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0078" windowHeight="11030" tabRatio="694" firstSheet="1" activeTab="4"/>
  </bookViews>
  <sheets>
    <sheet name="Ejercicio 1 - Trapezoidal V" sheetId="9" r:id="rId1"/>
    <sheet name="Ejercicio 2 - Triangular V" sheetId="10" r:id="rId2"/>
    <sheet name="Ejercicio 3 - TIR" sheetId="5" r:id="rId3"/>
    <sheet name="Ejercicio 3 - Simulacion" sheetId="6" r:id="rId4"/>
    <sheet name="Ejercicio 4 - Camiones" sheetId="12" r:id="rId5"/>
  </sheets>
  <calcPr calcId="144525"/>
</workbook>
</file>

<file path=xl/sharedStrings.xml><?xml version="1.0" encoding="utf-8"?>
<sst xmlns="http://schemas.openxmlformats.org/spreadsheetml/2006/main" count="283" uniqueCount="198">
  <si>
    <t xml:space="preserve">Ejercicio 1  </t>
  </si>
  <si>
    <t>Parámetros</t>
  </si>
  <si>
    <t>a =</t>
  </si>
  <si>
    <t>Debe cumplirse: 0 &lt; a &lt; b &lt; c</t>
  </si>
  <si>
    <t>b =</t>
  </si>
  <si>
    <t>c =</t>
  </si>
  <si>
    <t>N° simulaciones =</t>
  </si>
  <si>
    <t>Áreas (deducidas en la teoría, Paso 1)</t>
  </si>
  <si>
    <t>A1 =</t>
  </si>
  <si>
    <t>A2 =</t>
  </si>
  <si>
    <t>A3 =</t>
  </si>
  <si>
    <t>Suma =</t>
  </si>
  <si>
    <t>Región 1: X = a*√R                        Región 2: X = a + (b−a)*R             Región 3: X = c − (c−b)*√(1−R)</t>
  </si>
  <si>
    <t>i</t>
  </si>
  <si>
    <t>R_region</t>
  </si>
  <si>
    <t>R_valor</t>
  </si>
  <si>
    <t>Región</t>
  </si>
  <si>
    <t>X</t>
  </si>
  <si>
    <t>Fórmula de X según región (Paso 5 de la teoría): Región 1 -&gt; a*SQRT(R_valor) | Región 2 -&gt; a+(b-a)*R_valor | Región 3 -&gt; c-(c-b)*SQRT(1-R_valor)</t>
  </si>
  <si>
    <t>Promedio X =</t>
  </si>
  <si>
    <t>Mínimo X =</t>
  </si>
  <si>
    <t>Máximo X =</t>
  </si>
  <si>
    <t>Histograma vs. densidad teórica (dominio [0, c])</t>
  </si>
  <si>
    <t>h (altura meseta) =</t>
  </si>
  <si>
    <t>Bin</t>
  </si>
  <si>
    <t>Lím. inf.</t>
  </si>
  <si>
    <t>Lím. sup.</t>
  </si>
  <si>
    <t>Punto medio</t>
  </si>
  <si>
    <t>Frecuencia</t>
  </si>
  <si>
    <t>Densidad emp.</t>
  </si>
  <si>
    <t>Densidad teór.</t>
  </si>
  <si>
    <t xml:space="preserve">Ejercicio 2 </t>
  </si>
  <si>
    <t>a (punto 1) =</t>
  </si>
  <si>
    <t>Debe cumplirse: a &lt; c &lt; b</t>
  </si>
  <si>
    <t>c (vértice) =</t>
  </si>
  <si>
    <t>b (punto 3) =</t>
  </si>
  <si>
    <t>Áreas (Paso 1 de la teoría)</t>
  </si>
  <si>
    <t>iteracion</t>
  </si>
  <si>
    <t>Region</t>
  </si>
  <si>
    <t>Histograma vs. densidad teórica (dominio [a, b])</t>
  </si>
  <si>
    <t>EJERCICIO 3</t>
  </si>
  <si>
    <t>Parámetros generales</t>
  </si>
  <si>
    <t>Tasa de impuestos (T)</t>
  </si>
  <si>
    <t>TREMA</t>
  </si>
  <si>
    <t>Vida fiscal del activo (años)</t>
  </si>
  <si>
    <t>Umbral de aceptación Prob(TIR&gt;TREMA)</t>
  </si>
  <si>
    <t>Número de simulaciones</t>
  </si>
  <si>
    <t>Activo fijo y activo circulante inicial (distribución triangular)</t>
  </si>
  <si>
    <t>Variable</t>
  </si>
  <si>
    <t>a (mínimo / optimista)</t>
  </si>
  <si>
    <t>b (moda / más probable)</t>
  </si>
  <si>
    <t>c (máximo / pesimista)</t>
  </si>
  <si>
    <t>Activo fijo inicial (AF)</t>
  </si>
  <si>
    <t>Activo circulante inicial (AC)</t>
  </si>
  <si>
    <t>Flujo de efectivo antes de impuestos, por año (triangular, igual los 5 años)</t>
  </si>
  <si>
    <t>Flujo antes de impuestos (x)</t>
  </si>
  <si>
    <t>Tasas de inflación, por año (triangular)</t>
  </si>
  <si>
    <t>Año</t>
  </si>
  <si>
    <t xml:space="preserve">Extremos teóricos </t>
  </si>
  <si>
    <t>TIR mínima (todo pesimista)</t>
  </si>
  <si>
    <t>TIR máxima (todo optimista)</t>
  </si>
  <si>
    <t>── Resultados de la simulación ──</t>
  </si>
  <si>
    <t>Tabla de frecuencia acumulada de la TIR simulada (Pasos 3, 8 y 9)</t>
  </si>
  <si>
    <t>Intervalo #</t>
  </si>
  <si>
    <t>Límite inferior (%)</t>
  </si>
  <si>
    <t>Límite superior (%)</t>
  </si>
  <si>
    <t>Fracción</t>
  </si>
  <si>
    <t>Fracción acumulada</t>
  </si>
  <si>
    <t>Resultado principal</t>
  </si>
  <si>
    <t>Prob(TIR &gt; TREMA)</t>
  </si>
  <si>
    <t>Umbral requerido por la administración</t>
  </si>
  <si>
    <t>Decisión</t>
  </si>
  <si>
    <t>Comparación y validación de resultados (Teórico / Excel / Java)</t>
  </si>
  <si>
    <t>Método</t>
  </si>
  <si>
    <t>Teórico (libro, Tabla 5.6)</t>
  </si>
  <si>
    <t>Rechazar</t>
  </si>
  <si>
    <t>Excel (esta simulación)</t>
  </si>
  <si>
    <t>Java (completar con tu programa)</t>
  </si>
  <si>
    <t>N° sim</t>
  </si>
  <si>
    <t>R (AF)</t>
  </si>
  <si>
    <t>AF simulado</t>
  </si>
  <si>
    <t>R (AC)</t>
  </si>
  <si>
    <t>AC simulado</t>
  </si>
  <si>
    <t>R (x año 1)</t>
  </si>
  <si>
    <t>x año 1</t>
  </si>
  <si>
    <t>R (x año 2)</t>
  </si>
  <si>
    <t>x año 2</t>
  </si>
  <si>
    <t>R (x año 3)</t>
  </si>
  <si>
    <t>x año 3</t>
  </si>
  <si>
    <t>R (x año 4)</t>
  </si>
  <si>
    <t>x año 4</t>
  </si>
  <si>
    <t>R (x año 5)</t>
  </si>
  <si>
    <t>x año 5</t>
  </si>
  <si>
    <t>R (i año 1)</t>
  </si>
  <si>
    <t>i año 1</t>
  </si>
  <si>
    <t>R (i año 2)</t>
  </si>
  <si>
    <t>i año 2</t>
  </si>
  <si>
    <t>R (i año 3)</t>
  </si>
  <si>
    <t>i año 3</t>
  </si>
  <si>
    <t>R (i año 4)</t>
  </si>
  <si>
    <t>i año 4</t>
  </si>
  <si>
    <t>R (i año 5)</t>
  </si>
  <si>
    <t>i año 5</t>
  </si>
  <si>
    <t>Inflación acum. año 1</t>
  </si>
  <si>
    <t>Inflación acum. año 2</t>
  </si>
  <si>
    <t>Inflación acum. año 3</t>
  </si>
  <si>
    <t>Inflación acum. año 4</t>
  </si>
  <si>
    <t>Inflación acum. año 5</t>
  </si>
  <si>
    <t>Inv. adicional AC año 1</t>
  </si>
  <si>
    <t>Inv. adicional AC año 2</t>
  </si>
  <si>
    <t>Inv. adicional AC año 3</t>
  </si>
  <si>
    <t>Inv. adicional AC año 4</t>
  </si>
  <si>
    <t>Inv. adicional AC año 5</t>
  </si>
  <si>
    <t>Flujo antes imp. año 1 (corriente)</t>
  </si>
  <si>
    <t>Flujo antes imp. año 2 (corriente)</t>
  </si>
  <si>
    <t>Flujo antes imp. año 3 (corriente)</t>
  </si>
  <si>
    <t>Flujo antes imp. año 4 (corriente)</t>
  </si>
  <si>
    <t>Flujo antes imp. año 5 (corriente)</t>
  </si>
  <si>
    <t>Depreciación (fija)</t>
  </si>
  <si>
    <t>Ingreso gravable año 1</t>
  </si>
  <si>
    <t>Ingreso gravable año 2</t>
  </si>
  <si>
    <t>Ingreso gravable año 3</t>
  </si>
  <si>
    <t>Ingreso gravable año 4</t>
  </si>
  <si>
    <t>Ingreso gravable año 5</t>
  </si>
  <si>
    <t>Impuestos año 1</t>
  </si>
  <si>
    <t>Impuestos año 2</t>
  </si>
  <si>
    <t>Impuestos año 3</t>
  </si>
  <si>
    <t>Impuestos año 4</t>
  </si>
  <si>
    <t>Impuestos año 5</t>
  </si>
  <si>
    <t>Flujo desp. imp. año 1 (corriente)</t>
  </si>
  <si>
    <t>Flujo desp. imp. año 2 (corriente)</t>
  </si>
  <si>
    <t>Flujo desp. imp. año 3 (corriente)</t>
  </si>
  <si>
    <t>Flujo desp. imp. año 4 (corriente)</t>
  </si>
  <si>
    <t>Flujo desp. imp. año 5 (corriente)</t>
  </si>
  <si>
    <t>Flujo desp. imp. año 1 (constante)</t>
  </si>
  <si>
    <t>Flujo desp. imp. año 2 (constante)</t>
  </si>
  <si>
    <t>Flujo desp. imp. año 3 (constante)</t>
  </si>
  <si>
    <t>Flujo desp. imp. año 4 (constante)</t>
  </si>
  <si>
    <t>Flujo desp. imp. año 5 (constante)</t>
  </si>
  <si>
    <t>VR: AC recuperado (nominal)</t>
  </si>
  <si>
    <t>VR: 20% AF recuperado (nominal)</t>
  </si>
  <si>
    <t>VR antes de impuestos</t>
  </si>
  <si>
    <t>VR impuestos</t>
  </si>
  <si>
    <t>VR pesos corrientes</t>
  </si>
  <si>
    <t>VR pesos constantes</t>
  </si>
  <si>
    <t>Flujo año 0</t>
  </si>
  <si>
    <t>Flujo año 1</t>
  </si>
  <si>
    <t>Flujo año 2</t>
  </si>
  <si>
    <t>Flujo año 3</t>
  </si>
  <si>
    <t>Flujo año 4</t>
  </si>
  <si>
    <t>Flujo año 5</t>
  </si>
  <si>
    <t>TIR simulada</t>
  </si>
  <si>
    <t xml:space="preserve">Ejercicio 4 </t>
  </si>
  <si>
    <t>Nº camiones a comprar:</t>
  </si>
  <si>
    <t>Comparación de 8 escenarios (conectada — ver fila 285)</t>
  </si>
  <si>
    <t>(simulación interactiva individual)</t>
  </si>
  <si>
    <t>N° camiones</t>
  </si>
  <si>
    <t>Costo Fijo ($)</t>
  </si>
  <si>
    <t>Costo Externo ($)</t>
  </si>
  <si>
    <t>Costo Total ($)</t>
  </si>
  <si>
    <t>Tabla de Capacidad por Camión (ton/día)</t>
  </si>
  <si>
    <t>Tabla de Producción Diaria (toneladas)</t>
  </si>
  <si>
    <t>Prob. acumulada (F)</t>
  </si>
  <si>
    <t>Lím. inf. ton (G)</t>
  </si>
  <si>
    <t>Lím. sup. ton (H)</t>
  </si>
  <si>
    <t>Prob. acum. (K)</t>
  </si>
  <si>
    <t>Lím. inf. ton (L)</t>
  </si>
  <si>
    <t>Lím. sup. ton (M)</t>
  </si>
  <si>
    <t>Día</t>
  </si>
  <si>
    <t>R_Producción</t>
  </si>
  <si>
    <t>Producción del Día</t>
  </si>
  <si>
    <t>R_Camión</t>
  </si>
  <si>
    <t>Capacidad Prom. x Camión</t>
  </si>
  <si>
    <t>Capacidad Flotilla Total</t>
  </si>
  <si>
    <t>Excedente (Ton)</t>
  </si>
  <si>
    <t>Costo Flete Externo</t>
  </si>
  <si>
    <t>OPT. CAMIONES</t>
  </si>
  <si>
    <t>Costo Anual de Camiones =</t>
  </si>
  <si>
    <t>Costo Anual Flete Externo =</t>
  </si>
  <si>
    <t>COSTO TOTAL =</t>
  </si>
  <si>
    <t>Nota: esta tabla de arriba es para explorar UN valor de N a la vez (cambia B3 y presiona F9). Para ver los 8 escenarios juntos y conectados de verdad, ve a la sección de abajo (fila 285).</t>
  </si>
  <si>
    <t>8 simulaciones independientes corriendo en paralelo (N = 8 a 15)</t>
  </si>
  <si>
    <t>Cada bloque de abajo es una simulación completa de 250 días con su propio N fijo. El resumen y el gráfico (arriba, columnas O en adelante) leen directo de aquí — si presionas F9, las 8 simulaciones se recalculan y el gráfico se mueve con ellas.</t>
  </si>
  <si>
    <t>N = 8</t>
  </si>
  <si>
    <t>N = 9</t>
  </si>
  <si>
    <t>N = 10</t>
  </si>
  <si>
    <t>N = 11</t>
  </si>
  <si>
    <t>N = 12</t>
  </si>
  <si>
    <t>N = 13</t>
  </si>
  <si>
    <t>N = 14</t>
  </si>
  <si>
    <t>N = 15</t>
  </si>
  <si>
    <t>R_Prod</t>
  </si>
  <si>
    <t>Producción</t>
  </si>
  <si>
    <t>R_Cam</t>
  </si>
  <si>
    <t>Capacidad</t>
  </si>
  <si>
    <t>Flota</t>
  </si>
  <si>
    <t>Excedente</t>
  </si>
  <si>
    <t>CostoFlete</t>
  </si>
</sst>
</file>

<file path=xl/styles.xml><?xml version="1.0" encoding="utf-8"?>
<styleSheet xmlns="http://schemas.openxmlformats.org/spreadsheetml/2006/main">
  <numFmts count="7">
    <numFmt numFmtId="176" formatCode="0.000"/>
    <numFmt numFmtId="41" formatCode="_(* #,##0_);_(* \(#,##0\);_(* &quot;-&quot;_);_(@_)"/>
    <numFmt numFmtId="42" formatCode="_(&quot;$&quot;* #,##0_);_(&quot;$&quot;* \(#,##0\);_(&quot;$&quot;* &quot;-&quot;_);_(@_)"/>
    <numFmt numFmtId="177" formatCode="0.0%"/>
    <numFmt numFmtId="43" formatCode="_(* #,##0.00_);_(* \(#,##0.00\);_(* &quot;-&quot;??_);_(@_)"/>
    <numFmt numFmtId="178" formatCode="0.0000"/>
    <numFmt numFmtId="44" formatCode="_(&quot;$&quot;* #,##0.00_);_(&quot;$&quot;* \(#,##0.00\);_(&quot;$&quot;* &quot;-&quot;??_);_(@_)"/>
  </numFmts>
  <fonts count="44">
    <font>
      <sz val="11"/>
      <color theme="1"/>
      <name val="Calibri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9"/>
      <color rgb="FF666666"/>
      <name val="Arial"/>
      <charset val="1"/>
    </font>
    <font>
      <b/>
      <sz val="11"/>
      <color theme="1"/>
      <name val="Calibri"/>
      <charset val="1"/>
    </font>
    <font>
      <sz val="11"/>
      <color theme="1"/>
      <name val="Arial"/>
      <charset val="1"/>
    </font>
    <font>
      <sz val="11"/>
      <color theme="1"/>
      <name val="Times New Roman"/>
      <charset val="1"/>
    </font>
    <font>
      <b/>
      <sz val="12"/>
      <name val="Arial"/>
      <charset val="1"/>
    </font>
    <font>
      <sz val="9"/>
      <name val="Arial"/>
      <charset val="1"/>
    </font>
    <font>
      <b/>
      <sz val="11"/>
      <color rgb="FF008000"/>
      <name val="Arial"/>
      <charset val="1"/>
    </font>
    <font>
      <b/>
      <sz val="13"/>
      <name val="Arial"/>
      <charset val="1"/>
    </font>
    <font>
      <sz val="11"/>
      <name val="Calibri"/>
      <charset val="1"/>
    </font>
    <font>
      <b/>
      <sz val="9"/>
      <name val="Arial"/>
      <charset val="1"/>
    </font>
    <font>
      <sz val="11"/>
      <name val="Arial"/>
      <charset val="1"/>
    </font>
    <font>
      <b/>
      <sz val="14"/>
      <color rgb="FF2F5597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8"/>
      <name val="Arial"/>
      <charset val="1"/>
    </font>
    <font>
      <sz val="11"/>
      <color rgb="FF000000"/>
      <name val="Arial"/>
      <charset val="1"/>
    </font>
    <font>
      <b/>
      <sz val="11"/>
      <color theme="1"/>
      <name val="Arial"/>
      <charset val="1"/>
    </font>
    <font>
      <sz val="9"/>
      <color theme="1"/>
      <name val="Arial"/>
      <charset val="1"/>
    </font>
    <font>
      <sz val="9"/>
      <color theme="1"/>
      <name val="Calibri"/>
      <charset val="1"/>
    </font>
    <font>
      <sz val="10"/>
      <name val="Arial"/>
      <charset val="134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 tint="-0.05"/>
        <bgColor rgb="FFFFFFFF"/>
      </patternFill>
    </fill>
    <fill>
      <patternFill patternType="solid">
        <fgColor theme="2" tint="-0.1"/>
        <bgColor indexed="64"/>
      </patternFill>
    </fill>
    <fill>
      <patternFill patternType="solid">
        <fgColor theme="0" tint="-0.15"/>
        <bgColor rgb="FF666666"/>
      </patternFill>
    </fill>
    <fill>
      <patternFill patternType="solid">
        <fgColor theme="0" tint="-0.15"/>
        <bgColor rgb="FFD9D9D9"/>
      </patternFill>
    </fill>
    <fill>
      <patternFill patternType="solid">
        <fgColor theme="2"/>
        <bgColor rgb="FF0066CC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rgb="FFF2F2F2"/>
      </patternFill>
    </fill>
    <fill>
      <patternFill patternType="solid">
        <fgColor theme="0" tint="-0.05"/>
        <bgColor rgb="FF666666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2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rgb="FFB0B0B0"/>
      </right>
      <top style="thin">
        <color auto="1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auto="1"/>
      </top>
      <bottom style="thin">
        <color rgb="FFB0B0B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auto="1"/>
      </right>
      <top style="thin">
        <color auto="1"/>
      </top>
      <bottom style="thin">
        <color rgb="FFB0B0B0"/>
      </bottom>
      <diagonal/>
    </border>
    <border>
      <left style="thin">
        <color auto="1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rgb="FFB0B0B0"/>
      </right>
      <top style="thin">
        <color rgb="FFB0B0B0"/>
      </top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auto="1"/>
      </bottom>
      <diagonal/>
    </border>
    <border>
      <left style="thin">
        <color rgb="FFB0B0B0"/>
      </left>
      <right style="thin">
        <color auto="1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auto="1"/>
      </right>
      <top style="thin">
        <color rgb="FFB0B0B0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24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39" fillId="0" borderId="26" applyNumberFormat="0" applyFill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0" borderId="25" applyNumberFormat="0" applyFill="0" applyAlignment="0" applyProtection="0">
      <alignment vertical="center"/>
    </xf>
    <xf numFmtId="0" fontId="30" fillId="14" borderId="24" applyNumberFormat="0" applyAlignment="0" applyProtection="0">
      <alignment vertical="center"/>
    </xf>
    <xf numFmtId="44" fontId="23" fillId="0" borderId="0" applyBorder="0" applyAlignment="0" applyProtection="0"/>
    <xf numFmtId="0" fontId="31" fillId="15" borderId="0" applyNumberFormat="0" applyBorder="0" applyAlignment="0" applyProtection="0">
      <alignment vertical="center"/>
    </xf>
    <xf numFmtId="0" fontId="29" fillId="13" borderId="23" applyNumberFormat="0" applyFont="0" applyAlignment="0" applyProtection="0">
      <alignment vertical="center"/>
    </xf>
    <xf numFmtId="0" fontId="40" fillId="36" borderId="27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43" fillId="14" borderId="27" applyNumberFormat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41" fontId="23" fillId="0" borderId="0" applyBorder="0" applyAlignment="0" applyProtection="0"/>
    <xf numFmtId="0" fontId="31" fillId="21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42" fontId="23" fillId="0" borderId="0" applyBorder="0" applyAlignment="0" applyProtection="0"/>
    <xf numFmtId="0" fontId="26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43" fontId="23" fillId="0" borderId="0" applyBorder="0" applyAlignment="0" applyProtection="0"/>
    <xf numFmtId="0" fontId="41" fillId="39" borderId="28" applyNumberFormat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9" fontId="23" fillId="0" borderId="0" applyBorder="0" applyAlignment="0" applyProtection="0"/>
    <xf numFmtId="0" fontId="33" fillId="0" borderId="0" applyNumberFormat="0" applyFill="0" applyBorder="0" applyAlignment="0" applyProtection="0">
      <alignment vertical="center"/>
    </xf>
  </cellStyleXfs>
  <cellXfs count="86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2" fillId="0" borderId="0" xfId="0" applyFont="1" applyFill="1" applyAlignment="1"/>
    <xf numFmtId="0" fontId="3" fillId="2" borderId="1" xfId="0" applyFont="1" applyFill="1" applyBorder="1" applyAlignment="1"/>
    <xf numFmtId="0" fontId="4" fillId="0" borderId="0" xfId="0" applyFont="1" applyFill="1" applyAlignment="1"/>
    <xf numFmtId="0" fontId="5" fillId="0" borderId="0" xfId="0" applyFont="1" applyFill="1" applyAlignment="1"/>
    <xf numFmtId="0" fontId="2" fillId="3" borderId="2" xfId="0" applyFont="1" applyFill="1" applyBorder="1" applyAlignment="1">
      <alignment horizontal="center"/>
    </xf>
    <xf numFmtId="0" fontId="6" fillId="0" borderId="2" xfId="0" applyFont="1" applyFill="1" applyBorder="1" applyAlignment="1">
      <alignment horizontal="center"/>
    </xf>
    <xf numFmtId="0" fontId="6" fillId="0" borderId="2" xfId="0" applyFont="1" applyFill="1" applyBorder="1" applyAlignment="1"/>
    <xf numFmtId="0" fontId="7" fillId="4" borderId="2" xfId="0" applyFont="1" applyFill="1" applyBorder="1" applyAlignment="1"/>
    <xf numFmtId="0" fontId="7" fillId="4" borderId="2" xfId="0" applyFont="1" applyFill="1" applyBorder="1" applyAlignment="1">
      <alignment wrapText="1"/>
    </xf>
    <xf numFmtId="0" fontId="2" fillId="0" borderId="0" xfId="0" applyFont="1" applyFill="1" applyBorder="1" applyAlignment="1"/>
    <xf numFmtId="0" fontId="2" fillId="5" borderId="1" xfId="0" applyFont="1" applyFill="1" applyBorder="1" applyAlignment="1">
      <alignment horizontal="center"/>
    </xf>
    <xf numFmtId="0" fontId="0" fillId="0" borderId="1" xfId="0" applyFont="1" applyFill="1" applyBorder="1" applyAlignment="1"/>
    <xf numFmtId="0" fontId="6" fillId="0" borderId="0" xfId="0" applyFont="1" applyFill="1" applyAlignment="1"/>
    <xf numFmtId="0" fontId="8" fillId="0" borderId="0" xfId="0" applyFont="1" applyFill="1" applyAlignment="1"/>
    <xf numFmtId="0" fontId="9" fillId="0" borderId="0" xfId="0" applyFont="1" applyFill="1" applyBorder="1" applyAlignment="1"/>
    <xf numFmtId="0" fontId="10" fillId="0" borderId="2" xfId="0" applyFont="1" applyFill="1" applyBorder="1" applyAlignment="1"/>
    <xf numFmtId="0" fontId="11" fillId="0" borderId="0" xfId="0" applyFont="1" applyFill="1" applyAlignment="1"/>
    <xf numFmtId="0" fontId="2" fillId="6" borderId="0" xfId="0" applyFont="1" applyFill="1" applyAlignment="1"/>
    <xf numFmtId="0" fontId="12" fillId="0" borderId="0" xfId="0" applyFont="1" applyFill="1" applyAlignment="1"/>
    <xf numFmtId="0" fontId="13" fillId="7" borderId="3" xfId="0" applyFont="1" applyFill="1" applyBorder="1" applyAlignment="1">
      <alignment horizontal="center" vertical="center" wrapText="1"/>
    </xf>
    <xf numFmtId="0" fontId="9" fillId="0" borderId="0" xfId="0" applyFont="1" applyFill="1" applyAlignment="1"/>
    <xf numFmtId="178" fontId="9" fillId="0" borderId="0" xfId="0" applyNumberFormat="1" applyFont="1" applyFill="1" applyAlignment="1"/>
    <xf numFmtId="3" fontId="9" fillId="0" borderId="0" xfId="0" applyNumberFormat="1" applyFont="1" applyFill="1" applyAlignment="1"/>
    <xf numFmtId="177" fontId="9" fillId="0" borderId="0" xfId="0" applyNumberFormat="1" applyFont="1" applyFill="1" applyAlignment="1"/>
    <xf numFmtId="2" fontId="9" fillId="0" borderId="0" xfId="0" applyNumberFormat="1" applyFont="1" applyFill="1" applyAlignment="1"/>
    <xf numFmtId="0" fontId="2" fillId="0" borderId="2" xfId="0" applyFont="1" applyFill="1" applyBorder="1" applyAlignment="1"/>
    <xf numFmtId="0" fontId="12" fillId="0" borderId="2" xfId="0" applyFont="1" applyFill="1" applyBorder="1" applyAlignment="1"/>
    <xf numFmtId="0" fontId="14" fillId="0" borderId="2" xfId="0" applyFont="1" applyFill="1" applyBorder="1" applyAlignment="1"/>
    <xf numFmtId="177" fontId="14" fillId="0" borderId="2" xfId="0" applyNumberFormat="1" applyFont="1" applyFill="1" applyBorder="1" applyAlignment="1"/>
    <xf numFmtId="1" fontId="14" fillId="0" borderId="2" xfId="0" applyNumberFormat="1" applyFont="1" applyFill="1" applyBorder="1" applyAlignment="1"/>
    <xf numFmtId="3" fontId="14" fillId="0" borderId="2" xfId="0" applyNumberFormat="1" applyFont="1" applyFill="1" applyBorder="1" applyAlignment="1"/>
    <xf numFmtId="0" fontId="2" fillId="8" borderId="4" xfId="0" applyFont="1" applyFill="1" applyBorder="1" applyAlignment="1">
      <alignment horizontal="center" vertical="center" wrapText="1"/>
    </xf>
    <xf numFmtId="0" fontId="14" fillId="0" borderId="4" xfId="0" applyFont="1" applyFill="1" applyBorder="1" applyAlignment="1"/>
    <xf numFmtId="3" fontId="14" fillId="0" borderId="4" xfId="0" applyNumberFormat="1" applyFont="1" applyFill="1" applyBorder="1" applyAlignment="1"/>
    <xf numFmtId="177" fontId="14" fillId="0" borderId="4" xfId="0" applyNumberFormat="1" applyFont="1" applyFill="1" applyBorder="1" applyAlignment="1"/>
    <xf numFmtId="0" fontId="0" fillId="0" borderId="2" xfId="0" applyFont="1" applyFill="1" applyBorder="1" applyAlignment="1"/>
    <xf numFmtId="177" fontId="0" fillId="0" borderId="2" xfId="0" applyNumberFormat="1" applyFont="1" applyFill="1" applyBorder="1" applyAlignment="1"/>
    <xf numFmtId="0" fontId="15" fillId="0" borderId="0" xfId="0" applyFont="1" applyFill="1" applyAlignment="1"/>
    <xf numFmtId="0" fontId="16" fillId="8" borderId="4" xfId="0" applyFont="1" applyFill="1" applyBorder="1" applyAlignment="1">
      <alignment horizontal="center" vertical="center" wrapText="1"/>
    </xf>
    <xf numFmtId="0" fontId="17" fillId="0" borderId="4" xfId="0" applyFont="1" applyFill="1" applyBorder="1" applyAlignment="1"/>
    <xf numFmtId="2" fontId="17" fillId="0" borderId="4" xfId="0" applyNumberFormat="1" applyFont="1" applyFill="1" applyBorder="1" applyAlignment="1"/>
    <xf numFmtId="0" fontId="17" fillId="0" borderId="2" xfId="0" applyFont="1" applyFill="1" applyBorder="1" applyAlignment="1"/>
    <xf numFmtId="0" fontId="18" fillId="0" borderId="2" xfId="0" applyFont="1" applyFill="1" applyBorder="1" applyAlignment="1"/>
    <xf numFmtId="176" fontId="17" fillId="0" borderId="4" xfId="0" applyNumberFormat="1" applyFont="1" applyFill="1" applyBorder="1" applyAlignment="1"/>
    <xf numFmtId="0" fontId="2" fillId="9" borderId="0" xfId="0" applyFont="1" applyFill="1" applyAlignment="1"/>
    <xf numFmtId="0" fontId="0" fillId="9" borderId="0" xfId="0" applyFont="1" applyFill="1" applyAlignment="1"/>
    <xf numFmtId="0" fontId="16" fillId="9" borderId="4" xfId="0" applyFont="1" applyFill="1" applyBorder="1" applyAlignment="1"/>
    <xf numFmtId="0" fontId="17" fillId="9" borderId="4" xfId="0" applyFont="1" applyFill="1" applyBorder="1" applyAlignment="1"/>
    <xf numFmtId="177" fontId="17" fillId="9" borderId="4" xfId="0" applyNumberFormat="1" applyFont="1" applyFill="1" applyBorder="1" applyAlignment="1"/>
    <xf numFmtId="0" fontId="9" fillId="9" borderId="4" xfId="0" applyFont="1" applyFill="1" applyBorder="1" applyAlignment="1"/>
    <xf numFmtId="0" fontId="1" fillId="0" borderId="0" xfId="0" applyFont="1" applyFill="1" applyBorder="1" applyAlignment="1"/>
    <xf numFmtId="0" fontId="19" fillId="0" borderId="1" xfId="0" applyFont="1" applyFill="1" applyBorder="1" applyAlignment="1"/>
    <xf numFmtId="0" fontId="2" fillId="10" borderId="5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19" fillId="0" borderId="7" xfId="0" applyFont="1" applyFill="1" applyBorder="1" applyAlignment="1">
      <alignment horizontal="center"/>
    </xf>
    <xf numFmtId="0" fontId="19" fillId="0" borderId="0" xfId="0" applyFont="1" applyFill="1" applyBorder="1" applyAlignment="1">
      <alignment horizontal="center"/>
    </xf>
    <xf numFmtId="0" fontId="0" fillId="0" borderId="7" xfId="0" applyFont="1" applyFill="1" applyBorder="1" applyAlignment="1">
      <alignment horizontal="center"/>
    </xf>
    <xf numFmtId="0" fontId="0" fillId="0" borderId="0" xfId="0" applyFont="1" applyFill="1" applyAlignment="1">
      <alignment horizontal="center"/>
    </xf>
    <xf numFmtId="0" fontId="2" fillId="0" borderId="7" xfId="0" applyFont="1" applyFill="1" applyBorder="1" applyAlignment="1">
      <alignment horizontal="center"/>
    </xf>
    <xf numFmtId="0" fontId="19" fillId="0" borderId="0" xfId="0" applyFont="1" applyFill="1" applyAlignment="1">
      <alignment horizontal="center"/>
    </xf>
    <xf numFmtId="0" fontId="2" fillId="10" borderId="8" xfId="0" applyFont="1" applyFill="1" applyBorder="1" applyAlignment="1">
      <alignment horizontal="center"/>
    </xf>
    <xf numFmtId="0" fontId="19" fillId="0" borderId="9" xfId="0" applyFont="1" applyFill="1" applyBorder="1" applyAlignment="1">
      <alignment horizontal="center"/>
    </xf>
    <xf numFmtId="0" fontId="0" fillId="0" borderId="9" xfId="0" applyFont="1" applyFill="1" applyBorder="1" applyAlignment="1">
      <alignment horizontal="center"/>
    </xf>
    <xf numFmtId="0" fontId="0" fillId="0" borderId="10" xfId="0" applyFont="1" applyFill="1" applyBorder="1" applyAlignment="1">
      <alignment horizontal="center"/>
    </xf>
    <xf numFmtId="0" fontId="0" fillId="0" borderId="11" xfId="0" applyFont="1" applyFill="1" applyBorder="1" applyAlignment="1">
      <alignment horizontal="center"/>
    </xf>
    <xf numFmtId="0" fontId="2" fillId="11" borderId="12" xfId="0" applyFont="1" applyFill="1" applyBorder="1" applyAlignment="1">
      <alignment horizontal="center"/>
    </xf>
    <xf numFmtId="0" fontId="2" fillId="11" borderId="13" xfId="0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2" fillId="11" borderId="15" xfId="0" applyFont="1" applyFill="1" applyBorder="1" applyAlignment="1">
      <alignment horizontal="center"/>
    </xf>
    <xf numFmtId="0" fontId="0" fillId="0" borderId="16" xfId="0" applyFont="1" applyFill="1" applyBorder="1" applyAlignment="1">
      <alignment horizontal="center"/>
    </xf>
    <xf numFmtId="0" fontId="0" fillId="0" borderId="1" xfId="0" applyFont="1" applyFill="1" applyBorder="1" applyAlignment="1">
      <alignment horizontal="center"/>
    </xf>
    <xf numFmtId="0" fontId="0" fillId="0" borderId="17" xfId="0" applyFont="1" applyFill="1" applyBorder="1" applyAlignment="1">
      <alignment horizontal="center"/>
    </xf>
    <xf numFmtId="0" fontId="0" fillId="0" borderId="18" xfId="0" applyFont="1" applyFill="1" applyBorder="1" applyAlignment="1">
      <alignment horizontal="center"/>
    </xf>
    <xf numFmtId="0" fontId="0" fillId="0" borderId="19" xfId="0" applyFont="1" applyFill="1" applyBorder="1" applyAlignment="1">
      <alignment horizontal="center"/>
    </xf>
    <xf numFmtId="0" fontId="0" fillId="0" borderId="20" xfId="0" applyFont="1" applyFill="1" applyBorder="1" applyAlignment="1">
      <alignment horizontal="center"/>
    </xf>
    <xf numFmtId="0" fontId="20" fillId="10" borderId="5" xfId="0" applyFont="1" applyFill="1" applyBorder="1" applyAlignment="1">
      <alignment horizontal="center"/>
    </xf>
    <xf numFmtId="0" fontId="20" fillId="10" borderId="6" xfId="0" applyFont="1" applyFill="1" applyBorder="1" applyAlignment="1">
      <alignment horizontal="center"/>
    </xf>
    <xf numFmtId="0" fontId="21" fillId="0" borderId="0" xfId="0" applyFont="1" applyFill="1" applyAlignment="1"/>
    <xf numFmtId="0" fontId="22" fillId="0" borderId="0" xfId="0" applyFont="1" applyFill="1" applyAlignment="1">
      <alignment vertical="top" wrapText="1"/>
    </xf>
    <xf numFmtId="0" fontId="20" fillId="10" borderId="8" xfId="0" applyFont="1" applyFill="1" applyBorder="1" applyAlignment="1">
      <alignment horizontal="center"/>
    </xf>
    <xf numFmtId="0" fontId="5" fillId="0" borderId="0" xfId="0" applyFont="1" applyFill="1" applyAlignment="1">
      <alignment horizontal="center" wrapText="1"/>
    </xf>
    <xf numFmtId="0" fontId="0" fillId="0" borderId="0" xfId="0" applyFont="1" applyFill="1" applyAlignment="1">
      <alignment wrapText="1"/>
    </xf>
    <xf numFmtId="0" fontId="2" fillId="11" borderId="1" xfId="0" applyFont="1" applyFill="1" applyBorder="1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0B0B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472C4"/>
      <rgbColor rgb="0033CCCC"/>
      <rgbColor rgb="0099CC00"/>
      <rgbColor rgb="00FFCC00"/>
      <rgbColor rgb="00FF9900"/>
      <rgbColor rgb="00FF6600"/>
      <rgbColor rgb="00666666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Ejercicio 1 — Histograma (empírico) vs. densidad teórica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'Ejercicio 1 - Trapezoidal V'!$G$1025</c:f>
              <c:strCache>
                <c:ptCount val="1"/>
                <c:pt idx="0">
                  <c:v>Densidad emp.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1 - Trapezoidal V'!$E$1026:$E$1045</c:f>
              <c:numCache>
                <c:formatCode>General</c:formatCode>
                <c:ptCount val="20"/>
                <c:pt idx="0">
                  <c:v>0.25</c:v>
                </c:pt>
                <c:pt idx="1">
                  <c:v>0.75</c:v>
                </c:pt>
                <c:pt idx="2">
                  <c:v>1.25</c:v>
                </c:pt>
                <c:pt idx="3">
                  <c:v>1.75</c:v>
                </c:pt>
                <c:pt idx="4">
                  <c:v>2.25</c:v>
                </c:pt>
                <c:pt idx="5">
                  <c:v>2.75</c:v>
                </c:pt>
                <c:pt idx="6">
                  <c:v>3.25</c:v>
                </c:pt>
                <c:pt idx="7">
                  <c:v>3.75</c:v>
                </c:pt>
                <c:pt idx="8">
                  <c:v>4.25</c:v>
                </c:pt>
                <c:pt idx="9">
                  <c:v>4.75</c:v>
                </c:pt>
                <c:pt idx="10">
                  <c:v>5.25</c:v>
                </c:pt>
                <c:pt idx="11">
                  <c:v>5.75</c:v>
                </c:pt>
                <c:pt idx="12">
                  <c:v>6.25</c:v>
                </c:pt>
                <c:pt idx="13">
                  <c:v>6.75</c:v>
                </c:pt>
                <c:pt idx="14">
                  <c:v>7.25</c:v>
                </c:pt>
                <c:pt idx="15">
                  <c:v>7.75</c:v>
                </c:pt>
                <c:pt idx="16">
                  <c:v>8.25</c:v>
                </c:pt>
                <c:pt idx="17">
                  <c:v>8.75</c:v>
                </c:pt>
                <c:pt idx="18">
                  <c:v>9.25</c:v>
                </c:pt>
                <c:pt idx="19">
                  <c:v>9.75</c:v>
                </c:pt>
              </c:numCache>
            </c:numRef>
          </c:cat>
          <c:val>
            <c:numRef>
              <c:f>'Ejercicio 1 - Trapezoidal V'!$G$1026:$G$1045</c:f>
              <c:numCache>
                <c:formatCode>General</c:formatCode>
                <c:ptCount val="20"/>
                <c:pt idx="0">
                  <c:v>0.022</c:v>
                </c:pt>
                <c:pt idx="1">
                  <c:v>0.028</c:v>
                </c:pt>
                <c:pt idx="2">
                  <c:v>0.048</c:v>
                </c:pt>
                <c:pt idx="3">
                  <c:v>0.076</c:v>
                </c:pt>
                <c:pt idx="4">
                  <c:v>0.096</c:v>
                </c:pt>
                <c:pt idx="5">
                  <c:v>0.098</c:v>
                </c:pt>
                <c:pt idx="6">
                  <c:v>0.19</c:v>
                </c:pt>
                <c:pt idx="7">
                  <c:v>0.134</c:v>
                </c:pt>
                <c:pt idx="8">
                  <c:v>0.146</c:v>
                </c:pt>
                <c:pt idx="9">
                  <c:v>0.166</c:v>
                </c:pt>
                <c:pt idx="10">
                  <c:v>0.14</c:v>
                </c:pt>
                <c:pt idx="11">
                  <c:v>0.132</c:v>
                </c:pt>
                <c:pt idx="12">
                  <c:v>0.154</c:v>
                </c:pt>
                <c:pt idx="13">
                  <c:v>0.15</c:v>
                </c:pt>
                <c:pt idx="14">
                  <c:v>0.124</c:v>
                </c:pt>
                <c:pt idx="15">
                  <c:v>0.106</c:v>
                </c:pt>
                <c:pt idx="16">
                  <c:v>0.066</c:v>
                </c:pt>
                <c:pt idx="17">
                  <c:v>0.08</c:v>
                </c:pt>
                <c:pt idx="18">
                  <c:v>0.034</c:v>
                </c:pt>
                <c:pt idx="19">
                  <c:v>0.01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56305985"/>
        <c:axId val="56386561"/>
      </c:barChart>
      <c:lineChart>
        <c:grouping val="standard"/>
        <c:varyColors val="0"/>
        <c:ser>
          <c:idx val="1"/>
          <c:order val="1"/>
          <c:tx>
            <c:strRef>
              <c:f>'Ejercicio 1 - Trapezoidal V'!$H$1025</c:f>
              <c:strCache>
                <c:ptCount val="1"/>
                <c:pt idx="0">
                  <c:v>Densidad teór.</c:v>
                </c:pt>
              </c:strCache>
            </c:strRef>
          </c:tx>
          <c:spPr>
            <a:ln w="24840" cap="rnd" cmpd="sng" algn="ctr">
              <a:solidFill>
                <a:srgbClr val="E06C3C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1 - Trapezoidal V'!$E$1026:$E$1045</c:f>
              <c:numCache>
                <c:formatCode>General</c:formatCode>
                <c:ptCount val="20"/>
                <c:pt idx="0">
                  <c:v>0.25</c:v>
                </c:pt>
                <c:pt idx="1">
                  <c:v>0.75</c:v>
                </c:pt>
                <c:pt idx="2">
                  <c:v>1.25</c:v>
                </c:pt>
                <c:pt idx="3">
                  <c:v>1.75</c:v>
                </c:pt>
                <c:pt idx="4">
                  <c:v>2.25</c:v>
                </c:pt>
                <c:pt idx="5">
                  <c:v>2.75</c:v>
                </c:pt>
                <c:pt idx="6">
                  <c:v>3.25</c:v>
                </c:pt>
                <c:pt idx="7">
                  <c:v>3.75</c:v>
                </c:pt>
                <c:pt idx="8">
                  <c:v>4.25</c:v>
                </c:pt>
                <c:pt idx="9">
                  <c:v>4.75</c:v>
                </c:pt>
                <c:pt idx="10">
                  <c:v>5.25</c:v>
                </c:pt>
                <c:pt idx="11">
                  <c:v>5.75</c:v>
                </c:pt>
                <c:pt idx="12">
                  <c:v>6.25</c:v>
                </c:pt>
                <c:pt idx="13">
                  <c:v>6.75</c:v>
                </c:pt>
                <c:pt idx="14">
                  <c:v>7.25</c:v>
                </c:pt>
                <c:pt idx="15">
                  <c:v>7.75</c:v>
                </c:pt>
                <c:pt idx="16">
                  <c:v>8.25</c:v>
                </c:pt>
                <c:pt idx="17">
                  <c:v>8.75</c:v>
                </c:pt>
                <c:pt idx="18">
                  <c:v>9.25</c:v>
                </c:pt>
                <c:pt idx="19">
                  <c:v>9.75</c:v>
                </c:pt>
              </c:numCache>
            </c:numRef>
          </c:cat>
          <c:val>
            <c:numRef>
              <c:f>'Ejercicio 1 - Trapezoidal V'!$H$1026:$H$1045</c:f>
              <c:numCache>
                <c:formatCode>General</c:formatCode>
                <c:ptCount val="20"/>
                <c:pt idx="0">
                  <c:v>0.0119047619047619</c:v>
                </c:pt>
                <c:pt idx="1">
                  <c:v>0.0357142857142857</c:v>
                </c:pt>
                <c:pt idx="2">
                  <c:v>0.0595238095238095</c:v>
                </c:pt>
                <c:pt idx="3">
                  <c:v>0.0833333333333333</c:v>
                </c:pt>
                <c:pt idx="4">
                  <c:v>0.107142857142857</c:v>
                </c:pt>
                <c:pt idx="5">
                  <c:v>0.130952380952381</c:v>
                </c:pt>
                <c:pt idx="6">
                  <c:v>0.142857142857143</c:v>
                </c:pt>
                <c:pt idx="7">
                  <c:v>0.142857142857143</c:v>
                </c:pt>
                <c:pt idx="8">
                  <c:v>0.142857142857143</c:v>
                </c:pt>
                <c:pt idx="9">
                  <c:v>0.142857142857143</c:v>
                </c:pt>
                <c:pt idx="10">
                  <c:v>0.142857142857143</c:v>
                </c:pt>
                <c:pt idx="11">
                  <c:v>0.142857142857143</c:v>
                </c:pt>
                <c:pt idx="12">
                  <c:v>0.142857142857143</c:v>
                </c:pt>
                <c:pt idx="13">
                  <c:v>0.142857142857143</c:v>
                </c:pt>
                <c:pt idx="14">
                  <c:v>0.130952380952381</c:v>
                </c:pt>
                <c:pt idx="15">
                  <c:v>0.107142857142857</c:v>
                </c:pt>
                <c:pt idx="16">
                  <c:v>0.0833333333333333</c:v>
                </c:pt>
                <c:pt idx="17">
                  <c:v>0.0595238095238095</c:v>
                </c:pt>
                <c:pt idx="18">
                  <c:v>0.0357142857142857</c:v>
                </c:pt>
                <c:pt idx="19">
                  <c:v>0.0119047619047619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0"/>
        <c:axId val="56305985"/>
        <c:axId val="56386561"/>
      </c:lineChart>
      <c:catAx>
        <c:axId val="563059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56386561"/>
        <c:crosses val="autoZero"/>
        <c:auto val="1"/>
        <c:lblAlgn val="ctr"/>
        <c:lblOffset val="100"/>
        <c:noMultiLvlLbl val="0"/>
      </c:catAx>
      <c:valAx>
        <c:axId val="56386561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Densidad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563059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Ejercicio 2 — Histograma (empírico) vs. densidad teórica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927484333034915"/>
          <c:y val="0.218784735087069"/>
          <c:w val="0.70940017905103"/>
          <c:h val="0.6639496109670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'Ejercicio 2 - Triangular V'!$G$1024</c:f>
              <c:strCache>
                <c:ptCount val="1"/>
                <c:pt idx="0">
                  <c:v>Densidad emp.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2 - Triangular V'!$E$1025:$E$1044</c:f>
              <c:numCache>
                <c:formatCode>General</c:formatCode>
                <c:ptCount val="20"/>
                <c:pt idx="0">
                  <c:v>8.05</c:v>
                </c:pt>
                <c:pt idx="1">
                  <c:v>8.15</c:v>
                </c:pt>
                <c:pt idx="2">
                  <c:v>8.25</c:v>
                </c:pt>
                <c:pt idx="3">
                  <c:v>8.35</c:v>
                </c:pt>
                <c:pt idx="4">
                  <c:v>8.45</c:v>
                </c:pt>
                <c:pt idx="5">
                  <c:v>8.55</c:v>
                </c:pt>
                <c:pt idx="6">
                  <c:v>8.65</c:v>
                </c:pt>
                <c:pt idx="7">
                  <c:v>8.75</c:v>
                </c:pt>
                <c:pt idx="8">
                  <c:v>8.85</c:v>
                </c:pt>
                <c:pt idx="9">
                  <c:v>8.95</c:v>
                </c:pt>
                <c:pt idx="10">
                  <c:v>9.05</c:v>
                </c:pt>
                <c:pt idx="11">
                  <c:v>9.15</c:v>
                </c:pt>
                <c:pt idx="12">
                  <c:v>9.25</c:v>
                </c:pt>
                <c:pt idx="13">
                  <c:v>9.35</c:v>
                </c:pt>
                <c:pt idx="14">
                  <c:v>9.45</c:v>
                </c:pt>
                <c:pt idx="15">
                  <c:v>9.55</c:v>
                </c:pt>
                <c:pt idx="16">
                  <c:v>9.65</c:v>
                </c:pt>
                <c:pt idx="17">
                  <c:v>9.75</c:v>
                </c:pt>
                <c:pt idx="18">
                  <c:v>9.85</c:v>
                </c:pt>
                <c:pt idx="19">
                  <c:v>9.95</c:v>
                </c:pt>
              </c:numCache>
            </c:numRef>
          </c:cat>
          <c:val>
            <c:numRef>
              <c:f>'Ejercicio 2 - Triangular V'!$G$1025:$G$1044</c:f>
              <c:numCache>
                <c:formatCode>General</c:formatCode>
                <c:ptCount val="20"/>
                <c:pt idx="0">
                  <c:v>0.01</c:v>
                </c:pt>
                <c:pt idx="1">
                  <c:v>0.13</c:v>
                </c:pt>
                <c:pt idx="2">
                  <c:v>0.139999999999998</c:v>
                </c:pt>
                <c:pt idx="3">
                  <c:v>0.150000000000001</c:v>
                </c:pt>
                <c:pt idx="4">
                  <c:v>0.190000000000001</c:v>
                </c:pt>
                <c:pt idx="5">
                  <c:v>0.370000000000001</c:v>
                </c:pt>
                <c:pt idx="6">
                  <c:v>1.02</c:v>
                </c:pt>
                <c:pt idx="7">
                  <c:v>1.03999999999999</c:v>
                </c:pt>
                <c:pt idx="8">
                  <c:v>1.07</c:v>
                </c:pt>
                <c:pt idx="9">
                  <c:v>0.940000000000003</c:v>
                </c:pt>
                <c:pt idx="10">
                  <c:v>1.03</c:v>
                </c:pt>
                <c:pt idx="11">
                  <c:v>0.980000000000004</c:v>
                </c:pt>
                <c:pt idx="12">
                  <c:v>0.959999999999986</c:v>
                </c:pt>
                <c:pt idx="13">
                  <c:v>0.990000000000004</c:v>
                </c:pt>
                <c:pt idx="14">
                  <c:v>0.340000000000001</c:v>
                </c:pt>
                <c:pt idx="15">
                  <c:v>0.260000000000001</c:v>
                </c:pt>
                <c:pt idx="16">
                  <c:v>0.190000000000001</c:v>
                </c:pt>
                <c:pt idx="17">
                  <c:v>0.0999999999999986</c:v>
                </c:pt>
                <c:pt idx="18">
                  <c:v>0.0700000000000002</c:v>
                </c:pt>
                <c:pt idx="19">
                  <c:v>0.0200000000000001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50772358"/>
        <c:axId val="9277461"/>
      </c:barChart>
      <c:lineChart>
        <c:grouping val="standard"/>
        <c:varyColors val="0"/>
        <c:ser>
          <c:idx val="1"/>
          <c:order val="1"/>
          <c:tx>
            <c:strRef>
              <c:f>'Ejercicio 2 - Triangular V'!$H$1024</c:f>
              <c:strCache>
                <c:ptCount val="1"/>
                <c:pt idx="0">
                  <c:v>Densidad teór.</c:v>
                </c:pt>
              </c:strCache>
            </c:strRef>
          </c:tx>
          <c:spPr>
            <a:ln w="24840" cap="rnd" cmpd="sng" algn="ctr">
              <a:solidFill>
                <a:srgbClr val="E06C3C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2 - Triangular V'!$E$1025:$E$1044</c:f>
              <c:numCache>
                <c:formatCode>General</c:formatCode>
                <c:ptCount val="20"/>
                <c:pt idx="0">
                  <c:v>8.05</c:v>
                </c:pt>
                <c:pt idx="1">
                  <c:v>8.15</c:v>
                </c:pt>
                <c:pt idx="2">
                  <c:v>8.25</c:v>
                </c:pt>
                <c:pt idx="3">
                  <c:v>8.35</c:v>
                </c:pt>
                <c:pt idx="4">
                  <c:v>8.45</c:v>
                </c:pt>
                <c:pt idx="5">
                  <c:v>8.55</c:v>
                </c:pt>
                <c:pt idx="6">
                  <c:v>8.65</c:v>
                </c:pt>
                <c:pt idx="7">
                  <c:v>8.75</c:v>
                </c:pt>
                <c:pt idx="8">
                  <c:v>8.85</c:v>
                </c:pt>
                <c:pt idx="9">
                  <c:v>8.95</c:v>
                </c:pt>
                <c:pt idx="10">
                  <c:v>9.05</c:v>
                </c:pt>
                <c:pt idx="11">
                  <c:v>9.15</c:v>
                </c:pt>
                <c:pt idx="12">
                  <c:v>9.25</c:v>
                </c:pt>
                <c:pt idx="13">
                  <c:v>9.35</c:v>
                </c:pt>
                <c:pt idx="14">
                  <c:v>9.45</c:v>
                </c:pt>
                <c:pt idx="15">
                  <c:v>9.55</c:v>
                </c:pt>
                <c:pt idx="16">
                  <c:v>9.65</c:v>
                </c:pt>
                <c:pt idx="17">
                  <c:v>9.75</c:v>
                </c:pt>
                <c:pt idx="18">
                  <c:v>9.85</c:v>
                </c:pt>
                <c:pt idx="19">
                  <c:v>9.95</c:v>
                </c:pt>
              </c:numCache>
            </c:numRef>
          </c:cat>
          <c:val>
            <c:numRef>
              <c:f>'Ejercicio 2 - Triangular V'!$H$1025:$H$1044</c:f>
              <c:numCache>
                <c:formatCode>General</c:formatCode>
                <c:ptCount val="20"/>
                <c:pt idx="0">
                  <c:v>0.0500000000000007</c:v>
                </c:pt>
                <c:pt idx="1">
                  <c:v>0.149999999999999</c:v>
                </c:pt>
                <c:pt idx="2">
                  <c:v>0.25</c:v>
                </c:pt>
                <c:pt idx="3">
                  <c:v>0.350000000000001</c:v>
                </c:pt>
                <c:pt idx="4">
                  <c:v>0.449999999999999</c:v>
                </c:pt>
                <c:pt idx="5">
                  <c:v>0.550000000000001</c:v>
                </c:pt>
                <c:pt idx="6">
                  <c:v>0.649999999999999</c:v>
                </c:pt>
                <c:pt idx="7">
                  <c:v>0.75</c:v>
                </c:pt>
                <c:pt idx="8">
                  <c:v>0.850000000000001</c:v>
                </c:pt>
                <c:pt idx="9">
                  <c:v>0.949999999999999</c:v>
                </c:pt>
                <c:pt idx="10">
                  <c:v>0.949999999999999</c:v>
                </c:pt>
                <c:pt idx="11">
                  <c:v>0.850000000000001</c:v>
                </c:pt>
                <c:pt idx="12">
                  <c:v>0.75</c:v>
                </c:pt>
                <c:pt idx="13">
                  <c:v>0.649999999999999</c:v>
                </c:pt>
                <c:pt idx="14">
                  <c:v>0.550000000000001</c:v>
                </c:pt>
                <c:pt idx="15">
                  <c:v>0.449999999999999</c:v>
                </c:pt>
                <c:pt idx="16">
                  <c:v>0.350000000000001</c:v>
                </c:pt>
                <c:pt idx="17">
                  <c:v>0.25</c:v>
                </c:pt>
                <c:pt idx="18">
                  <c:v>0.149999999999999</c:v>
                </c:pt>
                <c:pt idx="19">
                  <c:v>0.0500000000000007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0"/>
        <c:smooth val="0"/>
        <c:axId val="50772358"/>
        <c:axId val="9277461"/>
      </c:lineChart>
      <c:catAx>
        <c:axId val="507723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9277461"/>
        <c:crosses val="autoZero"/>
        <c:auto val="1"/>
        <c:lblAlgn val="ctr"/>
        <c:lblOffset val="100"/>
        <c:noMultiLvlLbl val="0"/>
      </c:catAx>
      <c:valAx>
        <c:axId val="9277461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Densidad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507723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Histograma de la TIR simulada (1000 corridas)</a:t>
            </a:r>
            <a:endParaRPr sz="1800" b="1" strike="noStrike" spc="-1">
              <a:solidFill>
                <a:srgbClr val="000000"/>
              </a:solidFill>
              <a:latin typeface="Calibri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'Ejercicio 3 - TIR'!$E$36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3 - TIR'!$D$37:$D$56</c:f>
              <c:numCache>
                <c:formatCode>0.00</c:formatCode>
                <c:ptCount val="20"/>
                <c:pt idx="0" c:formatCode="0.00">
                  <c:v>-1.9495</c:v>
                </c:pt>
                <c:pt idx="1" c:formatCode="0.00">
                  <c:v>-0.799</c:v>
                </c:pt>
                <c:pt idx="2" c:formatCode="0.00">
                  <c:v>0.3515</c:v>
                </c:pt>
                <c:pt idx="3" c:formatCode="0.00">
                  <c:v>1.502</c:v>
                </c:pt>
                <c:pt idx="4" c:formatCode="0.00">
                  <c:v>2.6525</c:v>
                </c:pt>
                <c:pt idx="5" c:formatCode="0.00">
                  <c:v>3.803</c:v>
                </c:pt>
                <c:pt idx="6" c:formatCode="0.00">
                  <c:v>4.9535</c:v>
                </c:pt>
                <c:pt idx="7" c:formatCode="0.00">
                  <c:v>6.104</c:v>
                </c:pt>
                <c:pt idx="8" c:formatCode="0.00">
                  <c:v>7.2545</c:v>
                </c:pt>
                <c:pt idx="9" c:formatCode="0.00">
                  <c:v>8.405</c:v>
                </c:pt>
                <c:pt idx="10" c:formatCode="0.00">
                  <c:v>9.5555</c:v>
                </c:pt>
                <c:pt idx="11" c:formatCode="0.00">
                  <c:v>10.706</c:v>
                </c:pt>
                <c:pt idx="12" c:formatCode="0.00">
                  <c:v>11.8565</c:v>
                </c:pt>
                <c:pt idx="13" c:formatCode="0.00">
                  <c:v>13.007</c:v>
                </c:pt>
                <c:pt idx="14" c:formatCode="0.00">
                  <c:v>14.1575</c:v>
                </c:pt>
                <c:pt idx="15" c:formatCode="0.00">
                  <c:v>15.308</c:v>
                </c:pt>
                <c:pt idx="16" c:formatCode="0.00">
                  <c:v>16.4585</c:v>
                </c:pt>
                <c:pt idx="17" c:formatCode="0.00">
                  <c:v>17.609</c:v>
                </c:pt>
                <c:pt idx="18" c:formatCode="0.00">
                  <c:v>18.7595</c:v>
                </c:pt>
                <c:pt idx="19" c:formatCode="0.00">
                  <c:v>19.91</c:v>
                </c:pt>
              </c:numCache>
            </c:numRef>
          </c:cat>
          <c:val>
            <c:numRef>
              <c:f>'Ejercicio 3 - TIR'!$E$37:$E$56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19</c:v>
                </c:pt>
                <c:pt idx="6">
                  <c:v>82</c:v>
                </c:pt>
                <c:pt idx="7">
                  <c:v>138</c:v>
                </c:pt>
                <c:pt idx="8">
                  <c:v>177</c:v>
                </c:pt>
                <c:pt idx="9">
                  <c:v>219</c:v>
                </c:pt>
                <c:pt idx="10">
                  <c:v>174</c:v>
                </c:pt>
                <c:pt idx="11">
                  <c:v>109</c:v>
                </c:pt>
                <c:pt idx="12">
                  <c:v>54</c:v>
                </c:pt>
                <c:pt idx="13">
                  <c:v>18</c:v>
                </c:pt>
                <c:pt idx="14">
                  <c:v>7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overlap val="0"/>
        <c:axId val="40972614"/>
        <c:axId val="24394153"/>
      </c:barChart>
      <c:catAx>
        <c:axId val="40972614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Intervalo de TIR (%)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0" cap="flat" cmpd="sng" algn="ctr">
            <a:solidFill>
              <a:srgbClr val="B3B3B3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24394153"/>
        <c:crosses val="autoZero"/>
        <c:auto val="1"/>
        <c:lblAlgn val="ctr"/>
        <c:lblOffset val="100"/>
        <c:noMultiLvlLbl val="0"/>
      </c:catAx>
      <c:valAx>
        <c:axId val="24394153"/>
        <c:scaling>
          <c:orientation val="minMax"/>
        </c:scaling>
        <c:delete val="0"/>
        <c:axPos val="l"/>
        <c:majorGridlines>
          <c:spPr>
            <a:ln w="0" cap="flat" cmpd="sng" algn="ctr">
              <a:solidFill>
                <a:srgbClr val="B3B3B3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Frecuencia</a:t>
                </a:r>
                <a:endParaRPr sz="1000" b="1" strike="noStrike" spc="-1">
                  <a:solidFill>
                    <a:srgbClr val="000000"/>
                  </a:solidFill>
                  <a:latin typeface="Calibri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 cap="flat" cmpd="sng" algn="ctr">
            <a:solidFill>
              <a:srgbClr val="B3B3B3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</a:p>
        </c:txPr>
        <c:crossAx val="40972614"/>
        <c:crosses val="autoZero"/>
        <c:crossBetween val="between"/>
      </c:valAx>
    </c:plotArea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  <a:r>
              <a:rPr sz="1800" b="1" strike="noStrike" spc="-1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rPr>
              <a:t>Costo Total Anual vs. Número de Camiones </a:t>
            </a:r>
            <a:endParaRPr sz="1800" b="1" strike="noStrike" spc="-1">
              <a:solidFill>
                <a:srgbClr val="000000"/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endParaRPr>
          </a:p>
        </c:rich>
      </c:tx>
      <c:layout/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'Ejercicio 4 - Camiones'!$P$4</c:f>
              <c:strCache>
                <c:ptCount val="1"/>
                <c:pt idx="0">
                  <c:v>Costo Fijo ($)</c:v>
                </c:pt>
              </c:strCache>
            </c:strRef>
          </c:tx>
          <c:spPr>
            <a:ln w="21960" cap="rnd" cmpd="sng" algn="ctr">
              <a:solidFill>
                <a:srgbClr val="4472C4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4 - Camiones'!$O$5:$O$12</c:f>
              <c:numCache>
                <c:formatCode>General</c:formatCode>
                <c:ptCount val="8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</c:numCache>
            </c:numRef>
          </c:cat>
          <c:val>
            <c:numRef>
              <c:f>'Ejercicio 4 - Camiones'!$P$5:$P$12</c:f>
              <c:numCache>
                <c:formatCode>General</c:formatCode>
                <c:ptCount val="8"/>
                <c:pt idx="0">
                  <c:v>800000</c:v>
                </c:pt>
                <c:pt idx="1">
                  <c:v>900000</c:v>
                </c:pt>
                <c:pt idx="2">
                  <c:v>1000000</c:v>
                </c:pt>
                <c:pt idx="3">
                  <c:v>1100000</c:v>
                </c:pt>
                <c:pt idx="4">
                  <c:v>1200000</c:v>
                </c:pt>
                <c:pt idx="5">
                  <c:v>1300000</c:v>
                </c:pt>
                <c:pt idx="6">
                  <c:v>1400000</c:v>
                </c:pt>
                <c:pt idx="7">
                  <c:v>1500000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'Ejercicio 4 - Camiones'!$Q$4</c:f>
              <c:strCache>
                <c:ptCount val="1"/>
                <c:pt idx="0">
                  <c:v>Costo Externo ($)</c:v>
                </c:pt>
              </c:strCache>
            </c:strRef>
          </c:tx>
          <c:spPr>
            <a:ln w="2196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4 - Camiones'!$O$5:$O$12</c:f>
              <c:numCache>
                <c:formatCode>General</c:formatCode>
                <c:ptCount val="8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</c:numCache>
            </c:numRef>
          </c:cat>
          <c:val>
            <c:numRef>
              <c:f>'Ejercicio 4 - Camiones'!$Q$5:$Q$12</c:f>
              <c:numCache>
                <c:formatCode>General</c:formatCode>
                <c:ptCount val="8"/>
                <c:pt idx="0">
                  <c:v>627238.545037338</c:v>
                </c:pt>
                <c:pt idx="1">
                  <c:v>536899.46419147</c:v>
                </c:pt>
                <c:pt idx="2">
                  <c:v>412207.506603561</c:v>
                </c:pt>
                <c:pt idx="3">
                  <c:v>298756.949839741</c:v>
                </c:pt>
                <c:pt idx="4">
                  <c:v>195314.418341949</c:v>
                </c:pt>
                <c:pt idx="5">
                  <c:v>115455.74033042</c:v>
                </c:pt>
                <c:pt idx="6">
                  <c:v>69002.0773011932</c:v>
                </c:pt>
                <c:pt idx="7">
                  <c:v>21191.223145906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'Ejercicio 4 - Camiones'!$R$4</c:f>
              <c:strCache>
                <c:ptCount val="1"/>
                <c:pt idx="0">
                  <c:v>Costo Total ($)</c:v>
                </c:pt>
              </c:strCache>
            </c:strRef>
          </c:tx>
          <c:spPr>
            <a:ln w="21960" cap="rnd" cmpd="sng" algn="ctr">
              <a:solidFill>
                <a:srgbClr val="70AD47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/>
              </c:ext>
            </c:extLst>
          </c:dLbls>
          <c:cat>
            <c:numRef>
              <c:f>'Ejercicio 4 - Camiones'!$O$5:$O$12</c:f>
              <c:numCache>
                <c:formatCode>General</c:formatCode>
                <c:ptCount val="8"/>
                <c:pt idx="0">
                  <c:v>8</c:v>
                </c:pt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13</c:v>
                </c:pt>
                <c:pt idx="6">
                  <c:v>14</c:v>
                </c:pt>
                <c:pt idx="7">
                  <c:v>15</c:v>
                </c:pt>
              </c:numCache>
            </c:numRef>
          </c:cat>
          <c:val>
            <c:numRef>
              <c:f>'Ejercicio 4 - Camiones'!$R$5:$R$12</c:f>
              <c:numCache>
                <c:formatCode>General</c:formatCode>
                <c:ptCount val="8"/>
                <c:pt idx="0">
                  <c:v>1427238.54503734</c:v>
                </c:pt>
                <c:pt idx="1">
                  <c:v>1436899.46419147</c:v>
                </c:pt>
                <c:pt idx="2">
                  <c:v>1412207.50660356</c:v>
                </c:pt>
                <c:pt idx="3">
                  <c:v>1398756.94983974</c:v>
                </c:pt>
                <c:pt idx="4">
                  <c:v>1395314.41834195</c:v>
                </c:pt>
                <c:pt idx="5">
                  <c:v>1415455.74033042</c:v>
                </c:pt>
                <c:pt idx="6">
                  <c:v>1469002.07730119</c:v>
                </c:pt>
                <c:pt idx="7">
                  <c:v>1521191.22314591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1"/>
        <c:smooth val="0"/>
        <c:axId val="83003197"/>
        <c:axId val="82719724"/>
      </c:lineChart>
      <c:catAx>
        <c:axId val="83003197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rPr>
                  <a:t>Número de camiones (N)</a:t>
                </a:r>
                <a:endParaRPr sz="1000" b="1" strike="noStrike" spc="-1">
                  <a:solidFill>
                    <a:srgbClr val="000000"/>
                  </a:solidFill>
                  <a:latin typeface="Times New Roman" panose="02020603050405020304" charset="0"/>
                  <a:ea typeface="Times New Roman" panose="02020603050405020304" charset="0"/>
                  <a:cs typeface="Times New Roman" panose="02020603050405020304" charset="0"/>
                  <a:sym typeface="Times New Roman" panose="02020603050405020304" charset="0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82719724"/>
        <c:crosses val="autoZero"/>
        <c:auto val="1"/>
        <c:lblAlgn val="ctr"/>
        <c:lblOffset val="100"/>
        <c:noMultiLvlLbl val="0"/>
      </c:catAx>
      <c:valAx>
        <c:axId val="82719724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rPr>
                  <a:t>Costo Anual ($)</a:t>
                </a:r>
                <a:endParaRPr sz="1000" b="1" strike="noStrike" spc="-1">
                  <a:solidFill>
                    <a:srgbClr val="000000"/>
                  </a:solidFill>
                  <a:latin typeface="Times New Roman" panose="02020603050405020304" charset="0"/>
                  <a:ea typeface="Times New Roman" panose="02020603050405020304" charset="0"/>
                  <a:cs typeface="Times New Roman" panose="02020603050405020304" charset="0"/>
                  <a:sym typeface="Times New Roman" panose="02020603050405020304" charset="0"/>
                </a:endParaRPr>
              </a:p>
            </c:rich>
          </c:tx>
          <c:layout/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830031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</c:legendEntry>
      <c:layout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Times New Roman" panose="02020603050405020304" charset="0"/>
              <a:ea typeface="Times New Roman" panose="02020603050405020304" charset="0"/>
              <a:cs typeface="Times New Roman" panose="02020603050405020304" charset="0"/>
              <a:sym typeface="Times New Roman" panose="02020603050405020304" charset="0"/>
            </a:defRPr>
          </a:pPr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>
          <a:latin typeface="Times New Roman" panose="02020603050405020304" charset="0"/>
          <a:ea typeface="Times New Roman" panose="02020603050405020304" charset="0"/>
          <a:cs typeface="Times New Roman" panose="02020603050405020304" charset="0"/>
          <a:sym typeface="Times New Roman" panose="02020603050405020304" charset="0"/>
        </a:defRPr>
      </a:pPr>
    </a:p>
  </c:txPr>
  <c:externalData r:id="rId1">
    <c:autoUpdate val="0"/>
  </c:externalData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247650</xdr:colOff>
      <xdr:row>1024</xdr:row>
      <xdr:rowOff>30480</xdr:rowOff>
    </xdr:from>
    <xdr:to>
      <xdr:col>18</xdr:col>
      <xdr:colOff>335915</xdr:colOff>
      <xdr:row>1045</xdr:row>
      <xdr:rowOff>15875</xdr:rowOff>
    </xdr:to>
    <xdr:graphicFrame>
      <xdr:nvGraphicFramePr>
        <xdr:cNvPr id="2" name="Chart 1"/>
        <xdr:cNvGraphicFramePr/>
      </xdr:nvGraphicFramePr>
      <xdr:xfrm>
        <a:off x="12057380" y="176565560"/>
        <a:ext cx="7089140" cy="35991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370205</xdr:colOff>
      <xdr:row>1022</xdr:row>
      <xdr:rowOff>136525</xdr:rowOff>
    </xdr:from>
    <xdr:to>
      <xdr:col>19</xdr:col>
      <xdr:colOff>62230</xdr:colOff>
      <xdr:row>1043</xdr:row>
      <xdr:rowOff>122555</xdr:rowOff>
    </xdr:to>
    <xdr:graphicFrame>
      <xdr:nvGraphicFramePr>
        <xdr:cNvPr id="2" name="Chart 1"/>
        <xdr:cNvGraphicFramePr/>
      </xdr:nvGraphicFramePr>
      <xdr:xfrm>
        <a:off x="9326245" y="176059465"/>
        <a:ext cx="7089140" cy="35998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7</xdr:col>
      <xdr:colOff>67310</xdr:colOff>
      <xdr:row>35</xdr:row>
      <xdr:rowOff>11430</xdr:rowOff>
    </xdr:from>
    <xdr:to>
      <xdr:col>19</xdr:col>
      <xdr:colOff>648970</xdr:colOff>
      <xdr:row>52</xdr:row>
      <xdr:rowOff>118110</xdr:rowOff>
    </xdr:to>
    <xdr:graphicFrame>
      <xdr:nvGraphicFramePr>
        <xdr:cNvPr id="2" name="Chart 1"/>
        <xdr:cNvGraphicFramePr/>
      </xdr:nvGraphicFramePr>
      <xdr:xfrm>
        <a:off x="9570085" y="7068820"/>
        <a:ext cx="8651240" cy="35991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8</xdr:col>
      <xdr:colOff>1073150</xdr:colOff>
      <xdr:row>15</xdr:row>
      <xdr:rowOff>75565</xdr:rowOff>
    </xdr:from>
    <xdr:to>
      <xdr:col>14</xdr:col>
      <xdr:colOff>585470</xdr:colOff>
      <xdr:row>36</xdr:row>
      <xdr:rowOff>60325</xdr:rowOff>
    </xdr:to>
    <xdr:graphicFrame>
      <xdr:nvGraphicFramePr>
        <xdr:cNvPr id="2" name="Chart 1"/>
        <xdr:cNvGraphicFramePr/>
      </xdr:nvGraphicFramePr>
      <xdr:xfrm>
        <a:off x="13987145" y="2708910"/>
        <a:ext cx="7869555" cy="35985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1045"/>
  <sheetViews>
    <sheetView workbookViewId="0">
      <selection activeCell="B1" sqref="B1:F1"/>
    </sheetView>
  </sheetViews>
  <sheetFormatPr defaultColWidth="8.68032786885246" defaultRowHeight="13.55"/>
  <cols>
    <col min="1" max="1" width="8.68032786885246" style="1"/>
    <col min="2" max="2" width="17.6885245901639" style="1" customWidth="1"/>
    <col min="3" max="3" width="17.2540983606557" style="1" customWidth="1"/>
    <col min="4" max="4" width="14" style="1" customWidth="1"/>
    <col min="5" max="5" width="12" style="1" customWidth="1"/>
    <col min="6" max="6" width="27.2786885245902" style="1" customWidth="1"/>
    <col min="7" max="7" width="19.1475409836066" style="1" customWidth="1"/>
    <col min="8" max="8" width="16.6967213114754" style="1" customWidth="1"/>
    <col min="9" max="9" width="19.6967213114754" style="1" customWidth="1"/>
    <col min="10" max="10" width="20.9262295081967" style="1" customWidth="1"/>
    <col min="11" max="16384" width="8.68032786885246" style="1"/>
  </cols>
  <sheetData>
    <row r="1" ht="17.65" spans="2:6">
      <c r="B1" s="53" t="s">
        <v>0</v>
      </c>
      <c r="C1" s="53"/>
      <c r="D1" s="53"/>
      <c r="E1" s="53"/>
      <c r="F1" s="53"/>
    </row>
    <row r="2" spans="9:10">
      <c r="I2" s="83"/>
      <c r="J2" s="83"/>
    </row>
    <row r="3" spans="2:10">
      <c r="B3" s="3" t="s">
        <v>1</v>
      </c>
      <c r="I3" s="84"/>
      <c r="J3" s="84"/>
    </row>
    <row r="4" spans="2:10">
      <c r="B4" s="1" t="s">
        <v>2</v>
      </c>
      <c r="C4" s="4">
        <v>3</v>
      </c>
      <c r="G4" s="80" t="s">
        <v>3</v>
      </c>
      <c r="I4" s="84"/>
      <c r="J4" s="84"/>
    </row>
    <row r="5" spans="2:10">
      <c r="B5" s="1" t="s">
        <v>4</v>
      </c>
      <c r="C5" s="4">
        <v>7</v>
      </c>
      <c r="I5" s="84"/>
      <c r="J5" s="84"/>
    </row>
    <row r="6" spans="2:10">
      <c r="B6" s="1" t="s">
        <v>5</v>
      </c>
      <c r="C6" s="4">
        <v>10</v>
      </c>
      <c r="I6" s="84"/>
      <c r="J6" s="84"/>
    </row>
    <row r="7" spans="2:10">
      <c r="B7" s="1" t="s">
        <v>6</v>
      </c>
      <c r="C7" s="4">
        <v>1000</v>
      </c>
      <c r="I7" s="84"/>
      <c r="J7" s="84"/>
    </row>
    <row r="8" spans="9:10">
      <c r="I8" s="84"/>
      <c r="J8" s="84"/>
    </row>
    <row r="9" spans="2:10">
      <c r="B9" s="3" t="s">
        <v>7</v>
      </c>
      <c r="I9" s="84"/>
      <c r="J9" s="84"/>
    </row>
    <row r="10" spans="2:10">
      <c r="B10" s="1" t="s">
        <v>8</v>
      </c>
      <c r="C10" s="54">
        <f>C4/(-C4+C5+C6)</f>
        <v>0.214285714285714</v>
      </c>
      <c r="I10" s="84"/>
      <c r="J10" s="84"/>
    </row>
    <row r="11" spans="2:3">
      <c r="B11" s="1" t="s">
        <v>9</v>
      </c>
      <c r="C11" s="54">
        <f>(2*C5-2*C4)/(-C4+C5+C6)</f>
        <v>0.571428571428571</v>
      </c>
    </row>
    <row r="12" spans="2:3">
      <c r="B12" s="1" t="s">
        <v>10</v>
      </c>
      <c r="C12" s="54">
        <f>(C6-C5)/(-C4+C5+C6)</f>
        <v>0.214285714285714</v>
      </c>
    </row>
    <row r="13" ht="34.65" spans="2:6">
      <c r="B13" s="1" t="s">
        <v>11</v>
      </c>
      <c r="C13" s="54">
        <f>C10+C11+C12</f>
        <v>1</v>
      </c>
      <c r="F13" s="81" t="s">
        <v>12</v>
      </c>
    </row>
    <row r="16" spans="2:7">
      <c r="B16" s="78" t="s">
        <v>13</v>
      </c>
      <c r="C16" s="79" t="s">
        <v>14</v>
      </c>
      <c r="D16" s="79" t="s">
        <v>15</v>
      </c>
      <c r="E16" s="79" t="s">
        <v>16</v>
      </c>
      <c r="F16" s="82" t="s">
        <v>17</v>
      </c>
      <c r="G16" s="80" t="s">
        <v>18</v>
      </c>
    </row>
    <row r="17" spans="2:6">
      <c r="B17" s="57">
        <v>1</v>
      </c>
      <c r="C17" s="58">
        <f ca="1" t="shared" ref="C17:C80" si="0">RAND()</f>
        <v>0.559955500976359</v>
      </c>
      <c r="D17" s="58">
        <f ca="1" t="shared" ref="D17:D80" si="1">RAND()</f>
        <v>0.0571580357781671</v>
      </c>
      <c r="E17" s="58">
        <f ca="1" t="shared" ref="E17:E80" si="2">IF(C17&lt;=$C$10,1,IF(C17&lt;=$C$10+$C$11,2,3))</f>
        <v>2</v>
      </c>
      <c r="F17" s="64">
        <f ca="1">IF(E17=1,$C$4*SQRT(D17),IF(E17=2,$C$4+($C$5-$C$4)*D17,$C$6-($C$6-$C$5)*SQRT(1-D17)))</f>
        <v>3.22863214311267</v>
      </c>
    </row>
    <row r="18" spans="2:6">
      <c r="B18" s="57">
        <v>2</v>
      </c>
      <c r="C18" s="58">
        <f ca="1" t="shared" si="0"/>
        <v>0.20875379568026</v>
      </c>
      <c r="D18" s="58">
        <f ca="1" t="shared" si="1"/>
        <v>0.00491897830076682</v>
      </c>
      <c r="E18" s="58">
        <f ca="1" t="shared" si="2"/>
        <v>1</v>
      </c>
      <c r="F18" s="64">
        <f ca="1">IF(E18=1,$C$4*SQRT(D18),IF(E18=2,$C$4+($C$5-$C$4)*D18,$C$6-($C$6-$C$5)*SQRT(1-D18)))</f>
        <v>0.210406284855993</v>
      </c>
    </row>
    <row r="19" spans="2:6">
      <c r="B19" s="57">
        <v>3</v>
      </c>
      <c r="C19" s="58">
        <f ca="1" t="shared" si="0"/>
        <v>0.147933855558671</v>
      </c>
      <c r="D19" s="58">
        <f ca="1" t="shared" si="1"/>
        <v>0.0241377494310846</v>
      </c>
      <c r="E19" s="58">
        <f ca="1" t="shared" si="2"/>
        <v>1</v>
      </c>
      <c r="F19" s="64">
        <f ca="1">IF(E19=1,$C$4*SQRT(D19),IF(E19=2,$C$4+($C$5-$C$4)*D19,$C$6-($C$6-$C$5)*SQRT(1-D19)))</f>
        <v>0.466089846359864</v>
      </c>
    </row>
    <row r="20" spans="2:6">
      <c r="B20" s="57">
        <v>4</v>
      </c>
      <c r="C20" s="58">
        <f ca="1" t="shared" si="0"/>
        <v>0.547929049525305</v>
      </c>
      <c r="D20" s="58">
        <f ca="1" t="shared" si="1"/>
        <v>0.0361393125339127</v>
      </c>
      <c r="E20" s="58">
        <f ca="1" t="shared" si="2"/>
        <v>2</v>
      </c>
      <c r="F20" s="64">
        <f ca="1">IF(E20=1,$C$4*SQRT(D20),IF(E20=2,$C$4+($C$5-$C$4)*D20,$C$6-($C$6-$C$5)*SQRT(1-D20)))</f>
        <v>3.14455725013565</v>
      </c>
    </row>
    <row r="21" spans="2:6">
      <c r="B21" s="57">
        <v>5</v>
      </c>
      <c r="C21" s="58">
        <f ca="1" t="shared" si="0"/>
        <v>0.910223372228155</v>
      </c>
      <c r="D21" s="58">
        <f ca="1" t="shared" si="1"/>
        <v>0.351137729811855</v>
      </c>
      <c r="E21" s="58">
        <f ca="1" t="shared" si="2"/>
        <v>3</v>
      </c>
      <c r="F21" s="64">
        <f ca="1">IF(E21=1,$C$4*SQRT(D21),IF(E21=2,$C$4+($C$5-$C$4)*D21,$C$6-($C$6-$C$5)*SQRT(1-D21)))</f>
        <v>7.58344037282477</v>
      </c>
    </row>
    <row r="22" spans="2:6">
      <c r="B22" s="57">
        <v>6</v>
      </c>
      <c r="C22" s="58">
        <f ca="1" t="shared" si="0"/>
        <v>0.176911602549652</v>
      </c>
      <c r="D22" s="58">
        <f ca="1" t="shared" si="1"/>
        <v>0.50357822957939</v>
      </c>
      <c r="E22" s="58">
        <f ca="1" t="shared" si="2"/>
        <v>1</v>
      </c>
      <c r="F22" s="64">
        <f ca="1">IF(E22=1,$C$4*SQRT(D22),IF(E22=2,$C$4+($C$5-$C$4)*D22,$C$6-($C$6-$C$5)*SQRT(1-D22)))</f>
        <v>2.12889738273466</v>
      </c>
    </row>
    <row r="23" spans="2:6">
      <c r="B23" s="57">
        <v>7</v>
      </c>
      <c r="C23" s="58">
        <f ca="1" t="shared" si="0"/>
        <v>0.304151498996569</v>
      </c>
      <c r="D23" s="58">
        <f ca="1" t="shared" si="1"/>
        <v>0.778559661321117</v>
      </c>
      <c r="E23" s="58">
        <f ca="1" t="shared" si="2"/>
        <v>2</v>
      </c>
      <c r="F23" s="64">
        <f ca="1">IF(E23=1,$C$4*SQRT(D23),IF(E23=2,$C$4+($C$5-$C$4)*D23,$C$6-($C$6-$C$5)*SQRT(1-D23)))</f>
        <v>6.11423864528447</v>
      </c>
    </row>
    <row r="24" spans="2:6">
      <c r="B24" s="57">
        <v>8</v>
      </c>
      <c r="C24" s="58">
        <f ca="1" t="shared" si="0"/>
        <v>0.472798401451656</v>
      </c>
      <c r="D24" s="58">
        <f ca="1" t="shared" si="1"/>
        <v>0.667660913874753</v>
      </c>
      <c r="E24" s="58">
        <f ca="1" t="shared" si="2"/>
        <v>2</v>
      </c>
      <c r="F24" s="64">
        <f ca="1">IF(E24=1,$C$4*SQRT(D24),IF(E24=2,$C$4+($C$5-$C$4)*D24,$C$6-($C$6-$C$5)*SQRT(1-D24)))</f>
        <v>5.67064365549901</v>
      </c>
    </row>
    <row r="25" spans="2:6">
      <c r="B25" s="57">
        <v>9</v>
      </c>
      <c r="C25" s="58">
        <f ca="1" t="shared" si="0"/>
        <v>0.866071150092124</v>
      </c>
      <c r="D25" s="58">
        <f ca="1" t="shared" si="1"/>
        <v>0.134363689235484</v>
      </c>
      <c r="E25" s="58">
        <f ca="1" t="shared" si="2"/>
        <v>3</v>
      </c>
      <c r="F25" s="64">
        <f ca="1">IF(E25=1,$C$4*SQRT(D25),IF(E25=2,$C$4+($C$5-$C$4)*D25,$C$6-($C$6-$C$5)*SQRT(1-D25)))</f>
        <v>7.20881265464307</v>
      </c>
    </row>
    <row r="26" spans="2:6">
      <c r="B26" s="57">
        <v>10</v>
      </c>
      <c r="C26" s="58">
        <f ca="1" t="shared" si="0"/>
        <v>0.136813996843161</v>
      </c>
      <c r="D26" s="58">
        <f ca="1" t="shared" si="1"/>
        <v>0.0796994942583042</v>
      </c>
      <c r="E26" s="58">
        <f ca="1" t="shared" si="2"/>
        <v>1</v>
      </c>
      <c r="F26" s="64">
        <f ca="1">IF(E26=1,$C$4*SQRT(D26),IF(E26=2,$C$4+($C$5-$C$4)*D26,$C$6-($C$6-$C$5)*SQRT(1-D26)))</f>
        <v>0.846932965661827</v>
      </c>
    </row>
    <row r="27" spans="2:6">
      <c r="B27" s="57">
        <v>11</v>
      </c>
      <c r="C27" s="58">
        <f ca="1" t="shared" si="0"/>
        <v>0.371968395059108</v>
      </c>
      <c r="D27" s="58">
        <f ca="1" t="shared" si="1"/>
        <v>0.0149271691903883</v>
      </c>
      <c r="E27" s="58">
        <f ca="1" t="shared" si="2"/>
        <v>2</v>
      </c>
      <c r="F27" s="64">
        <f ca="1">IF(E27=1,$C$4*SQRT(D27),IF(E27=2,$C$4+($C$5-$C$4)*D27,$C$6-($C$6-$C$5)*SQRT(1-D27)))</f>
        <v>3.05970867676155</v>
      </c>
    </row>
    <row r="28" spans="2:6">
      <c r="B28" s="57">
        <v>12</v>
      </c>
      <c r="C28" s="58">
        <f ca="1" t="shared" si="0"/>
        <v>0.321957950158709</v>
      </c>
      <c r="D28" s="58">
        <f ca="1" t="shared" si="1"/>
        <v>0.560966040404614</v>
      </c>
      <c r="E28" s="58">
        <f ca="1" t="shared" si="2"/>
        <v>2</v>
      </c>
      <c r="F28" s="64">
        <f ca="1">IF(E28=1,$C$4*SQRT(D28),IF(E28=2,$C$4+($C$5-$C$4)*D28,$C$6-($C$6-$C$5)*SQRT(1-D28)))</f>
        <v>5.24386416161846</v>
      </c>
    </row>
    <row r="29" spans="2:6">
      <c r="B29" s="57">
        <v>13</v>
      </c>
      <c r="C29" s="58">
        <f ca="1" t="shared" si="0"/>
        <v>0.42908122364993</v>
      </c>
      <c r="D29" s="58">
        <f ca="1" t="shared" si="1"/>
        <v>0.880777093261009</v>
      </c>
      <c r="E29" s="58">
        <f ca="1" t="shared" si="2"/>
        <v>2</v>
      </c>
      <c r="F29" s="64">
        <f ca="1">IF(E29=1,$C$4*SQRT(D29),IF(E29=2,$C$4+($C$5-$C$4)*D29,$C$6-($C$6-$C$5)*SQRT(1-D29)))</f>
        <v>6.52310837304404</v>
      </c>
    </row>
    <row r="30" spans="2:6">
      <c r="B30" s="57">
        <v>14</v>
      </c>
      <c r="C30" s="58">
        <f ca="1" t="shared" si="0"/>
        <v>0.683851803765553</v>
      </c>
      <c r="D30" s="58">
        <f ca="1" t="shared" si="1"/>
        <v>0.0456969984231008</v>
      </c>
      <c r="E30" s="58">
        <f ca="1" t="shared" si="2"/>
        <v>2</v>
      </c>
      <c r="F30" s="64">
        <f ca="1">IF(E30=1,$C$4*SQRT(D30),IF(E30=2,$C$4+($C$5-$C$4)*D30,$C$6-($C$6-$C$5)*SQRT(1-D30)))</f>
        <v>3.1827879936924</v>
      </c>
    </row>
    <row r="31" spans="2:6">
      <c r="B31" s="57">
        <v>15</v>
      </c>
      <c r="C31" s="58">
        <f ca="1" t="shared" si="0"/>
        <v>0.812055688816295</v>
      </c>
      <c r="D31" s="58">
        <f ca="1" t="shared" si="1"/>
        <v>0.40173248721899</v>
      </c>
      <c r="E31" s="58">
        <f ca="1" t="shared" si="2"/>
        <v>3</v>
      </c>
      <c r="F31" s="64">
        <f ca="1">IF(E31=1,$C$4*SQRT(D31),IF(E31=2,$C$4+($C$5-$C$4)*D31,$C$6-($C$6-$C$5)*SQRT(1-D31)))</f>
        <v>7.67956736468626</v>
      </c>
    </row>
    <row r="32" spans="2:6">
      <c r="B32" s="57">
        <v>16</v>
      </c>
      <c r="C32" s="58">
        <f ca="1" t="shared" si="0"/>
        <v>0.129207665078176</v>
      </c>
      <c r="D32" s="58">
        <f ca="1" t="shared" si="1"/>
        <v>0.137845968519599</v>
      </c>
      <c r="E32" s="58">
        <f ca="1" t="shared" si="2"/>
        <v>1</v>
      </c>
      <c r="F32" s="64">
        <f ca="1">IF(E32=1,$C$4*SQRT(D32),IF(E32=2,$C$4+($C$5-$C$4)*D32,$C$6-($C$6-$C$5)*SQRT(1-D32)))</f>
        <v>1.11382840540022</v>
      </c>
    </row>
    <row r="33" spans="2:6">
      <c r="B33" s="57">
        <v>17</v>
      </c>
      <c r="C33" s="58">
        <f ca="1" t="shared" si="0"/>
        <v>0.976004683403968</v>
      </c>
      <c r="D33" s="58">
        <f ca="1" t="shared" si="1"/>
        <v>0.762117932707452</v>
      </c>
      <c r="E33" s="58">
        <f ca="1" t="shared" si="2"/>
        <v>3</v>
      </c>
      <c r="F33" s="64">
        <f ca="1">IF(E33=1,$C$4*SQRT(D33),IF(E33=2,$C$4+($C$5-$C$4)*D33,$C$6-($C$6-$C$5)*SQRT(1-D33)))</f>
        <v>8.53680534253541</v>
      </c>
    </row>
    <row r="34" spans="2:6">
      <c r="B34" s="57">
        <v>18</v>
      </c>
      <c r="C34" s="58">
        <f ca="1" t="shared" si="0"/>
        <v>0.490942065676851</v>
      </c>
      <c r="D34" s="58">
        <f ca="1" t="shared" si="1"/>
        <v>0.355417018470981</v>
      </c>
      <c r="E34" s="58">
        <f ca="1" t="shared" si="2"/>
        <v>2</v>
      </c>
      <c r="F34" s="64">
        <f ca="1">IF(E34=1,$C$4*SQRT(D34),IF(E34=2,$C$4+($C$5-$C$4)*D34,$C$6-($C$6-$C$5)*SQRT(1-D34)))</f>
        <v>4.42166807388393</v>
      </c>
    </row>
    <row r="35" spans="2:6">
      <c r="B35" s="57">
        <v>19</v>
      </c>
      <c r="C35" s="58">
        <f ca="1" t="shared" si="0"/>
        <v>0.57364551700065</v>
      </c>
      <c r="D35" s="58">
        <f ca="1" t="shared" si="1"/>
        <v>0.332634459751475</v>
      </c>
      <c r="E35" s="58">
        <f ca="1" t="shared" si="2"/>
        <v>2</v>
      </c>
      <c r="F35" s="64">
        <f ca="1">IF(E35=1,$C$4*SQRT(D35),IF(E35=2,$C$4+($C$5-$C$4)*D35,$C$6-($C$6-$C$5)*SQRT(1-D35)))</f>
        <v>4.3305378390059</v>
      </c>
    </row>
    <row r="36" spans="2:6">
      <c r="B36" s="57">
        <v>20</v>
      </c>
      <c r="C36" s="58">
        <f ca="1" t="shared" si="0"/>
        <v>0.304593526378514</v>
      </c>
      <c r="D36" s="58">
        <f ca="1" t="shared" si="1"/>
        <v>0.503218472422786</v>
      </c>
      <c r="E36" s="58">
        <f ca="1" t="shared" si="2"/>
        <v>2</v>
      </c>
      <c r="F36" s="64">
        <f ca="1">IF(E36=1,$C$4*SQRT(D36),IF(E36=2,$C$4+($C$5-$C$4)*D36,$C$6-($C$6-$C$5)*SQRT(1-D36)))</f>
        <v>5.01287388969114</v>
      </c>
    </row>
    <row r="37" spans="2:6">
      <c r="B37" s="57">
        <v>21</v>
      </c>
      <c r="C37" s="58">
        <f ca="1" t="shared" si="0"/>
        <v>0.815886526891968</v>
      </c>
      <c r="D37" s="58">
        <f ca="1" t="shared" si="1"/>
        <v>0.77869297604705</v>
      </c>
      <c r="E37" s="58">
        <f ca="1" t="shared" si="2"/>
        <v>3</v>
      </c>
      <c r="F37" s="64">
        <f ca="1">IF(E37=1,$C$4*SQRT(D37),IF(E37=2,$C$4+($C$5-$C$4)*D37,$C$6-($C$6-$C$5)*SQRT(1-D37)))</f>
        <v>8.58870158521433</v>
      </c>
    </row>
    <row r="38" spans="2:6">
      <c r="B38" s="57">
        <v>22</v>
      </c>
      <c r="C38" s="58">
        <f ca="1" t="shared" si="0"/>
        <v>0.144056812550549</v>
      </c>
      <c r="D38" s="58">
        <f ca="1" t="shared" si="1"/>
        <v>0.375256880785328</v>
      </c>
      <c r="E38" s="58">
        <f ca="1" t="shared" si="2"/>
        <v>1</v>
      </c>
      <c r="F38" s="64">
        <f ca="1">IF(E38=1,$C$4*SQRT(D38),IF(E38=2,$C$4+($C$5-$C$4)*D38,$C$6-($C$6-$C$5)*SQRT(1-D38)))</f>
        <v>1.83774642621553</v>
      </c>
    </row>
    <row r="39" spans="2:6">
      <c r="B39" s="57">
        <v>23</v>
      </c>
      <c r="C39" s="58">
        <f ca="1" t="shared" si="0"/>
        <v>0.679793577317727</v>
      </c>
      <c r="D39" s="58">
        <f ca="1" t="shared" si="1"/>
        <v>0.667311531370551</v>
      </c>
      <c r="E39" s="58">
        <f ca="1" t="shared" si="2"/>
        <v>2</v>
      </c>
      <c r="F39" s="64">
        <f ca="1">IF(E39=1,$C$4*SQRT(D39),IF(E39=2,$C$4+($C$5-$C$4)*D39,$C$6-($C$6-$C$5)*SQRT(1-D39)))</f>
        <v>5.6692461254822</v>
      </c>
    </row>
    <row r="40" spans="2:6">
      <c r="B40" s="57">
        <v>24</v>
      </c>
      <c r="C40" s="58">
        <f ca="1" t="shared" si="0"/>
        <v>0.587150546684131</v>
      </c>
      <c r="D40" s="58">
        <f ca="1" t="shared" si="1"/>
        <v>0.704688188644719</v>
      </c>
      <c r="E40" s="58">
        <f ca="1" t="shared" si="2"/>
        <v>2</v>
      </c>
      <c r="F40" s="64">
        <f ca="1">IF(E40=1,$C$4*SQRT(D40),IF(E40=2,$C$4+($C$5-$C$4)*D40,$C$6-($C$6-$C$5)*SQRT(1-D40)))</f>
        <v>5.81875275457887</v>
      </c>
    </row>
    <row r="41" spans="2:6">
      <c r="B41" s="57">
        <v>25</v>
      </c>
      <c r="C41" s="58">
        <f ca="1" t="shared" si="0"/>
        <v>0.409542056491217</v>
      </c>
      <c r="D41" s="58">
        <f ca="1" t="shared" si="1"/>
        <v>0.475224223137969</v>
      </c>
      <c r="E41" s="58">
        <f ca="1" t="shared" si="2"/>
        <v>2</v>
      </c>
      <c r="F41" s="64">
        <f ca="1">IF(E41=1,$C$4*SQRT(D41),IF(E41=2,$C$4+($C$5-$C$4)*D41,$C$6-($C$6-$C$5)*SQRT(1-D41)))</f>
        <v>4.90089689255188</v>
      </c>
    </row>
    <row r="42" spans="2:6">
      <c r="B42" s="57">
        <v>26</v>
      </c>
      <c r="C42" s="58">
        <f ca="1" t="shared" si="0"/>
        <v>0.980034266837132</v>
      </c>
      <c r="D42" s="58">
        <f ca="1" t="shared" si="1"/>
        <v>0.362430407901818</v>
      </c>
      <c r="E42" s="58">
        <f ca="1" t="shared" si="2"/>
        <v>3</v>
      </c>
      <c r="F42" s="64">
        <f ca="1">IF(E42=1,$C$4*SQRT(D42),IF(E42=2,$C$4+($C$5-$C$4)*D42,$C$6-($C$6-$C$5)*SQRT(1-D42)))</f>
        <v>7.60456134938011</v>
      </c>
    </row>
    <row r="43" spans="2:6">
      <c r="B43" s="57">
        <v>27</v>
      </c>
      <c r="C43" s="58">
        <f ca="1" t="shared" si="0"/>
        <v>0.898309258686122</v>
      </c>
      <c r="D43" s="58">
        <f ca="1" t="shared" si="1"/>
        <v>0.796754664654469</v>
      </c>
      <c r="E43" s="58">
        <f ca="1" t="shared" si="2"/>
        <v>3</v>
      </c>
      <c r="F43" s="64">
        <f ca="1">IF(E43=1,$C$4*SQRT(D43),IF(E43=2,$C$4+($C$5-$C$4)*D43,$C$6-($C$6-$C$5)*SQRT(1-D43)))</f>
        <v>8.64751783076087</v>
      </c>
    </row>
    <row r="44" spans="2:6">
      <c r="B44" s="57">
        <v>28</v>
      </c>
      <c r="C44" s="58">
        <f ca="1" t="shared" si="0"/>
        <v>0.651515642205395</v>
      </c>
      <c r="D44" s="58">
        <f ca="1" t="shared" si="1"/>
        <v>0.553126675127487</v>
      </c>
      <c r="E44" s="58">
        <f ca="1" t="shared" si="2"/>
        <v>2</v>
      </c>
      <c r="F44" s="64">
        <f ca="1">IF(E44=1,$C$4*SQRT(D44),IF(E44=2,$C$4+($C$5-$C$4)*D44,$C$6-($C$6-$C$5)*SQRT(1-D44)))</f>
        <v>5.21250670050995</v>
      </c>
    </row>
    <row r="45" spans="2:6">
      <c r="B45" s="57">
        <v>29</v>
      </c>
      <c r="C45" s="58">
        <f ca="1" t="shared" si="0"/>
        <v>0.471568823832748</v>
      </c>
      <c r="D45" s="58">
        <f ca="1" t="shared" si="1"/>
        <v>0.0688861059128869</v>
      </c>
      <c r="E45" s="58">
        <f ca="1" t="shared" si="2"/>
        <v>2</v>
      </c>
      <c r="F45" s="64">
        <f ca="1">IF(E45=1,$C$4*SQRT(D45),IF(E45=2,$C$4+($C$5-$C$4)*D45,$C$6-($C$6-$C$5)*SQRT(1-D45)))</f>
        <v>3.27554442365155</v>
      </c>
    </row>
    <row r="46" spans="2:6">
      <c r="B46" s="57">
        <v>30</v>
      </c>
      <c r="C46" s="58">
        <f ca="1" t="shared" si="0"/>
        <v>0.576845445280769</v>
      </c>
      <c r="D46" s="58">
        <f ca="1" t="shared" si="1"/>
        <v>0.832003177391323</v>
      </c>
      <c r="E46" s="58">
        <f ca="1" t="shared" si="2"/>
        <v>2</v>
      </c>
      <c r="F46" s="64">
        <f ca="1">IF(E46=1,$C$4*SQRT(D46),IF(E46=2,$C$4+($C$5-$C$4)*D46,$C$6-($C$6-$C$5)*SQRT(1-D46)))</f>
        <v>6.32801270956529</v>
      </c>
    </row>
    <row r="47" spans="2:6">
      <c r="B47" s="59">
        <v>31</v>
      </c>
      <c r="C47" s="60">
        <f ca="1" t="shared" si="0"/>
        <v>0.302987641622828</v>
      </c>
      <c r="D47" s="60">
        <f ca="1" t="shared" si="1"/>
        <v>0.861968070277743</v>
      </c>
      <c r="E47" s="60">
        <f ca="1" t="shared" si="2"/>
        <v>2</v>
      </c>
      <c r="F47" s="65">
        <f ca="1">IF(E47=1,$C$4*SQRT(D47),IF(E47=2,$C$4+($C$5-$C$4)*D47,$C$6-($C$6-$C$5)*SQRT(1-D47)))</f>
        <v>6.44787228111097</v>
      </c>
    </row>
    <row r="48" spans="2:6">
      <c r="B48" s="61">
        <v>32</v>
      </c>
      <c r="C48" s="62">
        <f ca="1" t="shared" si="0"/>
        <v>0.331031687606641</v>
      </c>
      <c r="D48" s="60">
        <f ca="1" t="shared" si="1"/>
        <v>0.964453622797353</v>
      </c>
      <c r="E48" s="60">
        <f ca="1" t="shared" si="2"/>
        <v>2</v>
      </c>
      <c r="F48" s="65">
        <f ca="1">IF(E48=1,$C$4*SQRT(D48),IF(E48=2,$C$4+($C$5-$C$4)*D48,$C$6-($C$6-$C$5)*SQRT(1-D48)))</f>
        <v>6.85781449118941</v>
      </c>
    </row>
    <row r="49" spans="2:6">
      <c r="B49" s="61">
        <v>33</v>
      </c>
      <c r="C49" s="62">
        <f ca="1" t="shared" si="0"/>
        <v>0.0850153395945361</v>
      </c>
      <c r="D49" s="60">
        <f ca="1" t="shared" si="1"/>
        <v>0.153072673693632</v>
      </c>
      <c r="E49" s="60">
        <f ca="1" t="shared" si="2"/>
        <v>1</v>
      </c>
      <c r="F49" s="65">
        <f ca="1">IF(E49=1,$C$4*SQRT(D49),IF(E49=2,$C$4+($C$5-$C$4)*D49,$C$6-($C$6-$C$5)*SQRT(1-D49)))</f>
        <v>1.17373509074352</v>
      </c>
    </row>
    <row r="50" spans="2:6">
      <c r="B50" s="61">
        <v>34</v>
      </c>
      <c r="C50" s="62">
        <f ca="1" t="shared" si="0"/>
        <v>0.961768769379166</v>
      </c>
      <c r="D50" s="60">
        <f ca="1" t="shared" si="1"/>
        <v>0.328611163111479</v>
      </c>
      <c r="E50" s="60">
        <f ca="1" t="shared" si="2"/>
        <v>3</v>
      </c>
      <c r="F50" s="65">
        <f ca="1">IF(E50=1,$C$4*SQRT(D50),IF(E50=2,$C$4+($C$5-$C$4)*D50,$C$6-($C$6-$C$5)*SQRT(1-D50)))</f>
        <v>7.54185038453786</v>
      </c>
    </row>
    <row r="51" spans="2:6">
      <c r="B51" s="59">
        <v>35</v>
      </c>
      <c r="C51" s="60">
        <f ca="1" t="shared" si="0"/>
        <v>0.182381159951046</v>
      </c>
      <c r="D51" s="60">
        <f ca="1" t="shared" si="1"/>
        <v>0.236801989454021</v>
      </c>
      <c r="E51" s="60">
        <f ca="1" t="shared" si="2"/>
        <v>1</v>
      </c>
      <c r="F51" s="65">
        <f ca="1">IF(E51=1,$C$4*SQRT(D51),IF(E51=2,$C$4+($C$5-$C$4)*D51,$C$6-($C$6-$C$5)*SQRT(1-D51)))</f>
        <v>1.45986913971294</v>
      </c>
    </row>
    <row r="52" spans="2:6">
      <c r="B52" s="59">
        <v>36</v>
      </c>
      <c r="C52" s="60">
        <f ca="1" t="shared" si="0"/>
        <v>0.124259683437879</v>
      </c>
      <c r="D52" s="60">
        <f ca="1" t="shared" si="1"/>
        <v>0.0157128357673695</v>
      </c>
      <c r="E52" s="60">
        <f ca="1" t="shared" si="2"/>
        <v>1</v>
      </c>
      <c r="F52" s="65">
        <f ca="1">IF(E52=1,$C$4*SQRT(D52),IF(E52=2,$C$4+($C$5-$C$4)*D52,$C$6-($C$6-$C$5)*SQRT(1-D52)))</f>
        <v>0.376052552053999</v>
      </c>
    </row>
    <row r="53" spans="2:6">
      <c r="B53" s="59">
        <v>37</v>
      </c>
      <c r="C53" s="60">
        <f ca="1" t="shared" si="0"/>
        <v>0.472388769929571</v>
      </c>
      <c r="D53" s="60">
        <f ca="1" t="shared" si="1"/>
        <v>0.330688042993634</v>
      </c>
      <c r="E53" s="60">
        <f ca="1" t="shared" si="2"/>
        <v>2</v>
      </c>
      <c r="F53" s="65">
        <f ca="1">IF(E53=1,$C$4*SQRT(D53),IF(E53=2,$C$4+($C$5-$C$4)*D53,$C$6-($C$6-$C$5)*SQRT(1-D53)))</f>
        <v>4.32275217197454</v>
      </c>
    </row>
    <row r="54" spans="2:6">
      <c r="B54" s="59">
        <v>38</v>
      </c>
      <c r="C54" s="60">
        <f ca="1" t="shared" si="0"/>
        <v>0.693785683434283</v>
      </c>
      <c r="D54" s="60">
        <f ca="1" t="shared" si="1"/>
        <v>0.735001739819408</v>
      </c>
      <c r="E54" s="60">
        <f ca="1" t="shared" si="2"/>
        <v>2</v>
      </c>
      <c r="F54" s="65">
        <f ca="1">IF(E54=1,$C$4*SQRT(D54),IF(E54=2,$C$4+($C$5-$C$4)*D54,$C$6-($C$6-$C$5)*SQRT(1-D54)))</f>
        <v>5.94000695927763</v>
      </c>
    </row>
    <row r="55" spans="2:6">
      <c r="B55" s="59">
        <v>39</v>
      </c>
      <c r="C55" s="60">
        <f ca="1" t="shared" si="0"/>
        <v>0.179907833648616</v>
      </c>
      <c r="D55" s="60">
        <f ca="1" t="shared" si="1"/>
        <v>0.824719809125156</v>
      </c>
      <c r="E55" s="60">
        <f ca="1" t="shared" si="2"/>
        <v>1</v>
      </c>
      <c r="F55" s="65">
        <f ca="1">IF(E55=1,$C$4*SQRT(D55),IF(E55=2,$C$4+($C$5-$C$4)*D55,$C$6-($C$6-$C$5)*SQRT(1-D55)))</f>
        <v>2.72442255939243</v>
      </c>
    </row>
    <row r="56" spans="2:6">
      <c r="B56" s="59">
        <v>40</v>
      </c>
      <c r="C56" s="60">
        <f ca="1" t="shared" si="0"/>
        <v>0.634752701289756</v>
      </c>
      <c r="D56" s="60">
        <f ca="1" t="shared" si="1"/>
        <v>0.120790005858679</v>
      </c>
      <c r="E56" s="60">
        <f ca="1" t="shared" si="2"/>
        <v>2</v>
      </c>
      <c r="F56" s="65">
        <f ca="1">IF(E56=1,$C$4*SQRT(D56),IF(E56=2,$C$4+($C$5-$C$4)*D56,$C$6-($C$6-$C$5)*SQRT(1-D56)))</f>
        <v>3.48316002343472</v>
      </c>
    </row>
    <row r="57" spans="2:6">
      <c r="B57" s="59">
        <v>41</v>
      </c>
      <c r="C57" s="60">
        <f ca="1" t="shared" si="0"/>
        <v>0.239030099739919</v>
      </c>
      <c r="D57" s="60">
        <f ca="1" t="shared" si="1"/>
        <v>0.780048366865982</v>
      </c>
      <c r="E57" s="60">
        <f ca="1" t="shared" si="2"/>
        <v>2</v>
      </c>
      <c r="F57" s="65">
        <f ca="1">IF(E57=1,$C$4*SQRT(D57),IF(E57=2,$C$4+($C$5-$C$4)*D57,$C$6-($C$6-$C$5)*SQRT(1-D57)))</f>
        <v>6.12019346746393</v>
      </c>
    </row>
    <row r="58" spans="2:6">
      <c r="B58" s="59">
        <v>42</v>
      </c>
      <c r="C58" s="60">
        <f ca="1" t="shared" si="0"/>
        <v>0.809948044110387</v>
      </c>
      <c r="D58" s="60">
        <f ca="1" t="shared" si="1"/>
        <v>0.184800808104797</v>
      </c>
      <c r="E58" s="60">
        <f ca="1" t="shared" si="2"/>
        <v>3</v>
      </c>
      <c r="F58" s="65">
        <f ca="1">IF(E58=1,$C$4*SQRT(D58),IF(E58=2,$C$4+($C$5-$C$4)*D58,$C$6-($C$6-$C$5)*SQRT(1-D58)))</f>
        <v>7.2913485408682</v>
      </c>
    </row>
    <row r="59" spans="2:6">
      <c r="B59" s="59">
        <v>43</v>
      </c>
      <c r="C59" s="60">
        <f ca="1" t="shared" si="0"/>
        <v>0.632312781815411</v>
      </c>
      <c r="D59" s="60">
        <f ca="1" t="shared" si="1"/>
        <v>0.533592331899192</v>
      </c>
      <c r="E59" s="60">
        <f ca="1" t="shared" si="2"/>
        <v>2</v>
      </c>
      <c r="F59" s="65">
        <f ca="1">IF(E59=1,$C$4*SQRT(D59),IF(E59=2,$C$4+($C$5-$C$4)*D59,$C$6-($C$6-$C$5)*SQRT(1-D59)))</f>
        <v>5.13436932759677</v>
      </c>
    </row>
    <row r="60" spans="2:6">
      <c r="B60" s="59">
        <v>44</v>
      </c>
      <c r="C60" s="60">
        <f ca="1" t="shared" si="0"/>
        <v>0.740967195338952</v>
      </c>
      <c r="D60" s="60">
        <f ca="1" t="shared" si="1"/>
        <v>0.558544556817708</v>
      </c>
      <c r="E60" s="60">
        <f ca="1" t="shared" si="2"/>
        <v>2</v>
      </c>
      <c r="F60" s="65">
        <f ca="1">IF(E60=1,$C$4*SQRT(D60),IF(E60=2,$C$4+($C$5-$C$4)*D60,$C$6-($C$6-$C$5)*SQRT(1-D60)))</f>
        <v>5.23417822727083</v>
      </c>
    </row>
    <row r="61" spans="2:6">
      <c r="B61" s="59">
        <v>45</v>
      </c>
      <c r="C61" s="60">
        <f ca="1" t="shared" si="0"/>
        <v>0.49624690190199</v>
      </c>
      <c r="D61" s="60">
        <f ca="1" t="shared" si="1"/>
        <v>0.437290109251468</v>
      </c>
      <c r="E61" s="60">
        <f ca="1" t="shared" si="2"/>
        <v>2</v>
      </c>
      <c r="F61" s="65">
        <f ca="1">IF(E61=1,$C$4*SQRT(D61),IF(E61=2,$C$4+($C$5-$C$4)*D61,$C$6-($C$6-$C$5)*SQRT(1-D61)))</f>
        <v>4.74916043700587</v>
      </c>
    </row>
    <row r="62" spans="2:6">
      <c r="B62" s="59">
        <v>46</v>
      </c>
      <c r="C62" s="60">
        <f ca="1" t="shared" si="0"/>
        <v>0.37741186497861</v>
      </c>
      <c r="D62" s="60">
        <f ca="1" t="shared" si="1"/>
        <v>0.313012525936381</v>
      </c>
      <c r="E62" s="60">
        <f ca="1" t="shared" si="2"/>
        <v>2</v>
      </c>
      <c r="F62" s="65">
        <f ca="1">IF(E62=1,$C$4*SQRT(D62),IF(E62=2,$C$4+($C$5-$C$4)*D62,$C$6-($C$6-$C$5)*SQRT(1-D62)))</f>
        <v>4.25205010374552</v>
      </c>
    </row>
    <row r="63" spans="2:6">
      <c r="B63" s="59">
        <v>47</v>
      </c>
      <c r="C63" s="60">
        <f ca="1" t="shared" si="0"/>
        <v>0.919999459689036</v>
      </c>
      <c r="D63" s="60">
        <f ca="1" t="shared" si="1"/>
        <v>0.753684584510695</v>
      </c>
      <c r="E63" s="60">
        <f ca="1" t="shared" si="2"/>
        <v>3</v>
      </c>
      <c r="F63" s="65">
        <f ca="1">IF(E63=1,$C$4*SQRT(D63),IF(E63=2,$C$4+($C$5-$C$4)*D63,$C$6-($C$6-$C$5)*SQRT(1-D63)))</f>
        <v>8.51109478494978</v>
      </c>
    </row>
    <row r="64" spans="2:6">
      <c r="B64" s="59">
        <v>48</v>
      </c>
      <c r="C64" s="60">
        <f ca="1" t="shared" si="0"/>
        <v>0.115838649325408</v>
      </c>
      <c r="D64" s="60">
        <f ca="1" t="shared" si="1"/>
        <v>0.98351591775196</v>
      </c>
      <c r="E64" s="60">
        <f ca="1" t="shared" si="2"/>
        <v>1</v>
      </c>
      <c r="F64" s="65">
        <f ca="1">IF(E64=1,$C$4*SQRT(D64),IF(E64=2,$C$4+($C$5-$C$4)*D64,$C$6-($C$6-$C$5)*SQRT(1-D64)))</f>
        <v>2.97517113117341</v>
      </c>
    </row>
    <row r="65" spans="2:6">
      <c r="B65" s="59">
        <v>49</v>
      </c>
      <c r="C65" s="60">
        <f ca="1" t="shared" si="0"/>
        <v>0.487854513553081</v>
      </c>
      <c r="D65" s="60">
        <f ca="1" t="shared" si="1"/>
        <v>0.572865933970426</v>
      </c>
      <c r="E65" s="60">
        <f ca="1" t="shared" si="2"/>
        <v>2</v>
      </c>
      <c r="F65" s="65">
        <f ca="1">IF(E65=1,$C$4*SQRT(D65),IF(E65=2,$C$4+($C$5-$C$4)*D65,$C$6-($C$6-$C$5)*SQRT(1-D65)))</f>
        <v>5.2914637358817</v>
      </c>
    </row>
    <row r="66" spans="2:6">
      <c r="B66" s="59">
        <v>50</v>
      </c>
      <c r="C66" s="60">
        <f ca="1" t="shared" si="0"/>
        <v>0.768718867671205</v>
      </c>
      <c r="D66" s="60">
        <f ca="1" t="shared" si="1"/>
        <v>0.969030004598695</v>
      </c>
      <c r="E66" s="60">
        <f ca="1" t="shared" si="2"/>
        <v>2</v>
      </c>
      <c r="F66" s="65">
        <f ca="1">IF(E66=1,$C$4*SQRT(D66),IF(E66=2,$C$4+($C$5-$C$4)*D66,$C$6-($C$6-$C$5)*SQRT(1-D66)))</f>
        <v>6.87612001839478</v>
      </c>
    </row>
    <row r="67" spans="2:6">
      <c r="B67" s="59">
        <v>51</v>
      </c>
      <c r="C67" s="60">
        <f ca="1" t="shared" si="0"/>
        <v>0.160867712288812</v>
      </c>
      <c r="D67" s="60">
        <f ca="1" t="shared" si="1"/>
        <v>0.655463778436475</v>
      </c>
      <c r="E67" s="60">
        <f ca="1" t="shared" si="2"/>
        <v>1</v>
      </c>
      <c r="F67" s="65">
        <f ca="1">IF(E67=1,$C$4*SQRT(D67),IF(E67=2,$C$4+($C$5-$C$4)*D67,$C$6-($C$6-$C$5)*SQRT(1-D67)))</f>
        <v>2.42882152615796</v>
      </c>
    </row>
    <row r="68" spans="2:6">
      <c r="B68" s="59">
        <v>52</v>
      </c>
      <c r="C68" s="60">
        <f ca="1" t="shared" si="0"/>
        <v>0.201031815137508</v>
      </c>
      <c r="D68" s="60">
        <f ca="1" t="shared" si="1"/>
        <v>0.733408516588868</v>
      </c>
      <c r="E68" s="60">
        <f ca="1" t="shared" si="2"/>
        <v>1</v>
      </c>
      <c r="F68" s="65">
        <f ca="1">IF(E68=1,$C$4*SQRT(D68),IF(E68=2,$C$4+($C$5-$C$4)*D68,$C$6-($C$6-$C$5)*SQRT(1-D68)))</f>
        <v>2.5691782050492</v>
      </c>
    </row>
    <row r="69" spans="2:6">
      <c r="B69" s="59">
        <v>53</v>
      </c>
      <c r="C69" s="60">
        <f ca="1" t="shared" si="0"/>
        <v>0.716114954795563</v>
      </c>
      <c r="D69" s="60">
        <f ca="1" t="shared" si="1"/>
        <v>0.9861162734754</v>
      </c>
      <c r="E69" s="60">
        <f ca="1" t="shared" si="2"/>
        <v>2</v>
      </c>
      <c r="F69" s="65">
        <f ca="1">IF(E69=1,$C$4*SQRT(D69),IF(E69=2,$C$4+($C$5-$C$4)*D69,$C$6-($C$6-$C$5)*SQRT(1-D69)))</f>
        <v>6.9444650939016</v>
      </c>
    </row>
    <row r="70" spans="2:6">
      <c r="B70" s="59">
        <v>54</v>
      </c>
      <c r="C70" s="60">
        <f ca="1" t="shared" si="0"/>
        <v>0.754560700192394</v>
      </c>
      <c r="D70" s="60">
        <f ca="1" t="shared" si="1"/>
        <v>0.0342422176484756</v>
      </c>
      <c r="E70" s="60">
        <f ca="1" t="shared" si="2"/>
        <v>2</v>
      </c>
      <c r="F70" s="65">
        <f ca="1">IF(E70=1,$C$4*SQRT(D70),IF(E70=2,$C$4+($C$5-$C$4)*D70,$C$6-($C$6-$C$5)*SQRT(1-D70)))</f>
        <v>3.1369688705939</v>
      </c>
    </row>
    <row r="71" spans="2:6">
      <c r="B71" s="59">
        <v>55</v>
      </c>
      <c r="C71" s="60">
        <f ca="1" t="shared" si="0"/>
        <v>0.66460733580214</v>
      </c>
      <c r="D71" s="60">
        <f ca="1" t="shared" si="1"/>
        <v>0.968528303836135</v>
      </c>
      <c r="E71" s="60">
        <f ca="1" t="shared" si="2"/>
        <v>2</v>
      </c>
      <c r="F71" s="65">
        <f ca="1">IF(E71=1,$C$4*SQRT(D71),IF(E71=2,$C$4+($C$5-$C$4)*D71,$C$6-($C$6-$C$5)*SQRT(1-D71)))</f>
        <v>6.87411321534454</v>
      </c>
    </row>
    <row r="72" spans="2:6">
      <c r="B72" s="59">
        <v>56</v>
      </c>
      <c r="C72" s="60">
        <f ca="1" t="shared" si="0"/>
        <v>0.90917486055613</v>
      </c>
      <c r="D72" s="60">
        <f ca="1" t="shared" si="1"/>
        <v>0.659162697239288</v>
      </c>
      <c r="E72" s="60">
        <f ca="1" t="shared" si="2"/>
        <v>3</v>
      </c>
      <c r="F72" s="65">
        <f ca="1">IF(E72=1,$C$4*SQRT(D72),IF(E72=2,$C$4+($C$5-$C$4)*D72,$C$6-($C$6-$C$5)*SQRT(1-D72)))</f>
        <v>8.24856181243916</v>
      </c>
    </row>
    <row r="73" spans="2:6">
      <c r="B73" s="59">
        <v>57</v>
      </c>
      <c r="C73" s="60">
        <f ca="1" t="shared" si="0"/>
        <v>0.204146243811753</v>
      </c>
      <c r="D73" s="60">
        <f ca="1" t="shared" si="1"/>
        <v>0.70778156720754</v>
      </c>
      <c r="E73" s="60">
        <f ca="1" t="shared" si="2"/>
        <v>1</v>
      </c>
      <c r="F73" s="65">
        <f ca="1">IF(E73=1,$C$4*SQRT(D73),IF(E73=2,$C$4+($C$5-$C$4)*D73,$C$6-($C$6-$C$5)*SQRT(1-D73)))</f>
        <v>2.52389264923607</v>
      </c>
    </row>
    <row r="74" spans="2:6">
      <c r="B74" s="59">
        <v>58</v>
      </c>
      <c r="C74" s="60">
        <f ca="1" t="shared" si="0"/>
        <v>0.688479083438254</v>
      </c>
      <c r="D74" s="60">
        <f ca="1" t="shared" si="1"/>
        <v>0.476318945814852</v>
      </c>
      <c r="E74" s="60">
        <f ca="1" t="shared" si="2"/>
        <v>2</v>
      </c>
      <c r="F74" s="65">
        <f ca="1">IF(E74=1,$C$4*SQRT(D74),IF(E74=2,$C$4+($C$5-$C$4)*D74,$C$6-($C$6-$C$5)*SQRT(1-D74)))</f>
        <v>4.90527578325941</v>
      </c>
    </row>
    <row r="75" spans="2:6">
      <c r="B75" s="59">
        <v>59</v>
      </c>
      <c r="C75" s="60">
        <f ca="1" t="shared" si="0"/>
        <v>0.52231648995408</v>
      </c>
      <c r="D75" s="60">
        <f ca="1" t="shared" si="1"/>
        <v>0.743830778827725</v>
      </c>
      <c r="E75" s="60">
        <f ca="1" t="shared" si="2"/>
        <v>2</v>
      </c>
      <c r="F75" s="65">
        <f ca="1">IF(E75=1,$C$4*SQRT(D75),IF(E75=2,$C$4+($C$5-$C$4)*D75,$C$6-($C$6-$C$5)*SQRT(1-D75)))</f>
        <v>5.9753231153109</v>
      </c>
    </row>
    <row r="76" spans="2:6">
      <c r="B76" s="59">
        <v>60</v>
      </c>
      <c r="C76" s="60">
        <f ca="1" t="shared" si="0"/>
        <v>0.532541864936994</v>
      </c>
      <c r="D76" s="60">
        <f ca="1" t="shared" si="1"/>
        <v>0.216347490902518</v>
      </c>
      <c r="E76" s="60">
        <f ca="1" t="shared" si="2"/>
        <v>2</v>
      </c>
      <c r="F76" s="65">
        <f ca="1">IF(E76=1,$C$4*SQRT(D76),IF(E76=2,$C$4+($C$5-$C$4)*D76,$C$6-($C$6-$C$5)*SQRT(1-D76)))</f>
        <v>3.86538996361007</v>
      </c>
    </row>
    <row r="77" spans="2:6">
      <c r="B77" s="59">
        <v>61</v>
      </c>
      <c r="C77" s="60">
        <f ca="1" t="shared" si="0"/>
        <v>0.795832260251228</v>
      </c>
      <c r="D77" s="60">
        <f ca="1" t="shared" si="1"/>
        <v>0.822649782557779</v>
      </c>
      <c r="E77" s="60">
        <f ca="1" t="shared" si="2"/>
        <v>3</v>
      </c>
      <c r="F77" s="65">
        <f ca="1">IF(E77=1,$C$4*SQRT(D77),IF(E77=2,$C$4+($C$5-$C$4)*D77,$C$6-($C$6-$C$5)*SQRT(1-D77)))</f>
        <v>8.73661092414886</v>
      </c>
    </row>
    <row r="78" spans="2:6">
      <c r="B78" s="59">
        <v>62</v>
      </c>
      <c r="C78" s="60">
        <f ca="1" t="shared" si="0"/>
        <v>0.0593859849029299</v>
      </c>
      <c r="D78" s="60">
        <f ca="1" t="shared" si="1"/>
        <v>0.81431843096648</v>
      </c>
      <c r="E78" s="60">
        <f ca="1" t="shared" si="2"/>
        <v>1</v>
      </c>
      <c r="F78" s="65">
        <f ca="1">IF(E78=1,$C$4*SQRT(D78),IF(E78=2,$C$4+($C$5-$C$4)*D78,$C$6-($C$6-$C$5)*SQRT(1-D78)))</f>
        <v>2.70718781740357</v>
      </c>
    </row>
    <row r="79" spans="2:6">
      <c r="B79" s="59">
        <v>63</v>
      </c>
      <c r="C79" s="60">
        <f ca="1" t="shared" si="0"/>
        <v>0.357685819302887</v>
      </c>
      <c r="D79" s="60">
        <f ca="1" t="shared" si="1"/>
        <v>0.46962156138431</v>
      </c>
      <c r="E79" s="60">
        <f ca="1" t="shared" si="2"/>
        <v>2</v>
      </c>
      <c r="F79" s="65">
        <f ca="1">IF(E79=1,$C$4*SQRT(D79),IF(E79=2,$C$4+($C$5-$C$4)*D79,$C$6-($C$6-$C$5)*SQRT(1-D79)))</f>
        <v>4.87848624553724</v>
      </c>
    </row>
    <row r="80" spans="2:6">
      <c r="B80" s="59">
        <v>64</v>
      </c>
      <c r="C80" s="60">
        <f ca="1" t="shared" si="0"/>
        <v>0.816451643967979</v>
      </c>
      <c r="D80" s="60">
        <f ca="1" t="shared" si="1"/>
        <v>0.518117901232775</v>
      </c>
      <c r="E80" s="60">
        <f ca="1" t="shared" si="2"/>
        <v>3</v>
      </c>
      <c r="F80" s="65">
        <f ca="1">IF(E80=1,$C$4*SQRT(D80),IF(E80=2,$C$4+($C$5-$C$4)*D80,$C$6-($C$6-$C$5)*SQRT(1-D80)))</f>
        <v>7.91746815416786</v>
      </c>
    </row>
    <row r="81" spans="2:6">
      <c r="B81" s="59">
        <v>65</v>
      </c>
      <c r="C81" s="60">
        <f ca="1" t="shared" ref="C81:C144" si="3">RAND()</f>
        <v>0.436272114809685</v>
      </c>
      <c r="D81" s="60">
        <f ca="1" t="shared" ref="D81:D144" si="4">RAND()</f>
        <v>0.0390363469704613</v>
      </c>
      <c r="E81" s="60">
        <f ca="1" t="shared" ref="E81:E144" si="5">IF(C81&lt;=$C$10,1,IF(C81&lt;=$C$10+$C$11,2,3))</f>
        <v>2</v>
      </c>
      <c r="F81" s="65">
        <f ca="1">IF(E81=1,$C$4*SQRT(D81),IF(E81=2,$C$4+($C$5-$C$4)*D81,$C$6-($C$6-$C$5)*SQRT(1-D81)))</f>
        <v>3.15614538788185</v>
      </c>
    </row>
    <row r="82" spans="2:6">
      <c r="B82" s="59">
        <v>66</v>
      </c>
      <c r="C82" s="60">
        <f ca="1" t="shared" si="3"/>
        <v>0.00687989272099587</v>
      </c>
      <c r="D82" s="60">
        <f ca="1" t="shared" si="4"/>
        <v>0.0966431042896354</v>
      </c>
      <c r="E82" s="60">
        <f ca="1" t="shared" si="5"/>
        <v>1</v>
      </c>
      <c r="F82" s="65">
        <f ca="1">IF(E82=1,$C$4*SQRT(D82),IF(E82=2,$C$4+($C$5-$C$4)*D82,$C$6-($C$6-$C$5)*SQRT(1-D82)))</f>
        <v>0.932624221541945</v>
      </c>
    </row>
    <row r="83" spans="2:6">
      <c r="B83" s="59">
        <v>67</v>
      </c>
      <c r="C83" s="60">
        <f ca="1" t="shared" si="3"/>
        <v>0.0281262000970302</v>
      </c>
      <c r="D83" s="60">
        <f ca="1" t="shared" si="4"/>
        <v>0.243555799247607</v>
      </c>
      <c r="E83" s="60">
        <f ca="1" t="shared" si="5"/>
        <v>1</v>
      </c>
      <c r="F83" s="65">
        <f ca="1">IF(E83=1,$C$4*SQRT(D83),IF(E83=2,$C$4+($C$5-$C$4)*D83,$C$6-($C$6-$C$5)*SQRT(1-D83)))</f>
        <v>1.48054118255064</v>
      </c>
    </row>
    <row r="84" spans="2:6">
      <c r="B84" s="59">
        <v>68</v>
      </c>
      <c r="C84" s="60">
        <f ca="1" t="shared" si="3"/>
        <v>0.788408553050268</v>
      </c>
      <c r="D84" s="60">
        <f ca="1" t="shared" si="4"/>
        <v>0.808915367987865</v>
      </c>
      <c r="E84" s="60">
        <f ca="1" t="shared" si="5"/>
        <v>3</v>
      </c>
      <c r="F84" s="65">
        <f ca="1">IF(E84=1,$C$4*SQRT(D84),IF(E84=2,$C$4+($C$5-$C$4)*D84,$C$6-($C$6-$C$5)*SQRT(1-D84)))</f>
        <v>8.6886031538435</v>
      </c>
    </row>
    <row r="85" spans="2:6">
      <c r="B85" s="59">
        <v>69</v>
      </c>
      <c r="C85" s="60">
        <f ca="1" t="shared" si="3"/>
        <v>0.244276066355801</v>
      </c>
      <c r="D85" s="60">
        <f ca="1" t="shared" si="4"/>
        <v>0.0556592964133429</v>
      </c>
      <c r="E85" s="60">
        <f ca="1" t="shared" si="5"/>
        <v>2</v>
      </c>
      <c r="F85" s="65">
        <f ca="1">IF(E85=1,$C$4*SQRT(D85),IF(E85=2,$C$4+($C$5-$C$4)*D85,$C$6-($C$6-$C$5)*SQRT(1-D85)))</f>
        <v>3.22263718565337</v>
      </c>
    </row>
    <row r="86" spans="2:6">
      <c r="B86" s="59">
        <v>70</v>
      </c>
      <c r="C86" s="60">
        <f ca="1" t="shared" si="3"/>
        <v>0.321977006959958</v>
      </c>
      <c r="D86" s="60">
        <f ca="1" t="shared" si="4"/>
        <v>0.965777686019752</v>
      </c>
      <c r="E86" s="60">
        <f ca="1" t="shared" si="5"/>
        <v>2</v>
      </c>
      <c r="F86" s="65">
        <f ca="1">IF(E86=1,$C$4*SQRT(D86),IF(E86=2,$C$4+($C$5-$C$4)*D86,$C$6-($C$6-$C$5)*SQRT(1-D86)))</f>
        <v>6.86311074407901</v>
      </c>
    </row>
    <row r="87" spans="2:6">
      <c r="B87" s="59">
        <v>71</v>
      </c>
      <c r="C87" s="60">
        <f ca="1" t="shared" si="3"/>
        <v>0.140669365162127</v>
      </c>
      <c r="D87" s="60">
        <f ca="1" t="shared" si="4"/>
        <v>0.473242616488216</v>
      </c>
      <c r="E87" s="60">
        <f ca="1" t="shared" si="5"/>
        <v>1</v>
      </c>
      <c r="F87" s="65">
        <f ca="1">IF(E87=1,$C$4*SQRT(D87),IF(E87=2,$C$4+($C$5-$C$4)*D87,$C$6-($C$6-$C$5)*SQRT(1-D87)))</f>
        <v>2.0637789485296</v>
      </c>
    </row>
    <row r="88" spans="2:6">
      <c r="B88" s="59">
        <v>72</v>
      </c>
      <c r="C88" s="60">
        <f ca="1" t="shared" si="3"/>
        <v>0.514727716649002</v>
      </c>
      <c r="D88" s="60">
        <f ca="1" t="shared" si="4"/>
        <v>0.317837925436447</v>
      </c>
      <c r="E88" s="60">
        <f ca="1" t="shared" si="5"/>
        <v>2</v>
      </c>
      <c r="F88" s="65">
        <f ca="1">IF(E88=1,$C$4*SQRT(D88),IF(E88=2,$C$4+($C$5-$C$4)*D88,$C$6-($C$6-$C$5)*SQRT(1-D88)))</f>
        <v>4.27135170174579</v>
      </c>
    </row>
    <row r="89" spans="2:6">
      <c r="B89" s="59">
        <v>73</v>
      </c>
      <c r="C89" s="60">
        <f ca="1" t="shared" si="3"/>
        <v>0.146033074224005</v>
      </c>
      <c r="D89" s="60">
        <f ca="1" t="shared" si="4"/>
        <v>0.945763708580747</v>
      </c>
      <c r="E89" s="60">
        <f ca="1" t="shared" si="5"/>
        <v>1</v>
      </c>
      <c r="F89" s="65">
        <f ca="1">IF(E89=1,$C$4*SQRT(D89),IF(E89=2,$C$4+($C$5-$C$4)*D89,$C$6-($C$6-$C$5)*SQRT(1-D89)))</f>
        <v>2.91751150421497</v>
      </c>
    </row>
    <row r="90" spans="2:6">
      <c r="B90" s="59">
        <v>74</v>
      </c>
      <c r="C90" s="60">
        <f ca="1" t="shared" si="3"/>
        <v>0.552953278187323</v>
      </c>
      <c r="D90" s="60">
        <f ca="1" t="shared" si="4"/>
        <v>0.435723607240991</v>
      </c>
      <c r="E90" s="60">
        <f ca="1" t="shared" si="5"/>
        <v>2</v>
      </c>
      <c r="F90" s="65">
        <f ca="1">IF(E90=1,$C$4*SQRT(D90),IF(E90=2,$C$4+($C$5-$C$4)*D90,$C$6-($C$6-$C$5)*SQRT(1-D90)))</f>
        <v>4.74289442896396</v>
      </c>
    </row>
    <row r="91" spans="2:6">
      <c r="B91" s="59">
        <v>75</v>
      </c>
      <c r="C91" s="60">
        <f ca="1" t="shared" si="3"/>
        <v>0.00208779815901483</v>
      </c>
      <c r="D91" s="60">
        <f ca="1" t="shared" si="4"/>
        <v>0.31154962065586</v>
      </c>
      <c r="E91" s="60">
        <f ca="1" t="shared" si="5"/>
        <v>1</v>
      </c>
      <c r="F91" s="65">
        <f ca="1">IF(E91=1,$C$4*SQRT(D91),IF(E91=2,$C$4+($C$5-$C$4)*D91,$C$6-($C$6-$C$5)*SQRT(1-D91)))</f>
        <v>1.67449890591267</v>
      </c>
    </row>
    <row r="92" spans="2:6">
      <c r="B92" s="59">
        <v>76</v>
      </c>
      <c r="C92" s="60">
        <f ca="1" t="shared" si="3"/>
        <v>0.0376463945766368</v>
      </c>
      <c r="D92" s="60">
        <f ca="1" t="shared" si="4"/>
        <v>0.376122341805784</v>
      </c>
      <c r="E92" s="60">
        <f ca="1" t="shared" si="5"/>
        <v>1</v>
      </c>
      <c r="F92" s="65">
        <f ca="1">IF(E92=1,$C$4*SQRT(D92),IF(E92=2,$C$4+($C$5-$C$4)*D92,$C$6-($C$6-$C$5)*SQRT(1-D92)))</f>
        <v>1.83986441789933</v>
      </c>
    </row>
    <row r="93" spans="2:6">
      <c r="B93" s="59">
        <v>77</v>
      </c>
      <c r="C93" s="60">
        <f ca="1" t="shared" si="3"/>
        <v>0.303585350985027</v>
      </c>
      <c r="D93" s="60">
        <f ca="1" t="shared" si="4"/>
        <v>0.909399359697263</v>
      </c>
      <c r="E93" s="60">
        <f ca="1" t="shared" si="5"/>
        <v>2</v>
      </c>
      <c r="F93" s="65">
        <f ca="1">IF(E93=1,$C$4*SQRT(D93),IF(E93=2,$C$4+($C$5-$C$4)*D93,$C$6-($C$6-$C$5)*SQRT(1-D93)))</f>
        <v>6.63759743878905</v>
      </c>
    </row>
    <row r="94" spans="2:6">
      <c r="B94" s="59">
        <v>78</v>
      </c>
      <c r="C94" s="60">
        <f ca="1" t="shared" si="3"/>
        <v>0.827852609597545</v>
      </c>
      <c r="D94" s="60">
        <f ca="1" t="shared" si="4"/>
        <v>0.0455659487064053</v>
      </c>
      <c r="E94" s="60">
        <f ca="1" t="shared" si="5"/>
        <v>3</v>
      </c>
      <c r="F94" s="65">
        <f ca="1">IF(E94=1,$C$4*SQRT(D94),IF(E94=2,$C$4+($C$5-$C$4)*D94,$C$6-($C$6-$C$5)*SQRT(1-D94)))</f>
        <v>7.06914577953076</v>
      </c>
    </row>
    <row r="95" spans="2:6">
      <c r="B95" s="59">
        <v>79</v>
      </c>
      <c r="C95" s="60">
        <f ca="1" t="shared" si="3"/>
        <v>0.126331177481801</v>
      </c>
      <c r="D95" s="60">
        <f ca="1" t="shared" si="4"/>
        <v>0.676882259825658</v>
      </c>
      <c r="E95" s="60">
        <f ca="1" t="shared" si="5"/>
        <v>1</v>
      </c>
      <c r="F95" s="65">
        <f ca="1">IF(E95=1,$C$4*SQRT(D95),IF(E95=2,$C$4+($C$5-$C$4)*D95,$C$6-($C$6-$C$5)*SQRT(1-D95)))</f>
        <v>2.46818563694689</v>
      </c>
    </row>
    <row r="96" spans="2:6">
      <c r="B96" s="59">
        <v>80</v>
      </c>
      <c r="C96" s="60">
        <f ca="1" t="shared" si="3"/>
        <v>0.646080711077558</v>
      </c>
      <c r="D96" s="60">
        <f ca="1" t="shared" si="4"/>
        <v>0.393242279901062</v>
      </c>
      <c r="E96" s="60">
        <f ca="1" t="shared" si="5"/>
        <v>2</v>
      </c>
      <c r="F96" s="65">
        <f ca="1">IF(E96=1,$C$4*SQRT(D96),IF(E96=2,$C$4+($C$5-$C$4)*D96,$C$6-($C$6-$C$5)*SQRT(1-D96)))</f>
        <v>4.57296911960425</v>
      </c>
    </row>
    <row r="97" spans="2:6">
      <c r="B97" s="59">
        <v>81</v>
      </c>
      <c r="C97" s="60">
        <f ca="1" t="shared" si="3"/>
        <v>0.990542611375527</v>
      </c>
      <c r="D97" s="60">
        <f ca="1" t="shared" si="4"/>
        <v>0.393439545964997</v>
      </c>
      <c r="E97" s="60">
        <f ca="1" t="shared" si="5"/>
        <v>3</v>
      </c>
      <c r="F97" s="65">
        <f ca="1">IF(E97=1,$C$4*SQRT(D97),IF(E97=2,$C$4+($C$5-$C$4)*D97,$C$6-($C$6-$C$5)*SQRT(1-D97)))</f>
        <v>7.6635402664897</v>
      </c>
    </row>
    <row r="98" spans="2:6">
      <c r="B98" s="59">
        <v>82</v>
      </c>
      <c r="C98" s="60">
        <f ca="1" t="shared" si="3"/>
        <v>0.744825615475824</v>
      </c>
      <c r="D98" s="60">
        <f ca="1" t="shared" si="4"/>
        <v>0.972628648650388</v>
      </c>
      <c r="E98" s="60">
        <f ca="1" t="shared" si="5"/>
        <v>2</v>
      </c>
      <c r="F98" s="65">
        <f ca="1">IF(E98=1,$C$4*SQRT(D98),IF(E98=2,$C$4+($C$5-$C$4)*D98,$C$6-($C$6-$C$5)*SQRT(1-D98)))</f>
        <v>6.89051459460155</v>
      </c>
    </row>
    <row r="99" spans="2:6">
      <c r="B99" s="59">
        <v>83</v>
      </c>
      <c r="C99" s="60">
        <f ca="1" t="shared" si="3"/>
        <v>0.750455164450286</v>
      </c>
      <c r="D99" s="60">
        <f ca="1" t="shared" si="4"/>
        <v>0.365602426632704</v>
      </c>
      <c r="E99" s="60">
        <f ca="1" t="shared" si="5"/>
        <v>2</v>
      </c>
      <c r="F99" s="65">
        <f ca="1">IF(E99=1,$C$4*SQRT(D99),IF(E99=2,$C$4+($C$5-$C$4)*D99,$C$6-($C$6-$C$5)*SQRT(1-D99)))</f>
        <v>4.46240970653082</v>
      </c>
    </row>
    <row r="100" spans="2:6">
      <c r="B100" s="59">
        <v>84</v>
      </c>
      <c r="C100" s="60">
        <f ca="1" t="shared" si="3"/>
        <v>0.101400905325309</v>
      </c>
      <c r="D100" s="60">
        <f ca="1" t="shared" si="4"/>
        <v>0.404597383942302</v>
      </c>
      <c r="E100" s="60">
        <f ca="1" t="shared" si="5"/>
        <v>1</v>
      </c>
      <c r="F100" s="65">
        <f ca="1">IF(E100=1,$C$4*SQRT(D100),IF(E100=2,$C$4+($C$5-$C$4)*D100,$C$6-($C$6-$C$5)*SQRT(1-D100)))</f>
        <v>1.90823909809036</v>
      </c>
    </row>
    <row r="101" spans="2:6">
      <c r="B101" s="59">
        <v>85</v>
      </c>
      <c r="C101" s="60">
        <f ca="1" t="shared" si="3"/>
        <v>0.417105768021077</v>
      </c>
      <c r="D101" s="60">
        <f ca="1" t="shared" si="4"/>
        <v>0.11377844596596</v>
      </c>
      <c r="E101" s="60">
        <f ca="1" t="shared" si="5"/>
        <v>2</v>
      </c>
      <c r="F101" s="65">
        <f ca="1">IF(E101=1,$C$4*SQRT(D101),IF(E101=2,$C$4+($C$5-$C$4)*D101,$C$6-($C$6-$C$5)*SQRT(1-D101)))</f>
        <v>3.45511378386384</v>
      </c>
    </row>
    <row r="102" spans="2:6">
      <c r="B102" s="59">
        <v>86</v>
      </c>
      <c r="C102" s="60">
        <f ca="1" t="shared" si="3"/>
        <v>0.523342179593604</v>
      </c>
      <c r="D102" s="60">
        <f ca="1" t="shared" si="4"/>
        <v>0.711074298120745</v>
      </c>
      <c r="E102" s="60">
        <f ca="1" t="shared" si="5"/>
        <v>2</v>
      </c>
      <c r="F102" s="65">
        <f ca="1">IF(E102=1,$C$4*SQRT(D102),IF(E102=2,$C$4+($C$5-$C$4)*D102,$C$6-($C$6-$C$5)*SQRT(1-D102)))</f>
        <v>5.84429719248298</v>
      </c>
    </row>
    <row r="103" spans="2:6">
      <c r="B103" s="59">
        <v>87</v>
      </c>
      <c r="C103" s="60">
        <f ca="1" t="shared" si="3"/>
        <v>0.553544825734488</v>
      </c>
      <c r="D103" s="60">
        <f ca="1" t="shared" si="4"/>
        <v>0.504872889371099</v>
      </c>
      <c r="E103" s="60">
        <f ca="1" t="shared" si="5"/>
        <v>2</v>
      </c>
      <c r="F103" s="65">
        <f ca="1">IF(E103=1,$C$4*SQRT(D103),IF(E103=2,$C$4+($C$5-$C$4)*D103,$C$6-($C$6-$C$5)*SQRT(1-D103)))</f>
        <v>5.0194915574844</v>
      </c>
    </row>
    <row r="104" spans="2:6">
      <c r="B104" s="59">
        <v>88</v>
      </c>
      <c r="C104" s="60">
        <f ca="1" t="shared" si="3"/>
        <v>0.00958346721004233</v>
      </c>
      <c r="D104" s="60">
        <f ca="1" t="shared" si="4"/>
        <v>0.729109768989359</v>
      </c>
      <c r="E104" s="60">
        <f ca="1" t="shared" si="5"/>
        <v>1</v>
      </c>
      <c r="F104" s="65">
        <f ca="1">IF(E104=1,$C$4*SQRT(D104),IF(E104=2,$C$4+($C$5-$C$4)*D104,$C$6-($C$6-$C$5)*SQRT(1-D104)))</f>
        <v>2.56163774193468</v>
      </c>
    </row>
    <row r="105" spans="2:6">
      <c r="B105" s="59">
        <v>89</v>
      </c>
      <c r="C105" s="60">
        <f ca="1" t="shared" si="3"/>
        <v>0.544219815021718</v>
      </c>
      <c r="D105" s="60">
        <f ca="1" t="shared" si="4"/>
        <v>0.209458566444084</v>
      </c>
      <c r="E105" s="60">
        <f ca="1" t="shared" si="5"/>
        <v>2</v>
      </c>
      <c r="F105" s="65">
        <f ca="1">IF(E105=1,$C$4*SQRT(D105),IF(E105=2,$C$4+($C$5-$C$4)*D105,$C$6-($C$6-$C$5)*SQRT(1-D105)))</f>
        <v>3.83783426577633</v>
      </c>
    </row>
    <row r="106" spans="2:6">
      <c r="B106" s="59">
        <v>90</v>
      </c>
      <c r="C106" s="60">
        <f ca="1" t="shared" si="3"/>
        <v>0.302499268357155</v>
      </c>
      <c r="D106" s="60">
        <f ca="1" t="shared" si="4"/>
        <v>0.450912693322797</v>
      </c>
      <c r="E106" s="60">
        <f ca="1" t="shared" si="5"/>
        <v>2</v>
      </c>
      <c r="F106" s="65">
        <f ca="1">IF(E106=1,$C$4*SQRT(D106),IF(E106=2,$C$4+($C$5-$C$4)*D106,$C$6-($C$6-$C$5)*SQRT(1-D106)))</f>
        <v>4.80365077329119</v>
      </c>
    </row>
    <row r="107" spans="2:6">
      <c r="B107" s="59">
        <v>91</v>
      </c>
      <c r="C107" s="60">
        <f ca="1" t="shared" si="3"/>
        <v>0.921754344106831</v>
      </c>
      <c r="D107" s="60">
        <f ca="1" t="shared" si="4"/>
        <v>0.698832726620924</v>
      </c>
      <c r="E107" s="60">
        <f ca="1" t="shared" si="5"/>
        <v>3</v>
      </c>
      <c r="F107" s="65">
        <f ca="1">IF(E107=1,$C$4*SQRT(D107),IF(E107=2,$C$4+($C$5-$C$4)*D107,$C$6-($C$6-$C$5)*SQRT(1-D107)))</f>
        <v>8.35363872117579</v>
      </c>
    </row>
    <row r="108" spans="2:6">
      <c r="B108" s="59">
        <v>92</v>
      </c>
      <c r="C108" s="60">
        <f ca="1" t="shared" si="3"/>
        <v>0.684881760724466</v>
      </c>
      <c r="D108" s="60">
        <f ca="1" t="shared" si="4"/>
        <v>0.689515492322826</v>
      </c>
      <c r="E108" s="60">
        <f ca="1" t="shared" si="5"/>
        <v>2</v>
      </c>
      <c r="F108" s="65">
        <f ca="1">IF(E108=1,$C$4*SQRT(D108),IF(E108=2,$C$4+($C$5-$C$4)*D108,$C$6-($C$6-$C$5)*SQRT(1-D108)))</f>
        <v>5.75806196929131</v>
      </c>
    </row>
    <row r="109" spans="2:6">
      <c r="B109" s="59">
        <v>93</v>
      </c>
      <c r="C109" s="60">
        <f ca="1" t="shared" si="3"/>
        <v>0.459918722122364</v>
      </c>
      <c r="D109" s="60">
        <f ca="1" t="shared" si="4"/>
        <v>0.951140939533343</v>
      </c>
      <c r="E109" s="60">
        <f ca="1" t="shared" si="5"/>
        <v>2</v>
      </c>
      <c r="F109" s="65">
        <f ca="1">IF(E109=1,$C$4*SQRT(D109),IF(E109=2,$C$4+($C$5-$C$4)*D109,$C$6-($C$6-$C$5)*SQRT(1-D109)))</f>
        <v>6.80456375813337</v>
      </c>
    </row>
    <row r="110" spans="2:6">
      <c r="B110" s="59">
        <v>94</v>
      </c>
      <c r="C110" s="60">
        <f ca="1" t="shared" si="3"/>
        <v>0.396028705170738</v>
      </c>
      <c r="D110" s="60">
        <f ca="1" t="shared" si="4"/>
        <v>0.941358180156424</v>
      </c>
      <c r="E110" s="60">
        <f ca="1" t="shared" si="5"/>
        <v>2</v>
      </c>
      <c r="F110" s="65">
        <f ca="1">IF(E110=1,$C$4*SQRT(D110),IF(E110=2,$C$4+($C$5-$C$4)*D110,$C$6-($C$6-$C$5)*SQRT(1-D110)))</f>
        <v>6.7654327206257</v>
      </c>
    </row>
    <row r="111" spans="2:6">
      <c r="B111" s="59">
        <v>95</v>
      </c>
      <c r="C111" s="60">
        <f ca="1" t="shared" si="3"/>
        <v>0.445250535323634</v>
      </c>
      <c r="D111" s="60">
        <f ca="1" t="shared" si="4"/>
        <v>0.423943894775551</v>
      </c>
      <c r="E111" s="60">
        <f ca="1" t="shared" si="5"/>
        <v>2</v>
      </c>
      <c r="F111" s="65">
        <f ca="1">IF(E111=1,$C$4*SQRT(D111),IF(E111=2,$C$4+($C$5-$C$4)*D111,$C$6-($C$6-$C$5)*SQRT(1-D111)))</f>
        <v>4.6957755791022</v>
      </c>
    </row>
    <row r="112" spans="2:6">
      <c r="B112" s="59">
        <v>96</v>
      </c>
      <c r="C112" s="60">
        <f ca="1" t="shared" si="3"/>
        <v>0.729904514812623</v>
      </c>
      <c r="D112" s="60">
        <f ca="1" t="shared" si="4"/>
        <v>0.411207267489528</v>
      </c>
      <c r="E112" s="60">
        <f ca="1" t="shared" si="5"/>
        <v>2</v>
      </c>
      <c r="F112" s="65">
        <f ca="1">IF(E112=1,$C$4*SQRT(D112),IF(E112=2,$C$4+($C$5-$C$4)*D112,$C$6-($C$6-$C$5)*SQRT(1-D112)))</f>
        <v>4.64482906995811</v>
      </c>
    </row>
    <row r="113" spans="2:6">
      <c r="B113" s="59">
        <v>97</v>
      </c>
      <c r="C113" s="60">
        <f ca="1" t="shared" si="3"/>
        <v>0.544297861710751</v>
      </c>
      <c r="D113" s="60">
        <f ca="1" t="shared" si="4"/>
        <v>0.891402643312931</v>
      </c>
      <c r="E113" s="60">
        <f ca="1" t="shared" si="5"/>
        <v>2</v>
      </c>
      <c r="F113" s="65">
        <f ca="1">IF(E113=1,$C$4*SQRT(D113),IF(E113=2,$C$4+($C$5-$C$4)*D113,$C$6-($C$6-$C$5)*SQRT(1-D113)))</f>
        <v>6.56561057325172</v>
      </c>
    </row>
    <row r="114" spans="2:6">
      <c r="B114" s="59">
        <v>98</v>
      </c>
      <c r="C114" s="60">
        <f ca="1" t="shared" si="3"/>
        <v>0.190777021071956</v>
      </c>
      <c r="D114" s="60">
        <f ca="1" t="shared" si="4"/>
        <v>0.300656690080787</v>
      </c>
      <c r="E114" s="60">
        <f ca="1" t="shared" si="5"/>
        <v>1</v>
      </c>
      <c r="F114" s="65">
        <f ca="1">IF(E114=1,$C$4*SQRT(D114),IF(E114=2,$C$4+($C$5-$C$4)*D114,$C$6-($C$6-$C$5)*SQRT(1-D114)))</f>
        <v>1.64496510927347</v>
      </c>
    </row>
    <row r="115" spans="2:6">
      <c r="B115" s="59">
        <v>99</v>
      </c>
      <c r="C115" s="60">
        <f ca="1" t="shared" si="3"/>
        <v>0.310085131464378</v>
      </c>
      <c r="D115" s="60">
        <f ca="1" t="shared" si="4"/>
        <v>0.468728215890821</v>
      </c>
      <c r="E115" s="60">
        <f ca="1" t="shared" si="5"/>
        <v>2</v>
      </c>
      <c r="F115" s="65">
        <f ca="1">IF(E115=1,$C$4*SQRT(D115),IF(E115=2,$C$4+($C$5-$C$4)*D115,$C$6-($C$6-$C$5)*SQRT(1-D115)))</f>
        <v>4.87491286356328</v>
      </c>
    </row>
    <row r="116" spans="2:6">
      <c r="B116" s="59">
        <v>100</v>
      </c>
      <c r="C116" s="60">
        <f ca="1" t="shared" si="3"/>
        <v>0.799848205886178</v>
      </c>
      <c r="D116" s="60">
        <f ca="1" t="shared" si="4"/>
        <v>0.561793101672132</v>
      </c>
      <c r="E116" s="60">
        <f ca="1" t="shared" si="5"/>
        <v>3</v>
      </c>
      <c r="F116" s="65">
        <f ca="1">IF(E116=1,$C$4*SQRT(D116),IF(E116=2,$C$4+($C$5-$C$4)*D116,$C$6-($C$6-$C$5)*SQRT(1-D116)))</f>
        <v>8.01408406901228</v>
      </c>
    </row>
    <row r="117" spans="2:6">
      <c r="B117" s="59">
        <v>101</v>
      </c>
      <c r="C117" s="60">
        <f ca="1" t="shared" si="3"/>
        <v>0.267804931655669</v>
      </c>
      <c r="D117" s="60">
        <f ca="1" t="shared" si="4"/>
        <v>0.97989924931256</v>
      </c>
      <c r="E117" s="60">
        <f ca="1" t="shared" si="5"/>
        <v>2</v>
      </c>
      <c r="F117" s="65">
        <f ca="1">IF(E117=1,$C$4*SQRT(D117),IF(E117=2,$C$4+($C$5-$C$4)*D117,$C$6-($C$6-$C$5)*SQRT(1-D117)))</f>
        <v>6.91959699725024</v>
      </c>
    </row>
    <row r="118" spans="2:6">
      <c r="B118" s="59">
        <v>102</v>
      </c>
      <c r="C118" s="60">
        <f ca="1" t="shared" si="3"/>
        <v>0.217457372240984</v>
      </c>
      <c r="D118" s="60">
        <f ca="1" t="shared" si="4"/>
        <v>0.759844584915207</v>
      </c>
      <c r="E118" s="60">
        <f ca="1" t="shared" si="5"/>
        <v>2</v>
      </c>
      <c r="F118" s="65">
        <f ca="1">IF(E118=1,$C$4*SQRT(D118),IF(E118=2,$C$4+($C$5-$C$4)*D118,$C$6-($C$6-$C$5)*SQRT(1-D118)))</f>
        <v>6.03937833966083</v>
      </c>
    </row>
    <row r="119" spans="2:6">
      <c r="B119" s="59">
        <v>103</v>
      </c>
      <c r="C119" s="60">
        <f ca="1" t="shared" si="3"/>
        <v>0.28918573338663</v>
      </c>
      <c r="D119" s="60">
        <f ca="1" t="shared" si="4"/>
        <v>0.488159791478343</v>
      </c>
      <c r="E119" s="60">
        <f ca="1" t="shared" si="5"/>
        <v>2</v>
      </c>
      <c r="F119" s="65">
        <f ca="1">IF(E119=1,$C$4*SQRT(D119),IF(E119=2,$C$4+($C$5-$C$4)*D119,$C$6-($C$6-$C$5)*SQRT(1-D119)))</f>
        <v>4.95263916591337</v>
      </c>
    </row>
    <row r="120" spans="2:6">
      <c r="B120" s="59">
        <v>104</v>
      </c>
      <c r="C120" s="60">
        <f ca="1" t="shared" si="3"/>
        <v>0.607919101267598</v>
      </c>
      <c r="D120" s="60">
        <f ca="1" t="shared" si="4"/>
        <v>0.0489739101031543</v>
      </c>
      <c r="E120" s="60">
        <f ca="1" t="shared" si="5"/>
        <v>2</v>
      </c>
      <c r="F120" s="65">
        <f ca="1">IF(E120=1,$C$4*SQRT(D120),IF(E120=2,$C$4+($C$5-$C$4)*D120,$C$6-($C$6-$C$5)*SQRT(1-D120)))</f>
        <v>3.19589564041262</v>
      </c>
    </row>
    <row r="121" spans="2:6">
      <c r="B121" s="59">
        <v>105</v>
      </c>
      <c r="C121" s="60">
        <f ca="1" t="shared" si="3"/>
        <v>0.388728337568614</v>
      </c>
      <c r="D121" s="60">
        <f ca="1" t="shared" si="4"/>
        <v>0.072474969013993</v>
      </c>
      <c r="E121" s="60">
        <f ca="1" t="shared" si="5"/>
        <v>2</v>
      </c>
      <c r="F121" s="65">
        <f ca="1">IF(E121=1,$C$4*SQRT(D121),IF(E121=2,$C$4+($C$5-$C$4)*D121,$C$6-($C$6-$C$5)*SQRT(1-D121)))</f>
        <v>3.28989987605597</v>
      </c>
    </row>
    <row r="122" spans="2:6">
      <c r="B122" s="59">
        <v>106</v>
      </c>
      <c r="C122" s="60">
        <f ca="1" t="shared" si="3"/>
        <v>0.163023003436103</v>
      </c>
      <c r="D122" s="60">
        <f ca="1" t="shared" si="4"/>
        <v>0.974408072570918</v>
      </c>
      <c r="E122" s="60">
        <f ca="1" t="shared" si="5"/>
        <v>1</v>
      </c>
      <c r="F122" s="65">
        <f ca="1">IF(E122=1,$C$4*SQRT(D122),IF(E122=2,$C$4+($C$5-$C$4)*D122,$C$6-($C$6-$C$5)*SQRT(1-D122)))</f>
        <v>2.96136330988588</v>
      </c>
    </row>
    <row r="123" spans="2:6">
      <c r="B123" s="59">
        <v>107</v>
      </c>
      <c r="C123" s="60">
        <f ca="1" t="shared" si="3"/>
        <v>0.316170782244697</v>
      </c>
      <c r="D123" s="60">
        <f ca="1" t="shared" si="4"/>
        <v>0.578882638243369</v>
      </c>
      <c r="E123" s="60">
        <f ca="1" t="shared" si="5"/>
        <v>2</v>
      </c>
      <c r="F123" s="65">
        <f ca="1">IF(E123=1,$C$4*SQRT(D123),IF(E123=2,$C$4+($C$5-$C$4)*D123,$C$6-($C$6-$C$5)*SQRT(1-D123)))</f>
        <v>5.31553055297348</v>
      </c>
    </row>
    <row r="124" spans="2:6">
      <c r="B124" s="59">
        <v>108</v>
      </c>
      <c r="C124" s="60">
        <f ca="1" t="shared" si="3"/>
        <v>0.944225337442718</v>
      </c>
      <c r="D124" s="60">
        <f ca="1" t="shared" si="4"/>
        <v>0.693080996219436</v>
      </c>
      <c r="E124" s="60">
        <f ca="1" t="shared" si="5"/>
        <v>3</v>
      </c>
      <c r="F124" s="65">
        <f ca="1">IF(E124=1,$C$4*SQRT(D124),IF(E124=2,$C$4+($C$5-$C$4)*D124,$C$6-($C$6-$C$5)*SQRT(1-D124)))</f>
        <v>8.33799186704004</v>
      </c>
    </row>
    <row r="125" spans="2:6">
      <c r="B125" s="59">
        <v>109</v>
      </c>
      <c r="C125" s="60">
        <f ca="1" t="shared" si="3"/>
        <v>0.383060120416841</v>
      </c>
      <c r="D125" s="60">
        <f ca="1" t="shared" si="4"/>
        <v>0.878676816353257</v>
      </c>
      <c r="E125" s="60">
        <f ca="1" t="shared" si="5"/>
        <v>2</v>
      </c>
      <c r="F125" s="65">
        <f ca="1">IF(E125=1,$C$4*SQRT(D125),IF(E125=2,$C$4+($C$5-$C$4)*D125,$C$6-($C$6-$C$5)*SQRT(1-D125)))</f>
        <v>6.51470726541303</v>
      </c>
    </row>
    <row r="126" spans="2:6">
      <c r="B126" s="59">
        <v>110</v>
      </c>
      <c r="C126" s="60">
        <f ca="1" t="shared" si="3"/>
        <v>0.220990897241312</v>
      </c>
      <c r="D126" s="60">
        <f ca="1" t="shared" si="4"/>
        <v>0.474801000510538</v>
      </c>
      <c r="E126" s="60">
        <f ca="1" t="shared" si="5"/>
        <v>2</v>
      </c>
      <c r="F126" s="65">
        <f ca="1">IF(E126=1,$C$4*SQRT(D126),IF(E126=2,$C$4+($C$5-$C$4)*D126,$C$6-($C$6-$C$5)*SQRT(1-D126)))</f>
        <v>4.89920400204215</v>
      </c>
    </row>
    <row r="127" spans="2:6">
      <c r="B127" s="59">
        <v>111</v>
      </c>
      <c r="C127" s="60">
        <f ca="1" t="shared" si="3"/>
        <v>0.83584235502168</v>
      </c>
      <c r="D127" s="60">
        <f ca="1" t="shared" si="4"/>
        <v>0.661402806337178</v>
      </c>
      <c r="E127" s="60">
        <f ca="1" t="shared" si="5"/>
        <v>3</v>
      </c>
      <c r="F127" s="65">
        <f ca="1">IF(E127=1,$C$4*SQRT(D127),IF(E127=2,$C$4+($C$5-$C$4)*D127,$C$6-($C$6-$C$5)*SQRT(1-D127)))</f>
        <v>8.25432685104989</v>
      </c>
    </row>
    <row r="128" spans="2:6">
      <c r="B128" s="59">
        <v>112</v>
      </c>
      <c r="C128" s="60">
        <f ca="1" t="shared" si="3"/>
        <v>0.314467345008895</v>
      </c>
      <c r="D128" s="60">
        <f ca="1" t="shared" si="4"/>
        <v>0.511392047052193</v>
      </c>
      <c r="E128" s="60">
        <f ca="1" t="shared" si="5"/>
        <v>2</v>
      </c>
      <c r="F128" s="65">
        <f ca="1">IF(E128=1,$C$4*SQRT(D128),IF(E128=2,$C$4+($C$5-$C$4)*D128,$C$6-($C$6-$C$5)*SQRT(1-D128)))</f>
        <v>5.04556818820877</v>
      </c>
    </row>
    <row r="129" spans="2:6">
      <c r="B129" s="59">
        <v>113</v>
      </c>
      <c r="C129" s="60">
        <f ca="1" t="shared" si="3"/>
        <v>0.17916466842951</v>
      </c>
      <c r="D129" s="60">
        <f ca="1" t="shared" si="4"/>
        <v>0.284785789755986</v>
      </c>
      <c r="E129" s="60">
        <f ca="1" t="shared" si="5"/>
        <v>1</v>
      </c>
      <c r="F129" s="65">
        <f ca="1">IF(E129=1,$C$4*SQRT(D129),IF(E129=2,$C$4+($C$5-$C$4)*D129,$C$6-($C$6-$C$5)*SQRT(1-D129)))</f>
        <v>1.60095974584119</v>
      </c>
    </row>
    <row r="130" spans="2:6">
      <c r="B130" s="59">
        <v>114</v>
      </c>
      <c r="C130" s="60">
        <f ca="1" t="shared" si="3"/>
        <v>0.348743777528323</v>
      </c>
      <c r="D130" s="60">
        <f ca="1" t="shared" si="4"/>
        <v>0.0118636258756153</v>
      </c>
      <c r="E130" s="60">
        <f ca="1" t="shared" si="5"/>
        <v>2</v>
      </c>
      <c r="F130" s="65">
        <f ca="1">IF(E130=1,$C$4*SQRT(D130),IF(E130=2,$C$4+($C$5-$C$4)*D130,$C$6-($C$6-$C$5)*SQRT(1-D130)))</f>
        <v>3.04745450350246</v>
      </c>
    </row>
    <row r="131" spans="2:6">
      <c r="B131" s="59">
        <v>115</v>
      </c>
      <c r="C131" s="60">
        <f ca="1" t="shared" si="3"/>
        <v>0.949012884172547</v>
      </c>
      <c r="D131" s="60">
        <f ca="1" t="shared" si="4"/>
        <v>0.437372425856042</v>
      </c>
      <c r="E131" s="60">
        <f ca="1" t="shared" si="5"/>
        <v>3</v>
      </c>
      <c r="F131" s="65">
        <f ca="1">IF(E131=1,$C$4*SQRT(D131),IF(E131=2,$C$4+($C$5-$C$4)*D131,$C$6-($C$6-$C$5)*SQRT(1-D131)))</f>
        <v>7.74974486617725</v>
      </c>
    </row>
    <row r="132" spans="2:6">
      <c r="B132" s="59">
        <v>116</v>
      </c>
      <c r="C132" s="60">
        <f ca="1" t="shared" si="3"/>
        <v>0.222776814029539</v>
      </c>
      <c r="D132" s="60">
        <f ca="1" t="shared" si="4"/>
        <v>0.354911270331508</v>
      </c>
      <c r="E132" s="60">
        <f ca="1" t="shared" si="5"/>
        <v>2</v>
      </c>
      <c r="F132" s="65">
        <f ca="1">IF(E132=1,$C$4*SQRT(D132),IF(E132=2,$C$4+($C$5-$C$4)*D132,$C$6-($C$6-$C$5)*SQRT(1-D132)))</f>
        <v>4.41964508132603</v>
      </c>
    </row>
    <row r="133" spans="2:6">
      <c r="B133" s="59">
        <v>117</v>
      </c>
      <c r="C133" s="60">
        <f ca="1" t="shared" si="3"/>
        <v>0.457874055855408</v>
      </c>
      <c r="D133" s="60">
        <f ca="1" t="shared" si="4"/>
        <v>0.745902507773402</v>
      </c>
      <c r="E133" s="60">
        <f ca="1" t="shared" si="5"/>
        <v>2</v>
      </c>
      <c r="F133" s="65">
        <f ca="1">IF(E133=1,$C$4*SQRT(D133),IF(E133=2,$C$4+($C$5-$C$4)*D133,$C$6-($C$6-$C$5)*SQRT(1-D133)))</f>
        <v>5.98361003109361</v>
      </c>
    </row>
    <row r="134" spans="2:6">
      <c r="B134" s="59">
        <v>118</v>
      </c>
      <c r="C134" s="60">
        <f ca="1" t="shared" si="3"/>
        <v>0.726820141232748</v>
      </c>
      <c r="D134" s="60">
        <f ca="1" t="shared" si="4"/>
        <v>0.534330099559406</v>
      </c>
      <c r="E134" s="60">
        <f ca="1" t="shared" si="5"/>
        <v>2</v>
      </c>
      <c r="F134" s="65">
        <f ca="1">IF(E134=1,$C$4*SQRT(D134),IF(E134=2,$C$4+($C$5-$C$4)*D134,$C$6-($C$6-$C$5)*SQRT(1-D134)))</f>
        <v>5.13732039823762</v>
      </c>
    </row>
    <row r="135" spans="2:6">
      <c r="B135" s="59">
        <v>119</v>
      </c>
      <c r="C135" s="60">
        <f ca="1" t="shared" si="3"/>
        <v>0.931776977285522</v>
      </c>
      <c r="D135" s="60">
        <f ca="1" t="shared" si="4"/>
        <v>0.161081728227415</v>
      </c>
      <c r="E135" s="60">
        <f ca="1" t="shared" si="5"/>
        <v>3</v>
      </c>
      <c r="F135" s="65">
        <f ca="1">IF(E135=1,$C$4*SQRT(D135),IF(E135=2,$C$4+($C$5-$C$4)*D135,$C$6-($C$6-$C$5)*SQRT(1-D135)))</f>
        <v>7.25222554674637</v>
      </c>
    </row>
    <row r="136" spans="2:6">
      <c r="B136" s="59">
        <v>120</v>
      </c>
      <c r="C136" s="60">
        <f ca="1" t="shared" si="3"/>
        <v>0.0101652173072</v>
      </c>
      <c r="D136" s="60">
        <f ca="1" t="shared" si="4"/>
        <v>0.401777106738801</v>
      </c>
      <c r="E136" s="60">
        <f ca="1" t="shared" si="5"/>
        <v>1</v>
      </c>
      <c r="F136" s="65">
        <f ca="1">IF(E136=1,$C$4*SQRT(D136),IF(E136=2,$C$4+($C$5-$C$4)*D136,$C$6-($C$6-$C$5)*SQRT(1-D136)))</f>
        <v>1.90157670385636</v>
      </c>
    </row>
    <row r="137" spans="2:6">
      <c r="B137" s="59">
        <v>121</v>
      </c>
      <c r="C137" s="60">
        <f ca="1" t="shared" si="3"/>
        <v>0.875351109382998</v>
      </c>
      <c r="D137" s="60">
        <f ca="1" t="shared" si="4"/>
        <v>0.839621375847395</v>
      </c>
      <c r="E137" s="60">
        <f ca="1" t="shared" si="5"/>
        <v>3</v>
      </c>
      <c r="F137" s="65">
        <f ca="1">IF(E137=1,$C$4*SQRT(D137),IF(E137=2,$C$4+($C$5-$C$4)*D137,$C$6-($C$6-$C$5)*SQRT(1-D137)))</f>
        <v>8.79858099841336</v>
      </c>
    </row>
    <row r="138" spans="2:6">
      <c r="B138" s="59">
        <v>122</v>
      </c>
      <c r="C138" s="60">
        <f ca="1" t="shared" si="3"/>
        <v>0.378067358399828</v>
      </c>
      <c r="D138" s="60">
        <f ca="1" t="shared" si="4"/>
        <v>0.582252467248381</v>
      </c>
      <c r="E138" s="60">
        <f ca="1" t="shared" si="5"/>
        <v>2</v>
      </c>
      <c r="F138" s="65">
        <f ca="1">IF(E138=1,$C$4*SQRT(D138),IF(E138=2,$C$4+($C$5-$C$4)*D138,$C$6-($C$6-$C$5)*SQRT(1-D138)))</f>
        <v>5.32900986899352</v>
      </c>
    </row>
    <row r="139" spans="2:6">
      <c r="B139" s="59">
        <v>123</v>
      </c>
      <c r="C139" s="60">
        <f ca="1" t="shared" si="3"/>
        <v>0.195075207812129</v>
      </c>
      <c r="D139" s="60">
        <f ca="1" t="shared" si="4"/>
        <v>0.4681731667604</v>
      </c>
      <c r="E139" s="60">
        <f ca="1" t="shared" si="5"/>
        <v>1</v>
      </c>
      <c r="F139" s="65">
        <f ca="1">IF(E139=1,$C$4*SQRT(D139),IF(E139=2,$C$4+($C$5-$C$4)*D139,$C$6-($C$6-$C$5)*SQRT(1-D139)))</f>
        <v>2.05269542330167</v>
      </c>
    </row>
    <row r="140" spans="2:6">
      <c r="B140" s="59">
        <v>124</v>
      </c>
      <c r="C140" s="60">
        <f ca="1" t="shared" si="3"/>
        <v>0.682691231775379</v>
      </c>
      <c r="D140" s="60">
        <f ca="1" t="shared" si="4"/>
        <v>0.723492266620665</v>
      </c>
      <c r="E140" s="60">
        <f ca="1" t="shared" si="5"/>
        <v>2</v>
      </c>
      <c r="F140" s="65">
        <f ca="1">IF(E140=1,$C$4*SQRT(D140),IF(E140=2,$C$4+($C$5-$C$4)*D140,$C$6-($C$6-$C$5)*SQRT(1-D140)))</f>
        <v>5.89396906648266</v>
      </c>
    </row>
    <row r="141" spans="2:6">
      <c r="B141" s="59">
        <v>125</v>
      </c>
      <c r="C141" s="60">
        <f ca="1" t="shared" si="3"/>
        <v>0.136229854245651</v>
      </c>
      <c r="D141" s="60">
        <f ca="1" t="shared" si="4"/>
        <v>0.562523226765125</v>
      </c>
      <c r="E141" s="60">
        <f ca="1" t="shared" si="5"/>
        <v>1</v>
      </c>
      <c r="F141" s="65">
        <f ca="1">IF(E141=1,$C$4*SQRT(D141),IF(E141=2,$C$4+($C$5-$C$4)*D141,$C$6-($C$6-$C$5)*SQRT(1-D141)))</f>
        <v>2.25004645305072</v>
      </c>
    </row>
    <row r="142" spans="2:6">
      <c r="B142" s="59">
        <v>126</v>
      </c>
      <c r="C142" s="60">
        <f ca="1" t="shared" si="3"/>
        <v>0.719746270007608</v>
      </c>
      <c r="D142" s="60">
        <f ca="1" t="shared" si="4"/>
        <v>0.859022152185592</v>
      </c>
      <c r="E142" s="60">
        <f ca="1" t="shared" si="5"/>
        <v>2</v>
      </c>
      <c r="F142" s="65">
        <f ca="1">IF(E142=1,$C$4*SQRT(D142),IF(E142=2,$C$4+($C$5-$C$4)*D142,$C$6-($C$6-$C$5)*SQRT(1-D142)))</f>
        <v>6.43608860874237</v>
      </c>
    </row>
    <row r="143" spans="2:6">
      <c r="B143" s="59">
        <v>127</v>
      </c>
      <c r="C143" s="60">
        <f ca="1" t="shared" si="3"/>
        <v>0.99134020202983</v>
      </c>
      <c r="D143" s="60">
        <f ca="1" t="shared" si="4"/>
        <v>0.0962887178092089</v>
      </c>
      <c r="E143" s="60">
        <f ca="1" t="shared" si="5"/>
        <v>3</v>
      </c>
      <c r="F143" s="65">
        <f ca="1">IF(E143=1,$C$4*SQRT(D143),IF(E143=2,$C$4+($C$5-$C$4)*D143,$C$6-($C$6-$C$5)*SQRT(1-D143)))</f>
        <v>7.14808809047034</v>
      </c>
    </row>
    <row r="144" spans="2:6">
      <c r="B144" s="59">
        <v>128</v>
      </c>
      <c r="C144" s="60">
        <f ca="1" t="shared" si="3"/>
        <v>0.201204651674888</v>
      </c>
      <c r="D144" s="60">
        <f ca="1" t="shared" si="4"/>
        <v>0.157238423568665</v>
      </c>
      <c r="E144" s="60">
        <f ca="1" t="shared" si="5"/>
        <v>1</v>
      </c>
      <c r="F144" s="65">
        <f ca="1">IF(E144=1,$C$4*SQRT(D144),IF(E144=2,$C$4+($C$5-$C$4)*D144,$C$6-($C$6-$C$5)*SQRT(1-D144)))</f>
        <v>1.18959901316283</v>
      </c>
    </row>
    <row r="145" spans="2:6">
      <c r="B145" s="59">
        <v>129</v>
      </c>
      <c r="C145" s="60">
        <f ca="1" t="shared" ref="C145:C208" si="6">RAND()</f>
        <v>0.755792093716978</v>
      </c>
      <c r="D145" s="60">
        <f ca="1" t="shared" ref="D145:D208" si="7">RAND()</f>
        <v>0.230095321911161</v>
      </c>
      <c r="E145" s="60">
        <f ca="1" t="shared" ref="E145:E208" si="8">IF(C145&lt;=$C$10,1,IF(C145&lt;=$C$10+$C$11,2,3))</f>
        <v>2</v>
      </c>
      <c r="F145" s="65">
        <f ca="1">IF(E145=1,$C$4*SQRT(D145),IF(E145=2,$C$4+($C$5-$C$4)*D145,$C$6-($C$6-$C$5)*SQRT(1-D145)))</f>
        <v>3.92038128764464</v>
      </c>
    </row>
    <row r="146" spans="2:6">
      <c r="B146" s="59">
        <v>130</v>
      </c>
      <c r="C146" s="60">
        <f ca="1" t="shared" si="6"/>
        <v>0.144637293246658</v>
      </c>
      <c r="D146" s="60">
        <f ca="1" t="shared" si="7"/>
        <v>0.627656562368242</v>
      </c>
      <c r="E146" s="60">
        <f ca="1" t="shared" si="8"/>
        <v>1</v>
      </c>
      <c r="F146" s="65">
        <f ca="1">IF(E146=1,$C$4*SQRT(D146),IF(E146=2,$C$4+($C$5-$C$4)*D146,$C$6-($C$6-$C$5)*SQRT(1-D146)))</f>
        <v>2.37674337304518</v>
      </c>
    </row>
    <row r="147" spans="2:6">
      <c r="B147" s="59">
        <v>131</v>
      </c>
      <c r="C147" s="60">
        <f ca="1" t="shared" si="6"/>
        <v>0.527849631769051</v>
      </c>
      <c r="D147" s="60">
        <f ca="1" t="shared" si="7"/>
        <v>0.467668113033641</v>
      </c>
      <c r="E147" s="60">
        <f ca="1" t="shared" si="8"/>
        <v>2</v>
      </c>
      <c r="F147" s="65">
        <f ca="1">IF(E147=1,$C$4*SQRT(D147),IF(E147=2,$C$4+($C$5-$C$4)*D147,$C$6-($C$6-$C$5)*SQRT(1-D147)))</f>
        <v>4.87067245213456</v>
      </c>
    </row>
    <row r="148" spans="2:6">
      <c r="B148" s="59">
        <v>132</v>
      </c>
      <c r="C148" s="60">
        <f ca="1" t="shared" si="6"/>
        <v>0.804596267708939</v>
      </c>
      <c r="D148" s="60">
        <f ca="1" t="shared" si="7"/>
        <v>0.266582487889737</v>
      </c>
      <c r="E148" s="60">
        <f ca="1" t="shared" si="8"/>
        <v>3</v>
      </c>
      <c r="F148" s="65">
        <f ca="1">IF(E148=1,$C$4*SQRT(D148),IF(E148=2,$C$4+($C$5-$C$4)*D148,$C$6-($C$6-$C$5)*SQRT(1-D148)))</f>
        <v>7.43080603904797</v>
      </c>
    </row>
    <row r="149" spans="2:6">
      <c r="B149" s="59">
        <v>133</v>
      </c>
      <c r="C149" s="60">
        <f ca="1" t="shared" si="6"/>
        <v>0.836728156499007</v>
      </c>
      <c r="D149" s="60">
        <f ca="1" t="shared" si="7"/>
        <v>0.562836472793495</v>
      </c>
      <c r="E149" s="60">
        <f ca="1" t="shared" si="8"/>
        <v>3</v>
      </c>
      <c r="F149" s="65">
        <f ca="1">IF(E149=1,$C$4*SQRT(D149),IF(E149=2,$C$4+($C$5-$C$4)*D149,$C$6-($C$6-$C$5)*SQRT(1-D149)))</f>
        <v>8.01644971204193</v>
      </c>
    </row>
    <row r="150" spans="2:6">
      <c r="B150" s="59">
        <v>134</v>
      </c>
      <c r="C150" s="60">
        <f ca="1" t="shared" si="6"/>
        <v>0.678178980515618</v>
      </c>
      <c r="D150" s="60">
        <f ca="1" t="shared" si="7"/>
        <v>0.200996382416835</v>
      </c>
      <c r="E150" s="60">
        <f ca="1" t="shared" si="8"/>
        <v>2</v>
      </c>
      <c r="F150" s="65">
        <f ca="1">IF(E150=1,$C$4*SQRT(D150),IF(E150=2,$C$4+($C$5-$C$4)*D150,$C$6-($C$6-$C$5)*SQRT(1-D150)))</f>
        <v>3.80398552966734</v>
      </c>
    </row>
    <row r="151" spans="2:6">
      <c r="B151" s="59">
        <v>135</v>
      </c>
      <c r="C151" s="60">
        <f ca="1" t="shared" si="6"/>
        <v>0.233273692095859</v>
      </c>
      <c r="D151" s="60">
        <f ca="1" t="shared" si="7"/>
        <v>0.728636780187007</v>
      </c>
      <c r="E151" s="60">
        <f ca="1" t="shared" si="8"/>
        <v>2</v>
      </c>
      <c r="F151" s="65">
        <f ca="1">IF(E151=1,$C$4*SQRT(D151),IF(E151=2,$C$4+($C$5-$C$4)*D151,$C$6-($C$6-$C$5)*SQRT(1-D151)))</f>
        <v>5.91454712074803</v>
      </c>
    </row>
    <row r="152" spans="2:6">
      <c r="B152" s="59">
        <v>136</v>
      </c>
      <c r="C152" s="60">
        <f ca="1" t="shared" si="6"/>
        <v>0.863466087771319</v>
      </c>
      <c r="D152" s="60">
        <f ca="1" t="shared" si="7"/>
        <v>0.0547939872567216</v>
      </c>
      <c r="E152" s="60">
        <f ca="1" t="shared" si="8"/>
        <v>3</v>
      </c>
      <c r="F152" s="65">
        <f ca="1">IF(E152=1,$C$4*SQRT(D152),IF(E152=2,$C$4+($C$5-$C$4)*D152,$C$6-($C$6-$C$5)*SQRT(1-D152)))</f>
        <v>7.08334881847529</v>
      </c>
    </row>
    <row r="153" spans="2:6">
      <c r="B153" s="59">
        <v>137</v>
      </c>
      <c r="C153" s="60">
        <f ca="1" t="shared" si="6"/>
        <v>0.0304404178726154</v>
      </c>
      <c r="D153" s="60">
        <f ca="1" t="shared" si="7"/>
        <v>0.215312720499423</v>
      </c>
      <c r="E153" s="60">
        <f ca="1" t="shared" si="8"/>
        <v>1</v>
      </c>
      <c r="F153" s="65">
        <f ca="1">IF(E153=1,$C$4*SQRT(D153),IF(E153=2,$C$4+($C$5-$C$4)*D153,$C$6-($C$6-$C$5)*SQRT(1-D153)))</f>
        <v>1.39205405228921</v>
      </c>
    </row>
    <row r="154" spans="2:6">
      <c r="B154" s="59">
        <v>138</v>
      </c>
      <c r="C154" s="60">
        <f ca="1" t="shared" si="6"/>
        <v>0.640759373261244</v>
      </c>
      <c r="D154" s="60">
        <f ca="1" t="shared" si="7"/>
        <v>0.979207495831526</v>
      </c>
      <c r="E154" s="60">
        <f ca="1" t="shared" si="8"/>
        <v>2</v>
      </c>
      <c r="F154" s="65">
        <f ca="1">IF(E154=1,$C$4*SQRT(D154),IF(E154=2,$C$4+($C$5-$C$4)*D154,$C$6-($C$6-$C$5)*SQRT(1-D154)))</f>
        <v>6.9168299833261</v>
      </c>
    </row>
    <row r="155" spans="2:6">
      <c r="B155" s="59">
        <v>139</v>
      </c>
      <c r="C155" s="60">
        <f ca="1" t="shared" si="6"/>
        <v>0.933485655414197</v>
      </c>
      <c r="D155" s="60">
        <f ca="1" t="shared" si="7"/>
        <v>0.661459338028549</v>
      </c>
      <c r="E155" s="60">
        <f ca="1" t="shared" si="8"/>
        <v>3</v>
      </c>
      <c r="F155" s="65">
        <f ca="1">IF(E155=1,$C$4*SQRT(D155),IF(E155=2,$C$4+($C$5-$C$4)*D155,$C$6-($C$6-$C$5)*SQRT(1-D155)))</f>
        <v>8.25447258464868</v>
      </c>
    </row>
    <row r="156" spans="2:6">
      <c r="B156" s="59">
        <v>140</v>
      </c>
      <c r="C156" s="60">
        <f ca="1" t="shared" si="6"/>
        <v>0.341729382469547</v>
      </c>
      <c r="D156" s="60">
        <f ca="1" t="shared" si="7"/>
        <v>0.798517291333579</v>
      </c>
      <c r="E156" s="60">
        <f ca="1" t="shared" si="8"/>
        <v>2</v>
      </c>
      <c r="F156" s="65">
        <f ca="1">IF(E156=1,$C$4*SQRT(D156),IF(E156=2,$C$4+($C$5-$C$4)*D156,$C$6-($C$6-$C$5)*SQRT(1-D156)))</f>
        <v>6.19406916533431</v>
      </c>
    </row>
    <row r="157" spans="2:6">
      <c r="B157" s="59">
        <v>141</v>
      </c>
      <c r="C157" s="60">
        <f ca="1" t="shared" si="6"/>
        <v>0.914033665837694</v>
      </c>
      <c r="D157" s="60">
        <f ca="1" t="shared" si="7"/>
        <v>0.897820401343975</v>
      </c>
      <c r="E157" s="60">
        <f ca="1" t="shared" si="8"/>
        <v>3</v>
      </c>
      <c r="F157" s="65">
        <f ca="1">IF(E157=1,$C$4*SQRT(D157),IF(E157=2,$C$4+($C$5-$C$4)*D157,$C$6-($C$6-$C$5)*SQRT(1-D157)))</f>
        <v>9.04103368781577</v>
      </c>
    </row>
    <row r="158" spans="2:6">
      <c r="B158" s="59">
        <v>142</v>
      </c>
      <c r="C158" s="60">
        <f ca="1" t="shared" si="6"/>
        <v>0.829378183662436</v>
      </c>
      <c r="D158" s="60">
        <f ca="1" t="shared" si="7"/>
        <v>0.989155100479619</v>
      </c>
      <c r="E158" s="60">
        <f ca="1" t="shared" si="8"/>
        <v>3</v>
      </c>
      <c r="F158" s="65">
        <f ca="1">IF(E158=1,$C$4*SQRT(D158),IF(E158=2,$C$4+($C$5-$C$4)*D158,$C$6-($C$6-$C$5)*SQRT(1-D158)))</f>
        <v>9.68758345805091</v>
      </c>
    </row>
    <row r="159" spans="2:6">
      <c r="B159" s="59">
        <v>143</v>
      </c>
      <c r="C159" s="60">
        <f ca="1" t="shared" si="6"/>
        <v>0.124204066265651</v>
      </c>
      <c r="D159" s="60">
        <f ca="1" t="shared" si="7"/>
        <v>0.213591761708795</v>
      </c>
      <c r="E159" s="60">
        <f ca="1" t="shared" si="8"/>
        <v>1</v>
      </c>
      <c r="F159" s="65">
        <f ca="1">IF(E159=1,$C$4*SQRT(D159),IF(E159=2,$C$4+($C$5-$C$4)*D159,$C$6-($C$6-$C$5)*SQRT(1-D159)))</f>
        <v>1.38647966280763</v>
      </c>
    </row>
    <row r="160" spans="2:6">
      <c r="B160" s="59">
        <v>144</v>
      </c>
      <c r="C160" s="60">
        <f ca="1" t="shared" si="6"/>
        <v>0.199411563685438</v>
      </c>
      <c r="D160" s="60">
        <f ca="1" t="shared" si="7"/>
        <v>0.846096296313647</v>
      </c>
      <c r="E160" s="60">
        <f ca="1" t="shared" si="8"/>
        <v>1</v>
      </c>
      <c r="F160" s="65">
        <f ca="1">IF(E160=1,$C$4*SQRT(D160),IF(E160=2,$C$4+($C$5-$C$4)*D160,$C$6-($C$6-$C$5)*SQRT(1-D160)))</f>
        <v>2.75950478651928</v>
      </c>
    </row>
    <row r="161" spans="2:6">
      <c r="B161" s="59">
        <v>145</v>
      </c>
      <c r="C161" s="60">
        <f ca="1" t="shared" si="6"/>
        <v>0.446644273535423</v>
      </c>
      <c r="D161" s="60">
        <f ca="1" t="shared" si="7"/>
        <v>0.867390583968205</v>
      </c>
      <c r="E161" s="60">
        <f ca="1" t="shared" si="8"/>
        <v>2</v>
      </c>
      <c r="F161" s="65">
        <f ca="1">IF(E161=1,$C$4*SQRT(D161),IF(E161=2,$C$4+($C$5-$C$4)*D161,$C$6-($C$6-$C$5)*SQRT(1-D161)))</f>
        <v>6.46956233587282</v>
      </c>
    </row>
    <row r="162" spans="2:6">
      <c r="B162" s="59">
        <v>146</v>
      </c>
      <c r="C162" s="60">
        <f ca="1" t="shared" si="6"/>
        <v>0.995774799028507</v>
      </c>
      <c r="D162" s="60">
        <f ca="1" t="shared" si="7"/>
        <v>0.634431457786996</v>
      </c>
      <c r="E162" s="60">
        <f ca="1" t="shared" si="8"/>
        <v>3</v>
      </c>
      <c r="F162" s="65">
        <f ca="1">IF(E162=1,$C$4*SQRT(D162),IF(E162=2,$C$4+($C$5-$C$4)*D162,$C$6-($C$6-$C$5)*SQRT(1-D162)))</f>
        <v>8.18613206657237</v>
      </c>
    </row>
    <row r="163" spans="2:6">
      <c r="B163" s="59">
        <v>147</v>
      </c>
      <c r="C163" s="60">
        <f ca="1" t="shared" si="6"/>
        <v>0.75694618194768</v>
      </c>
      <c r="D163" s="60">
        <f ca="1" t="shared" si="7"/>
        <v>0.64282729250435</v>
      </c>
      <c r="E163" s="60">
        <f ca="1" t="shared" si="8"/>
        <v>2</v>
      </c>
      <c r="F163" s="65">
        <f ca="1">IF(E163=1,$C$4*SQRT(D163),IF(E163=2,$C$4+($C$5-$C$4)*D163,$C$6-($C$6-$C$5)*SQRT(1-D163)))</f>
        <v>5.5713091700174</v>
      </c>
    </row>
    <row r="164" spans="2:6">
      <c r="B164" s="59">
        <v>148</v>
      </c>
      <c r="C164" s="60">
        <f ca="1" t="shared" si="6"/>
        <v>0.439240498873562</v>
      </c>
      <c r="D164" s="60">
        <f ca="1" t="shared" si="7"/>
        <v>0.996207279037589</v>
      </c>
      <c r="E164" s="60">
        <f ca="1" t="shared" si="8"/>
        <v>2</v>
      </c>
      <c r="F164" s="65">
        <f ca="1">IF(E164=1,$C$4*SQRT(D164),IF(E164=2,$C$4+($C$5-$C$4)*D164,$C$6-($C$6-$C$5)*SQRT(1-D164)))</f>
        <v>6.98482911615036</v>
      </c>
    </row>
    <row r="165" spans="2:6">
      <c r="B165" s="59">
        <v>149</v>
      </c>
      <c r="C165" s="60">
        <f ca="1" t="shared" si="6"/>
        <v>0.00867682355507515</v>
      </c>
      <c r="D165" s="60">
        <f ca="1" t="shared" si="7"/>
        <v>0.348035349284001</v>
      </c>
      <c r="E165" s="60">
        <f ca="1" t="shared" si="8"/>
        <v>1</v>
      </c>
      <c r="F165" s="65">
        <f ca="1">IF(E165=1,$C$4*SQRT(D165),IF(E165=2,$C$4+($C$5-$C$4)*D165,$C$6-($C$6-$C$5)*SQRT(1-D165)))</f>
        <v>1.76983562614047</v>
      </c>
    </row>
    <row r="166" spans="2:6">
      <c r="B166" s="59">
        <v>150</v>
      </c>
      <c r="C166" s="60">
        <f ca="1" t="shared" si="6"/>
        <v>0.993343380780324</v>
      </c>
      <c r="D166" s="60">
        <f ca="1" t="shared" si="7"/>
        <v>0.782644412044015</v>
      </c>
      <c r="E166" s="60">
        <f ca="1" t="shared" si="8"/>
        <v>3</v>
      </c>
      <c r="F166" s="65">
        <f ca="1">IF(E166=1,$C$4*SQRT(D166),IF(E166=2,$C$4+($C$5-$C$4)*D166,$C$6-($C$6-$C$5)*SQRT(1-D166)))</f>
        <v>8.60135769704907</v>
      </c>
    </row>
    <row r="167" spans="2:6">
      <c r="B167" s="59">
        <v>151</v>
      </c>
      <c r="C167" s="60">
        <f ca="1" t="shared" si="6"/>
        <v>0.832032788405569</v>
      </c>
      <c r="D167" s="60">
        <f ca="1" t="shared" si="7"/>
        <v>0.714398737645755</v>
      </c>
      <c r="E167" s="60">
        <f ca="1" t="shared" si="8"/>
        <v>3</v>
      </c>
      <c r="F167" s="65">
        <f ca="1">IF(E167=1,$C$4*SQRT(D167),IF(E167=2,$C$4+($C$5-$C$4)*D167,$C$6-($C$6-$C$5)*SQRT(1-D167)))</f>
        <v>8.39674975091591</v>
      </c>
    </row>
    <row r="168" spans="2:6">
      <c r="B168" s="59">
        <v>152</v>
      </c>
      <c r="C168" s="60">
        <f ca="1" t="shared" si="6"/>
        <v>0.849422659599041</v>
      </c>
      <c r="D168" s="60">
        <f ca="1" t="shared" si="7"/>
        <v>0.131995079136673</v>
      </c>
      <c r="E168" s="60">
        <f ca="1" t="shared" si="8"/>
        <v>3</v>
      </c>
      <c r="F168" s="65">
        <f ca="1">IF(E168=1,$C$4*SQRT(D168),IF(E168=2,$C$4+($C$5-$C$4)*D168,$C$6-($C$6-$C$5)*SQRT(1-D168)))</f>
        <v>7.20499654959606</v>
      </c>
    </row>
    <row r="169" spans="2:6">
      <c r="B169" s="59">
        <v>153</v>
      </c>
      <c r="C169" s="60">
        <f ca="1" t="shared" si="6"/>
        <v>0.771897298628936</v>
      </c>
      <c r="D169" s="60">
        <f ca="1" t="shared" si="7"/>
        <v>0.455122063060683</v>
      </c>
      <c r="E169" s="60">
        <f ca="1" t="shared" si="8"/>
        <v>2</v>
      </c>
      <c r="F169" s="65">
        <f ca="1">IF(E169=1,$C$4*SQRT(D169),IF(E169=2,$C$4+($C$5-$C$4)*D169,$C$6-($C$6-$C$5)*SQRT(1-D169)))</f>
        <v>4.82048825224273</v>
      </c>
    </row>
    <row r="170" spans="2:6">
      <c r="B170" s="59">
        <v>154</v>
      </c>
      <c r="C170" s="60">
        <f ca="1" t="shared" si="6"/>
        <v>0.910690577398508</v>
      </c>
      <c r="D170" s="60">
        <f ca="1" t="shared" si="7"/>
        <v>0.418398545308462</v>
      </c>
      <c r="E170" s="60">
        <f ca="1" t="shared" si="8"/>
        <v>3</v>
      </c>
      <c r="F170" s="65">
        <f ca="1">IF(E170=1,$C$4*SQRT(D170),IF(E170=2,$C$4+($C$5-$C$4)*D170,$C$6-($C$6-$C$5)*SQRT(1-D170)))</f>
        <v>7.71211602299771</v>
      </c>
    </row>
    <row r="171" spans="2:6">
      <c r="B171" s="59">
        <v>155</v>
      </c>
      <c r="C171" s="60">
        <f ca="1" t="shared" si="6"/>
        <v>0.709732150172801</v>
      </c>
      <c r="D171" s="60">
        <f ca="1" t="shared" si="7"/>
        <v>0.124318401272256</v>
      </c>
      <c r="E171" s="60">
        <f ca="1" t="shared" si="8"/>
        <v>2</v>
      </c>
      <c r="F171" s="65">
        <f ca="1">IF(E171=1,$C$4*SQRT(D171),IF(E171=2,$C$4+($C$5-$C$4)*D171,$C$6-($C$6-$C$5)*SQRT(1-D171)))</f>
        <v>3.49727360508903</v>
      </c>
    </row>
    <row r="172" spans="2:6">
      <c r="B172" s="59">
        <v>156</v>
      </c>
      <c r="C172" s="60">
        <f ca="1" t="shared" si="6"/>
        <v>0.960207627110658</v>
      </c>
      <c r="D172" s="60">
        <f ca="1" t="shared" si="7"/>
        <v>0.510786962885834</v>
      </c>
      <c r="E172" s="60">
        <f ca="1" t="shared" si="8"/>
        <v>3</v>
      </c>
      <c r="F172" s="65">
        <f ca="1">IF(E172=1,$C$4*SQRT(D172),IF(E172=2,$C$4+($C$5-$C$4)*D172,$C$6-($C$6-$C$5)*SQRT(1-D172)))</f>
        <v>7.90168702667417</v>
      </c>
    </row>
    <row r="173" spans="2:6">
      <c r="B173" s="59">
        <v>157</v>
      </c>
      <c r="C173" s="60">
        <f ca="1" t="shared" si="6"/>
        <v>0.390297342032198</v>
      </c>
      <c r="D173" s="60">
        <f ca="1" t="shared" si="7"/>
        <v>0.0599285159784202</v>
      </c>
      <c r="E173" s="60">
        <f ca="1" t="shared" si="8"/>
        <v>2</v>
      </c>
      <c r="F173" s="65">
        <f ca="1">IF(E173=1,$C$4*SQRT(D173),IF(E173=2,$C$4+($C$5-$C$4)*D173,$C$6-($C$6-$C$5)*SQRT(1-D173)))</f>
        <v>3.23971406391368</v>
      </c>
    </row>
    <row r="174" spans="2:6">
      <c r="B174" s="59">
        <v>158</v>
      </c>
      <c r="C174" s="60">
        <f ca="1" t="shared" si="6"/>
        <v>0.546555159576181</v>
      </c>
      <c r="D174" s="60">
        <f ca="1" t="shared" si="7"/>
        <v>0.167235251100483</v>
      </c>
      <c r="E174" s="60">
        <f ca="1" t="shared" si="8"/>
        <v>2</v>
      </c>
      <c r="F174" s="65">
        <f ca="1">IF(E174=1,$C$4*SQRT(D174),IF(E174=2,$C$4+($C$5-$C$4)*D174,$C$6-($C$6-$C$5)*SQRT(1-D174)))</f>
        <v>3.66894100440193</v>
      </c>
    </row>
    <row r="175" spans="2:6">
      <c r="B175" s="59">
        <v>159</v>
      </c>
      <c r="C175" s="60">
        <f ca="1" t="shared" si="6"/>
        <v>0.185253393154018</v>
      </c>
      <c r="D175" s="60">
        <f ca="1" t="shared" si="7"/>
        <v>0.682501548032854</v>
      </c>
      <c r="E175" s="60">
        <f ca="1" t="shared" si="8"/>
        <v>1</v>
      </c>
      <c r="F175" s="65">
        <f ca="1">IF(E175=1,$C$4*SQRT(D175),IF(E175=2,$C$4+($C$5-$C$4)*D175,$C$6-($C$6-$C$5)*SQRT(1-D175)))</f>
        <v>2.47840955701347</v>
      </c>
    </row>
    <row r="176" spans="2:6">
      <c r="B176" s="59">
        <v>160</v>
      </c>
      <c r="C176" s="60">
        <f ca="1" t="shared" si="6"/>
        <v>0.524592778663741</v>
      </c>
      <c r="D176" s="60">
        <f ca="1" t="shared" si="7"/>
        <v>0.016596928004569</v>
      </c>
      <c r="E176" s="60">
        <f ca="1" t="shared" si="8"/>
        <v>2</v>
      </c>
      <c r="F176" s="65">
        <f ca="1">IF(E176=1,$C$4*SQRT(D176),IF(E176=2,$C$4+($C$5-$C$4)*D176,$C$6-($C$6-$C$5)*SQRT(1-D176)))</f>
        <v>3.06638771201828</v>
      </c>
    </row>
    <row r="177" spans="2:6">
      <c r="B177" s="59">
        <v>161</v>
      </c>
      <c r="C177" s="60">
        <f ca="1" t="shared" si="6"/>
        <v>0.982351539211876</v>
      </c>
      <c r="D177" s="60">
        <f ca="1" t="shared" si="7"/>
        <v>0.259870847701253</v>
      </c>
      <c r="E177" s="60">
        <f ca="1" t="shared" si="8"/>
        <v>3</v>
      </c>
      <c r="F177" s="65">
        <f ca="1">IF(E177=1,$C$4*SQRT(D177),IF(E177=2,$C$4+($C$5-$C$4)*D177,$C$6-($C$6-$C$5)*SQRT(1-D177)))</f>
        <v>7.41907722496609</v>
      </c>
    </row>
    <row r="178" spans="2:6">
      <c r="B178" s="59">
        <v>162</v>
      </c>
      <c r="C178" s="60">
        <f ca="1" t="shared" si="6"/>
        <v>0.556719573152892</v>
      </c>
      <c r="D178" s="60">
        <f ca="1" t="shared" si="7"/>
        <v>0.647343743589232</v>
      </c>
      <c r="E178" s="60">
        <f ca="1" t="shared" si="8"/>
        <v>2</v>
      </c>
      <c r="F178" s="65">
        <f ca="1">IF(E178=1,$C$4*SQRT(D178),IF(E178=2,$C$4+($C$5-$C$4)*D178,$C$6-($C$6-$C$5)*SQRT(1-D178)))</f>
        <v>5.58937497435693</v>
      </c>
    </row>
    <row r="179" spans="2:6">
      <c r="B179" s="59">
        <v>163</v>
      </c>
      <c r="C179" s="60">
        <f ca="1" t="shared" si="6"/>
        <v>0.420434527231375</v>
      </c>
      <c r="D179" s="60">
        <f ca="1" t="shared" si="7"/>
        <v>0.623532810298719</v>
      </c>
      <c r="E179" s="60">
        <f ca="1" t="shared" si="8"/>
        <v>2</v>
      </c>
      <c r="F179" s="65">
        <f ca="1">IF(E179=1,$C$4*SQRT(D179),IF(E179=2,$C$4+($C$5-$C$4)*D179,$C$6-($C$6-$C$5)*SQRT(1-D179)))</f>
        <v>5.49413124119487</v>
      </c>
    </row>
    <row r="180" spans="2:6">
      <c r="B180" s="59">
        <v>164</v>
      </c>
      <c r="C180" s="60">
        <f ca="1" t="shared" si="6"/>
        <v>0.143892734592494</v>
      </c>
      <c r="D180" s="60">
        <f ca="1" t="shared" si="7"/>
        <v>0.589138998938256</v>
      </c>
      <c r="E180" s="60">
        <f ca="1" t="shared" si="8"/>
        <v>1</v>
      </c>
      <c r="F180" s="65">
        <f ca="1">IF(E180=1,$C$4*SQRT(D180),IF(E180=2,$C$4+($C$5-$C$4)*D180,$C$6-($C$6-$C$5)*SQRT(1-D180)))</f>
        <v>2.30266171863005</v>
      </c>
    </row>
    <row r="181" spans="2:6">
      <c r="B181" s="59">
        <v>165</v>
      </c>
      <c r="C181" s="60">
        <f ca="1" t="shared" si="6"/>
        <v>0.875655663832554</v>
      </c>
      <c r="D181" s="60">
        <f ca="1" t="shared" si="7"/>
        <v>0.138741631932121</v>
      </c>
      <c r="E181" s="60">
        <f ca="1" t="shared" si="8"/>
        <v>3</v>
      </c>
      <c r="F181" s="65">
        <f ca="1">IF(E181=1,$C$4*SQRT(D181),IF(E181=2,$C$4+($C$5-$C$4)*D181,$C$6-($C$6-$C$5)*SQRT(1-D181)))</f>
        <v>7.21587979558876</v>
      </c>
    </row>
    <row r="182" spans="2:6">
      <c r="B182" s="59">
        <v>166</v>
      </c>
      <c r="C182" s="60">
        <f ca="1" t="shared" si="6"/>
        <v>0.171222122323252</v>
      </c>
      <c r="D182" s="60">
        <f ca="1" t="shared" si="7"/>
        <v>0.438287887287752</v>
      </c>
      <c r="E182" s="60">
        <f ca="1" t="shared" si="8"/>
        <v>1</v>
      </c>
      <c r="F182" s="65">
        <f ca="1">IF(E182=1,$C$4*SQRT(D182),IF(E182=2,$C$4+($C$5-$C$4)*D182,$C$6-($C$6-$C$5)*SQRT(1-D182)))</f>
        <v>1.9860994400054</v>
      </c>
    </row>
    <row r="183" spans="2:6">
      <c r="B183" s="59">
        <v>167</v>
      </c>
      <c r="C183" s="60">
        <f ca="1" t="shared" si="6"/>
        <v>0.19771093023235</v>
      </c>
      <c r="D183" s="60">
        <f ca="1" t="shared" si="7"/>
        <v>0.654330030676983</v>
      </c>
      <c r="E183" s="60">
        <f ca="1" t="shared" si="8"/>
        <v>1</v>
      </c>
      <c r="F183" s="65">
        <f ca="1">IF(E183=1,$C$4*SQRT(D183),IF(E183=2,$C$4+($C$5-$C$4)*D183,$C$6-($C$6-$C$5)*SQRT(1-D183)))</f>
        <v>2.42672006545725</v>
      </c>
    </row>
    <row r="184" spans="2:6">
      <c r="B184" s="59">
        <v>168</v>
      </c>
      <c r="C184" s="60">
        <f ca="1" t="shared" si="6"/>
        <v>0.391307227136839</v>
      </c>
      <c r="D184" s="60">
        <f ca="1" t="shared" si="7"/>
        <v>0.322074501999191</v>
      </c>
      <c r="E184" s="60">
        <f ca="1" t="shared" si="8"/>
        <v>2</v>
      </c>
      <c r="F184" s="65">
        <f ca="1">IF(E184=1,$C$4*SQRT(D184),IF(E184=2,$C$4+($C$5-$C$4)*D184,$C$6-($C$6-$C$5)*SQRT(1-D184)))</f>
        <v>4.28829800799676</v>
      </c>
    </row>
    <row r="185" spans="2:6">
      <c r="B185" s="59">
        <v>169</v>
      </c>
      <c r="C185" s="60">
        <f ca="1" t="shared" si="6"/>
        <v>0.496686017762622</v>
      </c>
      <c r="D185" s="60">
        <f ca="1" t="shared" si="7"/>
        <v>0.76113443409455</v>
      </c>
      <c r="E185" s="60">
        <f ca="1" t="shared" si="8"/>
        <v>2</v>
      </c>
      <c r="F185" s="65">
        <f ca="1">IF(E185=1,$C$4*SQRT(D185),IF(E185=2,$C$4+($C$5-$C$4)*D185,$C$6-($C$6-$C$5)*SQRT(1-D185)))</f>
        <v>6.0445377363782</v>
      </c>
    </row>
    <row r="186" spans="2:6">
      <c r="B186" s="59">
        <v>170</v>
      </c>
      <c r="C186" s="60">
        <f ca="1" t="shared" si="6"/>
        <v>0.145561912735902</v>
      </c>
      <c r="D186" s="60">
        <f ca="1" t="shared" si="7"/>
        <v>0.653556211761991</v>
      </c>
      <c r="E186" s="60">
        <f ca="1" t="shared" si="8"/>
        <v>1</v>
      </c>
      <c r="F186" s="65">
        <f ca="1">IF(E186=1,$C$4*SQRT(D186),IF(E186=2,$C$4+($C$5-$C$4)*D186,$C$6-($C$6-$C$5)*SQRT(1-D186)))</f>
        <v>2.4252847061444</v>
      </c>
    </row>
    <row r="187" spans="2:6">
      <c r="B187" s="59">
        <v>171</v>
      </c>
      <c r="C187" s="60">
        <f ca="1" t="shared" si="6"/>
        <v>0.332288417338361</v>
      </c>
      <c r="D187" s="60">
        <f ca="1" t="shared" si="7"/>
        <v>0.0735566129467968</v>
      </c>
      <c r="E187" s="60">
        <f ca="1" t="shared" si="8"/>
        <v>2</v>
      </c>
      <c r="F187" s="65">
        <f ca="1">IF(E187=1,$C$4*SQRT(D187),IF(E187=2,$C$4+($C$5-$C$4)*D187,$C$6-($C$6-$C$5)*SQRT(1-D187)))</f>
        <v>3.29422645178719</v>
      </c>
    </row>
    <row r="188" spans="2:6">
      <c r="B188" s="59">
        <v>172</v>
      </c>
      <c r="C188" s="60">
        <f ca="1" t="shared" si="6"/>
        <v>0.219001673092328</v>
      </c>
      <c r="D188" s="60">
        <f ca="1" t="shared" si="7"/>
        <v>0.749858098439838</v>
      </c>
      <c r="E188" s="60">
        <f ca="1" t="shared" si="8"/>
        <v>2</v>
      </c>
      <c r="F188" s="65">
        <f ca="1">IF(E188=1,$C$4*SQRT(D188),IF(E188=2,$C$4+($C$5-$C$4)*D188,$C$6-($C$6-$C$5)*SQRT(1-D188)))</f>
        <v>5.99943239375935</v>
      </c>
    </row>
    <row r="189" spans="2:6">
      <c r="B189" s="59">
        <v>173</v>
      </c>
      <c r="C189" s="60">
        <f ca="1" t="shared" si="6"/>
        <v>0.474076527632035</v>
      </c>
      <c r="D189" s="60">
        <f ca="1" t="shared" si="7"/>
        <v>0.0455027111414206</v>
      </c>
      <c r="E189" s="60">
        <f ca="1" t="shared" si="8"/>
        <v>2</v>
      </c>
      <c r="F189" s="65">
        <f ca="1">IF(E189=1,$C$4*SQRT(D189),IF(E189=2,$C$4+($C$5-$C$4)*D189,$C$6-($C$6-$C$5)*SQRT(1-D189)))</f>
        <v>3.18201084456568</v>
      </c>
    </row>
    <row r="190" spans="2:6">
      <c r="B190" s="59">
        <v>174</v>
      </c>
      <c r="C190" s="60">
        <f ca="1" t="shared" si="6"/>
        <v>0.0521538786151994</v>
      </c>
      <c r="D190" s="60">
        <f ca="1" t="shared" si="7"/>
        <v>0.113044041358863</v>
      </c>
      <c r="E190" s="60">
        <f ca="1" t="shared" si="8"/>
        <v>1</v>
      </c>
      <c r="F190" s="65">
        <f ca="1">IF(E190=1,$C$4*SQRT(D190),IF(E190=2,$C$4+($C$5-$C$4)*D190,$C$6-($C$6-$C$5)*SQRT(1-D190)))</f>
        <v>1.00866068240502</v>
      </c>
    </row>
    <row r="191" spans="2:6">
      <c r="B191" s="59">
        <v>175</v>
      </c>
      <c r="C191" s="60">
        <f ca="1" t="shared" si="6"/>
        <v>0.349433882941283</v>
      </c>
      <c r="D191" s="60">
        <f ca="1" t="shared" si="7"/>
        <v>0.32934830022442</v>
      </c>
      <c r="E191" s="60">
        <f ca="1" t="shared" si="8"/>
        <v>2</v>
      </c>
      <c r="F191" s="65">
        <f ca="1">IF(E191=1,$C$4*SQRT(D191),IF(E191=2,$C$4+($C$5-$C$4)*D191,$C$6-($C$6-$C$5)*SQRT(1-D191)))</f>
        <v>4.31739320089768</v>
      </c>
    </row>
    <row r="192" spans="2:6">
      <c r="B192" s="59">
        <v>176</v>
      </c>
      <c r="C192" s="60">
        <f ca="1" t="shared" si="6"/>
        <v>0.143071908742106</v>
      </c>
      <c r="D192" s="60">
        <f ca="1" t="shared" si="7"/>
        <v>0.173518910008756</v>
      </c>
      <c r="E192" s="60">
        <f ca="1" t="shared" si="8"/>
        <v>1</v>
      </c>
      <c r="F192" s="65">
        <f ca="1">IF(E192=1,$C$4*SQRT(D192),IF(E192=2,$C$4+($C$5-$C$4)*D192,$C$6-($C$6-$C$5)*SQRT(1-D192)))</f>
        <v>1.24966803195041</v>
      </c>
    </row>
    <row r="193" spans="2:6">
      <c r="B193" s="59">
        <v>177</v>
      </c>
      <c r="C193" s="60">
        <f ca="1" t="shared" si="6"/>
        <v>0.422381867595683</v>
      </c>
      <c r="D193" s="60">
        <f ca="1" t="shared" si="7"/>
        <v>0.676798208767568</v>
      </c>
      <c r="E193" s="60">
        <f ca="1" t="shared" si="8"/>
        <v>2</v>
      </c>
      <c r="F193" s="65">
        <f ca="1">IF(E193=1,$C$4*SQRT(D193),IF(E193=2,$C$4+($C$5-$C$4)*D193,$C$6-($C$6-$C$5)*SQRT(1-D193)))</f>
        <v>5.70719283507027</v>
      </c>
    </row>
    <row r="194" spans="2:6">
      <c r="B194" s="59">
        <v>178</v>
      </c>
      <c r="C194" s="60">
        <f ca="1" t="shared" si="6"/>
        <v>0.814717011146856</v>
      </c>
      <c r="D194" s="60">
        <f ca="1" t="shared" si="7"/>
        <v>0.387698017249218</v>
      </c>
      <c r="E194" s="60">
        <f ca="1" t="shared" si="8"/>
        <v>3</v>
      </c>
      <c r="F194" s="65">
        <f ca="1">IF(E194=1,$C$4*SQRT(D194),IF(E194=2,$C$4+($C$5-$C$4)*D194,$C$6-($C$6-$C$5)*SQRT(1-D194)))</f>
        <v>7.6525081800447</v>
      </c>
    </row>
    <row r="195" spans="2:6">
      <c r="B195" s="59">
        <v>179</v>
      </c>
      <c r="C195" s="60">
        <f ca="1" t="shared" si="6"/>
        <v>0.199514143271011</v>
      </c>
      <c r="D195" s="60">
        <f ca="1" t="shared" si="7"/>
        <v>0.0951991702449184</v>
      </c>
      <c r="E195" s="60">
        <f ca="1" t="shared" si="8"/>
        <v>1</v>
      </c>
      <c r="F195" s="65">
        <f ca="1">IF(E195=1,$C$4*SQRT(D195),IF(E195=2,$C$4+($C$5-$C$4)*D195,$C$6-($C$6-$C$5)*SQRT(1-D195)))</f>
        <v>0.925630883346199</v>
      </c>
    </row>
    <row r="196" spans="2:6">
      <c r="B196" s="59">
        <v>180</v>
      </c>
      <c r="C196" s="60">
        <f ca="1" t="shared" si="6"/>
        <v>0.130179113317074</v>
      </c>
      <c r="D196" s="60">
        <f ca="1" t="shared" si="7"/>
        <v>0.75602311081891</v>
      </c>
      <c r="E196" s="60">
        <f ca="1" t="shared" si="8"/>
        <v>1</v>
      </c>
      <c r="F196" s="65">
        <f ca="1">IF(E196=1,$C$4*SQRT(D196),IF(E196=2,$C$4+($C$5-$C$4)*D196,$C$6-($C$6-$C$5)*SQRT(1-D196)))</f>
        <v>2.60848768395984</v>
      </c>
    </row>
    <row r="197" spans="2:6">
      <c r="B197" s="59">
        <v>181</v>
      </c>
      <c r="C197" s="60">
        <f ca="1" t="shared" si="6"/>
        <v>0.813418159888489</v>
      </c>
      <c r="D197" s="60">
        <f ca="1" t="shared" si="7"/>
        <v>0.0717170622935348</v>
      </c>
      <c r="E197" s="60">
        <f ca="1" t="shared" si="8"/>
        <v>3</v>
      </c>
      <c r="F197" s="65">
        <f ca="1">IF(E197=1,$C$4*SQRT(D197),IF(E197=2,$C$4+($C$5-$C$4)*D197,$C$6-($C$6-$C$5)*SQRT(1-D197)))</f>
        <v>7.10957677158548</v>
      </c>
    </row>
    <row r="198" spans="2:6">
      <c r="B198" s="59">
        <v>182</v>
      </c>
      <c r="C198" s="60">
        <f ca="1" t="shared" si="6"/>
        <v>0.135820460918202</v>
      </c>
      <c r="D198" s="60">
        <f ca="1" t="shared" si="7"/>
        <v>0.622615875849048</v>
      </c>
      <c r="E198" s="60">
        <f ca="1" t="shared" si="8"/>
        <v>1</v>
      </c>
      <c r="F198" s="65">
        <f ca="1">IF(E198=1,$C$4*SQRT(D198),IF(E198=2,$C$4+($C$5-$C$4)*D198,$C$6-($C$6-$C$5)*SQRT(1-D198)))</f>
        <v>2.36718036546467</v>
      </c>
    </row>
    <row r="199" spans="2:6">
      <c r="B199" s="59">
        <v>183</v>
      </c>
      <c r="C199" s="60">
        <f ca="1" t="shared" si="6"/>
        <v>0.385155140019977</v>
      </c>
      <c r="D199" s="60">
        <f ca="1" t="shared" si="7"/>
        <v>0.713793890579995</v>
      </c>
      <c r="E199" s="60">
        <f ca="1" t="shared" si="8"/>
        <v>2</v>
      </c>
      <c r="F199" s="65">
        <f ca="1">IF(E199=1,$C$4*SQRT(D199),IF(E199=2,$C$4+($C$5-$C$4)*D199,$C$6-($C$6-$C$5)*SQRT(1-D199)))</f>
        <v>5.85517556231998</v>
      </c>
    </row>
    <row r="200" spans="2:6">
      <c r="B200" s="59">
        <v>184</v>
      </c>
      <c r="C200" s="60">
        <f ca="1" t="shared" si="6"/>
        <v>0.624027282760468</v>
      </c>
      <c r="D200" s="60">
        <f ca="1" t="shared" si="7"/>
        <v>0.0129736675389571</v>
      </c>
      <c r="E200" s="60">
        <f ca="1" t="shared" si="8"/>
        <v>2</v>
      </c>
      <c r="F200" s="65">
        <f ca="1">IF(E200=1,$C$4*SQRT(D200),IF(E200=2,$C$4+($C$5-$C$4)*D200,$C$6-($C$6-$C$5)*SQRT(1-D200)))</f>
        <v>3.05189467015583</v>
      </c>
    </row>
    <row r="201" spans="2:6">
      <c r="B201" s="59">
        <v>185</v>
      </c>
      <c r="C201" s="60">
        <f ca="1" t="shared" si="6"/>
        <v>0.307828657834356</v>
      </c>
      <c r="D201" s="60">
        <f ca="1" t="shared" si="7"/>
        <v>0.0275935272137622</v>
      </c>
      <c r="E201" s="60">
        <f ca="1" t="shared" si="8"/>
        <v>2</v>
      </c>
      <c r="F201" s="65">
        <f ca="1">IF(E201=1,$C$4*SQRT(D201),IF(E201=2,$C$4+($C$5-$C$4)*D201,$C$6-($C$6-$C$5)*SQRT(1-D201)))</f>
        <v>3.11037410885505</v>
      </c>
    </row>
    <row r="202" spans="2:6">
      <c r="B202" s="59">
        <v>186</v>
      </c>
      <c r="C202" s="60">
        <f ca="1" t="shared" si="6"/>
        <v>0.211028423447265</v>
      </c>
      <c r="D202" s="60">
        <f ca="1" t="shared" si="7"/>
        <v>0.169468660715157</v>
      </c>
      <c r="E202" s="60">
        <f ca="1" t="shared" si="8"/>
        <v>1</v>
      </c>
      <c r="F202" s="65">
        <f ca="1">IF(E202=1,$C$4*SQRT(D202),IF(E202=2,$C$4+($C$5-$C$4)*D202,$C$6-($C$6-$C$5)*SQRT(1-D202)))</f>
        <v>1.23499714430294</v>
      </c>
    </row>
    <row r="203" spans="2:6">
      <c r="B203" s="59">
        <v>187</v>
      </c>
      <c r="C203" s="60">
        <f ca="1" t="shared" si="6"/>
        <v>0.151197060520833</v>
      </c>
      <c r="D203" s="60">
        <f ca="1" t="shared" si="7"/>
        <v>0.217086303974487</v>
      </c>
      <c r="E203" s="60">
        <f ca="1" t="shared" si="8"/>
        <v>1</v>
      </c>
      <c r="F203" s="65">
        <f ca="1">IF(E203=1,$C$4*SQRT(D203),IF(E203=2,$C$4+($C$5-$C$4)*D203,$C$6-($C$6-$C$5)*SQRT(1-D203)))</f>
        <v>1.39777563856664</v>
      </c>
    </row>
    <row r="204" spans="2:6">
      <c r="B204" s="59">
        <v>188</v>
      </c>
      <c r="C204" s="60">
        <f ca="1" t="shared" si="6"/>
        <v>0.938928233563239</v>
      </c>
      <c r="D204" s="60">
        <f ca="1" t="shared" si="7"/>
        <v>0.706086028434771</v>
      </c>
      <c r="E204" s="60">
        <f ca="1" t="shared" si="8"/>
        <v>3</v>
      </c>
      <c r="F204" s="65">
        <f ca="1">IF(E204=1,$C$4*SQRT(D204),IF(E204=2,$C$4+($C$5-$C$4)*D204,$C$6-($C$6-$C$5)*SQRT(1-D204)))</f>
        <v>8.3735850025018</v>
      </c>
    </row>
    <row r="205" spans="2:6">
      <c r="B205" s="59">
        <v>189</v>
      </c>
      <c r="C205" s="60">
        <f ca="1" t="shared" si="6"/>
        <v>0.157454139457849</v>
      </c>
      <c r="D205" s="60">
        <f ca="1" t="shared" si="7"/>
        <v>0.577020963883525</v>
      </c>
      <c r="E205" s="60">
        <f ca="1" t="shared" si="8"/>
        <v>1</v>
      </c>
      <c r="F205" s="65">
        <f ca="1">IF(E205=1,$C$4*SQRT(D205),IF(E205=2,$C$4+($C$5-$C$4)*D205,$C$6-($C$6-$C$5)*SQRT(1-D205)))</f>
        <v>2.27885687899695</v>
      </c>
    </row>
    <row r="206" spans="2:6">
      <c r="B206" s="59">
        <v>190</v>
      </c>
      <c r="C206" s="60">
        <f ca="1" t="shared" si="6"/>
        <v>0.186172070186199</v>
      </c>
      <c r="D206" s="60">
        <f ca="1" t="shared" si="7"/>
        <v>0.39565536306595</v>
      </c>
      <c r="E206" s="60">
        <f ca="1" t="shared" si="8"/>
        <v>1</v>
      </c>
      <c r="F206" s="65">
        <f ca="1">IF(E206=1,$C$4*SQRT(D206),IF(E206=2,$C$4+($C$5-$C$4)*D206,$C$6-($C$6-$C$5)*SQRT(1-D206)))</f>
        <v>1.8870342518337</v>
      </c>
    </row>
    <row r="207" spans="2:6">
      <c r="B207" s="59">
        <v>191</v>
      </c>
      <c r="C207" s="60">
        <f ca="1" t="shared" si="6"/>
        <v>0.58949152310197</v>
      </c>
      <c r="D207" s="60">
        <f ca="1" t="shared" si="7"/>
        <v>0.410788604404514</v>
      </c>
      <c r="E207" s="60">
        <f ca="1" t="shared" si="8"/>
        <v>2</v>
      </c>
      <c r="F207" s="65">
        <f ca="1">IF(E207=1,$C$4*SQRT(D207),IF(E207=2,$C$4+($C$5-$C$4)*D207,$C$6-($C$6-$C$5)*SQRT(1-D207)))</f>
        <v>4.64315441761805</v>
      </c>
    </row>
    <row r="208" spans="2:6">
      <c r="B208" s="59">
        <v>192</v>
      </c>
      <c r="C208" s="60">
        <f ca="1" t="shared" si="6"/>
        <v>0.534812350731385</v>
      </c>
      <c r="D208" s="60">
        <f ca="1" t="shared" si="7"/>
        <v>0.0565731405911394</v>
      </c>
      <c r="E208" s="60">
        <f ca="1" t="shared" si="8"/>
        <v>2</v>
      </c>
      <c r="F208" s="65">
        <f ca="1">IF(E208=1,$C$4*SQRT(D208),IF(E208=2,$C$4+($C$5-$C$4)*D208,$C$6-($C$6-$C$5)*SQRT(1-D208)))</f>
        <v>3.22629256236456</v>
      </c>
    </row>
    <row r="209" spans="2:6">
      <c r="B209" s="59">
        <v>193</v>
      </c>
      <c r="C209" s="60">
        <f ca="1" t="shared" ref="C209:C272" si="9">RAND()</f>
        <v>0.95623627271727</v>
      </c>
      <c r="D209" s="60">
        <f ca="1" t="shared" ref="D209:D272" si="10">RAND()</f>
        <v>0.752930546248124</v>
      </c>
      <c r="E209" s="60">
        <f ca="1" t="shared" ref="E209:E272" si="11">IF(C209&lt;=$C$10,1,IF(C209&lt;=$C$10+$C$11,2,3))</f>
        <v>3</v>
      </c>
      <c r="F209" s="65">
        <f ca="1">IF(E209=1,$C$4*SQRT(D209),IF(E209=2,$C$4+($C$5-$C$4)*D209,$C$6-($C$6-$C$5)*SQRT(1-D209)))</f>
        <v>8.50881755517077</v>
      </c>
    </row>
    <row r="210" spans="2:6">
      <c r="B210" s="59">
        <v>194</v>
      </c>
      <c r="C210" s="60">
        <f ca="1" t="shared" si="9"/>
        <v>0.999988859843479</v>
      </c>
      <c r="D210" s="60">
        <f ca="1" t="shared" si="10"/>
        <v>0.953256582817832</v>
      </c>
      <c r="E210" s="60">
        <f ca="1" t="shared" si="11"/>
        <v>3</v>
      </c>
      <c r="F210" s="65">
        <f ca="1">IF(E210=1,$C$4*SQRT(D210),IF(E210=2,$C$4+($C$5-$C$4)*D210,$C$6-($C$6-$C$5)*SQRT(1-D210)))</f>
        <v>9.35139322032567</v>
      </c>
    </row>
    <row r="211" spans="2:6">
      <c r="B211" s="59">
        <v>195</v>
      </c>
      <c r="C211" s="60">
        <f ca="1" t="shared" si="9"/>
        <v>0.595950525820255</v>
      </c>
      <c r="D211" s="60">
        <f ca="1" t="shared" si="10"/>
        <v>0.018548185157915</v>
      </c>
      <c r="E211" s="60">
        <f ca="1" t="shared" si="11"/>
        <v>2</v>
      </c>
      <c r="F211" s="65">
        <f ca="1">IF(E211=1,$C$4*SQRT(D211),IF(E211=2,$C$4+($C$5-$C$4)*D211,$C$6-($C$6-$C$5)*SQRT(1-D211)))</f>
        <v>3.07419274063166</v>
      </c>
    </row>
    <row r="212" spans="2:6">
      <c r="B212" s="59">
        <v>196</v>
      </c>
      <c r="C212" s="60">
        <f ca="1" t="shared" si="9"/>
        <v>0.906987495068449</v>
      </c>
      <c r="D212" s="60">
        <f ca="1" t="shared" si="10"/>
        <v>0.991165652272687</v>
      </c>
      <c r="E212" s="60">
        <f ca="1" t="shared" si="11"/>
        <v>3</v>
      </c>
      <c r="F212" s="65">
        <f ca="1">IF(E212=1,$C$4*SQRT(D212),IF(E212=2,$C$4+($C$5-$C$4)*D212,$C$6-($C$6-$C$5)*SQRT(1-D212)))</f>
        <v>9.7180263672862</v>
      </c>
    </row>
    <row r="213" spans="2:6">
      <c r="B213" s="59">
        <v>197</v>
      </c>
      <c r="C213" s="60">
        <f ca="1" t="shared" si="9"/>
        <v>0.0787494775517967</v>
      </c>
      <c r="D213" s="60">
        <f ca="1" t="shared" si="10"/>
        <v>0.662839499409694</v>
      </c>
      <c r="E213" s="60">
        <f ca="1" t="shared" si="11"/>
        <v>1</v>
      </c>
      <c r="F213" s="65">
        <f ca="1">IF(E213=1,$C$4*SQRT(D213),IF(E213=2,$C$4+($C$5-$C$4)*D213,$C$6-($C$6-$C$5)*SQRT(1-D213)))</f>
        <v>2.44244866776914</v>
      </c>
    </row>
    <row r="214" spans="2:6">
      <c r="B214" s="59">
        <v>198</v>
      </c>
      <c r="C214" s="60">
        <f ca="1" t="shared" si="9"/>
        <v>0.795500257260742</v>
      </c>
      <c r="D214" s="60">
        <f ca="1" t="shared" si="10"/>
        <v>0.483913905910495</v>
      </c>
      <c r="E214" s="60">
        <f ca="1" t="shared" si="11"/>
        <v>3</v>
      </c>
      <c r="F214" s="65">
        <f ca="1">IF(E214=1,$C$4*SQRT(D214),IF(E214=2,$C$4+($C$5-$C$4)*D214,$C$6-($C$6-$C$5)*SQRT(1-D214)))</f>
        <v>7.84482602864513</v>
      </c>
    </row>
    <row r="215" spans="2:6">
      <c r="B215" s="59">
        <v>199</v>
      </c>
      <c r="C215" s="60">
        <f ca="1" t="shared" si="9"/>
        <v>0.0666762278841047</v>
      </c>
      <c r="D215" s="60">
        <f ca="1" t="shared" si="10"/>
        <v>0.265798159889388</v>
      </c>
      <c r="E215" s="60">
        <f ca="1" t="shared" si="11"/>
        <v>1</v>
      </c>
      <c r="F215" s="65">
        <f ca="1">IF(E215=1,$C$4*SQRT(D215),IF(E215=2,$C$4+($C$5-$C$4)*D215,$C$6-($C$6-$C$5)*SQRT(1-D215)))</f>
        <v>1.54666849680353</v>
      </c>
    </row>
    <row r="216" spans="2:6">
      <c r="B216" s="59">
        <v>200</v>
      </c>
      <c r="C216" s="60">
        <f ca="1" t="shared" si="9"/>
        <v>0.043588683141375</v>
      </c>
      <c r="D216" s="60">
        <f ca="1" t="shared" si="10"/>
        <v>0.723448715682272</v>
      </c>
      <c r="E216" s="60">
        <f ca="1" t="shared" si="11"/>
        <v>1</v>
      </c>
      <c r="F216" s="65">
        <f ca="1">IF(E216=1,$C$4*SQRT(D216),IF(E216=2,$C$4+($C$5-$C$4)*D216,$C$6-($C$6-$C$5)*SQRT(1-D216)))</f>
        <v>2.55167365490582</v>
      </c>
    </row>
    <row r="217" spans="2:6">
      <c r="B217" s="59">
        <v>201</v>
      </c>
      <c r="C217" s="60">
        <f ca="1" t="shared" si="9"/>
        <v>0.775265364113106</v>
      </c>
      <c r="D217" s="60">
        <f ca="1" t="shared" si="10"/>
        <v>0.854178714963307</v>
      </c>
      <c r="E217" s="60">
        <f ca="1" t="shared" si="11"/>
        <v>2</v>
      </c>
      <c r="F217" s="65">
        <f ca="1">IF(E217=1,$C$4*SQRT(D217),IF(E217=2,$C$4+($C$5-$C$4)*D217,$C$6-($C$6-$C$5)*SQRT(1-D217)))</f>
        <v>6.41671485985323</v>
      </c>
    </row>
    <row r="218" spans="2:6">
      <c r="B218" s="59">
        <v>202</v>
      </c>
      <c r="C218" s="60">
        <f ca="1" t="shared" si="9"/>
        <v>0.153175447815941</v>
      </c>
      <c r="D218" s="60">
        <f ca="1" t="shared" si="10"/>
        <v>0.656781594940129</v>
      </c>
      <c r="E218" s="60">
        <f ca="1" t="shared" si="11"/>
        <v>1</v>
      </c>
      <c r="F218" s="65">
        <f ca="1">IF(E218=1,$C$4*SQRT(D218),IF(E218=2,$C$4+($C$5-$C$4)*D218,$C$6-($C$6-$C$5)*SQRT(1-D218)))</f>
        <v>2.43126188520718</v>
      </c>
    </row>
    <row r="219" spans="2:6">
      <c r="B219" s="59">
        <v>203</v>
      </c>
      <c r="C219" s="60">
        <f ca="1" t="shared" si="9"/>
        <v>0.309708204967556</v>
      </c>
      <c r="D219" s="60">
        <f ca="1" t="shared" si="10"/>
        <v>0.559336602975681</v>
      </c>
      <c r="E219" s="60">
        <f ca="1" t="shared" si="11"/>
        <v>2</v>
      </c>
      <c r="F219" s="65">
        <f ca="1">IF(E219=1,$C$4*SQRT(D219),IF(E219=2,$C$4+($C$5-$C$4)*D219,$C$6-($C$6-$C$5)*SQRT(1-D219)))</f>
        <v>5.23734641190272</v>
      </c>
    </row>
    <row r="220" spans="2:6">
      <c r="B220" s="59">
        <v>204</v>
      </c>
      <c r="C220" s="60">
        <f ca="1" t="shared" si="9"/>
        <v>0.800118181491373</v>
      </c>
      <c r="D220" s="60">
        <f ca="1" t="shared" si="10"/>
        <v>0.348008597976851</v>
      </c>
      <c r="E220" s="60">
        <f ca="1" t="shared" si="11"/>
        <v>3</v>
      </c>
      <c r="F220" s="65">
        <f ca="1">IF(E220=1,$C$4*SQRT(D220),IF(E220=2,$C$4+($C$5-$C$4)*D220,$C$6-($C$6-$C$5)*SQRT(1-D220)))</f>
        <v>7.57762046363326</v>
      </c>
    </row>
    <row r="221" spans="2:6">
      <c r="B221" s="59">
        <v>205</v>
      </c>
      <c r="C221" s="60">
        <f ca="1" t="shared" si="9"/>
        <v>0.776655826797556</v>
      </c>
      <c r="D221" s="60">
        <f ca="1" t="shared" si="10"/>
        <v>0.2433716273977</v>
      </c>
      <c r="E221" s="60">
        <f ca="1" t="shared" si="11"/>
        <v>2</v>
      </c>
      <c r="F221" s="65">
        <f ca="1">IF(E221=1,$C$4*SQRT(D221),IF(E221=2,$C$4+($C$5-$C$4)*D221,$C$6-($C$6-$C$5)*SQRT(1-D221)))</f>
        <v>3.9734865095908</v>
      </c>
    </row>
    <row r="222" spans="2:6">
      <c r="B222" s="59">
        <v>206</v>
      </c>
      <c r="C222" s="60">
        <f ca="1" t="shared" si="9"/>
        <v>0.0827985977362993</v>
      </c>
      <c r="D222" s="60">
        <f ca="1" t="shared" si="10"/>
        <v>0.977949398319004</v>
      </c>
      <c r="E222" s="60">
        <f ca="1" t="shared" si="11"/>
        <v>1</v>
      </c>
      <c r="F222" s="65">
        <f ca="1">IF(E222=1,$C$4*SQRT(D222),IF(E222=2,$C$4+($C$5-$C$4)*D222,$C$6-($C$6-$C$5)*SQRT(1-D222)))</f>
        <v>2.9667397231424</v>
      </c>
    </row>
    <row r="223" spans="2:6">
      <c r="B223" s="59">
        <v>207</v>
      </c>
      <c r="C223" s="60">
        <f ca="1" t="shared" si="9"/>
        <v>0.0479783451766616</v>
      </c>
      <c r="D223" s="60">
        <f ca="1" t="shared" si="10"/>
        <v>0.499472124034622</v>
      </c>
      <c r="E223" s="60">
        <f ca="1" t="shared" si="11"/>
        <v>1</v>
      </c>
      <c r="F223" s="65">
        <f ca="1">IF(E223=1,$C$4*SQRT(D223),IF(E223=2,$C$4+($C$5-$C$4)*D223,$C$6-($C$6-$C$5)*SQRT(1-D223)))</f>
        <v>2.12020025382311</v>
      </c>
    </row>
    <row r="224" spans="2:6">
      <c r="B224" s="59">
        <v>208</v>
      </c>
      <c r="C224" s="60">
        <f ca="1" t="shared" si="9"/>
        <v>0.473057967112181</v>
      </c>
      <c r="D224" s="60">
        <f ca="1" t="shared" si="10"/>
        <v>0.111904978400863</v>
      </c>
      <c r="E224" s="60">
        <f ca="1" t="shared" si="11"/>
        <v>2</v>
      </c>
      <c r="F224" s="65">
        <f ca="1">IF(E224=1,$C$4*SQRT(D224),IF(E224=2,$C$4+($C$5-$C$4)*D224,$C$6-($C$6-$C$5)*SQRT(1-D224)))</f>
        <v>3.44761991360345</v>
      </c>
    </row>
    <row r="225" spans="2:6">
      <c r="B225" s="59">
        <v>209</v>
      </c>
      <c r="C225" s="60">
        <f ca="1" t="shared" si="9"/>
        <v>0.949339703618507</v>
      </c>
      <c r="D225" s="60">
        <f ca="1" t="shared" si="10"/>
        <v>0.800990688151604</v>
      </c>
      <c r="E225" s="60">
        <f ca="1" t="shared" si="11"/>
        <v>3</v>
      </c>
      <c r="F225" s="65">
        <f ca="1">IF(E225=1,$C$4*SQRT(D225),IF(E225=2,$C$4+($C$5-$C$4)*D225,$C$6-($C$6-$C$5)*SQRT(1-D225)))</f>
        <v>8.66168620770928</v>
      </c>
    </row>
    <row r="226" spans="2:6">
      <c r="B226" s="59">
        <v>210</v>
      </c>
      <c r="C226" s="60">
        <f ca="1" t="shared" si="9"/>
        <v>0.656447496300668</v>
      </c>
      <c r="D226" s="60">
        <f ca="1" t="shared" si="10"/>
        <v>0.486632244961115</v>
      </c>
      <c r="E226" s="60">
        <f ca="1" t="shared" si="11"/>
        <v>2</v>
      </c>
      <c r="F226" s="65">
        <f ca="1">IF(E226=1,$C$4*SQRT(D226),IF(E226=2,$C$4+($C$5-$C$4)*D226,$C$6-($C$6-$C$5)*SQRT(1-D226)))</f>
        <v>4.94652897984446</v>
      </c>
    </row>
    <row r="227" spans="2:6">
      <c r="B227" s="59">
        <v>211</v>
      </c>
      <c r="C227" s="60">
        <f ca="1" t="shared" si="9"/>
        <v>0.362999522931137</v>
      </c>
      <c r="D227" s="60">
        <f ca="1" t="shared" si="10"/>
        <v>0.442286957170571</v>
      </c>
      <c r="E227" s="60">
        <f ca="1" t="shared" si="11"/>
        <v>2</v>
      </c>
      <c r="F227" s="65">
        <f ca="1">IF(E227=1,$C$4*SQRT(D227),IF(E227=2,$C$4+($C$5-$C$4)*D227,$C$6-($C$6-$C$5)*SQRT(1-D227)))</f>
        <v>4.76914782868228</v>
      </c>
    </row>
    <row r="228" spans="2:6">
      <c r="B228" s="59">
        <v>212</v>
      </c>
      <c r="C228" s="60">
        <f ca="1" t="shared" si="9"/>
        <v>0.85527056467148</v>
      </c>
      <c r="D228" s="60">
        <f ca="1" t="shared" si="10"/>
        <v>0.0551493198651638</v>
      </c>
      <c r="E228" s="60">
        <f ca="1" t="shared" si="11"/>
        <v>3</v>
      </c>
      <c r="F228" s="65">
        <f ca="1">IF(E228=1,$C$4*SQRT(D228),IF(E228=2,$C$4+($C$5-$C$4)*D228,$C$6-($C$6-$C$5)*SQRT(1-D228)))</f>
        <v>7.08389710037291</v>
      </c>
    </row>
    <row r="229" spans="2:6">
      <c r="B229" s="59">
        <v>213</v>
      </c>
      <c r="C229" s="60">
        <f ca="1" t="shared" si="9"/>
        <v>0.657499885849497</v>
      </c>
      <c r="D229" s="60">
        <f ca="1" t="shared" si="10"/>
        <v>0.756400930637615</v>
      </c>
      <c r="E229" s="60">
        <f ca="1" t="shared" si="11"/>
        <v>2</v>
      </c>
      <c r="F229" s="65">
        <f ca="1">IF(E229=1,$C$4*SQRT(D229),IF(E229=2,$C$4+($C$5-$C$4)*D229,$C$6-($C$6-$C$5)*SQRT(1-D229)))</f>
        <v>6.02560372255046</v>
      </c>
    </row>
    <row r="230" spans="2:6">
      <c r="B230" s="59">
        <v>214</v>
      </c>
      <c r="C230" s="60">
        <f ca="1" t="shared" si="9"/>
        <v>0.717846480124096</v>
      </c>
      <c r="D230" s="60">
        <f ca="1" t="shared" si="10"/>
        <v>0.0755500651339924</v>
      </c>
      <c r="E230" s="60">
        <f ca="1" t="shared" si="11"/>
        <v>2</v>
      </c>
      <c r="F230" s="65">
        <f ca="1">IF(E230=1,$C$4*SQRT(D230),IF(E230=2,$C$4+($C$5-$C$4)*D230,$C$6-($C$6-$C$5)*SQRT(1-D230)))</f>
        <v>3.30220026053597</v>
      </c>
    </row>
    <row r="231" spans="2:6">
      <c r="B231" s="59">
        <v>215</v>
      </c>
      <c r="C231" s="60">
        <f ca="1" t="shared" si="9"/>
        <v>0.618609689325187</v>
      </c>
      <c r="D231" s="60">
        <f ca="1" t="shared" si="10"/>
        <v>0.86635093226777</v>
      </c>
      <c r="E231" s="60">
        <f ca="1" t="shared" si="11"/>
        <v>2</v>
      </c>
      <c r="F231" s="65">
        <f ca="1">IF(E231=1,$C$4*SQRT(D231),IF(E231=2,$C$4+($C$5-$C$4)*D231,$C$6-($C$6-$C$5)*SQRT(1-D231)))</f>
        <v>6.46540372907108</v>
      </c>
    </row>
    <row r="232" spans="2:6">
      <c r="B232" s="59">
        <v>216</v>
      </c>
      <c r="C232" s="60">
        <f ca="1" t="shared" si="9"/>
        <v>0.242648459391883</v>
      </c>
      <c r="D232" s="60">
        <f ca="1" t="shared" si="10"/>
        <v>0.557099806584394</v>
      </c>
      <c r="E232" s="60">
        <f ca="1" t="shared" si="11"/>
        <v>2</v>
      </c>
      <c r="F232" s="65">
        <f ca="1">IF(E232=1,$C$4*SQRT(D232),IF(E232=2,$C$4+($C$5-$C$4)*D232,$C$6-($C$6-$C$5)*SQRT(1-D232)))</f>
        <v>5.22839922633758</v>
      </c>
    </row>
    <row r="233" spans="2:6">
      <c r="B233" s="59">
        <v>217</v>
      </c>
      <c r="C233" s="60">
        <f ca="1" t="shared" si="9"/>
        <v>0.806226234234178</v>
      </c>
      <c r="D233" s="60">
        <f ca="1" t="shared" si="10"/>
        <v>0.852986528516362</v>
      </c>
      <c r="E233" s="60">
        <f ca="1" t="shared" si="11"/>
        <v>3</v>
      </c>
      <c r="F233" s="65">
        <f ca="1">IF(E233=1,$C$4*SQRT(D233),IF(E233=2,$C$4+($C$5-$C$4)*D233,$C$6-($C$6-$C$5)*SQRT(1-D233)))</f>
        <v>8.84972992590751</v>
      </c>
    </row>
    <row r="234" spans="2:6">
      <c r="B234" s="59">
        <v>218</v>
      </c>
      <c r="C234" s="60">
        <f ca="1" t="shared" si="9"/>
        <v>0.995908246061836</v>
      </c>
      <c r="D234" s="60">
        <f ca="1" t="shared" si="10"/>
        <v>0.766000185892054</v>
      </c>
      <c r="E234" s="60">
        <f ca="1" t="shared" si="11"/>
        <v>3</v>
      </c>
      <c r="F234" s="65">
        <f ca="1">IF(E234=1,$C$4*SQRT(D234),IF(E234=2,$C$4+($C$5-$C$4)*D234,$C$6-($C$6-$C$5)*SQRT(1-D234)))</f>
        <v>8.54879418173317</v>
      </c>
    </row>
    <row r="235" spans="2:6">
      <c r="B235" s="59">
        <v>219</v>
      </c>
      <c r="C235" s="60">
        <f ca="1" t="shared" si="9"/>
        <v>0.560866099492539</v>
      </c>
      <c r="D235" s="60">
        <f ca="1" t="shared" si="10"/>
        <v>0.16800565058398</v>
      </c>
      <c r="E235" s="60">
        <f ca="1" t="shared" si="11"/>
        <v>2</v>
      </c>
      <c r="F235" s="65">
        <f ca="1">IF(E235=1,$C$4*SQRT(D235),IF(E235=2,$C$4+($C$5-$C$4)*D235,$C$6-($C$6-$C$5)*SQRT(1-D235)))</f>
        <v>3.67202260233592</v>
      </c>
    </row>
    <row r="236" spans="2:6">
      <c r="B236" s="59">
        <v>220</v>
      </c>
      <c r="C236" s="60">
        <f ca="1" t="shared" si="9"/>
        <v>0.0586323787801755</v>
      </c>
      <c r="D236" s="60">
        <f ca="1" t="shared" si="10"/>
        <v>0.522728929064894</v>
      </c>
      <c r="E236" s="60">
        <f ca="1" t="shared" si="11"/>
        <v>1</v>
      </c>
      <c r="F236" s="65">
        <f ca="1">IF(E236=1,$C$4*SQRT(D236),IF(E236=2,$C$4+($C$5-$C$4)*D236,$C$6-($C$6-$C$5)*SQRT(1-D236)))</f>
        <v>2.16899985283172</v>
      </c>
    </row>
    <row r="237" spans="2:6">
      <c r="B237" s="59">
        <v>221</v>
      </c>
      <c r="C237" s="60">
        <f ca="1" t="shared" si="9"/>
        <v>0.248641110653905</v>
      </c>
      <c r="D237" s="60">
        <f ca="1" t="shared" si="10"/>
        <v>0.315011052215223</v>
      </c>
      <c r="E237" s="60">
        <f ca="1" t="shared" si="11"/>
        <v>2</v>
      </c>
      <c r="F237" s="65">
        <f ca="1">IF(E237=1,$C$4*SQRT(D237),IF(E237=2,$C$4+($C$5-$C$4)*D237,$C$6-($C$6-$C$5)*SQRT(1-D237)))</f>
        <v>4.26004420886089</v>
      </c>
    </row>
    <row r="238" spans="2:6">
      <c r="B238" s="59">
        <v>222</v>
      </c>
      <c r="C238" s="60">
        <f ca="1" t="shared" si="9"/>
        <v>0.655962721048325</v>
      </c>
      <c r="D238" s="60">
        <f ca="1" t="shared" si="10"/>
        <v>0.691024955882389</v>
      </c>
      <c r="E238" s="60">
        <f ca="1" t="shared" si="11"/>
        <v>2</v>
      </c>
      <c r="F238" s="65">
        <f ca="1">IF(E238=1,$C$4*SQRT(D238),IF(E238=2,$C$4+($C$5-$C$4)*D238,$C$6-($C$6-$C$5)*SQRT(1-D238)))</f>
        <v>5.76409982352956</v>
      </c>
    </row>
    <row r="239" spans="2:6">
      <c r="B239" s="59">
        <v>223</v>
      </c>
      <c r="C239" s="60">
        <f ca="1" t="shared" si="9"/>
        <v>0.543140276419001</v>
      </c>
      <c r="D239" s="60">
        <f ca="1" t="shared" si="10"/>
        <v>0.0770778853261496</v>
      </c>
      <c r="E239" s="60">
        <f ca="1" t="shared" si="11"/>
        <v>2</v>
      </c>
      <c r="F239" s="65">
        <f ca="1">IF(E239=1,$C$4*SQRT(D239),IF(E239=2,$C$4+($C$5-$C$4)*D239,$C$6-($C$6-$C$5)*SQRT(1-D239)))</f>
        <v>3.3083115413046</v>
      </c>
    </row>
    <row r="240" spans="2:6">
      <c r="B240" s="59">
        <v>224</v>
      </c>
      <c r="C240" s="60">
        <f ca="1" t="shared" si="9"/>
        <v>0.560010996887303</v>
      </c>
      <c r="D240" s="60">
        <f ca="1" t="shared" si="10"/>
        <v>0.254701986365989</v>
      </c>
      <c r="E240" s="60">
        <f ca="1" t="shared" si="11"/>
        <v>2</v>
      </c>
      <c r="F240" s="65">
        <f ca="1">IF(E240=1,$C$4*SQRT(D240),IF(E240=2,$C$4+($C$5-$C$4)*D240,$C$6-($C$6-$C$5)*SQRT(1-D240)))</f>
        <v>4.01880794546395</v>
      </c>
    </row>
    <row r="241" spans="2:6">
      <c r="B241" s="59">
        <v>225</v>
      </c>
      <c r="C241" s="60">
        <f ca="1" t="shared" si="9"/>
        <v>0.468720948051916</v>
      </c>
      <c r="D241" s="60">
        <f ca="1" t="shared" si="10"/>
        <v>0.806376398045586</v>
      </c>
      <c r="E241" s="60">
        <f ca="1" t="shared" si="11"/>
        <v>2</v>
      </c>
      <c r="F241" s="65">
        <f ca="1">IF(E241=1,$C$4*SQRT(D241),IF(E241=2,$C$4+($C$5-$C$4)*D241,$C$6-($C$6-$C$5)*SQRT(1-D241)))</f>
        <v>6.22550559218234</v>
      </c>
    </row>
    <row r="242" spans="2:6">
      <c r="B242" s="59">
        <v>226</v>
      </c>
      <c r="C242" s="60">
        <f ca="1" t="shared" si="9"/>
        <v>0.885037096776718</v>
      </c>
      <c r="D242" s="60">
        <f ca="1" t="shared" si="10"/>
        <v>0.996527197414197</v>
      </c>
      <c r="E242" s="60">
        <f ca="1" t="shared" si="11"/>
        <v>3</v>
      </c>
      <c r="F242" s="65">
        <f ca="1">IF(E242=1,$C$4*SQRT(D242),IF(E242=2,$C$4+($C$5-$C$4)*D242,$C$6-($C$6-$C$5)*SQRT(1-D242)))</f>
        <v>9.8232085316758</v>
      </c>
    </row>
    <row r="243" spans="2:6">
      <c r="B243" s="59">
        <v>227</v>
      </c>
      <c r="C243" s="60">
        <f ca="1" t="shared" si="9"/>
        <v>0.494574007660611</v>
      </c>
      <c r="D243" s="60">
        <f ca="1" t="shared" si="10"/>
        <v>0.155277500322862</v>
      </c>
      <c r="E243" s="60">
        <f ca="1" t="shared" si="11"/>
        <v>2</v>
      </c>
      <c r="F243" s="65">
        <f ca="1">IF(E243=1,$C$4*SQRT(D243),IF(E243=2,$C$4+($C$5-$C$4)*D243,$C$6-($C$6-$C$5)*SQRT(1-D243)))</f>
        <v>3.62111000129145</v>
      </c>
    </row>
    <row r="244" spans="2:6">
      <c r="B244" s="59">
        <v>228</v>
      </c>
      <c r="C244" s="60">
        <f ca="1" t="shared" si="9"/>
        <v>0.543669886428991</v>
      </c>
      <c r="D244" s="60">
        <f ca="1" t="shared" si="10"/>
        <v>0.183474311425948</v>
      </c>
      <c r="E244" s="60">
        <f ca="1" t="shared" si="11"/>
        <v>2</v>
      </c>
      <c r="F244" s="65">
        <f ca="1">IF(E244=1,$C$4*SQRT(D244),IF(E244=2,$C$4+($C$5-$C$4)*D244,$C$6-($C$6-$C$5)*SQRT(1-D244)))</f>
        <v>3.73389724570379</v>
      </c>
    </row>
    <row r="245" spans="2:6">
      <c r="B245" s="59">
        <v>229</v>
      </c>
      <c r="C245" s="60">
        <f ca="1" t="shared" si="9"/>
        <v>0.572692024111556</v>
      </c>
      <c r="D245" s="60">
        <f ca="1" t="shared" si="10"/>
        <v>0.0577174472272397</v>
      </c>
      <c r="E245" s="60">
        <f ca="1" t="shared" si="11"/>
        <v>2</v>
      </c>
      <c r="F245" s="65">
        <f ca="1">IF(E245=1,$C$4*SQRT(D245),IF(E245=2,$C$4+($C$5-$C$4)*D245,$C$6-($C$6-$C$5)*SQRT(1-D245)))</f>
        <v>3.23086978890896</v>
      </c>
    </row>
    <row r="246" spans="2:6">
      <c r="B246" s="59">
        <v>230</v>
      </c>
      <c r="C246" s="60">
        <f ca="1" t="shared" si="9"/>
        <v>0.589147856966414</v>
      </c>
      <c r="D246" s="60">
        <f ca="1" t="shared" si="10"/>
        <v>0.773955182871406</v>
      </c>
      <c r="E246" s="60">
        <f ca="1" t="shared" si="11"/>
        <v>2</v>
      </c>
      <c r="F246" s="65">
        <f ca="1">IF(E246=1,$C$4*SQRT(D246),IF(E246=2,$C$4+($C$5-$C$4)*D246,$C$6-($C$6-$C$5)*SQRT(1-D246)))</f>
        <v>6.09582073148562</v>
      </c>
    </row>
    <row r="247" spans="2:6">
      <c r="B247" s="59">
        <v>231</v>
      </c>
      <c r="C247" s="60">
        <f ca="1" t="shared" si="9"/>
        <v>0.440619288106903</v>
      </c>
      <c r="D247" s="60">
        <f ca="1" t="shared" si="10"/>
        <v>0.366250221918524</v>
      </c>
      <c r="E247" s="60">
        <f ca="1" t="shared" si="11"/>
        <v>2</v>
      </c>
      <c r="F247" s="65">
        <f ca="1">IF(E247=1,$C$4*SQRT(D247),IF(E247=2,$C$4+($C$5-$C$4)*D247,$C$6-($C$6-$C$5)*SQRT(1-D247)))</f>
        <v>4.4650008876741</v>
      </c>
    </row>
    <row r="248" spans="2:6">
      <c r="B248" s="59">
        <v>232</v>
      </c>
      <c r="C248" s="60">
        <f ca="1" t="shared" si="9"/>
        <v>0.549267585249455</v>
      </c>
      <c r="D248" s="60">
        <f ca="1" t="shared" si="10"/>
        <v>0.265118716914555</v>
      </c>
      <c r="E248" s="60">
        <f ca="1" t="shared" si="11"/>
        <v>2</v>
      </c>
      <c r="F248" s="65">
        <f ca="1">IF(E248=1,$C$4*SQRT(D248),IF(E248=2,$C$4+($C$5-$C$4)*D248,$C$6-($C$6-$C$5)*SQRT(1-D248)))</f>
        <v>4.06047486765822</v>
      </c>
    </row>
    <row r="249" spans="2:6">
      <c r="B249" s="59">
        <v>233</v>
      </c>
      <c r="C249" s="60">
        <f ca="1" t="shared" si="9"/>
        <v>0.551303416907035</v>
      </c>
      <c r="D249" s="60">
        <f ca="1" t="shared" si="10"/>
        <v>0.0174479721937075</v>
      </c>
      <c r="E249" s="60">
        <f ca="1" t="shared" si="11"/>
        <v>2</v>
      </c>
      <c r="F249" s="65">
        <f ca="1">IF(E249=1,$C$4*SQRT(D249),IF(E249=2,$C$4+($C$5-$C$4)*D249,$C$6-($C$6-$C$5)*SQRT(1-D249)))</f>
        <v>3.06979188877483</v>
      </c>
    </row>
    <row r="250" spans="2:6">
      <c r="B250" s="59">
        <v>234</v>
      </c>
      <c r="C250" s="60">
        <f ca="1" t="shared" si="9"/>
        <v>0.692898105094623</v>
      </c>
      <c r="D250" s="60">
        <f ca="1" t="shared" si="10"/>
        <v>0.945658047655761</v>
      </c>
      <c r="E250" s="60">
        <f ca="1" t="shared" si="11"/>
        <v>2</v>
      </c>
      <c r="F250" s="65">
        <f ca="1">IF(E250=1,$C$4*SQRT(D250),IF(E250=2,$C$4+($C$5-$C$4)*D250,$C$6-($C$6-$C$5)*SQRT(1-D250)))</f>
        <v>6.78263219062304</v>
      </c>
    </row>
    <row r="251" spans="2:6">
      <c r="B251" s="59">
        <v>235</v>
      </c>
      <c r="C251" s="60">
        <f ca="1" t="shared" si="9"/>
        <v>0.314731041626498</v>
      </c>
      <c r="D251" s="60">
        <f ca="1" t="shared" si="10"/>
        <v>0.772746368854339</v>
      </c>
      <c r="E251" s="60">
        <f ca="1" t="shared" si="11"/>
        <v>2</v>
      </c>
      <c r="F251" s="65">
        <f ca="1">IF(E251=1,$C$4*SQRT(D251),IF(E251=2,$C$4+($C$5-$C$4)*D251,$C$6-($C$6-$C$5)*SQRT(1-D251)))</f>
        <v>6.09098547541736</v>
      </c>
    </row>
    <row r="252" spans="2:6">
      <c r="B252" s="59">
        <v>236</v>
      </c>
      <c r="C252" s="60">
        <f ca="1" t="shared" si="9"/>
        <v>0.620666401593138</v>
      </c>
      <c r="D252" s="60">
        <f ca="1" t="shared" si="10"/>
        <v>0.210489652214184</v>
      </c>
      <c r="E252" s="60">
        <f ca="1" t="shared" si="11"/>
        <v>2</v>
      </c>
      <c r="F252" s="65">
        <f ca="1">IF(E252=1,$C$4*SQRT(D252),IF(E252=2,$C$4+($C$5-$C$4)*D252,$C$6-($C$6-$C$5)*SQRT(1-D252)))</f>
        <v>3.84195860885674</v>
      </c>
    </row>
    <row r="253" spans="2:6">
      <c r="B253" s="59">
        <v>237</v>
      </c>
      <c r="C253" s="60">
        <f ca="1" t="shared" si="9"/>
        <v>0.578995165387181</v>
      </c>
      <c r="D253" s="60">
        <f ca="1" t="shared" si="10"/>
        <v>0.512289091662155</v>
      </c>
      <c r="E253" s="60">
        <f ca="1" t="shared" si="11"/>
        <v>2</v>
      </c>
      <c r="F253" s="65">
        <f ca="1">IF(E253=1,$C$4*SQRT(D253),IF(E253=2,$C$4+($C$5-$C$4)*D253,$C$6-($C$6-$C$5)*SQRT(1-D253)))</f>
        <v>5.04915636664862</v>
      </c>
    </row>
    <row r="254" spans="2:6">
      <c r="B254" s="59">
        <v>238</v>
      </c>
      <c r="C254" s="60">
        <f ca="1" t="shared" si="9"/>
        <v>0.847173378589357</v>
      </c>
      <c r="D254" s="60">
        <f ca="1" t="shared" si="10"/>
        <v>0.55991120084162</v>
      </c>
      <c r="E254" s="60">
        <f ca="1" t="shared" si="11"/>
        <v>3</v>
      </c>
      <c r="F254" s="65">
        <f ca="1">IF(E254=1,$C$4*SQRT(D254),IF(E254=2,$C$4+($C$5-$C$4)*D254,$C$6-($C$6-$C$5)*SQRT(1-D254)))</f>
        <v>8.00982433126484</v>
      </c>
    </row>
    <row r="255" spans="2:6">
      <c r="B255" s="59">
        <v>239</v>
      </c>
      <c r="C255" s="60">
        <f ca="1" t="shared" si="9"/>
        <v>0.0149291240649745</v>
      </c>
      <c r="D255" s="60">
        <f ca="1" t="shared" si="10"/>
        <v>0.746182492859718</v>
      </c>
      <c r="E255" s="60">
        <f ca="1" t="shared" si="11"/>
        <v>1</v>
      </c>
      <c r="F255" s="65">
        <f ca="1">IF(E255=1,$C$4*SQRT(D255),IF(E255=2,$C$4+($C$5-$C$4)*D255,$C$6-($C$6-$C$5)*SQRT(1-D255)))</f>
        <v>2.59145565961246</v>
      </c>
    </row>
    <row r="256" spans="2:6">
      <c r="B256" s="59">
        <v>240</v>
      </c>
      <c r="C256" s="60">
        <f ca="1" t="shared" si="9"/>
        <v>0.94402032931674</v>
      </c>
      <c r="D256" s="60">
        <f ca="1" t="shared" si="10"/>
        <v>0.297797534265712</v>
      </c>
      <c r="E256" s="60">
        <f ca="1" t="shared" si="11"/>
        <v>3</v>
      </c>
      <c r="F256" s="65">
        <f ca="1">IF(E256=1,$C$4*SQRT(D256),IF(E256=2,$C$4+($C$5-$C$4)*D256,$C$6-($C$6-$C$5)*SQRT(1-D256)))</f>
        <v>7.48607434644368</v>
      </c>
    </row>
    <row r="257" spans="2:6">
      <c r="B257" s="59">
        <v>241</v>
      </c>
      <c r="C257" s="60">
        <f ca="1" t="shared" si="9"/>
        <v>0.487057422115505</v>
      </c>
      <c r="D257" s="60">
        <f ca="1" t="shared" si="10"/>
        <v>0.217492040344362</v>
      </c>
      <c r="E257" s="60">
        <f ca="1" t="shared" si="11"/>
        <v>2</v>
      </c>
      <c r="F257" s="65">
        <f ca="1">IF(E257=1,$C$4*SQRT(D257),IF(E257=2,$C$4+($C$5-$C$4)*D257,$C$6-($C$6-$C$5)*SQRT(1-D257)))</f>
        <v>3.86996816137745</v>
      </c>
    </row>
    <row r="258" spans="2:6">
      <c r="B258" s="59">
        <v>242</v>
      </c>
      <c r="C258" s="60">
        <f ca="1" t="shared" si="9"/>
        <v>0.31562987548953</v>
      </c>
      <c r="D258" s="60">
        <f ca="1" t="shared" si="10"/>
        <v>0.234627326227391</v>
      </c>
      <c r="E258" s="60">
        <f ca="1" t="shared" si="11"/>
        <v>2</v>
      </c>
      <c r="F258" s="65">
        <f ca="1">IF(E258=1,$C$4*SQRT(D258),IF(E258=2,$C$4+($C$5-$C$4)*D258,$C$6-($C$6-$C$5)*SQRT(1-D258)))</f>
        <v>3.93850930490956</v>
      </c>
    </row>
    <row r="259" spans="2:6">
      <c r="B259" s="59">
        <v>243</v>
      </c>
      <c r="C259" s="60">
        <f ca="1" t="shared" si="9"/>
        <v>0.365994839831231</v>
      </c>
      <c r="D259" s="60">
        <f ca="1" t="shared" si="10"/>
        <v>0.816449737510873</v>
      </c>
      <c r="E259" s="60">
        <f ca="1" t="shared" si="11"/>
        <v>2</v>
      </c>
      <c r="F259" s="65">
        <f ca="1">IF(E259=1,$C$4*SQRT(D259),IF(E259=2,$C$4+($C$5-$C$4)*D259,$C$6-($C$6-$C$5)*SQRT(1-D259)))</f>
        <v>6.26579895004349</v>
      </c>
    </row>
    <row r="260" spans="2:6">
      <c r="B260" s="59">
        <v>244</v>
      </c>
      <c r="C260" s="60">
        <f ca="1" t="shared" si="9"/>
        <v>0.215695698008032</v>
      </c>
      <c r="D260" s="60">
        <f ca="1" t="shared" si="10"/>
        <v>0.242124019943781</v>
      </c>
      <c r="E260" s="60">
        <f ca="1" t="shared" si="11"/>
        <v>2</v>
      </c>
      <c r="F260" s="65">
        <f ca="1">IF(E260=1,$C$4*SQRT(D260),IF(E260=2,$C$4+($C$5-$C$4)*D260,$C$6-($C$6-$C$5)*SQRT(1-D260)))</f>
        <v>3.96849607977512</v>
      </c>
    </row>
    <row r="261" spans="2:6">
      <c r="B261" s="59">
        <v>245</v>
      </c>
      <c r="C261" s="60">
        <f ca="1" t="shared" si="9"/>
        <v>0.227301334410294</v>
      </c>
      <c r="D261" s="60">
        <f ca="1" t="shared" si="10"/>
        <v>0.310919645323113</v>
      </c>
      <c r="E261" s="60">
        <f ca="1" t="shared" si="11"/>
        <v>2</v>
      </c>
      <c r="F261" s="65">
        <f ca="1">IF(E261=1,$C$4*SQRT(D261),IF(E261=2,$C$4+($C$5-$C$4)*D261,$C$6-($C$6-$C$5)*SQRT(1-D261)))</f>
        <v>4.24367858129245</v>
      </c>
    </row>
    <row r="262" spans="2:6">
      <c r="B262" s="59">
        <v>246</v>
      </c>
      <c r="C262" s="60">
        <f ca="1" t="shared" si="9"/>
        <v>0.503122255851076</v>
      </c>
      <c r="D262" s="60">
        <f ca="1" t="shared" si="10"/>
        <v>0.0325342166117688</v>
      </c>
      <c r="E262" s="60">
        <f ca="1" t="shared" si="11"/>
        <v>2</v>
      </c>
      <c r="F262" s="65">
        <f ca="1">IF(E262=1,$C$4*SQRT(D262),IF(E262=2,$C$4+($C$5-$C$4)*D262,$C$6-($C$6-$C$5)*SQRT(1-D262)))</f>
        <v>3.13013686644708</v>
      </c>
    </row>
    <row r="263" spans="2:6">
      <c r="B263" s="59">
        <v>247</v>
      </c>
      <c r="C263" s="60">
        <f ca="1" t="shared" si="9"/>
        <v>0.937192755172501</v>
      </c>
      <c r="D263" s="60">
        <f ca="1" t="shared" si="10"/>
        <v>0.0726660999124134</v>
      </c>
      <c r="E263" s="60">
        <f ca="1" t="shared" si="11"/>
        <v>3</v>
      </c>
      <c r="F263" s="65">
        <f ca="1">IF(E263=1,$C$4*SQRT(D263),IF(E263=2,$C$4+($C$5-$C$4)*D263,$C$6-($C$6-$C$5)*SQRT(1-D263)))</f>
        <v>7.1110546732781</v>
      </c>
    </row>
    <row r="264" spans="2:6">
      <c r="B264" s="59">
        <v>248</v>
      </c>
      <c r="C264" s="60">
        <f ca="1" t="shared" si="9"/>
        <v>0.514448800940841</v>
      </c>
      <c r="D264" s="60">
        <f ca="1" t="shared" si="10"/>
        <v>0.578322808702567</v>
      </c>
      <c r="E264" s="60">
        <f ca="1" t="shared" si="11"/>
        <v>2</v>
      </c>
      <c r="F264" s="65">
        <f ca="1">IF(E264=1,$C$4*SQRT(D264),IF(E264=2,$C$4+($C$5-$C$4)*D264,$C$6-($C$6-$C$5)*SQRT(1-D264)))</f>
        <v>5.31329123481027</v>
      </c>
    </row>
    <row r="265" spans="2:6">
      <c r="B265" s="59">
        <v>249</v>
      </c>
      <c r="C265" s="60">
        <f ca="1" t="shared" si="9"/>
        <v>0.918895561468466</v>
      </c>
      <c r="D265" s="60">
        <f ca="1" t="shared" si="10"/>
        <v>0.399678427647144</v>
      </c>
      <c r="E265" s="60">
        <f ca="1" t="shared" si="11"/>
        <v>3</v>
      </c>
      <c r="F265" s="65">
        <f ca="1">IF(E265=1,$C$4*SQRT(D265),IF(E265=2,$C$4+($C$5-$C$4)*D265,$C$6-($C$6-$C$5)*SQRT(1-D265)))</f>
        <v>7.67558735350719</v>
      </c>
    </row>
    <row r="266" spans="2:6">
      <c r="B266" s="59">
        <v>250</v>
      </c>
      <c r="C266" s="60">
        <f ca="1" t="shared" si="9"/>
        <v>0.124682399055877</v>
      </c>
      <c r="D266" s="60">
        <f ca="1" t="shared" si="10"/>
        <v>0.645733346712619</v>
      </c>
      <c r="E266" s="60">
        <f ca="1" t="shared" si="11"/>
        <v>1</v>
      </c>
      <c r="F266" s="65">
        <f ca="1">IF(E266=1,$C$4*SQRT(D266),IF(E266=2,$C$4+($C$5-$C$4)*D266,$C$6-($C$6-$C$5)*SQRT(1-D266)))</f>
        <v>2.41072605669196</v>
      </c>
    </row>
    <row r="267" spans="2:6">
      <c r="B267" s="59">
        <v>251</v>
      </c>
      <c r="C267" s="60">
        <f ca="1" t="shared" si="9"/>
        <v>0.792049166130384</v>
      </c>
      <c r="D267" s="60">
        <f ca="1" t="shared" si="10"/>
        <v>0.699555711855361</v>
      </c>
      <c r="E267" s="60">
        <f ca="1" t="shared" si="11"/>
        <v>3</v>
      </c>
      <c r="F267" s="65">
        <f ca="1">IF(E267=1,$C$4*SQRT(D267),IF(E267=2,$C$4+($C$5-$C$4)*D267,$C$6-($C$6-$C$5)*SQRT(1-D267)))</f>
        <v>8.35561604444043</v>
      </c>
    </row>
    <row r="268" spans="2:6">
      <c r="B268" s="59">
        <v>252</v>
      </c>
      <c r="C268" s="60">
        <f ca="1" t="shared" si="9"/>
        <v>0.931621453610908</v>
      </c>
      <c r="D268" s="60">
        <f ca="1" t="shared" si="10"/>
        <v>0.972477452757754</v>
      </c>
      <c r="E268" s="60">
        <f ca="1" t="shared" si="11"/>
        <v>3</v>
      </c>
      <c r="F268" s="65">
        <f ca="1">IF(E268=1,$C$4*SQRT(D268),IF(E268=2,$C$4+($C$5-$C$4)*D268,$C$6-($C$6-$C$5)*SQRT(1-D268)))</f>
        <v>9.5023023757539</v>
      </c>
    </row>
    <row r="269" spans="2:6">
      <c r="B269" s="59">
        <v>253</v>
      </c>
      <c r="C269" s="60">
        <f ca="1" t="shared" si="9"/>
        <v>0.456318885924026</v>
      </c>
      <c r="D269" s="60">
        <f ca="1" t="shared" si="10"/>
        <v>0.556841659200478</v>
      </c>
      <c r="E269" s="60">
        <f ca="1" t="shared" si="11"/>
        <v>2</v>
      </c>
      <c r="F269" s="65">
        <f ca="1">IF(E269=1,$C$4*SQRT(D269),IF(E269=2,$C$4+($C$5-$C$4)*D269,$C$6-($C$6-$C$5)*SQRT(1-D269)))</f>
        <v>5.22736663680191</v>
      </c>
    </row>
    <row r="270" spans="2:6">
      <c r="B270" s="59">
        <v>254</v>
      </c>
      <c r="C270" s="60">
        <f ca="1" t="shared" si="9"/>
        <v>0.186012706476754</v>
      </c>
      <c r="D270" s="60">
        <f ca="1" t="shared" si="10"/>
        <v>0.491141689679771</v>
      </c>
      <c r="E270" s="60">
        <f ca="1" t="shared" si="11"/>
        <v>1</v>
      </c>
      <c r="F270" s="65">
        <f ca="1">IF(E270=1,$C$4*SQRT(D270),IF(E270=2,$C$4+($C$5-$C$4)*D270,$C$6-($C$6-$C$5)*SQRT(1-D270)))</f>
        <v>2.1024450544825</v>
      </c>
    </row>
    <row r="271" spans="2:6">
      <c r="B271" s="59">
        <v>255</v>
      </c>
      <c r="C271" s="60">
        <f ca="1" t="shared" si="9"/>
        <v>0.0235260459124726</v>
      </c>
      <c r="D271" s="60">
        <f ca="1" t="shared" si="10"/>
        <v>0.278615275142996</v>
      </c>
      <c r="E271" s="60">
        <f ca="1" t="shared" si="11"/>
        <v>1</v>
      </c>
      <c r="F271" s="65">
        <f ca="1">IF(E271=1,$C$4*SQRT(D271),IF(E271=2,$C$4+($C$5-$C$4)*D271,$C$6-($C$6-$C$5)*SQRT(1-D271)))</f>
        <v>1.58352059547294</v>
      </c>
    </row>
    <row r="272" spans="2:6">
      <c r="B272" s="59">
        <v>256</v>
      </c>
      <c r="C272" s="60">
        <f ca="1" t="shared" si="9"/>
        <v>0.832119728655801</v>
      </c>
      <c r="D272" s="60">
        <f ca="1" t="shared" si="10"/>
        <v>0.267440233030329</v>
      </c>
      <c r="E272" s="60">
        <f ca="1" t="shared" si="11"/>
        <v>3</v>
      </c>
      <c r="F272" s="65">
        <f ca="1">IF(E272=1,$C$4*SQRT(D272),IF(E272=2,$C$4+($C$5-$C$4)*D272,$C$6-($C$6-$C$5)*SQRT(1-D272)))</f>
        <v>7.43230883813356</v>
      </c>
    </row>
    <row r="273" spans="2:6">
      <c r="B273" s="59">
        <v>257</v>
      </c>
      <c r="C273" s="60">
        <f ca="1" t="shared" ref="C273:C336" si="12">RAND()</f>
        <v>0.22033066666275</v>
      </c>
      <c r="D273" s="60">
        <f ca="1" t="shared" ref="D273:D336" si="13">RAND()</f>
        <v>0.337631505583394</v>
      </c>
      <c r="E273" s="60">
        <f ca="1" t="shared" ref="E273:E336" si="14">IF(C273&lt;=$C$10,1,IF(C273&lt;=$C$10+$C$11,2,3))</f>
        <v>2</v>
      </c>
      <c r="F273" s="65">
        <f ca="1">IF(E273=1,$C$4*SQRT(D273),IF(E273=2,$C$4+($C$5-$C$4)*D273,$C$6-($C$6-$C$5)*SQRT(1-D273)))</f>
        <v>4.35052602233358</v>
      </c>
    </row>
    <row r="274" spans="2:6">
      <c r="B274" s="59">
        <v>258</v>
      </c>
      <c r="C274" s="60">
        <f ca="1" t="shared" si="12"/>
        <v>0.403434084163409</v>
      </c>
      <c r="D274" s="60">
        <f ca="1" t="shared" si="13"/>
        <v>0.88063773858832</v>
      </c>
      <c r="E274" s="60">
        <f ca="1" t="shared" si="14"/>
        <v>2</v>
      </c>
      <c r="F274" s="65">
        <f ca="1">IF(E274=1,$C$4*SQRT(D274),IF(E274=2,$C$4+($C$5-$C$4)*D274,$C$6-($C$6-$C$5)*SQRT(1-D274)))</f>
        <v>6.52255095435328</v>
      </c>
    </row>
    <row r="275" spans="2:6">
      <c r="B275" s="59">
        <v>259</v>
      </c>
      <c r="C275" s="60">
        <f ca="1" t="shared" si="12"/>
        <v>0.517120722661991</v>
      </c>
      <c r="D275" s="60">
        <f ca="1" t="shared" si="13"/>
        <v>0.819962792266564</v>
      </c>
      <c r="E275" s="60">
        <f ca="1" t="shared" si="14"/>
        <v>2</v>
      </c>
      <c r="F275" s="65">
        <f ca="1">IF(E275=1,$C$4*SQRT(D275),IF(E275=2,$C$4+($C$5-$C$4)*D275,$C$6-($C$6-$C$5)*SQRT(1-D275)))</f>
        <v>6.27985116906626</v>
      </c>
    </row>
    <row r="276" spans="2:6">
      <c r="B276" s="59">
        <v>260</v>
      </c>
      <c r="C276" s="60">
        <f ca="1" t="shared" si="12"/>
        <v>0.573932536136514</v>
      </c>
      <c r="D276" s="60">
        <f ca="1" t="shared" si="13"/>
        <v>0.674215602341986</v>
      </c>
      <c r="E276" s="60">
        <f ca="1" t="shared" si="14"/>
        <v>2</v>
      </c>
      <c r="F276" s="65">
        <f ca="1">IF(E276=1,$C$4*SQRT(D276),IF(E276=2,$C$4+($C$5-$C$4)*D276,$C$6-($C$6-$C$5)*SQRT(1-D276)))</f>
        <v>5.69686240936794</v>
      </c>
    </row>
    <row r="277" spans="2:6">
      <c r="B277" s="59">
        <v>261</v>
      </c>
      <c r="C277" s="60">
        <f ca="1" t="shared" si="12"/>
        <v>0.918138042813681</v>
      </c>
      <c r="D277" s="60">
        <f ca="1" t="shared" si="13"/>
        <v>0.843957937878613</v>
      </c>
      <c r="E277" s="60">
        <f ca="1" t="shared" si="14"/>
        <v>3</v>
      </c>
      <c r="F277" s="65">
        <f ca="1">IF(E277=1,$C$4*SQRT(D277),IF(E277=2,$C$4+($C$5-$C$4)*D277,$C$6-($C$6-$C$5)*SQRT(1-D277)))</f>
        <v>8.81493520890523</v>
      </c>
    </row>
    <row r="278" spans="2:6">
      <c r="B278" s="59">
        <v>262</v>
      </c>
      <c r="C278" s="60">
        <f ca="1" t="shared" si="12"/>
        <v>0.089324125929938</v>
      </c>
      <c r="D278" s="60">
        <f ca="1" t="shared" si="13"/>
        <v>0.820685181407252</v>
      </c>
      <c r="E278" s="60">
        <f ca="1" t="shared" si="14"/>
        <v>1</v>
      </c>
      <c r="F278" s="65">
        <f ca="1">IF(E278=1,$C$4*SQRT(D278),IF(E278=2,$C$4+($C$5-$C$4)*D278,$C$6-($C$6-$C$5)*SQRT(1-D278)))</f>
        <v>2.71775028887226</v>
      </c>
    </row>
    <row r="279" spans="2:6">
      <c r="B279" s="59">
        <v>263</v>
      </c>
      <c r="C279" s="60">
        <f ca="1" t="shared" si="12"/>
        <v>0.529704194920028</v>
      </c>
      <c r="D279" s="60">
        <f ca="1" t="shared" si="13"/>
        <v>0.0116645507551232</v>
      </c>
      <c r="E279" s="60">
        <f ca="1" t="shared" si="14"/>
        <v>2</v>
      </c>
      <c r="F279" s="65">
        <f ca="1">IF(E279=1,$C$4*SQRT(D279),IF(E279=2,$C$4+($C$5-$C$4)*D279,$C$6-($C$6-$C$5)*SQRT(1-D279)))</f>
        <v>3.04665820302049</v>
      </c>
    </row>
    <row r="280" spans="2:6">
      <c r="B280" s="59">
        <v>264</v>
      </c>
      <c r="C280" s="60">
        <f ca="1" t="shared" si="12"/>
        <v>0.655931202304368</v>
      </c>
      <c r="D280" s="60">
        <f ca="1" t="shared" si="13"/>
        <v>0.388597789494227</v>
      </c>
      <c r="E280" s="60">
        <f ca="1" t="shared" si="14"/>
        <v>2</v>
      </c>
      <c r="F280" s="65">
        <f ca="1">IF(E280=1,$C$4*SQRT(D280),IF(E280=2,$C$4+($C$5-$C$4)*D280,$C$6-($C$6-$C$5)*SQRT(1-D280)))</f>
        <v>4.55439115797691</v>
      </c>
    </row>
    <row r="281" spans="2:6">
      <c r="B281" s="59">
        <v>265</v>
      </c>
      <c r="C281" s="60">
        <f ca="1" t="shared" si="12"/>
        <v>0.0308438571312664</v>
      </c>
      <c r="D281" s="60">
        <f ca="1" t="shared" si="13"/>
        <v>0.131727299563194</v>
      </c>
      <c r="E281" s="60">
        <f ca="1" t="shared" si="14"/>
        <v>1</v>
      </c>
      <c r="F281" s="65">
        <f ca="1">IF(E281=1,$C$4*SQRT(D281),IF(E281=2,$C$4+($C$5-$C$4)*D281,$C$6-($C$6-$C$5)*SQRT(1-D281)))</f>
        <v>1.08882767051023</v>
      </c>
    </row>
    <row r="282" spans="2:6">
      <c r="B282" s="59">
        <v>266</v>
      </c>
      <c r="C282" s="60">
        <f ca="1" t="shared" si="12"/>
        <v>0.730418823748675</v>
      </c>
      <c r="D282" s="60">
        <f ca="1" t="shared" si="13"/>
        <v>0.914317635574239</v>
      </c>
      <c r="E282" s="60">
        <f ca="1" t="shared" si="14"/>
        <v>2</v>
      </c>
      <c r="F282" s="65">
        <f ca="1">IF(E282=1,$C$4*SQRT(D282),IF(E282=2,$C$4+($C$5-$C$4)*D282,$C$6-($C$6-$C$5)*SQRT(1-D282)))</f>
        <v>6.65727054229696</v>
      </c>
    </row>
    <row r="283" spans="2:6">
      <c r="B283" s="59">
        <v>267</v>
      </c>
      <c r="C283" s="60">
        <f ca="1" t="shared" si="12"/>
        <v>0.643070558324643</v>
      </c>
      <c r="D283" s="60">
        <f ca="1" t="shared" si="13"/>
        <v>0.546442946655992</v>
      </c>
      <c r="E283" s="60">
        <f ca="1" t="shared" si="14"/>
        <v>2</v>
      </c>
      <c r="F283" s="65">
        <f ca="1">IF(E283=1,$C$4*SQRT(D283),IF(E283=2,$C$4+($C$5-$C$4)*D283,$C$6-($C$6-$C$5)*SQRT(1-D283)))</f>
        <v>5.18577178662397</v>
      </c>
    </row>
    <row r="284" spans="2:6">
      <c r="B284" s="59">
        <v>268</v>
      </c>
      <c r="C284" s="60">
        <f ca="1" t="shared" si="12"/>
        <v>0.559133343605614</v>
      </c>
      <c r="D284" s="60">
        <f ca="1" t="shared" si="13"/>
        <v>0.319878730800667</v>
      </c>
      <c r="E284" s="60">
        <f ca="1" t="shared" si="14"/>
        <v>2</v>
      </c>
      <c r="F284" s="65">
        <f ca="1">IF(E284=1,$C$4*SQRT(D284),IF(E284=2,$C$4+($C$5-$C$4)*D284,$C$6-($C$6-$C$5)*SQRT(1-D284)))</f>
        <v>4.27951492320267</v>
      </c>
    </row>
    <row r="285" spans="2:6">
      <c r="B285" s="59">
        <v>269</v>
      </c>
      <c r="C285" s="60">
        <f ca="1" t="shared" si="12"/>
        <v>0.653306730294008</v>
      </c>
      <c r="D285" s="60">
        <f ca="1" t="shared" si="13"/>
        <v>0.599779405394299</v>
      </c>
      <c r="E285" s="60">
        <f ca="1" t="shared" si="14"/>
        <v>2</v>
      </c>
      <c r="F285" s="65">
        <f ca="1">IF(E285=1,$C$4*SQRT(D285),IF(E285=2,$C$4+($C$5-$C$4)*D285,$C$6-($C$6-$C$5)*SQRT(1-D285)))</f>
        <v>5.3991176215772</v>
      </c>
    </row>
    <row r="286" spans="2:6">
      <c r="B286" s="59">
        <v>270</v>
      </c>
      <c r="C286" s="60">
        <f ca="1" t="shared" si="12"/>
        <v>0.897430367068782</v>
      </c>
      <c r="D286" s="60">
        <f ca="1" t="shared" si="13"/>
        <v>0.235434919530798</v>
      </c>
      <c r="E286" s="60">
        <f ca="1" t="shared" si="14"/>
        <v>3</v>
      </c>
      <c r="F286" s="65">
        <f ca="1">IF(E286=1,$C$4*SQRT(D286),IF(E286=2,$C$4+($C$5-$C$4)*D286,$C$6-($C$6-$C$5)*SQRT(1-D286)))</f>
        <v>7.37681763420405</v>
      </c>
    </row>
    <row r="287" spans="2:6">
      <c r="B287" s="59">
        <v>271</v>
      </c>
      <c r="C287" s="60">
        <f ca="1" t="shared" si="12"/>
        <v>0.128828667249515</v>
      </c>
      <c r="D287" s="60">
        <f ca="1" t="shared" si="13"/>
        <v>0.552417363208382</v>
      </c>
      <c r="E287" s="60">
        <f ca="1" t="shared" si="14"/>
        <v>1</v>
      </c>
      <c r="F287" s="65">
        <f ca="1">IF(E287=1,$C$4*SQRT(D287),IF(E287=2,$C$4+($C$5-$C$4)*D287,$C$6-($C$6-$C$5)*SQRT(1-D287)))</f>
        <v>2.22974354329717</v>
      </c>
    </row>
    <row r="288" spans="2:6">
      <c r="B288" s="59">
        <v>272</v>
      </c>
      <c r="C288" s="60">
        <f ca="1" t="shared" si="12"/>
        <v>0.725539964728933</v>
      </c>
      <c r="D288" s="60">
        <f ca="1" t="shared" si="13"/>
        <v>0.463181344607155</v>
      </c>
      <c r="E288" s="60">
        <f ca="1" t="shared" si="14"/>
        <v>2</v>
      </c>
      <c r="F288" s="65">
        <f ca="1">IF(E288=1,$C$4*SQRT(D288),IF(E288=2,$C$4+($C$5-$C$4)*D288,$C$6-($C$6-$C$5)*SQRT(1-D288)))</f>
        <v>4.85272537842862</v>
      </c>
    </row>
    <row r="289" spans="2:6">
      <c r="B289" s="59">
        <v>273</v>
      </c>
      <c r="C289" s="60">
        <f ca="1" t="shared" si="12"/>
        <v>0.0804069559326572</v>
      </c>
      <c r="D289" s="60">
        <f ca="1" t="shared" si="13"/>
        <v>0.327123926906355</v>
      </c>
      <c r="E289" s="60">
        <f ca="1" t="shared" si="14"/>
        <v>1</v>
      </c>
      <c r="F289" s="65">
        <f ca="1">IF(E289=1,$C$4*SQRT(D289),IF(E289=2,$C$4+($C$5-$C$4)*D289,$C$6-($C$6-$C$5)*SQRT(1-D289)))</f>
        <v>1.71584245843177</v>
      </c>
    </row>
    <row r="290" spans="2:6">
      <c r="B290" s="59">
        <v>274</v>
      </c>
      <c r="C290" s="60">
        <f ca="1" t="shared" si="12"/>
        <v>0.0567137489162133</v>
      </c>
      <c r="D290" s="60">
        <f ca="1" t="shared" si="13"/>
        <v>0.865253344253916</v>
      </c>
      <c r="E290" s="60">
        <f ca="1" t="shared" si="14"/>
        <v>1</v>
      </c>
      <c r="F290" s="65">
        <f ca="1">IF(E290=1,$C$4*SQRT(D290),IF(E290=2,$C$4+($C$5-$C$4)*D290,$C$6-($C$6-$C$5)*SQRT(1-D290)))</f>
        <v>2.79056985189141</v>
      </c>
    </row>
    <row r="291" spans="2:6">
      <c r="B291" s="59">
        <v>275</v>
      </c>
      <c r="C291" s="60">
        <f ca="1" t="shared" si="12"/>
        <v>0.979593008987813</v>
      </c>
      <c r="D291" s="60">
        <f ca="1" t="shared" si="13"/>
        <v>0.779680117721456</v>
      </c>
      <c r="E291" s="60">
        <f ca="1" t="shared" si="14"/>
        <v>3</v>
      </c>
      <c r="F291" s="65">
        <f ca="1">IF(E291=1,$C$4*SQRT(D291),IF(E291=2,$C$4+($C$5-$C$4)*D291,$C$6-($C$6-$C$5)*SQRT(1-D291)))</f>
        <v>8.59185265667726</v>
      </c>
    </row>
    <row r="292" spans="2:6">
      <c r="B292" s="59">
        <v>276</v>
      </c>
      <c r="C292" s="60">
        <f ca="1" t="shared" si="12"/>
        <v>0.943318109742701</v>
      </c>
      <c r="D292" s="60">
        <f ca="1" t="shared" si="13"/>
        <v>0.532561768436666</v>
      </c>
      <c r="E292" s="60">
        <f ca="1" t="shared" si="14"/>
        <v>3</v>
      </c>
      <c r="F292" s="65">
        <f ca="1">IF(E292=1,$C$4*SQRT(D292),IF(E292=2,$C$4+($C$5-$C$4)*D292,$C$6-($C$6-$C$5)*SQRT(1-D292)))</f>
        <v>7.94891636346296</v>
      </c>
    </row>
    <row r="293" spans="2:6">
      <c r="B293" s="59">
        <v>277</v>
      </c>
      <c r="C293" s="60">
        <f ca="1" t="shared" si="12"/>
        <v>0.1823724617814</v>
      </c>
      <c r="D293" s="60">
        <f ca="1" t="shared" si="13"/>
        <v>0.328499782445792</v>
      </c>
      <c r="E293" s="60">
        <f ca="1" t="shared" si="14"/>
        <v>1</v>
      </c>
      <c r="F293" s="65">
        <f ca="1">IF(E293=1,$C$4*SQRT(D293),IF(E293=2,$C$4+($C$5-$C$4)*D293,$C$6-($C$6-$C$5)*SQRT(1-D293)))</f>
        <v>1.71944701634337</v>
      </c>
    </row>
    <row r="294" spans="2:6">
      <c r="B294" s="59">
        <v>278</v>
      </c>
      <c r="C294" s="60">
        <f ca="1" t="shared" si="12"/>
        <v>0.682563204261143</v>
      </c>
      <c r="D294" s="60">
        <f ca="1" t="shared" si="13"/>
        <v>0.8467683328398</v>
      </c>
      <c r="E294" s="60">
        <f ca="1" t="shared" si="14"/>
        <v>2</v>
      </c>
      <c r="F294" s="65">
        <f ca="1">IF(E294=1,$C$4*SQRT(D294),IF(E294=2,$C$4+($C$5-$C$4)*D294,$C$6-($C$6-$C$5)*SQRT(1-D294)))</f>
        <v>6.3870733313592</v>
      </c>
    </row>
    <row r="295" spans="2:6">
      <c r="B295" s="59">
        <v>279</v>
      </c>
      <c r="C295" s="60">
        <f ca="1" t="shared" si="12"/>
        <v>0.645413158706974</v>
      </c>
      <c r="D295" s="60">
        <f ca="1" t="shared" si="13"/>
        <v>0.97259694871038</v>
      </c>
      <c r="E295" s="60">
        <f ca="1" t="shared" si="14"/>
        <v>2</v>
      </c>
      <c r="F295" s="65">
        <f ca="1">IF(E295=1,$C$4*SQRT(D295),IF(E295=2,$C$4+($C$5-$C$4)*D295,$C$6-($C$6-$C$5)*SQRT(1-D295)))</f>
        <v>6.89038779484152</v>
      </c>
    </row>
    <row r="296" spans="2:6">
      <c r="B296" s="59">
        <v>280</v>
      </c>
      <c r="C296" s="60">
        <f ca="1" t="shared" si="12"/>
        <v>0.553480662841522</v>
      </c>
      <c r="D296" s="60">
        <f ca="1" t="shared" si="13"/>
        <v>0.227104095994734</v>
      </c>
      <c r="E296" s="60">
        <f ca="1" t="shared" si="14"/>
        <v>2</v>
      </c>
      <c r="F296" s="65">
        <f ca="1">IF(E296=1,$C$4*SQRT(D296),IF(E296=2,$C$4+($C$5-$C$4)*D296,$C$6-($C$6-$C$5)*SQRT(1-D296)))</f>
        <v>3.90841638397893</v>
      </c>
    </row>
    <row r="297" spans="2:6">
      <c r="B297" s="59">
        <v>281</v>
      </c>
      <c r="C297" s="60">
        <f ca="1" t="shared" si="12"/>
        <v>0.643595239088447</v>
      </c>
      <c r="D297" s="60">
        <f ca="1" t="shared" si="13"/>
        <v>0.617136326564035</v>
      </c>
      <c r="E297" s="60">
        <f ca="1" t="shared" si="14"/>
        <v>2</v>
      </c>
      <c r="F297" s="65">
        <f ca="1">IF(E297=1,$C$4*SQRT(D297),IF(E297=2,$C$4+($C$5-$C$4)*D297,$C$6-($C$6-$C$5)*SQRT(1-D297)))</f>
        <v>5.46854530625614</v>
      </c>
    </row>
    <row r="298" spans="2:6">
      <c r="B298" s="59">
        <v>282</v>
      </c>
      <c r="C298" s="60">
        <f ca="1" t="shared" si="12"/>
        <v>0.748415480793815</v>
      </c>
      <c r="D298" s="60">
        <f ca="1" t="shared" si="13"/>
        <v>0.590293307276843</v>
      </c>
      <c r="E298" s="60">
        <f ca="1" t="shared" si="14"/>
        <v>2</v>
      </c>
      <c r="F298" s="65">
        <f ca="1">IF(E298=1,$C$4*SQRT(D298),IF(E298=2,$C$4+($C$5-$C$4)*D298,$C$6-($C$6-$C$5)*SQRT(1-D298)))</f>
        <v>5.36117322910737</v>
      </c>
    </row>
    <row r="299" spans="2:6">
      <c r="B299" s="59">
        <v>283</v>
      </c>
      <c r="C299" s="60">
        <f ca="1" t="shared" si="12"/>
        <v>0.443233757410339</v>
      </c>
      <c r="D299" s="60">
        <f ca="1" t="shared" si="13"/>
        <v>0.376265780844604</v>
      </c>
      <c r="E299" s="60">
        <f ca="1" t="shared" si="14"/>
        <v>2</v>
      </c>
      <c r="F299" s="65">
        <f ca="1">IF(E299=1,$C$4*SQRT(D299),IF(E299=2,$C$4+($C$5-$C$4)*D299,$C$6-($C$6-$C$5)*SQRT(1-D299)))</f>
        <v>4.50506312337842</v>
      </c>
    </row>
    <row r="300" spans="2:6">
      <c r="B300" s="59">
        <v>284</v>
      </c>
      <c r="C300" s="60">
        <f ca="1" t="shared" si="12"/>
        <v>0.561343352214198</v>
      </c>
      <c r="D300" s="60">
        <f ca="1" t="shared" si="13"/>
        <v>0.782978839073946</v>
      </c>
      <c r="E300" s="60">
        <f ca="1" t="shared" si="14"/>
        <v>2</v>
      </c>
      <c r="F300" s="65">
        <f ca="1">IF(E300=1,$C$4*SQRT(D300),IF(E300=2,$C$4+($C$5-$C$4)*D300,$C$6-($C$6-$C$5)*SQRT(1-D300)))</f>
        <v>6.13191535629579</v>
      </c>
    </row>
    <row r="301" spans="2:6">
      <c r="B301" s="59">
        <v>285</v>
      </c>
      <c r="C301" s="60">
        <f ca="1" t="shared" si="12"/>
        <v>0.827651604354096</v>
      </c>
      <c r="D301" s="60">
        <f ca="1" t="shared" si="13"/>
        <v>0.720713393308132</v>
      </c>
      <c r="E301" s="60">
        <f ca="1" t="shared" si="14"/>
        <v>3</v>
      </c>
      <c r="F301" s="65">
        <f ca="1">IF(E301=1,$C$4*SQRT(D301),IF(E301=2,$C$4+($C$5-$C$4)*D301,$C$6-($C$6-$C$5)*SQRT(1-D301)))</f>
        <v>8.41457278305599</v>
      </c>
    </row>
    <row r="302" spans="2:6">
      <c r="B302" s="59">
        <v>286</v>
      </c>
      <c r="C302" s="60">
        <f ca="1" t="shared" si="12"/>
        <v>0.601741281584802</v>
      </c>
      <c r="D302" s="60">
        <f ca="1" t="shared" si="13"/>
        <v>0.00817988800152514</v>
      </c>
      <c r="E302" s="60">
        <f ca="1" t="shared" si="14"/>
        <v>2</v>
      </c>
      <c r="F302" s="65">
        <f ca="1">IF(E302=1,$C$4*SQRT(D302),IF(E302=2,$C$4+($C$5-$C$4)*D302,$C$6-($C$6-$C$5)*SQRT(1-D302)))</f>
        <v>3.0327195520061</v>
      </c>
    </row>
    <row r="303" spans="2:6">
      <c r="B303" s="59">
        <v>287</v>
      </c>
      <c r="C303" s="60">
        <f ca="1" t="shared" si="12"/>
        <v>0.788801468744083</v>
      </c>
      <c r="D303" s="60">
        <f ca="1" t="shared" si="13"/>
        <v>0.0211375206152924</v>
      </c>
      <c r="E303" s="60">
        <f ca="1" t="shared" si="14"/>
        <v>3</v>
      </c>
      <c r="F303" s="65">
        <f ca="1">IF(E303=1,$C$4*SQRT(D303),IF(E303=2,$C$4+($C$5-$C$4)*D303,$C$6-($C$6-$C$5)*SQRT(1-D303)))</f>
        <v>7.03187562348503</v>
      </c>
    </row>
    <row r="304" spans="2:6">
      <c r="B304" s="59">
        <v>288</v>
      </c>
      <c r="C304" s="60">
        <f ca="1" t="shared" si="12"/>
        <v>0.162691482854063</v>
      </c>
      <c r="D304" s="60">
        <f ca="1" t="shared" si="13"/>
        <v>0.830711352809427</v>
      </c>
      <c r="E304" s="60">
        <f ca="1" t="shared" si="14"/>
        <v>1</v>
      </c>
      <c r="F304" s="65">
        <f ca="1">IF(E304=1,$C$4*SQRT(D304),IF(E304=2,$C$4+($C$5-$C$4)*D304,$C$6-($C$6-$C$5)*SQRT(1-D304)))</f>
        <v>2.73430103962326</v>
      </c>
    </row>
    <row r="305" spans="2:6">
      <c r="B305" s="59">
        <v>289</v>
      </c>
      <c r="C305" s="60">
        <f ca="1" t="shared" si="12"/>
        <v>0.592535149853686</v>
      </c>
      <c r="D305" s="60">
        <f ca="1" t="shared" si="13"/>
        <v>0.0159895843210673</v>
      </c>
      <c r="E305" s="60">
        <f ca="1" t="shared" si="14"/>
        <v>2</v>
      </c>
      <c r="F305" s="65">
        <f ca="1">IF(E305=1,$C$4*SQRT(D305),IF(E305=2,$C$4+($C$5-$C$4)*D305,$C$6-($C$6-$C$5)*SQRT(1-D305)))</f>
        <v>3.06395833728427</v>
      </c>
    </row>
    <row r="306" spans="2:6">
      <c r="B306" s="59">
        <v>290</v>
      </c>
      <c r="C306" s="60">
        <f ca="1" t="shared" si="12"/>
        <v>0.564124456284555</v>
      </c>
      <c r="D306" s="60">
        <f ca="1" t="shared" si="13"/>
        <v>0.401317581308313</v>
      </c>
      <c r="E306" s="60">
        <f ca="1" t="shared" si="14"/>
        <v>2</v>
      </c>
      <c r="F306" s="65">
        <f ca="1">IF(E306=1,$C$4*SQRT(D306),IF(E306=2,$C$4+($C$5-$C$4)*D306,$C$6-($C$6-$C$5)*SQRT(1-D306)))</f>
        <v>4.60527032523325</v>
      </c>
    </row>
    <row r="307" spans="2:6">
      <c r="B307" s="59">
        <v>291</v>
      </c>
      <c r="C307" s="60">
        <f ca="1" t="shared" si="12"/>
        <v>0.279968936515089</v>
      </c>
      <c r="D307" s="60">
        <f ca="1" t="shared" si="13"/>
        <v>0.437562978662112</v>
      </c>
      <c r="E307" s="60">
        <f ca="1" t="shared" si="14"/>
        <v>2</v>
      </c>
      <c r="F307" s="65">
        <f ca="1">IF(E307=1,$C$4*SQRT(D307),IF(E307=2,$C$4+($C$5-$C$4)*D307,$C$6-($C$6-$C$5)*SQRT(1-D307)))</f>
        <v>4.75025191464845</v>
      </c>
    </row>
    <row r="308" spans="2:6">
      <c r="B308" s="59">
        <v>292</v>
      </c>
      <c r="C308" s="60">
        <f ca="1" t="shared" si="12"/>
        <v>0.674908457806701</v>
      </c>
      <c r="D308" s="60">
        <f ca="1" t="shared" si="13"/>
        <v>0.520833658617233</v>
      </c>
      <c r="E308" s="60">
        <f ca="1" t="shared" si="14"/>
        <v>2</v>
      </c>
      <c r="F308" s="65">
        <f ca="1">IF(E308=1,$C$4*SQRT(D308),IF(E308=2,$C$4+($C$5-$C$4)*D308,$C$6-($C$6-$C$5)*SQRT(1-D308)))</f>
        <v>5.08333463446893</v>
      </c>
    </row>
    <row r="309" spans="2:6">
      <c r="B309" s="59">
        <v>293</v>
      </c>
      <c r="C309" s="60">
        <f ca="1" t="shared" si="12"/>
        <v>0.921073927327303</v>
      </c>
      <c r="D309" s="60">
        <f ca="1" t="shared" si="13"/>
        <v>0.822622551088426</v>
      </c>
      <c r="E309" s="60">
        <f ca="1" t="shared" si="14"/>
        <v>3</v>
      </c>
      <c r="F309" s="65">
        <f ca="1">IF(E309=1,$C$4*SQRT(D309),IF(E309=2,$C$4+($C$5-$C$4)*D309,$C$6-($C$6-$C$5)*SQRT(1-D309)))</f>
        <v>8.73651393351404</v>
      </c>
    </row>
    <row r="310" spans="2:6">
      <c r="B310" s="59">
        <v>294</v>
      </c>
      <c r="C310" s="60">
        <f ca="1" t="shared" si="12"/>
        <v>0.751164148092555</v>
      </c>
      <c r="D310" s="60">
        <f ca="1" t="shared" si="13"/>
        <v>0.213280719160249</v>
      </c>
      <c r="E310" s="60">
        <f ca="1" t="shared" si="14"/>
        <v>2</v>
      </c>
      <c r="F310" s="65">
        <f ca="1">IF(E310=1,$C$4*SQRT(D310),IF(E310=2,$C$4+($C$5-$C$4)*D310,$C$6-($C$6-$C$5)*SQRT(1-D310)))</f>
        <v>3.85312287664099</v>
      </c>
    </row>
    <row r="311" spans="2:6">
      <c r="B311" s="59">
        <v>295</v>
      </c>
      <c r="C311" s="60">
        <f ca="1" t="shared" si="12"/>
        <v>0.346500134549073</v>
      </c>
      <c r="D311" s="60">
        <f ca="1" t="shared" si="13"/>
        <v>0.775163031865049</v>
      </c>
      <c r="E311" s="60">
        <f ca="1" t="shared" si="14"/>
        <v>2</v>
      </c>
      <c r="F311" s="65">
        <f ca="1">IF(E311=1,$C$4*SQRT(D311),IF(E311=2,$C$4+($C$5-$C$4)*D311,$C$6-($C$6-$C$5)*SQRT(1-D311)))</f>
        <v>6.1006521274602</v>
      </c>
    </row>
    <row r="312" spans="2:6">
      <c r="B312" s="59">
        <v>296</v>
      </c>
      <c r="C312" s="60">
        <f ca="1" t="shared" si="12"/>
        <v>0.576305133940718</v>
      </c>
      <c r="D312" s="60">
        <f ca="1" t="shared" si="13"/>
        <v>0.945637053827331</v>
      </c>
      <c r="E312" s="60">
        <f ca="1" t="shared" si="14"/>
        <v>2</v>
      </c>
      <c r="F312" s="65">
        <f ca="1">IF(E312=1,$C$4*SQRT(D312),IF(E312=2,$C$4+($C$5-$C$4)*D312,$C$6-($C$6-$C$5)*SQRT(1-D312)))</f>
        <v>6.78254821530932</v>
      </c>
    </row>
    <row r="313" spans="2:6">
      <c r="B313" s="59">
        <v>297</v>
      </c>
      <c r="C313" s="60">
        <f ca="1" t="shared" si="12"/>
        <v>0.425980096567087</v>
      </c>
      <c r="D313" s="60">
        <f ca="1" t="shared" si="13"/>
        <v>0.287562068575953</v>
      </c>
      <c r="E313" s="60">
        <f ca="1" t="shared" si="14"/>
        <v>2</v>
      </c>
      <c r="F313" s="65">
        <f ca="1">IF(E313=1,$C$4*SQRT(D313),IF(E313=2,$C$4+($C$5-$C$4)*D313,$C$6-($C$6-$C$5)*SQRT(1-D313)))</f>
        <v>4.15024827430381</v>
      </c>
    </row>
    <row r="314" spans="2:6">
      <c r="B314" s="59">
        <v>298</v>
      </c>
      <c r="C314" s="60">
        <f ca="1" t="shared" si="12"/>
        <v>0.815995696151093</v>
      </c>
      <c r="D314" s="60">
        <f ca="1" t="shared" si="13"/>
        <v>0.573103232086566</v>
      </c>
      <c r="E314" s="60">
        <f ca="1" t="shared" si="14"/>
        <v>3</v>
      </c>
      <c r="F314" s="65">
        <f ca="1">IF(E314=1,$C$4*SQRT(D314),IF(E314=2,$C$4+($C$5-$C$4)*D314,$C$6-($C$6-$C$5)*SQRT(1-D314)))</f>
        <v>8.03987987326774</v>
      </c>
    </row>
    <row r="315" spans="2:6">
      <c r="B315" s="59">
        <v>299</v>
      </c>
      <c r="C315" s="60">
        <f ca="1" t="shared" si="12"/>
        <v>0.638683872398736</v>
      </c>
      <c r="D315" s="60">
        <f ca="1" t="shared" si="13"/>
        <v>0.28597969469888</v>
      </c>
      <c r="E315" s="60">
        <f ca="1" t="shared" si="14"/>
        <v>2</v>
      </c>
      <c r="F315" s="65">
        <f ca="1">IF(E315=1,$C$4*SQRT(D315),IF(E315=2,$C$4+($C$5-$C$4)*D315,$C$6-($C$6-$C$5)*SQRT(1-D315)))</f>
        <v>4.14391877879552</v>
      </c>
    </row>
    <row r="316" spans="2:6">
      <c r="B316" s="59">
        <v>300</v>
      </c>
      <c r="C316" s="60">
        <f ca="1" t="shared" si="12"/>
        <v>0.00180678370582887</v>
      </c>
      <c r="D316" s="60">
        <f ca="1" t="shared" si="13"/>
        <v>0.549267510284966</v>
      </c>
      <c r="E316" s="60">
        <f ca="1" t="shared" si="14"/>
        <v>1</v>
      </c>
      <c r="F316" s="65">
        <f ca="1">IF(E316=1,$C$4*SQRT(D316),IF(E316=2,$C$4+($C$5-$C$4)*D316,$C$6-($C$6-$C$5)*SQRT(1-D316)))</f>
        <v>2.22337751912821</v>
      </c>
    </row>
    <row r="317" spans="2:6">
      <c r="B317" s="59">
        <v>301</v>
      </c>
      <c r="C317" s="60">
        <f ca="1" t="shared" si="12"/>
        <v>0.110887453954964</v>
      </c>
      <c r="D317" s="60">
        <f ca="1" t="shared" si="13"/>
        <v>0.194051515044281</v>
      </c>
      <c r="E317" s="60">
        <f ca="1" t="shared" si="14"/>
        <v>1</v>
      </c>
      <c r="F317" s="65">
        <f ca="1">IF(E317=1,$C$4*SQRT(D317),IF(E317=2,$C$4+($C$5-$C$4)*D317,$C$6-($C$6-$C$5)*SQRT(1-D317)))</f>
        <v>1.32153835941244</v>
      </c>
    </row>
    <row r="318" spans="2:6">
      <c r="B318" s="59">
        <v>302</v>
      </c>
      <c r="C318" s="60">
        <f ca="1" t="shared" si="12"/>
        <v>0.239220174429444</v>
      </c>
      <c r="D318" s="60">
        <f ca="1" t="shared" si="13"/>
        <v>0.506841503906087</v>
      </c>
      <c r="E318" s="60">
        <f ca="1" t="shared" si="14"/>
        <v>2</v>
      </c>
      <c r="F318" s="65">
        <f ca="1">IF(E318=1,$C$4*SQRT(D318),IF(E318=2,$C$4+($C$5-$C$4)*D318,$C$6-($C$6-$C$5)*SQRT(1-D318)))</f>
        <v>5.02736601562435</v>
      </c>
    </row>
    <row r="319" spans="2:6">
      <c r="B319" s="59">
        <v>303</v>
      </c>
      <c r="C319" s="60">
        <f ca="1" t="shared" si="12"/>
        <v>0.862095877700534</v>
      </c>
      <c r="D319" s="60">
        <f ca="1" t="shared" si="13"/>
        <v>0.797292148758449</v>
      </c>
      <c r="E319" s="60">
        <f ca="1" t="shared" si="14"/>
        <v>3</v>
      </c>
      <c r="F319" s="65">
        <f ca="1">IF(E319=1,$C$4*SQRT(D319),IF(E319=2,$C$4+($C$5-$C$4)*D319,$C$6-($C$6-$C$5)*SQRT(1-D319)))</f>
        <v>8.64930734022356</v>
      </c>
    </row>
    <row r="320" spans="2:6">
      <c r="B320" s="59">
        <v>304</v>
      </c>
      <c r="C320" s="60">
        <f ca="1" t="shared" si="12"/>
        <v>0.549506383475904</v>
      </c>
      <c r="D320" s="60">
        <f ca="1" t="shared" si="13"/>
        <v>0.415970282524502</v>
      </c>
      <c r="E320" s="60">
        <f ca="1" t="shared" si="14"/>
        <v>2</v>
      </c>
      <c r="F320" s="65">
        <f ca="1">IF(E320=1,$C$4*SQRT(D320),IF(E320=2,$C$4+($C$5-$C$4)*D320,$C$6-($C$6-$C$5)*SQRT(1-D320)))</f>
        <v>4.66388113009801</v>
      </c>
    </row>
    <row r="321" spans="2:6">
      <c r="B321" s="59">
        <v>305</v>
      </c>
      <c r="C321" s="60">
        <f ca="1" t="shared" si="12"/>
        <v>0.64855486709947</v>
      </c>
      <c r="D321" s="60">
        <f ca="1" t="shared" si="13"/>
        <v>0.829660483473534</v>
      </c>
      <c r="E321" s="60">
        <f ca="1" t="shared" si="14"/>
        <v>2</v>
      </c>
      <c r="F321" s="65">
        <f ca="1">IF(E321=1,$C$4*SQRT(D321),IF(E321=2,$C$4+($C$5-$C$4)*D321,$C$6-($C$6-$C$5)*SQRT(1-D321)))</f>
        <v>6.31864193389414</v>
      </c>
    </row>
    <row r="322" spans="2:6">
      <c r="B322" s="59">
        <v>306</v>
      </c>
      <c r="C322" s="60">
        <f ca="1" t="shared" si="12"/>
        <v>0.293366138814204</v>
      </c>
      <c r="D322" s="60">
        <f ca="1" t="shared" si="13"/>
        <v>0.818466515592212</v>
      </c>
      <c r="E322" s="60">
        <f ca="1" t="shared" si="14"/>
        <v>2</v>
      </c>
      <c r="F322" s="65">
        <f ca="1">IF(E322=1,$C$4*SQRT(D322),IF(E322=2,$C$4+($C$5-$C$4)*D322,$C$6-($C$6-$C$5)*SQRT(1-D322)))</f>
        <v>6.27386606236885</v>
      </c>
    </row>
    <row r="323" spans="2:6">
      <c r="B323" s="59">
        <v>307</v>
      </c>
      <c r="C323" s="60">
        <f ca="1" t="shared" si="12"/>
        <v>0.548121154663038</v>
      </c>
      <c r="D323" s="60">
        <f ca="1" t="shared" si="13"/>
        <v>0.163146809892902</v>
      </c>
      <c r="E323" s="60">
        <f ca="1" t="shared" si="14"/>
        <v>2</v>
      </c>
      <c r="F323" s="65">
        <f ca="1">IF(E323=1,$C$4*SQRT(D323),IF(E323=2,$C$4+($C$5-$C$4)*D323,$C$6-($C$6-$C$5)*SQRT(1-D323)))</f>
        <v>3.65258723957161</v>
      </c>
    </row>
    <row r="324" spans="2:6">
      <c r="B324" s="59">
        <v>308</v>
      </c>
      <c r="C324" s="60">
        <f ca="1" t="shared" si="12"/>
        <v>0.90444753164843</v>
      </c>
      <c r="D324" s="60">
        <f ca="1" t="shared" si="13"/>
        <v>0.149659167724403</v>
      </c>
      <c r="E324" s="60">
        <f ca="1" t="shared" si="14"/>
        <v>3</v>
      </c>
      <c r="F324" s="65">
        <f ca="1">IF(E324=1,$C$4*SQRT(D324),IF(E324=2,$C$4+($C$5-$C$4)*D324,$C$6-($C$6-$C$5)*SQRT(1-D324)))</f>
        <v>7.23358219162752</v>
      </c>
    </row>
    <row r="325" spans="2:6">
      <c r="B325" s="59">
        <v>309</v>
      </c>
      <c r="C325" s="60">
        <f ca="1" t="shared" si="12"/>
        <v>0.558710222065431</v>
      </c>
      <c r="D325" s="60">
        <f ca="1" t="shared" si="13"/>
        <v>0.92661529144023</v>
      </c>
      <c r="E325" s="60">
        <f ca="1" t="shared" si="14"/>
        <v>2</v>
      </c>
      <c r="F325" s="65">
        <f ca="1">IF(E325=1,$C$4*SQRT(D325),IF(E325=2,$C$4+($C$5-$C$4)*D325,$C$6-($C$6-$C$5)*SQRT(1-D325)))</f>
        <v>6.70646116576092</v>
      </c>
    </row>
    <row r="326" spans="2:6">
      <c r="B326" s="59">
        <v>310</v>
      </c>
      <c r="C326" s="60">
        <f ca="1" t="shared" si="12"/>
        <v>0.629074897903109</v>
      </c>
      <c r="D326" s="60">
        <f ca="1" t="shared" si="13"/>
        <v>0.567962536539502</v>
      </c>
      <c r="E326" s="60">
        <f ca="1" t="shared" si="14"/>
        <v>2</v>
      </c>
      <c r="F326" s="65">
        <f ca="1">IF(E326=1,$C$4*SQRT(D326),IF(E326=2,$C$4+($C$5-$C$4)*D326,$C$6-($C$6-$C$5)*SQRT(1-D326)))</f>
        <v>5.27185014615801</v>
      </c>
    </row>
    <row r="327" spans="2:6">
      <c r="B327" s="59">
        <v>311</v>
      </c>
      <c r="C327" s="60">
        <f ca="1" t="shared" si="12"/>
        <v>0.624196682801007</v>
      </c>
      <c r="D327" s="60">
        <f ca="1" t="shared" si="13"/>
        <v>0.570083937313162</v>
      </c>
      <c r="E327" s="60">
        <f ca="1" t="shared" si="14"/>
        <v>2</v>
      </c>
      <c r="F327" s="65">
        <f ca="1">IF(E327=1,$C$4*SQRT(D327),IF(E327=2,$C$4+($C$5-$C$4)*D327,$C$6-($C$6-$C$5)*SQRT(1-D327)))</f>
        <v>5.28033574925265</v>
      </c>
    </row>
    <row r="328" spans="2:6">
      <c r="B328" s="59">
        <v>312</v>
      </c>
      <c r="C328" s="60">
        <f ca="1" t="shared" si="12"/>
        <v>0.985022122917545</v>
      </c>
      <c r="D328" s="60">
        <f ca="1" t="shared" si="13"/>
        <v>0.705997804254568</v>
      </c>
      <c r="E328" s="60">
        <f ca="1" t="shared" si="14"/>
        <v>3</v>
      </c>
      <c r="F328" s="65">
        <f ca="1">IF(E328=1,$C$4*SQRT(D328),IF(E328=2,$C$4+($C$5-$C$4)*D328,$C$6-($C$6-$C$5)*SQRT(1-D328)))</f>
        <v>8.37334092025745</v>
      </c>
    </row>
    <row r="329" spans="2:6">
      <c r="B329" s="59">
        <v>313</v>
      </c>
      <c r="C329" s="60">
        <f ca="1" t="shared" si="12"/>
        <v>0.234511666980525</v>
      </c>
      <c r="D329" s="60">
        <f ca="1" t="shared" si="13"/>
        <v>0.46239601822142</v>
      </c>
      <c r="E329" s="60">
        <f ca="1" t="shared" si="14"/>
        <v>2</v>
      </c>
      <c r="F329" s="65">
        <f ca="1">IF(E329=1,$C$4*SQRT(D329),IF(E329=2,$C$4+($C$5-$C$4)*D329,$C$6-($C$6-$C$5)*SQRT(1-D329)))</f>
        <v>4.84958407288568</v>
      </c>
    </row>
    <row r="330" spans="2:6">
      <c r="B330" s="59">
        <v>314</v>
      </c>
      <c r="C330" s="60">
        <f ca="1" t="shared" si="12"/>
        <v>0.518675355727884</v>
      </c>
      <c r="D330" s="60">
        <f ca="1" t="shared" si="13"/>
        <v>0.0922640239973143</v>
      </c>
      <c r="E330" s="60">
        <f ca="1" t="shared" si="14"/>
        <v>2</v>
      </c>
      <c r="F330" s="65">
        <f ca="1">IF(E330=1,$C$4*SQRT(D330),IF(E330=2,$C$4+($C$5-$C$4)*D330,$C$6-($C$6-$C$5)*SQRT(1-D330)))</f>
        <v>3.36905609598926</v>
      </c>
    </row>
    <row r="331" spans="2:6">
      <c r="B331" s="59">
        <v>315</v>
      </c>
      <c r="C331" s="60">
        <f ca="1" t="shared" si="12"/>
        <v>0.92224348362757</v>
      </c>
      <c r="D331" s="60">
        <f ca="1" t="shared" si="13"/>
        <v>0.904704564008983</v>
      </c>
      <c r="E331" s="60">
        <f ca="1" t="shared" si="14"/>
        <v>3</v>
      </c>
      <c r="F331" s="65">
        <f ca="1">IF(E331=1,$C$4*SQRT(D331),IF(E331=2,$C$4+($C$5-$C$4)*D331,$C$6-($C$6-$C$5)*SQRT(1-D331)))</f>
        <v>9.07390123425244</v>
      </c>
    </row>
    <row r="332" spans="2:6">
      <c r="B332" s="59">
        <v>316</v>
      </c>
      <c r="C332" s="60">
        <f ca="1" t="shared" si="12"/>
        <v>0.0512058998842622</v>
      </c>
      <c r="D332" s="60">
        <f ca="1" t="shared" si="13"/>
        <v>0.0603963885375607</v>
      </c>
      <c r="E332" s="60">
        <f ca="1" t="shared" si="14"/>
        <v>1</v>
      </c>
      <c r="F332" s="65">
        <f ca="1">IF(E332=1,$C$4*SQRT(D332),IF(E332=2,$C$4+($C$5-$C$4)*D332,$C$6-($C$6-$C$5)*SQRT(1-D332)))</f>
        <v>0.737270301068778</v>
      </c>
    </row>
    <row r="333" spans="2:6">
      <c r="B333" s="59">
        <v>317</v>
      </c>
      <c r="C333" s="60">
        <f ca="1" t="shared" si="12"/>
        <v>0.431156278288279</v>
      </c>
      <c r="D333" s="60">
        <f ca="1" t="shared" si="13"/>
        <v>0.492984157238986</v>
      </c>
      <c r="E333" s="60">
        <f ca="1" t="shared" si="14"/>
        <v>2</v>
      </c>
      <c r="F333" s="65">
        <f ca="1">IF(E333=1,$C$4*SQRT(D333),IF(E333=2,$C$4+($C$5-$C$4)*D333,$C$6-($C$6-$C$5)*SQRT(1-D333)))</f>
        <v>4.97193662895594</v>
      </c>
    </row>
    <row r="334" spans="2:6">
      <c r="B334" s="59">
        <v>318</v>
      </c>
      <c r="C334" s="60">
        <f ca="1" t="shared" si="12"/>
        <v>0.784839679505578</v>
      </c>
      <c r="D334" s="60">
        <f ca="1" t="shared" si="13"/>
        <v>0.356016417054704</v>
      </c>
      <c r="E334" s="60">
        <f ca="1" t="shared" si="14"/>
        <v>2</v>
      </c>
      <c r="F334" s="65">
        <f ca="1">IF(E334=1,$C$4*SQRT(D334),IF(E334=2,$C$4+($C$5-$C$4)*D334,$C$6-($C$6-$C$5)*SQRT(1-D334)))</f>
        <v>4.42406566821882</v>
      </c>
    </row>
    <row r="335" spans="2:6">
      <c r="B335" s="59">
        <v>319</v>
      </c>
      <c r="C335" s="60">
        <f ca="1" t="shared" si="12"/>
        <v>0.247175489081229</v>
      </c>
      <c r="D335" s="60">
        <f ca="1" t="shared" si="13"/>
        <v>0.020019880717286</v>
      </c>
      <c r="E335" s="60">
        <f ca="1" t="shared" si="14"/>
        <v>2</v>
      </c>
      <c r="F335" s="65">
        <f ca="1">IF(E335=1,$C$4*SQRT(D335),IF(E335=2,$C$4+($C$5-$C$4)*D335,$C$6-($C$6-$C$5)*SQRT(1-D335)))</f>
        <v>3.08007952286914</v>
      </c>
    </row>
    <row r="336" spans="2:6">
      <c r="B336" s="59">
        <v>320</v>
      </c>
      <c r="C336" s="60">
        <f ca="1" t="shared" si="12"/>
        <v>0.310123935618192</v>
      </c>
      <c r="D336" s="60">
        <f ca="1" t="shared" si="13"/>
        <v>0.00564931151099834</v>
      </c>
      <c r="E336" s="60">
        <f ca="1" t="shared" si="14"/>
        <v>2</v>
      </c>
      <c r="F336" s="65">
        <f ca="1">IF(E336=1,$C$4*SQRT(D336),IF(E336=2,$C$4+($C$5-$C$4)*D336,$C$6-($C$6-$C$5)*SQRT(1-D336)))</f>
        <v>3.02259724604399</v>
      </c>
    </row>
    <row r="337" spans="2:6">
      <c r="B337" s="59">
        <v>321</v>
      </c>
      <c r="C337" s="60">
        <f ca="1" t="shared" ref="C337:C400" si="15">RAND()</f>
        <v>0.845423814423684</v>
      </c>
      <c r="D337" s="60">
        <f ca="1" t="shared" ref="D337:D400" si="16">RAND()</f>
        <v>0.560721163798614</v>
      </c>
      <c r="E337" s="60">
        <f ca="1" t="shared" ref="E337:E400" si="17">IF(C337&lt;=$C$10,1,IF(C337&lt;=$C$10+$C$11,2,3))</f>
        <v>3</v>
      </c>
      <c r="F337" s="65">
        <f ca="1">IF(E337=1,$C$4*SQRT(D337),IF(E337=2,$C$4+($C$5-$C$4)*D337,$C$6-($C$6-$C$5)*SQRT(1-D337)))</f>
        <v>8.01165658755524</v>
      </c>
    </row>
    <row r="338" spans="2:6">
      <c r="B338" s="59">
        <v>322</v>
      </c>
      <c r="C338" s="60">
        <f ca="1" t="shared" si="15"/>
        <v>0.305584324190293</v>
      </c>
      <c r="D338" s="60">
        <f ca="1" t="shared" si="16"/>
        <v>0.923685472468293</v>
      </c>
      <c r="E338" s="60">
        <f ca="1" t="shared" si="17"/>
        <v>2</v>
      </c>
      <c r="F338" s="65">
        <f ca="1">IF(E338=1,$C$4*SQRT(D338),IF(E338=2,$C$4+($C$5-$C$4)*D338,$C$6-($C$6-$C$5)*SQRT(1-D338)))</f>
        <v>6.69474188987317</v>
      </c>
    </row>
    <row r="339" spans="2:6">
      <c r="B339" s="59">
        <v>323</v>
      </c>
      <c r="C339" s="60">
        <f ca="1" t="shared" si="15"/>
        <v>0.183021913552802</v>
      </c>
      <c r="D339" s="60">
        <f ca="1" t="shared" si="16"/>
        <v>0.327104524741658</v>
      </c>
      <c r="E339" s="60">
        <f ca="1" t="shared" si="17"/>
        <v>1</v>
      </c>
      <c r="F339" s="65">
        <f ca="1">IF(E339=1,$C$4*SQRT(D339),IF(E339=2,$C$4+($C$5-$C$4)*D339,$C$6-($C$6-$C$5)*SQRT(1-D339)))</f>
        <v>1.71579157320314</v>
      </c>
    </row>
    <row r="340" spans="2:6">
      <c r="B340" s="59">
        <v>324</v>
      </c>
      <c r="C340" s="60">
        <f ca="1" t="shared" si="15"/>
        <v>0.599062571609821</v>
      </c>
      <c r="D340" s="60">
        <f ca="1" t="shared" si="16"/>
        <v>0.62830614742698</v>
      </c>
      <c r="E340" s="60">
        <f ca="1" t="shared" si="17"/>
        <v>2</v>
      </c>
      <c r="F340" s="65">
        <f ca="1">IF(E340=1,$C$4*SQRT(D340),IF(E340=2,$C$4+($C$5-$C$4)*D340,$C$6-($C$6-$C$5)*SQRT(1-D340)))</f>
        <v>5.51322458970792</v>
      </c>
    </row>
    <row r="341" spans="2:6">
      <c r="B341" s="59">
        <v>325</v>
      </c>
      <c r="C341" s="60">
        <f ca="1" t="shared" si="15"/>
        <v>0.946207403797466</v>
      </c>
      <c r="D341" s="60">
        <f ca="1" t="shared" si="16"/>
        <v>0.26125867396878</v>
      </c>
      <c r="E341" s="60">
        <f ca="1" t="shared" si="17"/>
        <v>3</v>
      </c>
      <c r="F341" s="65">
        <f ca="1">IF(E341=1,$C$4*SQRT(D341),IF(E341=2,$C$4+($C$5-$C$4)*D341,$C$6-($C$6-$C$5)*SQRT(1-D341)))</f>
        <v>7.42149812211025</v>
      </c>
    </row>
    <row r="342" spans="2:6">
      <c r="B342" s="59">
        <v>326</v>
      </c>
      <c r="C342" s="60">
        <f ca="1" t="shared" si="15"/>
        <v>0.489422127746941</v>
      </c>
      <c r="D342" s="60">
        <f ca="1" t="shared" si="16"/>
        <v>0.244936045976365</v>
      </c>
      <c r="E342" s="60">
        <f ca="1" t="shared" si="17"/>
        <v>2</v>
      </c>
      <c r="F342" s="65">
        <f ca="1">IF(E342=1,$C$4*SQRT(D342),IF(E342=2,$C$4+($C$5-$C$4)*D342,$C$6-($C$6-$C$5)*SQRT(1-D342)))</f>
        <v>3.97974418390546</v>
      </c>
    </row>
    <row r="343" spans="2:6">
      <c r="B343" s="59">
        <v>327</v>
      </c>
      <c r="C343" s="60">
        <f ca="1" t="shared" si="15"/>
        <v>0.0926588693321653</v>
      </c>
      <c r="D343" s="60">
        <f ca="1" t="shared" si="16"/>
        <v>0.972586732177078</v>
      </c>
      <c r="E343" s="60">
        <f ca="1" t="shared" si="17"/>
        <v>1</v>
      </c>
      <c r="F343" s="65">
        <f ca="1">IF(E343=1,$C$4*SQRT(D343),IF(E343=2,$C$4+($C$5-$C$4)*D343,$C$6-($C$6-$C$5)*SQRT(1-D343)))</f>
        <v>2.95859436043431</v>
      </c>
    </row>
    <row r="344" spans="2:6">
      <c r="B344" s="59">
        <v>328</v>
      </c>
      <c r="C344" s="60">
        <f ca="1" t="shared" si="15"/>
        <v>0.521405650941469</v>
      </c>
      <c r="D344" s="60">
        <f ca="1" t="shared" si="16"/>
        <v>0.102817489908078</v>
      </c>
      <c r="E344" s="60">
        <f ca="1" t="shared" si="17"/>
        <v>2</v>
      </c>
      <c r="F344" s="65">
        <f ca="1">IF(E344=1,$C$4*SQRT(D344),IF(E344=2,$C$4+($C$5-$C$4)*D344,$C$6-($C$6-$C$5)*SQRT(1-D344)))</f>
        <v>3.41126995963231</v>
      </c>
    </row>
    <row r="345" spans="2:6">
      <c r="B345" s="59">
        <v>329</v>
      </c>
      <c r="C345" s="60">
        <f ca="1" t="shared" si="15"/>
        <v>0.392383194573176</v>
      </c>
      <c r="D345" s="60">
        <f ca="1" t="shared" si="16"/>
        <v>0.280057614574833</v>
      </c>
      <c r="E345" s="60">
        <f ca="1" t="shared" si="17"/>
        <v>2</v>
      </c>
      <c r="F345" s="65">
        <f ca="1">IF(E345=1,$C$4*SQRT(D345),IF(E345=2,$C$4+($C$5-$C$4)*D345,$C$6-($C$6-$C$5)*SQRT(1-D345)))</f>
        <v>4.12023045829933</v>
      </c>
    </row>
    <row r="346" spans="2:6">
      <c r="B346" s="59">
        <v>330</v>
      </c>
      <c r="C346" s="60">
        <f ca="1" t="shared" si="15"/>
        <v>0.252594854654062</v>
      </c>
      <c r="D346" s="60">
        <f ca="1" t="shared" si="16"/>
        <v>0.148002866371025</v>
      </c>
      <c r="E346" s="60">
        <f ca="1" t="shared" si="17"/>
        <v>2</v>
      </c>
      <c r="F346" s="65">
        <f ca="1">IF(E346=1,$C$4*SQRT(D346),IF(E346=2,$C$4+($C$5-$C$4)*D346,$C$6-($C$6-$C$5)*SQRT(1-D346)))</f>
        <v>3.5920114654841</v>
      </c>
    </row>
    <row r="347" spans="2:6">
      <c r="B347" s="59">
        <v>331</v>
      </c>
      <c r="C347" s="60">
        <f ca="1" t="shared" si="15"/>
        <v>0.490896797689193</v>
      </c>
      <c r="D347" s="60">
        <f ca="1" t="shared" si="16"/>
        <v>0.779781358358589</v>
      </c>
      <c r="E347" s="60">
        <f ca="1" t="shared" si="17"/>
        <v>2</v>
      </c>
      <c r="F347" s="65">
        <f ca="1">IF(E347=1,$C$4*SQRT(D347),IF(E347=2,$C$4+($C$5-$C$4)*D347,$C$6-($C$6-$C$5)*SQRT(1-D347)))</f>
        <v>6.11912543343436</v>
      </c>
    </row>
    <row r="348" spans="2:6">
      <c r="B348" s="59">
        <v>332</v>
      </c>
      <c r="C348" s="60">
        <f ca="1" t="shared" si="15"/>
        <v>0.645739524392555</v>
      </c>
      <c r="D348" s="60">
        <f ca="1" t="shared" si="16"/>
        <v>0.576738827678288</v>
      </c>
      <c r="E348" s="60">
        <f ca="1" t="shared" si="17"/>
        <v>2</v>
      </c>
      <c r="F348" s="65">
        <f ca="1">IF(E348=1,$C$4*SQRT(D348),IF(E348=2,$C$4+($C$5-$C$4)*D348,$C$6-($C$6-$C$5)*SQRT(1-D348)))</f>
        <v>5.30695531071315</v>
      </c>
    </row>
    <row r="349" spans="2:6">
      <c r="B349" s="59">
        <v>333</v>
      </c>
      <c r="C349" s="60">
        <f ca="1" t="shared" si="15"/>
        <v>0.0121087996840357</v>
      </c>
      <c r="D349" s="60">
        <f ca="1" t="shared" si="16"/>
        <v>0.124046857546423</v>
      </c>
      <c r="E349" s="60">
        <f ca="1" t="shared" si="17"/>
        <v>1</v>
      </c>
      <c r="F349" s="65">
        <f ca="1">IF(E349=1,$C$4*SQRT(D349),IF(E349=2,$C$4+($C$5-$C$4)*D349,$C$6-($C$6-$C$5)*SQRT(1-D349)))</f>
        <v>1.05660859258186</v>
      </c>
    </row>
    <row r="350" spans="2:6">
      <c r="B350" s="59">
        <v>334</v>
      </c>
      <c r="C350" s="60">
        <f ca="1" t="shared" si="15"/>
        <v>0.202951033724849</v>
      </c>
      <c r="D350" s="60">
        <f ca="1" t="shared" si="16"/>
        <v>0.111895260073908</v>
      </c>
      <c r="E350" s="60">
        <f ca="1" t="shared" si="17"/>
        <v>1</v>
      </c>
      <c r="F350" s="65">
        <f ca="1">IF(E350=1,$C$4*SQRT(D350),IF(E350=2,$C$4+($C$5-$C$4)*D350,$C$6-($C$6-$C$5)*SQRT(1-D350)))</f>
        <v>1.00352246644765</v>
      </c>
    </row>
    <row r="351" spans="2:6">
      <c r="B351" s="59">
        <v>335</v>
      </c>
      <c r="C351" s="60">
        <f ca="1" t="shared" si="15"/>
        <v>0.386725785677452</v>
      </c>
      <c r="D351" s="60">
        <f ca="1" t="shared" si="16"/>
        <v>0.353376036105053</v>
      </c>
      <c r="E351" s="60">
        <f ca="1" t="shared" si="17"/>
        <v>2</v>
      </c>
      <c r="F351" s="65">
        <f ca="1">IF(E351=1,$C$4*SQRT(D351),IF(E351=2,$C$4+($C$5-$C$4)*D351,$C$6-($C$6-$C$5)*SQRT(1-D351)))</f>
        <v>4.41350414442021</v>
      </c>
    </row>
    <row r="352" spans="2:6">
      <c r="B352" s="59">
        <v>336</v>
      </c>
      <c r="C352" s="60">
        <f ca="1" t="shared" si="15"/>
        <v>0.656501629753907</v>
      </c>
      <c r="D352" s="60">
        <f ca="1" t="shared" si="16"/>
        <v>0.00180905613254811</v>
      </c>
      <c r="E352" s="60">
        <f ca="1" t="shared" si="17"/>
        <v>2</v>
      </c>
      <c r="F352" s="65">
        <f ca="1">IF(E352=1,$C$4*SQRT(D352),IF(E352=2,$C$4+($C$5-$C$4)*D352,$C$6-($C$6-$C$5)*SQRT(1-D352)))</f>
        <v>3.00723622453019</v>
      </c>
    </row>
    <row r="353" spans="2:6">
      <c r="B353" s="59">
        <v>337</v>
      </c>
      <c r="C353" s="60">
        <f ca="1" t="shared" si="15"/>
        <v>0.213755805209716</v>
      </c>
      <c r="D353" s="60">
        <f ca="1" t="shared" si="16"/>
        <v>0.471868991867531</v>
      </c>
      <c r="E353" s="60">
        <f ca="1" t="shared" si="17"/>
        <v>1</v>
      </c>
      <c r="F353" s="65">
        <f ca="1">IF(E353=1,$C$4*SQRT(D353),IF(E353=2,$C$4+($C$5-$C$4)*D353,$C$6-($C$6-$C$5)*SQRT(1-D353)))</f>
        <v>2.06078163006365</v>
      </c>
    </row>
    <row r="354" spans="2:6">
      <c r="B354" s="59">
        <v>338</v>
      </c>
      <c r="C354" s="60">
        <f ca="1" t="shared" si="15"/>
        <v>0.443056650615878</v>
      </c>
      <c r="D354" s="60">
        <f ca="1" t="shared" si="16"/>
        <v>0.629598480772884</v>
      </c>
      <c r="E354" s="60">
        <f ca="1" t="shared" si="17"/>
        <v>2</v>
      </c>
      <c r="F354" s="65">
        <f ca="1">IF(E354=1,$C$4*SQRT(D354),IF(E354=2,$C$4+($C$5-$C$4)*D354,$C$6-($C$6-$C$5)*SQRT(1-D354)))</f>
        <v>5.51839392309154</v>
      </c>
    </row>
    <row r="355" spans="2:6">
      <c r="B355" s="59">
        <v>339</v>
      </c>
      <c r="C355" s="60">
        <f ca="1" t="shared" si="15"/>
        <v>0.265809625505893</v>
      </c>
      <c r="D355" s="60">
        <f ca="1" t="shared" si="16"/>
        <v>0.241747594430908</v>
      </c>
      <c r="E355" s="60">
        <f ca="1" t="shared" si="17"/>
        <v>2</v>
      </c>
      <c r="F355" s="65">
        <f ca="1">IF(E355=1,$C$4*SQRT(D355),IF(E355=2,$C$4+($C$5-$C$4)*D355,$C$6-($C$6-$C$5)*SQRT(1-D355)))</f>
        <v>3.96699037772363</v>
      </c>
    </row>
    <row r="356" spans="2:6">
      <c r="B356" s="59">
        <v>340</v>
      </c>
      <c r="C356" s="60">
        <f ca="1" t="shared" si="15"/>
        <v>0.0244515086235662</v>
      </c>
      <c r="D356" s="60">
        <f ca="1" t="shared" si="16"/>
        <v>0.869067253364108</v>
      </c>
      <c r="E356" s="60">
        <f ca="1" t="shared" si="17"/>
        <v>1</v>
      </c>
      <c r="F356" s="65">
        <f ca="1">IF(E356=1,$C$4*SQRT(D356),IF(E356=2,$C$4+($C$5-$C$4)*D356,$C$6-($C$6-$C$5)*SQRT(1-D356)))</f>
        <v>2.796713299621</v>
      </c>
    </row>
    <row r="357" spans="2:6">
      <c r="B357" s="59">
        <v>341</v>
      </c>
      <c r="C357" s="60">
        <f ca="1" t="shared" si="15"/>
        <v>0.240007157352963</v>
      </c>
      <c r="D357" s="60">
        <f ca="1" t="shared" si="16"/>
        <v>0.185342786041287</v>
      </c>
      <c r="E357" s="60">
        <f ca="1" t="shared" si="17"/>
        <v>2</v>
      </c>
      <c r="F357" s="65">
        <f ca="1">IF(E357=1,$C$4*SQRT(D357),IF(E357=2,$C$4+($C$5-$C$4)*D357,$C$6-($C$6-$C$5)*SQRT(1-D357)))</f>
        <v>3.74137114416515</v>
      </c>
    </row>
    <row r="358" spans="2:6">
      <c r="B358" s="59">
        <v>342</v>
      </c>
      <c r="C358" s="60">
        <f ca="1" t="shared" si="15"/>
        <v>0.505236260803329</v>
      </c>
      <c r="D358" s="60">
        <f ca="1" t="shared" si="16"/>
        <v>0.237922467081765</v>
      </c>
      <c r="E358" s="60">
        <f ca="1" t="shared" si="17"/>
        <v>2</v>
      </c>
      <c r="F358" s="65">
        <f ca="1">IF(E358=1,$C$4*SQRT(D358),IF(E358=2,$C$4+($C$5-$C$4)*D358,$C$6-($C$6-$C$5)*SQRT(1-D358)))</f>
        <v>3.95168986832706</v>
      </c>
    </row>
    <row r="359" spans="2:6">
      <c r="B359" s="59">
        <v>343</v>
      </c>
      <c r="C359" s="60">
        <f ca="1" t="shared" si="15"/>
        <v>0.934012794743212</v>
      </c>
      <c r="D359" s="60">
        <f ca="1" t="shared" si="16"/>
        <v>0.690682360513427</v>
      </c>
      <c r="E359" s="60">
        <f ca="1" t="shared" si="17"/>
        <v>3</v>
      </c>
      <c r="F359" s="65">
        <f ca="1">IF(E359=1,$C$4*SQRT(D359),IF(E359=2,$C$4+($C$5-$C$4)*D359,$C$6-($C$6-$C$5)*SQRT(1-D359)))</f>
        <v>8.33151003737536</v>
      </c>
    </row>
    <row r="360" spans="2:6">
      <c r="B360" s="59">
        <v>344</v>
      </c>
      <c r="C360" s="60">
        <f ca="1" t="shared" si="15"/>
        <v>0.403911436614331</v>
      </c>
      <c r="D360" s="60">
        <f ca="1" t="shared" si="16"/>
        <v>0.302700703541978</v>
      </c>
      <c r="E360" s="60">
        <f ca="1" t="shared" si="17"/>
        <v>2</v>
      </c>
      <c r="F360" s="65">
        <f ca="1">IF(E360=1,$C$4*SQRT(D360),IF(E360=2,$C$4+($C$5-$C$4)*D360,$C$6-($C$6-$C$5)*SQRT(1-D360)))</f>
        <v>4.21080281416791</v>
      </c>
    </row>
    <row r="361" spans="2:6">
      <c r="B361" s="59">
        <v>345</v>
      </c>
      <c r="C361" s="60">
        <f ca="1" t="shared" si="15"/>
        <v>0.622180368656723</v>
      </c>
      <c r="D361" s="60">
        <f ca="1" t="shared" si="16"/>
        <v>0.0451437117783513</v>
      </c>
      <c r="E361" s="60">
        <f ca="1" t="shared" si="17"/>
        <v>2</v>
      </c>
      <c r="F361" s="65">
        <f ca="1">IF(E361=1,$C$4*SQRT(D361),IF(E361=2,$C$4+($C$5-$C$4)*D361,$C$6-($C$6-$C$5)*SQRT(1-D361)))</f>
        <v>3.18057484711341</v>
      </c>
    </row>
    <row r="362" spans="2:6">
      <c r="B362" s="59">
        <v>346</v>
      </c>
      <c r="C362" s="60">
        <f ca="1" t="shared" si="15"/>
        <v>0.413426811368406</v>
      </c>
      <c r="D362" s="60">
        <f ca="1" t="shared" si="16"/>
        <v>0.232422573362889</v>
      </c>
      <c r="E362" s="60">
        <f ca="1" t="shared" si="17"/>
        <v>2</v>
      </c>
      <c r="F362" s="65">
        <f ca="1">IF(E362=1,$C$4*SQRT(D362),IF(E362=2,$C$4+($C$5-$C$4)*D362,$C$6-($C$6-$C$5)*SQRT(1-D362)))</f>
        <v>3.92969029345156</v>
      </c>
    </row>
    <row r="363" spans="2:6">
      <c r="B363" s="59">
        <v>347</v>
      </c>
      <c r="C363" s="60">
        <f ca="1" t="shared" si="15"/>
        <v>0.814201339372957</v>
      </c>
      <c r="D363" s="60">
        <f ca="1" t="shared" si="16"/>
        <v>0.154462337770427</v>
      </c>
      <c r="E363" s="60">
        <f ca="1" t="shared" si="17"/>
        <v>3</v>
      </c>
      <c r="F363" s="65">
        <f ca="1">IF(E363=1,$C$4*SQRT(D363),IF(E363=2,$C$4+($C$5-$C$4)*D363,$C$6-($C$6-$C$5)*SQRT(1-D363)))</f>
        <v>7.24140634379288</v>
      </c>
    </row>
    <row r="364" spans="2:6">
      <c r="B364" s="59">
        <v>348</v>
      </c>
      <c r="C364" s="60">
        <f ca="1" t="shared" si="15"/>
        <v>0.717535699344508</v>
      </c>
      <c r="D364" s="60">
        <f ca="1" t="shared" si="16"/>
        <v>0.750754148897794</v>
      </c>
      <c r="E364" s="60">
        <f ca="1" t="shared" si="17"/>
        <v>2</v>
      </c>
      <c r="F364" s="65">
        <f ca="1">IF(E364=1,$C$4*SQRT(D364),IF(E364=2,$C$4+($C$5-$C$4)*D364,$C$6-($C$6-$C$5)*SQRT(1-D364)))</f>
        <v>6.00301659559118</v>
      </c>
    </row>
    <row r="365" spans="2:6">
      <c r="B365" s="59">
        <v>349</v>
      </c>
      <c r="C365" s="60">
        <f ca="1" t="shared" si="15"/>
        <v>0.22995900640358</v>
      </c>
      <c r="D365" s="60">
        <f ca="1" t="shared" si="16"/>
        <v>0.268537540619915</v>
      </c>
      <c r="E365" s="60">
        <f ca="1" t="shared" si="17"/>
        <v>2</v>
      </c>
      <c r="F365" s="65">
        <f ca="1">IF(E365=1,$C$4*SQRT(D365),IF(E365=2,$C$4+($C$5-$C$4)*D365,$C$6-($C$6-$C$5)*SQRT(1-D365)))</f>
        <v>4.07415016247966</v>
      </c>
    </row>
    <row r="366" spans="2:6">
      <c r="B366" s="59">
        <v>350</v>
      </c>
      <c r="C366" s="60">
        <f ca="1" t="shared" si="15"/>
        <v>0.0740906462393667</v>
      </c>
      <c r="D366" s="60">
        <f ca="1" t="shared" si="16"/>
        <v>0.853418525820423</v>
      </c>
      <c r="E366" s="60">
        <f ca="1" t="shared" si="17"/>
        <v>1</v>
      </c>
      <c r="F366" s="65">
        <f ca="1">IF(E366=1,$C$4*SQRT(D366),IF(E366=2,$C$4+($C$5-$C$4)*D366,$C$6-($C$6-$C$5)*SQRT(1-D366)))</f>
        <v>2.77141962401651</v>
      </c>
    </row>
    <row r="367" spans="2:6">
      <c r="B367" s="59">
        <v>351</v>
      </c>
      <c r="C367" s="60">
        <f ca="1" t="shared" si="15"/>
        <v>0.566324120153469</v>
      </c>
      <c r="D367" s="60">
        <f ca="1" t="shared" si="16"/>
        <v>0.433202134146462</v>
      </c>
      <c r="E367" s="60">
        <f ca="1" t="shared" si="17"/>
        <v>2</v>
      </c>
      <c r="F367" s="65">
        <f ca="1">IF(E367=1,$C$4*SQRT(D367),IF(E367=2,$C$4+($C$5-$C$4)*D367,$C$6-($C$6-$C$5)*SQRT(1-D367)))</f>
        <v>4.73280853658585</v>
      </c>
    </row>
    <row r="368" spans="2:6">
      <c r="B368" s="59">
        <v>352</v>
      </c>
      <c r="C368" s="60">
        <f ca="1" t="shared" si="15"/>
        <v>0.000857055605198331</v>
      </c>
      <c r="D368" s="60">
        <f ca="1" t="shared" si="16"/>
        <v>0.989909618788818</v>
      </c>
      <c r="E368" s="60">
        <f ca="1" t="shared" si="17"/>
        <v>1</v>
      </c>
      <c r="F368" s="65">
        <f ca="1">IF(E368=1,$C$4*SQRT(D368),IF(E368=2,$C$4+($C$5-$C$4)*D368,$C$6-($C$6-$C$5)*SQRT(1-D368)))</f>
        <v>2.98482605340736</v>
      </c>
    </row>
    <row r="369" spans="2:6">
      <c r="B369" s="59">
        <v>353</v>
      </c>
      <c r="C369" s="60">
        <f ca="1" t="shared" si="15"/>
        <v>0.686068391814094</v>
      </c>
      <c r="D369" s="60">
        <f ca="1" t="shared" si="16"/>
        <v>0.0636993989110077</v>
      </c>
      <c r="E369" s="60">
        <f ca="1" t="shared" si="17"/>
        <v>2</v>
      </c>
      <c r="F369" s="65">
        <f ca="1">IF(E369=1,$C$4*SQRT(D369),IF(E369=2,$C$4+($C$5-$C$4)*D369,$C$6-($C$6-$C$5)*SQRT(1-D369)))</f>
        <v>3.25479759564403</v>
      </c>
    </row>
    <row r="370" spans="2:6">
      <c r="B370" s="59">
        <v>354</v>
      </c>
      <c r="C370" s="60">
        <f ca="1" t="shared" si="15"/>
        <v>0.334825233216719</v>
      </c>
      <c r="D370" s="60">
        <f ca="1" t="shared" si="16"/>
        <v>0.755859017835298</v>
      </c>
      <c r="E370" s="60">
        <f ca="1" t="shared" si="17"/>
        <v>2</v>
      </c>
      <c r="F370" s="65">
        <f ca="1">IF(E370=1,$C$4*SQRT(D370),IF(E370=2,$C$4+($C$5-$C$4)*D370,$C$6-($C$6-$C$5)*SQRT(1-D370)))</f>
        <v>6.02343607134119</v>
      </c>
    </row>
    <row r="371" spans="2:6">
      <c r="B371" s="59">
        <v>355</v>
      </c>
      <c r="C371" s="60">
        <f ca="1" t="shared" si="15"/>
        <v>0.659730145869313</v>
      </c>
      <c r="D371" s="60">
        <f ca="1" t="shared" si="16"/>
        <v>0.277642090622853</v>
      </c>
      <c r="E371" s="60">
        <f ca="1" t="shared" si="17"/>
        <v>2</v>
      </c>
      <c r="F371" s="65">
        <f ca="1">IF(E371=1,$C$4*SQRT(D371),IF(E371=2,$C$4+($C$5-$C$4)*D371,$C$6-($C$6-$C$5)*SQRT(1-D371)))</f>
        <v>4.11056836249141</v>
      </c>
    </row>
    <row r="372" spans="2:6">
      <c r="B372" s="59">
        <v>356</v>
      </c>
      <c r="C372" s="60">
        <f ca="1" t="shared" si="15"/>
        <v>0.678079217655572</v>
      </c>
      <c r="D372" s="60">
        <f ca="1" t="shared" si="16"/>
        <v>0.0373896165379197</v>
      </c>
      <c r="E372" s="60">
        <f ca="1" t="shared" si="17"/>
        <v>2</v>
      </c>
      <c r="F372" s="65">
        <f ca="1">IF(E372=1,$C$4*SQRT(D372),IF(E372=2,$C$4+($C$5-$C$4)*D372,$C$6-($C$6-$C$5)*SQRT(1-D372)))</f>
        <v>3.14955846615168</v>
      </c>
    </row>
    <row r="373" spans="2:6">
      <c r="B373" s="59">
        <v>357</v>
      </c>
      <c r="C373" s="60">
        <f ca="1" t="shared" si="15"/>
        <v>0.0399226623527087</v>
      </c>
      <c r="D373" s="60">
        <f ca="1" t="shared" si="16"/>
        <v>0.120324800924409</v>
      </c>
      <c r="E373" s="60">
        <f ca="1" t="shared" si="17"/>
        <v>1</v>
      </c>
      <c r="F373" s="65">
        <f ca="1">IF(E373=1,$C$4*SQRT(D373),IF(E373=2,$C$4+($C$5-$C$4)*D373,$C$6-($C$6-$C$5)*SQRT(1-D373)))</f>
        <v>1.04063596339915</v>
      </c>
    </row>
    <row r="374" spans="2:6">
      <c r="B374" s="59">
        <v>358</v>
      </c>
      <c r="C374" s="60">
        <f ca="1" t="shared" si="15"/>
        <v>0.419414070882582</v>
      </c>
      <c r="D374" s="60">
        <f ca="1" t="shared" si="16"/>
        <v>0.783476392939888</v>
      </c>
      <c r="E374" s="60">
        <f ca="1" t="shared" si="17"/>
        <v>2</v>
      </c>
      <c r="F374" s="65">
        <f ca="1">IF(E374=1,$C$4*SQRT(D374),IF(E374=2,$C$4+($C$5-$C$4)*D374,$C$6-($C$6-$C$5)*SQRT(1-D374)))</f>
        <v>6.13390557175955</v>
      </c>
    </row>
    <row r="375" spans="2:6">
      <c r="B375" s="59">
        <v>359</v>
      </c>
      <c r="C375" s="60">
        <f ca="1" t="shared" si="15"/>
        <v>0.37115723413474</v>
      </c>
      <c r="D375" s="60">
        <f ca="1" t="shared" si="16"/>
        <v>0.208463092124293</v>
      </c>
      <c r="E375" s="60">
        <f ca="1" t="shared" si="17"/>
        <v>2</v>
      </c>
      <c r="F375" s="65">
        <f ca="1">IF(E375=1,$C$4*SQRT(D375),IF(E375=2,$C$4+($C$5-$C$4)*D375,$C$6-($C$6-$C$5)*SQRT(1-D375)))</f>
        <v>3.83385236849717</v>
      </c>
    </row>
    <row r="376" spans="2:6">
      <c r="B376" s="59">
        <v>360</v>
      </c>
      <c r="C376" s="60">
        <f ca="1" t="shared" si="15"/>
        <v>0.98370869346081</v>
      </c>
      <c r="D376" s="60">
        <f ca="1" t="shared" si="16"/>
        <v>0.871113056386857</v>
      </c>
      <c r="E376" s="60">
        <f ca="1" t="shared" si="17"/>
        <v>3</v>
      </c>
      <c r="F376" s="65">
        <f ca="1">IF(E376=1,$C$4*SQRT(D376),IF(E376=2,$C$4+($C$5-$C$4)*D376,$C$6-($C$6-$C$5)*SQRT(1-D376)))</f>
        <v>8.92297516624811</v>
      </c>
    </row>
    <row r="377" spans="2:6">
      <c r="B377" s="59">
        <v>361</v>
      </c>
      <c r="C377" s="60">
        <f ca="1" t="shared" si="15"/>
        <v>0.258381818755724</v>
      </c>
      <c r="D377" s="60">
        <f ca="1" t="shared" si="16"/>
        <v>0.433920649123292</v>
      </c>
      <c r="E377" s="60">
        <f ca="1" t="shared" si="17"/>
        <v>2</v>
      </c>
      <c r="F377" s="65">
        <f ca="1">IF(E377=1,$C$4*SQRT(D377),IF(E377=2,$C$4+($C$5-$C$4)*D377,$C$6-($C$6-$C$5)*SQRT(1-D377)))</f>
        <v>4.73568259649317</v>
      </c>
    </row>
    <row r="378" spans="2:6">
      <c r="B378" s="59">
        <v>362</v>
      </c>
      <c r="C378" s="60">
        <f ca="1" t="shared" si="15"/>
        <v>0.295912588719934</v>
      </c>
      <c r="D378" s="60">
        <f ca="1" t="shared" si="16"/>
        <v>0.0160501078297313</v>
      </c>
      <c r="E378" s="60">
        <f ca="1" t="shared" si="17"/>
        <v>2</v>
      </c>
      <c r="F378" s="65">
        <f ca="1">IF(E378=1,$C$4*SQRT(D378),IF(E378=2,$C$4+($C$5-$C$4)*D378,$C$6-($C$6-$C$5)*SQRT(1-D378)))</f>
        <v>3.06420043131892</v>
      </c>
    </row>
    <row r="379" spans="2:6">
      <c r="B379" s="59">
        <v>363</v>
      </c>
      <c r="C379" s="60">
        <f ca="1" t="shared" si="15"/>
        <v>0.340980461886347</v>
      </c>
      <c r="D379" s="60">
        <f ca="1" t="shared" si="16"/>
        <v>0.394176137625257</v>
      </c>
      <c r="E379" s="60">
        <f ca="1" t="shared" si="17"/>
        <v>2</v>
      </c>
      <c r="F379" s="65">
        <f ca="1">IF(E379=1,$C$4*SQRT(D379),IF(E379=2,$C$4+($C$5-$C$4)*D379,$C$6-($C$6-$C$5)*SQRT(1-D379)))</f>
        <v>4.57670455050103</v>
      </c>
    </row>
    <row r="380" spans="2:6">
      <c r="B380" s="59">
        <v>364</v>
      </c>
      <c r="C380" s="60">
        <f ca="1" t="shared" si="15"/>
        <v>0.857047833647966</v>
      </c>
      <c r="D380" s="60">
        <f ca="1" t="shared" si="16"/>
        <v>0.0324892665358594</v>
      </c>
      <c r="E380" s="60">
        <f ca="1" t="shared" si="17"/>
        <v>3</v>
      </c>
      <c r="F380" s="65">
        <f ca="1">IF(E380=1,$C$4*SQRT(D380),IF(E380=2,$C$4+($C$5-$C$4)*D380,$C$6-($C$6-$C$5)*SQRT(1-D380)))</f>
        <v>7.04913629573014</v>
      </c>
    </row>
    <row r="381" spans="2:6">
      <c r="B381" s="59">
        <v>365</v>
      </c>
      <c r="C381" s="60">
        <f ca="1" t="shared" si="15"/>
        <v>0.581782751412139</v>
      </c>
      <c r="D381" s="60">
        <f ca="1" t="shared" si="16"/>
        <v>0.818473186397788</v>
      </c>
      <c r="E381" s="60">
        <f ca="1" t="shared" si="17"/>
        <v>2</v>
      </c>
      <c r="F381" s="65">
        <f ca="1">IF(E381=1,$C$4*SQRT(D381),IF(E381=2,$C$4+($C$5-$C$4)*D381,$C$6-($C$6-$C$5)*SQRT(1-D381)))</f>
        <v>6.27389274559115</v>
      </c>
    </row>
    <row r="382" spans="2:6">
      <c r="B382" s="59">
        <v>366</v>
      </c>
      <c r="C382" s="60">
        <f ca="1" t="shared" si="15"/>
        <v>0.139958642535442</v>
      </c>
      <c r="D382" s="60">
        <f ca="1" t="shared" si="16"/>
        <v>0.648153993953396</v>
      </c>
      <c r="E382" s="60">
        <f ca="1" t="shared" si="17"/>
        <v>1</v>
      </c>
      <c r="F382" s="65">
        <f ca="1">IF(E382=1,$C$4*SQRT(D382),IF(E382=2,$C$4+($C$5-$C$4)*D382,$C$6-($C$6-$C$5)*SQRT(1-D382)))</f>
        <v>2.41524034944362</v>
      </c>
    </row>
    <row r="383" spans="2:6">
      <c r="B383" s="59">
        <v>367</v>
      </c>
      <c r="C383" s="60">
        <f ca="1" t="shared" si="15"/>
        <v>0.409993671265324</v>
      </c>
      <c r="D383" s="60">
        <f ca="1" t="shared" si="16"/>
        <v>0.409893798842177</v>
      </c>
      <c r="E383" s="60">
        <f ca="1" t="shared" si="17"/>
        <v>2</v>
      </c>
      <c r="F383" s="65">
        <f ca="1">IF(E383=1,$C$4*SQRT(D383),IF(E383=2,$C$4+($C$5-$C$4)*D383,$C$6-($C$6-$C$5)*SQRT(1-D383)))</f>
        <v>4.63957519536871</v>
      </c>
    </row>
    <row r="384" spans="2:6">
      <c r="B384" s="59">
        <v>368</v>
      </c>
      <c r="C384" s="60">
        <f ca="1" t="shared" si="15"/>
        <v>0.926529704659481</v>
      </c>
      <c r="D384" s="60">
        <f ca="1" t="shared" si="16"/>
        <v>0.889927525088412</v>
      </c>
      <c r="E384" s="60">
        <f ca="1" t="shared" si="17"/>
        <v>3</v>
      </c>
      <c r="F384" s="65">
        <f ca="1">IF(E384=1,$C$4*SQRT(D384),IF(E384=2,$C$4+($C$5-$C$4)*D384,$C$6-($C$6-$C$5)*SQRT(1-D384)))</f>
        <v>9.00468483674552</v>
      </c>
    </row>
    <row r="385" spans="2:6">
      <c r="B385" s="59">
        <v>369</v>
      </c>
      <c r="C385" s="60">
        <f ca="1" t="shared" si="15"/>
        <v>0.359427220400087</v>
      </c>
      <c r="D385" s="60">
        <f ca="1" t="shared" si="16"/>
        <v>0.549991482003636</v>
      </c>
      <c r="E385" s="60">
        <f ca="1" t="shared" si="17"/>
        <v>2</v>
      </c>
      <c r="F385" s="65">
        <f ca="1">IF(E385=1,$C$4*SQRT(D385),IF(E385=2,$C$4+($C$5-$C$4)*D385,$C$6-($C$6-$C$5)*SQRT(1-D385)))</f>
        <v>5.19996592801454</v>
      </c>
    </row>
    <row r="386" spans="2:6">
      <c r="B386" s="59">
        <v>370</v>
      </c>
      <c r="C386" s="60">
        <f ca="1" t="shared" si="15"/>
        <v>0.480116292416875</v>
      </c>
      <c r="D386" s="60">
        <f ca="1" t="shared" si="16"/>
        <v>0.160134723982352</v>
      </c>
      <c r="E386" s="60">
        <f ca="1" t="shared" si="17"/>
        <v>2</v>
      </c>
      <c r="F386" s="65">
        <f ca="1">IF(E386=1,$C$4*SQRT(D386),IF(E386=2,$C$4+($C$5-$C$4)*D386,$C$6-($C$6-$C$5)*SQRT(1-D386)))</f>
        <v>3.64053889592941</v>
      </c>
    </row>
    <row r="387" spans="2:6">
      <c r="B387" s="59">
        <v>371</v>
      </c>
      <c r="C387" s="60">
        <f ca="1" t="shared" si="15"/>
        <v>0.905088509987144</v>
      </c>
      <c r="D387" s="60">
        <f ca="1" t="shared" si="16"/>
        <v>0.668736077856277</v>
      </c>
      <c r="E387" s="60">
        <f ca="1" t="shared" si="17"/>
        <v>3</v>
      </c>
      <c r="F387" s="65">
        <f ca="1">IF(E387=1,$C$4*SQRT(D387),IF(E387=2,$C$4+($C$5-$C$4)*D387,$C$6-($C$6-$C$5)*SQRT(1-D387)))</f>
        <v>8.27333405104128</v>
      </c>
    </row>
    <row r="388" spans="2:6">
      <c r="B388" s="59">
        <v>372</v>
      </c>
      <c r="C388" s="60">
        <f ca="1" t="shared" si="15"/>
        <v>0.331894643072056</v>
      </c>
      <c r="D388" s="60">
        <f ca="1" t="shared" si="16"/>
        <v>0.378032544209546</v>
      </c>
      <c r="E388" s="60">
        <f ca="1" t="shared" si="17"/>
        <v>2</v>
      </c>
      <c r="F388" s="65">
        <f ca="1">IF(E388=1,$C$4*SQRT(D388),IF(E388=2,$C$4+($C$5-$C$4)*D388,$C$6-($C$6-$C$5)*SQRT(1-D388)))</f>
        <v>4.51213017683818</v>
      </c>
    </row>
    <row r="389" spans="2:6">
      <c r="B389" s="59">
        <v>373</v>
      </c>
      <c r="C389" s="60">
        <f ca="1" t="shared" si="15"/>
        <v>0.768187948765032</v>
      </c>
      <c r="D389" s="60">
        <f ca="1" t="shared" si="16"/>
        <v>0.456628449347725</v>
      </c>
      <c r="E389" s="60">
        <f ca="1" t="shared" si="17"/>
        <v>2</v>
      </c>
      <c r="F389" s="65">
        <f ca="1">IF(E389=1,$C$4*SQRT(D389),IF(E389=2,$C$4+($C$5-$C$4)*D389,$C$6-($C$6-$C$5)*SQRT(1-D389)))</f>
        <v>4.8265137973909</v>
      </c>
    </row>
    <row r="390" spans="2:6">
      <c r="B390" s="59">
        <v>374</v>
      </c>
      <c r="C390" s="60">
        <f ca="1" t="shared" si="15"/>
        <v>0.83248722505216</v>
      </c>
      <c r="D390" s="60">
        <f ca="1" t="shared" si="16"/>
        <v>0.101925638625922</v>
      </c>
      <c r="E390" s="60">
        <f ca="1" t="shared" si="17"/>
        <v>3</v>
      </c>
      <c r="F390" s="65">
        <f ca="1">IF(E390=1,$C$4*SQRT(D390),IF(E390=2,$C$4+($C$5-$C$4)*D390,$C$6-($C$6-$C$5)*SQRT(1-D390)))</f>
        <v>7.15699643820717</v>
      </c>
    </row>
    <row r="391" spans="2:6">
      <c r="B391" s="59">
        <v>375</v>
      </c>
      <c r="C391" s="60">
        <f ca="1" t="shared" si="15"/>
        <v>0.909767143374692</v>
      </c>
      <c r="D391" s="60">
        <f ca="1" t="shared" si="16"/>
        <v>0.403844465411259</v>
      </c>
      <c r="E391" s="60">
        <f ca="1" t="shared" si="17"/>
        <v>3</v>
      </c>
      <c r="F391" s="65">
        <f ca="1">IF(E391=1,$C$4*SQRT(D391),IF(E391=2,$C$4+($C$5-$C$4)*D391,$C$6-($C$6-$C$5)*SQRT(1-D391)))</f>
        <v>7.6836667313837</v>
      </c>
    </row>
    <row r="392" spans="2:6">
      <c r="B392" s="59">
        <v>376</v>
      </c>
      <c r="C392" s="60">
        <f ca="1" t="shared" si="15"/>
        <v>0.419016292580096</v>
      </c>
      <c r="D392" s="60">
        <f ca="1" t="shared" si="16"/>
        <v>0.361310345404416</v>
      </c>
      <c r="E392" s="60">
        <f ca="1" t="shared" si="17"/>
        <v>2</v>
      </c>
      <c r="F392" s="65">
        <f ca="1">IF(E392=1,$C$4*SQRT(D392),IF(E392=2,$C$4+($C$5-$C$4)*D392,$C$6-($C$6-$C$5)*SQRT(1-D392)))</f>
        <v>4.44524138161766</v>
      </c>
    </row>
    <row r="393" spans="2:6">
      <c r="B393" s="59">
        <v>377</v>
      </c>
      <c r="C393" s="60">
        <f ca="1" t="shared" si="15"/>
        <v>0.151028960520413</v>
      </c>
      <c r="D393" s="60">
        <f ca="1" t="shared" si="16"/>
        <v>0.05207505877284</v>
      </c>
      <c r="E393" s="60">
        <f ca="1" t="shared" si="17"/>
        <v>1</v>
      </c>
      <c r="F393" s="65">
        <f ca="1">IF(E393=1,$C$4*SQRT(D393),IF(E393=2,$C$4+($C$5-$C$4)*D393,$C$6-($C$6-$C$5)*SQRT(1-D393)))</f>
        <v>0.684598808759963</v>
      </c>
    </row>
    <row r="394" spans="2:6">
      <c r="B394" s="59">
        <v>378</v>
      </c>
      <c r="C394" s="60">
        <f ca="1" t="shared" si="15"/>
        <v>0.852564503873784</v>
      </c>
      <c r="D394" s="60">
        <f ca="1" t="shared" si="16"/>
        <v>0.107195594698396</v>
      </c>
      <c r="E394" s="60">
        <f ca="1" t="shared" si="17"/>
        <v>3</v>
      </c>
      <c r="F394" s="65">
        <f ca="1">IF(E394=1,$C$4*SQRT(D394),IF(E394=2,$C$4+($C$5-$C$4)*D394,$C$6-($C$6-$C$5)*SQRT(1-D394)))</f>
        <v>7.16535017194109</v>
      </c>
    </row>
    <row r="395" spans="2:6">
      <c r="B395" s="59">
        <v>379</v>
      </c>
      <c r="C395" s="60">
        <f ca="1" t="shared" si="15"/>
        <v>0.594158122846405</v>
      </c>
      <c r="D395" s="60">
        <f ca="1" t="shared" si="16"/>
        <v>0.490140513602406</v>
      </c>
      <c r="E395" s="60">
        <f ca="1" t="shared" si="17"/>
        <v>2</v>
      </c>
      <c r="F395" s="65">
        <f ca="1">IF(E395=1,$C$4*SQRT(D395),IF(E395=2,$C$4+($C$5-$C$4)*D395,$C$6-($C$6-$C$5)*SQRT(1-D395)))</f>
        <v>4.96056205440962</v>
      </c>
    </row>
    <row r="396" spans="2:6">
      <c r="B396" s="59">
        <v>380</v>
      </c>
      <c r="C396" s="60">
        <f ca="1" t="shared" si="15"/>
        <v>0.674306861953398</v>
      </c>
      <c r="D396" s="60">
        <f ca="1" t="shared" si="16"/>
        <v>0.961628813635174</v>
      </c>
      <c r="E396" s="60">
        <f ca="1" t="shared" si="17"/>
        <v>2</v>
      </c>
      <c r="F396" s="65">
        <f ca="1">IF(E396=1,$C$4*SQRT(D396),IF(E396=2,$C$4+($C$5-$C$4)*D396,$C$6-($C$6-$C$5)*SQRT(1-D396)))</f>
        <v>6.8465152545407</v>
      </c>
    </row>
    <row r="397" spans="2:6">
      <c r="B397" s="59">
        <v>381</v>
      </c>
      <c r="C397" s="60">
        <f ca="1" t="shared" si="15"/>
        <v>0.221344044435906</v>
      </c>
      <c r="D397" s="60">
        <f ca="1" t="shared" si="16"/>
        <v>0.666189108396479</v>
      </c>
      <c r="E397" s="60">
        <f ca="1" t="shared" si="17"/>
        <v>2</v>
      </c>
      <c r="F397" s="65">
        <f ca="1">IF(E397=1,$C$4*SQRT(D397),IF(E397=2,$C$4+($C$5-$C$4)*D397,$C$6-($C$6-$C$5)*SQRT(1-D397)))</f>
        <v>5.66475643358592</v>
      </c>
    </row>
    <row r="398" spans="2:6">
      <c r="B398" s="59">
        <v>382</v>
      </c>
      <c r="C398" s="60">
        <f ca="1" t="shared" si="15"/>
        <v>0.373242375619724</v>
      </c>
      <c r="D398" s="60">
        <f ca="1" t="shared" si="16"/>
        <v>0.311750809046035</v>
      </c>
      <c r="E398" s="60">
        <f ca="1" t="shared" si="17"/>
        <v>2</v>
      </c>
      <c r="F398" s="65">
        <f ca="1">IF(E398=1,$C$4*SQRT(D398),IF(E398=2,$C$4+($C$5-$C$4)*D398,$C$6-($C$6-$C$5)*SQRT(1-D398)))</f>
        <v>4.24700323618414</v>
      </c>
    </row>
    <row r="399" spans="2:6">
      <c r="B399" s="59">
        <v>383</v>
      </c>
      <c r="C399" s="60">
        <f ca="1" t="shared" si="15"/>
        <v>0.405865611585465</v>
      </c>
      <c r="D399" s="60">
        <f ca="1" t="shared" si="16"/>
        <v>0.961669283561714</v>
      </c>
      <c r="E399" s="60">
        <f ca="1" t="shared" si="17"/>
        <v>2</v>
      </c>
      <c r="F399" s="65">
        <f ca="1">IF(E399=1,$C$4*SQRT(D399),IF(E399=2,$C$4+($C$5-$C$4)*D399,$C$6-($C$6-$C$5)*SQRT(1-D399)))</f>
        <v>6.84667713424686</v>
      </c>
    </row>
    <row r="400" spans="2:6">
      <c r="B400" s="59">
        <v>384</v>
      </c>
      <c r="C400" s="60">
        <f ca="1" t="shared" si="15"/>
        <v>0.8365260286081</v>
      </c>
      <c r="D400" s="60">
        <f ca="1" t="shared" si="16"/>
        <v>0.411173270268907</v>
      </c>
      <c r="E400" s="60">
        <f ca="1" t="shared" si="17"/>
        <v>3</v>
      </c>
      <c r="F400" s="65">
        <f ca="1">IF(E400=1,$C$4*SQRT(D400),IF(E400=2,$C$4+($C$5-$C$4)*D400,$C$6-($C$6-$C$5)*SQRT(1-D400)))</f>
        <v>7.69794861751962</v>
      </c>
    </row>
    <row r="401" spans="2:6">
      <c r="B401" s="59">
        <v>385</v>
      </c>
      <c r="C401" s="60">
        <f ca="1" t="shared" ref="C401:C464" si="18">RAND()</f>
        <v>0.651644479045882</v>
      </c>
      <c r="D401" s="60">
        <f ca="1" t="shared" ref="D401:D464" si="19">RAND()</f>
        <v>0.355999188902109</v>
      </c>
      <c r="E401" s="60">
        <f ca="1" t="shared" ref="E401:E464" si="20">IF(C401&lt;=$C$10,1,IF(C401&lt;=$C$10+$C$11,2,3))</f>
        <v>2</v>
      </c>
      <c r="F401" s="65">
        <f ca="1">IF(E401=1,$C$4*SQRT(D401),IF(E401=2,$C$4+($C$5-$C$4)*D401,$C$6-($C$6-$C$5)*SQRT(1-D401)))</f>
        <v>4.42399675560844</v>
      </c>
    </row>
    <row r="402" spans="2:6">
      <c r="B402" s="59">
        <v>386</v>
      </c>
      <c r="C402" s="60">
        <f ca="1" t="shared" si="18"/>
        <v>0.774057354698061</v>
      </c>
      <c r="D402" s="60">
        <f ca="1" t="shared" si="19"/>
        <v>0.713869611748505</v>
      </c>
      <c r="E402" s="60">
        <f ca="1" t="shared" si="20"/>
        <v>2</v>
      </c>
      <c r="F402" s="65">
        <f ca="1">IF(E402=1,$C$4*SQRT(D402),IF(E402=2,$C$4+($C$5-$C$4)*D402,$C$6-($C$6-$C$5)*SQRT(1-D402)))</f>
        <v>5.85547844699402</v>
      </c>
    </row>
    <row r="403" spans="2:6">
      <c r="B403" s="59">
        <v>387</v>
      </c>
      <c r="C403" s="60">
        <f ca="1" t="shared" si="18"/>
        <v>0.122591692771758</v>
      </c>
      <c r="D403" s="60">
        <f ca="1" t="shared" si="19"/>
        <v>0.205895650753066</v>
      </c>
      <c r="E403" s="60">
        <f ca="1" t="shared" si="20"/>
        <v>1</v>
      </c>
      <c r="F403" s="65">
        <f ca="1">IF(E403=1,$C$4*SQRT(D403),IF(E403=2,$C$4+($C$5-$C$4)*D403,$C$6-($C$6-$C$5)*SQRT(1-D403)))</f>
        <v>1.36127177917475</v>
      </c>
    </row>
    <row r="404" spans="2:6">
      <c r="B404" s="59">
        <v>388</v>
      </c>
      <c r="C404" s="60">
        <f ca="1" t="shared" si="18"/>
        <v>0.525066566714299</v>
      </c>
      <c r="D404" s="60">
        <f ca="1" t="shared" si="19"/>
        <v>0.437147865222229</v>
      </c>
      <c r="E404" s="60">
        <f ca="1" t="shared" si="20"/>
        <v>2</v>
      </c>
      <c r="F404" s="65">
        <f ca="1">IF(E404=1,$C$4*SQRT(D404),IF(E404=2,$C$4+($C$5-$C$4)*D404,$C$6-($C$6-$C$5)*SQRT(1-D404)))</f>
        <v>4.74859146088892</v>
      </c>
    </row>
    <row r="405" spans="2:6">
      <c r="B405" s="59">
        <v>389</v>
      </c>
      <c r="C405" s="60">
        <f ca="1" t="shared" si="18"/>
        <v>0.063842640912166</v>
      </c>
      <c r="D405" s="60">
        <f ca="1" t="shared" si="19"/>
        <v>0.775011460653367</v>
      </c>
      <c r="E405" s="60">
        <f ca="1" t="shared" si="20"/>
        <v>1</v>
      </c>
      <c r="F405" s="65">
        <f ca="1">IF(E405=1,$C$4*SQRT(D405),IF(E405=2,$C$4+($C$5-$C$4)*D405,$C$6-($C$6-$C$5)*SQRT(1-D405)))</f>
        <v>2.64104205681778</v>
      </c>
    </row>
    <row r="406" spans="2:6">
      <c r="B406" s="59">
        <v>390</v>
      </c>
      <c r="C406" s="60">
        <f ca="1" t="shared" si="18"/>
        <v>0.780148181274629</v>
      </c>
      <c r="D406" s="60">
        <f ca="1" t="shared" si="19"/>
        <v>0.0821021659981249</v>
      </c>
      <c r="E406" s="60">
        <f ca="1" t="shared" si="20"/>
        <v>2</v>
      </c>
      <c r="F406" s="65">
        <f ca="1">IF(E406=1,$C$4*SQRT(D406),IF(E406=2,$C$4+($C$5-$C$4)*D406,$C$6-($C$6-$C$5)*SQRT(1-D406)))</f>
        <v>3.3284086639925</v>
      </c>
    </row>
    <row r="407" spans="2:6">
      <c r="B407" s="59">
        <v>391</v>
      </c>
      <c r="C407" s="60">
        <f ca="1" t="shared" si="18"/>
        <v>0.238851163296904</v>
      </c>
      <c r="D407" s="60">
        <f ca="1" t="shared" si="19"/>
        <v>0.293748280184857</v>
      </c>
      <c r="E407" s="60">
        <f ca="1" t="shared" si="20"/>
        <v>2</v>
      </c>
      <c r="F407" s="65">
        <f ca="1">IF(E407=1,$C$4*SQRT(D407),IF(E407=2,$C$4+($C$5-$C$4)*D407,$C$6-($C$6-$C$5)*SQRT(1-D407)))</f>
        <v>4.17499312073943</v>
      </c>
    </row>
    <row r="408" spans="2:6">
      <c r="B408" s="59">
        <v>392</v>
      </c>
      <c r="C408" s="60">
        <f ca="1" t="shared" si="18"/>
        <v>0.223780251982342</v>
      </c>
      <c r="D408" s="60">
        <f ca="1" t="shared" si="19"/>
        <v>0.95588939081606</v>
      </c>
      <c r="E408" s="60">
        <f ca="1" t="shared" si="20"/>
        <v>2</v>
      </c>
      <c r="F408" s="65">
        <f ca="1">IF(E408=1,$C$4*SQRT(D408),IF(E408=2,$C$4+($C$5-$C$4)*D408,$C$6-($C$6-$C$5)*SQRT(1-D408)))</f>
        <v>6.82355756326424</v>
      </c>
    </row>
    <row r="409" spans="2:6">
      <c r="B409" s="59">
        <v>393</v>
      </c>
      <c r="C409" s="60">
        <f ca="1" t="shared" si="18"/>
        <v>0.380663636898275</v>
      </c>
      <c r="D409" s="60">
        <f ca="1" t="shared" si="19"/>
        <v>0.0252543145270949</v>
      </c>
      <c r="E409" s="60">
        <f ca="1" t="shared" si="20"/>
        <v>2</v>
      </c>
      <c r="F409" s="65">
        <f ca="1">IF(E409=1,$C$4*SQRT(D409),IF(E409=2,$C$4+($C$5-$C$4)*D409,$C$6-($C$6-$C$5)*SQRT(1-D409)))</f>
        <v>3.10101725810838</v>
      </c>
    </row>
    <row r="410" spans="2:6">
      <c r="B410" s="59">
        <v>394</v>
      </c>
      <c r="C410" s="60">
        <f ca="1" t="shared" si="18"/>
        <v>0.977581715325036</v>
      </c>
      <c r="D410" s="60">
        <f ca="1" t="shared" si="19"/>
        <v>0.719230467825652</v>
      </c>
      <c r="E410" s="60">
        <f ca="1" t="shared" si="20"/>
        <v>3</v>
      </c>
      <c r="F410" s="65">
        <f ca="1">IF(E410=1,$C$4*SQRT(D410),IF(E410=2,$C$4+($C$5-$C$4)*D410,$C$6-($C$6-$C$5)*SQRT(1-D410)))</f>
        <v>8.41036929144876</v>
      </c>
    </row>
    <row r="411" spans="2:6">
      <c r="B411" s="59">
        <v>395</v>
      </c>
      <c r="C411" s="60">
        <f ca="1" t="shared" si="18"/>
        <v>0.195466040511243</v>
      </c>
      <c r="D411" s="60">
        <f ca="1" t="shared" si="19"/>
        <v>0.881107800864478</v>
      </c>
      <c r="E411" s="60">
        <f ca="1" t="shared" si="20"/>
        <v>1</v>
      </c>
      <c r="F411" s="65">
        <f ca="1">IF(E411=1,$C$4*SQRT(D411),IF(E411=2,$C$4+($C$5-$C$4)*D411,$C$6-($C$6-$C$5)*SQRT(1-D411)))</f>
        <v>2.81602027829707</v>
      </c>
    </row>
    <row r="412" spans="2:6">
      <c r="B412" s="59">
        <v>396</v>
      </c>
      <c r="C412" s="60">
        <f ca="1" t="shared" si="18"/>
        <v>0.91393145752132</v>
      </c>
      <c r="D412" s="60">
        <f ca="1" t="shared" si="19"/>
        <v>0.0761320954251647</v>
      </c>
      <c r="E412" s="60">
        <f ca="1" t="shared" si="20"/>
        <v>3</v>
      </c>
      <c r="F412" s="65">
        <f ca="1">IF(E412=1,$C$4*SQRT(D412),IF(E412=2,$C$4+($C$5-$C$4)*D412,$C$6-($C$6-$C$5)*SQRT(1-D412)))</f>
        <v>7.11645857647692</v>
      </c>
    </row>
    <row r="413" spans="2:6">
      <c r="B413" s="59">
        <v>397</v>
      </c>
      <c r="C413" s="60">
        <f ca="1" t="shared" si="18"/>
        <v>0.205749946113468</v>
      </c>
      <c r="D413" s="60">
        <f ca="1" t="shared" si="19"/>
        <v>0.327700260264268</v>
      </c>
      <c r="E413" s="60">
        <f ca="1" t="shared" si="20"/>
        <v>1</v>
      </c>
      <c r="F413" s="65">
        <f ca="1">IF(E413=1,$C$4*SQRT(D413),IF(E413=2,$C$4+($C$5-$C$4)*D413,$C$6-($C$6-$C$5)*SQRT(1-D413)))</f>
        <v>1.71735329573691</v>
      </c>
    </row>
    <row r="414" spans="2:6">
      <c r="B414" s="59">
        <v>398</v>
      </c>
      <c r="C414" s="60">
        <f ca="1" t="shared" si="18"/>
        <v>0.470564528934994</v>
      </c>
      <c r="D414" s="60">
        <f ca="1" t="shared" si="19"/>
        <v>0.140458180562065</v>
      </c>
      <c r="E414" s="60">
        <f ca="1" t="shared" si="20"/>
        <v>2</v>
      </c>
      <c r="F414" s="65">
        <f ca="1">IF(E414=1,$C$4*SQRT(D414),IF(E414=2,$C$4+($C$5-$C$4)*D414,$C$6-($C$6-$C$5)*SQRT(1-D414)))</f>
        <v>3.56183272224826</v>
      </c>
    </row>
    <row r="415" spans="2:6">
      <c r="B415" s="59">
        <v>399</v>
      </c>
      <c r="C415" s="60">
        <f ca="1" t="shared" si="18"/>
        <v>0.565173057595265</v>
      </c>
      <c r="D415" s="60">
        <f ca="1" t="shared" si="19"/>
        <v>0.951717977144181</v>
      </c>
      <c r="E415" s="60">
        <f ca="1" t="shared" si="20"/>
        <v>2</v>
      </c>
      <c r="F415" s="65">
        <f ca="1">IF(E415=1,$C$4*SQRT(D415),IF(E415=2,$C$4+($C$5-$C$4)*D415,$C$6-($C$6-$C$5)*SQRT(1-D415)))</f>
        <v>6.80687190857672</v>
      </c>
    </row>
    <row r="416" spans="2:6">
      <c r="B416" s="59">
        <v>400</v>
      </c>
      <c r="C416" s="60">
        <f ca="1" t="shared" si="18"/>
        <v>0.540535344996</v>
      </c>
      <c r="D416" s="60">
        <f ca="1" t="shared" si="19"/>
        <v>0.344136272685716</v>
      </c>
      <c r="E416" s="60">
        <f ca="1" t="shared" si="20"/>
        <v>2</v>
      </c>
      <c r="F416" s="65">
        <f ca="1">IF(E416=1,$C$4*SQRT(D416),IF(E416=2,$C$4+($C$5-$C$4)*D416,$C$6-($C$6-$C$5)*SQRT(1-D416)))</f>
        <v>4.37654509074286</v>
      </c>
    </row>
    <row r="417" spans="2:6">
      <c r="B417" s="59">
        <v>401</v>
      </c>
      <c r="C417" s="60">
        <f ca="1" t="shared" si="18"/>
        <v>0.195465289111847</v>
      </c>
      <c r="D417" s="60">
        <f ca="1" t="shared" si="19"/>
        <v>0.0618906042687173</v>
      </c>
      <c r="E417" s="60">
        <f ca="1" t="shared" si="20"/>
        <v>1</v>
      </c>
      <c r="F417" s="65">
        <f ca="1">IF(E417=1,$C$4*SQRT(D417),IF(E417=2,$C$4+($C$5-$C$4)*D417,$C$6-($C$6-$C$5)*SQRT(1-D417)))</f>
        <v>0.746334669178952</v>
      </c>
    </row>
    <row r="418" spans="2:6">
      <c r="B418" s="59">
        <v>402</v>
      </c>
      <c r="C418" s="60">
        <f ca="1" t="shared" si="18"/>
        <v>0.553376714364076</v>
      </c>
      <c r="D418" s="60">
        <f ca="1" t="shared" si="19"/>
        <v>0.478883385685895</v>
      </c>
      <c r="E418" s="60">
        <f ca="1" t="shared" si="20"/>
        <v>2</v>
      </c>
      <c r="F418" s="65">
        <f ca="1">IF(E418=1,$C$4*SQRT(D418),IF(E418=2,$C$4+($C$5-$C$4)*D418,$C$6-($C$6-$C$5)*SQRT(1-D418)))</f>
        <v>4.91553354274358</v>
      </c>
    </row>
    <row r="419" spans="2:6">
      <c r="B419" s="59">
        <v>403</v>
      </c>
      <c r="C419" s="60">
        <f ca="1" t="shared" si="18"/>
        <v>0.0594418710678262</v>
      </c>
      <c r="D419" s="60">
        <f ca="1" t="shared" si="19"/>
        <v>0.183735796248607</v>
      </c>
      <c r="E419" s="60">
        <f ca="1" t="shared" si="20"/>
        <v>1</v>
      </c>
      <c r="F419" s="65">
        <f ca="1">IF(E419=1,$C$4*SQRT(D419),IF(E419=2,$C$4+($C$5-$C$4)*D419,$C$6-($C$6-$C$5)*SQRT(1-D419)))</f>
        <v>1.28593241122442</v>
      </c>
    </row>
    <row r="420" spans="2:6">
      <c r="B420" s="59">
        <v>404</v>
      </c>
      <c r="C420" s="60">
        <f ca="1" t="shared" si="18"/>
        <v>0.423536175845374</v>
      </c>
      <c r="D420" s="60">
        <f ca="1" t="shared" si="19"/>
        <v>0.327112297809358</v>
      </c>
      <c r="E420" s="60">
        <f ca="1" t="shared" si="20"/>
        <v>2</v>
      </c>
      <c r="F420" s="65">
        <f ca="1">IF(E420=1,$C$4*SQRT(D420),IF(E420=2,$C$4+($C$5-$C$4)*D420,$C$6-($C$6-$C$5)*SQRT(1-D420)))</f>
        <v>4.30844919123743</v>
      </c>
    </row>
    <row r="421" spans="2:6">
      <c r="B421" s="59">
        <v>405</v>
      </c>
      <c r="C421" s="60">
        <f ca="1" t="shared" si="18"/>
        <v>0.443887169979787</v>
      </c>
      <c r="D421" s="60">
        <f ca="1" t="shared" si="19"/>
        <v>0.791263166157914</v>
      </c>
      <c r="E421" s="60">
        <f ca="1" t="shared" si="20"/>
        <v>2</v>
      </c>
      <c r="F421" s="65">
        <f ca="1">IF(E421=1,$C$4*SQRT(D421),IF(E421=2,$C$4+($C$5-$C$4)*D421,$C$6-($C$6-$C$5)*SQRT(1-D421)))</f>
        <v>6.16505266463166</v>
      </c>
    </row>
    <row r="422" spans="2:6">
      <c r="B422" s="59">
        <v>406</v>
      </c>
      <c r="C422" s="60">
        <f ca="1" t="shared" si="18"/>
        <v>0.381853925300039</v>
      </c>
      <c r="D422" s="60">
        <f ca="1" t="shared" si="19"/>
        <v>0.119770063779326</v>
      </c>
      <c r="E422" s="60">
        <f ca="1" t="shared" si="20"/>
        <v>2</v>
      </c>
      <c r="F422" s="65">
        <f ca="1">IF(E422=1,$C$4*SQRT(D422),IF(E422=2,$C$4+($C$5-$C$4)*D422,$C$6-($C$6-$C$5)*SQRT(1-D422)))</f>
        <v>3.4790802551173</v>
      </c>
    </row>
    <row r="423" spans="2:6">
      <c r="B423" s="59">
        <v>407</v>
      </c>
      <c r="C423" s="60">
        <f ca="1" t="shared" si="18"/>
        <v>0.664426422383194</v>
      </c>
      <c r="D423" s="60">
        <f ca="1" t="shared" si="19"/>
        <v>0.00403733419721797</v>
      </c>
      <c r="E423" s="60">
        <f ca="1" t="shared" si="20"/>
        <v>2</v>
      </c>
      <c r="F423" s="65">
        <f ca="1">IF(E423=1,$C$4*SQRT(D423),IF(E423=2,$C$4+($C$5-$C$4)*D423,$C$6-($C$6-$C$5)*SQRT(1-D423)))</f>
        <v>3.01614933678887</v>
      </c>
    </row>
    <row r="424" spans="2:6">
      <c r="B424" s="59">
        <v>408</v>
      </c>
      <c r="C424" s="60">
        <f ca="1" t="shared" si="18"/>
        <v>0.465344081762989</v>
      </c>
      <c r="D424" s="60">
        <f ca="1" t="shared" si="19"/>
        <v>0.338831639743802</v>
      </c>
      <c r="E424" s="60">
        <f ca="1" t="shared" si="20"/>
        <v>2</v>
      </c>
      <c r="F424" s="65">
        <f ca="1">IF(E424=1,$C$4*SQRT(D424),IF(E424=2,$C$4+($C$5-$C$4)*D424,$C$6-($C$6-$C$5)*SQRT(1-D424)))</f>
        <v>4.35532655897521</v>
      </c>
    </row>
    <row r="425" spans="2:6">
      <c r="B425" s="59">
        <v>409</v>
      </c>
      <c r="C425" s="60">
        <f ca="1" t="shared" si="18"/>
        <v>0.434629778364696</v>
      </c>
      <c r="D425" s="60">
        <f ca="1" t="shared" si="19"/>
        <v>0.375747614343407</v>
      </c>
      <c r="E425" s="60">
        <f ca="1" t="shared" si="20"/>
        <v>2</v>
      </c>
      <c r="F425" s="65">
        <f ca="1">IF(E425=1,$C$4*SQRT(D425),IF(E425=2,$C$4+($C$5-$C$4)*D425,$C$6-($C$6-$C$5)*SQRT(1-D425)))</f>
        <v>4.50299045737363</v>
      </c>
    </row>
    <row r="426" spans="2:6">
      <c r="B426" s="59">
        <v>410</v>
      </c>
      <c r="C426" s="60">
        <f ca="1" t="shared" si="18"/>
        <v>0.285086913102399</v>
      </c>
      <c r="D426" s="60">
        <f ca="1" t="shared" si="19"/>
        <v>0.613740083342183</v>
      </c>
      <c r="E426" s="60">
        <f ca="1" t="shared" si="20"/>
        <v>2</v>
      </c>
      <c r="F426" s="65">
        <f ca="1">IF(E426=1,$C$4*SQRT(D426),IF(E426=2,$C$4+($C$5-$C$4)*D426,$C$6-($C$6-$C$5)*SQRT(1-D426)))</f>
        <v>5.45496033336873</v>
      </c>
    </row>
    <row r="427" spans="2:6">
      <c r="B427" s="59">
        <v>411</v>
      </c>
      <c r="C427" s="60">
        <f ca="1" t="shared" si="18"/>
        <v>0.369681713805783</v>
      </c>
      <c r="D427" s="60">
        <f ca="1" t="shared" si="19"/>
        <v>0.436091967890609</v>
      </c>
      <c r="E427" s="60">
        <f ca="1" t="shared" si="20"/>
        <v>2</v>
      </c>
      <c r="F427" s="65">
        <f ca="1">IF(E427=1,$C$4*SQRT(D427),IF(E427=2,$C$4+($C$5-$C$4)*D427,$C$6-($C$6-$C$5)*SQRT(1-D427)))</f>
        <v>4.74436787156244</v>
      </c>
    </row>
    <row r="428" spans="2:6">
      <c r="B428" s="59">
        <v>412</v>
      </c>
      <c r="C428" s="60">
        <f ca="1" t="shared" si="18"/>
        <v>0.0845114452928468</v>
      </c>
      <c r="D428" s="60">
        <f ca="1" t="shared" si="19"/>
        <v>0.580211121606366</v>
      </c>
      <c r="E428" s="60">
        <f ca="1" t="shared" si="20"/>
        <v>1</v>
      </c>
      <c r="F428" s="65">
        <f ca="1">IF(E428=1,$C$4*SQRT(D428),IF(E428=2,$C$4+($C$5-$C$4)*D428,$C$6-($C$6-$C$5)*SQRT(1-D428)))</f>
        <v>2.28514771830122</v>
      </c>
    </row>
    <row r="429" spans="2:6">
      <c r="B429" s="59">
        <v>413</v>
      </c>
      <c r="C429" s="60">
        <f ca="1" t="shared" si="18"/>
        <v>0.97781056425995</v>
      </c>
      <c r="D429" s="60">
        <f ca="1" t="shared" si="19"/>
        <v>0.393269017120464</v>
      </c>
      <c r="E429" s="60">
        <f ca="1" t="shared" si="20"/>
        <v>3</v>
      </c>
      <c r="F429" s="65">
        <f ca="1">IF(E429=1,$C$4*SQRT(D429),IF(E429=2,$C$4+($C$5-$C$4)*D429,$C$6-($C$6-$C$5)*SQRT(1-D429)))</f>
        <v>7.66321185258145</v>
      </c>
    </row>
    <row r="430" spans="2:6">
      <c r="B430" s="59">
        <v>414</v>
      </c>
      <c r="C430" s="60">
        <f ca="1" t="shared" si="18"/>
        <v>0.494856474371952</v>
      </c>
      <c r="D430" s="60">
        <f ca="1" t="shared" si="19"/>
        <v>0.989870798702016</v>
      </c>
      <c r="E430" s="60">
        <f ca="1" t="shared" si="20"/>
        <v>2</v>
      </c>
      <c r="F430" s="65">
        <f ca="1">IF(E430=1,$C$4*SQRT(D430),IF(E430=2,$C$4+($C$5-$C$4)*D430,$C$6-($C$6-$C$5)*SQRT(1-D430)))</f>
        <v>6.95948319480806</v>
      </c>
    </row>
    <row r="431" spans="2:6">
      <c r="B431" s="59">
        <v>415</v>
      </c>
      <c r="C431" s="60">
        <f ca="1" t="shared" si="18"/>
        <v>0.943909309237812</v>
      </c>
      <c r="D431" s="60">
        <f ca="1" t="shared" si="19"/>
        <v>0.861491158242886</v>
      </c>
      <c r="E431" s="60">
        <f ca="1" t="shared" si="20"/>
        <v>3</v>
      </c>
      <c r="F431" s="65">
        <f ca="1">IF(E431=1,$C$4*SQRT(D431),IF(E431=2,$C$4+($C$5-$C$4)*D431,$C$6-($C$6-$C$5)*SQRT(1-D431)))</f>
        <v>8.88349671929993</v>
      </c>
    </row>
    <row r="432" spans="2:6">
      <c r="B432" s="59">
        <v>416</v>
      </c>
      <c r="C432" s="60">
        <f ca="1" t="shared" si="18"/>
        <v>0.0277720043440151</v>
      </c>
      <c r="D432" s="60">
        <f ca="1" t="shared" si="19"/>
        <v>0.25814560274588</v>
      </c>
      <c r="E432" s="60">
        <f ca="1" t="shared" si="20"/>
        <v>1</v>
      </c>
      <c r="F432" s="65">
        <f ca="1">IF(E432=1,$C$4*SQRT(D432),IF(E432=2,$C$4+($C$5-$C$4)*D432,$C$6-($C$6-$C$5)*SQRT(1-D432)))</f>
        <v>1.5242409339448</v>
      </c>
    </row>
    <row r="433" spans="2:6">
      <c r="B433" s="59">
        <v>417</v>
      </c>
      <c r="C433" s="60">
        <f ca="1" t="shared" si="18"/>
        <v>0.297785972562411</v>
      </c>
      <c r="D433" s="60">
        <f ca="1" t="shared" si="19"/>
        <v>0.997557383701198</v>
      </c>
      <c r="E433" s="60">
        <f ca="1" t="shared" si="20"/>
        <v>2</v>
      </c>
      <c r="F433" s="65">
        <f ca="1">IF(E433=1,$C$4*SQRT(D433),IF(E433=2,$C$4+($C$5-$C$4)*D433,$C$6-($C$6-$C$5)*SQRT(1-D433)))</f>
        <v>6.99022953480479</v>
      </c>
    </row>
    <row r="434" spans="2:6">
      <c r="B434" s="59">
        <v>418</v>
      </c>
      <c r="C434" s="60">
        <f ca="1" t="shared" si="18"/>
        <v>0.915235237162677</v>
      </c>
      <c r="D434" s="60">
        <f ca="1" t="shared" si="19"/>
        <v>0.450676893794251</v>
      </c>
      <c r="E434" s="60">
        <f ca="1" t="shared" si="20"/>
        <v>3</v>
      </c>
      <c r="F434" s="65">
        <f ca="1">IF(E434=1,$C$4*SQRT(D434),IF(E434=2,$C$4+($C$5-$C$4)*D434,$C$6-($C$6-$C$5)*SQRT(1-D434)))</f>
        <v>7.77650996047841</v>
      </c>
    </row>
    <row r="435" spans="2:6">
      <c r="B435" s="59">
        <v>419</v>
      </c>
      <c r="C435" s="60">
        <f ca="1" t="shared" si="18"/>
        <v>0.908333932013135</v>
      </c>
      <c r="D435" s="60">
        <f ca="1" t="shared" si="19"/>
        <v>0.869991795317224</v>
      </c>
      <c r="E435" s="60">
        <f ca="1" t="shared" si="20"/>
        <v>3</v>
      </c>
      <c r="F435" s="65">
        <f ca="1">IF(E435=1,$C$4*SQRT(D435),IF(E435=2,$C$4+($C$5-$C$4)*D435,$C$6-($C$6-$C$5)*SQRT(1-D435)))</f>
        <v>8.91830048435576</v>
      </c>
    </row>
    <row r="436" spans="2:6">
      <c r="B436" s="59">
        <v>420</v>
      </c>
      <c r="C436" s="60">
        <f ca="1" t="shared" si="18"/>
        <v>0.56700723067592</v>
      </c>
      <c r="D436" s="60">
        <f ca="1" t="shared" si="19"/>
        <v>0.182764778847495</v>
      </c>
      <c r="E436" s="60">
        <f ca="1" t="shared" si="20"/>
        <v>2</v>
      </c>
      <c r="F436" s="65">
        <f ca="1">IF(E436=1,$C$4*SQRT(D436),IF(E436=2,$C$4+($C$5-$C$4)*D436,$C$6-($C$6-$C$5)*SQRT(1-D436)))</f>
        <v>3.73105911538998</v>
      </c>
    </row>
    <row r="437" spans="2:6">
      <c r="B437" s="59">
        <v>421</v>
      </c>
      <c r="C437" s="60">
        <f ca="1" t="shared" si="18"/>
        <v>0.357321944229104</v>
      </c>
      <c r="D437" s="60">
        <f ca="1" t="shared" si="19"/>
        <v>0.436181258557478</v>
      </c>
      <c r="E437" s="60">
        <f ca="1" t="shared" si="20"/>
        <v>2</v>
      </c>
      <c r="F437" s="65">
        <f ca="1">IF(E437=1,$C$4*SQRT(D437),IF(E437=2,$C$4+($C$5-$C$4)*D437,$C$6-($C$6-$C$5)*SQRT(1-D437)))</f>
        <v>4.74472503422991</v>
      </c>
    </row>
    <row r="438" spans="2:6">
      <c r="B438" s="59">
        <v>422</v>
      </c>
      <c r="C438" s="60">
        <f ca="1" t="shared" si="18"/>
        <v>0.259933272953617</v>
      </c>
      <c r="D438" s="60">
        <f ca="1" t="shared" si="19"/>
        <v>0.253641232583142</v>
      </c>
      <c r="E438" s="60">
        <f ca="1" t="shared" si="20"/>
        <v>2</v>
      </c>
      <c r="F438" s="65">
        <f ca="1">IF(E438=1,$C$4*SQRT(D438),IF(E438=2,$C$4+($C$5-$C$4)*D438,$C$6-($C$6-$C$5)*SQRT(1-D438)))</f>
        <v>4.01456493033257</v>
      </c>
    </row>
    <row r="439" spans="2:6">
      <c r="B439" s="59">
        <v>423</v>
      </c>
      <c r="C439" s="60">
        <f ca="1" t="shared" si="18"/>
        <v>0.414415361403483</v>
      </c>
      <c r="D439" s="60">
        <f ca="1" t="shared" si="19"/>
        <v>0.394981927264012</v>
      </c>
      <c r="E439" s="60">
        <f ca="1" t="shared" si="20"/>
        <v>2</v>
      </c>
      <c r="F439" s="65">
        <f ca="1">IF(E439=1,$C$4*SQRT(D439),IF(E439=2,$C$4+($C$5-$C$4)*D439,$C$6-($C$6-$C$5)*SQRT(1-D439)))</f>
        <v>4.57992770905605</v>
      </c>
    </row>
    <row r="440" spans="2:6">
      <c r="B440" s="59">
        <v>424</v>
      </c>
      <c r="C440" s="60">
        <f ca="1" t="shared" si="18"/>
        <v>0.045019267365296</v>
      </c>
      <c r="D440" s="60">
        <f ca="1" t="shared" si="19"/>
        <v>0.38240054889413</v>
      </c>
      <c r="E440" s="60">
        <f ca="1" t="shared" si="20"/>
        <v>1</v>
      </c>
      <c r="F440" s="65">
        <f ca="1">IF(E440=1,$C$4*SQRT(D440),IF(E440=2,$C$4+($C$5-$C$4)*D440,$C$6-($C$6-$C$5)*SQRT(1-D440)))</f>
        <v>1.85515631148622</v>
      </c>
    </row>
    <row r="441" spans="2:6">
      <c r="B441" s="59">
        <v>425</v>
      </c>
      <c r="C441" s="60">
        <f ca="1" t="shared" si="18"/>
        <v>0.771473305891893</v>
      </c>
      <c r="D441" s="60">
        <f ca="1" t="shared" si="19"/>
        <v>0.0684161514175445</v>
      </c>
      <c r="E441" s="60">
        <f ca="1" t="shared" si="20"/>
        <v>2</v>
      </c>
      <c r="F441" s="65">
        <f ca="1">IF(E441=1,$C$4*SQRT(D441),IF(E441=2,$C$4+($C$5-$C$4)*D441,$C$6-($C$6-$C$5)*SQRT(1-D441)))</f>
        <v>3.27366460567018</v>
      </c>
    </row>
    <row r="442" spans="2:6">
      <c r="B442" s="59">
        <v>426</v>
      </c>
      <c r="C442" s="60">
        <f ca="1" t="shared" si="18"/>
        <v>0.52981649140707</v>
      </c>
      <c r="D442" s="60">
        <f ca="1" t="shared" si="19"/>
        <v>0.795824447061457</v>
      </c>
      <c r="E442" s="60">
        <f ca="1" t="shared" si="20"/>
        <v>2</v>
      </c>
      <c r="F442" s="65">
        <f ca="1">IF(E442=1,$C$4*SQRT(D442),IF(E442=2,$C$4+($C$5-$C$4)*D442,$C$6-($C$6-$C$5)*SQRT(1-D442)))</f>
        <v>6.18329778824583</v>
      </c>
    </row>
    <row r="443" spans="2:6">
      <c r="B443" s="59">
        <v>427</v>
      </c>
      <c r="C443" s="60">
        <f ca="1" t="shared" si="18"/>
        <v>0.164841627599404</v>
      </c>
      <c r="D443" s="60">
        <f ca="1" t="shared" si="19"/>
        <v>0.690797662354325</v>
      </c>
      <c r="E443" s="60">
        <f ca="1" t="shared" si="20"/>
        <v>1</v>
      </c>
      <c r="F443" s="65">
        <f ca="1">IF(E443=1,$C$4*SQRT(D443),IF(E443=2,$C$4+($C$5-$C$4)*D443,$C$6-($C$6-$C$5)*SQRT(1-D443)))</f>
        <v>2.49342715177102</v>
      </c>
    </row>
    <row r="444" spans="2:6">
      <c r="B444" s="59">
        <v>428</v>
      </c>
      <c r="C444" s="60">
        <f ca="1" t="shared" si="18"/>
        <v>0.520648471550667</v>
      </c>
      <c r="D444" s="60">
        <f ca="1" t="shared" si="19"/>
        <v>0.672952593793167</v>
      </c>
      <c r="E444" s="60">
        <f ca="1" t="shared" si="20"/>
        <v>2</v>
      </c>
      <c r="F444" s="65">
        <f ca="1">IF(E444=1,$C$4*SQRT(D444),IF(E444=2,$C$4+($C$5-$C$4)*D444,$C$6-($C$6-$C$5)*SQRT(1-D444)))</f>
        <v>5.69181037517267</v>
      </c>
    </row>
    <row r="445" spans="2:6">
      <c r="B445" s="59">
        <v>429</v>
      </c>
      <c r="C445" s="60">
        <f ca="1" t="shared" si="18"/>
        <v>0.0238790755083633</v>
      </c>
      <c r="D445" s="60">
        <f ca="1" t="shared" si="19"/>
        <v>0.470844994267409</v>
      </c>
      <c r="E445" s="60">
        <f ca="1" t="shared" si="20"/>
        <v>1</v>
      </c>
      <c r="F445" s="65">
        <f ca="1">IF(E445=1,$C$4*SQRT(D445),IF(E445=2,$C$4+($C$5-$C$4)*D445,$C$6-($C$6-$C$5)*SQRT(1-D445)))</f>
        <v>2.0585443761082</v>
      </c>
    </row>
    <row r="446" spans="2:6">
      <c r="B446" s="59">
        <v>430</v>
      </c>
      <c r="C446" s="60">
        <f ca="1" t="shared" si="18"/>
        <v>0.64302230067014</v>
      </c>
      <c r="D446" s="60">
        <f ca="1" t="shared" si="19"/>
        <v>0.998817181248125</v>
      </c>
      <c r="E446" s="60">
        <f ca="1" t="shared" si="20"/>
        <v>2</v>
      </c>
      <c r="F446" s="65">
        <f ca="1">IF(E446=1,$C$4*SQRT(D446),IF(E446=2,$C$4+($C$5-$C$4)*D446,$C$6-($C$6-$C$5)*SQRT(1-D446)))</f>
        <v>6.9952687249925</v>
      </c>
    </row>
    <row r="447" spans="2:6">
      <c r="B447" s="59">
        <v>431</v>
      </c>
      <c r="C447" s="60">
        <f ca="1" t="shared" si="18"/>
        <v>0.866310412666928</v>
      </c>
      <c r="D447" s="60">
        <f ca="1" t="shared" si="19"/>
        <v>0.475369993783394</v>
      </c>
      <c r="E447" s="60">
        <f ca="1" t="shared" si="20"/>
        <v>3</v>
      </c>
      <c r="F447" s="65">
        <f ca="1">IF(E447=1,$C$4*SQRT(D447),IF(E447=2,$C$4+($C$5-$C$4)*D447,$C$6-($C$6-$C$5)*SQRT(1-D447)))</f>
        <v>7.827059582973</v>
      </c>
    </row>
    <row r="448" spans="2:6">
      <c r="B448" s="59">
        <v>432</v>
      </c>
      <c r="C448" s="60">
        <f ca="1" t="shared" si="18"/>
        <v>0.386949220225693</v>
      </c>
      <c r="D448" s="60">
        <f ca="1" t="shared" si="19"/>
        <v>0.924408007611967</v>
      </c>
      <c r="E448" s="60">
        <f ca="1" t="shared" si="20"/>
        <v>2</v>
      </c>
      <c r="F448" s="65">
        <f ca="1">IF(E448=1,$C$4*SQRT(D448),IF(E448=2,$C$4+($C$5-$C$4)*D448,$C$6-($C$6-$C$5)*SQRT(1-D448)))</f>
        <v>6.69763203044787</v>
      </c>
    </row>
    <row r="449" spans="2:6">
      <c r="B449" s="59">
        <v>433</v>
      </c>
      <c r="C449" s="60">
        <f ca="1" t="shared" si="18"/>
        <v>0.856912441068008</v>
      </c>
      <c r="D449" s="60">
        <f ca="1" t="shared" si="19"/>
        <v>0.270969429912068</v>
      </c>
      <c r="E449" s="60">
        <f ca="1" t="shared" si="20"/>
        <v>3</v>
      </c>
      <c r="F449" s="65">
        <f ca="1">IF(E449=1,$C$4*SQRT(D449),IF(E449=2,$C$4+($C$5-$C$4)*D449,$C$6-($C$6-$C$5)*SQRT(1-D449)))</f>
        <v>7.43850138965656</v>
      </c>
    </row>
    <row r="450" spans="2:6">
      <c r="B450" s="59">
        <v>434</v>
      </c>
      <c r="C450" s="60">
        <f ca="1" t="shared" si="18"/>
        <v>0.70257654457411</v>
      </c>
      <c r="D450" s="60">
        <f ca="1" t="shared" si="19"/>
        <v>0.821421849005163</v>
      </c>
      <c r="E450" s="60">
        <f ca="1" t="shared" si="20"/>
        <v>2</v>
      </c>
      <c r="F450" s="65">
        <f ca="1">IF(E450=1,$C$4*SQRT(D450),IF(E450=2,$C$4+($C$5-$C$4)*D450,$C$6-($C$6-$C$5)*SQRT(1-D450)))</f>
        <v>6.28568739602065</v>
      </c>
    </row>
    <row r="451" spans="2:6">
      <c r="B451" s="59">
        <v>435</v>
      </c>
      <c r="C451" s="60">
        <f ca="1" t="shared" si="18"/>
        <v>0.118533661612549</v>
      </c>
      <c r="D451" s="60">
        <f ca="1" t="shared" si="19"/>
        <v>0.972321889346081</v>
      </c>
      <c r="E451" s="60">
        <f ca="1" t="shared" si="20"/>
        <v>1</v>
      </c>
      <c r="F451" s="65">
        <f ca="1">IF(E451=1,$C$4*SQRT(D451),IF(E451=2,$C$4+($C$5-$C$4)*D451,$C$6-($C$6-$C$5)*SQRT(1-D451)))</f>
        <v>2.95819150903296</v>
      </c>
    </row>
    <row r="452" spans="2:6">
      <c r="B452" s="59">
        <v>436</v>
      </c>
      <c r="C452" s="60">
        <f ca="1" t="shared" si="18"/>
        <v>0.518654113041662</v>
      </c>
      <c r="D452" s="60">
        <f ca="1" t="shared" si="19"/>
        <v>0.198937979546772</v>
      </c>
      <c r="E452" s="60">
        <f ca="1" t="shared" si="20"/>
        <v>2</v>
      </c>
      <c r="F452" s="65">
        <f ca="1">IF(E452=1,$C$4*SQRT(D452),IF(E452=2,$C$4+($C$5-$C$4)*D452,$C$6-($C$6-$C$5)*SQRT(1-D452)))</f>
        <v>3.79575191818709</v>
      </c>
    </row>
    <row r="453" spans="2:6">
      <c r="B453" s="59">
        <v>437</v>
      </c>
      <c r="C453" s="60">
        <f ca="1" t="shared" si="18"/>
        <v>0.802206928893111</v>
      </c>
      <c r="D453" s="60">
        <f ca="1" t="shared" si="19"/>
        <v>0.382441414527043</v>
      </c>
      <c r="E453" s="60">
        <f ca="1" t="shared" si="20"/>
        <v>3</v>
      </c>
      <c r="F453" s="65">
        <f ca="1">IF(E453=1,$C$4*SQRT(D453),IF(E453=2,$C$4+($C$5-$C$4)*D453,$C$6-($C$6-$C$5)*SQRT(1-D453)))</f>
        <v>7.6424531246958</v>
      </c>
    </row>
    <row r="454" spans="2:6">
      <c r="B454" s="59">
        <v>438</v>
      </c>
      <c r="C454" s="60">
        <f ca="1" t="shared" si="18"/>
        <v>0.137811650803316</v>
      </c>
      <c r="D454" s="60">
        <f ca="1" t="shared" si="19"/>
        <v>0.710823464935853</v>
      </c>
      <c r="E454" s="60">
        <f ca="1" t="shared" si="20"/>
        <v>1</v>
      </c>
      <c r="F454" s="65">
        <f ca="1">IF(E454=1,$C$4*SQRT(D454),IF(E454=2,$C$4+($C$5-$C$4)*D454,$C$6-($C$6-$C$5)*SQRT(1-D454)))</f>
        <v>2.52931041677819</v>
      </c>
    </row>
    <row r="455" spans="2:6">
      <c r="B455" s="59">
        <v>439</v>
      </c>
      <c r="C455" s="60">
        <f ca="1" t="shared" si="18"/>
        <v>0.882430136561038</v>
      </c>
      <c r="D455" s="60">
        <f ca="1" t="shared" si="19"/>
        <v>0.0613604847729294</v>
      </c>
      <c r="E455" s="60">
        <f ca="1" t="shared" si="20"/>
        <v>3</v>
      </c>
      <c r="F455" s="65">
        <f ca="1">IF(E455=1,$C$4*SQRT(D455),IF(E455=2,$C$4+($C$5-$C$4)*D455,$C$6-($C$6-$C$5)*SQRT(1-D455)))</f>
        <v>7.09349769705172</v>
      </c>
    </row>
    <row r="456" spans="2:6">
      <c r="B456" s="59">
        <v>440</v>
      </c>
      <c r="C456" s="60">
        <f ca="1" t="shared" si="18"/>
        <v>0.1971060760101</v>
      </c>
      <c r="D456" s="60">
        <f ca="1" t="shared" si="19"/>
        <v>0.54284011957666</v>
      </c>
      <c r="E456" s="60">
        <f ca="1" t="shared" si="20"/>
        <v>1</v>
      </c>
      <c r="F456" s="65">
        <f ca="1">IF(E456=1,$C$4*SQRT(D456),IF(E456=2,$C$4+($C$5-$C$4)*D456,$C$6-($C$6-$C$5)*SQRT(1-D456)))</f>
        <v>2.21033053550593</v>
      </c>
    </row>
    <row r="457" spans="2:6">
      <c r="B457" s="59">
        <v>441</v>
      </c>
      <c r="C457" s="60">
        <f ca="1" t="shared" si="18"/>
        <v>0.862729919463418</v>
      </c>
      <c r="D457" s="60">
        <f ca="1" t="shared" si="19"/>
        <v>0.472021676025249</v>
      </c>
      <c r="E457" s="60">
        <f ca="1" t="shared" si="20"/>
        <v>3</v>
      </c>
      <c r="F457" s="65">
        <f ca="1">IF(E457=1,$C$4*SQRT(D457),IF(E457=2,$C$4+($C$5-$C$4)*D457,$C$6-($C$6-$C$5)*SQRT(1-D457)))</f>
        <v>7.820136491481</v>
      </c>
    </row>
    <row r="458" spans="2:6">
      <c r="B458" s="59">
        <v>442</v>
      </c>
      <c r="C458" s="60">
        <f ca="1" t="shared" si="18"/>
        <v>0.545545455197774</v>
      </c>
      <c r="D458" s="60">
        <f ca="1" t="shared" si="19"/>
        <v>0.0283527052053631</v>
      </c>
      <c r="E458" s="60">
        <f ca="1" t="shared" si="20"/>
        <v>2</v>
      </c>
      <c r="F458" s="65">
        <f ca="1">IF(E458=1,$C$4*SQRT(D458),IF(E458=2,$C$4+($C$5-$C$4)*D458,$C$6-($C$6-$C$5)*SQRT(1-D458)))</f>
        <v>3.11341082082145</v>
      </c>
    </row>
    <row r="459" spans="2:6">
      <c r="B459" s="59">
        <v>443</v>
      </c>
      <c r="C459" s="60">
        <f ca="1" t="shared" si="18"/>
        <v>0.900851236704681</v>
      </c>
      <c r="D459" s="60">
        <f ca="1" t="shared" si="19"/>
        <v>0.756620258239497</v>
      </c>
      <c r="E459" s="60">
        <f ca="1" t="shared" si="20"/>
        <v>3</v>
      </c>
      <c r="F459" s="65">
        <f ca="1">IF(E459=1,$C$4*SQRT(D459),IF(E459=2,$C$4+($C$5-$C$4)*D459,$C$6-($C$6-$C$5)*SQRT(1-D459)))</f>
        <v>8.51999402844295</v>
      </c>
    </row>
    <row r="460" spans="2:6">
      <c r="B460" s="59">
        <v>444</v>
      </c>
      <c r="C460" s="60">
        <f ca="1" t="shared" si="18"/>
        <v>0.874451154043438</v>
      </c>
      <c r="D460" s="60">
        <f ca="1" t="shared" si="19"/>
        <v>0.342137950532275</v>
      </c>
      <c r="E460" s="60">
        <f ca="1" t="shared" si="20"/>
        <v>3</v>
      </c>
      <c r="F460" s="65">
        <f ca="1">IF(E460=1,$C$4*SQRT(D460),IF(E460=2,$C$4+($C$5-$C$4)*D460,$C$6-($C$6-$C$5)*SQRT(1-D460)))</f>
        <v>7.56673913334194</v>
      </c>
    </row>
    <row r="461" spans="2:6">
      <c r="B461" s="59">
        <v>445</v>
      </c>
      <c r="C461" s="60">
        <f ca="1" t="shared" si="18"/>
        <v>0.605880650259742</v>
      </c>
      <c r="D461" s="60">
        <f ca="1" t="shared" si="19"/>
        <v>0.41680905707112</v>
      </c>
      <c r="E461" s="60">
        <f ca="1" t="shared" si="20"/>
        <v>2</v>
      </c>
      <c r="F461" s="65">
        <f ca="1">IF(E461=1,$C$4*SQRT(D461),IF(E461=2,$C$4+($C$5-$C$4)*D461,$C$6-($C$6-$C$5)*SQRT(1-D461)))</f>
        <v>4.66723622828448</v>
      </c>
    </row>
    <row r="462" spans="2:6">
      <c r="B462" s="59">
        <v>446</v>
      </c>
      <c r="C462" s="60">
        <f ca="1" t="shared" si="18"/>
        <v>0.737749168827789</v>
      </c>
      <c r="D462" s="60">
        <f ca="1" t="shared" si="19"/>
        <v>0.923682737522636</v>
      </c>
      <c r="E462" s="60">
        <f ca="1" t="shared" si="20"/>
        <v>2</v>
      </c>
      <c r="F462" s="65">
        <f ca="1">IF(E462=1,$C$4*SQRT(D462),IF(E462=2,$C$4+($C$5-$C$4)*D462,$C$6-($C$6-$C$5)*SQRT(1-D462)))</f>
        <v>6.69473095009054</v>
      </c>
    </row>
    <row r="463" spans="2:6">
      <c r="B463" s="59">
        <v>447</v>
      </c>
      <c r="C463" s="60">
        <f ca="1" t="shared" si="18"/>
        <v>0.296432967280887</v>
      </c>
      <c r="D463" s="60">
        <f ca="1" t="shared" si="19"/>
        <v>0.506298492396096</v>
      </c>
      <c r="E463" s="60">
        <f ca="1" t="shared" si="20"/>
        <v>2</v>
      </c>
      <c r="F463" s="65">
        <f ca="1">IF(E463=1,$C$4*SQRT(D463),IF(E463=2,$C$4+($C$5-$C$4)*D463,$C$6-($C$6-$C$5)*SQRT(1-D463)))</f>
        <v>5.02519396958439</v>
      </c>
    </row>
    <row r="464" spans="2:6">
      <c r="B464" s="59">
        <v>448</v>
      </c>
      <c r="C464" s="60">
        <f ca="1" t="shared" si="18"/>
        <v>0.0299777371870447</v>
      </c>
      <c r="D464" s="60">
        <f ca="1" t="shared" si="19"/>
        <v>0.952452269568892</v>
      </c>
      <c r="E464" s="60">
        <f ca="1" t="shared" si="20"/>
        <v>1</v>
      </c>
      <c r="F464" s="65">
        <f ca="1">IF(E464=1,$C$4*SQRT(D464),IF(E464=2,$C$4+($C$5-$C$4)*D464,$C$6-($C$6-$C$5)*SQRT(1-D464)))</f>
        <v>2.92780983435059</v>
      </c>
    </row>
    <row r="465" spans="2:6">
      <c r="B465" s="59">
        <v>449</v>
      </c>
      <c r="C465" s="60">
        <f ca="1" t="shared" ref="C465:C528" si="21">RAND()</f>
        <v>0.31431862436627</v>
      </c>
      <c r="D465" s="60">
        <f ca="1" t="shared" ref="D465:D528" si="22">RAND()</f>
        <v>0.868137935256598</v>
      </c>
      <c r="E465" s="60">
        <f ca="1" t="shared" ref="E465:E528" si="23">IF(C465&lt;=$C$10,1,IF(C465&lt;=$C$10+$C$11,2,3))</f>
        <v>2</v>
      </c>
      <c r="F465" s="65">
        <f ca="1">IF(E465=1,$C$4*SQRT(D465),IF(E465=2,$C$4+($C$5-$C$4)*D465,$C$6-($C$6-$C$5)*SQRT(1-D465)))</f>
        <v>6.47255174102639</v>
      </c>
    </row>
    <row r="466" spans="2:6">
      <c r="B466" s="59">
        <v>450</v>
      </c>
      <c r="C466" s="60">
        <f ca="1" t="shared" si="21"/>
        <v>0.461152483211539</v>
      </c>
      <c r="D466" s="60">
        <f ca="1" t="shared" si="22"/>
        <v>0.16047999856606</v>
      </c>
      <c r="E466" s="60">
        <f ca="1" t="shared" si="23"/>
        <v>2</v>
      </c>
      <c r="F466" s="65">
        <f ca="1">IF(E466=1,$C$4*SQRT(D466),IF(E466=2,$C$4+($C$5-$C$4)*D466,$C$6-($C$6-$C$5)*SQRT(1-D466)))</f>
        <v>3.64191999426424</v>
      </c>
    </row>
    <row r="467" spans="2:6">
      <c r="B467" s="59">
        <v>451</v>
      </c>
      <c r="C467" s="60">
        <f ca="1" t="shared" si="21"/>
        <v>0.702434822053464</v>
      </c>
      <c r="D467" s="60">
        <f ca="1" t="shared" si="22"/>
        <v>0.133420667602091</v>
      </c>
      <c r="E467" s="60">
        <f ca="1" t="shared" si="23"/>
        <v>2</v>
      </c>
      <c r="F467" s="65">
        <f ca="1">IF(E467=1,$C$4*SQRT(D467),IF(E467=2,$C$4+($C$5-$C$4)*D467,$C$6-($C$6-$C$5)*SQRT(1-D467)))</f>
        <v>3.53368267040836</v>
      </c>
    </row>
    <row r="468" spans="2:6">
      <c r="B468" s="59">
        <v>452</v>
      </c>
      <c r="C468" s="60">
        <f ca="1" t="shared" si="21"/>
        <v>0.432651476973787</v>
      </c>
      <c r="D468" s="60">
        <f ca="1" t="shared" si="22"/>
        <v>0.141955407820829</v>
      </c>
      <c r="E468" s="60">
        <f ca="1" t="shared" si="23"/>
        <v>2</v>
      </c>
      <c r="F468" s="65">
        <f ca="1">IF(E468=1,$C$4*SQRT(D468),IF(E468=2,$C$4+($C$5-$C$4)*D468,$C$6-($C$6-$C$5)*SQRT(1-D468)))</f>
        <v>3.56782163128332</v>
      </c>
    </row>
    <row r="469" spans="2:6">
      <c r="B469" s="59">
        <v>453</v>
      </c>
      <c r="C469" s="60">
        <f ca="1" t="shared" si="21"/>
        <v>0.0394475718804965</v>
      </c>
      <c r="D469" s="60">
        <f ca="1" t="shared" si="22"/>
        <v>0.382238734420686</v>
      </c>
      <c r="E469" s="60">
        <f ca="1" t="shared" si="23"/>
        <v>1</v>
      </c>
      <c r="F469" s="65">
        <f ca="1">IF(E469=1,$C$4*SQRT(D469),IF(E469=2,$C$4+($C$5-$C$4)*D469,$C$6-($C$6-$C$5)*SQRT(1-D469)))</f>
        <v>1.85476376117989</v>
      </c>
    </row>
    <row r="470" spans="2:6">
      <c r="B470" s="59">
        <v>454</v>
      </c>
      <c r="C470" s="60">
        <f ca="1" t="shared" si="21"/>
        <v>0.510672384171712</v>
      </c>
      <c r="D470" s="60">
        <f ca="1" t="shared" si="22"/>
        <v>0.836743521964794</v>
      </c>
      <c r="E470" s="60">
        <f ca="1" t="shared" si="23"/>
        <v>2</v>
      </c>
      <c r="F470" s="65">
        <f ca="1">IF(E470=1,$C$4*SQRT(D470),IF(E470=2,$C$4+($C$5-$C$4)*D470,$C$6-($C$6-$C$5)*SQRT(1-D470)))</f>
        <v>6.34697408785918</v>
      </c>
    </row>
    <row r="471" spans="2:6">
      <c r="B471" s="59">
        <v>455</v>
      </c>
      <c r="C471" s="60">
        <f ca="1" t="shared" si="21"/>
        <v>0.109484376081481</v>
      </c>
      <c r="D471" s="60">
        <f ca="1" t="shared" si="22"/>
        <v>0.0391835796944251</v>
      </c>
      <c r="E471" s="60">
        <f ca="1" t="shared" si="23"/>
        <v>1</v>
      </c>
      <c r="F471" s="65">
        <f ca="1">IF(E471=1,$C$4*SQRT(D471),IF(E471=2,$C$4+($C$5-$C$4)*D471,$C$6-($C$6-$C$5)*SQRT(1-D471)))</f>
        <v>0.593845280565423</v>
      </c>
    </row>
    <row r="472" spans="2:6">
      <c r="B472" s="59">
        <v>456</v>
      </c>
      <c r="C472" s="60">
        <f ca="1" t="shared" si="21"/>
        <v>0.00923851215045235</v>
      </c>
      <c r="D472" s="60">
        <f ca="1" t="shared" si="22"/>
        <v>0.374248909250333</v>
      </c>
      <c r="E472" s="60">
        <f ca="1" t="shared" si="23"/>
        <v>1</v>
      </c>
      <c r="F472" s="65">
        <f ca="1">IF(E472=1,$C$4*SQRT(D472),IF(E472=2,$C$4+($C$5-$C$4)*D472,$C$6-($C$6-$C$5)*SQRT(1-D472)))</f>
        <v>1.83527659584407</v>
      </c>
    </row>
    <row r="473" spans="2:6">
      <c r="B473" s="59">
        <v>457</v>
      </c>
      <c r="C473" s="60">
        <f ca="1" t="shared" si="21"/>
        <v>0.784964705987308</v>
      </c>
      <c r="D473" s="60">
        <f ca="1" t="shared" si="22"/>
        <v>0.341258315367567</v>
      </c>
      <c r="E473" s="60">
        <f ca="1" t="shared" si="23"/>
        <v>2</v>
      </c>
      <c r="F473" s="65">
        <f ca="1">IF(E473=1,$C$4*SQRT(D473),IF(E473=2,$C$4+($C$5-$C$4)*D473,$C$6-($C$6-$C$5)*SQRT(1-D473)))</f>
        <v>4.36503326147027</v>
      </c>
    </row>
    <row r="474" spans="2:6">
      <c r="B474" s="59">
        <v>458</v>
      </c>
      <c r="C474" s="60">
        <f ca="1" t="shared" si="21"/>
        <v>0.716736925406442</v>
      </c>
      <c r="D474" s="60">
        <f ca="1" t="shared" si="22"/>
        <v>0.330965552964092</v>
      </c>
      <c r="E474" s="60">
        <f ca="1" t="shared" si="23"/>
        <v>2</v>
      </c>
      <c r="F474" s="65">
        <f ca="1">IF(E474=1,$C$4*SQRT(D474),IF(E474=2,$C$4+($C$5-$C$4)*D474,$C$6-($C$6-$C$5)*SQRT(1-D474)))</f>
        <v>4.32386221185637</v>
      </c>
    </row>
    <row r="475" spans="2:6">
      <c r="B475" s="59">
        <v>459</v>
      </c>
      <c r="C475" s="60">
        <f ca="1" t="shared" si="21"/>
        <v>0.655335281801258</v>
      </c>
      <c r="D475" s="60">
        <f ca="1" t="shared" si="22"/>
        <v>0.619800002065508</v>
      </c>
      <c r="E475" s="60">
        <f ca="1" t="shared" si="23"/>
        <v>2</v>
      </c>
      <c r="F475" s="65">
        <f ca="1">IF(E475=1,$C$4*SQRT(D475),IF(E475=2,$C$4+($C$5-$C$4)*D475,$C$6-($C$6-$C$5)*SQRT(1-D475)))</f>
        <v>5.47920000826203</v>
      </c>
    </row>
    <row r="476" spans="2:6">
      <c r="B476" s="59">
        <v>460</v>
      </c>
      <c r="C476" s="60">
        <f ca="1" t="shared" si="21"/>
        <v>0.853371053249697</v>
      </c>
      <c r="D476" s="60">
        <f ca="1" t="shared" si="22"/>
        <v>0.428130338164093</v>
      </c>
      <c r="E476" s="60">
        <f ca="1" t="shared" si="23"/>
        <v>3</v>
      </c>
      <c r="F476" s="65">
        <f ca="1">IF(E476=1,$C$4*SQRT(D476),IF(E476=2,$C$4+($C$5-$C$4)*D476,$C$6-($C$6-$C$5)*SQRT(1-D476)))</f>
        <v>7.73133806914226</v>
      </c>
    </row>
    <row r="477" spans="2:6">
      <c r="B477" s="59">
        <v>461</v>
      </c>
      <c r="C477" s="60">
        <f ca="1" t="shared" si="21"/>
        <v>0.348742611379236</v>
      </c>
      <c r="D477" s="60">
        <f ca="1" t="shared" si="22"/>
        <v>0.283353947509842</v>
      </c>
      <c r="E477" s="60">
        <f ca="1" t="shared" si="23"/>
        <v>2</v>
      </c>
      <c r="F477" s="65">
        <f ca="1">IF(E477=1,$C$4*SQRT(D477),IF(E477=2,$C$4+($C$5-$C$4)*D477,$C$6-($C$6-$C$5)*SQRT(1-D477)))</f>
        <v>4.13341579003937</v>
      </c>
    </row>
    <row r="478" spans="2:6">
      <c r="B478" s="59">
        <v>462</v>
      </c>
      <c r="C478" s="60">
        <f ca="1" t="shared" si="21"/>
        <v>0.683045983797432</v>
      </c>
      <c r="D478" s="60">
        <f ca="1" t="shared" si="22"/>
        <v>0.988019765916757</v>
      </c>
      <c r="E478" s="60">
        <f ca="1" t="shared" si="23"/>
        <v>2</v>
      </c>
      <c r="F478" s="65">
        <f ca="1">IF(E478=1,$C$4*SQRT(D478),IF(E478=2,$C$4+($C$5-$C$4)*D478,$C$6-($C$6-$C$5)*SQRT(1-D478)))</f>
        <v>6.95207906366703</v>
      </c>
    </row>
    <row r="479" spans="2:6">
      <c r="B479" s="59">
        <v>463</v>
      </c>
      <c r="C479" s="60">
        <f ca="1" t="shared" si="21"/>
        <v>0.404037902014838</v>
      </c>
      <c r="D479" s="60">
        <f ca="1" t="shared" si="22"/>
        <v>0.985938798592621</v>
      </c>
      <c r="E479" s="60">
        <f ca="1" t="shared" si="23"/>
        <v>2</v>
      </c>
      <c r="F479" s="65">
        <f ca="1">IF(E479=1,$C$4*SQRT(D479),IF(E479=2,$C$4+($C$5-$C$4)*D479,$C$6-($C$6-$C$5)*SQRT(1-D479)))</f>
        <v>6.94375519437048</v>
      </c>
    </row>
    <row r="480" spans="2:6">
      <c r="B480" s="59">
        <v>464</v>
      </c>
      <c r="C480" s="60">
        <f ca="1" t="shared" si="21"/>
        <v>0.718911932415155</v>
      </c>
      <c r="D480" s="60">
        <f ca="1" t="shared" si="22"/>
        <v>0.0157478945465233</v>
      </c>
      <c r="E480" s="60">
        <f ca="1" t="shared" si="23"/>
        <v>2</v>
      </c>
      <c r="F480" s="65">
        <f ca="1">IF(E480=1,$C$4*SQRT(D480),IF(E480=2,$C$4+($C$5-$C$4)*D480,$C$6-($C$6-$C$5)*SQRT(1-D480)))</f>
        <v>3.06299157818609</v>
      </c>
    </row>
    <row r="481" spans="2:6">
      <c r="B481" s="59">
        <v>465</v>
      </c>
      <c r="C481" s="60">
        <f ca="1" t="shared" si="21"/>
        <v>0.917581474139575</v>
      </c>
      <c r="D481" s="60">
        <f ca="1" t="shared" si="22"/>
        <v>0.0424858231957508</v>
      </c>
      <c r="E481" s="60">
        <f ca="1" t="shared" si="23"/>
        <v>3</v>
      </c>
      <c r="F481" s="65">
        <f ca="1">IF(E481=1,$C$4*SQRT(D481),IF(E481=2,$C$4+($C$5-$C$4)*D481,$C$6-($C$6-$C$5)*SQRT(1-D481)))</f>
        <v>7.06442039943758</v>
      </c>
    </row>
    <row r="482" spans="2:6">
      <c r="B482" s="59">
        <v>466</v>
      </c>
      <c r="C482" s="60">
        <f ca="1" t="shared" si="21"/>
        <v>0.177288804471036</v>
      </c>
      <c r="D482" s="60">
        <f ca="1" t="shared" si="22"/>
        <v>0.911617553985945</v>
      </c>
      <c r="E482" s="60">
        <f ca="1" t="shared" si="23"/>
        <v>1</v>
      </c>
      <c r="F482" s="65">
        <f ca="1">IF(E482=1,$C$4*SQRT(D482),IF(E482=2,$C$4+($C$5-$C$4)*D482,$C$6-($C$6-$C$5)*SQRT(1-D482)))</f>
        <v>2.86435996094651</v>
      </c>
    </row>
    <row r="483" spans="2:6">
      <c r="B483" s="59">
        <v>467</v>
      </c>
      <c r="C483" s="60">
        <f ca="1" t="shared" si="21"/>
        <v>0.175987782076444</v>
      </c>
      <c r="D483" s="60">
        <f ca="1" t="shared" si="22"/>
        <v>0.238572165942841</v>
      </c>
      <c r="E483" s="60">
        <f ca="1" t="shared" si="23"/>
        <v>1</v>
      </c>
      <c r="F483" s="65">
        <f ca="1">IF(E483=1,$C$4*SQRT(D483),IF(E483=2,$C$4+($C$5-$C$4)*D483,$C$6-($C$6-$C$5)*SQRT(1-D483)))</f>
        <v>1.46531549281565</v>
      </c>
    </row>
    <row r="484" spans="2:6">
      <c r="B484" s="59">
        <v>468</v>
      </c>
      <c r="C484" s="60">
        <f ca="1" t="shared" si="21"/>
        <v>0.376377363280749</v>
      </c>
      <c r="D484" s="60">
        <f ca="1" t="shared" si="22"/>
        <v>0.188488169301445</v>
      </c>
      <c r="E484" s="60">
        <f ca="1" t="shared" si="23"/>
        <v>2</v>
      </c>
      <c r="F484" s="65">
        <f ca="1">IF(E484=1,$C$4*SQRT(D484),IF(E484=2,$C$4+($C$5-$C$4)*D484,$C$6-($C$6-$C$5)*SQRT(1-D484)))</f>
        <v>3.75395267720578</v>
      </c>
    </row>
    <row r="485" spans="2:6">
      <c r="B485" s="59">
        <v>469</v>
      </c>
      <c r="C485" s="60">
        <f ca="1" t="shared" si="21"/>
        <v>0.636466226835364</v>
      </c>
      <c r="D485" s="60">
        <f ca="1" t="shared" si="22"/>
        <v>0.291321489544009</v>
      </c>
      <c r="E485" s="60">
        <f ca="1" t="shared" si="23"/>
        <v>2</v>
      </c>
      <c r="F485" s="65">
        <f ca="1">IF(E485=1,$C$4*SQRT(D485),IF(E485=2,$C$4+($C$5-$C$4)*D485,$C$6-($C$6-$C$5)*SQRT(1-D485)))</f>
        <v>4.16528595817604</v>
      </c>
    </row>
    <row r="486" spans="2:6">
      <c r="B486" s="59">
        <v>470</v>
      </c>
      <c r="C486" s="60">
        <f ca="1" t="shared" si="21"/>
        <v>0.176992844236555</v>
      </c>
      <c r="D486" s="60">
        <f ca="1" t="shared" si="22"/>
        <v>0.255237861833991</v>
      </c>
      <c r="E486" s="60">
        <f ca="1" t="shared" si="23"/>
        <v>1</v>
      </c>
      <c r="F486" s="65">
        <f ca="1">IF(E486=1,$C$4*SQRT(D486),IF(E486=2,$C$4+($C$5-$C$4)*D486,$C$6-($C$6-$C$5)*SQRT(1-D486)))</f>
        <v>1.51563213099548</v>
      </c>
    </row>
    <row r="487" spans="2:6">
      <c r="B487" s="59">
        <v>471</v>
      </c>
      <c r="C487" s="60">
        <f ca="1" t="shared" si="21"/>
        <v>0.985741050151098</v>
      </c>
      <c r="D487" s="60">
        <f ca="1" t="shared" si="22"/>
        <v>0.773488399729223</v>
      </c>
      <c r="E487" s="60">
        <f ca="1" t="shared" si="23"/>
        <v>3</v>
      </c>
      <c r="F487" s="65">
        <f ca="1">IF(E487=1,$C$4*SQRT(D487),IF(E487=2,$C$4+($C$5-$C$4)*D487,$C$6-($C$6-$C$5)*SQRT(1-D487)))</f>
        <v>8.57220295474567</v>
      </c>
    </row>
    <row r="488" spans="2:6">
      <c r="B488" s="59">
        <v>472</v>
      </c>
      <c r="C488" s="60">
        <f ca="1" t="shared" si="21"/>
        <v>0.178283915605324</v>
      </c>
      <c r="D488" s="60">
        <f ca="1" t="shared" si="22"/>
        <v>0.187080306161864</v>
      </c>
      <c r="E488" s="60">
        <f ca="1" t="shared" si="23"/>
        <v>1</v>
      </c>
      <c r="F488" s="65">
        <f ca="1">IF(E488=1,$C$4*SQRT(D488),IF(E488=2,$C$4+($C$5-$C$4)*D488,$C$6-($C$6-$C$5)*SQRT(1-D488)))</f>
        <v>1.29758342909301</v>
      </c>
    </row>
    <row r="489" spans="2:6">
      <c r="B489" s="59">
        <v>473</v>
      </c>
      <c r="C489" s="60">
        <f ca="1" t="shared" si="21"/>
        <v>0.472964783649642</v>
      </c>
      <c r="D489" s="60">
        <f ca="1" t="shared" si="22"/>
        <v>0.975826283957218</v>
      </c>
      <c r="E489" s="60">
        <f ca="1" t="shared" si="23"/>
        <v>2</v>
      </c>
      <c r="F489" s="65">
        <f ca="1">IF(E489=1,$C$4*SQRT(D489),IF(E489=2,$C$4+($C$5-$C$4)*D489,$C$6-($C$6-$C$5)*SQRT(1-D489)))</f>
        <v>6.90330513582887</v>
      </c>
    </row>
    <row r="490" spans="2:6">
      <c r="B490" s="59">
        <v>474</v>
      </c>
      <c r="C490" s="60">
        <f ca="1" t="shared" si="21"/>
        <v>0.240724804516244</v>
      </c>
      <c r="D490" s="60">
        <f ca="1" t="shared" si="22"/>
        <v>0.478706039679519</v>
      </c>
      <c r="E490" s="60">
        <f ca="1" t="shared" si="23"/>
        <v>2</v>
      </c>
      <c r="F490" s="65">
        <f ca="1">IF(E490=1,$C$4*SQRT(D490),IF(E490=2,$C$4+($C$5-$C$4)*D490,$C$6-($C$6-$C$5)*SQRT(1-D490)))</f>
        <v>4.91482415871808</v>
      </c>
    </row>
    <row r="491" spans="2:6">
      <c r="B491" s="59">
        <v>475</v>
      </c>
      <c r="C491" s="60">
        <f ca="1" t="shared" si="21"/>
        <v>0.013874913721095</v>
      </c>
      <c r="D491" s="60">
        <f ca="1" t="shared" si="22"/>
        <v>0.8729111596998</v>
      </c>
      <c r="E491" s="60">
        <f ca="1" t="shared" si="23"/>
        <v>1</v>
      </c>
      <c r="F491" s="65">
        <f ca="1">IF(E491=1,$C$4*SQRT(D491),IF(E491=2,$C$4+($C$5-$C$4)*D491,$C$6-($C$6-$C$5)*SQRT(1-D491)))</f>
        <v>2.80289144229637</v>
      </c>
    </row>
    <row r="492" spans="2:6">
      <c r="B492" s="59">
        <v>476</v>
      </c>
      <c r="C492" s="60">
        <f ca="1" t="shared" si="21"/>
        <v>0.660549500295634</v>
      </c>
      <c r="D492" s="60">
        <f ca="1" t="shared" si="22"/>
        <v>0.777043527852951</v>
      </c>
      <c r="E492" s="60">
        <f ca="1" t="shared" si="23"/>
        <v>2</v>
      </c>
      <c r="F492" s="65">
        <f ca="1">IF(E492=1,$C$4*SQRT(D492),IF(E492=2,$C$4+($C$5-$C$4)*D492,$C$6-($C$6-$C$5)*SQRT(1-D492)))</f>
        <v>6.1081741114118</v>
      </c>
    </row>
    <row r="493" spans="2:6">
      <c r="B493" s="59">
        <v>477</v>
      </c>
      <c r="C493" s="60">
        <f ca="1" t="shared" si="21"/>
        <v>0.635366679056978</v>
      </c>
      <c r="D493" s="60">
        <f ca="1" t="shared" si="22"/>
        <v>0.422720077055623</v>
      </c>
      <c r="E493" s="60">
        <f ca="1" t="shared" si="23"/>
        <v>2</v>
      </c>
      <c r="F493" s="65">
        <f ca="1">IF(E493=1,$C$4*SQRT(D493),IF(E493=2,$C$4+($C$5-$C$4)*D493,$C$6-($C$6-$C$5)*SQRT(1-D493)))</f>
        <v>4.69088030822249</v>
      </c>
    </row>
    <row r="494" spans="2:6">
      <c r="B494" s="59">
        <v>478</v>
      </c>
      <c r="C494" s="60">
        <f ca="1" t="shared" si="21"/>
        <v>0.220488589905018</v>
      </c>
      <c r="D494" s="60">
        <f ca="1" t="shared" si="22"/>
        <v>0.702343647505301</v>
      </c>
      <c r="E494" s="60">
        <f ca="1" t="shared" si="23"/>
        <v>2</v>
      </c>
      <c r="F494" s="65">
        <f ca="1">IF(E494=1,$C$4*SQRT(D494),IF(E494=2,$C$4+($C$5-$C$4)*D494,$C$6-($C$6-$C$5)*SQRT(1-D494)))</f>
        <v>5.8093745900212</v>
      </c>
    </row>
    <row r="495" spans="2:6">
      <c r="B495" s="59">
        <v>479</v>
      </c>
      <c r="C495" s="60">
        <f ca="1" t="shared" si="21"/>
        <v>0.773302819253654</v>
      </c>
      <c r="D495" s="60">
        <f ca="1" t="shared" si="22"/>
        <v>0.675780436569889</v>
      </c>
      <c r="E495" s="60">
        <f ca="1" t="shared" si="23"/>
        <v>2</v>
      </c>
      <c r="F495" s="65">
        <f ca="1">IF(E495=1,$C$4*SQRT(D495),IF(E495=2,$C$4+($C$5-$C$4)*D495,$C$6-($C$6-$C$5)*SQRT(1-D495)))</f>
        <v>5.70312174627956</v>
      </c>
    </row>
    <row r="496" spans="2:6">
      <c r="B496" s="59">
        <v>480</v>
      </c>
      <c r="C496" s="60">
        <f ca="1" t="shared" si="21"/>
        <v>0.420193239949546</v>
      </c>
      <c r="D496" s="60">
        <f ca="1" t="shared" si="22"/>
        <v>0.795789829497455</v>
      </c>
      <c r="E496" s="60">
        <f ca="1" t="shared" si="23"/>
        <v>2</v>
      </c>
      <c r="F496" s="65">
        <f ca="1">IF(E496=1,$C$4*SQRT(D496),IF(E496=2,$C$4+($C$5-$C$4)*D496,$C$6-($C$6-$C$5)*SQRT(1-D496)))</f>
        <v>6.18315931798982</v>
      </c>
    </row>
    <row r="497" spans="2:6">
      <c r="B497" s="59">
        <v>481</v>
      </c>
      <c r="C497" s="60">
        <f ca="1" t="shared" si="21"/>
        <v>0.52189785679233</v>
      </c>
      <c r="D497" s="60">
        <f ca="1" t="shared" si="22"/>
        <v>0.104983556666718</v>
      </c>
      <c r="E497" s="60">
        <f ca="1" t="shared" si="23"/>
        <v>2</v>
      </c>
      <c r="F497" s="65">
        <f ca="1">IF(E497=1,$C$4*SQRT(D497),IF(E497=2,$C$4+($C$5-$C$4)*D497,$C$6-($C$6-$C$5)*SQRT(1-D497)))</f>
        <v>3.41993422666687</v>
      </c>
    </row>
    <row r="498" spans="2:6">
      <c r="B498" s="59">
        <v>482</v>
      </c>
      <c r="C498" s="60">
        <f ca="1" t="shared" si="21"/>
        <v>0.472667123136899</v>
      </c>
      <c r="D498" s="60">
        <f ca="1" t="shared" si="22"/>
        <v>0.828035500469395</v>
      </c>
      <c r="E498" s="60">
        <f ca="1" t="shared" si="23"/>
        <v>2</v>
      </c>
      <c r="F498" s="65">
        <f ca="1">IF(E498=1,$C$4*SQRT(D498),IF(E498=2,$C$4+($C$5-$C$4)*D498,$C$6-($C$6-$C$5)*SQRT(1-D498)))</f>
        <v>6.31214200187758</v>
      </c>
    </row>
    <row r="499" spans="2:6">
      <c r="B499" s="59">
        <v>483</v>
      </c>
      <c r="C499" s="60">
        <f ca="1" t="shared" si="21"/>
        <v>0.42846703546887</v>
      </c>
      <c r="D499" s="60">
        <f ca="1" t="shared" si="22"/>
        <v>0.792387199436704</v>
      </c>
      <c r="E499" s="60">
        <f ca="1" t="shared" si="23"/>
        <v>2</v>
      </c>
      <c r="F499" s="65">
        <f ca="1">IF(E499=1,$C$4*SQRT(D499),IF(E499=2,$C$4+($C$5-$C$4)*D499,$C$6-($C$6-$C$5)*SQRT(1-D499)))</f>
        <v>6.16954879774682</v>
      </c>
    </row>
    <row r="500" spans="2:6">
      <c r="B500" s="59">
        <v>484</v>
      </c>
      <c r="C500" s="60">
        <f ca="1" t="shared" si="21"/>
        <v>0.581914797658618</v>
      </c>
      <c r="D500" s="60">
        <f ca="1" t="shared" si="22"/>
        <v>0.92508403007184</v>
      </c>
      <c r="E500" s="60">
        <f ca="1" t="shared" si="23"/>
        <v>2</v>
      </c>
      <c r="F500" s="65">
        <f ca="1">IF(E500=1,$C$4*SQRT(D500),IF(E500=2,$C$4+($C$5-$C$4)*D500,$C$6-($C$6-$C$5)*SQRT(1-D500)))</f>
        <v>6.70033612028736</v>
      </c>
    </row>
    <row r="501" spans="2:6">
      <c r="B501" s="59">
        <v>485</v>
      </c>
      <c r="C501" s="60">
        <f ca="1" t="shared" si="21"/>
        <v>0.387008166935554</v>
      </c>
      <c r="D501" s="60">
        <f ca="1" t="shared" si="22"/>
        <v>0.474486135164252</v>
      </c>
      <c r="E501" s="60">
        <f ca="1" t="shared" si="23"/>
        <v>2</v>
      </c>
      <c r="F501" s="65">
        <f ca="1">IF(E501=1,$C$4*SQRT(D501),IF(E501=2,$C$4+($C$5-$C$4)*D501,$C$6-($C$6-$C$5)*SQRT(1-D501)))</f>
        <v>4.89794454065701</v>
      </c>
    </row>
    <row r="502" spans="2:6">
      <c r="B502" s="59">
        <v>486</v>
      </c>
      <c r="C502" s="60">
        <f ca="1" t="shared" si="21"/>
        <v>0.0894453589209705</v>
      </c>
      <c r="D502" s="60">
        <f ca="1" t="shared" si="22"/>
        <v>0.960362184121255</v>
      </c>
      <c r="E502" s="60">
        <f ca="1" t="shared" si="23"/>
        <v>1</v>
      </c>
      <c r="F502" s="65">
        <f ca="1">IF(E502=1,$C$4*SQRT(D502),IF(E502=2,$C$4+($C$5-$C$4)*D502,$C$6-($C$6-$C$5)*SQRT(1-D502)))</f>
        <v>2.93994211798316</v>
      </c>
    </row>
    <row r="503" spans="2:6">
      <c r="B503" s="59">
        <v>487</v>
      </c>
      <c r="C503" s="60">
        <f ca="1" t="shared" si="21"/>
        <v>0.0700848096001907</v>
      </c>
      <c r="D503" s="60">
        <f ca="1" t="shared" si="22"/>
        <v>0.756401820164172</v>
      </c>
      <c r="E503" s="60">
        <f ca="1" t="shared" si="23"/>
        <v>1</v>
      </c>
      <c r="F503" s="65">
        <f ca="1">IF(E503=1,$C$4*SQRT(D503),IF(E503=2,$C$4+($C$5-$C$4)*D503,$C$6-($C$6-$C$5)*SQRT(1-D503)))</f>
        <v>2.60914092786832</v>
      </c>
    </row>
    <row r="504" spans="2:6">
      <c r="B504" s="59">
        <v>488</v>
      </c>
      <c r="C504" s="60">
        <f ca="1" t="shared" si="21"/>
        <v>0.190556640835067</v>
      </c>
      <c r="D504" s="60">
        <f ca="1" t="shared" si="22"/>
        <v>0.889687905789571</v>
      </c>
      <c r="E504" s="60">
        <f ca="1" t="shared" si="23"/>
        <v>1</v>
      </c>
      <c r="F504" s="65">
        <f ca="1">IF(E504=1,$C$4*SQRT(D504),IF(E504=2,$C$4+($C$5-$C$4)*D504,$C$6-($C$6-$C$5)*SQRT(1-D504)))</f>
        <v>2.82969806730438</v>
      </c>
    </row>
    <row r="505" spans="2:6">
      <c r="B505" s="59">
        <v>489</v>
      </c>
      <c r="C505" s="60">
        <f ca="1" t="shared" si="21"/>
        <v>0.0280489081331592</v>
      </c>
      <c r="D505" s="60">
        <f ca="1" t="shared" si="22"/>
        <v>0.151396697443252</v>
      </c>
      <c r="E505" s="60">
        <f ca="1" t="shared" si="23"/>
        <v>1</v>
      </c>
      <c r="F505" s="65">
        <f ca="1">IF(E505=1,$C$4*SQRT(D505),IF(E505=2,$C$4+($C$5-$C$4)*D505,$C$6-($C$6-$C$5)*SQRT(1-D505)))</f>
        <v>1.16729185595945</v>
      </c>
    </row>
    <row r="506" spans="2:6">
      <c r="B506" s="59">
        <v>490</v>
      </c>
      <c r="C506" s="60">
        <f ca="1" t="shared" si="21"/>
        <v>0.545900061667048</v>
      </c>
      <c r="D506" s="60">
        <f ca="1" t="shared" si="22"/>
        <v>0.0521935121078392</v>
      </c>
      <c r="E506" s="60">
        <f ca="1" t="shared" si="23"/>
        <v>2</v>
      </c>
      <c r="F506" s="65">
        <f ca="1">IF(E506=1,$C$4*SQRT(D506),IF(E506=2,$C$4+($C$5-$C$4)*D506,$C$6-($C$6-$C$5)*SQRT(1-D506)))</f>
        <v>3.20877404843136</v>
      </c>
    </row>
    <row r="507" spans="2:6">
      <c r="B507" s="59">
        <v>491</v>
      </c>
      <c r="C507" s="60">
        <f ca="1" t="shared" si="21"/>
        <v>0.482183701567557</v>
      </c>
      <c r="D507" s="60">
        <f ca="1" t="shared" si="22"/>
        <v>0.409473726934913</v>
      </c>
      <c r="E507" s="60">
        <f ca="1" t="shared" si="23"/>
        <v>2</v>
      </c>
      <c r="F507" s="65">
        <f ca="1">IF(E507=1,$C$4*SQRT(D507),IF(E507=2,$C$4+($C$5-$C$4)*D507,$C$6-($C$6-$C$5)*SQRT(1-D507)))</f>
        <v>4.63789490773965</v>
      </c>
    </row>
    <row r="508" spans="2:6">
      <c r="B508" s="59">
        <v>492</v>
      </c>
      <c r="C508" s="60">
        <f ca="1" t="shared" si="21"/>
        <v>0.910388430442335</v>
      </c>
      <c r="D508" s="60">
        <f ca="1" t="shared" si="22"/>
        <v>0.0774354932383381</v>
      </c>
      <c r="E508" s="60">
        <f ca="1" t="shared" si="23"/>
        <v>3</v>
      </c>
      <c r="F508" s="65">
        <f ca="1">IF(E508=1,$C$4*SQRT(D508),IF(E508=2,$C$4+($C$5-$C$4)*D508,$C$6-($C$6-$C$5)*SQRT(1-D508)))</f>
        <v>7.11849335227993</v>
      </c>
    </row>
    <row r="509" spans="2:6">
      <c r="B509" s="59">
        <v>493</v>
      </c>
      <c r="C509" s="60">
        <f ca="1" t="shared" si="21"/>
        <v>0.408946028280083</v>
      </c>
      <c r="D509" s="60">
        <f ca="1" t="shared" si="22"/>
        <v>0.447426159782341</v>
      </c>
      <c r="E509" s="60">
        <f ca="1" t="shared" si="23"/>
        <v>2</v>
      </c>
      <c r="F509" s="65">
        <f ca="1">IF(E509=1,$C$4*SQRT(D509),IF(E509=2,$C$4+($C$5-$C$4)*D509,$C$6-($C$6-$C$5)*SQRT(1-D509)))</f>
        <v>4.78970463912936</v>
      </c>
    </row>
    <row r="510" spans="2:6">
      <c r="B510" s="59">
        <v>494</v>
      </c>
      <c r="C510" s="60">
        <f ca="1" t="shared" si="21"/>
        <v>0.477771914367101</v>
      </c>
      <c r="D510" s="60">
        <f ca="1" t="shared" si="22"/>
        <v>0.268025187528625</v>
      </c>
      <c r="E510" s="60">
        <f ca="1" t="shared" si="23"/>
        <v>2</v>
      </c>
      <c r="F510" s="65">
        <f ca="1">IF(E510=1,$C$4*SQRT(D510),IF(E510=2,$C$4+($C$5-$C$4)*D510,$C$6-($C$6-$C$5)*SQRT(1-D510)))</f>
        <v>4.0721007501145</v>
      </c>
    </row>
    <row r="511" spans="2:6">
      <c r="B511" s="59">
        <v>495</v>
      </c>
      <c r="C511" s="60">
        <f ca="1" t="shared" si="21"/>
        <v>0.50439219303287</v>
      </c>
      <c r="D511" s="60">
        <f ca="1" t="shared" si="22"/>
        <v>0.154793638838234</v>
      </c>
      <c r="E511" s="60">
        <f ca="1" t="shared" si="23"/>
        <v>2</v>
      </c>
      <c r="F511" s="65">
        <f ca="1">IF(E511=1,$C$4*SQRT(D511),IF(E511=2,$C$4+($C$5-$C$4)*D511,$C$6-($C$6-$C$5)*SQRT(1-D511)))</f>
        <v>3.61917455535294</v>
      </c>
    </row>
    <row r="512" spans="2:6">
      <c r="B512" s="59">
        <v>496</v>
      </c>
      <c r="C512" s="60">
        <f ca="1" t="shared" si="21"/>
        <v>0.414928415698445</v>
      </c>
      <c r="D512" s="60">
        <f ca="1" t="shared" si="22"/>
        <v>0.939972226822775</v>
      </c>
      <c r="E512" s="60">
        <f ca="1" t="shared" si="23"/>
        <v>2</v>
      </c>
      <c r="F512" s="65">
        <f ca="1">IF(E512=1,$C$4*SQRT(D512),IF(E512=2,$C$4+($C$5-$C$4)*D512,$C$6-($C$6-$C$5)*SQRT(1-D512)))</f>
        <v>6.7598889072911</v>
      </c>
    </row>
    <row r="513" spans="2:6">
      <c r="B513" s="59">
        <v>497</v>
      </c>
      <c r="C513" s="60">
        <f ca="1" t="shared" si="21"/>
        <v>0.0987499781010921</v>
      </c>
      <c r="D513" s="60">
        <f ca="1" t="shared" si="22"/>
        <v>0.560668428503862</v>
      </c>
      <c r="E513" s="60">
        <f ca="1" t="shared" si="23"/>
        <v>1</v>
      </c>
      <c r="F513" s="65">
        <f ca="1">IF(E513=1,$C$4*SQRT(D513),IF(E513=2,$C$4+($C$5-$C$4)*D513,$C$6-($C$6-$C$5)*SQRT(1-D513)))</f>
        <v>2.24633387022828</v>
      </c>
    </row>
    <row r="514" spans="2:6">
      <c r="B514" s="59">
        <v>498</v>
      </c>
      <c r="C514" s="60">
        <f ca="1" t="shared" si="21"/>
        <v>0.955792325722223</v>
      </c>
      <c r="D514" s="60">
        <f ca="1" t="shared" si="22"/>
        <v>0.316972723981405</v>
      </c>
      <c r="E514" s="60">
        <f ca="1" t="shared" si="23"/>
        <v>3</v>
      </c>
      <c r="F514" s="65">
        <f ca="1">IF(E514=1,$C$4*SQRT(D514),IF(E514=2,$C$4+($C$5-$C$4)*D514,$C$6-($C$6-$C$5)*SQRT(1-D514)))</f>
        <v>7.52063607266554</v>
      </c>
    </row>
    <row r="515" spans="2:6">
      <c r="B515" s="59">
        <v>499</v>
      </c>
      <c r="C515" s="60">
        <f ca="1" t="shared" si="21"/>
        <v>0.497274576552168</v>
      </c>
      <c r="D515" s="60">
        <f ca="1" t="shared" si="22"/>
        <v>0.789555212257058</v>
      </c>
      <c r="E515" s="60">
        <f ca="1" t="shared" si="23"/>
        <v>2</v>
      </c>
      <c r="F515" s="65">
        <f ca="1">IF(E515=1,$C$4*SQRT(D515),IF(E515=2,$C$4+($C$5-$C$4)*D515,$C$6-($C$6-$C$5)*SQRT(1-D515)))</f>
        <v>6.15822084902823</v>
      </c>
    </row>
    <row r="516" spans="2:6">
      <c r="B516" s="59">
        <v>500</v>
      </c>
      <c r="C516" s="60">
        <f ca="1" t="shared" si="21"/>
        <v>0.750288746819724</v>
      </c>
      <c r="D516" s="60">
        <f ca="1" t="shared" si="22"/>
        <v>0.78773532807151</v>
      </c>
      <c r="E516" s="60">
        <f ca="1" t="shared" si="23"/>
        <v>2</v>
      </c>
      <c r="F516" s="65">
        <f ca="1">IF(E516=1,$C$4*SQRT(D516),IF(E516=2,$C$4+($C$5-$C$4)*D516,$C$6-($C$6-$C$5)*SQRT(1-D516)))</f>
        <v>6.15094131228604</v>
      </c>
    </row>
    <row r="517" spans="2:6">
      <c r="B517" s="59">
        <v>501</v>
      </c>
      <c r="C517" s="60">
        <f ca="1" t="shared" si="21"/>
        <v>0.390702499956785</v>
      </c>
      <c r="D517" s="60">
        <f ca="1" t="shared" si="22"/>
        <v>0.0935891583910133</v>
      </c>
      <c r="E517" s="60">
        <f ca="1" t="shared" si="23"/>
        <v>2</v>
      </c>
      <c r="F517" s="65">
        <f ca="1">IF(E517=1,$C$4*SQRT(D517),IF(E517=2,$C$4+($C$5-$C$4)*D517,$C$6-($C$6-$C$5)*SQRT(1-D517)))</f>
        <v>3.37435663356405</v>
      </c>
    </row>
    <row r="518" spans="2:6">
      <c r="B518" s="59">
        <v>502</v>
      </c>
      <c r="C518" s="60">
        <f ca="1" t="shared" si="21"/>
        <v>0.47703470458901</v>
      </c>
      <c r="D518" s="60">
        <f ca="1" t="shared" si="22"/>
        <v>0.921821054522772</v>
      </c>
      <c r="E518" s="60">
        <f ca="1" t="shared" si="23"/>
        <v>2</v>
      </c>
      <c r="F518" s="65">
        <f ca="1">IF(E518=1,$C$4*SQRT(D518),IF(E518=2,$C$4+($C$5-$C$4)*D518,$C$6-($C$6-$C$5)*SQRT(1-D518)))</f>
        <v>6.68728421809109</v>
      </c>
    </row>
    <row r="519" spans="2:6">
      <c r="B519" s="59">
        <v>503</v>
      </c>
      <c r="C519" s="60">
        <f ca="1" t="shared" si="21"/>
        <v>0.582173526027958</v>
      </c>
      <c r="D519" s="60">
        <f ca="1" t="shared" si="22"/>
        <v>0.718857651971401</v>
      </c>
      <c r="E519" s="60">
        <f ca="1" t="shared" si="23"/>
        <v>2</v>
      </c>
      <c r="F519" s="65">
        <f ca="1">IF(E519=1,$C$4*SQRT(D519),IF(E519=2,$C$4+($C$5-$C$4)*D519,$C$6-($C$6-$C$5)*SQRT(1-D519)))</f>
        <v>5.8754306078856</v>
      </c>
    </row>
    <row r="520" spans="2:6">
      <c r="B520" s="59">
        <v>504</v>
      </c>
      <c r="C520" s="60">
        <f ca="1" t="shared" si="21"/>
        <v>0.675739913608124</v>
      </c>
      <c r="D520" s="60">
        <f ca="1" t="shared" si="22"/>
        <v>0.445761248271969</v>
      </c>
      <c r="E520" s="60">
        <f ca="1" t="shared" si="23"/>
        <v>2</v>
      </c>
      <c r="F520" s="65">
        <f ca="1">IF(E520=1,$C$4*SQRT(D520),IF(E520=2,$C$4+($C$5-$C$4)*D520,$C$6-($C$6-$C$5)*SQRT(1-D520)))</f>
        <v>4.78304499308788</v>
      </c>
    </row>
    <row r="521" spans="2:6">
      <c r="B521" s="59">
        <v>505</v>
      </c>
      <c r="C521" s="60">
        <f ca="1" t="shared" si="21"/>
        <v>0.366845147799062</v>
      </c>
      <c r="D521" s="60">
        <f ca="1" t="shared" si="22"/>
        <v>0.668088149110373</v>
      </c>
      <c r="E521" s="60">
        <f ca="1" t="shared" si="23"/>
        <v>2</v>
      </c>
      <c r="F521" s="65">
        <f ca="1">IF(E521=1,$C$4*SQRT(D521),IF(E521=2,$C$4+($C$5-$C$4)*D521,$C$6-($C$6-$C$5)*SQRT(1-D521)))</f>
        <v>5.67235259644149</v>
      </c>
    </row>
    <row r="522" spans="2:6">
      <c r="B522" s="59">
        <v>506</v>
      </c>
      <c r="C522" s="60">
        <f ca="1" t="shared" si="21"/>
        <v>0.426977917007239</v>
      </c>
      <c r="D522" s="60">
        <f ca="1" t="shared" si="22"/>
        <v>0.590666537146841</v>
      </c>
      <c r="E522" s="60">
        <f ca="1" t="shared" si="23"/>
        <v>2</v>
      </c>
      <c r="F522" s="65">
        <f ca="1">IF(E522=1,$C$4*SQRT(D522),IF(E522=2,$C$4+($C$5-$C$4)*D522,$C$6-($C$6-$C$5)*SQRT(1-D522)))</f>
        <v>5.36266614858736</v>
      </c>
    </row>
    <row r="523" spans="2:6">
      <c r="B523" s="59">
        <v>507</v>
      </c>
      <c r="C523" s="60">
        <f ca="1" t="shared" si="21"/>
        <v>0.366998949585462</v>
      </c>
      <c r="D523" s="60">
        <f ca="1" t="shared" si="22"/>
        <v>0.946145771632573</v>
      </c>
      <c r="E523" s="60">
        <f ca="1" t="shared" si="23"/>
        <v>2</v>
      </c>
      <c r="F523" s="65">
        <f ca="1">IF(E523=1,$C$4*SQRT(D523),IF(E523=2,$C$4+($C$5-$C$4)*D523,$C$6-($C$6-$C$5)*SQRT(1-D523)))</f>
        <v>6.78458308653029</v>
      </c>
    </row>
    <row r="524" spans="2:6">
      <c r="B524" s="59">
        <v>508</v>
      </c>
      <c r="C524" s="60">
        <f ca="1" t="shared" si="21"/>
        <v>0.764189254529477</v>
      </c>
      <c r="D524" s="60">
        <f ca="1" t="shared" si="22"/>
        <v>0.939727329867346</v>
      </c>
      <c r="E524" s="60">
        <f ca="1" t="shared" si="23"/>
        <v>2</v>
      </c>
      <c r="F524" s="65">
        <f ca="1">IF(E524=1,$C$4*SQRT(D524),IF(E524=2,$C$4+($C$5-$C$4)*D524,$C$6-($C$6-$C$5)*SQRT(1-D524)))</f>
        <v>6.75890931946938</v>
      </c>
    </row>
    <row r="525" spans="2:6">
      <c r="B525" s="59">
        <v>509</v>
      </c>
      <c r="C525" s="60">
        <f ca="1" t="shared" si="21"/>
        <v>0.930423090823513</v>
      </c>
      <c r="D525" s="60">
        <f ca="1" t="shared" si="22"/>
        <v>0.824463249848859</v>
      </c>
      <c r="E525" s="60">
        <f ca="1" t="shared" si="23"/>
        <v>3</v>
      </c>
      <c r="F525" s="65">
        <f ca="1">IF(E525=1,$C$4*SQRT(D525),IF(E525=2,$C$4+($C$5-$C$4)*D525,$C$6-($C$6-$C$5)*SQRT(1-D525)))</f>
        <v>8.74308681629944</v>
      </c>
    </row>
    <row r="526" spans="2:6">
      <c r="B526" s="59">
        <v>510</v>
      </c>
      <c r="C526" s="60">
        <f ca="1" t="shared" si="21"/>
        <v>0.797851732078935</v>
      </c>
      <c r="D526" s="60">
        <f ca="1" t="shared" si="22"/>
        <v>0.473623325024373</v>
      </c>
      <c r="E526" s="60">
        <f ca="1" t="shared" si="23"/>
        <v>3</v>
      </c>
      <c r="F526" s="65">
        <f ca="1">IF(E526=1,$C$4*SQRT(D526),IF(E526=2,$C$4+($C$5-$C$4)*D526,$C$6-($C$6-$C$5)*SQRT(1-D526)))</f>
        <v>7.82344536600143</v>
      </c>
    </row>
    <row r="527" spans="2:6">
      <c r="B527" s="59">
        <v>511</v>
      </c>
      <c r="C527" s="60">
        <f ca="1" t="shared" si="21"/>
        <v>0.386262604657158</v>
      </c>
      <c r="D527" s="60">
        <f ca="1" t="shared" si="22"/>
        <v>0.756801189397808</v>
      </c>
      <c r="E527" s="60">
        <f ca="1" t="shared" si="23"/>
        <v>2</v>
      </c>
      <c r="F527" s="65">
        <f ca="1">IF(E527=1,$C$4*SQRT(D527),IF(E527=2,$C$4+($C$5-$C$4)*D527,$C$6-($C$6-$C$5)*SQRT(1-D527)))</f>
        <v>6.02720475759123</v>
      </c>
    </row>
    <row r="528" spans="2:6">
      <c r="B528" s="59">
        <v>512</v>
      </c>
      <c r="C528" s="60">
        <f ca="1" t="shared" si="21"/>
        <v>0.267626751307622</v>
      </c>
      <c r="D528" s="60">
        <f ca="1" t="shared" si="22"/>
        <v>0.451556899997709</v>
      </c>
      <c r="E528" s="60">
        <f ca="1" t="shared" si="23"/>
        <v>2</v>
      </c>
      <c r="F528" s="65">
        <f ca="1">IF(E528=1,$C$4*SQRT(D528),IF(E528=2,$C$4+($C$5-$C$4)*D528,$C$6-($C$6-$C$5)*SQRT(1-D528)))</f>
        <v>4.80622759999083</v>
      </c>
    </row>
    <row r="529" spans="2:6">
      <c r="B529" s="59">
        <v>513</v>
      </c>
      <c r="C529" s="60">
        <f ca="1" t="shared" ref="C529:C592" si="24">RAND()</f>
        <v>0.324237894826482</v>
      </c>
      <c r="D529" s="60">
        <f ca="1" t="shared" ref="D529:D592" si="25">RAND()</f>
        <v>0.55660250481252</v>
      </c>
      <c r="E529" s="60">
        <f ca="1" t="shared" ref="E529:E592" si="26">IF(C529&lt;=$C$10,1,IF(C529&lt;=$C$10+$C$11,2,3))</f>
        <v>2</v>
      </c>
      <c r="F529" s="65">
        <f ca="1">IF(E529=1,$C$4*SQRT(D529),IF(E529=2,$C$4+($C$5-$C$4)*D529,$C$6-($C$6-$C$5)*SQRT(1-D529)))</f>
        <v>5.22641001925008</v>
      </c>
    </row>
    <row r="530" spans="2:6">
      <c r="B530" s="59">
        <v>514</v>
      </c>
      <c r="C530" s="60">
        <f ca="1" t="shared" si="24"/>
        <v>0.709147452875804</v>
      </c>
      <c r="D530" s="60">
        <f ca="1" t="shared" si="25"/>
        <v>0.542942400587499</v>
      </c>
      <c r="E530" s="60">
        <f ca="1" t="shared" si="26"/>
        <v>2</v>
      </c>
      <c r="F530" s="65">
        <f ca="1">IF(E530=1,$C$4*SQRT(D530),IF(E530=2,$C$4+($C$5-$C$4)*D530,$C$6-($C$6-$C$5)*SQRT(1-D530)))</f>
        <v>5.17176960235</v>
      </c>
    </row>
    <row r="531" spans="2:6">
      <c r="B531" s="59">
        <v>515</v>
      </c>
      <c r="C531" s="60">
        <f ca="1" t="shared" si="24"/>
        <v>0.4283535514287</v>
      </c>
      <c r="D531" s="60">
        <f ca="1" t="shared" si="25"/>
        <v>0.0765695005088771</v>
      </c>
      <c r="E531" s="60">
        <f ca="1" t="shared" si="26"/>
        <v>2</v>
      </c>
      <c r="F531" s="65">
        <f ca="1">IF(E531=1,$C$4*SQRT(D531),IF(E531=2,$C$4+($C$5-$C$4)*D531,$C$6-($C$6-$C$5)*SQRT(1-D531)))</f>
        <v>3.30627800203551</v>
      </c>
    </row>
    <row r="532" spans="2:6">
      <c r="B532" s="59">
        <v>516</v>
      </c>
      <c r="C532" s="60">
        <f ca="1" t="shared" si="24"/>
        <v>0.837500927371261</v>
      </c>
      <c r="D532" s="60">
        <f ca="1" t="shared" si="25"/>
        <v>0.0290367337893673</v>
      </c>
      <c r="E532" s="60">
        <f ca="1" t="shared" si="26"/>
        <v>3</v>
      </c>
      <c r="F532" s="65">
        <f ca="1">IF(E532=1,$C$4*SQRT(D532),IF(E532=2,$C$4+($C$5-$C$4)*D532,$C$6-($C$6-$C$5)*SQRT(1-D532)))</f>
        <v>7.0438759505231</v>
      </c>
    </row>
    <row r="533" spans="2:6">
      <c r="B533" s="59">
        <v>517</v>
      </c>
      <c r="C533" s="60">
        <f ca="1" t="shared" si="24"/>
        <v>0.64780624127172</v>
      </c>
      <c r="D533" s="60">
        <f ca="1" t="shared" si="25"/>
        <v>0.283484733700129</v>
      </c>
      <c r="E533" s="60">
        <f ca="1" t="shared" si="26"/>
        <v>2</v>
      </c>
      <c r="F533" s="65">
        <f ca="1">IF(E533=1,$C$4*SQRT(D533),IF(E533=2,$C$4+($C$5-$C$4)*D533,$C$6-($C$6-$C$5)*SQRT(1-D533)))</f>
        <v>4.13393893480052</v>
      </c>
    </row>
    <row r="534" spans="2:6">
      <c r="B534" s="59">
        <v>518</v>
      </c>
      <c r="C534" s="60">
        <f ca="1" t="shared" si="24"/>
        <v>0.654450058251651</v>
      </c>
      <c r="D534" s="60">
        <f ca="1" t="shared" si="25"/>
        <v>0.0386630983943703</v>
      </c>
      <c r="E534" s="60">
        <f ca="1" t="shared" si="26"/>
        <v>2</v>
      </c>
      <c r="F534" s="65">
        <f ca="1">IF(E534=1,$C$4*SQRT(D534),IF(E534=2,$C$4+($C$5-$C$4)*D534,$C$6-($C$6-$C$5)*SQRT(1-D534)))</f>
        <v>3.15465239357748</v>
      </c>
    </row>
    <row r="535" spans="2:6">
      <c r="B535" s="59">
        <v>519</v>
      </c>
      <c r="C535" s="60">
        <f ca="1" t="shared" si="24"/>
        <v>0.390108696547628</v>
      </c>
      <c r="D535" s="60">
        <f ca="1" t="shared" si="25"/>
        <v>0.586495744000178</v>
      </c>
      <c r="E535" s="60">
        <f ca="1" t="shared" si="26"/>
        <v>2</v>
      </c>
      <c r="F535" s="65">
        <f ca="1">IF(E535=1,$C$4*SQRT(D535),IF(E535=2,$C$4+($C$5-$C$4)*D535,$C$6-($C$6-$C$5)*SQRT(1-D535)))</f>
        <v>5.34598297600071</v>
      </c>
    </row>
    <row r="536" spans="2:6">
      <c r="B536" s="59">
        <v>520</v>
      </c>
      <c r="C536" s="60">
        <f ca="1" t="shared" si="24"/>
        <v>0.176039075703075</v>
      </c>
      <c r="D536" s="60">
        <f ca="1" t="shared" si="25"/>
        <v>0.544850389118909</v>
      </c>
      <c r="E536" s="60">
        <f ca="1" t="shared" si="26"/>
        <v>1</v>
      </c>
      <c r="F536" s="65">
        <f ca="1">IF(E536=1,$C$4*SQRT(D536),IF(E536=2,$C$4+($C$5-$C$4)*D536,$C$6-($C$6-$C$5)*SQRT(1-D536)))</f>
        <v>2.21441945034589</v>
      </c>
    </row>
    <row r="537" spans="2:6">
      <c r="B537" s="59">
        <v>521</v>
      </c>
      <c r="C537" s="60">
        <f ca="1" t="shared" si="24"/>
        <v>0.658505410369579</v>
      </c>
      <c r="D537" s="60">
        <f ca="1" t="shared" si="25"/>
        <v>0.230342176039189</v>
      </c>
      <c r="E537" s="60">
        <f ca="1" t="shared" si="26"/>
        <v>2</v>
      </c>
      <c r="F537" s="65">
        <f ca="1">IF(E537=1,$C$4*SQRT(D537),IF(E537=2,$C$4+($C$5-$C$4)*D537,$C$6-($C$6-$C$5)*SQRT(1-D537)))</f>
        <v>3.92136870415676</v>
      </c>
    </row>
    <row r="538" spans="2:6">
      <c r="B538" s="59">
        <v>522</v>
      </c>
      <c r="C538" s="60">
        <f ca="1" t="shared" si="24"/>
        <v>0.87342226613667</v>
      </c>
      <c r="D538" s="60">
        <f ca="1" t="shared" si="25"/>
        <v>0.59605738285495</v>
      </c>
      <c r="E538" s="60">
        <f ca="1" t="shared" si="26"/>
        <v>3</v>
      </c>
      <c r="F538" s="65">
        <f ca="1">IF(E538=1,$C$4*SQRT(D538),IF(E538=2,$C$4+($C$5-$C$4)*D538,$C$6-($C$6-$C$5)*SQRT(1-D538)))</f>
        <v>8.09330559493519</v>
      </c>
    </row>
    <row r="539" spans="2:6">
      <c r="B539" s="59">
        <v>523</v>
      </c>
      <c r="C539" s="60">
        <f ca="1" t="shared" si="24"/>
        <v>0.575946928288128</v>
      </c>
      <c r="D539" s="60">
        <f ca="1" t="shared" si="25"/>
        <v>0.087415347349949</v>
      </c>
      <c r="E539" s="60">
        <f ca="1" t="shared" si="26"/>
        <v>2</v>
      </c>
      <c r="F539" s="65">
        <f ca="1">IF(E539=1,$C$4*SQRT(D539),IF(E539=2,$C$4+($C$5-$C$4)*D539,$C$6-($C$6-$C$5)*SQRT(1-D539)))</f>
        <v>3.3496613893998</v>
      </c>
    </row>
    <row r="540" spans="2:6">
      <c r="B540" s="59">
        <v>524</v>
      </c>
      <c r="C540" s="60">
        <f ca="1" t="shared" si="24"/>
        <v>0.714899423978487</v>
      </c>
      <c r="D540" s="60">
        <f ca="1" t="shared" si="25"/>
        <v>0.529537659544214</v>
      </c>
      <c r="E540" s="60">
        <f ca="1" t="shared" si="26"/>
        <v>2</v>
      </c>
      <c r="F540" s="65">
        <f ca="1">IF(E540=1,$C$4*SQRT(D540),IF(E540=2,$C$4+($C$5-$C$4)*D540,$C$6-($C$6-$C$5)*SQRT(1-D540)))</f>
        <v>5.11815063817686</v>
      </c>
    </row>
    <row r="541" spans="2:6">
      <c r="B541" s="59">
        <v>525</v>
      </c>
      <c r="C541" s="60">
        <f ca="1" t="shared" si="24"/>
        <v>0.306514653033768</v>
      </c>
      <c r="D541" s="60">
        <f ca="1" t="shared" si="25"/>
        <v>0.928907862619141</v>
      </c>
      <c r="E541" s="60">
        <f ca="1" t="shared" si="26"/>
        <v>2</v>
      </c>
      <c r="F541" s="65">
        <f ca="1">IF(E541=1,$C$4*SQRT(D541),IF(E541=2,$C$4+($C$5-$C$4)*D541,$C$6-($C$6-$C$5)*SQRT(1-D541)))</f>
        <v>6.71563145047656</v>
      </c>
    </row>
    <row r="542" spans="2:6">
      <c r="B542" s="59">
        <v>526</v>
      </c>
      <c r="C542" s="60">
        <f ca="1" t="shared" si="24"/>
        <v>0.277471089533877</v>
      </c>
      <c r="D542" s="60">
        <f ca="1" t="shared" si="25"/>
        <v>0.907608121840665</v>
      </c>
      <c r="E542" s="60">
        <f ca="1" t="shared" si="26"/>
        <v>2</v>
      </c>
      <c r="F542" s="65">
        <f ca="1">IF(E542=1,$C$4*SQRT(D542),IF(E542=2,$C$4+($C$5-$C$4)*D542,$C$6-($C$6-$C$5)*SQRT(1-D542)))</f>
        <v>6.63043248736266</v>
      </c>
    </row>
    <row r="543" spans="2:6">
      <c r="B543" s="59">
        <v>527</v>
      </c>
      <c r="C543" s="60">
        <f ca="1" t="shared" si="24"/>
        <v>0.636869760890166</v>
      </c>
      <c r="D543" s="60">
        <f ca="1" t="shared" si="25"/>
        <v>0.702491359728868</v>
      </c>
      <c r="E543" s="60">
        <f ca="1" t="shared" si="26"/>
        <v>2</v>
      </c>
      <c r="F543" s="65">
        <f ca="1">IF(E543=1,$C$4*SQRT(D543),IF(E543=2,$C$4+($C$5-$C$4)*D543,$C$6-($C$6-$C$5)*SQRT(1-D543)))</f>
        <v>5.80996543891547</v>
      </c>
    </row>
    <row r="544" spans="2:6">
      <c r="B544" s="59">
        <v>528</v>
      </c>
      <c r="C544" s="60">
        <f ca="1" t="shared" si="24"/>
        <v>0.396269689231013</v>
      </c>
      <c r="D544" s="60">
        <f ca="1" t="shared" si="25"/>
        <v>0.347563204896921</v>
      </c>
      <c r="E544" s="60">
        <f ca="1" t="shared" si="26"/>
        <v>2</v>
      </c>
      <c r="F544" s="65">
        <f ca="1">IF(E544=1,$C$4*SQRT(D544),IF(E544=2,$C$4+($C$5-$C$4)*D544,$C$6-($C$6-$C$5)*SQRT(1-D544)))</f>
        <v>4.39025281958769</v>
      </c>
    </row>
    <row r="545" spans="2:6">
      <c r="B545" s="59">
        <v>529</v>
      </c>
      <c r="C545" s="60">
        <f ca="1" t="shared" si="24"/>
        <v>0.476398199995306</v>
      </c>
      <c r="D545" s="60">
        <f ca="1" t="shared" si="25"/>
        <v>0.294724137677737</v>
      </c>
      <c r="E545" s="60">
        <f ca="1" t="shared" si="26"/>
        <v>2</v>
      </c>
      <c r="F545" s="65">
        <f ca="1">IF(E545=1,$C$4*SQRT(D545),IF(E545=2,$C$4+($C$5-$C$4)*D545,$C$6-($C$6-$C$5)*SQRT(1-D545)))</f>
        <v>4.17889655071095</v>
      </c>
    </row>
    <row r="546" spans="2:6">
      <c r="B546" s="59">
        <v>530</v>
      </c>
      <c r="C546" s="60">
        <f ca="1" t="shared" si="24"/>
        <v>0.280152513010261</v>
      </c>
      <c r="D546" s="60">
        <f ca="1" t="shared" si="25"/>
        <v>0.932676278140487</v>
      </c>
      <c r="E546" s="60">
        <f ca="1" t="shared" si="26"/>
        <v>2</v>
      </c>
      <c r="F546" s="65">
        <f ca="1">IF(E546=1,$C$4*SQRT(D546),IF(E546=2,$C$4+($C$5-$C$4)*D546,$C$6-($C$6-$C$5)*SQRT(1-D546)))</f>
        <v>6.73070511256195</v>
      </c>
    </row>
    <row r="547" spans="2:6">
      <c r="B547" s="59">
        <v>531</v>
      </c>
      <c r="C547" s="60">
        <f ca="1" t="shared" si="24"/>
        <v>0.464607694404474</v>
      </c>
      <c r="D547" s="60">
        <f ca="1" t="shared" si="25"/>
        <v>0.44803570571134</v>
      </c>
      <c r="E547" s="60">
        <f ca="1" t="shared" si="26"/>
        <v>2</v>
      </c>
      <c r="F547" s="65">
        <f ca="1">IF(E547=1,$C$4*SQRT(D547),IF(E547=2,$C$4+($C$5-$C$4)*D547,$C$6-($C$6-$C$5)*SQRT(1-D547)))</f>
        <v>4.79214282284536</v>
      </c>
    </row>
    <row r="548" spans="2:6">
      <c r="B548" s="59">
        <v>532</v>
      </c>
      <c r="C548" s="60">
        <f ca="1" t="shared" si="24"/>
        <v>0.897993594055876</v>
      </c>
      <c r="D548" s="60">
        <f ca="1" t="shared" si="25"/>
        <v>0.313713156874443</v>
      </c>
      <c r="E548" s="60">
        <f ca="1" t="shared" si="26"/>
        <v>3</v>
      </c>
      <c r="F548" s="65">
        <f ca="1">IF(E548=1,$C$4*SQRT(D548),IF(E548=2,$C$4+($C$5-$C$4)*D548,$C$6-($C$6-$C$5)*SQRT(1-D548)))</f>
        <v>7.51472705963107</v>
      </c>
    </row>
    <row r="549" spans="2:6">
      <c r="B549" s="59">
        <v>533</v>
      </c>
      <c r="C549" s="60">
        <f ca="1" t="shared" si="24"/>
        <v>0.388225709987266</v>
      </c>
      <c r="D549" s="60">
        <f ca="1" t="shared" si="25"/>
        <v>0.838932013451031</v>
      </c>
      <c r="E549" s="60">
        <f ca="1" t="shared" si="26"/>
        <v>2</v>
      </c>
      <c r="F549" s="65">
        <f ca="1">IF(E549=1,$C$4*SQRT(D549),IF(E549=2,$C$4+($C$5-$C$4)*D549,$C$6-($C$6-$C$5)*SQRT(1-D549)))</f>
        <v>6.35572805380413</v>
      </c>
    </row>
    <row r="550" spans="2:6">
      <c r="B550" s="59">
        <v>534</v>
      </c>
      <c r="C550" s="60">
        <f ca="1" t="shared" si="24"/>
        <v>0.383800975844232</v>
      </c>
      <c r="D550" s="60">
        <f ca="1" t="shared" si="25"/>
        <v>0.0938297082101098</v>
      </c>
      <c r="E550" s="60">
        <f ca="1" t="shared" si="26"/>
        <v>2</v>
      </c>
      <c r="F550" s="65">
        <f ca="1">IF(E550=1,$C$4*SQRT(D550),IF(E550=2,$C$4+($C$5-$C$4)*D550,$C$6-($C$6-$C$5)*SQRT(1-D550)))</f>
        <v>3.37531883284044</v>
      </c>
    </row>
    <row r="551" spans="2:6">
      <c r="B551" s="59">
        <v>535</v>
      </c>
      <c r="C551" s="60">
        <f ca="1" t="shared" si="24"/>
        <v>0.858290687132829</v>
      </c>
      <c r="D551" s="60">
        <f ca="1" t="shared" si="25"/>
        <v>0.215655645002441</v>
      </c>
      <c r="E551" s="60">
        <f ca="1" t="shared" si="26"/>
        <v>3</v>
      </c>
      <c r="F551" s="65">
        <f ca="1">IF(E551=1,$C$4*SQRT(D551),IF(E551=2,$C$4+($C$5-$C$4)*D551,$C$6-($C$6-$C$5)*SQRT(1-D551)))</f>
        <v>7.34310346551131</v>
      </c>
    </row>
    <row r="552" spans="2:6">
      <c r="B552" s="59">
        <v>536</v>
      </c>
      <c r="C552" s="60">
        <f ca="1" t="shared" si="24"/>
        <v>0.23647573828878</v>
      </c>
      <c r="D552" s="60">
        <f ca="1" t="shared" si="25"/>
        <v>0.295839239340044</v>
      </c>
      <c r="E552" s="60">
        <f ca="1" t="shared" si="26"/>
        <v>2</v>
      </c>
      <c r="F552" s="65">
        <f ca="1">IF(E552=1,$C$4*SQRT(D552),IF(E552=2,$C$4+($C$5-$C$4)*D552,$C$6-($C$6-$C$5)*SQRT(1-D552)))</f>
        <v>4.18335695736017</v>
      </c>
    </row>
    <row r="553" spans="2:6">
      <c r="B553" s="59">
        <v>537</v>
      </c>
      <c r="C553" s="60">
        <f ca="1" t="shared" si="24"/>
        <v>0.0311174233494742</v>
      </c>
      <c r="D553" s="60">
        <f ca="1" t="shared" si="25"/>
        <v>0.542312819732664</v>
      </c>
      <c r="E553" s="60">
        <f ca="1" t="shared" si="26"/>
        <v>1</v>
      </c>
      <c r="F553" s="65">
        <f ca="1">IF(E553=1,$C$4*SQRT(D553),IF(E553=2,$C$4+($C$5-$C$4)*D553,$C$6-($C$6-$C$5)*SQRT(1-D553)))</f>
        <v>2.20925674777604</v>
      </c>
    </row>
    <row r="554" spans="2:6">
      <c r="B554" s="59">
        <v>538</v>
      </c>
      <c r="C554" s="60">
        <f ca="1" t="shared" si="24"/>
        <v>0.72837415480442</v>
      </c>
      <c r="D554" s="60">
        <f ca="1" t="shared" si="25"/>
        <v>0.583841899364692</v>
      </c>
      <c r="E554" s="60">
        <f ca="1" t="shared" si="26"/>
        <v>2</v>
      </c>
      <c r="F554" s="65">
        <f ca="1">IF(E554=1,$C$4*SQRT(D554),IF(E554=2,$C$4+($C$5-$C$4)*D554,$C$6-($C$6-$C$5)*SQRT(1-D554)))</f>
        <v>5.33536759745877</v>
      </c>
    </row>
    <row r="555" spans="2:6">
      <c r="B555" s="59">
        <v>539</v>
      </c>
      <c r="C555" s="60">
        <f ca="1" t="shared" si="24"/>
        <v>0.791712372462693</v>
      </c>
      <c r="D555" s="60">
        <f ca="1" t="shared" si="25"/>
        <v>0.663249248684586</v>
      </c>
      <c r="E555" s="60">
        <f ca="1" t="shared" si="26"/>
        <v>3</v>
      </c>
      <c r="F555" s="65">
        <f ca="1">IF(E555=1,$C$4*SQRT(D555),IF(E555=2,$C$4+($C$5-$C$4)*D555,$C$6-($C$6-$C$5)*SQRT(1-D555)))</f>
        <v>8.2590931208595</v>
      </c>
    </row>
    <row r="556" spans="2:6">
      <c r="B556" s="59">
        <v>540</v>
      </c>
      <c r="C556" s="60">
        <f ca="1" t="shared" si="24"/>
        <v>0.594741165185273</v>
      </c>
      <c r="D556" s="60">
        <f ca="1" t="shared" si="25"/>
        <v>0.406977731291482</v>
      </c>
      <c r="E556" s="60">
        <f ca="1" t="shared" si="26"/>
        <v>2</v>
      </c>
      <c r="F556" s="65">
        <f ca="1">IF(E556=1,$C$4*SQRT(D556),IF(E556=2,$C$4+($C$5-$C$4)*D556,$C$6-($C$6-$C$5)*SQRT(1-D556)))</f>
        <v>4.62791092516593</v>
      </c>
    </row>
    <row r="557" spans="2:6">
      <c r="B557" s="59">
        <v>541</v>
      </c>
      <c r="C557" s="60">
        <f ca="1" t="shared" si="24"/>
        <v>0.0257374514269211</v>
      </c>
      <c r="D557" s="60">
        <f ca="1" t="shared" si="25"/>
        <v>0.560609563932839</v>
      </c>
      <c r="E557" s="60">
        <f ca="1" t="shared" si="26"/>
        <v>1</v>
      </c>
      <c r="F557" s="65">
        <f ca="1">IF(E557=1,$C$4*SQRT(D557),IF(E557=2,$C$4+($C$5-$C$4)*D557,$C$6-($C$6-$C$5)*SQRT(1-D557)))</f>
        <v>2.24621594585106</v>
      </c>
    </row>
    <row r="558" spans="2:6">
      <c r="B558" s="59">
        <v>542</v>
      </c>
      <c r="C558" s="60">
        <f ca="1" t="shared" si="24"/>
        <v>0.141231096986455</v>
      </c>
      <c r="D558" s="60">
        <f ca="1" t="shared" si="25"/>
        <v>0.698176234652235</v>
      </c>
      <c r="E558" s="60">
        <f ca="1" t="shared" si="26"/>
        <v>1</v>
      </c>
      <c r="F558" s="65">
        <f ca="1">IF(E558=1,$C$4*SQRT(D558),IF(E558=2,$C$4+($C$5-$C$4)*D558,$C$6-($C$6-$C$5)*SQRT(1-D558)))</f>
        <v>2.50670822232467</v>
      </c>
    </row>
    <row r="559" spans="2:6">
      <c r="B559" s="59">
        <v>543</v>
      </c>
      <c r="C559" s="60">
        <f ca="1" t="shared" si="24"/>
        <v>0.571213957121101</v>
      </c>
      <c r="D559" s="60">
        <f ca="1" t="shared" si="25"/>
        <v>0.303200193666392</v>
      </c>
      <c r="E559" s="60">
        <f ca="1" t="shared" si="26"/>
        <v>2</v>
      </c>
      <c r="F559" s="65">
        <f ca="1">IF(E559=1,$C$4*SQRT(D559),IF(E559=2,$C$4+($C$5-$C$4)*D559,$C$6-($C$6-$C$5)*SQRT(1-D559)))</f>
        <v>4.21280077466557</v>
      </c>
    </row>
    <row r="560" spans="2:6">
      <c r="B560" s="59">
        <v>544</v>
      </c>
      <c r="C560" s="60">
        <f ca="1" t="shared" si="24"/>
        <v>0.905651741058448</v>
      </c>
      <c r="D560" s="60">
        <f ca="1" t="shared" si="25"/>
        <v>0.746101896887759</v>
      </c>
      <c r="E560" s="60">
        <f ca="1" t="shared" si="26"/>
        <v>3</v>
      </c>
      <c r="F560" s="65">
        <f ca="1">IF(E560=1,$C$4*SQRT(D560),IF(E560=2,$C$4+($C$5-$C$4)*D560,$C$6-($C$6-$C$5)*SQRT(1-D560)))</f>
        <v>8.48835092431803</v>
      </c>
    </row>
    <row r="561" spans="2:6">
      <c r="B561" s="59">
        <v>545</v>
      </c>
      <c r="C561" s="60">
        <f ca="1" t="shared" si="24"/>
        <v>0.0754999521586064</v>
      </c>
      <c r="D561" s="60">
        <f ca="1" t="shared" si="25"/>
        <v>0.0703123673563759</v>
      </c>
      <c r="E561" s="60">
        <f ca="1" t="shared" si="26"/>
        <v>1</v>
      </c>
      <c r="F561" s="65">
        <f ca="1">IF(E561=1,$C$4*SQRT(D561),IF(E561=2,$C$4+($C$5-$C$4)*D561,$C$6-($C$6-$C$5)*SQRT(1-D561)))</f>
        <v>0.795494378488864</v>
      </c>
    </row>
    <row r="562" spans="2:6">
      <c r="B562" s="59">
        <v>546</v>
      </c>
      <c r="C562" s="60">
        <f ca="1" t="shared" si="24"/>
        <v>0.6371044390472</v>
      </c>
      <c r="D562" s="60">
        <f ca="1" t="shared" si="25"/>
        <v>0.0712920426959465</v>
      </c>
      <c r="E562" s="60">
        <f ca="1" t="shared" si="26"/>
        <v>2</v>
      </c>
      <c r="F562" s="65">
        <f ca="1">IF(E562=1,$C$4*SQRT(D562),IF(E562=2,$C$4+($C$5-$C$4)*D562,$C$6-($C$6-$C$5)*SQRT(1-D562)))</f>
        <v>3.28516817078379</v>
      </c>
    </row>
    <row r="563" spans="2:6">
      <c r="B563" s="59">
        <v>547</v>
      </c>
      <c r="C563" s="60">
        <f ca="1" t="shared" si="24"/>
        <v>0.0636132582742193</v>
      </c>
      <c r="D563" s="60">
        <f ca="1" t="shared" si="25"/>
        <v>0.103333240283198</v>
      </c>
      <c r="E563" s="60">
        <f ca="1" t="shared" si="26"/>
        <v>1</v>
      </c>
      <c r="F563" s="65">
        <f ca="1">IF(E563=1,$C$4*SQRT(D563),IF(E563=2,$C$4+($C$5-$C$4)*D563,$C$6-($C$6-$C$5)*SQRT(1-D563)))</f>
        <v>0.964364641900966</v>
      </c>
    </row>
    <row r="564" spans="2:6">
      <c r="B564" s="59">
        <v>548</v>
      </c>
      <c r="C564" s="60">
        <f ca="1" t="shared" si="24"/>
        <v>0.124051221740105</v>
      </c>
      <c r="D564" s="60">
        <f ca="1" t="shared" si="25"/>
        <v>0.66338127797703</v>
      </c>
      <c r="E564" s="60">
        <f ca="1" t="shared" si="26"/>
        <v>1</v>
      </c>
      <c r="F564" s="65">
        <f ca="1">IF(E564=1,$C$4*SQRT(D564),IF(E564=2,$C$4+($C$5-$C$4)*D564,$C$6-($C$6-$C$5)*SQRT(1-D564)))</f>
        <v>2.44344664394238</v>
      </c>
    </row>
    <row r="565" spans="2:6">
      <c r="B565" s="59">
        <v>549</v>
      </c>
      <c r="C565" s="60">
        <f ca="1" t="shared" si="24"/>
        <v>0.485894737380993</v>
      </c>
      <c r="D565" s="60">
        <f ca="1" t="shared" si="25"/>
        <v>0.00495583785244569</v>
      </c>
      <c r="E565" s="60">
        <f ca="1" t="shared" si="26"/>
        <v>2</v>
      </c>
      <c r="F565" s="65">
        <f ca="1">IF(E565=1,$C$4*SQRT(D565),IF(E565=2,$C$4+($C$5-$C$4)*D565,$C$6-($C$6-$C$5)*SQRT(1-D565)))</f>
        <v>3.01982335140978</v>
      </c>
    </row>
    <row r="566" spans="2:6">
      <c r="B566" s="59">
        <v>550</v>
      </c>
      <c r="C566" s="60">
        <f ca="1" t="shared" si="24"/>
        <v>0.708796544739293</v>
      </c>
      <c r="D566" s="60">
        <f ca="1" t="shared" si="25"/>
        <v>0.835029420637966</v>
      </c>
      <c r="E566" s="60">
        <f ca="1" t="shared" si="26"/>
        <v>2</v>
      </c>
      <c r="F566" s="65">
        <f ca="1">IF(E566=1,$C$4*SQRT(D566),IF(E566=2,$C$4+($C$5-$C$4)*D566,$C$6-($C$6-$C$5)*SQRT(1-D566)))</f>
        <v>6.34011768255186</v>
      </c>
    </row>
    <row r="567" spans="2:6">
      <c r="B567" s="59">
        <v>551</v>
      </c>
      <c r="C567" s="60">
        <f ca="1" t="shared" si="24"/>
        <v>0.709242140258863</v>
      </c>
      <c r="D567" s="60">
        <f ca="1" t="shared" si="25"/>
        <v>0.331219751687612</v>
      </c>
      <c r="E567" s="60">
        <f ca="1" t="shared" si="26"/>
        <v>2</v>
      </c>
      <c r="F567" s="65">
        <f ca="1">IF(E567=1,$C$4*SQRT(D567),IF(E567=2,$C$4+($C$5-$C$4)*D567,$C$6-($C$6-$C$5)*SQRT(1-D567)))</f>
        <v>4.32487900675045</v>
      </c>
    </row>
    <row r="568" spans="2:6">
      <c r="B568" s="59">
        <v>552</v>
      </c>
      <c r="C568" s="60">
        <f ca="1" t="shared" si="24"/>
        <v>0.888007308390092</v>
      </c>
      <c r="D568" s="60">
        <f ca="1" t="shared" si="25"/>
        <v>0.0990143988658219</v>
      </c>
      <c r="E568" s="60">
        <f ca="1" t="shared" si="26"/>
        <v>3</v>
      </c>
      <c r="F568" s="65">
        <f ca="1">IF(E568=1,$C$4*SQRT(D568),IF(E568=2,$C$4+($C$5-$C$4)*D568,$C$6-($C$6-$C$5)*SQRT(1-D568)))</f>
        <v>7.15239216003896</v>
      </c>
    </row>
    <row r="569" spans="2:6">
      <c r="B569" s="59">
        <v>553</v>
      </c>
      <c r="C569" s="60">
        <f ca="1" t="shared" si="24"/>
        <v>0.165017802561336</v>
      </c>
      <c r="D569" s="60">
        <f ca="1" t="shared" si="25"/>
        <v>0.547194276636894</v>
      </c>
      <c r="E569" s="60">
        <f ca="1" t="shared" si="26"/>
        <v>1</v>
      </c>
      <c r="F569" s="65">
        <f ca="1">IF(E569=1,$C$4*SQRT(D569),IF(E569=2,$C$4+($C$5-$C$4)*D569,$C$6-($C$6-$C$5)*SQRT(1-D569)))</f>
        <v>2.21917743538728</v>
      </c>
    </row>
    <row r="570" spans="2:6">
      <c r="B570" s="59">
        <v>554</v>
      </c>
      <c r="C570" s="60">
        <f ca="1" t="shared" si="24"/>
        <v>0.852938704721521</v>
      </c>
      <c r="D570" s="60">
        <f ca="1" t="shared" si="25"/>
        <v>0.46291937755329</v>
      </c>
      <c r="E570" s="60">
        <f ca="1" t="shared" si="26"/>
        <v>3</v>
      </c>
      <c r="F570" s="65">
        <f ca="1">IF(E570=1,$C$4*SQRT(D570),IF(E570=2,$C$4+($C$5-$C$4)*D570,$C$6-($C$6-$C$5)*SQRT(1-D570)))</f>
        <v>7.80142646199396</v>
      </c>
    </row>
    <row r="571" spans="2:6">
      <c r="B571" s="59">
        <v>555</v>
      </c>
      <c r="C571" s="60">
        <f ca="1" t="shared" si="24"/>
        <v>0.300894765450607</v>
      </c>
      <c r="D571" s="60">
        <f ca="1" t="shared" si="25"/>
        <v>0.440780133729272</v>
      </c>
      <c r="E571" s="60">
        <f ca="1" t="shared" si="26"/>
        <v>2</v>
      </c>
      <c r="F571" s="65">
        <f ca="1">IF(E571=1,$C$4*SQRT(D571),IF(E571=2,$C$4+($C$5-$C$4)*D571,$C$6-($C$6-$C$5)*SQRT(1-D571)))</f>
        <v>4.76312053491709</v>
      </c>
    </row>
    <row r="572" spans="2:6">
      <c r="B572" s="59">
        <v>556</v>
      </c>
      <c r="C572" s="60">
        <f ca="1" t="shared" si="24"/>
        <v>0.415976632199891</v>
      </c>
      <c r="D572" s="60">
        <f ca="1" t="shared" si="25"/>
        <v>0.863301732728264</v>
      </c>
      <c r="E572" s="60">
        <f ca="1" t="shared" si="26"/>
        <v>2</v>
      </c>
      <c r="F572" s="65">
        <f ca="1">IF(E572=1,$C$4*SQRT(D572),IF(E572=2,$C$4+($C$5-$C$4)*D572,$C$6-($C$6-$C$5)*SQRT(1-D572)))</f>
        <v>6.45320693091305</v>
      </c>
    </row>
    <row r="573" spans="2:6">
      <c r="B573" s="59">
        <v>557</v>
      </c>
      <c r="C573" s="60">
        <f ca="1" t="shared" si="24"/>
        <v>0.344331346919391</v>
      </c>
      <c r="D573" s="60">
        <f ca="1" t="shared" si="25"/>
        <v>0.0415592857925808</v>
      </c>
      <c r="E573" s="60">
        <f ca="1" t="shared" si="26"/>
        <v>2</v>
      </c>
      <c r="F573" s="65">
        <f ca="1">IF(E573=1,$C$4*SQRT(D573),IF(E573=2,$C$4+($C$5-$C$4)*D573,$C$6-($C$6-$C$5)*SQRT(1-D573)))</f>
        <v>3.16623714317032</v>
      </c>
    </row>
    <row r="574" spans="2:6">
      <c r="B574" s="59">
        <v>558</v>
      </c>
      <c r="C574" s="60">
        <f ca="1" t="shared" si="24"/>
        <v>0.124660106116669</v>
      </c>
      <c r="D574" s="60">
        <f ca="1" t="shared" si="25"/>
        <v>0.650453085736185</v>
      </c>
      <c r="E574" s="60">
        <f ca="1" t="shared" si="26"/>
        <v>1</v>
      </c>
      <c r="F574" s="65">
        <f ca="1">IF(E574=1,$C$4*SQRT(D574),IF(E574=2,$C$4+($C$5-$C$4)*D574,$C$6-($C$6-$C$5)*SQRT(1-D574)))</f>
        <v>2.41952015317618</v>
      </c>
    </row>
    <row r="575" spans="2:6">
      <c r="B575" s="59">
        <v>559</v>
      </c>
      <c r="C575" s="60">
        <f ca="1" t="shared" si="24"/>
        <v>0.943714621186338</v>
      </c>
      <c r="D575" s="60">
        <f ca="1" t="shared" si="25"/>
        <v>0.966738840298621</v>
      </c>
      <c r="E575" s="60">
        <f ca="1" t="shared" si="26"/>
        <v>3</v>
      </c>
      <c r="F575" s="65">
        <f ca="1">IF(E575=1,$C$4*SQRT(D575),IF(E575=2,$C$4+($C$5-$C$4)*D575,$C$6-($C$6-$C$5)*SQRT(1-D575)))</f>
        <v>9.45287073071128</v>
      </c>
    </row>
    <row r="576" spans="2:6">
      <c r="B576" s="59">
        <v>560</v>
      </c>
      <c r="C576" s="60">
        <f ca="1" t="shared" si="24"/>
        <v>0.0251856341251731</v>
      </c>
      <c r="D576" s="60">
        <f ca="1" t="shared" si="25"/>
        <v>0.259675114193909</v>
      </c>
      <c r="E576" s="60">
        <f ca="1" t="shared" si="26"/>
        <v>1</v>
      </c>
      <c r="F576" s="65">
        <f ca="1">IF(E576=1,$C$4*SQRT(D576),IF(E576=2,$C$4+($C$5-$C$4)*D576,$C$6-($C$6-$C$5)*SQRT(1-D576)))</f>
        <v>1.52874982510062</v>
      </c>
    </row>
    <row r="577" spans="2:6">
      <c r="B577" s="59">
        <v>561</v>
      </c>
      <c r="C577" s="60">
        <f ca="1" t="shared" si="24"/>
        <v>0.437266456638778</v>
      </c>
      <c r="D577" s="60">
        <f ca="1" t="shared" si="25"/>
        <v>0.933101171090653</v>
      </c>
      <c r="E577" s="60">
        <f ca="1" t="shared" si="26"/>
        <v>2</v>
      </c>
      <c r="F577" s="65">
        <f ca="1">IF(E577=1,$C$4*SQRT(D577),IF(E577=2,$C$4+($C$5-$C$4)*D577,$C$6-($C$6-$C$5)*SQRT(1-D577)))</f>
        <v>6.73240468436261</v>
      </c>
    </row>
    <row r="578" spans="2:6">
      <c r="B578" s="59">
        <v>562</v>
      </c>
      <c r="C578" s="60">
        <f ca="1" t="shared" si="24"/>
        <v>0.0682844040922763</v>
      </c>
      <c r="D578" s="60">
        <f ca="1" t="shared" si="25"/>
        <v>0.464159659032024</v>
      </c>
      <c r="E578" s="60">
        <f ca="1" t="shared" si="26"/>
        <v>1</v>
      </c>
      <c r="F578" s="65">
        <f ca="1">IF(E578=1,$C$4*SQRT(D578),IF(E578=2,$C$4+($C$5-$C$4)*D578,$C$6-($C$6-$C$5)*SQRT(1-D578)))</f>
        <v>2.0438779149666</v>
      </c>
    </row>
    <row r="579" spans="2:6">
      <c r="B579" s="59">
        <v>563</v>
      </c>
      <c r="C579" s="60">
        <f ca="1" t="shared" si="24"/>
        <v>0.806523953873581</v>
      </c>
      <c r="D579" s="60">
        <f ca="1" t="shared" si="25"/>
        <v>0.619364936820994</v>
      </c>
      <c r="E579" s="60">
        <f ca="1" t="shared" si="26"/>
        <v>3</v>
      </c>
      <c r="F579" s="65">
        <f ca="1">IF(E579=1,$C$4*SQRT(D579),IF(E579=2,$C$4+($C$5-$C$4)*D579,$C$6-($C$6-$C$5)*SQRT(1-D579)))</f>
        <v>8.14913113143825</v>
      </c>
    </row>
    <row r="580" spans="2:6">
      <c r="B580" s="59">
        <v>564</v>
      </c>
      <c r="C580" s="60">
        <f ca="1" t="shared" si="24"/>
        <v>0.718903484991487</v>
      </c>
      <c r="D580" s="60">
        <f ca="1" t="shared" si="25"/>
        <v>0.585646130745746</v>
      </c>
      <c r="E580" s="60">
        <f ca="1" t="shared" si="26"/>
        <v>2</v>
      </c>
      <c r="F580" s="65">
        <f ca="1">IF(E580=1,$C$4*SQRT(D580),IF(E580=2,$C$4+($C$5-$C$4)*D580,$C$6-($C$6-$C$5)*SQRT(1-D580)))</f>
        <v>5.34258452298298</v>
      </c>
    </row>
    <row r="581" spans="2:6">
      <c r="B581" s="59">
        <v>565</v>
      </c>
      <c r="C581" s="60">
        <f ca="1" t="shared" si="24"/>
        <v>0.703278656370138</v>
      </c>
      <c r="D581" s="60">
        <f ca="1" t="shared" si="25"/>
        <v>0.801195130477375</v>
      </c>
      <c r="E581" s="60">
        <f ca="1" t="shared" si="26"/>
        <v>2</v>
      </c>
      <c r="F581" s="65">
        <f ca="1">IF(E581=1,$C$4*SQRT(D581),IF(E581=2,$C$4+($C$5-$C$4)*D581,$C$6-($C$6-$C$5)*SQRT(1-D581)))</f>
        <v>6.2047805219095</v>
      </c>
    </row>
    <row r="582" spans="2:6">
      <c r="B582" s="59">
        <v>566</v>
      </c>
      <c r="C582" s="60">
        <f ca="1" t="shared" si="24"/>
        <v>0.0558341146537247</v>
      </c>
      <c r="D582" s="60">
        <f ca="1" t="shared" si="25"/>
        <v>0.652092795088619</v>
      </c>
      <c r="E582" s="60">
        <f ca="1" t="shared" si="26"/>
        <v>1</v>
      </c>
      <c r="F582" s="65">
        <f ca="1">IF(E582=1,$C$4*SQRT(D582),IF(E582=2,$C$4+($C$5-$C$4)*D582,$C$6-($C$6-$C$5)*SQRT(1-D582)))</f>
        <v>2.42256788466238</v>
      </c>
    </row>
    <row r="583" spans="2:6">
      <c r="B583" s="59">
        <v>567</v>
      </c>
      <c r="C583" s="60">
        <f ca="1" t="shared" si="24"/>
        <v>0.789069855447037</v>
      </c>
      <c r="D583" s="60">
        <f ca="1" t="shared" si="25"/>
        <v>0.124862126842352</v>
      </c>
      <c r="E583" s="60">
        <f ca="1" t="shared" si="26"/>
        <v>3</v>
      </c>
      <c r="F583" s="65">
        <f ca="1">IF(E583=1,$C$4*SQRT(D583),IF(E583=2,$C$4+($C$5-$C$4)*D583,$C$6-($C$6-$C$5)*SQRT(1-D583)))</f>
        <v>7.19353587972003</v>
      </c>
    </row>
    <row r="584" spans="2:6">
      <c r="B584" s="59">
        <v>568</v>
      </c>
      <c r="C584" s="60">
        <f ca="1" t="shared" si="24"/>
        <v>0.223255730219298</v>
      </c>
      <c r="D584" s="60">
        <f ca="1" t="shared" si="25"/>
        <v>0.773494514302033</v>
      </c>
      <c r="E584" s="60">
        <f ca="1" t="shared" si="26"/>
        <v>2</v>
      </c>
      <c r="F584" s="65">
        <f ca="1">IF(E584=1,$C$4*SQRT(D584),IF(E584=2,$C$4+($C$5-$C$4)*D584,$C$6-($C$6-$C$5)*SQRT(1-D584)))</f>
        <v>6.09397805720813</v>
      </c>
    </row>
    <row r="585" spans="2:6">
      <c r="B585" s="59">
        <v>569</v>
      </c>
      <c r="C585" s="60">
        <f ca="1" t="shared" si="24"/>
        <v>0.189944357401214</v>
      </c>
      <c r="D585" s="60">
        <f ca="1" t="shared" si="25"/>
        <v>0.85855712874666</v>
      </c>
      <c r="E585" s="60">
        <f ca="1" t="shared" si="26"/>
        <v>1</v>
      </c>
      <c r="F585" s="65">
        <f ca="1">IF(E585=1,$C$4*SQRT(D585),IF(E585=2,$C$4+($C$5-$C$4)*D585,$C$6-($C$6-$C$5)*SQRT(1-D585)))</f>
        <v>2.77975073679637</v>
      </c>
    </row>
    <row r="586" spans="2:6">
      <c r="B586" s="59">
        <v>570</v>
      </c>
      <c r="C586" s="60">
        <f ca="1" t="shared" si="24"/>
        <v>0.72658805617114</v>
      </c>
      <c r="D586" s="60">
        <f ca="1" t="shared" si="25"/>
        <v>0.954049413200779</v>
      </c>
      <c r="E586" s="60">
        <f ca="1" t="shared" si="26"/>
        <v>2</v>
      </c>
      <c r="F586" s="65">
        <f ca="1">IF(E586=1,$C$4*SQRT(D586),IF(E586=2,$C$4+($C$5-$C$4)*D586,$C$6-($C$6-$C$5)*SQRT(1-D586)))</f>
        <v>6.81619765280312</v>
      </c>
    </row>
    <row r="587" spans="2:6">
      <c r="B587" s="59">
        <v>571</v>
      </c>
      <c r="C587" s="60">
        <f ca="1" t="shared" si="24"/>
        <v>0.205972154406527</v>
      </c>
      <c r="D587" s="60">
        <f ca="1" t="shared" si="25"/>
        <v>0.602046373343643</v>
      </c>
      <c r="E587" s="60">
        <f ca="1" t="shared" si="26"/>
        <v>1</v>
      </c>
      <c r="F587" s="65">
        <f ca="1">IF(E587=1,$C$4*SQRT(D587),IF(E587=2,$C$4+($C$5-$C$4)*D587,$C$6-($C$6-$C$5)*SQRT(1-D587)))</f>
        <v>2.32774941952367</v>
      </c>
    </row>
    <row r="588" spans="2:6">
      <c r="B588" s="59">
        <v>572</v>
      </c>
      <c r="C588" s="60">
        <f ca="1" t="shared" si="24"/>
        <v>0.734928830358029</v>
      </c>
      <c r="D588" s="60">
        <f ca="1" t="shared" si="25"/>
        <v>0.869490175794918</v>
      </c>
      <c r="E588" s="60">
        <f ca="1" t="shared" si="26"/>
        <v>2</v>
      </c>
      <c r="F588" s="65">
        <f ca="1">IF(E588=1,$C$4*SQRT(D588),IF(E588=2,$C$4+($C$5-$C$4)*D588,$C$6-($C$6-$C$5)*SQRT(1-D588)))</f>
        <v>6.47796070317967</v>
      </c>
    </row>
    <row r="589" spans="2:6">
      <c r="B589" s="59">
        <v>573</v>
      </c>
      <c r="C589" s="60">
        <f ca="1" t="shared" si="24"/>
        <v>0.237975922929965</v>
      </c>
      <c r="D589" s="60">
        <f ca="1" t="shared" si="25"/>
        <v>0.441222990064688</v>
      </c>
      <c r="E589" s="60">
        <f ca="1" t="shared" si="26"/>
        <v>2</v>
      </c>
      <c r="F589" s="65">
        <f ca="1">IF(E589=1,$C$4*SQRT(D589),IF(E589=2,$C$4+($C$5-$C$4)*D589,$C$6-($C$6-$C$5)*SQRT(1-D589)))</f>
        <v>4.76489196025875</v>
      </c>
    </row>
    <row r="590" spans="2:6">
      <c r="B590" s="59">
        <v>574</v>
      </c>
      <c r="C590" s="60">
        <f ca="1" t="shared" si="24"/>
        <v>0.735107168767374</v>
      </c>
      <c r="D590" s="60">
        <f ca="1" t="shared" si="25"/>
        <v>0.466840980427679</v>
      </c>
      <c r="E590" s="60">
        <f ca="1" t="shared" si="26"/>
        <v>2</v>
      </c>
      <c r="F590" s="65">
        <f ca="1">IF(E590=1,$C$4*SQRT(D590),IF(E590=2,$C$4+($C$5-$C$4)*D590,$C$6-($C$6-$C$5)*SQRT(1-D590)))</f>
        <v>4.86736392171071</v>
      </c>
    </row>
    <row r="591" spans="2:6">
      <c r="B591" s="59">
        <v>575</v>
      </c>
      <c r="C591" s="60">
        <f ca="1" t="shared" si="24"/>
        <v>0.453548452764224</v>
      </c>
      <c r="D591" s="60">
        <f ca="1" t="shared" si="25"/>
        <v>0.000596931446556814</v>
      </c>
      <c r="E591" s="60">
        <f ca="1" t="shared" si="26"/>
        <v>2</v>
      </c>
      <c r="F591" s="65">
        <f ca="1">IF(E591=1,$C$4*SQRT(D591),IF(E591=2,$C$4+($C$5-$C$4)*D591,$C$6-($C$6-$C$5)*SQRT(1-D591)))</f>
        <v>3.00238772578623</v>
      </c>
    </row>
    <row r="592" spans="2:6">
      <c r="B592" s="59">
        <v>576</v>
      </c>
      <c r="C592" s="60">
        <f ca="1" t="shared" si="24"/>
        <v>0.248143379299941</v>
      </c>
      <c r="D592" s="60">
        <f ca="1" t="shared" si="25"/>
        <v>0.541746892259081</v>
      </c>
      <c r="E592" s="60">
        <f ca="1" t="shared" si="26"/>
        <v>2</v>
      </c>
      <c r="F592" s="65">
        <f ca="1">IF(E592=1,$C$4*SQRT(D592),IF(E592=2,$C$4+($C$5-$C$4)*D592,$C$6-($C$6-$C$5)*SQRT(1-D592)))</f>
        <v>5.16698756903632</v>
      </c>
    </row>
    <row r="593" spans="2:6">
      <c r="B593" s="59">
        <v>577</v>
      </c>
      <c r="C593" s="60">
        <f ca="1" t="shared" ref="C593:C656" si="27">RAND()</f>
        <v>0.431099039025752</v>
      </c>
      <c r="D593" s="60">
        <f ca="1" t="shared" ref="D593:D656" si="28">RAND()</f>
        <v>0.755267058286607</v>
      </c>
      <c r="E593" s="60">
        <f ca="1" t="shared" ref="E593:E656" si="29">IF(C593&lt;=$C$10,1,IF(C593&lt;=$C$10+$C$11,2,3))</f>
        <v>2</v>
      </c>
      <c r="F593" s="65">
        <f ca="1">IF(E593=1,$C$4*SQRT(D593),IF(E593=2,$C$4+($C$5-$C$4)*D593,$C$6-($C$6-$C$5)*SQRT(1-D593)))</f>
        <v>6.02106823314643</v>
      </c>
    </row>
    <row r="594" spans="2:6">
      <c r="B594" s="59">
        <v>578</v>
      </c>
      <c r="C594" s="60">
        <f ca="1" t="shared" si="27"/>
        <v>0.630089405564296</v>
      </c>
      <c r="D594" s="60">
        <f ca="1" t="shared" si="28"/>
        <v>0.119355994301211</v>
      </c>
      <c r="E594" s="60">
        <f ca="1" t="shared" si="29"/>
        <v>2</v>
      </c>
      <c r="F594" s="65">
        <f ca="1">IF(E594=1,$C$4*SQRT(D594),IF(E594=2,$C$4+($C$5-$C$4)*D594,$C$6-($C$6-$C$5)*SQRT(1-D594)))</f>
        <v>3.47742397720484</v>
      </c>
    </row>
    <row r="595" spans="2:6">
      <c r="B595" s="59">
        <v>579</v>
      </c>
      <c r="C595" s="60">
        <f ca="1" t="shared" si="27"/>
        <v>0.957696253879075</v>
      </c>
      <c r="D595" s="60">
        <f ca="1" t="shared" si="28"/>
        <v>0.880379046315567</v>
      </c>
      <c r="E595" s="60">
        <f ca="1" t="shared" si="29"/>
        <v>3</v>
      </c>
      <c r="F595" s="65">
        <f ca="1">IF(E595=1,$C$4*SQRT(D595),IF(E595=2,$C$4+($C$5-$C$4)*D595,$C$6-($C$6-$C$5)*SQRT(1-D595)))</f>
        <v>8.96241213231847</v>
      </c>
    </row>
    <row r="596" spans="2:6">
      <c r="B596" s="59">
        <v>580</v>
      </c>
      <c r="C596" s="60">
        <f ca="1" t="shared" si="27"/>
        <v>0.498836199289755</v>
      </c>
      <c r="D596" s="60">
        <f ca="1" t="shared" si="28"/>
        <v>0.933500369249794</v>
      </c>
      <c r="E596" s="60">
        <f ca="1" t="shared" si="29"/>
        <v>2</v>
      </c>
      <c r="F596" s="65">
        <f ca="1">IF(E596=1,$C$4*SQRT(D596),IF(E596=2,$C$4+($C$5-$C$4)*D596,$C$6-($C$6-$C$5)*SQRT(1-D596)))</f>
        <v>6.73400147699918</v>
      </c>
    </row>
    <row r="597" spans="2:6">
      <c r="B597" s="59">
        <v>581</v>
      </c>
      <c r="C597" s="60">
        <f ca="1" t="shared" si="27"/>
        <v>0.440979746964352</v>
      </c>
      <c r="D597" s="60">
        <f ca="1" t="shared" si="28"/>
        <v>0.691109257221472</v>
      </c>
      <c r="E597" s="60">
        <f ca="1" t="shared" si="29"/>
        <v>2</v>
      </c>
      <c r="F597" s="65">
        <f ca="1">IF(E597=1,$C$4*SQRT(D597),IF(E597=2,$C$4+($C$5-$C$4)*D597,$C$6-($C$6-$C$5)*SQRT(1-D597)))</f>
        <v>5.76443702888589</v>
      </c>
    </row>
    <row r="598" spans="2:6">
      <c r="B598" s="59">
        <v>582</v>
      </c>
      <c r="C598" s="60">
        <f ca="1" t="shared" si="27"/>
        <v>0.97700633480716</v>
      </c>
      <c r="D598" s="60">
        <f ca="1" t="shared" si="28"/>
        <v>0.255053270214693</v>
      </c>
      <c r="E598" s="60">
        <f ca="1" t="shared" si="29"/>
        <v>3</v>
      </c>
      <c r="F598" s="65">
        <f ca="1">IF(E598=1,$C$4*SQRT(D598),IF(E598=2,$C$4+($C$5-$C$4)*D598,$C$6-($C$6-$C$5)*SQRT(1-D598)))</f>
        <v>7.4106911022306</v>
      </c>
    </row>
    <row r="599" spans="2:6">
      <c r="B599" s="59">
        <v>583</v>
      </c>
      <c r="C599" s="60">
        <f ca="1" t="shared" si="27"/>
        <v>0.287572433679032</v>
      </c>
      <c r="D599" s="60">
        <f ca="1" t="shared" si="28"/>
        <v>0.741138679848005</v>
      </c>
      <c r="E599" s="60">
        <f ca="1" t="shared" si="29"/>
        <v>2</v>
      </c>
      <c r="F599" s="65">
        <f ca="1">IF(E599=1,$C$4*SQRT(D599),IF(E599=2,$C$4+($C$5-$C$4)*D599,$C$6-($C$6-$C$5)*SQRT(1-D599)))</f>
        <v>5.96455471939202</v>
      </c>
    </row>
    <row r="600" spans="2:6">
      <c r="B600" s="59">
        <v>584</v>
      </c>
      <c r="C600" s="60">
        <f ca="1" t="shared" si="27"/>
        <v>0.336610251952635</v>
      </c>
      <c r="D600" s="60">
        <f ca="1" t="shared" si="28"/>
        <v>0.262176636785455</v>
      </c>
      <c r="E600" s="60">
        <f ca="1" t="shared" si="29"/>
        <v>2</v>
      </c>
      <c r="F600" s="65">
        <f ca="1">IF(E600=1,$C$4*SQRT(D600),IF(E600=2,$C$4+($C$5-$C$4)*D600,$C$6-($C$6-$C$5)*SQRT(1-D600)))</f>
        <v>4.04870654714182</v>
      </c>
    </row>
    <row r="601" spans="2:6">
      <c r="B601" s="59">
        <v>585</v>
      </c>
      <c r="C601" s="60">
        <f ca="1" t="shared" si="27"/>
        <v>0.060122935761437</v>
      </c>
      <c r="D601" s="60">
        <f ca="1" t="shared" si="28"/>
        <v>0.750059985285821</v>
      </c>
      <c r="E601" s="60">
        <f ca="1" t="shared" si="29"/>
        <v>1</v>
      </c>
      <c r="F601" s="65">
        <f ca="1">IF(E601=1,$C$4*SQRT(D601),IF(E601=2,$C$4+($C$5-$C$4)*D601,$C$6-($C$6-$C$5)*SQRT(1-D601)))</f>
        <v>2.59818010683871</v>
      </c>
    </row>
    <row r="602" spans="2:6">
      <c r="B602" s="59">
        <v>586</v>
      </c>
      <c r="C602" s="60">
        <f ca="1" t="shared" si="27"/>
        <v>0.514024240484241</v>
      </c>
      <c r="D602" s="60">
        <f ca="1" t="shared" si="28"/>
        <v>0.377838926000618</v>
      </c>
      <c r="E602" s="60">
        <f ca="1" t="shared" si="29"/>
        <v>2</v>
      </c>
      <c r="F602" s="65">
        <f ca="1">IF(E602=1,$C$4*SQRT(D602),IF(E602=2,$C$4+($C$5-$C$4)*D602,$C$6-($C$6-$C$5)*SQRT(1-D602)))</f>
        <v>4.51135570400247</v>
      </c>
    </row>
    <row r="603" spans="2:6">
      <c r="B603" s="59">
        <v>587</v>
      </c>
      <c r="C603" s="60">
        <f ca="1" t="shared" si="27"/>
        <v>0.590087632439795</v>
      </c>
      <c r="D603" s="60">
        <f ca="1" t="shared" si="28"/>
        <v>0.375084788346486</v>
      </c>
      <c r="E603" s="60">
        <f ca="1" t="shared" si="29"/>
        <v>2</v>
      </c>
      <c r="F603" s="65">
        <f ca="1">IF(E603=1,$C$4*SQRT(D603),IF(E603=2,$C$4+($C$5-$C$4)*D603,$C$6-($C$6-$C$5)*SQRT(1-D603)))</f>
        <v>4.50033915338594</v>
      </c>
    </row>
    <row r="604" spans="2:6">
      <c r="B604" s="59">
        <v>588</v>
      </c>
      <c r="C604" s="60">
        <f ca="1" t="shared" si="27"/>
        <v>0.335154731100039</v>
      </c>
      <c r="D604" s="60">
        <f ca="1" t="shared" si="28"/>
        <v>0.263341957838841</v>
      </c>
      <c r="E604" s="60">
        <f ca="1" t="shared" si="29"/>
        <v>2</v>
      </c>
      <c r="F604" s="65">
        <f ca="1">IF(E604=1,$C$4*SQRT(D604),IF(E604=2,$C$4+($C$5-$C$4)*D604,$C$6-($C$6-$C$5)*SQRT(1-D604)))</f>
        <v>4.05336783135536</v>
      </c>
    </row>
    <row r="605" spans="2:6">
      <c r="B605" s="59">
        <v>589</v>
      </c>
      <c r="C605" s="60">
        <f ca="1" t="shared" si="27"/>
        <v>0.472577100560734</v>
      </c>
      <c r="D605" s="60">
        <f ca="1" t="shared" si="28"/>
        <v>0.877512760303171</v>
      </c>
      <c r="E605" s="60">
        <f ca="1" t="shared" si="29"/>
        <v>2</v>
      </c>
      <c r="F605" s="65">
        <f ca="1">IF(E605=1,$C$4*SQRT(D605),IF(E605=2,$C$4+($C$5-$C$4)*D605,$C$6-($C$6-$C$5)*SQRT(1-D605)))</f>
        <v>6.51005104121268</v>
      </c>
    </row>
    <row r="606" spans="2:6">
      <c r="B606" s="59">
        <v>590</v>
      </c>
      <c r="C606" s="60">
        <f ca="1" t="shared" si="27"/>
        <v>0.137212580250975</v>
      </c>
      <c r="D606" s="60">
        <f ca="1" t="shared" si="28"/>
        <v>0.846991517027145</v>
      </c>
      <c r="E606" s="60">
        <f ca="1" t="shared" si="29"/>
        <v>1</v>
      </c>
      <c r="F606" s="65">
        <f ca="1">IF(E606=1,$C$4*SQRT(D606),IF(E606=2,$C$4+($C$5-$C$4)*D606,$C$6-($C$6-$C$5)*SQRT(1-D606)))</f>
        <v>2.76096426149349</v>
      </c>
    </row>
    <row r="607" spans="2:6">
      <c r="B607" s="59">
        <v>591</v>
      </c>
      <c r="C607" s="60">
        <f ca="1" t="shared" si="27"/>
        <v>0.409863088071867</v>
      </c>
      <c r="D607" s="60">
        <f ca="1" t="shared" si="28"/>
        <v>0.697268443604742</v>
      </c>
      <c r="E607" s="60">
        <f ca="1" t="shared" si="29"/>
        <v>2</v>
      </c>
      <c r="F607" s="65">
        <f ca="1">IF(E607=1,$C$4*SQRT(D607),IF(E607=2,$C$4+($C$5-$C$4)*D607,$C$6-($C$6-$C$5)*SQRT(1-D607)))</f>
        <v>5.78907377441897</v>
      </c>
    </row>
    <row r="608" spans="2:6">
      <c r="B608" s="59">
        <v>592</v>
      </c>
      <c r="C608" s="60">
        <f ca="1" t="shared" si="27"/>
        <v>0.434850482871589</v>
      </c>
      <c r="D608" s="60">
        <f ca="1" t="shared" si="28"/>
        <v>0.800763373440188</v>
      </c>
      <c r="E608" s="60">
        <f ca="1" t="shared" si="29"/>
        <v>2</v>
      </c>
      <c r="F608" s="65">
        <f ca="1">IF(E608=1,$C$4*SQRT(D608),IF(E608=2,$C$4+($C$5-$C$4)*D608,$C$6-($C$6-$C$5)*SQRT(1-D608)))</f>
        <v>6.20305349376075</v>
      </c>
    </row>
    <row r="609" spans="2:6">
      <c r="B609" s="59">
        <v>593</v>
      </c>
      <c r="C609" s="60">
        <f ca="1" t="shared" si="27"/>
        <v>0.412649437001179</v>
      </c>
      <c r="D609" s="60">
        <f ca="1" t="shared" si="28"/>
        <v>0.497700879821169</v>
      </c>
      <c r="E609" s="60">
        <f ca="1" t="shared" si="29"/>
        <v>2</v>
      </c>
      <c r="F609" s="65">
        <f ca="1">IF(E609=1,$C$4*SQRT(D609),IF(E609=2,$C$4+($C$5-$C$4)*D609,$C$6-($C$6-$C$5)*SQRT(1-D609)))</f>
        <v>4.99080351928468</v>
      </c>
    </row>
    <row r="610" spans="2:6">
      <c r="B610" s="59">
        <v>594</v>
      </c>
      <c r="C610" s="60">
        <f ca="1" t="shared" si="27"/>
        <v>0.755712683185988</v>
      </c>
      <c r="D610" s="60">
        <f ca="1" t="shared" si="28"/>
        <v>0.46823075553192</v>
      </c>
      <c r="E610" s="60">
        <f ca="1" t="shared" si="29"/>
        <v>2</v>
      </c>
      <c r="F610" s="65">
        <f ca="1">IF(E610=1,$C$4*SQRT(D610),IF(E610=2,$C$4+($C$5-$C$4)*D610,$C$6-($C$6-$C$5)*SQRT(1-D610)))</f>
        <v>4.87292302212768</v>
      </c>
    </row>
    <row r="611" spans="2:6">
      <c r="B611" s="59">
        <v>595</v>
      </c>
      <c r="C611" s="60">
        <f ca="1" t="shared" si="27"/>
        <v>0.298109292357567</v>
      </c>
      <c r="D611" s="60">
        <f ca="1" t="shared" si="28"/>
        <v>0.518778652421975</v>
      </c>
      <c r="E611" s="60">
        <f ca="1" t="shared" si="29"/>
        <v>2</v>
      </c>
      <c r="F611" s="65">
        <f ca="1">IF(E611=1,$C$4*SQRT(D611),IF(E611=2,$C$4+($C$5-$C$4)*D611,$C$6-($C$6-$C$5)*SQRT(1-D611)))</f>
        <v>5.0751146096879</v>
      </c>
    </row>
    <row r="612" spans="2:6">
      <c r="B612" s="59">
        <v>596</v>
      </c>
      <c r="C612" s="60">
        <f ca="1" t="shared" si="27"/>
        <v>0.506965980260705</v>
      </c>
      <c r="D612" s="60">
        <f ca="1" t="shared" si="28"/>
        <v>0.707574305337877</v>
      </c>
      <c r="E612" s="60">
        <f ca="1" t="shared" si="29"/>
        <v>2</v>
      </c>
      <c r="F612" s="65">
        <f ca="1">IF(E612=1,$C$4*SQRT(D612),IF(E612=2,$C$4+($C$5-$C$4)*D612,$C$6-($C$6-$C$5)*SQRT(1-D612)))</f>
        <v>5.83029722135151</v>
      </c>
    </row>
    <row r="613" spans="2:6">
      <c r="B613" s="59">
        <v>597</v>
      </c>
      <c r="C613" s="60">
        <f ca="1" t="shared" si="27"/>
        <v>0.185144249956135</v>
      </c>
      <c r="D613" s="60">
        <f ca="1" t="shared" si="28"/>
        <v>0.516726758821167</v>
      </c>
      <c r="E613" s="60">
        <f ca="1" t="shared" si="29"/>
        <v>1</v>
      </c>
      <c r="F613" s="65">
        <f ca="1">IF(E613=1,$C$4*SQRT(D613),IF(E613=2,$C$4+($C$5-$C$4)*D613,$C$6-($C$6-$C$5)*SQRT(1-D613)))</f>
        <v>2.15651126345088</v>
      </c>
    </row>
    <row r="614" spans="2:6">
      <c r="B614" s="59">
        <v>598</v>
      </c>
      <c r="C614" s="60">
        <f ca="1" t="shared" si="27"/>
        <v>0.934571961624224</v>
      </c>
      <c r="D614" s="60">
        <f ca="1" t="shared" si="28"/>
        <v>0.0663316437502914</v>
      </c>
      <c r="E614" s="60">
        <f ca="1" t="shared" si="29"/>
        <v>3</v>
      </c>
      <c r="F614" s="65">
        <f ca="1">IF(E614=1,$C$4*SQRT(D614),IF(E614=2,$C$4+($C$5-$C$4)*D614,$C$6-($C$6-$C$5)*SQRT(1-D614)))</f>
        <v>7.10120452493671</v>
      </c>
    </row>
    <row r="615" spans="2:6">
      <c r="B615" s="59">
        <v>599</v>
      </c>
      <c r="C615" s="60">
        <f ca="1" t="shared" si="27"/>
        <v>0.407463914752707</v>
      </c>
      <c r="D615" s="60">
        <f ca="1" t="shared" si="28"/>
        <v>0.0713510126914829</v>
      </c>
      <c r="E615" s="60">
        <f ca="1" t="shared" si="29"/>
        <v>2</v>
      </c>
      <c r="F615" s="65">
        <f ca="1">IF(E615=1,$C$4*SQRT(D615),IF(E615=2,$C$4+($C$5-$C$4)*D615,$C$6-($C$6-$C$5)*SQRT(1-D615)))</f>
        <v>3.28540405076593</v>
      </c>
    </row>
    <row r="616" spans="2:6">
      <c r="B616" s="59">
        <v>600</v>
      </c>
      <c r="C616" s="60">
        <f ca="1" t="shared" si="27"/>
        <v>0.80151082901572</v>
      </c>
      <c r="D616" s="60">
        <f ca="1" t="shared" si="28"/>
        <v>0.761125064621764</v>
      </c>
      <c r="E616" s="60">
        <f ca="1" t="shared" si="29"/>
        <v>3</v>
      </c>
      <c r="F616" s="65">
        <f ca="1">IF(E616=1,$C$4*SQRT(D616),IF(E616=2,$C$4+($C$5-$C$4)*D616,$C$6-($C$6-$C$5)*SQRT(1-D616)))</f>
        <v>8.53375499373259</v>
      </c>
    </row>
    <row r="617" spans="2:6">
      <c r="B617" s="59">
        <v>601</v>
      </c>
      <c r="C617" s="60">
        <f ca="1" t="shared" si="27"/>
        <v>0.278429482636361</v>
      </c>
      <c r="D617" s="60">
        <f ca="1" t="shared" si="28"/>
        <v>0.0900889871596746</v>
      </c>
      <c r="E617" s="60">
        <f ca="1" t="shared" si="29"/>
        <v>2</v>
      </c>
      <c r="F617" s="65">
        <f ca="1">IF(E617=1,$C$4*SQRT(D617),IF(E617=2,$C$4+($C$5-$C$4)*D617,$C$6-($C$6-$C$5)*SQRT(1-D617)))</f>
        <v>3.3603559486387</v>
      </c>
    </row>
    <row r="618" spans="2:6">
      <c r="B618" s="59">
        <v>602</v>
      </c>
      <c r="C618" s="60">
        <f ca="1" t="shared" si="27"/>
        <v>0.722248402658904</v>
      </c>
      <c r="D618" s="60">
        <f ca="1" t="shared" si="28"/>
        <v>0.899183291947969</v>
      </c>
      <c r="E618" s="60">
        <f ca="1" t="shared" si="29"/>
        <v>2</v>
      </c>
      <c r="F618" s="65">
        <f ca="1">IF(E618=1,$C$4*SQRT(D618),IF(E618=2,$C$4+($C$5-$C$4)*D618,$C$6-($C$6-$C$5)*SQRT(1-D618)))</f>
        <v>6.59673316779188</v>
      </c>
    </row>
    <row r="619" spans="2:6">
      <c r="B619" s="59">
        <v>603</v>
      </c>
      <c r="C619" s="60">
        <f ca="1" t="shared" si="27"/>
        <v>0.934763767942426</v>
      </c>
      <c r="D619" s="60">
        <f ca="1" t="shared" si="28"/>
        <v>0.461685409913529</v>
      </c>
      <c r="E619" s="60">
        <f ca="1" t="shared" si="29"/>
        <v>3</v>
      </c>
      <c r="F619" s="65">
        <f ca="1">IF(E619=1,$C$4*SQRT(D619),IF(E619=2,$C$4+($C$5-$C$4)*D619,$C$6-($C$6-$C$5)*SQRT(1-D619)))</f>
        <v>7.79890224869993</v>
      </c>
    </row>
    <row r="620" spans="2:6">
      <c r="B620" s="59">
        <v>604</v>
      </c>
      <c r="C620" s="60">
        <f ca="1" t="shared" si="27"/>
        <v>0.33830910721946</v>
      </c>
      <c r="D620" s="60">
        <f ca="1" t="shared" si="28"/>
        <v>0.336109304336048</v>
      </c>
      <c r="E620" s="60">
        <f ca="1" t="shared" si="29"/>
        <v>2</v>
      </c>
      <c r="F620" s="65">
        <f ca="1">IF(E620=1,$C$4*SQRT(D620),IF(E620=2,$C$4+($C$5-$C$4)*D620,$C$6-($C$6-$C$5)*SQRT(1-D620)))</f>
        <v>4.34443721734419</v>
      </c>
    </row>
    <row r="621" spans="2:6">
      <c r="B621" s="59">
        <v>605</v>
      </c>
      <c r="C621" s="60">
        <f ca="1" t="shared" si="27"/>
        <v>0.59165125964227</v>
      </c>
      <c r="D621" s="60">
        <f ca="1" t="shared" si="28"/>
        <v>0.700235909022361</v>
      </c>
      <c r="E621" s="60">
        <f ca="1" t="shared" si="29"/>
        <v>2</v>
      </c>
      <c r="F621" s="65">
        <f ca="1">IF(E621=1,$C$4*SQRT(D621),IF(E621=2,$C$4+($C$5-$C$4)*D621,$C$6-($C$6-$C$5)*SQRT(1-D621)))</f>
        <v>5.80094363608944</v>
      </c>
    </row>
    <row r="622" spans="2:6">
      <c r="B622" s="59">
        <v>606</v>
      </c>
      <c r="C622" s="60">
        <f ca="1" t="shared" si="27"/>
        <v>0.489724429130944</v>
      </c>
      <c r="D622" s="60">
        <f ca="1" t="shared" si="28"/>
        <v>0.0623458115501732</v>
      </c>
      <c r="E622" s="60">
        <f ca="1" t="shared" si="29"/>
        <v>2</v>
      </c>
      <c r="F622" s="65">
        <f ca="1">IF(E622=1,$C$4*SQRT(D622),IF(E622=2,$C$4+($C$5-$C$4)*D622,$C$6-($C$6-$C$5)*SQRT(1-D622)))</f>
        <v>3.24938324620069</v>
      </c>
    </row>
    <row r="623" spans="2:6">
      <c r="B623" s="59">
        <v>607</v>
      </c>
      <c r="C623" s="60">
        <f ca="1" t="shared" si="27"/>
        <v>0.612561334504677</v>
      </c>
      <c r="D623" s="60">
        <f ca="1" t="shared" si="28"/>
        <v>0.782212955595493</v>
      </c>
      <c r="E623" s="60">
        <f ca="1" t="shared" si="29"/>
        <v>2</v>
      </c>
      <c r="F623" s="65">
        <f ca="1">IF(E623=1,$C$4*SQRT(D623),IF(E623=2,$C$4+($C$5-$C$4)*D623,$C$6-($C$6-$C$5)*SQRT(1-D623)))</f>
        <v>6.12885182238197</v>
      </c>
    </row>
    <row r="624" spans="2:6">
      <c r="B624" s="59">
        <v>608</v>
      </c>
      <c r="C624" s="60">
        <f ca="1" t="shared" si="27"/>
        <v>0.514151756728678</v>
      </c>
      <c r="D624" s="60">
        <f ca="1" t="shared" si="28"/>
        <v>0.802408857471535</v>
      </c>
      <c r="E624" s="60">
        <f ca="1" t="shared" si="29"/>
        <v>2</v>
      </c>
      <c r="F624" s="65">
        <f ca="1">IF(E624=1,$C$4*SQRT(D624),IF(E624=2,$C$4+($C$5-$C$4)*D624,$C$6-($C$6-$C$5)*SQRT(1-D624)))</f>
        <v>6.20963542988614</v>
      </c>
    </row>
    <row r="625" spans="2:6">
      <c r="B625" s="59">
        <v>609</v>
      </c>
      <c r="C625" s="60">
        <f ca="1" t="shared" si="27"/>
        <v>0.846971359386165</v>
      </c>
      <c r="D625" s="60">
        <f ca="1" t="shared" si="28"/>
        <v>0.821946202242876</v>
      </c>
      <c r="E625" s="60">
        <f ca="1" t="shared" si="29"/>
        <v>3</v>
      </c>
      <c r="F625" s="65">
        <f ca="1">IF(E625=1,$C$4*SQRT(D625),IF(E625=2,$C$4+($C$5-$C$4)*D625,$C$6-($C$6-$C$5)*SQRT(1-D625)))</f>
        <v>8.73410735849594</v>
      </c>
    </row>
    <row r="626" spans="2:6">
      <c r="B626" s="59">
        <v>610</v>
      </c>
      <c r="C626" s="60">
        <f ca="1" t="shared" si="27"/>
        <v>0.885879236068307</v>
      </c>
      <c r="D626" s="60">
        <f ca="1" t="shared" si="28"/>
        <v>0.119658885665002</v>
      </c>
      <c r="E626" s="60">
        <f ca="1" t="shared" si="29"/>
        <v>3</v>
      </c>
      <c r="F626" s="65">
        <f ca="1">IF(E626=1,$C$4*SQRT(D626),IF(E626=2,$C$4+($C$5-$C$4)*D626,$C$6-($C$6-$C$5)*SQRT(1-D626)))</f>
        <v>7.18520515329892</v>
      </c>
    </row>
    <row r="627" spans="2:6">
      <c r="B627" s="59">
        <v>611</v>
      </c>
      <c r="C627" s="60">
        <f ca="1" t="shared" si="27"/>
        <v>0.987389790499376</v>
      </c>
      <c r="D627" s="60">
        <f ca="1" t="shared" si="28"/>
        <v>0.960132663986284</v>
      </c>
      <c r="E627" s="60">
        <f ca="1" t="shared" si="29"/>
        <v>3</v>
      </c>
      <c r="F627" s="65">
        <f ca="1">IF(E627=1,$C$4*SQRT(D627),IF(E627=2,$C$4+($C$5-$C$4)*D627,$C$6-($C$6-$C$5)*SQRT(1-D627)))</f>
        <v>9.40099580625555</v>
      </c>
    </row>
    <row r="628" spans="2:6">
      <c r="B628" s="59">
        <v>612</v>
      </c>
      <c r="C628" s="60">
        <f ca="1" t="shared" si="27"/>
        <v>0.0883780031689416</v>
      </c>
      <c r="D628" s="60">
        <f ca="1" t="shared" si="28"/>
        <v>0.00283750141010009</v>
      </c>
      <c r="E628" s="60">
        <f ca="1" t="shared" si="29"/>
        <v>1</v>
      </c>
      <c r="F628" s="65">
        <f ca="1">IF(E628=1,$C$4*SQRT(D628),IF(E628=2,$C$4+($C$5-$C$4)*D628,$C$6-($C$6-$C$5)*SQRT(1-D628)))</f>
        <v>0.15980460785253</v>
      </c>
    </row>
    <row r="629" spans="2:6">
      <c r="B629" s="59">
        <v>613</v>
      </c>
      <c r="C629" s="60">
        <f ca="1" t="shared" si="27"/>
        <v>0.470381635738804</v>
      </c>
      <c r="D629" s="60">
        <f ca="1" t="shared" si="28"/>
        <v>0.14861265496577</v>
      </c>
      <c r="E629" s="60">
        <f ca="1" t="shared" si="29"/>
        <v>2</v>
      </c>
      <c r="F629" s="65">
        <f ca="1">IF(E629=1,$C$4*SQRT(D629),IF(E629=2,$C$4+($C$5-$C$4)*D629,$C$6-($C$6-$C$5)*SQRT(1-D629)))</f>
        <v>3.59445061986308</v>
      </c>
    </row>
    <row r="630" spans="2:6">
      <c r="B630" s="59">
        <v>614</v>
      </c>
      <c r="C630" s="60">
        <f ca="1" t="shared" si="27"/>
        <v>0.242762474969145</v>
      </c>
      <c r="D630" s="60">
        <f ca="1" t="shared" si="28"/>
        <v>0.782931348069758</v>
      </c>
      <c r="E630" s="60">
        <f ca="1" t="shared" si="29"/>
        <v>2</v>
      </c>
      <c r="F630" s="65">
        <f ca="1">IF(E630=1,$C$4*SQRT(D630),IF(E630=2,$C$4+($C$5-$C$4)*D630,$C$6-($C$6-$C$5)*SQRT(1-D630)))</f>
        <v>6.13172539227903</v>
      </c>
    </row>
    <row r="631" spans="2:6">
      <c r="B631" s="59">
        <v>615</v>
      </c>
      <c r="C631" s="60">
        <f ca="1" t="shared" si="27"/>
        <v>0.502566122401476</v>
      </c>
      <c r="D631" s="60">
        <f ca="1" t="shared" si="28"/>
        <v>0.427732551798555</v>
      </c>
      <c r="E631" s="60">
        <f ca="1" t="shared" si="29"/>
        <v>2</v>
      </c>
      <c r="F631" s="65">
        <f ca="1">IF(E631=1,$C$4*SQRT(D631),IF(E631=2,$C$4+($C$5-$C$4)*D631,$C$6-($C$6-$C$5)*SQRT(1-D631)))</f>
        <v>4.71093020719422</v>
      </c>
    </row>
    <row r="632" spans="2:6">
      <c r="B632" s="59">
        <v>616</v>
      </c>
      <c r="C632" s="60">
        <f ca="1" t="shared" si="27"/>
        <v>0.372987063834414</v>
      </c>
      <c r="D632" s="60">
        <f ca="1" t="shared" si="28"/>
        <v>0.314639037314443</v>
      </c>
      <c r="E632" s="60">
        <f ca="1" t="shared" si="29"/>
        <v>2</v>
      </c>
      <c r="F632" s="65">
        <f ca="1">IF(E632=1,$C$4*SQRT(D632),IF(E632=2,$C$4+($C$5-$C$4)*D632,$C$6-($C$6-$C$5)*SQRT(1-D632)))</f>
        <v>4.25855614925777</v>
      </c>
    </row>
    <row r="633" spans="2:6">
      <c r="B633" s="59">
        <v>617</v>
      </c>
      <c r="C633" s="60">
        <f ca="1" t="shared" si="27"/>
        <v>0.366650538838036</v>
      </c>
      <c r="D633" s="60">
        <f ca="1" t="shared" si="28"/>
        <v>0.286490673198575</v>
      </c>
      <c r="E633" s="60">
        <f ca="1" t="shared" si="29"/>
        <v>2</v>
      </c>
      <c r="F633" s="65">
        <f ca="1">IF(E633=1,$C$4*SQRT(D633),IF(E633=2,$C$4+($C$5-$C$4)*D633,$C$6-($C$6-$C$5)*SQRT(1-D633)))</f>
        <v>4.1459626927943</v>
      </c>
    </row>
    <row r="634" spans="2:6">
      <c r="B634" s="59">
        <v>618</v>
      </c>
      <c r="C634" s="60">
        <f ca="1" t="shared" si="27"/>
        <v>0.853156766384734</v>
      </c>
      <c r="D634" s="60">
        <f ca="1" t="shared" si="28"/>
        <v>0.44270082412301</v>
      </c>
      <c r="E634" s="60">
        <f ca="1" t="shared" si="29"/>
        <v>3</v>
      </c>
      <c r="F634" s="65">
        <f ca="1">IF(E634=1,$C$4*SQRT(D634),IF(E634=2,$C$4+($C$5-$C$4)*D634,$C$6-($C$6-$C$5)*SQRT(1-D634)))</f>
        <v>7.76042580321774</v>
      </c>
    </row>
    <row r="635" spans="2:6">
      <c r="B635" s="59">
        <v>619</v>
      </c>
      <c r="C635" s="60">
        <f ca="1" t="shared" si="27"/>
        <v>0.210447114459411</v>
      </c>
      <c r="D635" s="60">
        <f ca="1" t="shared" si="28"/>
        <v>0.651961330167794</v>
      </c>
      <c r="E635" s="60">
        <f ca="1" t="shared" si="29"/>
        <v>1</v>
      </c>
      <c r="F635" s="65">
        <f ca="1">IF(E635=1,$C$4*SQRT(D635),IF(E635=2,$C$4+($C$5-$C$4)*D635,$C$6-($C$6-$C$5)*SQRT(1-D635)))</f>
        <v>2.42232367191301</v>
      </c>
    </row>
    <row r="636" spans="2:6">
      <c r="B636" s="59">
        <v>620</v>
      </c>
      <c r="C636" s="60">
        <f ca="1" t="shared" si="27"/>
        <v>0.671800334134088</v>
      </c>
      <c r="D636" s="60">
        <f ca="1" t="shared" si="28"/>
        <v>0.193963372641355</v>
      </c>
      <c r="E636" s="60">
        <f ca="1" t="shared" si="29"/>
        <v>2</v>
      </c>
      <c r="F636" s="65">
        <f ca="1">IF(E636=1,$C$4*SQRT(D636),IF(E636=2,$C$4+($C$5-$C$4)*D636,$C$6-($C$6-$C$5)*SQRT(1-D636)))</f>
        <v>3.77585349056542</v>
      </c>
    </row>
    <row r="637" spans="2:6">
      <c r="B637" s="59">
        <v>621</v>
      </c>
      <c r="C637" s="60">
        <f ca="1" t="shared" si="27"/>
        <v>0.585209207612303</v>
      </c>
      <c r="D637" s="60">
        <f ca="1" t="shared" si="28"/>
        <v>0.059174100631268</v>
      </c>
      <c r="E637" s="60">
        <f ca="1" t="shared" si="29"/>
        <v>2</v>
      </c>
      <c r="F637" s="65">
        <f ca="1">IF(E637=1,$C$4*SQRT(D637),IF(E637=2,$C$4+($C$5-$C$4)*D637,$C$6-($C$6-$C$5)*SQRT(1-D637)))</f>
        <v>3.23669640252507</v>
      </c>
    </row>
    <row r="638" spans="2:6">
      <c r="B638" s="59">
        <v>622</v>
      </c>
      <c r="C638" s="60">
        <f ca="1" t="shared" si="27"/>
        <v>0.193326082191883</v>
      </c>
      <c r="D638" s="60">
        <f ca="1" t="shared" si="28"/>
        <v>0.717069982443844</v>
      </c>
      <c r="E638" s="60">
        <f ca="1" t="shared" si="29"/>
        <v>1</v>
      </c>
      <c r="F638" s="65">
        <f ca="1">IF(E638=1,$C$4*SQRT(D638),IF(E638=2,$C$4+($C$5-$C$4)*D638,$C$6-($C$6-$C$5)*SQRT(1-D638)))</f>
        <v>2.54039954377153</v>
      </c>
    </row>
    <row r="639" spans="2:6">
      <c r="B639" s="59">
        <v>623</v>
      </c>
      <c r="C639" s="60">
        <f ca="1" t="shared" si="27"/>
        <v>0.926121111386869</v>
      </c>
      <c r="D639" s="60">
        <f ca="1" t="shared" si="28"/>
        <v>0.0881172168192383</v>
      </c>
      <c r="E639" s="60">
        <f ca="1" t="shared" si="29"/>
        <v>3</v>
      </c>
      <c r="F639" s="65">
        <f ca="1">IF(E639=1,$C$4*SQRT(D639),IF(E639=2,$C$4+($C$5-$C$4)*D639,$C$6-($C$6-$C$5)*SQRT(1-D639)))</f>
        <v>7.13522338591176</v>
      </c>
    </row>
    <row r="640" spans="2:6">
      <c r="B640" s="59">
        <v>624</v>
      </c>
      <c r="C640" s="60">
        <f ca="1" t="shared" si="27"/>
        <v>0.650921393487424</v>
      </c>
      <c r="D640" s="60">
        <f ca="1" t="shared" si="28"/>
        <v>0.366347435242536</v>
      </c>
      <c r="E640" s="60">
        <f ca="1" t="shared" si="29"/>
        <v>2</v>
      </c>
      <c r="F640" s="65">
        <f ca="1">IF(E640=1,$C$4*SQRT(D640),IF(E640=2,$C$4+($C$5-$C$4)*D640,$C$6-($C$6-$C$5)*SQRT(1-D640)))</f>
        <v>4.46538974097015</v>
      </c>
    </row>
    <row r="641" spans="2:6">
      <c r="B641" s="59">
        <v>625</v>
      </c>
      <c r="C641" s="60">
        <f ca="1" t="shared" si="27"/>
        <v>0.509888927701087</v>
      </c>
      <c r="D641" s="60">
        <f ca="1" t="shared" si="28"/>
        <v>0.91146986056555</v>
      </c>
      <c r="E641" s="60">
        <f ca="1" t="shared" si="29"/>
        <v>2</v>
      </c>
      <c r="F641" s="65">
        <f ca="1">IF(E641=1,$C$4*SQRT(D641),IF(E641=2,$C$4+($C$5-$C$4)*D641,$C$6-($C$6-$C$5)*SQRT(1-D641)))</f>
        <v>6.6458794422622</v>
      </c>
    </row>
    <row r="642" spans="2:6">
      <c r="B642" s="59">
        <v>626</v>
      </c>
      <c r="C642" s="60">
        <f ca="1" t="shared" si="27"/>
        <v>0.609080797035683</v>
      </c>
      <c r="D642" s="60">
        <f ca="1" t="shared" si="28"/>
        <v>0.411254176976897</v>
      </c>
      <c r="E642" s="60">
        <f ca="1" t="shared" si="29"/>
        <v>2</v>
      </c>
      <c r="F642" s="65">
        <f ca="1">IF(E642=1,$C$4*SQRT(D642),IF(E642=2,$C$4+($C$5-$C$4)*D642,$C$6-($C$6-$C$5)*SQRT(1-D642)))</f>
        <v>4.64501670790759</v>
      </c>
    </row>
    <row r="643" spans="2:6">
      <c r="B643" s="59">
        <v>627</v>
      </c>
      <c r="C643" s="60">
        <f ca="1" t="shared" si="27"/>
        <v>0.819922307940029</v>
      </c>
      <c r="D643" s="60">
        <f ca="1" t="shared" si="28"/>
        <v>0.340979879810463</v>
      </c>
      <c r="E643" s="60">
        <f ca="1" t="shared" si="29"/>
        <v>3</v>
      </c>
      <c r="F643" s="65">
        <f ca="1">IF(E643=1,$C$4*SQRT(D643),IF(E643=2,$C$4+($C$5-$C$4)*D643,$C$6-($C$6-$C$5)*SQRT(1-D643)))</f>
        <v>7.56459837363407</v>
      </c>
    </row>
    <row r="644" spans="2:6">
      <c r="B644" s="59">
        <v>628</v>
      </c>
      <c r="C644" s="60">
        <f ca="1" t="shared" si="27"/>
        <v>0.343774605918155</v>
      </c>
      <c r="D644" s="60">
        <f ca="1" t="shared" si="28"/>
        <v>0.327869735253485</v>
      </c>
      <c r="E644" s="60">
        <f ca="1" t="shared" si="29"/>
        <v>2</v>
      </c>
      <c r="F644" s="65">
        <f ca="1">IF(E644=1,$C$4*SQRT(D644),IF(E644=2,$C$4+($C$5-$C$4)*D644,$C$6-($C$6-$C$5)*SQRT(1-D644)))</f>
        <v>4.31147894101394</v>
      </c>
    </row>
    <row r="645" spans="2:6">
      <c r="B645" s="59">
        <v>629</v>
      </c>
      <c r="C645" s="60">
        <f ca="1" t="shared" si="27"/>
        <v>0.705891422501053</v>
      </c>
      <c r="D645" s="60">
        <f ca="1" t="shared" si="28"/>
        <v>0.111359006782573</v>
      </c>
      <c r="E645" s="60">
        <f ca="1" t="shared" si="29"/>
        <v>2</v>
      </c>
      <c r="F645" s="65">
        <f ca="1">IF(E645=1,$C$4*SQRT(D645),IF(E645=2,$C$4+($C$5-$C$4)*D645,$C$6-($C$6-$C$5)*SQRT(1-D645)))</f>
        <v>3.44543602713029</v>
      </c>
    </row>
    <row r="646" spans="2:6">
      <c r="B646" s="59">
        <v>630</v>
      </c>
      <c r="C646" s="60">
        <f ca="1" t="shared" si="27"/>
        <v>0.213511983494398</v>
      </c>
      <c r="D646" s="60">
        <f ca="1" t="shared" si="28"/>
        <v>0.0187016538736582</v>
      </c>
      <c r="E646" s="60">
        <f ca="1" t="shared" si="29"/>
        <v>1</v>
      </c>
      <c r="F646" s="65">
        <f ca="1">IF(E646=1,$C$4*SQRT(D646),IF(E646=2,$C$4+($C$5-$C$4)*D646,$C$6-($C$6-$C$5)*SQRT(1-D646)))</f>
        <v>0.410261971017207</v>
      </c>
    </row>
    <row r="647" spans="2:6">
      <c r="B647" s="59">
        <v>631</v>
      </c>
      <c r="C647" s="60">
        <f ca="1" t="shared" si="27"/>
        <v>0.83484901918433</v>
      </c>
      <c r="D647" s="60">
        <f ca="1" t="shared" si="28"/>
        <v>0.337076933710053</v>
      </c>
      <c r="E647" s="60">
        <f ca="1" t="shared" si="29"/>
        <v>3</v>
      </c>
      <c r="F647" s="65">
        <f ca="1">IF(E647=1,$C$4*SQRT(D647),IF(E647=2,$C$4+($C$5-$C$4)*D647,$C$6-($C$6-$C$5)*SQRT(1-D647)))</f>
        <v>7.5573973723486</v>
      </c>
    </row>
    <row r="648" spans="2:6">
      <c r="B648" s="59">
        <v>632</v>
      </c>
      <c r="C648" s="60">
        <f ca="1" t="shared" si="27"/>
        <v>0.578193216376388</v>
      </c>
      <c r="D648" s="60">
        <f ca="1" t="shared" si="28"/>
        <v>0.639909485457196</v>
      </c>
      <c r="E648" s="60">
        <f ca="1" t="shared" si="29"/>
        <v>2</v>
      </c>
      <c r="F648" s="65">
        <f ca="1">IF(E648=1,$C$4*SQRT(D648),IF(E648=2,$C$4+($C$5-$C$4)*D648,$C$6-($C$6-$C$5)*SQRT(1-D648)))</f>
        <v>5.55963794182879</v>
      </c>
    </row>
    <row r="649" spans="2:6">
      <c r="B649" s="59">
        <v>633</v>
      </c>
      <c r="C649" s="60">
        <f ca="1" t="shared" si="27"/>
        <v>0.601282912740021</v>
      </c>
      <c r="D649" s="60">
        <f ca="1" t="shared" si="28"/>
        <v>0.752765734120124</v>
      </c>
      <c r="E649" s="60">
        <f ca="1" t="shared" si="29"/>
        <v>2</v>
      </c>
      <c r="F649" s="65">
        <f ca="1">IF(E649=1,$C$4*SQRT(D649),IF(E649=2,$C$4+($C$5-$C$4)*D649,$C$6-($C$6-$C$5)*SQRT(1-D649)))</f>
        <v>6.0110629364805</v>
      </c>
    </row>
    <row r="650" spans="2:6">
      <c r="B650" s="59">
        <v>634</v>
      </c>
      <c r="C650" s="60">
        <f ca="1" t="shared" si="27"/>
        <v>0.931217039374897</v>
      </c>
      <c r="D650" s="60">
        <f ca="1" t="shared" si="28"/>
        <v>0.182236512331465</v>
      </c>
      <c r="E650" s="60">
        <f ca="1" t="shared" si="29"/>
        <v>3</v>
      </c>
      <c r="F650" s="65">
        <f ca="1">IF(E650=1,$C$4*SQRT(D650),IF(E650=2,$C$4+($C$5-$C$4)*D650,$C$6-($C$6-$C$5)*SQRT(1-D650)))</f>
        <v>7.28709171017212</v>
      </c>
    </row>
    <row r="651" spans="2:6">
      <c r="B651" s="59">
        <v>635</v>
      </c>
      <c r="C651" s="60">
        <f ca="1" t="shared" si="27"/>
        <v>0.778991332653975</v>
      </c>
      <c r="D651" s="60">
        <f ca="1" t="shared" si="28"/>
        <v>0.191112153871321</v>
      </c>
      <c r="E651" s="60">
        <f ca="1" t="shared" si="29"/>
        <v>2</v>
      </c>
      <c r="F651" s="65">
        <f ca="1">IF(E651=1,$C$4*SQRT(D651),IF(E651=2,$C$4+($C$5-$C$4)*D651,$C$6-($C$6-$C$5)*SQRT(1-D651)))</f>
        <v>3.76444861548528</v>
      </c>
    </row>
    <row r="652" spans="2:6">
      <c r="B652" s="59">
        <v>636</v>
      </c>
      <c r="C652" s="60">
        <f ca="1" t="shared" si="27"/>
        <v>0.795481376623541</v>
      </c>
      <c r="D652" s="60">
        <f ca="1" t="shared" si="28"/>
        <v>0.109241954889648</v>
      </c>
      <c r="E652" s="60">
        <f ca="1" t="shared" si="29"/>
        <v>3</v>
      </c>
      <c r="F652" s="65">
        <f ca="1">IF(E652=1,$C$4*SQRT(D652),IF(E652=2,$C$4+($C$5-$C$4)*D652,$C$6-($C$6-$C$5)*SQRT(1-D652)))</f>
        <v>7.168600627606</v>
      </c>
    </row>
    <row r="653" spans="2:6">
      <c r="B653" s="59">
        <v>637</v>
      </c>
      <c r="C653" s="60">
        <f ca="1" t="shared" si="27"/>
        <v>0.779653547982481</v>
      </c>
      <c r="D653" s="60">
        <f ca="1" t="shared" si="28"/>
        <v>0.416100829485695</v>
      </c>
      <c r="E653" s="60">
        <f ca="1" t="shared" si="29"/>
        <v>2</v>
      </c>
      <c r="F653" s="65">
        <f ca="1">IF(E653=1,$C$4*SQRT(D653),IF(E653=2,$C$4+($C$5-$C$4)*D653,$C$6-($C$6-$C$5)*SQRT(1-D653)))</f>
        <v>4.66440331794278</v>
      </c>
    </row>
    <row r="654" spans="2:6">
      <c r="B654" s="59">
        <v>638</v>
      </c>
      <c r="C654" s="60">
        <f ca="1" t="shared" si="27"/>
        <v>0.617689003856091</v>
      </c>
      <c r="D654" s="60">
        <f ca="1" t="shared" si="28"/>
        <v>0.896350780260626</v>
      </c>
      <c r="E654" s="60">
        <f ca="1" t="shared" si="29"/>
        <v>2</v>
      </c>
      <c r="F654" s="65">
        <f ca="1">IF(E654=1,$C$4*SQRT(D654),IF(E654=2,$C$4+($C$5-$C$4)*D654,$C$6-($C$6-$C$5)*SQRT(1-D654)))</f>
        <v>6.5854031210425</v>
      </c>
    </row>
    <row r="655" spans="2:6">
      <c r="B655" s="59">
        <v>639</v>
      </c>
      <c r="C655" s="60">
        <f ca="1" t="shared" si="27"/>
        <v>0.449780851961656</v>
      </c>
      <c r="D655" s="60">
        <f ca="1" t="shared" si="28"/>
        <v>0.666370189243023</v>
      </c>
      <c r="E655" s="60">
        <f ca="1" t="shared" si="29"/>
        <v>2</v>
      </c>
      <c r="F655" s="65">
        <f ca="1">IF(E655=1,$C$4*SQRT(D655),IF(E655=2,$C$4+($C$5-$C$4)*D655,$C$6-($C$6-$C$5)*SQRT(1-D655)))</f>
        <v>5.66548075697209</v>
      </c>
    </row>
    <row r="656" spans="2:6">
      <c r="B656" s="59">
        <v>640</v>
      </c>
      <c r="C656" s="60">
        <f ca="1" t="shared" si="27"/>
        <v>0.831614710777615</v>
      </c>
      <c r="D656" s="60">
        <f ca="1" t="shared" si="28"/>
        <v>0.0184507493135073</v>
      </c>
      <c r="E656" s="60">
        <f ca="1" t="shared" si="29"/>
        <v>3</v>
      </c>
      <c r="F656" s="65">
        <f ca="1">IF(E656=1,$C$4*SQRT(D656),IF(E656=2,$C$4+($C$5-$C$4)*D656,$C$6-($C$6-$C$5)*SQRT(1-D656)))</f>
        <v>7.02780497675902</v>
      </c>
    </row>
    <row r="657" spans="2:6">
      <c r="B657" s="59">
        <v>641</v>
      </c>
      <c r="C657" s="60">
        <f ca="1" t="shared" ref="C657:C720" si="30">RAND()</f>
        <v>0.413578458943042</v>
      </c>
      <c r="D657" s="60">
        <f ca="1" t="shared" ref="D657:D720" si="31">RAND()</f>
        <v>0.881389224197141</v>
      </c>
      <c r="E657" s="60">
        <f ca="1" t="shared" ref="E657:E720" si="32">IF(C657&lt;=$C$10,1,IF(C657&lt;=$C$10+$C$11,2,3))</f>
        <v>2</v>
      </c>
      <c r="F657" s="65">
        <f ca="1">IF(E657=1,$C$4*SQRT(D657),IF(E657=2,$C$4+($C$5-$C$4)*D657,$C$6-($C$6-$C$5)*SQRT(1-D657)))</f>
        <v>6.52555689678856</v>
      </c>
    </row>
    <row r="658" spans="2:6">
      <c r="B658" s="59">
        <v>642</v>
      </c>
      <c r="C658" s="60">
        <f ca="1" t="shared" si="30"/>
        <v>0.510298200648077</v>
      </c>
      <c r="D658" s="60">
        <f ca="1" t="shared" si="31"/>
        <v>0.562994861482031</v>
      </c>
      <c r="E658" s="60">
        <f ca="1" t="shared" si="32"/>
        <v>2</v>
      </c>
      <c r="F658" s="65">
        <f ca="1">IF(E658=1,$C$4*SQRT(D658),IF(E658=2,$C$4+($C$5-$C$4)*D658,$C$6-($C$6-$C$5)*SQRT(1-D658)))</f>
        <v>5.25197944592813</v>
      </c>
    </row>
    <row r="659" spans="2:6">
      <c r="B659" s="59">
        <v>643</v>
      </c>
      <c r="C659" s="60">
        <f ca="1" t="shared" si="30"/>
        <v>0.225606056068011</v>
      </c>
      <c r="D659" s="60">
        <f ca="1" t="shared" si="31"/>
        <v>0.618916369012965</v>
      </c>
      <c r="E659" s="60">
        <f ca="1" t="shared" si="32"/>
        <v>2</v>
      </c>
      <c r="F659" s="65">
        <f ca="1">IF(E659=1,$C$4*SQRT(D659),IF(E659=2,$C$4+($C$5-$C$4)*D659,$C$6-($C$6-$C$5)*SQRT(1-D659)))</f>
        <v>5.47566547605186</v>
      </c>
    </row>
    <row r="660" spans="2:6">
      <c r="B660" s="59">
        <v>644</v>
      </c>
      <c r="C660" s="60">
        <f ca="1" t="shared" si="30"/>
        <v>0.764738643363695</v>
      </c>
      <c r="D660" s="60">
        <f ca="1" t="shared" si="31"/>
        <v>0.545817740577461</v>
      </c>
      <c r="E660" s="60">
        <f ca="1" t="shared" si="32"/>
        <v>2</v>
      </c>
      <c r="F660" s="65">
        <f ca="1">IF(E660=1,$C$4*SQRT(D660),IF(E660=2,$C$4+($C$5-$C$4)*D660,$C$6-($C$6-$C$5)*SQRT(1-D660)))</f>
        <v>5.18327096230984</v>
      </c>
    </row>
    <row r="661" spans="2:6">
      <c r="B661" s="59">
        <v>645</v>
      </c>
      <c r="C661" s="60">
        <f ca="1" t="shared" si="30"/>
        <v>0.356517708337866</v>
      </c>
      <c r="D661" s="60">
        <f ca="1" t="shared" si="31"/>
        <v>0.396758573151578</v>
      </c>
      <c r="E661" s="60">
        <f ca="1" t="shared" si="32"/>
        <v>2</v>
      </c>
      <c r="F661" s="65">
        <f ca="1">IF(E661=1,$C$4*SQRT(D661),IF(E661=2,$C$4+($C$5-$C$4)*D661,$C$6-($C$6-$C$5)*SQRT(1-D661)))</f>
        <v>4.58703429260631</v>
      </c>
    </row>
    <row r="662" spans="2:6">
      <c r="B662" s="59">
        <v>646</v>
      </c>
      <c r="C662" s="60">
        <f ca="1" t="shared" si="30"/>
        <v>0.252513826611747</v>
      </c>
      <c r="D662" s="60">
        <f ca="1" t="shared" si="31"/>
        <v>0.177422450062092</v>
      </c>
      <c r="E662" s="60">
        <f ca="1" t="shared" si="32"/>
        <v>2</v>
      </c>
      <c r="F662" s="65">
        <f ca="1">IF(E662=1,$C$4*SQRT(D662),IF(E662=2,$C$4+($C$5-$C$4)*D662,$C$6-($C$6-$C$5)*SQRT(1-D662)))</f>
        <v>3.70968980024837</v>
      </c>
    </row>
    <row r="663" spans="2:6">
      <c r="B663" s="59">
        <v>647</v>
      </c>
      <c r="C663" s="60">
        <f ca="1" t="shared" si="30"/>
        <v>0.322958570762801</v>
      </c>
      <c r="D663" s="60">
        <f ca="1" t="shared" si="31"/>
        <v>0.723122668959854</v>
      </c>
      <c r="E663" s="60">
        <f ca="1" t="shared" si="32"/>
        <v>2</v>
      </c>
      <c r="F663" s="65">
        <f ca="1">IF(E663=1,$C$4*SQRT(D663),IF(E663=2,$C$4+($C$5-$C$4)*D663,$C$6-($C$6-$C$5)*SQRT(1-D663)))</f>
        <v>5.89249067583942</v>
      </c>
    </row>
    <row r="664" spans="2:6">
      <c r="B664" s="59">
        <v>648</v>
      </c>
      <c r="C664" s="60">
        <f ca="1" t="shared" si="30"/>
        <v>0.749337989814275</v>
      </c>
      <c r="D664" s="60">
        <f ca="1" t="shared" si="31"/>
        <v>0.12764754158227</v>
      </c>
      <c r="E664" s="60">
        <f ca="1" t="shared" si="32"/>
        <v>2</v>
      </c>
      <c r="F664" s="65">
        <f ca="1">IF(E664=1,$C$4*SQRT(D664),IF(E664=2,$C$4+($C$5-$C$4)*D664,$C$6-($C$6-$C$5)*SQRT(1-D664)))</f>
        <v>3.51059016632908</v>
      </c>
    </row>
    <row r="665" spans="2:6">
      <c r="B665" s="59">
        <v>649</v>
      </c>
      <c r="C665" s="60">
        <f ca="1" t="shared" si="30"/>
        <v>0.371711746384437</v>
      </c>
      <c r="D665" s="60">
        <f ca="1" t="shared" si="31"/>
        <v>0.228791711537297</v>
      </c>
      <c r="E665" s="60">
        <f ca="1" t="shared" si="32"/>
        <v>2</v>
      </c>
      <c r="F665" s="65">
        <f ca="1">IF(E665=1,$C$4*SQRT(D665),IF(E665=2,$C$4+($C$5-$C$4)*D665,$C$6-($C$6-$C$5)*SQRT(1-D665)))</f>
        <v>3.91516684614919</v>
      </c>
    </row>
    <row r="666" spans="2:6">
      <c r="B666" s="59">
        <v>650</v>
      </c>
      <c r="C666" s="60">
        <f ca="1" t="shared" si="30"/>
        <v>0.746912826269376</v>
      </c>
      <c r="D666" s="60">
        <f ca="1" t="shared" si="31"/>
        <v>0.84314080335015</v>
      </c>
      <c r="E666" s="60">
        <f ca="1" t="shared" si="32"/>
        <v>2</v>
      </c>
      <c r="F666" s="65">
        <f ca="1">IF(E666=1,$C$4*SQRT(D666),IF(E666=2,$C$4+($C$5-$C$4)*D666,$C$6-($C$6-$C$5)*SQRT(1-D666)))</f>
        <v>6.3725632134006</v>
      </c>
    </row>
    <row r="667" spans="2:6">
      <c r="B667" s="59">
        <v>651</v>
      </c>
      <c r="C667" s="60">
        <f ca="1" t="shared" si="30"/>
        <v>0.553027456567876</v>
      </c>
      <c r="D667" s="60">
        <f ca="1" t="shared" si="31"/>
        <v>0.842243483794895</v>
      </c>
      <c r="E667" s="60">
        <f ca="1" t="shared" si="32"/>
        <v>2</v>
      </c>
      <c r="F667" s="65">
        <f ca="1">IF(E667=1,$C$4*SQRT(D667),IF(E667=2,$C$4+($C$5-$C$4)*D667,$C$6-($C$6-$C$5)*SQRT(1-D667)))</f>
        <v>6.36897393517958</v>
      </c>
    </row>
    <row r="668" spans="2:6">
      <c r="B668" s="59">
        <v>652</v>
      </c>
      <c r="C668" s="60">
        <f ca="1" t="shared" si="30"/>
        <v>0.804527207727176</v>
      </c>
      <c r="D668" s="60">
        <f ca="1" t="shared" si="31"/>
        <v>0.25358760597777</v>
      </c>
      <c r="E668" s="60">
        <f ca="1" t="shared" si="32"/>
        <v>3</v>
      </c>
      <c r="F668" s="65">
        <f ca="1">IF(E668=1,$C$4*SQRT(D668),IF(E668=2,$C$4+($C$5-$C$4)*D668,$C$6-($C$6-$C$5)*SQRT(1-D668)))</f>
        <v>7.40814515333129</v>
      </c>
    </row>
    <row r="669" spans="2:6">
      <c r="B669" s="59">
        <v>653</v>
      </c>
      <c r="C669" s="60">
        <f ca="1" t="shared" si="30"/>
        <v>0.728967911272932</v>
      </c>
      <c r="D669" s="60">
        <f ca="1" t="shared" si="31"/>
        <v>0.74154368323056</v>
      </c>
      <c r="E669" s="60">
        <f ca="1" t="shared" si="32"/>
        <v>2</v>
      </c>
      <c r="F669" s="65">
        <f ca="1">IF(E669=1,$C$4*SQRT(D669),IF(E669=2,$C$4+($C$5-$C$4)*D669,$C$6-($C$6-$C$5)*SQRT(1-D669)))</f>
        <v>5.96617473292224</v>
      </c>
    </row>
    <row r="670" spans="2:6">
      <c r="B670" s="59">
        <v>654</v>
      </c>
      <c r="C670" s="60">
        <f ca="1" t="shared" si="30"/>
        <v>0.53074587179942</v>
      </c>
      <c r="D670" s="60">
        <f ca="1" t="shared" si="31"/>
        <v>0.679102011890676</v>
      </c>
      <c r="E670" s="60">
        <f ca="1" t="shared" si="32"/>
        <v>2</v>
      </c>
      <c r="F670" s="65">
        <f ca="1">IF(E670=1,$C$4*SQRT(D670),IF(E670=2,$C$4+($C$5-$C$4)*D670,$C$6-($C$6-$C$5)*SQRT(1-D670)))</f>
        <v>5.71640804756271</v>
      </c>
    </row>
    <row r="671" spans="2:6">
      <c r="B671" s="59">
        <v>655</v>
      </c>
      <c r="C671" s="60">
        <f ca="1" t="shared" si="30"/>
        <v>0.402819976029716</v>
      </c>
      <c r="D671" s="60">
        <f ca="1" t="shared" si="31"/>
        <v>0.795166775726107</v>
      </c>
      <c r="E671" s="60">
        <f ca="1" t="shared" si="32"/>
        <v>2</v>
      </c>
      <c r="F671" s="65">
        <f ca="1">IF(E671=1,$C$4*SQRT(D671),IF(E671=2,$C$4+($C$5-$C$4)*D671,$C$6-($C$6-$C$5)*SQRT(1-D671)))</f>
        <v>6.18066710290443</v>
      </c>
    </row>
    <row r="672" spans="2:6">
      <c r="B672" s="59">
        <v>656</v>
      </c>
      <c r="C672" s="60">
        <f ca="1" t="shared" si="30"/>
        <v>0.269832657083294</v>
      </c>
      <c r="D672" s="60">
        <f ca="1" t="shared" si="31"/>
        <v>0.217393819237472</v>
      </c>
      <c r="E672" s="60">
        <f ca="1" t="shared" si="32"/>
        <v>2</v>
      </c>
      <c r="F672" s="65">
        <f ca="1">IF(E672=1,$C$4*SQRT(D672),IF(E672=2,$C$4+($C$5-$C$4)*D672,$C$6-($C$6-$C$5)*SQRT(1-D672)))</f>
        <v>3.86957527694989</v>
      </c>
    </row>
    <row r="673" spans="2:6">
      <c r="B673" s="59">
        <v>657</v>
      </c>
      <c r="C673" s="60">
        <f ca="1" t="shared" si="30"/>
        <v>0.636789376973676</v>
      </c>
      <c r="D673" s="60">
        <f ca="1" t="shared" si="31"/>
        <v>0.381009403937308</v>
      </c>
      <c r="E673" s="60">
        <f ca="1" t="shared" si="32"/>
        <v>2</v>
      </c>
      <c r="F673" s="65">
        <f ca="1">IF(E673=1,$C$4*SQRT(D673),IF(E673=2,$C$4+($C$5-$C$4)*D673,$C$6-($C$6-$C$5)*SQRT(1-D673)))</f>
        <v>4.52403761574923</v>
      </c>
    </row>
    <row r="674" spans="2:6">
      <c r="B674" s="59">
        <v>658</v>
      </c>
      <c r="C674" s="60">
        <f ca="1" t="shared" si="30"/>
        <v>0.355293732611371</v>
      </c>
      <c r="D674" s="60">
        <f ca="1" t="shared" si="31"/>
        <v>0.152995722077348</v>
      </c>
      <c r="E674" s="60">
        <f ca="1" t="shared" si="32"/>
        <v>2</v>
      </c>
      <c r="F674" s="65">
        <f ca="1">IF(E674=1,$C$4*SQRT(D674),IF(E674=2,$C$4+($C$5-$C$4)*D674,$C$6-($C$6-$C$5)*SQRT(1-D674)))</f>
        <v>3.61198288830939</v>
      </c>
    </row>
    <row r="675" spans="2:6">
      <c r="B675" s="59">
        <v>659</v>
      </c>
      <c r="C675" s="60">
        <f ca="1" t="shared" si="30"/>
        <v>0.173461843045974</v>
      </c>
      <c r="D675" s="60">
        <f ca="1" t="shared" si="31"/>
        <v>0.481785529849258</v>
      </c>
      <c r="E675" s="60">
        <f ca="1" t="shared" si="32"/>
        <v>1</v>
      </c>
      <c r="F675" s="65">
        <f ca="1">IF(E675=1,$C$4*SQRT(D675),IF(E675=2,$C$4+($C$5-$C$4)*D675,$C$6-($C$6-$C$5)*SQRT(1-D675)))</f>
        <v>2.08232316623605</v>
      </c>
    </row>
    <row r="676" spans="2:6">
      <c r="B676" s="59">
        <v>660</v>
      </c>
      <c r="C676" s="60">
        <f ca="1" t="shared" si="30"/>
        <v>0.584154637581971</v>
      </c>
      <c r="D676" s="60">
        <f ca="1" t="shared" si="31"/>
        <v>0.151351351941931</v>
      </c>
      <c r="E676" s="60">
        <f ca="1" t="shared" si="32"/>
        <v>2</v>
      </c>
      <c r="F676" s="65">
        <f ca="1">IF(E676=1,$C$4*SQRT(D676),IF(E676=2,$C$4+($C$5-$C$4)*D676,$C$6-($C$6-$C$5)*SQRT(1-D676)))</f>
        <v>3.60540540776773</v>
      </c>
    </row>
    <row r="677" spans="2:6">
      <c r="B677" s="59">
        <v>661</v>
      </c>
      <c r="C677" s="60">
        <f ca="1" t="shared" si="30"/>
        <v>0.501322918195788</v>
      </c>
      <c r="D677" s="60">
        <f ca="1" t="shared" si="31"/>
        <v>0.744551518653768</v>
      </c>
      <c r="E677" s="60">
        <f ca="1" t="shared" si="32"/>
        <v>2</v>
      </c>
      <c r="F677" s="65">
        <f ca="1">IF(E677=1,$C$4*SQRT(D677),IF(E677=2,$C$4+($C$5-$C$4)*D677,$C$6-($C$6-$C$5)*SQRT(1-D677)))</f>
        <v>5.97820607461507</v>
      </c>
    </row>
    <row r="678" spans="2:6">
      <c r="B678" s="59">
        <v>662</v>
      </c>
      <c r="C678" s="60">
        <f ca="1" t="shared" si="30"/>
        <v>0.626505760280317</v>
      </c>
      <c r="D678" s="60">
        <f ca="1" t="shared" si="31"/>
        <v>0.748644250783721</v>
      </c>
      <c r="E678" s="60">
        <f ca="1" t="shared" si="32"/>
        <v>2</v>
      </c>
      <c r="F678" s="65">
        <f ca="1">IF(E678=1,$C$4*SQRT(D678),IF(E678=2,$C$4+($C$5-$C$4)*D678,$C$6-($C$6-$C$5)*SQRT(1-D678)))</f>
        <v>5.99457700313488</v>
      </c>
    </row>
    <row r="679" spans="2:6">
      <c r="B679" s="59">
        <v>663</v>
      </c>
      <c r="C679" s="60">
        <f ca="1" t="shared" si="30"/>
        <v>0.512615195017392</v>
      </c>
      <c r="D679" s="60">
        <f ca="1" t="shared" si="31"/>
        <v>0.741341847979445</v>
      </c>
      <c r="E679" s="60">
        <f ca="1" t="shared" si="32"/>
        <v>2</v>
      </c>
      <c r="F679" s="65">
        <f ca="1">IF(E679=1,$C$4*SQRT(D679),IF(E679=2,$C$4+($C$5-$C$4)*D679,$C$6-($C$6-$C$5)*SQRT(1-D679)))</f>
        <v>5.96536739191778</v>
      </c>
    </row>
    <row r="680" spans="2:6">
      <c r="B680" s="59">
        <v>664</v>
      </c>
      <c r="C680" s="60">
        <f ca="1" t="shared" si="30"/>
        <v>0.403369357691124</v>
      </c>
      <c r="D680" s="60">
        <f ca="1" t="shared" si="31"/>
        <v>0.818479380100067</v>
      </c>
      <c r="E680" s="60">
        <f ca="1" t="shared" si="32"/>
        <v>2</v>
      </c>
      <c r="F680" s="65">
        <f ca="1">IF(E680=1,$C$4*SQRT(D680),IF(E680=2,$C$4+($C$5-$C$4)*D680,$C$6-($C$6-$C$5)*SQRT(1-D680)))</f>
        <v>6.27391752040027</v>
      </c>
    </row>
    <row r="681" spans="2:6">
      <c r="B681" s="59">
        <v>665</v>
      </c>
      <c r="C681" s="60">
        <f ca="1" t="shared" si="30"/>
        <v>0.270353686027798</v>
      </c>
      <c r="D681" s="60">
        <f ca="1" t="shared" si="31"/>
        <v>0.912413993532261</v>
      </c>
      <c r="E681" s="60">
        <f ca="1" t="shared" si="32"/>
        <v>2</v>
      </c>
      <c r="F681" s="65">
        <f ca="1">IF(E681=1,$C$4*SQRT(D681),IF(E681=2,$C$4+($C$5-$C$4)*D681,$C$6-($C$6-$C$5)*SQRT(1-D681)))</f>
        <v>6.64965597412904</v>
      </c>
    </row>
    <row r="682" spans="2:6">
      <c r="B682" s="59">
        <v>666</v>
      </c>
      <c r="C682" s="60">
        <f ca="1" t="shared" si="30"/>
        <v>0.907532817231261</v>
      </c>
      <c r="D682" s="60">
        <f ca="1" t="shared" si="31"/>
        <v>0.145430837158839</v>
      </c>
      <c r="E682" s="60">
        <f ca="1" t="shared" si="32"/>
        <v>3</v>
      </c>
      <c r="F682" s="65">
        <f ca="1">IF(E682=1,$C$4*SQRT(D682),IF(E682=2,$C$4+($C$5-$C$4)*D682,$C$6-($C$6-$C$5)*SQRT(1-D682)))</f>
        <v>7.22671269689373</v>
      </c>
    </row>
    <row r="683" spans="2:6">
      <c r="B683" s="59">
        <v>667</v>
      </c>
      <c r="C683" s="60">
        <f ca="1" t="shared" si="30"/>
        <v>0.43345555755192</v>
      </c>
      <c r="D683" s="60">
        <f ca="1" t="shared" si="31"/>
        <v>0.978187903922104</v>
      </c>
      <c r="E683" s="60">
        <f ca="1" t="shared" si="32"/>
        <v>2</v>
      </c>
      <c r="F683" s="65">
        <f ca="1">IF(E683=1,$C$4*SQRT(D683),IF(E683=2,$C$4+($C$5-$C$4)*D683,$C$6-($C$6-$C$5)*SQRT(1-D683)))</f>
        <v>6.91275161568842</v>
      </c>
    </row>
    <row r="684" spans="2:6">
      <c r="B684" s="59">
        <v>668</v>
      </c>
      <c r="C684" s="60">
        <f ca="1" t="shared" si="30"/>
        <v>0.497712097547276</v>
      </c>
      <c r="D684" s="60">
        <f ca="1" t="shared" si="31"/>
        <v>0.281377269310741</v>
      </c>
      <c r="E684" s="60">
        <f ca="1" t="shared" si="32"/>
        <v>2</v>
      </c>
      <c r="F684" s="65">
        <f ca="1">IF(E684=1,$C$4*SQRT(D684),IF(E684=2,$C$4+($C$5-$C$4)*D684,$C$6-($C$6-$C$5)*SQRT(1-D684)))</f>
        <v>4.12550907724296</v>
      </c>
    </row>
    <row r="685" spans="2:6">
      <c r="B685" s="59">
        <v>669</v>
      </c>
      <c r="C685" s="60">
        <f ca="1" t="shared" si="30"/>
        <v>0.562044625277623</v>
      </c>
      <c r="D685" s="60">
        <f ca="1" t="shared" si="31"/>
        <v>0.228056977807198</v>
      </c>
      <c r="E685" s="60">
        <f ca="1" t="shared" si="32"/>
        <v>2</v>
      </c>
      <c r="F685" s="65">
        <f ca="1">IF(E685=1,$C$4*SQRT(D685),IF(E685=2,$C$4+($C$5-$C$4)*D685,$C$6-($C$6-$C$5)*SQRT(1-D685)))</f>
        <v>3.91222791122879</v>
      </c>
    </row>
    <row r="686" spans="2:6">
      <c r="B686" s="59">
        <v>670</v>
      </c>
      <c r="C686" s="60">
        <f ca="1" t="shared" si="30"/>
        <v>0.616925489051076</v>
      </c>
      <c r="D686" s="60">
        <f ca="1" t="shared" si="31"/>
        <v>0.0525824856055781</v>
      </c>
      <c r="E686" s="60">
        <f ca="1" t="shared" si="32"/>
        <v>2</v>
      </c>
      <c r="F686" s="65">
        <f ca="1">IF(E686=1,$C$4*SQRT(D686),IF(E686=2,$C$4+($C$5-$C$4)*D686,$C$6-($C$6-$C$5)*SQRT(1-D686)))</f>
        <v>3.21032994242231</v>
      </c>
    </row>
    <row r="687" spans="2:6">
      <c r="B687" s="59">
        <v>671</v>
      </c>
      <c r="C687" s="60">
        <f ca="1" t="shared" si="30"/>
        <v>0.854633774832575</v>
      </c>
      <c r="D687" s="60">
        <f ca="1" t="shared" si="31"/>
        <v>0.742401690155077</v>
      </c>
      <c r="E687" s="60">
        <f ca="1" t="shared" si="32"/>
        <v>3</v>
      </c>
      <c r="F687" s="65">
        <f ca="1">IF(E687=1,$C$4*SQRT(D687),IF(E687=2,$C$4+($C$5-$C$4)*D687,$C$6-($C$6-$C$5)*SQRT(1-D687)))</f>
        <v>8.47737569026227</v>
      </c>
    </row>
    <row r="688" spans="2:6">
      <c r="B688" s="59">
        <v>672</v>
      </c>
      <c r="C688" s="60">
        <f ca="1" t="shared" si="30"/>
        <v>0.332449097303719</v>
      </c>
      <c r="D688" s="60">
        <f ca="1" t="shared" si="31"/>
        <v>0.353869360534051</v>
      </c>
      <c r="E688" s="60">
        <f ca="1" t="shared" si="32"/>
        <v>2</v>
      </c>
      <c r="F688" s="65">
        <f ca="1">IF(E688=1,$C$4*SQRT(D688),IF(E688=2,$C$4+($C$5-$C$4)*D688,$C$6-($C$6-$C$5)*SQRT(1-D688)))</f>
        <v>4.4154774421362</v>
      </c>
    </row>
    <row r="689" spans="2:6">
      <c r="B689" s="59">
        <v>673</v>
      </c>
      <c r="C689" s="60">
        <f ca="1" t="shared" si="30"/>
        <v>0.158328108352554</v>
      </c>
      <c r="D689" s="60">
        <f ca="1" t="shared" si="31"/>
        <v>0.340567432931022</v>
      </c>
      <c r="E689" s="60">
        <f ca="1" t="shared" si="32"/>
        <v>1</v>
      </c>
      <c r="F689" s="65">
        <f ca="1">IF(E689=1,$C$4*SQRT(D689),IF(E689=2,$C$4+($C$5-$C$4)*D689,$C$6-($C$6-$C$5)*SQRT(1-D689)))</f>
        <v>1.75074466909918</v>
      </c>
    </row>
    <row r="690" spans="2:6">
      <c r="B690" s="59">
        <v>674</v>
      </c>
      <c r="C690" s="60">
        <f ca="1" t="shared" si="30"/>
        <v>0.268426529242111</v>
      </c>
      <c r="D690" s="60">
        <f ca="1" t="shared" si="31"/>
        <v>0.635987330470463</v>
      </c>
      <c r="E690" s="60">
        <f ca="1" t="shared" si="32"/>
        <v>2</v>
      </c>
      <c r="F690" s="65">
        <f ca="1">IF(E690=1,$C$4*SQRT(D690),IF(E690=2,$C$4+($C$5-$C$4)*D690,$C$6-($C$6-$C$5)*SQRT(1-D690)))</f>
        <v>5.54394932188185</v>
      </c>
    </row>
    <row r="691" spans="2:6">
      <c r="B691" s="59">
        <v>675</v>
      </c>
      <c r="C691" s="60">
        <f ca="1" t="shared" si="30"/>
        <v>0.62383016551978</v>
      </c>
      <c r="D691" s="60">
        <f ca="1" t="shared" si="31"/>
        <v>0.563897680328509</v>
      </c>
      <c r="E691" s="60">
        <f ca="1" t="shared" si="32"/>
        <v>2</v>
      </c>
      <c r="F691" s="65">
        <f ca="1">IF(E691=1,$C$4*SQRT(D691),IF(E691=2,$C$4+($C$5-$C$4)*D691,$C$6-($C$6-$C$5)*SQRT(1-D691)))</f>
        <v>5.25559072131404</v>
      </c>
    </row>
    <row r="692" spans="2:6">
      <c r="B692" s="59">
        <v>676</v>
      </c>
      <c r="C692" s="60">
        <f ca="1" t="shared" si="30"/>
        <v>0.913253463883628</v>
      </c>
      <c r="D692" s="60">
        <f ca="1" t="shared" si="31"/>
        <v>0.130244955096721</v>
      </c>
      <c r="E692" s="60">
        <f ca="1" t="shared" si="32"/>
        <v>3</v>
      </c>
      <c r="F692" s="65">
        <f ca="1">IF(E692=1,$C$4*SQRT(D692),IF(E692=2,$C$4+($C$5-$C$4)*D692,$C$6-($C$6-$C$5)*SQRT(1-D692)))</f>
        <v>7.2021802409502</v>
      </c>
    </row>
    <row r="693" spans="2:6">
      <c r="B693" s="59">
        <v>677</v>
      </c>
      <c r="C693" s="60">
        <f ca="1" t="shared" si="30"/>
        <v>0.287513257718904</v>
      </c>
      <c r="D693" s="60">
        <f ca="1" t="shared" si="31"/>
        <v>0.259099690748028</v>
      </c>
      <c r="E693" s="60">
        <f ca="1" t="shared" si="32"/>
        <v>2</v>
      </c>
      <c r="F693" s="65">
        <f ca="1">IF(E693=1,$C$4*SQRT(D693),IF(E693=2,$C$4+($C$5-$C$4)*D693,$C$6-($C$6-$C$5)*SQRT(1-D693)))</f>
        <v>4.03639876299211</v>
      </c>
    </row>
    <row r="694" spans="2:6">
      <c r="B694" s="59">
        <v>678</v>
      </c>
      <c r="C694" s="60">
        <f ca="1" t="shared" si="30"/>
        <v>0.178997144131942</v>
      </c>
      <c r="D694" s="60">
        <f ca="1" t="shared" si="31"/>
        <v>0.00356718726398753</v>
      </c>
      <c r="E694" s="60">
        <f ca="1" t="shared" si="32"/>
        <v>1</v>
      </c>
      <c r="F694" s="65">
        <f ca="1">IF(E694=1,$C$4*SQRT(D694),IF(E694=2,$C$4+($C$5-$C$4)*D694,$C$6-($C$6-$C$5)*SQRT(1-D694)))</f>
        <v>0.179177803803618</v>
      </c>
    </row>
    <row r="695" spans="2:6">
      <c r="B695" s="59">
        <v>679</v>
      </c>
      <c r="C695" s="60">
        <f ca="1" t="shared" si="30"/>
        <v>0.942448840598841</v>
      </c>
      <c r="D695" s="60">
        <f ca="1" t="shared" si="31"/>
        <v>0.298739296146135</v>
      </c>
      <c r="E695" s="60">
        <f ca="1" t="shared" si="32"/>
        <v>3</v>
      </c>
      <c r="F695" s="65">
        <f ca="1">IF(E695=1,$C$4*SQRT(D695),IF(E695=2,$C$4+($C$5-$C$4)*D695,$C$6-($C$6-$C$5)*SQRT(1-D695)))</f>
        <v>7.48776069318928</v>
      </c>
    </row>
    <row r="696" spans="2:6">
      <c r="B696" s="59">
        <v>680</v>
      </c>
      <c r="C696" s="60">
        <f ca="1" t="shared" si="30"/>
        <v>0.862401314219618</v>
      </c>
      <c r="D696" s="60">
        <f ca="1" t="shared" si="31"/>
        <v>0.0949076279564711</v>
      </c>
      <c r="E696" s="60">
        <f ca="1" t="shared" si="32"/>
        <v>3</v>
      </c>
      <c r="F696" s="65">
        <f ca="1">IF(E696=1,$C$4*SQRT(D696),IF(E696=2,$C$4+($C$5-$C$4)*D696,$C$6-($C$6-$C$5)*SQRT(1-D696)))</f>
        <v>7.14590971614566</v>
      </c>
    </row>
    <row r="697" spans="2:6">
      <c r="B697" s="59">
        <v>681</v>
      </c>
      <c r="C697" s="60">
        <f ca="1" t="shared" si="30"/>
        <v>0.0571697314692057</v>
      </c>
      <c r="D697" s="60">
        <f ca="1" t="shared" si="31"/>
        <v>0.554020379407609</v>
      </c>
      <c r="E697" s="60">
        <f ca="1" t="shared" si="32"/>
        <v>1</v>
      </c>
      <c r="F697" s="65">
        <f ca="1">IF(E697=1,$C$4*SQRT(D697),IF(E697=2,$C$4+($C$5-$C$4)*D697,$C$6-($C$6-$C$5)*SQRT(1-D697)))</f>
        <v>2.23297635783912</v>
      </c>
    </row>
    <row r="698" spans="2:6">
      <c r="B698" s="59">
        <v>682</v>
      </c>
      <c r="C698" s="60">
        <f ca="1" t="shared" si="30"/>
        <v>0.691449982803114</v>
      </c>
      <c r="D698" s="60">
        <f ca="1" t="shared" si="31"/>
        <v>0.193694620007753</v>
      </c>
      <c r="E698" s="60">
        <f ca="1" t="shared" si="32"/>
        <v>2</v>
      </c>
      <c r="F698" s="65">
        <f ca="1">IF(E698=1,$C$4*SQRT(D698),IF(E698=2,$C$4+($C$5-$C$4)*D698,$C$6-($C$6-$C$5)*SQRT(1-D698)))</f>
        <v>3.77477848003101</v>
      </c>
    </row>
    <row r="699" spans="2:6">
      <c r="B699" s="59">
        <v>683</v>
      </c>
      <c r="C699" s="60">
        <f ca="1" t="shared" si="30"/>
        <v>0.236525072857994</v>
      </c>
      <c r="D699" s="60">
        <f ca="1" t="shared" si="31"/>
        <v>0.251869857977332</v>
      </c>
      <c r="E699" s="60">
        <f ca="1" t="shared" si="32"/>
        <v>2</v>
      </c>
      <c r="F699" s="65">
        <f ca="1">IF(E699=1,$C$4*SQRT(D699),IF(E699=2,$C$4+($C$5-$C$4)*D699,$C$6-($C$6-$C$5)*SQRT(1-D699)))</f>
        <v>4.00747943190933</v>
      </c>
    </row>
    <row r="700" spans="2:6">
      <c r="B700" s="59">
        <v>684</v>
      </c>
      <c r="C700" s="60">
        <f ca="1" t="shared" si="30"/>
        <v>0.25937780668569</v>
      </c>
      <c r="D700" s="60">
        <f ca="1" t="shared" si="31"/>
        <v>0.634345361178603</v>
      </c>
      <c r="E700" s="60">
        <f ca="1" t="shared" si="32"/>
        <v>2</v>
      </c>
      <c r="F700" s="65">
        <f ca="1">IF(E700=1,$C$4*SQRT(D700),IF(E700=2,$C$4+($C$5-$C$4)*D700,$C$6-($C$6-$C$5)*SQRT(1-D700)))</f>
        <v>5.53738144471441</v>
      </c>
    </row>
    <row r="701" spans="2:6">
      <c r="B701" s="59">
        <v>685</v>
      </c>
      <c r="C701" s="60">
        <f ca="1" t="shared" si="30"/>
        <v>0.542786794386144</v>
      </c>
      <c r="D701" s="60">
        <f ca="1" t="shared" si="31"/>
        <v>0.0196896808233933</v>
      </c>
      <c r="E701" s="60">
        <f ca="1" t="shared" si="32"/>
        <v>2</v>
      </c>
      <c r="F701" s="65">
        <f ca="1">IF(E701=1,$C$4*SQRT(D701),IF(E701=2,$C$4+($C$5-$C$4)*D701,$C$6-($C$6-$C$5)*SQRT(1-D701)))</f>
        <v>3.07875872329357</v>
      </c>
    </row>
    <row r="702" spans="2:6">
      <c r="B702" s="59">
        <v>686</v>
      </c>
      <c r="C702" s="60">
        <f ca="1" t="shared" si="30"/>
        <v>0.280556439155632</v>
      </c>
      <c r="D702" s="60">
        <f ca="1" t="shared" si="31"/>
        <v>0.715527539363692</v>
      </c>
      <c r="E702" s="60">
        <f ca="1" t="shared" si="32"/>
        <v>2</v>
      </c>
      <c r="F702" s="65">
        <f ca="1">IF(E702=1,$C$4*SQRT(D702),IF(E702=2,$C$4+($C$5-$C$4)*D702,$C$6-($C$6-$C$5)*SQRT(1-D702)))</f>
        <v>5.86211015745477</v>
      </c>
    </row>
    <row r="703" spans="2:6">
      <c r="B703" s="59">
        <v>687</v>
      </c>
      <c r="C703" s="60">
        <f ca="1" t="shared" si="30"/>
        <v>0.308523391413669</v>
      </c>
      <c r="D703" s="60">
        <f ca="1" t="shared" si="31"/>
        <v>0.20723371960958</v>
      </c>
      <c r="E703" s="60">
        <f ca="1" t="shared" si="32"/>
        <v>2</v>
      </c>
      <c r="F703" s="65">
        <f ca="1">IF(E703=1,$C$4*SQRT(D703),IF(E703=2,$C$4+($C$5-$C$4)*D703,$C$6-($C$6-$C$5)*SQRT(1-D703)))</f>
        <v>3.82893487843832</v>
      </c>
    </row>
    <row r="704" spans="2:6">
      <c r="B704" s="59">
        <v>688</v>
      </c>
      <c r="C704" s="60">
        <f ca="1" t="shared" si="30"/>
        <v>0.589184948927566</v>
      </c>
      <c r="D704" s="60">
        <f ca="1" t="shared" si="31"/>
        <v>0.822382847697812</v>
      </c>
      <c r="E704" s="60">
        <f ca="1" t="shared" si="32"/>
        <v>2</v>
      </c>
      <c r="F704" s="65">
        <f ca="1">IF(E704=1,$C$4*SQRT(D704),IF(E704=2,$C$4+($C$5-$C$4)*D704,$C$6-($C$6-$C$5)*SQRT(1-D704)))</f>
        <v>6.28953139079125</v>
      </c>
    </row>
    <row r="705" spans="2:6">
      <c r="B705" s="59">
        <v>689</v>
      </c>
      <c r="C705" s="60">
        <f ca="1" t="shared" si="30"/>
        <v>0.549418556568305</v>
      </c>
      <c r="D705" s="60">
        <f ca="1" t="shared" si="31"/>
        <v>0.316147356314286</v>
      </c>
      <c r="E705" s="60">
        <f ca="1" t="shared" si="32"/>
        <v>2</v>
      </c>
      <c r="F705" s="65">
        <f ca="1">IF(E705=1,$C$4*SQRT(D705),IF(E705=2,$C$4+($C$5-$C$4)*D705,$C$6-($C$6-$C$5)*SQRT(1-D705)))</f>
        <v>4.26458942525714</v>
      </c>
    </row>
    <row r="706" spans="2:6">
      <c r="B706" s="59">
        <v>690</v>
      </c>
      <c r="C706" s="60">
        <f ca="1" t="shared" si="30"/>
        <v>0.538218873945629</v>
      </c>
      <c r="D706" s="60">
        <f ca="1" t="shared" si="31"/>
        <v>0.0198572593799102</v>
      </c>
      <c r="E706" s="60">
        <f ca="1" t="shared" si="32"/>
        <v>2</v>
      </c>
      <c r="F706" s="65">
        <f ca="1">IF(E706=1,$C$4*SQRT(D706),IF(E706=2,$C$4+($C$5-$C$4)*D706,$C$6-($C$6-$C$5)*SQRT(1-D706)))</f>
        <v>3.07942903751964</v>
      </c>
    </row>
    <row r="707" spans="2:6">
      <c r="B707" s="59">
        <v>691</v>
      </c>
      <c r="C707" s="60">
        <f ca="1" t="shared" si="30"/>
        <v>0.0380371861736044</v>
      </c>
      <c r="D707" s="60">
        <f ca="1" t="shared" si="31"/>
        <v>0.34978928343424</v>
      </c>
      <c r="E707" s="60">
        <f ca="1" t="shared" si="32"/>
        <v>1</v>
      </c>
      <c r="F707" s="65">
        <f ca="1">IF(E707=1,$C$4*SQRT(D707),IF(E707=2,$C$4+($C$5-$C$4)*D707,$C$6-($C$6-$C$5)*SQRT(1-D707)))</f>
        <v>1.77428959048633</v>
      </c>
    </row>
    <row r="708" spans="2:6">
      <c r="B708" s="59">
        <v>692</v>
      </c>
      <c r="C708" s="60">
        <f ca="1" t="shared" si="30"/>
        <v>0.165775859593287</v>
      </c>
      <c r="D708" s="60">
        <f ca="1" t="shared" si="31"/>
        <v>0.423258941084852</v>
      </c>
      <c r="E708" s="60">
        <f ca="1" t="shared" si="32"/>
        <v>1</v>
      </c>
      <c r="F708" s="65">
        <f ca="1">IF(E708=1,$C$4*SQRT(D708),IF(E708=2,$C$4+($C$5-$C$4)*D708,$C$6-($C$6-$C$5)*SQRT(1-D708)))</f>
        <v>1.95175061669355</v>
      </c>
    </row>
    <row r="709" spans="2:6">
      <c r="B709" s="59">
        <v>693</v>
      </c>
      <c r="C709" s="60">
        <f ca="1" t="shared" si="30"/>
        <v>0.737153172495627</v>
      </c>
      <c r="D709" s="60">
        <f ca="1" t="shared" si="31"/>
        <v>0.564322469047138</v>
      </c>
      <c r="E709" s="60">
        <f ca="1" t="shared" si="32"/>
        <v>2</v>
      </c>
      <c r="F709" s="65">
        <f ca="1">IF(E709=1,$C$4*SQRT(D709),IF(E709=2,$C$4+($C$5-$C$4)*D709,$C$6-($C$6-$C$5)*SQRT(1-D709)))</f>
        <v>5.25728987618855</v>
      </c>
    </row>
    <row r="710" spans="2:6">
      <c r="B710" s="59">
        <v>694</v>
      </c>
      <c r="C710" s="60">
        <f ca="1" t="shared" si="30"/>
        <v>0.909321166837431</v>
      </c>
      <c r="D710" s="60">
        <f ca="1" t="shared" si="31"/>
        <v>0.885233928869563</v>
      </c>
      <c r="E710" s="60">
        <f ca="1" t="shared" si="32"/>
        <v>3</v>
      </c>
      <c r="F710" s="65">
        <f ca="1">IF(E710=1,$C$4*SQRT(D710),IF(E710=2,$C$4+($C$5-$C$4)*D710,$C$6-($C$6-$C$5)*SQRT(1-D710)))</f>
        <v>8.98368575717255</v>
      </c>
    </row>
    <row r="711" spans="2:6">
      <c r="B711" s="59">
        <v>695</v>
      </c>
      <c r="C711" s="60">
        <f ca="1" t="shared" si="30"/>
        <v>0.707235542067653</v>
      </c>
      <c r="D711" s="60">
        <f ca="1" t="shared" si="31"/>
        <v>0.452886832177265</v>
      </c>
      <c r="E711" s="60">
        <f ca="1" t="shared" si="32"/>
        <v>2</v>
      </c>
      <c r="F711" s="65">
        <f ca="1">IF(E711=1,$C$4*SQRT(D711),IF(E711=2,$C$4+($C$5-$C$4)*D711,$C$6-($C$6-$C$5)*SQRT(1-D711)))</f>
        <v>4.81154732870906</v>
      </c>
    </row>
    <row r="712" spans="2:6">
      <c r="B712" s="59">
        <v>696</v>
      </c>
      <c r="C712" s="60">
        <f ca="1" t="shared" si="30"/>
        <v>0.886442048944957</v>
      </c>
      <c r="D712" s="60">
        <f ca="1" t="shared" si="31"/>
        <v>0.550491183339063</v>
      </c>
      <c r="E712" s="60">
        <f ca="1" t="shared" si="32"/>
        <v>3</v>
      </c>
      <c r="F712" s="65">
        <f ca="1">IF(E712=1,$C$4*SQRT(D712),IF(E712=2,$C$4+($C$5-$C$4)*D712,$C$6-($C$6-$C$5)*SQRT(1-D712)))</f>
        <v>7.98863743945841</v>
      </c>
    </row>
    <row r="713" spans="2:6">
      <c r="B713" s="59">
        <v>697</v>
      </c>
      <c r="C713" s="60">
        <f ca="1" t="shared" si="30"/>
        <v>0.0535860513751849</v>
      </c>
      <c r="D713" s="60">
        <f ca="1" t="shared" si="31"/>
        <v>0.252803290056165</v>
      </c>
      <c r="E713" s="60">
        <f ca="1" t="shared" si="32"/>
        <v>1</v>
      </c>
      <c r="F713" s="65">
        <f ca="1">IF(E713=1,$C$4*SQRT(D713),IF(E713=2,$C$4+($C$5-$C$4)*D713,$C$6-($C$6-$C$5)*SQRT(1-D713)))</f>
        <v>1.5083864261208</v>
      </c>
    </row>
    <row r="714" spans="2:6">
      <c r="B714" s="59">
        <v>698</v>
      </c>
      <c r="C714" s="60">
        <f ca="1" t="shared" si="30"/>
        <v>0.691517893931165</v>
      </c>
      <c r="D714" s="60">
        <f ca="1" t="shared" si="31"/>
        <v>0.0362713767462921</v>
      </c>
      <c r="E714" s="60">
        <f ca="1" t="shared" si="32"/>
        <v>2</v>
      </c>
      <c r="F714" s="65">
        <f ca="1">IF(E714=1,$C$4*SQRT(D714),IF(E714=2,$C$4+($C$5-$C$4)*D714,$C$6-($C$6-$C$5)*SQRT(1-D714)))</f>
        <v>3.14508550698517</v>
      </c>
    </row>
    <row r="715" spans="2:6">
      <c r="B715" s="59">
        <v>699</v>
      </c>
      <c r="C715" s="60">
        <f ca="1" t="shared" si="30"/>
        <v>0.578588574271071</v>
      </c>
      <c r="D715" s="60">
        <f ca="1" t="shared" si="31"/>
        <v>0.382415438617487</v>
      </c>
      <c r="E715" s="60">
        <f ca="1" t="shared" si="32"/>
        <v>2</v>
      </c>
      <c r="F715" s="65">
        <f ca="1">IF(E715=1,$C$4*SQRT(D715),IF(E715=2,$C$4+($C$5-$C$4)*D715,$C$6-($C$6-$C$5)*SQRT(1-D715)))</f>
        <v>4.52966175446995</v>
      </c>
    </row>
    <row r="716" spans="2:6">
      <c r="B716" s="59">
        <v>700</v>
      </c>
      <c r="C716" s="60">
        <f ca="1" t="shared" si="30"/>
        <v>0.24401310388096</v>
      </c>
      <c r="D716" s="60">
        <f ca="1" t="shared" si="31"/>
        <v>0.845929363493157</v>
      </c>
      <c r="E716" s="60">
        <f ca="1" t="shared" si="32"/>
        <v>2</v>
      </c>
      <c r="F716" s="65">
        <f ca="1">IF(E716=1,$C$4*SQRT(D716),IF(E716=2,$C$4+($C$5-$C$4)*D716,$C$6-($C$6-$C$5)*SQRT(1-D716)))</f>
        <v>6.38371745397263</v>
      </c>
    </row>
    <row r="717" spans="2:6">
      <c r="B717" s="59">
        <v>701</v>
      </c>
      <c r="C717" s="60">
        <f ca="1" t="shared" si="30"/>
        <v>0.976740250682479</v>
      </c>
      <c r="D717" s="60">
        <f ca="1" t="shared" si="31"/>
        <v>0.450868422562429</v>
      </c>
      <c r="E717" s="60">
        <f ca="1" t="shared" si="32"/>
        <v>3</v>
      </c>
      <c r="F717" s="65">
        <f ca="1">IF(E717=1,$C$4*SQRT(D717),IF(E717=2,$C$4+($C$5-$C$4)*D717,$C$6-($C$6-$C$5)*SQRT(1-D717)))</f>
        <v>7.77689761888074</v>
      </c>
    </row>
    <row r="718" spans="2:6">
      <c r="B718" s="59">
        <v>702</v>
      </c>
      <c r="C718" s="60">
        <f ca="1" t="shared" si="30"/>
        <v>0.358346592595503</v>
      </c>
      <c r="D718" s="60">
        <f ca="1" t="shared" si="31"/>
        <v>0.127556883261639</v>
      </c>
      <c r="E718" s="60">
        <f ca="1" t="shared" si="32"/>
        <v>2</v>
      </c>
      <c r="F718" s="65">
        <f ca="1">IF(E718=1,$C$4*SQRT(D718),IF(E718=2,$C$4+($C$5-$C$4)*D718,$C$6-($C$6-$C$5)*SQRT(1-D718)))</f>
        <v>3.51022753304656</v>
      </c>
    </row>
    <row r="719" spans="2:6">
      <c r="B719" s="59">
        <v>703</v>
      </c>
      <c r="C719" s="60">
        <f ca="1" t="shared" si="30"/>
        <v>0.574020222587547</v>
      </c>
      <c r="D719" s="60">
        <f ca="1" t="shared" si="31"/>
        <v>0.764849357811704</v>
      </c>
      <c r="E719" s="60">
        <f ca="1" t="shared" si="32"/>
        <v>2</v>
      </c>
      <c r="F719" s="65">
        <f ca="1">IF(E719=1,$C$4*SQRT(D719),IF(E719=2,$C$4+($C$5-$C$4)*D719,$C$6-($C$6-$C$5)*SQRT(1-D719)))</f>
        <v>6.05939743124682</v>
      </c>
    </row>
    <row r="720" spans="2:6">
      <c r="B720" s="59">
        <v>704</v>
      </c>
      <c r="C720" s="60">
        <f ca="1" t="shared" si="30"/>
        <v>0.561778541518677</v>
      </c>
      <c r="D720" s="60">
        <f ca="1" t="shared" si="31"/>
        <v>0.50397737411042</v>
      </c>
      <c r="E720" s="60">
        <f ca="1" t="shared" si="32"/>
        <v>2</v>
      </c>
      <c r="F720" s="65">
        <f ca="1">IF(E720=1,$C$4*SQRT(D720),IF(E720=2,$C$4+($C$5-$C$4)*D720,$C$6-($C$6-$C$5)*SQRT(1-D720)))</f>
        <v>5.01590949644168</v>
      </c>
    </row>
    <row r="721" spans="2:6">
      <c r="B721" s="59">
        <v>705</v>
      </c>
      <c r="C721" s="60">
        <f ca="1" t="shared" ref="C721:C784" si="33">RAND()</f>
        <v>0.822005681004485</v>
      </c>
      <c r="D721" s="60">
        <f ca="1" t="shared" ref="D721:D784" si="34">RAND()</f>
        <v>0.817462955647193</v>
      </c>
      <c r="E721" s="60">
        <f ca="1" t="shared" ref="E721:E784" si="35">IF(C721&lt;=$C$10,1,IF(C721&lt;=$C$10+$C$11,2,3))</f>
        <v>3</v>
      </c>
      <c r="F721" s="65">
        <f ca="1">IF(E721=1,$C$4*SQRT(D721),IF(E721=2,$C$4+($C$5-$C$4)*D721,$C$6-($C$6-$C$5)*SQRT(1-D721)))</f>
        <v>8.71826937339577</v>
      </c>
    </row>
    <row r="722" spans="2:6">
      <c r="B722" s="59">
        <v>706</v>
      </c>
      <c r="C722" s="60">
        <f ca="1" t="shared" si="33"/>
        <v>0.69732993907052</v>
      </c>
      <c r="D722" s="60">
        <f ca="1" t="shared" si="34"/>
        <v>0.911091843868429</v>
      </c>
      <c r="E722" s="60">
        <f ca="1" t="shared" si="35"/>
        <v>2</v>
      </c>
      <c r="F722" s="65">
        <f ca="1">IF(E722=1,$C$4*SQRT(D722),IF(E722=2,$C$4+($C$5-$C$4)*D722,$C$6-($C$6-$C$5)*SQRT(1-D722)))</f>
        <v>6.64436737547371</v>
      </c>
    </row>
    <row r="723" spans="2:6">
      <c r="B723" s="59">
        <v>707</v>
      </c>
      <c r="C723" s="60">
        <f ca="1" t="shared" si="33"/>
        <v>0.513979327474473</v>
      </c>
      <c r="D723" s="60">
        <f ca="1" t="shared" si="34"/>
        <v>0.278060419233188</v>
      </c>
      <c r="E723" s="60">
        <f ca="1" t="shared" si="35"/>
        <v>2</v>
      </c>
      <c r="F723" s="65">
        <f ca="1">IF(E723=1,$C$4*SQRT(D723),IF(E723=2,$C$4+($C$5-$C$4)*D723,$C$6-($C$6-$C$5)*SQRT(1-D723)))</f>
        <v>4.11224167693275</v>
      </c>
    </row>
    <row r="724" spans="2:6">
      <c r="B724" s="59">
        <v>708</v>
      </c>
      <c r="C724" s="60">
        <f ca="1" t="shared" si="33"/>
        <v>0.474381352314601</v>
      </c>
      <c r="D724" s="60">
        <f ca="1" t="shared" si="34"/>
        <v>0.174617509291564</v>
      </c>
      <c r="E724" s="60">
        <f ca="1" t="shared" si="35"/>
        <v>2</v>
      </c>
      <c r="F724" s="65">
        <f ca="1">IF(E724=1,$C$4*SQRT(D724),IF(E724=2,$C$4+($C$5-$C$4)*D724,$C$6-($C$6-$C$5)*SQRT(1-D724)))</f>
        <v>3.69847003716626</v>
      </c>
    </row>
    <row r="725" spans="2:6">
      <c r="B725" s="59">
        <v>709</v>
      </c>
      <c r="C725" s="60">
        <f ca="1" t="shared" si="33"/>
        <v>0.488226914581785</v>
      </c>
      <c r="D725" s="60">
        <f ca="1" t="shared" si="34"/>
        <v>0.881458513848967</v>
      </c>
      <c r="E725" s="60">
        <f ca="1" t="shared" si="35"/>
        <v>2</v>
      </c>
      <c r="F725" s="65">
        <f ca="1">IF(E725=1,$C$4*SQRT(D725),IF(E725=2,$C$4+($C$5-$C$4)*D725,$C$6-($C$6-$C$5)*SQRT(1-D725)))</f>
        <v>6.52583405539587</v>
      </c>
    </row>
    <row r="726" spans="2:6">
      <c r="B726" s="59">
        <v>710</v>
      </c>
      <c r="C726" s="60">
        <f ca="1" t="shared" si="33"/>
        <v>0.594882257653163</v>
      </c>
      <c r="D726" s="60">
        <f ca="1" t="shared" si="34"/>
        <v>0.054000789176321</v>
      </c>
      <c r="E726" s="60">
        <f ca="1" t="shared" si="35"/>
        <v>2</v>
      </c>
      <c r="F726" s="65">
        <f ca="1">IF(E726=1,$C$4*SQRT(D726),IF(E726=2,$C$4+($C$5-$C$4)*D726,$C$6-($C$6-$C$5)*SQRT(1-D726)))</f>
        <v>3.21600315670528</v>
      </c>
    </row>
    <row r="727" spans="2:6">
      <c r="B727" s="59">
        <v>711</v>
      </c>
      <c r="C727" s="60">
        <f ca="1" t="shared" si="33"/>
        <v>0.551102938952354</v>
      </c>
      <c r="D727" s="60">
        <f ca="1" t="shared" si="34"/>
        <v>0.898608384184973</v>
      </c>
      <c r="E727" s="60">
        <f ca="1" t="shared" si="35"/>
        <v>2</v>
      </c>
      <c r="F727" s="65">
        <f ca="1">IF(E727=1,$C$4*SQRT(D727),IF(E727=2,$C$4+($C$5-$C$4)*D727,$C$6-($C$6-$C$5)*SQRT(1-D727)))</f>
        <v>6.59443353673989</v>
      </c>
    </row>
    <row r="728" spans="2:6">
      <c r="B728" s="59">
        <v>712</v>
      </c>
      <c r="C728" s="60">
        <f ca="1" t="shared" si="33"/>
        <v>0.211780645858052</v>
      </c>
      <c r="D728" s="60">
        <f ca="1" t="shared" si="34"/>
        <v>0.021775521322235</v>
      </c>
      <c r="E728" s="60">
        <f ca="1" t="shared" si="35"/>
        <v>1</v>
      </c>
      <c r="F728" s="65">
        <f ca="1">IF(E728=1,$C$4*SQRT(D728),IF(E728=2,$C$4+($C$5-$C$4)*D728,$C$6-($C$6-$C$5)*SQRT(1-D728)))</f>
        <v>0.442695936168512</v>
      </c>
    </row>
    <row r="729" spans="2:6">
      <c r="B729" s="59">
        <v>713</v>
      </c>
      <c r="C729" s="60">
        <f ca="1" t="shared" si="33"/>
        <v>0.386952647311568</v>
      </c>
      <c r="D729" s="60">
        <f ca="1" t="shared" si="34"/>
        <v>0.568325961194696</v>
      </c>
      <c r="E729" s="60">
        <f ca="1" t="shared" si="35"/>
        <v>2</v>
      </c>
      <c r="F729" s="65">
        <f ca="1">IF(E729=1,$C$4*SQRT(D729),IF(E729=2,$C$4+($C$5-$C$4)*D729,$C$6-($C$6-$C$5)*SQRT(1-D729)))</f>
        <v>5.27330384477878</v>
      </c>
    </row>
    <row r="730" spans="2:6">
      <c r="B730" s="59">
        <v>714</v>
      </c>
      <c r="C730" s="60">
        <f ca="1" t="shared" si="33"/>
        <v>0.417130653222167</v>
      </c>
      <c r="D730" s="60">
        <f ca="1" t="shared" si="34"/>
        <v>0.0164726050260711</v>
      </c>
      <c r="E730" s="60">
        <f ca="1" t="shared" si="35"/>
        <v>2</v>
      </c>
      <c r="F730" s="65">
        <f ca="1">IF(E730=1,$C$4*SQRT(D730),IF(E730=2,$C$4+($C$5-$C$4)*D730,$C$6-($C$6-$C$5)*SQRT(1-D730)))</f>
        <v>3.06589042010428</v>
      </c>
    </row>
    <row r="731" spans="2:6">
      <c r="B731" s="59">
        <v>715</v>
      </c>
      <c r="C731" s="60">
        <f ca="1" t="shared" si="33"/>
        <v>0.503688309400759</v>
      </c>
      <c r="D731" s="60">
        <f ca="1" t="shared" si="34"/>
        <v>0.0477759072648487</v>
      </c>
      <c r="E731" s="60">
        <f ca="1" t="shared" si="35"/>
        <v>2</v>
      </c>
      <c r="F731" s="65">
        <f ca="1">IF(E731=1,$C$4*SQRT(D731),IF(E731=2,$C$4+($C$5-$C$4)*D731,$C$6-($C$6-$C$5)*SQRT(1-D731)))</f>
        <v>3.19110362905939</v>
      </c>
    </row>
    <row r="732" spans="2:6">
      <c r="B732" s="59">
        <v>716</v>
      </c>
      <c r="C732" s="60">
        <f ca="1" t="shared" si="33"/>
        <v>0.35919558676922</v>
      </c>
      <c r="D732" s="60">
        <f ca="1" t="shared" si="34"/>
        <v>0.66239333414351</v>
      </c>
      <c r="E732" s="60">
        <f ca="1" t="shared" si="35"/>
        <v>2</v>
      </c>
      <c r="F732" s="65">
        <f ca="1">IF(E732=1,$C$4*SQRT(D732),IF(E732=2,$C$4+($C$5-$C$4)*D732,$C$6-($C$6-$C$5)*SQRT(1-D732)))</f>
        <v>5.64957333657404</v>
      </c>
    </row>
    <row r="733" spans="2:6">
      <c r="B733" s="59">
        <v>717</v>
      </c>
      <c r="C733" s="60">
        <f ca="1" t="shared" si="33"/>
        <v>0.93593733785159</v>
      </c>
      <c r="D733" s="60">
        <f ca="1" t="shared" si="34"/>
        <v>0.268317640250857</v>
      </c>
      <c r="E733" s="60">
        <f ca="1" t="shared" si="35"/>
        <v>3</v>
      </c>
      <c r="F733" s="65">
        <f ca="1">IF(E733=1,$C$4*SQRT(D733),IF(E733=2,$C$4+($C$5-$C$4)*D733,$C$6-($C$6-$C$5)*SQRT(1-D733)))</f>
        <v>7.43384699642787</v>
      </c>
    </row>
    <row r="734" spans="2:6">
      <c r="B734" s="59">
        <v>718</v>
      </c>
      <c r="C734" s="60">
        <f ca="1" t="shared" si="33"/>
        <v>0.749130906460316</v>
      </c>
      <c r="D734" s="60">
        <f ca="1" t="shared" si="34"/>
        <v>0.489837726976389</v>
      </c>
      <c r="E734" s="60">
        <f ca="1" t="shared" si="35"/>
        <v>2</v>
      </c>
      <c r="F734" s="65">
        <f ca="1">IF(E734=1,$C$4*SQRT(D734),IF(E734=2,$C$4+($C$5-$C$4)*D734,$C$6-($C$6-$C$5)*SQRT(1-D734)))</f>
        <v>4.95935090790556</v>
      </c>
    </row>
    <row r="735" spans="2:6">
      <c r="B735" s="59">
        <v>719</v>
      </c>
      <c r="C735" s="60">
        <f ca="1" t="shared" si="33"/>
        <v>0.236158807804133</v>
      </c>
      <c r="D735" s="60">
        <f ca="1" t="shared" si="34"/>
        <v>0.460877852651716</v>
      </c>
      <c r="E735" s="60">
        <f ca="1" t="shared" si="35"/>
        <v>2</v>
      </c>
      <c r="F735" s="65">
        <f ca="1">IF(E735=1,$C$4*SQRT(D735),IF(E735=2,$C$4+($C$5-$C$4)*D735,$C$6-($C$6-$C$5)*SQRT(1-D735)))</f>
        <v>4.84351141060686</v>
      </c>
    </row>
    <row r="736" spans="2:6">
      <c r="B736" s="59">
        <v>720</v>
      </c>
      <c r="C736" s="60">
        <f ca="1" t="shared" si="33"/>
        <v>0.439901747208608</v>
      </c>
      <c r="D736" s="60">
        <f ca="1" t="shared" si="34"/>
        <v>0.210472531826322</v>
      </c>
      <c r="E736" s="60">
        <f ca="1" t="shared" si="35"/>
        <v>2</v>
      </c>
      <c r="F736" s="65">
        <f ca="1">IF(E736=1,$C$4*SQRT(D736),IF(E736=2,$C$4+($C$5-$C$4)*D736,$C$6-($C$6-$C$5)*SQRT(1-D736)))</f>
        <v>3.84189012730529</v>
      </c>
    </row>
    <row r="737" spans="2:6">
      <c r="B737" s="59">
        <v>721</v>
      </c>
      <c r="C737" s="60">
        <f ca="1" t="shared" si="33"/>
        <v>0.844623900334033</v>
      </c>
      <c r="D737" s="60">
        <f ca="1" t="shared" si="34"/>
        <v>0.785674244741928</v>
      </c>
      <c r="E737" s="60">
        <f ca="1" t="shared" si="35"/>
        <v>3</v>
      </c>
      <c r="F737" s="65">
        <f ca="1">IF(E737=1,$C$4*SQRT(D737),IF(E737=2,$C$4+($C$5-$C$4)*D737,$C$6-($C$6-$C$5)*SQRT(1-D737)))</f>
        <v>8.61114010882211</v>
      </c>
    </row>
    <row r="738" spans="2:6">
      <c r="B738" s="59">
        <v>722</v>
      </c>
      <c r="C738" s="60">
        <f ca="1" t="shared" si="33"/>
        <v>0.468121499723681</v>
      </c>
      <c r="D738" s="60">
        <f ca="1" t="shared" si="34"/>
        <v>0.310992918222478</v>
      </c>
      <c r="E738" s="60">
        <f ca="1" t="shared" si="35"/>
        <v>2</v>
      </c>
      <c r="F738" s="65">
        <f ca="1">IF(E738=1,$C$4*SQRT(D738),IF(E738=2,$C$4+($C$5-$C$4)*D738,$C$6-($C$6-$C$5)*SQRT(1-D738)))</f>
        <v>4.24397167288991</v>
      </c>
    </row>
    <row r="739" spans="2:6">
      <c r="B739" s="59">
        <v>723</v>
      </c>
      <c r="C739" s="60">
        <f ca="1" t="shared" si="33"/>
        <v>0.982084833781743</v>
      </c>
      <c r="D739" s="60">
        <f ca="1" t="shared" si="34"/>
        <v>0.921175330956802</v>
      </c>
      <c r="E739" s="60">
        <f ca="1" t="shared" si="35"/>
        <v>3</v>
      </c>
      <c r="F739" s="65">
        <f ca="1">IF(E739=1,$C$4*SQRT(D739),IF(E739=2,$C$4+($C$5-$C$4)*D739,$C$6-($C$6-$C$5)*SQRT(1-D739)))</f>
        <v>9.15772805971659</v>
      </c>
    </row>
    <row r="740" spans="2:6">
      <c r="B740" s="59">
        <v>724</v>
      </c>
      <c r="C740" s="60">
        <f ca="1" t="shared" si="33"/>
        <v>0.564170918540448</v>
      </c>
      <c r="D740" s="60">
        <f ca="1" t="shared" si="34"/>
        <v>0.55352527697917</v>
      </c>
      <c r="E740" s="60">
        <f ca="1" t="shared" si="35"/>
        <v>2</v>
      </c>
      <c r="F740" s="65">
        <f ca="1">IF(E740=1,$C$4*SQRT(D740),IF(E740=2,$C$4+($C$5-$C$4)*D740,$C$6-($C$6-$C$5)*SQRT(1-D740)))</f>
        <v>5.21410110791668</v>
      </c>
    </row>
    <row r="741" spans="2:6">
      <c r="B741" s="59">
        <v>725</v>
      </c>
      <c r="C741" s="60">
        <f ca="1" t="shared" si="33"/>
        <v>0.459059549495257</v>
      </c>
      <c r="D741" s="60">
        <f ca="1" t="shared" si="34"/>
        <v>0.626016845394448</v>
      </c>
      <c r="E741" s="60">
        <f ca="1" t="shared" si="35"/>
        <v>2</v>
      </c>
      <c r="F741" s="65">
        <f ca="1">IF(E741=1,$C$4*SQRT(D741),IF(E741=2,$C$4+($C$5-$C$4)*D741,$C$6-($C$6-$C$5)*SQRT(1-D741)))</f>
        <v>5.50406738157779</v>
      </c>
    </row>
    <row r="742" spans="2:6">
      <c r="B742" s="59">
        <v>726</v>
      </c>
      <c r="C742" s="60">
        <f ca="1" t="shared" si="33"/>
        <v>0.12474243220467</v>
      </c>
      <c r="D742" s="60">
        <f ca="1" t="shared" si="34"/>
        <v>0.435921212509875</v>
      </c>
      <c r="E742" s="60">
        <f ca="1" t="shared" si="35"/>
        <v>1</v>
      </c>
      <c r="F742" s="65">
        <f ca="1">IF(E742=1,$C$4*SQRT(D742),IF(E742=2,$C$4+($C$5-$C$4)*D742,$C$6-($C$6-$C$5)*SQRT(1-D742)))</f>
        <v>1.98072989389994</v>
      </c>
    </row>
    <row r="743" spans="2:6">
      <c r="B743" s="59">
        <v>727</v>
      </c>
      <c r="C743" s="60">
        <f ca="1" t="shared" si="33"/>
        <v>0.840428922928058</v>
      </c>
      <c r="D743" s="60">
        <f ca="1" t="shared" si="34"/>
        <v>0.355799217022065</v>
      </c>
      <c r="E743" s="60">
        <f ca="1" t="shared" si="35"/>
        <v>3</v>
      </c>
      <c r="F743" s="65">
        <f ca="1">IF(E743=1,$C$4*SQRT(D743),IF(E743=2,$C$4+($C$5-$C$4)*D743,$C$6-($C$6-$C$5)*SQRT(1-D743)))</f>
        <v>7.59213641441185</v>
      </c>
    </row>
    <row r="744" spans="2:6">
      <c r="B744" s="59">
        <v>728</v>
      </c>
      <c r="C744" s="60">
        <f ca="1" t="shared" si="33"/>
        <v>0.595613714605364</v>
      </c>
      <c r="D744" s="60">
        <f ca="1" t="shared" si="34"/>
        <v>0.152727682270781</v>
      </c>
      <c r="E744" s="60">
        <f ca="1" t="shared" si="35"/>
        <v>2</v>
      </c>
      <c r="F744" s="65">
        <f ca="1">IF(E744=1,$C$4*SQRT(D744),IF(E744=2,$C$4+($C$5-$C$4)*D744,$C$6-($C$6-$C$5)*SQRT(1-D744)))</f>
        <v>3.61091072908312</v>
      </c>
    </row>
    <row r="745" spans="2:6">
      <c r="B745" s="59">
        <v>729</v>
      </c>
      <c r="C745" s="60">
        <f ca="1" t="shared" si="33"/>
        <v>0.0279377862086745</v>
      </c>
      <c r="D745" s="60">
        <f ca="1" t="shared" si="34"/>
        <v>0.494031506363072</v>
      </c>
      <c r="E745" s="60">
        <f ca="1" t="shared" si="35"/>
        <v>1</v>
      </c>
      <c r="F745" s="65">
        <f ca="1">IF(E745=1,$C$4*SQRT(D745),IF(E745=2,$C$4+($C$5-$C$4)*D745,$C$6-($C$6-$C$5)*SQRT(1-D745)))</f>
        <v>2.10862124556964</v>
      </c>
    </row>
    <row r="746" spans="2:6">
      <c r="B746" s="59">
        <v>730</v>
      </c>
      <c r="C746" s="60">
        <f ca="1" t="shared" si="33"/>
        <v>0.423428809045052</v>
      </c>
      <c r="D746" s="60">
        <f ca="1" t="shared" si="34"/>
        <v>0.506907384376813</v>
      </c>
      <c r="E746" s="60">
        <f ca="1" t="shared" si="35"/>
        <v>2</v>
      </c>
      <c r="F746" s="65">
        <f ca="1">IF(E746=1,$C$4*SQRT(D746),IF(E746=2,$C$4+($C$5-$C$4)*D746,$C$6-($C$6-$C$5)*SQRT(1-D746)))</f>
        <v>5.02762953750725</v>
      </c>
    </row>
    <row r="747" spans="2:6">
      <c r="B747" s="59">
        <v>731</v>
      </c>
      <c r="C747" s="60">
        <f ca="1" t="shared" si="33"/>
        <v>0.752216966736471</v>
      </c>
      <c r="D747" s="60">
        <f ca="1" t="shared" si="34"/>
        <v>0.715056953805985</v>
      </c>
      <c r="E747" s="60">
        <f ca="1" t="shared" si="35"/>
        <v>2</v>
      </c>
      <c r="F747" s="65">
        <f ca="1">IF(E747=1,$C$4*SQRT(D747),IF(E747=2,$C$4+($C$5-$C$4)*D747,$C$6-($C$6-$C$5)*SQRT(1-D747)))</f>
        <v>5.86022781522394</v>
      </c>
    </row>
    <row r="748" spans="2:6">
      <c r="B748" s="59">
        <v>732</v>
      </c>
      <c r="C748" s="60">
        <f ca="1" t="shared" si="33"/>
        <v>0.600008283285424</v>
      </c>
      <c r="D748" s="60">
        <f ca="1" t="shared" si="34"/>
        <v>0.299916690578531</v>
      </c>
      <c r="E748" s="60">
        <f ca="1" t="shared" si="35"/>
        <v>2</v>
      </c>
      <c r="F748" s="65">
        <f ca="1">IF(E748=1,$C$4*SQRT(D748),IF(E748=2,$C$4+($C$5-$C$4)*D748,$C$6-($C$6-$C$5)*SQRT(1-D748)))</f>
        <v>4.19966676231413</v>
      </c>
    </row>
    <row r="749" spans="2:6">
      <c r="B749" s="59">
        <v>733</v>
      </c>
      <c r="C749" s="60">
        <f ca="1" t="shared" si="33"/>
        <v>0.608191710905529</v>
      </c>
      <c r="D749" s="60">
        <f ca="1" t="shared" si="34"/>
        <v>0.190604909779839</v>
      </c>
      <c r="E749" s="60">
        <f ca="1" t="shared" si="35"/>
        <v>2</v>
      </c>
      <c r="F749" s="65">
        <f ca="1">IF(E749=1,$C$4*SQRT(D749),IF(E749=2,$C$4+($C$5-$C$4)*D749,$C$6-($C$6-$C$5)*SQRT(1-D749)))</f>
        <v>3.76241963911936</v>
      </c>
    </row>
    <row r="750" spans="2:6">
      <c r="B750" s="59">
        <v>734</v>
      </c>
      <c r="C750" s="60">
        <f ca="1" t="shared" si="33"/>
        <v>0.318196124018816</v>
      </c>
      <c r="D750" s="60">
        <f ca="1" t="shared" si="34"/>
        <v>0.627436461109353</v>
      </c>
      <c r="E750" s="60">
        <f ca="1" t="shared" si="35"/>
        <v>2</v>
      </c>
      <c r="F750" s="65">
        <f ca="1">IF(E750=1,$C$4*SQRT(D750),IF(E750=2,$C$4+($C$5-$C$4)*D750,$C$6-($C$6-$C$5)*SQRT(1-D750)))</f>
        <v>5.50974584443741</v>
      </c>
    </row>
    <row r="751" spans="2:6">
      <c r="B751" s="59">
        <v>735</v>
      </c>
      <c r="C751" s="60">
        <f ca="1" t="shared" si="33"/>
        <v>0.10699884120578</v>
      </c>
      <c r="D751" s="60">
        <f ca="1" t="shared" si="34"/>
        <v>0.202991539043872</v>
      </c>
      <c r="E751" s="60">
        <f ca="1" t="shared" si="35"/>
        <v>1</v>
      </c>
      <c r="F751" s="65">
        <f ca="1">IF(E751=1,$C$4*SQRT(D751),IF(E751=2,$C$4+($C$5-$C$4)*D751,$C$6-($C$6-$C$5)*SQRT(1-D751)))</f>
        <v>1.35163747040205</v>
      </c>
    </row>
    <row r="752" spans="2:6">
      <c r="B752" s="59">
        <v>736</v>
      </c>
      <c r="C752" s="60">
        <f ca="1" t="shared" si="33"/>
        <v>0.868597051040642</v>
      </c>
      <c r="D752" s="60">
        <f ca="1" t="shared" si="34"/>
        <v>0.863501836488752</v>
      </c>
      <c r="E752" s="60">
        <f ca="1" t="shared" si="35"/>
        <v>3</v>
      </c>
      <c r="F752" s="65">
        <f ca="1">IF(E752=1,$C$4*SQRT(D752),IF(E752=2,$C$4+($C$5-$C$4)*D752,$C$6-($C$6-$C$5)*SQRT(1-D752)))</f>
        <v>8.89163026403585</v>
      </c>
    </row>
    <row r="753" spans="2:6">
      <c r="B753" s="59">
        <v>737</v>
      </c>
      <c r="C753" s="60">
        <f ca="1" t="shared" si="33"/>
        <v>0.138664299873337</v>
      </c>
      <c r="D753" s="60">
        <f ca="1" t="shared" si="34"/>
        <v>0.00905902668269243</v>
      </c>
      <c r="E753" s="60">
        <f ca="1" t="shared" si="35"/>
        <v>1</v>
      </c>
      <c r="F753" s="65">
        <f ca="1">IF(E753=1,$C$4*SQRT(D753),IF(E753=2,$C$4+($C$5-$C$4)*D753,$C$6-($C$6-$C$5)*SQRT(1-D753)))</f>
        <v>0.285536757956365</v>
      </c>
    </row>
    <row r="754" spans="2:6">
      <c r="B754" s="59">
        <v>738</v>
      </c>
      <c r="C754" s="60">
        <f ca="1" t="shared" si="33"/>
        <v>0.356139541276298</v>
      </c>
      <c r="D754" s="60">
        <f ca="1" t="shared" si="34"/>
        <v>0.385229747843622</v>
      </c>
      <c r="E754" s="60">
        <f ca="1" t="shared" si="35"/>
        <v>2</v>
      </c>
      <c r="F754" s="65">
        <f ca="1">IF(E754=1,$C$4*SQRT(D754),IF(E754=2,$C$4+($C$5-$C$4)*D754,$C$6-($C$6-$C$5)*SQRT(1-D754)))</f>
        <v>4.54091899137449</v>
      </c>
    </row>
    <row r="755" spans="2:6">
      <c r="B755" s="59">
        <v>739</v>
      </c>
      <c r="C755" s="60">
        <f ca="1" t="shared" si="33"/>
        <v>0.95156730432638</v>
      </c>
      <c r="D755" s="60">
        <f ca="1" t="shared" si="34"/>
        <v>0.705138123455231</v>
      </c>
      <c r="E755" s="60">
        <f ca="1" t="shared" si="35"/>
        <v>3</v>
      </c>
      <c r="F755" s="65">
        <f ca="1">IF(E755=1,$C$4*SQRT(D755),IF(E755=2,$C$4+($C$5-$C$4)*D755,$C$6-($C$6-$C$5)*SQRT(1-D755)))</f>
        <v>8.37096442982269</v>
      </c>
    </row>
    <row r="756" spans="2:6">
      <c r="B756" s="59">
        <v>740</v>
      </c>
      <c r="C756" s="60">
        <f ca="1" t="shared" si="33"/>
        <v>0.643174951863436</v>
      </c>
      <c r="D756" s="60">
        <f ca="1" t="shared" si="34"/>
        <v>0.670579156430974</v>
      </c>
      <c r="E756" s="60">
        <f ca="1" t="shared" si="35"/>
        <v>2</v>
      </c>
      <c r="F756" s="65">
        <f ca="1">IF(E756=1,$C$4*SQRT(D756),IF(E756=2,$C$4+($C$5-$C$4)*D756,$C$6-($C$6-$C$5)*SQRT(1-D756)))</f>
        <v>5.6823166257239</v>
      </c>
    </row>
    <row r="757" spans="2:6">
      <c r="B757" s="59">
        <v>741</v>
      </c>
      <c r="C757" s="60">
        <f ca="1" t="shared" si="33"/>
        <v>0.362656127972142</v>
      </c>
      <c r="D757" s="60">
        <f ca="1" t="shared" si="34"/>
        <v>0.454421019270232</v>
      </c>
      <c r="E757" s="60">
        <f ca="1" t="shared" si="35"/>
        <v>2</v>
      </c>
      <c r="F757" s="65">
        <f ca="1">IF(E757=1,$C$4*SQRT(D757),IF(E757=2,$C$4+($C$5-$C$4)*D757,$C$6-($C$6-$C$5)*SQRT(1-D757)))</f>
        <v>4.81768407708093</v>
      </c>
    </row>
    <row r="758" spans="2:6">
      <c r="B758" s="59">
        <v>742</v>
      </c>
      <c r="C758" s="60">
        <f ca="1" t="shared" si="33"/>
        <v>0.646958704902203</v>
      </c>
      <c r="D758" s="60">
        <f ca="1" t="shared" si="34"/>
        <v>0.953330372145141</v>
      </c>
      <c r="E758" s="60">
        <f ca="1" t="shared" si="35"/>
        <v>2</v>
      </c>
      <c r="F758" s="65">
        <f ca="1">IF(E758=1,$C$4*SQRT(D758),IF(E758=2,$C$4+($C$5-$C$4)*D758,$C$6-($C$6-$C$5)*SQRT(1-D758)))</f>
        <v>6.81332148858056</v>
      </c>
    </row>
    <row r="759" spans="2:6">
      <c r="B759" s="59">
        <v>743</v>
      </c>
      <c r="C759" s="60">
        <f ca="1" t="shared" si="33"/>
        <v>0.273344270832819</v>
      </c>
      <c r="D759" s="60">
        <f ca="1" t="shared" si="34"/>
        <v>0.145955687088943</v>
      </c>
      <c r="E759" s="60">
        <f ca="1" t="shared" si="35"/>
        <v>2</v>
      </c>
      <c r="F759" s="65">
        <f ca="1">IF(E759=1,$C$4*SQRT(D759),IF(E759=2,$C$4+($C$5-$C$4)*D759,$C$6-($C$6-$C$5)*SQRT(1-D759)))</f>
        <v>3.58382274835577</v>
      </c>
    </row>
    <row r="760" spans="2:6">
      <c r="B760" s="59">
        <v>744</v>
      </c>
      <c r="C760" s="60">
        <f ca="1" t="shared" si="33"/>
        <v>0.736206212632887</v>
      </c>
      <c r="D760" s="60">
        <f ca="1" t="shared" si="34"/>
        <v>0.665682943626468</v>
      </c>
      <c r="E760" s="60">
        <f ca="1" t="shared" si="35"/>
        <v>2</v>
      </c>
      <c r="F760" s="65">
        <f ca="1">IF(E760=1,$C$4*SQRT(D760),IF(E760=2,$C$4+($C$5-$C$4)*D760,$C$6-($C$6-$C$5)*SQRT(1-D760)))</f>
        <v>5.66273177450587</v>
      </c>
    </row>
    <row r="761" spans="2:6">
      <c r="B761" s="59">
        <v>745</v>
      </c>
      <c r="C761" s="60">
        <f ca="1" t="shared" si="33"/>
        <v>0.220320426939955</v>
      </c>
      <c r="D761" s="60">
        <f ca="1" t="shared" si="34"/>
        <v>0.225987670481347</v>
      </c>
      <c r="E761" s="60">
        <f ca="1" t="shared" si="35"/>
        <v>2</v>
      </c>
      <c r="F761" s="65">
        <f ca="1">IF(E761=1,$C$4*SQRT(D761),IF(E761=2,$C$4+($C$5-$C$4)*D761,$C$6-($C$6-$C$5)*SQRT(1-D761)))</f>
        <v>3.90395068192539</v>
      </c>
    </row>
    <row r="762" spans="2:6">
      <c r="B762" s="59">
        <v>746</v>
      </c>
      <c r="C762" s="60">
        <f ca="1" t="shared" si="33"/>
        <v>0.967357336381542</v>
      </c>
      <c r="D762" s="60">
        <f ca="1" t="shared" si="34"/>
        <v>0.914738802485982</v>
      </c>
      <c r="E762" s="60">
        <f ca="1" t="shared" si="35"/>
        <v>3</v>
      </c>
      <c r="F762" s="65">
        <f ca="1">IF(E762=1,$C$4*SQRT(D762),IF(E762=2,$C$4+($C$5-$C$4)*D762,$C$6-($C$6-$C$5)*SQRT(1-D762)))</f>
        <v>9.1240143964504</v>
      </c>
    </row>
    <row r="763" spans="2:6">
      <c r="B763" s="59">
        <v>747</v>
      </c>
      <c r="C763" s="60">
        <f ca="1" t="shared" si="33"/>
        <v>0.614420336944912</v>
      </c>
      <c r="D763" s="60">
        <f ca="1" t="shared" si="34"/>
        <v>0.990491897898963</v>
      </c>
      <c r="E763" s="60">
        <f ca="1" t="shared" si="35"/>
        <v>2</v>
      </c>
      <c r="F763" s="65">
        <f ca="1">IF(E763=1,$C$4*SQRT(D763),IF(E763=2,$C$4+($C$5-$C$4)*D763,$C$6-($C$6-$C$5)*SQRT(1-D763)))</f>
        <v>6.96196759159585</v>
      </c>
    </row>
    <row r="764" spans="2:6">
      <c r="B764" s="59">
        <v>748</v>
      </c>
      <c r="C764" s="60">
        <f ca="1" t="shared" si="33"/>
        <v>0.817697191797621</v>
      </c>
      <c r="D764" s="60">
        <f ca="1" t="shared" si="34"/>
        <v>0.359307287780261</v>
      </c>
      <c r="E764" s="60">
        <f ca="1" t="shared" si="35"/>
        <v>3</v>
      </c>
      <c r="F764" s="65">
        <f ca="1">IF(E764=1,$C$4*SQRT(D764),IF(E764=2,$C$4+($C$5-$C$4)*D764,$C$6-($C$6-$C$5)*SQRT(1-D764)))</f>
        <v>7.59870151585072</v>
      </c>
    </row>
    <row r="765" spans="2:6">
      <c r="B765" s="59">
        <v>749</v>
      </c>
      <c r="C765" s="60">
        <f ca="1" t="shared" si="33"/>
        <v>0.878300488002723</v>
      </c>
      <c r="D765" s="60">
        <f ca="1" t="shared" si="34"/>
        <v>0.393150269048537</v>
      </c>
      <c r="E765" s="60">
        <f ca="1" t="shared" si="35"/>
        <v>3</v>
      </c>
      <c r="F765" s="65">
        <f ca="1">IF(E765=1,$C$4*SQRT(D765),IF(E765=2,$C$4+($C$5-$C$4)*D765,$C$6-($C$6-$C$5)*SQRT(1-D765)))</f>
        <v>7.66298318821555</v>
      </c>
    </row>
    <row r="766" spans="2:6">
      <c r="B766" s="59">
        <v>750</v>
      </c>
      <c r="C766" s="60">
        <f ca="1" t="shared" si="33"/>
        <v>0.714157715964261</v>
      </c>
      <c r="D766" s="60">
        <f ca="1" t="shared" si="34"/>
        <v>0.00310809676394808</v>
      </c>
      <c r="E766" s="60">
        <f ca="1" t="shared" si="35"/>
        <v>2</v>
      </c>
      <c r="F766" s="65">
        <f ca="1">IF(E766=1,$C$4*SQRT(D766),IF(E766=2,$C$4+($C$5-$C$4)*D766,$C$6-($C$6-$C$5)*SQRT(1-D766)))</f>
        <v>3.01243238705579</v>
      </c>
    </row>
    <row r="767" spans="2:6">
      <c r="B767" s="59">
        <v>751</v>
      </c>
      <c r="C767" s="60">
        <f ca="1" t="shared" si="33"/>
        <v>0.792072905748002</v>
      </c>
      <c r="D767" s="60">
        <f ca="1" t="shared" si="34"/>
        <v>0.0709870333279838</v>
      </c>
      <c r="E767" s="60">
        <f ca="1" t="shared" si="35"/>
        <v>3</v>
      </c>
      <c r="F767" s="65">
        <f ca="1">IF(E767=1,$C$4*SQRT(D767),IF(E767=2,$C$4+($C$5-$C$4)*D767,$C$6-($C$6-$C$5)*SQRT(1-D767)))</f>
        <v>7.10844043809432</v>
      </c>
    </row>
    <row r="768" spans="2:6">
      <c r="B768" s="59">
        <v>752</v>
      </c>
      <c r="C768" s="60">
        <f ca="1" t="shared" si="33"/>
        <v>0.708479132379572</v>
      </c>
      <c r="D768" s="60">
        <f ca="1" t="shared" si="34"/>
        <v>0.913393887768104</v>
      </c>
      <c r="E768" s="60">
        <f ca="1" t="shared" si="35"/>
        <v>2</v>
      </c>
      <c r="F768" s="65">
        <f ca="1">IF(E768=1,$C$4*SQRT(D768),IF(E768=2,$C$4+($C$5-$C$4)*D768,$C$6-($C$6-$C$5)*SQRT(1-D768)))</f>
        <v>6.65357555107242</v>
      </c>
    </row>
    <row r="769" spans="2:6">
      <c r="B769" s="59">
        <v>753</v>
      </c>
      <c r="C769" s="60">
        <f ca="1" t="shared" si="33"/>
        <v>0.588091664939619</v>
      </c>
      <c r="D769" s="60">
        <f ca="1" t="shared" si="34"/>
        <v>0.146019604902181</v>
      </c>
      <c r="E769" s="60">
        <f ca="1" t="shared" si="35"/>
        <v>2</v>
      </c>
      <c r="F769" s="65">
        <f ca="1">IF(E769=1,$C$4*SQRT(D769),IF(E769=2,$C$4+($C$5-$C$4)*D769,$C$6-($C$6-$C$5)*SQRT(1-D769)))</f>
        <v>3.58407841960872</v>
      </c>
    </row>
    <row r="770" spans="2:6">
      <c r="B770" s="59">
        <v>754</v>
      </c>
      <c r="C770" s="60">
        <f ca="1" t="shared" si="33"/>
        <v>0.357718024626334</v>
      </c>
      <c r="D770" s="60">
        <f ca="1" t="shared" si="34"/>
        <v>0.96160339118692</v>
      </c>
      <c r="E770" s="60">
        <f ca="1" t="shared" si="35"/>
        <v>2</v>
      </c>
      <c r="F770" s="65">
        <f ca="1">IF(E770=1,$C$4*SQRT(D770),IF(E770=2,$C$4+($C$5-$C$4)*D770,$C$6-($C$6-$C$5)*SQRT(1-D770)))</f>
        <v>6.84641356474768</v>
      </c>
    </row>
    <row r="771" spans="2:6">
      <c r="B771" s="59">
        <v>755</v>
      </c>
      <c r="C771" s="60">
        <f ca="1" t="shared" si="33"/>
        <v>0.521912830327455</v>
      </c>
      <c r="D771" s="60">
        <f ca="1" t="shared" si="34"/>
        <v>0.701766874522554</v>
      </c>
      <c r="E771" s="60">
        <f ca="1" t="shared" si="35"/>
        <v>2</v>
      </c>
      <c r="F771" s="65">
        <f ca="1">IF(E771=1,$C$4*SQRT(D771),IF(E771=2,$C$4+($C$5-$C$4)*D771,$C$6-($C$6-$C$5)*SQRT(1-D771)))</f>
        <v>5.80706749809022</v>
      </c>
    </row>
    <row r="772" spans="2:6">
      <c r="B772" s="59">
        <v>756</v>
      </c>
      <c r="C772" s="60">
        <f ca="1" t="shared" si="33"/>
        <v>0.759782035437837</v>
      </c>
      <c r="D772" s="60">
        <f ca="1" t="shared" si="34"/>
        <v>0.760431723903457</v>
      </c>
      <c r="E772" s="60">
        <f ca="1" t="shared" si="35"/>
        <v>2</v>
      </c>
      <c r="F772" s="65">
        <f ca="1">IF(E772=1,$C$4*SQRT(D772),IF(E772=2,$C$4+($C$5-$C$4)*D772,$C$6-($C$6-$C$5)*SQRT(1-D772)))</f>
        <v>6.04172689561383</v>
      </c>
    </row>
    <row r="773" spans="2:6">
      <c r="B773" s="59">
        <v>757</v>
      </c>
      <c r="C773" s="60">
        <f ca="1" t="shared" si="33"/>
        <v>0.0612499259888366</v>
      </c>
      <c r="D773" s="60">
        <f ca="1" t="shared" si="34"/>
        <v>0.742411568914171</v>
      </c>
      <c r="E773" s="60">
        <f ca="1" t="shared" si="35"/>
        <v>1</v>
      </c>
      <c r="F773" s="65">
        <f ca="1">IF(E773=1,$C$4*SQRT(D773),IF(E773=2,$C$4+($C$5-$C$4)*D773,$C$6-($C$6-$C$5)*SQRT(1-D773)))</f>
        <v>2.584899247597</v>
      </c>
    </row>
    <row r="774" spans="2:6">
      <c r="B774" s="59">
        <v>758</v>
      </c>
      <c r="C774" s="60">
        <f ca="1" t="shared" si="33"/>
        <v>0.996985957745057</v>
      </c>
      <c r="D774" s="60">
        <f ca="1" t="shared" si="34"/>
        <v>0.524804364446797</v>
      </c>
      <c r="E774" s="60">
        <f ca="1" t="shared" si="35"/>
        <v>3</v>
      </c>
      <c r="F774" s="65">
        <f ca="1">IF(E774=1,$C$4*SQRT(D774),IF(E774=2,$C$4+($C$5-$C$4)*D774,$C$6-($C$6-$C$5)*SQRT(1-D774)))</f>
        <v>7.93196694417647</v>
      </c>
    </row>
    <row r="775" spans="2:6">
      <c r="B775" s="59">
        <v>759</v>
      </c>
      <c r="C775" s="60">
        <f ca="1" t="shared" si="33"/>
        <v>0.884334318033128</v>
      </c>
      <c r="D775" s="60">
        <f ca="1" t="shared" si="34"/>
        <v>0.917544801918206</v>
      </c>
      <c r="E775" s="60">
        <f ca="1" t="shared" si="35"/>
        <v>3</v>
      </c>
      <c r="F775" s="65">
        <f ca="1">IF(E775=1,$C$4*SQRT(D775),IF(E775=2,$C$4+($C$5-$C$4)*D775,$C$6-($C$6-$C$5)*SQRT(1-D775)))</f>
        <v>9.13854960517964</v>
      </c>
    </row>
    <row r="776" spans="2:6">
      <c r="B776" s="59">
        <v>760</v>
      </c>
      <c r="C776" s="60">
        <f ca="1" t="shared" si="33"/>
        <v>0.565727258575265</v>
      </c>
      <c r="D776" s="60">
        <f ca="1" t="shared" si="34"/>
        <v>0.42665789337174</v>
      </c>
      <c r="E776" s="60">
        <f ca="1" t="shared" si="35"/>
        <v>2</v>
      </c>
      <c r="F776" s="65">
        <f ca="1">IF(E776=1,$C$4*SQRT(D776),IF(E776=2,$C$4+($C$5-$C$4)*D776,$C$6-($C$6-$C$5)*SQRT(1-D776)))</f>
        <v>4.70663157348696</v>
      </c>
    </row>
    <row r="777" spans="2:6">
      <c r="B777" s="59">
        <v>761</v>
      </c>
      <c r="C777" s="60">
        <f ca="1" t="shared" si="33"/>
        <v>0.89749026814519</v>
      </c>
      <c r="D777" s="60">
        <f ca="1" t="shared" si="34"/>
        <v>0.873107854456962</v>
      </c>
      <c r="E777" s="60">
        <f ca="1" t="shared" si="35"/>
        <v>3</v>
      </c>
      <c r="F777" s="65">
        <f ca="1">IF(E777=1,$C$4*SQRT(D777),IF(E777=2,$C$4+($C$5-$C$4)*D777,$C$6-($C$6-$C$5)*SQRT(1-D777)))</f>
        <v>8.93134228590847</v>
      </c>
    </row>
    <row r="778" spans="2:6">
      <c r="B778" s="59">
        <v>762</v>
      </c>
      <c r="C778" s="60">
        <f ca="1" t="shared" si="33"/>
        <v>0.812095045692901</v>
      </c>
      <c r="D778" s="60">
        <f ca="1" t="shared" si="34"/>
        <v>0.859549089570495</v>
      </c>
      <c r="E778" s="60">
        <f ca="1" t="shared" si="35"/>
        <v>3</v>
      </c>
      <c r="F778" s="65">
        <f ca="1">IF(E778=1,$C$4*SQRT(D778),IF(E778=2,$C$4+($C$5-$C$4)*D778,$C$6-($C$6-$C$5)*SQRT(1-D778)))</f>
        <v>8.8756965739332</v>
      </c>
    </row>
    <row r="779" spans="2:6">
      <c r="B779" s="59">
        <v>763</v>
      </c>
      <c r="C779" s="60">
        <f ca="1" t="shared" si="33"/>
        <v>0.289270519360986</v>
      </c>
      <c r="D779" s="60">
        <f ca="1" t="shared" si="34"/>
        <v>0.579381207921268</v>
      </c>
      <c r="E779" s="60">
        <f ca="1" t="shared" si="35"/>
        <v>2</v>
      </c>
      <c r="F779" s="65">
        <f ca="1">IF(E779=1,$C$4*SQRT(D779),IF(E779=2,$C$4+($C$5-$C$4)*D779,$C$6-($C$6-$C$5)*SQRT(1-D779)))</f>
        <v>5.31752483168507</v>
      </c>
    </row>
    <row r="780" spans="2:6">
      <c r="B780" s="59">
        <v>764</v>
      </c>
      <c r="C780" s="60">
        <f ca="1" t="shared" si="33"/>
        <v>0.362314890075455</v>
      </c>
      <c r="D780" s="60">
        <f ca="1" t="shared" si="34"/>
        <v>0.591112460491901</v>
      </c>
      <c r="E780" s="60">
        <f ca="1" t="shared" si="35"/>
        <v>2</v>
      </c>
      <c r="F780" s="65">
        <f ca="1">IF(E780=1,$C$4*SQRT(D780),IF(E780=2,$C$4+($C$5-$C$4)*D780,$C$6-($C$6-$C$5)*SQRT(1-D780)))</f>
        <v>5.3644498419676</v>
      </c>
    </row>
    <row r="781" spans="2:6">
      <c r="B781" s="59">
        <v>765</v>
      </c>
      <c r="C781" s="60">
        <f ca="1" t="shared" si="33"/>
        <v>0.711558257385557</v>
      </c>
      <c r="D781" s="60">
        <f ca="1" t="shared" si="34"/>
        <v>0.953119961051616</v>
      </c>
      <c r="E781" s="60">
        <f ca="1" t="shared" si="35"/>
        <v>2</v>
      </c>
      <c r="F781" s="65">
        <f ca="1">IF(E781=1,$C$4*SQRT(D781),IF(E781=2,$C$4+($C$5-$C$4)*D781,$C$6-($C$6-$C$5)*SQRT(1-D781)))</f>
        <v>6.81247984420647</v>
      </c>
    </row>
    <row r="782" spans="2:6">
      <c r="B782" s="59">
        <v>766</v>
      </c>
      <c r="C782" s="60">
        <f ca="1" t="shared" si="33"/>
        <v>0.88651929996823</v>
      </c>
      <c r="D782" s="60">
        <f ca="1" t="shared" si="34"/>
        <v>0.391316944622903</v>
      </c>
      <c r="E782" s="60">
        <f ca="1" t="shared" si="35"/>
        <v>3</v>
      </c>
      <c r="F782" s="65">
        <f ca="1">IF(E782=1,$C$4*SQRT(D782),IF(E782=2,$C$4+($C$5-$C$4)*D782,$C$6-($C$6-$C$5)*SQRT(1-D782)))</f>
        <v>7.65945572603425</v>
      </c>
    </row>
    <row r="783" spans="2:6">
      <c r="B783" s="59">
        <v>767</v>
      </c>
      <c r="C783" s="60">
        <f ca="1" t="shared" si="33"/>
        <v>0.874778504453983</v>
      </c>
      <c r="D783" s="60">
        <f ca="1" t="shared" si="34"/>
        <v>0.889079092931103</v>
      </c>
      <c r="E783" s="60">
        <f ca="1" t="shared" si="35"/>
        <v>3</v>
      </c>
      <c r="F783" s="65">
        <f ca="1">IF(E783=1,$C$4*SQRT(D783),IF(E783=2,$C$4+($C$5-$C$4)*D783,$C$6-($C$6-$C$5)*SQRT(1-D783)))</f>
        <v>9.0008562848018</v>
      </c>
    </row>
    <row r="784" spans="2:6">
      <c r="B784" s="59">
        <v>768</v>
      </c>
      <c r="C784" s="60">
        <f ca="1" t="shared" si="33"/>
        <v>0.625764402632411</v>
      </c>
      <c r="D784" s="60">
        <f ca="1" t="shared" si="34"/>
        <v>0.428382715224655</v>
      </c>
      <c r="E784" s="60">
        <f ca="1" t="shared" si="35"/>
        <v>2</v>
      </c>
      <c r="F784" s="65">
        <f ca="1">IF(E784=1,$C$4*SQRT(D784),IF(E784=2,$C$4+($C$5-$C$4)*D784,$C$6-($C$6-$C$5)*SQRT(1-D784)))</f>
        <v>4.71353086089862</v>
      </c>
    </row>
    <row r="785" spans="2:6">
      <c r="B785" s="59">
        <v>769</v>
      </c>
      <c r="C785" s="60">
        <f ca="1" t="shared" ref="C785:C848" si="36">RAND()</f>
        <v>0.668539821120984</v>
      </c>
      <c r="D785" s="60">
        <f ca="1" t="shared" ref="D785:D848" si="37">RAND()</f>
        <v>0.680038662698659</v>
      </c>
      <c r="E785" s="60">
        <f ca="1" t="shared" ref="E785:E848" si="38">IF(C785&lt;=$C$10,1,IF(C785&lt;=$C$10+$C$11,2,3))</f>
        <v>2</v>
      </c>
      <c r="F785" s="65">
        <f ca="1">IF(E785=1,$C$4*SQRT(D785),IF(E785=2,$C$4+($C$5-$C$4)*D785,$C$6-($C$6-$C$5)*SQRT(1-D785)))</f>
        <v>5.72015465079464</v>
      </c>
    </row>
    <row r="786" spans="2:6">
      <c r="B786" s="59">
        <v>770</v>
      </c>
      <c r="C786" s="60">
        <f ca="1" t="shared" si="36"/>
        <v>0.555390123011053</v>
      </c>
      <c r="D786" s="60">
        <f ca="1" t="shared" si="37"/>
        <v>0.171880196753838</v>
      </c>
      <c r="E786" s="60">
        <f ca="1" t="shared" si="38"/>
        <v>2</v>
      </c>
      <c r="F786" s="65">
        <f ca="1">IF(E786=1,$C$4*SQRT(D786),IF(E786=2,$C$4+($C$5-$C$4)*D786,$C$6-($C$6-$C$5)*SQRT(1-D786)))</f>
        <v>3.68752078701535</v>
      </c>
    </row>
    <row r="787" spans="2:6">
      <c r="B787" s="59">
        <v>771</v>
      </c>
      <c r="C787" s="60">
        <f ca="1" t="shared" si="36"/>
        <v>0.512206924076736</v>
      </c>
      <c r="D787" s="60">
        <f ca="1" t="shared" si="37"/>
        <v>0.147999139112733</v>
      </c>
      <c r="E787" s="60">
        <f ca="1" t="shared" si="38"/>
        <v>2</v>
      </c>
      <c r="F787" s="65">
        <f ca="1">IF(E787=1,$C$4*SQRT(D787),IF(E787=2,$C$4+($C$5-$C$4)*D787,$C$6-($C$6-$C$5)*SQRT(1-D787)))</f>
        <v>3.59199655645093</v>
      </c>
    </row>
    <row r="788" spans="2:6">
      <c r="B788" s="59">
        <v>772</v>
      </c>
      <c r="C788" s="60">
        <f ca="1" t="shared" si="36"/>
        <v>0.194288136488192</v>
      </c>
      <c r="D788" s="60">
        <f ca="1" t="shared" si="37"/>
        <v>0.973789078401236</v>
      </c>
      <c r="E788" s="60">
        <f ca="1" t="shared" si="38"/>
        <v>1</v>
      </c>
      <c r="F788" s="65">
        <f ca="1">IF(E788=1,$C$4*SQRT(D788),IF(E788=2,$C$4+($C$5-$C$4)*D788,$C$6-($C$6-$C$5)*SQRT(1-D788)))</f>
        <v>2.96042255524632</v>
      </c>
    </row>
    <row r="789" spans="2:6">
      <c r="B789" s="59">
        <v>773</v>
      </c>
      <c r="C789" s="60">
        <f ca="1" t="shared" si="36"/>
        <v>0.690006196230742</v>
      </c>
      <c r="D789" s="60">
        <f ca="1" t="shared" si="37"/>
        <v>0.462940488686149</v>
      </c>
      <c r="E789" s="60">
        <f ca="1" t="shared" si="38"/>
        <v>2</v>
      </c>
      <c r="F789" s="65">
        <f ca="1">IF(E789=1,$C$4*SQRT(D789),IF(E789=2,$C$4+($C$5-$C$4)*D789,$C$6-($C$6-$C$5)*SQRT(1-D789)))</f>
        <v>4.85176195474459</v>
      </c>
    </row>
    <row r="790" spans="2:6">
      <c r="B790" s="59">
        <v>774</v>
      </c>
      <c r="C790" s="60">
        <f ca="1" t="shared" si="36"/>
        <v>0.190460003840078</v>
      </c>
      <c r="D790" s="60">
        <f ca="1" t="shared" si="37"/>
        <v>0.861448663306292</v>
      </c>
      <c r="E790" s="60">
        <f ca="1" t="shared" si="38"/>
        <v>1</v>
      </c>
      <c r="F790" s="65">
        <f ca="1">IF(E790=1,$C$4*SQRT(D790),IF(E790=2,$C$4+($C$5-$C$4)*D790,$C$6-($C$6-$C$5)*SQRT(1-D790)))</f>
        <v>2.78442776342943</v>
      </c>
    </row>
    <row r="791" spans="2:6">
      <c r="B791" s="59">
        <v>775</v>
      </c>
      <c r="C791" s="60">
        <f ca="1" t="shared" si="36"/>
        <v>0.763815380424831</v>
      </c>
      <c r="D791" s="60">
        <f ca="1" t="shared" si="37"/>
        <v>0.392563891795318</v>
      </c>
      <c r="E791" s="60">
        <f ca="1" t="shared" si="38"/>
        <v>2</v>
      </c>
      <c r="F791" s="65">
        <f ca="1">IF(E791=1,$C$4*SQRT(D791),IF(E791=2,$C$4+($C$5-$C$4)*D791,$C$6-($C$6-$C$5)*SQRT(1-D791)))</f>
        <v>4.57025556718127</v>
      </c>
    </row>
    <row r="792" spans="2:6">
      <c r="B792" s="59">
        <v>776</v>
      </c>
      <c r="C792" s="60">
        <f ca="1" t="shared" si="36"/>
        <v>0.299872465941219</v>
      </c>
      <c r="D792" s="60">
        <f ca="1" t="shared" si="37"/>
        <v>0.835764578713083</v>
      </c>
      <c r="E792" s="60">
        <f ca="1" t="shared" si="38"/>
        <v>2</v>
      </c>
      <c r="F792" s="65">
        <f ca="1">IF(E792=1,$C$4*SQRT(D792),IF(E792=2,$C$4+($C$5-$C$4)*D792,$C$6-($C$6-$C$5)*SQRT(1-D792)))</f>
        <v>6.34305831485233</v>
      </c>
    </row>
    <row r="793" spans="2:6">
      <c r="B793" s="59">
        <v>777</v>
      </c>
      <c r="C793" s="60">
        <f ca="1" t="shared" si="36"/>
        <v>0.915036703667016</v>
      </c>
      <c r="D793" s="60">
        <f ca="1" t="shared" si="37"/>
        <v>0.466644255821342</v>
      </c>
      <c r="E793" s="60">
        <f ca="1" t="shared" si="38"/>
        <v>3</v>
      </c>
      <c r="F793" s="65">
        <f ca="1">IF(E793=1,$C$4*SQRT(D793),IF(E793=2,$C$4+($C$5-$C$4)*D793,$C$6-($C$6-$C$5)*SQRT(1-D793)))</f>
        <v>7.8090637394922</v>
      </c>
    </row>
    <row r="794" spans="2:6">
      <c r="B794" s="59">
        <v>778</v>
      </c>
      <c r="C794" s="60">
        <f ca="1" t="shared" si="36"/>
        <v>0.866076677969164</v>
      </c>
      <c r="D794" s="60">
        <f ca="1" t="shared" si="37"/>
        <v>0.763944248932819</v>
      </c>
      <c r="E794" s="60">
        <f ca="1" t="shared" si="38"/>
        <v>3</v>
      </c>
      <c r="F794" s="65">
        <f ca="1">IF(E794=1,$C$4*SQRT(D794),IF(E794=2,$C$4+($C$5-$C$4)*D794,$C$6-($C$6-$C$5)*SQRT(1-D794)))</f>
        <v>8.54243293135286</v>
      </c>
    </row>
    <row r="795" spans="2:6">
      <c r="B795" s="59">
        <v>779</v>
      </c>
      <c r="C795" s="60">
        <f ca="1" t="shared" si="36"/>
        <v>0.147645117455077</v>
      </c>
      <c r="D795" s="60">
        <f ca="1" t="shared" si="37"/>
        <v>0.456288950977224</v>
      </c>
      <c r="E795" s="60">
        <f ca="1" t="shared" si="38"/>
        <v>1</v>
      </c>
      <c r="F795" s="65">
        <f ca="1">IF(E795=1,$C$4*SQRT(D795),IF(E795=2,$C$4+($C$5-$C$4)*D795,$C$6-($C$6-$C$5)*SQRT(1-D795)))</f>
        <v>2.02647490949062</v>
      </c>
    </row>
    <row r="796" spans="2:6">
      <c r="B796" s="59">
        <v>780</v>
      </c>
      <c r="C796" s="60">
        <f ca="1" t="shared" si="36"/>
        <v>0.587645095579816</v>
      </c>
      <c r="D796" s="60">
        <f ca="1" t="shared" si="37"/>
        <v>0.796152404269415</v>
      </c>
      <c r="E796" s="60">
        <f ca="1" t="shared" si="38"/>
        <v>2</v>
      </c>
      <c r="F796" s="65">
        <f ca="1">IF(E796=1,$C$4*SQRT(D796),IF(E796=2,$C$4+($C$5-$C$4)*D796,$C$6-($C$6-$C$5)*SQRT(1-D796)))</f>
        <v>6.18460961707766</v>
      </c>
    </row>
    <row r="797" spans="2:6">
      <c r="B797" s="59">
        <v>781</v>
      </c>
      <c r="C797" s="60">
        <f ca="1" t="shared" si="36"/>
        <v>0.353033628627291</v>
      </c>
      <c r="D797" s="60">
        <f ca="1" t="shared" si="37"/>
        <v>0.691372868586273</v>
      </c>
      <c r="E797" s="60">
        <f ca="1" t="shared" si="38"/>
        <v>2</v>
      </c>
      <c r="F797" s="65">
        <f ca="1">IF(E797=1,$C$4*SQRT(D797),IF(E797=2,$C$4+($C$5-$C$4)*D797,$C$6-($C$6-$C$5)*SQRT(1-D797)))</f>
        <v>5.76549147434509</v>
      </c>
    </row>
    <row r="798" spans="2:6">
      <c r="B798" s="59">
        <v>782</v>
      </c>
      <c r="C798" s="60">
        <f ca="1" t="shared" si="36"/>
        <v>0.878635730212343</v>
      </c>
      <c r="D798" s="60">
        <f ca="1" t="shared" si="37"/>
        <v>0.715567043220223</v>
      </c>
      <c r="E798" s="60">
        <f ca="1" t="shared" si="38"/>
        <v>3</v>
      </c>
      <c r="F798" s="65">
        <f ca="1">IF(E798=1,$C$4*SQRT(D798),IF(E798=2,$C$4+($C$5-$C$4)*D798,$C$6-($C$6-$C$5)*SQRT(1-D798)))</f>
        <v>8.40003230938309</v>
      </c>
    </row>
    <row r="799" spans="2:6">
      <c r="B799" s="59">
        <v>783</v>
      </c>
      <c r="C799" s="60">
        <f ca="1" t="shared" si="36"/>
        <v>0.18504658647158</v>
      </c>
      <c r="D799" s="60">
        <f ca="1" t="shared" si="37"/>
        <v>0.10370919983542</v>
      </c>
      <c r="E799" s="60">
        <f ca="1" t="shared" si="38"/>
        <v>1</v>
      </c>
      <c r="F799" s="65">
        <f ca="1">IF(E799=1,$C$4*SQRT(D799),IF(E799=2,$C$4+($C$5-$C$4)*D799,$C$6-($C$6-$C$5)*SQRT(1-D799)))</f>
        <v>0.966117383405752</v>
      </c>
    </row>
    <row r="800" spans="2:6">
      <c r="B800" s="59">
        <v>784</v>
      </c>
      <c r="C800" s="60">
        <f ca="1" t="shared" si="36"/>
        <v>0.635426366353024</v>
      </c>
      <c r="D800" s="60">
        <f ca="1" t="shared" si="37"/>
        <v>0.806500862021076</v>
      </c>
      <c r="E800" s="60">
        <f ca="1" t="shared" si="38"/>
        <v>2</v>
      </c>
      <c r="F800" s="65">
        <f ca="1">IF(E800=1,$C$4*SQRT(D800),IF(E800=2,$C$4+($C$5-$C$4)*D800,$C$6-($C$6-$C$5)*SQRT(1-D800)))</f>
        <v>6.2260034480843</v>
      </c>
    </row>
    <row r="801" spans="2:6">
      <c r="B801" s="59">
        <v>785</v>
      </c>
      <c r="C801" s="60">
        <f ca="1" t="shared" si="36"/>
        <v>0.336017259353603</v>
      </c>
      <c r="D801" s="60">
        <f ca="1" t="shared" si="37"/>
        <v>0.390474662510274</v>
      </c>
      <c r="E801" s="60">
        <f ca="1" t="shared" si="38"/>
        <v>2</v>
      </c>
      <c r="F801" s="65">
        <f ca="1">IF(E801=1,$C$4*SQRT(D801),IF(E801=2,$C$4+($C$5-$C$4)*D801,$C$6-($C$6-$C$5)*SQRT(1-D801)))</f>
        <v>4.5618986500411</v>
      </c>
    </row>
    <row r="802" spans="2:6">
      <c r="B802" s="59">
        <v>786</v>
      </c>
      <c r="C802" s="60">
        <f ca="1" t="shared" si="36"/>
        <v>0.49652302171312</v>
      </c>
      <c r="D802" s="60">
        <f ca="1" t="shared" si="37"/>
        <v>0.0240089593235122</v>
      </c>
      <c r="E802" s="60">
        <f ca="1" t="shared" si="38"/>
        <v>2</v>
      </c>
      <c r="F802" s="65">
        <f ca="1">IF(E802=1,$C$4*SQRT(D802),IF(E802=2,$C$4+($C$5-$C$4)*D802,$C$6-($C$6-$C$5)*SQRT(1-D802)))</f>
        <v>3.09603583729405</v>
      </c>
    </row>
    <row r="803" spans="2:6">
      <c r="B803" s="59">
        <v>787</v>
      </c>
      <c r="C803" s="60">
        <f ca="1" t="shared" si="36"/>
        <v>0.372608003860285</v>
      </c>
      <c r="D803" s="60">
        <f ca="1" t="shared" si="37"/>
        <v>0.743726022964362</v>
      </c>
      <c r="E803" s="60">
        <f ca="1" t="shared" si="38"/>
        <v>2</v>
      </c>
      <c r="F803" s="65">
        <f ca="1">IF(E803=1,$C$4*SQRT(D803),IF(E803=2,$C$4+($C$5-$C$4)*D803,$C$6-($C$6-$C$5)*SQRT(1-D803)))</f>
        <v>5.97490409185745</v>
      </c>
    </row>
    <row r="804" spans="2:6">
      <c r="B804" s="59">
        <v>788</v>
      </c>
      <c r="C804" s="60">
        <f ca="1" t="shared" si="36"/>
        <v>0.441189903519299</v>
      </c>
      <c r="D804" s="60">
        <f ca="1" t="shared" si="37"/>
        <v>0.192693961986994</v>
      </c>
      <c r="E804" s="60">
        <f ca="1" t="shared" si="38"/>
        <v>2</v>
      </c>
      <c r="F804" s="65">
        <f ca="1">IF(E804=1,$C$4*SQRT(D804),IF(E804=2,$C$4+($C$5-$C$4)*D804,$C$6-($C$6-$C$5)*SQRT(1-D804)))</f>
        <v>3.77077584794798</v>
      </c>
    </row>
    <row r="805" spans="2:6">
      <c r="B805" s="59">
        <v>789</v>
      </c>
      <c r="C805" s="60">
        <f ca="1" t="shared" si="36"/>
        <v>0.263541523159443</v>
      </c>
      <c r="D805" s="60">
        <f ca="1" t="shared" si="37"/>
        <v>0.488992109884336</v>
      </c>
      <c r="E805" s="60">
        <f ca="1" t="shared" si="38"/>
        <v>2</v>
      </c>
      <c r="F805" s="65">
        <f ca="1">IF(E805=1,$C$4*SQRT(D805),IF(E805=2,$C$4+($C$5-$C$4)*D805,$C$6-($C$6-$C$5)*SQRT(1-D805)))</f>
        <v>4.95596843953734</v>
      </c>
    </row>
    <row r="806" spans="2:6">
      <c r="B806" s="59">
        <v>790</v>
      </c>
      <c r="C806" s="60">
        <f ca="1" t="shared" si="36"/>
        <v>0.17934104510225</v>
      </c>
      <c r="D806" s="60">
        <f ca="1" t="shared" si="37"/>
        <v>0.803189623616437</v>
      </c>
      <c r="E806" s="60">
        <f ca="1" t="shared" si="38"/>
        <v>1</v>
      </c>
      <c r="F806" s="65">
        <f ca="1">IF(E806=1,$C$4*SQRT(D806),IF(E806=2,$C$4+($C$5-$C$4)*D806,$C$6-($C$6-$C$5)*SQRT(1-D806)))</f>
        <v>2.68862541320801</v>
      </c>
    </row>
    <row r="807" spans="2:6">
      <c r="B807" s="59">
        <v>791</v>
      </c>
      <c r="C807" s="60">
        <f ca="1" t="shared" si="36"/>
        <v>0.620895548057439</v>
      </c>
      <c r="D807" s="60">
        <f ca="1" t="shared" si="37"/>
        <v>0.554567222044985</v>
      </c>
      <c r="E807" s="60">
        <f ca="1" t="shared" si="38"/>
        <v>2</v>
      </c>
      <c r="F807" s="65">
        <f ca="1">IF(E807=1,$C$4*SQRT(D807),IF(E807=2,$C$4+($C$5-$C$4)*D807,$C$6-($C$6-$C$5)*SQRT(1-D807)))</f>
        <v>5.21826888817994</v>
      </c>
    </row>
    <row r="808" spans="2:6">
      <c r="B808" s="59">
        <v>792</v>
      </c>
      <c r="C808" s="60">
        <f ca="1" t="shared" si="36"/>
        <v>0.33640633497761</v>
      </c>
      <c r="D808" s="60">
        <f ca="1" t="shared" si="37"/>
        <v>0.119303651866522</v>
      </c>
      <c r="E808" s="60">
        <f ca="1" t="shared" si="38"/>
        <v>2</v>
      </c>
      <c r="F808" s="65">
        <f ca="1">IF(E808=1,$C$4*SQRT(D808),IF(E808=2,$C$4+($C$5-$C$4)*D808,$C$6-($C$6-$C$5)*SQRT(1-D808)))</f>
        <v>3.47721460746609</v>
      </c>
    </row>
    <row r="809" spans="2:6">
      <c r="B809" s="59">
        <v>793</v>
      </c>
      <c r="C809" s="60">
        <f ca="1" t="shared" si="36"/>
        <v>0.277148718308837</v>
      </c>
      <c r="D809" s="60">
        <f ca="1" t="shared" si="37"/>
        <v>0.347766040984465</v>
      </c>
      <c r="E809" s="60">
        <f ca="1" t="shared" si="38"/>
        <v>2</v>
      </c>
      <c r="F809" s="65">
        <f ca="1">IF(E809=1,$C$4*SQRT(D809),IF(E809=2,$C$4+($C$5-$C$4)*D809,$C$6-($C$6-$C$5)*SQRT(1-D809)))</f>
        <v>4.39106416393786</v>
      </c>
    </row>
    <row r="810" spans="2:6">
      <c r="B810" s="59">
        <v>794</v>
      </c>
      <c r="C810" s="60">
        <f ca="1" t="shared" si="36"/>
        <v>0.452596090629591</v>
      </c>
      <c r="D810" s="60">
        <f ca="1" t="shared" si="37"/>
        <v>0.321807852860112</v>
      </c>
      <c r="E810" s="60">
        <f ca="1" t="shared" si="38"/>
        <v>2</v>
      </c>
      <c r="F810" s="65">
        <f ca="1">IF(E810=1,$C$4*SQRT(D810),IF(E810=2,$C$4+($C$5-$C$4)*D810,$C$6-($C$6-$C$5)*SQRT(1-D810)))</f>
        <v>4.28723141144045</v>
      </c>
    </row>
    <row r="811" spans="2:6">
      <c r="B811" s="59">
        <v>795</v>
      </c>
      <c r="C811" s="60">
        <f ca="1" t="shared" si="36"/>
        <v>0.354249992912439</v>
      </c>
      <c r="D811" s="60">
        <f ca="1" t="shared" si="37"/>
        <v>0.700252967784164</v>
      </c>
      <c r="E811" s="60">
        <f ca="1" t="shared" si="38"/>
        <v>2</v>
      </c>
      <c r="F811" s="65">
        <f ca="1">IF(E811=1,$C$4*SQRT(D811),IF(E811=2,$C$4+($C$5-$C$4)*D811,$C$6-($C$6-$C$5)*SQRT(1-D811)))</f>
        <v>5.80101187113666</v>
      </c>
    </row>
    <row r="812" spans="2:6">
      <c r="B812" s="59">
        <v>796</v>
      </c>
      <c r="C812" s="60">
        <f ca="1" t="shared" si="36"/>
        <v>0.460849238378993</v>
      </c>
      <c r="D812" s="60">
        <f ca="1" t="shared" si="37"/>
        <v>0.950062150445286</v>
      </c>
      <c r="E812" s="60">
        <f ca="1" t="shared" si="38"/>
        <v>2</v>
      </c>
      <c r="F812" s="65">
        <f ca="1">IF(E812=1,$C$4*SQRT(D812),IF(E812=2,$C$4+($C$5-$C$4)*D812,$C$6-($C$6-$C$5)*SQRT(1-D812)))</f>
        <v>6.80024860178114</v>
      </c>
    </row>
    <row r="813" spans="2:6">
      <c r="B813" s="59">
        <v>797</v>
      </c>
      <c r="C813" s="60">
        <f ca="1" t="shared" si="36"/>
        <v>0.146853277205158</v>
      </c>
      <c r="D813" s="60">
        <f ca="1" t="shared" si="37"/>
        <v>0.461970876559352</v>
      </c>
      <c r="E813" s="60">
        <f ca="1" t="shared" si="38"/>
        <v>1</v>
      </c>
      <c r="F813" s="65">
        <f ca="1">IF(E813=1,$C$4*SQRT(D813),IF(E813=2,$C$4+($C$5-$C$4)*D813,$C$6-($C$6-$C$5)*SQRT(1-D813)))</f>
        <v>2.03905318445453</v>
      </c>
    </row>
    <row r="814" spans="2:6">
      <c r="B814" s="59">
        <v>798</v>
      </c>
      <c r="C814" s="60">
        <f ca="1" t="shared" si="36"/>
        <v>0.400791437556944</v>
      </c>
      <c r="D814" s="60">
        <f ca="1" t="shared" si="37"/>
        <v>0.118925603246602</v>
      </c>
      <c r="E814" s="60">
        <f ca="1" t="shared" si="38"/>
        <v>2</v>
      </c>
      <c r="F814" s="65">
        <f ca="1">IF(E814=1,$C$4*SQRT(D814),IF(E814=2,$C$4+($C$5-$C$4)*D814,$C$6-($C$6-$C$5)*SQRT(1-D814)))</f>
        <v>3.47570241298641</v>
      </c>
    </row>
    <row r="815" spans="2:6">
      <c r="B815" s="59">
        <v>799</v>
      </c>
      <c r="C815" s="60">
        <f ca="1" t="shared" si="36"/>
        <v>0.457181480137283</v>
      </c>
      <c r="D815" s="60">
        <f ca="1" t="shared" si="37"/>
        <v>0.24450867938892</v>
      </c>
      <c r="E815" s="60">
        <f ca="1" t="shared" si="38"/>
        <v>2</v>
      </c>
      <c r="F815" s="65">
        <f ca="1">IF(E815=1,$C$4*SQRT(D815),IF(E815=2,$C$4+($C$5-$C$4)*D815,$C$6-($C$6-$C$5)*SQRT(1-D815)))</f>
        <v>3.97803471755568</v>
      </c>
    </row>
    <row r="816" spans="2:6">
      <c r="B816" s="59">
        <v>800</v>
      </c>
      <c r="C816" s="60">
        <f ca="1" t="shared" si="36"/>
        <v>0.690801155159768</v>
      </c>
      <c r="D816" s="60">
        <f ca="1" t="shared" si="37"/>
        <v>0.780737302930578</v>
      </c>
      <c r="E816" s="60">
        <f ca="1" t="shared" si="38"/>
        <v>2</v>
      </c>
      <c r="F816" s="65">
        <f ca="1">IF(E816=1,$C$4*SQRT(D816),IF(E816=2,$C$4+($C$5-$C$4)*D816,$C$6-($C$6-$C$5)*SQRT(1-D816)))</f>
        <v>6.12294921172231</v>
      </c>
    </row>
    <row r="817" spans="2:6">
      <c r="B817" s="59">
        <v>801</v>
      </c>
      <c r="C817" s="60">
        <f ca="1" t="shared" si="36"/>
        <v>0.186444736007469</v>
      </c>
      <c r="D817" s="60">
        <f ca="1" t="shared" si="37"/>
        <v>0.436059638127645</v>
      </c>
      <c r="E817" s="60">
        <f ca="1" t="shared" si="38"/>
        <v>1</v>
      </c>
      <c r="F817" s="65">
        <f ca="1">IF(E817=1,$C$4*SQRT(D817),IF(E817=2,$C$4+($C$5-$C$4)*D817,$C$6-($C$6-$C$5)*SQRT(1-D817)))</f>
        <v>1.98104435668382</v>
      </c>
    </row>
    <row r="818" spans="2:6">
      <c r="B818" s="59">
        <v>802</v>
      </c>
      <c r="C818" s="60">
        <f ca="1" t="shared" si="36"/>
        <v>0.259101677192611</v>
      </c>
      <c r="D818" s="60">
        <f ca="1" t="shared" si="37"/>
        <v>0.537597127630772</v>
      </c>
      <c r="E818" s="60">
        <f ca="1" t="shared" si="38"/>
        <v>2</v>
      </c>
      <c r="F818" s="65">
        <f ca="1">IF(E818=1,$C$4*SQRT(D818),IF(E818=2,$C$4+($C$5-$C$4)*D818,$C$6-($C$6-$C$5)*SQRT(1-D818)))</f>
        <v>5.15038851052309</v>
      </c>
    </row>
    <row r="819" spans="2:6">
      <c r="B819" s="59">
        <v>803</v>
      </c>
      <c r="C819" s="60">
        <f ca="1" t="shared" si="36"/>
        <v>0.784101955055742</v>
      </c>
      <c r="D819" s="60">
        <f ca="1" t="shared" si="37"/>
        <v>0.329231797153987</v>
      </c>
      <c r="E819" s="60">
        <f ca="1" t="shared" si="38"/>
        <v>2</v>
      </c>
      <c r="F819" s="65">
        <f ca="1">IF(E819=1,$C$4*SQRT(D819),IF(E819=2,$C$4+($C$5-$C$4)*D819,$C$6-($C$6-$C$5)*SQRT(1-D819)))</f>
        <v>4.31692718861595</v>
      </c>
    </row>
    <row r="820" spans="2:6">
      <c r="B820" s="59">
        <v>804</v>
      </c>
      <c r="C820" s="60">
        <f ca="1" t="shared" si="36"/>
        <v>0.467129985981016</v>
      </c>
      <c r="D820" s="60">
        <f ca="1" t="shared" si="37"/>
        <v>0.602172411453484</v>
      </c>
      <c r="E820" s="60">
        <f ca="1" t="shared" si="38"/>
        <v>2</v>
      </c>
      <c r="F820" s="65">
        <f ca="1">IF(E820=1,$C$4*SQRT(D820),IF(E820=2,$C$4+($C$5-$C$4)*D820,$C$6-($C$6-$C$5)*SQRT(1-D820)))</f>
        <v>5.40868964581394</v>
      </c>
    </row>
    <row r="821" spans="2:6">
      <c r="B821" s="59">
        <v>805</v>
      </c>
      <c r="C821" s="60">
        <f ca="1" t="shared" si="36"/>
        <v>0.0629677223874352</v>
      </c>
      <c r="D821" s="60">
        <f ca="1" t="shared" si="37"/>
        <v>0.0166511292968092</v>
      </c>
      <c r="E821" s="60">
        <f ca="1" t="shared" si="38"/>
        <v>1</v>
      </c>
      <c r="F821" s="65">
        <f ca="1">IF(E821=1,$C$4*SQRT(D821),IF(E821=2,$C$4+($C$5-$C$4)*D821,$C$6-($C$6-$C$5)*SQRT(1-D821)))</f>
        <v>0.387117764603077</v>
      </c>
    </row>
    <row r="822" spans="2:6">
      <c r="B822" s="59">
        <v>806</v>
      </c>
      <c r="C822" s="60">
        <f ca="1" t="shared" si="36"/>
        <v>0.338733015104705</v>
      </c>
      <c r="D822" s="60">
        <f ca="1" t="shared" si="37"/>
        <v>0.826221581713402</v>
      </c>
      <c r="E822" s="60">
        <f ca="1" t="shared" si="38"/>
        <v>2</v>
      </c>
      <c r="F822" s="65">
        <f ca="1">IF(E822=1,$C$4*SQRT(D822),IF(E822=2,$C$4+($C$5-$C$4)*D822,$C$6-($C$6-$C$5)*SQRT(1-D822)))</f>
        <v>6.30488632685361</v>
      </c>
    </row>
    <row r="823" spans="2:6">
      <c r="B823" s="59">
        <v>807</v>
      </c>
      <c r="C823" s="60">
        <f ca="1" t="shared" si="36"/>
        <v>0.713566192828973</v>
      </c>
      <c r="D823" s="60">
        <f ca="1" t="shared" si="37"/>
        <v>0.683796507316297</v>
      </c>
      <c r="E823" s="60">
        <f ca="1" t="shared" si="38"/>
        <v>2</v>
      </c>
      <c r="F823" s="65">
        <f ca="1">IF(E823=1,$C$4*SQRT(D823),IF(E823=2,$C$4+($C$5-$C$4)*D823,$C$6-($C$6-$C$5)*SQRT(1-D823)))</f>
        <v>5.73518602926519</v>
      </c>
    </row>
    <row r="824" spans="2:6">
      <c r="B824" s="59">
        <v>808</v>
      </c>
      <c r="C824" s="60">
        <f ca="1" t="shared" si="36"/>
        <v>0.808693399587806</v>
      </c>
      <c r="D824" s="60">
        <f ca="1" t="shared" si="37"/>
        <v>0.950205206050734</v>
      </c>
      <c r="E824" s="60">
        <f ca="1" t="shared" si="38"/>
        <v>3</v>
      </c>
      <c r="F824" s="65">
        <f ca="1">IF(E824=1,$C$4*SQRT(D824),IF(E824=2,$C$4+($C$5-$C$4)*D824,$C$6-($C$6-$C$5)*SQRT(1-D824)))</f>
        <v>9.33055758608869</v>
      </c>
    </row>
    <row r="825" spans="2:6">
      <c r="B825" s="59">
        <v>809</v>
      </c>
      <c r="C825" s="60">
        <f ca="1" t="shared" si="36"/>
        <v>0.650472127318632</v>
      </c>
      <c r="D825" s="60">
        <f ca="1" t="shared" si="37"/>
        <v>0.313928755024502</v>
      </c>
      <c r="E825" s="60">
        <f ca="1" t="shared" si="38"/>
        <v>2</v>
      </c>
      <c r="F825" s="65">
        <f ca="1">IF(E825=1,$C$4*SQRT(D825),IF(E825=2,$C$4+($C$5-$C$4)*D825,$C$6-($C$6-$C$5)*SQRT(1-D825)))</f>
        <v>4.25571502009801</v>
      </c>
    </row>
    <row r="826" spans="2:6">
      <c r="B826" s="59">
        <v>810</v>
      </c>
      <c r="C826" s="60">
        <f ca="1" t="shared" si="36"/>
        <v>0.262840208918297</v>
      </c>
      <c r="D826" s="60">
        <f ca="1" t="shared" si="37"/>
        <v>0.418863969068939</v>
      </c>
      <c r="E826" s="60">
        <f ca="1" t="shared" si="38"/>
        <v>2</v>
      </c>
      <c r="F826" s="65">
        <f ca="1">IF(E826=1,$C$4*SQRT(D826),IF(E826=2,$C$4+($C$5-$C$4)*D826,$C$6-($C$6-$C$5)*SQRT(1-D826)))</f>
        <v>4.67545587627576</v>
      </c>
    </row>
    <row r="827" spans="2:6">
      <c r="B827" s="59">
        <v>811</v>
      </c>
      <c r="C827" s="60">
        <f ca="1" t="shared" si="36"/>
        <v>0.605729477593426</v>
      </c>
      <c r="D827" s="60">
        <f ca="1" t="shared" si="37"/>
        <v>0.870342761722357</v>
      </c>
      <c r="E827" s="60">
        <f ca="1" t="shared" si="38"/>
        <v>2</v>
      </c>
      <c r="F827" s="65">
        <f ca="1">IF(E827=1,$C$4*SQRT(D827),IF(E827=2,$C$4+($C$5-$C$4)*D827,$C$6-($C$6-$C$5)*SQRT(1-D827)))</f>
        <v>6.48137104688943</v>
      </c>
    </row>
    <row r="828" spans="2:6">
      <c r="B828" s="59">
        <v>812</v>
      </c>
      <c r="C828" s="60">
        <f ca="1" t="shared" si="36"/>
        <v>0.0307864213246176</v>
      </c>
      <c r="D828" s="60">
        <f ca="1" t="shared" si="37"/>
        <v>0.931780870986337</v>
      </c>
      <c r="E828" s="60">
        <f ca="1" t="shared" si="38"/>
        <v>1</v>
      </c>
      <c r="F828" s="65">
        <f ca="1">IF(E828=1,$C$4*SQRT(D828),IF(E828=2,$C$4+($C$5-$C$4)*D828,$C$6-($C$6-$C$5)*SQRT(1-D828)))</f>
        <v>2.89586391926089</v>
      </c>
    </row>
    <row r="829" spans="2:6">
      <c r="B829" s="59">
        <v>813</v>
      </c>
      <c r="C829" s="60">
        <f ca="1" t="shared" si="36"/>
        <v>0.99099695413204</v>
      </c>
      <c r="D829" s="60">
        <f ca="1" t="shared" si="37"/>
        <v>0.389004876713313</v>
      </c>
      <c r="E829" s="60">
        <f ca="1" t="shared" si="38"/>
        <v>3</v>
      </c>
      <c r="F829" s="65">
        <f ca="1">IF(E829=1,$C$4*SQRT(D829),IF(E829=2,$C$4+($C$5-$C$4)*D829,$C$6-($C$6-$C$5)*SQRT(1-D829)))</f>
        <v>7.65501468883488</v>
      </c>
    </row>
    <row r="830" spans="2:6">
      <c r="B830" s="59">
        <v>814</v>
      </c>
      <c r="C830" s="60">
        <f ca="1" t="shared" si="36"/>
        <v>0.338110292577501</v>
      </c>
      <c r="D830" s="60">
        <f ca="1" t="shared" si="37"/>
        <v>0.876161638785103</v>
      </c>
      <c r="E830" s="60">
        <f ca="1" t="shared" si="38"/>
        <v>2</v>
      </c>
      <c r="F830" s="65">
        <f ca="1">IF(E830=1,$C$4*SQRT(D830),IF(E830=2,$C$4+($C$5-$C$4)*D830,$C$6-($C$6-$C$5)*SQRT(1-D830)))</f>
        <v>6.50464655514041</v>
      </c>
    </row>
    <row r="831" spans="2:6">
      <c r="B831" s="59">
        <v>815</v>
      </c>
      <c r="C831" s="60">
        <f ca="1" t="shared" si="36"/>
        <v>0.123543219905453</v>
      </c>
      <c r="D831" s="60">
        <f ca="1" t="shared" si="37"/>
        <v>0.0208935915270267</v>
      </c>
      <c r="E831" s="60">
        <f ca="1" t="shared" si="38"/>
        <v>1</v>
      </c>
      <c r="F831" s="65">
        <f ca="1">IF(E831=1,$C$4*SQRT(D831),IF(E831=2,$C$4+($C$5-$C$4)*D831,$C$6-($C$6-$C$5)*SQRT(1-D831)))</f>
        <v>0.43363847124447</v>
      </c>
    </row>
    <row r="832" spans="2:6">
      <c r="B832" s="59">
        <v>816</v>
      </c>
      <c r="C832" s="60">
        <f ca="1" t="shared" si="36"/>
        <v>0.0996288077121434</v>
      </c>
      <c r="D832" s="60">
        <f ca="1" t="shared" si="37"/>
        <v>0.346658224572234</v>
      </c>
      <c r="E832" s="60">
        <f ca="1" t="shared" si="38"/>
        <v>1</v>
      </c>
      <c r="F832" s="65">
        <f ca="1">IF(E832=1,$C$4*SQRT(D832),IF(E832=2,$C$4+($C$5-$C$4)*D832,$C$6-($C$6-$C$5)*SQRT(1-D832)))</f>
        <v>1.76633066585793</v>
      </c>
    </row>
    <row r="833" spans="2:6">
      <c r="B833" s="59">
        <v>817</v>
      </c>
      <c r="C833" s="60">
        <f ca="1" t="shared" si="36"/>
        <v>0.47142575350724</v>
      </c>
      <c r="D833" s="60">
        <f ca="1" t="shared" si="37"/>
        <v>0.103033814096471</v>
      </c>
      <c r="E833" s="60">
        <f ca="1" t="shared" si="38"/>
        <v>2</v>
      </c>
      <c r="F833" s="65">
        <f ca="1">IF(E833=1,$C$4*SQRT(D833),IF(E833=2,$C$4+($C$5-$C$4)*D833,$C$6-($C$6-$C$5)*SQRT(1-D833)))</f>
        <v>3.41213525638588</v>
      </c>
    </row>
    <row r="834" spans="2:6">
      <c r="B834" s="59">
        <v>818</v>
      </c>
      <c r="C834" s="60">
        <f ca="1" t="shared" si="36"/>
        <v>0.707244462635405</v>
      </c>
      <c r="D834" s="60">
        <f ca="1" t="shared" si="37"/>
        <v>0.860338991952069</v>
      </c>
      <c r="E834" s="60">
        <f ca="1" t="shared" si="38"/>
        <v>2</v>
      </c>
      <c r="F834" s="65">
        <f ca="1">IF(E834=1,$C$4*SQRT(D834),IF(E834=2,$C$4+($C$5-$C$4)*D834,$C$6-($C$6-$C$5)*SQRT(1-D834)))</f>
        <v>6.44135596780828</v>
      </c>
    </row>
    <row r="835" spans="2:6">
      <c r="B835" s="59">
        <v>819</v>
      </c>
      <c r="C835" s="60">
        <f ca="1" t="shared" si="36"/>
        <v>0.708357167084575</v>
      </c>
      <c r="D835" s="60">
        <f ca="1" t="shared" si="37"/>
        <v>0.56205225820632</v>
      </c>
      <c r="E835" s="60">
        <f ca="1" t="shared" si="38"/>
        <v>2</v>
      </c>
      <c r="F835" s="65">
        <f ca="1">IF(E835=1,$C$4*SQRT(D835),IF(E835=2,$C$4+($C$5-$C$4)*D835,$C$6-($C$6-$C$5)*SQRT(1-D835)))</f>
        <v>5.24820903282528</v>
      </c>
    </row>
    <row r="836" spans="2:6">
      <c r="B836" s="59">
        <v>820</v>
      </c>
      <c r="C836" s="60">
        <f ca="1" t="shared" si="36"/>
        <v>0.687818030106224</v>
      </c>
      <c r="D836" s="60">
        <f ca="1" t="shared" si="37"/>
        <v>0.378828431120715</v>
      </c>
      <c r="E836" s="60">
        <f ca="1" t="shared" si="38"/>
        <v>2</v>
      </c>
      <c r="F836" s="65">
        <f ca="1">IF(E836=1,$C$4*SQRT(D836),IF(E836=2,$C$4+($C$5-$C$4)*D836,$C$6-($C$6-$C$5)*SQRT(1-D836)))</f>
        <v>4.51531372448286</v>
      </c>
    </row>
    <row r="837" spans="2:6">
      <c r="B837" s="59">
        <v>821</v>
      </c>
      <c r="C837" s="60">
        <f ca="1" t="shared" si="36"/>
        <v>0.778484447497776</v>
      </c>
      <c r="D837" s="60">
        <f ca="1" t="shared" si="37"/>
        <v>0.511066447058823</v>
      </c>
      <c r="E837" s="60">
        <f ca="1" t="shared" si="38"/>
        <v>2</v>
      </c>
      <c r="F837" s="65">
        <f ca="1">IF(E837=1,$C$4*SQRT(D837),IF(E837=2,$C$4+($C$5-$C$4)*D837,$C$6-($C$6-$C$5)*SQRT(1-D837)))</f>
        <v>5.04426578823529</v>
      </c>
    </row>
    <row r="838" spans="2:6">
      <c r="B838" s="59">
        <v>822</v>
      </c>
      <c r="C838" s="60">
        <f ca="1" t="shared" si="36"/>
        <v>0.404218692389035</v>
      </c>
      <c r="D838" s="60">
        <f ca="1" t="shared" si="37"/>
        <v>0.100011261313226</v>
      </c>
      <c r="E838" s="60">
        <f ca="1" t="shared" si="38"/>
        <v>2</v>
      </c>
      <c r="F838" s="65">
        <f ca="1">IF(E838=1,$C$4*SQRT(D838),IF(E838=2,$C$4+($C$5-$C$4)*D838,$C$6-($C$6-$C$5)*SQRT(1-D838)))</f>
        <v>3.4000450452529</v>
      </c>
    </row>
    <row r="839" spans="2:6">
      <c r="B839" s="59">
        <v>823</v>
      </c>
      <c r="C839" s="60">
        <f ca="1" t="shared" si="36"/>
        <v>0.385605911771998</v>
      </c>
      <c r="D839" s="60">
        <f ca="1" t="shared" si="37"/>
        <v>0.398407652247695</v>
      </c>
      <c r="E839" s="60">
        <f ca="1" t="shared" si="38"/>
        <v>2</v>
      </c>
      <c r="F839" s="65">
        <f ca="1">IF(E839=1,$C$4*SQRT(D839),IF(E839=2,$C$4+($C$5-$C$4)*D839,$C$6-($C$6-$C$5)*SQRT(1-D839)))</f>
        <v>4.59363060899078</v>
      </c>
    </row>
    <row r="840" spans="2:6">
      <c r="B840" s="59">
        <v>824</v>
      </c>
      <c r="C840" s="60">
        <f ca="1" t="shared" si="36"/>
        <v>0.569653531191919</v>
      </c>
      <c r="D840" s="60">
        <f ca="1" t="shared" si="37"/>
        <v>0.59695842798547</v>
      </c>
      <c r="E840" s="60">
        <f ca="1" t="shared" si="38"/>
        <v>2</v>
      </c>
      <c r="F840" s="65">
        <f ca="1">IF(E840=1,$C$4*SQRT(D840),IF(E840=2,$C$4+($C$5-$C$4)*D840,$C$6-($C$6-$C$5)*SQRT(1-D840)))</f>
        <v>5.38783371194188</v>
      </c>
    </row>
    <row r="841" spans="2:6">
      <c r="B841" s="59">
        <v>825</v>
      </c>
      <c r="C841" s="60">
        <f ca="1" t="shared" si="36"/>
        <v>0.478144843061797</v>
      </c>
      <c r="D841" s="60">
        <f ca="1" t="shared" si="37"/>
        <v>0.884985836000784</v>
      </c>
      <c r="E841" s="60">
        <f ca="1" t="shared" si="38"/>
        <v>2</v>
      </c>
      <c r="F841" s="65">
        <f ca="1">IF(E841=1,$C$4*SQRT(D841),IF(E841=2,$C$4+($C$5-$C$4)*D841,$C$6-($C$6-$C$5)*SQRT(1-D841)))</f>
        <v>6.53994334400313</v>
      </c>
    </row>
    <row r="842" spans="2:6">
      <c r="B842" s="59">
        <v>826</v>
      </c>
      <c r="C842" s="60">
        <f ca="1" t="shared" si="36"/>
        <v>0.395558852753232</v>
      </c>
      <c r="D842" s="60">
        <f ca="1" t="shared" si="37"/>
        <v>0.944817583978143</v>
      </c>
      <c r="E842" s="60">
        <f ca="1" t="shared" si="38"/>
        <v>2</v>
      </c>
      <c r="F842" s="65">
        <f ca="1">IF(E842=1,$C$4*SQRT(D842),IF(E842=2,$C$4+($C$5-$C$4)*D842,$C$6-($C$6-$C$5)*SQRT(1-D842)))</f>
        <v>6.77927033591257</v>
      </c>
    </row>
    <row r="843" spans="2:6">
      <c r="B843" s="59">
        <v>827</v>
      </c>
      <c r="C843" s="60">
        <f ca="1" t="shared" si="36"/>
        <v>0.76260241732166</v>
      </c>
      <c r="D843" s="60">
        <f ca="1" t="shared" si="37"/>
        <v>0.00271083162727281</v>
      </c>
      <c r="E843" s="60">
        <f ca="1" t="shared" si="38"/>
        <v>2</v>
      </c>
      <c r="F843" s="65">
        <f ca="1">IF(E843=1,$C$4*SQRT(D843),IF(E843=2,$C$4+($C$5-$C$4)*D843,$C$6-($C$6-$C$5)*SQRT(1-D843)))</f>
        <v>3.01084332650909</v>
      </c>
    </row>
    <row r="844" spans="2:6">
      <c r="B844" s="59">
        <v>828</v>
      </c>
      <c r="C844" s="60">
        <f ca="1" t="shared" si="36"/>
        <v>0.235856930368211</v>
      </c>
      <c r="D844" s="60">
        <f ca="1" t="shared" si="37"/>
        <v>0.935962934646352</v>
      </c>
      <c r="E844" s="60">
        <f ca="1" t="shared" si="38"/>
        <v>2</v>
      </c>
      <c r="F844" s="65">
        <f ca="1">IF(E844=1,$C$4*SQRT(D844),IF(E844=2,$C$4+($C$5-$C$4)*D844,$C$6-($C$6-$C$5)*SQRT(1-D844)))</f>
        <v>6.74385173858541</v>
      </c>
    </row>
    <row r="845" spans="2:6">
      <c r="B845" s="59">
        <v>829</v>
      </c>
      <c r="C845" s="60">
        <f ca="1" t="shared" si="36"/>
        <v>0.257459763523644</v>
      </c>
      <c r="D845" s="60">
        <f ca="1" t="shared" si="37"/>
        <v>0.590821046230997</v>
      </c>
      <c r="E845" s="60">
        <f ca="1" t="shared" si="38"/>
        <v>2</v>
      </c>
      <c r="F845" s="65">
        <f ca="1">IF(E845=1,$C$4*SQRT(D845),IF(E845=2,$C$4+($C$5-$C$4)*D845,$C$6-($C$6-$C$5)*SQRT(1-D845)))</f>
        <v>5.36328418492399</v>
      </c>
    </row>
    <row r="846" spans="2:6">
      <c r="B846" s="59">
        <v>830</v>
      </c>
      <c r="C846" s="60">
        <f ca="1" t="shared" si="36"/>
        <v>0.220310429754554</v>
      </c>
      <c r="D846" s="60">
        <f ca="1" t="shared" si="37"/>
        <v>0.67234498789647</v>
      </c>
      <c r="E846" s="60">
        <f ca="1" t="shared" si="38"/>
        <v>2</v>
      </c>
      <c r="F846" s="65">
        <f ca="1">IF(E846=1,$C$4*SQRT(D846),IF(E846=2,$C$4+($C$5-$C$4)*D846,$C$6-($C$6-$C$5)*SQRT(1-D846)))</f>
        <v>5.68937995158588</v>
      </c>
    </row>
    <row r="847" spans="2:6">
      <c r="B847" s="59">
        <v>831</v>
      </c>
      <c r="C847" s="60">
        <f ca="1" t="shared" si="36"/>
        <v>0.456523165014919</v>
      </c>
      <c r="D847" s="60">
        <f ca="1" t="shared" si="37"/>
        <v>0.269321181948081</v>
      </c>
      <c r="E847" s="60">
        <f ca="1" t="shared" si="38"/>
        <v>2</v>
      </c>
      <c r="F847" s="65">
        <f ca="1">IF(E847=1,$C$4*SQRT(D847),IF(E847=2,$C$4+($C$5-$C$4)*D847,$C$6-($C$6-$C$5)*SQRT(1-D847)))</f>
        <v>4.07728472779232</v>
      </c>
    </row>
    <row r="848" spans="2:6">
      <c r="B848" s="59">
        <v>832</v>
      </c>
      <c r="C848" s="60">
        <f ca="1" t="shared" si="36"/>
        <v>0.972397365286483</v>
      </c>
      <c r="D848" s="60">
        <f ca="1" t="shared" si="37"/>
        <v>0.435083854179434</v>
      </c>
      <c r="E848" s="60">
        <f ca="1" t="shared" si="38"/>
        <v>3</v>
      </c>
      <c r="F848" s="65">
        <f ca="1">IF(E848=1,$C$4*SQRT(D848),IF(E848=2,$C$4+($C$5-$C$4)*D848,$C$6-($C$6-$C$5)*SQRT(1-D848)))</f>
        <v>7.74517288636466</v>
      </c>
    </row>
    <row r="849" spans="2:6">
      <c r="B849" s="59">
        <v>833</v>
      </c>
      <c r="C849" s="60">
        <f ca="1" t="shared" ref="C849:C912" si="39">RAND()</f>
        <v>0.447887553180079</v>
      </c>
      <c r="D849" s="60">
        <f ca="1" t="shared" ref="D849:D912" si="40">RAND()</f>
        <v>0.14547297859054</v>
      </c>
      <c r="E849" s="60">
        <f ca="1" t="shared" ref="E849:E912" si="41">IF(C849&lt;=$C$10,1,IF(C849&lt;=$C$10+$C$11,2,3))</f>
        <v>2</v>
      </c>
      <c r="F849" s="65">
        <f ca="1">IF(E849=1,$C$4*SQRT(D849),IF(E849=2,$C$4+($C$5-$C$4)*D849,$C$6-($C$6-$C$5)*SQRT(1-D849)))</f>
        <v>3.58189191436216</v>
      </c>
    </row>
    <row r="850" spans="2:6">
      <c r="B850" s="59">
        <v>834</v>
      </c>
      <c r="C850" s="60">
        <f ca="1" t="shared" si="39"/>
        <v>0.263163300775715</v>
      </c>
      <c r="D850" s="60">
        <f ca="1" t="shared" si="40"/>
        <v>0.560800246274374</v>
      </c>
      <c r="E850" s="60">
        <f ca="1" t="shared" si="41"/>
        <v>2</v>
      </c>
      <c r="F850" s="65">
        <f ca="1">IF(E850=1,$C$4*SQRT(D850),IF(E850=2,$C$4+($C$5-$C$4)*D850,$C$6-($C$6-$C$5)*SQRT(1-D850)))</f>
        <v>5.2432009850975</v>
      </c>
    </row>
    <row r="851" spans="2:6">
      <c r="B851" s="59">
        <v>835</v>
      </c>
      <c r="C851" s="60">
        <f ca="1" t="shared" si="39"/>
        <v>0.324912314870923</v>
      </c>
      <c r="D851" s="60">
        <f ca="1" t="shared" si="40"/>
        <v>0.0025425622533497</v>
      </c>
      <c r="E851" s="60">
        <f ca="1" t="shared" si="41"/>
        <v>2</v>
      </c>
      <c r="F851" s="65">
        <f ca="1">IF(E851=1,$C$4*SQRT(D851),IF(E851=2,$C$4+($C$5-$C$4)*D851,$C$6-($C$6-$C$5)*SQRT(1-D851)))</f>
        <v>3.0101702490134</v>
      </c>
    </row>
    <row r="852" spans="2:6">
      <c r="B852" s="59">
        <v>836</v>
      </c>
      <c r="C852" s="60">
        <f ca="1" t="shared" si="39"/>
        <v>0.774054222456665</v>
      </c>
      <c r="D852" s="60">
        <f ca="1" t="shared" si="40"/>
        <v>0.0903912919961838</v>
      </c>
      <c r="E852" s="60">
        <f ca="1" t="shared" si="41"/>
        <v>2</v>
      </c>
      <c r="F852" s="65">
        <f ca="1">IF(E852=1,$C$4*SQRT(D852),IF(E852=2,$C$4+($C$5-$C$4)*D852,$C$6-($C$6-$C$5)*SQRT(1-D852)))</f>
        <v>3.36156516798473</v>
      </c>
    </row>
    <row r="853" spans="2:6">
      <c r="B853" s="59">
        <v>837</v>
      </c>
      <c r="C853" s="60">
        <f ca="1" t="shared" si="39"/>
        <v>0.673825212913126</v>
      </c>
      <c r="D853" s="60">
        <f ca="1" t="shared" si="40"/>
        <v>0.0566030245274007</v>
      </c>
      <c r="E853" s="60">
        <f ca="1" t="shared" si="41"/>
        <v>2</v>
      </c>
      <c r="F853" s="65">
        <f ca="1">IF(E853=1,$C$4*SQRT(D853),IF(E853=2,$C$4+($C$5-$C$4)*D853,$C$6-($C$6-$C$5)*SQRT(1-D853)))</f>
        <v>3.2264120981096</v>
      </c>
    </row>
    <row r="854" spans="2:6">
      <c r="B854" s="59">
        <v>838</v>
      </c>
      <c r="C854" s="60">
        <f ca="1" t="shared" si="39"/>
        <v>0.711914677436474</v>
      </c>
      <c r="D854" s="60">
        <f ca="1" t="shared" si="40"/>
        <v>0.023597181649716</v>
      </c>
      <c r="E854" s="60">
        <f ca="1" t="shared" si="41"/>
        <v>2</v>
      </c>
      <c r="F854" s="65">
        <f ca="1">IF(E854=1,$C$4*SQRT(D854),IF(E854=2,$C$4+($C$5-$C$4)*D854,$C$6-($C$6-$C$5)*SQRT(1-D854)))</f>
        <v>3.09438872659886</v>
      </c>
    </row>
    <row r="855" spans="2:6">
      <c r="B855" s="59">
        <v>839</v>
      </c>
      <c r="C855" s="60">
        <f ca="1" t="shared" si="39"/>
        <v>0.376151441593423</v>
      </c>
      <c r="D855" s="60">
        <f ca="1" t="shared" si="40"/>
        <v>0.16369682142861</v>
      </c>
      <c r="E855" s="60">
        <f ca="1" t="shared" si="41"/>
        <v>2</v>
      </c>
      <c r="F855" s="65">
        <f ca="1">IF(E855=1,$C$4*SQRT(D855),IF(E855=2,$C$4+($C$5-$C$4)*D855,$C$6-($C$6-$C$5)*SQRT(1-D855)))</f>
        <v>3.65478728571444</v>
      </c>
    </row>
    <row r="856" spans="2:6">
      <c r="B856" s="59">
        <v>840</v>
      </c>
      <c r="C856" s="60">
        <f ca="1" t="shared" si="39"/>
        <v>0.549429996777824</v>
      </c>
      <c r="D856" s="60">
        <f ca="1" t="shared" si="40"/>
        <v>0.275998982248146</v>
      </c>
      <c r="E856" s="60">
        <f ca="1" t="shared" si="41"/>
        <v>2</v>
      </c>
      <c r="F856" s="65">
        <f ca="1">IF(E856=1,$C$4*SQRT(D856),IF(E856=2,$C$4+($C$5-$C$4)*D856,$C$6-($C$6-$C$5)*SQRT(1-D856)))</f>
        <v>4.10399592899258</v>
      </c>
    </row>
    <row r="857" spans="2:6">
      <c r="B857" s="59">
        <v>841</v>
      </c>
      <c r="C857" s="60">
        <f ca="1" t="shared" si="39"/>
        <v>0.230651371412397</v>
      </c>
      <c r="D857" s="60">
        <f ca="1" t="shared" si="40"/>
        <v>0.557472717226157</v>
      </c>
      <c r="E857" s="60">
        <f ca="1" t="shared" si="41"/>
        <v>2</v>
      </c>
      <c r="F857" s="65">
        <f ca="1">IF(E857=1,$C$4*SQRT(D857),IF(E857=2,$C$4+($C$5-$C$4)*D857,$C$6-($C$6-$C$5)*SQRT(1-D857)))</f>
        <v>5.22989086890463</v>
      </c>
    </row>
    <row r="858" spans="2:6">
      <c r="B858" s="59">
        <v>842</v>
      </c>
      <c r="C858" s="60">
        <f ca="1" t="shared" si="39"/>
        <v>0.899166943043035</v>
      </c>
      <c r="D858" s="60">
        <f ca="1" t="shared" si="40"/>
        <v>0.437961223308516</v>
      </c>
      <c r="E858" s="60">
        <f ca="1" t="shared" si="41"/>
        <v>3</v>
      </c>
      <c r="F858" s="65">
        <f ca="1">IF(E858=1,$C$4*SQRT(D858),IF(E858=2,$C$4+($C$5-$C$4)*D858,$C$6-($C$6-$C$5)*SQRT(1-D858)))</f>
        <v>7.75092263578521</v>
      </c>
    </row>
    <row r="859" spans="2:6">
      <c r="B859" s="59">
        <v>843</v>
      </c>
      <c r="C859" s="60">
        <f ca="1" t="shared" si="39"/>
        <v>0.621620691964499</v>
      </c>
      <c r="D859" s="60">
        <f ca="1" t="shared" si="40"/>
        <v>0.6418264521027</v>
      </c>
      <c r="E859" s="60">
        <f ca="1" t="shared" si="41"/>
        <v>2</v>
      </c>
      <c r="F859" s="65">
        <f ca="1">IF(E859=1,$C$4*SQRT(D859),IF(E859=2,$C$4+($C$5-$C$4)*D859,$C$6-($C$6-$C$5)*SQRT(1-D859)))</f>
        <v>5.5673058084108</v>
      </c>
    </row>
    <row r="860" spans="2:6">
      <c r="B860" s="59">
        <v>844</v>
      </c>
      <c r="C860" s="60">
        <f ca="1" t="shared" si="39"/>
        <v>0.904469464772429</v>
      </c>
      <c r="D860" s="60">
        <f ca="1" t="shared" si="40"/>
        <v>0.412514922713386</v>
      </c>
      <c r="E860" s="60">
        <f ca="1" t="shared" si="41"/>
        <v>3</v>
      </c>
      <c r="F860" s="65">
        <f ca="1">IF(E860=1,$C$4*SQRT(D860),IF(E860=2,$C$4+($C$5-$C$4)*D860,$C$6-($C$6-$C$5)*SQRT(1-D860)))</f>
        <v>7.70057274618667</v>
      </c>
    </row>
    <row r="861" spans="2:6">
      <c r="B861" s="59">
        <v>845</v>
      </c>
      <c r="C861" s="60">
        <f ca="1" t="shared" si="39"/>
        <v>0.837260881908046</v>
      </c>
      <c r="D861" s="60">
        <f ca="1" t="shared" si="40"/>
        <v>0.897962716452116</v>
      </c>
      <c r="E861" s="60">
        <f ca="1" t="shared" si="41"/>
        <v>3</v>
      </c>
      <c r="F861" s="65">
        <f ca="1">IF(E861=1,$C$4*SQRT(D861),IF(E861=2,$C$4+($C$5-$C$4)*D861,$C$6-($C$6-$C$5)*SQRT(1-D861)))</f>
        <v>9.0417017416634</v>
      </c>
    </row>
    <row r="862" spans="2:6">
      <c r="B862" s="59">
        <v>846</v>
      </c>
      <c r="C862" s="60">
        <f ca="1" t="shared" si="39"/>
        <v>0.322265847719066</v>
      </c>
      <c r="D862" s="60">
        <f ca="1" t="shared" si="40"/>
        <v>0.829492180539595</v>
      </c>
      <c r="E862" s="60">
        <f ca="1" t="shared" si="41"/>
        <v>2</v>
      </c>
      <c r="F862" s="65">
        <f ca="1">IF(E862=1,$C$4*SQRT(D862),IF(E862=2,$C$4+($C$5-$C$4)*D862,$C$6-($C$6-$C$5)*SQRT(1-D862)))</f>
        <v>6.31796872215838</v>
      </c>
    </row>
    <row r="863" spans="2:6">
      <c r="B863" s="59">
        <v>847</v>
      </c>
      <c r="C863" s="60">
        <f ca="1" t="shared" si="39"/>
        <v>0.229372154537332</v>
      </c>
      <c r="D863" s="60">
        <f ca="1" t="shared" si="40"/>
        <v>0.390719707840904</v>
      </c>
      <c r="E863" s="60">
        <f ca="1" t="shared" si="41"/>
        <v>2</v>
      </c>
      <c r="F863" s="65">
        <f ca="1">IF(E863=1,$C$4*SQRT(D863),IF(E863=2,$C$4+($C$5-$C$4)*D863,$C$6-($C$6-$C$5)*SQRT(1-D863)))</f>
        <v>4.56287883136362</v>
      </c>
    </row>
    <row r="864" spans="2:6">
      <c r="B864" s="59">
        <v>848</v>
      </c>
      <c r="C864" s="60">
        <f ca="1" t="shared" si="39"/>
        <v>0.865617790925302</v>
      </c>
      <c r="D864" s="60">
        <f ca="1" t="shared" si="40"/>
        <v>0.0212589786731245</v>
      </c>
      <c r="E864" s="60">
        <f ca="1" t="shared" si="41"/>
        <v>3</v>
      </c>
      <c r="F864" s="65">
        <f ca="1">IF(E864=1,$C$4*SQRT(D864),IF(E864=2,$C$4+($C$5-$C$4)*D864,$C$6-($C$6-$C$5)*SQRT(1-D864)))</f>
        <v>7.03205977284887</v>
      </c>
    </row>
    <row r="865" spans="2:6">
      <c r="B865" s="59">
        <v>849</v>
      </c>
      <c r="C865" s="60">
        <f ca="1" t="shared" si="39"/>
        <v>0.854616197150647</v>
      </c>
      <c r="D865" s="60">
        <f ca="1" t="shared" si="40"/>
        <v>0.133173086493423</v>
      </c>
      <c r="E865" s="60">
        <f ca="1" t="shared" si="41"/>
        <v>3</v>
      </c>
      <c r="F865" s="65">
        <f ca="1">IF(E865=1,$C$4*SQRT(D865),IF(E865=2,$C$4+($C$5-$C$4)*D865,$C$6-($C$6-$C$5)*SQRT(1-D865)))</f>
        <v>7.20689380410282</v>
      </c>
    </row>
    <row r="866" spans="2:6">
      <c r="B866" s="59">
        <v>850</v>
      </c>
      <c r="C866" s="60">
        <f ca="1" t="shared" si="39"/>
        <v>0.902130426379066</v>
      </c>
      <c r="D866" s="60">
        <f ca="1" t="shared" si="40"/>
        <v>0.67365656967342</v>
      </c>
      <c r="E866" s="60">
        <f ca="1" t="shared" si="41"/>
        <v>3</v>
      </c>
      <c r="F866" s="65">
        <f ca="1">IF(E866=1,$C$4*SQRT(D866),IF(E866=2,$C$4+($C$5-$C$4)*D866,$C$6-($C$6-$C$5)*SQRT(1-D866)))</f>
        <v>8.28620570868636</v>
      </c>
    </row>
    <row r="867" spans="2:6">
      <c r="B867" s="59">
        <v>851</v>
      </c>
      <c r="C867" s="60">
        <f ca="1" t="shared" si="39"/>
        <v>0.18296478489349</v>
      </c>
      <c r="D867" s="60">
        <f ca="1" t="shared" si="40"/>
        <v>0.296055235412836</v>
      </c>
      <c r="E867" s="60">
        <f ca="1" t="shared" si="41"/>
        <v>1</v>
      </c>
      <c r="F867" s="65">
        <f ca="1">IF(E867=1,$C$4*SQRT(D867),IF(E867=2,$C$4+($C$5-$C$4)*D867,$C$6-($C$6-$C$5)*SQRT(1-D867)))</f>
        <v>1.6323287410064</v>
      </c>
    </row>
    <row r="868" spans="2:6">
      <c r="B868" s="59">
        <v>852</v>
      </c>
      <c r="C868" s="60">
        <f ca="1" t="shared" si="39"/>
        <v>0.990278643255804</v>
      </c>
      <c r="D868" s="60">
        <f ca="1" t="shared" si="40"/>
        <v>0.752841043955375</v>
      </c>
      <c r="E868" s="60">
        <f ca="1" t="shared" si="41"/>
        <v>3</v>
      </c>
      <c r="F868" s="65">
        <f ca="1">IF(E868=1,$C$4*SQRT(D868),IF(E868=2,$C$4+($C$5-$C$4)*D868,$C$6-($C$6-$C$5)*SQRT(1-D868)))</f>
        <v>8.50854748503292</v>
      </c>
    </row>
    <row r="869" spans="2:6">
      <c r="B869" s="59">
        <v>853</v>
      </c>
      <c r="C869" s="60">
        <f ca="1" t="shared" si="39"/>
        <v>0.143622422368858</v>
      </c>
      <c r="D869" s="60">
        <f ca="1" t="shared" si="40"/>
        <v>0.375197286181056</v>
      </c>
      <c r="E869" s="60">
        <f ca="1" t="shared" si="41"/>
        <v>1</v>
      </c>
      <c r="F869" s="65">
        <f ca="1">IF(E869=1,$C$4*SQRT(D869),IF(E869=2,$C$4+($C$5-$C$4)*D869,$C$6-($C$6-$C$5)*SQRT(1-D869)))</f>
        <v>1.83760049402189</v>
      </c>
    </row>
    <row r="870" spans="2:6">
      <c r="B870" s="59">
        <v>854</v>
      </c>
      <c r="C870" s="60">
        <f ca="1" t="shared" si="39"/>
        <v>0.0450483361892615</v>
      </c>
      <c r="D870" s="60">
        <f ca="1" t="shared" si="40"/>
        <v>0.454389915658965</v>
      </c>
      <c r="E870" s="60">
        <f ca="1" t="shared" si="41"/>
        <v>1</v>
      </c>
      <c r="F870" s="65">
        <f ca="1">IF(E870=1,$C$4*SQRT(D870),IF(E870=2,$C$4+($C$5-$C$4)*D870,$C$6-($C$6-$C$5)*SQRT(1-D870)))</f>
        <v>2.02225350560475</v>
      </c>
    </row>
    <row r="871" spans="2:6">
      <c r="B871" s="59">
        <v>855</v>
      </c>
      <c r="C871" s="60">
        <f ca="1" t="shared" si="39"/>
        <v>0.115366061638354</v>
      </c>
      <c r="D871" s="60">
        <f ca="1" t="shared" si="40"/>
        <v>0.697089921501624</v>
      </c>
      <c r="E871" s="60">
        <f ca="1" t="shared" si="41"/>
        <v>1</v>
      </c>
      <c r="F871" s="65">
        <f ca="1">IF(E871=1,$C$4*SQRT(D871),IF(E871=2,$C$4+($C$5-$C$4)*D871,$C$6-($C$6-$C$5)*SQRT(1-D871)))</f>
        <v>2.50475733226087</v>
      </c>
    </row>
    <row r="872" spans="2:6">
      <c r="B872" s="59">
        <v>856</v>
      </c>
      <c r="C872" s="60">
        <f ca="1" t="shared" si="39"/>
        <v>0.00350477511827885</v>
      </c>
      <c r="D872" s="60">
        <f ca="1" t="shared" si="40"/>
        <v>0.412666719155087</v>
      </c>
      <c r="E872" s="60">
        <f ca="1" t="shared" si="41"/>
        <v>1</v>
      </c>
      <c r="F872" s="65">
        <f ca="1">IF(E872=1,$C$4*SQRT(D872),IF(E872=2,$C$4+($C$5-$C$4)*D872,$C$6-($C$6-$C$5)*SQRT(1-D872)))</f>
        <v>1.92717421952344</v>
      </c>
    </row>
    <row r="873" spans="2:6">
      <c r="B873" s="59">
        <v>857</v>
      </c>
      <c r="C873" s="60">
        <f ca="1" t="shared" si="39"/>
        <v>0.99801689000179</v>
      </c>
      <c r="D873" s="60">
        <f ca="1" t="shared" si="40"/>
        <v>0.348689560875985</v>
      </c>
      <c r="E873" s="60">
        <f ca="1" t="shared" si="41"/>
        <v>3</v>
      </c>
      <c r="F873" s="65">
        <f ca="1">IF(E873=1,$C$4*SQRT(D873),IF(E873=2,$C$4+($C$5-$C$4)*D873,$C$6-($C$6-$C$5)*SQRT(1-D873)))</f>
        <v>7.578885803578</v>
      </c>
    </row>
    <row r="874" spans="2:6">
      <c r="B874" s="59">
        <v>858</v>
      </c>
      <c r="C874" s="60">
        <f ca="1" t="shared" si="39"/>
        <v>0.282969325788865</v>
      </c>
      <c r="D874" s="60">
        <f ca="1" t="shared" si="40"/>
        <v>0.870495903035348</v>
      </c>
      <c r="E874" s="60">
        <f ca="1" t="shared" si="41"/>
        <v>2</v>
      </c>
      <c r="F874" s="65">
        <f ca="1">IF(E874=1,$C$4*SQRT(D874),IF(E874=2,$C$4+($C$5-$C$4)*D874,$C$6-($C$6-$C$5)*SQRT(1-D874)))</f>
        <v>6.48198361214139</v>
      </c>
    </row>
    <row r="875" spans="2:6">
      <c r="B875" s="59">
        <v>859</v>
      </c>
      <c r="C875" s="60">
        <f ca="1" t="shared" si="39"/>
        <v>0.819275036565484</v>
      </c>
      <c r="D875" s="60">
        <f ca="1" t="shared" si="40"/>
        <v>0.89732746741018</v>
      </c>
      <c r="E875" s="60">
        <f ca="1" t="shared" si="41"/>
        <v>3</v>
      </c>
      <c r="F875" s="65">
        <f ca="1">IF(E875=1,$C$4*SQRT(D875),IF(E875=2,$C$4+($C$5-$C$4)*D875,$C$6-($C$6-$C$5)*SQRT(1-D875)))</f>
        <v>9.0387233523546</v>
      </c>
    </row>
    <row r="876" spans="2:6">
      <c r="B876" s="59">
        <v>860</v>
      </c>
      <c r="C876" s="60">
        <f ca="1" t="shared" si="39"/>
        <v>0.304527732705099</v>
      </c>
      <c r="D876" s="60">
        <f ca="1" t="shared" si="40"/>
        <v>0.630974884643434</v>
      </c>
      <c r="E876" s="60">
        <f ca="1" t="shared" si="41"/>
        <v>2</v>
      </c>
      <c r="F876" s="65">
        <f ca="1">IF(E876=1,$C$4*SQRT(D876),IF(E876=2,$C$4+($C$5-$C$4)*D876,$C$6-($C$6-$C$5)*SQRT(1-D876)))</f>
        <v>5.52389953857374</v>
      </c>
    </row>
    <row r="877" spans="2:6">
      <c r="B877" s="59">
        <v>861</v>
      </c>
      <c r="C877" s="60">
        <f ca="1" t="shared" si="39"/>
        <v>0.253503486764503</v>
      </c>
      <c r="D877" s="60">
        <f ca="1" t="shared" si="40"/>
        <v>0.568903486764574</v>
      </c>
      <c r="E877" s="60">
        <f ca="1" t="shared" si="41"/>
        <v>2</v>
      </c>
      <c r="F877" s="65">
        <f ca="1">IF(E877=1,$C$4*SQRT(D877),IF(E877=2,$C$4+($C$5-$C$4)*D877,$C$6-($C$6-$C$5)*SQRT(1-D877)))</f>
        <v>5.2756139470583</v>
      </c>
    </row>
    <row r="878" spans="2:6">
      <c r="B878" s="59">
        <v>862</v>
      </c>
      <c r="C878" s="60">
        <f ca="1" t="shared" si="39"/>
        <v>0.883995643112451</v>
      </c>
      <c r="D878" s="60">
        <f ca="1" t="shared" si="40"/>
        <v>0.106731699262706</v>
      </c>
      <c r="E878" s="60">
        <f ca="1" t="shared" si="41"/>
        <v>3</v>
      </c>
      <c r="F878" s="65">
        <f ca="1">IF(E878=1,$C$4*SQRT(D878),IF(E878=2,$C$4+($C$5-$C$4)*D878,$C$6-($C$6-$C$5)*SQRT(1-D878)))</f>
        <v>7.16461383465397</v>
      </c>
    </row>
    <row r="879" spans="2:6">
      <c r="B879" s="59">
        <v>863</v>
      </c>
      <c r="C879" s="60">
        <f ca="1" t="shared" si="39"/>
        <v>0.370362959462267</v>
      </c>
      <c r="D879" s="60">
        <f ca="1" t="shared" si="40"/>
        <v>0.53534102576033</v>
      </c>
      <c r="E879" s="60">
        <f ca="1" t="shared" si="41"/>
        <v>2</v>
      </c>
      <c r="F879" s="65">
        <f ca="1">IF(E879=1,$C$4*SQRT(D879),IF(E879=2,$C$4+($C$5-$C$4)*D879,$C$6-($C$6-$C$5)*SQRT(1-D879)))</f>
        <v>5.14136410304132</v>
      </c>
    </row>
    <row r="880" spans="2:6">
      <c r="B880" s="59">
        <v>864</v>
      </c>
      <c r="C880" s="60">
        <f ca="1" t="shared" si="39"/>
        <v>0.341303454278326</v>
      </c>
      <c r="D880" s="60">
        <f ca="1" t="shared" si="40"/>
        <v>0.117030433139903</v>
      </c>
      <c r="E880" s="60">
        <f ca="1" t="shared" si="41"/>
        <v>2</v>
      </c>
      <c r="F880" s="65">
        <f ca="1">IF(E880=1,$C$4*SQRT(D880),IF(E880=2,$C$4+($C$5-$C$4)*D880,$C$6-($C$6-$C$5)*SQRT(1-D880)))</f>
        <v>3.46812173255961</v>
      </c>
    </row>
    <row r="881" spans="2:6">
      <c r="B881" s="59">
        <v>865</v>
      </c>
      <c r="C881" s="60">
        <f ca="1" t="shared" si="39"/>
        <v>0.829309788625711</v>
      </c>
      <c r="D881" s="60">
        <f ca="1" t="shared" si="40"/>
        <v>0.668133657908174</v>
      </c>
      <c r="E881" s="60">
        <f ca="1" t="shared" si="41"/>
        <v>3</v>
      </c>
      <c r="F881" s="65">
        <f ca="1">IF(E881=1,$C$4*SQRT(D881),IF(E881=2,$C$4+($C$5-$C$4)*D881,$C$6-($C$6-$C$5)*SQRT(1-D881)))</f>
        <v>8.27176475014932</v>
      </c>
    </row>
    <row r="882" spans="2:6">
      <c r="B882" s="59">
        <v>866</v>
      </c>
      <c r="C882" s="60">
        <f ca="1" t="shared" si="39"/>
        <v>0.313401961827285</v>
      </c>
      <c r="D882" s="60">
        <f ca="1" t="shared" si="40"/>
        <v>0.258959921749138</v>
      </c>
      <c r="E882" s="60">
        <f ca="1" t="shared" si="41"/>
        <v>2</v>
      </c>
      <c r="F882" s="65">
        <f ca="1">IF(E882=1,$C$4*SQRT(D882),IF(E882=2,$C$4+($C$5-$C$4)*D882,$C$6-($C$6-$C$5)*SQRT(1-D882)))</f>
        <v>4.03583968699655</v>
      </c>
    </row>
    <row r="883" spans="2:6">
      <c r="B883" s="59">
        <v>867</v>
      </c>
      <c r="C883" s="60">
        <f ca="1" t="shared" si="39"/>
        <v>0.710088797647878</v>
      </c>
      <c r="D883" s="60">
        <f ca="1" t="shared" si="40"/>
        <v>0.543336186453739</v>
      </c>
      <c r="E883" s="60">
        <f ca="1" t="shared" si="41"/>
        <v>2</v>
      </c>
      <c r="F883" s="65">
        <f ca="1">IF(E883=1,$C$4*SQRT(D883),IF(E883=2,$C$4+($C$5-$C$4)*D883,$C$6-($C$6-$C$5)*SQRT(1-D883)))</f>
        <v>5.17334474581496</v>
      </c>
    </row>
    <row r="884" spans="2:6">
      <c r="B884" s="59">
        <v>868</v>
      </c>
      <c r="C884" s="60">
        <f ca="1" t="shared" si="39"/>
        <v>0.915721315279091</v>
      </c>
      <c r="D884" s="60">
        <f ca="1" t="shared" si="40"/>
        <v>0.558081716137846</v>
      </c>
      <c r="E884" s="60">
        <f ca="1" t="shared" si="41"/>
        <v>3</v>
      </c>
      <c r="F884" s="65">
        <f ca="1">IF(E884=1,$C$4*SQRT(D884),IF(E884=2,$C$4+($C$5-$C$4)*D884,$C$6-($C$6-$C$5)*SQRT(1-D884)))</f>
        <v>8.00569196091492</v>
      </c>
    </row>
    <row r="885" spans="2:6">
      <c r="B885" s="59">
        <v>869</v>
      </c>
      <c r="C885" s="60">
        <f ca="1" t="shared" si="39"/>
        <v>0.225325669649074</v>
      </c>
      <c r="D885" s="60">
        <f ca="1" t="shared" si="40"/>
        <v>0.676612737116205</v>
      </c>
      <c r="E885" s="60">
        <f ca="1" t="shared" si="41"/>
        <v>2</v>
      </c>
      <c r="F885" s="65">
        <f ca="1">IF(E885=1,$C$4*SQRT(D885),IF(E885=2,$C$4+($C$5-$C$4)*D885,$C$6-($C$6-$C$5)*SQRT(1-D885)))</f>
        <v>5.70645094846482</v>
      </c>
    </row>
    <row r="886" spans="2:6">
      <c r="B886" s="59">
        <v>870</v>
      </c>
      <c r="C886" s="60">
        <f ca="1" t="shared" si="39"/>
        <v>0.27184672686107</v>
      </c>
      <c r="D886" s="60">
        <f ca="1" t="shared" si="40"/>
        <v>0.285407520008988</v>
      </c>
      <c r="E886" s="60">
        <f ca="1" t="shared" si="41"/>
        <v>2</v>
      </c>
      <c r="F886" s="65">
        <f ca="1">IF(E886=1,$C$4*SQRT(D886),IF(E886=2,$C$4+($C$5-$C$4)*D886,$C$6-($C$6-$C$5)*SQRT(1-D886)))</f>
        <v>4.14163008003595</v>
      </c>
    </row>
    <row r="887" spans="2:6">
      <c r="B887" s="59">
        <v>871</v>
      </c>
      <c r="C887" s="60">
        <f ca="1" t="shared" si="39"/>
        <v>0.143103422792097</v>
      </c>
      <c r="D887" s="60">
        <f ca="1" t="shared" si="40"/>
        <v>0.0476266982782714</v>
      </c>
      <c r="E887" s="60">
        <f ca="1" t="shared" si="41"/>
        <v>1</v>
      </c>
      <c r="F887" s="65">
        <f ca="1">IF(E887=1,$C$4*SQRT(D887),IF(E887=2,$C$4+($C$5-$C$4)*D887,$C$6-($C$6-$C$5)*SQRT(1-D887)))</f>
        <v>0.654706258183349</v>
      </c>
    </row>
    <row r="888" spans="2:6">
      <c r="B888" s="59">
        <v>872</v>
      </c>
      <c r="C888" s="60">
        <f ca="1" t="shared" si="39"/>
        <v>0.454621426529003</v>
      </c>
      <c r="D888" s="60">
        <f ca="1" t="shared" si="40"/>
        <v>0.0238256951135927</v>
      </c>
      <c r="E888" s="60">
        <f ca="1" t="shared" si="41"/>
        <v>2</v>
      </c>
      <c r="F888" s="65">
        <f ca="1">IF(E888=1,$C$4*SQRT(D888),IF(E888=2,$C$4+($C$5-$C$4)*D888,$C$6-($C$6-$C$5)*SQRT(1-D888)))</f>
        <v>3.09530278045437</v>
      </c>
    </row>
    <row r="889" spans="2:6">
      <c r="B889" s="59">
        <v>873</v>
      </c>
      <c r="C889" s="60">
        <f ca="1" t="shared" si="39"/>
        <v>0.175253408238397</v>
      </c>
      <c r="D889" s="60">
        <f ca="1" t="shared" si="40"/>
        <v>0.387000991387849</v>
      </c>
      <c r="E889" s="60">
        <f ca="1" t="shared" si="41"/>
        <v>1</v>
      </c>
      <c r="F889" s="65">
        <f ca="1">IF(E889=1,$C$4*SQRT(D889),IF(E889=2,$C$4+($C$5-$C$4)*D889,$C$6-($C$6-$C$5)*SQRT(1-D889)))</f>
        <v>1.86628211224634</v>
      </c>
    </row>
    <row r="890" spans="2:6">
      <c r="B890" s="59">
        <v>874</v>
      </c>
      <c r="C890" s="60">
        <f ca="1" t="shared" si="39"/>
        <v>0.620371050427092</v>
      </c>
      <c r="D890" s="60">
        <f ca="1" t="shared" si="40"/>
        <v>0.385133790754645</v>
      </c>
      <c r="E890" s="60">
        <f ca="1" t="shared" si="41"/>
        <v>2</v>
      </c>
      <c r="F890" s="65">
        <f ca="1">IF(E890=1,$C$4*SQRT(D890),IF(E890=2,$C$4+($C$5-$C$4)*D890,$C$6-($C$6-$C$5)*SQRT(1-D890)))</f>
        <v>4.54053516301858</v>
      </c>
    </row>
    <row r="891" spans="2:6">
      <c r="B891" s="59">
        <v>875</v>
      </c>
      <c r="C891" s="60">
        <f ca="1" t="shared" si="39"/>
        <v>0.561765585725277</v>
      </c>
      <c r="D891" s="60">
        <f ca="1" t="shared" si="40"/>
        <v>0.539530944431664</v>
      </c>
      <c r="E891" s="60">
        <f ca="1" t="shared" si="41"/>
        <v>2</v>
      </c>
      <c r="F891" s="65">
        <f ca="1">IF(E891=1,$C$4*SQRT(D891),IF(E891=2,$C$4+($C$5-$C$4)*D891,$C$6-($C$6-$C$5)*SQRT(1-D891)))</f>
        <v>5.15812377772666</v>
      </c>
    </row>
    <row r="892" spans="2:6">
      <c r="B892" s="59">
        <v>876</v>
      </c>
      <c r="C892" s="60">
        <f ca="1" t="shared" si="39"/>
        <v>0.127073281776054</v>
      </c>
      <c r="D892" s="60">
        <f ca="1" t="shared" si="40"/>
        <v>0.245177006817616</v>
      </c>
      <c r="E892" s="60">
        <f ca="1" t="shared" si="41"/>
        <v>1</v>
      </c>
      <c r="F892" s="65">
        <f ca="1">IF(E892=1,$C$4*SQRT(D892),IF(E892=2,$C$4+($C$5-$C$4)*D892,$C$6-($C$6-$C$5)*SQRT(1-D892)))</f>
        <v>1.48546055530214</v>
      </c>
    </row>
    <row r="893" spans="2:6">
      <c r="B893" s="59">
        <v>877</v>
      </c>
      <c r="C893" s="60">
        <f ca="1" t="shared" si="39"/>
        <v>0.546056874012809</v>
      </c>
      <c r="D893" s="60">
        <f ca="1" t="shared" si="40"/>
        <v>0.52969956843796</v>
      </c>
      <c r="E893" s="60">
        <f ca="1" t="shared" si="41"/>
        <v>2</v>
      </c>
      <c r="F893" s="65">
        <f ca="1">IF(E893=1,$C$4*SQRT(D893),IF(E893=2,$C$4+($C$5-$C$4)*D893,$C$6-($C$6-$C$5)*SQRT(1-D893)))</f>
        <v>5.11879827375184</v>
      </c>
    </row>
    <row r="894" spans="2:6">
      <c r="B894" s="59">
        <v>878</v>
      </c>
      <c r="C894" s="60">
        <f ca="1" t="shared" si="39"/>
        <v>0.861161854810218</v>
      </c>
      <c r="D894" s="60">
        <f ca="1" t="shared" si="40"/>
        <v>0.519836990997595</v>
      </c>
      <c r="E894" s="60">
        <f ca="1" t="shared" si="41"/>
        <v>3</v>
      </c>
      <c r="F894" s="65">
        <f ca="1">IF(E894=1,$C$4*SQRT(D894),IF(E894=2,$C$4+($C$5-$C$4)*D894,$C$6-($C$6-$C$5)*SQRT(1-D894)))</f>
        <v>7.92118613603294</v>
      </c>
    </row>
    <row r="895" spans="2:6">
      <c r="B895" s="59">
        <v>879</v>
      </c>
      <c r="C895" s="60">
        <f ca="1" t="shared" si="39"/>
        <v>0.967055779936396</v>
      </c>
      <c r="D895" s="60">
        <f ca="1" t="shared" si="40"/>
        <v>0.799700197982829</v>
      </c>
      <c r="E895" s="60">
        <f ca="1" t="shared" si="41"/>
        <v>3</v>
      </c>
      <c r="F895" s="65">
        <f ca="1">IF(E895=1,$C$4*SQRT(D895),IF(E895=2,$C$4+($C$5-$C$4)*D895,$C$6-($C$6-$C$5)*SQRT(1-D895)))</f>
        <v>8.65735402352126</v>
      </c>
    </row>
    <row r="896" spans="2:6">
      <c r="B896" s="59">
        <v>880</v>
      </c>
      <c r="C896" s="60">
        <f ca="1" t="shared" si="39"/>
        <v>0.0560558271885863</v>
      </c>
      <c r="D896" s="60">
        <f ca="1" t="shared" si="40"/>
        <v>0.715097490996125</v>
      </c>
      <c r="E896" s="60">
        <f ca="1" t="shared" si="41"/>
        <v>1</v>
      </c>
      <c r="F896" s="65">
        <f ca="1">IF(E896=1,$C$4*SQRT(D896),IF(E896=2,$C$4+($C$5-$C$4)*D896,$C$6-($C$6-$C$5)*SQRT(1-D896)))</f>
        <v>2.53690311580185</v>
      </c>
    </row>
    <row r="897" spans="2:6">
      <c r="B897" s="59">
        <v>881</v>
      </c>
      <c r="C897" s="60">
        <f ca="1" t="shared" si="39"/>
        <v>0.62837325964611</v>
      </c>
      <c r="D897" s="60">
        <f ca="1" t="shared" si="40"/>
        <v>0.46419236711855</v>
      </c>
      <c r="E897" s="60">
        <f ca="1" t="shared" si="41"/>
        <v>2</v>
      </c>
      <c r="F897" s="65">
        <f ca="1">IF(E897=1,$C$4*SQRT(D897),IF(E897=2,$C$4+($C$5-$C$4)*D897,$C$6-($C$6-$C$5)*SQRT(1-D897)))</f>
        <v>4.8567694684742</v>
      </c>
    </row>
    <row r="898" spans="2:6">
      <c r="B898" s="59">
        <v>882</v>
      </c>
      <c r="C898" s="60">
        <f ca="1" t="shared" si="39"/>
        <v>0.875978567073413</v>
      </c>
      <c r="D898" s="60">
        <f ca="1" t="shared" si="40"/>
        <v>0.335294728057857</v>
      </c>
      <c r="E898" s="60">
        <f ca="1" t="shared" si="41"/>
        <v>3</v>
      </c>
      <c r="F898" s="65">
        <f ca="1">IF(E898=1,$C$4*SQRT(D898),IF(E898=2,$C$4+($C$5-$C$4)*D898,$C$6-($C$6-$C$5)*SQRT(1-D898)))</f>
        <v>7.55411622363627</v>
      </c>
    </row>
    <row r="899" spans="2:6">
      <c r="B899" s="59">
        <v>883</v>
      </c>
      <c r="C899" s="60">
        <f ca="1" t="shared" si="39"/>
        <v>0.105824439358651</v>
      </c>
      <c r="D899" s="60">
        <f ca="1" t="shared" si="40"/>
        <v>0.355239486520235</v>
      </c>
      <c r="E899" s="60">
        <f ca="1" t="shared" si="41"/>
        <v>1</v>
      </c>
      <c r="F899" s="65">
        <f ca="1">IF(E899=1,$C$4*SQRT(D899),IF(E899=2,$C$4+($C$5-$C$4)*D899,$C$6-($C$6-$C$5)*SQRT(1-D899)))</f>
        <v>1.78805910939267</v>
      </c>
    </row>
    <row r="900" spans="2:6">
      <c r="B900" s="59">
        <v>884</v>
      </c>
      <c r="C900" s="60">
        <f ca="1" t="shared" si="39"/>
        <v>0.158543068826736</v>
      </c>
      <c r="D900" s="60">
        <f ca="1" t="shared" si="40"/>
        <v>0.618490656529199</v>
      </c>
      <c r="E900" s="60">
        <f ca="1" t="shared" si="41"/>
        <v>1</v>
      </c>
      <c r="F900" s="65">
        <f ca="1">IF(E900=1,$C$4*SQRT(D900),IF(E900=2,$C$4+($C$5-$C$4)*D900,$C$6-($C$6-$C$5)*SQRT(1-D900)))</f>
        <v>2.35932530795624</v>
      </c>
    </row>
    <row r="901" spans="2:6">
      <c r="B901" s="59">
        <v>885</v>
      </c>
      <c r="C901" s="60">
        <f ca="1" t="shared" si="39"/>
        <v>0.0154782894734726</v>
      </c>
      <c r="D901" s="60">
        <f ca="1" t="shared" si="40"/>
        <v>0.78319598899179</v>
      </c>
      <c r="E901" s="60">
        <f ca="1" t="shared" si="41"/>
        <v>1</v>
      </c>
      <c r="F901" s="65">
        <f ca="1">IF(E901=1,$C$4*SQRT(D901),IF(E901=2,$C$4+($C$5-$C$4)*D901,$C$6-($C$6-$C$5)*SQRT(1-D901)))</f>
        <v>2.6549508283443</v>
      </c>
    </row>
    <row r="902" spans="2:6">
      <c r="B902" s="59">
        <v>886</v>
      </c>
      <c r="C902" s="60">
        <f ca="1" t="shared" si="39"/>
        <v>0.854868196814127</v>
      </c>
      <c r="D902" s="60">
        <f ca="1" t="shared" si="40"/>
        <v>0.153891408632153</v>
      </c>
      <c r="E902" s="60">
        <f ca="1" t="shared" si="41"/>
        <v>3</v>
      </c>
      <c r="F902" s="65">
        <f ca="1">IF(E902=1,$C$4*SQRT(D902),IF(E902=2,$C$4+($C$5-$C$4)*D902,$C$6-($C$6-$C$5)*SQRT(1-D902)))</f>
        <v>7.24047516367208</v>
      </c>
    </row>
    <row r="903" spans="2:6">
      <c r="B903" s="59">
        <v>887</v>
      </c>
      <c r="C903" s="60">
        <f ca="1" t="shared" si="39"/>
        <v>0.841817245141765</v>
      </c>
      <c r="D903" s="60">
        <f ca="1" t="shared" si="40"/>
        <v>0.825641876877982</v>
      </c>
      <c r="E903" s="60">
        <f ca="1" t="shared" si="41"/>
        <v>3</v>
      </c>
      <c r="F903" s="65">
        <f ca="1">IF(E903=1,$C$4*SQRT(D903),IF(E903=2,$C$4+($C$5-$C$4)*D903,$C$6-($C$6-$C$5)*SQRT(1-D903)))</f>
        <v>8.74731364336552</v>
      </c>
    </row>
    <row r="904" spans="2:6">
      <c r="B904" s="59">
        <v>888</v>
      </c>
      <c r="C904" s="60">
        <f ca="1" t="shared" si="39"/>
        <v>0.602488591207393</v>
      </c>
      <c r="D904" s="60">
        <f ca="1" t="shared" si="40"/>
        <v>0.714528579703097</v>
      </c>
      <c r="E904" s="60">
        <f ca="1" t="shared" si="41"/>
        <v>2</v>
      </c>
      <c r="F904" s="65">
        <f ca="1">IF(E904=1,$C$4*SQRT(D904),IF(E904=2,$C$4+($C$5-$C$4)*D904,$C$6-($C$6-$C$5)*SQRT(1-D904)))</f>
        <v>5.85811431881239</v>
      </c>
    </row>
    <row r="905" spans="2:6">
      <c r="B905" s="59">
        <v>889</v>
      </c>
      <c r="C905" s="60">
        <f ca="1" t="shared" si="39"/>
        <v>0.419047177824084</v>
      </c>
      <c r="D905" s="60">
        <f ca="1" t="shared" si="40"/>
        <v>0.663731648820975</v>
      </c>
      <c r="E905" s="60">
        <f ca="1" t="shared" si="41"/>
        <v>2</v>
      </c>
      <c r="F905" s="65">
        <f ca="1">IF(E905=1,$C$4*SQRT(D905),IF(E905=2,$C$4+($C$5-$C$4)*D905,$C$6-($C$6-$C$5)*SQRT(1-D905)))</f>
        <v>5.6549265952839</v>
      </c>
    </row>
    <row r="906" spans="2:6">
      <c r="B906" s="59">
        <v>890</v>
      </c>
      <c r="C906" s="60">
        <f ca="1" t="shared" si="39"/>
        <v>0.689175119750707</v>
      </c>
      <c r="D906" s="60">
        <f ca="1" t="shared" si="40"/>
        <v>0.937750280954412</v>
      </c>
      <c r="E906" s="60">
        <f ca="1" t="shared" si="41"/>
        <v>2</v>
      </c>
      <c r="F906" s="65">
        <f ca="1">IF(E906=1,$C$4*SQRT(D906),IF(E906=2,$C$4+($C$5-$C$4)*D906,$C$6-($C$6-$C$5)*SQRT(1-D906)))</f>
        <v>6.75100112381765</v>
      </c>
    </row>
    <row r="907" spans="2:6">
      <c r="B907" s="59">
        <v>891</v>
      </c>
      <c r="C907" s="60">
        <f ca="1" t="shared" si="39"/>
        <v>0.215596568868401</v>
      </c>
      <c r="D907" s="60">
        <f ca="1" t="shared" si="40"/>
        <v>0.0643016382449657</v>
      </c>
      <c r="E907" s="60">
        <f ca="1" t="shared" si="41"/>
        <v>2</v>
      </c>
      <c r="F907" s="65">
        <f ca="1">IF(E907=1,$C$4*SQRT(D907),IF(E907=2,$C$4+($C$5-$C$4)*D907,$C$6-($C$6-$C$5)*SQRT(1-D907)))</f>
        <v>3.25720655297986</v>
      </c>
    </row>
    <row r="908" spans="2:6">
      <c r="B908" s="59">
        <v>892</v>
      </c>
      <c r="C908" s="60">
        <f ca="1" t="shared" si="39"/>
        <v>0.334023265700316</v>
      </c>
      <c r="D908" s="60">
        <f ca="1" t="shared" si="40"/>
        <v>0.368364345997291</v>
      </c>
      <c r="E908" s="60">
        <f ca="1" t="shared" si="41"/>
        <v>2</v>
      </c>
      <c r="F908" s="65">
        <f ca="1">IF(E908=1,$C$4*SQRT(D908),IF(E908=2,$C$4+($C$5-$C$4)*D908,$C$6-($C$6-$C$5)*SQRT(1-D908)))</f>
        <v>4.47345738398917</v>
      </c>
    </row>
    <row r="909" spans="2:6">
      <c r="B909" s="59">
        <v>893</v>
      </c>
      <c r="C909" s="60">
        <f ca="1" t="shared" si="39"/>
        <v>0.338802742044267</v>
      </c>
      <c r="D909" s="60">
        <f ca="1" t="shared" si="40"/>
        <v>0.963890557227912</v>
      </c>
      <c r="E909" s="60">
        <f ca="1" t="shared" si="41"/>
        <v>2</v>
      </c>
      <c r="F909" s="65">
        <f ca="1">IF(E909=1,$C$4*SQRT(D909),IF(E909=2,$C$4+($C$5-$C$4)*D909,$C$6-($C$6-$C$5)*SQRT(1-D909)))</f>
        <v>6.85556222891165</v>
      </c>
    </row>
    <row r="910" spans="2:6">
      <c r="B910" s="59">
        <v>894</v>
      </c>
      <c r="C910" s="60">
        <f ca="1" t="shared" si="39"/>
        <v>0.0779736460862614</v>
      </c>
      <c r="D910" s="60">
        <f ca="1" t="shared" si="40"/>
        <v>0.722228021209434</v>
      </c>
      <c r="E910" s="60">
        <f ca="1" t="shared" si="41"/>
        <v>1</v>
      </c>
      <c r="F910" s="65">
        <f ca="1">IF(E910=1,$C$4*SQRT(D910),IF(E910=2,$C$4+($C$5-$C$4)*D910,$C$6-($C$6-$C$5)*SQRT(1-D910)))</f>
        <v>2.54951999225048</v>
      </c>
    </row>
    <row r="911" spans="2:6">
      <c r="B911" s="59">
        <v>895</v>
      </c>
      <c r="C911" s="60">
        <f ca="1" t="shared" si="39"/>
        <v>0.948185175510112</v>
      </c>
      <c r="D911" s="60">
        <f ca="1" t="shared" si="40"/>
        <v>0.941870237273845</v>
      </c>
      <c r="E911" s="60">
        <f ca="1" t="shared" si="41"/>
        <v>3</v>
      </c>
      <c r="F911" s="65">
        <f ca="1">IF(E911=1,$C$4*SQRT(D911),IF(E911=2,$C$4+($C$5-$C$4)*D911,$C$6-($C$6-$C$5)*SQRT(1-D911)))</f>
        <v>9.27669656123077</v>
      </c>
    </row>
    <row r="912" spans="2:6">
      <c r="B912" s="59">
        <v>896</v>
      </c>
      <c r="C912" s="60">
        <f ca="1" t="shared" si="39"/>
        <v>0.923661912471942</v>
      </c>
      <c r="D912" s="60">
        <f ca="1" t="shared" si="40"/>
        <v>0.318420806914386</v>
      </c>
      <c r="E912" s="60">
        <f ca="1" t="shared" si="41"/>
        <v>3</v>
      </c>
      <c r="F912" s="65">
        <f ca="1">IF(E912=1,$C$4*SQRT(D912),IF(E912=2,$C$4+($C$5-$C$4)*D912,$C$6-($C$6-$C$5)*SQRT(1-D912)))</f>
        <v>7.52326571110857</v>
      </c>
    </row>
    <row r="913" spans="2:6">
      <c r="B913" s="59">
        <v>897</v>
      </c>
      <c r="C913" s="60">
        <f ca="1" t="shared" ref="C913:C976" si="42">RAND()</f>
        <v>0.232811831613051</v>
      </c>
      <c r="D913" s="60">
        <f ca="1" t="shared" ref="D913:D976" si="43">RAND()</f>
        <v>0.0406505286843704</v>
      </c>
      <c r="E913" s="60">
        <f ca="1" t="shared" ref="E913:E976" si="44">IF(C913&lt;=$C$10,1,IF(C913&lt;=$C$10+$C$11,2,3))</f>
        <v>2</v>
      </c>
      <c r="F913" s="65">
        <f ca="1">IF(E913=1,$C$4*SQRT(D913),IF(E913=2,$C$4+($C$5-$C$4)*D913,$C$6-($C$6-$C$5)*SQRT(1-D913)))</f>
        <v>3.16260211473748</v>
      </c>
    </row>
    <row r="914" spans="2:6">
      <c r="B914" s="59">
        <v>898</v>
      </c>
      <c r="C914" s="60">
        <f ca="1" t="shared" si="42"/>
        <v>0.811937773369624</v>
      </c>
      <c r="D914" s="60">
        <f ca="1" t="shared" si="43"/>
        <v>0.419733182860576</v>
      </c>
      <c r="E914" s="60">
        <f ca="1" t="shared" si="44"/>
        <v>3</v>
      </c>
      <c r="F914" s="65">
        <f ca="1">IF(E914=1,$C$4*SQRT(D914),IF(E914=2,$C$4+($C$5-$C$4)*D914,$C$6-($C$6-$C$5)*SQRT(1-D914)))</f>
        <v>7.7147426065638</v>
      </c>
    </row>
    <row r="915" spans="2:6">
      <c r="B915" s="59">
        <v>899</v>
      </c>
      <c r="C915" s="60">
        <f ca="1" t="shared" si="42"/>
        <v>0.0915523852138171</v>
      </c>
      <c r="D915" s="60">
        <f ca="1" t="shared" si="43"/>
        <v>0.911141552109387</v>
      </c>
      <c r="E915" s="60">
        <f ca="1" t="shared" si="44"/>
        <v>1</v>
      </c>
      <c r="F915" s="65">
        <f ca="1">IF(E915=1,$C$4*SQRT(D915),IF(E915=2,$C$4+($C$5-$C$4)*D915,$C$6-($C$6-$C$5)*SQRT(1-D915)))</f>
        <v>2.86361204931542</v>
      </c>
    </row>
    <row r="916" spans="2:6">
      <c r="B916" s="59">
        <v>900</v>
      </c>
      <c r="C916" s="60">
        <f ca="1" t="shared" si="42"/>
        <v>0.445939774859125</v>
      </c>
      <c r="D916" s="60">
        <f ca="1" t="shared" si="43"/>
        <v>0.712163439674238</v>
      </c>
      <c r="E916" s="60">
        <f ca="1" t="shared" si="44"/>
        <v>2</v>
      </c>
      <c r="F916" s="65">
        <f ca="1">IF(E916=1,$C$4*SQRT(D916),IF(E916=2,$C$4+($C$5-$C$4)*D916,$C$6-($C$6-$C$5)*SQRT(1-D916)))</f>
        <v>5.84865375869695</v>
      </c>
    </row>
    <row r="917" spans="2:6">
      <c r="B917" s="59">
        <v>901</v>
      </c>
      <c r="C917" s="60">
        <f ca="1" t="shared" si="42"/>
        <v>0.269594541726848</v>
      </c>
      <c r="D917" s="60">
        <f ca="1" t="shared" si="43"/>
        <v>0.794660219488504</v>
      </c>
      <c r="E917" s="60">
        <f ca="1" t="shared" si="44"/>
        <v>2</v>
      </c>
      <c r="F917" s="65">
        <f ca="1">IF(E917=1,$C$4*SQRT(D917),IF(E917=2,$C$4+($C$5-$C$4)*D917,$C$6-($C$6-$C$5)*SQRT(1-D917)))</f>
        <v>6.17864087795402</v>
      </c>
    </row>
    <row r="918" spans="2:6">
      <c r="B918" s="59">
        <v>902</v>
      </c>
      <c r="C918" s="60">
        <f ca="1" t="shared" si="42"/>
        <v>0.766199146698155</v>
      </c>
      <c r="D918" s="60">
        <f ca="1" t="shared" si="43"/>
        <v>0.241536695085056</v>
      </c>
      <c r="E918" s="60">
        <f ca="1" t="shared" si="44"/>
        <v>2</v>
      </c>
      <c r="F918" s="65">
        <f ca="1">IF(E918=1,$C$4*SQRT(D918),IF(E918=2,$C$4+($C$5-$C$4)*D918,$C$6-($C$6-$C$5)*SQRT(1-D918)))</f>
        <v>3.96614678034022</v>
      </c>
    </row>
    <row r="919" spans="2:6">
      <c r="B919" s="59">
        <v>903</v>
      </c>
      <c r="C919" s="60">
        <f ca="1" t="shared" si="42"/>
        <v>0.92958694655937</v>
      </c>
      <c r="D919" s="60">
        <f ca="1" t="shared" si="43"/>
        <v>0.852307973019027</v>
      </c>
      <c r="E919" s="60">
        <f ca="1" t="shared" si="44"/>
        <v>3</v>
      </c>
      <c r="F919" s="65">
        <f ca="1">IF(E919=1,$C$4*SQRT(D919),IF(E919=2,$C$4+($C$5-$C$4)*D919,$C$6-($C$6-$C$5)*SQRT(1-D919)))</f>
        <v>8.84707838825497</v>
      </c>
    </row>
    <row r="920" spans="2:6">
      <c r="B920" s="59">
        <v>904</v>
      </c>
      <c r="C920" s="60">
        <f ca="1" t="shared" si="42"/>
        <v>0.982871829360737</v>
      </c>
      <c r="D920" s="60">
        <f ca="1" t="shared" si="43"/>
        <v>0.557370618562814</v>
      </c>
      <c r="E920" s="60">
        <f ca="1" t="shared" si="44"/>
        <v>3</v>
      </c>
      <c r="F920" s="65">
        <f ca="1">IF(E920=1,$C$4*SQRT(D920),IF(E920=2,$C$4+($C$5-$C$4)*D920,$C$6-($C$6-$C$5)*SQRT(1-D920)))</f>
        <v>8.0040880698451</v>
      </c>
    </row>
    <row r="921" spans="2:6">
      <c r="B921" s="59">
        <v>905</v>
      </c>
      <c r="C921" s="60">
        <f ca="1" t="shared" si="42"/>
        <v>0.656067332987506</v>
      </c>
      <c r="D921" s="60">
        <f ca="1" t="shared" si="43"/>
        <v>0.285547380766347</v>
      </c>
      <c r="E921" s="60">
        <f ca="1" t="shared" si="44"/>
        <v>2</v>
      </c>
      <c r="F921" s="65">
        <f ca="1">IF(E921=1,$C$4*SQRT(D921),IF(E921=2,$C$4+($C$5-$C$4)*D921,$C$6-($C$6-$C$5)*SQRT(1-D921)))</f>
        <v>4.14218952306539</v>
      </c>
    </row>
    <row r="922" spans="2:6">
      <c r="B922" s="59">
        <v>906</v>
      </c>
      <c r="C922" s="60">
        <f ca="1" t="shared" si="42"/>
        <v>0.725170054085718</v>
      </c>
      <c r="D922" s="60">
        <f ca="1" t="shared" si="43"/>
        <v>0.474311241253518</v>
      </c>
      <c r="E922" s="60">
        <f ca="1" t="shared" si="44"/>
        <v>2</v>
      </c>
      <c r="F922" s="65">
        <f ca="1">IF(E922=1,$C$4*SQRT(D922),IF(E922=2,$C$4+($C$5-$C$4)*D922,$C$6-($C$6-$C$5)*SQRT(1-D922)))</f>
        <v>4.89724496501407</v>
      </c>
    </row>
    <row r="923" spans="2:6">
      <c r="B923" s="59">
        <v>907</v>
      </c>
      <c r="C923" s="60">
        <f ca="1" t="shared" si="42"/>
        <v>0.452904033702981</v>
      </c>
      <c r="D923" s="60">
        <f ca="1" t="shared" si="43"/>
        <v>0.893236234200209</v>
      </c>
      <c r="E923" s="60">
        <f ca="1" t="shared" si="44"/>
        <v>2</v>
      </c>
      <c r="F923" s="65">
        <f ca="1">IF(E923=1,$C$4*SQRT(D923),IF(E923=2,$C$4+($C$5-$C$4)*D923,$C$6-($C$6-$C$5)*SQRT(1-D923)))</f>
        <v>6.57294493680084</v>
      </c>
    </row>
    <row r="924" spans="2:6">
      <c r="B924" s="59">
        <v>908</v>
      </c>
      <c r="C924" s="60">
        <f ca="1" t="shared" si="42"/>
        <v>0.945704007247232</v>
      </c>
      <c r="D924" s="60">
        <f ca="1" t="shared" si="43"/>
        <v>0.169740365225533</v>
      </c>
      <c r="E924" s="60">
        <f ca="1" t="shared" si="44"/>
        <v>3</v>
      </c>
      <c r="F924" s="65">
        <f ca="1">IF(E924=1,$C$4*SQRT(D924),IF(E924=2,$C$4+($C$5-$C$4)*D924,$C$6-($C$6-$C$5)*SQRT(1-D924)))</f>
        <v>7.26644248039845</v>
      </c>
    </row>
    <row r="925" spans="2:6">
      <c r="B925" s="59">
        <v>909</v>
      </c>
      <c r="C925" s="60">
        <f ca="1" t="shared" si="42"/>
        <v>0.947458068557806</v>
      </c>
      <c r="D925" s="60">
        <f ca="1" t="shared" si="43"/>
        <v>0.00603521132737872</v>
      </c>
      <c r="E925" s="60">
        <f ca="1" t="shared" si="44"/>
        <v>3</v>
      </c>
      <c r="F925" s="65">
        <f ca="1">IF(E925=1,$C$4*SQRT(D925),IF(E925=2,$C$4+($C$5-$C$4)*D925,$C$6-($C$6-$C$5)*SQRT(1-D925)))</f>
        <v>7.00906651728033</v>
      </c>
    </row>
    <row r="926" spans="2:6">
      <c r="B926" s="59">
        <v>910</v>
      </c>
      <c r="C926" s="60">
        <f ca="1" t="shared" si="42"/>
        <v>0.151125938103488</v>
      </c>
      <c r="D926" s="60">
        <f ca="1" t="shared" si="43"/>
        <v>0.523923557133188</v>
      </c>
      <c r="E926" s="60">
        <f ca="1" t="shared" si="44"/>
        <v>1</v>
      </c>
      <c r="F926" s="65">
        <f ca="1">IF(E926=1,$C$4*SQRT(D926),IF(E926=2,$C$4+($C$5-$C$4)*D926,$C$6-($C$6-$C$5)*SQRT(1-D926)))</f>
        <v>2.17147692002441</v>
      </c>
    </row>
    <row r="927" spans="2:6">
      <c r="B927" s="59">
        <v>911</v>
      </c>
      <c r="C927" s="60">
        <f ca="1" t="shared" si="42"/>
        <v>0.805378766832253</v>
      </c>
      <c r="D927" s="60">
        <f ca="1" t="shared" si="43"/>
        <v>0.508925876290939</v>
      </c>
      <c r="E927" s="60">
        <f ca="1" t="shared" si="44"/>
        <v>3</v>
      </c>
      <c r="F927" s="65">
        <f ca="1">IF(E927=1,$C$4*SQRT(D927),IF(E927=2,$C$4+($C$5-$C$4)*D927,$C$6-($C$6-$C$5)*SQRT(1-D927)))</f>
        <v>7.89769956633655</v>
      </c>
    </row>
    <row r="928" spans="2:6">
      <c r="B928" s="59">
        <v>912</v>
      </c>
      <c r="C928" s="60">
        <f ca="1" t="shared" si="42"/>
        <v>0.767885656717726</v>
      </c>
      <c r="D928" s="60">
        <f ca="1" t="shared" si="43"/>
        <v>0.373276719964945</v>
      </c>
      <c r="E928" s="60">
        <f ca="1" t="shared" si="44"/>
        <v>2</v>
      </c>
      <c r="F928" s="65">
        <f ca="1">IF(E928=1,$C$4*SQRT(D928),IF(E928=2,$C$4+($C$5-$C$4)*D928,$C$6-($C$6-$C$5)*SQRT(1-D928)))</f>
        <v>4.49310687985978</v>
      </c>
    </row>
    <row r="929" spans="2:6">
      <c r="B929" s="59">
        <v>913</v>
      </c>
      <c r="C929" s="60">
        <f ca="1" t="shared" si="42"/>
        <v>0.136843059520127</v>
      </c>
      <c r="D929" s="60">
        <f ca="1" t="shared" si="43"/>
        <v>0.838964180096864</v>
      </c>
      <c r="E929" s="60">
        <f ca="1" t="shared" si="44"/>
        <v>1</v>
      </c>
      <c r="F929" s="65">
        <f ca="1">IF(E929=1,$C$4*SQRT(D929),IF(E929=2,$C$4+($C$5-$C$4)*D929,$C$6-($C$6-$C$5)*SQRT(1-D929)))</f>
        <v>2.74784963578282</v>
      </c>
    </row>
    <row r="930" spans="2:6">
      <c r="B930" s="59">
        <v>914</v>
      </c>
      <c r="C930" s="60">
        <f ca="1" t="shared" si="42"/>
        <v>0.712646260521225</v>
      </c>
      <c r="D930" s="60">
        <f ca="1" t="shared" si="43"/>
        <v>0.85628126976571</v>
      </c>
      <c r="E930" s="60">
        <f ca="1" t="shared" si="44"/>
        <v>2</v>
      </c>
      <c r="F930" s="65">
        <f ca="1">IF(E930=1,$C$4*SQRT(D930),IF(E930=2,$C$4+($C$5-$C$4)*D930,$C$6-($C$6-$C$5)*SQRT(1-D930)))</f>
        <v>6.42512507906284</v>
      </c>
    </row>
    <row r="931" spans="2:6">
      <c r="B931" s="59">
        <v>915</v>
      </c>
      <c r="C931" s="60">
        <f ca="1" t="shared" si="42"/>
        <v>0.625307355764127</v>
      </c>
      <c r="D931" s="60">
        <f ca="1" t="shared" si="43"/>
        <v>0.558071097281986</v>
      </c>
      <c r="E931" s="60">
        <f ca="1" t="shared" si="44"/>
        <v>2</v>
      </c>
      <c r="F931" s="65">
        <f ca="1">IF(E931=1,$C$4*SQRT(D931),IF(E931=2,$C$4+($C$5-$C$4)*D931,$C$6-($C$6-$C$5)*SQRT(1-D931)))</f>
        <v>5.23228438912794</v>
      </c>
    </row>
    <row r="932" spans="2:6">
      <c r="B932" s="59">
        <v>916</v>
      </c>
      <c r="C932" s="60">
        <f ca="1" t="shared" si="42"/>
        <v>0.706212730465232</v>
      </c>
      <c r="D932" s="60">
        <f ca="1" t="shared" si="43"/>
        <v>0.625390493518593</v>
      </c>
      <c r="E932" s="60">
        <f ca="1" t="shared" si="44"/>
        <v>2</v>
      </c>
      <c r="F932" s="65">
        <f ca="1">IF(E932=1,$C$4*SQRT(D932),IF(E932=2,$C$4+($C$5-$C$4)*D932,$C$6-($C$6-$C$5)*SQRT(1-D932)))</f>
        <v>5.50156197407437</v>
      </c>
    </row>
    <row r="933" spans="2:6">
      <c r="B933" s="59">
        <v>917</v>
      </c>
      <c r="C933" s="60">
        <f ca="1" t="shared" si="42"/>
        <v>0.90608934686187</v>
      </c>
      <c r="D933" s="60">
        <f ca="1" t="shared" si="43"/>
        <v>0.00606667531433569</v>
      </c>
      <c r="E933" s="60">
        <f ca="1" t="shared" si="44"/>
        <v>3</v>
      </c>
      <c r="F933" s="65">
        <f ca="1">IF(E933=1,$C$4*SQRT(D933),IF(E933=2,$C$4+($C$5-$C$4)*D933,$C$6-($C$6-$C$5)*SQRT(1-D933)))</f>
        <v>7.00911385670217</v>
      </c>
    </row>
    <row r="934" spans="2:6">
      <c r="B934" s="59">
        <v>918</v>
      </c>
      <c r="C934" s="60">
        <f ca="1" t="shared" si="42"/>
        <v>0.774124390219343</v>
      </c>
      <c r="D934" s="60">
        <f ca="1" t="shared" si="43"/>
        <v>0.520670532267732</v>
      </c>
      <c r="E934" s="60">
        <f ca="1" t="shared" si="44"/>
        <v>2</v>
      </c>
      <c r="F934" s="65">
        <f ca="1">IF(E934=1,$C$4*SQRT(D934),IF(E934=2,$C$4+($C$5-$C$4)*D934,$C$6-($C$6-$C$5)*SQRT(1-D934)))</f>
        <v>5.08268212907093</v>
      </c>
    </row>
    <row r="935" spans="2:6">
      <c r="B935" s="59">
        <v>919</v>
      </c>
      <c r="C935" s="60">
        <f ca="1" t="shared" si="42"/>
        <v>0.61762055626459</v>
      </c>
      <c r="D935" s="60">
        <f ca="1" t="shared" si="43"/>
        <v>0.932506048616637</v>
      </c>
      <c r="E935" s="60">
        <f ca="1" t="shared" si="44"/>
        <v>2</v>
      </c>
      <c r="F935" s="65">
        <f ca="1">IF(E935=1,$C$4*SQRT(D935),IF(E935=2,$C$4+($C$5-$C$4)*D935,$C$6-($C$6-$C$5)*SQRT(1-D935)))</f>
        <v>6.73002419446655</v>
      </c>
    </row>
    <row r="936" spans="2:6">
      <c r="B936" s="59">
        <v>920</v>
      </c>
      <c r="C936" s="60">
        <f ca="1" t="shared" si="42"/>
        <v>0.607746446654189</v>
      </c>
      <c r="D936" s="60">
        <f ca="1" t="shared" si="43"/>
        <v>0.278226776843401</v>
      </c>
      <c r="E936" s="60">
        <f ca="1" t="shared" si="44"/>
        <v>2</v>
      </c>
      <c r="F936" s="65">
        <f ca="1">IF(E936=1,$C$4*SQRT(D936),IF(E936=2,$C$4+($C$5-$C$4)*D936,$C$6-($C$6-$C$5)*SQRT(1-D936)))</f>
        <v>4.1129071073736</v>
      </c>
    </row>
    <row r="937" spans="2:6">
      <c r="B937" s="59">
        <v>921</v>
      </c>
      <c r="C937" s="60">
        <f ca="1" t="shared" si="42"/>
        <v>0.612068085404356</v>
      </c>
      <c r="D937" s="60">
        <f ca="1" t="shared" si="43"/>
        <v>0.406111700395814</v>
      </c>
      <c r="E937" s="60">
        <f ca="1" t="shared" si="44"/>
        <v>2</v>
      </c>
      <c r="F937" s="65">
        <f ca="1">IF(E937=1,$C$4*SQRT(D937),IF(E937=2,$C$4+($C$5-$C$4)*D937,$C$6-($C$6-$C$5)*SQRT(1-D937)))</f>
        <v>4.62444680158326</v>
      </c>
    </row>
    <row r="938" spans="2:6">
      <c r="B938" s="59">
        <v>922</v>
      </c>
      <c r="C938" s="60">
        <f ca="1" t="shared" si="42"/>
        <v>0.214015934281079</v>
      </c>
      <c r="D938" s="60">
        <f ca="1" t="shared" si="43"/>
        <v>0.255213759537106</v>
      </c>
      <c r="E938" s="60">
        <f ca="1" t="shared" si="44"/>
        <v>1</v>
      </c>
      <c r="F938" s="65">
        <f ca="1">IF(E938=1,$C$4*SQRT(D938),IF(E938=2,$C$4+($C$5-$C$4)*D938,$C$6-($C$6-$C$5)*SQRT(1-D938)))</f>
        <v>1.51556056818392</v>
      </c>
    </row>
    <row r="939" spans="2:6">
      <c r="B939" s="59">
        <v>923</v>
      </c>
      <c r="C939" s="60">
        <f ca="1" t="shared" si="42"/>
        <v>0.915247968116035</v>
      </c>
      <c r="D939" s="60">
        <f ca="1" t="shared" si="43"/>
        <v>0.275777291577571</v>
      </c>
      <c r="E939" s="60">
        <f ca="1" t="shared" si="44"/>
        <v>3</v>
      </c>
      <c r="F939" s="65">
        <f ca="1">IF(E939=1,$C$4*SQRT(D939),IF(E939=2,$C$4+($C$5-$C$4)*D939,$C$6-($C$6-$C$5)*SQRT(1-D939)))</f>
        <v>7.44696173632241</v>
      </c>
    </row>
    <row r="940" spans="2:6">
      <c r="B940" s="59">
        <v>924</v>
      </c>
      <c r="C940" s="60">
        <f ca="1" t="shared" si="42"/>
        <v>0.334343500209838</v>
      </c>
      <c r="D940" s="60">
        <f ca="1" t="shared" si="43"/>
        <v>0.370229190696565</v>
      </c>
      <c r="E940" s="60">
        <f ca="1" t="shared" si="44"/>
        <v>2</v>
      </c>
      <c r="F940" s="65">
        <f ca="1">IF(E940=1,$C$4*SQRT(D940),IF(E940=2,$C$4+($C$5-$C$4)*D940,$C$6-($C$6-$C$5)*SQRT(1-D940)))</f>
        <v>4.48091676278626</v>
      </c>
    </row>
    <row r="941" spans="2:6">
      <c r="B941" s="59">
        <v>925</v>
      </c>
      <c r="C941" s="60">
        <f ca="1" t="shared" si="42"/>
        <v>0.154282757063303</v>
      </c>
      <c r="D941" s="60">
        <f ca="1" t="shared" si="43"/>
        <v>0.875670594609769</v>
      </c>
      <c r="E941" s="60">
        <f ca="1" t="shared" si="44"/>
        <v>1</v>
      </c>
      <c r="F941" s="65">
        <f ca="1">IF(E941=1,$C$4*SQRT(D941),IF(E941=2,$C$4+($C$5-$C$4)*D941,$C$6-($C$6-$C$5)*SQRT(1-D941)))</f>
        <v>2.80731817781454</v>
      </c>
    </row>
    <row r="942" spans="2:6">
      <c r="B942" s="59">
        <v>926</v>
      </c>
      <c r="C942" s="60">
        <f ca="1" t="shared" si="42"/>
        <v>0.884038536590899</v>
      </c>
      <c r="D942" s="60">
        <f ca="1" t="shared" si="43"/>
        <v>0.186036192718701</v>
      </c>
      <c r="E942" s="60">
        <f ca="1" t="shared" si="44"/>
        <v>3</v>
      </c>
      <c r="F942" s="65">
        <f ca="1">IF(E942=1,$C$4*SQRT(D942),IF(E942=2,$C$4+($C$5-$C$4)*D942,$C$6-($C$6-$C$5)*SQRT(1-D942)))</f>
        <v>7.29340171700127</v>
      </c>
    </row>
    <row r="943" spans="2:6">
      <c r="B943" s="59">
        <v>927</v>
      </c>
      <c r="C943" s="60">
        <f ca="1" t="shared" si="42"/>
        <v>0.32830993825601</v>
      </c>
      <c r="D943" s="60">
        <f ca="1" t="shared" si="43"/>
        <v>0.866766432058512</v>
      </c>
      <c r="E943" s="60">
        <f ca="1" t="shared" si="44"/>
        <v>2</v>
      </c>
      <c r="F943" s="65">
        <f ca="1">IF(E943=1,$C$4*SQRT(D943),IF(E943=2,$C$4+($C$5-$C$4)*D943,$C$6-($C$6-$C$5)*SQRT(1-D943)))</f>
        <v>6.46706572823405</v>
      </c>
    </row>
    <row r="944" spans="2:6">
      <c r="B944" s="59">
        <v>928</v>
      </c>
      <c r="C944" s="60">
        <f ca="1" t="shared" si="42"/>
        <v>0.768549348207229</v>
      </c>
      <c r="D944" s="60">
        <f ca="1" t="shared" si="43"/>
        <v>0.840495859184061</v>
      </c>
      <c r="E944" s="60">
        <f ca="1" t="shared" si="44"/>
        <v>2</v>
      </c>
      <c r="F944" s="65">
        <f ca="1">IF(E944=1,$C$4*SQRT(D944),IF(E944=2,$C$4+($C$5-$C$4)*D944,$C$6-($C$6-$C$5)*SQRT(1-D944)))</f>
        <v>6.36198343673624</v>
      </c>
    </row>
    <row r="945" spans="2:6">
      <c r="B945" s="59">
        <v>929</v>
      </c>
      <c r="C945" s="60">
        <f ca="1" t="shared" si="42"/>
        <v>0.324502515213791</v>
      </c>
      <c r="D945" s="60">
        <f ca="1" t="shared" si="43"/>
        <v>0.549034394899569</v>
      </c>
      <c r="E945" s="60">
        <f ca="1" t="shared" si="44"/>
        <v>2</v>
      </c>
      <c r="F945" s="65">
        <f ca="1">IF(E945=1,$C$4*SQRT(D945),IF(E945=2,$C$4+($C$5-$C$4)*D945,$C$6-($C$6-$C$5)*SQRT(1-D945)))</f>
        <v>5.19613757959827</v>
      </c>
    </row>
    <row r="946" spans="2:6">
      <c r="B946" s="59">
        <v>930</v>
      </c>
      <c r="C946" s="60">
        <f ca="1" t="shared" si="42"/>
        <v>0.332584192183897</v>
      </c>
      <c r="D946" s="60">
        <f ca="1" t="shared" si="43"/>
        <v>0.229981332936189</v>
      </c>
      <c r="E946" s="60">
        <f ca="1" t="shared" si="44"/>
        <v>2</v>
      </c>
      <c r="F946" s="65">
        <f ca="1">IF(E946=1,$C$4*SQRT(D946),IF(E946=2,$C$4+($C$5-$C$4)*D946,$C$6-($C$6-$C$5)*SQRT(1-D946)))</f>
        <v>3.91992533174476</v>
      </c>
    </row>
    <row r="947" spans="2:6">
      <c r="B947" s="59">
        <v>931</v>
      </c>
      <c r="C947" s="60">
        <f ca="1" t="shared" si="42"/>
        <v>0.371994629305702</v>
      </c>
      <c r="D947" s="60">
        <f ca="1" t="shared" si="43"/>
        <v>0.050668766135719</v>
      </c>
      <c r="E947" s="60">
        <f ca="1" t="shared" si="44"/>
        <v>2</v>
      </c>
      <c r="F947" s="65">
        <f ca="1">IF(E947=1,$C$4*SQRT(D947),IF(E947=2,$C$4+($C$5-$C$4)*D947,$C$6-($C$6-$C$5)*SQRT(1-D947)))</f>
        <v>3.20267506454288</v>
      </c>
    </row>
    <row r="948" spans="2:6">
      <c r="B948" s="59">
        <v>932</v>
      </c>
      <c r="C948" s="60">
        <f ca="1" t="shared" si="42"/>
        <v>0.840397424993349</v>
      </c>
      <c r="D948" s="60">
        <f ca="1" t="shared" si="43"/>
        <v>0.849985530468037</v>
      </c>
      <c r="E948" s="60">
        <f ca="1" t="shared" si="44"/>
        <v>3</v>
      </c>
      <c r="F948" s="65">
        <f ca="1">IF(E948=1,$C$4*SQRT(D948),IF(E948=2,$C$4+($C$5-$C$4)*D948,$C$6-($C$6-$C$5)*SQRT(1-D948)))</f>
        <v>8.83804895723285</v>
      </c>
    </row>
    <row r="949" spans="2:6">
      <c r="B949" s="59">
        <v>933</v>
      </c>
      <c r="C949" s="60">
        <f ca="1" t="shared" si="42"/>
        <v>0.652100359830088</v>
      </c>
      <c r="D949" s="60">
        <f ca="1" t="shared" si="43"/>
        <v>0.00928033135401285</v>
      </c>
      <c r="E949" s="60">
        <f ca="1" t="shared" si="44"/>
        <v>2</v>
      </c>
      <c r="F949" s="65">
        <f ca="1">IF(E949=1,$C$4*SQRT(D949),IF(E949=2,$C$4+($C$5-$C$4)*D949,$C$6-($C$6-$C$5)*SQRT(1-D949)))</f>
        <v>3.03712132541605</v>
      </c>
    </row>
    <row r="950" spans="2:6">
      <c r="B950" s="59">
        <v>934</v>
      </c>
      <c r="C950" s="60">
        <f ca="1" t="shared" si="42"/>
        <v>0.998491262872631</v>
      </c>
      <c r="D950" s="60">
        <f ca="1" t="shared" si="43"/>
        <v>0.47045795299727</v>
      </c>
      <c r="E950" s="60">
        <f ca="1" t="shared" si="44"/>
        <v>3</v>
      </c>
      <c r="F950" s="65">
        <f ca="1">IF(E950=1,$C$4*SQRT(D950),IF(E950=2,$C$4+($C$5-$C$4)*D950,$C$6-($C$6-$C$5)*SQRT(1-D950)))</f>
        <v>7.81691080735931</v>
      </c>
    </row>
    <row r="951" spans="2:6">
      <c r="B951" s="59">
        <v>935</v>
      </c>
      <c r="C951" s="60">
        <f ca="1" t="shared" si="42"/>
        <v>0.855320342568608</v>
      </c>
      <c r="D951" s="60">
        <f ca="1" t="shared" si="43"/>
        <v>0.626479650404158</v>
      </c>
      <c r="E951" s="60">
        <f ca="1" t="shared" si="44"/>
        <v>3</v>
      </c>
      <c r="F951" s="65">
        <f ca="1">IF(E951=1,$C$4*SQRT(D951),IF(E951=2,$C$4+($C$5-$C$4)*D951,$C$6-($C$6-$C$5)*SQRT(1-D951)))</f>
        <v>8.16651066368997</v>
      </c>
    </row>
    <row r="952" spans="2:6">
      <c r="B952" s="59">
        <v>936</v>
      </c>
      <c r="C952" s="60">
        <f ca="1" t="shared" si="42"/>
        <v>0.223086687074344</v>
      </c>
      <c r="D952" s="60">
        <f ca="1" t="shared" si="43"/>
        <v>0.494228539462025</v>
      </c>
      <c r="E952" s="60">
        <f ca="1" t="shared" si="44"/>
        <v>2</v>
      </c>
      <c r="F952" s="65">
        <f ca="1">IF(E952=1,$C$4*SQRT(D952),IF(E952=2,$C$4+($C$5-$C$4)*D952,$C$6-($C$6-$C$5)*SQRT(1-D952)))</f>
        <v>4.9769141578481</v>
      </c>
    </row>
    <row r="953" spans="2:6">
      <c r="B953" s="59">
        <v>937</v>
      </c>
      <c r="C953" s="60">
        <f ca="1" t="shared" si="42"/>
        <v>0.966642307671043</v>
      </c>
      <c r="D953" s="60">
        <f ca="1" t="shared" si="43"/>
        <v>0.693498352656908</v>
      </c>
      <c r="E953" s="60">
        <f ca="1" t="shared" si="44"/>
        <v>3</v>
      </c>
      <c r="F953" s="65">
        <f ca="1">IF(E953=1,$C$4*SQRT(D953),IF(E953=2,$C$4+($C$5-$C$4)*D953,$C$6-($C$6-$C$5)*SQRT(1-D953)))</f>
        <v>8.33912227238492</v>
      </c>
    </row>
    <row r="954" spans="2:6">
      <c r="B954" s="59">
        <v>938</v>
      </c>
      <c r="C954" s="60">
        <f ca="1" t="shared" si="42"/>
        <v>0.719804835522272</v>
      </c>
      <c r="D954" s="60">
        <f ca="1" t="shared" si="43"/>
        <v>0.200289971057534</v>
      </c>
      <c r="E954" s="60">
        <f ca="1" t="shared" si="44"/>
        <v>2</v>
      </c>
      <c r="F954" s="65">
        <f ca="1">IF(E954=1,$C$4*SQRT(D954),IF(E954=2,$C$4+($C$5-$C$4)*D954,$C$6-($C$6-$C$5)*SQRT(1-D954)))</f>
        <v>3.80115988423014</v>
      </c>
    </row>
    <row r="955" spans="2:6">
      <c r="B955" s="59">
        <v>939</v>
      </c>
      <c r="C955" s="60">
        <f ca="1" t="shared" si="42"/>
        <v>0.565181994642667</v>
      </c>
      <c r="D955" s="60">
        <f ca="1" t="shared" si="43"/>
        <v>0.357278654779762</v>
      </c>
      <c r="E955" s="60">
        <f ca="1" t="shared" si="44"/>
        <v>2</v>
      </c>
      <c r="F955" s="65">
        <f ca="1">IF(E955=1,$C$4*SQRT(D955),IF(E955=2,$C$4+($C$5-$C$4)*D955,$C$6-($C$6-$C$5)*SQRT(1-D955)))</f>
        <v>4.42911461911905</v>
      </c>
    </row>
    <row r="956" spans="2:6">
      <c r="B956" s="59">
        <v>940</v>
      </c>
      <c r="C956" s="60">
        <f ca="1" t="shared" si="42"/>
        <v>0.933485912798014</v>
      </c>
      <c r="D956" s="60">
        <f ca="1" t="shared" si="43"/>
        <v>0.132242111651267</v>
      </c>
      <c r="E956" s="60">
        <f ca="1" t="shared" si="44"/>
        <v>3</v>
      </c>
      <c r="F956" s="65">
        <f ca="1">IF(E956=1,$C$4*SQRT(D956),IF(E956=2,$C$4+($C$5-$C$4)*D956,$C$6-($C$6-$C$5)*SQRT(1-D956)))</f>
        <v>7.20539430417481</v>
      </c>
    </row>
    <row r="957" spans="2:6">
      <c r="B957" s="59">
        <v>941</v>
      </c>
      <c r="C957" s="60">
        <f ca="1" t="shared" si="42"/>
        <v>0.809696494510707</v>
      </c>
      <c r="D957" s="60">
        <f ca="1" t="shared" si="43"/>
        <v>0.292540056268352</v>
      </c>
      <c r="E957" s="60">
        <f ca="1" t="shared" si="44"/>
        <v>3</v>
      </c>
      <c r="F957" s="65">
        <f ca="1">IF(E957=1,$C$4*SQRT(D957),IF(E957=2,$C$4+($C$5-$C$4)*D957,$C$6-($C$6-$C$5)*SQRT(1-D957)))</f>
        <v>7.47668085776198</v>
      </c>
    </row>
    <row r="958" spans="2:6">
      <c r="B958" s="59">
        <v>942</v>
      </c>
      <c r="C958" s="60">
        <f ca="1" t="shared" si="42"/>
        <v>0.850586926295782</v>
      </c>
      <c r="D958" s="60">
        <f ca="1" t="shared" si="43"/>
        <v>0.401739311711595</v>
      </c>
      <c r="E958" s="60">
        <f ca="1" t="shared" si="44"/>
        <v>3</v>
      </c>
      <c r="F958" s="65">
        <f ca="1">IF(E958=1,$C$4*SQRT(D958),IF(E958=2,$C$4+($C$5-$C$4)*D958,$C$6-($C$6-$C$5)*SQRT(1-D958)))</f>
        <v>7.67958059941836</v>
      </c>
    </row>
    <row r="959" spans="2:6">
      <c r="B959" s="59">
        <v>943</v>
      </c>
      <c r="C959" s="60">
        <f ca="1" t="shared" si="42"/>
        <v>0.406745391437159</v>
      </c>
      <c r="D959" s="60">
        <f ca="1" t="shared" si="43"/>
        <v>0.124531813249297</v>
      </c>
      <c r="E959" s="60">
        <f ca="1" t="shared" si="44"/>
        <v>2</v>
      </c>
      <c r="F959" s="65">
        <f ca="1">IF(E959=1,$C$4*SQRT(D959),IF(E959=2,$C$4+($C$5-$C$4)*D959,$C$6-($C$6-$C$5)*SQRT(1-D959)))</f>
        <v>3.49812725299719</v>
      </c>
    </row>
    <row r="960" spans="2:6">
      <c r="B960" s="59">
        <v>944</v>
      </c>
      <c r="C960" s="60">
        <f ca="1" t="shared" si="42"/>
        <v>0.329735065243328</v>
      </c>
      <c r="D960" s="60">
        <f ca="1" t="shared" si="43"/>
        <v>0.177872670452987</v>
      </c>
      <c r="E960" s="60">
        <f ca="1" t="shared" si="44"/>
        <v>2</v>
      </c>
      <c r="F960" s="65">
        <f ca="1">IF(E960=1,$C$4*SQRT(D960),IF(E960=2,$C$4+($C$5-$C$4)*D960,$C$6-($C$6-$C$5)*SQRT(1-D960)))</f>
        <v>3.71149068181195</v>
      </c>
    </row>
    <row r="961" spans="2:6">
      <c r="B961" s="59">
        <v>945</v>
      </c>
      <c r="C961" s="60">
        <f ca="1" t="shared" si="42"/>
        <v>0.579452201468216</v>
      </c>
      <c r="D961" s="60">
        <f ca="1" t="shared" si="43"/>
        <v>0.188720171484855</v>
      </c>
      <c r="E961" s="60">
        <f ca="1" t="shared" si="44"/>
        <v>2</v>
      </c>
      <c r="F961" s="65">
        <f ca="1">IF(E961=1,$C$4*SQRT(D961),IF(E961=2,$C$4+($C$5-$C$4)*D961,$C$6-($C$6-$C$5)*SQRT(1-D961)))</f>
        <v>3.75488068593942</v>
      </c>
    </row>
    <row r="962" spans="2:6">
      <c r="B962" s="59">
        <v>946</v>
      </c>
      <c r="C962" s="60">
        <f ca="1" t="shared" si="42"/>
        <v>0.215438095025421</v>
      </c>
      <c r="D962" s="60">
        <f ca="1" t="shared" si="43"/>
        <v>0.719303192839074</v>
      </c>
      <c r="E962" s="60">
        <f ca="1" t="shared" si="44"/>
        <v>2</v>
      </c>
      <c r="F962" s="65">
        <f ca="1">IF(E962=1,$C$4*SQRT(D962),IF(E962=2,$C$4+($C$5-$C$4)*D962,$C$6-($C$6-$C$5)*SQRT(1-D962)))</f>
        <v>5.8772127713563</v>
      </c>
    </row>
    <row r="963" spans="2:6">
      <c r="B963" s="59">
        <v>947</v>
      </c>
      <c r="C963" s="60">
        <f ca="1" t="shared" si="42"/>
        <v>0.490087039812213</v>
      </c>
      <c r="D963" s="60">
        <f ca="1" t="shared" si="43"/>
        <v>0.361086981026526</v>
      </c>
      <c r="E963" s="60">
        <f ca="1" t="shared" si="44"/>
        <v>2</v>
      </c>
      <c r="F963" s="65">
        <f ca="1">IF(E963=1,$C$4*SQRT(D963),IF(E963=2,$C$4+($C$5-$C$4)*D963,$C$6-($C$6-$C$5)*SQRT(1-D963)))</f>
        <v>4.4443479241061</v>
      </c>
    </row>
    <row r="964" spans="2:6">
      <c r="B964" s="59">
        <v>948</v>
      </c>
      <c r="C964" s="60">
        <f ca="1" t="shared" si="42"/>
        <v>0.311756218629174</v>
      </c>
      <c r="D964" s="60">
        <f ca="1" t="shared" si="43"/>
        <v>0.649402445013629</v>
      </c>
      <c r="E964" s="60">
        <f ca="1" t="shared" si="44"/>
        <v>2</v>
      </c>
      <c r="F964" s="65">
        <f ca="1">IF(E964=1,$C$4*SQRT(D964),IF(E964=2,$C$4+($C$5-$C$4)*D964,$C$6-($C$6-$C$5)*SQRT(1-D964)))</f>
        <v>5.59760978005452</v>
      </c>
    </row>
    <row r="965" spans="2:6">
      <c r="B965" s="59">
        <v>949</v>
      </c>
      <c r="C965" s="60">
        <f ca="1" t="shared" si="42"/>
        <v>0.21837739672779</v>
      </c>
      <c r="D965" s="60">
        <f ca="1" t="shared" si="43"/>
        <v>0.123686419029286</v>
      </c>
      <c r="E965" s="60">
        <f ca="1" t="shared" si="44"/>
        <v>2</v>
      </c>
      <c r="F965" s="65">
        <f ca="1">IF(E965=1,$C$4*SQRT(D965),IF(E965=2,$C$4+($C$5-$C$4)*D965,$C$6-($C$6-$C$5)*SQRT(1-D965)))</f>
        <v>3.49474567611714</v>
      </c>
    </row>
    <row r="966" spans="2:6">
      <c r="B966" s="59">
        <v>950</v>
      </c>
      <c r="C966" s="60">
        <f ca="1" t="shared" si="42"/>
        <v>0.621210972593084</v>
      </c>
      <c r="D966" s="60">
        <f ca="1" t="shared" si="43"/>
        <v>0.119804994369538</v>
      </c>
      <c r="E966" s="60">
        <f ca="1" t="shared" si="44"/>
        <v>2</v>
      </c>
      <c r="F966" s="65">
        <f ca="1">IF(E966=1,$C$4*SQRT(D966),IF(E966=2,$C$4+($C$5-$C$4)*D966,$C$6-($C$6-$C$5)*SQRT(1-D966)))</f>
        <v>3.47921997747815</v>
      </c>
    </row>
    <row r="967" spans="2:6">
      <c r="B967" s="59">
        <v>951</v>
      </c>
      <c r="C967" s="60">
        <f ca="1" t="shared" si="42"/>
        <v>0.0124747969201762</v>
      </c>
      <c r="D967" s="60">
        <f ca="1" t="shared" si="43"/>
        <v>0.0281541729370833</v>
      </c>
      <c r="E967" s="60">
        <f ca="1" t="shared" si="44"/>
        <v>1</v>
      </c>
      <c r="F967" s="65">
        <f ca="1">IF(E967=1,$C$4*SQRT(D967),IF(E967=2,$C$4+($C$5-$C$4)*D967,$C$6-($C$6-$C$5)*SQRT(1-D967)))</f>
        <v>0.50337615799097</v>
      </c>
    </row>
    <row r="968" spans="2:6">
      <c r="B968" s="59">
        <v>952</v>
      </c>
      <c r="C968" s="60">
        <f ca="1" t="shared" si="42"/>
        <v>0.364851746014942</v>
      </c>
      <c r="D968" s="60">
        <f ca="1" t="shared" si="43"/>
        <v>0.502502182928505</v>
      </c>
      <c r="E968" s="60">
        <f ca="1" t="shared" si="44"/>
        <v>2</v>
      </c>
      <c r="F968" s="65">
        <f ca="1">IF(E968=1,$C$4*SQRT(D968),IF(E968=2,$C$4+($C$5-$C$4)*D968,$C$6-($C$6-$C$5)*SQRT(1-D968)))</f>
        <v>5.01000873171402</v>
      </c>
    </row>
    <row r="969" spans="2:6">
      <c r="B969" s="59">
        <v>953</v>
      </c>
      <c r="C969" s="60">
        <f ca="1" t="shared" si="42"/>
        <v>0.904746569307277</v>
      </c>
      <c r="D969" s="60">
        <f ca="1" t="shared" si="43"/>
        <v>0.799306035932973</v>
      </c>
      <c r="E969" s="60">
        <f ca="1" t="shared" si="44"/>
        <v>3</v>
      </c>
      <c r="F969" s="65">
        <f ca="1">IF(E969=1,$C$4*SQRT(D969),IF(E969=2,$C$4+($C$5-$C$4)*D969,$C$6-($C$6-$C$5)*SQRT(1-D969)))</f>
        <v>8.65603360287422</v>
      </c>
    </row>
    <row r="970" spans="2:6">
      <c r="B970" s="59">
        <v>954</v>
      </c>
      <c r="C970" s="60">
        <f ca="1" t="shared" si="42"/>
        <v>0.826099011854636</v>
      </c>
      <c r="D970" s="60">
        <f ca="1" t="shared" si="43"/>
        <v>0.914666763954768</v>
      </c>
      <c r="E970" s="60">
        <f ca="1" t="shared" si="44"/>
        <v>3</v>
      </c>
      <c r="F970" s="65">
        <f ca="1">IF(E970=1,$C$4*SQRT(D970),IF(E970=2,$C$4+($C$5-$C$4)*D970,$C$6-($C$6-$C$5)*SQRT(1-D970)))</f>
        <v>9.12364440755645</v>
      </c>
    </row>
    <row r="971" spans="2:6">
      <c r="B971" s="59">
        <v>955</v>
      </c>
      <c r="C971" s="60">
        <f ca="1" t="shared" si="42"/>
        <v>0.404890350704694</v>
      </c>
      <c r="D971" s="60">
        <f ca="1" t="shared" si="43"/>
        <v>0.789582512937612</v>
      </c>
      <c r="E971" s="60">
        <f ca="1" t="shared" si="44"/>
        <v>2</v>
      </c>
      <c r="F971" s="65">
        <f ca="1">IF(E971=1,$C$4*SQRT(D971),IF(E971=2,$C$4+($C$5-$C$4)*D971,$C$6-($C$6-$C$5)*SQRT(1-D971)))</f>
        <v>6.15833005175045</v>
      </c>
    </row>
    <row r="972" spans="2:6">
      <c r="B972" s="59">
        <v>956</v>
      </c>
      <c r="C972" s="60">
        <f ca="1" t="shared" si="42"/>
        <v>0.500281779806517</v>
      </c>
      <c r="D972" s="60">
        <f ca="1" t="shared" si="43"/>
        <v>0.137724623665535</v>
      </c>
      <c r="E972" s="60">
        <f ca="1" t="shared" si="44"/>
        <v>2</v>
      </c>
      <c r="F972" s="65">
        <f ca="1">IF(E972=1,$C$4*SQRT(D972),IF(E972=2,$C$4+($C$5-$C$4)*D972,$C$6-($C$6-$C$5)*SQRT(1-D972)))</f>
        <v>3.55089849466214</v>
      </c>
    </row>
    <row r="973" spans="2:6">
      <c r="B973" s="59">
        <v>957</v>
      </c>
      <c r="C973" s="60">
        <f ca="1" t="shared" si="42"/>
        <v>0.816107149333234</v>
      </c>
      <c r="D973" s="60">
        <f ca="1" t="shared" si="43"/>
        <v>0.285928205723699</v>
      </c>
      <c r="E973" s="60">
        <f ca="1" t="shared" si="44"/>
        <v>3</v>
      </c>
      <c r="F973" s="65">
        <f ca="1">IF(E973=1,$C$4*SQRT(D973),IF(E973=2,$C$4+($C$5-$C$4)*D973,$C$6-($C$6-$C$5)*SQRT(1-D973)))</f>
        <v>7.46491693459826</v>
      </c>
    </row>
    <row r="974" spans="2:6">
      <c r="B974" s="59">
        <v>958</v>
      </c>
      <c r="C974" s="60">
        <f ca="1" t="shared" si="42"/>
        <v>0.05235026913547</v>
      </c>
      <c r="D974" s="60">
        <f ca="1" t="shared" si="43"/>
        <v>0.367058995847974</v>
      </c>
      <c r="E974" s="60">
        <f ca="1" t="shared" si="44"/>
        <v>1</v>
      </c>
      <c r="F974" s="65">
        <f ca="1">IF(E974=1,$C$4*SQRT(D974),IF(E974=2,$C$4+($C$5-$C$4)*D974,$C$6-($C$6-$C$5)*SQRT(1-D974)))</f>
        <v>1.81756181810462</v>
      </c>
    </row>
    <row r="975" spans="2:6">
      <c r="B975" s="59">
        <v>959</v>
      </c>
      <c r="C975" s="60">
        <f ca="1" t="shared" si="42"/>
        <v>0.290729681054331</v>
      </c>
      <c r="D975" s="60">
        <f ca="1" t="shared" si="43"/>
        <v>0.201725264267706</v>
      </c>
      <c r="E975" s="60">
        <f ca="1" t="shared" si="44"/>
        <v>2</v>
      </c>
      <c r="F975" s="65">
        <f ca="1">IF(E975=1,$C$4*SQRT(D975),IF(E975=2,$C$4+($C$5-$C$4)*D975,$C$6-($C$6-$C$5)*SQRT(1-D975)))</f>
        <v>3.80690105707082</v>
      </c>
    </row>
    <row r="976" spans="2:6">
      <c r="B976" s="59">
        <v>960</v>
      </c>
      <c r="C976" s="60">
        <f ca="1" t="shared" si="42"/>
        <v>0.986964784027491</v>
      </c>
      <c r="D976" s="60">
        <f ca="1" t="shared" si="43"/>
        <v>0.16627873151037</v>
      </c>
      <c r="E976" s="60">
        <f ca="1" t="shared" si="44"/>
        <v>3</v>
      </c>
      <c r="F976" s="65">
        <f ca="1">IF(E976=1,$C$4*SQRT(D976),IF(E976=2,$C$4+($C$5-$C$4)*D976,$C$6-($C$6-$C$5)*SQRT(1-D976)))</f>
        <v>7.26074984413496</v>
      </c>
    </row>
    <row r="977" spans="2:6">
      <c r="B977" s="59">
        <v>961</v>
      </c>
      <c r="C977" s="60">
        <f ca="1" t="shared" ref="C977:C1016" si="45">RAND()</f>
        <v>0.111988527256083</v>
      </c>
      <c r="D977" s="60">
        <f ca="1" t="shared" ref="D977:D1016" si="46">RAND()</f>
        <v>0.695105147959973</v>
      </c>
      <c r="E977" s="60">
        <f ca="1" t="shared" ref="E977:E1016" si="47">IF(C977&lt;=$C$10,1,IF(C977&lt;=$C$10+$C$11,2,3))</f>
        <v>1</v>
      </c>
      <c r="F977" s="65">
        <f ca="1">IF(E977=1,$C$4*SQRT(D977),IF(E977=2,$C$4+($C$5-$C$4)*D977,$C$6-($C$6-$C$5)*SQRT(1-D977)))</f>
        <v>2.50118898359156</v>
      </c>
    </row>
    <row r="978" spans="2:6">
      <c r="B978" s="59">
        <v>962</v>
      </c>
      <c r="C978" s="60">
        <f ca="1" t="shared" si="45"/>
        <v>0.508981509591326</v>
      </c>
      <c r="D978" s="60">
        <f ca="1" t="shared" si="46"/>
        <v>0.76368348067939</v>
      </c>
      <c r="E978" s="60">
        <f ca="1" t="shared" si="47"/>
        <v>2</v>
      </c>
      <c r="F978" s="65">
        <f ca="1">IF(E978=1,$C$4*SQRT(D978),IF(E978=2,$C$4+($C$5-$C$4)*D978,$C$6-($C$6-$C$5)*SQRT(1-D978)))</f>
        <v>6.05473392271756</v>
      </c>
    </row>
    <row r="979" spans="2:6">
      <c r="B979" s="59">
        <v>963</v>
      </c>
      <c r="C979" s="60">
        <f ca="1" t="shared" si="45"/>
        <v>0.0174154458439004</v>
      </c>
      <c r="D979" s="60">
        <f ca="1" t="shared" si="46"/>
        <v>0.143470117802329</v>
      </c>
      <c r="E979" s="60">
        <f ca="1" t="shared" si="47"/>
        <v>1</v>
      </c>
      <c r="F979" s="65">
        <f ca="1">IF(E979=1,$C$4*SQRT(D979),IF(E979=2,$C$4+($C$5-$C$4)*D979,$C$6-($C$6-$C$5)*SQRT(1-D979)))</f>
        <v>1.13632348396967</v>
      </c>
    </row>
    <row r="980" spans="2:6">
      <c r="B980" s="59">
        <v>964</v>
      </c>
      <c r="C980" s="60">
        <f ca="1" t="shared" si="45"/>
        <v>0.960204484592682</v>
      </c>
      <c r="D980" s="60">
        <f ca="1" t="shared" si="46"/>
        <v>0.394885663062049</v>
      </c>
      <c r="E980" s="60">
        <f ca="1" t="shared" si="47"/>
        <v>3</v>
      </c>
      <c r="F980" s="65">
        <f ca="1">IF(E980=1,$C$4*SQRT(D980),IF(E980=2,$C$4+($C$5-$C$4)*D980,$C$6-($C$6-$C$5)*SQRT(1-D980)))</f>
        <v>7.66632713679883</v>
      </c>
    </row>
    <row r="981" spans="2:6">
      <c r="B981" s="59">
        <v>965</v>
      </c>
      <c r="C981" s="60">
        <f ca="1" t="shared" si="45"/>
        <v>0.0504423634378104</v>
      </c>
      <c r="D981" s="60">
        <f ca="1" t="shared" si="46"/>
        <v>0.046539664134317</v>
      </c>
      <c r="E981" s="60">
        <f ca="1" t="shared" si="47"/>
        <v>1</v>
      </c>
      <c r="F981" s="65">
        <f ca="1">IF(E981=1,$C$4*SQRT(D981),IF(E981=2,$C$4+($C$5-$C$4)*D981,$C$6-($C$6-$C$5)*SQRT(1-D981)))</f>
        <v>0.647191607801625</v>
      </c>
    </row>
    <row r="982" spans="2:6">
      <c r="B982" s="59">
        <v>966</v>
      </c>
      <c r="C982" s="60">
        <f ca="1" t="shared" si="45"/>
        <v>0.84121900441087</v>
      </c>
      <c r="D982" s="60">
        <f ca="1" t="shared" si="46"/>
        <v>0.620326950030411</v>
      </c>
      <c r="E982" s="60">
        <f ca="1" t="shared" si="47"/>
        <v>3</v>
      </c>
      <c r="F982" s="65">
        <f ca="1">IF(E982=1,$C$4*SQRT(D982),IF(E982=2,$C$4+($C$5-$C$4)*D982,$C$6-($C$6-$C$5)*SQRT(1-D982)))</f>
        <v>8.15147154478858</v>
      </c>
    </row>
    <row r="983" spans="2:6">
      <c r="B983" s="59">
        <v>967</v>
      </c>
      <c r="C983" s="60">
        <f ca="1" t="shared" si="45"/>
        <v>0.182443559980509</v>
      </c>
      <c r="D983" s="60">
        <f ca="1" t="shared" si="46"/>
        <v>0.00209909676245856</v>
      </c>
      <c r="E983" s="60">
        <f ca="1" t="shared" si="47"/>
        <v>1</v>
      </c>
      <c r="F983" s="65">
        <f ca="1">IF(E983=1,$C$4*SQRT(D983),IF(E983=2,$C$4+($C$5-$C$4)*D983,$C$6-($C$6-$C$5)*SQRT(1-D983)))</f>
        <v>0.137447702280275</v>
      </c>
    </row>
    <row r="984" spans="2:6">
      <c r="B984" s="59">
        <v>968</v>
      </c>
      <c r="C984" s="60">
        <f ca="1" t="shared" si="45"/>
        <v>0.593504989185597</v>
      </c>
      <c r="D984" s="60">
        <f ca="1" t="shared" si="46"/>
        <v>0.408525865511411</v>
      </c>
      <c r="E984" s="60">
        <f ca="1" t="shared" si="47"/>
        <v>2</v>
      </c>
      <c r="F984" s="65">
        <f ca="1">IF(E984=1,$C$4*SQRT(D984),IF(E984=2,$C$4+($C$5-$C$4)*D984,$C$6-($C$6-$C$5)*SQRT(1-D984)))</f>
        <v>4.63410346204565</v>
      </c>
    </row>
    <row r="985" spans="2:6">
      <c r="B985" s="59">
        <v>969</v>
      </c>
      <c r="C985" s="60">
        <f ca="1" t="shared" si="45"/>
        <v>0.290477575256629</v>
      </c>
      <c r="D985" s="60">
        <f ca="1" t="shared" si="46"/>
        <v>0.0426749182417299</v>
      </c>
      <c r="E985" s="60">
        <f ca="1" t="shared" si="47"/>
        <v>2</v>
      </c>
      <c r="F985" s="65">
        <f ca="1">IF(E985=1,$C$4*SQRT(D985),IF(E985=2,$C$4+($C$5-$C$4)*D985,$C$6-($C$6-$C$5)*SQRT(1-D985)))</f>
        <v>3.17069967296692</v>
      </c>
    </row>
    <row r="986" spans="2:6">
      <c r="B986" s="59">
        <v>970</v>
      </c>
      <c r="C986" s="60">
        <f ca="1" t="shared" si="45"/>
        <v>0.884446179449038</v>
      </c>
      <c r="D986" s="60">
        <f ca="1" t="shared" si="46"/>
        <v>0.286989041796049</v>
      </c>
      <c r="E986" s="60">
        <f ca="1" t="shared" si="47"/>
        <v>3</v>
      </c>
      <c r="F986" s="65">
        <f ca="1">IF(E986=1,$C$4*SQRT(D986),IF(E986=2,$C$4+($C$5-$C$4)*D986,$C$6-($C$6-$C$5)*SQRT(1-D986)))</f>
        <v>7.46680071375433</v>
      </c>
    </row>
    <row r="987" spans="2:6">
      <c r="B987" s="59">
        <v>971</v>
      </c>
      <c r="C987" s="60">
        <f ca="1" t="shared" si="45"/>
        <v>0.0537341255636903</v>
      </c>
      <c r="D987" s="60">
        <f ca="1" t="shared" si="46"/>
        <v>0.842716432577731</v>
      </c>
      <c r="E987" s="60">
        <f ca="1" t="shared" si="47"/>
        <v>1</v>
      </c>
      <c r="F987" s="65">
        <f ca="1">IF(E987=1,$C$4*SQRT(D987),IF(E987=2,$C$4+($C$5-$C$4)*D987,$C$6-($C$6-$C$5)*SQRT(1-D987)))</f>
        <v>2.75398763490317</v>
      </c>
    </row>
    <row r="988" spans="2:6">
      <c r="B988" s="59">
        <v>972</v>
      </c>
      <c r="C988" s="60">
        <f ca="1" t="shared" si="45"/>
        <v>0.438459338275113</v>
      </c>
      <c r="D988" s="60">
        <f ca="1" t="shared" si="46"/>
        <v>0.644631881404858</v>
      </c>
      <c r="E988" s="60">
        <f ca="1" t="shared" si="47"/>
        <v>2</v>
      </c>
      <c r="F988" s="65">
        <f ca="1">IF(E988=1,$C$4*SQRT(D988),IF(E988=2,$C$4+($C$5-$C$4)*D988,$C$6-($C$6-$C$5)*SQRT(1-D988)))</f>
        <v>5.57852752561943</v>
      </c>
    </row>
    <row r="989" spans="2:6">
      <c r="B989" s="59">
        <v>973</v>
      </c>
      <c r="C989" s="60">
        <f ca="1" t="shared" si="45"/>
        <v>0.830452343268065</v>
      </c>
      <c r="D989" s="60">
        <f ca="1" t="shared" si="46"/>
        <v>0.962352620046759</v>
      </c>
      <c r="E989" s="60">
        <f ca="1" t="shared" si="47"/>
        <v>3</v>
      </c>
      <c r="F989" s="65">
        <f ca="1">IF(E989=1,$C$4*SQRT(D989),IF(E989=2,$C$4+($C$5-$C$4)*D989,$C$6-($C$6-$C$5)*SQRT(1-D989)))</f>
        <v>9.41791201732112</v>
      </c>
    </row>
    <row r="990" spans="2:6">
      <c r="B990" s="59">
        <v>974</v>
      </c>
      <c r="C990" s="60">
        <f ca="1" t="shared" si="45"/>
        <v>0.608684363907939</v>
      </c>
      <c r="D990" s="60">
        <f ca="1" t="shared" si="46"/>
        <v>0.896640792700453</v>
      </c>
      <c r="E990" s="60">
        <f ca="1" t="shared" si="47"/>
        <v>2</v>
      </c>
      <c r="F990" s="65">
        <f ca="1">IF(E990=1,$C$4*SQRT(D990),IF(E990=2,$C$4+($C$5-$C$4)*D990,$C$6-($C$6-$C$5)*SQRT(1-D990)))</f>
        <v>6.58656317080181</v>
      </c>
    </row>
    <row r="991" spans="2:6">
      <c r="B991" s="59">
        <v>975</v>
      </c>
      <c r="C991" s="60">
        <f ca="1" t="shared" si="45"/>
        <v>0.332854592567461</v>
      </c>
      <c r="D991" s="60">
        <f ca="1" t="shared" si="46"/>
        <v>0.886955760670315</v>
      </c>
      <c r="E991" s="60">
        <f ca="1" t="shared" si="47"/>
        <v>2</v>
      </c>
      <c r="F991" s="65">
        <f ca="1">IF(E991=1,$C$4*SQRT(D991),IF(E991=2,$C$4+($C$5-$C$4)*D991,$C$6-($C$6-$C$5)*SQRT(1-D991)))</f>
        <v>6.54782304268126</v>
      </c>
    </row>
    <row r="992" spans="2:6">
      <c r="B992" s="59">
        <v>976</v>
      </c>
      <c r="C992" s="60">
        <f ca="1" t="shared" si="45"/>
        <v>0.939469307932165</v>
      </c>
      <c r="D992" s="60">
        <f ca="1" t="shared" si="46"/>
        <v>0.488270100579505</v>
      </c>
      <c r="E992" s="60">
        <f ca="1" t="shared" si="47"/>
        <v>3</v>
      </c>
      <c r="F992" s="65">
        <f ca="1">IF(E992=1,$C$4*SQRT(D992),IF(E992=2,$C$4+($C$5-$C$4)*D992,$C$6-($C$6-$C$5)*SQRT(1-D992)))</f>
        <v>7.85394103184827</v>
      </c>
    </row>
    <row r="993" spans="2:6">
      <c r="B993" s="59">
        <v>977</v>
      </c>
      <c r="C993" s="60">
        <f ca="1" t="shared" si="45"/>
        <v>0.415137827839651</v>
      </c>
      <c r="D993" s="60">
        <f ca="1" t="shared" si="46"/>
        <v>0.984337820150787</v>
      </c>
      <c r="E993" s="60">
        <f ca="1" t="shared" si="47"/>
        <v>2</v>
      </c>
      <c r="F993" s="65">
        <f ca="1">IF(E993=1,$C$4*SQRT(D993),IF(E993=2,$C$4+($C$5-$C$4)*D993,$C$6-($C$6-$C$5)*SQRT(1-D993)))</f>
        <v>6.93735128060315</v>
      </c>
    </row>
    <row r="994" spans="2:6">
      <c r="B994" s="59">
        <v>978</v>
      </c>
      <c r="C994" s="60">
        <f ca="1" t="shared" si="45"/>
        <v>0.22961919723847</v>
      </c>
      <c r="D994" s="60">
        <f ca="1" t="shared" si="46"/>
        <v>0.0675081020763666</v>
      </c>
      <c r="E994" s="60">
        <f ca="1" t="shared" si="47"/>
        <v>2</v>
      </c>
      <c r="F994" s="65">
        <f ca="1">IF(E994=1,$C$4*SQRT(D994),IF(E994=2,$C$4+($C$5-$C$4)*D994,$C$6-($C$6-$C$5)*SQRT(1-D994)))</f>
        <v>3.27003240830547</v>
      </c>
    </row>
    <row r="995" spans="2:6">
      <c r="B995" s="59">
        <v>979</v>
      </c>
      <c r="C995" s="60">
        <f ca="1" t="shared" si="45"/>
        <v>0.838228926250774</v>
      </c>
      <c r="D995" s="60">
        <f ca="1" t="shared" si="46"/>
        <v>0.930639097526317</v>
      </c>
      <c r="E995" s="60">
        <f ca="1" t="shared" si="47"/>
        <v>3</v>
      </c>
      <c r="F995" s="65">
        <f ca="1">IF(E995=1,$C$4*SQRT(D995),IF(E995=2,$C$4+($C$5-$C$4)*D995,$C$6-($C$6-$C$5)*SQRT(1-D995)))</f>
        <v>9.20990625729402</v>
      </c>
    </row>
    <row r="996" spans="2:6">
      <c r="B996" s="59">
        <v>980</v>
      </c>
      <c r="C996" s="60">
        <f ca="1" t="shared" si="45"/>
        <v>0.567115896775103</v>
      </c>
      <c r="D996" s="60">
        <f ca="1" t="shared" si="46"/>
        <v>0.0185415310589232</v>
      </c>
      <c r="E996" s="60">
        <f ca="1" t="shared" si="47"/>
        <v>2</v>
      </c>
      <c r="F996" s="65">
        <f ca="1">IF(E996=1,$C$4*SQRT(D996),IF(E996=2,$C$4+($C$5-$C$4)*D996,$C$6-($C$6-$C$5)*SQRT(1-D996)))</f>
        <v>3.07416612423569</v>
      </c>
    </row>
    <row r="997" spans="2:6">
      <c r="B997" s="59">
        <v>981</v>
      </c>
      <c r="C997" s="60">
        <f ca="1" t="shared" si="45"/>
        <v>0.434790613605379</v>
      </c>
      <c r="D997" s="60">
        <f ca="1" t="shared" si="46"/>
        <v>0.0570923241606316</v>
      </c>
      <c r="E997" s="60">
        <f ca="1" t="shared" si="47"/>
        <v>2</v>
      </c>
      <c r="F997" s="65">
        <f ca="1">IF(E997=1,$C$4*SQRT(D997),IF(E997=2,$C$4+($C$5-$C$4)*D997,$C$6-($C$6-$C$5)*SQRT(1-D997)))</f>
        <v>3.22836929664253</v>
      </c>
    </row>
    <row r="998" spans="2:6">
      <c r="B998" s="59">
        <v>982</v>
      </c>
      <c r="C998" s="60">
        <f ca="1" t="shared" si="45"/>
        <v>0.895775021581143</v>
      </c>
      <c r="D998" s="60">
        <f ca="1" t="shared" si="46"/>
        <v>0.814550746658924</v>
      </c>
      <c r="E998" s="60">
        <f ca="1" t="shared" si="47"/>
        <v>3</v>
      </c>
      <c r="F998" s="65">
        <f ca="1">IF(E998=1,$C$4*SQRT(D998),IF(E998=2,$C$4+($C$5-$C$4)*D998,$C$6-($C$6-$C$5)*SQRT(1-D998)))</f>
        <v>8.70808542075349</v>
      </c>
    </row>
    <row r="999" spans="2:6">
      <c r="B999" s="59">
        <v>983</v>
      </c>
      <c r="C999" s="60">
        <f ca="1" t="shared" si="45"/>
        <v>0.37576282024139</v>
      </c>
      <c r="D999" s="60">
        <f ca="1" t="shared" si="46"/>
        <v>0.142798746468725</v>
      </c>
      <c r="E999" s="60">
        <f ca="1" t="shared" si="47"/>
        <v>2</v>
      </c>
      <c r="F999" s="65">
        <f ca="1">IF(E999=1,$C$4*SQRT(D999),IF(E999=2,$C$4+($C$5-$C$4)*D999,$C$6-($C$6-$C$5)*SQRT(1-D999)))</f>
        <v>3.5711949858749</v>
      </c>
    </row>
    <row r="1000" spans="2:6">
      <c r="B1000" s="59">
        <v>984</v>
      </c>
      <c r="C1000" s="60">
        <f ca="1" t="shared" si="45"/>
        <v>0.641730105371551</v>
      </c>
      <c r="D1000" s="60">
        <f ca="1" t="shared" si="46"/>
        <v>0.941568648277067</v>
      </c>
      <c r="E1000" s="60">
        <f ca="1" t="shared" si="47"/>
        <v>2</v>
      </c>
      <c r="F1000" s="65">
        <f ca="1">IF(E1000=1,$C$4*SQRT(D1000),IF(E1000=2,$C$4+($C$5-$C$4)*D1000,$C$6-($C$6-$C$5)*SQRT(1-D1000)))</f>
        <v>6.76627459310827</v>
      </c>
    </row>
    <row r="1001" spans="2:6">
      <c r="B1001" s="59">
        <v>985</v>
      </c>
      <c r="C1001" s="60">
        <f ca="1" t="shared" si="45"/>
        <v>0.740853390762925</v>
      </c>
      <c r="D1001" s="60">
        <f ca="1" t="shared" si="46"/>
        <v>0.774199898096733</v>
      </c>
      <c r="E1001" s="60">
        <f ca="1" t="shared" si="47"/>
        <v>2</v>
      </c>
      <c r="F1001" s="65">
        <f ca="1">IF(E1001=1,$C$4*SQRT(D1001),IF(E1001=2,$C$4+($C$5-$C$4)*D1001,$C$6-($C$6-$C$5)*SQRT(1-D1001)))</f>
        <v>6.09679959238693</v>
      </c>
    </row>
    <row r="1002" spans="2:6">
      <c r="B1002" s="59">
        <v>986</v>
      </c>
      <c r="C1002" s="60">
        <f ca="1" t="shared" si="45"/>
        <v>0.800235649933753</v>
      </c>
      <c r="D1002" s="60">
        <f ca="1" t="shared" si="46"/>
        <v>0.870507875994212</v>
      </c>
      <c r="E1002" s="60">
        <f ca="1" t="shared" si="47"/>
        <v>3</v>
      </c>
      <c r="F1002" s="65">
        <f ca="1">IF(E1002=1,$C$4*SQRT(D1002),IF(E1002=2,$C$4+($C$5-$C$4)*D1002,$C$6-($C$6-$C$5)*SQRT(1-D1002)))</f>
        <v>8.920449576883</v>
      </c>
    </row>
    <row r="1003" spans="2:6">
      <c r="B1003" s="59">
        <v>987</v>
      </c>
      <c r="C1003" s="60">
        <f ca="1" t="shared" si="45"/>
        <v>0.0173836709640005</v>
      </c>
      <c r="D1003" s="60">
        <f ca="1" t="shared" si="46"/>
        <v>0.0567926230727578</v>
      </c>
      <c r="E1003" s="60">
        <f ca="1" t="shared" si="47"/>
        <v>1</v>
      </c>
      <c r="F1003" s="65">
        <f ca="1">IF(E1003=1,$C$4*SQRT(D1003),IF(E1003=2,$C$4+($C$5-$C$4)*D1003,$C$6-($C$6-$C$5)*SQRT(1-D1003)))</f>
        <v>0.714936086412499</v>
      </c>
    </row>
    <row r="1004" spans="2:6">
      <c r="B1004" s="59">
        <v>988</v>
      </c>
      <c r="C1004" s="60">
        <f ca="1" t="shared" si="45"/>
        <v>0.888160076833475</v>
      </c>
      <c r="D1004" s="60">
        <f ca="1" t="shared" si="46"/>
        <v>0.209558176056575</v>
      </c>
      <c r="E1004" s="60">
        <f ca="1" t="shared" si="47"/>
        <v>3</v>
      </c>
      <c r="F1004" s="65">
        <f ca="1">IF(E1004=1,$C$4*SQRT(D1004),IF(E1004=2,$C$4+($C$5-$C$4)*D1004,$C$6-($C$6-$C$5)*SQRT(1-D1004)))</f>
        <v>7.33279614286969</v>
      </c>
    </row>
    <row r="1005" spans="2:6">
      <c r="B1005" s="59">
        <v>989</v>
      </c>
      <c r="C1005" s="60">
        <f ca="1" t="shared" si="45"/>
        <v>0.131977895488455</v>
      </c>
      <c r="D1005" s="60">
        <f ca="1" t="shared" si="46"/>
        <v>0.499150611605567</v>
      </c>
      <c r="E1005" s="60">
        <f ca="1" t="shared" si="47"/>
        <v>1</v>
      </c>
      <c r="F1005" s="65">
        <f ca="1">IF(E1005=1,$C$4*SQRT(D1005),IF(E1005=2,$C$4+($C$5-$C$4)*D1005,$C$6-($C$6-$C$5)*SQRT(1-D1005)))</f>
        <v>2.11951775280371</v>
      </c>
    </row>
    <row r="1006" spans="2:6">
      <c r="B1006" s="59">
        <v>990</v>
      </c>
      <c r="C1006" s="60">
        <f ca="1" t="shared" si="45"/>
        <v>0.125858978247969</v>
      </c>
      <c r="D1006" s="60">
        <f ca="1" t="shared" si="46"/>
        <v>0.333309305556372</v>
      </c>
      <c r="E1006" s="60">
        <f ca="1" t="shared" si="47"/>
        <v>1</v>
      </c>
      <c r="F1006" s="65">
        <f ca="1">IF(E1006=1,$C$4*SQRT(D1006),IF(E1006=2,$C$4+($C$5-$C$4)*D1006,$C$6-($C$6-$C$5)*SQRT(1-D1006)))</f>
        <v>1.73198838044813</v>
      </c>
    </row>
    <row r="1007" spans="2:6">
      <c r="B1007" s="59">
        <v>991</v>
      </c>
      <c r="C1007" s="60">
        <f ca="1" t="shared" si="45"/>
        <v>0.4952602805756</v>
      </c>
      <c r="D1007" s="60">
        <f ca="1" t="shared" si="46"/>
        <v>0.931348468796424</v>
      </c>
      <c r="E1007" s="60">
        <f ca="1" t="shared" si="47"/>
        <v>2</v>
      </c>
      <c r="F1007" s="65">
        <f ca="1">IF(E1007=1,$C$4*SQRT(D1007),IF(E1007=2,$C$4+($C$5-$C$4)*D1007,$C$6-($C$6-$C$5)*SQRT(1-D1007)))</f>
        <v>6.72539387518569</v>
      </c>
    </row>
    <row r="1008" spans="2:6">
      <c r="B1008" s="59">
        <v>992</v>
      </c>
      <c r="C1008" s="60">
        <f ca="1" t="shared" si="45"/>
        <v>0.640869684794778</v>
      </c>
      <c r="D1008" s="60">
        <f ca="1" t="shared" si="46"/>
        <v>0.987720901742295</v>
      </c>
      <c r="E1008" s="60">
        <f ca="1" t="shared" si="47"/>
        <v>2</v>
      </c>
      <c r="F1008" s="65">
        <f ca="1">IF(E1008=1,$C$4*SQRT(D1008),IF(E1008=2,$C$4+($C$5-$C$4)*D1008,$C$6-($C$6-$C$5)*SQRT(1-D1008)))</f>
        <v>6.95088360696918</v>
      </c>
    </row>
    <row r="1009" spans="2:6">
      <c r="B1009" s="59">
        <v>993</v>
      </c>
      <c r="C1009" s="60">
        <f ca="1" t="shared" si="45"/>
        <v>0.537613545798406</v>
      </c>
      <c r="D1009" s="60">
        <f ca="1" t="shared" si="46"/>
        <v>0.545735980803492</v>
      </c>
      <c r="E1009" s="60">
        <f ca="1" t="shared" si="47"/>
        <v>2</v>
      </c>
      <c r="F1009" s="65">
        <f ca="1">IF(E1009=1,$C$4*SQRT(D1009),IF(E1009=2,$C$4+($C$5-$C$4)*D1009,$C$6-($C$6-$C$5)*SQRT(1-D1009)))</f>
        <v>5.18294392321397</v>
      </c>
    </row>
    <row r="1010" spans="2:6">
      <c r="B1010" s="59">
        <v>994</v>
      </c>
      <c r="C1010" s="60">
        <f ca="1" t="shared" si="45"/>
        <v>0.174091435410635</v>
      </c>
      <c r="D1010" s="60">
        <f ca="1" t="shared" si="46"/>
        <v>0.431573616239195</v>
      </c>
      <c r="E1010" s="60">
        <f ca="1" t="shared" si="47"/>
        <v>1</v>
      </c>
      <c r="F1010" s="65">
        <f ca="1">IF(E1010=1,$C$4*SQRT(D1010),IF(E1010=2,$C$4+($C$5-$C$4)*D1010,$C$6-($C$6-$C$5)*SQRT(1-D1010)))</f>
        <v>1.97082788344207</v>
      </c>
    </row>
    <row r="1011" spans="2:6">
      <c r="B1011" s="59">
        <v>995</v>
      </c>
      <c r="C1011" s="60">
        <f ca="1" t="shared" si="45"/>
        <v>0.271288722633135</v>
      </c>
      <c r="D1011" s="60">
        <f ca="1" t="shared" si="46"/>
        <v>0.825362959409511</v>
      </c>
      <c r="E1011" s="60">
        <f ca="1" t="shared" si="47"/>
        <v>2</v>
      </c>
      <c r="F1011" s="65">
        <f ca="1">IF(E1011=1,$C$4*SQRT(D1011),IF(E1011=2,$C$4+($C$5-$C$4)*D1011,$C$6-($C$6-$C$5)*SQRT(1-D1011)))</f>
        <v>6.30145183763804</v>
      </c>
    </row>
    <row r="1012" spans="2:6">
      <c r="B1012" s="59">
        <v>996</v>
      </c>
      <c r="C1012" s="60">
        <f ca="1" t="shared" si="45"/>
        <v>0.814421401947993</v>
      </c>
      <c r="D1012" s="60">
        <f ca="1" t="shared" si="46"/>
        <v>0.268032609524791</v>
      </c>
      <c r="E1012" s="60">
        <f ca="1" t="shared" si="47"/>
        <v>3</v>
      </c>
      <c r="F1012" s="65">
        <f ca="1">IF(E1012=1,$C$4*SQRT(D1012),IF(E1012=2,$C$4+($C$5-$C$4)*D1012,$C$6-($C$6-$C$5)*SQRT(1-D1012)))</f>
        <v>7.43334721587105</v>
      </c>
    </row>
    <row r="1013" spans="2:6">
      <c r="B1013" s="59">
        <v>997</v>
      </c>
      <c r="C1013" s="60">
        <f ca="1" t="shared" si="45"/>
        <v>0.559529598512478</v>
      </c>
      <c r="D1013" s="60">
        <f ca="1" t="shared" si="46"/>
        <v>0.409486238181903</v>
      </c>
      <c r="E1013" s="60">
        <f ca="1" t="shared" si="47"/>
        <v>2</v>
      </c>
      <c r="F1013" s="65">
        <f ca="1">IF(E1013=1,$C$4*SQRT(D1013),IF(E1013=2,$C$4+($C$5-$C$4)*D1013,$C$6-($C$6-$C$5)*SQRT(1-D1013)))</f>
        <v>4.63794495272761</v>
      </c>
    </row>
    <row r="1014" spans="2:6">
      <c r="B1014" s="59">
        <v>998</v>
      </c>
      <c r="C1014" s="60">
        <f ca="1" t="shared" si="45"/>
        <v>0.352365604273411</v>
      </c>
      <c r="D1014" s="60">
        <f ca="1" t="shared" si="46"/>
        <v>0.514298561123628</v>
      </c>
      <c r="E1014" s="60">
        <f ca="1" t="shared" si="47"/>
        <v>2</v>
      </c>
      <c r="F1014" s="65">
        <f ca="1">IF(E1014=1,$C$4*SQRT(D1014),IF(E1014=2,$C$4+($C$5-$C$4)*D1014,$C$6-($C$6-$C$5)*SQRT(1-D1014)))</f>
        <v>5.05719424449451</v>
      </c>
    </row>
    <row r="1015" spans="2:6">
      <c r="B1015" s="59">
        <v>999</v>
      </c>
      <c r="C1015" s="60">
        <f ca="1" t="shared" si="45"/>
        <v>0.693634362472928</v>
      </c>
      <c r="D1015" s="60">
        <f ca="1" t="shared" si="46"/>
        <v>0.778022353310241</v>
      </c>
      <c r="E1015" s="60">
        <f ca="1" t="shared" si="47"/>
        <v>2</v>
      </c>
      <c r="F1015" s="65">
        <f ca="1">IF(E1015=1,$C$4*SQRT(D1015),IF(E1015=2,$C$4+($C$5-$C$4)*D1015,$C$6-($C$6-$C$5)*SQRT(1-D1015)))</f>
        <v>6.11208941324096</v>
      </c>
    </row>
    <row r="1016" spans="2:6">
      <c r="B1016" s="66">
        <v>1000</v>
      </c>
      <c r="C1016" s="67">
        <f ca="1" t="shared" si="45"/>
        <v>0.842683774138112</v>
      </c>
      <c r="D1016" s="67">
        <f ca="1" t="shared" si="46"/>
        <v>0.988664364989333</v>
      </c>
      <c r="E1016" s="67">
        <f ca="1" t="shared" si="47"/>
        <v>3</v>
      </c>
      <c r="F1016" s="70">
        <f ca="1">IF(E1016=1,$C$4*SQRT(D1016),IF(E1016=2,$C$4+($C$5-$C$4)*D1016,$C$6-($C$6-$C$5)*SQRT(1-D1016)))</f>
        <v>9.68059318245222</v>
      </c>
    </row>
    <row r="1018" spans="2:3">
      <c r="B1018" s="3" t="s">
        <v>19</v>
      </c>
      <c r="C1018" s="1">
        <f ca="1">AVERAGE(F17:F1016)</f>
        <v>5.02942379865241</v>
      </c>
    </row>
    <row r="1019" spans="2:3">
      <c r="B1019" s="3" t="s">
        <v>20</v>
      </c>
      <c r="C1019" s="1">
        <f ca="1">MIN(F17:F1016)</f>
        <v>0.137447702280275</v>
      </c>
    </row>
    <row r="1020" spans="2:3">
      <c r="B1020" s="3" t="s">
        <v>21</v>
      </c>
      <c r="C1020" s="1">
        <f ca="1">MAX(F17:F1016)</f>
        <v>9.8232085316758</v>
      </c>
    </row>
    <row r="1023" spans="2:2">
      <c r="B1023" s="3" t="s">
        <v>22</v>
      </c>
    </row>
    <row r="1024" spans="8:9">
      <c r="H1024" s="1" t="s">
        <v>23</v>
      </c>
      <c r="I1024" s="1">
        <f>2/(-C4+C5+C6)</f>
        <v>0.142857142857143</v>
      </c>
    </row>
    <row r="1025" spans="2:8">
      <c r="B1025" s="85" t="s">
        <v>24</v>
      </c>
      <c r="C1025" s="85" t="s">
        <v>25</v>
      </c>
      <c r="D1025" s="85" t="s">
        <v>26</v>
      </c>
      <c r="E1025" s="85" t="s">
        <v>27</v>
      </c>
      <c r="F1025" s="85" t="s">
        <v>28</v>
      </c>
      <c r="G1025" s="85" t="s">
        <v>29</v>
      </c>
      <c r="H1025" s="85" t="s">
        <v>30</v>
      </c>
    </row>
    <row r="1026" spans="2:8">
      <c r="B1026" s="14">
        <v>1</v>
      </c>
      <c r="C1026" s="14">
        <f>($C$6/20)*0</f>
        <v>0</v>
      </c>
      <c r="D1026" s="14">
        <f>($C$6/20)*1</f>
        <v>0.5</v>
      </c>
      <c r="E1026" s="14">
        <f t="shared" ref="E1026:E1045" si="48">(C1026+D1026)/2</f>
        <v>0.25</v>
      </c>
      <c r="F1026" s="14">
        <f ca="1" t="shared" ref="F1026:F1045" si="49">COUNTIFS($F$17:$F$1016,"&gt;="&amp;C1026,$F$17:$F$1016,"&lt;"&amp;D1026)</f>
        <v>11</v>
      </c>
      <c r="G1026" s="14">
        <f ca="1" t="shared" ref="G1026:G1045" si="50">F1026/($C$7*(D1026-C1026))</f>
        <v>0.022</v>
      </c>
      <c r="H1026" s="14">
        <f>IF(E1026&lt;=$C$4,$I$1024*E1026/$C$4,IF(E1026&lt;=$C$5,$I$1024,$I$1024*($C$6-E1026)/($C$6-$C$5)))</f>
        <v>0.0119047619047619</v>
      </c>
    </row>
    <row r="1027" spans="2:8">
      <c r="B1027" s="14">
        <v>2</v>
      </c>
      <c r="C1027" s="14">
        <f>($C$6/20)*1</f>
        <v>0.5</v>
      </c>
      <c r="D1027" s="14">
        <f>($C$6/20)*2</f>
        <v>1</v>
      </c>
      <c r="E1027" s="14">
        <f t="shared" si="48"/>
        <v>0.75</v>
      </c>
      <c r="F1027" s="14">
        <f ca="1" t="shared" si="49"/>
        <v>14</v>
      </c>
      <c r="G1027" s="14">
        <f ca="1" t="shared" si="50"/>
        <v>0.028</v>
      </c>
      <c r="H1027" s="14">
        <f>IF(E1027&lt;=$C$4,$I$1024*E1027/$C$4,IF(E1027&lt;=$C$5,$I$1024,$I$1024*($C$6-E1027)/($C$6-$C$5)))</f>
        <v>0.0357142857142857</v>
      </c>
    </row>
    <row r="1028" spans="2:8">
      <c r="B1028" s="14">
        <v>3</v>
      </c>
      <c r="C1028" s="14">
        <f>($C$6/20)*2</f>
        <v>1</v>
      </c>
      <c r="D1028" s="14">
        <f>($C$6/20)*3</f>
        <v>1.5</v>
      </c>
      <c r="E1028" s="14">
        <f t="shared" si="48"/>
        <v>1.25</v>
      </c>
      <c r="F1028" s="14">
        <f ca="1" t="shared" si="49"/>
        <v>24</v>
      </c>
      <c r="G1028" s="14">
        <f ca="1" t="shared" si="50"/>
        <v>0.048</v>
      </c>
      <c r="H1028" s="14">
        <f>IF(E1028&lt;=$C$4,$I$1024*E1028/$C$4,IF(E1028&lt;=$C$5,$I$1024,$I$1024*($C$6-E1028)/($C$6-$C$5)))</f>
        <v>0.0595238095238095</v>
      </c>
    </row>
    <row r="1029" spans="2:8">
      <c r="B1029" s="14">
        <v>4</v>
      </c>
      <c r="C1029" s="14">
        <f>($C$6/20)*3</f>
        <v>1.5</v>
      </c>
      <c r="D1029" s="14">
        <f>($C$6/20)*4</f>
        <v>2</v>
      </c>
      <c r="E1029" s="14">
        <f t="shared" si="48"/>
        <v>1.75</v>
      </c>
      <c r="F1029" s="14">
        <f ca="1" t="shared" si="49"/>
        <v>38</v>
      </c>
      <c r="G1029" s="14">
        <f ca="1" t="shared" si="50"/>
        <v>0.076</v>
      </c>
      <c r="H1029" s="14">
        <f>IF(E1029&lt;=$C$4,$I$1024*E1029/$C$4,IF(E1029&lt;=$C$5,$I$1024,$I$1024*($C$6-E1029)/($C$6-$C$5)))</f>
        <v>0.0833333333333333</v>
      </c>
    </row>
    <row r="1030" spans="2:8">
      <c r="B1030" s="14">
        <v>5</v>
      </c>
      <c r="C1030" s="14">
        <f>($C$6/20)*4</f>
        <v>2</v>
      </c>
      <c r="D1030" s="14">
        <f>($C$6/20)*5</f>
        <v>2.5</v>
      </c>
      <c r="E1030" s="14">
        <f t="shared" si="48"/>
        <v>2.25</v>
      </c>
      <c r="F1030" s="14">
        <f ca="1" t="shared" si="49"/>
        <v>48</v>
      </c>
      <c r="G1030" s="14">
        <f ca="1" t="shared" si="50"/>
        <v>0.096</v>
      </c>
      <c r="H1030" s="14">
        <f>IF(E1030&lt;=$C$4,$I$1024*E1030/$C$4,IF(E1030&lt;=$C$5,$I$1024,$I$1024*($C$6-E1030)/($C$6-$C$5)))</f>
        <v>0.107142857142857</v>
      </c>
    </row>
    <row r="1031" spans="2:8">
      <c r="B1031" s="14">
        <v>6</v>
      </c>
      <c r="C1031" s="14">
        <f>($C$6/20)*5</f>
        <v>2.5</v>
      </c>
      <c r="D1031" s="14">
        <f>($C$6/20)*6</f>
        <v>3</v>
      </c>
      <c r="E1031" s="14">
        <f t="shared" si="48"/>
        <v>2.75</v>
      </c>
      <c r="F1031" s="14">
        <f ca="1" t="shared" si="49"/>
        <v>49</v>
      </c>
      <c r="G1031" s="14">
        <f ca="1" t="shared" si="50"/>
        <v>0.098</v>
      </c>
      <c r="H1031" s="14">
        <f>IF(E1031&lt;=$C$4,$I$1024*E1031/$C$4,IF(E1031&lt;=$C$5,$I$1024,$I$1024*($C$6-E1031)/($C$6-$C$5)))</f>
        <v>0.130952380952381</v>
      </c>
    </row>
    <row r="1032" spans="2:8">
      <c r="B1032" s="14">
        <v>7</v>
      </c>
      <c r="C1032" s="14">
        <f>($C$6/20)*6</f>
        <v>3</v>
      </c>
      <c r="D1032" s="14">
        <f>($C$6/20)*7</f>
        <v>3.5</v>
      </c>
      <c r="E1032" s="14">
        <f t="shared" si="48"/>
        <v>3.25</v>
      </c>
      <c r="F1032" s="14">
        <f ca="1" t="shared" si="49"/>
        <v>95</v>
      </c>
      <c r="G1032" s="14">
        <f ca="1" t="shared" si="50"/>
        <v>0.19</v>
      </c>
      <c r="H1032" s="14">
        <f>IF(E1032&lt;=$C$4,$I$1024*E1032/$C$4,IF(E1032&lt;=$C$5,$I$1024,$I$1024*($C$6-E1032)/($C$6-$C$5)))</f>
        <v>0.142857142857143</v>
      </c>
    </row>
    <row r="1033" spans="2:8">
      <c r="B1033" s="14">
        <v>8</v>
      </c>
      <c r="C1033" s="14">
        <f>($C$6/20)*7</f>
        <v>3.5</v>
      </c>
      <c r="D1033" s="14">
        <f>($C$6/20)*8</f>
        <v>4</v>
      </c>
      <c r="E1033" s="14">
        <f t="shared" si="48"/>
        <v>3.75</v>
      </c>
      <c r="F1033" s="14">
        <f ca="1" t="shared" si="49"/>
        <v>67</v>
      </c>
      <c r="G1033" s="14">
        <f ca="1" t="shared" si="50"/>
        <v>0.134</v>
      </c>
      <c r="H1033" s="14">
        <f>IF(E1033&lt;=$C$4,$I$1024*E1033/$C$4,IF(E1033&lt;=$C$5,$I$1024,$I$1024*($C$6-E1033)/($C$6-$C$5)))</f>
        <v>0.142857142857143</v>
      </c>
    </row>
    <row r="1034" spans="2:8">
      <c r="B1034" s="14">
        <v>9</v>
      </c>
      <c r="C1034" s="14">
        <f>($C$6/20)*8</f>
        <v>4</v>
      </c>
      <c r="D1034" s="14">
        <f>($C$6/20)*9</f>
        <v>4.5</v>
      </c>
      <c r="E1034" s="14">
        <f t="shared" si="48"/>
        <v>4.25</v>
      </c>
      <c r="F1034" s="14">
        <f ca="1" t="shared" si="49"/>
        <v>73</v>
      </c>
      <c r="G1034" s="14">
        <f ca="1" t="shared" si="50"/>
        <v>0.146</v>
      </c>
      <c r="H1034" s="14">
        <f>IF(E1034&lt;=$C$4,$I$1024*E1034/$C$4,IF(E1034&lt;=$C$5,$I$1024,$I$1024*($C$6-E1034)/($C$6-$C$5)))</f>
        <v>0.142857142857143</v>
      </c>
    </row>
    <row r="1035" spans="2:8">
      <c r="B1035" s="14">
        <v>10</v>
      </c>
      <c r="C1035" s="14">
        <f>($C$6/20)*9</f>
        <v>4.5</v>
      </c>
      <c r="D1035" s="14">
        <f>($C$6/20)*10</f>
        <v>5</v>
      </c>
      <c r="E1035" s="14">
        <f t="shared" si="48"/>
        <v>4.75</v>
      </c>
      <c r="F1035" s="14">
        <f ca="1" t="shared" si="49"/>
        <v>83</v>
      </c>
      <c r="G1035" s="14">
        <f ca="1" t="shared" si="50"/>
        <v>0.166</v>
      </c>
      <c r="H1035" s="14">
        <f>IF(E1035&lt;=$C$4,$I$1024*E1035/$C$4,IF(E1035&lt;=$C$5,$I$1024,$I$1024*($C$6-E1035)/($C$6-$C$5)))</f>
        <v>0.142857142857143</v>
      </c>
    </row>
    <row r="1036" spans="2:8">
      <c r="B1036" s="14">
        <v>11</v>
      </c>
      <c r="C1036" s="14">
        <f>($C$6/20)*10</f>
        <v>5</v>
      </c>
      <c r="D1036" s="14">
        <f>($C$6/20)*11</f>
        <v>5.5</v>
      </c>
      <c r="E1036" s="14">
        <f t="shared" si="48"/>
        <v>5.25</v>
      </c>
      <c r="F1036" s="14">
        <f ca="1" t="shared" si="49"/>
        <v>70</v>
      </c>
      <c r="G1036" s="14">
        <f ca="1" t="shared" si="50"/>
        <v>0.14</v>
      </c>
      <c r="H1036" s="14">
        <f>IF(E1036&lt;=$C$4,$I$1024*E1036/$C$4,IF(E1036&lt;=$C$5,$I$1024,$I$1024*($C$6-E1036)/($C$6-$C$5)))</f>
        <v>0.142857142857143</v>
      </c>
    </row>
    <row r="1037" spans="2:8">
      <c r="B1037" s="14">
        <v>12</v>
      </c>
      <c r="C1037" s="14">
        <f>($C$6/20)*11</f>
        <v>5.5</v>
      </c>
      <c r="D1037" s="14">
        <f>($C$6/20)*12</f>
        <v>6</v>
      </c>
      <c r="E1037" s="14">
        <f t="shared" si="48"/>
        <v>5.75</v>
      </c>
      <c r="F1037" s="14">
        <f ca="1" t="shared" si="49"/>
        <v>66</v>
      </c>
      <c r="G1037" s="14">
        <f ca="1" t="shared" si="50"/>
        <v>0.132</v>
      </c>
      <c r="H1037" s="14">
        <f>IF(E1037&lt;=$C$4,$I$1024*E1037/$C$4,IF(E1037&lt;=$C$5,$I$1024,$I$1024*($C$6-E1037)/($C$6-$C$5)))</f>
        <v>0.142857142857143</v>
      </c>
    </row>
    <row r="1038" spans="2:8">
      <c r="B1038" s="14">
        <v>13</v>
      </c>
      <c r="C1038" s="14">
        <f>($C$6/20)*12</f>
        <v>6</v>
      </c>
      <c r="D1038" s="14">
        <f>($C$6/20)*13</f>
        <v>6.5</v>
      </c>
      <c r="E1038" s="14">
        <f t="shared" si="48"/>
        <v>6.25</v>
      </c>
      <c r="F1038" s="14">
        <f ca="1" t="shared" si="49"/>
        <v>77</v>
      </c>
      <c r="G1038" s="14">
        <f ca="1" t="shared" si="50"/>
        <v>0.154</v>
      </c>
      <c r="H1038" s="14">
        <f>IF(E1038&lt;=$C$4,$I$1024*E1038/$C$4,IF(E1038&lt;=$C$5,$I$1024,$I$1024*($C$6-E1038)/($C$6-$C$5)))</f>
        <v>0.142857142857143</v>
      </c>
    </row>
    <row r="1039" spans="2:8">
      <c r="B1039" s="14">
        <v>14</v>
      </c>
      <c r="C1039" s="14">
        <f>($C$6/20)*13</f>
        <v>6.5</v>
      </c>
      <c r="D1039" s="14">
        <f>($C$6/20)*14</f>
        <v>7</v>
      </c>
      <c r="E1039" s="14">
        <f t="shared" si="48"/>
        <v>6.75</v>
      </c>
      <c r="F1039" s="14">
        <f ca="1" t="shared" si="49"/>
        <v>75</v>
      </c>
      <c r="G1039" s="14">
        <f ca="1" t="shared" si="50"/>
        <v>0.15</v>
      </c>
      <c r="H1039" s="14">
        <f>IF(E1039&lt;=$C$4,$I$1024*E1039/$C$4,IF(E1039&lt;=$C$5,$I$1024,$I$1024*($C$6-E1039)/($C$6-$C$5)))</f>
        <v>0.142857142857143</v>
      </c>
    </row>
    <row r="1040" spans="2:8">
      <c r="B1040" s="14">
        <v>15</v>
      </c>
      <c r="C1040" s="14">
        <f>($C$6/20)*14</f>
        <v>7</v>
      </c>
      <c r="D1040" s="14">
        <f>($C$6/20)*15</f>
        <v>7.5</v>
      </c>
      <c r="E1040" s="14">
        <f t="shared" si="48"/>
        <v>7.25</v>
      </c>
      <c r="F1040" s="14">
        <f ca="1" t="shared" si="49"/>
        <v>62</v>
      </c>
      <c r="G1040" s="14">
        <f ca="1" t="shared" si="50"/>
        <v>0.124</v>
      </c>
      <c r="H1040" s="14">
        <f>IF(E1040&lt;=$C$4,$I$1024*E1040/$C$4,IF(E1040&lt;=$C$5,$I$1024,$I$1024*($C$6-E1040)/($C$6-$C$5)))</f>
        <v>0.130952380952381</v>
      </c>
    </row>
    <row r="1041" spans="2:8">
      <c r="B1041" s="14">
        <v>16</v>
      </c>
      <c r="C1041" s="14">
        <f>($C$6/20)*15</f>
        <v>7.5</v>
      </c>
      <c r="D1041" s="14">
        <f>($C$6/20)*16</f>
        <v>8</v>
      </c>
      <c r="E1041" s="14">
        <f t="shared" si="48"/>
        <v>7.75</v>
      </c>
      <c r="F1041" s="14">
        <f ca="1" t="shared" si="49"/>
        <v>53</v>
      </c>
      <c r="G1041" s="14">
        <f ca="1" t="shared" si="50"/>
        <v>0.106</v>
      </c>
      <c r="H1041" s="14">
        <f>IF(E1041&lt;=$C$4,$I$1024*E1041/$C$4,IF(E1041&lt;=$C$5,$I$1024,$I$1024*($C$6-E1041)/($C$6-$C$5)))</f>
        <v>0.107142857142857</v>
      </c>
    </row>
    <row r="1042" spans="2:8">
      <c r="B1042" s="14">
        <v>17</v>
      </c>
      <c r="C1042" s="14">
        <f>($C$6/20)*16</f>
        <v>8</v>
      </c>
      <c r="D1042" s="14">
        <f>($C$6/20)*17</f>
        <v>8.5</v>
      </c>
      <c r="E1042" s="14">
        <f t="shared" si="48"/>
        <v>8.25</v>
      </c>
      <c r="F1042" s="14">
        <f ca="1" t="shared" si="49"/>
        <v>33</v>
      </c>
      <c r="G1042" s="14">
        <f ca="1" t="shared" si="50"/>
        <v>0.066</v>
      </c>
      <c r="H1042" s="14">
        <f>IF(E1042&lt;=$C$4,$I$1024*E1042/$C$4,IF(E1042&lt;=$C$5,$I$1024,$I$1024*($C$6-E1042)/($C$6-$C$5)))</f>
        <v>0.0833333333333333</v>
      </c>
    </row>
    <row r="1043" spans="2:8">
      <c r="B1043" s="14">
        <v>18</v>
      </c>
      <c r="C1043" s="14">
        <f>($C$6/20)*17</f>
        <v>8.5</v>
      </c>
      <c r="D1043" s="14">
        <f>($C$6/20)*18</f>
        <v>9</v>
      </c>
      <c r="E1043" s="14">
        <f t="shared" si="48"/>
        <v>8.75</v>
      </c>
      <c r="F1043" s="14">
        <f ca="1" t="shared" si="49"/>
        <v>40</v>
      </c>
      <c r="G1043" s="14">
        <f ca="1" t="shared" si="50"/>
        <v>0.08</v>
      </c>
      <c r="H1043" s="14">
        <f>IF(E1043&lt;=$C$4,$I$1024*E1043/$C$4,IF(E1043&lt;=$C$5,$I$1024,$I$1024*($C$6-E1043)/($C$6-$C$5)))</f>
        <v>0.0595238095238095</v>
      </c>
    </row>
    <row r="1044" spans="2:8">
      <c r="B1044" s="14">
        <v>19</v>
      </c>
      <c r="C1044" s="14">
        <f>($C$6/20)*18</f>
        <v>9</v>
      </c>
      <c r="D1044" s="14">
        <f>($C$6/20)*19</f>
        <v>9.5</v>
      </c>
      <c r="E1044" s="14">
        <f t="shared" si="48"/>
        <v>9.25</v>
      </c>
      <c r="F1044" s="14">
        <f ca="1" t="shared" si="49"/>
        <v>17</v>
      </c>
      <c r="G1044" s="14">
        <f ca="1" t="shared" si="50"/>
        <v>0.034</v>
      </c>
      <c r="H1044" s="14">
        <f>IF(E1044&lt;=$C$4,$I$1024*E1044/$C$4,IF(E1044&lt;=$C$5,$I$1024,$I$1024*($C$6-E1044)/($C$6-$C$5)))</f>
        <v>0.0357142857142857</v>
      </c>
    </row>
    <row r="1045" spans="2:8">
      <c r="B1045" s="14">
        <v>20</v>
      </c>
      <c r="C1045" s="14">
        <f>($C$6/20)*19</f>
        <v>9.5</v>
      </c>
      <c r="D1045" s="14">
        <f>($C$6/20)*20</f>
        <v>10</v>
      </c>
      <c r="E1045" s="14">
        <f t="shared" si="48"/>
        <v>9.75</v>
      </c>
      <c r="F1045" s="14">
        <f ca="1" t="shared" si="49"/>
        <v>5</v>
      </c>
      <c r="G1045" s="14">
        <f ca="1" t="shared" si="50"/>
        <v>0.01</v>
      </c>
      <c r="H1045" s="14">
        <f>IF(E1045&lt;=$C$4,$I$1024*E1045/$C$4,IF(E1045&lt;=$C$5,$I$1024,$I$1024*($C$6-E1045)/($C$6-$C$5)))</f>
        <v>0.0119047619047619</v>
      </c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H1044"/>
  <sheetViews>
    <sheetView zoomScale="70" zoomScaleNormal="70" workbookViewId="0">
      <selection activeCell="B2" sqref="B2"/>
    </sheetView>
  </sheetViews>
  <sheetFormatPr defaultColWidth="8.68032786885246" defaultRowHeight="13.55" outlineLevelCol="7"/>
  <cols>
    <col min="1" max="1" width="8.68032786885246" style="1"/>
    <col min="2" max="2" width="18.0327868852459" style="1" customWidth="1"/>
    <col min="3" max="3" width="14" style="1" customWidth="1"/>
    <col min="4" max="4" width="12.5573770491803" style="1"/>
    <col min="5" max="5" width="11.6967213114754" style="1" customWidth="1"/>
    <col min="6" max="6" width="16.1393442622951" style="1" customWidth="1"/>
    <col min="7" max="7" width="17.9180327868852" style="1" customWidth="1"/>
    <col min="8" max="8" width="16.5819672131148" style="1" customWidth="1"/>
    <col min="9" max="16384" width="8.68032786885246" style="1"/>
  </cols>
  <sheetData>
    <row r="1" ht="17.65" spans="2:6">
      <c r="B1" s="53" t="s">
        <v>31</v>
      </c>
      <c r="C1" s="53"/>
      <c r="D1" s="53"/>
      <c r="E1" s="53"/>
      <c r="F1" s="53"/>
    </row>
    <row r="3" spans="2:2">
      <c r="B3" s="3" t="s">
        <v>1</v>
      </c>
    </row>
    <row r="4" spans="2:7">
      <c r="B4" s="1" t="s">
        <v>32</v>
      </c>
      <c r="C4" s="4">
        <v>8</v>
      </c>
      <c r="G4" s="23" t="s">
        <v>33</v>
      </c>
    </row>
    <row r="5" spans="2:3">
      <c r="B5" s="1" t="s">
        <v>34</v>
      </c>
      <c r="C5" s="4">
        <v>9</v>
      </c>
    </row>
    <row r="6" spans="2:3">
      <c r="B6" s="1" t="s">
        <v>35</v>
      </c>
      <c r="C6" s="4">
        <v>10</v>
      </c>
    </row>
    <row r="7" spans="2:3">
      <c r="B7" s="1" t="s">
        <v>6</v>
      </c>
      <c r="C7" s="4">
        <v>1000</v>
      </c>
    </row>
    <row r="9" spans="2:2">
      <c r="B9" s="3" t="s">
        <v>36</v>
      </c>
    </row>
    <row r="10" spans="2:3">
      <c r="B10" s="1" t="s">
        <v>8</v>
      </c>
      <c r="C10" s="54">
        <f>(C5-C4)/(C6-C4)</f>
        <v>0.5</v>
      </c>
    </row>
    <row r="11" spans="2:3">
      <c r="B11" s="1" t="s">
        <v>9</v>
      </c>
      <c r="C11" s="54">
        <f>(C6-C5)/(C6-C4)</f>
        <v>0.5</v>
      </c>
    </row>
    <row r="12" spans="2:3">
      <c r="B12" s="1" t="s">
        <v>11</v>
      </c>
      <c r="C12" s="54">
        <f>C10+C11</f>
        <v>1</v>
      </c>
    </row>
    <row r="16" spans="2:6">
      <c r="B16" s="55" t="s">
        <v>37</v>
      </c>
      <c r="C16" s="56" t="s">
        <v>14</v>
      </c>
      <c r="D16" s="56" t="s">
        <v>15</v>
      </c>
      <c r="E16" s="56" t="s">
        <v>38</v>
      </c>
      <c r="F16" s="63" t="s">
        <v>17</v>
      </c>
    </row>
    <row r="17" spans="2:6">
      <c r="B17" s="57">
        <v>1</v>
      </c>
      <c r="C17" s="58">
        <f ca="1" t="shared" ref="C17:C80" si="0">RAND()</f>
        <v>0.760261919048584</v>
      </c>
      <c r="D17" s="58">
        <f ca="1" t="shared" ref="D17:D80" si="1">RAND()</f>
        <v>0.0337770641859716</v>
      </c>
      <c r="E17" s="58">
        <f ca="1" t="shared" ref="E17:E80" si="2">IF(C17&lt;=$C$10,1,2)</f>
        <v>2</v>
      </c>
      <c r="F17" s="64">
        <f ca="1">IF(E17=1,$C$4+SQRT(D17*($C$6-$C$4)*($C$5-$C$4)),$C$6-SQRT((1-D17)*($C$6-$C$4)*($C$6-$C$5)))</f>
        <v>8.60987559131276</v>
      </c>
    </row>
    <row r="18" spans="2:6">
      <c r="B18" s="57">
        <v>2</v>
      </c>
      <c r="C18" s="58">
        <f ca="1" t="shared" si="0"/>
        <v>0.844477166164094</v>
      </c>
      <c r="D18" s="58">
        <f ca="1" t="shared" si="1"/>
        <v>0.975088951074419</v>
      </c>
      <c r="E18" s="58">
        <f ca="1" t="shared" si="2"/>
        <v>2</v>
      </c>
      <c r="F18" s="64">
        <f ca="1">IF(E18=1,$C$4+SQRT(D18*($C$6-$C$4)*($C$5-$C$4)),$C$6-SQRT((1-D18)*($C$6-$C$4)*($C$6-$C$5)))</f>
        <v>9.7767913580276</v>
      </c>
    </row>
    <row r="19" spans="2:6">
      <c r="B19" s="57">
        <v>3</v>
      </c>
      <c r="C19" s="58">
        <f ca="1" t="shared" si="0"/>
        <v>0.711665662010615</v>
      </c>
      <c r="D19" s="58">
        <f ca="1" t="shared" si="1"/>
        <v>0.252480864415508</v>
      </c>
      <c r="E19" s="58">
        <f ca="1" t="shared" si="2"/>
        <v>2</v>
      </c>
      <c r="F19" s="64">
        <f ca="1">IF(E19=1,$C$4+SQRT(D19*($C$6-$C$4)*($C$5-$C$4)),$C$6-SQRT((1-D19)*($C$6-$C$4)*($C$6-$C$5)))</f>
        <v>8.77728242379158</v>
      </c>
    </row>
    <row r="20" spans="2:6">
      <c r="B20" s="57">
        <v>4</v>
      </c>
      <c r="C20" s="58">
        <f ca="1" t="shared" si="0"/>
        <v>0.951217304838211</v>
      </c>
      <c r="D20" s="58">
        <f ca="1" t="shared" si="1"/>
        <v>0.756604910003971</v>
      </c>
      <c r="E20" s="58">
        <f ca="1" t="shared" si="2"/>
        <v>2</v>
      </c>
      <c r="F20" s="64">
        <f ca="1">IF(E20=1,$C$4+SQRT(D20*($C$6-$C$4)*($C$5-$C$4)),$C$6-SQRT((1-D20)*($C$6-$C$4)*($C$6-$C$5)))</f>
        <v>9.30229649564298</v>
      </c>
    </row>
    <row r="21" spans="2:6">
      <c r="B21" s="57">
        <v>5</v>
      </c>
      <c r="C21" s="58">
        <f ca="1" t="shared" si="0"/>
        <v>0.0714173834651404</v>
      </c>
      <c r="D21" s="58">
        <f ca="1" t="shared" si="1"/>
        <v>0.707326429908606</v>
      </c>
      <c r="E21" s="58">
        <f ca="1" t="shared" si="2"/>
        <v>1</v>
      </c>
      <c r="F21" s="64">
        <f ca="1">IF(E21=1,$C$4+SQRT(D21*($C$6-$C$4)*($C$5-$C$4)),$C$6-SQRT((1-D21)*($C$6-$C$4)*($C$6-$C$5)))</f>
        <v>9.18939180248445</v>
      </c>
    </row>
    <row r="22" spans="2:6">
      <c r="B22" s="57">
        <v>6</v>
      </c>
      <c r="C22" s="58">
        <f ca="1" t="shared" si="0"/>
        <v>0.368123914356643</v>
      </c>
      <c r="D22" s="58">
        <f ca="1" t="shared" si="1"/>
        <v>0.0397255019430491</v>
      </c>
      <c r="E22" s="58">
        <f ca="1" t="shared" si="2"/>
        <v>1</v>
      </c>
      <c r="F22" s="64">
        <f ca="1">IF(E22=1,$C$4+SQRT(D22*($C$6-$C$4)*($C$5-$C$4)),$C$6-SQRT((1-D22)*($C$6-$C$4)*($C$6-$C$5)))</f>
        <v>8.2818705445521</v>
      </c>
    </row>
    <row r="23" spans="2:6">
      <c r="B23" s="57">
        <v>7</v>
      </c>
      <c r="C23" s="58">
        <f ca="1" t="shared" si="0"/>
        <v>0.515563680861688</v>
      </c>
      <c r="D23" s="58">
        <f ca="1" t="shared" si="1"/>
        <v>0.822290130254811</v>
      </c>
      <c r="E23" s="58">
        <f ca="1" t="shared" si="2"/>
        <v>2</v>
      </c>
      <c r="F23" s="64">
        <f ca="1">IF(E23=1,$C$4+SQRT(D23*($C$6-$C$4)*($C$5-$C$4)),$C$6-SQRT((1-D23)*($C$6-$C$4)*($C$6-$C$5)))</f>
        <v>9.40382910211049</v>
      </c>
    </row>
    <row r="24" spans="2:6">
      <c r="B24" s="57">
        <v>8</v>
      </c>
      <c r="C24" s="58">
        <f ca="1" t="shared" si="0"/>
        <v>0.264115960243831</v>
      </c>
      <c r="D24" s="58">
        <f ca="1" t="shared" si="1"/>
        <v>0.997768947965102</v>
      </c>
      <c r="E24" s="58">
        <f ca="1" t="shared" si="2"/>
        <v>1</v>
      </c>
      <c r="F24" s="64">
        <f ca="1">IF(E24=1,$C$4+SQRT(D24*($C$6-$C$4)*($C$5-$C$4)),$C$6-SQRT((1-D24)*($C$6-$C$4)*($C$6-$C$5)))</f>
        <v>9.41263508944462</v>
      </c>
    </row>
    <row r="25" spans="2:6">
      <c r="B25" s="57">
        <v>9</v>
      </c>
      <c r="C25" s="58">
        <f ca="1" t="shared" si="0"/>
        <v>0.89773100483237</v>
      </c>
      <c r="D25" s="58">
        <f ca="1" t="shared" si="1"/>
        <v>0.653295290681217</v>
      </c>
      <c r="E25" s="58">
        <f ca="1" t="shared" si="2"/>
        <v>2</v>
      </c>
      <c r="F25" s="64">
        <f ca="1">IF(E25=1,$C$4+SQRT(D25*($C$6-$C$4)*($C$5-$C$4)),$C$6-SQRT((1-D25)*($C$6-$C$4)*($C$6-$C$5)))</f>
        <v>9.16728791371953</v>
      </c>
    </row>
    <row r="26" spans="2:6">
      <c r="B26" s="57">
        <v>10</v>
      </c>
      <c r="C26" s="58">
        <f ca="1" t="shared" si="0"/>
        <v>0.955962275554149</v>
      </c>
      <c r="D26" s="58">
        <f ca="1" t="shared" si="1"/>
        <v>0.944771889063391</v>
      </c>
      <c r="E26" s="58">
        <f ca="1" t="shared" si="2"/>
        <v>2</v>
      </c>
      <c r="F26" s="64">
        <f ca="1">IF(E26=1,$C$4+SQRT(D26*($C$6-$C$4)*($C$5-$C$4)),$C$6-SQRT((1-D26)*($C$6-$C$4)*($C$6-$C$5)))</f>
        <v>9.66765045227469</v>
      </c>
    </row>
    <row r="27" spans="2:6">
      <c r="B27" s="57">
        <v>11</v>
      </c>
      <c r="C27" s="58">
        <f ca="1" t="shared" si="0"/>
        <v>0.027172338832937</v>
      </c>
      <c r="D27" s="58">
        <f ca="1" t="shared" si="1"/>
        <v>0.810498532941998</v>
      </c>
      <c r="E27" s="58">
        <f ca="1" t="shared" si="2"/>
        <v>1</v>
      </c>
      <c r="F27" s="64">
        <f ca="1">IF(E27=1,$C$4+SQRT(D27*($C$6-$C$4)*($C$5-$C$4)),$C$6-SQRT((1-D27)*($C$6-$C$4)*($C$6-$C$5)))</f>
        <v>9.27318383035758</v>
      </c>
    </row>
    <row r="28" spans="2:6">
      <c r="B28" s="57">
        <v>12</v>
      </c>
      <c r="C28" s="58">
        <f ca="1" t="shared" si="0"/>
        <v>0.930472890903172</v>
      </c>
      <c r="D28" s="58">
        <f ca="1" t="shared" si="1"/>
        <v>0.676191967369515</v>
      </c>
      <c r="E28" s="58">
        <f ca="1" t="shared" si="2"/>
        <v>2</v>
      </c>
      <c r="F28" s="64">
        <f ca="1">IF(E28=1,$C$4+SQRT(D28*($C$6-$C$4)*($C$5-$C$4)),$C$6-SQRT((1-D28)*($C$6-$C$4)*($C$6-$C$5)))</f>
        <v>9.19525403681598</v>
      </c>
    </row>
    <row r="29" spans="2:6">
      <c r="B29" s="57">
        <v>13</v>
      </c>
      <c r="C29" s="58">
        <f ca="1" t="shared" si="0"/>
        <v>0.673141998508644</v>
      </c>
      <c r="D29" s="58">
        <f ca="1" t="shared" si="1"/>
        <v>0.764395498107921</v>
      </c>
      <c r="E29" s="58">
        <f ca="1" t="shared" si="2"/>
        <v>2</v>
      </c>
      <c r="F29" s="64">
        <f ca="1">IF(E29=1,$C$4+SQRT(D29*($C$6-$C$4)*($C$5-$C$4)),$C$6-SQRT((1-D29)*($C$6-$C$4)*($C$6-$C$5)))</f>
        <v>9.31355334964459</v>
      </c>
    </row>
    <row r="30" spans="2:6">
      <c r="B30" s="57">
        <v>14</v>
      </c>
      <c r="C30" s="58">
        <f ca="1" t="shared" si="0"/>
        <v>0.539216486447593</v>
      </c>
      <c r="D30" s="58">
        <f ca="1" t="shared" si="1"/>
        <v>0.9801128637545</v>
      </c>
      <c r="E30" s="58">
        <f ca="1" t="shared" si="2"/>
        <v>2</v>
      </c>
      <c r="F30" s="64">
        <f ca="1">IF(E30=1,$C$4+SQRT(D30*($C$6-$C$4)*($C$5-$C$4)),$C$6-SQRT((1-D30)*($C$6-$C$4)*($C$6-$C$5)))</f>
        <v>9.80056511716603</v>
      </c>
    </row>
    <row r="31" spans="2:6">
      <c r="B31" s="57">
        <v>15</v>
      </c>
      <c r="C31" s="58">
        <f ca="1" t="shared" si="0"/>
        <v>0.838262698382116</v>
      </c>
      <c r="D31" s="58">
        <f ca="1" t="shared" si="1"/>
        <v>0.557373501932773</v>
      </c>
      <c r="E31" s="58">
        <f ca="1" t="shared" si="2"/>
        <v>2</v>
      </c>
      <c r="F31" s="64">
        <f ca="1">IF(E31=1,$C$4+SQRT(D31*($C$6-$C$4)*($C$5-$C$4)),$C$6-SQRT((1-D31)*($C$6-$C$4)*($C$6-$C$5)))</f>
        <v>9.05912115756892</v>
      </c>
    </row>
    <row r="32" spans="2:6">
      <c r="B32" s="57">
        <v>16</v>
      </c>
      <c r="C32" s="58">
        <f ca="1" t="shared" si="0"/>
        <v>0.892839838267898</v>
      </c>
      <c r="D32" s="58">
        <f ca="1" t="shared" si="1"/>
        <v>0.0756765814842288</v>
      </c>
      <c r="E32" s="58">
        <f ca="1" t="shared" si="2"/>
        <v>2</v>
      </c>
      <c r="F32" s="64">
        <f ca="1">IF(E32=1,$C$4+SQRT(D32*($C$6-$C$4)*($C$5-$C$4)),$C$6-SQRT((1-D32)*($C$6-$C$4)*($C$6-$C$5)))</f>
        <v>8.64035047272043</v>
      </c>
    </row>
    <row r="33" spans="2:6">
      <c r="B33" s="57">
        <v>17</v>
      </c>
      <c r="C33" s="58">
        <f ca="1" t="shared" si="0"/>
        <v>0.11899887950659</v>
      </c>
      <c r="D33" s="58">
        <f ca="1" t="shared" si="1"/>
        <v>0.221541979125728</v>
      </c>
      <c r="E33" s="58">
        <f ca="1" t="shared" si="2"/>
        <v>1</v>
      </c>
      <c r="F33" s="64">
        <f ca="1">IF(E33=1,$C$4+SQRT(D33*($C$6-$C$4)*($C$5-$C$4)),$C$6-SQRT((1-D33)*($C$6-$C$4)*($C$6-$C$5)))</f>
        <v>8.66564551996649</v>
      </c>
    </row>
    <row r="34" spans="2:6">
      <c r="B34" s="57">
        <v>18</v>
      </c>
      <c r="C34" s="58">
        <f ca="1" t="shared" si="0"/>
        <v>0.557612009728336</v>
      </c>
      <c r="D34" s="58">
        <f ca="1" t="shared" si="1"/>
        <v>0.0436973125256228</v>
      </c>
      <c r="E34" s="58">
        <f ca="1" t="shared" si="2"/>
        <v>2</v>
      </c>
      <c r="F34" s="64">
        <f ca="1">IF(E34=1,$C$4+SQRT(D34*($C$6-$C$4)*($C$5-$C$4)),$C$6-SQRT((1-D34)*($C$6-$C$4)*($C$6-$C$5)))</f>
        <v>8.61703023353771</v>
      </c>
    </row>
    <row r="35" spans="2:6">
      <c r="B35" s="57">
        <v>19</v>
      </c>
      <c r="C35" s="58">
        <f ca="1" t="shared" si="0"/>
        <v>0.596530543573939</v>
      </c>
      <c r="D35" s="58">
        <f ca="1" t="shared" si="1"/>
        <v>0.292178003262254</v>
      </c>
      <c r="E35" s="58">
        <f ca="1" t="shared" si="2"/>
        <v>2</v>
      </c>
      <c r="F35" s="64">
        <f ca="1">IF(E35=1,$C$4+SQRT(D35*($C$6-$C$4)*($C$5-$C$4)),$C$6-SQRT((1-D35)*($C$6-$C$4)*($C$6-$C$5)))</f>
        <v>8.81019161480704</v>
      </c>
    </row>
    <row r="36" spans="2:6">
      <c r="B36" s="57">
        <v>20</v>
      </c>
      <c r="C36" s="58">
        <f ca="1" t="shared" si="0"/>
        <v>0.805108185047489</v>
      </c>
      <c r="D36" s="58">
        <f ca="1" t="shared" si="1"/>
        <v>0.900292656915388</v>
      </c>
      <c r="E36" s="58">
        <f ca="1" t="shared" si="2"/>
        <v>2</v>
      </c>
      <c r="F36" s="64">
        <f ca="1">IF(E36=1,$C$4+SQRT(D36*($C$6-$C$4)*($C$5-$C$4)),$C$6-SQRT((1-D36)*($C$6-$C$4)*($C$6-$C$5)))</f>
        <v>9.55344128474609</v>
      </c>
    </row>
    <row r="37" spans="2:6">
      <c r="B37" s="57">
        <v>21</v>
      </c>
      <c r="C37" s="58">
        <f ca="1" t="shared" si="0"/>
        <v>0.705769545671029</v>
      </c>
      <c r="D37" s="58">
        <f ca="1" t="shared" si="1"/>
        <v>0.977082908936404</v>
      </c>
      <c r="E37" s="58">
        <f ca="1" t="shared" si="2"/>
        <v>2</v>
      </c>
      <c r="F37" s="64">
        <f ca="1">IF(E37=1,$C$4+SQRT(D37*($C$6-$C$4)*($C$5-$C$4)),$C$6-SQRT((1-D37)*($C$6-$C$4)*($C$6-$C$5)))</f>
        <v>9.78591080800939</v>
      </c>
    </row>
    <row r="38" spans="2:6">
      <c r="B38" s="57">
        <v>22</v>
      </c>
      <c r="C38" s="58">
        <f ca="1" t="shared" si="0"/>
        <v>0.0705629377380603</v>
      </c>
      <c r="D38" s="58">
        <f ca="1" t="shared" si="1"/>
        <v>0.773818666965758</v>
      </c>
      <c r="E38" s="58">
        <f ca="1" t="shared" si="2"/>
        <v>1</v>
      </c>
      <c r="F38" s="64">
        <f ca="1">IF(E38=1,$C$4+SQRT(D38*($C$6-$C$4)*($C$5-$C$4)),$C$6-SQRT((1-D38)*($C$6-$C$4)*($C$6-$C$5)))</f>
        <v>9.24404072840543</v>
      </c>
    </row>
    <row r="39" spans="2:6">
      <c r="B39" s="57">
        <v>23</v>
      </c>
      <c r="C39" s="58">
        <f ca="1" t="shared" si="0"/>
        <v>0.292528946916995</v>
      </c>
      <c r="D39" s="58">
        <f ca="1" t="shared" si="1"/>
        <v>0.503124904269431</v>
      </c>
      <c r="E39" s="58">
        <f ca="1" t="shared" si="2"/>
        <v>1</v>
      </c>
      <c r="F39" s="64">
        <f ca="1">IF(E39=1,$C$4+SQRT(D39*($C$6-$C$4)*($C$5-$C$4)),$C$6-SQRT((1-D39)*($C$6-$C$4)*($C$6-$C$5)))</f>
        <v>9.00312003695413</v>
      </c>
    </row>
    <row r="40" spans="2:6">
      <c r="B40" s="57">
        <v>24</v>
      </c>
      <c r="C40" s="58">
        <f ca="1" t="shared" si="0"/>
        <v>0.808728211473352</v>
      </c>
      <c r="D40" s="58">
        <f ca="1" t="shared" si="1"/>
        <v>0.719297874533924</v>
      </c>
      <c r="E40" s="58">
        <f ca="1" t="shared" si="2"/>
        <v>2</v>
      </c>
      <c r="F40" s="64">
        <f ca="1">IF(E40=1,$C$4+SQRT(D40*($C$6-$C$4)*($C$5-$C$4)),$C$6-SQRT((1-D40)*($C$6-$C$4)*($C$6-$C$5)))</f>
        <v>9.25073085547839</v>
      </c>
    </row>
    <row r="41" spans="2:6">
      <c r="B41" s="57">
        <v>25</v>
      </c>
      <c r="C41" s="58">
        <f ca="1" t="shared" si="0"/>
        <v>0.120487111263314</v>
      </c>
      <c r="D41" s="58">
        <f ca="1" t="shared" si="1"/>
        <v>0.925237530420585</v>
      </c>
      <c r="E41" s="58">
        <f ca="1" t="shared" si="2"/>
        <v>1</v>
      </c>
      <c r="F41" s="64">
        <f ca="1">IF(E41=1,$C$4+SQRT(D41*($C$6-$C$4)*($C$5-$C$4)),$C$6-SQRT((1-D41)*($C$6-$C$4)*($C$6-$C$5)))</f>
        <v>9.36032167550222</v>
      </c>
    </row>
    <row r="42" spans="2:6">
      <c r="B42" s="57">
        <v>26</v>
      </c>
      <c r="C42" s="58">
        <f ca="1" t="shared" si="0"/>
        <v>0.142422804111638</v>
      </c>
      <c r="D42" s="58">
        <f ca="1" t="shared" si="1"/>
        <v>0.00526136588747894</v>
      </c>
      <c r="E42" s="58">
        <f ca="1" t="shared" si="2"/>
        <v>1</v>
      </c>
      <c r="F42" s="64">
        <f ca="1">IF(E42=1,$C$4+SQRT(D42*($C$6-$C$4)*($C$5-$C$4)),$C$6-SQRT((1-D42)*($C$6-$C$4)*($C$6-$C$5)))</f>
        <v>8.10258036739532</v>
      </c>
    </row>
    <row r="43" spans="2:6">
      <c r="B43" s="57">
        <v>27</v>
      </c>
      <c r="C43" s="58">
        <f ca="1" t="shared" si="0"/>
        <v>0.379920519808276</v>
      </c>
      <c r="D43" s="58">
        <f ca="1" t="shared" si="1"/>
        <v>0.220062897003737</v>
      </c>
      <c r="E43" s="58">
        <f ca="1" t="shared" si="2"/>
        <v>1</v>
      </c>
      <c r="F43" s="64">
        <f ca="1">IF(E43=1,$C$4+SQRT(D43*($C$6-$C$4)*($C$5-$C$4)),$C$6-SQRT((1-D43)*($C$6-$C$4)*($C$6-$C$5)))</f>
        <v>8.66341977209567</v>
      </c>
    </row>
    <row r="44" spans="2:6">
      <c r="B44" s="57">
        <v>28</v>
      </c>
      <c r="C44" s="58">
        <f ca="1" t="shared" si="0"/>
        <v>0.938004881946659</v>
      </c>
      <c r="D44" s="58">
        <f ca="1" t="shared" si="1"/>
        <v>0.0647093379826276</v>
      </c>
      <c r="E44" s="58">
        <f ca="1" t="shared" si="2"/>
        <v>2</v>
      </c>
      <c r="F44" s="64">
        <f ca="1">IF(E44=1,$C$4+SQRT(D44*($C$6-$C$4)*($C$5-$C$4)),$C$6-SQRT((1-D44)*($C$6-$C$4)*($C$6-$C$5)))</f>
        <v>8.63230803028067</v>
      </c>
    </row>
    <row r="45" spans="2:6">
      <c r="B45" s="57">
        <v>29</v>
      </c>
      <c r="C45" s="58">
        <f ca="1" t="shared" si="0"/>
        <v>0.644074013040615</v>
      </c>
      <c r="D45" s="58">
        <f ca="1" t="shared" si="1"/>
        <v>0.140244730654941</v>
      </c>
      <c r="E45" s="58">
        <f ca="1" t="shared" si="2"/>
        <v>2</v>
      </c>
      <c r="F45" s="64">
        <f ca="1">IF(E45=1,$C$4+SQRT(D45*($C$6-$C$4)*($C$5-$C$4)),$C$6-SQRT((1-D45)*($C$6-$C$4)*($C$6-$C$5)))</f>
        <v>8.68869891379206</v>
      </c>
    </row>
    <row r="46" spans="2:6">
      <c r="B46" s="57">
        <v>30</v>
      </c>
      <c r="C46" s="58">
        <f ca="1" t="shared" si="0"/>
        <v>0.0189077071296031</v>
      </c>
      <c r="D46" s="58">
        <f ca="1" t="shared" si="1"/>
        <v>0.145216196462854</v>
      </c>
      <c r="E46" s="58">
        <f ca="1" t="shared" si="2"/>
        <v>1</v>
      </c>
      <c r="F46" s="64">
        <f ca="1">IF(E46=1,$C$4+SQRT(D46*($C$6-$C$4)*($C$5-$C$4)),$C$6-SQRT((1-D46)*($C$6-$C$4)*($C$6-$C$5)))</f>
        <v>8.53891779792999</v>
      </c>
    </row>
    <row r="47" spans="2:6">
      <c r="B47" s="59">
        <v>31</v>
      </c>
      <c r="C47" s="60">
        <f ca="1" t="shared" si="0"/>
        <v>0.12557799238138</v>
      </c>
      <c r="D47" s="60">
        <f ca="1" t="shared" si="1"/>
        <v>0.431575898010184</v>
      </c>
      <c r="E47" s="60">
        <f ca="1" t="shared" si="2"/>
        <v>1</v>
      </c>
      <c r="F47" s="65">
        <f ca="1">IF(E47=1,$C$4+SQRT(D47*($C$6-$C$4)*($C$5-$C$4)),$C$6-SQRT((1-D47)*($C$6-$C$4)*($C$6-$C$5)))</f>
        <v>8.92905962995944</v>
      </c>
    </row>
    <row r="48" spans="2:6">
      <c r="B48" s="61">
        <v>32</v>
      </c>
      <c r="C48" s="62">
        <f ca="1" t="shared" si="0"/>
        <v>0.408825743231588</v>
      </c>
      <c r="D48" s="60">
        <f ca="1" t="shared" si="1"/>
        <v>0.516145081731283</v>
      </c>
      <c r="E48" s="60">
        <f ca="1" t="shared" si="2"/>
        <v>1</v>
      </c>
      <c r="F48" s="65">
        <f ca="1">IF(E48=1,$C$4+SQRT(D48*($C$6-$C$4)*($C$5-$C$4)),$C$6-SQRT((1-D48)*($C$6-$C$4)*($C$6-$C$5)))</f>
        <v>9.01601681258854</v>
      </c>
    </row>
    <row r="49" spans="2:6">
      <c r="B49" s="61">
        <v>33</v>
      </c>
      <c r="C49" s="62">
        <f ca="1" t="shared" si="0"/>
        <v>0.944468221268478</v>
      </c>
      <c r="D49" s="60">
        <f ca="1" t="shared" si="1"/>
        <v>0.000219314149871641</v>
      </c>
      <c r="E49" s="60">
        <f ca="1" t="shared" si="2"/>
        <v>2</v>
      </c>
      <c r="F49" s="65">
        <f ca="1">IF(E49=1,$C$4+SQRT(D49*($C$6-$C$4)*($C$5-$C$4)),$C$6-SQRT((1-D49)*($C$6-$C$4)*($C$6-$C$5)))</f>
        <v>8.58594152465315</v>
      </c>
    </row>
    <row r="50" spans="2:6">
      <c r="B50" s="61">
        <v>34</v>
      </c>
      <c r="C50" s="62">
        <f ca="1" t="shared" si="0"/>
        <v>0.68347720910438</v>
      </c>
      <c r="D50" s="60">
        <f ca="1" t="shared" si="1"/>
        <v>0.604288699081854</v>
      </c>
      <c r="E50" s="60">
        <f ca="1" t="shared" si="2"/>
        <v>2</v>
      </c>
      <c r="F50" s="65">
        <f ca="1">IF(E50=1,$C$4+SQRT(D50*($C$6-$C$4)*($C$5-$C$4)),$C$6-SQRT((1-D50)*($C$6-$C$4)*($C$6-$C$5)))</f>
        <v>9.11038064216414</v>
      </c>
    </row>
    <row r="51" spans="2:6">
      <c r="B51" s="59">
        <v>35</v>
      </c>
      <c r="C51" s="60">
        <f ca="1" t="shared" si="0"/>
        <v>0.200190380618557</v>
      </c>
      <c r="D51" s="60">
        <f ca="1" t="shared" si="1"/>
        <v>0.693183852947436</v>
      </c>
      <c r="E51" s="60">
        <f ca="1" t="shared" si="2"/>
        <v>1</v>
      </c>
      <c r="F51" s="65">
        <f ca="1">IF(E51=1,$C$4+SQRT(D51*($C$6-$C$4)*($C$5-$C$4)),$C$6-SQRT((1-D51)*($C$6-$C$4)*($C$6-$C$5)))</f>
        <v>9.17744116876168</v>
      </c>
    </row>
    <row r="52" spans="2:6">
      <c r="B52" s="59">
        <v>36</v>
      </c>
      <c r="C52" s="60">
        <f ca="1" t="shared" si="0"/>
        <v>0.709883895947053</v>
      </c>
      <c r="D52" s="60">
        <f ca="1" t="shared" si="1"/>
        <v>0.0486518043210737</v>
      </c>
      <c r="E52" s="60">
        <f ca="1" t="shared" si="2"/>
        <v>2</v>
      </c>
      <c r="F52" s="65">
        <f ca="1">IF(E52=1,$C$4+SQRT(D52*($C$6-$C$4)*($C$5-$C$4)),$C$6-SQRT((1-D52)*($C$6-$C$4)*($C$6-$C$5)))</f>
        <v>8.62061738761218</v>
      </c>
    </row>
    <row r="53" spans="2:6">
      <c r="B53" s="59">
        <v>37</v>
      </c>
      <c r="C53" s="60">
        <f ca="1" t="shared" si="0"/>
        <v>0.2014971975902</v>
      </c>
      <c r="D53" s="60">
        <f ca="1" t="shared" si="1"/>
        <v>0.655621076171626</v>
      </c>
      <c r="E53" s="60">
        <f ca="1" t="shared" si="2"/>
        <v>1</v>
      </c>
      <c r="F53" s="65">
        <f ca="1">IF(E53=1,$C$4+SQRT(D53*($C$6-$C$4)*($C$5-$C$4)),$C$6-SQRT((1-D53)*($C$6-$C$4)*($C$6-$C$5)))</f>
        <v>9.14509482242444</v>
      </c>
    </row>
    <row r="54" spans="2:6">
      <c r="B54" s="59">
        <v>38</v>
      </c>
      <c r="C54" s="60">
        <f ca="1" t="shared" si="0"/>
        <v>0.53535424195247</v>
      </c>
      <c r="D54" s="60">
        <f ca="1" t="shared" si="1"/>
        <v>0.284047119438052</v>
      </c>
      <c r="E54" s="60">
        <f ca="1" t="shared" si="2"/>
        <v>2</v>
      </c>
      <c r="F54" s="65">
        <f ca="1">IF(E54=1,$C$4+SQRT(D54*($C$6-$C$4)*($C$5-$C$4)),$C$6-SQRT((1-D54)*($C$6-$C$4)*($C$6-$C$5)))</f>
        <v>8.80337735224345</v>
      </c>
    </row>
    <row r="55" spans="2:6">
      <c r="B55" s="59">
        <v>39</v>
      </c>
      <c r="C55" s="60">
        <f ca="1" t="shared" si="0"/>
        <v>0.673791823212737</v>
      </c>
      <c r="D55" s="60">
        <f ca="1" t="shared" si="1"/>
        <v>0.334300975793861</v>
      </c>
      <c r="E55" s="60">
        <f ca="1" t="shared" si="2"/>
        <v>2</v>
      </c>
      <c r="F55" s="65">
        <f ca="1">IF(E55=1,$C$4+SQRT(D55*($C$6-$C$4)*($C$5-$C$4)),$C$6-SQRT((1-D55)*($C$6-$C$4)*($C$6-$C$5)))</f>
        <v>8.84613776887694</v>
      </c>
    </row>
    <row r="56" spans="2:6">
      <c r="B56" s="59">
        <v>40</v>
      </c>
      <c r="C56" s="60">
        <f ca="1" t="shared" si="0"/>
        <v>0.426695408332759</v>
      </c>
      <c r="D56" s="60">
        <f ca="1" t="shared" si="1"/>
        <v>0.0373076814234758</v>
      </c>
      <c r="E56" s="60">
        <f ca="1" t="shared" si="2"/>
        <v>1</v>
      </c>
      <c r="F56" s="65">
        <f ca="1">IF(E56=1,$C$4+SQRT(D56*($C$6-$C$4)*($C$5-$C$4)),$C$6-SQRT((1-D56)*($C$6-$C$4)*($C$6-$C$5)))</f>
        <v>8.27315812791669</v>
      </c>
    </row>
    <row r="57" spans="2:6">
      <c r="B57" s="59">
        <v>41</v>
      </c>
      <c r="C57" s="60">
        <f ca="1" t="shared" si="0"/>
        <v>0.613757297871256</v>
      </c>
      <c r="D57" s="60">
        <f ca="1" t="shared" si="1"/>
        <v>0.573592074445045</v>
      </c>
      <c r="E57" s="60">
        <f ca="1" t="shared" si="2"/>
        <v>2</v>
      </c>
      <c r="F57" s="65">
        <f ca="1">IF(E57=1,$C$4+SQRT(D57*($C$6-$C$4)*($C$5-$C$4)),$C$6-SQRT((1-D57)*($C$6-$C$4)*($C$6-$C$5)))</f>
        <v>9.07651970724335</v>
      </c>
    </row>
    <row r="58" spans="2:6">
      <c r="B58" s="59">
        <v>42</v>
      </c>
      <c r="C58" s="60">
        <f ca="1" t="shared" si="0"/>
        <v>0.0741882726419403</v>
      </c>
      <c r="D58" s="60">
        <f ca="1" t="shared" si="1"/>
        <v>0.27043507637874</v>
      </c>
      <c r="E58" s="60">
        <f ca="1" t="shared" si="2"/>
        <v>1</v>
      </c>
      <c r="F58" s="65">
        <f ca="1">IF(E58=1,$C$4+SQRT(D58*($C$6-$C$4)*($C$5-$C$4)),$C$6-SQRT((1-D58)*($C$6-$C$4)*($C$6-$C$5)))</f>
        <v>8.73543874847432</v>
      </c>
    </row>
    <row r="59" spans="2:6">
      <c r="B59" s="59">
        <v>43</v>
      </c>
      <c r="C59" s="60">
        <f ca="1" t="shared" si="0"/>
        <v>0.0273867922568538</v>
      </c>
      <c r="D59" s="60">
        <f ca="1" t="shared" si="1"/>
        <v>0.943764706045109</v>
      </c>
      <c r="E59" s="60">
        <f ca="1" t="shared" si="2"/>
        <v>1</v>
      </c>
      <c r="F59" s="65">
        <f ca="1">IF(E59=1,$C$4+SQRT(D59*($C$6-$C$4)*($C$5-$C$4)),$C$6-SQRT((1-D59)*($C$6-$C$4)*($C$6-$C$5)))</f>
        <v>9.37387387051731</v>
      </c>
    </row>
    <row r="60" spans="2:6">
      <c r="B60" s="59">
        <v>44</v>
      </c>
      <c r="C60" s="60">
        <f ca="1" t="shared" si="0"/>
        <v>0.163244580577785</v>
      </c>
      <c r="D60" s="60">
        <f ca="1" t="shared" si="1"/>
        <v>0.960216810385403</v>
      </c>
      <c r="E60" s="60">
        <f ca="1" t="shared" si="2"/>
        <v>1</v>
      </c>
      <c r="F60" s="65">
        <f ca="1">IF(E60=1,$C$4+SQRT(D60*($C$6-$C$4)*($C$5-$C$4)),$C$6-SQRT((1-D60)*($C$6-$C$4)*($C$6-$C$5)))</f>
        <v>9.38579710663964</v>
      </c>
    </row>
    <row r="61" spans="2:6">
      <c r="B61" s="59">
        <v>45</v>
      </c>
      <c r="C61" s="60">
        <f ca="1" t="shared" si="0"/>
        <v>0.533556294907479</v>
      </c>
      <c r="D61" s="60">
        <f ca="1" t="shared" si="1"/>
        <v>0.298054379308888</v>
      </c>
      <c r="E61" s="60">
        <f ca="1" t="shared" si="2"/>
        <v>2</v>
      </c>
      <c r="F61" s="65">
        <f ca="1">IF(E61=1,$C$4+SQRT(D61*($C$6-$C$4)*($C$5-$C$4)),$C$6-SQRT((1-D61)*($C$6-$C$4)*($C$6-$C$5)))</f>
        <v>8.81514083478996</v>
      </c>
    </row>
    <row r="62" spans="2:6">
      <c r="B62" s="59">
        <v>46</v>
      </c>
      <c r="C62" s="60">
        <f ca="1" t="shared" si="0"/>
        <v>0.545825166483003</v>
      </c>
      <c r="D62" s="60">
        <f ca="1" t="shared" si="1"/>
        <v>0.439620410274675</v>
      </c>
      <c r="E62" s="60">
        <f ca="1" t="shared" si="2"/>
        <v>2</v>
      </c>
      <c r="F62" s="65">
        <f ca="1">IF(E62=1,$C$4+SQRT(D62*($C$6-$C$4)*($C$5-$C$4)),$C$6-SQRT((1-D62)*($C$6-$C$4)*($C$6-$C$5)))</f>
        <v>8.94134085775891</v>
      </c>
    </row>
    <row r="63" spans="2:6">
      <c r="B63" s="59">
        <v>47</v>
      </c>
      <c r="C63" s="60">
        <f ca="1" t="shared" si="0"/>
        <v>0.0255676579830226</v>
      </c>
      <c r="D63" s="60">
        <f ca="1" t="shared" si="1"/>
        <v>0.730694981976197</v>
      </c>
      <c r="E63" s="60">
        <f ca="1" t="shared" si="2"/>
        <v>1</v>
      </c>
      <c r="F63" s="65">
        <f ca="1">IF(E63=1,$C$4+SQRT(D63*($C$6-$C$4)*($C$5-$C$4)),$C$6-SQRT((1-D63)*($C$6-$C$4)*($C$6-$C$5)))</f>
        <v>9.20887963170549</v>
      </c>
    </row>
    <row r="64" spans="2:6">
      <c r="B64" s="59">
        <v>48</v>
      </c>
      <c r="C64" s="60">
        <f ca="1" t="shared" si="0"/>
        <v>0.714346668068339</v>
      </c>
      <c r="D64" s="60">
        <f ca="1" t="shared" si="1"/>
        <v>0.895780405236139</v>
      </c>
      <c r="E64" s="60">
        <f ca="1" t="shared" si="2"/>
        <v>2</v>
      </c>
      <c r="F64" s="65">
        <f ca="1">IF(E64=1,$C$4+SQRT(D64*($C$6-$C$4)*($C$5-$C$4)),$C$6-SQRT((1-D64)*($C$6-$C$4)*($C$6-$C$5)))</f>
        <v>9.54344859048764</v>
      </c>
    </row>
    <row r="65" spans="2:6">
      <c r="B65" s="59">
        <v>49</v>
      </c>
      <c r="C65" s="60">
        <f ca="1" t="shared" si="0"/>
        <v>0.965521787255005</v>
      </c>
      <c r="D65" s="60">
        <f ca="1" t="shared" si="1"/>
        <v>0.7859393932672</v>
      </c>
      <c r="E65" s="60">
        <f ca="1" t="shared" si="2"/>
        <v>2</v>
      </c>
      <c r="F65" s="65">
        <f ca="1">IF(E65=1,$C$4+SQRT(D65*($C$6-$C$4)*($C$5-$C$4)),$C$6-SQRT((1-D65)*($C$6-$C$4)*($C$6-$C$5)))</f>
        <v>9.34569027711213</v>
      </c>
    </row>
    <row r="66" spans="2:6">
      <c r="B66" s="59">
        <v>50</v>
      </c>
      <c r="C66" s="60">
        <f ca="1" t="shared" si="0"/>
        <v>0.655905150616352</v>
      </c>
      <c r="D66" s="60">
        <f ca="1" t="shared" si="1"/>
        <v>0.738004136150851</v>
      </c>
      <c r="E66" s="60">
        <f ca="1" t="shared" si="2"/>
        <v>2</v>
      </c>
      <c r="F66" s="65">
        <f ca="1">IF(E66=1,$C$4+SQRT(D66*($C$6-$C$4)*($C$5-$C$4)),$C$6-SQRT((1-D66)*($C$6-$C$4)*($C$6-$C$5)))</f>
        <v>9.27612727106328</v>
      </c>
    </row>
    <row r="67" spans="2:6">
      <c r="B67" s="59">
        <v>51</v>
      </c>
      <c r="C67" s="60">
        <f ca="1" t="shared" si="0"/>
        <v>0.462379548661536</v>
      </c>
      <c r="D67" s="60">
        <f ca="1" t="shared" si="1"/>
        <v>0.595949281737259</v>
      </c>
      <c r="E67" s="60">
        <f ca="1" t="shared" si="2"/>
        <v>1</v>
      </c>
      <c r="F67" s="65">
        <f ca="1">IF(E67=1,$C$4+SQRT(D67*($C$6-$C$4)*($C$5-$C$4)),$C$6-SQRT((1-D67)*($C$6-$C$4)*($C$6-$C$5)))</f>
        <v>9.0917410697938</v>
      </c>
    </row>
    <row r="68" spans="2:6">
      <c r="B68" s="59">
        <v>52</v>
      </c>
      <c r="C68" s="60">
        <f ca="1" t="shared" si="0"/>
        <v>0.578098264760606</v>
      </c>
      <c r="D68" s="60">
        <f ca="1" t="shared" si="1"/>
        <v>0.441640284645164</v>
      </c>
      <c r="E68" s="60">
        <f ca="1" t="shared" si="2"/>
        <v>2</v>
      </c>
      <c r="F68" s="65">
        <f ca="1">IF(E68=1,$C$4+SQRT(D68*($C$6-$C$4)*($C$5-$C$4)),$C$6-SQRT((1-D68)*($C$6-$C$4)*($C$6-$C$5)))</f>
        <v>8.94325053550538</v>
      </c>
    </row>
    <row r="69" spans="2:6">
      <c r="B69" s="59">
        <v>53</v>
      </c>
      <c r="C69" s="60">
        <f ca="1" t="shared" si="0"/>
        <v>0.25805724524324</v>
      </c>
      <c r="D69" s="60">
        <f ca="1" t="shared" si="1"/>
        <v>0.284438561901356</v>
      </c>
      <c r="E69" s="60">
        <f ca="1" t="shared" si="2"/>
        <v>1</v>
      </c>
      <c r="F69" s="65">
        <f ca="1">IF(E69=1,$C$4+SQRT(D69*($C$6-$C$4)*($C$5-$C$4)),$C$6-SQRT((1-D69)*($C$6-$C$4)*($C$6-$C$5)))</f>
        <v>8.75423943400137</v>
      </c>
    </row>
    <row r="70" spans="2:6">
      <c r="B70" s="59">
        <v>54</v>
      </c>
      <c r="C70" s="60">
        <f ca="1" t="shared" si="0"/>
        <v>0.468674784969552</v>
      </c>
      <c r="D70" s="60">
        <f ca="1" t="shared" si="1"/>
        <v>0.158215845072824</v>
      </c>
      <c r="E70" s="60">
        <f ca="1" t="shared" si="2"/>
        <v>1</v>
      </c>
      <c r="F70" s="65">
        <f ca="1">IF(E70=1,$C$4+SQRT(D70*($C$6-$C$4)*($C$5-$C$4)),$C$6-SQRT((1-D70)*($C$6-$C$4)*($C$6-$C$5)))</f>
        <v>8.56252261300827</v>
      </c>
    </row>
    <row r="71" spans="2:6">
      <c r="B71" s="59">
        <v>55</v>
      </c>
      <c r="C71" s="60">
        <f ca="1" t="shared" si="0"/>
        <v>0.0703796287666418</v>
      </c>
      <c r="D71" s="60">
        <f ca="1" t="shared" si="1"/>
        <v>0.133883049460513</v>
      </c>
      <c r="E71" s="60">
        <f ca="1" t="shared" si="2"/>
        <v>1</v>
      </c>
      <c r="F71" s="65">
        <f ca="1">IF(E71=1,$C$4+SQRT(D71*($C$6-$C$4)*($C$5-$C$4)),$C$6-SQRT((1-D71)*($C$6-$C$4)*($C$6-$C$5)))</f>
        <v>8.51746120523284</v>
      </c>
    </row>
    <row r="72" spans="2:6">
      <c r="B72" s="59">
        <v>56</v>
      </c>
      <c r="C72" s="60">
        <f ca="1" t="shared" si="0"/>
        <v>0.0480753954670254</v>
      </c>
      <c r="D72" s="60">
        <f ca="1" t="shared" si="1"/>
        <v>0.513444545027158</v>
      </c>
      <c r="E72" s="60">
        <f ca="1" t="shared" si="2"/>
        <v>1</v>
      </c>
      <c r="F72" s="65">
        <f ca="1">IF(E72=1,$C$4+SQRT(D72*($C$6-$C$4)*($C$5-$C$4)),$C$6-SQRT((1-D72)*($C$6-$C$4)*($C$6-$C$5)))</f>
        <v>9.01335536217771</v>
      </c>
    </row>
    <row r="73" spans="2:6">
      <c r="B73" s="59">
        <v>57</v>
      </c>
      <c r="C73" s="60">
        <f ca="1" t="shared" si="0"/>
        <v>0.817845519491667</v>
      </c>
      <c r="D73" s="60">
        <f ca="1" t="shared" si="1"/>
        <v>0.978624378505508</v>
      </c>
      <c r="E73" s="60">
        <f ca="1" t="shared" si="2"/>
        <v>2</v>
      </c>
      <c r="F73" s="65">
        <f ca="1">IF(E73=1,$C$4+SQRT(D73*($C$6-$C$4)*($C$5-$C$4)),$C$6-SQRT((1-D73)*($C$6-$C$4)*($C$6-$C$5)))</f>
        <v>9.79323626287721</v>
      </c>
    </row>
    <row r="74" spans="2:6">
      <c r="B74" s="59">
        <v>58</v>
      </c>
      <c r="C74" s="60">
        <f ca="1" t="shared" si="0"/>
        <v>0.506746265866152</v>
      </c>
      <c r="D74" s="60">
        <f ca="1" t="shared" si="1"/>
        <v>0.29896510770955</v>
      </c>
      <c r="E74" s="60">
        <f ca="1" t="shared" si="2"/>
        <v>2</v>
      </c>
      <c r="F74" s="65">
        <f ca="1">IF(E74=1,$C$4+SQRT(D74*($C$6-$C$4)*($C$5-$C$4)),$C$6-SQRT((1-D74)*($C$6-$C$4)*($C$6-$C$5)))</f>
        <v>8.81590972279099</v>
      </c>
    </row>
    <row r="75" spans="2:6">
      <c r="B75" s="59">
        <v>59</v>
      </c>
      <c r="C75" s="60">
        <f ca="1" t="shared" si="0"/>
        <v>0.399897626766818</v>
      </c>
      <c r="D75" s="60">
        <f ca="1" t="shared" si="1"/>
        <v>0.0699952397680081</v>
      </c>
      <c r="E75" s="60">
        <f ca="1" t="shared" si="2"/>
        <v>1</v>
      </c>
      <c r="F75" s="65">
        <f ca="1">IF(E75=1,$C$4+SQRT(D75*($C$6-$C$4)*($C$5-$C$4)),$C$6-SQRT((1-D75)*($C$6-$C$4)*($C$6-$C$5)))</f>
        <v>8.37415301620596</v>
      </c>
    </row>
    <row r="76" spans="2:6">
      <c r="B76" s="59">
        <v>60</v>
      </c>
      <c r="C76" s="60">
        <f ca="1" t="shared" si="0"/>
        <v>0.884330567462276</v>
      </c>
      <c r="D76" s="60">
        <f ca="1" t="shared" si="1"/>
        <v>0.748575838052836</v>
      </c>
      <c r="E76" s="60">
        <f ca="1" t="shared" si="2"/>
        <v>2</v>
      </c>
      <c r="F76" s="65">
        <f ca="1">IF(E76=1,$C$4+SQRT(D76*($C$6-$C$4)*($C$5-$C$4)),$C$6-SQRT((1-D76)*($C$6-$C$4)*($C$6-$C$5)))</f>
        <v>9.29088200989234</v>
      </c>
    </row>
    <row r="77" spans="2:6">
      <c r="B77" s="59">
        <v>61</v>
      </c>
      <c r="C77" s="60">
        <f ca="1" t="shared" si="0"/>
        <v>0.42631522004502</v>
      </c>
      <c r="D77" s="60">
        <f ca="1" t="shared" si="1"/>
        <v>0.79443192297543</v>
      </c>
      <c r="E77" s="60">
        <f ca="1" t="shared" si="2"/>
        <v>1</v>
      </c>
      <c r="F77" s="65">
        <f ca="1">IF(E77=1,$C$4+SQRT(D77*($C$6-$C$4)*($C$5-$C$4)),$C$6-SQRT((1-D77)*($C$6-$C$4)*($C$6-$C$5)))</f>
        <v>9.26050142639779</v>
      </c>
    </row>
    <row r="78" spans="2:6">
      <c r="B78" s="59">
        <v>62</v>
      </c>
      <c r="C78" s="60">
        <f ca="1" t="shared" si="0"/>
        <v>0.970694466650757</v>
      </c>
      <c r="D78" s="60">
        <f ca="1" t="shared" si="1"/>
        <v>0.935269323468861</v>
      </c>
      <c r="E78" s="60">
        <f ca="1" t="shared" si="2"/>
        <v>2</v>
      </c>
      <c r="F78" s="65">
        <f ca="1">IF(E78=1,$C$4+SQRT(D78*($C$6-$C$4)*($C$5-$C$4)),$C$6-SQRT((1-D78)*($C$6-$C$4)*($C$6-$C$5)))</f>
        <v>9.64019261672073</v>
      </c>
    </row>
    <row r="79" spans="2:6">
      <c r="B79" s="59">
        <v>63</v>
      </c>
      <c r="C79" s="60">
        <f ca="1" t="shared" si="0"/>
        <v>0.297354998765035</v>
      </c>
      <c r="D79" s="60">
        <f ca="1" t="shared" si="1"/>
        <v>0.581460199880512</v>
      </c>
      <c r="E79" s="60">
        <f ca="1" t="shared" si="2"/>
        <v>1</v>
      </c>
      <c r="F79" s="65">
        <f ca="1">IF(E79=1,$C$4+SQRT(D79*($C$6-$C$4)*($C$5-$C$4)),$C$6-SQRT((1-D79)*($C$6-$C$4)*($C$6-$C$5)))</f>
        <v>9.07838787074087</v>
      </c>
    </row>
    <row r="80" spans="2:6">
      <c r="B80" s="59">
        <v>64</v>
      </c>
      <c r="C80" s="60">
        <f ca="1" t="shared" si="0"/>
        <v>0.511044469979888</v>
      </c>
      <c r="D80" s="60">
        <f ca="1" t="shared" si="1"/>
        <v>0.585209327131192</v>
      </c>
      <c r="E80" s="60">
        <f ca="1" t="shared" si="2"/>
        <v>2</v>
      </c>
      <c r="F80" s="65">
        <f ca="1">IF(E80=1,$C$4+SQRT(D80*($C$6-$C$4)*($C$5-$C$4)),$C$6-SQRT((1-D80)*($C$6-$C$4)*($C$6-$C$5)))</f>
        <v>9.08918643744309</v>
      </c>
    </row>
    <row r="81" spans="2:6">
      <c r="B81" s="59">
        <v>65</v>
      </c>
      <c r="C81" s="60">
        <f ca="1" t="shared" ref="C81:C144" si="3">RAND()</f>
        <v>0.238949034808332</v>
      </c>
      <c r="D81" s="60">
        <f ca="1" t="shared" ref="D81:D144" si="4">RAND()</f>
        <v>0.0430335691033275</v>
      </c>
      <c r="E81" s="60">
        <f ca="1" t="shared" ref="E81:E144" si="5">IF(C81&lt;=$C$10,1,2)</f>
        <v>1</v>
      </c>
      <c r="F81" s="65">
        <f ca="1">IF(E81=1,$C$4+SQRT(D81*($C$6-$C$4)*($C$5-$C$4)),$C$6-SQRT((1-D81)*($C$6-$C$4)*($C$6-$C$5)))</f>
        <v>8.29337201333231</v>
      </c>
    </row>
    <row r="82" spans="2:6">
      <c r="B82" s="59">
        <v>66</v>
      </c>
      <c r="C82" s="60">
        <f ca="1" t="shared" si="3"/>
        <v>0.103528149302549</v>
      </c>
      <c r="D82" s="60">
        <f ca="1" t="shared" si="4"/>
        <v>0.968453460855619</v>
      </c>
      <c r="E82" s="60">
        <f ca="1" t="shared" si="5"/>
        <v>1</v>
      </c>
      <c r="F82" s="65">
        <f ca="1">IF(E82=1,$C$4+SQRT(D82*($C$6-$C$4)*($C$5-$C$4)),$C$6-SQRT((1-D82)*($C$6-$C$4)*($C$6-$C$5)))</f>
        <v>9.3917280343915</v>
      </c>
    </row>
    <row r="83" spans="2:6">
      <c r="B83" s="59">
        <v>67</v>
      </c>
      <c r="C83" s="60">
        <f ca="1" t="shared" si="3"/>
        <v>0.486446586055369</v>
      </c>
      <c r="D83" s="60">
        <f ca="1" t="shared" si="4"/>
        <v>0.770775773157683</v>
      </c>
      <c r="E83" s="60">
        <f ca="1" t="shared" si="5"/>
        <v>1</v>
      </c>
      <c r="F83" s="65">
        <f ca="1">IF(E83=1,$C$4+SQRT(D83*($C$6-$C$4)*($C$5-$C$4)),$C$6-SQRT((1-D83)*($C$6-$C$4)*($C$6-$C$5)))</f>
        <v>9.24159234304798</v>
      </c>
    </row>
    <row r="84" spans="2:6">
      <c r="B84" s="59">
        <v>68</v>
      </c>
      <c r="C84" s="60">
        <f ca="1" t="shared" si="3"/>
        <v>0.713285955783914</v>
      </c>
      <c r="D84" s="60">
        <f ca="1" t="shared" si="4"/>
        <v>0.540191564717879</v>
      </c>
      <c r="E84" s="60">
        <f ca="1" t="shared" si="5"/>
        <v>2</v>
      </c>
      <c r="F84" s="65">
        <f ca="1">IF(E84=1,$C$4+SQRT(D84*($C$6-$C$4)*($C$5-$C$4)),$C$6-SQRT((1-D84)*($C$6-$C$4)*($C$6-$C$5)))</f>
        <v>9.0410334361594</v>
      </c>
    </row>
    <row r="85" spans="2:6">
      <c r="B85" s="59">
        <v>69</v>
      </c>
      <c r="C85" s="60">
        <f ca="1" t="shared" si="3"/>
        <v>0.566944057312234</v>
      </c>
      <c r="D85" s="60">
        <f ca="1" t="shared" si="4"/>
        <v>0.359554616268872</v>
      </c>
      <c r="E85" s="60">
        <f ca="1" t="shared" si="5"/>
        <v>2</v>
      </c>
      <c r="F85" s="65">
        <f ca="1">IF(E85=1,$C$4+SQRT(D85*($C$6-$C$4)*($C$5-$C$4)),$C$6-SQRT((1-D85)*($C$6-$C$4)*($C$6-$C$5)))</f>
        <v>8.86823555124653</v>
      </c>
    </row>
    <row r="86" spans="2:6">
      <c r="B86" s="59">
        <v>70</v>
      </c>
      <c r="C86" s="60">
        <f ca="1" t="shared" si="3"/>
        <v>0.127939988557184</v>
      </c>
      <c r="D86" s="60">
        <f ca="1" t="shared" si="4"/>
        <v>0.598674620540127</v>
      </c>
      <c r="E86" s="60">
        <f ca="1" t="shared" si="5"/>
        <v>1</v>
      </c>
      <c r="F86" s="65">
        <f ca="1">IF(E86=1,$C$4+SQRT(D86*($C$6-$C$4)*($C$5-$C$4)),$C$6-SQRT((1-D86)*($C$6-$C$4)*($C$6-$C$5)))</f>
        <v>9.09423454573517</v>
      </c>
    </row>
    <row r="87" spans="2:6">
      <c r="B87" s="59">
        <v>71</v>
      </c>
      <c r="C87" s="60">
        <f ca="1" t="shared" si="3"/>
        <v>0.217351565907057</v>
      </c>
      <c r="D87" s="60">
        <f ca="1" t="shared" si="4"/>
        <v>0.603355925554519</v>
      </c>
      <c r="E87" s="60">
        <f ca="1" t="shared" si="5"/>
        <v>1</v>
      </c>
      <c r="F87" s="65">
        <f ca="1">IF(E87=1,$C$4+SQRT(D87*($C$6-$C$4)*($C$5-$C$4)),$C$6-SQRT((1-D87)*($C$6-$C$4)*($C$6-$C$5)))</f>
        <v>9.09850437009101</v>
      </c>
    </row>
    <row r="88" spans="2:6">
      <c r="B88" s="59">
        <v>72</v>
      </c>
      <c r="C88" s="60">
        <f ca="1" t="shared" si="3"/>
        <v>0.648175317214152</v>
      </c>
      <c r="D88" s="60">
        <f ca="1" t="shared" si="4"/>
        <v>0.263332633104387</v>
      </c>
      <c r="E88" s="60">
        <f ca="1" t="shared" si="5"/>
        <v>2</v>
      </c>
      <c r="F88" s="65">
        <f ca="1">IF(E88=1,$C$4+SQRT(D88*($C$6-$C$4)*($C$5-$C$4)),$C$6-SQRT((1-D88)*($C$6-$C$4)*($C$6-$C$5)))</f>
        <v>8.78618999271252</v>
      </c>
    </row>
    <row r="89" spans="2:6">
      <c r="B89" s="59">
        <v>73</v>
      </c>
      <c r="C89" s="60">
        <f ca="1" t="shared" si="3"/>
        <v>0.250387288891178</v>
      </c>
      <c r="D89" s="60">
        <f ca="1" t="shared" si="4"/>
        <v>0.726543308186252</v>
      </c>
      <c r="E89" s="60">
        <f ca="1" t="shared" si="5"/>
        <v>1</v>
      </c>
      <c r="F89" s="65">
        <f ca="1">IF(E89=1,$C$4+SQRT(D89*($C$6-$C$4)*($C$5-$C$4)),$C$6-SQRT((1-D89)*($C$6-$C$4)*($C$6-$C$5)))</f>
        <v>9.20544042423195</v>
      </c>
    </row>
    <row r="90" spans="2:6">
      <c r="B90" s="59">
        <v>74</v>
      </c>
      <c r="C90" s="60">
        <f ca="1" t="shared" si="3"/>
        <v>0.27612534194079</v>
      </c>
      <c r="D90" s="60">
        <f ca="1" t="shared" si="4"/>
        <v>0.350608446411117</v>
      </c>
      <c r="E90" s="60">
        <f ca="1" t="shared" si="5"/>
        <v>1</v>
      </c>
      <c r="F90" s="65">
        <f ca="1">IF(E90=1,$C$4+SQRT(D90*($C$6-$C$4)*($C$5-$C$4)),$C$6-SQRT((1-D90)*($C$6-$C$4)*($C$6-$C$5)))</f>
        <v>8.83738694330771</v>
      </c>
    </row>
    <row r="91" spans="2:6">
      <c r="B91" s="59">
        <v>75</v>
      </c>
      <c r="C91" s="60">
        <f ca="1" t="shared" si="3"/>
        <v>0.595507750347283</v>
      </c>
      <c r="D91" s="60">
        <f ca="1" t="shared" si="4"/>
        <v>0.486282607936637</v>
      </c>
      <c r="E91" s="60">
        <f ca="1" t="shared" si="5"/>
        <v>2</v>
      </c>
      <c r="F91" s="65">
        <f ca="1">IF(E91=1,$C$4+SQRT(D91*($C$6-$C$4)*($C$5-$C$4)),$C$6-SQRT((1-D91)*($C$6-$C$4)*($C$6-$C$5)))</f>
        <v>8.98637542249276</v>
      </c>
    </row>
    <row r="92" spans="2:6">
      <c r="B92" s="59">
        <v>76</v>
      </c>
      <c r="C92" s="60">
        <f ca="1" t="shared" si="3"/>
        <v>0.0259915780820696</v>
      </c>
      <c r="D92" s="60">
        <f ca="1" t="shared" si="4"/>
        <v>0.211046962503652</v>
      </c>
      <c r="E92" s="60">
        <f ca="1" t="shared" si="5"/>
        <v>1</v>
      </c>
      <c r="F92" s="65">
        <f ca="1">IF(E92=1,$C$4+SQRT(D92*($C$6-$C$4)*($C$5-$C$4)),$C$6-SQRT((1-D92)*($C$6-$C$4)*($C$6-$C$5)))</f>
        <v>8.64968755952943</v>
      </c>
    </row>
    <row r="93" spans="2:6">
      <c r="B93" s="59">
        <v>77</v>
      </c>
      <c r="C93" s="60">
        <f ca="1" t="shared" si="3"/>
        <v>0.585230882645719</v>
      </c>
      <c r="D93" s="60">
        <f ca="1" t="shared" si="4"/>
        <v>0.942239161366147</v>
      </c>
      <c r="E93" s="60">
        <f ca="1" t="shared" si="5"/>
        <v>2</v>
      </c>
      <c r="F93" s="65">
        <f ca="1">IF(E93=1,$C$4+SQRT(D93*($C$6-$C$4)*($C$5-$C$4)),$C$6-SQRT((1-D93)*($C$6-$C$4)*($C$6-$C$5)))</f>
        <v>9.6601152000049</v>
      </c>
    </row>
    <row r="94" spans="2:6">
      <c r="B94" s="59">
        <v>78</v>
      </c>
      <c r="C94" s="60">
        <f ca="1" t="shared" si="3"/>
        <v>0.934113143574265</v>
      </c>
      <c r="D94" s="60">
        <f ca="1" t="shared" si="4"/>
        <v>0.145432566907669</v>
      </c>
      <c r="E94" s="60">
        <f ca="1" t="shared" si="5"/>
        <v>2</v>
      </c>
      <c r="F94" s="65">
        <f ca="1">IF(E94=1,$C$4+SQRT(D94*($C$6-$C$4)*($C$5-$C$4)),$C$6-SQRT((1-D94)*($C$6-$C$4)*($C$6-$C$5)))</f>
        <v>8.6926611509694</v>
      </c>
    </row>
    <row r="95" spans="2:6">
      <c r="B95" s="59">
        <v>79</v>
      </c>
      <c r="C95" s="60">
        <f ca="1" t="shared" si="3"/>
        <v>0.285835119023966</v>
      </c>
      <c r="D95" s="60">
        <f ca="1" t="shared" si="4"/>
        <v>0.0217959227210225</v>
      </c>
      <c r="E95" s="60">
        <f ca="1" t="shared" si="5"/>
        <v>1</v>
      </c>
      <c r="F95" s="65">
        <f ca="1">IF(E95=1,$C$4+SQRT(D95*($C$6-$C$4)*($C$5-$C$4)),$C$6-SQRT((1-D95)*($C$6-$C$4)*($C$6-$C$5)))</f>
        <v>8.20878660264022</v>
      </c>
    </row>
    <row r="96" spans="2:6">
      <c r="B96" s="59">
        <v>80</v>
      </c>
      <c r="C96" s="60">
        <f ca="1" t="shared" si="3"/>
        <v>0.857543521238554</v>
      </c>
      <c r="D96" s="60">
        <f ca="1" t="shared" si="4"/>
        <v>0.83178278798277</v>
      </c>
      <c r="E96" s="60">
        <f ca="1" t="shared" si="5"/>
        <v>2</v>
      </c>
      <c r="F96" s="65">
        <f ca="1">IF(E96=1,$C$4+SQRT(D96*($C$6-$C$4)*($C$5-$C$4)),$C$6-SQRT((1-D96)*($C$6-$C$4)*($C$6-$C$5)))</f>
        <v>9.41997032486737</v>
      </c>
    </row>
    <row r="97" spans="2:6">
      <c r="B97" s="59">
        <v>81</v>
      </c>
      <c r="C97" s="60">
        <f ca="1" t="shared" si="3"/>
        <v>0.921497863803999</v>
      </c>
      <c r="D97" s="60">
        <f ca="1" t="shared" si="4"/>
        <v>0.339742575843445</v>
      </c>
      <c r="E97" s="60">
        <f ca="1" t="shared" si="5"/>
        <v>2</v>
      </c>
      <c r="F97" s="65">
        <f ca="1">IF(E97=1,$C$4+SQRT(D97*($C$6-$C$4)*($C$5-$C$4)),$C$6-SQRT((1-D97)*($C$6-$C$4)*($C$6-$C$5)))</f>
        <v>8.85086343356714</v>
      </c>
    </row>
    <row r="98" spans="2:6">
      <c r="B98" s="59">
        <v>82</v>
      </c>
      <c r="C98" s="60">
        <f ca="1" t="shared" si="3"/>
        <v>0.909733888462833</v>
      </c>
      <c r="D98" s="60">
        <f ca="1" t="shared" si="4"/>
        <v>0.825560905426641</v>
      </c>
      <c r="E98" s="60">
        <f ca="1" t="shared" si="5"/>
        <v>2</v>
      </c>
      <c r="F98" s="65">
        <f ca="1">IF(E98=1,$C$4+SQRT(D98*($C$6-$C$4)*($C$5-$C$4)),$C$6-SQRT((1-D98)*($C$6-$C$4)*($C$6-$C$5)))</f>
        <v>9.40934088583455</v>
      </c>
    </row>
    <row r="99" spans="2:6">
      <c r="B99" s="59">
        <v>83</v>
      </c>
      <c r="C99" s="60">
        <f ca="1" t="shared" si="3"/>
        <v>0.646979180052762</v>
      </c>
      <c r="D99" s="60">
        <f ca="1" t="shared" si="4"/>
        <v>0.177114091436331</v>
      </c>
      <c r="E99" s="60">
        <f ca="1" t="shared" si="5"/>
        <v>2</v>
      </c>
      <c r="F99" s="65">
        <f ca="1">IF(E99=1,$C$4+SQRT(D99*($C$6-$C$4)*($C$5-$C$4)),$C$6-SQRT((1-D99)*($C$6-$C$4)*($C$6-$C$5)))</f>
        <v>8.71712361580418</v>
      </c>
    </row>
    <row r="100" spans="2:6">
      <c r="B100" s="59">
        <v>84</v>
      </c>
      <c r="C100" s="60">
        <f ca="1" t="shared" si="3"/>
        <v>0.651907290160628</v>
      </c>
      <c r="D100" s="60">
        <f ca="1" t="shared" si="4"/>
        <v>0.724633914229899</v>
      </c>
      <c r="E100" s="60">
        <f ca="1" t="shared" si="5"/>
        <v>2</v>
      </c>
      <c r="F100" s="65">
        <f ca="1">IF(E100=1,$C$4+SQRT(D100*($C$6-$C$4)*($C$5-$C$4)),$C$6-SQRT((1-D100)*($C$6-$C$4)*($C$6-$C$5)))</f>
        <v>9.25788668551211</v>
      </c>
    </row>
    <row r="101" spans="2:6">
      <c r="B101" s="59">
        <v>85</v>
      </c>
      <c r="C101" s="60">
        <f ca="1" t="shared" si="3"/>
        <v>0.676211196327095</v>
      </c>
      <c r="D101" s="60">
        <f ca="1" t="shared" si="4"/>
        <v>0.385724357728724</v>
      </c>
      <c r="E101" s="60">
        <f ca="1" t="shared" si="5"/>
        <v>2</v>
      </c>
      <c r="F101" s="65">
        <f ca="1">IF(E101=1,$C$4+SQRT(D101*($C$6-$C$4)*($C$5-$C$4)),$C$6-SQRT((1-D101)*($C$6-$C$4)*($C$6-$C$5)))</f>
        <v>8.89159967315841</v>
      </c>
    </row>
    <row r="102" spans="2:6">
      <c r="B102" s="59">
        <v>86</v>
      </c>
      <c r="C102" s="60">
        <f ca="1" t="shared" si="3"/>
        <v>0.46787970195544</v>
      </c>
      <c r="D102" s="60">
        <f ca="1" t="shared" si="4"/>
        <v>0.477457827619178</v>
      </c>
      <c r="E102" s="60">
        <f ca="1" t="shared" si="5"/>
        <v>1</v>
      </c>
      <c r="F102" s="65">
        <f ca="1">IF(E102=1,$C$4+SQRT(D102*($C$6-$C$4)*($C$5-$C$4)),$C$6-SQRT((1-D102)*($C$6-$C$4)*($C$6-$C$5)))</f>
        <v>8.97719785879747</v>
      </c>
    </row>
    <row r="103" spans="2:6">
      <c r="B103" s="59">
        <v>87</v>
      </c>
      <c r="C103" s="60">
        <f ca="1" t="shared" si="3"/>
        <v>0.883943455448003</v>
      </c>
      <c r="D103" s="60">
        <f ca="1" t="shared" si="4"/>
        <v>0.299464516130249</v>
      </c>
      <c r="E103" s="60">
        <f ca="1" t="shared" si="5"/>
        <v>2</v>
      </c>
      <c r="F103" s="65">
        <f ca="1">IF(E103=1,$C$4+SQRT(D103*($C$6-$C$4)*($C$5-$C$4)),$C$6-SQRT((1-D103)*($C$6-$C$4)*($C$6-$C$5)))</f>
        <v>8.81633156342686</v>
      </c>
    </row>
    <row r="104" spans="2:6">
      <c r="B104" s="59">
        <v>88</v>
      </c>
      <c r="C104" s="60">
        <f ca="1" t="shared" si="3"/>
        <v>0.541419784006166</v>
      </c>
      <c r="D104" s="60">
        <f ca="1" t="shared" si="4"/>
        <v>0.19078787919445</v>
      </c>
      <c r="E104" s="60">
        <f ca="1" t="shared" si="5"/>
        <v>2</v>
      </c>
      <c r="F104" s="65">
        <f ca="1">IF(E104=1,$C$4+SQRT(D104*($C$6-$C$4)*($C$5-$C$4)),$C$6-SQRT((1-D104)*($C$6-$C$4)*($C$6-$C$5)))</f>
        <v>8.72782696082211</v>
      </c>
    </row>
    <row r="105" spans="2:6">
      <c r="B105" s="59">
        <v>89</v>
      </c>
      <c r="C105" s="60">
        <f ca="1" t="shared" si="3"/>
        <v>0.114771804566724</v>
      </c>
      <c r="D105" s="60">
        <f ca="1" t="shared" si="4"/>
        <v>0.0405653503360608</v>
      </c>
      <c r="E105" s="60">
        <f ca="1" t="shared" si="5"/>
        <v>1</v>
      </c>
      <c r="F105" s="65">
        <f ca="1">IF(E105=1,$C$4+SQRT(D105*($C$6-$C$4)*($C$5-$C$4)),$C$6-SQRT((1-D105)*($C$6-$C$4)*($C$6-$C$5)))</f>
        <v>8.28483451453804</v>
      </c>
    </row>
    <row r="106" spans="2:6">
      <c r="B106" s="59">
        <v>90</v>
      </c>
      <c r="C106" s="60">
        <f ca="1" t="shared" si="3"/>
        <v>0.434469116464821</v>
      </c>
      <c r="D106" s="60">
        <f ca="1" t="shared" si="4"/>
        <v>0.281275785586026</v>
      </c>
      <c r="E106" s="60">
        <f ca="1" t="shared" si="5"/>
        <v>1</v>
      </c>
      <c r="F106" s="65">
        <f ca="1">IF(E106=1,$C$4+SQRT(D106*($C$6-$C$4)*($C$5-$C$4)),$C$6-SQRT((1-D106)*($C$6-$C$4)*($C$6-$C$5)))</f>
        <v>8.75003437999338</v>
      </c>
    </row>
    <row r="107" spans="2:6">
      <c r="B107" s="59">
        <v>91</v>
      </c>
      <c r="C107" s="60">
        <f ca="1" t="shared" si="3"/>
        <v>0.735230549057776</v>
      </c>
      <c r="D107" s="60">
        <f ca="1" t="shared" si="4"/>
        <v>0.495882883090989</v>
      </c>
      <c r="E107" s="60">
        <f ca="1" t="shared" si="5"/>
        <v>2</v>
      </c>
      <c r="F107" s="65">
        <f ca="1">IF(E107=1,$C$4+SQRT(D107*($C$6-$C$4)*($C$5-$C$4)),$C$6-SQRT((1-D107)*($C$6-$C$4)*($C$6-$C$5)))</f>
        <v>8.99589132370145</v>
      </c>
    </row>
    <row r="108" spans="2:6">
      <c r="B108" s="59">
        <v>92</v>
      </c>
      <c r="C108" s="60">
        <f ca="1" t="shared" si="3"/>
        <v>0.0652397306458019</v>
      </c>
      <c r="D108" s="60">
        <f ca="1" t="shared" si="4"/>
        <v>0.711829237218317</v>
      </c>
      <c r="E108" s="60">
        <f ca="1" t="shared" si="5"/>
        <v>1</v>
      </c>
      <c r="F108" s="65">
        <f ca="1">IF(E108=1,$C$4+SQRT(D108*($C$6-$C$4)*($C$5-$C$4)),$C$6-SQRT((1-D108)*($C$6-$C$4)*($C$6-$C$5)))</f>
        <v>9.19317160309682</v>
      </c>
    </row>
    <row r="109" spans="2:6">
      <c r="B109" s="59">
        <v>93</v>
      </c>
      <c r="C109" s="60">
        <f ca="1" t="shared" si="3"/>
        <v>0.0395550132865394</v>
      </c>
      <c r="D109" s="60">
        <f ca="1" t="shared" si="4"/>
        <v>0.718718310137257</v>
      </c>
      <c r="E109" s="60">
        <f ca="1" t="shared" si="5"/>
        <v>1</v>
      </c>
      <c r="F109" s="65">
        <f ca="1">IF(E109=1,$C$4+SQRT(D109*($C$6-$C$4)*($C$5-$C$4)),$C$6-SQRT((1-D109)*($C$6-$C$4)*($C$6-$C$5)))</f>
        <v>9.19893144936419</v>
      </c>
    </row>
    <row r="110" spans="2:6">
      <c r="B110" s="59">
        <v>94</v>
      </c>
      <c r="C110" s="60">
        <f ca="1" t="shared" si="3"/>
        <v>0.0119740501766505</v>
      </c>
      <c r="D110" s="60">
        <f ca="1" t="shared" si="4"/>
        <v>0.110653112456673</v>
      </c>
      <c r="E110" s="60">
        <f ca="1" t="shared" si="5"/>
        <v>1</v>
      </c>
      <c r="F110" s="65">
        <f ca="1">IF(E110=1,$C$4+SQRT(D110*($C$6-$C$4)*($C$5-$C$4)),$C$6-SQRT((1-D110)*($C$6-$C$4)*($C$6-$C$5)))</f>
        <v>8.47043195566771</v>
      </c>
    </row>
    <row r="111" spans="2:6">
      <c r="B111" s="59">
        <v>95</v>
      </c>
      <c r="C111" s="60">
        <f ca="1" t="shared" si="3"/>
        <v>0.271627979992807</v>
      </c>
      <c r="D111" s="60">
        <f ca="1" t="shared" si="4"/>
        <v>0.374368667145649</v>
      </c>
      <c r="E111" s="60">
        <f ca="1" t="shared" si="5"/>
        <v>1</v>
      </c>
      <c r="F111" s="65">
        <f ca="1">IF(E111=1,$C$4+SQRT(D111*($C$6-$C$4)*($C$5-$C$4)),$C$6-SQRT((1-D111)*($C$6-$C$4)*($C$6-$C$5)))</f>
        <v>8.86529609631114</v>
      </c>
    </row>
    <row r="112" spans="2:6">
      <c r="B112" s="59">
        <v>96</v>
      </c>
      <c r="C112" s="60">
        <f ca="1" t="shared" si="3"/>
        <v>0.360956404243021</v>
      </c>
      <c r="D112" s="60">
        <f ca="1" t="shared" si="4"/>
        <v>0.270706758295104</v>
      </c>
      <c r="E112" s="60">
        <f ca="1" t="shared" si="5"/>
        <v>1</v>
      </c>
      <c r="F112" s="65">
        <f ca="1">IF(E112=1,$C$4+SQRT(D112*($C$6-$C$4)*($C$5-$C$4)),$C$6-SQRT((1-D112)*($C$6-$C$4)*($C$6-$C$5)))</f>
        <v>8.73580807048456</v>
      </c>
    </row>
    <row r="113" spans="2:6">
      <c r="B113" s="59">
        <v>97</v>
      </c>
      <c r="C113" s="60">
        <f ca="1" t="shared" si="3"/>
        <v>0.762127738504615</v>
      </c>
      <c r="D113" s="60">
        <f ca="1" t="shared" si="4"/>
        <v>0.569978793878982</v>
      </c>
      <c r="E113" s="60">
        <f ca="1" t="shared" si="5"/>
        <v>2</v>
      </c>
      <c r="F113" s="65">
        <f ca="1">IF(E113=1,$C$4+SQRT(D113*($C$6-$C$4)*($C$5-$C$4)),$C$6-SQRT((1-D113)*($C$6-$C$4)*($C$6-$C$5)))</f>
        <v>9.07261528358397</v>
      </c>
    </row>
    <row r="114" spans="2:6">
      <c r="B114" s="59">
        <v>98</v>
      </c>
      <c r="C114" s="60">
        <f ca="1" t="shared" si="3"/>
        <v>0.251452379875082</v>
      </c>
      <c r="D114" s="60">
        <f ca="1" t="shared" si="4"/>
        <v>0.655736370957479</v>
      </c>
      <c r="E114" s="60">
        <f ca="1" t="shared" si="5"/>
        <v>1</v>
      </c>
      <c r="F114" s="65">
        <f ca="1">IF(E114=1,$C$4+SQRT(D114*($C$6-$C$4)*($C$5-$C$4)),$C$6-SQRT((1-D114)*($C$6-$C$4)*($C$6-$C$5)))</f>
        <v>9.14519550379617</v>
      </c>
    </row>
    <row r="115" spans="2:6">
      <c r="B115" s="59">
        <v>99</v>
      </c>
      <c r="C115" s="60">
        <f ca="1" t="shared" si="3"/>
        <v>0.481895334110823</v>
      </c>
      <c r="D115" s="60">
        <f ca="1" t="shared" si="4"/>
        <v>0.197102445704215</v>
      </c>
      <c r="E115" s="60">
        <f ca="1" t="shared" si="5"/>
        <v>1</v>
      </c>
      <c r="F115" s="65">
        <f ca="1">IF(E115=1,$C$4+SQRT(D115*($C$6-$C$4)*($C$5-$C$4)),$C$6-SQRT((1-D115)*($C$6-$C$4)*($C$6-$C$5)))</f>
        <v>8.62785738142386</v>
      </c>
    </row>
    <row r="116" spans="2:6">
      <c r="B116" s="59">
        <v>100</v>
      </c>
      <c r="C116" s="60">
        <f ca="1" t="shared" si="3"/>
        <v>0.145175294371225</v>
      </c>
      <c r="D116" s="60">
        <f ca="1" t="shared" si="4"/>
        <v>0.406531276479963</v>
      </c>
      <c r="E116" s="60">
        <f ca="1" t="shared" si="5"/>
        <v>1</v>
      </c>
      <c r="F116" s="65">
        <f ca="1">IF(E116=1,$C$4+SQRT(D116*($C$6-$C$4)*($C$5-$C$4)),$C$6-SQRT((1-D116)*($C$6-$C$4)*($C$6-$C$5)))</f>
        <v>8.90169981310851</v>
      </c>
    </row>
    <row r="117" spans="2:6">
      <c r="B117" s="59">
        <v>101</v>
      </c>
      <c r="C117" s="60">
        <f ca="1" t="shared" si="3"/>
        <v>0.77869247030615</v>
      </c>
      <c r="D117" s="60">
        <f ca="1" t="shared" si="4"/>
        <v>0.334710498498713</v>
      </c>
      <c r="E117" s="60">
        <f ca="1" t="shared" si="5"/>
        <v>2</v>
      </c>
      <c r="F117" s="65">
        <f ca="1">IF(E117=1,$C$4+SQRT(D117*($C$6-$C$4)*($C$5-$C$4)),$C$6-SQRT((1-D117)*($C$6-$C$4)*($C$6-$C$5)))</f>
        <v>8.84649273820987</v>
      </c>
    </row>
    <row r="118" spans="2:6">
      <c r="B118" s="59">
        <v>102</v>
      </c>
      <c r="C118" s="60">
        <f ca="1" t="shared" si="3"/>
        <v>0.458169419954408</v>
      </c>
      <c r="D118" s="60">
        <f ca="1" t="shared" si="4"/>
        <v>0.206406317338246</v>
      </c>
      <c r="E118" s="60">
        <f ca="1" t="shared" si="5"/>
        <v>1</v>
      </c>
      <c r="F118" s="65">
        <f ca="1">IF(E118=1,$C$4+SQRT(D118*($C$6-$C$4)*($C$5-$C$4)),$C$6-SQRT((1-D118)*($C$6-$C$4)*($C$6-$C$5)))</f>
        <v>8.64250496860063</v>
      </c>
    </row>
    <row r="119" spans="2:6">
      <c r="B119" s="59">
        <v>103</v>
      </c>
      <c r="C119" s="60">
        <f ca="1" t="shared" si="3"/>
        <v>0.738464050457752</v>
      </c>
      <c r="D119" s="60">
        <f ca="1" t="shared" si="4"/>
        <v>0.0909451597816491</v>
      </c>
      <c r="E119" s="60">
        <f ca="1" t="shared" si="5"/>
        <v>2</v>
      </c>
      <c r="F119" s="65">
        <f ca="1">IF(E119=1,$C$4+SQRT(D119*($C$6-$C$4)*($C$5-$C$4)),$C$6-SQRT((1-D119)*($C$6-$C$4)*($C$6-$C$5)))</f>
        <v>8.65162702473066</v>
      </c>
    </row>
    <row r="120" spans="2:6">
      <c r="B120" s="59">
        <v>104</v>
      </c>
      <c r="C120" s="60">
        <f ca="1" t="shared" si="3"/>
        <v>0.432720887059027</v>
      </c>
      <c r="D120" s="60">
        <f ca="1" t="shared" si="4"/>
        <v>0.402247107604995</v>
      </c>
      <c r="E120" s="60">
        <f ca="1" t="shared" si="5"/>
        <v>1</v>
      </c>
      <c r="F120" s="65">
        <f ca="1">IF(E120=1,$C$4+SQRT(D120*($C$6-$C$4)*($C$5-$C$4)),$C$6-SQRT((1-D120)*($C$6-$C$4)*($C$6-$C$5)))</f>
        <v>8.89693601511478</v>
      </c>
    </row>
    <row r="121" spans="2:6">
      <c r="B121" s="59">
        <v>105</v>
      </c>
      <c r="C121" s="60">
        <f ca="1" t="shared" si="3"/>
        <v>0.864757891535848</v>
      </c>
      <c r="D121" s="60">
        <f ca="1" t="shared" si="4"/>
        <v>0.270429911751306</v>
      </c>
      <c r="E121" s="60">
        <f ca="1" t="shared" si="5"/>
        <v>2</v>
      </c>
      <c r="F121" s="65">
        <f ca="1">IF(E121=1,$C$4+SQRT(D121*($C$6-$C$4)*($C$5-$C$4)),$C$6-SQRT((1-D121)*($C$6-$C$4)*($C$6-$C$5)))</f>
        <v>8.79205125253702</v>
      </c>
    </row>
    <row r="122" spans="2:6">
      <c r="B122" s="59">
        <v>106</v>
      </c>
      <c r="C122" s="60">
        <f ca="1" t="shared" si="3"/>
        <v>0.938003016217523</v>
      </c>
      <c r="D122" s="60">
        <f ca="1" t="shared" si="4"/>
        <v>0.00144902049011941</v>
      </c>
      <c r="E122" s="60">
        <f ca="1" t="shared" si="5"/>
        <v>2</v>
      </c>
      <c r="F122" s="65">
        <f ca="1">IF(E122=1,$C$4+SQRT(D122*($C$6-$C$4)*($C$5-$C$4)),$C$6-SQRT((1-D122)*($C$6-$C$4)*($C$6-$C$5)))</f>
        <v>8.58681142128173</v>
      </c>
    </row>
    <row r="123" spans="2:6">
      <c r="B123" s="59">
        <v>107</v>
      </c>
      <c r="C123" s="60">
        <f ca="1" t="shared" si="3"/>
        <v>0.475244883316021</v>
      </c>
      <c r="D123" s="60">
        <f ca="1" t="shared" si="4"/>
        <v>0.627599929789653</v>
      </c>
      <c r="E123" s="60">
        <f ca="1" t="shared" si="5"/>
        <v>1</v>
      </c>
      <c r="F123" s="65">
        <f ca="1">IF(E123=1,$C$4+SQRT(D123*($C$6-$C$4)*($C$5-$C$4)),$C$6-SQRT((1-D123)*($C$6-$C$4)*($C$6-$C$5)))</f>
        <v>9.12035702326504</v>
      </c>
    </row>
    <row r="124" spans="2:6">
      <c r="B124" s="59">
        <v>108</v>
      </c>
      <c r="C124" s="60">
        <f ca="1" t="shared" si="3"/>
        <v>0.833942050870808</v>
      </c>
      <c r="D124" s="60">
        <f ca="1" t="shared" si="4"/>
        <v>0.682798108242057</v>
      </c>
      <c r="E124" s="60">
        <f ca="1" t="shared" si="5"/>
        <v>2</v>
      </c>
      <c r="F124" s="65">
        <f ca="1">IF(E124=1,$C$4+SQRT(D124*($C$6-$C$4)*($C$5-$C$4)),$C$6-SQRT((1-D124)*($C$6-$C$4)*($C$6-$C$5)))</f>
        <v>9.20350531482257</v>
      </c>
    </row>
    <row r="125" spans="2:6">
      <c r="B125" s="59">
        <v>109</v>
      </c>
      <c r="C125" s="60">
        <f ca="1" t="shared" si="3"/>
        <v>0.734182209950669</v>
      </c>
      <c r="D125" s="60">
        <f ca="1" t="shared" si="4"/>
        <v>0.730786511316381</v>
      </c>
      <c r="E125" s="60">
        <f ca="1" t="shared" si="5"/>
        <v>2</v>
      </c>
      <c r="F125" s="65">
        <f ca="1">IF(E125=1,$C$4+SQRT(D125*($C$6-$C$4)*($C$5-$C$4)),$C$6-SQRT((1-D125)*($C$6-$C$4)*($C$6-$C$5)))</f>
        <v>9.26622416408876</v>
      </c>
    </row>
    <row r="126" spans="2:6">
      <c r="B126" s="59">
        <v>110</v>
      </c>
      <c r="C126" s="60">
        <f ca="1" t="shared" si="3"/>
        <v>0.553119583800935</v>
      </c>
      <c r="D126" s="60">
        <f ca="1" t="shared" si="4"/>
        <v>0.139806024174138</v>
      </c>
      <c r="E126" s="60">
        <f ca="1" t="shared" si="5"/>
        <v>2</v>
      </c>
      <c r="F126" s="65">
        <f ca="1">IF(E126=1,$C$4+SQRT(D126*($C$6-$C$4)*($C$5-$C$4)),$C$6-SQRT((1-D126)*($C$6-$C$4)*($C$6-$C$5)))</f>
        <v>8.68836439829817</v>
      </c>
    </row>
    <row r="127" spans="2:6">
      <c r="B127" s="59">
        <v>111</v>
      </c>
      <c r="C127" s="60">
        <f ca="1" t="shared" si="3"/>
        <v>0.731246456753265</v>
      </c>
      <c r="D127" s="60">
        <f ca="1" t="shared" si="4"/>
        <v>0.593993568757005</v>
      </c>
      <c r="E127" s="60">
        <f ca="1" t="shared" si="5"/>
        <v>2</v>
      </c>
      <c r="F127" s="65">
        <f ca="1">IF(E127=1,$C$4+SQRT(D127*($C$6-$C$4)*($C$5-$C$4)),$C$6-SQRT((1-D127)*($C$6-$C$4)*($C$6-$C$5)))</f>
        <v>9.09888243692291</v>
      </c>
    </row>
    <row r="128" spans="2:6">
      <c r="B128" s="59">
        <v>112</v>
      </c>
      <c r="C128" s="60">
        <f ca="1" t="shared" si="3"/>
        <v>0.849827496756942</v>
      </c>
      <c r="D128" s="60">
        <f ca="1" t="shared" si="4"/>
        <v>0.579903480650802</v>
      </c>
      <c r="E128" s="60">
        <f ca="1" t="shared" si="5"/>
        <v>2</v>
      </c>
      <c r="F128" s="65">
        <f ca="1">IF(E128=1,$C$4+SQRT(D128*($C$6-$C$4)*($C$5-$C$4)),$C$6-SQRT((1-D128)*($C$6-$C$4)*($C$6-$C$5)))</f>
        <v>9.08337955581473</v>
      </c>
    </row>
    <row r="129" spans="2:6">
      <c r="B129" s="59">
        <v>113</v>
      </c>
      <c r="C129" s="60">
        <f ca="1" t="shared" si="3"/>
        <v>0.417468921146136</v>
      </c>
      <c r="D129" s="60">
        <f ca="1" t="shared" si="4"/>
        <v>0.752221464063245</v>
      </c>
      <c r="E129" s="60">
        <f ca="1" t="shared" si="5"/>
        <v>1</v>
      </c>
      <c r="F129" s="65">
        <f ca="1">IF(E129=1,$C$4+SQRT(D129*($C$6-$C$4)*($C$5-$C$4)),$C$6-SQRT((1-D129)*($C$6-$C$4)*($C$6-$C$5)))</f>
        <v>9.22655734807896</v>
      </c>
    </row>
    <row r="130" spans="2:6">
      <c r="B130" s="59">
        <v>114</v>
      </c>
      <c r="C130" s="60">
        <f ca="1" t="shared" si="3"/>
        <v>0.462190195776438</v>
      </c>
      <c r="D130" s="60">
        <f ca="1" t="shared" si="4"/>
        <v>0.450850233846515</v>
      </c>
      <c r="E130" s="60">
        <f ca="1" t="shared" si="5"/>
        <v>1</v>
      </c>
      <c r="F130" s="65">
        <f ca="1">IF(E130=1,$C$4+SQRT(D130*($C$6-$C$4)*($C$5-$C$4)),$C$6-SQRT((1-D130)*($C$6-$C$4)*($C$6-$C$5)))</f>
        <v>8.94957910028235</v>
      </c>
    </row>
    <row r="131" spans="2:6">
      <c r="B131" s="59">
        <v>115</v>
      </c>
      <c r="C131" s="60">
        <f ca="1" t="shared" si="3"/>
        <v>0.168448886422875</v>
      </c>
      <c r="D131" s="60">
        <f ca="1" t="shared" si="4"/>
        <v>0.910037032382469</v>
      </c>
      <c r="E131" s="60">
        <f ca="1" t="shared" si="5"/>
        <v>1</v>
      </c>
      <c r="F131" s="65">
        <f ca="1">IF(E131=1,$C$4+SQRT(D131*($C$6-$C$4)*($C$5-$C$4)),$C$6-SQRT((1-D131)*($C$6-$C$4)*($C$6-$C$5)))</f>
        <v>9.34910120627214</v>
      </c>
    </row>
    <row r="132" spans="2:6">
      <c r="B132" s="59">
        <v>116</v>
      </c>
      <c r="C132" s="60">
        <f ca="1" t="shared" si="3"/>
        <v>0.162756038855161</v>
      </c>
      <c r="D132" s="60">
        <f ca="1" t="shared" si="4"/>
        <v>0.451972556777365</v>
      </c>
      <c r="E132" s="60">
        <f ca="1" t="shared" si="5"/>
        <v>1</v>
      </c>
      <c r="F132" s="65">
        <f ca="1">IF(E132=1,$C$4+SQRT(D132*($C$6-$C$4)*($C$5-$C$4)),$C$6-SQRT((1-D132)*($C$6-$C$4)*($C$6-$C$5)))</f>
        <v>8.95076028185591</v>
      </c>
    </row>
    <row r="133" spans="2:6">
      <c r="B133" s="59">
        <v>117</v>
      </c>
      <c r="C133" s="60">
        <f ca="1" t="shared" si="3"/>
        <v>0.376330653555371</v>
      </c>
      <c r="D133" s="60">
        <f ca="1" t="shared" si="4"/>
        <v>0.100223903395157</v>
      </c>
      <c r="E133" s="60">
        <f ca="1" t="shared" si="5"/>
        <v>1</v>
      </c>
      <c r="F133" s="65">
        <f ca="1">IF(E133=1,$C$4+SQRT(D133*($C$6-$C$4)*($C$5-$C$4)),$C$6-SQRT((1-D133)*($C$6-$C$4)*($C$6-$C$5)))</f>
        <v>8.44771397877475</v>
      </c>
    </row>
    <row r="134" spans="2:6">
      <c r="B134" s="59">
        <v>118</v>
      </c>
      <c r="C134" s="60">
        <f ca="1" t="shared" si="3"/>
        <v>0.0157133663120088</v>
      </c>
      <c r="D134" s="60">
        <f ca="1" t="shared" si="4"/>
        <v>0.17944654537313</v>
      </c>
      <c r="E134" s="60">
        <f ca="1" t="shared" si="5"/>
        <v>1</v>
      </c>
      <c r="F134" s="65">
        <f ca="1">IF(E134=1,$C$4+SQRT(D134*($C$6-$C$4)*($C$5-$C$4)),$C$6-SQRT((1-D134)*($C$6-$C$4)*($C$6-$C$5)))</f>
        <v>8.59907686547409</v>
      </c>
    </row>
    <row r="135" spans="2:6">
      <c r="B135" s="59">
        <v>119</v>
      </c>
      <c r="C135" s="60">
        <f ca="1" t="shared" si="3"/>
        <v>0.886273237457393</v>
      </c>
      <c r="D135" s="60">
        <f ca="1" t="shared" si="4"/>
        <v>0.4637360887503</v>
      </c>
      <c r="E135" s="60">
        <f ca="1" t="shared" si="5"/>
        <v>2</v>
      </c>
      <c r="F135" s="65">
        <f ca="1">IF(E135=1,$C$4+SQRT(D135*($C$6-$C$4)*($C$5-$C$4)),$C$6-SQRT((1-D135)*($C$6-$C$4)*($C$6-$C$5)))</f>
        <v>8.96437080839743</v>
      </c>
    </row>
    <row r="136" spans="2:6">
      <c r="B136" s="59">
        <v>120</v>
      </c>
      <c r="C136" s="60">
        <f ca="1" t="shared" si="3"/>
        <v>0.824733275431128</v>
      </c>
      <c r="D136" s="60">
        <f ca="1" t="shared" si="4"/>
        <v>0.329525993035285</v>
      </c>
      <c r="E136" s="60">
        <f ca="1" t="shared" si="5"/>
        <v>2</v>
      </c>
      <c r="F136" s="65">
        <f ca="1">IF(E136=1,$C$4+SQRT(D136*($C$6-$C$4)*($C$5-$C$4)),$C$6-SQRT((1-D136)*($C$6-$C$4)*($C$6-$C$5)))</f>
        <v>8.842006902469</v>
      </c>
    </row>
    <row r="137" spans="2:6">
      <c r="B137" s="59">
        <v>121</v>
      </c>
      <c r="C137" s="60">
        <f ca="1" t="shared" si="3"/>
        <v>0.977221036644932</v>
      </c>
      <c r="D137" s="60">
        <f ca="1" t="shared" si="4"/>
        <v>0.375547850003115</v>
      </c>
      <c r="E137" s="60">
        <f ca="1" t="shared" si="5"/>
        <v>2</v>
      </c>
      <c r="F137" s="65">
        <f ca="1">IF(E137=1,$C$4+SQRT(D137*($C$6-$C$4)*($C$5-$C$4)),$C$6-SQRT((1-D137)*($C$6-$C$4)*($C$6-$C$5)))</f>
        <v>8.88245613061779</v>
      </c>
    </row>
    <row r="138" spans="2:6">
      <c r="B138" s="59">
        <v>122</v>
      </c>
      <c r="C138" s="60">
        <f ca="1" t="shared" si="3"/>
        <v>0.782890429336379</v>
      </c>
      <c r="D138" s="60">
        <f ca="1" t="shared" si="4"/>
        <v>0.869039852855023</v>
      </c>
      <c r="E138" s="60">
        <f ca="1" t="shared" si="5"/>
        <v>2</v>
      </c>
      <c r="F138" s="65">
        <f ca="1">IF(E138=1,$C$4+SQRT(D138*($C$6-$C$4)*($C$5-$C$4)),$C$6-SQRT((1-D138)*($C$6-$C$4)*($C$6-$C$5)))</f>
        <v>9.4882185092347</v>
      </c>
    </row>
    <row r="139" spans="2:6">
      <c r="B139" s="59">
        <v>123</v>
      </c>
      <c r="C139" s="60">
        <f ca="1" t="shared" si="3"/>
        <v>0.860838375217729</v>
      </c>
      <c r="D139" s="60">
        <f ca="1" t="shared" si="4"/>
        <v>0.484025058679762</v>
      </c>
      <c r="E139" s="60">
        <f ca="1" t="shared" si="5"/>
        <v>2</v>
      </c>
      <c r="F139" s="65">
        <f ca="1">IF(E139=1,$C$4+SQRT(D139*($C$6-$C$4)*($C$5-$C$4)),$C$6-SQRT((1-D139)*($C$6-$C$4)*($C$6-$C$5)))</f>
        <v>8.98415065947727</v>
      </c>
    </row>
    <row r="140" spans="2:6">
      <c r="B140" s="59">
        <v>124</v>
      </c>
      <c r="C140" s="60">
        <f ca="1" t="shared" si="3"/>
        <v>0.168553967716469</v>
      </c>
      <c r="D140" s="60">
        <f ca="1" t="shared" si="4"/>
        <v>0.42793567869715</v>
      </c>
      <c r="E140" s="60">
        <f ca="1" t="shared" si="5"/>
        <v>1</v>
      </c>
      <c r="F140" s="65">
        <f ca="1">IF(E140=1,$C$4+SQRT(D140*($C$6-$C$4)*($C$5-$C$4)),$C$6-SQRT((1-D140)*($C$6-$C$4)*($C$6-$C$5)))</f>
        <v>8.92513315657493</v>
      </c>
    </row>
    <row r="141" spans="2:6">
      <c r="B141" s="59">
        <v>125</v>
      </c>
      <c r="C141" s="60">
        <f ca="1" t="shared" si="3"/>
        <v>0.410972795284767</v>
      </c>
      <c r="D141" s="60">
        <f ca="1" t="shared" si="4"/>
        <v>0.296101295304984</v>
      </c>
      <c r="E141" s="60">
        <f ca="1" t="shared" si="5"/>
        <v>1</v>
      </c>
      <c r="F141" s="65">
        <f ca="1">IF(E141=1,$C$4+SQRT(D141*($C$6-$C$4)*($C$5-$C$4)),$C$6-SQRT((1-D141)*($C$6-$C$4)*($C$6-$C$5)))</f>
        <v>8.76954700350919</v>
      </c>
    </row>
    <row r="142" spans="2:6">
      <c r="B142" s="59">
        <v>126</v>
      </c>
      <c r="C142" s="60">
        <f ca="1" t="shared" si="3"/>
        <v>0.597254870972931</v>
      </c>
      <c r="D142" s="60">
        <f ca="1" t="shared" si="4"/>
        <v>0.258608248605861</v>
      </c>
      <c r="E142" s="60">
        <f ca="1" t="shared" si="5"/>
        <v>2</v>
      </c>
      <c r="F142" s="65">
        <f ca="1">IF(E142=1,$C$4+SQRT(D142*($C$6-$C$4)*($C$5-$C$4)),$C$6-SQRT((1-D142)*($C$6-$C$4)*($C$6-$C$5)))</f>
        <v>8.78230401873527</v>
      </c>
    </row>
    <row r="143" spans="2:6">
      <c r="B143" s="59">
        <v>127</v>
      </c>
      <c r="C143" s="60">
        <f ca="1" t="shared" si="3"/>
        <v>0.983509611146532</v>
      </c>
      <c r="D143" s="60">
        <f ca="1" t="shared" si="4"/>
        <v>0.596984471897915</v>
      </c>
      <c r="E143" s="60">
        <f ca="1" t="shared" si="5"/>
        <v>2</v>
      </c>
      <c r="F143" s="65">
        <f ca="1">IF(E143=1,$C$4+SQRT(D143*($C$6-$C$4)*($C$5-$C$4)),$C$6-SQRT((1-D143)*($C$6-$C$4)*($C$6-$C$5)))</f>
        <v>9.10220767646177</v>
      </c>
    </row>
    <row r="144" spans="2:6">
      <c r="B144" s="59">
        <v>128</v>
      </c>
      <c r="C144" s="60">
        <f ca="1" t="shared" si="3"/>
        <v>0.927319341448368</v>
      </c>
      <c r="D144" s="60">
        <f ca="1" t="shared" si="4"/>
        <v>0.437496452834789</v>
      </c>
      <c r="E144" s="60">
        <f ca="1" t="shared" si="5"/>
        <v>2</v>
      </c>
      <c r="F144" s="65">
        <f ca="1">IF(E144=1,$C$4+SQRT(D144*($C$6-$C$4)*($C$5-$C$4)),$C$6-SQRT((1-D144)*($C$6-$C$4)*($C$6-$C$5)))</f>
        <v>8.93933648392602</v>
      </c>
    </row>
    <row r="145" spans="2:6">
      <c r="B145" s="59">
        <v>129</v>
      </c>
      <c r="C145" s="60">
        <f ca="1" t="shared" ref="C145:C208" si="6">RAND()</f>
        <v>0.510380631058925</v>
      </c>
      <c r="D145" s="60">
        <f ca="1" t="shared" ref="D145:D208" si="7">RAND()</f>
        <v>0.51021518363828</v>
      </c>
      <c r="E145" s="60">
        <f ca="1" t="shared" ref="E145:E208" si="8">IF(C145&lt;=$C$10,1,2)</f>
        <v>2</v>
      </c>
      <c r="F145" s="65">
        <f ca="1">IF(E145=1,$C$4+SQRT(D145*($C$6-$C$4)*($C$5-$C$4)),$C$6-SQRT((1-D145)*($C$6-$C$4)*($C$6-$C$5)))</f>
        <v>9.01026789850817</v>
      </c>
    </row>
    <row r="146" spans="2:6">
      <c r="B146" s="59">
        <v>130</v>
      </c>
      <c r="C146" s="60">
        <f ca="1" t="shared" si="6"/>
        <v>0.0342698412362874</v>
      </c>
      <c r="D146" s="60">
        <f ca="1" t="shared" si="7"/>
        <v>0.444135462937816</v>
      </c>
      <c r="E146" s="60">
        <f ca="1" t="shared" si="8"/>
        <v>1</v>
      </c>
      <c r="F146" s="65">
        <f ca="1">IF(E146=1,$C$4+SQRT(D146*($C$6-$C$4)*($C$5-$C$4)),$C$6-SQRT((1-D146)*($C$6-$C$4)*($C$6-$C$5)))</f>
        <v>8.94248126022517</v>
      </c>
    </row>
    <row r="147" spans="2:6">
      <c r="B147" s="59">
        <v>131</v>
      </c>
      <c r="C147" s="60">
        <f ca="1" t="shared" si="6"/>
        <v>0.552856475018541</v>
      </c>
      <c r="D147" s="60">
        <f ca="1" t="shared" si="7"/>
        <v>0.180601005705143</v>
      </c>
      <c r="E147" s="60">
        <f ca="1" t="shared" si="8"/>
        <v>2</v>
      </c>
      <c r="F147" s="65">
        <f ca="1">IF(E147=1,$C$4+SQRT(D147*($C$6-$C$4)*($C$5-$C$4)),$C$6-SQRT((1-D147)*($C$6-$C$4)*($C$6-$C$5)))</f>
        <v>8.71984454514707</v>
      </c>
    </row>
    <row r="148" spans="2:6">
      <c r="B148" s="59">
        <v>132</v>
      </c>
      <c r="C148" s="60">
        <f ca="1" t="shared" si="6"/>
        <v>0.788914223326481</v>
      </c>
      <c r="D148" s="60">
        <f ca="1" t="shared" si="7"/>
        <v>0.346700135283346</v>
      </c>
      <c r="E148" s="60">
        <f ca="1" t="shared" si="8"/>
        <v>2</v>
      </c>
      <c r="F148" s="65">
        <f ca="1">IF(E148=1,$C$4+SQRT(D148*($C$6-$C$4)*($C$5-$C$4)),$C$6-SQRT((1-D148)*($C$6-$C$4)*($C$6-$C$5)))</f>
        <v>8.85693406601662</v>
      </c>
    </row>
    <row r="149" spans="2:6">
      <c r="B149" s="59">
        <v>133</v>
      </c>
      <c r="C149" s="60">
        <f ca="1" t="shared" si="6"/>
        <v>0.21635156578439</v>
      </c>
      <c r="D149" s="60">
        <f ca="1" t="shared" si="7"/>
        <v>0.936167809269747</v>
      </c>
      <c r="E149" s="60">
        <f ca="1" t="shared" si="8"/>
        <v>1</v>
      </c>
      <c r="F149" s="65">
        <f ca="1">IF(E149=1,$C$4+SQRT(D149*($C$6-$C$4)*($C$5-$C$4)),$C$6-SQRT((1-D149)*($C$6-$C$4)*($C$6-$C$5)))</f>
        <v>9.36833315334369</v>
      </c>
    </row>
    <row r="150" spans="2:6">
      <c r="B150" s="59">
        <v>134</v>
      </c>
      <c r="C150" s="60">
        <f ca="1" t="shared" si="6"/>
        <v>0.919765259723789</v>
      </c>
      <c r="D150" s="60">
        <f ca="1" t="shared" si="7"/>
        <v>0.757210152638266</v>
      </c>
      <c r="E150" s="60">
        <f ca="1" t="shared" si="8"/>
        <v>2</v>
      </c>
      <c r="F150" s="65">
        <f ca="1">IF(E150=1,$C$4+SQRT(D150*($C$6-$C$4)*($C$5-$C$4)),$C$6-SQRT((1-D150)*($C$6-$C$4)*($C$6-$C$5)))</f>
        <v>9.30316451387471</v>
      </c>
    </row>
    <row r="151" spans="2:6">
      <c r="B151" s="59">
        <v>135</v>
      </c>
      <c r="C151" s="60">
        <f ca="1" t="shared" si="6"/>
        <v>0.827138283974615</v>
      </c>
      <c r="D151" s="60">
        <f ca="1" t="shared" si="7"/>
        <v>0.908983622605523</v>
      </c>
      <c r="E151" s="60">
        <f ca="1" t="shared" si="8"/>
        <v>2</v>
      </c>
      <c r="F151" s="65">
        <f ca="1">IF(E151=1,$C$4+SQRT(D151*($C$6-$C$4)*($C$5-$C$4)),$C$6-SQRT((1-D151)*($C$6-$C$4)*($C$6-$C$5)))</f>
        <v>9.57334703236828</v>
      </c>
    </row>
    <row r="152" spans="2:6">
      <c r="B152" s="59">
        <v>136</v>
      </c>
      <c r="C152" s="60">
        <f ca="1" t="shared" si="6"/>
        <v>0.277843431813331</v>
      </c>
      <c r="D152" s="60">
        <f ca="1" t="shared" si="7"/>
        <v>0.803896180205681</v>
      </c>
      <c r="E152" s="60">
        <f ca="1" t="shared" si="8"/>
        <v>1</v>
      </c>
      <c r="F152" s="65">
        <f ca="1">IF(E152=1,$C$4+SQRT(D152*($C$6-$C$4)*($C$5-$C$4)),$C$6-SQRT((1-D152)*($C$6-$C$4)*($C$6-$C$5)))</f>
        <v>9.26798752376014</v>
      </c>
    </row>
    <row r="153" spans="2:6">
      <c r="B153" s="59">
        <v>137</v>
      </c>
      <c r="C153" s="60">
        <f ca="1" t="shared" si="6"/>
        <v>0.32754239950651</v>
      </c>
      <c r="D153" s="60">
        <f ca="1" t="shared" si="7"/>
        <v>0.83242466851798</v>
      </c>
      <c r="E153" s="60">
        <f ca="1" t="shared" si="8"/>
        <v>1</v>
      </c>
      <c r="F153" s="65">
        <f ca="1">IF(E153=1,$C$4+SQRT(D153*($C$6-$C$4)*($C$5-$C$4)),$C$6-SQRT((1-D153)*($C$6-$C$4)*($C$6-$C$5)))</f>
        <v>9.29029040802292</v>
      </c>
    </row>
    <row r="154" spans="2:6">
      <c r="B154" s="59">
        <v>138</v>
      </c>
      <c r="C154" s="60">
        <f ca="1" t="shared" si="6"/>
        <v>0.397265393634862</v>
      </c>
      <c r="D154" s="60">
        <f ca="1" t="shared" si="7"/>
        <v>0.905670095414316</v>
      </c>
      <c r="E154" s="60">
        <f ca="1" t="shared" si="8"/>
        <v>1</v>
      </c>
      <c r="F154" s="65">
        <f ca="1">IF(E154=1,$C$4+SQRT(D154*($C$6-$C$4)*($C$5-$C$4)),$C$6-SQRT((1-D154)*($C$6-$C$4)*($C$6-$C$5)))</f>
        <v>9.34586039054154</v>
      </c>
    </row>
    <row r="155" spans="2:6">
      <c r="B155" s="59">
        <v>139</v>
      </c>
      <c r="C155" s="60">
        <f ca="1" t="shared" si="6"/>
        <v>0.84195436492222</v>
      </c>
      <c r="D155" s="60">
        <f ca="1" t="shared" si="7"/>
        <v>0.870809745495128</v>
      </c>
      <c r="E155" s="60">
        <f ca="1" t="shared" si="8"/>
        <v>2</v>
      </c>
      <c r="F155" s="65">
        <f ca="1">IF(E155=1,$C$4+SQRT(D155*($C$6-$C$4)*($C$5-$C$4)),$C$6-SQRT((1-D155)*($C$6-$C$4)*($C$6-$C$5)))</f>
        <v>9.49168857084486</v>
      </c>
    </row>
    <row r="156" spans="2:6">
      <c r="B156" s="59">
        <v>140</v>
      </c>
      <c r="C156" s="60">
        <f ca="1" t="shared" si="6"/>
        <v>0.336916805065697</v>
      </c>
      <c r="D156" s="60">
        <f ca="1" t="shared" si="7"/>
        <v>0.298747192936973</v>
      </c>
      <c r="E156" s="60">
        <f ca="1" t="shared" si="8"/>
        <v>1</v>
      </c>
      <c r="F156" s="65">
        <f ca="1">IF(E156=1,$C$4+SQRT(D156*($C$6-$C$4)*($C$5-$C$4)),$C$6-SQRT((1-D156)*($C$6-$C$4)*($C$6-$C$5)))</f>
        <v>8.77297761020223</v>
      </c>
    </row>
    <row r="157" spans="2:6">
      <c r="B157" s="59">
        <v>141</v>
      </c>
      <c r="C157" s="60">
        <f ca="1" t="shared" si="6"/>
        <v>0.50395036412175</v>
      </c>
      <c r="D157" s="60">
        <f ca="1" t="shared" si="7"/>
        <v>0.396645953803026</v>
      </c>
      <c r="E157" s="60">
        <f ca="1" t="shared" si="8"/>
        <v>2</v>
      </c>
      <c r="F157" s="65">
        <f ca="1">IF(E157=1,$C$4+SQRT(D157*($C$6-$C$4)*($C$5-$C$4)),$C$6-SQRT((1-D157)*($C$6-$C$4)*($C$6-$C$5)))</f>
        <v>8.90149734074334</v>
      </c>
    </row>
    <row r="158" spans="2:6">
      <c r="B158" s="59">
        <v>142</v>
      </c>
      <c r="C158" s="60">
        <f ca="1" t="shared" si="6"/>
        <v>0.805538981616072</v>
      </c>
      <c r="D158" s="60">
        <f ca="1" t="shared" si="7"/>
        <v>0.306382452962603</v>
      </c>
      <c r="E158" s="60">
        <f ca="1" t="shared" si="8"/>
        <v>2</v>
      </c>
      <c r="F158" s="65">
        <f ca="1">IF(E158=1,$C$4+SQRT(D158*($C$6-$C$4)*($C$5-$C$4)),$C$6-SQRT((1-D158)*($C$6-$C$4)*($C$6-$C$5)))</f>
        <v>8.82219055273156</v>
      </c>
    </row>
    <row r="159" spans="2:6">
      <c r="B159" s="59">
        <v>143</v>
      </c>
      <c r="C159" s="60">
        <f ca="1" t="shared" si="6"/>
        <v>0.79450559093504</v>
      </c>
      <c r="D159" s="60">
        <f ca="1" t="shared" si="7"/>
        <v>0.655730571630006</v>
      </c>
      <c r="E159" s="60">
        <f ca="1" t="shared" si="8"/>
        <v>2</v>
      </c>
      <c r="F159" s="65">
        <f ca="1">IF(E159=1,$C$4+SQRT(D159*($C$6-$C$4)*($C$5-$C$4)),$C$6-SQRT((1-D159)*($C$6-$C$4)*($C$6-$C$5)))</f>
        <v>9.17021758470067</v>
      </c>
    </row>
    <row r="160" spans="2:6">
      <c r="B160" s="59">
        <v>144</v>
      </c>
      <c r="C160" s="60">
        <f ca="1" t="shared" si="6"/>
        <v>0.852862373728867</v>
      </c>
      <c r="D160" s="60">
        <f ca="1" t="shared" si="7"/>
        <v>0.17823438164562</v>
      </c>
      <c r="E160" s="60">
        <f ca="1" t="shared" si="8"/>
        <v>2</v>
      </c>
      <c r="F160" s="65">
        <f ca="1">IF(E160=1,$C$4+SQRT(D160*($C$6-$C$4)*($C$5-$C$4)),$C$6-SQRT((1-D160)*($C$6-$C$4)*($C$6-$C$5)))</f>
        <v>8.71799717757379</v>
      </c>
    </row>
    <row r="161" spans="2:6">
      <c r="B161" s="59">
        <v>145</v>
      </c>
      <c r="C161" s="60">
        <f ca="1" t="shared" si="6"/>
        <v>0.403012061156424</v>
      </c>
      <c r="D161" s="60">
        <f ca="1" t="shared" si="7"/>
        <v>0.0132826909309012</v>
      </c>
      <c r="E161" s="60">
        <f ca="1" t="shared" si="8"/>
        <v>1</v>
      </c>
      <c r="F161" s="65">
        <f ca="1">IF(E161=1,$C$4+SQRT(D161*($C$6-$C$4)*($C$5-$C$4)),$C$6-SQRT((1-D161)*($C$6-$C$4)*($C$6-$C$5)))</f>
        <v>8.1629889010387</v>
      </c>
    </row>
    <row r="162" spans="2:6">
      <c r="B162" s="59">
        <v>146</v>
      </c>
      <c r="C162" s="60">
        <f ca="1" t="shared" si="6"/>
        <v>0.755750605973182</v>
      </c>
      <c r="D162" s="60">
        <f ca="1" t="shared" si="7"/>
        <v>0.526153720139958</v>
      </c>
      <c r="E162" s="60">
        <f ca="1" t="shared" si="8"/>
        <v>2</v>
      </c>
      <c r="F162" s="65">
        <f ca="1">IF(E162=1,$C$4+SQRT(D162*($C$6-$C$4)*($C$5-$C$4)),$C$6-SQRT((1-D162)*($C$6-$C$4)*($C$6-$C$5)))</f>
        <v>9.02650497704401</v>
      </c>
    </row>
    <row r="163" spans="2:6">
      <c r="B163" s="59">
        <v>147</v>
      </c>
      <c r="C163" s="60">
        <f ca="1" t="shared" si="6"/>
        <v>0.681348571097257</v>
      </c>
      <c r="D163" s="60">
        <f ca="1" t="shared" si="7"/>
        <v>0.619902179524818</v>
      </c>
      <c r="E163" s="60">
        <f ca="1" t="shared" si="8"/>
        <v>2</v>
      </c>
      <c r="F163" s="65">
        <f ca="1">IF(E163=1,$C$4+SQRT(D163*($C$6-$C$4)*($C$5-$C$4)),$C$6-SQRT((1-D163)*($C$6-$C$4)*($C$6-$C$5)))</f>
        <v>9.12810801073162</v>
      </c>
    </row>
    <row r="164" spans="2:6">
      <c r="B164" s="59">
        <v>148</v>
      </c>
      <c r="C164" s="60">
        <f ca="1" t="shared" si="6"/>
        <v>0.11167777965488</v>
      </c>
      <c r="D164" s="60">
        <f ca="1" t="shared" si="7"/>
        <v>0.875418690088992</v>
      </c>
      <c r="E164" s="60">
        <f ca="1" t="shared" si="8"/>
        <v>1</v>
      </c>
      <c r="F164" s="65">
        <f ca="1">IF(E164=1,$C$4+SQRT(D164*($C$6-$C$4)*($C$5-$C$4)),$C$6-SQRT((1-D164)*($C$6-$C$4)*($C$6-$C$5)))</f>
        <v>9.32319211763749</v>
      </c>
    </row>
    <row r="165" spans="2:6">
      <c r="B165" s="59">
        <v>149</v>
      </c>
      <c r="C165" s="60">
        <f ca="1" t="shared" si="6"/>
        <v>0.0988677356245495</v>
      </c>
      <c r="D165" s="60">
        <f ca="1" t="shared" si="7"/>
        <v>0.318485567218544</v>
      </c>
      <c r="E165" s="60">
        <f ca="1" t="shared" si="8"/>
        <v>1</v>
      </c>
      <c r="F165" s="65">
        <f ca="1">IF(E165=1,$C$4+SQRT(D165*($C$6-$C$4)*($C$5-$C$4)),$C$6-SQRT((1-D165)*($C$6-$C$4)*($C$6-$C$5)))</f>
        <v>8.79810471395493</v>
      </c>
    </row>
    <row r="166" spans="2:6">
      <c r="B166" s="59">
        <v>150</v>
      </c>
      <c r="C166" s="60">
        <f ca="1" t="shared" si="6"/>
        <v>0.823469767980258</v>
      </c>
      <c r="D166" s="60">
        <f ca="1" t="shared" si="7"/>
        <v>0.401446361895481</v>
      </c>
      <c r="E166" s="60">
        <f ca="1" t="shared" si="8"/>
        <v>2</v>
      </c>
      <c r="F166" s="65">
        <f ca="1">IF(E166=1,$C$4+SQRT(D166*($C$6-$C$4)*($C$5-$C$4)),$C$6-SQRT((1-D166)*($C$6-$C$4)*($C$6-$C$5)))</f>
        <v>8.90587602338262</v>
      </c>
    </row>
    <row r="167" spans="2:6">
      <c r="B167" s="59">
        <v>151</v>
      </c>
      <c r="C167" s="60">
        <f ca="1" t="shared" si="6"/>
        <v>0.911913609806466</v>
      </c>
      <c r="D167" s="60">
        <f ca="1" t="shared" si="7"/>
        <v>0.104437155349903</v>
      </c>
      <c r="E167" s="60">
        <f ca="1" t="shared" si="8"/>
        <v>2</v>
      </c>
      <c r="F167" s="65">
        <f ca="1">IF(E167=1,$C$4+SQRT(D167*($C$6-$C$4)*($C$5-$C$4)),$C$6-SQRT((1-D167)*($C$6-$C$4)*($C$6-$C$5)))</f>
        <v>8.66167056025051</v>
      </c>
    </row>
    <row r="168" spans="2:6">
      <c r="B168" s="59">
        <v>152</v>
      </c>
      <c r="C168" s="60">
        <f ca="1" t="shared" si="6"/>
        <v>0.441981292147284</v>
      </c>
      <c r="D168" s="60">
        <f ca="1" t="shared" si="7"/>
        <v>0.836528507630714</v>
      </c>
      <c r="E168" s="60">
        <f ca="1" t="shared" si="8"/>
        <v>1</v>
      </c>
      <c r="F168" s="65">
        <f ca="1">IF(E168=1,$C$4+SQRT(D168*($C$6-$C$4)*($C$5-$C$4)),$C$6-SQRT((1-D168)*($C$6-$C$4)*($C$6-$C$5)))</f>
        <v>9.29346705225198</v>
      </c>
    </row>
    <row r="169" spans="2:6">
      <c r="B169" s="59">
        <v>153</v>
      </c>
      <c r="C169" s="60">
        <f ca="1" t="shared" si="6"/>
        <v>0.171308404462288</v>
      </c>
      <c r="D169" s="60">
        <f ca="1" t="shared" si="7"/>
        <v>0.615590781406345</v>
      </c>
      <c r="E169" s="60">
        <f ca="1" t="shared" si="8"/>
        <v>1</v>
      </c>
      <c r="F169" s="65">
        <f ca="1">IF(E169=1,$C$4+SQRT(D169*($C$6-$C$4)*($C$5-$C$4)),$C$6-SQRT((1-D169)*($C$6-$C$4)*($C$6-$C$5)))</f>
        <v>9.10958621242907</v>
      </c>
    </row>
    <row r="170" spans="2:6">
      <c r="B170" s="59">
        <v>154</v>
      </c>
      <c r="C170" s="60">
        <f ca="1" t="shared" si="6"/>
        <v>0.790655035944986</v>
      </c>
      <c r="D170" s="60">
        <f ca="1" t="shared" si="7"/>
        <v>0.0831888867500958</v>
      </c>
      <c r="E170" s="60">
        <f ca="1" t="shared" si="8"/>
        <v>2</v>
      </c>
      <c r="F170" s="65">
        <f ca="1">IF(E170=1,$C$4+SQRT(D170*($C$6-$C$4)*($C$5-$C$4)),$C$6-SQRT((1-D170)*($C$6-$C$4)*($C$6-$C$5)))</f>
        <v>8.64588692255787</v>
      </c>
    </row>
    <row r="171" spans="2:6">
      <c r="B171" s="59">
        <v>155</v>
      </c>
      <c r="C171" s="60">
        <f ca="1" t="shared" si="6"/>
        <v>0.445748165999026</v>
      </c>
      <c r="D171" s="60">
        <f ca="1" t="shared" si="7"/>
        <v>0.637033363326879</v>
      </c>
      <c r="E171" s="60">
        <f ca="1" t="shared" si="8"/>
        <v>1</v>
      </c>
      <c r="F171" s="65">
        <f ca="1">IF(E171=1,$C$4+SQRT(D171*($C$6-$C$4)*($C$5-$C$4)),$C$6-SQRT((1-D171)*($C$6-$C$4)*($C$6-$C$5)))</f>
        <v>9.12874564302759</v>
      </c>
    </row>
    <row r="172" spans="2:6">
      <c r="B172" s="59">
        <v>156</v>
      </c>
      <c r="C172" s="60">
        <f ca="1" t="shared" si="6"/>
        <v>0.480908696401579</v>
      </c>
      <c r="D172" s="60">
        <f ca="1" t="shared" si="7"/>
        <v>0.140558246948115</v>
      </c>
      <c r="E172" s="60">
        <f ca="1" t="shared" si="8"/>
        <v>1</v>
      </c>
      <c r="F172" s="65">
        <f ca="1">IF(E172=1,$C$4+SQRT(D172*($C$6-$C$4)*($C$5-$C$4)),$C$6-SQRT((1-D172)*($C$6-$C$4)*($C$6-$C$5)))</f>
        <v>8.53020420018728</v>
      </c>
    </row>
    <row r="173" spans="2:6">
      <c r="B173" s="59">
        <v>157</v>
      </c>
      <c r="C173" s="60">
        <f ca="1" t="shared" si="6"/>
        <v>0.93843749558784</v>
      </c>
      <c r="D173" s="60">
        <f ca="1" t="shared" si="7"/>
        <v>0.680247827480403</v>
      </c>
      <c r="E173" s="60">
        <f ca="1" t="shared" si="8"/>
        <v>2</v>
      </c>
      <c r="F173" s="65">
        <f ca="1">IF(E173=1,$C$4+SQRT(D173*($C$6-$C$4)*($C$5-$C$4)),$C$6-SQRT((1-D173)*($C$6-$C$4)*($C$6-$C$5)))</f>
        <v>9.20030984435271</v>
      </c>
    </row>
    <row r="174" spans="2:6">
      <c r="B174" s="59">
        <v>158</v>
      </c>
      <c r="C174" s="60">
        <f ca="1" t="shared" si="6"/>
        <v>0.732474914881082</v>
      </c>
      <c r="D174" s="60">
        <f ca="1" t="shared" si="7"/>
        <v>0.522281698477134</v>
      </c>
      <c r="E174" s="60">
        <f ca="1" t="shared" si="8"/>
        <v>2</v>
      </c>
      <c r="F174" s="65">
        <f ca="1">IF(E174=1,$C$4+SQRT(D174*($C$6-$C$4)*($C$5-$C$4)),$C$6-SQRT((1-D174)*($C$6-$C$4)*($C$6-$C$5)))</f>
        <v>9.02253562568975</v>
      </c>
    </row>
    <row r="175" spans="2:6">
      <c r="B175" s="59">
        <v>159</v>
      </c>
      <c r="C175" s="60">
        <f ca="1" t="shared" si="6"/>
        <v>0.233096857784961</v>
      </c>
      <c r="D175" s="60">
        <f ca="1" t="shared" si="7"/>
        <v>0.265656216184492</v>
      </c>
      <c r="E175" s="60">
        <f ca="1" t="shared" si="8"/>
        <v>1</v>
      </c>
      <c r="F175" s="65">
        <f ca="1">IF(E175=1,$C$4+SQRT(D175*($C$6-$C$4)*($C$5-$C$4)),$C$6-SQRT((1-D175)*($C$6-$C$4)*($C$6-$C$5)))</f>
        <v>8.72891181384924</v>
      </c>
    </row>
    <row r="176" spans="2:6">
      <c r="B176" s="59">
        <v>160</v>
      </c>
      <c r="C176" s="60">
        <f ca="1" t="shared" si="6"/>
        <v>0.0596848775144365</v>
      </c>
      <c r="D176" s="60">
        <f ca="1" t="shared" si="7"/>
        <v>0.125557382383438</v>
      </c>
      <c r="E176" s="60">
        <f ca="1" t="shared" si="8"/>
        <v>1</v>
      </c>
      <c r="F176" s="65">
        <f ca="1">IF(E176=1,$C$4+SQRT(D176*($C$6-$C$4)*($C$5-$C$4)),$C$6-SQRT((1-D176)*($C$6-$C$4)*($C$6-$C$5)))</f>
        <v>8.50111352482933</v>
      </c>
    </row>
    <row r="177" spans="2:6">
      <c r="B177" s="59">
        <v>161</v>
      </c>
      <c r="C177" s="60">
        <f ca="1" t="shared" si="6"/>
        <v>0.266279517141594</v>
      </c>
      <c r="D177" s="60">
        <f ca="1" t="shared" si="7"/>
        <v>0.752250867516859</v>
      </c>
      <c r="E177" s="60">
        <f ca="1" t="shared" si="8"/>
        <v>1</v>
      </c>
      <c r="F177" s="65">
        <f ca="1">IF(E177=1,$C$4+SQRT(D177*($C$6-$C$4)*($C$5-$C$4)),$C$6-SQRT((1-D177)*($C$6-$C$4)*($C$6-$C$5)))</f>
        <v>9.22658132018783</v>
      </c>
    </row>
    <row r="178" spans="2:6">
      <c r="B178" s="59">
        <v>162</v>
      </c>
      <c r="C178" s="60">
        <f ca="1" t="shared" si="6"/>
        <v>0.211718111945649</v>
      </c>
      <c r="D178" s="60">
        <f ca="1" t="shared" si="7"/>
        <v>0.779015736345522</v>
      </c>
      <c r="E178" s="60">
        <f ca="1" t="shared" si="8"/>
        <v>1</v>
      </c>
      <c r="F178" s="65">
        <f ca="1">IF(E178=1,$C$4+SQRT(D178*($C$6-$C$4)*($C$5-$C$4)),$C$6-SQRT((1-D178)*($C$6-$C$4)*($C$6-$C$5)))</f>
        <v>9.24821130931067</v>
      </c>
    </row>
    <row r="179" spans="2:6">
      <c r="B179" s="59">
        <v>163</v>
      </c>
      <c r="C179" s="60">
        <f ca="1" t="shared" si="6"/>
        <v>0.164038023968344</v>
      </c>
      <c r="D179" s="60">
        <f ca="1" t="shared" si="7"/>
        <v>0.750980845844443</v>
      </c>
      <c r="E179" s="60">
        <f ca="1" t="shared" si="8"/>
        <v>1</v>
      </c>
      <c r="F179" s="65">
        <f ca="1">IF(E179=1,$C$4+SQRT(D179*($C$6-$C$4)*($C$5-$C$4)),$C$6-SQRT((1-D179)*($C$6-$C$4)*($C$6-$C$5)))</f>
        <v>9.22554546700189</v>
      </c>
    </row>
    <row r="180" spans="2:6">
      <c r="B180" s="59">
        <v>164</v>
      </c>
      <c r="C180" s="60">
        <f ca="1" t="shared" si="6"/>
        <v>0.24408771577573</v>
      </c>
      <c r="D180" s="60">
        <f ca="1" t="shared" si="7"/>
        <v>0.190454397299447</v>
      </c>
      <c r="E180" s="60">
        <f ca="1" t="shared" si="8"/>
        <v>1</v>
      </c>
      <c r="F180" s="65">
        <f ca="1">IF(E180=1,$C$4+SQRT(D180*($C$6-$C$4)*($C$5-$C$4)),$C$6-SQRT((1-D180)*($C$6-$C$4)*($C$6-$C$5)))</f>
        <v>8.61717808985648</v>
      </c>
    </row>
    <row r="181" spans="2:6">
      <c r="B181" s="59">
        <v>165</v>
      </c>
      <c r="C181" s="60">
        <f ca="1" t="shared" si="6"/>
        <v>0.0657409628157917</v>
      </c>
      <c r="D181" s="60">
        <f ca="1" t="shared" si="7"/>
        <v>0.221754043655553</v>
      </c>
      <c r="E181" s="60">
        <f ca="1" t="shared" si="8"/>
        <v>1</v>
      </c>
      <c r="F181" s="65">
        <f ca="1">IF(E181=1,$C$4+SQRT(D181*($C$6-$C$4)*($C$5-$C$4)),$C$6-SQRT((1-D181)*($C$6-$C$4)*($C$6-$C$5)))</f>
        <v>8.66596402854141</v>
      </c>
    </row>
    <row r="182" spans="2:6">
      <c r="B182" s="59">
        <v>166</v>
      </c>
      <c r="C182" s="60">
        <f ca="1" t="shared" si="6"/>
        <v>0.360069934160024</v>
      </c>
      <c r="D182" s="60">
        <f ca="1" t="shared" si="7"/>
        <v>0.418166912801236</v>
      </c>
      <c r="E182" s="60">
        <f ca="1" t="shared" si="8"/>
        <v>1</v>
      </c>
      <c r="F182" s="65">
        <f ca="1">IF(E182=1,$C$4+SQRT(D182*($C$6-$C$4)*($C$5-$C$4)),$C$6-SQRT((1-D182)*($C$6-$C$4)*($C$6-$C$5)))</f>
        <v>8.9145128897957</v>
      </c>
    </row>
    <row r="183" spans="2:6">
      <c r="B183" s="59">
        <v>167</v>
      </c>
      <c r="C183" s="60">
        <f ca="1" t="shared" si="6"/>
        <v>0.749270554887574</v>
      </c>
      <c r="D183" s="60">
        <f ca="1" t="shared" si="7"/>
        <v>0.653199323336932</v>
      </c>
      <c r="E183" s="60">
        <f ca="1" t="shared" si="8"/>
        <v>2</v>
      </c>
      <c r="F183" s="65">
        <f ca="1">IF(E183=1,$C$4+SQRT(D183*($C$6-$C$4)*($C$5-$C$4)),$C$6-SQRT((1-D183)*($C$6-$C$4)*($C$6-$C$5)))</f>
        <v>9.16717267496429</v>
      </c>
    </row>
    <row r="184" spans="2:6">
      <c r="B184" s="59">
        <v>168</v>
      </c>
      <c r="C184" s="60">
        <f ca="1" t="shared" si="6"/>
        <v>0.95756968706219</v>
      </c>
      <c r="D184" s="60">
        <f ca="1" t="shared" si="7"/>
        <v>0.0327266641924004</v>
      </c>
      <c r="E184" s="60">
        <f ca="1" t="shared" si="8"/>
        <v>2</v>
      </c>
      <c r="F184" s="65">
        <f ca="1">IF(E184=1,$C$4+SQRT(D184*($C$6-$C$4)*($C$5-$C$4)),$C$6-SQRT((1-D184)*($C$6-$C$4)*($C$6-$C$5)))</f>
        <v>8.60912018074343</v>
      </c>
    </row>
    <row r="185" spans="2:6">
      <c r="B185" s="59">
        <v>169</v>
      </c>
      <c r="C185" s="60">
        <f ca="1" t="shared" si="6"/>
        <v>0.699666034650399</v>
      </c>
      <c r="D185" s="60">
        <f ca="1" t="shared" si="7"/>
        <v>0.586672506048627</v>
      </c>
      <c r="E185" s="60">
        <f ca="1" t="shared" si="8"/>
        <v>2</v>
      </c>
      <c r="F185" s="65">
        <f ca="1">IF(E185=1,$C$4+SQRT(D185*($C$6-$C$4)*($C$5-$C$4)),$C$6-SQRT((1-D185)*($C$6-$C$4)*($C$6-$C$5)))</f>
        <v>9.09079430935418</v>
      </c>
    </row>
    <row r="186" spans="2:6">
      <c r="B186" s="59">
        <v>170</v>
      </c>
      <c r="C186" s="60">
        <f ca="1" t="shared" si="6"/>
        <v>0.13859463252293</v>
      </c>
      <c r="D186" s="60">
        <f ca="1" t="shared" si="7"/>
        <v>0.300459738633458</v>
      </c>
      <c r="E186" s="60">
        <f ca="1" t="shared" si="8"/>
        <v>1</v>
      </c>
      <c r="F186" s="65">
        <f ca="1">IF(E186=1,$C$4+SQRT(D186*($C$6-$C$4)*($C$5-$C$4)),$C$6-SQRT((1-D186)*($C$6-$C$4)*($C$6-$C$5)))</f>
        <v>8.77518996205247</v>
      </c>
    </row>
    <row r="187" spans="2:6">
      <c r="B187" s="59">
        <v>171</v>
      </c>
      <c r="C187" s="60">
        <f ca="1" t="shared" si="6"/>
        <v>0.772264752742195</v>
      </c>
      <c r="D187" s="60">
        <f ca="1" t="shared" si="7"/>
        <v>0.619437980384891</v>
      </c>
      <c r="E187" s="60">
        <f ca="1" t="shared" si="8"/>
        <v>2</v>
      </c>
      <c r="F187" s="65">
        <f ca="1">IF(E187=1,$C$4+SQRT(D187*($C$6-$C$4)*($C$5-$C$4)),$C$6-SQRT((1-D187)*($C$6-$C$4)*($C$6-$C$5)))</f>
        <v>9.12757576877403</v>
      </c>
    </row>
    <row r="188" spans="2:6">
      <c r="B188" s="59">
        <v>172</v>
      </c>
      <c r="C188" s="60">
        <f ca="1" t="shared" si="6"/>
        <v>0.531761363953293</v>
      </c>
      <c r="D188" s="60">
        <f ca="1" t="shared" si="7"/>
        <v>0.539767748937566</v>
      </c>
      <c r="E188" s="60">
        <f ca="1" t="shared" si="8"/>
        <v>2</v>
      </c>
      <c r="F188" s="65">
        <f ca="1">IF(E188=1,$C$4+SQRT(D188*($C$6-$C$4)*($C$5-$C$4)),$C$6-SQRT((1-D188)*($C$6-$C$4)*($C$6-$C$5)))</f>
        <v>9.0405915874223</v>
      </c>
    </row>
    <row r="189" spans="2:6">
      <c r="B189" s="59">
        <v>173</v>
      </c>
      <c r="C189" s="60">
        <f ca="1" t="shared" si="6"/>
        <v>0.791274409443889</v>
      </c>
      <c r="D189" s="60">
        <f ca="1" t="shared" si="7"/>
        <v>0.548697348850199</v>
      </c>
      <c r="E189" s="60">
        <f ca="1" t="shared" si="8"/>
        <v>2</v>
      </c>
      <c r="F189" s="65">
        <f ca="1">IF(E189=1,$C$4+SQRT(D189*($C$6-$C$4)*($C$5-$C$4)),$C$6-SQRT((1-D189)*($C$6-$C$4)*($C$6-$C$5)))</f>
        <v>9.0499445793536</v>
      </c>
    </row>
    <row r="190" spans="2:6">
      <c r="B190" s="59">
        <v>174</v>
      </c>
      <c r="C190" s="60">
        <f ca="1" t="shared" si="6"/>
        <v>0.655313882378866</v>
      </c>
      <c r="D190" s="60">
        <f ca="1" t="shared" si="7"/>
        <v>0.765589185609321</v>
      </c>
      <c r="E190" s="60">
        <f ca="1" t="shared" si="8"/>
        <v>2</v>
      </c>
      <c r="F190" s="65">
        <f ca="1">IF(E190=1,$C$4+SQRT(D190*($C$6-$C$4)*($C$5-$C$4)),$C$6-SQRT((1-D190)*($C$6-$C$4)*($C$6-$C$5)))</f>
        <v>9.31529449485099</v>
      </c>
    </row>
    <row r="191" spans="2:6">
      <c r="B191" s="59">
        <v>175</v>
      </c>
      <c r="C191" s="60">
        <f ca="1" t="shared" si="6"/>
        <v>0.055654558913649</v>
      </c>
      <c r="D191" s="60">
        <f ca="1" t="shared" si="7"/>
        <v>0.303218980400591</v>
      </c>
      <c r="E191" s="60">
        <f ca="1" t="shared" si="8"/>
        <v>1</v>
      </c>
      <c r="F191" s="65">
        <f ca="1">IF(E191=1,$C$4+SQRT(D191*($C$6-$C$4)*($C$5-$C$4)),$C$6-SQRT((1-D191)*($C$6-$C$4)*($C$6-$C$5)))</f>
        <v>8.77874126691808</v>
      </c>
    </row>
    <row r="192" spans="2:6">
      <c r="B192" s="59">
        <v>176</v>
      </c>
      <c r="C192" s="60">
        <f ca="1" t="shared" si="6"/>
        <v>0.213212383001856</v>
      </c>
      <c r="D192" s="60">
        <f ca="1" t="shared" si="7"/>
        <v>0.681152030647693</v>
      </c>
      <c r="E192" s="60">
        <f ca="1" t="shared" si="8"/>
        <v>1</v>
      </c>
      <c r="F192" s="65">
        <f ca="1">IF(E192=1,$C$4+SQRT(D192*($C$6-$C$4)*($C$5-$C$4)),$C$6-SQRT((1-D192)*($C$6-$C$4)*($C$6-$C$5)))</f>
        <v>9.1671778190556</v>
      </c>
    </row>
    <row r="193" spans="2:6">
      <c r="B193" s="59">
        <v>177</v>
      </c>
      <c r="C193" s="60">
        <f ca="1" t="shared" si="6"/>
        <v>0.151029204745804</v>
      </c>
      <c r="D193" s="60">
        <f ca="1" t="shared" si="7"/>
        <v>0.0248024610921607</v>
      </c>
      <c r="E193" s="60">
        <f ca="1" t="shared" si="8"/>
        <v>1</v>
      </c>
      <c r="F193" s="65">
        <f ca="1">IF(E193=1,$C$4+SQRT(D193*($C$6-$C$4)*($C$5-$C$4)),$C$6-SQRT((1-D193)*($C$6-$C$4)*($C$6-$C$5)))</f>
        <v>8.22272162486908</v>
      </c>
    </row>
    <row r="194" spans="2:6">
      <c r="B194" s="59">
        <v>178</v>
      </c>
      <c r="C194" s="60">
        <f ca="1" t="shared" si="6"/>
        <v>0.242312831188649</v>
      </c>
      <c r="D194" s="60">
        <f ca="1" t="shared" si="7"/>
        <v>0.488722943924394</v>
      </c>
      <c r="E194" s="60">
        <f ca="1" t="shared" si="8"/>
        <v>1</v>
      </c>
      <c r="F194" s="65">
        <f ca="1">IF(E194=1,$C$4+SQRT(D194*($C$6-$C$4)*($C$5-$C$4)),$C$6-SQRT((1-D194)*($C$6-$C$4)*($C$6-$C$5)))</f>
        <v>8.9886586305944</v>
      </c>
    </row>
    <row r="195" spans="2:6">
      <c r="B195" s="59">
        <v>179</v>
      </c>
      <c r="C195" s="60">
        <f ca="1" t="shared" si="6"/>
        <v>0.78377169240891</v>
      </c>
      <c r="D195" s="60">
        <f ca="1" t="shared" si="7"/>
        <v>0.297709075995031</v>
      </c>
      <c r="E195" s="60">
        <f ca="1" t="shared" si="8"/>
        <v>2</v>
      </c>
      <c r="F195" s="65">
        <f ca="1">IF(E195=1,$C$4+SQRT(D195*($C$6-$C$4)*($C$5-$C$4)),$C$6-SQRT((1-D195)*($C$6-$C$4)*($C$6-$C$5)))</f>
        <v>8.81484944078402</v>
      </c>
    </row>
    <row r="196" spans="2:6">
      <c r="B196" s="59">
        <v>180</v>
      </c>
      <c r="C196" s="60">
        <f ca="1" t="shared" si="6"/>
        <v>0.317831990979879</v>
      </c>
      <c r="D196" s="60">
        <f ca="1" t="shared" si="7"/>
        <v>0.265252156055465</v>
      </c>
      <c r="E196" s="60">
        <f ca="1" t="shared" si="8"/>
        <v>1</v>
      </c>
      <c r="F196" s="65">
        <f ca="1">IF(E196=1,$C$4+SQRT(D196*($C$6-$C$4)*($C$5-$C$4)),$C$6-SQRT((1-D196)*($C$6-$C$4)*($C$6-$C$5)))</f>
        <v>8.72835726955316</v>
      </c>
    </row>
    <row r="197" spans="2:6">
      <c r="B197" s="59">
        <v>181</v>
      </c>
      <c r="C197" s="60">
        <f ca="1" t="shared" si="6"/>
        <v>0.0229128303732768</v>
      </c>
      <c r="D197" s="60">
        <f ca="1" t="shared" si="7"/>
        <v>0.938872247052638</v>
      </c>
      <c r="E197" s="60">
        <f ca="1" t="shared" si="8"/>
        <v>1</v>
      </c>
      <c r="F197" s="65">
        <f ca="1">IF(E197=1,$C$4+SQRT(D197*($C$6-$C$4)*($C$5-$C$4)),$C$6-SQRT((1-D197)*($C$6-$C$4)*($C$6-$C$5)))</f>
        <v>9.37030817486625</v>
      </c>
    </row>
    <row r="198" spans="2:6">
      <c r="B198" s="59">
        <v>182</v>
      </c>
      <c r="C198" s="60">
        <f ca="1" t="shared" si="6"/>
        <v>0.733047800338239</v>
      </c>
      <c r="D198" s="60">
        <f ca="1" t="shared" si="7"/>
        <v>0.577355825046539</v>
      </c>
      <c r="E198" s="60">
        <f ca="1" t="shared" si="8"/>
        <v>2</v>
      </c>
      <c r="F198" s="65">
        <f ca="1">IF(E198=1,$C$4+SQRT(D198*($C$6-$C$4)*($C$5-$C$4)),$C$6-SQRT((1-D198)*($C$6-$C$4)*($C$6-$C$5)))</f>
        <v>9.08060435616274</v>
      </c>
    </row>
    <row r="199" spans="2:6">
      <c r="B199" s="59">
        <v>183</v>
      </c>
      <c r="C199" s="60">
        <f ca="1" t="shared" si="6"/>
        <v>0.791918033091925</v>
      </c>
      <c r="D199" s="60">
        <f ca="1" t="shared" si="7"/>
        <v>0.381904053007188</v>
      </c>
      <c r="E199" s="60">
        <f ca="1" t="shared" si="8"/>
        <v>2</v>
      </c>
      <c r="F199" s="65">
        <f ca="1">IF(E199=1,$C$4+SQRT(D199*($C$6-$C$4)*($C$5-$C$4)),$C$6-SQRT((1-D199)*($C$6-$C$4)*($C$6-$C$5)))</f>
        <v>8.88815833232172</v>
      </c>
    </row>
    <row r="200" spans="2:6">
      <c r="B200" s="59">
        <v>184</v>
      </c>
      <c r="C200" s="60">
        <f ca="1" t="shared" si="6"/>
        <v>0.754561579777474</v>
      </c>
      <c r="D200" s="60">
        <f ca="1" t="shared" si="7"/>
        <v>0.428985404756814</v>
      </c>
      <c r="E200" s="60">
        <f ca="1" t="shared" si="8"/>
        <v>2</v>
      </c>
      <c r="F200" s="65">
        <f ca="1">IF(E200=1,$C$4+SQRT(D200*($C$6-$C$4)*($C$5-$C$4)),$C$6-SQRT((1-D200)*($C$6-$C$4)*($C$6-$C$5)))</f>
        <v>8.93134234177339</v>
      </c>
    </row>
    <row r="201" spans="2:6">
      <c r="B201" s="59">
        <v>185</v>
      </c>
      <c r="C201" s="60">
        <f ca="1" t="shared" si="6"/>
        <v>0.833647319639504</v>
      </c>
      <c r="D201" s="60">
        <f ca="1" t="shared" si="7"/>
        <v>0.89418566914735</v>
      </c>
      <c r="E201" s="60">
        <f ca="1" t="shared" si="8"/>
        <v>2</v>
      </c>
      <c r="F201" s="65">
        <f ca="1">IF(E201=1,$C$4+SQRT(D201*($C$6-$C$4)*($C$5-$C$4)),$C$6-SQRT((1-D201)*($C$6-$C$4)*($C$6-$C$5)))</f>
        <v>9.5399688470274</v>
      </c>
    </row>
    <row r="202" spans="2:6">
      <c r="B202" s="59">
        <v>186</v>
      </c>
      <c r="C202" s="60">
        <f ca="1" t="shared" si="6"/>
        <v>0.381422387771</v>
      </c>
      <c r="D202" s="60">
        <f ca="1" t="shared" si="7"/>
        <v>0.969441629647033</v>
      </c>
      <c r="E202" s="60">
        <f ca="1" t="shared" si="8"/>
        <v>1</v>
      </c>
      <c r="F202" s="65">
        <f ca="1">IF(E202=1,$C$4+SQRT(D202*($C$6-$C$4)*($C$5-$C$4)),$C$6-SQRT((1-D202)*($C$6-$C$4)*($C$6-$C$5)))</f>
        <v>9.39243788345982</v>
      </c>
    </row>
    <row r="203" spans="2:6">
      <c r="B203" s="59">
        <v>187</v>
      </c>
      <c r="C203" s="60">
        <f ca="1" t="shared" si="6"/>
        <v>0.31155229605276</v>
      </c>
      <c r="D203" s="60">
        <f ca="1" t="shared" si="7"/>
        <v>0.30355570912225</v>
      </c>
      <c r="E203" s="60">
        <f ca="1" t="shared" si="8"/>
        <v>1</v>
      </c>
      <c r="F203" s="65">
        <f ca="1">IF(E203=1,$C$4+SQRT(D203*($C$6-$C$4)*($C$5-$C$4)),$C$6-SQRT((1-D203)*($C$6-$C$4)*($C$6-$C$5)))</f>
        <v>8.7791735482192</v>
      </c>
    </row>
    <row r="204" spans="2:6">
      <c r="B204" s="59">
        <v>188</v>
      </c>
      <c r="C204" s="60">
        <f ca="1" t="shared" si="6"/>
        <v>0.665187547507551</v>
      </c>
      <c r="D204" s="60">
        <f ca="1" t="shared" si="7"/>
        <v>0.6571430515482</v>
      </c>
      <c r="E204" s="60">
        <f ca="1" t="shared" si="8"/>
        <v>2</v>
      </c>
      <c r="F204" s="65">
        <f ca="1">IF(E204=1,$C$4+SQRT(D204*($C$6-$C$4)*($C$5-$C$4)),$C$6-SQRT((1-D204)*($C$6-$C$4)*($C$6-$C$5)))</f>
        <v>9.17192156355596</v>
      </c>
    </row>
    <row r="205" spans="2:6">
      <c r="B205" s="59">
        <v>189</v>
      </c>
      <c r="C205" s="60">
        <f ca="1" t="shared" si="6"/>
        <v>0.849792695493059</v>
      </c>
      <c r="D205" s="60">
        <f ca="1" t="shared" si="7"/>
        <v>0.189593312131932</v>
      </c>
      <c r="E205" s="60">
        <f ca="1" t="shared" si="8"/>
        <v>2</v>
      </c>
      <c r="F205" s="65">
        <f ca="1">IF(E205=1,$C$4+SQRT(D205*($C$6-$C$4)*($C$5-$C$4)),$C$6-SQRT((1-D205)*($C$6-$C$4)*($C$6-$C$5)))</f>
        <v>8.72688830979519</v>
      </c>
    </row>
    <row r="206" spans="2:6">
      <c r="B206" s="59">
        <v>190</v>
      </c>
      <c r="C206" s="60">
        <f ca="1" t="shared" si="6"/>
        <v>0.576445135435752</v>
      </c>
      <c r="D206" s="60">
        <f ca="1" t="shared" si="7"/>
        <v>0.0942774415640413</v>
      </c>
      <c r="E206" s="60">
        <f ca="1" t="shared" si="8"/>
        <v>2</v>
      </c>
      <c r="F206" s="65">
        <f ca="1">IF(E206=1,$C$4+SQRT(D206*($C$6-$C$4)*($C$5-$C$4)),$C$6-SQRT((1-D206)*($C$6-$C$4)*($C$6-$C$5)))</f>
        <v>8.6541006289949</v>
      </c>
    </row>
    <row r="207" spans="2:6">
      <c r="B207" s="59">
        <v>191</v>
      </c>
      <c r="C207" s="60">
        <f ca="1" t="shared" si="6"/>
        <v>0.709182597057187</v>
      </c>
      <c r="D207" s="60">
        <f ca="1" t="shared" si="7"/>
        <v>0.257656726689425</v>
      </c>
      <c r="E207" s="60">
        <f ca="1" t="shared" si="8"/>
        <v>2</v>
      </c>
      <c r="F207" s="65">
        <f ca="1">IF(E207=1,$C$4+SQRT(D207*($C$6-$C$4)*($C$5-$C$4)),$C$6-SQRT((1-D207)*($C$6-$C$4)*($C$6-$C$5)))</f>
        <v>8.78152285757132</v>
      </c>
    </row>
    <row r="208" spans="2:6">
      <c r="B208" s="59">
        <v>192</v>
      </c>
      <c r="C208" s="60">
        <f ca="1" t="shared" si="6"/>
        <v>0.676907859865975</v>
      </c>
      <c r="D208" s="60">
        <f ca="1" t="shared" si="7"/>
        <v>0.76691301492466</v>
      </c>
      <c r="E208" s="60">
        <f ca="1" t="shared" si="8"/>
        <v>2</v>
      </c>
      <c r="F208" s="65">
        <f ca="1">IF(E208=1,$C$4+SQRT(D208*($C$6-$C$4)*($C$5-$C$4)),$C$6-SQRT((1-D208)*($C$6-$C$4)*($C$6-$C$5)))</f>
        <v>9.3172306610936</v>
      </c>
    </row>
    <row r="209" spans="2:6">
      <c r="B209" s="59">
        <v>193</v>
      </c>
      <c r="C209" s="60">
        <f ca="1" t="shared" ref="C209:C272" si="9">RAND()</f>
        <v>0.522390509571356</v>
      </c>
      <c r="D209" s="60">
        <f ca="1" t="shared" ref="D209:D272" si="10">RAND()</f>
        <v>0.180803642139929</v>
      </c>
      <c r="E209" s="60">
        <f ca="1" t="shared" ref="E209:E272" si="11">IF(C209&lt;=$C$10,1,2)</f>
        <v>2</v>
      </c>
      <c r="F209" s="65">
        <f ca="1">IF(E209=1,$C$4+SQRT(D209*($C$6-$C$4)*($C$5-$C$4)),$C$6-SQRT((1-D209)*($C$6-$C$4)*($C$6-$C$5)))</f>
        <v>8.72000284542498</v>
      </c>
    </row>
    <row r="210" spans="2:6">
      <c r="B210" s="59">
        <v>194</v>
      </c>
      <c r="C210" s="60">
        <f ca="1" t="shared" si="9"/>
        <v>0.760349924853432</v>
      </c>
      <c r="D210" s="60">
        <f ca="1" t="shared" si="10"/>
        <v>0.811354286105139</v>
      </c>
      <c r="E210" s="60">
        <f ca="1" t="shared" si="11"/>
        <v>2</v>
      </c>
      <c r="F210" s="65">
        <f ca="1">IF(E210=1,$C$4+SQRT(D210*($C$6-$C$4)*($C$5-$C$4)),$C$6-SQRT((1-D210)*($C$6-$C$4)*($C$6-$C$5)))</f>
        <v>9.38575947073665</v>
      </c>
    </row>
    <row r="211" spans="2:6">
      <c r="B211" s="59">
        <v>195</v>
      </c>
      <c r="C211" s="60">
        <f ca="1" t="shared" si="9"/>
        <v>0.951455967556688</v>
      </c>
      <c r="D211" s="60">
        <f ca="1" t="shared" si="10"/>
        <v>0.0744029444280352</v>
      </c>
      <c r="E211" s="60">
        <f ca="1" t="shared" si="11"/>
        <v>2</v>
      </c>
      <c r="F211" s="65">
        <f ca="1">IF(E211=1,$C$4+SQRT(D211*($C$6-$C$4)*($C$5-$C$4)),$C$6-SQRT((1-D211)*($C$6-$C$4)*($C$6-$C$5)))</f>
        <v>8.63941405595092</v>
      </c>
    </row>
    <row r="212" spans="2:6">
      <c r="B212" s="59">
        <v>196</v>
      </c>
      <c r="C212" s="60">
        <f ca="1" t="shared" si="9"/>
        <v>0.681485111380538</v>
      </c>
      <c r="D212" s="60">
        <f ca="1" t="shared" si="10"/>
        <v>0.988846205129483</v>
      </c>
      <c r="E212" s="60">
        <f ca="1" t="shared" si="11"/>
        <v>2</v>
      </c>
      <c r="F212" s="65">
        <f ca="1">IF(E212=1,$C$4+SQRT(D212*($C$6-$C$4)*($C$5-$C$4)),$C$6-SQRT((1-D212)*($C$6-$C$4)*($C$6-$C$5)))</f>
        <v>9.85064274459862</v>
      </c>
    </row>
    <row r="213" spans="2:6">
      <c r="B213" s="59">
        <v>197</v>
      </c>
      <c r="C213" s="60">
        <f ca="1" t="shared" si="9"/>
        <v>0.73783979241897</v>
      </c>
      <c r="D213" s="60">
        <f ca="1" t="shared" si="10"/>
        <v>0.115628681306894</v>
      </c>
      <c r="E213" s="60">
        <f ca="1" t="shared" si="11"/>
        <v>2</v>
      </c>
      <c r="F213" s="65">
        <f ca="1">IF(E213=1,$C$4+SQRT(D213*($C$6-$C$4)*($C$5-$C$4)),$C$6-SQRT((1-D213)*($C$6-$C$4)*($C$6-$C$5)))</f>
        <v>8.67005916019313</v>
      </c>
    </row>
    <row r="214" spans="2:6">
      <c r="B214" s="59">
        <v>198</v>
      </c>
      <c r="C214" s="60">
        <f ca="1" t="shared" si="9"/>
        <v>0.0619503663212522</v>
      </c>
      <c r="D214" s="60">
        <f ca="1" t="shared" si="10"/>
        <v>0.0427725912823946</v>
      </c>
      <c r="E214" s="60">
        <f ca="1" t="shared" si="11"/>
        <v>1</v>
      </c>
      <c r="F214" s="65">
        <f ca="1">IF(E214=1,$C$4+SQRT(D214*($C$6-$C$4)*($C$5-$C$4)),$C$6-SQRT((1-D214)*($C$6-$C$4)*($C$6-$C$5)))</f>
        <v>8.29248108069547</v>
      </c>
    </row>
    <row r="215" spans="2:6">
      <c r="B215" s="59">
        <v>199</v>
      </c>
      <c r="C215" s="60">
        <f ca="1" t="shared" si="9"/>
        <v>0.365607214780339</v>
      </c>
      <c r="D215" s="60">
        <f ca="1" t="shared" si="10"/>
        <v>0.0751547519371323</v>
      </c>
      <c r="E215" s="60">
        <f ca="1" t="shared" si="11"/>
        <v>1</v>
      </c>
      <c r="F215" s="65">
        <f ca="1">IF(E215=1,$C$4+SQRT(D215*($C$6-$C$4)*($C$5-$C$4)),$C$6-SQRT((1-D215)*($C$6-$C$4)*($C$6-$C$5)))</f>
        <v>8.38769769650369</v>
      </c>
    </row>
    <row r="216" spans="2:6">
      <c r="B216" s="59">
        <v>200</v>
      </c>
      <c r="C216" s="60">
        <f ca="1" t="shared" si="9"/>
        <v>0.04283977653737</v>
      </c>
      <c r="D216" s="60">
        <f ca="1" t="shared" si="10"/>
        <v>0.386281276848933</v>
      </c>
      <c r="E216" s="60">
        <f ca="1" t="shared" si="11"/>
        <v>1</v>
      </c>
      <c r="F216" s="65">
        <f ca="1">IF(E216=1,$C$4+SQRT(D216*($C$6-$C$4)*($C$5-$C$4)),$C$6-SQRT((1-D216)*($C$6-$C$4)*($C$6-$C$5)))</f>
        <v>8.87895537639738</v>
      </c>
    </row>
    <row r="217" spans="2:6">
      <c r="B217" s="59">
        <v>201</v>
      </c>
      <c r="C217" s="60">
        <f ca="1" t="shared" si="9"/>
        <v>0.363275543809906</v>
      </c>
      <c r="D217" s="60">
        <f ca="1" t="shared" si="10"/>
        <v>0.287098717051902</v>
      </c>
      <c r="E217" s="60">
        <f ca="1" t="shared" si="11"/>
        <v>1</v>
      </c>
      <c r="F217" s="65">
        <f ca="1">IF(E217=1,$C$4+SQRT(D217*($C$6-$C$4)*($C$5-$C$4)),$C$6-SQRT((1-D217)*($C$6-$C$4)*($C$6-$C$5)))</f>
        <v>8.75775816333696</v>
      </c>
    </row>
    <row r="218" spans="2:6">
      <c r="B218" s="59">
        <v>202</v>
      </c>
      <c r="C218" s="60">
        <f ca="1" t="shared" si="9"/>
        <v>0.8013206984105</v>
      </c>
      <c r="D218" s="60">
        <f ca="1" t="shared" si="10"/>
        <v>0.4166090009786</v>
      </c>
      <c r="E218" s="60">
        <f ca="1" t="shared" si="11"/>
        <v>2</v>
      </c>
      <c r="F218" s="65">
        <f ca="1">IF(E218=1,$C$4+SQRT(D218*($C$6-$C$4)*($C$5-$C$4)),$C$6-SQRT((1-D218)*($C$6-$C$4)*($C$6-$C$5)))</f>
        <v>8.91982316353164</v>
      </c>
    </row>
    <row r="219" spans="2:6">
      <c r="B219" s="59">
        <v>203</v>
      </c>
      <c r="C219" s="60">
        <f ca="1" t="shared" si="9"/>
        <v>0.198054500131995</v>
      </c>
      <c r="D219" s="60">
        <f ca="1" t="shared" si="10"/>
        <v>0.858490202321279</v>
      </c>
      <c r="E219" s="60">
        <f ca="1" t="shared" si="11"/>
        <v>1</v>
      </c>
      <c r="F219" s="65">
        <f ca="1">IF(E219=1,$C$4+SQRT(D219*($C$6-$C$4)*($C$5-$C$4)),$C$6-SQRT((1-D219)*($C$6-$C$4)*($C$6-$C$5)))</f>
        <v>9.31033598921901</v>
      </c>
    </row>
    <row r="220" spans="2:6">
      <c r="B220" s="59">
        <v>204</v>
      </c>
      <c r="C220" s="60">
        <f ca="1" t="shared" si="9"/>
        <v>0.950195190525471</v>
      </c>
      <c r="D220" s="60">
        <f ca="1" t="shared" si="10"/>
        <v>0.31421075604119</v>
      </c>
      <c r="E220" s="60">
        <f ca="1" t="shared" si="11"/>
        <v>2</v>
      </c>
      <c r="F220" s="65">
        <f ca="1">IF(E220=1,$C$4+SQRT(D220*($C$6-$C$4)*($C$5-$C$4)),$C$6-SQRT((1-D220)*($C$6-$C$4)*($C$6-$C$5)))</f>
        <v>8.82885590642414</v>
      </c>
    </row>
    <row r="221" spans="2:6">
      <c r="B221" s="59">
        <v>205</v>
      </c>
      <c r="C221" s="60">
        <f ca="1" t="shared" si="9"/>
        <v>0.459346129069631</v>
      </c>
      <c r="D221" s="60">
        <f ca="1" t="shared" si="10"/>
        <v>0.343106694110779</v>
      </c>
      <c r="E221" s="60">
        <f ca="1" t="shared" si="11"/>
        <v>1</v>
      </c>
      <c r="F221" s="65">
        <f ca="1">IF(E221=1,$C$4+SQRT(D221*($C$6-$C$4)*($C$5-$C$4)),$C$6-SQRT((1-D221)*($C$6-$C$4)*($C$6-$C$5)))</f>
        <v>8.82837997816314</v>
      </c>
    </row>
    <row r="222" spans="2:6">
      <c r="B222" s="59">
        <v>206</v>
      </c>
      <c r="C222" s="60">
        <f ca="1" t="shared" si="9"/>
        <v>0.639133135539856</v>
      </c>
      <c r="D222" s="60">
        <f ca="1" t="shared" si="10"/>
        <v>0.446965928186056</v>
      </c>
      <c r="E222" s="60">
        <f ca="1" t="shared" si="11"/>
        <v>2</v>
      </c>
      <c r="F222" s="65">
        <f ca="1">IF(E222=1,$C$4+SQRT(D222*($C$6-$C$4)*($C$5-$C$4)),$C$6-SQRT((1-D222)*($C$6-$C$4)*($C$6-$C$5)))</f>
        <v>8.9483022565262</v>
      </c>
    </row>
    <row r="223" spans="2:6">
      <c r="B223" s="59">
        <v>207</v>
      </c>
      <c r="C223" s="60">
        <f ca="1" t="shared" si="9"/>
        <v>0.188448378455346</v>
      </c>
      <c r="D223" s="60">
        <f ca="1" t="shared" si="10"/>
        <v>0.613247567777808</v>
      </c>
      <c r="E223" s="60">
        <f ca="1" t="shared" si="11"/>
        <v>1</v>
      </c>
      <c r="F223" s="65">
        <f ca="1">IF(E223=1,$C$4+SQRT(D223*($C$6-$C$4)*($C$5-$C$4)),$C$6-SQRT((1-D223)*($C$6-$C$4)*($C$6-$C$5)))</f>
        <v>9.10747240848502</v>
      </c>
    </row>
    <row r="224" spans="2:6">
      <c r="B224" s="59">
        <v>208</v>
      </c>
      <c r="C224" s="60">
        <f ca="1" t="shared" si="9"/>
        <v>0.895569905628454</v>
      </c>
      <c r="D224" s="60">
        <f ca="1" t="shared" si="10"/>
        <v>0.301897972887583</v>
      </c>
      <c r="E224" s="60">
        <f ca="1" t="shared" si="11"/>
        <v>2</v>
      </c>
      <c r="F224" s="65">
        <f ca="1">IF(E224=1,$C$4+SQRT(D224*($C$6-$C$4)*($C$5-$C$4)),$C$6-SQRT((1-D224)*($C$6-$C$4)*($C$6-$C$5)))</f>
        <v>8.81838921203942</v>
      </c>
    </row>
    <row r="225" spans="2:6">
      <c r="B225" s="59">
        <v>209</v>
      </c>
      <c r="C225" s="60">
        <f ca="1" t="shared" si="9"/>
        <v>0.711076985839479</v>
      </c>
      <c r="D225" s="60">
        <f ca="1" t="shared" si="10"/>
        <v>0.942525278177492</v>
      </c>
      <c r="E225" s="60">
        <f ca="1" t="shared" si="11"/>
        <v>2</v>
      </c>
      <c r="F225" s="65">
        <f ca="1">IF(E225=1,$C$4+SQRT(D225*($C$6-$C$4)*($C$5-$C$4)),$C$6-SQRT((1-D225)*($C$6-$C$4)*($C$6-$C$5)))</f>
        <v>9.66095805031676</v>
      </c>
    </row>
    <row r="226" spans="2:6">
      <c r="B226" s="59">
        <v>210</v>
      </c>
      <c r="C226" s="60">
        <f ca="1" t="shared" si="9"/>
        <v>0.596000986265089</v>
      </c>
      <c r="D226" s="60">
        <f ca="1" t="shared" si="10"/>
        <v>0.818442591486255</v>
      </c>
      <c r="E226" s="60">
        <f ca="1" t="shared" si="11"/>
        <v>2</v>
      </c>
      <c r="F226" s="65">
        <f ca="1">IF(E226=1,$C$4+SQRT(D226*($C$6-$C$4)*($C$5-$C$4)),$C$6-SQRT((1-D226)*($C$6-$C$4)*($C$6-$C$5)))</f>
        <v>9.39740990961725</v>
      </c>
    </row>
    <row r="227" spans="2:6">
      <c r="B227" s="59">
        <v>211</v>
      </c>
      <c r="C227" s="60">
        <f ca="1" t="shared" si="9"/>
        <v>0.25112437675437</v>
      </c>
      <c r="D227" s="60">
        <f ca="1" t="shared" si="10"/>
        <v>0.314567850324292</v>
      </c>
      <c r="E227" s="60">
        <f ca="1" t="shared" si="11"/>
        <v>1</v>
      </c>
      <c r="F227" s="65">
        <f ca="1">IF(E227=1,$C$4+SQRT(D227*($C$6-$C$4)*($C$5-$C$4)),$C$6-SQRT((1-D227)*($C$6-$C$4)*($C$6-$C$5)))</f>
        <v>8.79318074904059</v>
      </c>
    </row>
    <row r="228" spans="2:6">
      <c r="B228" s="59">
        <v>212</v>
      </c>
      <c r="C228" s="60">
        <f ca="1" t="shared" si="9"/>
        <v>0.0273098177824871</v>
      </c>
      <c r="D228" s="60">
        <f ca="1" t="shared" si="10"/>
        <v>0.0846890859297007</v>
      </c>
      <c r="E228" s="60">
        <f ca="1" t="shared" si="11"/>
        <v>1</v>
      </c>
      <c r="F228" s="65">
        <f ca="1">IF(E228=1,$C$4+SQRT(D228*($C$6-$C$4)*($C$5-$C$4)),$C$6-SQRT((1-D228)*($C$6-$C$4)*($C$6-$C$5)))</f>
        <v>8.41155579434556</v>
      </c>
    </row>
    <row r="229" spans="2:6">
      <c r="B229" s="59">
        <v>213</v>
      </c>
      <c r="C229" s="60">
        <f ca="1" t="shared" si="9"/>
        <v>0.511407055128127</v>
      </c>
      <c r="D229" s="60">
        <f ca="1" t="shared" si="10"/>
        <v>0.128633072309698</v>
      </c>
      <c r="E229" s="60">
        <f ca="1" t="shared" si="11"/>
        <v>2</v>
      </c>
      <c r="F229" s="65">
        <f ca="1">IF(E229=1,$C$4+SQRT(D229*($C$6-$C$4)*($C$5-$C$4)),$C$6-SQRT((1-D229)*($C$6-$C$4)*($C$6-$C$5)))</f>
        <v>8.67987354568564</v>
      </c>
    </row>
    <row r="230" spans="2:6">
      <c r="B230" s="59">
        <v>214</v>
      </c>
      <c r="C230" s="60">
        <f ca="1" t="shared" si="9"/>
        <v>0.226276922221565</v>
      </c>
      <c r="D230" s="60">
        <f ca="1" t="shared" si="10"/>
        <v>0.384821310088319</v>
      </c>
      <c r="E230" s="60">
        <f ca="1" t="shared" si="11"/>
        <v>1</v>
      </c>
      <c r="F230" s="65">
        <f ca="1">IF(E230=1,$C$4+SQRT(D230*($C$6-$C$4)*($C$5-$C$4)),$C$6-SQRT((1-D230)*($C$6-$C$4)*($C$6-$C$5)))</f>
        <v>8.87729277905192</v>
      </c>
    </row>
    <row r="231" spans="2:6">
      <c r="B231" s="59">
        <v>215</v>
      </c>
      <c r="C231" s="60">
        <f ca="1" t="shared" si="9"/>
        <v>0.81659271266094</v>
      </c>
      <c r="D231" s="60">
        <f ca="1" t="shared" si="10"/>
        <v>0.746665773131586</v>
      </c>
      <c r="E231" s="60">
        <f ca="1" t="shared" si="11"/>
        <v>2</v>
      </c>
      <c r="F231" s="65">
        <f ca="1">IF(E231=1,$C$4+SQRT(D231*($C$6-$C$4)*($C$5-$C$4)),$C$6-SQRT((1-D231)*($C$6-$C$4)*($C$6-$C$5)))</f>
        <v>9.2881935278906</v>
      </c>
    </row>
    <row r="232" spans="2:6">
      <c r="B232" s="59">
        <v>216</v>
      </c>
      <c r="C232" s="60">
        <f ca="1" t="shared" si="9"/>
        <v>0.844268382709159</v>
      </c>
      <c r="D232" s="60">
        <f ca="1" t="shared" si="10"/>
        <v>0.170953412569953</v>
      </c>
      <c r="E232" s="60">
        <f ca="1" t="shared" si="11"/>
        <v>2</v>
      </c>
      <c r="F232" s="65">
        <f ca="1">IF(E232=1,$C$4+SQRT(D232*($C$6-$C$4)*($C$5-$C$4)),$C$6-SQRT((1-D232)*($C$6-$C$4)*($C$6-$C$5)))</f>
        <v>8.71233033162224</v>
      </c>
    </row>
    <row r="233" spans="2:6">
      <c r="B233" s="59">
        <v>217</v>
      </c>
      <c r="C233" s="60">
        <f ca="1" t="shared" si="9"/>
        <v>0.361198639401288</v>
      </c>
      <c r="D233" s="60">
        <f ca="1" t="shared" si="10"/>
        <v>0.128126207579888</v>
      </c>
      <c r="E233" s="60">
        <f ca="1" t="shared" si="11"/>
        <v>1</v>
      </c>
      <c r="F233" s="65">
        <f ca="1">IF(E233=1,$C$4+SQRT(D233*($C$6-$C$4)*($C$5-$C$4)),$C$6-SQRT((1-D233)*($C$6-$C$4)*($C$6-$C$5)))</f>
        <v>8.50621380380209</v>
      </c>
    </row>
    <row r="234" spans="2:6">
      <c r="B234" s="59">
        <v>218</v>
      </c>
      <c r="C234" s="60">
        <f ca="1" t="shared" si="9"/>
        <v>0.298982690246427</v>
      </c>
      <c r="D234" s="60">
        <f ca="1" t="shared" si="10"/>
        <v>0.314635343076341</v>
      </c>
      <c r="E234" s="60">
        <f ca="1" t="shared" si="11"/>
        <v>1</v>
      </c>
      <c r="F234" s="65">
        <f ca="1">IF(E234=1,$C$4+SQRT(D234*($C$6-$C$4)*($C$5-$C$4)),$C$6-SQRT((1-D234)*($C$6-$C$4)*($C$6-$C$5)))</f>
        <v>8.79326583574025</v>
      </c>
    </row>
    <row r="235" spans="2:6">
      <c r="B235" s="59">
        <v>219</v>
      </c>
      <c r="C235" s="60">
        <f ca="1" t="shared" si="9"/>
        <v>0.898118331086244</v>
      </c>
      <c r="D235" s="60">
        <f ca="1" t="shared" si="10"/>
        <v>0.879054679946451</v>
      </c>
      <c r="E235" s="60">
        <f ca="1" t="shared" si="11"/>
        <v>2</v>
      </c>
      <c r="F235" s="65">
        <f ca="1">IF(E235=1,$C$4+SQRT(D235*($C$6-$C$4)*($C$5-$C$4)),$C$6-SQRT((1-D235)*($C$6-$C$4)*($C$6-$C$5)))</f>
        <v>9.5081762103079</v>
      </c>
    </row>
    <row r="236" spans="2:6">
      <c r="B236" s="59">
        <v>220</v>
      </c>
      <c r="C236" s="60">
        <f ca="1" t="shared" si="9"/>
        <v>0.392190837622019</v>
      </c>
      <c r="D236" s="60">
        <f ca="1" t="shared" si="10"/>
        <v>0.165187335591449</v>
      </c>
      <c r="E236" s="60">
        <f ca="1" t="shared" si="11"/>
        <v>1</v>
      </c>
      <c r="F236" s="65">
        <f ca="1">IF(E236=1,$C$4+SQRT(D236*($C$6-$C$4)*($C$5-$C$4)),$C$6-SQRT((1-D236)*($C$6-$C$4)*($C$6-$C$5)))</f>
        <v>8.57478228154919</v>
      </c>
    </row>
    <row r="237" spans="2:6">
      <c r="B237" s="59">
        <v>221</v>
      </c>
      <c r="C237" s="60">
        <f ca="1" t="shared" si="9"/>
        <v>0.437363563746944</v>
      </c>
      <c r="D237" s="60">
        <f ca="1" t="shared" si="10"/>
        <v>0.803686948482283</v>
      </c>
      <c r="E237" s="60">
        <f ca="1" t="shared" si="11"/>
        <v>1</v>
      </c>
      <c r="F237" s="65">
        <f ca="1">IF(E237=1,$C$4+SQRT(D237*($C$6-$C$4)*($C$5-$C$4)),$C$6-SQRT((1-D237)*($C$6-$C$4)*($C$6-$C$5)))</f>
        <v>9.26782250215263</v>
      </c>
    </row>
    <row r="238" spans="2:6">
      <c r="B238" s="59">
        <v>222</v>
      </c>
      <c r="C238" s="60">
        <f ca="1" t="shared" si="9"/>
        <v>0.913423189557155</v>
      </c>
      <c r="D238" s="60">
        <f ca="1" t="shared" si="10"/>
        <v>0.896414780312738</v>
      </c>
      <c r="E238" s="60">
        <f ca="1" t="shared" si="11"/>
        <v>2</v>
      </c>
      <c r="F238" s="65">
        <f ca="1">IF(E238=1,$C$4+SQRT(D238*($C$6-$C$4)*($C$5-$C$4)),$C$6-SQRT((1-D238)*($C$6-$C$4)*($C$6-$C$5)))</f>
        <v>9.54484020457149</v>
      </c>
    </row>
    <row r="239" spans="2:6">
      <c r="B239" s="59">
        <v>223</v>
      </c>
      <c r="C239" s="60">
        <f ca="1" t="shared" si="9"/>
        <v>0.883941816862472</v>
      </c>
      <c r="D239" s="60">
        <f ca="1" t="shared" si="10"/>
        <v>0.684080414135959</v>
      </c>
      <c r="E239" s="60">
        <f ca="1" t="shared" si="11"/>
        <v>2</v>
      </c>
      <c r="F239" s="65">
        <f ca="1">IF(E239=1,$C$4+SQRT(D239*($C$6-$C$4)*($C$5-$C$4)),$C$6-SQRT((1-D239)*($C$6-$C$4)*($C$6-$C$5)))</f>
        <v>9.20511688171903</v>
      </c>
    </row>
    <row r="240" spans="2:6">
      <c r="B240" s="59">
        <v>224</v>
      </c>
      <c r="C240" s="60">
        <f ca="1" t="shared" si="9"/>
        <v>0.31614189658252</v>
      </c>
      <c r="D240" s="60">
        <f ca="1" t="shared" si="10"/>
        <v>0.162892476940475</v>
      </c>
      <c r="E240" s="60">
        <f ca="1" t="shared" si="11"/>
        <v>1</v>
      </c>
      <c r="F240" s="65">
        <f ca="1">IF(E240=1,$C$4+SQRT(D240*($C$6-$C$4)*($C$5-$C$4)),$C$6-SQRT((1-D240)*($C$6-$C$4)*($C$6-$C$5)))</f>
        <v>8.57077574745337</v>
      </c>
    </row>
    <row r="241" spans="2:6">
      <c r="B241" s="59">
        <v>225</v>
      </c>
      <c r="C241" s="60">
        <f ca="1" t="shared" si="9"/>
        <v>0.781873723146703</v>
      </c>
      <c r="D241" s="60">
        <f ca="1" t="shared" si="10"/>
        <v>0.989211977209025</v>
      </c>
      <c r="E241" s="60">
        <f ca="1" t="shared" si="11"/>
        <v>2</v>
      </c>
      <c r="F241" s="65">
        <f ca="1">IF(E241=1,$C$4+SQRT(D241*($C$6-$C$4)*($C$5-$C$4)),$C$6-SQRT((1-D241)*($C$6-$C$4)*($C$6-$C$5)))</f>
        <v>9.85311213262509</v>
      </c>
    </row>
    <row r="242" spans="2:6">
      <c r="B242" s="59">
        <v>226</v>
      </c>
      <c r="C242" s="60">
        <f ca="1" t="shared" si="9"/>
        <v>0.995518430055833</v>
      </c>
      <c r="D242" s="60">
        <f ca="1" t="shared" si="10"/>
        <v>0.649009013925155</v>
      </c>
      <c r="E242" s="60">
        <f ca="1" t="shared" si="11"/>
        <v>2</v>
      </c>
      <c r="F242" s="65">
        <f ca="1">IF(E242=1,$C$4+SQRT(D242*($C$6-$C$4)*($C$5-$C$4)),$C$6-SQRT((1-D242)*($C$6-$C$4)*($C$6-$C$5)))</f>
        <v>9.16215635578606</v>
      </c>
    </row>
    <row r="243" spans="2:6">
      <c r="B243" s="59">
        <v>227</v>
      </c>
      <c r="C243" s="60">
        <f ca="1" t="shared" si="9"/>
        <v>0.608350740639486</v>
      </c>
      <c r="D243" s="60">
        <f ca="1" t="shared" si="10"/>
        <v>0.253933608067339</v>
      </c>
      <c r="E243" s="60">
        <f ca="1" t="shared" si="11"/>
        <v>2</v>
      </c>
      <c r="F243" s="65">
        <f ca="1">IF(E243=1,$C$4+SQRT(D243*($C$6-$C$4)*($C$5-$C$4)),$C$6-SQRT((1-D243)*($C$6-$C$4)*($C$6-$C$5)))</f>
        <v>8.77847112851749</v>
      </c>
    </row>
    <row r="244" spans="2:6">
      <c r="B244" s="59">
        <v>228</v>
      </c>
      <c r="C244" s="60">
        <f ca="1" t="shared" si="9"/>
        <v>0.839620842421477</v>
      </c>
      <c r="D244" s="60">
        <f ca="1" t="shared" si="10"/>
        <v>0.0285773716811664</v>
      </c>
      <c r="E244" s="60">
        <f ca="1" t="shared" si="11"/>
        <v>2</v>
      </c>
      <c r="F244" s="65">
        <f ca="1">IF(E244=1,$C$4+SQRT(D244*($C$6-$C$4)*($C$5-$C$4)),$C$6-SQRT((1-D244)*($C$6-$C$4)*($C$6-$C$5)))</f>
        <v>8.60614015889772</v>
      </c>
    </row>
    <row r="245" spans="2:6">
      <c r="B245" s="59">
        <v>229</v>
      </c>
      <c r="C245" s="60">
        <f ca="1" t="shared" si="9"/>
        <v>0.678074935450538</v>
      </c>
      <c r="D245" s="60">
        <f ca="1" t="shared" si="10"/>
        <v>0.849388333613758</v>
      </c>
      <c r="E245" s="60">
        <f ca="1" t="shared" si="11"/>
        <v>2</v>
      </c>
      <c r="F245" s="65">
        <f ca="1">IF(E245=1,$C$4+SQRT(D245*($C$6-$C$4)*($C$5-$C$4)),$C$6-SQRT((1-D245)*($C$6-$C$4)*($C$6-$C$5)))</f>
        <v>9.45116183371372</v>
      </c>
    </row>
    <row r="246" spans="2:6">
      <c r="B246" s="59">
        <v>230</v>
      </c>
      <c r="C246" s="60">
        <f ca="1" t="shared" si="9"/>
        <v>0.993278482685647</v>
      </c>
      <c r="D246" s="60">
        <f ca="1" t="shared" si="10"/>
        <v>0.176430044199491</v>
      </c>
      <c r="E246" s="60">
        <f ca="1" t="shared" si="11"/>
        <v>2</v>
      </c>
      <c r="F246" s="65">
        <f ca="1">IF(E246=1,$C$4+SQRT(D246*($C$6-$C$4)*($C$5-$C$4)),$C$6-SQRT((1-D246)*($C$6-$C$4)*($C$6-$C$5)))</f>
        <v>8.71659051289114</v>
      </c>
    </row>
    <row r="247" spans="2:6">
      <c r="B247" s="59">
        <v>231</v>
      </c>
      <c r="C247" s="60">
        <f ca="1" t="shared" si="9"/>
        <v>0.384463197366506</v>
      </c>
      <c r="D247" s="60">
        <f ca="1" t="shared" si="10"/>
        <v>0.290650412883993</v>
      </c>
      <c r="E247" s="60">
        <f ca="1" t="shared" si="11"/>
        <v>1</v>
      </c>
      <c r="F247" s="65">
        <f ca="1">IF(E247=1,$C$4+SQRT(D247*($C$6-$C$4)*($C$5-$C$4)),$C$6-SQRT((1-D247)*($C$6-$C$4)*($C$6-$C$5)))</f>
        <v>8.76243086622197</v>
      </c>
    </row>
    <row r="248" spans="2:6">
      <c r="B248" s="59">
        <v>232</v>
      </c>
      <c r="C248" s="60">
        <f ca="1" t="shared" si="9"/>
        <v>0.415637448456385</v>
      </c>
      <c r="D248" s="60">
        <f ca="1" t="shared" si="10"/>
        <v>0.769563057953389</v>
      </c>
      <c r="E248" s="60">
        <f ca="1" t="shared" si="11"/>
        <v>1</v>
      </c>
      <c r="F248" s="65">
        <f ca="1">IF(E248=1,$C$4+SQRT(D248*($C$6-$C$4)*($C$5-$C$4)),$C$6-SQRT((1-D248)*($C$6-$C$4)*($C$6-$C$5)))</f>
        <v>9.24061521669967</v>
      </c>
    </row>
    <row r="249" spans="2:6">
      <c r="B249" s="59">
        <v>233</v>
      </c>
      <c r="C249" s="60">
        <f ca="1" t="shared" si="9"/>
        <v>0.632065412787935</v>
      </c>
      <c r="D249" s="60">
        <f ca="1" t="shared" si="10"/>
        <v>0.828284108268232</v>
      </c>
      <c r="E249" s="60">
        <f ca="1" t="shared" si="11"/>
        <v>2</v>
      </c>
      <c r="F249" s="65">
        <f ca="1">IF(E249=1,$C$4+SQRT(D249*($C$6-$C$4)*($C$5-$C$4)),$C$6-SQRT((1-D249)*($C$6-$C$4)*($C$6-$C$5)))</f>
        <v>9.41396946882988</v>
      </c>
    </row>
    <row r="250" spans="2:6">
      <c r="B250" s="59">
        <v>234</v>
      </c>
      <c r="C250" s="60">
        <f ca="1" t="shared" si="9"/>
        <v>0.782648825727215</v>
      </c>
      <c r="D250" s="60">
        <f ca="1" t="shared" si="10"/>
        <v>0.50820777363423</v>
      </c>
      <c r="E250" s="60">
        <f ca="1" t="shared" si="11"/>
        <v>2</v>
      </c>
      <c r="F250" s="65">
        <f ca="1">IF(E250=1,$C$4+SQRT(D250*($C$6-$C$4)*($C$5-$C$4)),$C$6-SQRT((1-D250)*($C$6-$C$4)*($C$6-$C$5)))</f>
        <v>9.00824173674653</v>
      </c>
    </row>
    <row r="251" spans="2:6">
      <c r="B251" s="59">
        <v>235</v>
      </c>
      <c r="C251" s="60">
        <f ca="1" t="shared" si="9"/>
        <v>0.575827686575822</v>
      </c>
      <c r="D251" s="60">
        <f ca="1" t="shared" si="10"/>
        <v>0.498636781614607</v>
      </c>
      <c r="E251" s="60">
        <f ca="1" t="shared" si="11"/>
        <v>2</v>
      </c>
      <c r="F251" s="65">
        <f ca="1">IF(E251=1,$C$4+SQRT(D251*($C$6-$C$4)*($C$5-$C$4)),$C$6-SQRT((1-D251)*($C$6-$C$4)*($C$6-$C$5)))</f>
        <v>8.99863770953227</v>
      </c>
    </row>
    <row r="252" spans="2:6">
      <c r="B252" s="59">
        <v>236</v>
      </c>
      <c r="C252" s="60">
        <f ca="1" t="shared" si="9"/>
        <v>0.726578415617886</v>
      </c>
      <c r="D252" s="60">
        <f ca="1" t="shared" si="10"/>
        <v>0.350757183796917</v>
      </c>
      <c r="E252" s="60">
        <f ca="1" t="shared" si="11"/>
        <v>2</v>
      </c>
      <c r="F252" s="65">
        <f ca="1">IF(E252=1,$C$4+SQRT(D252*($C$6-$C$4)*($C$5-$C$4)),$C$6-SQRT((1-D252)*($C$6-$C$4)*($C$6-$C$5)))</f>
        <v>8.86048886253527</v>
      </c>
    </row>
    <row r="253" spans="2:6">
      <c r="B253" s="59">
        <v>237</v>
      </c>
      <c r="C253" s="60">
        <f ca="1" t="shared" si="9"/>
        <v>0.32149623036549</v>
      </c>
      <c r="D253" s="60">
        <f ca="1" t="shared" si="10"/>
        <v>0.505811097796387</v>
      </c>
      <c r="E253" s="60">
        <f ca="1" t="shared" si="11"/>
        <v>1</v>
      </c>
      <c r="F253" s="65">
        <f ca="1">IF(E253=1,$C$4+SQRT(D253*($C$6-$C$4)*($C$5-$C$4)),$C$6-SQRT((1-D253)*($C$6-$C$4)*($C$6-$C$5)))</f>
        <v>9.00579431077769</v>
      </c>
    </row>
    <row r="254" spans="2:6">
      <c r="B254" s="59">
        <v>238</v>
      </c>
      <c r="C254" s="60">
        <f ca="1" t="shared" si="9"/>
        <v>0.401323591807675</v>
      </c>
      <c r="D254" s="60">
        <f ca="1" t="shared" si="10"/>
        <v>0.0142196140557873</v>
      </c>
      <c r="E254" s="60">
        <f ca="1" t="shared" si="11"/>
        <v>1</v>
      </c>
      <c r="F254" s="65">
        <f ca="1">IF(E254=1,$C$4+SQRT(D254*($C$6-$C$4)*($C$5-$C$4)),$C$6-SQRT((1-D254)*($C$6-$C$4)*($C$6-$C$5)))</f>
        <v>8.16863934330866</v>
      </c>
    </row>
    <row r="255" spans="2:6">
      <c r="B255" s="59">
        <v>239</v>
      </c>
      <c r="C255" s="60">
        <f ca="1" t="shared" si="9"/>
        <v>0.418421471183335</v>
      </c>
      <c r="D255" s="60">
        <f ca="1" t="shared" si="10"/>
        <v>0.473252988612836</v>
      </c>
      <c r="E255" s="60">
        <f ca="1" t="shared" si="11"/>
        <v>1</v>
      </c>
      <c r="F255" s="65">
        <f ca="1">IF(E255=1,$C$4+SQRT(D255*($C$6-$C$4)*($C$5-$C$4)),$C$6-SQRT((1-D255)*($C$6-$C$4)*($C$6-$C$5)))</f>
        <v>8.97288538750753</v>
      </c>
    </row>
    <row r="256" spans="2:6">
      <c r="B256" s="59">
        <v>240</v>
      </c>
      <c r="C256" s="60">
        <f ca="1" t="shared" si="9"/>
        <v>0.686856398460965</v>
      </c>
      <c r="D256" s="60">
        <f ca="1" t="shared" si="10"/>
        <v>0.272413350764305</v>
      </c>
      <c r="E256" s="60">
        <f ca="1" t="shared" si="11"/>
        <v>2</v>
      </c>
      <c r="F256" s="65">
        <f ca="1">IF(E256=1,$C$4+SQRT(D256*($C$6-$C$4)*($C$5-$C$4)),$C$6-SQRT((1-D256)*($C$6-$C$4)*($C$6-$C$5)))</f>
        <v>8.79369435942984</v>
      </c>
    </row>
    <row r="257" spans="2:6">
      <c r="B257" s="59">
        <v>241</v>
      </c>
      <c r="C257" s="60">
        <f ca="1" t="shared" si="9"/>
        <v>0.230303945721934</v>
      </c>
      <c r="D257" s="60">
        <f ca="1" t="shared" si="10"/>
        <v>0.177438110896939</v>
      </c>
      <c r="E257" s="60">
        <f ca="1" t="shared" si="11"/>
        <v>1</v>
      </c>
      <c r="F257" s="65">
        <f ca="1">IF(E257=1,$C$4+SQRT(D257*($C$6-$C$4)*($C$5-$C$4)),$C$6-SQRT((1-D257)*($C$6-$C$4)*($C$6-$C$5)))</f>
        <v>8.59571488297161</v>
      </c>
    </row>
    <row r="258" spans="2:6">
      <c r="B258" s="59">
        <v>242</v>
      </c>
      <c r="C258" s="60">
        <f ca="1" t="shared" si="9"/>
        <v>0.738083690120678</v>
      </c>
      <c r="D258" s="60">
        <f ca="1" t="shared" si="10"/>
        <v>0.773934248042202</v>
      </c>
      <c r="E258" s="60">
        <f ca="1" t="shared" si="11"/>
        <v>2</v>
      </c>
      <c r="F258" s="65">
        <f ca="1">IF(E258=1,$C$4+SQRT(D258*($C$6-$C$4)*($C$5-$C$4)),$C$6-SQRT((1-D258)*($C$6-$C$4)*($C$6-$C$5)))</f>
        <v>9.32759275441471</v>
      </c>
    </row>
    <row r="259" spans="2:6">
      <c r="B259" s="59">
        <v>243</v>
      </c>
      <c r="C259" s="60">
        <f ca="1" t="shared" si="9"/>
        <v>0.647361101884967</v>
      </c>
      <c r="D259" s="60">
        <f ca="1" t="shared" si="10"/>
        <v>0.0121602351558023</v>
      </c>
      <c r="E259" s="60">
        <f ca="1" t="shared" si="11"/>
        <v>2</v>
      </c>
      <c r="F259" s="65">
        <f ca="1">IF(E259=1,$C$4+SQRT(D259*($C$6-$C$4)*($C$5-$C$4)),$C$6-SQRT((1-D259)*($C$6-$C$4)*($C$6-$C$5)))</f>
        <v>8.59441132272332</v>
      </c>
    </row>
    <row r="260" spans="2:6">
      <c r="B260" s="59">
        <v>244</v>
      </c>
      <c r="C260" s="60">
        <f ca="1" t="shared" si="9"/>
        <v>0.553952639093225</v>
      </c>
      <c r="D260" s="60">
        <f ca="1" t="shared" si="10"/>
        <v>0.15155982221484</v>
      </c>
      <c r="E260" s="60">
        <f ca="1" t="shared" si="11"/>
        <v>2</v>
      </c>
      <c r="F260" s="65">
        <f ca="1">IF(E260=1,$C$4+SQRT(D260*($C$6-$C$4)*($C$5-$C$4)),$C$6-SQRT((1-D260)*($C$6-$C$4)*($C$6-$C$5)))</f>
        <v>8.69735639733259</v>
      </c>
    </row>
    <row r="261" spans="2:6">
      <c r="B261" s="59">
        <v>245</v>
      </c>
      <c r="C261" s="60">
        <f ca="1" t="shared" si="9"/>
        <v>0.473922678694598</v>
      </c>
      <c r="D261" s="60">
        <f ca="1" t="shared" si="10"/>
        <v>0.609438253954825</v>
      </c>
      <c r="E261" s="60">
        <f ca="1" t="shared" si="11"/>
        <v>1</v>
      </c>
      <c r="F261" s="65">
        <f ca="1">IF(E261=1,$C$4+SQRT(D261*($C$6-$C$4)*($C$5-$C$4)),$C$6-SQRT((1-D261)*($C$6-$C$4)*($C$6-$C$5)))</f>
        <v>9.10402740360448</v>
      </c>
    </row>
    <row r="262" spans="2:6">
      <c r="B262" s="59">
        <v>246</v>
      </c>
      <c r="C262" s="60">
        <f ca="1" t="shared" si="9"/>
        <v>0.529720597556575</v>
      </c>
      <c r="D262" s="60">
        <f ca="1" t="shared" si="10"/>
        <v>0.173748098794928</v>
      </c>
      <c r="E262" s="60">
        <f ca="1" t="shared" si="11"/>
        <v>2</v>
      </c>
      <c r="F262" s="65">
        <f ca="1">IF(E262=1,$C$4+SQRT(D262*($C$6-$C$4)*($C$5-$C$4)),$C$6-SQRT((1-D262)*($C$6-$C$4)*($C$6-$C$5)))</f>
        <v>8.71450250781647</v>
      </c>
    </row>
    <row r="263" spans="2:6">
      <c r="B263" s="59">
        <v>247</v>
      </c>
      <c r="C263" s="60">
        <f ca="1" t="shared" si="9"/>
        <v>0.927568116746408</v>
      </c>
      <c r="D263" s="60">
        <f ca="1" t="shared" si="10"/>
        <v>0.986542777998723</v>
      </c>
      <c r="E263" s="60">
        <f ca="1" t="shared" si="11"/>
        <v>2</v>
      </c>
      <c r="F263" s="65">
        <f ca="1">IF(E263=1,$C$4+SQRT(D263*($C$6-$C$4)*($C$5-$C$4)),$C$6-SQRT((1-D263)*($C$6-$C$4)*($C$6-$C$5)))</f>
        <v>9.83594377792186</v>
      </c>
    </row>
    <row r="264" spans="2:6">
      <c r="B264" s="59">
        <v>248</v>
      </c>
      <c r="C264" s="60">
        <f ca="1" t="shared" si="9"/>
        <v>0.761119970762287</v>
      </c>
      <c r="D264" s="60">
        <f ca="1" t="shared" si="10"/>
        <v>0.534362647288693</v>
      </c>
      <c r="E264" s="60">
        <f ca="1" t="shared" si="11"/>
        <v>2</v>
      </c>
      <c r="F264" s="65">
        <f ca="1">IF(E264=1,$C$4+SQRT(D264*($C$6-$C$4)*($C$5-$C$4)),$C$6-SQRT((1-D264)*($C$6-$C$4)*($C$6-$C$5)))</f>
        <v>9.03497424623867</v>
      </c>
    </row>
    <row r="265" spans="2:6">
      <c r="B265" s="59">
        <v>249</v>
      </c>
      <c r="C265" s="60">
        <f ca="1" t="shared" si="9"/>
        <v>0.28029005754206</v>
      </c>
      <c r="D265" s="60">
        <f ca="1" t="shared" si="10"/>
        <v>0.490158518184996</v>
      </c>
      <c r="E265" s="60">
        <f ca="1" t="shared" si="11"/>
        <v>1</v>
      </c>
      <c r="F265" s="65">
        <f ca="1">IF(E265=1,$C$4+SQRT(D265*($C$6-$C$4)*($C$5-$C$4)),$C$6-SQRT((1-D265)*($C$6-$C$4)*($C$6-$C$5)))</f>
        <v>8.99010960826062</v>
      </c>
    </row>
    <row r="266" spans="2:6">
      <c r="B266" s="59">
        <v>250</v>
      </c>
      <c r="C266" s="60">
        <f ca="1" t="shared" si="9"/>
        <v>0.0778951858906334</v>
      </c>
      <c r="D266" s="60">
        <f ca="1" t="shared" si="10"/>
        <v>0.937969556042127</v>
      </c>
      <c r="E266" s="60">
        <f ca="1" t="shared" si="11"/>
        <v>1</v>
      </c>
      <c r="F266" s="65">
        <f ca="1">IF(E266=1,$C$4+SQRT(D266*($C$6-$C$4)*($C$5-$C$4)),$C$6-SQRT((1-D266)*($C$6-$C$4)*($C$6-$C$5)))</f>
        <v>9.36964926608393</v>
      </c>
    </row>
    <row r="267" spans="2:6">
      <c r="B267" s="59">
        <v>251</v>
      </c>
      <c r="C267" s="60">
        <f ca="1" t="shared" si="9"/>
        <v>0.0219680810808369</v>
      </c>
      <c r="D267" s="60">
        <f ca="1" t="shared" si="10"/>
        <v>0.1370241771886</v>
      </c>
      <c r="E267" s="60">
        <f ca="1" t="shared" si="11"/>
        <v>1</v>
      </c>
      <c r="F267" s="65">
        <f ca="1">IF(E267=1,$C$4+SQRT(D267*($C$6-$C$4)*($C$5-$C$4)),$C$6-SQRT((1-D267)*($C$6-$C$4)*($C$6-$C$5)))</f>
        <v>8.52349627923912</v>
      </c>
    </row>
    <row r="268" spans="2:6">
      <c r="B268" s="59">
        <v>252</v>
      </c>
      <c r="C268" s="60">
        <f ca="1" t="shared" si="9"/>
        <v>0.704616729871282</v>
      </c>
      <c r="D268" s="60">
        <f ca="1" t="shared" si="10"/>
        <v>0.187337541224968</v>
      </c>
      <c r="E268" s="60">
        <f ca="1" t="shared" si="11"/>
        <v>2</v>
      </c>
      <c r="F268" s="65">
        <f ca="1">IF(E268=1,$C$4+SQRT(D268*($C$6-$C$4)*($C$5-$C$4)),$C$6-SQRT((1-D268)*($C$6-$C$4)*($C$6-$C$5)))</f>
        <v>8.72511768482339</v>
      </c>
    </row>
    <row r="269" spans="2:6">
      <c r="B269" s="59">
        <v>253</v>
      </c>
      <c r="C269" s="60">
        <f ca="1" t="shared" si="9"/>
        <v>0.0455028178706238</v>
      </c>
      <c r="D269" s="60">
        <f ca="1" t="shared" si="10"/>
        <v>0.0683923309825398</v>
      </c>
      <c r="E269" s="60">
        <f ca="1" t="shared" si="11"/>
        <v>1</v>
      </c>
      <c r="F269" s="65">
        <f ca="1">IF(E269=1,$C$4+SQRT(D269*($C$6-$C$4)*($C$5-$C$4)),$C$6-SQRT((1-D269)*($C$6-$C$4)*($C$6-$C$5)))</f>
        <v>8.3698441049484</v>
      </c>
    </row>
    <row r="270" spans="2:6">
      <c r="B270" s="59">
        <v>254</v>
      </c>
      <c r="C270" s="60">
        <f ca="1" t="shared" si="9"/>
        <v>0.528544754151211</v>
      </c>
      <c r="D270" s="60">
        <f ca="1" t="shared" si="10"/>
        <v>0.956054917581066</v>
      </c>
      <c r="E270" s="60">
        <f ca="1" t="shared" si="11"/>
        <v>2</v>
      </c>
      <c r="F270" s="65">
        <f ca="1">IF(E270=1,$C$4+SQRT(D270*($C$6-$C$4)*($C$5-$C$4)),$C$6-SQRT((1-D270)*($C$6-$C$4)*($C$6-$C$5)))</f>
        <v>9.70353724544579</v>
      </c>
    </row>
    <row r="271" spans="2:6">
      <c r="B271" s="59">
        <v>255</v>
      </c>
      <c r="C271" s="60">
        <f ca="1" t="shared" si="9"/>
        <v>0.0664269407975548</v>
      </c>
      <c r="D271" s="60">
        <f ca="1" t="shared" si="10"/>
        <v>0.321830058711093</v>
      </c>
      <c r="E271" s="60">
        <f ca="1" t="shared" si="11"/>
        <v>1</v>
      </c>
      <c r="F271" s="65">
        <f ca="1">IF(E271=1,$C$4+SQRT(D271*($C$6-$C$4)*($C$5-$C$4)),$C$6-SQRT((1-D271)*($C$6-$C$4)*($C$6-$C$5)))</f>
        <v>8.80228431208779</v>
      </c>
    </row>
    <row r="272" spans="2:6">
      <c r="B272" s="59">
        <v>256</v>
      </c>
      <c r="C272" s="60">
        <f ca="1" t="shared" si="9"/>
        <v>0.15653154744099</v>
      </c>
      <c r="D272" s="60">
        <f ca="1" t="shared" si="10"/>
        <v>0.18833223081218</v>
      </c>
      <c r="E272" s="60">
        <f ca="1" t="shared" si="11"/>
        <v>1</v>
      </c>
      <c r="F272" s="65">
        <f ca="1">IF(E272=1,$C$4+SQRT(D272*($C$6-$C$4)*($C$5-$C$4)),$C$6-SQRT((1-D272)*($C$6-$C$4)*($C$6-$C$5)))</f>
        <v>8.61372995822622</v>
      </c>
    </row>
    <row r="273" spans="2:6">
      <c r="B273" s="59">
        <v>257</v>
      </c>
      <c r="C273" s="60">
        <f ca="1" t="shared" ref="C273:C336" si="12">RAND()</f>
        <v>0.980459167055334</v>
      </c>
      <c r="D273" s="60">
        <f ca="1" t="shared" ref="D273:D336" si="13">RAND()</f>
        <v>0.289960148417478</v>
      </c>
      <c r="E273" s="60">
        <f ca="1" t="shared" ref="E273:E336" si="14">IF(C273&lt;=$C$10,1,2)</f>
        <v>2</v>
      </c>
      <c r="F273" s="65">
        <f ca="1">IF(E273=1,$C$4+SQRT(D273*($C$6-$C$4)*($C$5-$C$4)),$C$6-SQRT((1-D273)*($C$6-$C$4)*($C$6-$C$5)))</f>
        <v>8.80832902898281</v>
      </c>
    </row>
    <row r="274" spans="2:6">
      <c r="B274" s="59">
        <v>258</v>
      </c>
      <c r="C274" s="60">
        <f ca="1" t="shared" si="12"/>
        <v>0.301482528554958</v>
      </c>
      <c r="D274" s="60">
        <f ca="1" t="shared" si="13"/>
        <v>0.398911560705199</v>
      </c>
      <c r="E274" s="60">
        <f ca="1" t="shared" si="14"/>
        <v>1</v>
      </c>
      <c r="F274" s="65">
        <f ca="1">IF(E274=1,$C$4+SQRT(D274*($C$6-$C$4)*($C$5-$C$4)),$C$6-SQRT((1-D274)*($C$6-$C$4)*($C$6-$C$5)))</f>
        <v>8.89320944991105</v>
      </c>
    </row>
    <row r="275" spans="2:6">
      <c r="B275" s="59">
        <v>259</v>
      </c>
      <c r="C275" s="60">
        <f ca="1" t="shared" si="12"/>
        <v>0.0336521471026461</v>
      </c>
      <c r="D275" s="60">
        <f ca="1" t="shared" si="13"/>
        <v>0.482734975828424</v>
      </c>
      <c r="E275" s="60">
        <f ca="1" t="shared" si="14"/>
        <v>1</v>
      </c>
      <c r="F275" s="65">
        <f ca="1">IF(E275=1,$C$4+SQRT(D275*($C$6-$C$4)*($C$5-$C$4)),$C$6-SQRT((1-D275)*($C$6-$C$4)*($C$6-$C$5)))</f>
        <v>8.98258330519954</v>
      </c>
    </row>
    <row r="276" spans="2:6">
      <c r="B276" s="59">
        <v>260</v>
      </c>
      <c r="C276" s="60">
        <f ca="1" t="shared" si="12"/>
        <v>0.0591834287972313</v>
      </c>
      <c r="D276" s="60">
        <f ca="1" t="shared" si="13"/>
        <v>0.85234162460041</v>
      </c>
      <c r="E276" s="60">
        <f ca="1" t="shared" si="14"/>
        <v>1</v>
      </c>
      <c r="F276" s="65">
        <f ca="1">IF(E276=1,$C$4+SQRT(D276*($C$6-$C$4)*($C$5-$C$4)),$C$6-SQRT((1-D276)*($C$6-$C$4)*($C$6-$C$5)))</f>
        <v>9.30563518993661</v>
      </c>
    </row>
    <row r="277" spans="2:6">
      <c r="B277" s="59">
        <v>261</v>
      </c>
      <c r="C277" s="60">
        <f ca="1" t="shared" si="12"/>
        <v>0.855490740914236</v>
      </c>
      <c r="D277" s="60">
        <f ca="1" t="shared" si="13"/>
        <v>0.72245888669487</v>
      </c>
      <c r="E277" s="60">
        <f ca="1" t="shared" si="14"/>
        <v>2</v>
      </c>
      <c r="F277" s="65">
        <f ca="1">IF(E277=1,$C$4+SQRT(D277*($C$6-$C$4)*($C$5-$C$4)),$C$6-SQRT((1-D277)*($C$6-$C$4)*($C$6-$C$5)))</f>
        <v>9.25496159386897</v>
      </c>
    </row>
    <row r="278" spans="2:6">
      <c r="B278" s="59">
        <v>262</v>
      </c>
      <c r="C278" s="60">
        <f ca="1" t="shared" si="12"/>
        <v>0.439972443019409</v>
      </c>
      <c r="D278" s="60">
        <f ca="1" t="shared" si="13"/>
        <v>0.829765233946425</v>
      </c>
      <c r="E278" s="60">
        <f ca="1" t="shared" si="14"/>
        <v>1</v>
      </c>
      <c r="F278" s="65">
        <f ca="1">IF(E278=1,$C$4+SQRT(D278*($C$6-$C$4)*($C$5-$C$4)),$C$6-SQRT((1-D278)*($C$6-$C$4)*($C$6-$C$5)))</f>
        <v>9.28822764598997</v>
      </c>
    </row>
    <row r="279" spans="2:6">
      <c r="B279" s="59">
        <v>263</v>
      </c>
      <c r="C279" s="60">
        <f ca="1" t="shared" si="12"/>
        <v>0.486369909904274</v>
      </c>
      <c r="D279" s="60">
        <f ca="1" t="shared" si="13"/>
        <v>0.663211771684557</v>
      </c>
      <c r="E279" s="60">
        <f ca="1" t="shared" si="14"/>
        <v>1</v>
      </c>
      <c r="F279" s="65">
        <f ca="1">IF(E279=1,$C$4+SQRT(D279*($C$6-$C$4)*($C$5-$C$4)),$C$6-SQRT((1-D279)*($C$6-$C$4)*($C$6-$C$5)))</f>
        <v>9.15170462505328</v>
      </c>
    </row>
    <row r="280" spans="2:6">
      <c r="B280" s="59">
        <v>264</v>
      </c>
      <c r="C280" s="60">
        <f ca="1" t="shared" si="12"/>
        <v>0.926054296208358</v>
      </c>
      <c r="D280" s="60">
        <f ca="1" t="shared" si="13"/>
        <v>0.519804724913373</v>
      </c>
      <c r="E280" s="60">
        <f ca="1" t="shared" si="14"/>
        <v>2</v>
      </c>
      <c r="F280" s="65">
        <f ca="1">IF(E280=1,$C$4+SQRT(D280*($C$6-$C$4)*($C$5-$C$4)),$C$6-SQRT((1-D280)*($C$6-$C$4)*($C$6-$C$5)))</f>
        <v>9.02000482135204</v>
      </c>
    </row>
    <row r="281" spans="2:6">
      <c r="B281" s="59">
        <v>265</v>
      </c>
      <c r="C281" s="60">
        <f ca="1" t="shared" si="12"/>
        <v>0.450828967830594</v>
      </c>
      <c r="D281" s="60">
        <f ca="1" t="shared" si="13"/>
        <v>0.13525549616716</v>
      </c>
      <c r="E281" s="60">
        <f ca="1" t="shared" si="14"/>
        <v>1</v>
      </c>
      <c r="F281" s="65">
        <f ca="1">IF(E281=1,$C$4+SQRT(D281*($C$6-$C$4)*($C$5-$C$4)),$C$6-SQRT((1-D281)*($C$6-$C$4)*($C$6-$C$5)))</f>
        <v>8.52010671244882</v>
      </c>
    </row>
    <row r="282" spans="2:6">
      <c r="B282" s="59">
        <v>266</v>
      </c>
      <c r="C282" s="60">
        <f ca="1" t="shared" si="12"/>
        <v>0.676815646900568</v>
      </c>
      <c r="D282" s="60">
        <f ca="1" t="shared" si="13"/>
        <v>0.103976066206533</v>
      </c>
      <c r="E282" s="60">
        <f ca="1" t="shared" si="14"/>
        <v>2</v>
      </c>
      <c r="F282" s="65">
        <f ca="1">IF(E282=1,$C$4+SQRT(D282*($C$6-$C$4)*($C$5-$C$4)),$C$6-SQRT((1-D282)*($C$6-$C$4)*($C$6-$C$5)))</f>
        <v>8.6613260786932</v>
      </c>
    </row>
    <row r="283" spans="2:6">
      <c r="B283" s="59">
        <v>267</v>
      </c>
      <c r="C283" s="60">
        <f ca="1" t="shared" si="12"/>
        <v>0.557501515729094</v>
      </c>
      <c r="D283" s="60">
        <f ca="1" t="shared" si="13"/>
        <v>0.438219524648281</v>
      </c>
      <c r="E283" s="60">
        <f ca="1" t="shared" si="14"/>
        <v>2</v>
      </c>
      <c r="F283" s="65">
        <f ca="1">IF(E283=1,$C$4+SQRT(D283*($C$6-$C$4)*($C$5-$C$4)),$C$6-SQRT((1-D283)*($C$6-$C$4)*($C$6-$C$5)))</f>
        <v>8.94001841963955</v>
      </c>
    </row>
    <row r="284" spans="2:6">
      <c r="B284" s="59">
        <v>268</v>
      </c>
      <c r="C284" s="60">
        <f ca="1" t="shared" si="12"/>
        <v>0.738087683085594</v>
      </c>
      <c r="D284" s="60">
        <f ca="1" t="shared" si="13"/>
        <v>0.200135781163118</v>
      </c>
      <c r="E284" s="60">
        <f ca="1" t="shared" si="14"/>
        <v>2</v>
      </c>
      <c r="F284" s="65">
        <f ca="1">IF(E284=1,$C$4+SQRT(D284*($C$6-$C$4)*($C$5-$C$4)),$C$6-SQRT((1-D284)*($C$6-$C$4)*($C$6-$C$5)))</f>
        <v>8.73519628492253</v>
      </c>
    </row>
    <row r="285" spans="2:6">
      <c r="B285" s="59">
        <v>269</v>
      </c>
      <c r="C285" s="60">
        <f ca="1" t="shared" si="12"/>
        <v>0.115278336618219</v>
      </c>
      <c r="D285" s="60">
        <f ca="1" t="shared" si="13"/>
        <v>0.369187137593697</v>
      </c>
      <c r="E285" s="60">
        <f ca="1" t="shared" si="14"/>
        <v>1</v>
      </c>
      <c r="F285" s="65">
        <f ca="1">IF(E285=1,$C$4+SQRT(D285*($C$6-$C$4)*($C$5-$C$4)),$C$6-SQRT((1-D285)*($C$6-$C$4)*($C$6-$C$5)))</f>
        <v>8.8592870737928</v>
      </c>
    </row>
    <row r="286" spans="2:6">
      <c r="B286" s="59">
        <v>270</v>
      </c>
      <c r="C286" s="60">
        <f ca="1" t="shared" si="12"/>
        <v>0.387707018023517</v>
      </c>
      <c r="D286" s="60">
        <f ca="1" t="shared" si="13"/>
        <v>0.0925438252449917</v>
      </c>
      <c r="E286" s="60">
        <f ca="1" t="shared" si="14"/>
        <v>1</v>
      </c>
      <c r="F286" s="65">
        <f ca="1">IF(E286=1,$C$4+SQRT(D286*($C$6-$C$4)*($C$5-$C$4)),$C$6-SQRT((1-D286)*($C$6-$C$4)*($C$6-$C$5)))</f>
        <v>8.43021814291123</v>
      </c>
    </row>
    <row r="287" spans="2:6">
      <c r="B287" s="59">
        <v>271</v>
      </c>
      <c r="C287" s="60">
        <f ca="1" t="shared" si="12"/>
        <v>0.901989627191458</v>
      </c>
      <c r="D287" s="60">
        <f ca="1" t="shared" si="13"/>
        <v>0.145191224199855</v>
      </c>
      <c r="E287" s="60">
        <f ca="1" t="shared" si="14"/>
        <v>2</v>
      </c>
      <c r="F287" s="65">
        <f ca="1">IF(E287=1,$C$4+SQRT(D287*($C$6-$C$4)*($C$5-$C$4)),$C$6-SQRT((1-D287)*($C$6-$C$4)*($C$6-$C$5)))</f>
        <v>8.69247655791558</v>
      </c>
    </row>
    <row r="288" spans="2:6">
      <c r="B288" s="59">
        <v>272</v>
      </c>
      <c r="C288" s="60">
        <f ca="1" t="shared" si="12"/>
        <v>0.688448457397254</v>
      </c>
      <c r="D288" s="60">
        <f ca="1" t="shared" si="13"/>
        <v>0.661969969397843</v>
      </c>
      <c r="E288" s="60">
        <f ca="1" t="shared" si="14"/>
        <v>2</v>
      </c>
      <c r="F288" s="65">
        <f ca="1">IF(E288=1,$C$4+SQRT(D288*($C$6-$C$4)*($C$5-$C$4)),$C$6-SQRT((1-D288)*($C$6-$C$4)*($C$6-$C$5)))</f>
        <v>9.17777128412813</v>
      </c>
    </row>
    <row r="289" spans="2:6">
      <c r="B289" s="59">
        <v>273</v>
      </c>
      <c r="C289" s="60">
        <f ca="1" t="shared" si="12"/>
        <v>0.542522356188659</v>
      </c>
      <c r="D289" s="60">
        <f ca="1" t="shared" si="13"/>
        <v>0.76434172831441</v>
      </c>
      <c r="E289" s="60">
        <f ca="1" t="shared" si="14"/>
        <v>2</v>
      </c>
      <c r="F289" s="65">
        <f ca="1">IF(E289=1,$C$4+SQRT(D289*($C$6-$C$4)*($C$5-$C$4)),$C$6-SQRT((1-D289)*($C$6-$C$4)*($C$6-$C$5)))</f>
        <v>9.31347502349064</v>
      </c>
    </row>
    <row r="290" spans="2:6">
      <c r="B290" s="59">
        <v>274</v>
      </c>
      <c r="C290" s="60">
        <f ca="1" t="shared" si="12"/>
        <v>0.721177685278013</v>
      </c>
      <c r="D290" s="60">
        <f ca="1" t="shared" si="13"/>
        <v>0.0572528865719157</v>
      </c>
      <c r="E290" s="60">
        <f ca="1" t="shared" si="14"/>
        <v>2</v>
      </c>
      <c r="F290" s="65">
        <f ca="1">IF(E290=1,$C$4+SQRT(D290*($C$6-$C$4)*($C$5-$C$4)),$C$6-SQRT((1-D290)*($C$6-$C$4)*($C$6-$C$5)))</f>
        <v>8.62686700321631</v>
      </c>
    </row>
    <row r="291" spans="2:6">
      <c r="B291" s="59">
        <v>275</v>
      </c>
      <c r="C291" s="60">
        <f ca="1" t="shared" si="12"/>
        <v>0.953265210315496</v>
      </c>
      <c r="D291" s="60">
        <f ca="1" t="shared" si="13"/>
        <v>0.998224765622034</v>
      </c>
      <c r="E291" s="60">
        <f ca="1" t="shared" si="14"/>
        <v>2</v>
      </c>
      <c r="F291" s="65">
        <f ca="1">IF(E291=1,$C$4+SQRT(D291*($C$6-$C$4)*($C$5-$C$4)),$C$6-SQRT((1-D291)*($C$6-$C$4)*($C$6-$C$5)))</f>
        <v>9.94041418997838</v>
      </c>
    </row>
    <row r="292" spans="2:6">
      <c r="B292" s="59">
        <v>276</v>
      </c>
      <c r="C292" s="60">
        <f ca="1" t="shared" si="12"/>
        <v>0.313538899168406</v>
      </c>
      <c r="D292" s="60">
        <f ca="1" t="shared" si="13"/>
        <v>0.600738750973236</v>
      </c>
      <c r="E292" s="60">
        <f ca="1" t="shared" si="14"/>
        <v>1</v>
      </c>
      <c r="F292" s="65">
        <f ca="1">IF(E292=1,$C$4+SQRT(D292*($C$6-$C$4)*($C$5-$C$4)),$C$6-SQRT((1-D292)*($C$6-$C$4)*($C$6-$C$5)))</f>
        <v>9.09611929184121</v>
      </c>
    </row>
    <row r="293" spans="2:6">
      <c r="B293" s="59">
        <v>277</v>
      </c>
      <c r="C293" s="60">
        <f ca="1" t="shared" si="12"/>
        <v>0.849344752313802</v>
      </c>
      <c r="D293" s="60">
        <f ca="1" t="shared" si="13"/>
        <v>0.563832596052463</v>
      </c>
      <c r="E293" s="60">
        <f ca="1" t="shared" si="14"/>
        <v>2</v>
      </c>
      <c r="F293" s="65">
        <f ca="1">IF(E293=1,$C$4+SQRT(D293*($C$6-$C$4)*($C$5-$C$4)),$C$6-SQRT((1-D293)*($C$6-$C$4)*($C$6-$C$5)))</f>
        <v>9.06601134487882</v>
      </c>
    </row>
    <row r="294" spans="2:6">
      <c r="B294" s="59">
        <v>278</v>
      </c>
      <c r="C294" s="60">
        <f ca="1" t="shared" si="12"/>
        <v>0.79985197343095</v>
      </c>
      <c r="D294" s="60">
        <f ca="1" t="shared" si="13"/>
        <v>0.268137991904007</v>
      </c>
      <c r="E294" s="60">
        <f ca="1" t="shared" si="14"/>
        <v>2</v>
      </c>
      <c r="F294" s="65">
        <f ca="1">IF(E294=1,$C$4+SQRT(D294*($C$6-$C$4)*($C$5-$C$4)),$C$6-SQRT((1-D294)*($C$6-$C$4)*($C$6-$C$5)))</f>
        <v>8.79015537518573</v>
      </c>
    </row>
    <row r="295" spans="2:6">
      <c r="B295" s="59">
        <v>279</v>
      </c>
      <c r="C295" s="60">
        <f ca="1" t="shared" si="12"/>
        <v>0.445212662108496</v>
      </c>
      <c r="D295" s="60">
        <f ca="1" t="shared" si="13"/>
        <v>0.415526195332252</v>
      </c>
      <c r="E295" s="60">
        <f ca="1" t="shared" si="14"/>
        <v>1</v>
      </c>
      <c r="F295" s="65">
        <f ca="1">IF(E295=1,$C$4+SQRT(D295*($C$6-$C$4)*($C$5-$C$4)),$C$6-SQRT((1-D295)*($C$6-$C$4)*($C$6-$C$5)))</f>
        <v>8.91162074936045</v>
      </c>
    </row>
    <row r="296" spans="2:6">
      <c r="B296" s="59">
        <v>280</v>
      </c>
      <c r="C296" s="60">
        <f ca="1" t="shared" si="12"/>
        <v>0.288315444549565</v>
      </c>
      <c r="D296" s="60">
        <f ca="1" t="shared" si="13"/>
        <v>0.526605445539724</v>
      </c>
      <c r="E296" s="60">
        <f ca="1" t="shared" si="14"/>
        <v>1</v>
      </c>
      <c r="F296" s="65">
        <f ca="1">IF(E296=1,$C$4+SQRT(D296*($C$6-$C$4)*($C$5-$C$4)),$C$6-SQRT((1-D296)*($C$6-$C$4)*($C$6-$C$5)))</f>
        <v>9.02626063506277</v>
      </c>
    </row>
    <row r="297" spans="2:6">
      <c r="B297" s="59">
        <v>281</v>
      </c>
      <c r="C297" s="60">
        <f ca="1" t="shared" si="12"/>
        <v>0.532551898421902</v>
      </c>
      <c r="D297" s="60">
        <f ca="1" t="shared" si="13"/>
        <v>0.939486861483056</v>
      </c>
      <c r="E297" s="60">
        <f ca="1" t="shared" si="14"/>
        <v>2</v>
      </c>
      <c r="F297" s="65">
        <f ca="1">IF(E297=1,$C$4+SQRT(D297*($C$6-$C$4)*($C$5-$C$4)),$C$6-SQRT((1-D297)*($C$6-$C$4)*($C$6-$C$5)))</f>
        <v>9.65211168885131</v>
      </c>
    </row>
    <row r="298" spans="2:6">
      <c r="B298" s="59">
        <v>282</v>
      </c>
      <c r="C298" s="60">
        <f ca="1" t="shared" si="12"/>
        <v>0.719139806430269</v>
      </c>
      <c r="D298" s="60">
        <f ca="1" t="shared" si="13"/>
        <v>0.814721878104476</v>
      </c>
      <c r="E298" s="60">
        <f ca="1" t="shared" si="14"/>
        <v>2</v>
      </c>
      <c r="F298" s="65">
        <f ca="1">IF(E298=1,$C$4+SQRT(D298*($C$6-$C$4)*($C$5-$C$4)),$C$6-SQRT((1-D298)*($C$6-$C$4)*($C$6-$C$5)))</f>
        <v>9.39126668910676</v>
      </c>
    </row>
    <row r="299" spans="2:6">
      <c r="B299" s="59">
        <v>283</v>
      </c>
      <c r="C299" s="60">
        <f ca="1" t="shared" si="12"/>
        <v>0.328502038822112</v>
      </c>
      <c r="D299" s="60">
        <f ca="1" t="shared" si="13"/>
        <v>0.734990612143257</v>
      </c>
      <c r="E299" s="60">
        <f ca="1" t="shared" si="14"/>
        <v>1</v>
      </c>
      <c r="F299" s="65">
        <f ca="1">IF(E299=1,$C$4+SQRT(D299*($C$6-$C$4)*($C$5-$C$4)),$C$6-SQRT((1-D299)*($C$6-$C$4)*($C$6-$C$5)))</f>
        <v>9.21242782229975</v>
      </c>
    </row>
    <row r="300" spans="2:6">
      <c r="B300" s="59">
        <v>284</v>
      </c>
      <c r="C300" s="60">
        <f ca="1" t="shared" si="12"/>
        <v>0.940829557525893</v>
      </c>
      <c r="D300" s="60">
        <f ca="1" t="shared" si="13"/>
        <v>0.0257027416808486</v>
      </c>
      <c r="E300" s="60">
        <f ca="1" t="shared" si="14"/>
        <v>2</v>
      </c>
      <c r="F300" s="65">
        <f ca="1">IF(E300=1,$C$4+SQRT(D300*($C$6-$C$4)*($C$5-$C$4)),$C$6-SQRT((1-D300)*($C$6-$C$4)*($C$6-$C$5)))</f>
        <v>8.60407933010565</v>
      </c>
    </row>
    <row r="301" spans="2:6">
      <c r="B301" s="59">
        <v>285</v>
      </c>
      <c r="C301" s="60">
        <f ca="1" t="shared" si="12"/>
        <v>0.37626793531568</v>
      </c>
      <c r="D301" s="60">
        <f ca="1" t="shared" si="13"/>
        <v>0.935937129659747</v>
      </c>
      <c r="E301" s="60">
        <f ca="1" t="shared" si="14"/>
        <v>1</v>
      </c>
      <c r="F301" s="65">
        <f ca="1">IF(E301=1,$C$4+SQRT(D301*($C$6-$C$4)*($C$5-$C$4)),$C$6-SQRT((1-D301)*($C$6-$C$4)*($C$6-$C$5)))</f>
        <v>9.36816455856724</v>
      </c>
    </row>
    <row r="302" spans="2:6">
      <c r="B302" s="59">
        <v>286</v>
      </c>
      <c r="C302" s="60">
        <f ca="1" t="shared" si="12"/>
        <v>0.36542537168844</v>
      </c>
      <c r="D302" s="60">
        <f ca="1" t="shared" si="13"/>
        <v>0.787470840805372</v>
      </c>
      <c r="E302" s="60">
        <f ca="1" t="shared" si="14"/>
        <v>1</v>
      </c>
      <c r="F302" s="65">
        <f ca="1">IF(E302=1,$C$4+SQRT(D302*($C$6-$C$4)*($C$5-$C$4)),$C$6-SQRT((1-D302)*($C$6-$C$4)*($C$6-$C$5)))</f>
        <v>9.2549668049836</v>
      </c>
    </row>
    <row r="303" spans="2:6">
      <c r="B303" s="59">
        <v>287</v>
      </c>
      <c r="C303" s="60">
        <f ca="1" t="shared" si="12"/>
        <v>0.286929946809247</v>
      </c>
      <c r="D303" s="60">
        <f ca="1" t="shared" si="13"/>
        <v>0.102269763119071</v>
      </c>
      <c r="E303" s="60">
        <f ca="1" t="shared" si="14"/>
        <v>1</v>
      </c>
      <c r="F303" s="65">
        <f ca="1">IF(E303=1,$C$4+SQRT(D303*($C$6-$C$4)*($C$5-$C$4)),$C$6-SQRT((1-D303)*($C$6-$C$4)*($C$6-$C$5)))</f>
        <v>8.45226046282882</v>
      </c>
    </row>
    <row r="304" spans="2:6">
      <c r="B304" s="59">
        <v>288</v>
      </c>
      <c r="C304" s="60">
        <f ca="1" t="shared" si="12"/>
        <v>0.87811389765019</v>
      </c>
      <c r="D304" s="60">
        <f ca="1" t="shared" si="13"/>
        <v>0.375826233791093</v>
      </c>
      <c r="E304" s="60">
        <f ca="1" t="shared" si="14"/>
        <v>2</v>
      </c>
      <c r="F304" s="65">
        <f ca="1">IF(E304=1,$C$4+SQRT(D304*($C$6-$C$4)*($C$5-$C$4)),$C$6-SQRT((1-D304)*($C$6-$C$4)*($C$6-$C$5)))</f>
        <v>8.88270526161723</v>
      </c>
    </row>
    <row r="305" spans="2:6">
      <c r="B305" s="59">
        <v>289</v>
      </c>
      <c r="C305" s="60">
        <f ca="1" t="shared" si="12"/>
        <v>0.341836146606929</v>
      </c>
      <c r="D305" s="60">
        <f ca="1" t="shared" si="13"/>
        <v>0.350611915474733</v>
      </c>
      <c r="E305" s="60">
        <f ca="1" t="shared" si="14"/>
        <v>1</v>
      </c>
      <c r="F305" s="65">
        <f ca="1">IF(E305=1,$C$4+SQRT(D305*($C$6-$C$4)*($C$5-$C$4)),$C$6-SQRT((1-D305)*($C$6-$C$4)*($C$6-$C$5)))</f>
        <v>8.83739108602222</v>
      </c>
    </row>
    <row r="306" spans="2:6">
      <c r="B306" s="59">
        <v>290</v>
      </c>
      <c r="C306" s="60">
        <f ca="1" t="shared" si="12"/>
        <v>0.204693285065312</v>
      </c>
      <c r="D306" s="60">
        <f ca="1" t="shared" si="13"/>
        <v>0.643164106202028</v>
      </c>
      <c r="E306" s="60">
        <f ca="1" t="shared" si="14"/>
        <v>1</v>
      </c>
      <c r="F306" s="65">
        <f ca="1">IF(E306=1,$C$4+SQRT(D306*($C$6-$C$4)*($C$5-$C$4)),$C$6-SQRT((1-D306)*($C$6-$C$4)*($C$6-$C$5)))</f>
        <v>9.1341641029428</v>
      </c>
    </row>
    <row r="307" spans="2:6">
      <c r="B307" s="59">
        <v>291</v>
      </c>
      <c r="C307" s="60">
        <f ca="1" t="shared" si="12"/>
        <v>0.990579486079306</v>
      </c>
      <c r="D307" s="60">
        <f ca="1" t="shared" si="13"/>
        <v>0.59172369078803</v>
      </c>
      <c r="E307" s="60">
        <f ca="1" t="shared" si="14"/>
        <v>2</v>
      </c>
      <c r="F307" s="65">
        <f ca="1">IF(E307=1,$C$4+SQRT(D307*($C$6-$C$4)*($C$5-$C$4)),$C$6-SQRT((1-D307)*($C$6-$C$4)*($C$6-$C$5)))</f>
        <v>9.09636698908022</v>
      </c>
    </row>
    <row r="308" spans="2:6">
      <c r="B308" s="59">
        <v>292</v>
      </c>
      <c r="C308" s="60">
        <f ca="1" t="shared" si="12"/>
        <v>0.708962062666149</v>
      </c>
      <c r="D308" s="60">
        <f ca="1" t="shared" si="13"/>
        <v>0.548844802431435</v>
      </c>
      <c r="E308" s="60">
        <f ca="1" t="shared" si="14"/>
        <v>2</v>
      </c>
      <c r="F308" s="65">
        <f ca="1">IF(E308=1,$C$4+SQRT(D308*($C$6-$C$4)*($C$5-$C$4)),$C$6-SQRT((1-D308)*($C$6-$C$4)*($C$6-$C$5)))</f>
        <v>9.05009979727493</v>
      </c>
    </row>
    <row r="309" spans="2:6">
      <c r="B309" s="59">
        <v>293</v>
      </c>
      <c r="C309" s="60">
        <f ca="1" t="shared" si="12"/>
        <v>0.632473248836554</v>
      </c>
      <c r="D309" s="60">
        <f ca="1" t="shared" si="13"/>
        <v>0.376803367787418</v>
      </c>
      <c r="E309" s="60">
        <f ca="1" t="shared" si="14"/>
        <v>2</v>
      </c>
      <c r="F309" s="65">
        <f ca="1">IF(E309=1,$C$4+SQRT(D309*($C$6-$C$4)*($C$5-$C$4)),$C$6-SQRT((1-D309)*($C$6-$C$4)*($C$6-$C$5)))</f>
        <v>8.8835801576355</v>
      </c>
    </row>
    <row r="310" spans="2:6">
      <c r="B310" s="59">
        <v>294</v>
      </c>
      <c r="C310" s="60">
        <f ca="1" t="shared" si="12"/>
        <v>0.0211364823252269</v>
      </c>
      <c r="D310" s="60">
        <f ca="1" t="shared" si="13"/>
        <v>0.890699004350389</v>
      </c>
      <c r="E310" s="60">
        <f ca="1" t="shared" si="14"/>
        <v>1</v>
      </c>
      <c r="F310" s="65">
        <f ca="1">IF(E310=1,$C$4+SQRT(D310*($C$6-$C$4)*($C$5-$C$4)),$C$6-SQRT((1-D310)*($C$6-$C$4)*($C$6-$C$5)))</f>
        <v>9.33469022949176</v>
      </c>
    </row>
    <row r="311" spans="2:6">
      <c r="B311" s="59">
        <v>295</v>
      </c>
      <c r="C311" s="60">
        <f ca="1" t="shared" si="12"/>
        <v>0.347816647029128</v>
      </c>
      <c r="D311" s="60">
        <f ca="1" t="shared" si="13"/>
        <v>0.851948646311667</v>
      </c>
      <c r="E311" s="60">
        <f ca="1" t="shared" si="14"/>
        <v>1</v>
      </c>
      <c r="F311" s="65">
        <f ca="1">IF(E311=1,$C$4+SQRT(D311*($C$6-$C$4)*($C$5-$C$4)),$C$6-SQRT((1-D311)*($C$6-$C$4)*($C$6-$C$5)))</f>
        <v>9.30533416894806</v>
      </c>
    </row>
    <row r="312" spans="2:6">
      <c r="B312" s="59">
        <v>296</v>
      </c>
      <c r="C312" s="60">
        <f ca="1" t="shared" si="12"/>
        <v>0.199314331553289</v>
      </c>
      <c r="D312" s="60">
        <f ca="1" t="shared" si="13"/>
        <v>0.734725261939673</v>
      </c>
      <c r="E312" s="60">
        <f ca="1" t="shared" si="14"/>
        <v>1</v>
      </c>
      <c r="F312" s="65">
        <f ca="1">IF(E312=1,$C$4+SQRT(D312*($C$6-$C$4)*($C$5-$C$4)),$C$6-SQRT((1-D312)*($C$6-$C$4)*($C$6-$C$5)))</f>
        <v>9.21220894398587</v>
      </c>
    </row>
    <row r="313" spans="2:6">
      <c r="B313" s="59">
        <v>297</v>
      </c>
      <c r="C313" s="60">
        <f ca="1" t="shared" si="12"/>
        <v>0.182429153811519</v>
      </c>
      <c r="D313" s="60">
        <f ca="1" t="shared" si="13"/>
        <v>0.230158098702004</v>
      </c>
      <c r="E313" s="60">
        <f ca="1" t="shared" si="14"/>
        <v>1</v>
      </c>
      <c r="F313" s="65">
        <f ca="1">IF(E313=1,$C$4+SQRT(D313*($C$6-$C$4)*($C$5-$C$4)),$C$6-SQRT((1-D313)*($C$6-$C$4)*($C$6-$C$5)))</f>
        <v>8.67846606208712</v>
      </c>
    </row>
    <row r="314" spans="2:6">
      <c r="B314" s="59">
        <v>298</v>
      </c>
      <c r="C314" s="60">
        <f ca="1" t="shared" si="12"/>
        <v>0.218960873506842</v>
      </c>
      <c r="D314" s="60">
        <f ca="1" t="shared" si="13"/>
        <v>0.0483171876772892</v>
      </c>
      <c r="E314" s="60">
        <f ca="1" t="shared" si="14"/>
        <v>1</v>
      </c>
      <c r="F314" s="65">
        <f ca="1">IF(E314=1,$C$4+SQRT(D314*($C$6-$C$4)*($C$5-$C$4)),$C$6-SQRT((1-D314)*($C$6-$C$4)*($C$6-$C$5)))</f>
        <v>8.31086070088478</v>
      </c>
    </row>
    <row r="315" spans="2:6">
      <c r="B315" s="59">
        <v>299</v>
      </c>
      <c r="C315" s="60">
        <f ca="1" t="shared" si="12"/>
        <v>0.501896550471751</v>
      </c>
      <c r="D315" s="60">
        <f ca="1" t="shared" si="13"/>
        <v>0.8181573456736</v>
      </c>
      <c r="E315" s="60">
        <f ca="1" t="shared" si="14"/>
        <v>2</v>
      </c>
      <c r="F315" s="65">
        <f ca="1">IF(E315=1,$C$4+SQRT(D315*($C$6-$C$4)*($C$5-$C$4)),$C$6-SQRT((1-D315)*($C$6-$C$4)*($C$6-$C$5)))</f>
        <v>9.39693672914627</v>
      </c>
    </row>
    <row r="316" spans="2:6">
      <c r="B316" s="59">
        <v>300</v>
      </c>
      <c r="C316" s="60">
        <f ca="1" t="shared" si="12"/>
        <v>0.162085282265361</v>
      </c>
      <c r="D316" s="60">
        <f ca="1" t="shared" si="13"/>
        <v>0.887617966978921</v>
      </c>
      <c r="E316" s="60">
        <f ca="1" t="shared" si="14"/>
        <v>1</v>
      </c>
      <c r="F316" s="65">
        <f ca="1">IF(E316=1,$C$4+SQRT(D316*($C$6-$C$4)*($C$5-$C$4)),$C$6-SQRT((1-D316)*($C$6-$C$4)*($C$6-$C$5)))</f>
        <v>9.33237980094185</v>
      </c>
    </row>
    <row r="317" spans="2:6">
      <c r="B317" s="59">
        <v>301</v>
      </c>
      <c r="C317" s="60">
        <f ca="1" t="shared" si="12"/>
        <v>0.138471937304761</v>
      </c>
      <c r="D317" s="60">
        <f ca="1" t="shared" si="13"/>
        <v>0.692022443565309</v>
      </c>
      <c r="E317" s="60">
        <f ca="1" t="shared" si="14"/>
        <v>1</v>
      </c>
      <c r="F317" s="65">
        <f ca="1">IF(E317=1,$C$4+SQRT(D317*($C$6-$C$4)*($C$5-$C$4)),$C$6-SQRT((1-D317)*($C$6-$C$4)*($C$6-$C$5)))</f>
        <v>9.17645437103639</v>
      </c>
    </row>
    <row r="318" spans="2:6">
      <c r="B318" s="59">
        <v>302</v>
      </c>
      <c r="C318" s="60">
        <f ca="1" t="shared" si="12"/>
        <v>0.911958042613299</v>
      </c>
      <c r="D318" s="60">
        <f ca="1" t="shared" si="13"/>
        <v>0.502326387718556</v>
      </c>
      <c r="E318" s="60">
        <f ca="1" t="shared" si="14"/>
        <v>2</v>
      </c>
      <c r="F318" s="65">
        <f ca="1">IF(E318=1,$C$4+SQRT(D318*($C$6-$C$4)*($C$5-$C$4)),$C$6-SQRT((1-D318)*($C$6-$C$4)*($C$6-$C$5)))</f>
        <v>9.00232910007213</v>
      </c>
    </row>
    <row r="319" spans="2:6">
      <c r="B319" s="59">
        <v>303</v>
      </c>
      <c r="C319" s="60">
        <f ca="1" t="shared" si="12"/>
        <v>0.0329831699692043</v>
      </c>
      <c r="D319" s="60">
        <f ca="1" t="shared" si="13"/>
        <v>0.703043206799465</v>
      </c>
      <c r="E319" s="60">
        <f ca="1" t="shared" si="14"/>
        <v>1</v>
      </c>
      <c r="F319" s="65">
        <f ca="1">IF(E319=1,$C$4+SQRT(D319*($C$6-$C$4)*($C$5-$C$4)),$C$6-SQRT((1-D319)*($C$6-$C$4)*($C$6-$C$5)))</f>
        <v>9.18578514647424</v>
      </c>
    </row>
    <row r="320" spans="2:6">
      <c r="B320" s="59">
        <v>304</v>
      </c>
      <c r="C320" s="60">
        <f ca="1" t="shared" si="12"/>
        <v>0.809948486267678</v>
      </c>
      <c r="D320" s="60">
        <f ca="1" t="shared" si="13"/>
        <v>0.689330072585518</v>
      </c>
      <c r="E320" s="60">
        <f ca="1" t="shared" si="14"/>
        <v>2</v>
      </c>
      <c r="F320" s="65">
        <f ca="1">IF(E320=1,$C$4+SQRT(D320*($C$6-$C$4)*($C$5-$C$4)),$C$6-SQRT((1-D320)*($C$6-$C$4)*($C$6-$C$5)))</f>
        <v>9.21174886309694</v>
      </c>
    </row>
    <row r="321" spans="2:6">
      <c r="B321" s="59">
        <v>305</v>
      </c>
      <c r="C321" s="60">
        <f ca="1" t="shared" si="12"/>
        <v>0.435487598264541</v>
      </c>
      <c r="D321" s="60">
        <f ca="1" t="shared" si="13"/>
        <v>0.422929786186735</v>
      </c>
      <c r="E321" s="60">
        <f ca="1" t="shared" si="14"/>
        <v>1</v>
      </c>
      <c r="F321" s="65">
        <f ca="1">IF(E321=1,$C$4+SQRT(D321*($C$6-$C$4)*($C$5-$C$4)),$C$6-SQRT((1-D321)*($C$6-$C$4)*($C$6-$C$5)))</f>
        <v>8.91970624243476</v>
      </c>
    </row>
    <row r="322" spans="2:6">
      <c r="B322" s="59">
        <v>306</v>
      </c>
      <c r="C322" s="60">
        <f ca="1" t="shared" si="12"/>
        <v>0.834717872959335</v>
      </c>
      <c r="D322" s="60">
        <f ca="1" t="shared" si="13"/>
        <v>0.77273589806803</v>
      </c>
      <c r="E322" s="60">
        <f ca="1" t="shared" si="14"/>
        <v>2</v>
      </c>
      <c r="F322" s="65">
        <f ca="1">IF(E322=1,$C$4+SQRT(D322*($C$6-$C$4)*($C$5-$C$4)),$C$6-SQRT((1-D322)*($C$6-$C$4)*($C$6-$C$5)))</f>
        <v>9.32581293110596</v>
      </c>
    </row>
    <row r="323" spans="2:6">
      <c r="B323" s="59">
        <v>307</v>
      </c>
      <c r="C323" s="60">
        <f ca="1" t="shared" si="12"/>
        <v>0.822594657932016</v>
      </c>
      <c r="D323" s="60">
        <f ca="1" t="shared" si="13"/>
        <v>0.926750787400943</v>
      </c>
      <c r="E323" s="60">
        <f ca="1" t="shared" si="14"/>
        <v>2</v>
      </c>
      <c r="F323" s="65">
        <f ca="1">IF(E323=1,$C$4+SQRT(D323*($C$6-$C$4)*($C$5-$C$4)),$C$6-SQRT((1-D323)*($C$6-$C$4)*($C$6-$C$5)))</f>
        <v>9.61724887302829</v>
      </c>
    </row>
    <row r="324" spans="2:6">
      <c r="B324" s="59">
        <v>308</v>
      </c>
      <c r="C324" s="60">
        <f ca="1" t="shared" si="12"/>
        <v>0.396782192909397</v>
      </c>
      <c r="D324" s="60">
        <f ca="1" t="shared" si="13"/>
        <v>0.0136105077101465</v>
      </c>
      <c r="E324" s="60">
        <f ca="1" t="shared" si="14"/>
        <v>1</v>
      </c>
      <c r="F324" s="65">
        <f ca="1">IF(E324=1,$C$4+SQRT(D324*($C$6-$C$4)*($C$5-$C$4)),$C$6-SQRT((1-D324)*($C$6-$C$4)*($C$6-$C$5)))</f>
        <v>8.16498792507421</v>
      </c>
    </row>
    <row r="325" spans="2:6">
      <c r="B325" s="59">
        <v>309</v>
      </c>
      <c r="C325" s="60">
        <f ca="1" t="shared" si="12"/>
        <v>0.622090905469674</v>
      </c>
      <c r="D325" s="60">
        <f ca="1" t="shared" si="13"/>
        <v>0.645296138942244</v>
      </c>
      <c r="E325" s="60">
        <f ca="1" t="shared" si="14"/>
        <v>2</v>
      </c>
      <c r="F325" s="65">
        <f ca="1">IF(E325=1,$C$4+SQRT(D325*($C$6-$C$4)*($C$5-$C$4)),$C$6-SQRT((1-D325)*($C$6-$C$4)*($C$6-$C$5)))</f>
        <v>9.15773654827274</v>
      </c>
    </row>
    <row r="326" spans="2:6">
      <c r="B326" s="59">
        <v>310</v>
      </c>
      <c r="C326" s="60">
        <f ca="1" t="shared" si="12"/>
        <v>0.287560920790002</v>
      </c>
      <c r="D326" s="60">
        <f ca="1" t="shared" si="13"/>
        <v>0.0967893042896084</v>
      </c>
      <c r="E326" s="60">
        <f ca="1" t="shared" si="14"/>
        <v>1</v>
      </c>
      <c r="F326" s="65">
        <f ca="1">IF(E326=1,$C$4+SQRT(D326*($C$6-$C$4)*($C$5-$C$4)),$C$6-SQRT((1-D326)*($C$6-$C$4)*($C$6-$C$5)))</f>
        <v>8.43997569089578</v>
      </c>
    </row>
    <row r="327" spans="2:6">
      <c r="B327" s="59">
        <v>311</v>
      </c>
      <c r="C327" s="60">
        <f ca="1" t="shared" si="12"/>
        <v>0.288515241341115</v>
      </c>
      <c r="D327" s="60">
        <f ca="1" t="shared" si="13"/>
        <v>0.680927547895973</v>
      </c>
      <c r="E327" s="60">
        <f ca="1" t="shared" si="14"/>
        <v>1</v>
      </c>
      <c r="F327" s="65">
        <f ca="1">IF(E327=1,$C$4+SQRT(D327*($C$6-$C$4)*($C$5-$C$4)),$C$6-SQRT((1-D327)*($C$6-$C$4)*($C$6-$C$5)))</f>
        <v>9.16698547368506</v>
      </c>
    </row>
    <row r="328" spans="2:6">
      <c r="B328" s="59">
        <v>312</v>
      </c>
      <c r="C328" s="60">
        <f ca="1" t="shared" si="12"/>
        <v>0.79728263671898</v>
      </c>
      <c r="D328" s="60">
        <f ca="1" t="shared" si="13"/>
        <v>0.645353574827012</v>
      </c>
      <c r="E328" s="60">
        <f ca="1" t="shared" si="14"/>
        <v>2</v>
      </c>
      <c r="F328" s="65">
        <f ca="1">IF(E328=1,$C$4+SQRT(D328*($C$6-$C$4)*($C$5-$C$4)),$C$6-SQRT((1-D328)*($C$6-$C$4)*($C$6-$C$5)))</f>
        <v>9.15780474333681</v>
      </c>
    </row>
    <row r="329" spans="2:6">
      <c r="B329" s="59">
        <v>313</v>
      </c>
      <c r="C329" s="60">
        <f ca="1" t="shared" si="12"/>
        <v>0.400010212817558</v>
      </c>
      <c r="D329" s="60">
        <f ca="1" t="shared" si="13"/>
        <v>0.957902167676373</v>
      </c>
      <c r="E329" s="60">
        <f ca="1" t="shared" si="14"/>
        <v>1</v>
      </c>
      <c r="F329" s="65">
        <f ca="1">IF(E329=1,$C$4+SQRT(D329*($C$6-$C$4)*($C$5-$C$4)),$C$6-SQRT((1-D329)*($C$6-$C$4)*($C$6-$C$5)))</f>
        <v>9.38412583797599</v>
      </c>
    </row>
    <row r="330" spans="2:6">
      <c r="B330" s="59">
        <v>314</v>
      </c>
      <c r="C330" s="60">
        <f ca="1" t="shared" si="12"/>
        <v>0.964407422711171</v>
      </c>
      <c r="D330" s="60">
        <f ca="1" t="shared" si="13"/>
        <v>0.720047605114646</v>
      </c>
      <c r="E330" s="60">
        <f ca="1" t="shared" si="14"/>
        <v>2</v>
      </c>
      <c r="F330" s="65">
        <f ca="1">IF(E330=1,$C$4+SQRT(D330*($C$6-$C$4)*($C$5-$C$4)),$C$6-SQRT((1-D330)*($C$6-$C$4)*($C$6-$C$5)))</f>
        <v>9.25173214035968</v>
      </c>
    </row>
    <row r="331" spans="2:6">
      <c r="B331" s="59">
        <v>315</v>
      </c>
      <c r="C331" s="60">
        <f ca="1" t="shared" si="12"/>
        <v>0.0637483555212859</v>
      </c>
      <c r="D331" s="60">
        <f ca="1" t="shared" si="13"/>
        <v>0.275558765768509</v>
      </c>
      <c r="E331" s="60">
        <f ca="1" t="shared" si="14"/>
        <v>1</v>
      </c>
      <c r="F331" s="65">
        <f ca="1">IF(E331=1,$C$4+SQRT(D331*($C$6-$C$4)*($C$5-$C$4)),$C$6-SQRT((1-D331)*($C$6-$C$4)*($C$6-$C$5)))</f>
        <v>8.74237290598258</v>
      </c>
    </row>
    <row r="332" spans="2:6">
      <c r="B332" s="59">
        <v>316</v>
      </c>
      <c r="C332" s="60">
        <f ca="1" t="shared" si="12"/>
        <v>0.60659075662007</v>
      </c>
      <c r="D332" s="60">
        <f ca="1" t="shared" si="13"/>
        <v>0.296899616875047</v>
      </c>
      <c r="E332" s="60">
        <f ca="1" t="shared" si="14"/>
        <v>2</v>
      </c>
      <c r="F332" s="65">
        <f ca="1">IF(E332=1,$C$4+SQRT(D332*($C$6-$C$4)*($C$5-$C$4)),$C$6-SQRT((1-D332)*($C$6-$C$4)*($C$6-$C$5)))</f>
        <v>8.8141666363903</v>
      </c>
    </row>
    <row r="333" spans="2:6">
      <c r="B333" s="59">
        <v>317</v>
      </c>
      <c r="C333" s="60">
        <f ca="1" t="shared" si="12"/>
        <v>0.588574965373604</v>
      </c>
      <c r="D333" s="60">
        <f ca="1" t="shared" si="13"/>
        <v>0.910027342868141</v>
      </c>
      <c r="E333" s="60">
        <f ca="1" t="shared" si="14"/>
        <v>2</v>
      </c>
      <c r="F333" s="65">
        <f ca="1">IF(E333=1,$C$4+SQRT(D333*($C$6-$C$4)*($C$5-$C$4)),$C$6-SQRT((1-D333)*($C$6-$C$4)*($C$6-$C$5)))</f>
        <v>9.57580038394204</v>
      </c>
    </row>
    <row r="334" spans="2:6">
      <c r="B334" s="59">
        <v>318</v>
      </c>
      <c r="C334" s="60">
        <f ca="1" t="shared" si="12"/>
        <v>0.909253706189435</v>
      </c>
      <c r="D334" s="60">
        <f ca="1" t="shared" si="13"/>
        <v>0.649258419704045</v>
      </c>
      <c r="E334" s="60">
        <f ca="1" t="shared" si="14"/>
        <v>2</v>
      </c>
      <c r="F334" s="65">
        <f ca="1">IF(E334=1,$C$4+SQRT(D334*($C$6-$C$4)*($C$5-$C$4)),$C$6-SQRT((1-D334)*($C$6-$C$4)*($C$6-$C$5)))</f>
        <v>9.16245408448736</v>
      </c>
    </row>
    <row r="335" spans="2:6">
      <c r="B335" s="59">
        <v>319</v>
      </c>
      <c r="C335" s="60">
        <f ca="1" t="shared" si="12"/>
        <v>0.345167970856634</v>
      </c>
      <c r="D335" s="60">
        <f ca="1" t="shared" si="13"/>
        <v>0.0265918600043988</v>
      </c>
      <c r="E335" s="60">
        <f ca="1" t="shared" si="14"/>
        <v>1</v>
      </c>
      <c r="F335" s="65">
        <f ca="1">IF(E335=1,$C$4+SQRT(D335*($C$6-$C$4)*($C$5-$C$4)),$C$6-SQRT((1-D335)*($C$6-$C$4)*($C$6-$C$5)))</f>
        <v>8.2306159578364</v>
      </c>
    </row>
    <row r="336" spans="2:6">
      <c r="B336" s="59">
        <v>320</v>
      </c>
      <c r="C336" s="60">
        <f ca="1" t="shared" si="12"/>
        <v>0.801291620719319</v>
      </c>
      <c r="D336" s="60">
        <f ca="1" t="shared" si="13"/>
        <v>0.506337720779122</v>
      </c>
      <c r="E336" s="60">
        <f ca="1" t="shared" si="14"/>
        <v>2</v>
      </c>
      <c r="F336" s="65">
        <f ca="1">IF(E336=1,$C$4+SQRT(D336*($C$6-$C$4)*($C$5-$C$4)),$C$6-SQRT((1-D336)*($C$6-$C$4)*($C$6-$C$5)))</f>
        <v>9.00635793243152</v>
      </c>
    </row>
    <row r="337" spans="2:6">
      <c r="B337" s="59">
        <v>321</v>
      </c>
      <c r="C337" s="60">
        <f ca="1" t="shared" ref="C337:C400" si="15">RAND()</f>
        <v>0.672754601850551</v>
      </c>
      <c r="D337" s="60">
        <f ca="1" t="shared" ref="D337:D400" si="16">RAND()</f>
        <v>0.0376323134083183</v>
      </c>
      <c r="E337" s="60">
        <f ca="1" t="shared" ref="E337:E400" si="17">IF(C337&lt;=$C$10,1,2)</f>
        <v>2</v>
      </c>
      <c r="F337" s="65">
        <f ca="1">IF(E337=1,$C$4+SQRT(D337*($C$6-$C$4)*($C$5-$C$4)),$C$6-SQRT((1-D337)*($C$6-$C$4)*($C$6-$C$5)))</f>
        <v>8.61265167561158</v>
      </c>
    </row>
    <row r="338" spans="2:6">
      <c r="B338" s="59">
        <v>322</v>
      </c>
      <c r="C338" s="60">
        <f ca="1" t="shared" si="15"/>
        <v>0.427432578390629</v>
      </c>
      <c r="D338" s="60">
        <f ca="1" t="shared" si="16"/>
        <v>0.334996171555509</v>
      </c>
      <c r="E338" s="60">
        <f ca="1" t="shared" si="17"/>
        <v>1</v>
      </c>
      <c r="F338" s="65">
        <f ca="1">IF(E338=1,$C$4+SQRT(D338*($C$6-$C$4)*($C$5-$C$4)),$C$6-SQRT((1-D338)*($C$6-$C$4)*($C$6-$C$5)))</f>
        <v>8.81853059998452</v>
      </c>
    </row>
    <row r="339" spans="2:6">
      <c r="B339" s="59">
        <v>323</v>
      </c>
      <c r="C339" s="60">
        <f ca="1" t="shared" si="15"/>
        <v>0.70618018027613</v>
      </c>
      <c r="D339" s="60">
        <f ca="1" t="shared" si="16"/>
        <v>0.775070707846876</v>
      </c>
      <c r="E339" s="60">
        <f ca="1" t="shared" si="17"/>
        <v>2</v>
      </c>
      <c r="F339" s="65">
        <f ca="1">IF(E339=1,$C$4+SQRT(D339*($C$6-$C$4)*($C$5-$C$4)),$C$6-SQRT((1-D339)*($C$6-$C$4)*($C$6-$C$5)))</f>
        <v>9.32928502006721</v>
      </c>
    </row>
    <row r="340" spans="2:6">
      <c r="B340" s="59">
        <v>324</v>
      </c>
      <c r="C340" s="60">
        <f ca="1" t="shared" si="15"/>
        <v>0.36080072800881</v>
      </c>
      <c r="D340" s="60">
        <f ca="1" t="shared" si="16"/>
        <v>0.451994468588227</v>
      </c>
      <c r="E340" s="60">
        <f ca="1" t="shared" si="17"/>
        <v>1</v>
      </c>
      <c r="F340" s="65">
        <f ca="1">IF(E340=1,$C$4+SQRT(D340*($C$6-$C$4)*($C$5-$C$4)),$C$6-SQRT((1-D340)*($C$6-$C$4)*($C$6-$C$5)))</f>
        <v>8.95078332819652</v>
      </c>
    </row>
    <row r="341" spans="2:6">
      <c r="B341" s="59">
        <v>325</v>
      </c>
      <c r="C341" s="60">
        <f ca="1" t="shared" si="15"/>
        <v>0.885662027509743</v>
      </c>
      <c r="D341" s="60">
        <f ca="1" t="shared" si="16"/>
        <v>0.310798066697152</v>
      </c>
      <c r="E341" s="60">
        <f ca="1" t="shared" si="17"/>
        <v>2</v>
      </c>
      <c r="F341" s="65">
        <f ca="1">IF(E341=1,$C$4+SQRT(D341*($C$6-$C$4)*($C$5-$C$4)),$C$6-SQRT((1-D341)*($C$6-$C$4)*($C$6-$C$5)))</f>
        <v>8.82594554359446</v>
      </c>
    </row>
    <row r="342" spans="2:6">
      <c r="B342" s="59">
        <v>326</v>
      </c>
      <c r="C342" s="60">
        <f ca="1" t="shared" si="15"/>
        <v>0.474745029756487</v>
      </c>
      <c r="D342" s="60">
        <f ca="1" t="shared" si="16"/>
        <v>0.0459461528959868</v>
      </c>
      <c r="E342" s="60">
        <f ca="1" t="shared" si="17"/>
        <v>1</v>
      </c>
      <c r="F342" s="65">
        <f ca="1">IF(E342=1,$C$4+SQRT(D342*($C$6-$C$4)*($C$5-$C$4)),$C$6-SQRT((1-D342)*($C$6-$C$4)*($C$6-$C$5)))</f>
        <v>8.30313743713368</v>
      </c>
    </row>
    <row r="343" spans="2:6">
      <c r="B343" s="59">
        <v>327</v>
      </c>
      <c r="C343" s="60">
        <f ca="1" t="shared" si="15"/>
        <v>0.400649395315747</v>
      </c>
      <c r="D343" s="60">
        <f ca="1" t="shared" si="16"/>
        <v>0.0929706299517301</v>
      </c>
      <c r="E343" s="60">
        <f ca="1" t="shared" si="17"/>
        <v>1</v>
      </c>
      <c r="F343" s="65">
        <f ca="1">IF(E343=1,$C$4+SQRT(D343*($C$6-$C$4)*($C$5-$C$4)),$C$6-SQRT((1-D343)*($C$6-$C$4)*($C$6-$C$5)))</f>
        <v>8.43120906751071</v>
      </c>
    </row>
    <row r="344" spans="2:6">
      <c r="B344" s="59">
        <v>328</v>
      </c>
      <c r="C344" s="60">
        <f ca="1" t="shared" si="15"/>
        <v>0.645819323782639</v>
      </c>
      <c r="D344" s="60">
        <f ca="1" t="shared" si="16"/>
        <v>0.498732601584809</v>
      </c>
      <c r="E344" s="60">
        <f ca="1" t="shared" si="17"/>
        <v>2</v>
      </c>
      <c r="F344" s="65">
        <f ca="1">IF(E344=1,$C$4+SQRT(D344*($C$6-$C$4)*($C$5-$C$4)),$C$6-SQRT((1-D344)*($C$6-$C$4)*($C$6-$C$5)))</f>
        <v>8.99873340371788</v>
      </c>
    </row>
    <row r="345" spans="2:6">
      <c r="B345" s="59">
        <v>329</v>
      </c>
      <c r="C345" s="60">
        <f ca="1" t="shared" si="15"/>
        <v>0.720637225498825</v>
      </c>
      <c r="D345" s="60">
        <f ca="1" t="shared" si="16"/>
        <v>0.598160578276603</v>
      </c>
      <c r="E345" s="60">
        <f ca="1" t="shared" si="17"/>
        <v>2</v>
      </c>
      <c r="F345" s="65">
        <f ca="1">IF(E345=1,$C$4+SQRT(D345*($C$6-$C$4)*($C$5-$C$4)),$C$6-SQRT((1-D345)*($C$6-$C$4)*($C$6-$C$5)))</f>
        <v>9.10351863184626</v>
      </c>
    </row>
    <row r="346" spans="2:6">
      <c r="B346" s="59">
        <v>330</v>
      </c>
      <c r="C346" s="60">
        <f ca="1" t="shared" si="15"/>
        <v>0.448080102129857</v>
      </c>
      <c r="D346" s="60">
        <f ca="1" t="shared" si="16"/>
        <v>0.939314108541231</v>
      </c>
      <c r="E346" s="60">
        <f ca="1" t="shared" si="17"/>
        <v>1</v>
      </c>
      <c r="F346" s="65">
        <f ca="1">IF(E346=1,$C$4+SQRT(D346*($C$6-$C$4)*($C$5-$C$4)),$C$6-SQRT((1-D346)*($C$6-$C$4)*($C$6-$C$5)))</f>
        <v>9.37063059103555</v>
      </c>
    </row>
    <row r="347" spans="2:6">
      <c r="B347" s="59">
        <v>331</v>
      </c>
      <c r="C347" s="60">
        <f ca="1" t="shared" si="15"/>
        <v>0.323432446820998</v>
      </c>
      <c r="D347" s="60">
        <f ca="1" t="shared" si="16"/>
        <v>0.509593589353763</v>
      </c>
      <c r="E347" s="60">
        <f ca="1" t="shared" si="17"/>
        <v>1</v>
      </c>
      <c r="F347" s="65">
        <f ca="1">IF(E347=1,$C$4+SQRT(D347*($C$6-$C$4)*($C$5-$C$4)),$C$6-SQRT((1-D347)*($C$6-$C$4)*($C$6-$C$5)))</f>
        <v>9.00954800713365</v>
      </c>
    </row>
    <row r="348" spans="2:6">
      <c r="B348" s="59">
        <v>332</v>
      </c>
      <c r="C348" s="60">
        <f ca="1" t="shared" si="15"/>
        <v>0.546590703541954</v>
      </c>
      <c r="D348" s="60">
        <f ca="1" t="shared" si="16"/>
        <v>0.709040060253749</v>
      </c>
      <c r="E348" s="60">
        <f ca="1" t="shared" si="17"/>
        <v>2</v>
      </c>
      <c r="F348" s="65">
        <f ca="1">IF(E348=1,$C$4+SQRT(D348*($C$6-$C$4)*($C$5-$C$4)),$C$6-SQRT((1-D348)*($C$6-$C$4)*($C$6-$C$5)))</f>
        <v>9.23716326812843</v>
      </c>
    </row>
    <row r="349" spans="2:6">
      <c r="B349" s="59">
        <v>333</v>
      </c>
      <c r="C349" s="60">
        <f ca="1" t="shared" si="15"/>
        <v>0.32187237659361</v>
      </c>
      <c r="D349" s="60">
        <f ca="1" t="shared" si="16"/>
        <v>0.413801850682244</v>
      </c>
      <c r="E349" s="60">
        <f ca="1" t="shared" si="17"/>
        <v>1</v>
      </c>
      <c r="F349" s="65">
        <f ca="1">IF(E349=1,$C$4+SQRT(D349*($C$6-$C$4)*($C$5-$C$4)),$C$6-SQRT((1-D349)*($C$6-$C$4)*($C$6-$C$5)))</f>
        <v>8.90972726757226</v>
      </c>
    </row>
    <row r="350" spans="2:6">
      <c r="B350" s="59">
        <v>334</v>
      </c>
      <c r="C350" s="60">
        <f ca="1" t="shared" si="15"/>
        <v>0.128135376661453</v>
      </c>
      <c r="D350" s="60">
        <f ca="1" t="shared" si="16"/>
        <v>0.0297434962567422</v>
      </c>
      <c r="E350" s="60">
        <f ca="1" t="shared" si="17"/>
        <v>1</v>
      </c>
      <c r="F350" s="65">
        <f ca="1">IF(E350=1,$C$4+SQRT(D350*($C$6-$C$4)*($C$5-$C$4)),$C$6-SQRT((1-D350)*($C$6-$C$4)*($C$6-$C$5)))</f>
        <v>8.24389955414778</v>
      </c>
    </row>
    <row r="351" spans="2:6">
      <c r="B351" s="59">
        <v>335</v>
      </c>
      <c r="C351" s="60">
        <f ca="1" t="shared" si="15"/>
        <v>0.415964431424944</v>
      </c>
      <c r="D351" s="60">
        <f ca="1" t="shared" si="16"/>
        <v>0.595218295496003</v>
      </c>
      <c r="E351" s="60">
        <f ca="1" t="shared" si="17"/>
        <v>1</v>
      </c>
      <c r="F351" s="65">
        <f ca="1">IF(E351=1,$C$4+SQRT(D351*($C$6-$C$4)*($C$5-$C$4)),$C$6-SQRT((1-D351)*($C$6-$C$4)*($C$6-$C$5)))</f>
        <v>9.09107130426568</v>
      </c>
    </row>
    <row r="352" spans="2:6">
      <c r="B352" s="59">
        <v>336</v>
      </c>
      <c r="C352" s="60">
        <f ca="1" t="shared" si="15"/>
        <v>0.544586674579958</v>
      </c>
      <c r="D352" s="60">
        <f ca="1" t="shared" si="16"/>
        <v>0.415024528445139</v>
      </c>
      <c r="E352" s="60">
        <f ca="1" t="shared" si="17"/>
        <v>2</v>
      </c>
      <c r="F352" s="65">
        <f ca="1">IF(E352=1,$C$4+SQRT(D352*($C$6-$C$4)*($C$5-$C$4)),$C$6-SQRT((1-D352)*($C$6-$C$4)*($C$6-$C$5)))</f>
        <v>8.91835729415406</v>
      </c>
    </row>
    <row r="353" spans="2:6">
      <c r="B353" s="59">
        <v>337</v>
      </c>
      <c r="C353" s="60">
        <f ca="1" t="shared" si="15"/>
        <v>0.592340998286461</v>
      </c>
      <c r="D353" s="60">
        <f ca="1" t="shared" si="16"/>
        <v>0.439487504000976</v>
      </c>
      <c r="E353" s="60">
        <f ca="1" t="shared" si="17"/>
        <v>2</v>
      </c>
      <c r="F353" s="65">
        <f ca="1">IF(E353=1,$C$4+SQRT(D353*($C$6-$C$4)*($C$5-$C$4)),$C$6-SQRT((1-D353)*($C$6-$C$4)*($C$6-$C$5)))</f>
        <v>8.94121532311898</v>
      </c>
    </row>
    <row r="354" spans="2:6">
      <c r="B354" s="59">
        <v>338</v>
      </c>
      <c r="C354" s="60">
        <f ca="1" t="shared" si="15"/>
        <v>0.92661225607806</v>
      </c>
      <c r="D354" s="60">
        <f ca="1" t="shared" si="16"/>
        <v>0.132077925260631</v>
      </c>
      <c r="E354" s="60">
        <f ca="1" t="shared" si="17"/>
        <v>2</v>
      </c>
      <c r="F354" s="65">
        <f ca="1">IF(E354=1,$C$4+SQRT(D354*($C$6-$C$4)*($C$5-$C$4)),$C$6-SQRT((1-D354)*($C$6-$C$4)*($C$6-$C$5)))</f>
        <v>8.68248561697462</v>
      </c>
    </row>
    <row r="355" spans="2:6">
      <c r="B355" s="59">
        <v>339</v>
      </c>
      <c r="C355" s="60">
        <f ca="1" t="shared" si="15"/>
        <v>0.633096893627706</v>
      </c>
      <c r="D355" s="60">
        <f ca="1" t="shared" si="16"/>
        <v>0.869027868779181</v>
      </c>
      <c r="E355" s="60">
        <f ca="1" t="shared" si="17"/>
        <v>2</v>
      </c>
      <c r="F355" s="65">
        <f ca="1">IF(E355=1,$C$4+SQRT(D355*($C$6-$C$4)*($C$5-$C$4)),$C$6-SQRT((1-D355)*($C$6-$C$4)*($C$6-$C$5)))</f>
        <v>9.4881950933787</v>
      </c>
    </row>
    <row r="356" spans="2:6">
      <c r="B356" s="59">
        <v>340</v>
      </c>
      <c r="C356" s="60">
        <f ca="1" t="shared" si="15"/>
        <v>0.904708896992719</v>
      </c>
      <c r="D356" s="60">
        <f ca="1" t="shared" si="16"/>
        <v>0.747340560796216</v>
      </c>
      <c r="E356" s="60">
        <f ca="1" t="shared" si="17"/>
        <v>2</v>
      </c>
      <c r="F356" s="65">
        <f ca="1">IF(E356=1,$C$4+SQRT(D356*($C$6-$C$4)*($C$5-$C$4)),$C$6-SQRT((1-D356)*($C$6-$C$4)*($C$6-$C$5)))</f>
        <v>9.28914215316452</v>
      </c>
    </row>
    <row r="357" spans="2:6">
      <c r="B357" s="59">
        <v>341</v>
      </c>
      <c r="C357" s="60">
        <f ca="1" t="shared" si="15"/>
        <v>0.703308817909238</v>
      </c>
      <c r="D357" s="60">
        <f ca="1" t="shared" si="16"/>
        <v>0.739487603325335</v>
      </c>
      <c r="E357" s="60">
        <f ca="1" t="shared" si="17"/>
        <v>2</v>
      </c>
      <c r="F357" s="65">
        <f ca="1">IF(E357=1,$C$4+SQRT(D357*($C$6-$C$4)*($C$5-$C$4)),$C$6-SQRT((1-D357)*($C$6-$C$4)*($C$6-$C$5)))</f>
        <v>9.278179528311</v>
      </c>
    </row>
    <row r="358" spans="2:6">
      <c r="B358" s="59">
        <v>342</v>
      </c>
      <c r="C358" s="60">
        <f ca="1" t="shared" si="15"/>
        <v>0.60067187615402</v>
      </c>
      <c r="D358" s="60">
        <f ca="1" t="shared" si="16"/>
        <v>0.0393478587631939</v>
      </c>
      <c r="E358" s="60">
        <f ca="1" t="shared" si="17"/>
        <v>2</v>
      </c>
      <c r="F358" s="65">
        <f ca="1">IF(E358=1,$C$4+SQRT(D358*($C$6-$C$4)*($C$5-$C$4)),$C$6-SQRT((1-D358)*($C$6-$C$4)*($C$6-$C$5)))</f>
        <v>8.61388879144796</v>
      </c>
    </row>
    <row r="359" spans="2:6">
      <c r="B359" s="59">
        <v>343</v>
      </c>
      <c r="C359" s="60">
        <f ca="1" t="shared" si="15"/>
        <v>0.527759773119918</v>
      </c>
      <c r="D359" s="60">
        <f ca="1" t="shared" si="16"/>
        <v>0.223816036323885</v>
      </c>
      <c r="E359" s="60">
        <f ca="1" t="shared" si="17"/>
        <v>2</v>
      </c>
      <c r="F359" s="65">
        <f ca="1">IF(E359=1,$C$4+SQRT(D359*($C$6-$C$4)*($C$5-$C$4)),$C$6-SQRT((1-D359)*($C$6-$C$4)*($C$6-$C$5)))</f>
        <v>8.75405942061741</v>
      </c>
    </row>
    <row r="360" spans="2:6">
      <c r="B360" s="59">
        <v>344</v>
      </c>
      <c r="C360" s="60">
        <f ca="1" t="shared" si="15"/>
        <v>0.440888782419659</v>
      </c>
      <c r="D360" s="60">
        <f ca="1" t="shared" si="16"/>
        <v>0.85463259864351</v>
      </c>
      <c r="E360" s="60">
        <f ca="1" t="shared" si="17"/>
        <v>1</v>
      </c>
      <c r="F360" s="65">
        <f ca="1">IF(E360=1,$C$4+SQRT(D360*($C$6-$C$4)*($C$5-$C$4)),$C$6-SQRT((1-D360)*($C$6-$C$4)*($C$6-$C$5)))</f>
        <v>9.30738869403365</v>
      </c>
    </row>
    <row r="361" spans="2:6">
      <c r="B361" s="59">
        <v>345</v>
      </c>
      <c r="C361" s="60">
        <f ca="1" t="shared" si="15"/>
        <v>0.492994901081708</v>
      </c>
      <c r="D361" s="60">
        <f ca="1" t="shared" si="16"/>
        <v>0.455792484252766</v>
      </c>
      <c r="E361" s="60">
        <f ca="1" t="shared" si="17"/>
        <v>1</v>
      </c>
      <c r="F361" s="65">
        <f ca="1">IF(E361=1,$C$4+SQRT(D361*($C$6-$C$4)*($C$5-$C$4)),$C$6-SQRT((1-D361)*($C$6-$C$4)*($C$6-$C$5)))</f>
        <v>8.95476958922325</v>
      </c>
    </row>
    <row r="362" spans="2:6">
      <c r="B362" s="59">
        <v>346</v>
      </c>
      <c r="C362" s="60">
        <f ca="1" t="shared" si="15"/>
        <v>0.315496148955353</v>
      </c>
      <c r="D362" s="60">
        <f ca="1" t="shared" si="16"/>
        <v>0.480744728330693</v>
      </c>
      <c r="E362" s="60">
        <f ca="1" t="shared" si="17"/>
        <v>1</v>
      </c>
      <c r="F362" s="65">
        <f ca="1">IF(E362=1,$C$4+SQRT(D362*($C$6-$C$4)*($C$5-$C$4)),$C$6-SQRT((1-D362)*($C$6-$C$4)*($C$6-$C$5)))</f>
        <v>8.98055568769009</v>
      </c>
    </row>
    <row r="363" spans="2:6">
      <c r="B363" s="59">
        <v>347</v>
      </c>
      <c r="C363" s="60">
        <f ca="1" t="shared" si="15"/>
        <v>0.65601663458526</v>
      </c>
      <c r="D363" s="60">
        <f ca="1" t="shared" si="16"/>
        <v>0.358369178349618</v>
      </c>
      <c r="E363" s="60">
        <f ca="1" t="shared" si="17"/>
        <v>2</v>
      </c>
      <c r="F363" s="65">
        <f ca="1">IF(E363=1,$C$4+SQRT(D363*($C$6-$C$4)*($C$5-$C$4)),$C$6-SQRT((1-D363)*($C$6-$C$4)*($C$6-$C$5)))</f>
        <v>8.86718861088848</v>
      </c>
    </row>
    <row r="364" spans="2:6">
      <c r="B364" s="59">
        <v>348</v>
      </c>
      <c r="C364" s="60">
        <f ca="1" t="shared" si="15"/>
        <v>0.8320509047505</v>
      </c>
      <c r="D364" s="60">
        <f ca="1" t="shared" si="16"/>
        <v>0.913784582504432</v>
      </c>
      <c r="E364" s="60">
        <f ca="1" t="shared" si="17"/>
        <v>2</v>
      </c>
      <c r="F364" s="65">
        <f ca="1">IF(E364=1,$C$4+SQRT(D364*($C$6-$C$4)*($C$5-$C$4)),$C$6-SQRT((1-D364)*($C$6-$C$4)*($C$6-$C$5)))</f>
        <v>9.58475208008813</v>
      </c>
    </row>
    <row r="365" spans="2:6">
      <c r="B365" s="59">
        <v>349</v>
      </c>
      <c r="C365" s="60">
        <f ca="1" t="shared" si="15"/>
        <v>0.00564620562115259</v>
      </c>
      <c r="D365" s="60">
        <f ca="1" t="shared" si="16"/>
        <v>0.969833348089756</v>
      </c>
      <c r="E365" s="60">
        <f ca="1" t="shared" si="17"/>
        <v>1</v>
      </c>
      <c r="F365" s="65">
        <f ca="1">IF(E365=1,$C$4+SQRT(D365*($C$6-$C$4)*($C$5-$C$4)),$C$6-SQRT((1-D365)*($C$6-$C$4)*($C$6-$C$5)))</f>
        <v>9.39271917348025</v>
      </c>
    </row>
    <row r="366" spans="2:6">
      <c r="B366" s="59">
        <v>350</v>
      </c>
      <c r="C366" s="60">
        <f ca="1" t="shared" si="15"/>
        <v>0.315185025362447</v>
      </c>
      <c r="D366" s="60">
        <f ca="1" t="shared" si="16"/>
        <v>0.854983452349589</v>
      </c>
      <c r="E366" s="60">
        <f ca="1" t="shared" si="17"/>
        <v>1</v>
      </c>
      <c r="F366" s="65">
        <f ca="1">IF(E366=1,$C$4+SQRT(D366*($C$6-$C$4)*($C$5-$C$4)),$C$6-SQRT((1-D366)*($C$6-$C$4)*($C$6-$C$5)))</f>
        <v>9.30765702869643</v>
      </c>
    </row>
    <row r="367" spans="2:6">
      <c r="B367" s="59">
        <v>351</v>
      </c>
      <c r="C367" s="60">
        <f ca="1" t="shared" si="15"/>
        <v>0.741888922867111</v>
      </c>
      <c r="D367" s="60">
        <f ca="1" t="shared" si="16"/>
        <v>0.237394096572693</v>
      </c>
      <c r="E367" s="60">
        <f ca="1" t="shared" si="17"/>
        <v>2</v>
      </c>
      <c r="F367" s="65">
        <f ca="1">IF(E367=1,$C$4+SQRT(D367*($C$6-$C$4)*($C$5-$C$4)),$C$6-SQRT((1-D367)*($C$6-$C$4)*($C$6-$C$5)))</f>
        <v>8.76500534136596</v>
      </c>
    </row>
    <row r="368" spans="2:6">
      <c r="B368" s="59">
        <v>352</v>
      </c>
      <c r="C368" s="60">
        <f ca="1" t="shared" si="15"/>
        <v>0.385925458670939</v>
      </c>
      <c r="D368" s="60">
        <f ca="1" t="shared" si="16"/>
        <v>0.189848070624765</v>
      </c>
      <c r="E368" s="60">
        <f ca="1" t="shared" si="17"/>
        <v>1</v>
      </c>
      <c r="F368" s="65">
        <f ca="1">IF(E368=1,$C$4+SQRT(D368*($C$6-$C$4)*($C$5-$C$4)),$C$6-SQRT((1-D368)*($C$6-$C$4)*($C$6-$C$5)))</f>
        <v>8.61619488901607</v>
      </c>
    </row>
    <row r="369" spans="2:6">
      <c r="B369" s="59">
        <v>353</v>
      </c>
      <c r="C369" s="60">
        <f ca="1" t="shared" si="15"/>
        <v>0.828436672716114</v>
      </c>
      <c r="D369" s="60">
        <f ca="1" t="shared" si="16"/>
        <v>0.123112356868365</v>
      </c>
      <c r="E369" s="60">
        <f ca="1" t="shared" si="17"/>
        <v>2</v>
      </c>
      <c r="F369" s="65">
        <f ca="1">IF(E369=1,$C$4+SQRT(D369*($C$6-$C$4)*($C$5-$C$4)),$C$6-SQRT((1-D369)*($C$6-$C$4)*($C$6-$C$5)))</f>
        <v>8.67569818913389</v>
      </c>
    </row>
    <row r="370" spans="2:6">
      <c r="B370" s="59">
        <v>354</v>
      </c>
      <c r="C370" s="60">
        <f ca="1" t="shared" si="15"/>
        <v>0.991702746501088</v>
      </c>
      <c r="D370" s="60">
        <f ca="1" t="shared" si="16"/>
        <v>0.95549272036941</v>
      </c>
      <c r="E370" s="60">
        <f ca="1" t="shared" si="17"/>
        <v>2</v>
      </c>
      <c r="F370" s="65">
        <f ca="1">IF(E370=1,$C$4+SQRT(D370*($C$6-$C$4)*($C$5-$C$4)),$C$6-SQRT((1-D370)*($C$6-$C$4)*($C$6-$C$5)))</f>
        <v>9.70164692181715</v>
      </c>
    </row>
    <row r="371" spans="2:6">
      <c r="B371" s="59">
        <v>355</v>
      </c>
      <c r="C371" s="60">
        <f ca="1" t="shared" si="15"/>
        <v>0.327103800785694</v>
      </c>
      <c r="D371" s="60">
        <f ca="1" t="shared" si="16"/>
        <v>0.274560854555917</v>
      </c>
      <c r="E371" s="60">
        <f ca="1" t="shared" si="17"/>
        <v>1</v>
      </c>
      <c r="F371" s="65">
        <f ca="1">IF(E371=1,$C$4+SQRT(D371*($C$6-$C$4)*($C$5-$C$4)),$C$6-SQRT((1-D371)*($C$6-$C$4)*($C$6-$C$5)))</f>
        <v>8.7410274685272</v>
      </c>
    </row>
    <row r="372" spans="2:6">
      <c r="B372" s="59">
        <v>356</v>
      </c>
      <c r="C372" s="60">
        <f ca="1" t="shared" si="15"/>
        <v>0.247548683306826</v>
      </c>
      <c r="D372" s="60">
        <f ca="1" t="shared" si="16"/>
        <v>0.77247497827371</v>
      </c>
      <c r="E372" s="60">
        <f ca="1" t="shared" si="17"/>
        <v>1</v>
      </c>
      <c r="F372" s="65">
        <f ca="1">IF(E372=1,$C$4+SQRT(D372*($C$6-$C$4)*($C$5-$C$4)),$C$6-SQRT((1-D372)*($C$6-$C$4)*($C$6-$C$5)))</f>
        <v>9.24296015887374</v>
      </c>
    </row>
    <row r="373" spans="2:6">
      <c r="B373" s="59">
        <v>357</v>
      </c>
      <c r="C373" s="60">
        <f ca="1" t="shared" si="15"/>
        <v>0.962971081198027</v>
      </c>
      <c r="D373" s="60">
        <f ca="1" t="shared" si="16"/>
        <v>0.0774920331951101</v>
      </c>
      <c r="E373" s="60">
        <f ca="1" t="shared" si="17"/>
        <v>2</v>
      </c>
      <c r="F373" s="65">
        <f ca="1">IF(E373=1,$C$4+SQRT(D373*($C$6-$C$4)*($C$5-$C$4)),$C$6-SQRT((1-D373)*($C$6-$C$4)*($C$6-$C$5)))</f>
        <v>8.64168636404924</v>
      </c>
    </row>
    <row r="374" spans="2:6">
      <c r="B374" s="59">
        <v>358</v>
      </c>
      <c r="C374" s="60">
        <f ca="1" t="shared" si="15"/>
        <v>0.892922909139257</v>
      </c>
      <c r="D374" s="60">
        <f ca="1" t="shared" si="16"/>
        <v>0.462382282639317</v>
      </c>
      <c r="E374" s="60">
        <f ca="1" t="shared" si="17"/>
        <v>2</v>
      </c>
      <c r="F374" s="65">
        <f ca="1">IF(E374=1,$C$4+SQRT(D374*($C$6-$C$4)*($C$5-$C$4)),$C$6-SQRT((1-D374)*($C$6-$C$4)*($C$6-$C$5)))</f>
        <v>8.96306440184486</v>
      </c>
    </row>
    <row r="375" spans="2:6">
      <c r="B375" s="59">
        <v>359</v>
      </c>
      <c r="C375" s="60">
        <f ca="1" t="shared" si="15"/>
        <v>0.466249796313431</v>
      </c>
      <c r="D375" s="60">
        <f ca="1" t="shared" si="16"/>
        <v>0.930742283046796</v>
      </c>
      <c r="E375" s="60">
        <f ca="1" t="shared" si="17"/>
        <v>1</v>
      </c>
      <c r="F375" s="65">
        <f ca="1">IF(E375=1,$C$4+SQRT(D375*($C$6-$C$4)*($C$5-$C$4)),$C$6-SQRT((1-D375)*($C$6-$C$4)*($C$6-$C$5)))</f>
        <v>9.36436232947615</v>
      </c>
    </row>
    <row r="376" spans="2:6">
      <c r="B376" s="59">
        <v>360</v>
      </c>
      <c r="C376" s="60">
        <f ca="1" t="shared" si="15"/>
        <v>0.994045156747143</v>
      </c>
      <c r="D376" s="60">
        <f ca="1" t="shared" si="16"/>
        <v>0.299110740478844</v>
      </c>
      <c r="E376" s="60">
        <f ca="1" t="shared" si="17"/>
        <v>2</v>
      </c>
      <c r="F376" s="65">
        <f ca="1">IF(E376=1,$C$4+SQRT(D376*($C$6-$C$4)*($C$5-$C$4)),$C$6-SQRT((1-D376)*($C$6-$C$4)*($C$6-$C$5)))</f>
        <v>8.81603272045115</v>
      </c>
    </row>
    <row r="377" spans="2:6">
      <c r="B377" s="59">
        <v>361</v>
      </c>
      <c r="C377" s="60">
        <f ca="1" t="shared" si="15"/>
        <v>0.966250856194597</v>
      </c>
      <c r="D377" s="60">
        <f ca="1" t="shared" si="16"/>
        <v>0.795803919030365</v>
      </c>
      <c r="E377" s="60">
        <f ca="1" t="shared" si="17"/>
        <v>2</v>
      </c>
      <c r="F377" s="65">
        <f ca="1">IF(E377=1,$C$4+SQRT(D377*($C$6-$C$4)*($C$5-$C$4)),$C$6-SQRT((1-D377)*($C$6-$C$4)*($C$6-$C$5)))</f>
        <v>9.36094432015726</v>
      </c>
    </row>
    <row r="378" spans="2:6">
      <c r="B378" s="59">
        <v>362</v>
      </c>
      <c r="C378" s="60">
        <f ca="1" t="shared" si="15"/>
        <v>0.276618832415584</v>
      </c>
      <c r="D378" s="60">
        <f ca="1" t="shared" si="16"/>
        <v>0.727104654126702</v>
      </c>
      <c r="E378" s="60">
        <f ca="1" t="shared" si="17"/>
        <v>1</v>
      </c>
      <c r="F378" s="65">
        <f ca="1">IF(E378=1,$C$4+SQRT(D378*($C$6-$C$4)*($C$5-$C$4)),$C$6-SQRT((1-D378)*($C$6-$C$4)*($C$6-$C$5)))</f>
        <v>9.20590601136797</v>
      </c>
    </row>
    <row r="379" spans="2:6">
      <c r="B379" s="59">
        <v>363</v>
      </c>
      <c r="C379" s="60">
        <f ca="1" t="shared" si="15"/>
        <v>0.0580355030654733</v>
      </c>
      <c r="D379" s="60">
        <f ca="1" t="shared" si="16"/>
        <v>0.68090293953539</v>
      </c>
      <c r="E379" s="60">
        <f ca="1" t="shared" si="17"/>
        <v>1</v>
      </c>
      <c r="F379" s="65">
        <f ca="1">IF(E379=1,$C$4+SQRT(D379*($C$6-$C$4)*($C$5-$C$4)),$C$6-SQRT((1-D379)*($C$6-$C$4)*($C$6-$C$5)))</f>
        <v>9.16696438637637</v>
      </c>
    </row>
    <row r="380" spans="2:6">
      <c r="B380" s="59">
        <v>364</v>
      </c>
      <c r="C380" s="60">
        <f ca="1" t="shared" si="15"/>
        <v>0.261238030019751</v>
      </c>
      <c r="D380" s="60">
        <f ca="1" t="shared" si="16"/>
        <v>0.596246529669079</v>
      </c>
      <c r="E380" s="60">
        <f ca="1" t="shared" si="17"/>
        <v>1</v>
      </c>
      <c r="F380" s="65">
        <f ca="1">IF(E380=1,$C$4+SQRT(D380*($C$6-$C$4)*($C$5-$C$4)),$C$6-SQRT((1-D380)*($C$6-$C$4)*($C$6-$C$5)))</f>
        <v>9.0920133054767</v>
      </c>
    </row>
    <row r="381" spans="2:6">
      <c r="B381" s="59">
        <v>365</v>
      </c>
      <c r="C381" s="60">
        <f ca="1" t="shared" si="15"/>
        <v>0.0328849328524676</v>
      </c>
      <c r="D381" s="60">
        <f ca="1" t="shared" si="16"/>
        <v>0.675778961142421</v>
      </c>
      <c r="E381" s="60">
        <f ca="1" t="shared" si="17"/>
        <v>1</v>
      </c>
      <c r="F381" s="65">
        <f ca="1">IF(E381=1,$C$4+SQRT(D381*($C$6-$C$4)*($C$5-$C$4)),$C$6-SQRT((1-D381)*($C$6-$C$4)*($C$6-$C$5)))</f>
        <v>9.16256523356104</v>
      </c>
    </row>
    <row r="382" spans="2:6">
      <c r="B382" s="59">
        <v>366</v>
      </c>
      <c r="C382" s="60">
        <f ca="1" t="shared" si="15"/>
        <v>0.587265480565422</v>
      </c>
      <c r="D382" s="60">
        <f ca="1" t="shared" si="16"/>
        <v>0.81831717535388</v>
      </c>
      <c r="E382" s="60">
        <f ca="1" t="shared" si="17"/>
        <v>2</v>
      </c>
      <c r="F382" s="65">
        <f ca="1">IF(E382=1,$C$4+SQRT(D382*($C$6-$C$4)*($C$5-$C$4)),$C$6-SQRT((1-D382)*($C$6-$C$4)*($C$6-$C$5)))</f>
        <v>9.39720181711269</v>
      </c>
    </row>
    <row r="383" spans="2:6">
      <c r="B383" s="59">
        <v>367</v>
      </c>
      <c r="C383" s="60">
        <f ca="1" t="shared" si="15"/>
        <v>0.551062880523383</v>
      </c>
      <c r="D383" s="60">
        <f ca="1" t="shared" si="16"/>
        <v>0.131367173373948</v>
      </c>
      <c r="E383" s="60">
        <f ca="1" t="shared" si="17"/>
        <v>2</v>
      </c>
      <c r="F383" s="65">
        <f ca="1">IF(E383=1,$C$4+SQRT(D383*($C$6-$C$4)*($C$5-$C$4)),$C$6-SQRT((1-D383)*($C$6-$C$4)*($C$6-$C$5)))</f>
        <v>8.68194626313943</v>
      </c>
    </row>
    <row r="384" spans="2:6">
      <c r="B384" s="59">
        <v>368</v>
      </c>
      <c r="C384" s="60">
        <f ca="1" t="shared" si="15"/>
        <v>0.860715336716098</v>
      </c>
      <c r="D384" s="60">
        <f ca="1" t="shared" si="16"/>
        <v>0.649941610774774</v>
      </c>
      <c r="E384" s="60">
        <f ca="1" t="shared" si="17"/>
        <v>2</v>
      </c>
      <c r="F384" s="65">
        <f ca="1">IF(E384=1,$C$4+SQRT(D384*($C$6-$C$4)*($C$5-$C$4)),$C$6-SQRT((1-D384)*($C$6-$C$4)*($C$6-$C$5)))</f>
        <v>9.16327018790385</v>
      </c>
    </row>
    <row r="385" spans="2:6">
      <c r="B385" s="59">
        <v>369</v>
      </c>
      <c r="C385" s="60">
        <f ca="1" t="shared" si="15"/>
        <v>0.14798800682649</v>
      </c>
      <c r="D385" s="60">
        <f ca="1" t="shared" si="16"/>
        <v>0.204964572597405</v>
      </c>
      <c r="E385" s="60">
        <f ca="1" t="shared" si="17"/>
        <v>1</v>
      </c>
      <c r="F385" s="65">
        <f ca="1">IF(E385=1,$C$4+SQRT(D385*($C$6-$C$4)*($C$5-$C$4)),$C$6-SQRT((1-D385)*($C$6-$C$4)*($C$6-$C$5)))</f>
        <v>8.64025709304529</v>
      </c>
    </row>
    <row r="386" spans="2:6">
      <c r="B386" s="59">
        <v>370</v>
      </c>
      <c r="C386" s="60">
        <f ca="1" t="shared" si="15"/>
        <v>0.759826161213</v>
      </c>
      <c r="D386" s="60">
        <f ca="1" t="shared" si="16"/>
        <v>0.445877163165498</v>
      </c>
      <c r="E386" s="60">
        <f ca="1" t="shared" si="17"/>
        <v>2</v>
      </c>
      <c r="F386" s="65">
        <f ca="1">IF(E386=1,$C$4+SQRT(D386*($C$6-$C$4)*($C$5-$C$4)),$C$6-SQRT((1-D386)*($C$6-$C$4)*($C$6-$C$5)))</f>
        <v>8.94726752036949</v>
      </c>
    </row>
    <row r="387" spans="2:6">
      <c r="B387" s="59">
        <v>371</v>
      </c>
      <c r="C387" s="60">
        <f ca="1" t="shared" si="15"/>
        <v>0.39221936726559</v>
      </c>
      <c r="D387" s="60">
        <f ca="1" t="shared" si="16"/>
        <v>0.0296525601131248</v>
      </c>
      <c r="E387" s="60">
        <f ca="1" t="shared" si="17"/>
        <v>1</v>
      </c>
      <c r="F387" s="65">
        <f ca="1">IF(E387=1,$C$4+SQRT(D387*($C$6-$C$4)*($C$5-$C$4)),$C$6-SQRT((1-D387)*($C$6-$C$4)*($C$6-$C$5)))</f>
        <v>8.24352642613534</v>
      </c>
    </row>
    <row r="388" spans="2:6">
      <c r="B388" s="59">
        <v>372</v>
      </c>
      <c r="C388" s="60">
        <f ca="1" t="shared" si="15"/>
        <v>0.243524797574553</v>
      </c>
      <c r="D388" s="60">
        <f ca="1" t="shared" si="16"/>
        <v>0.592077714229914</v>
      </c>
      <c r="E388" s="60">
        <f ca="1" t="shared" si="17"/>
        <v>1</v>
      </c>
      <c r="F388" s="65">
        <f ca="1">IF(E388=1,$C$4+SQRT(D388*($C$6-$C$4)*($C$5-$C$4)),$C$6-SQRT((1-D388)*($C$6-$C$4)*($C$6-$C$5)))</f>
        <v>9.08818905915279</v>
      </c>
    </row>
    <row r="389" spans="2:6">
      <c r="B389" s="59">
        <v>373</v>
      </c>
      <c r="C389" s="60">
        <f ca="1" t="shared" si="15"/>
        <v>0.817319771625874</v>
      </c>
      <c r="D389" s="60">
        <f ca="1" t="shared" si="16"/>
        <v>0.22395593010001</v>
      </c>
      <c r="E389" s="60">
        <f ca="1" t="shared" si="17"/>
        <v>2</v>
      </c>
      <c r="F389" s="65">
        <f ca="1">IF(E389=1,$C$4+SQRT(D389*($C$6-$C$4)*($C$5-$C$4)),$C$6-SQRT((1-D389)*($C$6-$C$4)*($C$6-$C$5)))</f>
        <v>8.75417170533015</v>
      </c>
    </row>
    <row r="390" spans="2:6">
      <c r="B390" s="59">
        <v>374</v>
      </c>
      <c r="C390" s="60">
        <f ca="1" t="shared" si="15"/>
        <v>0.429597819880313</v>
      </c>
      <c r="D390" s="60">
        <f ca="1" t="shared" si="16"/>
        <v>0.182316692515268</v>
      </c>
      <c r="E390" s="60">
        <f ca="1" t="shared" si="17"/>
        <v>1</v>
      </c>
      <c r="F390" s="65">
        <f ca="1">IF(E390=1,$C$4+SQRT(D390*($C$6-$C$4)*($C$5-$C$4)),$C$6-SQRT((1-D390)*($C$6-$C$4)*($C$6-$C$5)))</f>
        <v>8.60384880974507</v>
      </c>
    </row>
    <row r="391" spans="2:6">
      <c r="B391" s="59">
        <v>375</v>
      </c>
      <c r="C391" s="60">
        <f ca="1" t="shared" si="15"/>
        <v>0.418810280336714</v>
      </c>
      <c r="D391" s="60">
        <f ca="1" t="shared" si="16"/>
        <v>0.642771835455375</v>
      </c>
      <c r="E391" s="60">
        <f ca="1" t="shared" si="17"/>
        <v>1</v>
      </c>
      <c r="F391" s="65">
        <f ca="1">IF(E391=1,$C$4+SQRT(D391*($C$6-$C$4)*($C$5-$C$4)),$C$6-SQRT((1-D391)*($C$6-$C$4)*($C$6-$C$5)))</f>
        <v>9.13381818247493</v>
      </c>
    </row>
    <row r="392" spans="2:6">
      <c r="B392" s="59">
        <v>376</v>
      </c>
      <c r="C392" s="60">
        <f ca="1" t="shared" si="15"/>
        <v>0.317359364988746</v>
      </c>
      <c r="D392" s="60">
        <f ca="1" t="shared" si="16"/>
        <v>0.821157249184988</v>
      </c>
      <c r="E392" s="60">
        <f ca="1" t="shared" si="17"/>
        <v>1</v>
      </c>
      <c r="F392" s="65">
        <f ca="1">IF(E392=1,$C$4+SQRT(D392*($C$6-$C$4)*($C$5-$C$4)),$C$6-SQRT((1-D392)*($C$6-$C$4)*($C$6-$C$5)))</f>
        <v>9.28152818867553</v>
      </c>
    </row>
    <row r="393" spans="2:6">
      <c r="B393" s="59">
        <v>377</v>
      </c>
      <c r="C393" s="60">
        <f ca="1" t="shared" si="15"/>
        <v>0.483739327619592</v>
      </c>
      <c r="D393" s="60">
        <f ca="1" t="shared" si="16"/>
        <v>0.258078719783636</v>
      </c>
      <c r="E393" s="60">
        <f ca="1" t="shared" si="17"/>
        <v>1</v>
      </c>
      <c r="F393" s="65">
        <f ca="1">IF(E393=1,$C$4+SQRT(D393*($C$6-$C$4)*($C$5-$C$4)),$C$6-SQRT((1-D393)*($C$6-$C$4)*($C$6-$C$5)))</f>
        <v>8.71844097848555</v>
      </c>
    </row>
    <row r="394" spans="2:6">
      <c r="B394" s="59">
        <v>378</v>
      </c>
      <c r="C394" s="60">
        <f ca="1" t="shared" si="15"/>
        <v>0.824023799649583</v>
      </c>
      <c r="D394" s="60">
        <f ca="1" t="shared" si="16"/>
        <v>0.789557583091691</v>
      </c>
      <c r="E394" s="60">
        <f ca="1" t="shared" si="17"/>
        <v>2</v>
      </c>
      <c r="F394" s="65">
        <f ca="1">IF(E394=1,$C$4+SQRT(D394*($C$6-$C$4)*($C$5-$C$4)),$C$6-SQRT((1-D394)*($C$6-$C$4)*($C$6-$C$5)))</f>
        <v>9.35124362522082</v>
      </c>
    </row>
    <row r="395" spans="2:6">
      <c r="B395" s="59">
        <v>379</v>
      </c>
      <c r="C395" s="60">
        <f ca="1" t="shared" si="15"/>
        <v>0.807504573546636</v>
      </c>
      <c r="D395" s="60">
        <f ca="1" t="shared" si="16"/>
        <v>0.895436920717198</v>
      </c>
      <c r="E395" s="60">
        <f ca="1" t="shared" si="17"/>
        <v>2</v>
      </c>
      <c r="F395" s="65">
        <f ca="1">IF(E395=1,$C$4+SQRT(D395*($C$6-$C$4)*($C$5-$C$4)),$C$6-SQRT((1-D395)*($C$6-$C$4)*($C$6-$C$5)))</f>
        <v>9.54269686359527</v>
      </c>
    </row>
    <row r="396" spans="2:6">
      <c r="B396" s="59">
        <v>380</v>
      </c>
      <c r="C396" s="60">
        <f ca="1" t="shared" si="15"/>
        <v>0.576724683496811</v>
      </c>
      <c r="D396" s="60">
        <f ca="1" t="shared" si="16"/>
        <v>0.666943822712116</v>
      </c>
      <c r="E396" s="60">
        <f ca="1" t="shared" si="17"/>
        <v>2</v>
      </c>
      <c r="F396" s="65">
        <f ca="1">IF(E396=1,$C$4+SQRT(D396*($C$6-$C$4)*($C$5-$C$4)),$C$6-SQRT((1-D396)*($C$6-$C$4)*($C$6-$C$5)))</f>
        <v>9.18384293510638</v>
      </c>
    </row>
    <row r="397" spans="2:6">
      <c r="B397" s="59">
        <v>381</v>
      </c>
      <c r="C397" s="60">
        <f ca="1" t="shared" si="15"/>
        <v>0.941792340186757</v>
      </c>
      <c r="D397" s="60">
        <f ca="1" t="shared" si="16"/>
        <v>0.127682318766161</v>
      </c>
      <c r="E397" s="60">
        <f ca="1" t="shared" si="17"/>
        <v>2</v>
      </c>
      <c r="F397" s="65">
        <f ca="1">IF(E397=1,$C$4+SQRT(D397*($C$6-$C$4)*($C$5-$C$4)),$C$6-SQRT((1-D397)*($C$6-$C$4)*($C$6-$C$5)))</f>
        <v>8.67915354318994</v>
      </c>
    </row>
    <row r="398" spans="2:6">
      <c r="B398" s="59">
        <v>382</v>
      </c>
      <c r="C398" s="60">
        <f ca="1" t="shared" si="15"/>
        <v>0.225967825685729</v>
      </c>
      <c r="D398" s="60">
        <f ca="1" t="shared" si="16"/>
        <v>0.540632100096613</v>
      </c>
      <c r="E398" s="60">
        <f ca="1" t="shared" si="17"/>
        <v>1</v>
      </c>
      <c r="F398" s="65">
        <f ca="1">IF(E398=1,$C$4+SQRT(D398*($C$6-$C$4)*($C$5-$C$4)),$C$6-SQRT((1-D398)*($C$6-$C$4)*($C$6-$C$5)))</f>
        <v>9.03983854525269</v>
      </c>
    </row>
    <row r="399" spans="2:6">
      <c r="B399" s="59">
        <v>383</v>
      </c>
      <c r="C399" s="60">
        <f ca="1" t="shared" si="15"/>
        <v>0.202744326533346</v>
      </c>
      <c r="D399" s="60">
        <f ca="1" t="shared" si="16"/>
        <v>0.395565936081113</v>
      </c>
      <c r="E399" s="60">
        <f ca="1" t="shared" si="17"/>
        <v>1</v>
      </c>
      <c r="F399" s="65">
        <f ca="1">IF(E399=1,$C$4+SQRT(D399*($C$6-$C$4)*($C$5-$C$4)),$C$6-SQRT((1-D399)*($C$6-$C$4)*($C$6-$C$5)))</f>
        <v>8.88945594166447</v>
      </c>
    </row>
    <row r="400" spans="2:6">
      <c r="B400" s="59">
        <v>384</v>
      </c>
      <c r="C400" s="60">
        <f ca="1" t="shared" si="15"/>
        <v>0.564163843393043</v>
      </c>
      <c r="D400" s="60">
        <f ca="1" t="shared" si="16"/>
        <v>0.84683016668996</v>
      </c>
      <c r="E400" s="60">
        <f ca="1" t="shared" si="17"/>
        <v>2</v>
      </c>
      <c r="F400" s="65">
        <f ca="1">IF(E400=1,$C$4+SQRT(D400*($C$6-$C$4)*($C$5-$C$4)),$C$6-SQRT((1-D400)*($C$6-$C$4)*($C$6-$C$5)))</f>
        <v>9.44652040089984</v>
      </c>
    </row>
    <row r="401" spans="2:6">
      <c r="B401" s="59">
        <v>385</v>
      </c>
      <c r="C401" s="60">
        <f ca="1" t="shared" ref="C401:C464" si="18">RAND()</f>
        <v>0.614937694588507</v>
      </c>
      <c r="D401" s="60">
        <f ca="1" t="shared" ref="D401:D464" si="19">RAND()</f>
        <v>0.79973211045295</v>
      </c>
      <c r="E401" s="60">
        <f ca="1" t="shared" ref="E401:E464" si="20">IF(C401&lt;=$C$10,1,2)</f>
        <v>2</v>
      </c>
      <c r="F401" s="65">
        <f ca="1">IF(E401=1,$C$4+SQRT(D401*($C$6-$C$4)*($C$5-$C$4)),$C$6-SQRT((1-D401)*($C$6-$C$4)*($C$6-$C$5)))</f>
        <v>9.36712103914406</v>
      </c>
    </row>
    <row r="402" spans="2:6">
      <c r="B402" s="59">
        <v>386</v>
      </c>
      <c r="C402" s="60">
        <f ca="1" t="shared" si="18"/>
        <v>0.242973605529906</v>
      </c>
      <c r="D402" s="60">
        <f ca="1" t="shared" si="19"/>
        <v>0.876650936488703</v>
      </c>
      <c r="E402" s="60">
        <f ca="1" t="shared" si="20"/>
        <v>1</v>
      </c>
      <c r="F402" s="65">
        <f ca="1">IF(E402=1,$C$4+SQRT(D402*($C$6-$C$4)*($C$5-$C$4)),$C$6-SQRT((1-D402)*($C$6-$C$4)*($C$6-$C$5)))</f>
        <v>9.32412305809445</v>
      </c>
    </row>
    <row r="403" spans="2:6">
      <c r="B403" s="59">
        <v>387</v>
      </c>
      <c r="C403" s="60">
        <f ca="1" t="shared" si="18"/>
        <v>0.859789581711108</v>
      </c>
      <c r="D403" s="60">
        <f ca="1" t="shared" si="19"/>
        <v>0.376183090054899</v>
      </c>
      <c r="E403" s="60">
        <f ca="1" t="shared" si="20"/>
        <v>2</v>
      </c>
      <c r="F403" s="65">
        <f ca="1">IF(E403=1,$C$4+SQRT(D403*($C$6-$C$4)*($C$5-$C$4)),$C$6-SQRT((1-D403)*($C$6-$C$4)*($C$6-$C$5)))</f>
        <v>8.88302470041178</v>
      </c>
    </row>
    <row r="404" spans="2:6">
      <c r="B404" s="59">
        <v>388</v>
      </c>
      <c r="C404" s="60">
        <f ca="1" t="shared" si="18"/>
        <v>0.755064384196706</v>
      </c>
      <c r="D404" s="60">
        <f ca="1" t="shared" si="19"/>
        <v>0.402945407071347</v>
      </c>
      <c r="E404" s="60">
        <f ca="1" t="shared" si="20"/>
        <v>2</v>
      </c>
      <c r="F404" s="65">
        <f ca="1">IF(E404=1,$C$4+SQRT(D404*($C$6-$C$4)*($C$5-$C$4)),$C$6-SQRT((1-D404)*($C$6-$C$4)*($C$6-$C$5)))</f>
        <v>8.90724696941289</v>
      </c>
    </row>
    <row r="405" spans="2:6">
      <c r="B405" s="59">
        <v>389</v>
      </c>
      <c r="C405" s="60">
        <f ca="1" t="shared" si="18"/>
        <v>0.512414301589619</v>
      </c>
      <c r="D405" s="60">
        <f ca="1" t="shared" si="19"/>
        <v>0.819833723569835</v>
      </c>
      <c r="E405" s="60">
        <f ca="1" t="shared" si="20"/>
        <v>2</v>
      </c>
      <c r="F405" s="65">
        <f ca="1">IF(E405=1,$C$4+SQRT(D405*($C$6-$C$4)*($C$5-$C$4)),$C$6-SQRT((1-D405)*($C$6-$C$4)*($C$6-$C$5)))</f>
        <v>9.3997229365865</v>
      </c>
    </row>
    <row r="406" spans="2:6">
      <c r="B406" s="59">
        <v>390</v>
      </c>
      <c r="C406" s="60">
        <f ca="1" t="shared" si="18"/>
        <v>0.847142277048514</v>
      </c>
      <c r="D406" s="60">
        <f ca="1" t="shared" si="19"/>
        <v>0.450763814149869</v>
      </c>
      <c r="E406" s="60">
        <f ca="1" t="shared" si="20"/>
        <v>2</v>
      </c>
      <c r="F406" s="65">
        <f ca="1">IF(E406=1,$C$4+SQRT(D406*($C$6-$C$4)*($C$5-$C$4)),$C$6-SQRT((1-D406)*($C$6-$C$4)*($C$6-$C$5)))</f>
        <v>8.95191967306878</v>
      </c>
    </row>
    <row r="407" spans="2:6">
      <c r="B407" s="59">
        <v>391</v>
      </c>
      <c r="C407" s="60">
        <f ca="1" t="shared" si="18"/>
        <v>0.351363783049856</v>
      </c>
      <c r="D407" s="60">
        <f ca="1" t="shared" si="19"/>
        <v>0.69724469197074</v>
      </c>
      <c r="E407" s="60">
        <f ca="1" t="shared" si="20"/>
        <v>1</v>
      </c>
      <c r="F407" s="65">
        <f ca="1">IF(E407=1,$C$4+SQRT(D407*($C$6-$C$4)*($C$5-$C$4)),$C$6-SQRT((1-D407)*($C$6-$C$4)*($C$6-$C$5)))</f>
        <v>9.18088500030337</v>
      </c>
    </row>
    <row r="408" spans="2:6">
      <c r="B408" s="59">
        <v>392</v>
      </c>
      <c r="C408" s="60">
        <f ca="1" t="shared" si="18"/>
        <v>0.53582293283401</v>
      </c>
      <c r="D408" s="60">
        <f ca="1" t="shared" si="19"/>
        <v>0.809281410623596</v>
      </c>
      <c r="E408" s="60">
        <f ca="1" t="shared" si="20"/>
        <v>2</v>
      </c>
      <c r="F408" s="65">
        <f ca="1">IF(E408=1,$C$4+SQRT(D408*($C$6-$C$4)*($C$5-$C$4)),$C$6-SQRT((1-D408)*($C$6-$C$4)*($C$6-$C$5)))</f>
        <v>9.38239399391456</v>
      </c>
    </row>
    <row r="409" spans="2:6">
      <c r="B409" s="59">
        <v>393</v>
      </c>
      <c r="C409" s="60">
        <f ca="1" t="shared" si="18"/>
        <v>0.199980676428289</v>
      </c>
      <c r="D409" s="60">
        <f ca="1" t="shared" si="19"/>
        <v>0.445840765124239</v>
      </c>
      <c r="E409" s="60">
        <f ca="1" t="shared" si="20"/>
        <v>1</v>
      </c>
      <c r="F409" s="65">
        <f ca="1">IF(E409=1,$C$4+SQRT(D409*($C$6-$C$4)*($C$5-$C$4)),$C$6-SQRT((1-D409)*($C$6-$C$4)*($C$6-$C$5)))</f>
        <v>8.9442889018984</v>
      </c>
    </row>
    <row r="410" spans="2:6">
      <c r="B410" s="59">
        <v>394</v>
      </c>
      <c r="C410" s="60">
        <f ca="1" t="shared" si="18"/>
        <v>0.0194394268970841</v>
      </c>
      <c r="D410" s="60">
        <f ca="1" t="shared" si="19"/>
        <v>0.467177797781421</v>
      </c>
      <c r="E410" s="60">
        <f ca="1" t="shared" si="20"/>
        <v>1</v>
      </c>
      <c r="F410" s="65">
        <f ca="1">IF(E410=1,$C$4+SQRT(D410*($C$6-$C$4)*($C$5-$C$4)),$C$6-SQRT((1-D410)*($C$6-$C$4)*($C$6-$C$5)))</f>
        <v>8.96662070925614</v>
      </c>
    </row>
    <row r="411" spans="2:6">
      <c r="B411" s="59">
        <v>395</v>
      </c>
      <c r="C411" s="60">
        <f ca="1" t="shared" si="18"/>
        <v>0.459535962317613</v>
      </c>
      <c r="D411" s="60">
        <f ca="1" t="shared" si="19"/>
        <v>0.563059466717517</v>
      </c>
      <c r="E411" s="60">
        <f ca="1" t="shared" si="20"/>
        <v>1</v>
      </c>
      <c r="F411" s="65">
        <f ca="1">IF(E411=1,$C$4+SQRT(D411*($C$6-$C$4)*($C$5-$C$4)),$C$6-SQRT((1-D411)*($C$6-$C$4)*($C$6-$C$5)))</f>
        <v>9.06118751096827</v>
      </c>
    </row>
    <row r="412" spans="2:6">
      <c r="B412" s="59">
        <v>396</v>
      </c>
      <c r="C412" s="60">
        <f ca="1" t="shared" si="18"/>
        <v>0.557511292018367</v>
      </c>
      <c r="D412" s="60">
        <f ca="1" t="shared" si="19"/>
        <v>0.222932997145502</v>
      </c>
      <c r="E412" s="60">
        <f ca="1" t="shared" si="20"/>
        <v>2</v>
      </c>
      <c r="F412" s="65">
        <f ca="1">IF(E412=1,$C$4+SQRT(D412*($C$6-$C$4)*($C$5-$C$4)),$C$6-SQRT((1-D412)*($C$6-$C$4)*($C$6-$C$5)))</f>
        <v>8.7533508890995</v>
      </c>
    </row>
    <row r="413" spans="2:6">
      <c r="B413" s="59">
        <v>397</v>
      </c>
      <c r="C413" s="60">
        <f ca="1" t="shared" si="18"/>
        <v>0.406444313811344</v>
      </c>
      <c r="D413" s="60">
        <f ca="1" t="shared" si="19"/>
        <v>0.182611909303802</v>
      </c>
      <c r="E413" s="60">
        <f ca="1" t="shared" si="20"/>
        <v>1</v>
      </c>
      <c r="F413" s="65">
        <f ca="1">IF(E413=1,$C$4+SQRT(D413*($C$6-$C$4)*($C$5-$C$4)),$C$6-SQRT((1-D413)*($C$6-$C$4)*($C$6-$C$5)))</f>
        <v>8.60433750388968</v>
      </c>
    </row>
    <row r="414" spans="2:6">
      <c r="B414" s="59">
        <v>398</v>
      </c>
      <c r="C414" s="60">
        <f ca="1" t="shared" si="18"/>
        <v>0.240049873689117</v>
      </c>
      <c r="D414" s="60">
        <f ca="1" t="shared" si="19"/>
        <v>0.405085347833532</v>
      </c>
      <c r="E414" s="60">
        <f ca="1" t="shared" si="20"/>
        <v>1</v>
      </c>
      <c r="F414" s="65">
        <f ca="1">IF(E414=1,$C$4+SQRT(D414*($C$6-$C$4)*($C$5-$C$4)),$C$6-SQRT((1-D414)*($C$6-$C$4)*($C$6-$C$5)))</f>
        <v>8.90009482593062</v>
      </c>
    </row>
    <row r="415" spans="2:6">
      <c r="B415" s="59">
        <v>399</v>
      </c>
      <c r="C415" s="60">
        <f ca="1" t="shared" si="18"/>
        <v>0.0832677350351936</v>
      </c>
      <c r="D415" s="60">
        <f ca="1" t="shared" si="19"/>
        <v>0.525189644717243</v>
      </c>
      <c r="E415" s="60">
        <f ca="1" t="shared" si="20"/>
        <v>1</v>
      </c>
      <c r="F415" s="65">
        <f ca="1">IF(E415=1,$C$4+SQRT(D415*($C$6-$C$4)*($C$5-$C$4)),$C$6-SQRT((1-D415)*($C$6-$C$4)*($C$6-$C$5)))</f>
        <v>9.02488013417886</v>
      </c>
    </row>
    <row r="416" spans="2:6">
      <c r="B416" s="59">
        <v>400</v>
      </c>
      <c r="C416" s="60">
        <f ca="1" t="shared" si="18"/>
        <v>0.100460385204377</v>
      </c>
      <c r="D416" s="60">
        <f ca="1" t="shared" si="19"/>
        <v>0.0121633469374505</v>
      </c>
      <c r="E416" s="60">
        <f ca="1" t="shared" si="20"/>
        <v>1</v>
      </c>
      <c r="F416" s="65">
        <f ca="1">IF(E416=1,$C$4+SQRT(D416*($C$6-$C$4)*($C$5-$C$4)),$C$6-SQRT((1-D416)*($C$6-$C$4)*($C$6-$C$5)))</f>
        <v>8.15597016982391</v>
      </c>
    </row>
    <row r="417" spans="2:6">
      <c r="B417" s="59">
        <v>401</v>
      </c>
      <c r="C417" s="60">
        <f ca="1" t="shared" si="18"/>
        <v>0.360733915218048</v>
      </c>
      <c r="D417" s="60">
        <f ca="1" t="shared" si="19"/>
        <v>0.266521376816121</v>
      </c>
      <c r="E417" s="60">
        <f ca="1" t="shared" si="20"/>
        <v>1</v>
      </c>
      <c r="F417" s="65">
        <f ca="1">IF(E417=1,$C$4+SQRT(D417*($C$6-$C$4)*($C$5-$C$4)),$C$6-SQRT((1-D417)*($C$6-$C$4)*($C$6-$C$5)))</f>
        <v>8.73009776991321</v>
      </c>
    </row>
    <row r="418" spans="2:6">
      <c r="B418" s="59">
        <v>402</v>
      </c>
      <c r="C418" s="60">
        <f ca="1" t="shared" si="18"/>
        <v>0.645109624332674</v>
      </c>
      <c r="D418" s="60">
        <f ca="1" t="shared" si="19"/>
        <v>0.124773402537476</v>
      </c>
      <c r="E418" s="60">
        <f ca="1" t="shared" si="20"/>
        <v>2</v>
      </c>
      <c r="F418" s="65">
        <f ca="1">IF(E418=1,$C$4+SQRT(D418*($C$6-$C$4)*($C$5-$C$4)),$C$6-SQRT((1-D418)*($C$6-$C$4)*($C$6-$C$5)))</f>
        <v>8.67695306397503</v>
      </c>
    </row>
    <row r="419" spans="2:6">
      <c r="B419" s="59">
        <v>403</v>
      </c>
      <c r="C419" s="60">
        <f ca="1" t="shared" si="18"/>
        <v>0.914833648087424</v>
      </c>
      <c r="D419" s="60">
        <f ca="1" t="shared" si="19"/>
        <v>0.475240228836892</v>
      </c>
      <c r="E419" s="60">
        <f ca="1" t="shared" si="20"/>
        <v>2</v>
      </c>
      <c r="F419" s="65">
        <f ca="1">IF(E419=1,$C$4+SQRT(D419*($C$6-$C$4)*($C$5-$C$4)),$C$6-SQRT((1-D419)*($C$6-$C$4)*($C$6-$C$5)))</f>
        <v>8.97553938956824</v>
      </c>
    </row>
    <row r="420" spans="2:6">
      <c r="B420" s="59">
        <v>404</v>
      </c>
      <c r="C420" s="60">
        <f ca="1" t="shared" si="18"/>
        <v>0.497223385437366</v>
      </c>
      <c r="D420" s="60">
        <f ca="1" t="shared" si="19"/>
        <v>0.521936384326982</v>
      </c>
      <c r="E420" s="60">
        <f ca="1" t="shared" si="20"/>
        <v>1</v>
      </c>
      <c r="F420" s="65">
        <f ca="1">IF(E420=1,$C$4+SQRT(D420*($C$6-$C$4)*($C$5-$C$4)),$C$6-SQRT((1-D420)*($C$6-$C$4)*($C$6-$C$5)))</f>
        <v>9.0217009193761</v>
      </c>
    </row>
    <row r="421" spans="2:6">
      <c r="B421" s="59">
        <v>405</v>
      </c>
      <c r="C421" s="60">
        <f ca="1" t="shared" si="18"/>
        <v>0.970673133670377</v>
      </c>
      <c r="D421" s="60">
        <f ca="1" t="shared" si="19"/>
        <v>0.745334539152302</v>
      </c>
      <c r="E421" s="60">
        <f ca="1" t="shared" si="20"/>
        <v>2</v>
      </c>
      <c r="F421" s="65">
        <f ca="1">IF(E421=1,$C$4+SQRT(D421*($C$6-$C$4)*($C$5-$C$4)),$C$6-SQRT((1-D421)*($C$6-$C$4)*($C$6-$C$5)))</f>
        <v>9.28632575940041</v>
      </c>
    </row>
    <row r="422" spans="2:6">
      <c r="B422" s="59">
        <v>406</v>
      </c>
      <c r="C422" s="60">
        <f ca="1" t="shared" si="18"/>
        <v>0.297361188614082</v>
      </c>
      <c r="D422" s="60">
        <f ca="1" t="shared" si="19"/>
        <v>0.892213621913738</v>
      </c>
      <c r="E422" s="60">
        <f ca="1" t="shared" si="20"/>
        <v>1</v>
      </c>
      <c r="F422" s="65">
        <f ca="1">IF(E422=1,$C$4+SQRT(D422*($C$6-$C$4)*($C$5-$C$4)),$C$6-SQRT((1-D422)*($C$6-$C$4)*($C$6-$C$5)))</f>
        <v>9.33582455578099</v>
      </c>
    </row>
    <row r="423" spans="2:6">
      <c r="B423" s="59">
        <v>407</v>
      </c>
      <c r="C423" s="60">
        <f ca="1" t="shared" si="18"/>
        <v>0.859595389883088</v>
      </c>
      <c r="D423" s="60">
        <f ca="1" t="shared" si="19"/>
        <v>0.303495538563313</v>
      </c>
      <c r="E423" s="60">
        <f ca="1" t="shared" si="20"/>
        <v>2</v>
      </c>
      <c r="F423" s="65">
        <f ca="1">IF(E423=1,$C$4+SQRT(D423*($C$6-$C$4)*($C$5-$C$4)),$C$6-SQRT((1-D423)*($C$6-$C$4)*($C$6-$C$5)))</f>
        <v>8.81974201003621</v>
      </c>
    </row>
    <row r="424" spans="2:6">
      <c r="B424" s="59">
        <v>408</v>
      </c>
      <c r="C424" s="60">
        <f ca="1" t="shared" si="18"/>
        <v>0.509375254940485</v>
      </c>
      <c r="D424" s="60">
        <f ca="1" t="shared" si="19"/>
        <v>0.890716903170455</v>
      </c>
      <c r="E424" s="60">
        <f ca="1" t="shared" si="20"/>
        <v>2</v>
      </c>
      <c r="F424" s="65">
        <f ca="1">IF(E424=1,$C$4+SQRT(D424*($C$6-$C$4)*($C$5-$C$4)),$C$6-SQRT((1-D424)*($C$6-$C$4)*($C$6-$C$5)))</f>
        <v>9.53248936519145</v>
      </c>
    </row>
    <row r="425" spans="2:6">
      <c r="B425" s="59">
        <v>409</v>
      </c>
      <c r="C425" s="60">
        <f ca="1" t="shared" si="18"/>
        <v>0.241909684632053</v>
      </c>
      <c r="D425" s="60">
        <f ca="1" t="shared" si="19"/>
        <v>0.0201194584052524</v>
      </c>
      <c r="E425" s="60">
        <f ca="1" t="shared" si="20"/>
        <v>1</v>
      </c>
      <c r="F425" s="65">
        <f ca="1">IF(E425=1,$C$4+SQRT(D425*($C$6-$C$4)*($C$5-$C$4)),$C$6-SQRT((1-D425)*($C$6-$C$4)*($C$6-$C$5)))</f>
        <v>8.20059640278556</v>
      </c>
    </row>
    <row r="426" spans="2:6">
      <c r="B426" s="59">
        <v>410</v>
      </c>
      <c r="C426" s="60">
        <f ca="1" t="shared" si="18"/>
        <v>0.283832079845537</v>
      </c>
      <c r="D426" s="60">
        <f ca="1" t="shared" si="19"/>
        <v>0.67207168184676</v>
      </c>
      <c r="E426" s="60">
        <f ca="1" t="shared" si="20"/>
        <v>1</v>
      </c>
      <c r="F426" s="65">
        <f ca="1">IF(E426=1,$C$4+SQRT(D426*($C$6-$C$4)*($C$5-$C$4)),$C$6-SQRT((1-D426)*($C$6-$C$4)*($C$6-$C$5)))</f>
        <v>9.15937196951346</v>
      </c>
    </row>
    <row r="427" spans="2:6">
      <c r="B427" s="59">
        <v>411</v>
      </c>
      <c r="C427" s="60">
        <f ca="1" t="shared" si="18"/>
        <v>0.553104953629561</v>
      </c>
      <c r="D427" s="60">
        <f ca="1" t="shared" si="19"/>
        <v>0.837510659983142</v>
      </c>
      <c r="E427" s="60">
        <f ca="1" t="shared" si="20"/>
        <v>2</v>
      </c>
      <c r="F427" s="65">
        <f ca="1">IF(E427=1,$C$4+SQRT(D427*($C$6-$C$4)*($C$5-$C$4)),$C$6-SQRT((1-D427)*($C$6-$C$4)*($C$6-$C$5)))</f>
        <v>9.4299309866045</v>
      </c>
    </row>
    <row r="428" spans="2:6">
      <c r="B428" s="59">
        <v>412</v>
      </c>
      <c r="C428" s="60">
        <f ca="1" t="shared" si="18"/>
        <v>0.61103695794561</v>
      </c>
      <c r="D428" s="60">
        <f ca="1" t="shared" si="19"/>
        <v>0.925601217208895</v>
      </c>
      <c r="E428" s="60">
        <f ca="1" t="shared" si="20"/>
        <v>2</v>
      </c>
      <c r="F428" s="65">
        <f ca="1">IF(E428=1,$C$4+SQRT(D428*($C$6-$C$4)*($C$5-$C$4)),$C$6-SQRT((1-D428)*($C$6-$C$4)*($C$6-$C$5)))</f>
        <v>9.61425712504025</v>
      </c>
    </row>
    <row r="429" spans="2:6">
      <c r="B429" s="59">
        <v>413</v>
      </c>
      <c r="C429" s="60">
        <f ca="1" t="shared" si="18"/>
        <v>0.612480103734177</v>
      </c>
      <c r="D429" s="60">
        <f ca="1" t="shared" si="19"/>
        <v>0.0333163112957484</v>
      </c>
      <c r="E429" s="60">
        <f ca="1" t="shared" si="20"/>
        <v>2</v>
      </c>
      <c r="F429" s="65">
        <f ca="1">IF(E429=1,$C$4+SQRT(D429*($C$6-$C$4)*($C$5-$C$4)),$C$6-SQRT((1-D429)*($C$6-$C$4)*($C$6-$C$5)))</f>
        <v>8.60954418358277</v>
      </c>
    </row>
    <row r="430" spans="2:6">
      <c r="B430" s="59">
        <v>414</v>
      </c>
      <c r="C430" s="60">
        <f ca="1" t="shared" si="18"/>
        <v>0.0475088375983905</v>
      </c>
      <c r="D430" s="60">
        <f ca="1" t="shared" si="19"/>
        <v>0.467257894554547</v>
      </c>
      <c r="E430" s="60">
        <f ca="1" t="shared" si="20"/>
        <v>1</v>
      </c>
      <c r="F430" s="65">
        <f ca="1">IF(E430=1,$C$4+SQRT(D430*($C$6-$C$4)*($C$5-$C$4)),$C$6-SQRT((1-D430)*($C$6-$C$4)*($C$6-$C$5)))</f>
        <v>8.96670356837507</v>
      </c>
    </row>
    <row r="431" spans="2:6">
      <c r="B431" s="59">
        <v>415</v>
      </c>
      <c r="C431" s="60">
        <f ca="1" t="shared" si="18"/>
        <v>0.148759288638793</v>
      </c>
      <c r="D431" s="60">
        <f ca="1" t="shared" si="19"/>
        <v>0.79723793906965</v>
      </c>
      <c r="E431" s="60">
        <f ca="1" t="shared" si="20"/>
        <v>1</v>
      </c>
      <c r="F431" s="65">
        <f ca="1">IF(E431=1,$C$4+SQRT(D431*($C$6-$C$4)*($C$5-$C$4)),$C$6-SQRT((1-D431)*($C$6-$C$4)*($C$6-$C$5)))</f>
        <v>9.26272557515055</v>
      </c>
    </row>
    <row r="432" spans="2:6">
      <c r="B432" s="59">
        <v>416</v>
      </c>
      <c r="C432" s="60">
        <f ca="1" t="shared" si="18"/>
        <v>0.00181823069491305</v>
      </c>
      <c r="D432" s="60">
        <f ca="1" t="shared" si="19"/>
        <v>0.887616487808863</v>
      </c>
      <c r="E432" s="60">
        <f ca="1" t="shared" si="20"/>
        <v>1</v>
      </c>
      <c r="F432" s="65">
        <f ca="1">IF(E432=1,$C$4+SQRT(D432*($C$6-$C$4)*($C$5-$C$4)),$C$6-SQRT((1-D432)*($C$6-$C$4)*($C$6-$C$5)))</f>
        <v>9.33237869076991</v>
      </c>
    </row>
    <row r="433" spans="2:6">
      <c r="B433" s="59">
        <v>417</v>
      </c>
      <c r="C433" s="60">
        <f ca="1" t="shared" si="18"/>
        <v>0.180918917333765</v>
      </c>
      <c r="D433" s="60">
        <f ca="1" t="shared" si="19"/>
        <v>0.125330543933206</v>
      </c>
      <c r="E433" s="60">
        <f ca="1" t="shared" si="20"/>
        <v>1</v>
      </c>
      <c r="F433" s="65">
        <f ca="1">IF(E433=1,$C$4+SQRT(D433*($C$6-$C$4)*($C$5-$C$4)),$C$6-SQRT((1-D433)*($C$6-$C$4)*($C$6-$C$5)))</f>
        <v>8.50066065140613</v>
      </c>
    </row>
    <row r="434" spans="2:6">
      <c r="B434" s="59">
        <v>418</v>
      </c>
      <c r="C434" s="60">
        <f ca="1" t="shared" si="18"/>
        <v>0.985094924751477</v>
      </c>
      <c r="D434" s="60">
        <f ca="1" t="shared" si="19"/>
        <v>0.181276350742162</v>
      </c>
      <c r="E434" s="60">
        <f ca="1" t="shared" si="20"/>
        <v>2</v>
      </c>
      <c r="F434" s="65">
        <f ca="1">IF(E434=1,$C$4+SQRT(D434*($C$6-$C$4)*($C$5-$C$4)),$C$6-SQRT((1-D434)*($C$6-$C$4)*($C$6-$C$5)))</f>
        <v>8.72037220313262</v>
      </c>
    </row>
    <row r="435" spans="2:6">
      <c r="B435" s="59">
        <v>419</v>
      </c>
      <c r="C435" s="60">
        <f ca="1" t="shared" si="18"/>
        <v>0.106123077320134</v>
      </c>
      <c r="D435" s="60">
        <f ca="1" t="shared" si="19"/>
        <v>0.0612500726563681</v>
      </c>
      <c r="E435" s="60">
        <f ca="1" t="shared" si="20"/>
        <v>1</v>
      </c>
      <c r="F435" s="65">
        <f ca="1">IF(E435=1,$C$4+SQRT(D435*($C$6-$C$4)*($C$5-$C$4)),$C$6-SQRT((1-D435)*($C$6-$C$4)*($C$6-$C$5)))</f>
        <v>8.35000020758956</v>
      </c>
    </row>
    <row r="436" spans="2:6">
      <c r="B436" s="59">
        <v>420</v>
      </c>
      <c r="C436" s="60">
        <f ca="1" t="shared" si="18"/>
        <v>0.255689361557314</v>
      </c>
      <c r="D436" s="60">
        <f ca="1" t="shared" si="19"/>
        <v>0.351868449561009</v>
      </c>
      <c r="E436" s="60">
        <f ca="1" t="shared" si="20"/>
        <v>1</v>
      </c>
      <c r="F436" s="65">
        <f ca="1">IF(E436=1,$C$4+SQRT(D436*($C$6-$C$4)*($C$5-$C$4)),$C$6-SQRT((1-D436)*($C$6-$C$4)*($C$6-$C$5)))</f>
        <v>8.83889027835708</v>
      </c>
    </row>
    <row r="437" spans="2:6">
      <c r="B437" s="59">
        <v>421</v>
      </c>
      <c r="C437" s="60">
        <f ca="1" t="shared" si="18"/>
        <v>0.348165191481431</v>
      </c>
      <c r="D437" s="60">
        <f ca="1" t="shared" si="19"/>
        <v>0.521030274522268</v>
      </c>
      <c r="E437" s="60">
        <f ca="1" t="shared" si="20"/>
        <v>1</v>
      </c>
      <c r="F437" s="65">
        <f ca="1">IF(E437=1,$C$4+SQRT(D437*($C$6-$C$4)*($C$5-$C$4)),$C$6-SQRT((1-D437)*($C$6-$C$4)*($C$6-$C$5)))</f>
        <v>9.02081367009094</v>
      </c>
    </row>
    <row r="438" spans="2:6">
      <c r="B438" s="59">
        <v>422</v>
      </c>
      <c r="C438" s="60">
        <f ca="1" t="shared" si="18"/>
        <v>0.655167909659679</v>
      </c>
      <c r="D438" s="60">
        <f ca="1" t="shared" si="19"/>
        <v>0.159859698006805</v>
      </c>
      <c r="E438" s="60">
        <f ca="1" t="shared" si="20"/>
        <v>2</v>
      </c>
      <c r="F438" s="65">
        <f ca="1">IF(E438=1,$C$4+SQRT(D438*($C$6-$C$4)*($C$5-$C$4)),$C$6-SQRT((1-D438)*($C$6-$C$4)*($C$6-$C$5)))</f>
        <v>8.70374361950022</v>
      </c>
    </row>
    <row r="439" spans="2:6">
      <c r="B439" s="59">
        <v>423</v>
      </c>
      <c r="C439" s="60">
        <f ca="1" t="shared" si="18"/>
        <v>0.554694578162033</v>
      </c>
      <c r="D439" s="60">
        <f ca="1" t="shared" si="19"/>
        <v>0.377814934862858</v>
      </c>
      <c r="E439" s="60">
        <f ca="1" t="shared" si="20"/>
        <v>2</v>
      </c>
      <c r="F439" s="65">
        <f ca="1">IF(E439=1,$C$4+SQRT(D439*($C$6-$C$4)*($C$5-$C$4)),$C$6-SQRT((1-D439)*($C$6-$C$4)*($C$6-$C$5)))</f>
        <v>8.88448660686019</v>
      </c>
    </row>
    <row r="440" spans="2:6">
      <c r="B440" s="59">
        <v>424</v>
      </c>
      <c r="C440" s="60">
        <f ca="1" t="shared" si="18"/>
        <v>0.485368930292252</v>
      </c>
      <c r="D440" s="60">
        <f ca="1" t="shared" si="19"/>
        <v>0.275213159923453</v>
      </c>
      <c r="E440" s="60">
        <f ca="1" t="shared" si="20"/>
        <v>1</v>
      </c>
      <c r="F440" s="65">
        <f ca="1">IF(E440=1,$C$4+SQRT(D440*($C$6-$C$4)*($C$5-$C$4)),$C$6-SQRT((1-D440)*($C$6-$C$4)*($C$6-$C$5)))</f>
        <v>8.74190721781561</v>
      </c>
    </row>
    <row r="441" spans="2:6">
      <c r="B441" s="59">
        <v>425</v>
      </c>
      <c r="C441" s="60">
        <f ca="1" t="shared" si="18"/>
        <v>0.845732508974382</v>
      </c>
      <c r="D441" s="60">
        <f ca="1" t="shared" si="19"/>
        <v>0.328844306856375</v>
      </c>
      <c r="E441" s="60">
        <f ca="1" t="shared" si="20"/>
        <v>2</v>
      </c>
      <c r="F441" s="65">
        <f ca="1">IF(E441=1,$C$4+SQRT(D441*($C$6-$C$4)*($C$5-$C$4)),$C$6-SQRT((1-D441)*($C$6-$C$4)*($C$6-$C$5)))</f>
        <v>8.84141837305814</v>
      </c>
    </row>
    <row r="442" spans="2:6">
      <c r="B442" s="59">
        <v>426</v>
      </c>
      <c r="C442" s="60">
        <f ca="1" t="shared" si="18"/>
        <v>0.471870770100658</v>
      </c>
      <c r="D442" s="60">
        <f ca="1" t="shared" si="19"/>
        <v>0.570479525455968</v>
      </c>
      <c r="E442" s="60">
        <f ca="1" t="shared" si="20"/>
        <v>1</v>
      </c>
      <c r="F442" s="65">
        <f ca="1">IF(E442=1,$C$4+SQRT(D442*($C$6-$C$4)*($C$5-$C$4)),$C$6-SQRT((1-D442)*($C$6-$C$4)*($C$6-$C$5)))</f>
        <v>9.06815684752378</v>
      </c>
    </row>
    <row r="443" spans="2:6">
      <c r="B443" s="59">
        <v>427</v>
      </c>
      <c r="C443" s="60">
        <f ca="1" t="shared" si="18"/>
        <v>0.666968661791151</v>
      </c>
      <c r="D443" s="60">
        <f ca="1" t="shared" si="19"/>
        <v>0.0954896736190598</v>
      </c>
      <c r="E443" s="60">
        <f ca="1" t="shared" si="20"/>
        <v>2</v>
      </c>
      <c r="F443" s="65">
        <f ca="1">IF(E443=1,$C$4+SQRT(D443*($C$6-$C$4)*($C$5-$C$4)),$C$6-SQRT((1-D443)*($C$6-$C$4)*($C$6-$C$5)))</f>
        <v>8.65500161607462</v>
      </c>
    </row>
    <row r="444" spans="2:6">
      <c r="B444" s="59">
        <v>428</v>
      </c>
      <c r="C444" s="60">
        <f ca="1" t="shared" si="18"/>
        <v>0.562439953937251</v>
      </c>
      <c r="D444" s="60">
        <f ca="1" t="shared" si="19"/>
        <v>0.387077942337796</v>
      </c>
      <c r="E444" s="60">
        <f ca="1" t="shared" si="20"/>
        <v>2</v>
      </c>
      <c r="F444" s="65">
        <f ca="1">IF(E444=1,$C$4+SQRT(D444*($C$6-$C$4)*($C$5-$C$4)),$C$6-SQRT((1-D444)*($C$6-$C$4)*($C$6-$C$5)))</f>
        <v>8.8928215521767</v>
      </c>
    </row>
    <row r="445" spans="2:6">
      <c r="B445" s="59">
        <v>429</v>
      </c>
      <c r="C445" s="60">
        <f ca="1" t="shared" si="18"/>
        <v>0.600062299385865</v>
      </c>
      <c r="D445" s="60">
        <f ca="1" t="shared" si="19"/>
        <v>0.663664151451183</v>
      </c>
      <c r="E445" s="60">
        <f ca="1" t="shared" si="20"/>
        <v>2</v>
      </c>
      <c r="F445" s="65">
        <f ca="1">IF(E445=1,$C$4+SQRT(D445*($C$6-$C$4)*($C$5-$C$4)),$C$6-SQRT((1-D445)*($C$6-$C$4)*($C$6-$C$5)))</f>
        <v>9.17983434777014</v>
      </c>
    </row>
    <row r="446" spans="2:6">
      <c r="B446" s="59">
        <v>430</v>
      </c>
      <c r="C446" s="60">
        <f ca="1" t="shared" si="18"/>
        <v>0.404131286607633</v>
      </c>
      <c r="D446" s="60">
        <f ca="1" t="shared" si="19"/>
        <v>0.940485422416336</v>
      </c>
      <c r="E446" s="60">
        <f ca="1" t="shared" si="20"/>
        <v>1</v>
      </c>
      <c r="F446" s="65">
        <f ca="1">IF(E446=1,$C$4+SQRT(D446*($C$6-$C$4)*($C$5-$C$4)),$C$6-SQRT((1-D446)*($C$6-$C$4)*($C$6-$C$5)))</f>
        <v>9.3714849050692</v>
      </c>
    </row>
    <row r="447" spans="2:6">
      <c r="B447" s="59">
        <v>431</v>
      </c>
      <c r="C447" s="60">
        <f ca="1" t="shared" si="18"/>
        <v>0.144635322646127</v>
      </c>
      <c r="D447" s="60">
        <f ca="1" t="shared" si="19"/>
        <v>0.647348258713739</v>
      </c>
      <c r="E447" s="60">
        <f ca="1" t="shared" si="20"/>
        <v>1</v>
      </c>
      <c r="F447" s="65">
        <f ca="1">IF(E447=1,$C$4+SQRT(D447*($C$6-$C$4)*($C$5-$C$4)),$C$6-SQRT((1-D447)*($C$6-$C$4)*($C$6-$C$5)))</f>
        <v>9.13784731727393</v>
      </c>
    </row>
    <row r="448" spans="2:6">
      <c r="B448" s="59">
        <v>432</v>
      </c>
      <c r="C448" s="60">
        <f ca="1" t="shared" si="18"/>
        <v>0.829819294983156</v>
      </c>
      <c r="D448" s="60">
        <f ca="1" t="shared" si="19"/>
        <v>0.016450269511757</v>
      </c>
      <c r="E448" s="60">
        <f ca="1" t="shared" si="20"/>
        <v>2</v>
      </c>
      <c r="F448" s="65">
        <f ca="1">IF(E448=1,$C$4+SQRT(D448*($C$6-$C$4)*($C$5-$C$4)),$C$6-SQRT((1-D448)*($C$6-$C$4)*($C$6-$C$5)))</f>
        <v>8.59746677009902</v>
      </c>
    </row>
    <row r="449" spans="2:6">
      <c r="B449" s="59">
        <v>433</v>
      </c>
      <c r="C449" s="60">
        <f ca="1" t="shared" si="18"/>
        <v>0.451739447512829</v>
      </c>
      <c r="D449" s="60">
        <f ca="1" t="shared" si="19"/>
        <v>0.441889484919229</v>
      </c>
      <c r="E449" s="60">
        <f ca="1" t="shared" si="20"/>
        <v>1</v>
      </c>
      <c r="F449" s="65">
        <f ca="1">IF(E449=1,$C$4+SQRT(D449*($C$6-$C$4)*($C$5-$C$4)),$C$6-SQRT((1-D449)*($C$6-$C$4)*($C$6-$C$5)))</f>
        <v>8.94009519190264</v>
      </c>
    </row>
    <row r="450" spans="2:6">
      <c r="B450" s="59">
        <v>434</v>
      </c>
      <c r="C450" s="60">
        <f ca="1" t="shared" si="18"/>
        <v>0.469587439238933</v>
      </c>
      <c r="D450" s="60">
        <f ca="1" t="shared" si="19"/>
        <v>0.804833459059131</v>
      </c>
      <c r="E450" s="60">
        <f ca="1" t="shared" si="20"/>
        <v>1</v>
      </c>
      <c r="F450" s="65">
        <f ca="1">IF(E450=1,$C$4+SQRT(D450*($C$6-$C$4)*($C$5-$C$4)),$C$6-SQRT((1-D450)*($C$6-$C$4)*($C$6-$C$5)))</f>
        <v>9.2687264946072</v>
      </c>
    </row>
    <row r="451" spans="2:6">
      <c r="B451" s="59">
        <v>435</v>
      </c>
      <c r="C451" s="60">
        <f ca="1" t="shared" si="18"/>
        <v>0.989905855756309</v>
      </c>
      <c r="D451" s="60">
        <f ca="1" t="shared" si="19"/>
        <v>0.0304850647799115</v>
      </c>
      <c r="E451" s="60">
        <f ca="1" t="shared" si="20"/>
        <v>2</v>
      </c>
      <c r="F451" s="65">
        <f ca="1">IF(E451=1,$C$4+SQRT(D451*($C$6-$C$4)*($C$5-$C$4)),$C$6-SQRT((1-D451)*($C$6-$C$4)*($C$6-$C$5)))</f>
        <v>8.60750947204651</v>
      </c>
    </row>
    <row r="452" spans="2:6">
      <c r="B452" s="59">
        <v>436</v>
      </c>
      <c r="C452" s="60">
        <f ca="1" t="shared" si="18"/>
        <v>0.473997473980279</v>
      </c>
      <c r="D452" s="60">
        <f ca="1" t="shared" si="19"/>
        <v>0.366151500309842</v>
      </c>
      <c r="E452" s="60">
        <f ca="1" t="shared" si="20"/>
        <v>1</v>
      </c>
      <c r="F452" s="65">
        <f ca="1">IF(E452=1,$C$4+SQRT(D452*($C$6-$C$4)*($C$5-$C$4)),$C$6-SQRT((1-D452)*($C$6-$C$4)*($C$6-$C$5)))</f>
        <v>8.85574704242532</v>
      </c>
    </row>
    <row r="453" spans="2:6">
      <c r="B453" s="59">
        <v>437</v>
      </c>
      <c r="C453" s="60">
        <f ca="1" t="shared" si="18"/>
        <v>0.588638799508584</v>
      </c>
      <c r="D453" s="60">
        <f ca="1" t="shared" si="19"/>
        <v>0.146105949066913</v>
      </c>
      <c r="E453" s="60">
        <f ca="1" t="shared" si="20"/>
        <v>2</v>
      </c>
      <c r="F453" s="65">
        <f ca="1">IF(E453=1,$C$4+SQRT(D453*($C$6-$C$4)*($C$5-$C$4)),$C$6-SQRT((1-D453)*($C$6-$C$4)*($C$6-$C$5)))</f>
        <v>8.69317633099711</v>
      </c>
    </row>
    <row r="454" spans="2:6">
      <c r="B454" s="59">
        <v>438</v>
      </c>
      <c r="C454" s="60">
        <f ca="1" t="shared" si="18"/>
        <v>0.569443049710024</v>
      </c>
      <c r="D454" s="60">
        <f ca="1" t="shared" si="19"/>
        <v>0.324842484139291</v>
      </c>
      <c r="E454" s="60">
        <f ca="1" t="shared" si="20"/>
        <v>2</v>
      </c>
      <c r="F454" s="65">
        <f ca="1">IF(E454=1,$C$4+SQRT(D454*($C$6-$C$4)*($C$5-$C$4)),$C$6-SQRT((1-D454)*($C$6-$C$4)*($C$6-$C$5)))</f>
        <v>8.83796943597794</v>
      </c>
    </row>
    <row r="455" spans="2:6">
      <c r="B455" s="59">
        <v>439</v>
      </c>
      <c r="C455" s="60">
        <f ca="1" t="shared" si="18"/>
        <v>0.636106538610127</v>
      </c>
      <c r="D455" s="60">
        <f ca="1" t="shared" si="19"/>
        <v>0.301238885371425</v>
      </c>
      <c r="E455" s="60">
        <f ca="1" t="shared" si="20"/>
        <v>2</v>
      </c>
      <c r="F455" s="65">
        <f ca="1">IF(E455=1,$C$4+SQRT(D455*($C$6-$C$4)*($C$5-$C$4)),$C$6-SQRT((1-D455)*($C$6-$C$4)*($C$6-$C$5)))</f>
        <v>8.8178315563097</v>
      </c>
    </row>
    <row r="456" spans="2:6">
      <c r="B456" s="59">
        <v>440</v>
      </c>
      <c r="C456" s="60">
        <f ca="1" t="shared" si="18"/>
        <v>0.981778396052863</v>
      </c>
      <c r="D456" s="60">
        <f ca="1" t="shared" si="19"/>
        <v>0.182149399454925</v>
      </c>
      <c r="E456" s="60">
        <f ca="1" t="shared" si="20"/>
        <v>2</v>
      </c>
      <c r="F456" s="65">
        <f ca="1">IF(E456=1,$C$4+SQRT(D456*($C$6-$C$4)*($C$5-$C$4)),$C$6-SQRT((1-D456)*($C$6-$C$4)*($C$6-$C$5)))</f>
        <v>8.72105465281344</v>
      </c>
    </row>
    <row r="457" spans="2:6">
      <c r="B457" s="59">
        <v>441</v>
      </c>
      <c r="C457" s="60">
        <f ca="1" t="shared" si="18"/>
        <v>0.75584325905698</v>
      </c>
      <c r="D457" s="60">
        <f ca="1" t="shared" si="19"/>
        <v>0.897952129423056</v>
      </c>
      <c r="E457" s="60">
        <f ca="1" t="shared" si="20"/>
        <v>2</v>
      </c>
      <c r="F457" s="65">
        <f ca="1">IF(E457=1,$C$4+SQRT(D457*($C$6-$C$4)*($C$5-$C$4)),$C$6-SQRT((1-D457)*($C$6-$C$4)*($C$6-$C$5)))</f>
        <v>9.5482304335683</v>
      </c>
    </row>
    <row r="458" spans="2:6">
      <c r="B458" s="59">
        <v>442</v>
      </c>
      <c r="C458" s="60">
        <f ca="1" t="shared" si="18"/>
        <v>0.943691131121887</v>
      </c>
      <c r="D458" s="60">
        <f ca="1" t="shared" si="19"/>
        <v>0.160703932123769</v>
      </c>
      <c r="E458" s="60">
        <f ca="1" t="shared" si="20"/>
        <v>2</v>
      </c>
      <c r="F458" s="65">
        <f ca="1">IF(E458=1,$C$4+SQRT(D458*($C$6-$C$4)*($C$5-$C$4)),$C$6-SQRT((1-D458)*($C$6-$C$4)*($C$6-$C$5)))</f>
        <v>8.7043950695708</v>
      </c>
    </row>
    <row r="459" spans="2:6">
      <c r="B459" s="59">
        <v>443</v>
      </c>
      <c r="C459" s="60">
        <f ca="1" t="shared" si="18"/>
        <v>0.0506715615955406</v>
      </c>
      <c r="D459" s="60">
        <f ca="1" t="shared" si="19"/>
        <v>0.132925398722688</v>
      </c>
      <c r="E459" s="60">
        <f ca="1" t="shared" si="20"/>
        <v>1</v>
      </c>
      <c r="F459" s="65">
        <f ca="1">IF(E459=1,$C$4+SQRT(D459*($C$6-$C$4)*($C$5-$C$4)),$C$6-SQRT((1-D459)*($C$6-$C$4)*($C$6-$C$5)))</f>
        <v>8.51560721236749</v>
      </c>
    </row>
    <row r="460" spans="2:6">
      <c r="B460" s="59">
        <v>444</v>
      </c>
      <c r="C460" s="60">
        <f ca="1" t="shared" si="18"/>
        <v>0.97028001740626</v>
      </c>
      <c r="D460" s="60">
        <f ca="1" t="shared" si="19"/>
        <v>0.256002344375013</v>
      </c>
      <c r="E460" s="60">
        <f ca="1" t="shared" si="20"/>
        <v>2</v>
      </c>
      <c r="F460" s="65">
        <f ca="1">IF(E460=1,$C$4+SQRT(D460*($C$6-$C$4)*($C$5-$C$4)),$C$6-SQRT((1-D460)*($C$6-$C$4)*($C$6-$C$5)))</f>
        <v>8.78016586732049</v>
      </c>
    </row>
    <row r="461" spans="2:6">
      <c r="B461" s="59">
        <v>445</v>
      </c>
      <c r="C461" s="60">
        <f ca="1" t="shared" si="18"/>
        <v>0.433493013578896</v>
      </c>
      <c r="D461" s="60">
        <f ca="1" t="shared" si="19"/>
        <v>0.531870131110258</v>
      </c>
      <c r="E461" s="60">
        <f ca="1" t="shared" si="20"/>
        <v>1</v>
      </c>
      <c r="F461" s="65">
        <f ca="1">IF(E461=1,$C$4+SQRT(D461*($C$6-$C$4)*($C$5-$C$4)),$C$6-SQRT((1-D461)*($C$6-$C$4)*($C$6-$C$5)))</f>
        <v>9.03137784648523</v>
      </c>
    </row>
    <row r="462" spans="2:6">
      <c r="B462" s="59">
        <v>446</v>
      </c>
      <c r="C462" s="60">
        <f ca="1" t="shared" si="18"/>
        <v>0.120323363224288</v>
      </c>
      <c r="D462" s="60">
        <f ca="1" t="shared" si="19"/>
        <v>0.317979799019116</v>
      </c>
      <c r="E462" s="60">
        <f ca="1" t="shared" si="20"/>
        <v>1</v>
      </c>
      <c r="F462" s="65">
        <f ca="1">IF(E462=1,$C$4+SQRT(D462*($C$6-$C$4)*($C$5-$C$4)),$C$6-SQRT((1-D462)*($C$6-$C$4)*($C$6-$C$5)))</f>
        <v>8.79747075058477</v>
      </c>
    </row>
    <row r="463" spans="2:6">
      <c r="B463" s="59">
        <v>447</v>
      </c>
      <c r="C463" s="60">
        <f ca="1" t="shared" si="18"/>
        <v>0.209169882305343</v>
      </c>
      <c r="D463" s="60">
        <f ca="1" t="shared" si="19"/>
        <v>0.68241740930103</v>
      </c>
      <c r="E463" s="60">
        <f ca="1" t="shared" si="20"/>
        <v>1</v>
      </c>
      <c r="F463" s="65">
        <f ca="1">IF(E463=1,$C$4+SQRT(D463*($C$6-$C$4)*($C$5-$C$4)),$C$6-SQRT((1-D463)*($C$6-$C$4)*($C$6-$C$5)))</f>
        <v>9.16826145130363</v>
      </c>
    </row>
    <row r="464" spans="2:6">
      <c r="B464" s="59">
        <v>448</v>
      </c>
      <c r="C464" s="60">
        <f ca="1" t="shared" si="18"/>
        <v>0.0163703992831887</v>
      </c>
      <c r="D464" s="60">
        <f ca="1" t="shared" si="19"/>
        <v>0.730548059569994</v>
      </c>
      <c r="E464" s="60">
        <f ca="1" t="shared" si="20"/>
        <v>1</v>
      </c>
      <c r="F464" s="65">
        <f ca="1">IF(E464=1,$C$4+SQRT(D464*($C$6-$C$4)*($C$5-$C$4)),$C$6-SQRT((1-D464)*($C$6-$C$4)*($C$6-$C$5)))</f>
        <v>9.20875808958616</v>
      </c>
    </row>
    <row r="465" spans="2:6">
      <c r="B465" s="59">
        <v>449</v>
      </c>
      <c r="C465" s="60">
        <f ca="1" t="shared" ref="C465:C528" si="21">RAND()</f>
        <v>0.817944198187075</v>
      </c>
      <c r="D465" s="60">
        <f ca="1" t="shared" ref="D465:D528" si="22">RAND()</f>
        <v>0.784815833531306</v>
      </c>
      <c r="E465" s="60">
        <f ca="1" t="shared" ref="E465:E528" si="23">IF(C465&lt;=$C$10,1,2)</f>
        <v>2</v>
      </c>
      <c r="F465" s="65">
        <f ca="1">IF(E465=1,$C$4+SQRT(D465*($C$6-$C$4)*($C$5-$C$4)),$C$6-SQRT((1-D465)*($C$6-$C$4)*($C$6-$C$5)))</f>
        <v>9.34397535645573</v>
      </c>
    </row>
    <row r="466" spans="2:6">
      <c r="B466" s="59">
        <v>450</v>
      </c>
      <c r="C466" s="60">
        <f ca="1" t="shared" si="21"/>
        <v>0.710828351147025</v>
      </c>
      <c r="D466" s="60">
        <f ca="1" t="shared" si="22"/>
        <v>0.945725354985963</v>
      </c>
      <c r="E466" s="60">
        <f ca="1" t="shared" si="23"/>
        <v>2</v>
      </c>
      <c r="F466" s="65">
        <f ca="1">IF(E466=1,$C$4+SQRT(D466*($C$6-$C$4)*($C$5-$C$4)),$C$6-SQRT((1-D466)*($C$6-$C$4)*($C$6-$C$5)))</f>
        <v>9.67053180725892</v>
      </c>
    </row>
    <row r="467" spans="2:6">
      <c r="B467" s="59">
        <v>451</v>
      </c>
      <c r="C467" s="60">
        <f ca="1" t="shared" si="21"/>
        <v>0.379482154502208</v>
      </c>
      <c r="D467" s="60">
        <f ca="1" t="shared" si="22"/>
        <v>0.430852220510974</v>
      </c>
      <c r="E467" s="60">
        <f ca="1" t="shared" si="23"/>
        <v>1</v>
      </c>
      <c r="F467" s="65">
        <f ca="1">IF(E467=1,$C$4+SQRT(D467*($C$6-$C$4)*($C$5-$C$4)),$C$6-SQRT((1-D467)*($C$6-$C$4)*($C$6-$C$5)))</f>
        <v>8.92828036768099</v>
      </c>
    </row>
    <row r="468" spans="2:6">
      <c r="B468" s="59">
        <v>452</v>
      </c>
      <c r="C468" s="60">
        <f ca="1" t="shared" si="21"/>
        <v>0.766564110687899</v>
      </c>
      <c r="D468" s="60">
        <f ca="1" t="shared" si="22"/>
        <v>0.134912334880171</v>
      </c>
      <c r="E468" s="60">
        <f ca="1" t="shared" si="23"/>
        <v>2</v>
      </c>
      <c r="F468" s="65">
        <f ca="1">IF(E468=1,$C$4+SQRT(D468*($C$6-$C$4)*($C$5-$C$4)),$C$6-SQRT((1-D468)*($C$6-$C$4)*($C$6-$C$5)))</f>
        <v>8.68463870733564</v>
      </c>
    </row>
    <row r="469" spans="2:6">
      <c r="B469" s="59">
        <v>453</v>
      </c>
      <c r="C469" s="60">
        <f ca="1" t="shared" si="21"/>
        <v>0.448667510162747</v>
      </c>
      <c r="D469" s="60">
        <f ca="1" t="shared" si="22"/>
        <v>0.98372711203722</v>
      </c>
      <c r="E469" s="60">
        <f ca="1" t="shared" si="23"/>
        <v>1</v>
      </c>
      <c r="F469" s="65">
        <f ca="1">IF(E469=1,$C$4+SQRT(D469*($C$6-$C$4)*($C$5-$C$4)),$C$6-SQRT((1-D469)*($C$6-$C$4)*($C$6-$C$5)))</f>
        <v>9.40265969646042</v>
      </c>
    </row>
    <row r="470" spans="2:6">
      <c r="B470" s="59">
        <v>454</v>
      </c>
      <c r="C470" s="60">
        <f ca="1" t="shared" si="21"/>
        <v>0.299687799735672</v>
      </c>
      <c r="D470" s="60">
        <f ca="1" t="shared" si="22"/>
        <v>0.0204255727165918</v>
      </c>
      <c r="E470" s="60">
        <f ca="1" t="shared" si="23"/>
        <v>1</v>
      </c>
      <c r="F470" s="65">
        <f ca="1">IF(E470=1,$C$4+SQRT(D470*($C$6-$C$4)*($C$5-$C$4)),$C$6-SQRT((1-D470)*($C$6-$C$4)*($C$6-$C$5)))</f>
        <v>8.20211666292808</v>
      </c>
    </row>
    <row r="471" spans="2:6">
      <c r="B471" s="59">
        <v>455</v>
      </c>
      <c r="C471" s="60">
        <f ca="1" t="shared" si="21"/>
        <v>0.684310974358646</v>
      </c>
      <c r="D471" s="60">
        <f ca="1" t="shared" si="22"/>
        <v>0.208203881246476</v>
      </c>
      <c r="E471" s="60">
        <f ca="1" t="shared" si="23"/>
        <v>2</v>
      </c>
      <c r="F471" s="65">
        <f ca="1">IF(E471=1,$C$4+SQRT(D471*($C$6-$C$4)*($C$5-$C$4)),$C$6-SQRT((1-D471)*($C$6-$C$4)*($C$6-$C$5)))</f>
        <v>8.74159138690684</v>
      </c>
    </row>
    <row r="472" spans="2:6">
      <c r="B472" s="59">
        <v>456</v>
      </c>
      <c r="C472" s="60">
        <f ca="1" t="shared" si="21"/>
        <v>0.0153160650574553</v>
      </c>
      <c r="D472" s="60">
        <f ca="1" t="shared" si="22"/>
        <v>0.0905955742407252</v>
      </c>
      <c r="E472" s="60">
        <f ca="1" t="shared" si="23"/>
        <v>1</v>
      </c>
      <c r="F472" s="65">
        <f ca="1">IF(E472=1,$C$4+SQRT(D472*($C$6-$C$4)*($C$5-$C$4)),$C$6-SQRT((1-D472)*($C$6-$C$4)*($C$6-$C$5)))</f>
        <v>8.42566553593338</v>
      </c>
    </row>
    <row r="473" spans="2:6">
      <c r="B473" s="59">
        <v>457</v>
      </c>
      <c r="C473" s="60">
        <f ca="1" t="shared" si="21"/>
        <v>0.506299047908184</v>
      </c>
      <c r="D473" s="60">
        <f ca="1" t="shared" si="22"/>
        <v>0.607011455629934</v>
      </c>
      <c r="E473" s="60">
        <f ca="1" t="shared" si="23"/>
        <v>2</v>
      </c>
      <c r="F473" s="65">
        <f ca="1">IF(E473=1,$C$4+SQRT(D473*($C$6-$C$4)*($C$5-$C$4)),$C$6-SQRT((1-D473)*($C$6-$C$4)*($C$6-$C$5)))</f>
        <v>9.11344651106652</v>
      </c>
    </row>
    <row r="474" spans="2:6">
      <c r="B474" s="59">
        <v>458</v>
      </c>
      <c r="C474" s="60">
        <f ca="1" t="shared" si="21"/>
        <v>0.128134020486238</v>
      </c>
      <c r="D474" s="60">
        <f ca="1" t="shared" si="22"/>
        <v>0.398768990354042</v>
      </c>
      <c r="E474" s="60">
        <f ca="1" t="shared" si="23"/>
        <v>1</v>
      </c>
      <c r="F474" s="65">
        <f ca="1">IF(E474=1,$C$4+SQRT(D474*($C$6-$C$4)*($C$5-$C$4)),$C$6-SQRT((1-D474)*($C$6-$C$4)*($C$6-$C$5)))</f>
        <v>8.89304981983542</v>
      </c>
    </row>
    <row r="475" spans="2:6">
      <c r="B475" s="59">
        <v>459</v>
      </c>
      <c r="C475" s="60">
        <f ca="1" t="shared" si="21"/>
        <v>0.0866715841877597</v>
      </c>
      <c r="D475" s="60">
        <f ca="1" t="shared" si="22"/>
        <v>0.782023931714696</v>
      </c>
      <c r="E475" s="60">
        <f ca="1" t="shared" si="23"/>
        <v>1</v>
      </c>
      <c r="F475" s="65">
        <f ca="1">IF(E475=1,$C$4+SQRT(D475*($C$6-$C$4)*($C$5-$C$4)),$C$6-SQRT((1-D475)*($C$6-$C$4)*($C$6-$C$5)))</f>
        <v>9.25061899211126</v>
      </c>
    </row>
    <row r="476" spans="2:6">
      <c r="B476" s="59">
        <v>460</v>
      </c>
      <c r="C476" s="60">
        <f ca="1" t="shared" si="21"/>
        <v>0.499274528353466</v>
      </c>
      <c r="D476" s="60">
        <f ca="1" t="shared" si="22"/>
        <v>0.518649869973384</v>
      </c>
      <c r="E476" s="60">
        <f ca="1" t="shared" si="23"/>
        <v>1</v>
      </c>
      <c r="F476" s="65">
        <f ca="1">IF(E476=1,$C$4+SQRT(D476*($C$6-$C$4)*($C$5-$C$4)),$C$6-SQRT((1-D476)*($C$6-$C$4)*($C$6-$C$5)))</f>
        <v>9.01847913083517</v>
      </c>
    </row>
    <row r="477" spans="2:6">
      <c r="B477" s="59">
        <v>461</v>
      </c>
      <c r="C477" s="60">
        <f ca="1" t="shared" si="21"/>
        <v>0.150653668653199</v>
      </c>
      <c r="D477" s="60">
        <f ca="1" t="shared" si="22"/>
        <v>0.806967641403343</v>
      </c>
      <c r="E477" s="60">
        <f ca="1" t="shared" si="23"/>
        <v>1</v>
      </c>
      <c r="F477" s="65">
        <f ca="1">IF(E477=1,$C$4+SQRT(D477*($C$6-$C$4)*($C$5-$C$4)),$C$6-SQRT((1-D477)*($C$6-$C$4)*($C$6-$C$5)))</f>
        <v>9.27040752627127</v>
      </c>
    </row>
    <row r="478" spans="2:6">
      <c r="B478" s="59">
        <v>462</v>
      </c>
      <c r="C478" s="60">
        <f ca="1" t="shared" si="21"/>
        <v>0.370525759574562</v>
      </c>
      <c r="D478" s="60">
        <f ca="1" t="shared" si="22"/>
        <v>0.688508719040559</v>
      </c>
      <c r="E478" s="60">
        <f ca="1" t="shared" si="23"/>
        <v>1</v>
      </c>
      <c r="F478" s="65">
        <f ca="1">IF(E478=1,$C$4+SQRT(D478*($C$6-$C$4)*($C$5-$C$4)),$C$6-SQRT((1-D478)*($C$6-$C$4)*($C$6-$C$5)))</f>
        <v>9.17346386313389</v>
      </c>
    </row>
    <row r="479" spans="2:6">
      <c r="B479" s="59">
        <v>463</v>
      </c>
      <c r="C479" s="60">
        <f ca="1" t="shared" si="21"/>
        <v>0.868158002455019</v>
      </c>
      <c r="D479" s="60">
        <f ca="1" t="shared" si="22"/>
        <v>0.179145752231449</v>
      </c>
      <c r="E479" s="60">
        <f ca="1" t="shared" si="23"/>
        <v>2</v>
      </c>
      <c r="F479" s="65">
        <f ca="1">IF(E479=1,$C$4+SQRT(D479*($C$6-$C$4)*($C$5-$C$4)),$C$6-SQRT((1-D479)*($C$6-$C$4)*($C$6-$C$5)))</f>
        <v>8.71870827071385</v>
      </c>
    </row>
    <row r="480" spans="2:6">
      <c r="B480" s="59">
        <v>464</v>
      </c>
      <c r="C480" s="60">
        <f ca="1" t="shared" si="21"/>
        <v>0.682386290692183</v>
      </c>
      <c r="D480" s="60">
        <f ca="1" t="shared" si="22"/>
        <v>0.230087983773578</v>
      </c>
      <c r="E480" s="60">
        <f ca="1" t="shared" si="23"/>
        <v>2</v>
      </c>
      <c r="F480" s="65">
        <f ca="1">IF(E480=1,$C$4+SQRT(D480*($C$6-$C$4)*($C$5-$C$4)),$C$6-SQRT((1-D480)*($C$6-$C$4)*($C$6-$C$5)))</f>
        <v>8.75910353677156</v>
      </c>
    </row>
    <row r="481" spans="2:6">
      <c r="B481" s="59">
        <v>465</v>
      </c>
      <c r="C481" s="60">
        <f ca="1" t="shared" si="21"/>
        <v>0.801240461097507</v>
      </c>
      <c r="D481" s="60">
        <f ca="1" t="shared" si="22"/>
        <v>0.0660047159639248</v>
      </c>
      <c r="E481" s="60">
        <f ca="1" t="shared" si="23"/>
        <v>2</v>
      </c>
      <c r="F481" s="65">
        <f ca="1">IF(E481=1,$C$4+SQRT(D481*($C$6-$C$4)*($C$5-$C$4)),$C$6-SQRT((1-D481)*($C$6-$C$4)*($C$6-$C$5)))</f>
        <v>8.63325548544282</v>
      </c>
    </row>
    <row r="482" spans="2:6">
      <c r="B482" s="59">
        <v>466</v>
      </c>
      <c r="C482" s="60">
        <f ca="1" t="shared" si="21"/>
        <v>0.624982303246146</v>
      </c>
      <c r="D482" s="60">
        <f ca="1" t="shared" si="22"/>
        <v>0.161608807311777</v>
      </c>
      <c r="E482" s="60">
        <f ca="1" t="shared" si="23"/>
        <v>2</v>
      </c>
      <c r="F482" s="65">
        <f ca="1">IF(E482=1,$C$4+SQRT(D482*($C$6-$C$4)*($C$5-$C$4)),$C$6-SQRT((1-D482)*($C$6-$C$4)*($C$6-$C$5)))</f>
        <v>8.705093676988</v>
      </c>
    </row>
    <row r="483" spans="2:6">
      <c r="B483" s="59">
        <v>467</v>
      </c>
      <c r="C483" s="60">
        <f ca="1" t="shared" si="21"/>
        <v>0.942377542362651</v>
      </c>
      <c r="D483" s="60">
        <f ca="1" t="shared" si="22"/>
        <v>0.54543087122979</v>
      </c>
      <c r="E483" s="60">
        <f ca="1" t="shared" si="23"/>
        <v>2</v>
      </c>
      <c r="F483" s="65">
        <f ca="1">IF(E483=1,$C$4+SQRT(D483*($C$6-$C$4)*($C$5-$C$4)),$C$6-SQRT((1-D483)*($C$6-$C$4)*($C$6-$C$5)))</f>
        <v>9.04651258134131</v>
      </c>
    </row>
    <row r="484" spans="2:6">
      <c r="B484" s="59">
        <v>468</v>
      </c>
      <c r="C484" s="60">
        <f ca="1" t="shared" si="21"/>
        <v>0.100865741554236</v>
      </c>
      <c r="D484" s="60">
        <f ca="1" t="shared" si="22"/>
        <v>0.054367085970825</v>
      </c>
      <c r="E484" s="60">
        <f ca="1" t="shared" si="23"/>
        <v>1</v>
      </c>
      <c r="F484" s="65">
        <f ca="1">IF(E484=1,$C$4+SQRT(D484*($C$6-$C$4)*($C$5-$C$4)),$C$6-SQRT((1-D484)*($C$6-$C$4)*($C$6-$C$5)))</f>
        <v>8.32974864964341</v>
      </c>
    </row>
    <row r="485" spans="2:6">
      <c r="B485" s="59">
        <v>469</v>
      </c>
      <c r="C485" s="60">
        <f ca="1" t="shared" si="21"/>
        <v>0.134759661334331</v>
      </c>
      <c r="D485" s="60">
        <f ca="1" t="shared" si="22"/>
        <v>0.595248209804297</v>
      </c>
      <c r="E485" s="60">
        <f ca="1" t="shared" si="23"/>
        <v>1</v>
      </c>
      <c r="F485" s="65">
        <f ca="1">IF(E485=1,$C$4+SQRT(D485*($C$6-$C$4)*($C$5-$C$4)),$C$6-SQRT((1-D485)*($C$6-$C$4)*($C$6-$C$5)))</f>
        <v>9.09109872129363</v>
      </c>
    </row>
    <row r="486" spans="2:6">
      <c r="B486" s="59">
        <v>470</v>
      </c>
      <c r="C486" s="60">
        <f ca="1" t="shared" si="21"/>
        <v>0.187274770364743</v>
      </c>
      <c r="D486" s="60">
        <f ca="1" t="shared" si="22"/>
        <v>0.832020246986745</v>
      </c>
      <c r="E486" s="60">
        <f ca="1" t="shared" si="23"/>
        <v>1</v>
      </c>
      <c r="F486" s="65">
        <f ca="1">IF(E486=1,$C$4+SQRT(D486*($C$6-$C$4)*($C$5-$C$4)),$C$6-SQRT((1-D486)*($C$6-$C$4)*($C$6-$C$5)))</f>
        <v>9.28997693544245</v>
      </c>
    </row>
    <row r="487" spans="2:6">
      <c r="B487" s="59">
        <v>471</v>
      </c>
      <c r="C487" s="60">
        <f ca="1" t="shared" si="21"/>
        <v>0.909569767124879</v>
      </c>
      <c r="D487" s="60">
        <f ca="1" t="shared" si="22"/>
        <v>0.564593707155089</v>
      </c>
      <c r="E487" s="60">
        <f ca="1" t="shared" si="23"/>
        <v>2</v>
      </c>
      <c r="F487" s="65">
        <f ca="1">IF(E487=1,$C$4+SQRT(D487*($C$6-$C$4)*($C$5-$C$4)),$C$6-SQRT((1-D487)*($C$6-$C$4)*($C$6-$C$5)))</f>
        <v>9.06682660470317</v>
      </c>
    </row>
    <row r="488" spans="2:6">
      <c r="B488" s="59">
        <v>472</v>
      </c>
      <c r="C488" s="60">
        <f ca="1" t="shared" si="21"/>
        <v>0.823472216333132</v>
      </c>
      <c r="D488" s="60">
        <f ca="1" t="shared" si="22"/>
        <v>0.576403111549852</v>
      </c>
      <c r="E488" s="60">
        <f ca="1" t="shared" si="23"/>
        <v>2</v>
      </c>
      <c r="F488" s="65">
        <f ca="1">IF(E488=1,$C$4+SQRT(D488*($C$6-$C$4)*($C$5-$C$4)),$C$6-SQRT((1-D488)*($C$6-$C$4)*($C$6-$C$5)))</f>
        <v>9.07956870060808</v>
      </c>
    </row>
    <row r="489" spans="2:6">
      <c r="B489" s="59">
        <v>473</v>
      </c>
      <c r="C489" s="60">
        <f ca="1" t="shared" si="21"/>
        <v>0.97998161613583</v>
      </c>
      <c r="D489" s="60">
        <f ca="1" t="shared" si="22"/>
        <v>0.0714795659013177</v>
      </c>
      <c r="E489" s="60">
        <f ca="1" t="shared" si="23"/>
        <v>2</v>
      </c>
      <c r="F489" s="65">
        <f ca="1">IF(E489=1,$C$4+SQRT(D489*($C$6-$C$4)*($C$5-$C$4)),$C$6-SQRT((1-D489)*($C$6-$C$4)*($C$6-$C$5)))</f>
        <v>8.63726713248804</v>
      </c>
    </row>
    <row r="490" spans="2:6">
      <c r="B490" s="59">
        <v>474</v>
      </c>
      <c r="C490" s="60">
        <f ca="1" t="shared" si="21"/>
        <v>0.33507431175774</v>
      </c>
      <c r="D490" s="60">
        <f ca="1" t="shared" si="22"/>
        <v>0.483684797910241</v>
      </c>
      <c r="E490" s="60">
        <f ca="1" t="shared" si="23"/>
        <v>1</v>
      </c>
      <c r="F490" s="65">
        <f ca="1">IF(E490=1,$C$4+SQRT(D490*($C$6-$C$4)*($C$5-$C$4)),$C$6-SQRT((1-D490)*($C$6-$C$4)*($C$6-$C$5)))</f>
        <v>8.98354948824169</v>
      </c>
    </row>
    <row r="491" spans="2:6">
      <c r="B491" s="59">
        <v>475</v>
      </c>
      <c r="C491" s="60">
        <f ca="1" t="shared" si="21"/>
        <v>0.00567256760000467</v>
      </c>
      <c r="D491" s="60">
        <f ca="1" t="shared" si="22"/>
        <v>0.287909787421191</v>
      </c>
      <c r="E491" s="60">
        <f ca="1" t="shared" si="23"/>
        <v>1</v>
      </c>
      <c r="F491" s="65">
        <f ca="1">IF(E491=1,$C$4+SQRT(D491*($C$6-$C$4)*($C$5-$C$4)),$C$6-SQRT((1-D491)*($C$6-$C$4)*($C$6-$C$5)))</f>
        <v>8.75882776362122</v>
      </c>
    </row>
    <row r="492" spans="2:6">
      <c r="B492" s="59">
        <v>476</v>
      </c>
      <c r="C492" s="60">
        <f ca="1" t="shared" si="21"/>
        <v>0.984406086809333</v>
      </c>
      <c r="D492" s="60">
        <f ca="1" t="shared" si="22"/>
        <v>0.20669552888389</v>
      </c>
      <c r="E492" s="60">
        <f ca="1" t="shared" si="23"/>
        <v>2</v>
      </c>
      <c r="F492" s="65">
        <f ca="1">IF(E492=1,$C$4+SQRT(D492*($C$6-$C$4)*($C$5-$C$4)),$C$6-SQRT((1-D492)*($C$6-$C$4)*($C$6-$C$5)))</f>
        <v>8.74039333828682</v>
      </c>
    </row>
    <row r="493" spans="2:6">
      <c r="B493" s="59">
        <v>477</v>
      </c>
      <c r="C493" s="60">
        <f ca="1" t="shared" si="21"/>
        <v>0.133412811843423</v>
      </c>
      <c r="D493" s="60">
        <f ca="1" t="shared" si="22"/>
        <v>0.762532723556766</v>
      </c>
      <c r="E493" s="60">
        <f ca="1" t="shared" si="23"/>
        <v>1</v>
      </c>
      <c r="F493" s="65">
        <f ca="1">IF(E493=1,$C$4+SQRT(D493*($C$6-$C$4)*($C$5-$C$4)),$C$6-SQRT((1-D493)*($C$6-$C$4)*($C$6-$C$5)))</f>
        <v>9.23493540200026</v>
      </c>
    </row>
    <row r="494" spans="2:6">
      <c r="B494" s="59">
        <v>478</v>
      </c>
      <c r="C494" s="60">
        <f ca="1" t="shared" si="21"/>
        <v>0.406646665664243</v>
      </c>
      <c r="D494" s="60">
        <f ca="1" t="shared" si="22"/>
        <v>0.997785262512162</v>
      </c>
      <c r="E494" s="60">
        <f ca="1" t="shared" si="23"/>
        <v>1</v>
      </c>
      <c r="F494" s="65">
        <f ca="1">IF(E494=1,$C$4+SQRT(D494*($C$6-$C$4)*($C$5-$C$4)),$C$6-SQRT((1-D494)*($C$6-$C$4)*($C$6-$C$5)))</f>
        <v>9.41264663841469</v>
      </c>
    </row>
    <row r="495" spans="2:6">
      <c r="B495" s="59">
        <v>479</v>
      </c>
      <c r="C495" s="60">
        <f ca="1" t="shared" si="21"/>
        <v>0.899197073821974</v>
      </c>
      <c r="D495" s="60">
        <f ca="1" t="shared" si="22"/>
        <v>0.383194488121247</v>
      </c>
      <c r="E495" s="60">
        <f ca="1" t="shared" si="23"/>
        <v>2</v>
      </c>
      <c r="F495" s="65">
        <f ca="1">IF(E495=1,$C$4+SQRT(D495*($C$6-$C$4)*($C$5-$C$4)),$C$6-SQRT((1-D495)*($C$6-$C$4)*($C$6-$C$5)))</f>
        <v>8.88931956722129</v>
      </c>
    </row>
    <row r="496" spans="2:6">
      <c r="B496" s="59">
        <v>480</v>
      </c>
      <c r="C496" s="60">
        <f ca="1" t="shared" si="21"/>
        <v>0.615023014389834</v>
      </c>
      <c r="D496" s="60">
        <f ca="1" t="shared" si="22"/>
        <v>0.511659565194994</v>
      </c>
      <c r="E496" s="60">
        <f ca="1" t="shared" si="23"/>
        <v>2</v>
      </c>
      <c r="F496" s="65">
        <f ca="1">IF(E496=1,$C$4+SQRT(D496*($C$6-$C$4)*($C$5-$C$4)),$C$6-SQRT((1-D496)*($C$6-$C$4)*($C$6-$C$5)))</f>
        <v>9.01172834220038</v>
      </c>
    </row>
    <row r="497" spans="2:6">
      <c r="B497" s="59">
        <v>481</v>
      </c>
      <c r="C497" s="60">
        <f ca="1" t="shared" si="21"/>
        <v>0.314672524793049</v>
      </c>
      <c r="D497" s="60">
        <f ca="1" t="shared" si="22"/>
        <v>0.0140437791604398</v>
      </c>
      <c r="E497" s="60">
        <f ca="1" t="shared" si="23"/>
        <v>1</v>
      </c>
      <c r="F497" s="65">
        <f ca="1">IF(E497=1,$C$4+SQRT(D497*($C$6-$C$4)*($C$5-$C$4)),$C$6-SQRT((1-D497)*($C$6-$C$4)*($C$6-$C$5)))</f>
        <v>8.16759343161616</v>
      </c>
    </row>
    <row r="498" spans="2:6">
      <c r="B498" s="59">
        <v>482</v>
      </c>
      <c r="C498" s="60">
        <f ca="1" t="shared" si="21"/>
        <v>0.382257300503558</v>
      </c>
      <c r="D498" s="60">
        <f ca="1" t="shared" si="22"/>
        <v>0.859753140632905</v>
      </c>
      <c r="E498" s="60">
        <f ca="1" t="shared" si="23"/>
        <v>1</v>
      </c>
      <c r="F498" s="65">
        <f ca="1">IF(E498=1,$C$4+SQRT(D498*($C$6-$C$4)*($C$5-$C$4)),$C$6-SQRT((1-D498)*($C$6-$C$4)*($C$6-$C$5)))</f>
        <v>9.31129946284814</v>
      </c>
    </row>
    <row r="499" spans="2:6">
      <c r="B499" s="59">
        <v>483</v>
      </c>
      <c r="C499" s="60">
        <f ca="1" t="shared" si="21"/>
        <v>0.865809016712785</v>
      </c>
      <c r="D499" s="60">
        <f ca="1" t="shared" si="22"/>
        <v>0.365379484947887</v>
      </c>
      <c r="E499" s="60">
        <f ca="1" t="shared" si="23"/>
        <v>2</v>
      </c>
      <c r="F499" s="65">
        <f ca="1">IF(E499=1,$C$4+SQRT(D499*($C$6-$C$4)*($C$5-$C$4)),$C$6-SQRT((1-D499)*($C$6-$C$4)*($C$6-$C$5)))</f>
        <v>8.87339402180522</v>
      </c>
    </row>
    <row r="500" spans="2:6">
      <c r="B500" s="59">
        <v>484</v>
      </c>
      <c r="C500" s="60">
        <f ca="1" t="shared" si="21"/>
        <v>0.882159711859164</v>
      </c>
      <c r="D500" s="60">
        <f ca="1" t="shared" si="22"/>
        <v>0.805815670531914</v>
      </c>
      <c r="E500" s="60">
        <f ca="1" t="shared" si="23"/>
        <v>2</v>
      </c>
      <c r="F500" s="65">
        <f ca="1">IF(E500=1,$C$4+SQRT(D500*($C$6-$C$4)*($C$5-$C$4)),$C$6-SQRT((1-D500)*($C$6-$C$4)*($C$6-$C$5)))</f>
        <v>9.376807687037</v>
      </c>
    </row>
    <row r="501" spans="2:6">
      <c r="B501" s="59">
        <v>485</v>
      </c>
      <c r="C501" s="60">
        <f ca="1" t="shared" si="21"/>
        <v>0.351410319732717</v>
      </c>
      <c r="D501" s="60">
        <f ca="1" t="shared" si="22"/>
        <v>0.251712811777247</v>
      </c>
      <c r="E501" s="60">
        <f ca="1" t="shared" si="23"/>
        <v>1</v>
      </c>
      <c r="F501" s="65">
        <f ca="1">IF(E501=1,$C$4+SQRT(D501*($C$6-$C$4)*($C$5-$C$4)),$C$6-SQRT((1-D501)*($C$6-$C$4)*($C$6-$C$5)))</f>
        <v>8.70952492807124</v>
      </c>
    </row>
    <row r="502" spans="2:6">
      <c r="B502" s="59">
        <v>486</v>
      </c>
      <c r="C502" s="60">
        <f ca="1" t="shared" si="21"/>
        <v>0.319073702345267</v>
      </c>
      <c r="D502" s="60">
        <f ca="1" t="shared" si="22"/>
        <v>0.962495821649496</v>
      </c>
      <c r="E502" s="60">
        <f ca="1" t="shared" si="23"/>
        <v>1</v>
      </c>
      <c r="F502" s="65">
        <f ca="1">IF(E502=1,$C$4+SQRT(D502*($C$6-$C$4)*($C$5-$C$4)),$C$6-SQRT((1-D502)*($C$6-$C$4)*($C$6-$C$5)))</f>
        <v>9.38744068100189</v>
      </c>
    </row>
    <row r="503" spans="2:6">
      <c r="B503" s="59">
        <v>487</v>
      </c>
      <c r="C503" s="60">
        <f ca="1" t="shared" si="21"/>
        <v>0.411218555800669</v>
      </c>
      <c r="D503" s="60">
        <f ca="1" t="shared" si="22"/>
        <v>0.802951264903393</v>
      </c>
      <c r="E503" s="60">
        <f ca="1" t="shared" si="23"/>
        <v>1</v>
      </c>
      <c r="F503" s="65">
        <f ca="1">IF(E503=1,$C$4+SQRT(D503*($C$6-$C$4)*($C$5-$C$4)),$C$6-SQRT((1-D503)*($C$6-$C$4)*($C$6-$C$5)))</f>
        <v>9.26724209597329</v>
      </c>
    </row>
    <row r="504" spans="2:6">
      <c r="B504" s="59">
        <v>488</v>
      </c>
      <c r="C504" s="60">
        <f ca="1" t="shared" si="21"/>
        <v>0.237113810930798</v>
      </c>
      <c r="D504" s="60">
        <f ca="1" t="shared" si="22"/>
        <v>0.403940406989578</v>
      </c>
      <c r="E504" s="60">
        <f ca="1" t="shared" si="23"/>
        <v>1</v>
      </c>
      <c r="F504" s="65">
        <f ca="1">IF(E504=1,$C$4+SQRT(D504*($C$6-$C$4)*($C$5-$C$4)),$C$6-SQRT((1-D504)*($C$6-$C$4)*($C$6-$C$5)))</f>
        <v>8.89882190337083</v>
      </c>
    </row>
    <row r="505" spans="2:6">
      <c r="B505" s="59">
        <v>489</v>
      </c>
      <c r="C505" s="60">
        <f ca="1" t="shared" si="21"/>
        <v>0.371576613016222</v>
      </c>
      <c r="D505" s="60">
        <f ca="1" t="shared" si="22"/>
        <v>0.333544502993411</v>
      </c>
      <c r="E505" s="60">
        <f ca="1" t="shared" si="23"/>
        <v>1</v>
      </c>
      <c r="F505" s="65">
        <f ca="1">IF(E505=1,$C$4+SQRT(D505*($C$6-$C$4)*($C$5-$C$4)),$C$6-SQRT((1-D505)*($C$6-$C$4)*($C$6-$C$5)))</f>
        <v>8.81675516893793</v>
      </c>
    </row>
    <row r="506" spans="2:6">
      <c r="B506" s="59">
        <v>490</v>
      </c>
      <c r="C506" s="60">
        <f ca="1" t="shared" si="21"/>
        <v>0.573331095358656</v>
      </c>
      <c r="D506" s="60">
        <f ca="1" t="shared" si="22"/>
        <v>0.235097734643525</v>
      </c>
      <c r="E506" s="60">
        <f ca="1" t="shared" si="23"/>
        <v>2</v>
      </c>
      <c r="F506" s="65">
        <f ca="1">IF(E506=1,$C$4+SQRT(D506*($C$6-$C$4)*($C$5-$C$4)),$C$6-SQRT((1-D506)*($C$6-$C$4)*($C$6-$C$5)))</f>
        <v>8.7631473286147</v>
      </c>
    </row>
    <row r="507" spans="2:6">
      <c r="B507" s="59">
        <v>491</v>
      </c>
      <c r="C507" s="60">
        <f ca="1" t="shared" si="21"/>
        <v>0.100831003881349</v>
      </c>
      <c r="D507" s="60">
        <f ca="1" t="shared" si="22"/>
        <v>0.0652901258617615</v>
      </c>
      <c r="E507" s="60">
        <f ca="1" t="shared" si="23"/>
        <v>1</v>
      </c>
      <c r="F507" s="65">
        <f ca="1">IF(E507=1,$C$4+SQRT(D507*($C$6-$C$4)*($C$5-$C$4)),$C$6-SQRT((1-D507)*($C$6-$C$4)*($C$6-$C$5)))</f>
        <v>8.36135889600717</v>
      </c>
    </row>
    <row r="508" spans="2:6">
      <c r="B508" s="59">
        <v>492</v>
      </c>
      <c r="C508" s="60">
        <f ca="1" t="shared" si="21"/>
        <v>0.652397911717321</v>
      </c>
      <c r="D508" s="60">
        <f ca="1" t="shared" si="22"/>
        <v>0.438328647910368</v>
      </c>
      <c r="E508" s="60">
        <f ca="1" t="shared" si="23"/>
        <v>2</v>
      </c>
      <c r="F508" s="65">
        <f ca="1">IF(E508=1,$C$4+SQRT(D508*($C$6-$C$4)*($C$5-$C$4)),$C$6-SQRT((1-D508)*($C$6-$C$4)*($C$6-$C$5)))</f>
        <v>8.94012137290194</v>
      </c>
    </row>
    <row r="509" spans="2:6">
      <c r="B509" s="59">
        <v>493</v>
      </c>
      <c r="C509" s="60">
        <f ca="1" t="shared" si="21"/>
        <v>0.656896692184615</v>
      </c>
      <c r="D509" s="60">
        <f ca="1" t="shared" si="22"/>
        <v>0.948606649893114</v>
      </c>
      <c r="E509" s="60">
        <f ca="1" t="shared" si="23"/>
        <v>2</v>
      </c>
      <c r="F509" s="65">
        <f ca="1">IF(E509=1,$C$4+SQRT(D509*($C$6-$C$4)*($C$5-$C$4)),$C$6-SQRT((1-D509)*($C$6-$C$4)*($C$6-$C$5)))</f>
        <v>9.67939635028002</v>
      </c>
    </row>
    <row r="510" spans="2:6">
      <c r="B510" s="59">
        <v>494</v>
      </c>
      <c r="C510" s="60">
        <f ca="1" t="shared" si="21"/>
        <v>0.39185765402698</v>
      </c>
      <c r="D510" s="60">
        <f ca="1" t="shared" si="22"/>
        <v>0.808728495736119</v>
      </c>
      <c r="E510" s="60">
        <f ca="1" t="shared" si="23"/>
        <v>1</v>
      </c>
      <c r="F510" s="65">
        <f ca="1">IF(E510=1,$C$4+SQRT(D510*($C$6-$C$4)*($C$5-$C$4)),$C$6-SQRT((1-D510)*($C$6-$C$4)*($C$6-$C$5)))</f>
        <v>9.2717928256883</v>
      </c>
    </row>
    <row r="511" spans="2:6">
      <c r="B511" s="59">
        <v>495</v>
      </c>
      <c r="C511" s="60">
        <f ca="1" t="shared" si="21"/>
        <v>0.884040237080619</v>
      </c>
      <c r="D511" s="60">
        <f ca="1" t="shared" si="22"/>
        <v>0.590541980404269</v>
      </c>
      <c r="E511" s="60">
        <f ca="1" t="shared" si="23"/>
        <v>2</v>
      </c>
      <c r="F511" s="65">
        <f ca="1">IF(E511=1,$C$4+SQRT(D511*($C$6-$C$4)*($C$5-$C$4)),$C$6-SQRT((1-D511)*($C$6-$C$4)*($C$6-$C$5)))</f>
        <v>9.09506020134406</v>
      </c>
    </row>
    <row r="512" spans="2:6">
      <c r="B512" s="59">
        <v>496</v>
      </c>
      <c r="C512" s="60">
        <f ca="1" t="shared" si="21"/>
        <v>0.527258394245188</v>
      </c>
      <c r="D512" s="60">
        <f ca="1" t="shared" si="22"/>
        <v>0.66837941042466</v>
      </c>
      <c r="E512" s="60">
        <f ca="1" t="shared" si="23"/>
        <v>2</v>
      </c>
      <c r="F512" s="65">
        <f ca="1">IF(E512=1,$C$4+SQRT(D512*($C$6-$C$4)*($C$5-$C$4)),$C$6-SQRT((1-D512)*($C$6-$C$4)*($C$6-$C$5)))</f>
        <v>9.1856037947346</v>
      </c>
    </row>
    <row r="513" spans="2:6">
      <c r="B513" s="59">
        <v>497</v>
      </c>
      <c r="C513" s="60">
        <f ca="1" t="shared" si="21"/>
        <v>0.0693606362624437</v>
      </c>
      <c r="D513" s="60">
        <f ca="1" t="shared" si="22"/>
        <v>0.403051134369514</v>
      </c>
      <c r="E513" s="60">
        <f ca="1" t="shared" si="23"/>
        <v>1</v>
      </c>
      <c r="F513" s="65">
        <f ca="1">IF(E513=1,$C$4+SQRT(D513*($C$6-$C$4)*($C$5-$C$4)),$C$6-SQRT((1-D513)*($C$6-$C$4)*($C$6-$C$5)))</f>
        <v>8.89783198246611</v>
      </c>
    </row>
    <row r="514" spans="2:6">
      <c r="B514" s="59">
        <v>498</v>
      </c>
      <c r="C514" s="60">
        <f ca="1" t="shared" si="21"/>
        <v>0.108662920364167</v>
      </c>
      <c r="D514" s="60">
        <f ca="1" t="shared" si="22"/>
        <v>0.355990586098793</v>
      </c>
      <c r="E514" s="60">
        <f ca="1" t="shared" si="23"/>
        <v>1</v>
      </c>
      <c r="F514" s="65">
        <f ca="1">IF(E514=1,$C$4+SQRT(D514*($C$6-$C$4)*($C$5-$C$4)),$C$6-SQRT((1-D514)*($C$6-$C$4)*($C$6-$C$5)))</f>
        <v>8.84378976777251</v>
      </c>
    </row>
    <row r="515" spans="2:6">
      <c r="B515" s="59">
        <v>499</v>
      </c>
      <c r="C515" s="60">
        <f ca="1" t="shared" si="21"/>
        <v>0.039177481145005</v>
      </c>
      <c r="D515" s="60">
        <f ca="1" t="shared" si="22"/>
        <v>0.255496996047368</v>
      </c>
      <c r="E515" s="60">
        <f ca="1" t="shared" si="23"/>
        <v>1</v>
      </c>
      <c r="F515" s="65">
        <f ca="1">IF(E515=1,$C$4+SQRT(D515*($C$6-$C$4)*($C$5-$C$4)),$C$6-SQRT((1-D515)*($C$6-$C$4)*($C$6-$C$5)))</f>
        <v>8.71483843775691</v>
      </c>
    </row>
    <row r="516" spans="2:6">
      <c r="B516" s="59">
        <v>500</v>
      </c>
      <c r="C516" s="60">
        <f ca="1" t="shared" si="21"/>
        <v>0.923393109364744</v>
      </c>
      <c r="D516" s="60">
        <f ca="1" t="shared" si="22"/>
        <v>0.226928150280773</v>
      </c>
      <c r="E516" s="60">
        <f ca="1" t="shared" si="23"/>
        <v>2</v>
      </c>
      <c r="F516" s="65">
        <f ca="1">IF(E516=1,$C$4+SQRT(D516*($C$6-$C$4)*($C$5-$C$4)),$C$6-SQRT((1-D516)*($C$6-$C$4)*($C$6-$C$5)))</f>
        <v>8.75655973225954</v>
      </c>
    </row>
    <row r="517" spans="2:6">
      <c r="B517" s="59">
        <v>501</v>
      </c>
      <c r="C517" s="60">
        <f ca="1" t="shared" si="21"/>
        <v>0.45757411995159</v>
      </c>
      <c r="D517" s="60">
        <f ca="1" t="shared" si="22"/>
        <v>0.57429869556192</v>
      </c>
      <c r="E517" s="60">
        <f ca="1" t="shared" si="23"/>
        <v>1</v>
      </c>
      <c r="F517" s="65">
        <f ca="1">IF(E517=1,$C$4+SQRT(D517*($C$6-$C$4)*($C$5-$C$4)),$C$6-SQRT((1-D517)*($C$6-$C$4)*($C$6-$C$5)))</f>
        <v>9.07172636018894</v>
      </c>
    </row>
    <row r="518" spans="2:6">
      <c r="B518" s="59">
        <v>502</v>
      </c>
      <c r="C518" s="60">
        <f ca="1" t="shared" si="21"/>
        <v>0.480953173960857</v>
      </c>
      <c r="D518" s="60">
        <f ca="1" t="shared" si="22"/>
        <v>0.383574031042011</v>
      </c>
      <c r="E518" s="60">
        <f ca="1" t="shared" si="23"/>
        <v>1</v>
      </c>
      <c r="F518" s="65">
        <f ca="1">IF(E518=1,$C$4+SQRT(D518*($C$6-$C$4)*($C$5-$C$4)),$C$6-SQRT((1-D518)*($C$6-$C$4)*($C$6-$C$5)))</f>
        <v>8.87586988878715</v>
      </c>
    </row>
    <row r="519" spans="2:6">
      <c r="B519" s="59">
        <v>503</v>
      </c>
      <c r="C519" s="60">
        <f ca="1" t="shared" si="21"/>
        <v>0.693204597009852</v>
      </c>
      <c r="D519" s="60">
        <f ca="1" t="shared" si="22"/>
        <v>0.615919545616598</v>
      </c>
      <c r="E519" s="60">
        <f ca="1" t="shared" si="23"/>
        <v>2</v>
      </c>
      <c r="F519" s="65">
        <f ca="1">IF(E519=1,$C$4+SQRT(D519*($C$6-$C$4)*($C$5-$C$4)),$C$6-SQRT((1-D519)*($C$6-$C$4)*($C$6-$C$5)))</f>
        <v>9.12355210721526</v>
      </c>
    </row>
    <row r="520" spans="2:6">
      <c r="B520" s="59">
        <v>504</v>
      </c>
      <c r="C520" s="60">
        <f ca="1" t="shared" si="21"/>
        <v>0.53195471480811</v>
      </c>
      <c r="D520" s="60">
        <f ca="1" t="shared" si="22"/>
        <v>0.863420994620192</v>
      </c>
      <c r="E520" s="60">
        <f ca="1" t="shared" si="23"/>
        <v>2</v>
      </c>
      <c r="F520" s="65">
        <f ca="1">IF(E520=1,$C$4+SQRT(D520*($C$6-$C$4)*($C$5-$C$4)),$C$6-SQRT((1-D520)*($C$6-$C$4)*($C$6-$C$5)))</f>
        <v>9.47735479456938</v>
      </c>
    </row>
    <row r="521" spans="2:6">
      <c r="B521" s="59">
        <v>505</v>
      </c>
      <c r="C521" s="60">
        <f ca="1" t="shared" si="21"/>
        <v>0.511034180418996</v>
      </c>
      <c r="D521" s="60">
        <f ca="1" t="shared" si="22"/>
        <v>0.486367767911567</v>
      </c>
      <c r="E521" s="60">
        <f ca="1" t="shared" si="23"/>
        <v>2</v>
      </c>
      <c r="F521" s="65">
        <f ca="1">IF(E521=1,$C$4+SQRT(D521*($C$6-$C$4)*($C$5-$C$4)),$C$6-SQRT((1-D521)*($C$6-$C$4)*($C$6-$C$5)))</f>
        <v>8.98645944127684</v>
      </c>
    </row>
    <row r="522" spans="2:6">
      <c r="B522" s="59">
        <v>506</v>
      </c>
      <c r="C522" s="60">
        <f ca="1" t="shared" si="21"/>
        <v>0.608347501147372</v>
      </c>
      <c r="D522" s="60">
        <f ca="1" t="shared" si="22"/>
        <v>0.632647824491214</v>
      </c>
      <c r="E522" s="60">
        <f ca="1" t="shared" si="23"/>
        <v>2</v>
      </c>
      <c r="F522" s="65">
        <f ca="1">IF(E522=1,$C$4+SQRT(D522*($C$6-$C$4)*($C$5-$C$4)),$C$6-SQRT((1-D522)*($C$6-$C$4)*($C$6-$C$5)))</f>
        <v>9.14285103335676</v>
      </c>
    </row>
    <row r="523" spans="2:6">
      <c r="B523" s="59">
        <v>507</v>
      </c>
      <c r="C523" s="60">
        <f ca="1" t="shared" si="21"/>
        <v>0.341272966172155</v>
      </c>
      <c r="D523" s="60">
        <f ca="1" t="shared" si="22"/>
        <v>0.995949054633646</v>
      </c>
      <c r="E523" s="60">
        <f ca="1" t="shared" si="23"/>
        <v>1</v>
      </c>
      <c r="F523" s="65">
        <f ca="1">IF(E523=1,$C$4+SQRT(D523*($C$6-$C$4)*($C$5-$C$4)),$C$6-SQRT((1-D523)*($C$6-$C$4)*($C$6-$C$5)))</f>
        <v>9.41134620461009</v>
      </c>
    </row>
    <row r="524" spans="2:6">
      <c r="B524" s="59">
        <v>508</v>
      </c>
      <c r="C524" s="60">
        <f ca="1" t="shared" si="21"/>
        <v>0.833153512379571</v>
      </c>
      <c r="D524" s="60">
        <f ca="1" t="shared" si="22"/>
        <v>0.0491014691921452</v>
      </c>
      <c r="E524" s="60">
        <f ca="1" t="shared" si="23"/>
        <v>2</v>
      </c>
      <c r="F524" s="65">
        <f ca="1">IF(E524=1,$C$4+SQRT(D524*($C$6-$C$4)*($C$5-$C$4)),$C$6-SQRT((1-D524)*($C$6-$C$4)*($C$6-$C$5)))</f>
        <v>8.62094341609356</v>
      </c>
    </row>
    <row r="525" spans="2:6">
      <c r="B525" s="59">
        <v>509</v>
      </c>
      <c r="C525" s="60">
        <f ca="1" t="shared" si="21"/>
        <v>0.808280861706837</v>
      </c>
      <c r="D525" s="60">
        <f ca="1" t="shared" si="22"/>
        <v>0.452044945081074</v>
      </c>
      <c r="E525" s="60">
        <f ca="1" t="shared" si="23"/>
        <v>2</v>
      </c>
      <c r="F525" s="65">
        <f ca="1">IF(E525=1,$C$4+SQRT(D525*($C$6-$C$4)*($C$5-$C$4)),$C$6-SQRT((1-D525)*($C$6-$C$4)*($C$6-$C$5)))</f>
        <v>8.95314274619801</v>
      </c>
    </row>
    <row r="526" spans="2:6">
      <c r="B526" s="59">
        <v>510</v>
      </c>
      <c r="C526" s="60">
        <f ca="1" t="shared" si="21"/>
        <v>0.448634445730443</v>
      </c>
      <c r="D526" s="60">
        <f ca="1" t="shared" si="22"/>
        <v>0.518991490340536</v>
      </c>
      <c r="E526" s="60">
        <f ca="1" t="shared" si="23"/>
        <v>1</v>
      </c>
      <c r="F526" s="65">
        <f ca="1">IF(E526=1,$C$4+SQRT(D526*($C$6-$C$4)*($C$5-$C$4)),$C$6-SQRT((1-D526)*($C$6-$C$4)*($C$6-$C$5)))</f>
        <v>9.01881449767908</v>
      </c>
    </row>
    <row r="527" spans="2:6">
      <c r="B527" s="59">
        <v>511</v>
      </c>
      <c r="C527" s="60">
        <f ca="1" t="shared" si="21"/>
        <v>0.488474169268085</v>
      </c>
      <c r="D527" s="60">
        <f ca="1" t="shared" si="22"/>
        <v>0.542198575746931</v>
      </c>
      <c r="E527" s="60">
        <f ca="1" t="shared" si="23"/>
        <v>1</v>
      </c>
      <c r="F527" s="65">
        <f ca="1">IF(E527=1,$C$4+SQRT(D527*($C$6-$C$4)*($C$5-$C$4)),$C$6-SQRT((1-D527)*($C$6-$C$4)*($C$6-$C$5)))</f>
        <v>9.04134391604977</v>
      </c>
    </row>
    <row r="528" spans="2:6">
      <c r="B528" s="59">
        <v>512</v>
      </c>
      <c r="C528" s="60">
        <f ca="1" t="shared" si="21"/>
        <v>0.695399648286979</v>
      </c>
      <c r="D528" s="60">
        <f ca="1" t="shared" si="22"/>
        <v>0.0255693873132699</v>
      </c>
      <c r="E528" s="60">
        <f ca="1" t="shared" si="23"/>
        <v>2</v>
      </c>
      <c r="F528" s="65">
        <f ca="1">IF(E528=1,$C$4+SQRT(D528*($C$6-$C$4)*($C$5-$C$4)),$C$6-SQRT((1-D528)*($C$6-$C$4)*($C$6-$C$5)))</f>
        <v>8.60398380189431</v>
      </c>
    </row>
    <row r="529" spans="2:6">
      <c r="B529" s="59">
        <v>513</v>
      </c>
      <c r="C529" s="60">
        <f ca="1" t="shared" ref="C529:C592" si="24">RAND()</f>
        <v>0.491489802142926</v>
      </c>
      <c r="D529" s="60">
        <f ca="1" t="shared" ref="D529:D592" si="25">RAND()</f>
        <v>0.711016859825503</v>
      </c>
      <c r="E529" s="60">
        <f ca="1" t="shared" ref="E529:E592" si="26">IF(C529&lt;=$C$10,1,2)</f>
        <v>1</v>
      </c>
      <c r="F529" s="65">
        <f ca="1">IF(E529=1,$C$4+SQRT(D529*($C$6-$C$4)*($C$5-$C$4)),$C$6-SQRT((1-D529)*($C$6-$C$4)*($C$6-$C$5)))</f>
        <v>9.19249055327537</v>
      </c>
    </row>
    <row r="530" spans="2:6">
      <c r="B530" s="59">
        <v>514</v>
      </c>
      <c r="C530" s="60">
        <f ca="1" t="shared" si="24"/>
        <v>0.0786406654507683</v>
      </c>
      <c r="D530" s="60">
        <f ca="1" t="shared" si="25"/>
        <v>0.61097885197692</v>
      </c>
      <c r="E530" s="60">
        <f ca="1" t="shared" si="26"/>
        <v>1</v>
      </c>
      <c r="F530" s="65">
        <f ca="1">IF(E530=1,$C$4+SQRT(D530*($C$6-$C$4)*($C$5-$C$4)),$C$6-SQRT((1-D530)*($C$6-$C$4)*($C$6-$C$5)))</f>
        <v>9.10542195742343</v>
      </c>
    </row>
    <row r="531" spans="2:6">
      <c r="B531" s="59">
        <v>515</v>
      </c>
      <c r="C531" s="60">
        <f ca="1" t="shared" si="24"/>
        <v>0.915582937889856</v>
      </c>
      <c r="D531" s="60">
        <f ca="1" t="shared" si="25"/>
        <v>0.750991664743791</v>
      </c>
      <c r="E531" s="60">
        <f ca="1" t="shared" si="26"/>
        <v>2</v>
      </c>
      <c r="F531" s="65">
        <f ca="1">IF(E531=1,$C$4+SQRT(D531*($C$6-$C$4)*($C$5-$C$4)),$C$6-SQRT((1-D531)*($C$6-$C$4)*($C$6-$C$5)))</f>
        <v>9.29429703804475</v>
      </c>
    </row>
    <row r="532" spans="2:6">
      <c r="B532" s="59">
        <v>516</v>
      </c>
      <c r="C532" s="60">
        <f ca="1" t="shared" si="24"/>
        <v>0.283341072140776</v>
      </c>
      <c r="D532" s="60">
        <f ca="1" t="shared" si="25"/>
        <v>0.866117257902019</v>
      </c>
      <c r="E532" s="60">
        <f ca="1" t="shared" si="26"/>
        <v>1</v>
      </c>
      <c r="F532" s="65">
        <f ca="1">IF(E532=1,$C$4+SQRT(D532*($C$6-$C$4)*($C$5-$C$4)),$C$6-SQRT((1-D532)*($C$6-$C$4)*($C$6-$C$5)))</f>
        <v>9.31614380513834</v>
      </c>
    </row>
    <row r="533" spans="2:6">
      <c r="B533" s="59">
        <v>517</v>
      </c>
      <c r="C533" s="60">
        <f ca="1" t="shared" si="24"/>
        <v>0.994915432825264</v>
      </c>
      <c r="D533" s="60">
        <f ca="1" t="shared" si="25"/>
        <v>0.517902269767096</v>
      </c>
      <c r="E533" s="60">
        <f ca="1" t="shared" si="26"/>
        <v>2</v>
      </c>
      <c r="F533" s="65">
        <f ca="1">IF(E533=1,$C$4+SQRT(D533*($C$6-$C$4)*($C$5-$C$4)),$C$6-SQRT((1-D533)*($C$6-$C$4)*($C$6-$C$5)))</f>
        <v>9.01806545000911</v>
      </c>
    </row>
    <row r="534" spans="2:6">
      <c r="B534" s="59">
        <v>518</v>
      </c>
      <c r="C534" s="60">
        <f ca="1" t="shared" si="24"/>
        <v>0.987666754886755</v>
      </c>
      <c r="D534" s="60">
        <f ca="1" t="shared" si="25"/>
        <v>0.629274900019708</v>
      </c>
      <c r="E534" s="60">
        <f ca="1" t="shared" si="26"/>
        <v>2</v>
      </c>
      <c r="F534" s="65">
        <f ca="1">IF(E534=1,$C$4+SQRT(D534*($C$6-$C$4)*($C$5-$C$4)),$C$6-SQRT((1-D534)*($C$6-$C$4)*($C$6-$C$5)))</f>
        <v>9.13892497425568</v>
      </c>
    </row>
    <row r="535" spans="2:6">
      <c r="B535" s="59">
        <v>519</v>
      </c>
      <c r="C535" s="60">
        <f ca="1" t="shared" si="24"/>
        <v>0.552479753854536</v>
      </c>
      <c r="D535" s="60">
        <f ca="1" t="shared" si="25"/>
        <v>0.760797762042236</v>
      </c>
      <c r="E535" s="60">
        <f ca="1" t="shared" si="26"/>
        <v>2</v>
      </c>
      <c r="F535" s="65">
        <f ca="1">IF(E535=1,$C$4+SQRT(D535*($C$6-$C$4)*($C$5-$C$4)),$C$6-SQRT((1-D535)*($C$6-$C$4)*($C$6-$C$5)))</f>
        <v>9.30833210576496</v>
      </c>
    </row>
    <row r="536" spans="2:6">
      <c r="B536" s="59">
        <v>520</v>
      </c>
      <c r="C536" s="60">
        <f ca="1" t="shared" si="24"/>
        <v>0.0157513429557117</v>
      </c>
      <c r="D536" s="60">
        <f ca="1" t="shared" si="25"/>
        <v>0.710155445928828</v>
      </c>
      <c r="E536" s="60">
        <f ca="1" t="shared" si="26"/>
        <v>1</v>
      </c>
      <c r="F536" s="65">
        <f ca="1">IF(E536=1,$C$4+SQRT(D536*($C$6-$C$4)*($C$5-$C$4)),$C$6-SQRT((1-D536)*($C$6-$C$4)*($C$6-$C$5)))</f>
        <v>9.19176796896781</v>
      </c>
    </row>
    <row r="537" spans="2:6">
      <c r="B537" s="59">
        <v>521</v>
      </c>
      <c r="C537" s="60">
        <f ca="1" t="shared" si="24"/>
        <v>0.231086023138076</v>
      </c>
      <c r="D537" s="60">
        <f ca="1" t="shared" si="25"/>
        <v>0.176103400716883</v>
      </c>
      <c r="E537" s="60">
        <f ca="1" t="shared" si="26"/>
        <v>1</v>
      </c>
      <c r="F537" s="65">
        <f ca="1">IF(E537=1,$C$4+SQRT(D537*($C$6-$C$4)*($C$5-$C$4)),$C$6-SQRT((1-D537)*($C$6-$C$4)*($C$6-$C$5)))</f>
        <v>8.59347013525009</v>
      </c>
    </row>
    <row r="538" spans="2:6">
      <c r="B538" s="59">
        <v>522</v>
      </c>
      <c r="C538" s="60">
        <f ca="1" t="shared" si="24"/>
        <v>0.00555903508262623</v>
      </c>
      <c r="D538" s="60">
        <f ca="1" t="shared" si="25"/>
        <v>0.10330095237834</v>
      </c>
      <c r="E538" s="60">
        <f ca="1" t="shared" si="26"/>
        <v>1</v>
      </c>
      <c r="F538" s="65">
        <f ca="1">IF(E538=1,$C$4+SQRT(D538*($C$6-$C$4)*($C$5-$C$4)),$C$6-SQRT((1-D538)*($C$6-$C$4)*($C$6-$C$5)))</f>
        <v>8.45453482238073</v>
      </c>
    </row>
    <row r="539" spans="2:6">
      <c r="B539" s="59">
        <v>523</v>
      </c>
      <c r="C539" s="60">
        <f ca="1" t="shared" si="24"/>
        <v>0.77347591891351</v>
      </c>
      <c r="D539" s="60">
        <f ca="1" t="shared" si="25"/>
        <v>0.487927597803145</v>
      </c>
      <c r="E539" s="60">
        <f ca="1" t="shared" si="26"/>
        <v>2</v>
      </c>
      <c r="F539" s="65">
        <f ca="1">IF(E539=1,$C$4+SQRT(D539*($C$6-$C$4)*($C$5-$C$4)),$C$6-SQRT((1-D539)*($C$6-$C$4)*($C$6-$C$5)))</f>
        <v>8.98799960257236</v>
      </c>
    </row>
    <row r="540" spans="2:6">
      <c r="B540" s="59">
        <v>524</v>
      </c>
      <c r="C540" s="60">
        <f ca="1" t="shared" si="24"/>
        <v>0.947360486909875</v>
      </c>
      <c r="D540" s="60">
        <f ca="1" t="shared" si="25"/>
        <v>0.187576681977464</v>
      </c>
      <c r="E540" s="60">
        <f ca="1" t="shared" si="26"/>
        <v>2</v>
      </c>
      <c r="F540" s="65">
        <f ca="1">IF(E540=1,$C$4+SQRT(D540*($C$6-$C$4)*($C$5-$C$4)),$C$6-SQRT((1-D540)*($C$6-$C$4)*($C$6-$C$5)))</f>
        <v>8.7253052773134</v>
      </c>
    </row>
    <row r="541" spans="2:6">
      <c r="B541" s="59">
        <v>525</v>
      </c>
      <c r="C541" s="60">
        <f ca="1" t="shared" si="24"/>
        <v>0.584915890422054</v>
      </c>
      <c r="D541" s="60">
        <f ca="1" t="shared" si="25"/>
        <v>0.545602585628578</v>
      </c>
      <c r="E541" s="60">
        <f ca="1" t="shared" si="26"/>
        <v>2</v>
      </c>
      <c r="F541" s="65">
        <f ca="1">IF(E541=1,$C$4+SQRT(D541*($C$6-$C$4)*($C$5-$C$4)),$C$6-SQRT((1-D541)*($C$6-$C$4)*($C$6-$C$5)))</f>
        <v>9.04669268924295</v>
      </c>
    </row>
    <row r="542" spans="2:6">
      <c r="B542" s="59">
        <v>526</v>
      </c>
      <c r="C542" s="60">
        <f ca="1" t="shared" si="24"/>
        <v>0.385574537565853</v>
      </c>
      <c r="D542" s="60">
        <f ca="1" t="shared" si="25"/>
        <v>0.874638011224716</v>
      </c>
      <c r="E542" s="60">
        <f ca="1" t="shared" si="26"/>
        <v>1</v>
      </c>
      <c r="F542" s="65">
        <f ca="1">IF(E542=1,$C$4+SQRT(D542*($C$6-$C$4)*($C$5-$C$4)),$C$6-SQRT((1-D542)*($C$6-$C$4)*($C$6-$C$5)))</f>
        <v>9.32260198943198</v>
      </c>
    </row>
    <row r="543" spans="2:6">
      <c r="B543" s="59">
        <v>527</v>
      </c>
      <c r="C543" s="60">
        <f ca="1" t="shared" si="24"/>
        <v>0.872922042011272</v>
      </c>
      <c r="D543" s="60">
        <f ca="1" t="shared" si="25"/>
        <v>0.716207780253921</v>
      </c>
      <c r="E543" s="60">
        <f ca="1" t="shared" si="26"/>
        <v>2</v>
      </c>
      <c r="F543" s="65">
        <f ca="1">IF(E543=1,$C$4+SQRT(D543*($C$6-$C$4)*($C$5-$C$4)),$C$6-SQRT((1-D543)*($C$6-$C$4)*($C$6-$C$5)))</f>
        <v>9.24661799895926</v>
      </c>
    </row>
    <row r="544" spans="2:6">
      <c r="B544" s="59">
        <v>528</v>
      </c>
      <c r="C544" s="60">
        <f ca="1" t="shared" si="24"/>
        <v>0.794220336432351</v>
      </c>
      <c r="D544" s="60">
        <f ca="1" t="shared" si="25"/>
        <v>0.105557920381052</v>
      </c>
      <c r="E544" s="60">
        <f ca="1" t="shared" si="26"/>
        <v>2</v>
      </c>
      <c r="F544" s="65">
        <f ca="1">IF(E544=1,$C$4+SQRT(D544*($C$6-$C$4)*($C$5-$C$4)),$C$6-SQRT((1-D544)*($C$6-$C$4)*($C$6-$C$5)))</f>
        <v>8.66250825825432</v>
      </c>
    </row>
    <row r="545" spans="2:6">
      <c r="B545" s="59">
        <v>529</v>
      </c>
      <c r="C545" s="60">
        <f ca="1" t="shared" si="24"/>
        <v>0.916245717066777</v>
      </c>
      <c r="D545" s="60">
        <f ca="1" t="shared" si="25"/>
        <v>0.999840856362714</v>
      </c>
      <c r="E545" s="60">
        <f ca="1" t="shared" si="26"/>
        <v>2</v>
      </c>
      <c r="F545" s="65">
        <f ca="1">IF(E545=1,$C$4+SQRT(D545*($C$6-$C$4)*($C$5-$C$4)),$C$6-SQRT((1-D545)*($C$6-$C$4)*($C$6-$C$5)))</f>
        <v>9.98215939253917</v>
      </c>
    </row>
    <row r="546" spans="2:6">
      <c r="B546" s="59">
        <v>530</v>
      </c>
      <c r="C546" s="60">
        <f ca="1" t="shared" si="24"/>
        <v>0.0322198546182031</v>
      </c>
      <c r="D546" s="60">
        <f ca="1" t="shared" si="25"/>
        <v>0.294174086649055</v>
      </c>
      <c r="E546" s="60">
        <f ca="1" t="shared" si="26"/>
        <v>1</v>
      </c>
      <c r="F546" s="65">
        <f ca="1">IF(E546=1,$C$4+SQRT(D546*($C$6-$C$4)*($C$5-$C$4)),$C$6-SQRT((1-D546)*($C$6-$C$4)*($C$6-$C$5)))</f>
        <v>8.76703857353989</v>
      </c>
    </row>
    <row r="547" spans="2:6">
      <c r="B547" s="59">
        <v>531</v>
      </c>
      <c r="C547" s="60">
        <f ca="1" t="shared" si="24"/>
        <v>0.105008167807988</v>
      </c>
      <c r="D547" s="60">
        <f ca="1" t="shared" si="25"/>
        <v>0.317775302496217</v>
      </c>
      <c r="E547" s="60">
        <f ca="1" t="shared" si="26"/>
        <v>1</v>
      </c>
      <c r="F547" s="65">
        <f ca="1">IF(E547=1,$C$4+SQRT(D547*($C$6-$C$4)*($C$5-$C$4)),$C$6-SQRT((1-D547)*($C$6-$C$4)*($C$6-$C$5)))</f>
        <v>8.79721427796574</v>
      </c>
    </row>
    <row r="548" spans="2:6">
      <c r="B548" s="59">
        <v>532</v>
      </c>
      <c r="C548" s="60">
        <f ca="1" t="shared" si="24"/>
        <v>0.411245880520867</v>
      </c>
      <c r="D548" s="60">
        <f ca="1" t="shared" si="25"/>
        <v>0.654267640960396</v>
      </c>
      <c r="E548" s="60">
        <f ca="1" t="shared" si="26"/>
        <v>1</v>
      </c>
      <c r="F548" s="65">
        <f ca="1">IF(E548=1,$C$4+SQRT(D548*($C$6-$C$4)*($C$5-$C$4)),$C$6-SQRT((1-D548)*($C$6-$C$4)*($C$6-$C$5)))</f>
        <v>9.14391227020292</v>
      </c>
    </row>
    <row r="549" spans="2:6">
      <c r="B549" s="59">
        <v>533</v>
      </c>
      <c r="C549" s="60">
        <f ca="1" t="shared" si="24"/>
        <v>0.760279536974932</v>
      </c>
      <c r="D549" s="60">
        <f ca="1" t="shared" si="25"/>
        <v>0.700849931516122</v>
      </c>
      <c r="E549" s="60">
        <f ca="1" t="shared" si="26"/>
        <v>2</v>
      </c>
      <c r="F549" s="65">
        <f ca="1">IF(E549=1,$C$4+SQRT(D549*($C$6-$C$4)*($C$5-$C$4)),$C$6-SQRT((1-D549)*($C$6-$C$4)*($C$6-$C$5)))</f>
        <v>9.22650136589147</v>
      </c>
    </row>
    <row r="550" spans="2:6">
      <c r="B550" s="59">
        <v>534</v>
      </c>
      <c r="C550" s="60">
        <f ca="1" t="shared" si="24"/>
        <v>0.523862405691053</v>
      </c>
      <c r="D550" s="60">
        <f ca="1" t="shared" si="25"/>
        <v>0.271642963157865</v>
      </c>
      <c r="E550" s="60">
        <f ca="1" t="shared" si="26"/>
        <v>2</v>
      </c>
      <c r="F550" s="65">
        <f ca="1">IF(E550=1,$C$4+SQRT(D550*($C$6-$C$4)*($C$5-$C$4)),$C$6-SQRT((1-D550)*($C$6-$C$4)*($C$6-$C$5)))</f>
        <v>8.79305589454844</v>
      </c>
    </row>
    <row r="551" spans="2:6">
      <c r="B551" s="59">
        <v>535</v>
      </c>
      <c r="C551" s="60">
        <f ca="1" t="shared" si="24"/>
        <v>0.78412152487799</v>
      </c>
      <c r="D551" s="60">
        <f ca="1" t="shared" si="25"/>
        <v>0.393894264167402</v>
      </c>
      <c r="E551" s="60">
        <f ca="1" t="shared" si="26"/>
        <v>2</v>
      </c>
      <c r="F551" s="65">
        <f ca="1">IF(E551=1,$C$4+SQRT(D551*($C$6-$C$4)*($C$5-$C$4)),$C$6-SQRT((1-D551)*($C$6-$C$4)*($C$6-$C$5)))</f>
        <v>8.89899524448566</v>
      </c>
    </row>
    <row r="552" spans="2:6">
      <c r="B552" s="59">
        <v>536</v>
      </c>
      <c r="C552" s="60">
        <f ca="1" t="shared" si="24"/>
        <v>0.976914936406974</v>
      </c>
      <c r="D552" s="60">
        <f ca="1" t="shared" si="25"/>
        <v>0.83586135811084</v>
      </c>
      <c r="E552" s="60">
        <f ca="1" t="shared" si="26"/>
        <v>2</v>
      </c>
      <c r="F552" s="65">
        <f ca="1">IF(E552=1,$C$4+SQRT(D552*($C$6-$C$4)*($C$5-$C$4)),$C$6-SQRT((1-D552)*($C$6-$C$4)*($C$6-$C$5)))</f>
        <v>9.42704512937028</v>
      </c>
    </row>
    <row r="553" spans="2:6">
      <c r="B553" s="59">
        <v>537</v>
      </c>
      <c r="C553" s="60">
        <f ca="1" t="shared" si="24"/>
        <v>0.756396288668328</v>
      </c>
      <c r="D553" s="60">
        <f ca="1" t="shared" si="25"/>
        <v>0.820349671950222</v>
      </c>
      <c r="E553" s="60">
        <f ca="1" t="shared" si="26"/>
        <v>2</v>
      </c>
      <c r="F553" s="65">
        <f ca="1">IF(E553=1,$C$4+SQRT(D553*($C$6-$C$4)*($C$5-$C$4)),$C$6-SQRT((1-D553)*($C$6-$C$4)*($C$6-$C$5)))</f>
        <v>9.40058306989245</v>
      </c>
    </row>
    <row r="554" spans="2:6">
      <c r="B554" s="59">
        <v>538</v>
      </c>
      <c r="C554" s="60">
        <f ca="1" t="shared" si="24"/>
        <v>0.387736047104353</v>
      </c>
      <c r="D554" s="60">
        <f ca="1" t="shared" si="25"/>
        <v>0.598474543409066</v>
      </c>
      <c r="E554" s="60">
        <f ca="1" t="shared" si="26"/>
        <v>1</v>
      </c>
      <c r="F554" s="65">
        <f ca="1">IF(E554=1,$C$4+SQRT(D554*($C$6-$C$4)*($C$5-$C$4)),$C$6-SQRT((1-D554)*($C$6-$C$4)*($C$6-$C$5)))</f>
        <v>9.09405168379658</v>
      </c>
    </row>
    <row r="555" spans="2:6">
      <c r="B555" s="59">
        <v>539</v>
      </c>
      <c r="C555" s="60">
        <f ca="1" t="shared" si="24"/>
        <v>0.745814994967925</v>
      </c>
      <c r="D555" s="60">
        <f ca="1" t="shared" si="25"/>
        <v>0.521168259019648</v>
      </c>
      <c r="E555" s="60">
        <f ca="1" t="shared" si="26"/>
        <v>2</v>
      </c>
      <c r="F555" s="65">
        <f ca="1">IF(E555=1,$C$4+SQRT(D555*($C$6-$C$4)*($C$5-$C$4)),$C$6-SQRT((1-D555)*($C$6-$C$4)*($C$6-$C$5)))</f>
        <v>9.02139717864667</v>
      </c>
    </row>
    <row r="556" spans="2:6">
      <c r="B556" s="59">
        <v>540</v>
      </c>
      <c r="C556" s="60">
        <f ca="1" t="shared" si="24"/>
        <v>0.637632888710273</v>
      </c>
      <c r="D556" s="60">
        <f ca="1" t="shared" si="25"/>
        <v>0.089660607921018</v>
      </c>
      <c r="E556" s="60">
        <f ca="1" t="shared" si="26"/>
        <v>2</v>
      </c>
      <c r="F556" s="65">
        <f ca="1">IF(E556=1,$C$4+SQRT(D556*($C$6-$C$4)*($C$5-$C$4)),$C$6-SQRT((1-D556)*($C$6-$C$4)*($C$6-$C$5)))</f>
        <v>8.65067469298246</v>
      </c>
    </row>
    <row r="557" spans="2:6">
      <c r="B557" s="59">
        <v>541</v>
      </c>
      <c r="C557" s="60">
        <f ca="1" t="shared" si="24"/>
        <v>0.603041548722369</v>
      </c>
      <c r="D557" s="60">
        <f ca="1" t="shared" si="25"/>
        <v>0.888587628418805</v>
      </c>
      <c r="E557" s="60">
        <f ca="1" t="shared" si="26"/>
        <v>2</v>
      </c>
      <c r="F557" s="65">
        <f ca="1">IF(E557=1,$C$4+SQRT(D557*($C$6-$C$4)*($C$5-$C$4)),$C$6-SQRT((1-D557)*($C$6-$C$4)*($C$6-$C$5)))</f>
        <v>9.52795684184347</v>
      </c>
    </row>
    <row r="558" spans="2:6">
      <c r="B558" s="59">
        <v>542</v>
      </c>
      <c r="C558" s="60">
        <f ca="1" t="shared" si="24"/>
        <v>0.151376809502599</v>
      </c>
      <c r="D558" s="60">
        <f ca="1" t="shared" si="25"/>
        <v>0.633441177779043</v>
      </c>
      <c r="E558" s="60">
        <f ca="1" t="shared" si="26"/>
        <v>1</v>
      </c>
      <c r="F558" s="65">
        <f ca="1">IF(E558=1,$C$4+SQRT(D558*($C$6-$C$4)*($C$5-$C$4)),$C$6-SQRT((1-D558)*($C$6-$C$4)*($C$6-$C$5)))</f>
        <v>9.12555868596803</v>
      </c>
    </row>
    <row r="559" spans="2:6">
      <c r="B559" s="59">
        <v>543</v>
      </c>
      <c r="C559" s="60">
        <f ca="1" t="shared" si="24"/>
        <v>0.567838708486717</v>
      </c>
      <c r="D559" s="60">
        <f ca="1" t="shared" si="25"/>
        <v>0.707673781402606</v>
      </c>
      <c r="E559" s="60">
        <f ca="1" t="shared" si="26"/>
        <v>2</v>
      </c>
      <c r="F559" s="65">
        <f ca="1">IF(E559=1,$C$4+SQRT(D559*($C$6-$C$4)*($C$5-$C$4)),$C$6-SQRT((1-D559)*($C$6-$C$4)*($C$6-$C$5)))</f>
        <v>9.23537431563229</v>
      </c>
    </row>
    <row r="560" spans="2:6">
      <c r="B560" s="59">
        <v>544</v>
      </c>
      <c r="C560" s="60">
        <f ca="1" t="shared" si="24"/>
        <v>0.425441930317068</v>
      </c>
      <c r="D560" s="60">
        <f ca="1" t="shared" si="25"/>
        <v>0.925693407669282</v>
      </c>
      <c r="E560" s="60">
        <f ca="1" t="shared" si="26"/>
        <v>1</v>
      </c>
      <c r="F560" s="65">
        <f ca="1">IF(E560=1,$C$4+SQRT(D560*($C$6-$C$4)*($C$5-$C$4)),$C$6-SQRT((1-D560)*($C$6-$C$4)*($C$6-$C$5)))</f>
        <v>9.36065675882589</v>
      </c>
    </row>
    <row r="561" spans="2:6">
      <c r="B561" s="59">
        <v>545</v>
      </c>
      <c r="C561" s="60">
        <f ca="1" t="shared" si="24"/>
        <v>0.319243193388188</v>
      </c>
      <c r="D561" s="60">
        <f ca="1" t="shared" si="25"/>
        <v>0.415748781469608</v>
      </c>
      <c r="E561" s="60">
        <f ca="1" t="shared" si="26"/>
        <v>1</v>
      </c>
      <c r="F561" s="65">
        <f ca="1">IF(E561=1,$C$4+SQRT(D561*($C$6-$C$4)*($C$5-$C$4)),$C$6-SQRT((1-D561)*($C$6-$C$4)*($C$6-$C$5)))</f>
        <v>8.91186488195303</v>
      </c>
    </row>
    <row r="562" spans="2:6">
      <c r="B562" s="59">
        <v>546</v>
      </c>
      <c r="C562" s="60">
        <f ca="1" t="shared" si="24"/>
        <v>0.406976948040102</v>
      </c>
      <c r="D562" s="60">
        <f ca="1" t="shared" si="25"/>
        <v>0.0466076128042614</v>
      </c>
      <c r="E562" s="60">
        <f ca="1" t="shared" si="26"/>
        <v>1</v>
      </c>
      <c r="F562" s="65">
        <f ca="1">IF(E562=1,$C$4+SQRT(D562*($C$6-$C$4)*($C$5-$C$4)),$C$6-SQRT((1-D562)*($C$6-$C$4)*($C$6-$C$5)))</f>
        <v>8.30531168600059</v>
      </c>
    </row>
    <row r="563" spans="2:6">
      <c r="B563" s="59">
        <v>547</v>
      </c>
      <c r="C563" s="60">
        <f ca="1" t="shared" si="24"/>
        <v>0.816002760232015</v>
      </c>
      <c r="D563" s="60">
        <f ca="1" t="shared" si="25"/>
        <v>0.193542794341444</v>
      </c>
      <c r="E563" s="60">
        <f ca="1" t="shared" si="26"/>
        <v>2</v>
      </c>
      <c r="F563" s="65">
        <f ca="1">IF(E563=1,$C$4+SQRT(D563*($C$6-$C$4)*($C$5-$C$4)),$C$6-SQRT((1-D563)*($C$6-$C$4)*($C$6-$C$5)))</f>
        <v>8.72999432626578</v>
      </c>
    </row>
    <row r="564" spans="2:6">
      <c r="B564" s="59">
        <v>548</v>
      </c>
      <c r="C564" s="60">
        <f ca="1" t="shared" si="24"/>
        <v>0.973252504751623</v>
      </c>
      <c r="D564" s="60">
        <f ca="1" t="shared" si="25"/>
        <v>0.12184752682921</v>
      </c>
      <c r="E564" s="60">
        <f ca="1" t="shared" si="26"/>
        <v>2</v>
      </c>
      <c r="F564" s="65">
        <f ca="1">IF(E564=1,$C$4+SQRT(D564*($C$6-$C$4)*($C$5-$C$4)),$C$6-SQRT((1-D564)*($C$6-$C$4)*($C$6-$C$5)))</f>
        <v>8.6747434413135</v>
      </c>
    </row>
    <row r="565" spans="2:6">
      <c r="B565" s="59">
        <v>549</v>
      </c>
      <c r="C565" s="60">
        <f ca="1" t="shared" si="24"/>
        <v>0.575985826505638</v>
      </c>
      <c r="D565" s="60">
        <f ca="1" t="shared" si="25"/>
        <v>0.434341579041355</v>
      </c>
      <c r="E565" s="60">
        <f ca="1" t="shared" si="26"/>
        <v>2</v>
      </c>
      <c r="F565" s="65">
        <f ca="1">IF(E565=1,$C$4+SQRT(D565*($C$6-$C$4)*($C$5-$C$4)),$C$6-SQRT((1-D565)*($C$6-$C$4)*($C$6-$C$5)))</f>
        <v>8.93636620873663</v>
      </c>
    </row>
    <row r="566" spans="2:6">
      <c r="B566" s="59">
        <v>550</v>
      </c>
      <c r="C566" s="60">
        <f ca="1" t="shared" si="24"/>
        <v>0.622546391176588</v>
      </c>
      <c r="D566" s="60">
        <f ca="1" t="shared" si="25"/>
        <v>0.419467148621101</v>
      </c>
      <c r="E566" s="60">
        <f ca="1" t="shared" si="26"/>
        <v>2</v>
      </c>
      <c r="F566" s="65">
        <f ca="1">IF(E566=1,$C$4+SQRT(D566*($C$6-$C$4)*($C$5-$C$4)),$C$6-SQRT((1-D566)*($C$6-$C$4)*($C$6-$C$5)))</f>
        <v>8.9224724120665</v>
      </c>
    </row>
    <row r="567" spans="2:6">
      <c r="B567" s="59">
        <v>551</v>
      </c>
      <c r="C567" s="60">
        <f ca="1" t="shared" si="24"/>
        <v>0.0713009017618753</v>
      </c>
      <c r="D567" s="60">
        <f ca="1" t="shared" si="25"/>
        <v>0.446239781148442</v>
      </c>
      <c r="E567" s="60">
        <f ca="1" t="shared" si="26"/>
        <v>1</v>
      </c>
      <c r="F567" s="65">
        <f ca="1">IF(E567=1,$C$4+SQRT(D567*($C$6-$C$4)*($C$5-$C$4)),$C$6-SQRT((1-D567)*($C$6-$C$4)*($C$6-$C$5)))</f>
        <v>8.9447113645431</v>
      </c>
    </row>
    <row r="568" spans="2:6">
      <c r="B568" s="59">
        <v>552</v>
      </c>
      <c r="C568" s="60">
        <f ca="1" t="shared" si="24"/>
        <v>0.938696315976998</v>
      </c>
      <c r="D568" s="60">
        <f ca="1" t="shared" si="25"/>
        <v>0.432287911687512</v>
      </c>
      <c r="E568" s="60">
        <f ca="1" t="shared" si="26"/>
        <v>2</v>
      </c>
      <c r="F568" s="65">
        <f ca="1">IF(E568=1,$C$4+SQRT(D568*($C$6-$C$4)*($C$5-$C$4)),$C$6-SQRT((1-D568)*($C$6-$C$4)*($C$6-$C$5)))</f>
        <v>8.93443715500916</v>
      </c>
    </row>
    <row r="569" spans="2:6">
      <c r="B569" s="59">
        <v>553</v>
      </c>
      <c r="C569" s="60">
        <f ca="1" t="shared" si="24"/>
        <v>0.783195009099162</v>
      </c>
      <c r="D569" s="60">
        <f ca="1" t="shared" si="25"/>
        <v>0.320616750798753</v>
      </c>
      <c r="E569" s="60">
        <f ca="1" t="shared" si="26"/>
        <v>2</v>
      </c>
      <c r="F569" s="65">
        <f ca="1">IF(E569=1,$C$4+SQRT(D569*($C$6-$C$4)*($C$5-$C$4)),$C$6-SQRT((1-D569)*($C$6-$C$4)*($C$6-$C$5)))</f>
        <v>8.8343386004493</v>
      </c>
    </row>
    <row r="570" spans="2:6">
      <c r="B570" s="59">
        <v>554</v>
      </c>
      <c r="C570" s="60">
        <f ca="1" t="shared" si="24"/>
        <v>0.64930958064743</v>
      </c>
      <c r="D570" s="60">
        <f ca="1" t="shared" si="25"/>
        <v>0.670050342205856</v>
      </c>
      <c r="E570" s="60">
        <f ca="1" t="shared" si="26"/>
        <v>2</v>
      </c>
      <c r="F570" s="65">
        <f ca="1">IF(E570=1,$C$4+SQRT(D570*($C$6-$C$4)*($C$5-$C$4)),$C$6-SQRT((1-D570)*($C$6-$C$4)*($C$6-$C$5)))</f>
        <v>9.18765812887166</v>
      </c>
    </row>
    <row r="571" spans="2:6">
      <c r="B571" s="59">
        <v>555</v>
      </c>
      <c r="C571" s="60">
        <f ca="1" t="shared" si="24"/>
        <v>0.169151022874597</v>
      </c>
      <c r="D571" s="60">
        <f ca="1" t="shared" si="25"/>
        <v>0.811529604587176</v>
      </c>
      <c r="E571" s="60">
        <f ca="1" t="shared" si="26"/>
        <v>1</v>
      </c>
      <c r="F571" s="65">
        <f ca="1">IF(E571=1,$C$4+SQRT(D571*($C$6-$C$4)*($C$5-$C$4)),$C$6-SQRT((1-D571)*($C$6-$C$4)*($C$6-$C$5)))</f>
        <v>9.27399341017697</v>
      </c>
    </row>
    <row r="572" spans="2:6">
      <c r="B572" s="59">
        <v>556</v>
      </c>
      <c r="C572" s="60">
        <f ca="1" t="shared" si="24"/>
        <v>0.00496231123555524</v>
      </c>
      <c r="D572" s="60">
        <f ca="1" t="shared" si="25"/>
        <v>0.846164652437231</v>
      </c>
      <c r="E572" s="60">
        <f ca="1" t="shared" si="26"/>
        <v>1</v>
      </c>
      <c r="F572" s="65">
        <f ca="1">IF(E572=1,$C$4+SQRT(D572*($C$6-$C$4)*($C$5-$C$4)),$C$6-SQRT((1-D572)*($C$6-$C$4)*($C$6-$C$5)))</f>
        <v>9.30089557800558</v>
      </c>
    </row>
    <row r="573" spans="2:6">
      <c r="B573" s="59">
        <v>557</v>
      </c>
      <c r="C573" s="60">
        <f ca="1" t="shared" si="24"/>
        <v>0.612024168905442</v>
      </c>
      <c r="D573" s="60">
        <f ca="1" t="shared" si="25"/>
        <v>0.447496389132297</v>
      </c>
      <c r="E573" s="60">
        <f ca="1" t="shared" si="26"/>
        <v>2</v>
      </c>
      <c r="F573" s="65">
        <f ca="1">IF(E573=1,$C$4+SQRT(D573*($C$6-$C$4)*($C$5-$C$4)),$C$6-SQRT((1-D573)*($C$6-$C$4)*($C$6-$C$5)))</f>
        <v>8.94880676289494</v>
      </c>
    </row>
    <row r="574" spans="2:6">
      <c r="B574" s="59">
        <v>558</v>
      </c>
      <c r="C574" s="60">
        <f ca="1" t="shared" si="24"/>
        <v>0.747864974831602</v>
      </c>
      <c r="D574" s="60">
        <f ca="1" t="shared" si="25"/>
        <v>0.450231072614053</v>
      </c>
      <c r="E574" s="60">
        <f ca="1" t="shared" si="26"/>
        <v>2</v>
      </c>
      <c r="F574" s="65">
        <f ca="1">IF(E574=1,$C$4+SQRT(D574*($C$6-$C$4)*($C$5-$C$4)),$C$6-SQRT((1-D574)*($C$6-$C$4)*($C$6-$C$5)))</f>
        <v>8.95141149406839</v>
      </c>
    </row>
    <row r="575" spans="2:6">
      <c r="B575" s="59">
        <v>559</v>
      </c>
      <c r="C575" s="60">
        <f ca="1" t="shared" si="24"/>
        <v>0.650447488822322</v>
      </c>
      <c r="D575" s="60">
        <f ca="1" t="shared" si="25"/>
        <v>0.0408999142047051</v>
      </c>
      <c r="E575" s="60">
        <f ca="1" t="shared" si="26"/>
        <v>2</v>
      </c>
      <c r="F575" s="65">
        <f ca="1">IF(E575=1,$C$4+SQRT(D575*($C$6-$C$4)*($C$5-$C$4)),$C$6-SQRT((1-D575)*($C$6-$C$4)*($C$6-$C$5)))</f>
        <v>8.6150089633537</v>
      </c>
    </row>
    <row r="576" spans="2:6">
      <c r="B576" s="59">
        <v>560</v>
      </c>
      <c r="C576" s="60">
        <f ca="1" t="shared" si="24"/>
        <v>0.6744471267687</v>
      </c>
      <c r="D576" s="60">
        <f ca="1" t="shared" si="25"/>
        <v>0.011831227408198</v>
      </c>
      <c r="E576" s="60">
        <f ca="1" t="shared" si="26"/>
        <v>2</v>
      </c>
      <c r="F576" s="65">
        <f ca="1">IF(E576=1,$C$4+SQRT(D576*($C$6-$C$4)*($C$5-$C$4)),$C$6-SQRT((1-D576)*($C$6-$C$4)*($C$6-$C$5)))</f>
        <v>8.59417727106736</v>
      </c>
    </row>
    <row r="577" spans="2:6">
      <c r="B577" s="59">
        <v>561</v>
      </c>
      <c r="C577" s="60">
        <f ca="1" t="shared" si="24"/>
        <v>0.577644125143498</v>
      </c>
      <c r="D577" s="60">
        <f ca="1" t="shared" si="25"/>
        <v>0.520955244067358</v>
      </c>
      <c r="E577" s="60">
        <f ca="1" t="shared" si="26"/>
        <v>2</v>
      </c>
      <c r="F577" s="65">
        <f ca="1">IF(E577=1,$C$4+SQRT(D577*($C$6-$C$4)*($C$5-$C$4)),$C$6-SQRT((1-D577)*($C$6-$C$4)*($C$6-$C$5)))</f>
        <v>9.02117953031964</v>
      </c>
    </row>
    <row r="578" spans="2:6">
      <c r="B578" s="59">
        <v>562</v>
      </c>
      <c r="C578" s="60">
        <f ca="1" t="shared" si="24"/>
        <v>0.65527659875079</v>
      </c>
      <c r="D578" s="60">
        <f ca="1" t="shared" si="25"/>
        <v>0.345935219118811</v>
      </c>
      <c r="E578" s="60">
        <f ca="1" t="shared" si="26"/>
        <v>2</v>
      </c>
      <c r="F578" s="65">
        <f ca="1">IF(E578=1,$C$4+SQRT(D578*($C$6-$C$4)*($C$5-$C$4)),$C$6-SQRT((1-D578)*($C$6-$C$4)*($C$6-$C$5)))</f>
        <v>8.85626508238911</v>
      </c>
    </row>
    <row r="579" spans="2:6">
      <c r="B579" s="59">
        <v>563</v>
      </c>
      <c r="C579" s="60">
        <f ca="1" t="shared" si="24"/>
        <v>0.368186325679265</v>
      </c>
      <c r="D579" s="60">
        <f ca="1" t="shared" si="25"/>
        <v>0.131367661602078</v>
      </c>
      <c r="E579" s="60">
        <f ca="1" t="shared" si="26"/>
        <v>1</v>
      </c>
      <c r="F579" s="65">
        <f ca="1">IF(E579=1,$C$4+SQRT(D579*($C$6-$C$4)*($C$5-$C$4)),$C$6-SQRT((1-D579)*($C$6-$C$4)*($C$6-$C$5)))</f>
        <v>8.51257713878416</v>
      </c>
    </row>
    <row r="580" spans="2:6">
      <c r="B580" s="59">
        <v>564</v>
      </c>
      <c r="C580" s="60">
        <f ca="1" t="shared" si="24"/>
        <v>0.240163608360296</v>
      </c>
      <c r="D580" s="60">
        <f ca="1" t="shared" si="25"/>
        <v>0.216093114313788</v>
      </c>
      <c r="E580" s="60">
        <f ca="1" t="shared" si="26"/>
        <v>1</v>
      </c>
      <c r="F580" s="65">
        <f ca="1">IF(E580=1,$C$4+SQRT(D580*($C$6-$C$4)*($C$5-$C$4)),$C$6-SQRT((1-D580)*($C$6-$C$4)*($C$6-$C$5)))</f>
        <v>8.65740872265857</v>
      </c>
    </row>
    <row r="581" spans="2:6">
      <c r="B581" s="59">
        <v>565</v>
      </c>
      <c r="C581" s="60">
        <f ca="1" t="shared" si="24"/>
        <v>0.728835293692786</v>
      </c>
      <c r="D581" s="60">
        <f ca="1" t="shared" si="25"/>
        <v>0.731266363917147</v>
      </c>
      <c r="E581" s="60">
        <f ca="1" t="shared" si="26"/>
        <v>2</v>
      </c>
      <c r="F581" s="65">
        <f ca="1">IF(E581=1,$C$4+SQRT(D581*($C$6-$C$4)*($C$5-$C$4)),$C$6-SQRT((1-D581)*($C$6-$C$4)*($C$6-$C$5)))</f>
        <v>9.26687840560675</v>
      </c>
    </row>
    <row r="582" spans="2:6">
      <c r="B582" s="59">
        <v>566</v>
      </c>
      <c r="C582" s="60">
        <f ca="1" t="shared" si="24"/>
        <v>0.620611312650237</v>
      </c>
      <c r="D582" s="60">
        <f ca="1" t="shared" si="25"/>
        <v>0.82838366259714</v>
      </c>
      <c r="E582" s="60">
        <f ca="1" t="shared" si="26"/>
        <v>2</v>
      </c>
      <c r="F582" s="65">
        <f ca="1">IF(E582=1,$C$4+SQRT(D582*($C$6-$C$4)*($C$5-$C$4)),$C$6-SQRT((1-D582)*($C$6-$C$4)*($C$6-$C$5)))</f>
        <v>9.4141393725418</v>
      </c>
    </row>
    <row r="583" spans="2:6">
      <c r="B583" s="59">
        <v>567</v>
      </c>
      <c r="C583" s="60">
        <f ca="1" t="shared" si="24"/>
        <v>0.0214566420763351</v>
      </c>
      <c r="D583" s="60">
        <f ca="1" t="shared" si="25"/>
        <v>0.00267288718219549</v>
      </c>
      <c r="E583" s="60">
        <f ca="1" t="shared" si="26"/>
        <v>1</v>
      </c>
      <c r="F583" s="65">
        <f ca="1">IF(E583=1,$C$4+SQRT(D583*($C$6-$C$4)*($C$5-$C$4)),$C$6-SQRT((1-D583)*($C$6-$C$4)*($C$6-$C$5)))</f>
        <v>8.07311480263525</v>
      </c>
    </row>
    <row r="584" spans="2:6">
      <c r="B584" s="59">
        <v>568</v>
      </c>
      <c r="C584" s="60">
        <f ca="1" t="shared" si="24"/>
        <v>0.0412583203338137</v>
      </c>
      <c r="D584" s="60">
        <f ca="1" t="shared" si="25"/>
        <v>0.96761881890244</v>
      </c>
      <c r="E584" s="60">
        <f ca="1" t="shared" si="26"/>
        <v>1</v>
      </c>
      <c r="F584" s="65">
        <f ca="1">IF(E584=1,$C$4+SQRT(D584*($C$6-$C$4)*($C$5-$C$4)),$C$6-SQRT((1-D584)*($C$6-$C$4)*($C$6-$C$5)))</f>
        <v>9.39112818884705</v>
      </c>
    </row>
    <row r="585" spans="2:6">
      <c r="B585" s="59">
        <v>569</v>
      </c>
      <c r="C585" s="60">
        <f ca="1" t="shared" si="24"/>
        <v>0.361613757110862</v>
      </c>
      <c r="D585" s="60">
        <f ca="1" t="shared" si="25"/>
        <v>0.887444679858971</v>
      </c>
      <c r="E585" s="60">
        <f ca="1" t="shared" si="26"/>
        <v>1</v>
      </c>
      <c r="F585" s="65">
        <f ca="1">IF(E585=1,$C$4+SQRT(D585*($C$6-$C$4)*($C$5-$C$4)),$C$6-SQRT((1-D585)*($C$6-$C$4)*($C$6-$C$5)))</f>
        <v>9.3322497362424</v>
      </c>
    </row>
    <row r="586" spans="2:6">
      <c r="B586" s="59">
        <v>570</v>
      </c>
      <c r="C586" s="60">
        <f ca="1" t="shared" si="24"/>
        <v>0.238153845876693</v>
      </c>
      <c r="D586" s="60">
        <f ca="1" t="shared" si="25"/>
        <v>0.344435083506985</v>
      </c>
      <c r="E586" s="60">
        <f ca="1" t="shared" si="26"/>
        <v>1</v>
      </c>
      <c r="F586" s="65">
        <f ca="1">IF(E586=1,$C$4+SQRT(D586*($C$6-$C$4)*($C$5-$C$4)),$C$6-SQRT((1-D586)*($C$6-$C$4)*($C$6-$C$5)))</f>
        <v>8.8299820281271</v>
      </c>
    </row>
    <row r="587" spans="2:6">
      <c r="B587" s="59">
        <v>571</v>
      </c>
      <c r="C587" s="60">
        <f ca="1" t="shared" si="24"/>
        <v>0.87652365833893</v>
      </c>
      <c r="D587" s="60">
        <f ca="1" t="shared" si="25"/>
        <v>0.0672050239442021</v>
      </c>
      <c r="E587" s="60">
        <f ca="1" t="shared" si="26"/>
        <v>2</v>
      </c>
      <c r="F587" s="65">
        <f ca="1">IF(E587=1,$C$4+SQRT(D587*($C$6-$C$4)*($C$5-$C$4)),$C$6-SQRT((1-D587)*($C$6-$C$4)*($C$6-$C$5)))</f>
        <v>8.63413399188954</v>
      </c>
    </row>
    <row r="588" spans="2:6">
      <c r="B588" s="59">
        <v>572</v>
      </c>
      <c r="C588" s="60">
        <f ca="1" t="shared" si="24"/>
        <v>0.152427517527347</v>
      </c>
      <c r="D588" s="60">
        <f ca="1" t="shared" si="25"/>
        <v>0.757349767854237</v>
      </c>
      <c r="E588" s="60">
        <f ca="1" t="shared" si="26"/>
        <v>1</v>
      </c>
      <c r="F588" s="65">
        <f ca="1">IF(E588=1,$C$4+SQRT(D588*($C$6-$C$4)*($C$5-$C$4)),$C$6-SQRT((1-D588)*($C$6-$C$4)*($C$6-$C$5)))</f>
        <v>9.23073130118173</v>
      </c>
    </row>
    <row r="589" spans="2:6">
      <c r="B589" s="59">
        <v>573</v>
      </c>
      <c r="C589" s="60">
        <f ca="1" t="shared" si="24"/>
        <v>0.123208549481814</v>
      </c>
      <c r="D589" s="60">
        <f ca="1" t="shared" si="25"/>
        <v>0.263867171336553</v>
      </c>
      <c r="E589" s="60">
        <f ca="1" t="shared" si="26"/>
        <v>1</v>
      </c>
      <c r="F589" s="65">
        <f ca="1">IF(E589=1,$C$4+SQRT(D589*($C$6-$C$4)*($C$5-$C$4)),$C$6-SQRT((1-D589)*($C$6-$C$4)*($C$6-$C$5)))</f>
        <v>8.72645326255246</v>
      </c>
    </row>
    <row r="590" spans="2:6">
      <c r="B590" s="59">
        <v>574</v>
      </c>
      <c r="C590" s="60">
        <f ca="1" t="shared" si="24"/>
        <v>0.547206035724905</v>
      </c>
      <c r="D590" s="60">
        <f ca="1" t="shared" si="25"/>
        <v>0.614070012407558</v>
      </c>
      <c r="E590" s="60">
        <f ca="1" t="shared" si="26"/>
        <v>2</v>
      </c>
      <c r="F590" s="65">
        <f ca="1">IF(E590=1,$C$4+SQRT(D590*($C$6-$C$4)*($C$5-$C$4)),$C$6-SQRT((1-D590)*($C$6-$C$4)*($C$6-$C$5)))</f>
        <v>9.12144438127977</v>
      </c>
    </row>
    <row r="591" spans="2:6">
      <c r="B591" s="59">
        <v>575</v>
      </c>
      <c r="C591" s="60">
        <f ca="1" t="shared" si="24"/>
        <v>0.339585782234525</v>
      </c>
      <c r="D591" s="60">
        <f ca="1" t="shared" si="25"/>
        <v>0.36450479347834</v>
      </c>
      <c r="E591" s="60">
        <f ca="1" t="shared" si="26"/>
        <v>1</v>
      </c>
      <c r="F591" s="65">
        <f ca="1">IF(E591=1,$C$4+SQRT(D591*($C$6-$C$4)*($C$5-$C$4)),$C$6-SQRT((1-D591)*($C$6-$C$4)*($C$6-$C$5)))</f>
        <v>8.8538205824157</v>
      </c>
    </row>
    <row r="592" spans="2:6">
      <c r="B592" s="59">
        <v>576</v>
      </c>
      <c r="C592" s="60">
        <f ca="1" t="shared" si="24"/>
        <v>0.591558418392871</v>
      </c>
      <c r="D592" s="60">
        <f ca="1" t="shared" si="25"/>
        <v>0.529106477732842</v>
      </c>
      <c r="E592" s="60">
        <f ca="1" t="shared" si="26"/>
        <v>2</v>
      </c>
      <c r="F592" s="65">
        <f ca="1">IF(E592=1,$C$4+SQRT(D592*($C$6-$C$4)*($C$5-$C$4)),$C$6-SQRT((1-D592)*($C$6-$C$4)*($C$6-$C$5)))</f>
        <v>9.02954286826552</v>
      </c>
    </row>
    <row r="593" spans="2:6">
      <c r="B593" s="59">
        <v>577</v>
      </c>
      <c r="C593" s="60">
        <f ca="1" t="shared" ref="C593:C656" si="27">RAND()</f>
        <v>0.0736866627754857</v>
      </c>
      <c r="D593" s="60">
        <f ca="1" t="shared" ref="D593:D656" si="28">RAND()</f>
        <v>0.815345822435715</v>
      </c>
      <c r="E593" s="60">
        <f ca="1" t="shared" ref="E593:E656" si="29">IF(C593&lt;=$C$10,1,2)</f>
        <v>1</v>
      </c>
      <c r="F593" s="65">
        <f ca="1">IF(E593=1,$C$4+SQRT(D593*($C$6-$C$4)*($C$5-$C$4)),$C$6-SQRT((1-D593)*($C$6-$C$4)*($C$6-$C$5)))</f>
        <v>9.27698537378916</v>
      </c>
    </row>
    <row r="594" spans="2:6">
      <c r="B594" s="59">
        <v>578</v>
      </c>
      <c r="C594" s="60">
        <f ca="1" t="shared" si="27"/>
        <v>0.248442193399267</v>
      </c>
      <c r="D594" s="60">
        <f ca="1" t="shared" si="28"/>
        <v>0.572537884743387</v>
      </c>
      <c r="E594" s="60">
        <f ca="1" t="shared" si="29"/>
        <v>1</v>
      </c>
      <c r="F594" s="65">
        <f ca="1">IF(E594=1,$C$4+SQRT(D594*($C$6-$C$4)*($C$5-$C$4)),$C$6-SQRT((1-D594)*($C$6-$C$4)*($C$6-$C$5)))</f>
        <v>9.070082132122</v>
      </c>
    </row>
    <row r="595" spans="2:6">
      <c r="B595" s="59">
        <v>579</v>
      </c>
      <c r="C595" s="60">
        <f ca="1" t="shared" si="27"/>
        <v>0.0173233137480597</v>
      </c>
      <c r="D595" s="60">
        <f ca="1" t="shared" si="28"/>
        <v>0.845644040976906</v>
      </c>
      <c r="E595" s="60">
        <f ca="1" t="shared" si="29"/>
        <v>1</v>
      </c>
      <c r="F595" s="65">
        <f ca="1">IF(E595=1,$C$4+SQRT(D595*($C$6-$C$4)*($C$5-$C$4)),$C$6-SQRT((1-D595)*($C$6-$C$4)*($C$6-$C$5)))</f>
        <v>9.30049532177314</v>
      </c>
    </row>
    <row r="596" spans="2:6">
      <c r="B596" s="59">
        <v>580</v>
      </c>
      <c r="C596" s="60">
        <f ca="1" t="shared" si="27"/>
        <v>0.806343411839653</v>
      </c>
      <c r="D596" s="60">
        <f ca="1" t="shared" si="28"/>
        <v>0.423387685231301</v>
      </c>
      <c r="E596" s="60">
        <f ca="1" t="shared" si="29"/>
        <v>2</v>
      </c>
      <c r="F596" s="65">
        <f ca="1">IF(E596=1,$C$4+SQRT(D596*($C$6-$C$4)*($C$5-$C$4)),$C$6-SQRT((1-D596)*($C$6-$C$4)*($C$6-$C$5)))</f>
        <v>8.92611703173139</v>
      </c>
    </row>
    <row r="597" spans="2:6">
      <c r="B597" s="59">
        <v>581</v>
      </c>
      <c r="C597" s="60">
        <f ca="1" t="shared" si="27"/>
        <v>0.234876748964067</v>
      </c>
      <c r="D597" s="60">
        <f ca="1" t="shared" si="28"/>
        <v>0.326984472534512</v>
      </c>
      <c r="E597" s="60">
        <f ca="1" t="shared" si="29"/>
        <v>1</v>
      </c>
      <c r="F597" s="65">
        <f ca="1">IF(E597=1,$C$4+SQRT(D597*($C$6-$C$4)*($C$5-$C$4)),$C$6-SQRT((1-D597)*($C$6-$C$4)*($C$6-$C$5)))</f>
        <v>8.80868346407542</v>
      </c>
    </row>
    <row r="598" spans="2:6">
      <c r="B598" s="59">
        <v>582</v>
      </c>
      <c r="C598" s="60">
        <f ca="1" t="shared" si="27"/>
        <v>0.584041858695805</v>
      </c>
      <c r="D598" s="60">
        <f ca="1" t="shared" si="28"/>
        <v>0.802156492570459</v>
      </c>
      <c r="E598" s="60">
        <f ca="1" t="shared" si="29"/>
        <v>2</v>
      </c>
      <c r="F598" s="65">
        <f ca="1">IF(E598=1,$C$4+SQRT(D598*($C$6-$C$4)*($C$5-$C$4)),$C$6-SQRT((1-D598)*($C$6-$C$4)*($C$6-$C$5)))</f>
        <v>9.37096342327407</v>
      </c>
    </row>
    <row r="599" spans="2:6">
      <c r="B599" s="59">
        <v>583</v>
      </c>
      <c r="C599" s="60">
        <f ca="1" t="shared" si="27"/>
        <v>0.21361488477637</v>
      </c>
      <c r="D599" s="60">
        <f ca="1" t="shared" si="28"/>
        <v>0.213823670337363</v>
      </c>
      <c r="E599" s="60">
        <f ca="1" t="shared" si="29"/>
        <v>1</v>
      </c>
      <c r="F599" s="65">
        <f ca="1">IF(E599=1,$C$4+SQRT(D599*($C$6-$C$4)*($C$5-$C$4)),$C$6-SQRT((1-D599)*($C$6-$C$4)*($C$6-$C$5)))</f>
        <v>8.65394750605437</v>
      </c>
    </row>
    <row r="600" spans="2:6">
      <c r="B600" s="59">
        <v>584</v>
      </c>
      <c r="C600" s="60">
        <f ca="1" t="shared" si="27"/>
        <v>0.52669193125837</v>
      </c>
      <c r="D600" s="60">
        <f ca="1" t="shared" si="28"/>
        <v>0.863664039190625</v>
      </c>
      <c r="E600" s="60">
        <f ca="1" t="shared" si="29"/>
        <v>2</v>
      </c>
      <c r="F600" s="65">
        <f ca="1">IF(E600=1,$C$4+SQRT(D600*($C$6-$C$4)*($C$5-$C$4)),$C$6-SQRT((1-D600)*($C$6-$C$4)*($C$6-$C$5)))</f>
        <v>9.47782002947379</v>
      </c>
    </row>
    <row r="601" spans="2:6">
      <c r="B601" s="59">
        <v>585</v>
      </c>
      <c r="C601" s="60">
        <f ca="1" t="shared" si="27"/>
        <v>0.364108084881555</v>
      </c>
      <c r="D601" s="60">
        <f ca="1" t="shared" si="28"/>
        <v>0.53650907701484</v>
      </c>
      <c r="E601" s="60">
        <f ca="1" t="shared" si="29"/>
        <v>1</v>
      </c>
      <c r="F601" s="65">
        <f ca="1">IF(E601=1,$C$4+SQRT(D601*($C$6-$C$4)*($C$5-$C$4)),$C$6-SQRT((1-D601)*($C$6-$C$4)*($C$6-$C$5)))</f>
        <v>9.03586589577497</v>
      </c>
    </row>
    <row r="602" spans="2:6">
      <c r="B602" s="59">
        <v>586</v>
      </c>
      <c r="C602" s="60">
        <f ca="1" t="shared" si="27"/>
        <v>0.114846576135377</v>
      </c>
      <c r="D602" s="60">
        <f ca="1" t="shared" si="28"/>
        <v>0.227847679395906</v>
      </c>
      <c r="E602" s="60">
        <f ca="1" t="shared" si="29"/>
        <v>1</v>
      </c>
      <c r="F602" s="65">
        <f ca="1">IF(E602=1,$C$4+SQRT(D602*($C$6-$C$4)*($C$5-$C$4)),$C$6-SQRT((1-D602)*($C$6-$C$4)*($C$6-$C$5)))</f>
        <v>8.67505211561168</v>
      </c>
    </row>
    <row r="603" spans="2:6">
      <c r="B603" s="59">
        <v>587</v>
      </c>
      <c r="C603" s="60">
        <f ca="1" t="shared" si="27"/>
        <v>0.68644720710845</v>
      </c>
      <c r="D603" s="60">
        <f ca="1" t="shared" si="28"/>
        <v>0.681804595216385</v>
      </c>
      <c r="E603" s="60">
        <f ca="1" t="shared" si="29"/>
        <v>2</v>
      </c>
      <c r="F603" s="65">
        <f ca="1">IF(E603=1,$C$4+SQRT(D603*($C$6-$C$4)*($C$5-$C$4)),$C$6-SQRT((1-D603)*($C$6-$C$4)*($C$6-$C$5)))</f>
        <v>9.20225893325765</v>
      </c>
    </row>
    <row r="604" spans="2:6">
      <c r="B604" s="59">
        <v>588</v>
      </c>
      <c r="C604" s="60">
        <f ca="1" t="shared" si="27"/>
        <v>0.533762432526439</v>
      </c>
      <c r="D604" s="60">
        <f ca="1" t="shared" si="28"/>
        <v>0.916382359295192</v>
      </c>
      <c r="E604" s="60">
        <f ca="1" t="shared" si="29"/>
        <v>2</v>
      </c>
      <c r="F604" s="65">
        <f ca="1">IF(E604=1,$C$4+SQRT(D604*($C$6-$C$4)*($C$5-$C$4)),$C$6-SQRT((1-D604)*($C$6-$C$4)*($C$6-$C$5)))</f>
        <v>9.5910558945166</v>
      </c>
    </row>
    <row r="605" spans="2:6">
      <c r="B605" s="59">
        <v>589</v>
      </c>
      <c r="C605" s="60">
        <f ca="1" t="shared" si="27"/>
        <v>0.887308208369384</v>
      </c>
      <c r="D605" s="60">
        <f ca="1" t="shared" si="28"/>
        <v>0.257867595791448</v>
      </c>
      <c r="E605" s="60">
        <f ca="1" t="shared" si="29"/>
        <v>2</v>
      </c>
      <c r="F605" s="65">
        <f ca="1">IF(E605=1,$C$4+SQRT(D605*($C$6-$C$4)*($C$5-$C$4)),$C$6-SQRT((1-D605)*($C$6-$C$4)*($C$6-$C$5)))</f>
        <v>8.78169592940962</v>
      </c>
    </row>
    <row r="606" spans="2:6">
      <c r="B606" s="59">
        <v>590</v>
      </c>
      <c r="C606" s="60">
        <f ca="1" t="shared" si="27"/>
        <v>0.23592765744007</v>
      </c>
      <c r="D606" s="60">
        <f ca="1" t="shared" si="28"/>
        <v>0.371507676565976</v>
      </c>
      <c r="E606" s="60">
        <f ca="1" t="shared" si="29"/>
        <v>1</v>
      </c>
      <c r="F606" s="65">
        <f ca="1">IF(E606=1,$C$4+SQRT(D606*($C$6-$C$4)*($C$5-$C$4)),$C$6-SQRT((1-D606)*($C$6-$C$4)*($C$6-$C$5)))</f>
        <v>8.86198338332705</v>
      </c>
    </row>
    <row r="607" spans="2:6">
      <c r="B607" s="59">
        <v>591</v>
      </c>
      <c r="C607" s="60">
        <f ca="1" t="shared" si="27"/>
        <v>0.432767295691513</v>
      </c>
      <c r="D607" s="60">
        <f ca="1" t="shared" si="28"/>
        <v>0.697706496339115</v>
      </c>
      <c r="E607" s="60">
        <f ca="1" t="shared" si="29"/>
        <v>1</v>
      </c>
      <c r="F607" s="65">
        <f ca="1">IF(E607=1,$C$4+SQRT(D607*($C$6-$C$4)*($C$5-$C$4)),$C$6-SQRT((1-D607)*($C$6-$C$4)*($C$6-$C$5)))</f>
        <v>9.18127600190566</v>
      </c>
    </row>
    <row r="608" spans="2:6">
      <c r="B608" s="59">
        <v>592</v>
      </c>
      <c r="C608" s="60">
        <f ca="1" t="shared" si="27"/>
        <v>0.726889155554612</v>
      </c>
      <c r="D608" s="60">
        <f ca="1" t="shared" si="28"/>
        <v>0.453039401799949</v>
      </c>
      <c r="E608" s="60">
        <f ca="1" t="shared" si="29"/>
        <v>2</v>
      </c>
      <c r="F608" s="65">
        <f ca="1">IF(E608=1,$C$4+SQRT(D608*($C$6-$C$4)*($C$5-$C$4)),$C$6-SQRT((1-D608)*($C$6-$C$4)*($C$6-$C$5)))</f>
        <v>8.95409312250081</v>
      </c>
    </row>
    <row r="609" spans="2:6">
      <c r="B609" s="59">
        <v>593</v>
      </c>
      <c r="C609" s="60">
        <f ca="1" t="shared" si="27"/>
        <v>0.146816762260331</v>
      </c>
      <c r="D609" s="60">
        <f ca="1" t="shared" si="28"/>
        <v>0.281957953608272</v>
      </c>
      <c r="E609" s="60">
        <f ca="1" t="shared" si="29"/>
        <v>1</v>
      </c>
      <c r="F609" s="65">
        <f ca="1">IF(E609=1,$C$4+SQRT(D609*($C$6-$C$4)*($C$5-$C$4)),$C$6-SQRT((1-D609)*($C$6-$C$4)*($C$6-$C$5)))</f>
        <v>8.75094334487799</v>
      </c>
    </row>
    <row r="610" spans="2:6">
      <c r="B610" s="59">
        <v>594</v>
      </c>
      <c r="C610" s="60">
        <f ca="1" t="shared" si="27"/>
        <v>0.444856107171614</v>
      </c>
      <c r="D610" s="60">
        <f ca="1" t="shared" si="28"/>
        <v>0.00811807954989208</v>
      </c>
      <c r="E610" s="60">
        <f ca="1" t="shared" si="29"/>
        <v>1</v>
      </c>
      <c r="F610" s="65">
        <f ca="1">IF(E610=1,$C$4+SQRT(D610*($C$6-$C$4)*($C$5-$C$4)),$C$6-SQRT((1-D610)*($C$6-$C$4)*($C$6-$C$5)))</f>
        <v>8.12742118779773</v>
      </c>
    </row>
    <row r="611" spans="2:6">
      <c r="B611" s="59">
        <v>595</v>
      </c>
      <c r="C611" s="60">
        <f ca="1" t="shared" si="27"/>
        <v>0.582427015674195</v>
      </c>
      <c r="D611" s="60">
        <f ca="1" t="shared" si="28"/>
        <v>0.893651650849058</v>
      </c>
      <c r="E611" s="60">
        <f ca="1" t="shared" si="29"/>
        <v>2</v>
      </c>
      <c r="F611" s="65">
        <f ca="1">IF(E611=1,$C$4+SQRT(D611*($C$6-$C$4)*($C$5-$C$4)),$C$6-SQRT((1-D611)*($C$6-$C$4)*($C$6-$C$5)))</f>
        <v>9.53880947722022</v>
      </c>
    </row>
    <row r="612" spans="2:6">
      <c r="B612" s="59">
        <v>596</v>
      </c>
      <c r="C612" s="60">
        <f ca="1" t="shared" si="27"/>
        <v>0.179131514265854</v>
      </c>
      <c r="D612" s="60">
        <f ca="1" t="shared" si="28"/>
        <v>0.424735626783852</v>
      </c>
      <c r="E612" s="60">
        <f ca="1" t="shared" si="29"/>
        <v>1</v>
      </c>
      <c r="F612" s="65">
        <f ca="1">IF(E612=1,$C$4+SQRT(D612*($C$6-$C$4)*($C$5-$C$4)),$C$6-SQRT((1-D612)*($C$6-$C$4)*($C$6-$C$5)))</f>
        <v>8.92166764810733</v>
      </c>
    </row>
    <row r="613" spans="2:6">
      <c r="B613" s="59">
        <v>597</v>
      </c>
      <c r="C613" s="60">
        <f ca="1" t="shared" si="27"/>
        <v>0.863285062412519</v>
      </c>
      <c r="D613" s="60">
        <f ca="1" t="shared" si="28"/>
        <v>0.414186314621624</v>
      </c>
      <c r="E613" s="60">
        <f ca="1" t="shared" si="29"/>
        <v>2</v>
      </c>
      <c r="F613" s="65">
        <f ca="1">IF(E613=1,$C$4+SQRT(D613*($C$6-$C$4)*($C$5-$C$4)),$C$6-SQRT((1-D613)*($C$6-$C$4)*($C$6-$C$5)))</f>
        <v>8.91758262636045</v>
      </c>
    </row>
    <row r="614" spans="2:6">
      <c r="B614" s="59">
        <v>598</v>
      </c>
      <c r="C614" s="60">
        <f ca="1" t="shared" si="27"/>
        <v>0.314741373632886</v>
      </c>
      <c r="D614" s="60">
        <f ca="1" t="shared" si="28"/>
        <v>0.18800119814929</v>
      </c>
      <c r="E614" s="60">
        <f ca="1" t="shared" si="29"/>
        <v>1</v>
      </c>
      <c r="F614" s="65">
        <f ca="1">IF(E614=1,$C$4+SQRT(D614*($C$6-$C$4)*($C$5-$C$4)),$C$6-SQRT((1-D614)*($C$6-$C$4)*($C$6-$C$5)))</f>
        <v>8.61319034263317</v>
      </c>
    </row>
    <row r="615" spans="2:6">
      <c r="B615" s="59">
        <v>599</v>
      </c>
      <c r="C615" s="60">
        <f ca="1" t="shared" si="27"/>
        <v>0.797000558245439</v>
      </c>
      <c r="D615" s="60">
        <f ca="1" t="shared" si="28"/>
        <v>0.84212351717599</v>
      </c>
      <c r="E615" s="60">
        <f ca="1" t="shared" si="29"/>
        <v>2</v>
      </c>
      <c r="F615" s="65">
        <f ca="1">IF(E615=1,$C$4+SQRT(D615*($C$6-$C$4)*($C$5-$C$4)),$C$6-SQRT((1-D615)*($C$6-$C$4)*($C$6-$C$5)))</f>
        <v>9.43808099725315</v>
      </c>
    </row>
    <row r="616" spans="2:6">
      <c r="B616" s="59">
        <v>600</v>
      </c>
      <c r="C616" s="60">
        <f ca="1" t="shared" si="27"/>
        <v>0.398736419129746</v>
      </c>
      <c r="D616" s="60">
        <f ca="1" t="shared" si="28"/>
        <v>0.588956127924537</v>
      </c>
      <c r="E616" s="60">
        <f ca="1" t="shared" si="29"/>
        <v>1</v>
      </c>
      <c r="F616" s="65">
        <f ca="1">IF(E616=1,$C$4+SQRT(D616*($C$6-$C$4)*($C$5-$C$4)),$C$6-SQRT((1-D616)*($C$6-$C$4)*($C$6-$C$5)))</f>
        <v>9.08531666155509</v>
      </c>
    </row>
    <row r="617" spans="2:6">
      <c r="B617" s="59">
        <v>601</v>
      </c>
      <c r="C617" s="60">
        <f ca="1" t="shared" si="27"/>
        <v>0.464148210163561</v>
      </c>
      <c r="D617" s="60">
        <f ca="1" t="shared" si="28"/>
        <v>0.592207807432259</v>
      </c>
      <c r="E617" s="60">
        <f ca="1" t="shared" si="29"/>
        <v>1</v>
      </c>
      <c r="F617" s="65">
        <f ca="1">IF(E617=1,$C$4+SQRT(D617*($C$6-$C$4)*($C$5-$C$4)),$C$6-SQRT((1-D617)*($C$6-$C$4)*($C$6-$C$5)))</f>
        <v>9.08830860277061</v>
      </c>
    </row>
    <row r="618" spans="2:6">
      <c r="B618" s="59">
        <v>602</v>
      </c>
      <c r="C618" s="60">
        <f ca="1" t="shared" si="27"/>
        <v>0.54017340916711</v>
      </c>
      <c r="D618" s="60">
        <f ca="1" t="shared" si="28"/>
        <v>0.263079024236323</v>
      </c>
      <c r="E618" s="60">
        <f ca="1" t="shared" si="29"/>
        <v>2</v>
      </c>
      <c r="F618" s="65">
        <f ca="1">IF(E618=1,$C$4+SQRT(D618*($C$6-$C$4)*($C$5-$C$4)),$C$6-SQRT((1-D618)*($C$6-$C$4)*($C$6-$C$5)))</f>
        <v>8.78598107447727</v>
      </c>
    </row>
    <row r="619" spans="2:6">
      <c r="B619" s="59">
        <v>603</v>
      </c>
      <c r="C619" s="60">
        <f ca="1" t="shared" si="27"/>
        <v>0.899091787137185</v>
      </c>
      <c r="D619" s="60">
        <f ca="1" t="shared" si="28"/>
        <v>0.0149739433274907</v>
      </c>
      <c r="E619" s="60">
        <f ca="1" t="shared" si="29"/>
        <v>2</v>
      </c>
      <c r="F619" s="65">
        <f ca="1">IF(E619=1,$C$4+SQRT(D619*($C$6-$C$4)*($C$5-$C$4)),$C$6-SQRT((1-D619)*($C$6-$C$4)*($C$6-$C$5)))</f>
        <v>8.59641455075046</v>
      </c>
    </row>
    <row r="620" spans="2:6">
      <c r="B620" s="59">
        <v>604</v>
      </c>
      <c r="C620" s="60">
        <f ca="1" t="shared" si="27"/>
        <v>0.611022751353045</v>
      </c>
      <c r="D620" s="60">
        <f ca="1" t="shared" si="28"/>
        <v>0.282293126312979</v>
      </c>
      <c r="E620" s="60">
        <f ca="1" t="shared" si="29"/>
        <v>2</v>
      </c>
      <c r="F620" s="65">
        <f ca="1">IF(E620=1,$C$4+SQRT(D620*($C$6-$C$4)*($C$5-$C$4)),$C$6-SQRT((1-D620)*($C$6-$C$4)*($C$6-$C$5)))</f>
        <v>8.80191246255791</v>
      </c>
    </row>
    <row r="621" spans="2:6">
      <c r="B621" s="59">
        <v>605</v>
      </c>
      <c r="C621" s="60">
        <f ca="1" t="shared" si="27"/>
        <v>0.739647710241383</v>
      </c>
      <c r="D621" s="60">
        <f ca="1" t="shared" si="28"/>
        <v>0.531386820281378</v>
      </c>
      <c r="E621" s="60">
        <f ca="1" t="shared" si="29"/>
        <v>2</v>
      </c>
      <c r="F621" s="65">
        <f ca="1">IF(E621=1,$C$4+SQRT(D621*($C$6-$C$4)*($C$5-$C$4)),$C$6-SQRT((1-D621)*($C$6-$C$4)*($C$6-$C$5)))</f>
        <v>9.03189548113995</v>
      </c>
    </row>
    <row r="622" spans="2:6">
      <c r="B622" s="59">
        <v>606</v>
      </c>
      <c r="C622" s="60">
        <f ca="1" t="shared" si="27"/>
        <v>0.1585074367239</v>
      </c>
      <c r="D622" s="60">
        <f ca="1" t="shared" si="28"/>
        <v>0.00998213734645104</v>
      </c>
      <c r="E622" s="60">
        <f ca="1" t="shared" si="29"/>
        <v>1</v>
      </c>
      <c r="F622" s="65">
        <f ca="1">IF(E622=1,$C$4+SQRT(D622*($C$6-$C$4)*($C$5-$C$4)),$C$6-SQRT((1-D622)*($C$6-$C$4)*($C$6-$C$5)))</f>
        <v>8.14129499174742</v>
      </c>
    </row>
    <row r="623" spans="2:6">
      <c r="B623" s="59">
        <v>607</v>
      </c>
      <c r="C623" s="60">
        <f ca="1" t="shared" si="27"/>
        <v>0.701511382241932</v>
      </c>
      <c r="D623" s="60">
        <f ca="1" t="shared" si="28"/>
        <v>0.227833480055842</v>
      </c>
      <c r="E623" s="60">
        <f ca="1" t="shared" si="29"/>
        <v>2</v>
      </c>
      <c r="F623" s="65">
        <f ca="1">IF(E623=1,$C$4+SQRT(D623*($C$6-$C$4)*($C$5-$C$4)),$C$6-SQRT((1-D623)*($C$6-$C$4)*($C$6-$C$5)))</f>
        <v>8.75728803019834</v>
      </c>
    </row>
    <row r="624" spans="2:6">
      <c r="B624" s="59">
        <v>608</v>
      </c>
      <c r="C624" s="60">
        <f ca="1" t="shared" si="27"/>
        <v>0.700163153661531</v>
      </c>
      <c r="D624" s="60">
        <f ca="1" t="shared" si="28"/>
        <v>0.0993811868733634</v>
      </c>
      <c r="E624" s="60">
        <f ca="1" t="shared" si="29"/>
        <v>2</v>
      </c>
      <c r="F624" s="65">
        <f ca="1">IF(E624=1,$C$4+SQRT(D624*($C$6-$C$4)*($C$5-$C$4)),$C$6-SQRT((1-D624)*($C$6-$C$4)*($C$6-$C$5)))</f>
        <v>8.65789805668374</v>
      </c>
    </row>
    <row r="625" spans="2:6">
      <c r="B625" s="59">
        <v>609</v>
      </c>
      <c r="C625" s="60">
        <f ca="1" t="shared" si="27"/>
        <v>0.411242299331894</v>
      </c>
      <c r="D625" s="60">
        <f ca="1" t="shared" si="28"/>
        <v>0.638485000532992</v>
      </c>
      <c r="E625" s="60">
        <f ca="1" t="shared" si="29"/>
        <v>1</v>
      </c>
      <c r="F625" s="65">
        <f ca="1">IF(E625=1,$C$4+SQRT(D625*($C$6-$C$4)*($C$5-$C$4)),$C$6-SQRT((1-D625)*($C$6-$C$4)*($C$6-$C$5)))</f>
        <v>9.13003097349851</v>
      </c>
    </row>
    <row r="626" spans="2:6">
      <c r="B626" s="59">
        <v>610</v>
      </c>
      <c r="C626" s="60">
        <f ca="1" t="shared" si="27"/>
        <v>0.691445498683529</v>
      </c>
      <c r="D626" s="60">
        <f ca="1" t="shared" si="28"/>
        <v>0.630703839278506</v>
      </c>
      <c r="E626" s="60">
        <f ca="1" t="shared" si="29"/>
        <v>2</v>
      </c>
      <c r="F626" s="65">
        <f ca="1">IF(E626=1,$C$4+SQRT(D626*($C$6-$C$4)*($C$5-$C$4)),$C$6-SQRT((1-D626)*($C$6-$C$4)*($C$6-$C$5)))</f>
        <v>9.14058605931543</v>
      </c>
    </row>
    <row r="627" spans="2:6">
      <c r="B627" s="59">
        <v>611</v>
      </c>
      <c r="C627" s="60">
        <f ca="1" t="shared" si="27"/>
        <v>0.580243206747732</v>
      </c>
      <c r="D627" s="60">
        <f ca="1" t="shared" si="28"/>
        <v>0.976952956577269</v>
      </c>
      <c r="E627" s="60">
        <f ca="1" t="shared" si="29"/>
        <v>2</v>
      </c>
      <c r="F627" s="65">
        <f ca="1">IF(E627=1,$C$4+SQRT(D627*($C$6-$C$4)*($C$5-$C$4)),$C$6-SQRT((1-D627)*($C$6-$C$4)*($C$6-$C$5)))</f>
        <v>9.78530466505892</v>
      </c>
    </row>
    <row r="628" spans="2:6">
      <c r="B628" s="59">
        <v>612</v>
      </c>
      <c r="C628" s="60">
        <f ca="1" t="shared" si="27"/>
        <v>0.721782929070682</v>
      </c>
      <c r="D628" s="60">
        <f ca="1" t="shared" si="28"/>
        <v>0.993209404551753</v>
      </c>
      <c r="E628" s="60">
        <f ca="1" t="shared" si="29"/>
        <v>2</v>
      </c>
      <c r="F628" s="65">
        <f ca="1">IF(E628=1,$C$4+SQRT(D628*($C$6-$C$4)*($C$5-$C$4)),$C$6-SQRT((1-D628)*($C$6-$C$4)*($C$6-$C$5)))</f>
        <v>9.88346163337127</v>
      </c>
    </row>
    <row r="629" spans="2:6">
      <c r="B629" s="59">
        <v>613</v>
      </c>
      <c r="C629" s="60">
        <f ca="1" t="shared" si="27"/>
        <v>0.626041739132185</v>
      </c>
      <c r="D629" s="60">
        <f ca="1" t="shared" si="28"/>
        <v>0.200790554722234</v>
      </c>
      <c r="E629" s="60">
        <f ca="1" t="shared" si="29"/>
        <v>2</v>
      </c>
      <c r="F629" s="65">
        <f ca="1">IF(E629=1,$C$4+SQRT(D629*($C$6-$C$4)*($C$5-$C$4)),$C$6-SQRT((1-D629)*($C$6-$C$4)*($C$6-$C$5)))</f>
        <v>8.73571407879565</v>
      </c>
    </row>
    <row r="630" spans="2:6">
      <c r="B630" s="59">
        <v>614</v>
      </c>
      <c r="C630" s="60">
        <f ca="1" t="shared" si="27"/>
        <v>0.124864101799183</v>
      </c>
      <c r="D630" s="60">
        <f ca="1" t="shared" si="28"/>
        <v>0.497917237705511</v>
      </c>
      <c r="E630" s="60">
        <f ca="1" t="shared" si="29"/>
        <v>1</v>
      </c>
      <c r="F630" s="65">
        <f ca="1">IF(E630=1,$C$4+SQRT(D630*($C$6-$C$4)*($C$5-$C$4)),$C$6-SQRT((1-D630)*($C$6-$C$4)*($C$6-$C$5)))</f>
        <v>8.99791506422692</v>
      </c>
    </row>
    <row r="631" spans="2:6">
      <c r="B631" s="59">
        <v>615</v>
      </c>
      <c r="C631" s="60">
        <f ca="1" t="shared" si="27"/>
        <v>0.594181251544362</v>
      </c>
      <c r="D631" s="60">
        <f ca="1" t="shared" si="28"/>
        <v>0.108398201153544</v>
      </c>
      <c r="E631" s="60">
        <f ca="1" t="shared" si="29"/>
        <v>2</v>
      </c>
      <c r="F631" s="65">
        <f ca="1">IF(E631=1,$C$4+SQRT(D631*($C$6-$C$4)*($C$5-$C$4)),$C$6-SQRT((1-D631)*($C$6-$C$4)*($C$6-$C$5)))</f>
        <v>8.66463353430869</v>
      </c>
    </row>
    <row r="632" spans="2:6">
      <c r="B632" s="59">
        <v>616</v>
      </c>
      <c r="C632" s="60">
        <f ca="1" t="shared" si="27"/>
        <v>0.109767540148466</v>
      </c>
      <c r="D632" s="60">
        <f ca="1" t="shared" si="28"/>
        <v>0.0661307061509258</v>
      </c>
      <c r="E632" s="60">
        <f ca="1" t="shared" si="29"/>
        <v>1</v>
      </c>
      <c r="F632" s="65">
        <f ca="1">IF(E632=1,$C$4+SQRT(D632*($C$6-$C$4)*($C$5-$C$4)),$C$6-SQRT((1-D632)*($C$6-$C$4)*($C$6-$C$5)))</f>
        <v>8.3636776213927</v>
      </c>
    </row>
    <row r="633" spans="2:6">
      <c r="B633" s="59">
        <v>617</v>
      </c>
      <c r="C633" s="60">
        <f ca="1" t="shared" si="27"/>
        <v>0.946781991490884</v>
      </c>
      <c r="D633" s="60">
        <f ca="1" t="shared" si="28"/>
        <v>0.742744521703721</v>
      </c>
      <c r="E633" s="60">
        <f ca="1" t="shared" si="29"/>
        <v>2</v>
      </c>
      <c r="F633" s="65">
        <f ca="1">IF(E633=1,$C$4+SQRT(D633*($C$6-$C$4)*($C$5-$C$4)),$C$6-SQRT((1-D633)*($C$6-$C$4)*($C$6-$C$5)))</f>
        <v>9.28270580889529</v>
      </c>
    </row>
    <row r="634" spans="2:6">
      <c r="B634" s="59">
        <v>618</v>
      </c>
      <c r="C634" s="60">
        <f ca="1" t="shared" si="27"/>
        <v>0.791639888948807</v>
      </c>
      <c r="D634" s="60">
        <f ca="1" t="shared" si="28"/>
        <v>0.813318661653774</v>
      </c>
      <c r="E634" s="60">
        <f ca="1" t="shared" si="29"/>
        <v>2</v>
      </c>
      <c r="F634" s="65">
        <f ca="1">IF(E634=1,$C$4+SQRT(D634*($C$6-$C$4)*($C$5-$C$4)),$C$6-SQRT((1-D634)*($C$6-$C$4)*($C$6-$C$5)))</f>
        <v>9.38896589563883</v>
      </c>
    </row>
    <row r="635" spans="2:6">
      <c r="B635" s="59">
        <v>619</v>
      </c>
      <c r="C635" s="60">
        <f ca="1" t="shared" si="27"/>
        <v>0.8307872635592</v>
      </c>
      <c r="D635" s="60">
        <f ca="1" t="shared" si="28"/>
        <v>0.741481343297044</v>
      </c>
      <c r="E635" s="60">
        <f ca="1" t="shared" si="29"/>
        <v>2</v>
      </c>
      <c r="F635" s="65">
        <f ca="1">IF(E635=1,$C$4+SQRT(D635*($C$6-$C$4)*($C$5-$C$4)),$C$6-SQRT((1-D635)*($C$6-$C$4)*($C$6-$C$5)))</f>
        <v>9.28094693283047</v>
      </c>
    </row>
    <row r="636" spans="2:6">
      <c r="B636" s="59">
        <v>620</v>
      </c>
      <c r="C636" s="60">
        <f ca="1" t="shared" si="27"/>
        <v>0.224686375396232</v>
      </c>
      <c r="D636" s="60">
        <f ca="1" t="shared" si="28"/>
        <v>0.501182801903554</v>
      </c>
      <c r="E636" s="60">
        <f ca="1" t="shared" si="29"/>
        <v>1</v>
      </c>
      <c r="F636" s="65">
        <f ca="1">IF(E636=1,$C$4+SQRT(D636*($C$6-$C$4)*($C$5-$C$4)),$C$6-SQRT((1-D636)*($C$6-$C$4)*($C$6-$C$5)))</f>
        <v>9.00118210321954</v>
      </c>
    </row>
    <row r="637" spans="2:6">
      <c r="B637" s="59">
        <v>621</v>
      </c>
      <c r="C637" s="60">
        <f ca="1" t="shared" si="27"/>
        <v>0.411705726071072</v>
      </c>
      <c r="D637" s="60">
        <f ca="1" t="shared" si="28"/>
        <v>0.644555388428316</v>
      </c>
      <c r="E637" s="60">
        <f ca="1" t="shared" si="29"/>
        <v>1</v>
      </c>
      <c r="F637" s="65">
        <f ca="1">IF(E637=1,$C$4+SQRT(D637*($C$6-$C$4)*($C$5-$C$4)),$C$6-SQRT((1-D637)*($C$6-$C$4)*($C$6-$C$5)))</f>
        <v>9.13539014301544</v>
      </c>
    </row>
    <row r="638" spans="2:6">
      <c r="B638" s="59">
        <v>622</v>
      </c>
      <c r="C638" s="60">
        <f ca="1" t="shared" si="27"/>
        <v>0.337446134328921</v>
      </c>
      <c r="D638" s="60">
        <f ca="1" t="shared" si="28"/>
        <v>0.357893054525078</v>
      </c>
      <c r="E638" s="60">
        <f ca="1" t="shared" si="29"/>
        <v>1</v>
      </c>
      <c r="F638" s="65">
        <f ca="1">IF(E638=1,$C$4+SQRT(D638*($C$6-$C$4)*($C$5-$C$4)),$C$6-SQRT((1-D638)*($C$6-$C$4)*($C$6-$C$5)))</f>
        <v>8.84604143459417</v>
      </c>
    </row>
    <row r="639" spans="2:6">
      <c r="B639" s="59">
        <v>623</v>
      </c>
      <c r="C639" s="60">
        <f ca="1" t="shared" si="27"/>
        <v>0.87084031399525</v>
      </c>
      <c r="D639" s="60">
        <f ca="1" t="shared" si="28"/>
        <v>0.0800537445587661</v>
      </c>
      <c r="E639" s="60">
        <f ca="1" t="shared" si="29"/>
        <v>2</v>
      </c>
      <c r="F639" s="65">
        <f ca="1">IF(E639=1,$C$4+SQRT(D639*($C$6-$C$4)*($C$5-$C$4)),$C$6-SQRT((1-D639)*($C$6-$C$4)*($C$6-$C$5)))</f>
        <v>8.64357362496799</v>
      </c>
    </row>
    <row r="640" spans="2:6">
      <c r="B640" s="59">
        <v>624</v>
      </c>
      <c r="C640" s="60">
        <f ca="1" t="shared" si="27"/>
        <v>0.954041987722236</v>
      </c>
      <c r="D640" s="60">
        <f ca="1" t="shared" si="28"/>
        <v>0.612677292387433</v>
      </c>
      <c r="E640" s="60">
        <f ca="1" t="shared" si="29"/>
        <v>2</v>
      </c>
      <c r="F640" s="65">
        <f ca="1">IF(E640=1,$C$4+SQRT(D640*($C$6-$C$4)*($C$5-$C$4)),$C$6-SQRT((1-D640)*($C$6-$C$4)*($C$6-$C$5)))</f>
        <v>9.11986057057695</v>
      </c>
    </row>
    <row r="641" spans="2:6">
      <c r="B641" s="59">
        <v>625</v>
      </c>
      <c r="C641" s="60">
        <f ca="1" t="shared" si="27"/>
        <v>0.755252586015829</v>
      </c>
      <c r="D641" s="60">
        <f ca="1" t="shared" si="28"/>
        <v>0.984844057178391</v>
      </c>
      <c r="E641" s="60">
        <f ca="1" t="shared" si="29"/>
        <v>2</v>
      </c>
      <c r="F641" s="65">
        <f ca="1">IF(E641=1,$C$4+SQRT(D641*($C$6-$C$4)*($C$5-$C$4)),$C$6-SQRT((1-D641)*($C$6-$C$4)*($C$6-$C$5)))</f>
        <v>9.825896910874</v>
      </c>
    </row>
    <row r="642" spans="2:6">
      <c r="B642" s="59">
        <v>626</v>
      </c>
      <c r="C642" s="60">
        <f ca="1" t="shared" si="27"/>
        <v>0.624211911720687</v>
      </c>
      <c r="D642" s="60">
        <f ca="1" t="shared" si="28"/>
        <v>0.425469081410573</v>
      </c>
      <c r="E642" s="60">
        <f ca="1" t="shared" si="29"/>
        <v>2</v>
      </c>
      <c r="F642" s="65">
        <f ca="1">IF(E642=1,$C$4+SQRT(D642*($C$6-$C$4)*($C$5-$C$4)),$C$6-SQRT((1-D642)*($C$6-$C$4)*($C$6-$C$5)))</f>
        <v>8.92805698044213</v>
      </c>
    </row>
    <row r="643" spans="2:6">
      <c r="B643" s="59">
        <v>627</v>
      </c>
      <c r="C643" s="60">
        <f ca="1" t="shared" si="27"/>
        <v>0.933502112718396</v>
      </c>
      <c r="D643" s="60">
        <f ca="1" t="shared" si="28"/>
        <v>0.370779133361796</v>
      </c>
      <c r="E643" s="60">
        <f ca="1" t="shared" si="29"/>
        <v>2</v>
      </c>
      <c r="F643" s="65">
        <f ca="1">IF(E643=1,$C$4+SQRT(D643*($C$6-$C$4)*($C$5-$C$4)),$C$6-SQRT((1-D643)*($C$6-$C$4)*($C$6-$C$5)))</f>
        <v>8.87819710587091</v>
      </c>
    </row>
    <row r="644" spans="2:6">
      <c r="B644" s="59">
        <v>628</v>
      </c>
      <c r="C644" s="60">
        <f ca="1" t="shared" si="27"/>
        <v>0.125538155663701</v>
      </c>
      <c r="D644" s="60">
        <f ca="1" t="shared" si="28"/>
        <v>0.912842303401708</v>
      </c>
      <c r="E644" s="60">
        <f ca="1" t="shared" si="29"/>
        <v>1</v>
      </c>
      <c r="F644" s="65">
        <f ca="1">IF(E644=1,$C$4+SQRT(D644*($C$6-$C$4)*($C$5-$C$4)),$C$6-SQRT((1-D644)*($C$6-$C$4)*($C$6-$C$5)))</f>
        <v>9.35117896919817</v>
      </c>
    </row>
    <row r="645" spans="2:6">
      <c r="B645" s="59">
        <v>629</v>
      </c>
      <c r="C645" s="60">
        <f ca="1" t="shared" si="27"/>
        <v>0.991359687434001</v>
      </c>
      <c r="D645" s="60">
        <f ca="1" t="shared" si="28"/>
        <v>0.378157282836739</v>
      </c>
      <c r="E645" s="60">
        <f ca="1" t="shared" si="29"/>
        <v>2</v>
      </c>
      <c r="F645" s="65">
        <f ca="1">IF(E645=1,$C$4+SQRT(D645*($C$6-$C$4)*($C$5-$C$4)),$C$6-SQRT((1-D645)*($C$6-$C$4)*($C$6-$C$5)))</f>
        <v>8.88479354632135</v>
      </c>
    </row>
    <row r="646" spans="2:6">
      <c r="B646" s="59">
        <v>630</v>
      </c>
      <c r="C646" s="60">
        <f ca="1" t="shared" si="27"/>
        <v>0.741132128810419</v>
      </c>
      <c r="D646" s="60">
        <f ca="1" t="shared" si="28"/>
        <v>0.836088162766983</v>
      </c>
      <c r="E646" s="60">
        <f ca="1" t="shared" si="29"/>
        <v>2</v>
      </c>
      <c r="F646" s="65">
        <f ca="1">IF(E646=1,$C$4+SQRT(D646*($C$6-$C$4)*($C$5-$C$4)),$C$6-SQRT((1-D646)*($C$6-$C$4)*($C$6-$C$5)))</f>
        <v>9.42744111703159</v>
      </c>
    </row>
    <row r="647" spans="2:6">
      <c r="B647" s="59">
        <v>631</v>
      </c>
      <c r="C647" s="60">
        <f ca="1" t="shared" si="27"/>
        <v>0.569034065198281</v>
      </c>
      <c r="D647" s="60">
        <f ca="1" t="shared" si="28"/>
        <v>0.0341909144647981</v>
      </c>
      <c r="E647" s="60">
        <f ca="1" t="shared" si="29"/>
        <v>2</v>
      </c>
      <c r="F647" s="65">
        <f ca="1">IF(E647=1,$C$4+SQRT(D647*($C$6-$C$4)*($C$5-$C$4)),$C$6-SQRT((1-D647)*($C$6-$C$4)*($C$6-$C$5)))</f>
        <v>8.61017333056586</v>
      </c>
    </row>
    <row r="648" spans="2:6">
      <c r="B648" s="59">
        <v>632</v>
      </c>
      <c r="C648" s="60">
        <f ca="1" t="shared" si="27"/>
        <v>0.320041589197922</v>
      </c>
      <c r="D648" s="60">
        <f ca="1" t="shared" si="28"/>
        <v>0.98910763699347</v>
      </c>
      <c r="E648" s="60">
        <f ca="1" t="shared" si="29"/>
        <v>1</v>
      </c>
      <c r="F648" s="65">
        <f ca="1">IF(E648=1,$C$4+SQRT(D648*($C$6-$C$4)*($C$5-$C$4)),$C$6-SQRT((1-D648)*($C$6-$C$4)*($C$6-$C$5)))</f>
        <v>9.40649041020085</v>
      </c>
    </row>
    <row r="649" spans="2:6">
      <c r="B649" s="59">
        <v>633</v>
      </c>
      <c r="C649" s="60">
        <f ca="1" t="shared" si="27"/>
        <v>0.464024704506157</v>
      </c>
      <c r="D649" s="60">
        <f ca="1" t="shared" si="28"/>
        <v>0.753991600485273</v>
      </c>
      <c r="E649" s="60">
        <f ca="1" t="shared" si="29"/>
        <v>1</v>
      </c>
      <c r="F649" s="65">
        <f ca="1">IF(E649=1,$C$4+SQRT(D649*($C$6-$C$4)*($C$5-$C$4)),$C$6-SQRT((1-D649)*($C$6-$C$4)*($C$6-$C$5)))</f>
        <v>9.22799967466223</v>
      </c>
    </row>
    <row r="650" spans="2:6">
      <c r="B650" s="59">
        <v>634</v>
      </c>
      <c r="C650" s="60">
        <f ca="1" t="shared" si="27"/>
        <v>0.877530207900373</v>
      </c>
      <c r="D650" s="60">
        <f ca="1" t="shared" si="28"/>
        <v>0.784289206133008</v>
      </c>
      <c r="E650" s="60">
        <f ca="1" t="shared" si="29"/>
        <v>2</v>
      </c>
      <c r="F650" s="65">
        <f ca="1">IF(E650=1,$C$4+SQRT(D650*($C$6-$C$4)*($C$5-$C$4)),$C$6-SQRT((1-D650)*($C$6-$C$4)*($C$6-$C$5)))</f>
        <v>9.34317309149671</v>
      </c>
    </row>
    <row r="651" spans="2:6">
      <c r="B651" s="59">
        <v>635</v>
      </c>
      <c r="C651" s="60">
        <f ca="1" t="shared" si="27"/>
        <v>0.874014691476905</v>
      </c>
      <c r="D651" s="60">
        <f ca="1" t="shared" si="28"/>
        <v>0.575800128404985</v>
      </c>
      <c r="E651" s="60">
        <f ca="1" t="shared" si="29"/>
        <v>2</v>
      </c>
      <c r="F651" s="65">
        <f ca="1">IF(E651=1,$C$4+SQRT(D651*($C$6-$C$4)*($C$5-$C$4)),$C$6-SQRT((1-D651)*($C$6-$C$4)*($C$6-$C$5)))</f>
        <v>9.07891382423248</v>
      </c>
    </row>
    <row r="652" spans="2:6">
      <c r="B652" s="59">
        <v>636</v>
      </c>
      <c r="C652" s="60">
        <f ca="1" t="shared" si="27"/>
        <v>0.264988708902407</v>
      </c>
      <c r="D652" s="60">
        <f ca="1" t="shared" si="28"/>
        <v>0.603520552997349</v>
      </c>
      <c r="E652" s="60">
        <f ca="1" t="shared" si="29"/>
        <v>1</v>
      </c>
      <c r="F652" s="65">
        <f ca="1">IF(E652=1,$C$4+SQRT(D652*($C$6-$C$4)*($C$5-$C$4)),$C$6-SQRT((1-D652)*($C$6-$C$4)*($C$6-$C$5)))</f>
        <v>9.09865422494737</v>
      </c>
    </row>
    <row r="653" spans="2:6">
      <c r="B653" s="59">
        <v>637</v>
      </c>
      <c r="C653" s="60">
        <f ca="1" t="shared" si="27"/>
        <v>0.310599870961475</v>
      </c>
      <c r="D653" s="60">
        <f ca="1" t="shared" si="28"/>
        <v>0.0828857745621128</v>
      </c>
      <c r="E653" s="60">
        <f ca="1" t="shared" si="29"/>
        <v>1</v>
      </c>
      <c r="F653" s="65">
        <f ca="1">IF(E653=1,$C$4+SQRT(D653*($C$6-$C$4)*($C$5-$C$4)),$C$6-SQRT((1-D653)*($C$6-$C$4)*($C$6-$C$5)))</f>
        <v>8.40715052391496</v>
      </c>
    </row>
    <row r="654" spans="2:6">
      <c r="B654" s="59">
        <v>638</v>
      </c>
      <c r="C654" s="60">
        <f ca="1" t="shared" si="27"/>
        <v>0.46820537782304</v>
      </c>
      <c r="D654" s="60">
        <f ca="1" t="shared" si="28"/>
        <v>0.299582506397348</v>
      </c>
      <c r="E654" s="60">
        <f ca="1" t="shared" si="29"/>
        <v>1</v>
      </c>
      <c r="F654" s="65">
        <f ca="1">IF(E654=1,$C$4+SQRT(D654*($C$6-$C$4)*($C$5-$C$4)),$C$6-SQRT((1-D654)*($C$6-$C$4)*($C$6-$C$5)))</f>
        <v>8.77405749966956</v>
      </c>
    </row>
    <row r="655" spans="2:6">
      <c r="B655" s="59">
        <v>639</v>
      </c>
      <c r="C655" s="60">
        <f ca="1" t="shared" si="27"/>
        <v>0.814917856508483</v>
      </c>
      <c r="D655" s="60">
        <f ca="1" t="shared" si="28"/>
        <v>0.367937701290102</v>
      </c>
      <c r="E655" s="60">
        <f ca="1" t="shared" si="29"/>
        <v>2</v>
      </c>
      <c r="F655" s="65">
        <f ca="1">IF(E655=1,$C$4+SQRT(D655*($C$6-$C$4)*($C$5-$C$4)),$C$6-SQRT((1-D655)*($C$6-$C$4)*($C$6-$C$5)))</f>
        <v>8.87566704334535</v>
      </c>
    </row>
    <row r="656" spans="2:6">
      <c r="B656" s="59">
        <v>640</v>
      </c>
      <c r="C656" s="60">
        <f ca="1" t="shared" si="27"/>
        <v>0.81002952735776</v>
      </c>
      <c r="D656" s="60">
        <f ca="1" t="shared" si="28"/>
        <v>0.847782178434425</v>
      </c>
      <c r="E656" s="60">
        <f ca="1" t="shared" si="29"/>
        <v>2</v>
      </c>
      <c r="F656" s="65">
        <f ca="1">IF(E656=1,$C$4+SQRT(D656*($C$6-$C$4)*($C$5-$C$4)),$C$6-SQRT((1-D656)*($C$6-$C$4)*($C$6-$C$5)))</f>
        <v>9.4482431304178</v>
      </c>
    </row>
    <row r="657" spans="2:6">
      <c r="B657" s="59">
        <v>641</v>
      </c>
      <c r="C657" s="60">
        <f ca="1" t="shared" ref="C657:C720" si="30">RAND()</f>
        <v>0.981326162321843</v>
      </c>
      <c r="D657" s="60">
        <f ca="1" t="shared" ref="D657:D720" si="31">RAND()</f>
        <v>0.386555029488689</v>
      </c>
      <c r="E657" s="60">
        <f ca="1" t="shared" ref="E657:E720" si="32">IF(C657&lt;=$C$10,1,2)</f>
        <v>2</v>
      </c>
      <c r="F657" s="65">
        <f ca="1">IF(E657=1,$C$4+SQRT(D657*($C$6-$C$4)*($C$5-$C$4)),$C$6-SQRT((1-D657)*($C$6-$C$4)*($C$6-$C$5)))</f>
        <v>8.89234935967038</v>
      </c>
    </row>
    <row r="658" spans="2:6">
      <c r="B658" s="59">
        <v>642</v>
      </c>
      <c r="C658" s="60">
        <f ca="1" t="shared" si="30"/>
        <v>0.0149031538935629</v>
      </c>
      <c r="D658" s="60">
        <f ca="1" t="shared" si="31"/>
        <v>0.762079161626513</v>
      </c>
      <c r="E658" s="60">
        <f ca="1" t="shared" si="32"/>
        <v>1</v>
      </c>
      <c r="F658" s="65">
        <f ca="1">IF(E658=1,$C$4+SQRT(D658*($C$6-$C$4)*($C$5-$C$4)),$C$6-SQRT((1-D658)*($C$6-$C$4)*($C$6-$C$5)))</f>
        <v>9.23456807153475</v>
      </c>
    </row>
    <row r="659" spans="2:6">
      <c r="B659" s="59">
        <v>643</v>
      </c>
      <c r="C659" s="60">
        <f ca="1" t="shared" si="30"/>
        <v>0.794389583826231</v>
      </c>
      <c r="D659" s="60">
        <f ca="1" t="shared" si="31"/>
        <v>0.022738873339593</v>
      </c>
      <c r="E659" s="60">
        <f ca="1" t="shared" si="32"/>
        <v>2</v>
      </c>
      <c r="F659" s="65">
        <f ca="1">IF(E659=1,$C$4+SQRT(D659*($C$6-$C$4)*($C$5-$C$4)),$C$6-SQRT((1-D659)*($C$6-$C$4)*($C$6-$C$5)))</f>
        <v>8.60195770689123</v>
      </c>
    </row>
    <row r="660" spans="2:6">
      <c r="B660" s="59">
        <v>644</v>
      </c>
      <c r="C660" s="60">
        <f ca="1" t="shared" si="30"/>
        <v>0.761130805061283</v>
      </c>
      <c r="D660" s="60">
        <f ca="1" t="shared" si="31"/>
        <v>0.522916585435717</v>
      </c>
      <c r="E660" s="60">
        <f ca="1" t="shared" si="32"/>
        <v>2</v>
      </c>
      <c r="F660" s="65">
        <f ca="1">IF(E660=1,$C$4+SQRT(D660*($C$6-$C$4)*($C$5-$C$4)),$C$6-SQRT((1-D660)*($C$6-$C$4)*($C$6-$C$5)))</f>
        <v>9.0231853660348</v>
      </c>
    </row>
    <row r="661" spans="2:6">
      <c r="B661" s="59">
        <v>645</v>
      </c>
      <c r="C661" s="60">
        <f ca="1" t="shared" si="30"/>
        <v>0.22073565761284</v>
      </c>
      <c r="D661" s="60">
        <f ca="1" t="shared" si="31"/>
        <v>0.377372628020847</v>
      </c>
      <c r="E661" s="60">
        <f ca="1" t="shared" si="32"/>
        <v>1</v>
      </c>
      <c r="F661" s="65">
        <f ca="1">IF(E661=1,$C$4+SQRT(D661*($C$6-$C$4)*($C$5-$C$4)),$C$6-SQRT((1-D661)*($C$6-$C$4)*($C$6-$C$5)))</f>
        <v>8.8687607588063</v>
      </c>
    </row>
    <row r="662" spans="2:6">
      <c r="B662" s="59">
        <v>646</v>
      </c>
      <c r="C662" s="60">
        <f ca="1" t="shared" si="30"/>
        <v>0.00627509697829676</v>
      </c>
      <c r="D662" s="60">
        <f ca="1" t="shared" si="31"/>
        <v>0.225807580988009</v>
      </c>
      <c r="E662" s="60">
        <f ca="1" t="shared" si="32"/>
        <v>1</v>
      </c>
      <c r="F662" s="65">
        <f ca="1">IF(E662=1,$C$4+SQRT(D662*($C$6-$C$4)*($C$5-$C$4)),$C$6-SQRT((1-D662)*($C$6-$C$4)*($C$6-$C$5)))</f>
        <v>8.67202318559408</v>
      </c>
    </row>
    <row r="663" spans="2:6">
      <c r="B663" s="59">
        <v>647</v>
      </c>
      <c r="C663" s="60">
        <f ca="1" t="shared" si="30"/>
        <v>0.297398673130044</v>
      </c>
      <c r="D663" s="60">
        <f ca="1" t="shared" si="31"/>
        <v>0.904547136597617</v>
      </c>
      <c r="E663" s="60">
        <f ca="1" t="shared" si="32"/>
        <v>1</v>
      </c>
      <c r="F663" s="65">
        <f ca="1">IF(E663=1,$C$4+SQRT(D663*($C$6-$C$4)*($C$5-$C$4)),$C$6-SQRT((1-D663)*($C$6-$C$4)*($C$6-$C$5)))</f>
        <v>9.34502575187066</v>
      </c>
    </row>
    <row r="664" spans="2:6">
      <c r="B664" s="59">
        <v>648</v>
      </c>
      <c r="C664" s="60">
        <f ca="1" t="shared" si="30"/>
        <v>0.232704707453014</v>
      </c>
      <c r="D664" s="60">
        <f ca="1" t="shared" si="31"/>
        <v>0.586903220857785</v>
      </c>
      <c r="E664" s="60">
        <f ca="1" t="shared" si="32"/>
        <v>1</v>
      </c>
      <c r="F664" s="65">
        <f ca="1">IF(E664=1,$C$4+SQRT(D664*($C$6-$C$4)*($C$5-$C$4)),$C$6-SQRT((1-D664)*($C$6-$C$4)*($C$6-$C$5)))</f>
        <v>9.08342348216917</v>
      </c>
    </row>
    <row r="665" spans="2:6">
      <c r="B665" s="59">
        <v>649</v>
      </c>
      <c r="C665" s="60">
        <f ca="1" t="shared" si="30"/>
        <v>0.946902899504361</v>
      </c>
      <c r="D665" s="60">
        <f ca="1" t="shared" si="31"/>
        <v>0.787985577331546</v>
      </c>
      <c r="E665" s="60">
        <f ca="1" t="shared" si="32"/>
        <v>2</v>
      </c>
      <c r="F665" s="65">
        <f ca="1">IF(E665=1,$C$4+SQRT(D665*($C$6-$C$4)*($C$5-$C$4)),$C$6-SQRT((1-D665)*($C$6-$C$4)*($C$6-$C$5)))</f>
        <v>9.34882502709571</v>
      </c>
    </row>
    <row r="666" spans="2:6">
      <c r="B666" s="59">
        <v>650</v>
      </c>
      <c r="C666" s="60">
        <f ca="1" t="shared" si="30"/>
        <v>0.121463094275941</v>
      </c>
      <c r="D666" s="60">
        <f ca="1" t="shared" si="31"/>
        <v>0.73336923114188</v>
      </c>
      <c r="E666" s="60">
        <f ca="1" t="shared" si="32"/>
        <v>1</v>
      </c>
      <c r="F666" s="65">
        <f ca="1">IF(E666=1,$C$4+SQRT(D666*($C$6-$C$4)*($C$5-$C$4)),$C$6-SQRT((1-D666)*($C$6-$C$4)*($C$6-$C$5)))</f>
        <v>9.2110897829161</v>
      </c>
    </row>
    <row r="667" spans="2:6">
      <c r="B667" s="59">
        <v>651</v>
      </c>
      <c r="C667" s="60">
        <f ca="1" t="shared" si="30"/>
        <v>0.89919780642112</v>
      </c>
      <c r="D667" s="60">
        <f ca="1" t="shared" si="31"/>
        <v>0.71947010939094</v>
      </c>
      <c r="E667" s="60">
        <f ca="1" t="shared" si="32"/>
        <v>2</v>
      </c>
      <c r="F667" s="65">
        <f ca="1">IF(E667=1,$C$4+SQRT(D667*($C$6-$C$4)*($C$5-$C$4)),$C$6-SQRT((1-D667)*($C$6-$C$4)*($C$6-$C$5)))</f>
        <v>9.25096076122935</v>
      </c>
    </row>
    <row r="668" spans="2:6">
      <c r="B668" s="59">
        <v>652</v>
      </c>
      <c r="C668" s="60">
        <f ca="1" t="shared" si="30"/>
        <v>0.801823322488</v>
      </c>
      <c r="D668" s="60">
        <f ca="1" t="shared" si="31"/>
        <v>0.677460746977068</v>
      </c>
      <c r="E668" s="60">
        <f ca="1" t="shared" si="32"/>
        <v>2</v>
      </c>
      <c r="F668" s="65">
        <f ca="1">IF(E668=1,$C$4+SQRT(D668*($C$6-$C$4)*($C$5-$C$4)),$C$6-SQRT((1-D668)*($C$6-$C$4)*($C$6-$C$5)))</f>
        <v>9.19683220554739</v>
      </c>
    </row>
    <row r="669" spans="2:6">
      <c r="B669" s="59">
        <v>653</v>
      </c>
      <c r="C669" s="60">
        <f ca="1" t="shared" si="30"/>
        <v>0.794774875205296</v>
      </c>
      <c r="D669" s="60">
        <f ca="1" t="shared" si="31"/>
        <v>0.25326730140438</v>
      </c>
      <c r="E669" s="60">
        <f ca="1" t="shared" si="32"/>
        <v>2</v>
      </c>
      <c r="F669" s="65">
        <f ca="1">IF(E669=1,$C$4+SQRT(D669*($C$6-$C$4)*($C$5-$C$4)),$C$6-SQRT((1-D669)*($C$6-$C$4)*($C$6-$C$5)))</f>
        <v>8.7779257808172</v>
      </c>
    </row>
    <row r="670" spans="2:6">
      <c r="B670" s="59">
        <v>654</v>
      </c>
      <c r="C670" s="60">
        <f ca="1" t="shared" si="30"/>
        <v>0.248785124671665</v>
      </c>
      <c r="D670" s="60">
        <f ca="1" t="shared" si="31"/>
        <v>0.218974060122416</v>
      </c>
      <c r="E670" s="60">
        <f ca="1" t="shared" si="32"/>
        <v>1</v>
      </c>
      <c r="F670" s="65">
        <f ca="1">IF(E670=1,$C$4+SQRT(D670*($C$6-$C$4)*($C$5-$C$4)),$C$6-SQRT((1-D670)*($C$6-$C$4)*($C$6-$C$5)))</f>
        <v>8.66177648813238</v>
      </c>
    </row>
    <row r="671" spans="2:6">
      <c r="B671" s="59">
        <v>655</v>
      </c>
      <c r="C671" s="60">
        <f ca="1" t="shared" si="30"/>
        <v>0.289815396557584</v>
      </c>
      <c r="D671" s="60">
        <f ca="1" t="shared" si="31"/>
        <v>0.831954940966325</v>
      </c>
      <c r="E671" s="60">
        <f ca="1" t="shared" si="32"/>
        <v>1</v>
      </c>
      <c r="F671" s="65">
        <f ca="1">IF(E671=1,$C$4+SQRT(D671*($C$6-$C$4)*($C$5-$C$4)),$C$6-SQRT((1-D671)*($C$6-$C$4)*($C$6-$C$5)))</f>
        <v>9.2899263087218</v>
      </c>
    </row>
    <row r="672" spans="2:6">
      <c r="B672" s="59">
        <v>656</v>
      </c>
      <c r="C672" s="60">
        <f ca="1" t="shared" si="30"/>
        <v>0.301912586286217</v>
      </c>
      <c r="D672" s="60">
        <f ca="1" t="shared" si="31"/>
        <v>0.841647582045932</v>
      </c>
      <c r="E672" s="60">
        <f ca="1" t="shared" si="32"/>
        <v>1</v>
      </c>
      <c r="F672" s="65">
        <f ca="1">IF(E672=1,$C$4+SQRT(D672*($C$6-$C$4)*($C$5-$C$4)),$C$6-SQRT((1-D672)*($C$6-$C$4)*($C$6-$C$5)))</f>
        <v>9.29741865413284</v>
      </c>
    </row>
    <row r="673" spans="2:6">
      <c r="B673" s="59">
        <v>657</v>
      </c>
      <c r="C673" s="60">
        <f ca="1" t="shared" si="30"/>
        <v>0.129904452690407</v>
      </c>
      <c r="D673" s="60">
        <f ca="1" t="shared" si="31"/>
        <v>0.89235990293057</v>
      </c>
      <c r="E673" s="60">
        <f ca="1" t="shared" si="32"/>
        <v>1</v>
      </c>
      <c r="F673" s="65">
        <f ca="1">IF(E673=1,$C$4+SQRT(D673*($C$6-$C$4)*($C$5-$C$4)),$C$6-SQRT((1-D673)*($C$6-$C$4)*($C$6-$C$5)))</f>
        <v>9.33593405745237</v>
      </c>
    </row>
    <row r="674" spans="2:6">
      <c r="B674" s="59">
        <v>658</v>
      </c>
      <c r="C674" s="60">
        <f ca="1" t="shared" si="30"/>
        <v>0.180551362052921</v>
      </c>
      <c r="D674" s="60">
        <f ca="1" t="shared" si="31"/>
        <v>0.639404479042402</v>
      </c>
      <c r="E674" s="60">
        <f ca="1" t="shared" si="32"/>
        <v>1</v>
      </c>
      <c r="F674" s="65">
        <f ca="1">IF(E674=1,$C$4+SQRT(D674*($C$6-$C$4)*($C$5-$C$4)),$C$6-SQRT((1-D674)*($C$6-$C$4)*($C$6-$C$5)))</f>
        <v>9.13084435625987</v>
      </c>
    </row>
    <row r="675" spans="2:6">
      <c r="B675" s="59">
        <v>659</v>
      </c>
      <c r="C675" s="60">
        <f ca="1" t="shared" si="30"/>
        <v>0.325271973834049</v>
      </c>
      <c r="D675" s="60">
        <f ca="1" t="shared" si="31"/>
        <v>0.828929785934535</v>
      </c>
      <c r="E675" s="60">
        <f ca="1" t="shared" si="32"/>
        <v>1</v>
      </c>
      <c r="F675" s="65">
        <f ca="1">IF(E675=1,$C$4+SQRT(D675*($C$6-$C$4)*($C$5-$C$4)),$C$6-SQRT((1-D675)*($C$6-$C$4)*($C$6-$C$5)))</f>
        <v>9.28757895752807</v>
      </c>
    </row>
    <row r="676" spans="2:6">
      <c r="B676" s="59">
        <v>660</v>
      </c>
      <c r="C676" s="60">
        <f ca="1" t="shared" si="30"/>
        <v>0.580489788722278</v>
      </c>
      <c r="D676" s="60">
        <f ca="1" t="shared" si="31"/>
        <v>0.167081674712318</v>
      </c>
      <c r="E676" s="60">
        <f ca="1" t="shared" si="32"/>
        <v>2</v>
      </c>
      <c r="F676" s="65">
        <f ca="1">IF(E676=1,$C$4+SQRT(D676*($C$6-$C$4)*($C$5-$C$4)),$C$6-SQRT((1-D676)*($C$6-$C$4)*($C$6-$C$5)))</f>
        <v>8.70932705514706</v>
      </c>
    </row>
    <row r="677" spans="2:6">
      <c r="B677" s="59">
        <v>661</v>
      </c>
      <c r="C677" s="60">
        <f ca="1" t="shared" si="30"/>
        <v>0.606877856841365</v>
      </c>
      <c r="D677" s="60">
        <f ca="1" t="shared" si="31"/>
        <v>0.752923067726597</v>
      </c>
      <c r="E677" s="60">
        <f ca="1" t="shared" si="32"/>
        <v>2</v>
      </c>
      <c r="F677" s="65">
        <f ca="1">IF(E677=1,$C$4+SQRT(D677*($C$6-$C$4)*($C$5-$C$4)),$C$6-SQRT((1-D677)*($C$6-$C$4)*($C$6-$C$5)))</f>
        <v>9.29703921549861</v>
      </c>
    </row>
    <row r="678" spans="2:6">
      <c r="B678" s="59">
        <v>662</v>
      </c>
      <c r="C678" s="60">
        <f ca="1" t="shared" si="30"/>
        <v>0.591670697696976</v>
      </c>
      <c r="D678" s="60">
        <f ca="1" t="shared" si="31"/>
        <v>0.809837376690468</v>
      </c>
      <c r="E678" s="60">
        <f ca="1" t="shared" si="32"/>
        <v>2</v>
      </c>
      <c r="F678" s="65">
        <f ca="1">IF(E678=1,$C$4+SQRT(D678*($C$6-$C$4)*($C$5-$C$4)),$C$6-SQRT((1-D678)*($C$6-$C$4)*($C$6-$C$5)))</f>
        <v>9.38329484628466</v>
      </c>
    </row>
    <row r="679" spans="2:6">
      <c r="B679" s="59">
        <v>663</v>
      </c>
      <c r="C679" s="60">
        <f ca="1" t="shared" si="30"/>
        <v>0.816174693275094</v>
      </c>
      <c r="D679" s="60">
        <f ca="1" t="shared" si="31"/>
        <v>0.337131296322007</v>
      </c>
      <c r="E679" s="60">
        <f ca="1" t="shared" si="32"/>
        <v>2</v>
      </c>
      <c r="F679" s="65">
        <f ca="1">IF(E679=1,$C$4+SQRT(D679*($C$6-$C$4)*($C$5-$C$4)),$C$6-SQRT((1-D679)*($C$6-$C$4)*($C$6-$C$5)))</f>
        <v>8.84859329194416</v>
      </c>
    </row>
    <row r="680" spans="2:6">
      <c r="B680" s="59">
        <v>664</v>
      </c>
      <c r="C680" s="60">
        <f ca="1" t="shared" si="30"/>
        <v>0.486718106408877</v>
      </c>
      <c r="D680" s="60">
        <f ca="1" t="shared" si="31"/>
        <v>0.152506654487041</v>
      </c>
      <c r="E680" s="60">
        <f ca="1" t="shared" si="32"/>
        <v>1</v>
      </c>
      <c r="F680" s="65">
        <f ca="1">IF(E680=1,$C$4+SQRT(D680*($C$6-$C$4)*($C$5-$C$4)),$C$6-SQRT((1-D680)*($C$6-$C$4)*($C$6-$C$5)))</f>
        <v>8.55228010010689</v>
      </c>
    </row>
    <row r="681" spans="2:6">
      <c r="B681" s="59">
        <v>665</v>
      </c>
      <c r="C681" s="60">
        <f ca="1" t="shared" si="30"/>
        <v>0.68317348716974</v>
      </c>
      <c r="D681" s="60">
        <f ca="1" t="shared" si="31"/>
        <v>0.015933781998154</v>
      </c>
      <c r="E681" s="60">
        <f ca="1" t="shared" si="32"/>
        <v>2</v>
      </c>
      <c r="F681" s="65">
        <f ca="1">IF(E681=1,$C$4+SQRT(D681*($C$6-$C$4)*($C$5-$C$4)),$C$6-SQRT((1-D681)*($C$6-$C$4)*($C$6-$C$5)))</f>
        <v>8.59709856511454</v>
      </c>
    </row>
    <row r="682" spans="2:6">
      <c r="B682" s="59">
        <v>666</v>
      </c>
      <c r="C682" s="60">
        <f ca="1" t="shared" si="30"/>
        <v>0.585838855770397</v>
      </c>
      <c r="D682" s="60">
        <f ca="1" t="shared" si="31"/>
        <v>0.804804388943067</v>
      </c>
      <c r="E682" s="60">
        <f ca="1" t="shared" si="32"/>
        <v>2</v>
      </c>
      <c r="F682" s="65">
        <f ca="1">IF(E682=1,$C$4+SQRT(D682*($C$6-$C$4)*($C$5-$C$4)),$C$6-SQRT((1-D682)*($C$6-$C$4)*($C$6-$C$5)))</f>
        <v>9.37518705029916</v>
      </c>
    </row>
    <row r="683" spans="2:6">
      <c r="B683" s="59">
        <v>667</v>
      </c>
      <c r="C683" s="60">
        <f ca="1" t="shared" si="30"/>
        <v>0.0257313034716977</v>
      </c>
      <c r="D683" s="60">
        <f ca="1" t="shared" si="31"/>
        <v>0.547917654848174</v>
      </c>
      <c r="E683" s="60">
        <f ca="1" t="shared" si="32"/>
        <v>1</v>
      </c>
      <c r="F683" s="65">
        <f ca="1">IF(E683=1,$C$4+SQRT(D683*($C$6-$C$4)*($C$5-$C$4)),$C$6-SQRT((1-D683)*($C$6-$C$4)*($C$6-$C$5)))</f>
        <v>9.04682152714603</v>
      </c>
    </row>
    <row r="684" spans="2:6">
      <c r="B684" s="59">
        <v>668</v>
      </c>
      <c r="C684" s="60">
        <f ca="1" t="shared" si="30"/>
        <v>0.495340932905343</v>
      </c>
      <c r="D684" s="60">
        <f ca="1" t="shared" si="31"/>
        <v>0.706204192915207</v>
      </c>
      <c r="E684" s="60">
        <f ca="1" t="shared" si="32"/>
        <v>1</v>
      </c>
      <c r="F684" s="65">
        <f ca="1">IF(E684=1,$C$4+SQRT(D684*($C$6-$C$4)*($C$5-$C$4)),$C$6-SQRT((1-D684)*($C$6-$C$4)*($C$6-$C$5)))</f>
        <v>9.18844788940467</v>
      </c>
    </row>
    <row r="685" spans="2:6">
      <c r="B685" s="59">
        <v>669</v>
      </c>
      <c r="C685" s="60">
        <f ca="1" t="shared" si="30"/>
        <v>0.167357923883203</v>
      </c>
      <c r="D685" s="60">
        <f ca="1" t="shared" si="31"/>
        <v>0.534678918013325</v>
      </c>
      <c r="E685" s="60">
        <f ca="1" t="shared" si="32"/>
        <v>1</v>
      </c>
      <c r="F685" s="65">
        <f ca="1">IF(E685=1,$C$4+SQRT(D685*($C$6-$C$4)*($C$5-$C$4)),$C$6-SQRT((1-D685)*($C$6-$C$4)*($C$6-$C$5)))</f>
        <v>9.03409759502024</v>
      </c>
    </row>
    <row r="686" spans="2:6">
      <c r="B686" s="59">
        <v>670</v>
      </c>
      <c r="C686" s="60">
        <f ca="1" t="shared" si="30"/>
        <v>0.44629907289324</v>
      </c>
      <c r="D686" s="60">
        <f ca="1" t="shared" si="31"/>
        <v>0.760637158128264</v>
      </c>
      <c r="E686" s="60">
        <f ca="1" t="shared" si="32"/>
        <v>1</v>
      </c>
      <c r="F686" s="65">
        <f ca="1">IF(E686=1,$C$4+SQRT(D686*($C$6-$C$4)*($C$5-$C$4)),$C$6-SQRT((1-D686)*($C$6-$C$4)*($C$6-$C$5)))</f>
        <v>9.23339949580682</v>
      </c>
    </row>
    <row r="687" spans="2:6">
      <c r="B687" s="59">
        <v>671</v>
      </c>
      <c r="C687" s="60">
        <f ca="1" t="shared" si="30"/>
        <v>0.164559917033412</v>
      </c>
      <c r="D687" s="60">
        <f ca="1" t="shared" si="31"/>
        <v>0.857166269463751</v>
      </c>
      <c r="E687" s="60">
        <f ca="1" t="shared" si="32"/>
        <v>1</v>
      </c>
      <c r="F687" s="65">
        <f ca="1">IF(E687=1,$C$4+SQRT(D687*($C$6-$C$4)*($C$5-$C$4)),$C$6-SQRT((1-D687)*($C$6-$C$4)*($C$6-$C$5)))</f>
        <v>9.3093252227493</v>
      </c>
    </row>
    <row r="688" spans="2:6">
      <c r="B688" s="59">
        <v>672</v>
      </c>
      <c r="C688" s="60">
        <f ca="1" t="shared" si="30"/>
        <v>0.890717092433741</v>
      </c>
      <c r="D688" s="60">
        <f ca="1" t="shared" si="31"/>
        <v>0.377879364541724</v>
      </c>
      <c r="E688" s="60">
        <f ca="1" t="shared" si="32"/>
        <v>2</v>
      </c>
      <c r="F688" s="65">
        <f ca="1">IF(E688=1,$C$4+SQRT(D688*($C$6-$C$4)*($C$5-$C$4)),$C$6-SQRT((1-D688)*($C$6-$C$4)*($C$6-$C$5)))</f>
        <v>8.88454436622672</v>
      </c>
    </row>
    <row r="689" spans="2:6">
      <c r="B689" s="59">
        <v>673</v>
      </c>
      <c r="C689" s="60">
        <f ca="1" t="shared" si="30"/>
        <v>0.385518286694169</v>
      </c>
      <c r="D689" s="60">
        <f ca="1" t="shared" si="31"/>
        <v>0.208168167134919</v>
      </c>
      <c r="E689" s="60">
        <f ca="1" t="shared" si="32"/>
        <v>1</v>
      </c>
      <c r="F689" s="65">
        <f ca="1">IF(E689=1,$C$4+SQRT(D689*($C$6-$C$4)*($C$5-$C$4)),$C$6-SQRT((1-D689)*($C$6-$C$4)*($C$6-$C$5)))</f>
        <v>8.64524129925931</v>
      </c>
    </row>
    <row r="690" spans="2:6">
      <c r="B690" s="59">
        <v>674</v>
      </c>
      <c r="C690" s="60">
        <f ca="1" t="shared" si="30"/>
        <v>0.697756369209677</v>
      </c>
      <c r="D690" s="60">
        <f ca="1" t="shared" si="31"/>
        <v>0.843785068627871</v>
      </c>
      <c r="E690" s="60">
        <f ca="1" t="shared" si="32"/>
        <v>2</v>
      </c>
      <c r="F690" s="65">
        <f ca="1">IF(E690=1,$C$4+SQRT(D690*($C$6-$C$4)*($C$5-$C$4)),$C$6-SQRT((1-D690)*($C$6-$C$4)*($C$6-$C$5)))</f>
        <v>9.441045741814</v>
      </c>
    </row>
    <row r="691" spans="2:6">
      <c r="B691" s="59">
        <v>675</v>
      </c>
      <c r="C691" s="60">
        <f ca="1" t="shared" si="30"/>
        <v>0.291230144971213</v>
      </c>
      <c r="D691" s="60">
        <f ca="1" t="shared" si="31"/>
        <v>0.136840396105585</v>
      </c>
      <c r="E691" s="60">
        <f ca="1" t="shared" si="32"/>
        <v>1</v>
      </c>
      <c r="F691" s="65">
        <f ca="1">IF(E691=1,$C$4+SQRT(D691*($C$6-$C$4)*($C$5-$C$4)),$C$6-SQRT((1-D691)*($C$6-$C$4)*($C$6-$C$5)))</f>
        <v>8.52314509670948</v>
      </c>
    </row>
    <row r="692" spans="2:6">
      <c r="B692" s="59">
        <v>676</v>
      </c>
      <c r="C692" s="60">
        <f ca="1" t="shared" si="30"/>
        <v>0.209002337870333</v>
      </c>
      <c r="D692" s="60">
        <f ca="1" t="shared" si="31"/>
        <v>0.909954640219321</v>
      </c>
      <c r="E692" s="60">
        <f ca="1" t="shared" si="32"/>
        <v>1</v>
      </c>
      <c r="F692" s="65">
        <f ca="1">IF(E692=1,$C$4+SQRT(D692*($C$6-$C$4)*($C$5-$C$4)),$C$6-SQRT((1-D692)*($C$6-$C$4)*($C$6-$C$5)))</f>
        <v>9.34904013299777</v>
      </c>
    </row>
    <row r="693" spans="2:6">
      <c r="B693" s="59">
        <v>677</v>
      </c>
      <c r="C693" s="60">
        <f ca="1" t="shared" si="30"/>
        <v>0.0310200329458885</v>
      </c>
      <c r="D693" s="60">
        <f ca="1" t="shared" si="31"/>
        <v>0.137410636771772</v>
      </c>
      <c r="E693" s="60">
        <f ca="1" t="shared" si="32"/>
        <v>1</v>
      </c>
      <c r="F693" s="65">
        <f ca="1">IF(E693=1,$C$4+SQRT(D693*($C$6-$C$4)*($C$5-$C$4)),$C$6-SQRT((1-D693)*($C$6-$C$4)*($C$6-$C$5)))</f>
        <v>8.52423398739832</v>
      </c>
    </row>
    <row r="694" spans="2:6">
      <c r="B694" s="59">
        <v>678</v>
      </c>
      <c r="C694" s="60">
        <f ca="1" t="shared" si="30"/>
        <v>0.500920807524178</v>
      </c>
      <c r="D694" s="60">
        <f ca="1" t="shared" si="31"/>
        <v>0.789422717410458</v>
      </c>
      <c r="E694" s="60">
        <f ca="1" t="shared" si="32"/>
        <v>2</v>
      </c>
      <c r="F694" s="65">
        <f ca="1">IF(E694=1,$C$4+SQRT(D694*($C$6-$C$4)*($C$5-$C$4)),$C$6-SQRT((1-D694)*($C$6-$C$4)*($C$6-$C$5)))</f>
        <v>9.35103577511616</v>
      </c>
    </row>
    <row r="695" spans="2:6">
      <c r="B695" s="59">
        <v>679</v>
      </c>
      <c r="C695" s="60">
        <f ca="1" t="shared" si="30"/>
        <v>0.254325719965697</v>
      </c>
      <c r="D695" s="60">
        <f ca="1" t="shared" si="31"/>
        <v>0.194124619371586</v>
      </c>
      <c r="E695" s="60">
        <f ca="1" t="shared" si="32"/>
        <v>1</v>
      </c>
      <c r="F695" s="65">
        <f ca="1">IF(E695=1,$C$4+SQRT(D695*($C$6-$C$4)*($C$5-$C$4)),$C$6-SQRT((1-D695)*($C$6-$C$4)*($C$6-$C$5)))</f>
        <v>8.62309649232135</v>
      </c>
    </row>
    <row r="696" spans="2:6">
      <c r="B696" s="59">
        <v>680</v>
      </c>
      <c r="C696" s="60">
        <f ca="1" t="shared" si="30"/>
        <v>0.624461116008193</v>
      </c>
      <c r="D696" s="60">
        <f ca="1" t="shared" si="31"/>
        <v>0.810568582655776</v>
      </c>
      <c r="E696" s="60">
        <f ca="1" t="shared" si="32"/>
        <v>2</v>
      </c>
      <c r="F696" s="65">
        <f ca="1">IF(E696=1,$C$4+SQRT(D696*($C$6-$C$4)*($C$5-$C$4)),$C$6-SQRT((1-D696)*($C$6-$C$4)*($C$6-$C$5)))</f>
        <v>9.38448165365405</v>
      </c>
    </row>
    <row r="697" spans="2:6">
      <c r="B697" s="59">
        <v>681</v>
      </c>
      <c r="C697" s="60">
        <f ca="1" t="shared" si="30"/>
        <v>0.649998485234186</v>
      </c>
      <c r="D697" s="60">
        <f ca="1" t="shared" si="31"/>
        <v>0.10482795393242</v>
      </c>
      <c r="E697" s="60">
        <f ca="1" t="shared" si="32"/>
        <v>2</v>
      </c>
      <c r="F697" s="65">
        <f ca="1">IF(E697=1,$C$4+SQRT(D697*($C$6-$C$4)*($C$5-$C$4)),$C$6-SQRT((1-D697)*($C$6-$C$4)*($C$6-$C$5)))</f>
        <v>8.66196259688484</v>
      </c>
    </row>
    <row r="698" spans="2:6">
      <c r="B698" s="59">
        <v>682</v>
      </c>
      <c r="C698" s="60">
        <f ca="1" t="shared" si="30"/>
        <v>0.311880854288798</v>
      </c>
      <c r="D698" s="60">
        <f ca="1" t="shared" si="31"/>
        <v>0.355252493825022</v>
      </c>
      <c r="E698" s="60">
        <f ca="1" t="shared" si="32"/>
        <v>1</v>
      </c>
      <c r="F698" s="65">
        <f ca="1">IF(E698=1,$C$4+SQRT(D698*($C$6-$C$4)*($C$5-$C$4)),$C$6-SQRT((1-D698)*($C$6-$C$4)*($C$6-$C$5)))</f>
        <v>8.84291457909449</v>
      </c>
    </row>
    <row r="699" spans="2:6">
      <c r="B699" s="59">
        <v>683</v>
      </c>
      <c r="C699" s="60">
        <f ca="1" t="shared" si="30"/>
        <v>0.364791201862746</v>
      </c>
      <c r="D699" s="60">
        <f ca="1" t="shared" si="31"/>
        <v>0.683844792325378</v>
      </c>
      <c r="E699" s="60">
        <f ca="1" t="shared" si="32"/>
        <v>1</v>
      </c>
      <c r="F699" s="65">
        <f ca="1">IF(E699=1,$C$4+SQRT(D699*($C$6-$C$4)*($C$5-$C$4)),$C$6-SQRT((1-D699)*($C$6-$C$4)*($C$6-$C$5)))</f>
        <v>9.16948261408657</v>
      </c>
    </row>
    <row r="700" spans="2:6">
      <c r="B700" s="59">
        <v>684</v>
      </c>
      <c r="C700" s="60">
        <f ca="1" t="shared" si="30"/>
        <v>0.480412951525001</v>
      </c>
      <c r="D700" s="60">
        <f ca="1" t="shared" si="31"/>
        <v>0.972756161459916</v>
      </c>
      <c r="E700" s="60">
        <f ca="1" t="shared" si="32"/>
        <v>1</v>
      </c>
      <c r="F700" s="65">
        <f ca="1">IF(E700=1,$C$4+SQRT(D700*($C$6-$C$4)*($C$5-$C$4)),$C$6-SQRT((1-D700)*($C$6-$C$4)*($C$6-$C$5)))</f>
        <v>9.39481623267004</v>
      </c>
    </row>
    <row r="701" spans="2:6">
      <c r="B701" s="59">
        <v>685</v>
      </c>
      <c r="C701" s="60">
        <f ca="1" t="shared" si="30"/>
        <v>0.528940817149411</v>
      </c>
      <c r="D701" s="60">
        <f ca="1" t="shared" si="31"/>
        <v>0.746538400459357</v>
      </c>
      <c r="E701" s="60">
        <f ca="1" t="shared" si="32"/>
        <v>2</v>
      </c>
      <c r="F701" s="65">
        <f ca="1">IF(E701=1,$C$4+SQRT(D701*($C$6-$C$4)*($C$5-$C$4)),$C$6-SQRT((1-D701)*($C$6-$C$4)*($C$6-$C$5)))</f>
        <v>9.28801460753658</v>
      </c>
    </row>
    <row r="702" spans="2:6">
      <c r="B702" s="59">
        <v>686</v>
      </c>
      <c r="C702" s="60">
        <f ca="1" t="shared" si="30"/>
        <v>0.584766484418913</v>
      </c>
      <c r="D702" s="60">
        <f ca="1" t="shared" si="31"/>
        <v>0.485309306017909</v>
      </c>
      <c r="E702" s="60">
        <f ca="1" t="shared" si="32"/>
        <v>2</v>
      </c>
      <c r="F702" s="65">
        <f ca="1">IF(E702=1,$C$4+SQRT(D702*($C$6-$C$4)*($C$5-$C$4)),$C$6-SQRT((1-D702)*($C$6-$C$4)*($C$6-$C$5)))</f>
        <v>8.9854156575404</v>
      </c>
    </row>
    <row r="703" spans="2:6">
      <c r="B703" s="59">
        <v>687</v>
      </c>
      <c r="C703" s="60">
        <f ca="1" t="shared" si="30"/>
        <v>0.973762839715054</v>
      </c>
      <c r="D703" s="60">
        <f ca="1" t="shared" si="31"/>
        <v>0.304588888268401</v>
      </c>
      <c r="E703" s="60">
        <f ca="1" t="shared" si="32"/>
        <v>2</v>
      </c>
      <c r="F703" s="65">
        <f ca="1">IF(E703=1,$C$4+SQRT(D703*($C$6-$C$4)*($C$5-$C$4)),$C$6-SQRT((1-D703)*($C$6-$C$4)*($C$6-$C$5)))</f>
        <v>8.82066873887648</v>
      </c>
    </row>
    <row r="704" spans="2:6">
      <c r="B704" s="59">
        <v>688</v>
      </c>
      <c r="C704" s="60">
        <f ca="1" t="shared" si="30"/>
        <v>0.654657604558703</v>
      </c>
      <c r="D704" s="60">
        <f ca="1" t="shared" si="31"/>
        <v>0.28610621011652</v>
      </c>
      <c r="E704" s="60">
        <f ca="1" t="shared" si="32"/>
        <v>2</v>
      </c>
      <c r="F704" s="65">
        <f ca="1">IF(E704=1,$C$4+SQRT(D704*($C$6-$C$4)*($C$5-$C$4)),$C$6-SQRT((1-D704)*($C$6-$C$4)*($C$6-$C$5)))</f>
        <v>8.80509934313895</v>
      </c>
    </row>
    <row r="705" spans="2:6">
      <c r="B705" s="59">
        <v>689</v>
      </c>
      <c r="C705" s="60">
        <f ca="1" t="shared" si="30"/>
        <v>0.191529387732084</v>
      </c>
      <c r="D705" s="60">
        <f ca="1" t="shared" si="31"/>
        <v>0.9010195226522</v>
      </c>
      <c r="E705" s="60">
        <f ca="1" t="shared" si="32"/>
        <v>1</v>
      </c>
      <c r="F705" s="65">
        <f ca="1">IF(E705=1,$C$4+SQRT(D705*($C$6-$C$4)*($C$5-$C$4)),$C$6-SQRT((1-D705)*($C$6-$C$4)*($C$6-$C$5)))</f>
        <v>9.34240047873368</v>
      </c>
    </row>
    <row r="706" spans="2:6">
      <c r="B706" s="59">
        <v>690</v>
      </c>
      <c r="C706" s="60">
        <f ca="1" t="shared" si="30"/>
        <v>0.343118361962202</v>
      </c>
      <c r="D706" s="60">
        <f ca="1" t="shared" si="31"/>
        <v>0.814163566751624</v>
      </c>
      <c r="E706" s="60">
        <f ca="1" t="shared" si="32"/>
        <v>1</v>
      </c>
      <c r="F706" s="65">
        <f ca="1">IF(E706=1,$C$4+SQRT(D706*($C$6-$C$4)*($C$5-$C$4)),$C$6-SQRT((1-D706)*($C$6-$C$4)*($C$6-$C$5)))</f>
        <v>9.27605922021795</v>
      </c>
    </row>
    <row r="707" spans="2:6">
      <c r="B707" s="59">
        <v>691</v>
      </c>
      <c r="C707" s="60">
        <f ca="1" t="shared" si="30"/>
        <v>0.784288091858961</v>
      </c>
      <c r="D707" s="60">
        <f ca="1" t="shared" si="31"/>
        <v>0.204654670945361</v>
      </c>
      <c r="E707" s="60">
        <f ca="1" t="shared" si="32"/>
        <v>2</v>
      </c>
      <c r="F707" s="65">
        <f ca="1">IF(E707=1,$C$4+SQRT(D707*($C$6-$C$4)*($C$5-$C$4)),$C$6-SQRT((1-D707)*($C$6-$C$4)*($C$6-$C$5)))</f>
        <v>8.73877414468729</v>
      </c>
    </row>
    <row r="708" spans="2:6">
      <c r="B708" s="59">
        <v>692</v>
      </c>
      <c r="C708" s="60">
        <f ca="1" t="shared" si="30"/>
        <v>0.852458448294946</v>
      </c>
      <c r="D708" s="60">
        <f ca="1" t="shared" si="31"/>
        <v>0.898292802061614</v>
      </c>
      <c r="E708" s="60">
        <f ca="1" t="shared" si="32"/>
        <v>2</v>
      </c>
      <c r="F708" s="65">
        <f ca="1">IF(E708=1,$C$4+SQRT(D708*($C$6-$C$4)*($C$5-$C$4)),$C$6-SQRT((1-D708)*($C$6-$C$4)*($C$6-$C$5)))</f>
        <v>9.54898514893989</v>
      </c>
    </row>
    <row r="709" spans="2:6">
      <c r="B709" s="59">
        <v>693</v>
      </c>
      <c r="C709" s="60">
        <f ca="1" t="shared" si="30"/>
        <v>0.883041322874624</v>
      </c>
      <c r="D709" s="60">
        <f ca="1" t="shared" si="31"/>
        <v>0.643408268934097</v>
      </c>
      <c r="E709" s="60">
        <f ca="1" t="shared" si="32"/>
        <v>2</v>
      </c>
      <c r="F709" s="65">
        <f ca="1">IF(E709=1,$C$4+SQRT(D709*($C$6-$C$4)*($C$5-$C$4)),$C$6-SQRT((1-D709)*($C$6-$C$4)*($C$6-$C$5)))</f>
        <v>9.15549809820711</v>
      </c>
    </row>
    <row r="710" spans="2:6">
      <c r="B710" s="59">
        <v>694</v>
      </c>
      <c r="C710" s="60">
        <f ca="1" t="shared" si="30"/>
        <v>0.984297066284175</v>
      </c>
      <c r="D710" s="60">
        <f ca="1" t="shared" si="31"/>
        <v>0.831210741521873</v>
      </c>
      <c r="E710" s="60">
        <f ca="1" t="shared" si="32"/>
        <v>2</v>
      </c>
      <c r="F710" s="65">
        <f ca="1">IF(E710=1,$C$4+SQRT(D710*($C$6-$C$4)*($C$5-$C$4)),$C$6-SQRT((1-D710)*($C$6-$C$4)*($C$6-$C$5)))</f>
        <v>9.4189849253623</v>
      </c>
    </row>
    <row r="711" spans="2:6">
      <c r="B711" s="59">
        <v>695</v>
      </c>
      <c r="C711" s="60">
        <f ca="1" t="shared" si="30"/>
        <v>0.781379794769555</v>
      </c>
      <c r="D711" s="60">
        <f ca="1" t="shared" si="31"/>
        <v>0.348807728161064</v>
      </c>
      <c r="E711" s="60">
        <f ca="1" t="shared" si="32"/>
        <v>2</v>
      </c>
      <c r="F711" s="65">
        <f ca="1">IF(E711=1,$C$4+SQRT(D711*($C$6-$C$4)*($C$5-$C$4)),$C$6-SQRT((1-D711)*($C$6-$C$4)*($C$6-$C$5)))</f>
        <v>8.85877936240275</v>
      </c>
    </row>
    <row r="712" spans="2:6">
      <c r="B712" s="59">
        <v>696</v>
      </c>
      <c r="C712" s="60">
        <f ca="1" t="shared" si="30"/>
        <v>0.985088901928953</v>
      </c>
      <c r="D712" s="60">
        <f ca="1" t="shared" si="31"/>
        <v>0.895428238676088</v>
      </c>
      <c r="E712" s="60">
        <f ca="1" t="shared" si="32"/>
        <v>2</v>
      </c>
      <c r="F712" s="65">
        <f ca="1">IF(E712=1,$C$4+SQRT(D712*($C$6-$C$4)*($C$5-$C$4)),$C$6-SQRT((1-D712)*($C$6-$C$4)*($C$6-$C$5)))</f>
        <v>9.54267787868088</v>
      </c>
    </row>
    <row r="713" spans="2:6">
      <c r="B713" s="59">
        <v>697</v>
      </c>
      <c r="C713" s="60">
        <f ca="1" t="shared" si="30"/>
        <v>0.0235744792532633</v>
      </c>
      <c r="D713" s="60">
        <f ca="1" t="shared" si="31"/>
        <v>0.559379556615283</v>
      </c>
      <c r="E713" s="60">
        <f ca="1" t="shared" si="32"/>
        <v>1</v>
      </c>
      <c r="F713" s="65">
        <f ca="1">IF(E713=1,$C$4+SQRT(D713*($C$6-$C$4)*($C$5-$C$4)),$C$6-SQRT((1-D713)*($C$6-$C$4)*($C$6-$C$5)))</f>
        <v>9.05771409805796</v>
      </c>
    </row>
    <row r="714" spans="2:6">
      <c r="B714" s="59">
        <v>698</v>
      </c>
      <c r="C714" s="60">
        <f ca="1" t="shared" si="30"/>
        <v>0.757929839743557</v>
      </c>
      <c r="D714" s="60">
        <f ca="1" t="shared" si="31"/>
        <v>0.302985456359899</v>
      </c>
      <c r="E714" s="60">
        <f ca="1" t="shared" si="32"/>
        <v>2</v>
      </c>
      <c r="F714" s="65">
        <f ca="1">IF(E714=1,$C$4+SQRT(D714*($C$6-$C$4)*($C$5-$C$4)),$C$6-SQRT((1-D714)*($C$6-$C$4)*($C$6-$C$5)))</f>
        <v>8.81930991056916</v>
      </c>
    </row>
    <row r="715" spans="2:6">
      <c r="B715" s="59">
        <v>699</v>
      </c>
      <c r="C715" s="60">
        <f ca="1" t="shared" si="30"/>
        <v>0.461699574262142</v>
      </c>
      <c r="D715" s="60">
        <f ca="1" t="shared" si="31"/>
        <v>0.846963673981313</v>
      </c>
      <c r="E715" s="60">
        <f ca="1" t="shared" si="32"/>
        <v>1</v>
      </c>
      <c r="F715" s="65">
        <f ca="1">IF(E715=1,$C$4+SQRT(D715*($C$6-$C$4)*($C$5-$C$4)),$C$6-SQRT((1-D715)*($C$6-$C$4)*($C$6-$C$5)))</f>
        <v>9.30150964190152</v>
      </c>
    </row>
    <row r="716" spans="2:6">
      <c r="B716" s="59">
        <v>700</v>
      </c>
      <c r="C716" s="60">
        <f ca="1" t="shared" si="30"/>
        <v>0.991028202517496</v>
      </c>
      <c r="D716" s="60">
        <f ca="1" t="shared" si="31"/>
        <v>0.685814000987222</v>
      </c>
      <c r="E716" s="60">
        <f ca="1" t="shared" si="32"/>
        <v>2</v>
      </c>
      <c r="F716" s="65">
        <f ca="1">IF(E716=1,$C$4+SQRT(D716*($C$6-$C$4)*($C$5-$C$4)),$C$6-SQRT((1-D716)*($C$6-$C$4)*($C$6-$C$5)))</f>
        <v>9.20730081492059</v>
      </c>
    </row>
    <row r="717" spans="2:6">
      <c r="B717" s="59">
        <v>701</v>
      </c>
      <c r="C717" s="60">
        <f ca="1" t="shared" si="30"/>
        <v>0.699247547316328</v>
      </c>
      <c r="D717" s="60">
        <f ca="1" t="shared" si="31"/>
        <v>0.667761139971099</v>
      </c>
      <c r="E717" s="60">
        <f ca="1" t="shared" si="32"/>
        <v>2</v>
      </c>
      <c r="F717" s="65">
        <f ca="1">IF(E717=1,$C$4+SQRT(D717*($C$6-$C$4)*($C$5-$C$4)),$C$6-SQRT((1-D717)*($C$6-$C$4)*($C$6-$C$5)))</f>
        <v>9.18484497176439</v>
      </c>
    </row>
    <row r="718" spans="2:6">
      <c r="B718" s="59">
        <v>702</v>
      </c>
      <c r="C718" s="60">
        <f ca="1" t="shared" si="30"/>
        <v>0.132670904209059</v>
      </c>
      <c r="D718" s="60">
        <f ca="1" t="shared" si="31"/>
        <v>0.860119812706439</v>
      </c>
      <c r="E718" s="60">
        <f ca="1" t="shared" si="32"/>
        <v>1</v>
      </c>
      <c r="F718" s="65">
        <f ca="1">IF(E718=1,$C$4+SQRT(D718*($C$6-$C$4)*($C$5-$C$4)),$C$6-SQRT((1-D718)*($C$6-$C$4)*($C$6-$C$5)))</f>
        <v>9.31157905801095</v>
      </c>
    </row>
    <row r="719" spans="2:6">
      <c r="B719" s="59">
        <v>703</v>
      </c>
      <c r="C719" s="60">
        <f ca="1" t="shared" si="30"/>
        <v>0.457473689859373</v>
      </c>
      <c r="D719" s="60">
        <f ca="1" t="shared" si="31"/>
        <v>0.396098011357761</v>
      </c>
      <c r="E719" s="60">
        <f ca="1" t="shared" si="32"/>
        <v>1</v>
      </c>
      <c r="F719" s="65">
        <f ca="1">IF(E719=1,$C$4+SQRT(D719*($C$6-$C$4)*($C$5-$C$4)),$C$6-SQRT((1-D719)*($C$6-$C$4)*($C$6-$C$5)))</f>
        <v>8.89005394371101</v>
      </c>
    </row>
    <row r="720" spans="2:6">
      <c r="B720" s="59">
        <v>704</v>
      </c>
      <c r="C720" s="60">
        <f ca="1" t="shared" si="30"/>
        <v>0.125233701135115</v>
      </c>
      <c r="D720" s="60">
        <f ca="1" t="shared" si="31"/>
        <v>0.583332964545707</v>
      </c>
      <c r="E720" s="60">
        <f ca="1" t="shared" si="32"/>
        <v>1</v>
      </c>
      <c r="F720" s="65">
        <f ca="1">IF(E720=1,$C$4+SQRT(D720*($C$6-$C$4)*($C$5-$C$4)),$C$6-SQRT((1-D720)*($C$6-$C$4)*($C$6-$C$5)))</f>
        <v>9.08012310830359</v>
      </c>
    </row>
    <row r="721" spans="2:6">
      <c r="B721" s="59">
        <v>705</v>
      </c>
      <c r="C721" s="60">
        <f ca="1" t="shared" ref="C721:C784" si="33">RAND()</f>
        <v>0.57536915291372</v>
      </c>
      <c r="D721" s="60">
        <f ca="1" t="shared" ref="D721:D784" si="34">RAND()</f>
        <v>0.59216442853018</v>
      </c>
      <c r="E721" s="60">
        <f ca="1" t="shared" ref="E721:E784" si="35">IF(C721&lt;=$C$10,1,2)</f>
        <v>2</v>
      </c>
      <c r="F721" s="65">
        <f ca="1">IF(E721=1,$C$4+SQRT(D721*($C$6-$C$4)*($C$5-$C$4)),$C$6-SQRT((1-D721)*($C$6-$C$4)*($C$6-$C$5)))</f>
        <v>9.09685486053479</v>
      </c>
    </row>
    <row r="722" spans="2:6">
      <c r="B722" s="59">
        <v>706</v>
      </c>
      <c r="C722" s="60">
        <f ca="1" t="shared" si="33"/>
        <v>0.994596790333195</v>
      </c>
      <c r="D722" s="60">
        <f ca="1" t="shared" si="34"/>
        <v>0.182389375445791</v>
      </c>
      <c r="E722" s="60">
        <f ca="1" t="shared" si="35"/>
        <v>2</v>
      </c>
      <c r="F722" s="65">
        <f ca="1">IF(E722=1,$C$4+SQRT(D722*($C$6-$C$4)*($C$5-$C$4)),$C$6-SQRT((1-D722)*($C$6-$C$4)*($C$6-$C$5)))</f>
        <v>8.72124230242457</v>
      </c>
    </row>
    <row r="723" spans="2:6">
      <c r="B723" s="59">
        <v>707</v>
      </c>
      <c r="C723" s="60">
        <f ca="1" t="shared" si="33"/>
        <v>0.272500227674849</v>
      </c>
      <c r="D723" s="60">
        <f ca="1" t="shared" si="34"/>
        <v>0.90949712421349</v>
      </c>
      <c r="E723" s="60">
        <f ca="1" t="shared" si="35"/>
        <v>1</v>
      </c>
      <c r="F723" s="65">
        <f ca="1">IF(E723=1,$C$4+SQRT(D723*($C$6-$C$4)*($C$5-$C$4)),$C$6-SQRT((1-D723)*($C$6-$C$4)*($C$6-$C$5)))</f>
        <v>9.34870094847856</v>
      </c>
    </row>
    <row r="724" spans="2:6">
      <c r="B724" s="59">
        <v>708</v>
      </c>
      <c r="C724" s="60">
        <f ca="1" t="shared" si="33"/>
        <v>0.778549832462806</v>
      </c>
      <c r="D724" s="60">
        <f ca="1" t="shared" si="34"/>
        <v>0.601836036717874</v>
      </c>
      <c r="E724" s="60">
        <f ca="1" t="shared" si="35"/>
        <v>2</v>
      </c>
      <c r="F724" s="65">
        <f ca="1">IF(E724=1,$C$4+SQRT(D724*($C$6-$C$4)*($C$5-$C$4)),$C$6-SQRT((1-D724)*($C$6-$C$4)*($C$6-$C$5)))</f>
        <v>9.10762792145638</v>
      </c>
    </row>
    <row r="725" spans="2:6">
      <c r="B725" s="59">
        <v>709</v>
      </c>
      <c r="C725" s="60">
        <f ca="1" t="shared" si="33"/>
        <v>0.429230866183167</v>
      </c>
      <c r="D725" s="60">
        <f ca="1" t="shared" si="34"/>
        <v>0.179929232139914</v>
      </c>
      <c r="E725" s="60">
        <f ca="1" t="shared" si="35"/>
        <v>1</v>
      </c>
      <c r="F725" s="65">
        <f ca="1">IF(E725=1,$C$4+SQRT(D725*($C$6-$C$4)*($C$5-$C$4)),$C$6-SQRT((1-D725)*($C$6-$C$4)*($C$6-$C$5)))</f>
        <v>8.59988204197144</v>
      </c>
    </row>
    <row r="726" spans="2:6">
      <c r="B726" s="59">
        <v>710</v>
      </c>
      <c r="C726" s="60">
        <f ca="1" t="shared" si="33"/>
        <v>0.971848690189725</v>
      </c>
      <c r="D726" s="60">
        <f ca="1" t="shared" si="34"/>
        <v>0.895280914431992</v>
      </c>
      <c r="E726" s="60">
        <f ca="1" t="shared" si="35"/>
        <v>2</v>
      </c>
      <c r="F726" s="65">
        <f ca="1">IF(E726=1,$C$4+SQRT(D726*($C$6-$C$4)*($C$5-$C$4)),$C$6-SQRT((1-D726)*($C$6-$C$4)*($C$6-$C$5)))</f>
        <v>9.54235584660567</v>
      </c>
    </row>
    <row r="727" spans="2:6">
      <c r="B727" s="59">
        <v>711</v>
      </c>
      <c r="C727" s="60">
        <f ca="1" t="shared" si="33"/>
        <v>0.78221703025181</v>
      </c>
      <c r="D727" s="60">
        <f ca="1" t="shared" si="34"/>
        <v>0.938357452910944</v>
      </c>
      <c r="E727" s="60">
        <f ca="1" t="shared" si="35"/>
        <v>2</v>
      </c>
      <c r="F727" s="65">
        <f ca="1">IF(E727=1,$C$4+SQRT(D727*($C$6-$C$4)*($C$5-$C$4)),$C$6-SQRT((1-D727)*($C$6-$C$4)*($C$6-$C$5)))</f>
        <v>9.64888022815838</v>
      </c>
    </row>
    <row r="728" spans="2:6">
      <c r="B728" s="59">
        <v>712</v>
      </c>
      <c r="C728" s="60">
        <f ca="1" t="shared" si="33"/>
        <v>0.274686525484137</v>
      </c>
      <c r="D728" s="60">
        <f ca="1" t="shared" si="34"/>
        <v>0.377413731176246</v>
      </c>
      <c r="E728" s="60">
        <f ca="1" t="shared" si="35"/>
        <v>1</v>
      </c>
      <c r="F728" s="65">
        <f ca="1">IF(E728=1,$C$4+SQRT(D728*($C$6-$C$4)*($C$5-$C$4)),$C$6-SQRT((1-D728)*($C$6-$C$4)*($C$6-$C$5)))</f>
        <v>8.86880806991676</v>
      </c>
    </row>
    <row r="729" spans="2:6">
      <c r="B729" s="59">
        <v>713</v>
      </c>
      <c r="C729" s="60">
        <f ca="1" t="shared" si="33"/>
        <v>0.77545841445982</v>
      </c>
      <c r="D729" s="60">
        <f ca="1" t="shared" si="34"/>
        <v>0.225708739873188</v>
      </c>
      <c r="E729" s="60">
        <f ca="1" t="shared" si="35"/>
        <v>2</v>
      </c>
      <c r="F729" s="65">
        <f ca="1">IF(E729=1,$C$4+SQRT(D729*($C$6-$C$4)*($C$5-$C$4)),$C$6-SQRT((1-D729)*($C$6-$C$4)*($C$6-$C$5)))</f>
        <v>8.75557944397659</v>
      </c>
    </row>
    <row r="730" spans="2:6">
      <c r="B730" s="59">
        <v>714</v>
      </c>
      <c r="C730" s="60">
        <f ca="1" t="shared" si="33"/>
        <v>0.519000471089508</v>
      </c>
      <c r="D730" s="60">
        <f ca="1" t="shared" si="34"/>
        <v>0.958383331393903</v>
      </c>
      <c r="E730" s="60">
        <f ca="1" t="shared" si="35"/>
        <v>2</v>
      </c>
      <c r="F730" s="65">
        <f ca="1">IF(E730=1,$C$4+SQRT(D730*($C$6-$C$4)*($C$5-$C$4)),$C$6-SQRT((1-D730)*($C$6-$C$4)*($C$6-$C$5)))</f>
        <v>9.71149811575625</v>
      </c>
    </row>
    <row r="731" spans="2:6">
      <c r="B731" s="59">
        <v>715</v>
      </c>
      <c r="C731" s="60">
        <f ca="1" t="shared" si="33"/>
        <v>0.965257341996272</v>
      </c>
      <c r="D731" s="60">
        <f ca="1" t="shared" si="34"/>
        <v>0.331605570454871</v>
      </c>
      <c r="E731" s="60">
        <f ca="1" t="shared" si="35"/>
        <v>2</v>
      </c>
      <c r="F731" s="65">
        <f ca="1">IF(E731=1,$C$4+SQRT(D731*($C$6-$C$4)*($C$5-$C$4)),$C$6-SQRT((1-D731)*($C$6-$C$4)*($C$6-$C$5)))</f>
        <v>8.8438041432827</v>
      </c>
    </row>
    <row r="732" spans="2:6">
      <c r="B732" s="59">
        <v>716</v>
      </c>
      <c r="C732" s="60">
        <f ca="1" t="shared" si="33"/>
        <v>0.248204868523864</v>
      </c>
      <c r="D732" s="60">
        <f ca="1" t="shared" si="34"/>
        <v>0.900164026514119</v>
      </c>
      <c r="E732" s="60">
        <f ca="1" t="shared" si="35"/>
        <v>1</v>
      </c>
      <c r="F732" s="65">
        <f ca="1">IF(E732=1,$C$4+SQRT(D732*($C$6-$C$4)*($C$5-$C$4)),$C$6-SQRT((1-D732)*($C$6-$C$4)*($C$6-$C$5)))</f>
        <v>9.34176303907517</v>
      </c>
    </row>
    <row r="733" spans="2:6">
      <c r="B733" s="59">
        <v>717</v>
      </c>
      <c r="C733" s="60">
        <f ca="1" t="shared" si="33"/>
        <v>0.560964082287987</v>
      </c>
      <c r="D733" s="60">
        <f ca="1" t="shared" si="34"/>
        <v>0.822799969582409</v>
      </c>
      <c r="E733" s="60">
        <f ca="1" t="shared" si="35"/>
        <v>2</v>
      </c>
      <c r="F733" s="65">
        <f ca="1">IF(E733=1,$C$4+SQRT(D733*($C$6-$C$4)*($C$5-$C$4)),$C$6-SQRT((1-D733)*($C$6-$C$4)*($C$6-$C$5)))</f>
        <v>9.40468490625956</v>
      </c>
    </row>
    <row r="734" spans="2:6">
      <c r="B734" s="59">
        <v>718</v>
      </c>
      <c r="C734" s="60">
        <f ca="1" t="shared" si="33"/>
        <v>0.979169237733951</v>
      </c>
      <c r="D734" s="60">
        <f ca="1" t="shared" si="34"/>
        <v>0.968960123170897</v>
      </c>
      <c r="E734" s="60">
        <f ca="1" t="shared" si="35"/>
        <v>2</v>
      </c>
      <c r="F734" s="65">
        <f ca="1">IF(E734=1,$C$4+SQRT(D734*($C$6-$C$4)*($C$5-$C$4)),$C$6-SQRT((1-D734)*($C$6-$C$4)*($C$6-$C$5)))</f>
        <v>9.75084191030953</v>
      </c>
    </row>
    <row r="735" spans="2:6">
      <c r="B735" s="59">
        <v>719</v>
      </c>
      <c r="C735" s="60">
        <f ca="1" t="shared" si="33"/>
        <v>0.2454008950702</v>
      </c>
      <c r="D735" s="60">
        <f ca="1" t="shared" si="34"/>
        <v>0.363052341835895</v>
      </c>
      <c r="E735" s="60">
        <f ca="1" t="shared" si="35"/>
        <v>1</v>
      </c>
      <c r="F735" s="65">
        <f ca="1">IF(E735=1,$C$4+SQRT(D735*($C$6-$C$4)*($C$5-$C$4)),$C$6-SQRT((1-D735)*($C$6-$C$4)*($C$6-$C$5)))</f>
        <v>8.85211776396915</v>
      </c>
    </row>
    <row r="736" spans="2:6">
      <c r="B736" s="59">
        <v>720</v>
      </c>
      <c r="C736" s="60">
        <f ca="1" t="shared" si="33"/>
        <v>0.894912497259722</v>
      </c>
      <c r="D736" s="60">
        <f ca="1" t="shared" si="34"/>
        <v>0.656760382019002</v>
      </c>
      <c r="E736" s="60">
        <f ca="1" t="shared" si="35"/>
        <v>2</v>
      </c>
      <c r="F736" s="65">
        <f ca="1">IF(E736=1,$C$4+SQRT(D736*($C$6-$C$4)*($C$5-$C$4)),$C$6-SQRT((1-D736)*($C$6-$C$4)*($C$6-$C$5)))</f>
        <v>9.17145957493795</v>
      </c>
    </row>
    <row r="737" spans="2:6">
      <c r="B737" s="59">
        <v>721</v>
      </c>
      <c r="C737" s="60">
        <f ca="1" t="shared" si="33"/>
        <v>0.0456926102221231</v>
      </c>
      <c r="D737" s="60">
        <f ca="1" t="shared" si="34"/>
        <v>0.239812430233607</v>
      </c>
      <c r="E737" s="60">
        <f ca="1" t="shared" si="35"/>
        <v>1</v>
      </c>
      <c r="F737" s="65">
        <f ca="1">IF(E737=1,$C$4+SQRT(D737*($C$6-$C$4)*($C$5-$C$4)),$C$6-SQRT((1-D737)*($C$6-$C$4)*($C$6-$C$5)))</f>
        <v>8.69254953647173</v>
      </c>
    </row>
    <row r="738" spans="2:6">
      <c r="B738" s="59">
        <v>722</v>
      </c>
      <c r="C738" s="60">
        <f ca="1" t="shared" si="33"/>
        <v>0.978181235024918</v>
      </c>
      <c r="D738" s="60">
        <f ca="1" t="shared" si="34"/>
        <v>0.597213138912309</v>
      </c>
      <c r="E738" s="60">
        <f ca="1" t="shared" si="35"/>
        <v>2</v>
      </c>
      <c r="F738" s="65">
        <f ca="1">IF(E738=1,$C$4+SQRT(D738*($C$6-$C$4)*($C$5-$C$4)),$C$6-SQRT((1-D738)*($C$6-$C$4)*($C$6-$C$5)))</f>
        <v>9.10246241183147</v>
      </c>
    </row>
    <row r="739" spans="2:6">
      <c r="B739" s="59">
        <v>723</v>
      </c>
      <c r="C739" s="60">
        <f ca="1" t="shared" si="33"/>
        <v>0.600364472985538</v>
      </c>
      <c r="D739" s="60">
        <f ca="1" t="shared" si="34"/>
        <v>0.0246961517158522</v>
      </c>
      <c r="E739" s="60">
        <f ca="1" t="shared" si="35"/>
        <v>2</v>
      </c>
      <c r="F739" s="65">
        <f ca="1">IF(E739=1,$C$4+SQRT(D739*($C$6-$C$4)*($C$5-$C$4)),$C$6-SQRT((1-D739)*($C$6-$C$4)*($C$6-$C$5)))</f>
        <v>8.60335842229715</v>
      </c>
    </row>
    <row r="740" spans="2:6">
      <c r="B740" s="59">
        <v>724</v>
      </c>
      <c r="C740" s="60">
        <f ca="1" t="shared" si="33"/>
        <v>0.476452840339775</v>
      </c>
      <c r="D740" s="60">
        <f ca="1" t="shared" si="34"/>
        <v>0.232220103979548</v>
      </c>
      <c r="E740" s="60">
        <f ca="1" t="shared" si="35"/>
        <v>1</v>
      </c>
      <c r="F740" s="65">
        <f ca="1">IF(E740=1,$C$4+SQRT(D740*($C$6-$C$4)*($C$5-$C$4)),$C$6-SQRT((1-D740)*($C$6-$C$4)*($C$6-$C$5)))</f>
        <v>8.68149850180253</v>
      </c>
    </row>
    <row r="741" spans="2:6">
      <c r="B741" s="59">
        <v>725</v>
      </c>
      <c r="C741" s="60">
        <f ca="1" t="shared" si="33"/>
        <v>0.459689252488239</v>
      </c>
      <c r="D741" s="60">
        <f ca="1" t="shared" si="34"/>
        <v>0.540350715974141</v>
      </c>
      <c r="E741" s="60">
        <f ca="1" t="shared" si="35"/>
        <v>1</v>
      </c>
      <c r="F741" s="65">
        <f ca="1">IF(E741=1,$C$4+SQRT(D741*($C$6-$C$4)*($C$5-$C$4)),$C$6-SQRT((1-D741)*($C$6-$C$4)*($C$6-$C$5)))</f>
        <v>9.03956790636701</v>
      </c>
    </row>
    <row r="742" spans="2:6">
      <c r="B742" s="59">
        <v>726</v>
      </c>
      <c r="C742" s="60">
        <f ca="1" t="shared" si="33"/>
        <v>0.281376752906925</v>
      </c>
      <c r="D742" s="60">
        <f ca="1" t="shared" si="34"/>
        <v>0.433341102590698</v>
      </c>
      <c r="E742" s="60">
        <f ca="1" t="shared" si="35"/>
        <v>1</v>
      </c>
      <c r="F742" s="65">
        <f ca="1">IF(E742=1,$C$4+SQRT(D742*($C$6-$C$4)*($C$5-$C$4)),$C$6-SQRT((1-D742)*($C$6-$C$4)*($C$6-$C$5)))</f>
        <v>8.93095768173499</v>
      </c>
    </row>
    <row r="743" spans="2:6">
      <c r="B743" s="59">
        <v>727</v>
      </c>
      <c r="C743" s="60">
        <f ca="1" t="shared" si="33"/>
        <v>0.157929594370919</v>
      </c>
      <c r="D743" s="60">
        <f ca="1" t="shared" si="34"/>
        <v>0.0744173658493572</v>
      </c>
      <c r="E743" s="60">
        <f ca="1" t="shared" si="35"/>
        <v>1</v>
      </c>
      <c r="F743" s="65">
        <f ca="1">IF(E743=1,$C$4+SQRT(D743*($C$6-$C$4)*($C$5-$C$4)),$C$6-SQRT((1-D743)*($C$6-$C$4)*($C$6-$C$5)))</f>
        <v>8.38579104668034</v>
      </c>
    </row>
    <row r="744" spans="2:6">
      <c r="B744" s="59">
        <v>728</v>
      </c>
      <c r="C744" s="60">
        <f ca="1" t="shared" si="33"/>
        <v>0.763326943958631</v>
      </c>
      <c r="D744" s="60">
        <f ca="1" t="shared" si="34"/>
        <v>0.0965341539929021</v>
      </c>
      <c r="E744" s="60">
        <f ca="1" t="shared" si="35"/>
        <v>2</v>
      </c>
      <c r="F744" s="65">
        <f ca="1">IF(E744=1,$C$4+SQRT(D744*($C$6-$C$4)*($C$5-$C$4)),$C$6-SQRT((1-D744)*($C$6-$C$4)*($C$6-$C$5)))</f>
        <v>8.65577840665529</v>
      </c>
    </row>
    <row r="745" spans="2:6">
      <c r="B745" s="59">
        <v>729</v>
      </c>
      <c r="C745" s="60">
        <f ca="1" t="shared" si="33"/>
        <v>0.374406184254889</v>
      </c>
      <c r="D745" s="60">
        <f ca="1" t="shared" si="34"/>
        <v>0.64667338532884</v>
      </c>
      <c r="E745" s="60">
        <f ca="1" t="shared" si="35"/>
        <v>1</v>
      </c>
      <c r="F745" s="65">
        <f ca="1">IF(E745=1,$C$4+SQRT(D745*($C$6-$C$4)*($C$5-$C$4)),$C$6-SQRT((1-D745)*($C$6-$C$4)*($C$6-$C$5)))</f>
        <v>9.1372540484244</v>
      </c>
    </row>
    <row r="746" spans="2:6">
      <c r="B746" s="59">
        <v>730</v>
      </c>
      <c r="C746" s="60">
        <f ca="1" t="shared" si="33"/>
        <v>0.671277217182304</v>
      </c>
      <c r="D746" s="60">
        <f ca="1" t="shared" si="34"/>
        <v>0.456371148768376</v>
      </c>
      <c r="E746" s="60">
        <f ca="1" t="shared" si="35"/>
        <v>2</v>
      </c>
      <c r="F746" s="65">
        <f ca="1">IF(E746=1,$C$4+SQRT(D746*($C$6-$C$4)*($C$5-$C$4)),$C$6-SQRT((1-D746)*($C$6-$C$4)*($C$6-$C$5)))</f>
        <v>8.95728349851781</v>
      </c>
    </row>
    <row r="747" spans="2:6">
      <c r="B747" s="59">
        <v>731</v>
      </c>
      <c r="C747" s="60">
        <f ca="1" t="shared" si="33"/>
        <v>0.7424194486685</v>
      </c>
      <c r="D747" s="60">
        <f ca="1" t="shared" si="34"/>
        <v>0.210159147923852</v>
      </c>
      <c r="E747" s="60">
        <f ca="1" t="shared" si="35"/>
        <v>2</v>
      </c>
      <c r="F747" s="65">
        <f ca="1">IF(E747=1,$C$4+SQRT(D747*($C$6-$C$4)*($C$5-$C$4)),$C$6-SQRT((1-D747)*($C$6-$C$4)*($C$6-$C$5)))</f>
        <v>8.74314610866963</v>
      </c>
    </row>
    <row r="748" spans="2:6">
      <c r="B748" s="59">
        <v>732</v>
      </c>
      <c r="C748" s="60">
        <f ca="1" t="shared" si="33"/>
        <v>0.181653401474791</v>
      </c>
      <c r="D748" s="60">
        <f ca="1" t="shared" si="34"/>
        <v>0.432923899801048</v>
      </c>
      <c r="E748" s="60">
        <f ca="1" t="shared" si="35"/>
        <v>1</v>
      </c>
      <c r="F748" s="65">
        <f ca="1">IF(E748=1,$C$4+SQRT(D748*($C$6-$C$4)*($C$5-$C$4)),$C$6-SQRT((1-D748)*($C$6-$C$4)*($C$6-$C$5)))</f>
        <v>8.93050943015216</v>
      </c>
    </row>
    <row r="749" spans="2:6">
      <c r="B749" s="59">
        <v>733</v>
      </c>
      <c r="C749" s="60">
        <f ca="1" t="shared" si="33"/>
        <v>0.367585710859123</v>
      </c>
      <c r="D749" s="60">
        <f ca="1" t="shared" si="34"/>
        <v>0.378999721853426</v>
      </c>
      <c r="E749" s="60">
        <f ca="1" t="shared" si="35"/>
        <v>1</v>
      </c>
      <c r="F749" s="65">
        <f ca="1">IF(E749=1,$C$4+SQRT(D749*($C$6-$C$4)*($C$5-$C$4)),$C$6-SQRT((1-D749)*($C$6-$C$4)*($C$6-$C$5)))</f>
        <v>8.87063163491045</v>
      </c>
    </row>
    <row r="750" spans="2:6">
      <c r="B750" s="59">
        <v>734</v>
      </c>
      <c r="C750" s="60">
        <f ca="1" t="shared" si="33"/>
        <v>0.196001378371306</v>
      </c>
      <c r="D750" s="60">
        <f ca="1" t="shared" si="34"/>
        <v>0.941706557780156</v>
      </c>
      <c r="E750" s="60">
        <f ca="1" t="shared" si="35"/>
        <v>1</v>
      </c>
      <c r="F750" s="65">
        <f ca="1">IF(E750=1,$C$4+SQRT(D750*($C$6-$C$4)*($C$5-$C$4)),$C$6-SQRT((1-D750)*($C$6-$C$4)*($C$6-$C$5)))</f>
        <v>9.37237499086813</v>
      </c>
    </row>
    <row r="751" spans="2:6">
      <c r="B751" s="59">
        <v>735</v>
      </c>
      <c r="C751" s="60">
        <f ca="1" t="shared" si="33"/>
        <v>0.203996556330886</v>
      </c>
      <c r="D751" s="60">
        <f ca="1" t="shared" si="34"/>
        <v>0.304294204225926</v>
      </c>
      <c r="E751" s="60">
        <f ca="1" t="shared" si="35"/>
        <v>1</v>
      </c>
      <c r="F751" s="65">
        <f ca="1">IF(E751=1,$C$4+SQRT(D751*($C$6-$C$4)*($C$5-$C$4)),$C$6-SQRT((1-D751)*($C$6-$C$4)*($C$6-$C$5)))</f>
        <v>8.78012076529974</v>
      </c>
    </row>
    <row r="752" spans="2:6">
      <c r="B752" s="59">
        <v>736</v>
      </c>
      <c r="C752" s="60">
        <f ca="1" t="shared" si="33"/>
        <v>0.313655838101671</v>
      </c>
      <c r="D752" s="60">
        <f ca="1" t="shared" si="34"/>
        <v>0.290772700454935</v>
      </c>
      <c r="E752" s="60">
        <f ca="1" t="shared" si="35"/>
        <v>1</v>
      </c>
      <c r="F752" s="65">
        <f ca="1">IF(E752=1,$C$4+SQRT(D752*($C$6-$C$4)*($C$5-$C$4)),$C$6-SQRT((1-D752)*($C$6-$C$4)*($C$6-$C$5)))</f>
        <v>8.76259124103931</v>
      </c>
    </row>
    <row r="753" spans="2:6">
      <c r="B753" s="59">
        <v>737</v>
      </c>
      <c r="C753" s="60">
        <f ca="1" t="shared" si="33"/>
        <v>0.340546294360576</v>
      </c>
      <c r="D753" s="60">
        <f ca="1" t="shared" si="34"/>
        <v>0.234075866518819</v>
      </c>
      <c r="E753" s="60">
        <f ca="1" t="shared" si="35"/>
        <v>1</v>
      </c>
      <c r="F753" s="65">
        <f ca="1">IF(E753=1,$C$4+SQRT(D753*($C$6-$C$4)*($C$5-$C$4)),$C$6-SQRT((1-D753)*($C$6-$C$4)*($C$6-$C$5)))</f>
        <v>8.68421614497002</v>
      </c>
    </row>
    <row r="754" spans="2:6">
      <c r="B754" s="59">
        <v>738</v>
      </c>
      <c r="C754" s="60">
        <f ca="1" t="shared" si="33"/>
        <v>0.605225500140948</v>
      </c>
      <c r="D754" s="60">
        <f ca="1" t="shared" si="34"/>
        <v>0.957880215988807</v>
      </c>
      <c r="E754" s="60">
        <f ca="1" t="shared" si="35"/>
        <v>2</v>
      </c>
      <c r="F754" s="65">
        <f ca="1">IF(E754=1,$C$4+SQRT(D754*($C$6-$C$4)*($C$5-$C$4)),$C$6-SQRT((1-D754)*($C$6-$C$4)*($C$6-$C$5)))</f>
        <v>9.70975946523205</v>
      </c>
    </row>
    <row r="755" spans="2:6">
      <c r="B755" s="59">
        <v>739</v>
      </c>
      <c r="C755" s="60">
        <f ca="1" t="shared" si="33"/>
        <v>0.224858763985592</v>
      </c>
      <c r="D755" s="60">
        <f ca="1" t="shared" si="34"/>
        <v>0.693534024356897</v>
      </c>
      <c r="E755" s="60">
        <f ca="1" t="shared" si="35"/>
        <v>1</v>
      </c>
      <c r="F755" s="65">
        <f ca="1">IF(E755=1,$C$4+SQRT(D755*($C$6-$C$4)*($C$5-$C$4)),$C$6-SQRT((1-D755)*($C$6-$C$4)*($C$6-$C$5)))</f>
        <v>9.1777385315569</v>
      </c>
    </row>
    <row r="756" spans="2:6">
      <c r="B756" s="59">
        <v>740</v>
      </c>
      <c r="C756" s="60">
        <f ca="1" t="shared" si="33"/>
        <v>0.294645257378512</v>
      </c>
      <c r="D756" s="60">
        <f ca="1" t="shared" si="34"/>
        <v>0.106551932512742</v>
      </c>
      <c r="E756" s="60">
        <f ca="1" t="shared" si="35"/>
        <v>1</v>
      </c>
      <c r="F756" s="65">
        <f ca="1">IF(E756=1,$C$4+SQRT(D756*($C$6-$C$4)*($C$5-$C$4)),$C$6-SQRT((1-D756)*($C$6-$C$4)*($C$6-$C$5)))</f>
        <v>8.4616317417872</v>
      </c>
    </row>
    <row r="757" spans="2:6">
      <c r="B757" s="59">
        <v>741</v>
      </c>
      <c r="C757" s="60">
        <f ca="1" t="shared" si="33"/>
        <v>0.683187999698032</v>
      </c>
      <c r="D757" s="60">
        <f ca="1" t="shared" si="34"/>
        <v>0.93976948458601</v>
      </c>
      <c r="E757" s="60">
        <f ca="1" t="shared" si="35"/>
        <v>2</v>
      </c>
      <c r="F757" s="65">
        <f ca="1">IF(E757=1,$C$4+SQRT(D757*($C$6-$C$4)*($C$5-$C$4)),$C$6-SQRT((1-D757)*($C$6-$C$4)*($C$6-$C$5)))</f>
        <v>9.65292503572286</v>
      </c>
    </row>
    <row r="758" spans="2:6">
      <c r="B758" s="59">
        <v>742</v>
      </c>
      <c r="C758" s="60">
        <f ca="1" t="shared" si="33"/>
        <v>0.150962953389288</v>
      </c>
      <c r="D758" s="60">
        <f ca="1" t="shared" si="34"/>
        <v>0.27170662607241</v>
      </c>
      <c r="E758" s="60">
        <f ca="1" t="shared" si="35"/>
        <v>1</v>
      </c>
      <c r="F758" s="65">
        <f ca="1">IF(E758=1,$C$4+SQRT(D758*($C$6-$C$4)*($C$5-$C$4)),$C$6-SQRT((1-D758)*($C$6-$C$4)*($C$6-$C$5)))</f>
        <v>8.73716568839361</v>
      </c>
    </row>
    <row r="759" spans="2:6">
      <c r="B759" s="59">
        <v>743</v>
      </c>
      <c r="C759" s="60">
        <f ca="1" t="shared" si="33"/>
        <v>0.544225329256072</v>
      </c>
      <c r="D759" s="60">
        <f ca="1" t="shared" si="34"/>
        <v>0.417732678937092</v>
      </c>
      <c r="E759" s="60">
        <f ca="1" t="shared" si="35"/>
        <v>2</v>
      </c>
      <c r="F759" s="65">
        <f ca="1">IF(E759=1,$C$4+SQRT(D759*($C$6-$C$4)*($C$5-$C$4)),$C$6-SQRT((1-D759)*($C$6-$C$4)*($C$6-$C$5)))</f>
        <v>8.92086393715815</v>
      </c>
    </row>
    <row r="760" spans="2:6">
      <c r="B760" s="59">
        <v>744</v>
      </c>
      <c r="C760" s="60">
        <f ca="1" t="shared" si="33"/>
        <v>0.150316282594897</v>
      </c>
      <c r="D760" s="60">
        <f ca="1" t="shared" si="34"/>
        <v>0.782199721101746</v>
      </c>
      <c r="E760" s="60">
        <f ca="1" t="shared" si="35"/>
        <v>1</v>
      </c>
      <c r="F760" s="65">
        <f ca="1">IF(E760=1,$C$4+SQRT(D760*($C$6-$C$4)*($C$5-$C$4)),$C$6-SQRT((1-D760)*($C$6-$C$4)*($C$6-$C$5)))</f>
        <v>9.25075954611727</v>
      </c>
    </row>
    <row r="761" spans="2:6">
      <c r="B761" s="59">
        <v>745</v>
      </c>
      <c r="C761" s="60">
        <f ca="1" t="shared" si="33"/>
        <v>0.0453426699814927</v>
      </c>
      <c r="D761" s="60">
        <f ca="1" t="shared" si="34"/>
        <v>0.179614693995047</v>
      </c>
      <c r="E761" s="60">
        <f ca="1" t="shared" si="35"/>
        <v>1</v>
      </c>
      <c r="F761" s="65">
        <f ca="1">IF(E761=1,$C$4+SQRT(D761*($C$6-$C$4)*($C$5-$C$4)),$C$6-SQRT((1-D761)*($C$6-$C$4)*($C$6-$C$5)))</f>
        <v>8.5993574792977</v>
      </c>
    </row>
    <row r="762" spans="2:6">
      <c r="B762" s="59">
        <v>746</v>
      </c>
      <c r="C762" s="60">
        <f ca="1" t="shared" si="33"/>
        <v>0.502152509381596</v>
      </c>
      <c r="D762" s="60">
        <f ca="1" t="shared" si="34"/>
        <v>0.857749291052508</v>
      </c>
      <c r="E762" s="60">
        <f ca="1" t="shared" si="35"/>
        <v>2</v>
      </c>
      <c r="F762" s="65">
        <f ca="1">IF(E762=1,$C$4+SQRT(D762*($C$6-$C$4)*($C$5-$C$4)),$C$6-SQRT((1-D762)*($C$6-$C$4)*($C$6-$C$5)))</f>
        <v>9.46661325673112</v>
      </c>
    </row>
    <row r="763" spans="2:6">
      <c r="B763" s="59">
        <v>747</v>
      </c>
      <c r="C763" s="60">
        <f ca="1" t="shared" si="33"/>
        <v>0.554436493870997</v>
      </c>
      <c r="D763" s="60">
        <f ca="1" t="shared" si="34"/>
        <v>0.901410790446543</v>
      </c>
      <c r="E763" s="60">
        <f ca="1" t="shared" si="35"/>
        <v>2</v>
      </c>
      <c r="F763" s="65">
        <f ca="1">IF(E763=1,$C$4+SQRT(D763*($C$6-$C$4)*($C$5-$C$4)),$C$6-SQRT((1-D763)*($C$6-$C$4)*($C$6-$C$5)))</f>
        <v>9.55595223330489</v>
      </c>
    </row>
    <row r="764" spans="2:6">
      <c r="B764" s="59">
        <v>748</v>
      </c>
      <c r="C764" s="60">
        <f ca="1" t="shared" si="33"/>
        <v>0.2467589590867</v>
      </c>
      <c r="D764" s="60">
        <f ca="1" t="shared" si="34"/>
        <v>0.873348295122471</v>
      </c>
      <c r="E764" s="60">
        <f ca="1" t="shared" si="35"/>
        <v>1</v>
      </c>
      <c r="F764" s="65">
        <f ca="1">IF(E764=1,$C$4+SQRT(D764*($C$6-$C$4)*($C$5-$C$4)),$C$6-SQRT((1-D764)*($C$6-$C$4)*($C$6-$C$5)))</f>
        <v>9.32162649422783</v>
      </c>
    </row>
    <row r="765" spans="2:6">
      <c r="B765" s="59">
        <v>749</v>
      </c>
      <c r="C765" s="60">
        <f ca="1" t="shared" si="33"/>
        <v>0.518254807404602</v>
      </c>
      <c r="D765" s="60">
        <f ca="1" t="shared" si="34"/>
        <v>0.315591754521305</v>
      </c>
      <c r="E765" s="60">
        <f ca="1" t="shared" si="35"/>
        <v>2</v>
      </c>
      <c r="F765" s="65">
        <f ca="1">IF(E765=1,$C$4+SQRT(D765*($C$6-$C$4)*($C$5-$C$4)),$C$6-SQRT((1-D765)*($C$6-$C$4)*($C$6-$C$5)))</f>
        <v>8.83003568816934</v>
      </c>
    </row>
    <row r="766" spans="2:6">
      <c r="B766" s="59">
        <v>750</v>
      </c>
      <c r="C766" s="60">
        <f ca="1" t="shared" si="33"/>
        <v>0.00974141312550003</v>
      </c>
      <c r="D766" s="60">
        <f ca="1" t="shared" si="34"/>
        <v>0.058101269339961</v>
      </c>
      <c r="E766" s="60">
        <f ca="1" t="shared" si="35"/>
        <v>1</v>
      </c>
      <c r="F766" s="65">
        <f ca="1">IF(E766=1,$C$4+SQRT(D766*($C$6-$C$4)*($C$5-$C$4)),$C$6-SQRT((1-D766)*($C$6-$C$4)*($C$6-$C$5)))</f>
        <v>8.3408849346626</v>
      </c>
    </row>
    <row r="767" spans="2:6">
      <c r="B767" s="59">
        <v>751</v>
      </c>
      <c r="C767" s="60">
        <f ca="1" t="shared" si="33"/>
        <v>0.0378092511500767</v>
      </c>
      <c r="D767" s="60">
        <f ca="1" t="shared" si="34"/>
        <v>0.585835827499771</v>
      </c>
      <c r="E767" s="60">
        <f ca="1" t="shared" si="35"/>
        <v>1</v>
      </c>
      <c r="F767" s="65">
        <f ca="1">IF(E767=1,$C$4+SQRT(D767*($C$6-$C$4)*($C$5-$C$4)),$C$6-SQRT((1-D767)*($C$6-$C$4)*($C$6-$C$5)))</f>
        <v>9.08243782962327</v>
      </c>
    </row>
    <row r="768" spans="2:6">
      <c r="B768" s="59">
        <v>752</v>
      </c>
      <c r="C768" s="60">
        <f ca="1" t="shared" si="33"/>
        <v>0.379905937620403</v>
      </c>
      <c r="D768" s="60">
        <f ca="1" t="shared" si="34"/>
        <v>0.071455799273884</v>
      </c>
      <c r="E768" s="60">
        <f ca="1" t="shared" si="35"/>
        <v>1</v>
      </c>
      <c r="F768" s="65">
        <f ca="1">IF(E768=1,$C$4+SQRT(D768*($C$6-$C$4)*($C$5-$C$4)),$C$6-SQRT((1-D768)*($C$6-$C$4)*($C$6-$C$5)))</f>
        <v>8.37803650425292</v>
      </c>
    </row>
    <row r="769" spans="2:6">
      <c r="B769" s="59">
        <v>753</v>
      </c>
      <c r="C769" s="60">
        <f ca="1" t="shared" si="33"/>
        <v>0.515156433295459</v>
      </c>
      <c r="D769" s="60">
        <f ca="1" t="shared" si="34"/>
        <v>0.664593069311815</v>
      </c>
      <c r="E769" s="60">
        <f ca="1" t="shared" si="35"/>
        <v>2</v>
      </c>
      <c r="F769" s="65">
        <f ca="1">IF(E769=1,$C$4+SQRT(D769*($C$6-$C$4)*($C$5-$C$4)),$C$6-SQRT((1-D769)*($C$6-$C$4)*($C$6-$C$5)))</f>
        <v>9.18096772873325</v>
      </c>
    </row>
    <row r="770" spans="2:6">
      <c r="B770" s="59">
        <v>754</v>
      </c>
      <c r="C770" s="60">
        <f ca="1" t="shared" si="33"/>
        <v>0.0671601524802818</v>
      </c>
      <c r="D770" s="60">
        <f ca="1" t="shared" si="34"/>
        <v>0.942597844455106</v>
      </c>
      <c r="E770" s="60">
        <f ca="1" t="shared" si="35"/>
        <v>1</v>
      </c>
      <c r="F770" s="65">
        <f ca="1">IF(E770=1,$C$4+SQRT(D770*($C$6-$C$4)*($C$5-$C$4)),$C$6-SQRT((1-D770)*($C$6-$C$4)*($C$6-$C$5)))</f>
        <v>9.37302428562288</v>
      </c>
    </row>
    <row r="771" spans="2:6">
      <c r="B771" s="59">
        <v>755</v>
      </c>
      <c r="C771" s="60">
        <f ca="1" t="shared" si="33"/>
        <v>0.781019870909763</v>
      </c>
      <c r="D771" s="60">
        <f ca="1" t="shared" si="34"/>
        <v>0.382487105791152</v>
      </c>
      <c r="E771" s="60">
        <f ca="1" t="shared" si="35"/>
        <v>2</v>
      </c>
      <c r="F771" s="65">
        <f ca="1">IF(E771=1,$C$4+SQRT(D771*($C$6-$C$4)*($C$5-$C$4)),$C$6-SQRT((1-D771)*($C$6-$C$4)*($C$6-$C$5)))</f>
        <v>8.88868285875827</v>
      </c>
    </row>
    <row r="772" spans="2:6">
      <c r="B772" s="59">
        <v>756</v>
      </c>
      <c r="C772" s="60">
        <f ca="1" t="shared" si="33"/>
        <v>0.514234656646427</v>
      </c>
      <c r="D772" s="60">
        <f ca="1" t="shared" si="34"/>
        <v>0.151968581884324</v>
      </c>
      <c r="E772" s="60">
        <f ca="1" t="shared" si="35"/>
        <v>2</v>
      </c>
      <c r="F772" s="65">
        <f ca="1">IF(E772=1,$C$4+SQRT(D772*($C$6-$C$4)*($C$5-$C$4)),$C$6-SQRT((1-D772)*($C$6-$C$4)*($C$6-$C$5)))</f>
        <v>8.69767022754167</v>
      </c>
    </row>
    <row r="773" spans="2:6">
      <c r="B773" s="59">
        <v>757</v>
      </c>
      <c r="C773" s="60">
        <f ca="1" t="shared" si="33"/>
        <v>0.335537680004574</v>
      </c>
      <c r="D773" s="60">
        <f ca="1" t="shared" si="34"/>
        <v>0.522338276659555</v>
      </c>
      <c r="E773" s="60">
        <f ca="1" t="shared" si="35"/>
        <v>1</v>
      </c>
      <c r="F773" s="65">
        <f ca="1">IF(E773=1,$C$4+SQRT(D773*($C$6-$C$4)*($C$5-$C$4)),$C$6-SQRT((1-D773)*($C$6-$C$4)*($C$6-$C$5)))</f>
        <v>9.02209419982657</v>
      </c>
    </row>
    <row r="774" spans="2:6">
      <c r="B774" s="59">
        <v>758</v>
      </c>
      <c r="C774" s="60">
        <f ca="1" t="shared" si="33"/>
        <v>0.20974195858458</v>
      </c>
      <c r="D774" s="60">
        <f ca="1" t="shared" si="34"/>
        <v>0.00688639263952284</v>
      </c>
      <c r="E774" s="60">
        <f ca="1" t="shared" si="35"/>
        <v>1</v>
      </c>
      <c r="F774" s="65">
        <f ca="1">IF(E774=1,$C$4+SQRT(D774*($C$6-$C$4)*($C$5-$C$4)),$C$6-SQRT((1-D774)*($C$6-$C$4)*($C$6-$C$5)))</f>
        <v>8.11735751053531</v>
      </c>
    </row>
    <row r="775" spans="2:6">
      <c r="B775" s="59">
        <v>759</v>
      </c>
      <c r="C775" s="60">
        <f ca="1" t="shared" si="33"/>
        <v>0.625791134382696</v>
      </c>
      <c r="D775" s="60">
        <f ca="1" t="shared" si="34"/>
        <v>0.794171830357236</v>
      </c>
      <c r="E775" s="60">
        <f ca="1" t="shared" si="35"/>
        <v>2</v>
      </c>
      <c r="F775" s="65">
        <f ca="1">IF(E775=1,$C$4+SQRT(D775*($C$6-$C$4)*($C$5-$C$4)),$C$6-SQRT((1-D775)*($C$6-$C$4)*($C$6-$C$5)))</f>
        <v>9.35839549620851</v>
      </c>
    </row>
    <row r="776" spans="2:6">
      <c r="B776" s="59">
        <v>760</v>
      </c>
      <c r="C776" s="60">
        <f ca="1" t="shared" si="33"/>
        <v>0.843096875036533</v>
      </c>
      <c r="D776" s="60">
        <f ca="1" t="shared" si="34"/>
        <v>0.700842127720412</v>
      </c>
      <c r="E776" s="60">
        <f ca="1" t="shared" si="35"/>
        <v>2</v>
      </c>
      <c r="F776" s="65">
        <f ca="1">IF(E776=1,$C$4+SQRT(D776*($C$6-$C$4)*($C$5-$C$4)),$C$6-SQRT((1-D776)*($C$6-$C$4)*($C$6-$C$5)))</f>
        <v>9.22649127699865</v>
      </c>
    </row>
    <row r="777" spans="2:6">
      <c r="B777" s="59">
        <v>761</v>
      </c>
      <c r="C777" s="60">
        <f ca="1" t="shared" si="33"/>
        <v>0.137845190972569</v>
      </c>
      <c r="D777" s="60">
        <f ca="1" t="shared" si="34"/>
        <v>0.323692631258639</v>
      </c>
      <c r="E777" s="60">
        <f ca="1" t="shared" si="35"/>
        <v>1</v>
      </c>
      <c r="F777" s="65">
        <f ca="1">IF(E777=1,$C$4+SQRT(D777*($C$6-$C$4)*($C$5-$C$4)),$C$6-SQRT((1-D777)*($C$6-$C$4)*($C$6-$C$5)))</f>
        <v>8.80460254941013</v>
      </c>
    </row>
    <row r="778" spans="2:6">
      <c r="B778" s="59">
        <v>762</v>
      </c>
      <c r="C778" s="60">
        <f ca="1" t="shared" si="33"/>
        <v>0.689004891314998</v>
      </c>
      <c r="D778" s="60">
        <f ca="1" t="shared" si="34"/>
        <v>0.122522964689938</v>
      </c>
      <c r="E778" s="60">
        <f ca="1" t="shared" si="35"/>
        <v>2</v>
      </c>
      <c r="F778" s="65">
        <f ca="1">IF(E778=1,$C$4+SQRT(D778*($C$6-$C$4)*($C$5-$C$4)),$C$6-SQRT((1-D778)*($C$6-$C$4)*($C$6-$C$5)))</f>
        <v>8.67525320509158</v>
      </c>
    </row>
    <row r="779" spans="2:6">
      <c r="B779" s="59">
        <v>763</v>
      </c>
      <c r="C779" s="60">
        <f ca="1" t="shared" si="33"/>
        <v>0.58402433203654</v>
      </c>
      <c r="D779" s="60">
        <f ca="1" t="shared" si="34"/>
        <v>0.882513060441235</v>
      </c>
      <c r="E779" s="60">
        <f ca="1" t="shared" si="35"/>
        <v>2</v>
      </c>
      <c r="F779" s="65">
        <f ca="1">IF(E779=1,$C$4+SQRT(D779*($C$6-$C$4)*($C$5-$C$4)),$C$6-SQRT((1-D779)*($C$6-$C$4)*($C$6-$C$5)))</f>
        <v>9.51525895664022</v>
      </c>
    </row>
    <row r="780" spans="2:6">
      <c r="B780" s="59">
        <v>764</v>
      </c>
      <c r="C780" s="60">
        <f ca="1" t="shared" si="33"/>
        <v>0.715384026275885</v>
      </c>
      <c r="D780" s="60">
        <f ca="1" t="shared" si="34"/>
        <v>0.481067395175185</v>
      </c>
      <c r="E780" s="60">
        <f ca="1" t="shared" si="35"/>
        <v>2</v>
      </c>
      <c r="F780" s="65">
        <f ca="1">IF(E780=1,$C$4+SQRT(D780*($C$6-$C$4)*($C$5-$C$4)),$C$6-SQRT((1-D780)*($C$6-$C$4)*($C$6-$C$5)))</f>
        <v>8.98124330203447</v>
      </c>
    </row>
    <row r="781" spans="2:6">
      <c r="B781" s="59">
        <v>765</v>
      </c>
      <c r="C781" s="60">
        <f ca="1" t="shared" si="33"/>
        <v>0.332611369076161</v>
      </c>
      <c r="D781" s="60">
        <f ca="1" t="shared" si="34"/>
        <v>0.359574883792597</v>
      </c>
      <c r="E781" s="60">
        <f ca="1" t="shared" si="35"/>
        <v>1</v>
      </c>
      <c r="F781" s="65">
        <f ca="1">IF(E781=1,$C$4+SQRT(D781*($C$6-$C$4)*($C$5-$C$4)),$C$6-SQRT((1-D781)*($C$6-$C$4)*($C$6-$C$5)))</f>
        <v>8.84802698517511</v>
      </c>
    </row>
    <row r="782" spans="2:6">
      <c r="B782" s="59">
        <v>766</v>
      </c>
      <c r="C782" s="60">
        <f ca="1" t="shared" si="33"/>
        <v>0.0476593207027181</v>
      </c>
      <c r="D782" s="60">
        <f ca="1" t="shared" si="34"/>
        <v>0.71551270626269</v>
      </c>
      <c r="E782" s="60">
        <f ca="1" t="shared" si="35"/>
        <v>1</v>
      </c>
      <c r="F782" s="65">
        <f ca="1">IF(E782=1,$C$4+SQRT(D782*($C$6-$C$4)*($C$5-$C$4)),$C$6-SQRT((1-D782)*($C$6-$C$4)*($C$6-$C$5)))</f>
        <v>9.19625474399284</v>
      </c>
    </row>
    <row r="783" spans="2:6">
      <c r="B783" s="59">
        <v>767</v>
      </c>
      <c r="C783" s="60">
        <f ca="1" t="shared" si="33"/>
        <v>0.223894292384641</v>
      </c>
      <c r="D783" s="60">
        <f ca="1" t="shared" si="34"/>
        <v>0.680197421763082</v>
      </c>
      <c r="E783" s="60">
        <f ca="1" t="shared" si="35"/>
        <v>1</v>
      </c>
      <c r="F783" s="65">
        <f ca="1">IF(E783=1,$C$4+SQRT(D783*($C$6-$C$4)*($C$5-$C$4)),$C$6-SQRT((1-D783)*($C$6-$C$4)*($C$6-$C$5)))</f>
        <v>9.1663596544489</v>
      </c>
    </row>
    <row r="784" spans="2:6">
      <c r="B784" s="59">
        <v>768</v>
      </c>
      <c r="C784" s="60">
        <f ca="1" t="shared" si="33"/>
        <v>0.317762430632134</v>
      </c>
      <c r="D784" s="60">
        <f ca="1" t="shared" si="34"/>
        <v>0.0175213886310628</v>
      </c>
      <c r="E784" s="60">
        <f ca="1" t="shared" si="35"/>
        <v>1</v>
      </c>
      <c r="F784" s="65">
        <f ca="1">IF(E784=1,$C$4+SQRT(D784*($C$6-$C$4)*($C$5-$C$4)),$C$6-SQRT((1-D784)*($C$6-$C$4)*($C$6-$C$5)))</f>
        <v>8.1871971614692</v>
      </c>
    </row>
    <row r="785" spans="2:6">
      <c r="B785" s="59">
        <v>769</v>
      </c>
      <c r="C785" s="60">
        <f ca="1" t="shared" ref="C785:C848" si="36">RAND()</f>
        <v>0.20710407324695</v>
      </c>
      <c r="D785" s="60">
        <f ca="1" t="shared" ref="D785:D848" si="37">RAND()</f>
        <v>0.898571570256309</v>
      </c>
      <c r="E785" s="60">
        <f ca="1" t="shared" ref="E785:E848" si="38">IF(C785&lt;=$C$10,1,2)</f>
        <v>1</v>
      </c>
      <c r="F785" s="65">
        <f ca="1">IF(E785=1,$C$4+SQRT(D785*($C$6-$C$4)*($C$5-$C$4)),$C$6-SQRT((1-D785)*($C$6-$C$4)*($C$6-$C$5)))</f>
        <v>9.34057567504137</v>
      </c>
    </row>
    <row r="786" spans="2:6">
      <c r="B786" s="59">
        <v>770</v>
      </c>
      <c r="C786" s="60">
        <f ca="1" t="shared" si="36"/>
        <v>0.667640672663599</v>
      </c>
      <c r="D786" s="60">
        <f ca="1" t="shared" si="37"/>
        <v>0.338570337672202</v>
      </c>
      <c r="E786" s="60">
        <f ca="1" t="shared" si="38"/>
        <v>2</v>
      </c>
      <c r="F786" s="65">
        <f ca="1">IF(E786=1,$C$4+SQRT(D786*($C$6-$C$4)*($C$5-$C$4)),$C$6-SQRT((1-D786)*($C$6-$C$4)*($C$6-$C$5)))</f>
        <v>8.84984378249927</v>
      </c>
    </row>
    <row r="787" spans="2:6">
      <c r="B787" s="59">
        <v>771</v>
      </c>
      <c r="C787" s="60">
        <f ca="1" t="shared" si="36"/>
        <v>0.305860759980994</v>
      </c>
      <c r="D787" s="60">
        <f ca="1" t="shared" si="37"/>
        <v>0.146051330822201</v>
      </c>
      <c r="E787" s="60">
        <f ca="1" t="shared" si="38"/>
        <v>1</v>
      </c>
      <c r="F787" s="65">
        <f ca="1">IF(E787=1,$C$4+SQRT(D787*($C$6-$C$4)*($C$5-$C$4)),$C$6-SQRT((1-D787)*($C$6-$C$4)*($C$6-$C$5)))</f>
        <v>8.54046522704463</v>
      </c>
    </row>
    <row r="788" spans="2:6">
      <c r="B788" s="59">
        <v>772</v>
      </c>
      <c r="C788" s="60">
        <f ca="1" t="shared" si="36"/>
        <v>0.476506169627729</v>
      </c>
      <c r="D788" s="60">
        <f ca="1" t="shared" si="37"/>
        <v>0.0922122930611105</v>
      </c>
      <c r="E788" s="60">
        <f ca="1" t="shared" si="38"/>
        <v>1</v>
      </c>
      <c r="F788" s="65">
        <f ca="1">IF(E788=1,$C$4+SQRT(D788*($C$6-$C$4)*($C$5-$C$4)),$C$6-SQRT((1-D788)*($C$6-$C$4)*($C$6-$C$5)))</f>
        <v>8.42944683736432</v>
      </c>
    </row>
    <row r="789" spans="2:6">
      <c r="B789" s="59">
        <v>773</v>
      </c>
      <c r="C789" s="60">
        <f ca="1" t="shared" si="36"/>
        <v>0.0688974499257058</v>
      </c>
      <c r="D789" s="60">
        <f ca="1" t="shared" si="37"/>
        <v>0.219784015230051</v>
      </c>
      <c r="E789" s="60">
        <f ca="1" t="shared" si="38"/>
        <v>1</v>
      </c>
      <c r="F789" s="65">
        <f ca="1">IF(E789=1,$C$4+SQRT(D789*($C$6-$C$4)*($C$5-$C$4)),$C$6-SQRT((1-D789)*($C$6-$C$4)*($C$6-$C$5)))</f>
        <v>8.6629992688232</v>
      </c>
    </row>
    <row r="790" spans="2:6">
      <c r="B790" s="59">
        <v>774</v>
      </c>
      <c r="C790" s="60">
        <f ca="1" t="shared" si="36"/>
        <v>0.134796119121066</v>
      </c>
      <c r="D790" s="60">
        <f ca="1" t="shared" si="37"/>
        <v>0.303581308761291</v>
      </c>
      <c r="E790" s="60">
        <f ca="1" t="shared" si="38"/>
        <v>1</v>
      </c>
      <c r="F790" s="65">
        <f ca="1">IF(E790=1,$C$4+SQRT(D790*($C$6-$C$4)*($C$5-$C$4)),$C$6-SQRT((1-D790)*($C$6-$C$4)*($C$6-$C$5)))</f>
        <v>8.77920640238808</v>
      </c>
    </row>
    <row r="791" spans="2:6">
      <c r="B791" s="59">
        <v>775</v>
      </c>
      <c r="C791" s="60">
        <f ca="1" t="shared" si="36"/>
        <v>0.922995043544394</v>
      </c>
      <c r="D791" s="60">
        <f ca="1" t="shared" si="37"/>
        <v>0.377487566678383</v>
      </c>
      <c r="E791" s="60">
        <f ca="1" t="shared" si="38"/>
        <v>2</v>
      </c>
      <c r="F791" s="65">
        <f ca="1">IF(E791=1,$C$4+SQRT(D791*($C$6-$C$4)*($C$5-$C$4)),$C$6-SQRT((1-D791)*($C$6-$C$4)*($C$6-$C$5)))</f>
        <v>8.88419317682529</v>
      </c>
    </row>
    <row r="792" spans="2:6">
      <c r="B792" s="59">
        <v>776</v>
      </c>
      <c r="C792" s="60">
        <f ca="1" t="shared" si="36"/>
        <v>0.838148116948043</v>
      </c>
      <c r="D792" s="60">
        <f ca="1" t="shared" si="37"/>
        <v>0.207876928340383</v>
      </c>
      <c r="E792" s="60">
        <f ca="1" t="shared" si="38"/>
        <v>2</v>
      </c>
      <c r="F792" s="65">
        <f ca="1">IF(E792=1,$C$4+SQRT(D792*($C$6-$C$4)*($C$5-$C$4)),$C$6-SQRT((1-D792)*($C$6-$C$4)*($C$6-$C$5)))</f>
        <v>8.74133159914168</v>
      </c>
    </row>
    <row r="793" spans="2:6">
      <c r="B793" s="59">
        <v>777</v>
      </c>
      <c r="C793" s="60">
        <f ca="1" t="shared" si="36"/>
        <v>0.516864626039888</v>
      </c>
      <c r="D793" s="60">
        <f ca="1" t="shared" si="37"/>
        <v>0.560624327420627</v>
      </c>
      <c r="E793" s="60">
        <f ca="1" t="shared" si="38"/>
        <v>2</v>
      </c>
      <c r="F793" s="65">
        <f ca="1">IF(E793=1,$C$4+SQRT(D793*($C$6-$C$4)*($C$5-$C$4)),$C$6-SQRT((1-D793)*($C$6-$C$4)*($C$6-$C$5)))</f>
        <v>9.06258261955586</v>
      </c>
    </row>
    <row r="794" spans="2:6">
      <c r="B794" s="59">
        <v>778</v>
      </c>
      <c r="C794" s="60">
        <f ca="1" t="shared" si="36"/>
        <v>0.661520311118849</v>
      </c>
      <c r="D794" s="60">
        <f ca="1" t="shared" si="37"/>
        <v>0.101396956068303</v>
      </c>
      <c r="E794" s="60">
        <f ca="1" t="shared" si="38"/>
        <v>2</v>
      </c>
      <c r="F794" s="65">
        <f ca="1">IF(E794=1,$C$4+SQRT(D794*($C$6-$C$4)*($C$5-$C$4)),$C$6-SQRT((1-D794)*($C$6-$C$4)*($C$6-$C$5)))</f>
        <v>8.65940084743299</v>
      </c>
    </row>
    <row r="795" spans="2:6">
      <c r="B795" s="59">
        <v>779</v>
      </c>
      <c r="C795" s="60">
        <f ca="1" t="shared" si="36"/>
        <v>0.240229731111439</v>
      </c>
      <c r="D795" s="60">
        <f ca="1" t="shared" si="37"/>
        <v>0.4904703919638</v>
      </c>
      <c r="E795" s="60">
        <f ca="1" t="shared" si="38"/>
        <v>1</v>
      </c>
      <c r="F795" s="65">
        <f ca="1">IF(E795=1,$C$4+SQRT(D795*($C$6-$C$4)*($C$5-$C$4)),$C$6-SQRT((1-D795)*($C$6-$C$4)*($C$6-$C$5)))</f>
        <v>8.99042454731676</v>
      </c>
    </row>
    <row r="796" spans="2:6">
      <c r="B796" s="59">
        <v>780</v>
      </c>
      <c r="C796" s="60">
        <f ca="1" t="shared" si="36"/>
        <v>0.780033378044051</v>
      </c>
      <c r="D796" s="60">
        <f ca="1" t="shared" si="37"/>
        <v>0.434834928588454</v>
      </c>
      <c r="E796" s="60">
        <f ca="1" t="shared" si="38"/>
        <v>2</v>
      </c>
      <c r="F796" s="65">
        <f ca="1">IF(E796=1,$C$4+SQRT(D796*($C$6-$C$4)*($C$5-$C$4)),$C$6-SQRT((1-D796)*($C$6-$C$4)*($C$6-$C$5)))</f>
        <v>8.93683014394543</v>
      </c>
    </row>
    <row r="797" spans="2:6">
      <c r="B797" s="59">
        <v>781</v>
      </c>
      <c r="C797" s="60">
        <f ca="1" t="shared" si="36"/>
        <v>0.238219948967686</v>
      </c>
      <c r="D797" s="60">
        <f ca="1" t="shared" si="37"/>
        <v>0.523342122977558</v>
      </c>
      <c r="E797" s="60">
        <f ca="1" t="shared" si="38"/>
        <v>1</v>
      </c>
      <c r="F797" s="65">
        <f ca="1">IF(E797=1,$C$4+SQRT(D797*($C$6-$C$4)*($C$5-$C$4)),$C$6-SQRT((1-D797)*($C$6-$C$4)*($C$6-$C$5)))</f>
        <v>9.02307587497464</v>
      </c>
    </row>
    <row r="798" spans="2:6">
      <c r="B798" s="59">
        <v>782</v>
      </c>
      <c r="C798" s="60">
        <f ca="1" t="shared" si="36"/>
        <v>0.336646573774189</v>
      </c>
      <c r="D798" s="60">
        <f ca="1" t="shared" si="37"/>
        <v>0.560613511307313</v>
      </c>
      <c r="E798" s="60">
        <f ca="1" t="shared" si="38"/>
        <v>1</v>
      </c>
      <c r="F798" s="65">
        <f ca="1">IF(E798=1,$C$4+SQRT(D798*($C$6-$C$4)*($C$5-$C$4)),$C$6-SQRT((1-D798)*($C$6-$C$4)*($C$6-$C$5)))</f>
        <v>9.05888007943044</v>
      </c>
    </row>
    <row r="799" spans="2:6">
      <c r="B799" s="59">
        <v>783</v>
      </c>
      <c r="C799" s="60">
        <f ca="1" t="shared" si="36"/>
        <v>0.763386228987282</v>
      </c>
      <c r="D799" s="60">
        <f ca="1" t="shared" si="37"/>
        <v>0.438327897916685</v>
      </c>
      <c r="E799" s="60">
        <f ca="1" t="shared" si="38"/>
        <v>2</v>
      </c>
      <c r="F799" s="65">
        <f ca="1">IF(E799=1,$C$4+SQRT(D799*($C$6-$C$4)*($C$5-$C$4)),$C$6-SQRT((1-D799)*($C$6-$C$4)*($C$6-$C$5)))</f>
        <v>8.94012066527994</v>
      </c>
    </row>
    <row r="800" spans="2:6">
      <c r="B800" s="59">
        <v>784</v>
      </c>
      <c r="C800" s="60">
        <f ca="1" t="shared" si="36"/>
        <v>0.655459296479326</v>
      </c>
      <c r="D800" s="60">
        <f ca="1" t="shared" si="37"/>
        <v>0.302496376864314</v>
      </c>
      <c r="E800" s="60">
        <f ca="1" t="shared" si="38"/>
        <v>2</v>
      </c>
      <c r="F800" s="65">
        <f ca="1">IF(E800=1,$C$4+SQRT(D800*($C$6-$C$4)*($C$5-$C$4)),$C$6-SQRT((1-D800)*($C$6-$C$4)*($C$6-$C$5)))</f>
        <v>8.81889575131093</v>
      </c>
    </row>
    <row r="801" spans="2:6">
      <c r="B801" s="59">
        <v>785</v>
      </c>
      <c r="C801" s="60">
        <f ca="1" t="shared" si="36"/>
        <v>0.140375765340556</v>
      </c>
      <c r="D801" s="60">
        <f ca="1" t="shared" si="37"/>
        <v>0.358909770837884</v>
      </c>
      <c r="E801" s="60">
        <f ca="1" t="shared" si="38"/>
        <v>1</v>
      </c>
      <c r="F801" s="65">
        <f ca="1">IF(E801=1,$C$4+SQRT(D801*($C$6-$C$4)*($C$5-$C$4)),$C$6-SQRT((1-D801)*($C$6-$C$4)*($C$6-$C$5)))</f>
        <v>8.84724231579623</v>
      </c>
    </row>
    <row r="802" spans="2:6">
      <c r="B802" s="59">
        <v>786</v>
      </c>
      <c r="C802" s="60">
        <f ca="1" t="shared" si="36"/>
        <v>0.458182425350294</v>
      </c>
      <c r="D802" s="60">
        <f ca="1" t="shared" si="37"/>
        <v>0.535751431118358</v>
      </c>
      <c r="E802" s="60">
        <f ca="1" t="shared" si="38"/>
        <v>1</v>
      </c>
      <c r="F802" s="65">
        <f ca="1">IF(E802=1,$C$4+SQRT(D802*($C$6-$C$4)*($C$5-$C$4)),$C$6-SQRT((1-D802)*($C$6-$C$4)*($C$6-$C$5)))</f>
        <v>9.03513422426114</v>
      </c>
    </row>
    <row r="803" spans="2:6">
      <c r="B803" s="59">
        <v>787</v>
      </c>
      <c r="C803" s="60">
        <f ca="1" t="shared" si="36"/>
        <v>0.0983331440005197</v>
      </c>
      <c r="D803" s="60">
        <f ca="1" t="shared" si="37"/>
        <v>0.755825194347416</v>
      </c>
      <c r="E803" s="60">
        <f ca="1" t="shared" si="38"/>
        <v>1</v>
      </c>
      <c r="F803" s="65">
        <f ca="1">IF(E803=1,$C$4+SQRT(D803*($C$6-$C$4)*($C$5-$C$4)),$C$6-SQRT((1-D803)*($C$6-$C$4)*($C$6-$C$5)))</f>
        <v>9.22949192298885</v>
      </c>
    </row>
    <row r="804" spans="2:6">
      <c r="B804" s="59">
        <v>788</v>
      </c>
      <c r="C804" s="60">
        <f ca="1" t="shared" si="36"/>
        <v>0.418130475478522</v>
      </c>
      <c r="D804" s="60">
        <f ca="1" t="shared" si="37"/>
        <v>0.445250907730792</v>
      </c>
      <c r="E804" s="60">
        <f ca="1" t="shared" si="38"/>
        <v>1</v>
      </c>
      <c r="F804" s="65">
        <f ca="1">IF(E804=1,$C$4+SQRT(D804*($C$6-$C$4)*($C$5-$C$4)),$C$6-SQRT((1-D804)*($C$6-$C$4)*($C$6-$C$5)))</f>
        <v>8.94366403738915</v>
      </c>
    </row>
    <row r="805" spans="2:6">
      <c r="B805" s="59">
        <v>789</v>
      </c>
      <c r="C805" s="60">
        <f ca="1" t="shared" si="36"/>
        <v>0.813791105770932</v>
      </c>
      <c r="D805" s="60">
        <f ca="1" t="shared" si="37"/>
        <v>0.171518549132279</v>
      </c>
      <c r="E805" s="60">
        <f ca="1" t="shared" si="38"/>
        <v>2</v>
      </c>
      <c r="F805" s="65">
        <f ca="1">IF(E805=1,$C$4+SQRT(D805*($C$6-$C$4)*($C$5-$C$4)),$C$6-SQRT((1-D805)*($C$6-$C$4)*($C$6-$C$5)))</f>
        <v>8.71276928962387</v>
      </c>
    </row>
    <row r="806" spans="2:6">
      <c r="B806" s="59">
        <v>790</v>
      </c>
      <c r="C806" s="60">
        <f ca="1" t="shared" si="36"/>
        <v>0.977727829328923</v>
      </c>
      <c r="D806" s="60">
        <f ca="1" t="shared" si="37"/>
        <v>0.301557129988701</v>
      </c>
      <c r="E806" s="60">
        <f ca="1" t="shared" si="38"/>
        <v>2</v>
      </c>
      <c r="F806" s="65">
        <f ca="1">IF(E806=1,$C$4+SQRT(D806*($C$6-$C$4)*($C$5-$C$4)),$C$6-SQRT((1-D806)*($C$6-$C$4)*($C$6-$C$5)))</f>
        <v>8.81810079108978</v>
      </c>
    </row>
    <row r="807" spans="2:6">
      <c r="B807" s="59">
        <v>791</v>
      </c>
      <c r="C807" s="60">
        <f ca="1" t="shared" si="36"/>
        <v>0.23624299874041</v>
      </c>
      <c r="D807" s="60">
        <f ca="1" t="shared" si="37"/>
        <v>0.799858672660434</v>
      </c>
      <c r="E807" s="60">
        <f ca="1" t="shared" si="38"/>
        <v>1</v>
      </c>
      <c r="F807" s="65">
        <f ca="1">IF(E807=1,$C$4+SQRT(D807*($C$6-$C$4)*($C$5-$C$4)),$C$6-SQRT((1-D807)*($C$6-$C$4)*($C$6-$C$5)))</f>
        <v>9.26479933006025</v>
      </c>
    </row>
    <row r="808" spans="2:6">
      <c r="B808" s="59">
        <v>792</v>
      </c>
      <c r="C808" s="60">
        <f ca="1" t="shared" si="36"/>
        <v>0.73445266558318</v>
      </c>
      <c r="D808" s="60">
        <f ca="1" t="shared" si="37"/>
        <v>0.247605183470052</v>
      </c>
      <c r="E808" s="60">
        <f ca="1" t="shared" si="38"/>
        <v>2</v>
      </c>
      <c r="F808" s="65">
        <f ca="1">IF(E808=1,$C$4+SQRT(D808*($C$6-$C$4)*($C$5-$C$4)),$C$6-SQRT((1-D808)*($C$6-$C$4)*($C$6-$C$5)))</f>
        <v>8.77330132752175</v>
      </c>
    </row>
    <row r="809" spans="2:6">
      <c r="B809" s="59">
        <v>793</v>
      </c>
      <c r="C809" s="60">
        <f ca="1" t="shared" si="36"/>
        <v>0.0202979108814032</v>
      </c>
      <c r="D809" s="60">
        <f ca="1" t="shared" si="37"/>
        <v>0.723005341478107</v>
      </c>
      <c r="E809" s="60">
        <f ca="1" t="shared" si="38"/>
        <v>1</v>
      </c>
      <c r="F809" s="65">
        <f ca="1">IF(E809=1,$C$4+SQRT(D809*($C$6-$C$4)*($C$5-$C$4)),$C$6-SQRT((1-D809)*($C$6-$C$4)*($C$6-$C$5)))</f>
        <v>9.20250184322362</v>
      </c>
    </row>
    <row r="810" spans="2:6">
      <c r="B810" s="59">
        <v>794</v>
      </c>
      <c r="C810" s="60">
        <f ca="1" t="shared" si="36"/>
        <v>0.554030425560574</v>
      </c>
      <c r="D810" s="60">
        <f ca="1" t="shared" si="37"/>
        <v>0.951844014235454</v>
      </c>
      <c r="E810" s="60">
        <f ca="1" t="shared" si="38"/>
        <v>2</v>
      </c>
      <c r="F810" s="65">
        <f ca="1">IF(E810=1,$C$4+SQRT(D810*($C$6-$C$4)*($C$5-$C$4)),$C$6-SQRT((1-D810)*($C$6-$C$4)*($C$6-$C$5)))</f>
        <v>9.68965829875911</v>
      </c>
    </row>
    <row r="811" spans="2:6">
      <c r="B811" s="59">
        <v>795</v>
      </c>
      <c r="C811" s="60">
        <f ca="1" t="shared" si="36"/>
        <v>0.968534947993246</v>
      </c>
      <c r="D811" s="60">
        <f ca="1" t="shared" si="37"/>
        <v>0.203451745867894</v>
      </c>
      <c r="E811" s="60">
        <f ca="1" t="shared" si="38"/>
        <v>2</v>
      </c>
      <c r="F811" s="65">
        <f ca="1">IF(E811=1,$C$4+SQRT(D811*($C$6-$C$4)*($C$5-$C$4)),$C$6-SQRT((1-D811)*($C$6-$C$4)*($C$6-$C$5)))</f>
        <v>8.73782073053618</v>
      </c>
    </row>
    <row r="812" spans="2:6">
      <c r="B812" s="59">
        <v>796</v>
      </c>
      <c r="C812" s="60">
        <f ca="1" t="shared" si="36"/>
        <v>0.266937806608361</v>
      </c>
      <c r="D812" s="60">
        <f ca="1" t="shared" si="37"/>
        <v>0.755784615698745</v>
      </c>
      <c r="E812" s="60">
        <f ca="1" t="shared" si="38"/>
        <v>1</v>
      </c>
      <c r="F812" s="65">
        <f ca="1">IF(E812=1,$C$4+SQRT(D812*($C$6-$C$4)*($C$5-$C$4)),$C$6-SQRT((1-D812)*($C$6-$C$4)*($C$6-$C$5)))</f>
        <v>9.22945891814143</v>
      </c>
    </row>
    <row r="813" spans="2:6">
      <c r="B813" s="59">
        <v>797</v>
      </c>
      <c r="C813" s="60">
        <f ca="1" t="shared" si="36"/>
        <v>0.35660270122067</v>
      </c>
      <c r="D813" s="60">
        <f ca="1" t="shared" si="37"/>
        <v>0.538896202121656</v>
      </c>
      <c r="E813" s="60">
        <f ca="1" t="shared" si="38"/>
        <v>1</v>
      </c>
      <c r="F813" s="65">
        <f ca="1">IF(E813=1,$C$4+SQRT(D813*($C$6-$C$4)*($C$5-$C$4)),$C$6-SQRT((1-D813)*($C$6-$C$4)*($C$6-$C$5)))</f>
        <v>9.03816781121518</v>
      </c>
    </row>
    <row r="814" spans="2:6">
      <c r="B814" s="59">
        <v>798</v>
      </c>
      <c r="C814" s="60">
        <f ca="1" t="shared" si="36"/>
        <v>0.776694867340411</v>
      </c>
      <c r="D814" s="60">
        <f ca="1" t="shared" si="37"/>
        <v>0.768920752680321</v>
      </c>
      <c r="E814" s="60">
        <f ca="1" t="shared" si="38"/>
        <v>2</v>
      </c>
      <c r="F814" s="65">
        <f ca="1">IF(E814=1,$C$4+SQRT(D814*($C$6-$C$4)*($C$5-$C$4)),$C$6-SQRT((1-D814)*($C$6-$C$4)*($C$6-$C$5)))</f>
        <v>9.3201776006637</v>
      </c>
    </row>
    <row r="815" spans="2:6">
      <c r="B815" s="59">
        <v>799</v>
      </c>
      <c r="C815" s="60">
        <f ca="1" t="shared" si="36"/>
        <v>0.517625776595432</v>
      </c>
      <c r="D815" s="60">
        <f ca="1" t="shared" si="37"/>
        <v>0.252197172755216</v>
      </c>
      <c r="E815" s="60">
        <f ca="1" t="shared" si="38"/>
        <v>2</v>
      </c>
      <c r="F815" s="65">
        <f ca="1">IF(E815=1,$C$4+SQRT(D815*($C$6-$C$4)*($C$5-$C$4)),$C$6-SQRT((1-D815)*($C$6-$C$4)*($C$6-$C$5)))</f>
        <v>8.77705042847648</v>
      </c>
    </row>
    <row r="816" spans="2:6">
      <c r="B816" s="59">
        <v>800</v>
      </c>
      <c r="C816" s="60">
        <f ca="1" t="shared" si="36"/>
        <v>0.82263319922247</v>
      </c>
      <c r="D816" s="60">
        <f ca="1" t="shared" si="37"/>
        <v>0.643929618753683</v>
      </c>
      <c r="E816" s="60">
        <f ca="1" t="shared" si="38"/>
        <v>2</v>
      </c>
      <c r="F816" s="65">
        <f ca="1">IF(E816=1,$C$4+SQRT(D816*($C$6-$C$4)*($C$5-$C$4)),$C$6-SQRT((1-D816)*($C$6-$C$4)*($C$6-$C$5)))</f>
        <v>9.1561156699567</v>
      </c>
    </row>
    <row r="817" spans="2:6">
      <c r="B817" s="59">
        <v>801</v>
      </c>
      <c r="C817" s="60">
        <f ca="1" t="shared" si="36"/>
        <v>0.0197016513834742</v>
      </c>
      <c r="D817" s="60">
        <f ca="1" t="shared" si="37"/>
        <v>0.456417199507914</v>
      </c>
      <c r="E817" s="60">
        <f ca="1" t="shared" si="38"/>
        <v>1</v>
      </c>
      <c r="F817" s="65">
        <f ca="1">IF(E817=1,$C$4+SQRT(D817*($C$6-$C$4)*($C$5-$C$4)),$C$6-SQRT((1-D817)*($C$6-$C$4)*($C$6-$C$5)))</f>
        <v>8.95542367513885</v>
      </c>
    </row>
    <row r="818" spans="2:6">
      <c r="B818" s="59">
        <v>802</v>
      </c>
      <c r="C818" s="60">
        <f ca="1" t="shared" si="36"/>
        <v>0.603536365641808</v>
      </c>
      <c r="D818" s="60">
        <f ca="1" t="shared" si="37"/>
        <v>0.666953543462005</v>
      </c>
      <c r="E818" s="60">
        <f ca="1" t="shared" si="38"/>
        <v>2</v>
      </c>
      <c r="F818" s="65">
        <f ca="1">IF(E818=1,$C$4+SQRT(D818*($C$6-$C$4)*($C$5-$C$4)),$C$6-SQRT((1-D818)*($C$6-$C$4)*($C$6-$C$5)))</f>
        <v>9.18385484558445</v>
      </c>
    </row>
    <row r="819" spans="2:6">
      <c r="B819" s="59">
        <v>803</v>
      </c>
      <c r="C819" s="60">
        <f ca="1" t="shared" si="36"/>
        <v>0.482972025153904</v>
      </c>
      <c r="D819" s="60">
        <f ca="1" t="shared" si="37"/>
        <v>0.0811959626768586</v>
      </c>
      <c r="E819" s="60">
        <f ca="1" t="shared" si="38"/>
        <v>1</v>
      </c>
      <c r="F819" s="65">
        <f ca="1">IF(E819=1,$C$4+SQRT(D819*($C$6-$C$4)*($C$5-$C$4)),$C$6-SQRT((1-D819)*($C$6-$C$4)*($C$6-$C$5)))</f>
        <v>8.4029788150185</v>
      </c>
    </row>
    <row r="820" spans="2:6">
      <c r="B820" s="59">
        <v>804</v>
      </c>
      <c r="C820" s="60">
        <f ca="1" t="shared" si="36"/>
        <v>0.462400189511236</v>
      </c>
      <c r="D820" s="60">
        <f ca="1" t="shared" si="37"/>
        <v>0.43320624142611</v>
      </c>
      <c r="E820" s="60">
        <f ca="1" t="shared" si="38"/>
        <v>1</v>
      </c>
      <c r="F820" s="65">
        <f ca="1">IF(E820=1,$C$4+SQRT(D820*($C$6-$C$4)*($C$5-$C$4)),$C$6-SQRT((1-D820)*($C$6-$C$4)*($C$6-$C$5)))</f>
        <v>8.93081280763224</v>
      </c>
    </row>
    <row r="821" spans="2:6">
      <c r="B821" s="59">
        <v>805</v>
      </c>
      <c r="C821" s="60">
        <f ca="1" t="shared" si="36"/>
        <v>0.262289938471585</v>
      </c>
      <c r="D821" s="60">
        <f ca="1" t="shared" si="37"/>
        <v>0.21527634358673</v>
      </c>
      <c r="E821" s="60">
        <f ca="1" t="shared" si="38"/>
        <v>1</v>
      </c>
      <c r="F821" s="65">
        <f ca="1">IF(E821=1,$C$4+SQRT(D821*($C$6-$C$4)*($C$5-$C$4)),$C$6-SQRT((1-D821)*($C$6-$C$4)*($C$6-$C$5)))</f>
        <v>8.65616513712134</v>
      </c>
    </row>
    <row r="822" spans="2:6">
      <c r="B822" s="59">
        <v>806</v>
      </c>
      <c r="C822" s="60">
        <f ca="1" t="shared" si="36"/>
        <v>0.909393970304509</v>
      </c>
      <c r="D822" s="60">
        <f ca="1" t="shared" si="37"/>
        <v>0.830248025191417</v>
      </c>
      <c r="E822" s="60">
        <f ca="1" t="shared" si="38"/>
        <v>2</v>
      </c>
      <c r="F822" s="65">
        <f ca="1">IF(E822=1,$C$4+SQRT(D822*($C$6-$C$4)*($C$5-$C$4)),$C$6-SQRT((1-D822)*($C$6-$C$4)*($C$6-$C$5)))</f>
        <v>9.41733032546977</v>
      </c>
    </row>
    <row r="823" spans="2:6">
      <c r="B823" s="59">
        <v>807</v>
      </c>
      <c r="C823" s="60">
        <f ca="1" t="shared" si="36"/>
        <v>0.460641102271268</v>
      </c>
      <c r="D823" s="60">
        <f ca="1" t="shared" si="37"/>
        <v>0.32458161362637</v>
      </c>
      <c r="E823" s="60">
        <f ca="1" t="shared" si="38"/>
        <v>1</v>
      </c>
      <c r="F823" s="65">
        <f ca="1">IF(E823=1,$C$4+SQRT(D823*($C$6-$C$4)*($C$5-$C$4)),$C$6-SQRT((1-D823)*($C$6-$C$4)*($C$6-$C$5)))</f>
        <v>8.80570666327935</v>
      </c>
    </row>
    <row r="824" spans="2:6">
      <c r="B824" s="59">
        <v>808</v>
      </c>
      <c r="C824" s="60">
        <f ca="1" t="shared" si="36"/>
        <v>0.193893688708823</v>
      </c>
      <c r="D824" s="60">
        <f ca="1" t="shared" si="37"/>
        <v>0.792500121036871</v>
      </c>
      <c r="E824" s="60">
        <f ca="1" t="shared" si="38"/>
        <v>1</v>
      </c>
      <c r="F824" s="65">
        <f ca="1">IF(E824=1,$C$4+SQRT(D824*($C$6-$C$4)*($C$5-$C$4)),$C$6-SQRT((1-D824)*($C$6-$C$4)*($C$6-$C$5)))</f>
        <v>9.25896792734118</v>
      </c>
    </row>
    <row r="825" spans="2:6">
      <c r="B825" s="59">
        <v>809</v>
      </c>
      <c r="C825" s="60">
        <f ca="1" t="shared" si="36"/>
        <v>0.259900559356</v>
      </c>
      <c r="D825" s="60">
        <f ca="1" t="shared" si="37"/>
        <v>0.252250521490531</v>
      </c>
      <c r="E825" s="60">
        <f ca="1" t="shared" si="38"/>
        <v>1</v>
      </c>
      <c r="F825" s="65">
        <f ca="1">IF(E825=1,$C$4+SQRT(D825*($C$6-$C$4)*($C$5-$C$4)),$C$6-SQRT((1-D825)*($C$6-$C$4)*($C$6-$C$5)))</f>
        <v>8.71028236848528</v>
      </c>
    </row>
    <row r="826" spans="2:6">
      <c r="B826" s="59">
        <v>810</v>
      </c>
      <c r="C826" s="60">
        <f ca="1" t="shared" si="36"/>
        <v>0.595019476539201</v>
      </c>
      <c r="D826" s="60">
        <f ca="1" t="shared" si="37"/>
        <v>0.00867292441850243</v>
      </c>
      <c r="E826" s="60">
        <f ca="1" t="shared" si="38"/>
        <v>2</v>
      </c>
      <c r="F826" s="65">
        <f ca="1">IF(E826=1,$C$4+SQRT(D826*($C$6-$C$4)*($C$5-$C$4)),$C$6-SQRT((1-D826)*($C$6-$C$4)*($C$6-$C$5)))</f>
        <v>8.59193247634817</v>
      </c>
    </row>
    <row r="827" spans="2:6">
      <c r="B827" s="59">
        <v>811</v>
      </c>
      <c r="C827" s="60">
        <f ca="1" t="shared" si="36"/>
        <v>0.826027830659553</v>
      </c>
      <c r="D827" s="60">
        <f ca="1" t="shared" si="37"/>
        <v>0.705601948351302</v>
      </c>
      <c r="E827" s="60">
        <f ca="1" t="shared" si="38"/>
        <v>2</v>
      </c>
      <c r="F827" s="65">
        <f ca="1">IF(E827=1,$C$4+SQRT(D827*($C$6-$C$4)*($C$5-$C$4)),$C$6-SQRT((1-D827)*($C$6-$C$4)*($C$6-$C$5)))</f>
        <v>9.23266949539498</v>
      </c>
    </row>
    <row r="828" spans="2:6">
      <c r="B828" s="59">
        <v>812</v>
      </c>
      <c r="C828" s="60">
        <f ca="1" t="shared" si="36"/>
        <v>0.207214629273953</v>
      </c>
      <c r="D828" s="60">
        <f ca="1" t="shared" si="37"/>
        <v>0.130155729717059</v>
      </c>
      <c r="E828" s="60">
        <f ca="1" t="shared" si="38"/>
        <v>1</v>
      </c>
      <c r="F828" s="65">
        <f ca="1">IF(E828=1,$C$4+SQRT(D828*($C$6-$C$4)*($C$5-$C$4)),$C$6-SQRT((1-D828)*($C$6-$C$4)*($C$6-$C$5)))</f>
        <v>8.51020727105179</v>
      </c>
    </row>
    <row r="829" spans="2:6">
      <c r="B829" s="59">
        <v>813</v>
      </c>
      <c r="C829" s="60">
        <f ca="1" t="shared" si="36"/>
        <v>0.393439609058463</v>
      </c>
      <c r="D829" s="60">
        <f ca="1" t="shared" si="37"/>
        <v>0.505083819164238</v>
      </c>
      <c r="E829" s="60">
        <f ca="1" t="shared" si="38"/>
        <v>1</v>
      </c>
      <c r="F829" s="65">
        <f ca="1">IF(E829=1,$C$4+SQRT(D829*($C$6-$C$4)*($C$5-$C$4)),$C$6-SQRT((1-D829)*($C$6-$C$4)*($C$6-$C$5)))</f>
        <v>9.00507096183726</v>
      </c>
    </row>
    <row r="830" spans="2:6">
      <c r="B830" s="59">
        <v>814</v>
      </c>
      <c r="C830" s="60">
        <f ca="1" t="shared" si="36"/>
        <v>0.636161317369657</v>
      </c>
      <c r="D830" s="60">
        <f ca="1" t="shared" si="37"/>
        <v>0.465670324482888</v>
      </c>
      <c r="E830" s="60">
        <f ca="1" t="shared" si="38"/>
        <v>2</v>
      </c>
      <c r="F830" s="65">
        <f ca="1">IF(E830=1,$C$4+SQRT(D830*($C$6-$C$4)*($C$5-$C$4)),$C$6-SQRT((1-D830)*($C$6-$C$4)*($C$6-$C$5)))</f>
        <v>8.96624018697077</v>
      </c>
    </row>
    <row r="831" spans="2:6">
      <c r="B831" s="59">
        <v>815</v>
      </c>
      <c r="C831" s="60">
        <f ca="1" t="shared" si="36"/>
        <v>0.998362878661313</v>
      </c>
      <c r="D831" s="60">
        <f ca="1" t="shared" si="37"/>
        <v>0.599957360495471</v>
      </c>
      <c r="E831" s="60">
        <f ca="1" t="shared" si="38"/>
        <v>2</v>
      </c>
      <c r="F831" s="65">
        <f ca="1">IF(E831=1,$C$4+SQRT(D831*($C$6-$C$4)*($C$5-$C$4)),$C$6-SQRT((1-D831)*($C$6-$C$4)*($C$6-$C$5)))</f>
        <v>9.10552513785514</v>
      </c>
    </row>
    <row r="832" spans="2:6">
      <c r="B832" s="59">
        <v>816</v>
      </c>
      <c r="C832" s="60">
        <f ca="1" t="shared" si="36"/>
        <v>0.504882479499783</v>
      </c>
      <c r="D832" s="60">
        <f ca="1" t="shared" si="37"/>
        <v>0.652779789389419</v>
      </c>
      <c r="E832" s="60">
        <f ca="1" t="shared" si="38"/>
        <v>2</v>
      </c>
      <c r="F832" s="65">
        <f ca="1">IF(E832=1,$C$4+SQRT(D832*($C$6-$C$4)*($C$5-$C$4)),$C$6-SQRT((1-D832)*($C$6-$C$4)*($C$6-$C$5)))</f>
        <v>9.16666908060413</v>
      </c>
    </row>
    <row r="833" spans="2:6">
      <c r="B833" s="59">
        <v>817</v>
      </c>
      <c r="C833" s="60">
        <f ca="1" t="shared" si="36"/>
        <v>0.349763726545809</v>
      </c>
      <c r="D833" s="60">
        <f ca="1" t="shared" si="37"/>
        <v>0.145542857128421</v>
      </c>
      <c r="E833" s="60">
        <f ca="1" t="shared" si="38"/>
        <v>1</v>
      </c>
      <c r="F833" s="65">
        <f ca="1">IF(E833=1,$C$4+SQRT(D833*($C$6-$C$4)*($C$5-$C$4)),$C$6-SQRT((1-D833)*($C$6-$C$4)*($C$6-$C$5)))</f>
        <v>8.53952359935117</v>
      </c>
    </row>
    <row r="834" spans="2:6">
      <c r="B834" s="59">
        <v>818</v>
      </c>
      <c r="C834" s="60">
        <f ca="1" t="shared" si="36"/>
        <v>0.356141731557349</v>
      </c>
      <c r="D834" s="60">
        <f ca="1" t="shared" si="37"/>
        <v>0.657528230714146</v>
      </c>
      <c r="E834" s="60">
        <f ca="1" t="shared" si="38"/>
        <v>1</v>
      </c>
      <c r="F834" s="65">
        <f ca="1">IF(E834=1,$C$4+SQRT(D834*($C$6-$C$4)*($C$5-$C$4)),$C$6-SQRT((1-D834)*($C$6-$C$4)*($C$6-$C$5)))</f>
        <v>9.14675911220635</v>
      </c>
    </row>
    <row r="835" spans="2:6">
      <c r="B835" s="59">
        <v>819</v>
      </c>
      <c r="C835" s="60">
        <f ca="1" t="shared" si="36"/>
        <v>0.285805589589158</v>
      </c>
      <c r="D835" s="60">
        <f ca="1" t="shared" si="37"/>
        <v>0.14933077792839</v>
      </c>
      <c r="E835" s="60">
        <f ca="1" t="shared" si="38"/>
        <v>1</v>
      </c>
      <c r="F835" s="65">
        <f ca="1">IF(E835=1,$C$4+SQRT(D835*($C$6-$C$4)*($C$5-$C$4)),$C$6-SQRT((1-D835)*($C$6-$C$4)*($C$6-$C$5)))</f>
        <v>8.54649936491892</v>
      </c>
    </row>
    <row r="836" spans="2:6">
      <c r="B836" s="59">
        <v>820</v>
      </c>
      <c r="C836" s="60">
        <f ca="1" t="shared" si="36"/>
        <v>0.960004236477919</v>
      </c>
      <c r="D836" s="60">
        <f ca="1" t="shared" si="37"/>
        <v>0.628595386296749</v>
      </c>
      <c r="E836" s="60">
        <f ca="1" t="shared" si="38"/>
        <v>2</v>
      </c>
      <c r="F836" s="65">
        <f ca="1">IF(E836=1,$C$4+SQRT(D836*($C$6-$C$4)*($C$5-$C$4)),$C$6-SQRT((1-D836)*($C$6-$C$4)*($C$6-$C$5)))</f>
        <v>9.13813618975705</v>
      </c>
    </row>
    <row r="837" spans="2:6">
      <c r="B837" s="59">
        <v>821</v>
      </c>
      <c r="C837" s="60">
        <f ca="1" t="shared" si="36"/>
        <v>0.903361671777266</v>
      </c>
      <c r="D837" s="60">
        <f ca="1" t="shared" si="37"/>
        <v>0.746643679464864</v>
      </c>
      <c r="E837" s="60">
        <f ca="1" t="shared" si="38"/>
        <v>2</v>
      </c>
      <c r="F837" s="65">
        <f ca="1">IF(E837=1,$C$4+SQRT(D837*($C$6-$C$4)*($C$5-$C$4)),$C$6-SQRT((1-D837)*($C$6-$C$4)*($C$6-$C$5)))</f>
        <v>9.28816248969988</v>
      </c>
    </row>
    <row r="838" spans="2:6">
      <c r="B838" s="59">
        <v>822</v>
      </c>
      <c r="C838" s="60">
        <f ca="1" t="shared" si="36"/>
        <v>0.935871729505118</v>
      </c>
      <c r="D838" s="60">
        <f ca="1" t="shared" si="37"/>
        <v>0.0722909958597877</v>
      </c>
      <c r="E838" s="60">
        <f ca="1" t="shared" si="38"/>
        <v>2</v>
      </c>
      <c r="F838" s="65">
        <f ca="1">IF(E838=1,$C$4+SQRT(D838*($C$6-$C$4)*($C$5-$C$4)),$C$6-SQRT((1-D838)*($C$6-$C$4)*($C$6-$C$5)))</f>
        <v>8.63786270578901</v>
      </c>
    </row>
    <row r="839" spans="2:6">
      <c r="B839" s="59">
        <v>823</v>
      </c>
      <c r="C839" s="60">
        <f ca="1" t="shared" si="36"/>
        <v>0.713350274243466</v>
      </c>
      <c r="D839" s="60">
        <f ca="1" t="shared" si="37"/>
        <v>0.307010604595386</v>
      </c>
      <c r="E839" s="60">
        <f ca="1" t="shared" si="38"/>
        <v>2</v>
      </c>
      <c r="F839" s="65">
        <f ca="1">IF(E839=1,$C$4+SQRT(D839*($C$6-$C$4)*($C$5-$C$4)),$C$6-SQRT((1-D839)*($C$6-$C$4)*($C$6-$C$5)))</f>
        <v>8.82272399548397</v>
      </c>
    </row>
    <row r="840" spans="2:6">
      <c r="B840" s="59">
        <v>824</v>
      </c>
      <c r="C840" s="60">
        <f ca="1" t="shared" si="36"/>
        <v>0.926233677284627</v>
      </c>
      <c r="D840" s="60">
        <f ca="1" t="shared" si="37"/>
        <v>0.649695424330501</v>
      </c>
      <c r="E840" s="60">
        <f ca="1" t="shared" si="38"/>
        <v>2</v>
      </c>
      <c r="F840" s="65">
        <f ca="1">IF(E840=1,$C$4+SQRT(D840*($C$6-$C$4)*($C$5-$C$4)),$C$6-SQRT((1-D840)*($C$6-$C$4)*($C$6-$C$5)))</f>
        <v>9.16297601507543</v>
      </c>
    </row>
    <row r="841" spans="2:6">
      <c r="B841" s="59">
        <v>825</v>
      </c>
      <c r="C841" s="60">
        <f ca="1" t="shared" si="36"/>
        <v>0.655624369666437</v>
      </c>
      <c r="D841" s="60">
        <f ca="1" t="shared" si="37"/>
        <v>0.434562530522977</v>
      </c>
      <c r="E841" s="60">
        <f ca="1" t="shared" si="38"/>
        <v>2</v>
      </c>
      <c r="F841" s="65">
        <f ca="1">IF(E841=1,$C$4+SQRT(D841*($C$6-$C$4)*($C$5-$C$4)),$C$6-SQRT((1-D841)*($C$6-$C$4)*($C$6-$C$5)))</f>
        <v>8.93657396169078</v>
      </c>
    </row>
    <row r="842" spans="2:6">
      <c r="B842" s="59">
        <v>826</v>
      </c>
      <c r="C842" s="60">
        <f ca="1" t="shared" si="36"/>
        <v>0.788113651487005</v>
      </c>
      <c r="D842" s="60">
        <f ca="1" t="shared" si="37"/>
        <v>0.473280191489508</v>
      </c>
      <c r="E842" s="60">
        <f ca="1" t="shared" si="38"/>
        <v>2</v>
      </c>
      <c r="F842" s="65">
        <f ca="1">IF(E842=1,$C$4+SQRT(D842*($C$6-$C$4)*($C$5-$C$4)),$C$6-SQRT((1-D842)*($C$6-$C$4)*($C$6-$C$5)))</f>
        <v>8.97362793441122</v>
      </c>
    </row>
    <row r="843" spans="2:6">
      <c r="B843" s="59">
        <v>827</v>
      </c>
      <c r="C843" s="60">
        <f ca="1" t="shared" si="36"/>
        <v>0.689538254846994</v>
      </c>
      <c r="D843" s="60">
        <f ca="1" t="shared" si="37"/>
        <v>0.474074814445969</v>
      </c>
      <c r="E843" s="60">
        <f ca="1" t="shared" si="38"/>
        <v>2</v>
      </c>
      <c r="F843" s="65">
        <f ca="1">IF(E843=1,$C$4+SQRT(D843*($C$6-$C$4)*($C$5-$C$4)),$C$6-SQRT((1-D843)*($C$6-$C$4)*($C$6-$C$5)))</f>
        <v>8.97440243218499</v>
      </c>
    </row>
    <row r="844" spans="2:6">
      <c r="B844" s="59">
        <v>828</v>
      </c>
      <c r="C844" s="60">
        <f ca="1" t="shared" si="36"/>
        <v>0.416265763811867</v>
      </c>
      <c r="D844" s="60">
        <f ca="1" t="shared" si="37"/>
        <v>0.0827929155470113</v>
      </c>
      <c r="E844" s="60">
        <f ca="1" t="shared" si="38"/>
        <v>1</v>
      </c>
      <c r="F844" s="65">
        <f ca="1">IF(E844=1,$C$4+SQRT(D844*($C$6-$C$4)*($C$5-$C$4)),$C$6-SQRT((1-D844)*($C$6-$C$4)*($C$6-$C$5)))</f>
        <v>8.40692238952167</v>
      </c>
    </row>
    <row r="845" spans="2:6">
      <c r="B845" s="59">
        <v>829</v>
      </c>
      <c r="C845" s="60">
        <f ca="1" t="shared" si="36"/>
        <v>0.339214557323117</v>
      </c>
      <c r="D845" s="60">
        <f ca="1" t="shared" si="37"/>
        <v>0.354040173143438</v>
      </c>
      <c r="E845" s="60">
        <f ca="1" t="shared" si="38"/>
        <v>1</v>
      </c>
      <c r="F845" s="65">
        <f ca="1">IF(E845=1,$C$4+SQRT(D845*($C$6-$C$4)*($C$5-$C$4)),$C$6-SQRT((1-D845)*($C$6-$C$4)*($C$6-$C$5)))</f>
        <v>8.84147510140638</v>
      </c>
    </row>
    <row r="846" spans="2:6">
      <c r="B846" s="59">
        <v>830</v>
      </c>
      <c r="C846" s="60">
        <f ca="1" t="shared" si="36"/>
        <v>0.352240993807935</v>
      </c>
      <c r="D846" s="60">
        <f ca="1" t="shared" si="37"/>
        <v>0.482270944718984</v>
      </c>
      <c r="E846" s="60">
        <f ca="1" t="shared" si="38"/>
        <v>1</v>
      </c>
      <c r="F846" s="65">
        <f ca="1">IF(E846=1,$C$4+SQRT(D846*($C$6-$C$4)*($C$5-$C$4)),$C$6-SQRT((1-D846)*($C$6-$C$4)*($C$6-$C$5)))</f>
        <v>8.9821109354029</v>
      </c>
    </row>
    <row r="847" spans="2:6">
      <c r="B847" s="59">
        <v>831</v>
      </c>
      <c r="C847" s="60">
        <f ca="1" t="shared" si="36"/>
        <v>0.517276229522559</v>
      </c>
      <c r="D847" s="60">
        <f ca="1" t="shared" si="37"/>
        <v>0.358012006419161</v>
      </c>
      <c r="E847" s="60">
        <f ca="1" t="shared" si="38"/>
        <v>2</v>
      </c>
      <c r="F847" s="65">
        <f ca="1">IF(E847=1,$C$4+SQRT(D847*($C$6-$C$4)*($C$5-$C$4)),$C$6-SQRT((1-D847)*($C$6-$C$4)*($C$6-$C$5)))</f>
        <v>8.86687335784491</v>
      </c>
    </row>
    <row r="848" spans="2:6">
      <c r="B848" s="59">
        <v>832</v>
      </c>
      <c r="C848" s="60">
        <f ca="1" t="shared" si="36"/>
        <v>0.885227417218554</v>
      </c>
      <c r="D848" s="60">
        <f ca="1" t="shared" si="37"/>
        <v>0.312847129240778</v>
      </c>
      <c r="E848" s="60">
        <f ca="1" t="shared" si="38"/>
        <v>2</v>
      </c>
      <c r="F848" s="65">
        <f ca="1">IF(E848=1,$C$4+SQRT(D848*($C$6-$C$4)*($C$5-$C$4)),$C$6-SQRT((1-D848)*($C$6-$C$4)*($C$6-$C$5)))</f>
        <v>8.82769213023266</v>
      </c>
    </row>
    <row r="849" spans="2:6">
      <c r="B849" s="59">
        <v>833</v>
      </c>
      <c r="C849" s="60">
        <f ca="1" t="shared" ref="C849:C912" si="39">RAND()</f>
        <v>0.509230616505342</v>
      </c>
      <c r="D849" s="60">
        <f ca="1" t="shared" ref="D849:D912" si="40">RAND()</f>
        <v>0.666800058338993</v>
      </c>
      <c r="E849" s="60">
        <f ca="1" t="shared" ref="E849:E912" si="41">IF(C849&lt;=$C$10,1,2)</f>
        <v>2</v>
      </c>
      <c r="F849" s="65">
        <f ca="1">IF(E849=1,$C$4+SQRT(D849*($C$6-$C$4)*($C$5-$C$4)),$C$6-SQRT((1-D849)*($C$6-$C$4)*($C$6-$C$5)))</f>
        <v>9.18366680618634</v>
      </c>
    </row>
    <row r="850" spans="2:6">
      <c r="B850" s="59">
        <v>834</v>
      </c>
      <c r="C850" s="60">
        <f ca="1" t="shared" si="39"/>
        <v>0.289167201184539</v>
      </c>
      <c r="D850" s="60">
        <f ca="1" t="shared" si="40"/>
        <v>0.630677339869349</v>
      </c>
      <c r="E850" s="60">
        <f ca="1" t="shared" si="41"/>
        <v>1</v>
      </c>
      <c r="F850" s="65">
        <f ca="1">IF(E850=1,$C$4+SQRT(D850*($C$6-$C$4)*($C$5-$C$4)),$C$6-SQRT((1-D850)*($C$6-$C$4)*($C$6-$C$5)))</f>
        <v>9.12310047624364</v>
      </c>
    </row>
    <row r="851" spans="2:6">
      <c r="B851" s="59">
        <v>835</v>
      </c>
      <c r="C851" s="60">
        <f ca="1" t="shared" si="39"/>
        <v>0.550498063415461</v>
      </c>
      <c r="D851" s="60">
        <f ca="1" t="shared" si="40"/>
        <v>0.25126573151795</v>
      </c>
      <c r="E851" s="60">
        <f ca="1" t="shared" si="41"/>
        <v>2</v>
      </c>
      <c r="F851" s="65">
        <f ca="1">IF(E851=1,$C$4+SQRT(D851*($C$6-$C$4)*($C$5-$C$4)),$C$6-SQRT((1-D851)*($C$6-$C$4)*($C$6-$C$5)))</f>
        <v>8.77628903046344</v>
      </c>
    </row>
    <row r="852" spans="2:6">
      <c r="B852" s="59">
        <v>836</v>
      </c>
      <c r="C852" s="60">
        <f ca="1" t="shared" si="39"/>
        <v>0.569115284459417</v>
      </c>
      <c r="D852" s="60">
        <f ca="1" t="shared" si="40"/>
        <v>0.559458322028248</v>
      </c>
      <c r="E852" s="60">
        <f ca="1" t="shared" si="41"/>
        <v>2</v>
      </c>
      <c r="F852" s="65">
        <f ca="1">IF(E852=1,$C$4+SQRT(D852*($C$6-$C$4)*($C$5-$C$4)),$C$6-SQRT((1-D852)*($C$6-$C$4)*($C$6-$C$5)))</f>
        <v>9.06133959498469</v>
      </c>
    </row>
    <row r="853" spans="2:6">
      <c r="B853" s="59">
        <v>837</v>
      </c>
      <c r="C853" s="60">
        <f ca="1" t="shared" si="39"/>
        <v>0.174620551887855</v>
      </c>
      <c r="D853" s="60">
        <f ca="1" t="shared" si="40"/>
        <v>0.00766757461791689</v>
      </c>
      <c r="E853" s="60">
        <f ca="1" t="shared" si="41"/>
        <v>1</v>
      </c>
      <c r="F853" s="65">
        <f ca="1">IF(E853=1,$C$4+SQRT(D853*($C$6-$C$4)*($C$5-$C$4)),$C$6-SQRT((1-D853)*($C$6-$C$4)*($C$6-$C$5)))</f>
        <v>8.12383516962412</v>
      </c>
    </row>
    <row r="854" spans="2:6">
      <c r="B854" s="59">
        <v>838</v>
      </c>
      <c r="C854" s="60">
        <f ca="1" t="shared" si="39"/>
        <v>0.615372487008032</v>
      </c>
      <c r="D854" s="60">
        <f ca="1" t="shared" si="40"/>
        <v>0.177177685841201</v>
      </c>
      <c r="E854" s="60">
        <f ca="1" t="shared" si="41"/>
        <v>2</v>
      </c>
      <c r="F854" s="65">
        <f ca="1">IF(E854=1,$C$4+SQRT(D854*($C$6-$C$4)*($C$5-$C$4)),$C$6-SQRT((1-D854)*($C$6-$C$4)*($C$6-$C$5)))</f>
        <v>8.71717318849441</v>
      </c>
    </row>
    <row r="855" spans="2:6">
      <c r="B855" s="59">
        <v>839</v>
      </c>
      <c r="C855" s="60">
        <f ca="1" t="shared" si="39"/>
        <v>0.494638773139464</v>
      </c>
      <c r="D855" s="60">
        <f ca="1" t="shared" si="40"/>
        <v>0.119837637643476</v>
      </c>
      <c r="E855" s="60">
        <f ca="1" t="shared" si="41"/>
        <v>1</v>
      </c>
      <c r="F855" s="65">
        <f ca="1">IF(E855=1,$C$4+SQRT(D855*($C$6-$C$4)*($C$5-$C$4)),$C$6-SQRT((1-D855)*($C$6-$C$4)*($C$6-$C$5)))</f>
        <v>8.4895664156036</v>
      </c>
    </row>
    <row r="856" spans="2:6">
      <c r="B856" s="59">
        <v>840</v>
      </c>
      <c r="C856" s="60">
        <f ca="1" t="shared" si="39"/>
        <v>0.655107598739682</v>
      </c>
      <c r="D856" s="60">
        <f ca="1" t="shared" si="40"/>
        <v>0.087605133477354</v>
      </c>
      <c r="E856" s="60">
        <f ca="1" t="shared" si="41"/>
        <v>2</v>
      </c>
      <c r="F856" s="65">
        <f ca="1">IF(E856=1,$C$4+SQRT(D856*($C$6-$C$4)*($C$5-$C$4)),$C$6-SQRT((1-D856)*($C$6-$C$4)*($C$6-$C$5)))</f>
        <v>8.64915221692254</v>
      </c>
    </row>
    <row r="857" spans="2:6">
      <c r="B857" s="59">
        <v>841</v>
      </c>
      <c r="C857" s="60">
        <f ca="1" t="shared" si="39"/>
        <v>0.268316221608288</v>
      </c>
      <c r="D857" s="60">
        <f ca="1" t="shared" si="40"/>
        <v>0.814712392916478</v>
      </c>
      <c r="E857" s="60">
        <f ca="1" t="shared" si="41"/>
        <v>1</v>
      </c>
      <c r="F857" s="65">
        <f ca="1">IF(E857=1,$C$4+SQRT(D857*($C$6-$C$4)*($C$5-$C$4)),$C$6-SQRT((1-D857)*($C$6-$C$4)*($C$6-$C$5)))</f>
        <v>9.27648924234909</v>
      </c>
    </row>
    <row r="858" spans="2:6">
      <c r="B858" s="59">
        <v>842</v>
      </c>
      <c r="C858" s="60">
        <f ca="1" t="shared" si="39"/>
        <v>0.314558081794255</v>
      </c>
      <c r="D858" s="60">
        <f ca="1" t="shared" si="40"/>
        <v>0.335173951928303</v>
      </c>
      <c r="E858" s="60">
        <f ca="1" t="shared" si="41"/>
        <v>1</v>
      </c>
      <c r="F858" s="65">
        <f ca="1">IF(E858=1,$C$4+SQRT(D858*($C$6-$C$4)*($C$5-$C$4)),$C$6-SQRT((1-D858)*($C$6-$C$4)*($C$6-$C$5)))</f>
        <v>8.81874776571091</v>
      </c>
    </row>
    <row r="859" spans="2:6">
      <c r="B859" s="59">
        <v>843</v>
      </c>
      <c r="C859" s="60">
        <f ca="1" t="shared" si="39"/>
        <v>0.913086553444694</v>
      </c>
      <c r="D859" s="60">
        <f ca="1" t="shared" si="40"/>
        <v>0.901392603632789</v>
      </c>
      <c r="E859" s="60">
        <f ca="1" t="shared" si="41"/>
        <v>2</v>
      </c>
      <c r="F859" s="65">
        <f ca="1">IF(E859=1,$C$4+SQRT(D859*($C$6-$C$4)*($C$5-$C$4)),$C$6-SQRT((1-D859)*($C$6-$C$4)*($C$6-$C$5)))</f>
        <v>9.55591127830756</v>
      </c>
    </row>
    <row r="860" spans="2:6">
      <c r="B860" s="59">
        <v>844</v>
      </c>
      <c r="C860" s="60">
        <f ca="1" t="shared" si="39"/>
        <v>0.661784617350623</v>
      </c>
      <c r="D860" s="60">
        <f ca="1" t="shared" si="40"/>
        <v>0.0807118352770551</v>
      </c>
      <c r="E860" s="60">
        <f ca="1" t="shared" si="41"/>
        <v>2</v>
      </c>
      <c r="F860" s="65">
        <f ca="1">IF(E860=1,$C$4+SQRT(D860*($C$6-$C$4)*($C$5-$C$4)),$C$6-SQRT((1-D860)*($C$6-$C$4)*($C$6-$C$5)))</f>
        <v>8.64405887685125</v>
      </c>
    </row>
    <row r="861" spans="2:6">
      <c r="B861" s="59">
        <v>845</v>
      </c>
      <c r="C861" s="60">
        <f ca="1" t="shared" si="39"/>
        <v>0.917435922239782</v>
      </c>
      <c r="D861" s="60">
        <f ca="1" t="shared" si="40"/>
        <v>0.0695177147731598</v>
      </c>
      <c r="E861" s="60">
        <f ca="1" t="shared" si="41"/>
        <v>2</v>
      </c>
      <c r="F861" s="65">
        <f ca="1">IF(E861=1,$C$4+SQRT(D861*($C$6-$C$4)*($C$5-$C$4)),$C$6-SQRT((1-D861)*($C$6-$C$4)*($C$6-$C$5)))</f>
        <v>8.63582824745061</v>
      </c>
    </row>
    <row r="862" spans="2:6">
      <c r="B862" s="59">
        <v>846</v>
      </c>
      <c r="C862" s="60">
        <f ca="1" t="shared" si="39"/>
        <v>0.126319500831096</v>
      </c>
      <c r="D862" s="60">
        <f ca="1" t="shared" si="40"/>
        <v>0.0114911476950883</v>
      </c>
      <c r="E862" s="60">
        <f ca="1" t="shared" si="41"/>
        <v>1</v>
      </c>
      <c r="F862" s="65">
        <f ca="1">IF(E862=1,$C$4+SQRT(D862*($C$6-$C$4)*($C$5-$C$4)),$C$6-SQRT((1-D862)*($C$6-$C$4)*($C$6-$C$5)))</f>
        <v>8.1515991272738</v>
      </c>
    </row>
    <row r="863" spans="2:6">
      <c r="B863" s="59">
        <v>847</v>
      </c>
      <c r="C863" s="60">
        <f ca="1" t="shared" si="39"/>
        <v>0.895442652759892</v>
      </c>
      <c r="D863" s="60">
        <f ca="1" t="shared" si="40"/>
        <v>0.77602323159009</v>
      </c>
      <c r="E863" s="60">
        <f ca="1" t="shared" si="41"/>
        <v>2</v>
      </c>
      <c r="F863" s="65">
        <f ca="1">IF(E863=1,$C$4+SQRT(D863*($C$6-$C$4)*($C$5-$C$4)),$C$6-SQRT((1-D863)*($C$6-$C$4)*($C$6-$C$5)))</f>
        <v>9.33070668849911</v>
      </c>
    </row>
    <row r="864" spans="2:6">
      <c r="B864" s="59">
        <v>848</v>
      </c>
      <c r="C864" s="60">
        <f ca="1" t="shared" si="39"/>
        <v>0.553526879086829</v>
      </c>
      <c r="D864" s="60">
        <f ca="1" t="shared" si="40"/>
        <v>0.385141362326666</v>
      </c>
      <c r="E864" s="60">
        <f ca="1" t="shared" si="41"/>
        <v>2</v>
      </c>
      <c r="F864" s="65">
        <f ca="1">IF(E864=1,$C$4+SQRT(D864*($C$6-$C$4)*($C$5-$C$4)),$C$6-SQRT((1-D864)*($C$6-$C$4)*($C$6-$C$5)))</f>
        <v>8.89107381880187</v>
      </c>
    </row>
    <row r="865" spans="2:6">
      <c r="B865" s="59">
        <v>849</v>
      </c>
      <c r="C865" s="60">
        <f ca="1" t="shared" si="39"/>
        <v>0.771170872308358</v>
      </c>
      <c r="D865" s="60">
        <f ca="1" t="shared" si="40"/>
        <v>0.549713140310438</v>
      </c>
      <c r="E865" s="60">
        <f ca="1" t="shared" si="41"/>
        <v>2</v>
      </c>
      <c r="F865" s="65">
        <f ca="1">IF(E865=1,$C$4+SQRT(D865*($C$6-$C$4)*($C$5-$C$4)),$C$6-SQRT((1-D865)*($C$6-$C$4)*($C$6-$C$5)))</f>
        <v>9.05101437346021</v>
      </c>
    </row>
    <row r="866" spans="2:6">
      <c r="B866" s="59">
        <v>850</v>
      </c>
      <c r="C866" s="60">
        <f ca="1" t="shared" si="39"/>
        <v>0.832185266191604</v>
      </c>
      <c r="D866" s="60">
        <f ca="1" t="shared" si="40"/>
        <v>0.923356508992284</v>
      </c>
      <c r="E866" s="60">
        <f ca="1" t="shared" si="41"/>
        <v>2</v>
      </c>
      <c r="F866" s="65">
        <f ca="1">IF(E866=1,$C$4+SQRT(D866*($C$6-$C$4)*($C$5-$C$4)),$C$6-SQRT((1-D866)*($C$6-$C$4)*($C$6-$C$5)))</f>
        <v>9.60848118561756</v>
      </c>
    </row>
    <row r="867" spans="2:6">
      <c r="B867" s="59">
        <v>851</v>
      </c>
      <c r="C867" s="60">
        <f ca="1" t="shared" si="39"/>
        <v>0.843601502720742</v>
      </c>
      <c r="D867" s="60">
        <f ca="1" t="shared" si="40"/>
        <v>0.7816906492252</v>
      </c>
      <c r="E867" s="60">
        <f ca="1" t="shared" si="41"/>
        <v>2</v>
      </c>
      <c r="F867" s="65">
        <f ca="1">IF(E867=1,$C$4+SQRT(D867*($C$6-$C$4)*($C$5-$C$4)),$C$6-SQRT((1-D867)*($C$6-$C$4)*($C$6-$C$5)))</f>
        <v>9.33922870707816</v>
      </c>
    </row>
    <row r="868" spans="2:6">
      <c r="B868" s="59">
        <v>852</v>
      </c>
      <c r="C868" s="60">
        <f ca="1" t="shared" si="39"/>
        <v>0.626011213530406</v>
      </c>
      <c r="D868" s="60">
        <f ca="1" t="shared" si="40"/>
        <v>0.558504733032176</v>
      </c>
      <c r="E868" s="60">
        <f ca="1" t="shared" si="41"/>
        <v>2</v>
      </c>
      <c r="F868" s="65">
        <f ca="1">IF(E868=1,$C$4+SQRT(D868*($C$6-$C$4)*($C$5-$C$4)),$C$6-SQRT((1-D868)*($C$6-$C$4)*($C$6-$C$5)))</f>
        <v>9.06032423999783</v>
      </c>
    </row>
    <row r="869" spans="2:6">
      <c r="B869" s="59">
        <v>853</v>
      </c>
      <c r="C869" s="60">
        <f ca="1" t="shared" si="39"/>
        <v>0.473187328930026</v>
      </c>
      <c r="D869" s="60">
        <f ca="1" t="shared" si="40"/>
        <v>0.211000385133507</v>
      </c>
      <c r="E869" s="60">
        <f ca="1" t="shared" si="41"/>
        <v>1</v>
      </c>
      <c r="F869" s="65">
        <f ca="1">IF(E869=1,$C$4+SQRT(D869*($C$6-$C$4)*($C$5-$C$4)),$C$6-SQRT((1-D869)*($C$6-$C$4)*($C$6-$C$5)))</f>
        <v>8.6496158636202</v>
      </c>
    </row>
    <row r="870" spans="2:6">
      <c r="B870" s="59">
        <v>854</v>
      </c>
      <c r="C870" s="60">
        <f ca="1" t="shared" si="39"/>
        <v>0.700585282953522</v>
      </c>
      <c r="D870" s="60">
        <f ca="1" t="shared" si="40"/>
        <v>0.226493844584627</v>
      </c>
      <c r="E870" s="60">
        <f ca="1" t="shared" si="41"/>
        <v>2</v>
      </c>
      <c r="F870" s="65">
        <f ca="1">IF(E870=1,$C$4+SQRT(D870*($C$6-$C$4)*($C$5-$C$4)),$C$6-SQRT((1-D870)*($C$6-$C$4)*($C$6-$C$5)))</f>
        <v>8.75621050381073</v>
      </c>
    </row>
    <row r="871" spans="2:6">
      <c r="B871" s="59">
        <v>855</v>
      </c>
      <c r="C871" s="60">
        <f ca="1" t="shared" si="39"/>
        <v>0.506922598602454</v>
      </c>
      <c r="D871" s="60">
        <f ca="1" t="shared" si="40"/>
        <v>0.938914715212342</v>
      </c>
      <c r="E871" s="60">
        <f ca="1" t="shared" si="41"/>
        <v>2</v>
      </c>
      <c r="F871" s="65">
        <f ca="1">IF(E871=1,$C$4+SQRT(D871*($C$6-$C$4)*($C$5-$C$4)),$C$6-SQRT((1-D871)*($C$6-$C$4)*($C$6-$C$5)))</f>
        <v>9.65047093171624</v>
      </c>
    </row>
    <row r="872" spans="2:6">
      <c r="B872" s="59">
        <v>856</v>
      </c>
      <c r="C872" s="60">
        <f ca="1" t="shared" si="39"/>
        <v>0.312879301807973</v>
      </c>
      <c r="D872" s="60">
        <f ca="1" t="shared" si="40"/>
        <v>0.114382174458218</v>
      </c>
      <c r="E872" s="60">
        <f ca="1" t="shared" si="41"/>
        <v>1</v>
      </c>
      <c r="F872" s="65">
        <f ca="1">IF(E872=1,$C$4+SQRT(D872*($C$6-$C$4)*($C$5-$C$4)),$C$6-SQRT((1-D872)*($C$6-$C$4)*($C$6-$C$5)))</f>
        <v>8.47829316210504</v>
      </c>
    </row>
    <row r="873" spans="2:6">
      <c r="B873" s="59">
        <v>857</v>
      </c>
      <c r="C873" s="60">
        <f ca="1" t="shared" si="39"/>
        <v>0.012333779794403</v>
      </c>
      <c r="D873" s="60">
        <f ca="1" t="shared" si="40"/>
        <v>0.960670399140893</v>
      </c>
      <c r="E873" s="60">
        <f ca="1" t="shared" si="41"/>
        <v>1</v>
      </c>
      <c r="F873" s="65">
        <f ca="1">IF(E873=1,$C$4+SQRT(D873*($C$6-$C$4)*($C$5-$C$4)),$C$6-SQRT((1-D873)*($C$6-$C$4)*($C$6-$C$5)))</f>
        <v>9.38612438052355</v>
      </c>
    </row>
    <row r="874" spans="2:6">
      <c r="B874" s="59">
        <v>858</v>
      </c>
      <c r="C874" s="60">
        <f ca="1" t="shared" si="39"/>
        <v>0.473059281929161</v>
      </c>
      <c r="D874" s="60">
        <f ca="1" t="shared" si="40"/>
        <v>0.504612051234125</v>
      </c>
      <c r="E874" s="60">
        <f ca="1" t="shared" si="41"/>
        <v>1</v>
      </c>
      <c r="F874" s="65">
        <f ca="1">IF(E874=1,$C$4+SQRT(D874*($C$6-$C$4)*($C$5-$C$4)),$C$6-SQRT((1-D874)*($C$6-$C$4)*($C$6-$C$5)))</f>
        <v>9.00460146449637</v>
      </c>
    </row>
    <row r="875" spans="2:6">
      <c r="B875" s="59">
        <v>859</v>
      </c>
      <c r="C875" s="60">
        <f ca="1" t="shared" si="39"/>
        <v>0.477200079683586</v>
      </c>
      <c r="D875" s="60">
        <f ca="1" t="shared" si="40"/>
        <v>0.427605141199142</v>
      </c>
      <c r="E875" s="60">
        <f ca="1" t="shared" si="41"/>
        <v>1</v>
      </c>
      <c r="F875" s="65">
        <f ca="1">IF(E875=1,$C$4+SQRT(D875*($C$6-$C$4)*($C$5-$C$4)),$C$6-SQRT((1-D875)*($C$6-$C$4)*($C$6-$C$5)))</f>
        <v>8.92477580115306</v>
      </c>
    </row>
    <row r="876" spans="2:6">
      <c r="B876" s="59">
        <v>860</v>
      </c>
      <c r="C876" s="60">
        <f ca="1" t="shared" si="39"/>
        <v>0.898950821932401</v>
      </c>
      <c r="D876" s="60">
        <f ca="1" t="shared" si="40"/>
        <v>0.356995369030206</v>
      </c>
      <c r="E876" s="60">
        <f ca="1" t="shared" si="41"/>
        <v>2</v>
      </c>
      <c r="F876" s="65">
        <f ca="1">IF(E876=1,$C$4+SQRT(D876*($C$6-$C$4)*($C$5-$C$4)),$C$6-SQRT((1-D876)*($C$6-$C$4)*($C$6-$C$5)))</f>
        <v>8.86597651614282</v>
      </c>
    </row>
    <row r="877" spans="2:6">
      <c r="B877" s="59">
        <v>861</v>
      </c>
      <c r="C877" s="60">
        <f ca="1" t="shared" si="39"/>
        <v>0.00530300586342514</v>
      </c>
      <c r="D877" s="60">
        <f ca="1" t="shared" si="40"/>
        <v>0.403704361049354</v>
      </c>
      <c r="E877" s="60">
        <f ca="1" t="shared" si="41"/>
        <v>1</v>
      </c>
      <c r="F877" s="65">
        <f ca="1">IF(E877=1,$C$4+SQRT(D877*($C$6-$C$4)*($C$5-$C$4)),$C$6-SQRT((1-D877)*($C$6-$C$4)*($C$6-$C$5)))</f>
        <v>8.89855924796237</v>
      </c>
    </row>
    <row r="878" spans="2:6">
      <c r="B878" s="59">
        <v>862</v>
      </c>
      <c r="C878" s="60">
        <f ca="1" t="shared" si="39"/>
        <v>0.323220828789129</v>
      </c>
      <c r="D878" s="60">
        <f ca="1" t="shared" si="40"/>
        <v>0.999984110342093</v>
      </c>
      <c r="E878" s="60">
        <f ca="1" t="shared" si="41"/>
        <v>1</v>
      </c>
      <c r="F878" s="65">
        <f ca="1">IF(E878=1,$C$4+SQRT(D878*($C$6-$C$4)*($C$5-$C$4)),$C$6-SQRT((1-D878)*($C$6-$C$4)*($C$6-$C$5)))</f>
        <v>9.4142023266436</v>
      </c>
    </row>
    <row r="879" spans="2:6">
      <c r="B879" s="59">
        <v>863</v>
      </c>
      <c r="C879" s="60">
        <f ca="1" t="shared" si="39"/>
        <v>0.498985253194073</v>
      </c>
      <c r="D879" s="60">
        <f ca="1" t="shared" si="40"/>
        <v>0.308903245556945</v>
      </c>
      <c r="E879" s="60">
        <f ca="1" t="shared" si="41"/>
        <v>1</v>
      </c>
      <c r="F879" s="65">
        <f ca="1">IF(E879=1,$C$4+SQRT(D879*($C$6-$C$4)*($C$5-$C$4)),$C$6-SQRT((1-D879)*($C$6-$C$4)*($C$6-$C$5)))</f>
        <v>8.78600667370824</v>
      </c>
    </row>
    <row r="880" spans="2:6">
      <c r="B880" s="59">
        <v>864</v>
      </c>
      <c r="C880" s="60">
        <f ca="1" t="shared" si="39"/>
        <v>0.328389118068062</v>
      </c>
      <c r="D880" s="60">
        <f ca="1" t="shared" si="40"/>
        <v>0.259738390060059</v>
      </c>
      <c r="E880" s="60">
        <f ca="1" t="shared" si="41"/>
        <v>1</v>
      </c>
      <c r="F880" s="65">
        <f ca="1">IF(E880=1,$C$4+SQRT(D880*($C$6-$C$4)*($C$5-$C$4)),$C$6-SQRT((1-D880)*($C$6-$C$4)*($C$6-$C$5)))</f>
        <v>8.72074737607578</v>
      </c>
    </row>
    <row r="881" spans="2:6">
      <c r="B881" s="59">
        <v>865</v>
      </c>
      <c r="C881" s="60">
        <f ca="1" t="shared" si="39"/>
        <v>0.998408134013137</v>
      </c>
      <c r="D881" s="60">
        <f ca="1" t="shared" si="40"/>
        <v>0.448702157261266</v>
      </c>
      <c r="E881" s="60">
        <f ca="1" t="shared" si="41"/>
        <v>2</v>
      </c>
      <c r="F881" s="65">
        <f ca="1">IF(E881=1,$C$4+SQRT(D881*($C$6-$C$4)*($C$5-$C$4)),$C$6-SQRT((1-D881)*($C$6-$C$4)*($C$6-$C$5)))</f>
        <v>8.94995443647551</v>
      </c>
    </row>
    <row r="882" spans="2:6">
      <c r="B882" s="59">
        <v>866</v>
      </c>
      <c r="C882" s="60">
        <f ca="1" t="shared" si="39"/>
        <v>0.889954934021646</v>
      </c>
      <c r="D882" s="60">
        <f ca="1" t="shared" si="40"/>
        <v>0.930967838908649</v>
      </c>
      <c r="E882" s="60">
        <f ca="1" t="shared" si="41"/>
        <v>2</v>
      </c>
      <c r="F882" s="65">
        <f ca="1">IF(E882=1,$C$4+SQRT(D882*($C$6-$C$4)*($C$5-$C$4)),$C$6-SQRT((1-D882)*($C$6-$C$4)*($C$6-$C$5)))</f>
        <v>9.62842992291803</v>
      </c>
    </row>
    <row r="883" spans="2:6">
      <c r="B883" s="59">
        <v>867</v>
      </c>
      <c r="C883" s="60">
        <f ca="1" t="shared" si="39"/>
        <v>0.987428454322169</v>
      </c>
      <c r="D883" s="60">
        <f ca="1" t="shared" si="40"/>
        <v>0.543650170168197</v>
      </c>
      <c r="E883" s="60">
        <f ca="1" t="shared" si="41"/>
        <v>2</v>
      </c>
      <c r="F883" s="65">
        <f ca="1">IF(E883=1,$C$4+SQRT(D883*($C$6-$C$4)*($C$5-$C$4)),$C$6-SQRT((1-D883)*($C$6-$C$4)*($C$6-$C$5)))</f>
        <v>9.04464684034457</v>
      </c>
    </row>
    <row r="884" spans="2:6">
      <c r="B884" s="59">
        <v>868</v>
      </c>
      <c r="C884" s="60">
        <f ca="1" t="shared" si="39"/>
        <v>0.895192503440213</v>
      </c>
      <c r="D884" s="60">
        <f ca="1" t="shared" si="40"/>
        <v>0.838012444384962</v>
      </c>
      <c r="E884" s="60">
        <f ca="1" t="shared" si="41"/>
        <v>2</v>
      </c>
      <c r="F884" s="65">
        <f ca="1">IF(E884=1,$C$4+SQRT(D884*($C$6-$C$4)*($C$5-$C$4)),$C$6-SQRT((1-D884)*($C$6-$C$4)*($C$6-$C$5)))</f>
        <v>9.43081188414543</v>
      </c>
    </row>
    <row r="885" spans="2:6">
      <c r="B885" s="59">
        <v>869</v>
      </c>
      <c r="C885" s="60">
        <f ca="1" t="shared" si="39"/>
        <v>0.25523370440838</v>
      </c>
      <c r="D885" s="60">
        <f ca="1" t="shared" si="40"/>
        <v>0.531925883987954</v>
      </c>
      <c r="E885" s="60">
        <f ca="1" t="shared" si="41"/>
        <v>1</v>
      </c>
      <c r="F885" s="65">
        <f ca="1">IF(E885=1,$C$4+SQRT(D885*($C$6-$C$4)*($C$5-$C$4)),$C$6-SQRT((1-D885)*($C$6-$C$4)*($C$6-$C$5)))</f>
        <v>9.03143190176371</v>
      </c>
    </row>
    <row r="886" spans="2:6">
      <c r="B886" s="59">
        <v>870</v>
      </c>
      <c r="C886" s="60">
        <f ca="1" t="shared" si="39"/>
        <v>0.636820761399576</v>
      </c>
      <c r="D886" s="60">
        <f ca="1" t="shared" si="40"/>
        <v>0.765862847630625</v>
      </c>
      <c r="E886" s="60">
        <f ca="1" t="shared" si="41"/>
        <v>2</v>
      </c>
      <c r="F886" s="65">
        <f ca="1">IF(E886=1,$C$4+SQRT(D886*($C$6-$C$4)*($C$5-$C$4)),$C$6-SQRT((1-D886)*($C$6-$C$4)*($C$6-$C$5)))</f>
        <v>9.31569428999989</v>
      </c>
    </row>
    <row r="887" spans="2:6">
      <c r="B887" s="59">
        <v>871</v>
      </c>
      <c r="C887" s="60">
        <f ca="1" t="shared" si="39"/>
        <v>0.241295932561119</v>
      </c>
      <c r="D887" s="60">
        <f ca="1" t="shared" si="40"/>
        <v>0.51902855206233</v>
      </c>
      <c r="E887" s="60">
        <f ca="1" t="shared" si="41"/>
        <v>1</v>
      </c>
      <c r="F887" s="65">
        <f ca="1">IF(E887=1,$C$4+SQRT(D887*($C$6-$C$4)*($C$5-$C$4)),$C$6-SQRT((1-D887)*($C$6-$C$4)*($C$6-$C$5)))</f>
        <v>9.01885087433081</v>
      </c>
    </row>
    <row r="888" spans="2:6">
      <c r="B888" s="59">
        <v>872</v>
      </c>
      <c r="C888" s="60">
        <f ca="1" t="shared" si="39"/>
        <v>0.892189393737394</v>
      </c>
      <c r="D888" s="60">
        <f ca="1" t="shared" si="40"/>
        <v>0.939612804668166</v>
      </c>
      <c r="E888" s="60">
        <f ca="1" t="shared" si="41"/>
        <v>2</v>
      </c>
      <c r="F888" s="65">
        <f ca="1">IF(E888=1,$C$4+SQRT(D888*($C$6-$C$4)*($C$5-$C$4)),$C$6-SQRT((1-D888)*($C$6-$C$4)*($C$6-$C$5)))</f>
        <v>9.65247389930587</v>
      </c>
    </row>
    <row r="889" spans="2:6">
      <c r="B889" s="59">
        <v>873</v>
      </c>
      <c r="C889" s="60">
        <f ca="1" t="shared" si="39"/>
        <v>0.449564083652641</v>
      </c>
      <c r="D889" s="60">
        <f ca="1" t="shared" si="40"/>
        <v>0.882391913104818</v>
      </c>
      <c r="E889" s="60">
        <f ca="1" t="shared" si="41"/>
        <v>1</v>
      </c>
      <c r="F889" s="65">
        <f ca="1">IF(E889=1,$C$4+SQRT(D889*($C$6-$C$4)*($C$5-$C$4)),$C$6-SQRT((1-D889)*($C$6-$C$4)*($C$6-$C$5)))</f>
        <v>9.32845166498809</v>
      </c>
    </row>
    <row r="890" spans="2:6">
      <c r="B890" s="59">
        <v>874</v>
      </c>
      <c r="C890" s="60">
        <f ca="1" t="shared" si="39"/>
        <v>0.0459916526189159</v>
      </c>
      <c r="D890" s="60">
        <f ca="1" t="shared" si="40"/>
        <v>0.864587884198273</v>
      </c>
      <c r="E890" s="60">
        <f ca="1" t="shared" si="41"/>
        <v>1</v>
      </c>
      <c r="F890" s="65">
        <f ca="1">IF(E890=1,$C$4+SQRT(D890*($C$6-$C$4)*($C$5-$C$4)),$C$6-SQRT((1-D890)*($C$6-$C$4)*($C$6-$C$5)))</f>
        <v>9.31498128062591</v>
      </c>
    </row>
    <row r="891" spans="2:6">
      <c r="B891" s="59">
        <v>875</v>
      </c>
      <c r="C891" s="60">
        <f ca="1" t="shared" si="39"/>
        <v>0.796072382954419</v>
      </c>
      <c r="D891" s="60">
        <f ca="1" t="shared" si="40"/>
        <v>0.71041161074601</v>
      </c>
      <c r="E891" s="60">
        <f ca="1" t="shared" si="41"/>
        <v>2</v>
      </c>
      <c r="F891" s="65">
        <f ca="1">IF(E891=1,$C$4+SQRT(D891*($C$6-$C$4)*($C$5-$C$4)),$C$6-SQRT((1-D891)*($C$6-$C$4)*($C$6-$C$5)))</f>
        <v>9.23896335271685</v>
      </c>
    </row>
    <row r="892" spans="2:6">
      <c r="B892" s="59">
        <v>876</v>
      </c>
      <c r="C892" s="60">
        <f ca="1" t="shared" si="39"/>
        <v>0.772480366198727</v>
      </c>
      <c r="D892" s="60">
        <f ca="1" t="shared" si="40"/>
        <v>0.750925705509905</v>
      </c>
      <c r="E892" s="60">
        <f ca="1" t="shared" si="41"/>
        <v>2</v>
      </c>
      <c r="F892" s="65">
        <f ca="1">IF(E892=1,$C$4+SQRT(D892*($C$6-$C$4)*($C$5-$C$4)),$C$6-SQRT((1-D892)*($C$6-$C$4)*($C$6-$C$5)))</f>
        <v>9.29420357823223</v>
      </c>
    </row>
    <row r="893" spans="2:6">
      <c r="B893" s="59">
        <v>877</v>
      </c>
      <c r="C893" s="60">
        <f ca="1" t="shared" si="39"/>
        <v>0.0432287532113862</v>
      </c>
      <c r="D893" s="60">
        <f ca="1" t="shared" si="40"/>
        <v>0.585964516954236</v>
      </c>
      <c r="E893" s="60">
        <f ca="1" t="shared" si="41"/>
        <v>1</v>
      </c>
      <c r="F893" s="65">
        <f ca="1">IF(E893=1,$C$4+SQRT(D893*($C$6-$C$4)*($C$5-$C$4)),$C$6-SQRT((1-D893)*($C$6-$C$4)*($C$6-$C$5)))</f>
        <v>9.08255671163615</v>
      </c>
    </row>
    <row r="894" spans="2:6">
      <c r="B894" s="59">
        <v>878</v>
      </c>
      <c r="C894" s="60">
        <f ca="1" t="shared" si="39"/>
        <v>0.838259878804458</v>
      </c>
      <c r="D894" s="60">
        <f ca="1" t="shared" si="40"/>
        <v>0.313969479255141</v>
      </c>
      <c r="E894" s="60">
        <f ca="1" t="shared" si="41"/>
        <v>2</v>
      </c>
      <c r="F894" s="65">
        <f ca="1">IF(E894=1,$C$4+SQRT(D894*($C$6-$C$4)*($C$5-$C$4)),$C$6-SQRT((1-D894)*($C$6-$C$4)*($C$6-$C$5)))</f>
        <v>8.82864990652251</v>
      </c>
    </row>
    <row r="895" spans="2:6">
      <c r="B895" s="59">
        <v>879</v>
      </c>
      <c r="C895" s="60">
        <f ca="1" t="shared" si="39"/>
        <v>0.460963296293865</v>
      </c>
      <c r="D895" s="60">
        <f ca="1" t="shared" si="40"/>
        <v>0.765169123648552</v>
      </c>
      <c r="E895" s="60">
        <f ca="1" t="shared" si="41"/>
        <v>1</v>
      </c>
      <c r="F895" s="65">
        <f ca="1">IF(E895=1,$C$4+SQRT(D895*($C$6-$C$4)*($C$5-$C$4)),$C$6-SQRT((1-D895)*($C$6-$C$4)*($C$6-$C$5)))</f>
        <v>9.2370684084953</v>
      </c>
    </row>
    <row r="896" spans="2:6">
      <c r="B896" s="59">
        <v>880</v>
      </c>
      <c r="C896" s="60">
        <f ca="1" t="shared" si="39"/>
        <v>0.0111502506716021</v>
      </c>
      <c r="D896" s="60">
        <f ca="1" t="shared" si="40"/>
        <v>0.771819856912605</v>
      </c>
      <c r="E896" s="60">
        <f ca="1" t="shared" si="41"/>
        <v>1</v>
      </c>
      <c r="F896" s="65">
        <f ca="1">IF(E896=1,$C$4+SQRT(D896*($C$6-$C$4)*($C$5-$C$4)),$C$6-SQRT((1-D896)*($C$6-$C$4)*($C$6-$C$5)))</f>
        <v>9.24243298162324</v>
      </c>
    </row>
    <row r="897" spans="2:6">
      <c r="B897" s="59">
        <v>881</v>
      </c>
      <c r="C897" s="60">
        <f ca="1" t="shared" si="39"/>
        <v>0.336549420625152</v>
      </c>
      <c r="D897" s="60">
        <f ca="1" t="shared" si="40"/>
        <v>0.529102861164651</v>
      </c>
      <c r="E897" s="60">
        <f ca="1" t="shared" si="41"/>
        <v>1</v>
      </c>
      <c r="F897" s="65">
        <f ca="1">IF(E897=1,$C$4+SQRT(D897*($C$6-$C$4)*($C$5-$C$4)),$C$6-SQRT((1-D897)*($C$6-$C$4)*($C$6-$C$5)))</f>
        <v>9.02869126677021</v>
      </c>
    </row>
    <row r="898" spans="2:6">
      <c r="B898" s="59">
        <v>882</v>
      </c>
      <c r="C898" s="60">
        <f ca="1" t="shared" si="39"/>
        <v>0.354072776221204</v>
      </c>
      <c r="D898" s="60">
        <f ca="1" t="shared" si="40"/>
        <v>0.441978468162158</v>
      </c>
      <c r="E898" s="60">
        <f ca="1" t="shared" si="41"/>
        <v>1</v>
      </c>
      <c r="F898" s="65">
        <f ca="1">IF(E898=1,$C$4+SQRT(D898*($C$6-$C$4)*($C$5-$C$4)),$C$6-SQRT((1-D898)*($C$6-$C$4)*($C$6-$C$5)))</f>
        <v>8.94018984057706</v>
      </c>
    </row>
    <row r="899" spans="2:6">
      <c r="B899" s="59">
        <v>883</v>
      </c>
      <c r="C899" s="60">
        <f ca="1" t="shared" si="39"/>
        <v>0.094208326216054</v>
      </c>
      <c r="D899" s="60">
        <f ca="1" t="shared" si="40"/>
        <v>0.316340619111989</v>
      </c>
      <c r="E899" s="60">
        <f ca="1" t="shared" si="41"/>
        <v>1</v>
      </c>
      <c r="F899" s="65">
        <f ca="1">IF(E899=1,$C$4+SQRT(D899*($C$6-$C$4)*($C$5-$C$4)),$C$6-SQRT((1-D899)*($C$6-$C$4)*($C$6-$C$5)))</f>
        <v>8.79541262136326</v>
      </c>
    </row>
    <row r="900" spans="2:6">
      <c r="B900" s="59">
        <v>884</v>
      </c>
      <c r="C900" s="60">
        <f ca="1" t="shared" si="39"/>
        <v>0.278226827418504</v>
      </c>
      <c r="D900" s="60">
        <f ca="1" t="shared" si="40"/>
        <v>0.692874867035693</v>
      </c>
      <c r="E900" s="60">
        <f ca="1" t="shared" si="41"/>
        <v>1</v>
      </c>
      <c r="F900" s="65">
        <f ca="1">IF(E900=1,$C$4+SQRT(D900*($C$6-$C$4)*($C$5-$C$4)),$C$6-SQRT((1-D900)*($C$6-$C$4)*($C$6-$C$5)))</f>
        <v>9.1771787179827</v>
      </c>
    </row>
    <row r="901" spans="2:6">
      <c r="B901" s="59">
        <v>885</v>
      </c>
      <c r="C901" s="60">
        <f ca="1" t="shared" si="39"/>
        <v>0.74893492144437</v>
      </c>
      <c r="D901" s="60">
        <f ca="1" t="shared" si="40"/>
        <v>0.221270694449208</v>
      </c>
      <c r="E901" s="60">
        <f ca="1" t="shared" si="41"/>
        <v>2</v>
      </c>
      <c r="F901" s="65">
        <f ca="1">IF(E901=1,$C$4+SQRT(D901*($C$6-$C$4)*($C$5-$C$4)),$C$6-SQRT((1-D901)*($C$6-$C$4)*($C$6-$C$5)))</f>
        <v>8.7520181847873</v>
      </c>
    </row>
    <row r="902" spans="2:6">
      <c r="B902" s="59">
        <v>886</v>
      </c>
      <c r="C902" s="60">
        <f ca="1" t="shared" si="39"/>
        <v>0.979553525051731</v>
      </c>
      <c r="D902" s="60">
        <f ca="1" t="shared" si="40"/>
        <v>0.954615019764133</v>
      </c>
      <c r="E902" s="60">
        <f ca="1" t="shared" si="41"/>
        <v>2</v>
      </c>
      <c r="F902" s="65">
        <f ca="1">IF(E902=1,$C$4+SQRT(D902*($C$6-$C$4)*($C$5-$C$4)),$C$6-SQRT((1-D902)*($C$6-$C$4)*($C$6-$C$5)))</f>
        <v>9.69871946549481</v>
      </c>
    </row>
    <row r="903" spans="2:6">
      <c r="B903" s="59">
        <v>887</v>
      </c>
      <c r="C903" s="60">
        <f ca="1" t="shared" si="39"/>
        <v>0.750426061701754</v>
      </c>
      <c r="D903" s="60">
        <f ca="1" t="shared" si="40"/>
        <v>0.0149292569621593</v>
      </c>
      <c r="E903" s="60">
        <f ca="1" t="shared" si="41"/>
        <v>2</v>
      </c>
      <c r="F903" s="65">
        <f ca="1">IF(E903=1,$C$4+SQRT(D903*($C$6-$C$4)*($C$5-$C$4)),$C$6-SQRT((1-D903)*($C$6-$C$4)*($C$6-$C$5)))</f>
        <v>8.59638271381559</v>
      </c>
    </row>
    <row r="904" spans="2:6">
      <c r="B904" s="59">
        <v>888</v>
      </c>
      <c r="C904" s="60">
        <f ca="1" t="shared" si="39"/>
        <v>0.638646911413846</v>
      </c>
      <c r="D904" s="60">
        <f ca="1" t="shared" si="40"/>
        <v>0.405703434704126</v>
      </c>
      <c r="E904" s="60">
        <f ca="1" t="shared" si="41"/>
        <v>2</v>
      </c>
      <c r="F904" s="65">
        <f ca="1">IF(E904=1,$C$4+SQRT(D904*($C$6-$C$4)*($C$5-$C$4)),$C$6-SQRT((1-D904)*($C$6-$C$4)*($C$6-$C$5)))</f>
        <v>8.9097738167739</v>
      </c>
    </row>
    <row r="905" spans="2:6">
      <c r="B905" s="59">
        <v>889</v>
      </c>
      <c r="C905" s="60">
        <f ca="1" t="shared" si="39"/>
        <v>0.181360303762499</v>
      </c>
      <c r="D905" s="60">
        <f ca="1" t="shared" si="40"/>
        <v>0.315639354345176</v>
      </c>
      <c r="E905" s="60">
        <f ca="1" t="shared" si="41"/>
        <v>1</v>
      </c>
      <c r="F905" s="65">
        <f ca="1">IF(E905=1,$C$4+SQRT(D905*($C$6-$C$4)*($C$5-$C$4)),$C$6-SQRT((1-D905)*($C$6-$C$4)*($C$6-$C$5)))</f>
        <v>8.79453049575856</v>
      </c>
    </row>
    <row r="906" spans="2:6">
      <c r="B906" s="59">
        <v>890</v>
      </c>
      <c r="C906" s="60">
        <f ca="1" t="shared" si="39"/>
        <v>0.727529425663157</v>
      </c>
      <c r="D906" s="60">
        <f ca="1" t="shared" si="40"/>
        <v>0.898037028247118</v>
      </c>
      <c r="E906" s="60">
        <f ca="1" t="shared" si="41"/>
        <v>2</v>
      </c>
      <c r="F906" s="65">
        <f ca="1">IF(E906=1,$C$4+SQRT(D906*($C$6-$C$4)*($C$5-$C$4)),$C$6-SQRT((1-D906)*($C$6-$C$4)*($C$6-$C$5)))</f>
        <v>9.5484183977333</v>
      </c>
    </row>
    <row r="907" spans="2:6">
      <c r="B907" s="59">
        <v>891</v>
      </c>
      <c r="C907" s="60">
        <f ca="1" t="shared" si="39"/>
        <v>0.7437452107234</v>
      </c>
      <c r="D907" s="60">
        <f ca="1" t="shared" si="40"/>
        <v>0.671788296681113</v>
      </c>
      <c r="E907" s="60">
        <f ca="1" t="shared" si="41"/>
        <v>2</v>
      </c>
      <c r="F907" s="65">
        <f ca="1">IF(E907=1,$C$4+SQRT(D907*($C$6-$C$4)*($C$5-$C$4)),$C$6-SQRT((1-D907)*($C$6-$C$4)*($C$6-$C$5)))</f>
        <v>9.18980039086792</v>
      </c>
    </row>
    <row r="908" spans="2:6">
      <c r="B908" s="59">
        <v>892</v>
      </c>
      <c r="C908" s="60">
        <f ca="1" t="shared" si="39"/>
        <v>0.128057305533906</v>
      </c>
      <c r="D908" s="60">
        <f ca="1" t="shared" si="40"/>
        <v>0.792037024392486</v>
      </c>
      <c r="E908" s="60">
        <f ca="1" t="shared" si="41"/>
        <v>1</v>
      </c>
      <c r="F908" s="65">
        <f ca="1">IF(E908=1,$C$4+SQRT(D908*($C$6-$C$4)*($C$5-$C$4)),$C$6-SQRT((1-D908)*($C$6-$C$4)*($C$6-$C$5)))</f>
        <v>9.25860003527132</v>
      </c>
    </row>
    <row r="909" spans="2:6">
      <c r="B909" s="59">
        <v>893</v>
      </c>
      <c r="C909" s="60">
        <f ca="1" t="shared" si="39"/>
        <v>0.763415440280218</v>
      </c>
      <c r="D909" s="60">
        <f ca="1" t="shared" si="40"/>
        <v>0.143887269790923</v>
      </c>
      <c r="E909" s="60">
        <f ca="1" t="shared" si="41"/>
        <v>2</v>
      </c>
      <c r="F909" s="65">
        <f ca="1">IF(E909=1,$C$4+SQRT(D909*($C$6-$C$4)*($C$5-$C$4)),$C$6-SQRT((1-D909)*($C$6-$C$4)*($C$6-$C$5)))</f>
        <v>8.69147966755646</v>
      </c>
    </row>
    <row r="910" spans="2:6">
      <c r="B910" s="59">
        <v>894</v>
      </c>
      <c r="C910" s="60">
        <f ca="1" t="shared" si="39"/>
        <v>0.951129178724569</v>
      </c>
      <c r="D910" s="60">
        <f ca="1" t="shared" si="40"/>
        <v>0.88307964942533</v>
      </c>
      <c r="E910" s="60">
        <f ca="1" t="shared" si="41"/>
        <v>2</v>
      </c>
      <c r="F910" s="65">
        <f ca="1">IF(E910=1,$C$4+SQRT(D910*($C$6-$C$4)*($C$5-$C$4)),$C$6-SQRT((1-D910)*($C$6-$C$4)*($C$6-$C$5)))</f>
        <v>9.51642921805661</v>
      </c>
    </row>
    <row r="911" spans="2:6">
      <c r="B911" s="59">
        <v>895</v>
      </c>
      <c r="C911" s="60">
        <f ca="1" t="shared" si="39"/>
        <v>0.872203862213195</v>
      </c>
      <c r="D911" s="60">
        <f ca="1" t="shared" si="40"/>
        <v>0.0313561505909994</v>
      </c>
      <c r="E911" s="60">
        <f ca="1" t="shared" si="41"/>
        <v>2</v>
      </c>
      <c r="F911" s="65">
        <f ca="1">IF(E911=1,$C$4+SQRT(D911*($C$6-$C$4)*($C$5-$C$4)),$C$6-SQRT((1-D911)*($C$6-$C$4)*($C$6-$C$5)))</f>
        <v>8.6081351722175</v>
      </c>
    </row>
    <row r="912" spans="2:6">
      <c r="B912" s="59">
        <v>896</v>
      </c>
      <c r="C912" s="60">
        <f ca="1" t="shared" si="39"/>
        <v>0.991018922066106</v>
      </c>
      <c r="D912" s="60">
        <f ca="1" t="shared" si="40"/>
        <v>0.096949587356584</v>
      </c>
      <c r="E912" s="60">
        <f ca="1" t="shared" si="41"/>
        <v>2</v>
      </c>
      <c r="F912" s="65">
        <f ca="1">IF(E912=1,$C$4+SQRT(D912*($C$6-$C$4)*($C$5-$C$4)),$C$6-SQRT((1-D912)*($C$6-$C$4)*($C$6-$C$5)))</f>
        <v>8.65608749344058</v>
      </c>
    </row>
    <row r="913" spans="2:6">
      <c r="B913" s="59">
        <v>897</v>
      </c>
      <c r="C913" s="60">
        <f ca="1" t="shared" ref="C913:C976" si="42">RAND()</f>
        <v>0.852199380016731</v>
      </c>
      <c r="D913" s="60">
        <f ca="1" t="shared" ref="D913:D976" si="43">RAND()</f>
        <v>0.421214155082684</v>
      </c>
      <c r="E913" s="60">
        <f ca="1" t="shared" ref="E913:E976" si="44">IF(C913&lt;=$C$10,1,2)</f>
        <v>2</v>
      </c>
      <c r="F913" s="65">
        <f ca="1">IF(E913=1,$C$4+SQRT(D913*($C$6-$C$4)*($C$5-$C$4)),$C$6-SQRT((1-D913)*($C$6-$C$4)*($C$6-$C$5)))</f>
        <v>8.92409494385674</v>
      </c>
    </row>
    <row r="914" spans="2:6">
      <c r="B914" s="59">
        <v>898</v>
      </c>
      <c r="C914" s="60">
        <f ca="1" t="shared" si="42"/>
        <v>0.89140389859388</v>
      </c>
      <c r="D914" s="60">
        <f ca="1" t="shared" si="43"/>
        <v>0.6127195250372</v>
      </c>
      <c r="E914" s="60">
        <f ca="1" t="shared" si="44"/>
        <v>2</v>
      </c>
      <c r="F914" s="65">
        <f ca="1">IF(E914=1,$C$4+SQRT(D914*($C$6-$C$4)*($C$5-$C$4)),$C$6-SQRT((1-D914)*($C$6-$C$4)*($C$6-$C$5)))</f>
        <v>9.11990855592978</v>
      </c>
    </row>
    <row r="915" spans="2:6">
      <c r="B915" s="59">
        <v>899</v>
      </c>
      <c r="C915" s="60">
        <f ca="1" t="shared" si="42"/>
        <v>0.972064514258231</v>
      </c>
      <c r="D915" s="60">
        <f ca="1" t="shared" si="43"/>
        <v>0.573923470435207</v>
      </c>
      <c r="E915" s="60">
        <f ca="1" t="shared" si="44"/>
        <v>2</v>
      </c>
      <c r="F915" s="65">
        <f ca="1">IF(E915=1,$C$4+SQRT(D915*($C$6-$C$4)*($C$5-$C$4)),$C$6-SQRT((1-D915)*($C$6-$C$4)*($C$6-$C$5)))</f>
        <v>9.07687863250297</v>
      </c>
    </row>
    <row r="916" spans="2:6">
      <c r="B916" s="59">
        <v>900</v>
      </c>
      <c r="C916" s="60">
        <f ca="1" t="shared" si="42"/>
        <v>0.581958008704818</v>
      </c>
      <c r="D916" s="60">
        <f ca="1" t="shared" si="43"/>
        <v>0.0863901914046614</v>
      </c>
      <c r="E916" s="60">
        <f ca="1" t="shared" si="44"/>
        <v>2</v>
      </c>
      <c r="F916" s="65">
        <f ca="1">IF(E916=1,$C$4+SQRT(D916*($C$6-$C$4)*($C$5-$C$4)),$C$6-SQRT((1-D916)*($C$6-$C$4)*($C$6-$C$5)))</f>
        <v>8.64825312384653</v>
      </c>
    </row>
    <row r="917" spans="2:6">
      <c r="B917" s="59">
        <v>901</v>
      </c>
      <c r="C917" s="60">
        <f ca="1" t="shared" si="42"/>
        <v>0.202983299764022</v>
      </c>
      <c r="D917" s="60">
        <f ca="1" t="shared" si="43"/>
        <v>0.219573897089384</v>
      </c>
      <c r="E917" s="60">
        <f ca="1" t="shared" si="44"/>
        <v>1</v>
      </c>
      <c r="F917" s="65">
        <f ca="1">IF(E917=1,$C$4+SQRT(D917*($C$6-$C$4)*($C$5-$C$4)),$C$6-SQRT((1-D917)*($C$6-$C$4)*($C$6-$C$5)))</f>
        <v>8.66268227241927</v>
      </c>
    </row>
    <row r="918" spans="2:6">
      <c r="B918" s="59">
        <v>902</v>
      </c>
      <c r="C918" s="60">
        <f ca="1" t="shared" si="42"/>
        <v>0.387886013065515</v>
      </c>
      <c r="D918" s="60">
        <f ca="1" t="shared" si="43"/>
        <v>0.0308375075212908</v>
      </c>
      <c r="E918" s="60">
        <f ca="1" t="shared" si="44"/>
        <v>1</v>
      </c>
      <c r="F918" s="65">
        <f ca="1">IF(E918=1,$C$4+SQRT(D918*($C$6-$C$4)*($C$5-$C$4)),$C$6-SQRT((1-D918)*($C$6-$C$4)*($C$6-$C$5)))</f>
        <v>8.24834454904946</v>
      </c>
    </row>
    <row r="919" spans="2:6">
      <c r="B919" s="59">
        <v>903</v>
      </c>
      <c r="C919" s="60">
        <f ca="1" t="shared" si="42"/>
        <v>0.670563112529705</v>
      </c>
      <c r="D919" s="60">
        <f ca="1" t="shared" si="43"/>
        <v>0.908064811255016</v>
      </c>
      <c r="E919" s="60">
        <f ca="1" t="shared" si="44"/>
        <v>2</v>
      </c>
      <c r="F919" s="65">
        <f ca="1">IF(E919=1,$C$4+SQRT(D919*($C$6-$C$4)*($C$5-$C$4)),$C$6-SQRT((1-D919)*($C$6-$C$4)*($C$6-$C$5)))</f>
        <v>9.57119890684611</v>
      </c>
    </row>
    <row r="920" spans="2:6">
      <c r="B920" s="59">
        <v>904</v>
      </c>
      <c r="C920" s="60">
        <f ca="1" t="shared" si="42"/>
        <v>0.484985790731896</v>
      </c>
      <c r="D920" s="60">
        <f ca="1" t="shared" si="43"/>
        <v>0.905127741113466</v>
      </c>
      <c r="E920" s="60">
        <f ca="1" t="shared" si="44"/>
        <v>1</v>
      </c>
      <c r="F920" s="65">
        <f ca="1">IF(E920=1,$C$4+SQRT(D920*($C$6-$C$4)*($C$5-$C$4)),$C$6-SQRT((1-D920)*($C$6-$C$4)*($C$6-$C$5)))</f>
        <v>9.34545735057895</v>
      </c>
    </row>
    <row r="921" spans="2:6">
      <c r="B921" s="59">
        <v>905</v>
      </c>
      <c r="C921" s="60">
        <f ca="1" t="shared" si="42"/>
        <v>0.542016133835932</v>
      </c>
      <c r="D921" s="60">
        <f ca="1" t="shared" si="43"/>
        <v>0.716472588087472</v>
      </c>
      <c r="E921" s="60">
        <f ca="1" t="shared" si="44"/>
        <v>2</v>
      </c>
      <c r="F921" s="65">
        <f ca="1">IF(E921=1,$C$4+SQRT(D921*($C$6-$C$4)*($C$5-$C$4)),$C$6-SQRT((1-D921)*($C$6-$C$4)*($C$6-$C$5)))</f>
        <v>9.24696957310806</v>
      </c>
    </row>
    <row r="922" spans="2:6">
      <c r="B922" s="59">
        <v>906</v>
      </c>
      <c r="C922" s="60">
        <f ca="1" t="shared" si="42"/>
        <v>0.607911704103345</v>
      </c>
      <c r="D922" s="60">
        <f ca="1" t="shared" si="43"/>
        <v>0.700262234574981</v>
      </c>
      <c r="E922" s="60">
        <f ca="1" t="shared" si="44"/>
        <v>2</v>
      </c>
      <c r="F922" s="65">
        <f ca="1">IF(E922=1,$C$4+SQRT(D922*($C$6-$C$4)*($C$5-$C$4)),$C$6-SQRT((1-D922)*($C$6-$C$4)*($C$6-$C$5)))</f>
        <v>9.22574194815292</v>
      </c>
    </row>
    <row r="923" spans="2:6">
      <c r="B923" s="59">
        <v>907</v>
      </c>
      <c r="C923" s="60">
        <f ca="1" t="shared" si="42"/>
        <v>0.953337231785194</v>
      </c>
      <c r="D923" s="60">
        <f ca="1" t="shared" si="43"/>
        <v>0.725544165621296</v>
      </c>
      <c r="E923" s="60">
        <f ca="1" t="shared" si="44"/>
        <v>2</v>
      </c>
      <c r="F923" s="65">
        <f ca="1">IF(E923=1,$C$4+SQRT(D923*($C$6-$C$4)*($C$5-$C$4)),$C$6-SQRT((1-D923)*($C$6-$C$4)*($C$6-$C$5)))</f>
        <v>9.25911426740866</v>
      </c>
    </row>
    <row r="924" spans="2:6">
      <c r="B924" s="59">
        <v>908</v>
      </c>
      <c r="C924" s="60">
        <f ca="1" t="shared" si="42"/>
        <v>0.861057501556438</v>
      </c>
      <c r="D924" s="60">
        <f ca="1" t="shared" si="43"/>
        <v>0.68256821402717</v>
      </c>
      <c r="E924" s="60">
        <f ca="1" t="shared" si="44"/>
        <v>2</v>
      </c>
      <c r="F924" s="65">
        <f ca="1">IF(E924=1,$C$4+SQRT(D924*($C$6-$C$4)*($C$5-$C$4)),$C$6-SQRT((1-D924)*($C$6-$C$4)*($C$6-$C$5)))</f>
        <v>9.20321673464758</v>
      </c>
    </row>
    <row r="925" spans="2:6">
      <c r="B925" s="59">
        <v>909</v>
      </c>
      <c r="C925" s="60">
        <f ca="1" t="shared" si="42"/>
        <v>0.0521524556731434</v>
      </c>
      <c r="D925" s="60">
        <f ca="1" t="shared" si="43"/>
        <v>0.0710256483309799</v>
      </c>
      <c r="E925" s="60">
        <f ca="1" t="shared" si="44"/>
        <v>1</v>
      </c>
      <c r="F925" s="65">
        <f ca="1">IF(E925=1,$C$4+SQRT(D925*($C$6-$C$4)*($C$5-$C$4)),$C$6-SQRT((1-D925)*($C$6-$C$4)*($C$6-$C$5)))</f>
        <v>8.37689693108589</v>
      </c>
    </row>
    <row r="926" spans="2:6">
      <c r="B926" s="59">
        <v>910</v>
      </c>
      <c r="C926" s="60">
        <f ca="1" t="shared" si="42"/>
        <v>0.683546055455157</v>
      </c>
      <c r="D926" s="60">
        <f ca="1" t="shared" si="43"/>
        <v>0.991871247037004</v>
      </c>
      <c r="E926" s="60">
        <f ca="1" t="shared" si="44"/>
        <v>2</v>
      </c>
      <c r="F926" s="65">
        <f ca="1">IF(E926=1,$C$4+SQRT(D926*($C$6-$C$4)*($C$5-$C$4)),$C$6-SQRT((1-D926)*($C$6-$C$4)*($C$6-$C$5)))</f>
        <v>9.87249507489515</v>
      </c>
    </row>
    <row r="927" spans="2:6">
      <c r="B927" s="59">
        <v>911</v>
      </c>
      <c r="C927" s="60">
        <f ca="1" t="shared" si="42"/>
        <v>0.670630325503147</v>
      </c>
      <c r="D927" s="60">
        <f ca="1" t="shared" si="43"/>
        <v>0.577679964795151</v>
      </c>
      <c r="E927" s="60">
        <f ca="1" t="shared" si="44"/>
        <v>2</v>
      </c>
      <c r="F927" s="65">
        <f ca="1">IF(E927=1,$C$4+SQRT(D927*($C$6-$C$4)*($C$5-$C$4)),$C$6-SQRT((1-D927)*($C$6-$C$4)*($C$6-$C$5)))</f>
        <v>9.08095698119745</v>
      </c>
    </row>
    <row r="928" spans="2:6">
      <c r="B928" s="59">
        <v>912</v>
      </c>
      <c r="C928" s="60">
        <f ca="1" t="shared" si="42"/>
        <v>0.914758729194756</v>
      </c>
      <c r="D928" s="60">
        <f ca="1" t="shared" si="43"/>
        <v>0.18582973798978</v>
      </c>
      <c r="E928" s="60">
        <f ca="1" t="shared" si="44"/>
        <v>2</v>
      </c>
      <c r="F928" s="65">
        <f ca="1">IF(E928=1,$C$4+SQRT(D928*($C$6-$C$4)*($C$5-$C$4)),$C$6-SQRT((1-D928)*($C$6-$C$4)*($C$6-$C$5)))</f>
        <v>8.72393553296848</v>
      </c>
    </row>
    <row r="929" spans="2:6">
      <c r="B929" s="59">
        <v>913</v>
      </c>
      <c r="C929" s="60">
        <f ca="1" t="shared" si="42"/>
        <v>0.561793204797918</v>
      </c>
      <c r="D929" s="60">
        <f ca="1" t="shared" si="43"/>
        <v>0.827644133924687</v>
      </c>
      <c r="E929" s="60">
        <f ca="1" t="shared" si="44"/>
        <v>2</v>
      </c>
      <c r="F929" s="65">
        <f ca="1">IF(E929=1,$C$4+SQRT(D929*($C$6-$C$4)*($C$5-$C$4)),$C$6-SQRT((1-D929)*($C$6-$C$4)*($C$6-$C$5)))</f>
        <v>9.41287843494671</v>
      </c>
    </row>
    <row r="930" spans="2:6">
      <c r="B930" s="59">
        <v>914</v>
      </c>
      <c r="C930" s="60">
        <f ca="1" t="shared" si="42"/>
        <v>0.146004660854674</v>
      </c>
      <c r="D930" s="60">
        <f ca="1" t="shared" si="43"/>
        <v>0.989680777577241</v>
      </c>
      <c r="E930" s="60">
        <f ca="1" t="shared" si="44"/>
        <v>1</v>
      </c>
      <c r="F930" s="65">
        <f ca="1">IF(E930=1,$C$4+SQRT(D930*($C$6-$C$4)*($C$5-$C$4)),$C$6-SQRT((1-D930)*($C$6-$C$4)*($C$6-$C$5)))</f>
        <v>9.40689784815902</v>
      </c>
    </row>
    <row r="931" spans="2:6">
      <c r="B931" s="59">
        <v>915</v>
      </c>
      <c r="C931" s="60">
        <f ca="1" t="shared" si="42"/>
        <v>0.469400697079681</v>
      </c>
      <c r="D931" s="60">
        <f ca="1" t="shared" si="43"/>
        <v>0.971298595253005</v>
      </c>
      <c r="E931" s="60">
        <f ca="1" t="shared" si="44"/>
        <v>1</v>
      </c>
      <c r="F931" s="65">
        <f ca="1">IF(E931=1,$C$4+SQRT(D931*($C$6-$C$4)*($C$5-$C$4)),$C$6-SQRT((1-D931)*($C$6-$C$4)*($C$6-$C$5)))</f>
        <v>9.39377085294033</v>
      </c>
    </row>
    <row r="932" spans="2:6">
      <c r="B932" s="59">
        <v>916</v>
      </c>
      <c r="C932" s="60">
        <f ca="1" t="shared" si="42"/>
        <v>0.545723523631056</v>
      </c>
      <c r="D932" s="60">
        <f ca="1" t="shared" si="43"/>
        <v>0.408673331555626</v>
      </c>
      <c r="E932" s="60">
        <f ca="1" t="shared" si="44"/>
        <v>2</v>
      </c>
      <c r="F932" s="65">
        <f ca="1">IF(E932=1,$C$4+SQRT(D932*($C$6-$C$4)*($C$5-$C$4)),$C$6-SQRT((1-D932)*($C$6-$C$4)*($C$6-$C$5)))</f>
        <v>8.91250133936232</v>
      </c>
    </row>
    <row r="933" spans="2:6">
      <c r="B933" s="59">
        <v>917</v>
      </c>
      <c r="C933" s="60">
        <f ca="1" t="shared" si="42"/>
        <v>0.474810265702231</v>
      </c>
      <c r="D933" s="60">
        <f ca="1" t="shared" si="43"/>
        <v>0.346498113328066</v>
      </c>
      <c r="E933" s="60">
        <f ca="1" t="shared" si="44"/>
        <v>1</v>
      </c>
      <c r="F933" s="65">
        <f ca="1">IF(E933=1,$C$4+SQRT(D933*($C$6-$C$4)*($C$5-$C$4)),$C$6-SQRT((1-D933)*($C$6-$C$4)*($C$6-$C$5)))</f>
        <v>8.83246394916304</v>
      </c>
    </row>
    <row r="934" spans="2:6">
      <c r="B934" s="59">
        <v>918</v>
      </c>
      <c r="C934" s="60">
        <f ca="1" t="shared" si="42"/>
        <v>0.601065751486759</v>
      </c>
      <c r="D934" s="60">
        <f ca="1" t="shared" si="43"/>
        <v>0.910614653725534</v>
      </c>
      <c r="E934" s="60">
        <f ca="1" t="shared" si="44"/>
        <v>2</v>
      </c>
      <c r="F934" s="65">
        <f ca="1">IF(E934=1,$C$4+SQRT(D934*($C$6-$C$4)*($C$5-$C$4)),$C$6-SQRT((1-D934)*($C$6-$C$4)*($C$6-$C$5)))</f>
        <v>9.57718716605461</v>
      </c>
    </row>
    <row r="935" spans="2:6">
      <c r="B935" s="59">
        <v>919</v>
      </c>
      <c r="C935" s="60">
        <f ca="1" t="shared" si="42"/>
        <v>0.873105684235256</v>
      </c>
      <c r="D935" s="60">
        <f ca="1" t="shared" si="43"/>
        <v>0.0469682104931344</v>
      </c>
      <c r="E935" s="60">
        <f ca="1" t="shared" si="44"/>
        <v>2</v>
      </c>
      <c r="F935" s="65">
        <f ca="1">IF(E935=1,$C$4+SQRT(D935*($C$6-$C$4)*($C$5-$C$4)),$C$6-SQRT((1-D935)*($C$6-$C$4)*($C$6-$C$5)))</f>
        <v>8.61939738555451</v>
      </c>
    </row>
    <row r="936" spans="2:6">
      <c r="B936" s="59">
        <v>920</v>
      </c>
      <c r="C936" s="60">
        <f ca="1" t="shared" si="42"/>
        <v>0.314662265154181</v>
      </c>
      <c r="D936" s="60">
        <f ca="1" t="shared" si="43"/>
        <v>0.523290865254044</v>
      </c>
      <c r="E936" s="60">
        <f ca="1" t="shared" si="44"/>
        <v>1</v>
      </c>
      <c r="F936" s="65">
        <f ca="1">IF(E936=1,$C$4+SQRT(D936*($C$6-$C$4)*($C$5-$C$4)),$C$6-SQRT((1-D936)*($C$6-$C$4)*($C$6-$C$5)))</f>
        <v>9.02302577216221</v>
      </c>
    </row>
    <row r="937" spans="2:6">
      <c r="B937" s="59">
        <v>921</v>
      </c>
      <c r="C937" s="60">
        <f ca="1" t="shared" si="42"/>
        <v>0.96694910673804</v>
      </c>
      <c r="D937" s="60">
        <f ca="1" t="shared" si="43"/>
        <v>0.13183608622905</v>
      </c>
      <c r="E937" s="60">
        <f ca="1" t="shared" si="44"/>
        <v>2</v>
      </c>
      <c r="F937" s="65">
        <f ca="1">IF(E937=1,$C$4+SQRT(D937*($C$6-$C$4)*($C$5-$C$4)),$C$6-SQRT((1-D937)*($C$6-$C$4)*($C$6-$C$5)))</f>
        <v>8.68230207272611</v>
      </c>
    </row>
    <row r="938" spans="2:6">
      <c r="B938" s="59">
        <v>922</v>
      </c>
      <c r="C938" s="60">
        <f ca="1" t="shared" si="42"/>
        <v>0.0519833695875209</v>
      </c>
      <c r="D938" s="60">
        <f ca="1" t="shared" si="43"/>
        <v>0.798373140723897</v>
      </c>
      <c r="E938" s="60">
        <f ca="1" t="shared" si="44"/>
        <v>1</v>
      </c>
      <c r="F938" s="65">
        <f ca="1">IF(E938=1,$C$4+SQRT(D938*($C$6-$C$4)*($C$5-$C$4)),$C$6-SQRT((1-D938)*($C$6-$C$4)*($C$6-$C$5)))</f>
        <v>9.26362426434751</v>
      </c>
    </row>
    <row r="939" spans="2:6">
      <c r="B939" s="59">
        <v>923</v>
      </c>
      <c r="C939" s="60">
        <f ca="1" t="shared" si="42"/>
        <v>0.859039081847389</v>
      </c>
      <c r="D939" s="60">
        <f ca="1" t="shared" si="43"/>
        <v>0.793382791251058</v>
      </c>
      <c r="E939" s="60">
        <f ca="1" t="shared" si="44"/>
        <v>2</v>
      </c>
      <c r="F939" s="65">
        <f ca="1">IF(E939=1,$C$4+SQRT(D939*($C$6-$C$4)*($C$5-$C$4)),$C$6-SQRT((1-D939)*($C$6-$C$4)*($C$6-$C$5)))</f>
        <v>9.35716688207756</v>
      </c>
    </row>
    <row r="940" spans="2:6">
      <c r="B940" s="59">
        <v>924</v>
      </c>
      <c r="C940" s="60">
        <f ca="1" t="shared" si="42"/>
        <v>0.941955584566228</v>
      </c>
      <c r="D940" s="60">
        <f ca="1" t="shared" si="43"/>
        <v>0.55044261603516</v>
      </c>
      <c r="E940" s="60">
        <f ca="1" t="shared" si="44"/>
        <v>2</v>
      </c>
      <c r="F940" s="65">
        <f ca="1">IF(E940=1,$C$4+SQRT(D940*($C$6-$C$4)*($C$5-$C$4)),$C$6-SQRT((1-D940)*($C$6-$C$4)*($C$6-$C$5)))</f>
        <v>9.05178337499827</v>
      </c>
    </row>
    <row r="941" spans="2:6">
      <c r="B941" s="59">
        <v>925</v>
      </c>
      <c r="C941" s="60">
        <f ca="1" t="shared" si="42"/>
        <v>0.096484565149211</v>
      </c>
      <c r="D941" s="60">
        <f ca="1" t="shared" si="43"/>
        <v>0.603096452679509</v>
      </c>
      <c r="E941" s="60">
        <f ca="1" t="shared" si="44"/>
        <v>1</v>
      </c>
      <c r="F941" s="65">
        <f ca="1">IF(E941=1,$C$4+SQRT(D941*($C$6-$C$4)*($C$5-$C$4)),$C$6-SQRT((1-D941)*($C$6-$C$4)*($C$6-$C$5)))</f>
        <v>9.09826813909856</v>
      </c>
    </row>
    <row r="942" spans="2:6">
      <c r="B942" s="59">
        <v>926</v>
      </c>
      <c r="C942" s="60">
        <f ca="1" t="shared" si="42"/>
        <v>0.579395222929032</v>
      </c>
      <c r="D942" s="60">
        <f ca="1" t="shared" si="43"/>
        <v>0.0583978463310912</v>
      </c>
      <c r="E942" s="60">
        <f ca="1" t="shared" si="44"/>
        <v>2</v>
      </c>
      <c r="F942" s="65">
        <f ca="1">IF(E942=1,$C$4+SQRT(D942*($C$6-$C$4)*($C$5-$C$4)),$C$6-SQRT((1-D942)*($C$6-$C$4)*($C$6-$C$5)))</f>
        <v>8.62770108673882</v>
      </c>
    </row>
    <row r="943" spans="2:6">
      <c r="B943" s="59">
        <v>927</v>
      </c>
      <c r="C943" s="60">
        <f ca="1" t="shared" si="42"/>
        <v>0.987071854633806</v>
      </c>
      <c r="D943" s="60">
        <f ca="1" t="shared" si="43"/>
        <v>0.0364933652869792</v>
      </c>
      <c r="E943" s="60">
        <f ca="1" t="shared" si="44"/>
        <v>2</v>
      </c>
      <c r="F943" s="65">
        <f ca="1">IF(E943=1,$C$4+SQRT(D943*($C$6-$C$4)*($C$5-$C$4)),$C$6-SQRT((1-D943)*($C$6-$C$4)*($C$6-$C$5)))</f>
        <v>8.6118309651105</v>
      </c>
    </row>
    <row r="944" spans="2:6">
      <c r="B944" s="59">
        <v>928</v>
      </c>
      <c r="C944" s="60">
        <f ca="1" t="shared" si="42"/>
        <v>0.58001207968967</v>
      </c>
      <c r="D944" s="60">
        <f ca="1" t="shared" si="43"/>
        <v>0.549517320495301</v>
      </c>
      <c r="E944" s="60">
        <f ca="1" t="shared" si="44"/>
        <v>2</v>
      </c>
      <c r="F944" s="65">
        <f ca="1">IF(E944=1,$C$4+SQRT(D944*($C$6-$C$4)*($C$5-$C$4)),$C$6-SQRT((1-D944)*($C$6-$C$4)*($C$6-$C$5)))</f>
        <v>9.05080804943921</v>
      </c>
    </row>
    <row r="945" spans="2:6">
      <c r="B945" s="59">
        <v>929</v>
      </c>
      <c r="C945" s="60">
        <f ca="1" t="shared" si="42"/>
        <v>0.744687527553424</v>
      </c>
      <c r="D945" s="60">
        <f ca="1" t="shared" si="43"/>
        <v>0.396085728916818</v>
      </c>
      <c r="E945" s="60">
        <f ca="1" t="shared" si="44"/>
        <v>2</v>
      </c>
      <c r="F945" s="65">
        <f ca="1">IF(E945=1,$C$4+SQRT(D945*($C$6-$C$4)*($C$5-$C$4)),$C$6-SQRT((1-D945)*($C$6-$C$4)*($C$6-$C$5)))</f>
        <v>8.90098746951349</v>
      </c>
    </row>
    <row r="946" spans="2:6">
      <c r="B946" s="59">
        <v>930</v>
      </c>
      <c r="C946" s="60">
        <f ca="1" t="shared" si="42"/>
        <v>0.889069402412394</v>
      </c>
      <c r="D946" s="60">
        <f ca="1" t="shared" si="43"/>
        <v>0.425272205938172</v>
      </c>
      <c r="E946" s="60">
        <f ca="1" t="shared" si="44"/>
        <v>2</v>
      </c>
      <c r="F946" s="65">
        <f ca="1">IF(E946=1,$C$4+SQRT(D946*($C$6-$C$4)*($C$5-$C$4)),$C$6-SQRT((1-D946)*($C$6-$C$4)*($C$6-$C$5)))</f>
        <v>8.92787333391821</v>
      </c>
    </row>
    <row r="947" spans="2:6">
      <c r="B947" s="59">
        <v>931</v>
      </c>
      <c r="C947" s="60">
        <f ca="1" t="shared" si="42"/>
        <v>0.910511378253666</v>
      </c>
      <c r="D947" s="60">
        <f ca="1" t="shared" si="43"/>
        <v>0.305575517312989</v>
      </c>
      <c r="E947" s="60">
        <f ca="1" t="shared" si="44"/>
        <v>2</v>
      </c>
      <c r="F947" s="65">
        <f ca="1">IF(E947=1,$C$4+SQRT(D947*($C$6-$C$4)*($C$5-$C$4)),$C$6-SQRT((1-D947)*($C$6-$C$4)*($C$6-$C$5)))</f>
        <v>8.821505636257</v>
      </c>
    </row>
    <row r="948" spans="2:6">
      <c r="B948" s="59">
        <v>932</v>
      </c>
      <c r="C948" s="60">
        <f ca="1" t="shared" si="42"/>
        <v>0.230094858456308</v>
      </c>
      <c r="D948" s="60">
        <f ca="1" t="shared" si="43"/>
        <v>0.399601595465133</v>
      </c>
      <c r="E948" s="60">
        <f ca="1" t="shared" si="44"/>
        <v>1</v>
      </c>
      <c r="F948" s="65">
        <f ca="1">IF(E948=1,$C$4+SQRT(D948*($C$6-$C$4)*($C$5-$C$4)),$C$6-SQRT((1-D948)*($C$6-$C$4)*($C$6-$C$5)))</f>
        <v>8.89398165022011</v>
      </c>
    </row>
    <row r="949" spans="2:6">
      <c r="B949" s="59">
        <v>933</v>
      </c>
      <c r="C949" s="60">
        <f ca="1" t="shared" si="42"/>
        <v>0.462934458550739</v>
      </c>
      <c r="D949" s="60">
        <f ca="1" t="shared" si="43"/>
        <v>0.645745929492622</v>
      </c>
      <c r="E949" s="60">
        <f ca="1" t="shared" si="44"/>
        <v>1</v>
      </c>
      <c r="F949" s="65">
        <f ca="1">IF(E949=1,$C$4+SQRT(D949*($C$6-$C$4)*($C$5-$C$4)),$C$6-SQRT((1-D949)*($C$6-$C$4)*($C$6-$C$5)))</f>
        <v>9.13643823368683</v>
      </c>
    </row>
    <row r="950" spans="2:6">
      <c r="B950" s="59">
        <v>934</v>
      </c>
      <c r="C950" s="60">
        <f ca="1" t="shared" si="42"/>
        <v>0.710327578669683</v>
      </c>
      <c r="D950" s="60">
        <f ca="1" t="shared" si="43"/>
        <v>0.568585969287855</v>
      </c>
      <c r="E950" s="60">
        <f ca="1" t="shared" si="44"/>
        <v>2</v>
      </c>
      <c r="F950" s="65">
        <f ca="1">IF(E950=1,$C$4+SQRT(D950*($C$6-$C$4)*($C$5-$C$4)),$C$6-SQRT((1-D950)*($C$6-$C$4)*($C$6-$C$5)))</f>
        <v>9.07111461340794</v>
      </c>
    </row>
    <row r="951" spans="2:6">
      <c r="B951" s="59">
        <v>935</v>
      </c>
      <c r="C951" s="60">
        <f ca="1" t="shared" si="42"/>
        <v>0.562837338606985</v>
      </c>
      <c r="D951" s="60">
        <f ca="1" t="shared" si="43"/>
        <v>0.651669308635934</v>
      </c>
      <c r="E951" s="60">
        <f ca="1" t="shared" si="44"/>
        <v>2</v>
      </c>
      <c r="F951" s="65">
        <f ca="1">IF(E951=1,$C$4+SQRT(D951*($C$6-$C$4)*($C$5-$C$4)),$C$6-SQRT((1-D951)*($C$6-$C$4)*($C$6-$C$5)))</f>
        <v>9.16533756360542</v>
      </c>
    </row>
    <row r="952" spans="2:6">
      <c r="B952" s="59">
        <v>936</v>
      </c>
      <c r="C952" s="60">
        <f ca="1" t="shared" si="42"/>
        <v>0.842248611635179</v>
      </c>
      <c r="D952" s="60">
        <f ca="1" t="shared" si="43"/>
        <v>0.599171442925071</v>
      </c>
      <c r="E952" s="60">
        <f ca="1" t="shared" si="44"/>
        <v>2</v>
      </c>
      <c r="F952" s="65">
        <f ca="1">IF(E952=1,$C$4+SQRT(D952*($C$6-$C$4)*($C$5-$C$4)),$C$6-SQRT((1-D952)*($C$6-$C$4)*($C$6-$C$5)))</f>
        <v>9.10464693324373</v>
      </c>
    </row>
    <row r="953" spans="2:6">
      <c r="B953" s="59">
        <v>937</v>
      </c>
      <c r="C953" s="60">
        <f ca="1" t="shared" si="42"/>
        <v>0.0772763082340004</v>
      </c>
      <c r="D953" s="60">
        <f ca="1" t="shared" si="43"/>
        <v>0.213753941193049</v>
      </c>
      <c r="E953" s="60">
        <f ca="1" t="shared" si="44"/>
        <v>1</v>
      </c>
      <c r="F953" s="65">
        <f ca="1">IF(E953=1,$C$4+SQRT(D953*($C$6-$C$4)*($C$5-$C$4)),$C$6-SQRT((1-D953)*($C$6-$C$4)*($C$6-$C$5)))</f>
        <v>8.65384086931462</v>
      </c>
    </row>
    <row r="954" spans="2:6">
      <c r="B954" s="59">
        <v>938</v>
      </c>
      <c r="C954" s="60">
        <f ca="1" t="shared" si="42"/>
        <v>0.229448030800725</v>
      </c>
      <c r="D954" s="60">
        <f ca="1" t="shared" si="43"/>
        <v>0.595798858068985</v>
      </c>
      <c r="E954" s="60">
        <f ca="1" t="shared" si="44"/>
        <v>1</v>
      </c>
      <c r="F954" s="65">
        <f ca="1">IF(E954=1,$C$4+SQRT(D954*($C$6-$C$4)*($C$5-$C$4)),$C$6-SQRT((1-D954)*($C$6-$C$4)*($C$6-$C$5)))</f>
        <v>9.09160327781569</v>
      </c>
    </row>
    <row r="955" spans="2:6">
      <c r="B955" s="59">
        <v>939</v>
      </c>
      <c r="C955" s="60">
        <f ca="1" t="shared" si="42"/>
        <v>0.906398143398444</v>
      </c>
      <c r="D955" s="60">
        <f ca="1" t="shared" si="43"/>
        <v>0.708261703300057</v>
      </c>
      <c r="E955" s="60">
        <f ca="1" t="shared" si="44"/>
        <v>2</v>
      </c>
      <c r="F955" s="65">
        <f ca="1">IF(E955=1,$C$4+SQRT(D955*($C$6-$C$4)*($C$5-$C$4)),$C$6-SQRT((1-D955)*($C$6-$C$4)*($C$6-$C$5)))</f>
        <v>9.23614360420306</v>
      </c>
    </row>
    <row r="956" spans="2:6">
      <c r="B956" s="59">
        <v>940</v>
      </c>
      <c r="C956" s="60">
        <f ca="1" t="shared" si="42"/>
        <v>0.436062142224855</v>
      </c>
      <c r="D956" s="60">
        <f ca="1" t="shared" si="43"/>
        <v>0.620656165846682</v>
      </c>
      <c r="E956" s="60">
        <f ca="1" t="shared" si="44"/>
        <v>1</v>
      </c>
      <c r="F956" s="65">
        <f ca="1">IF(E956=1,$C$4+SQRT(D956*($C$6-$C$4)*($C$5-$C$4)),$C$6-SQRT((1-D956)*($C$6-$C$4)*($C$6-$C$5)))</f>
        <v>9.11414197106714</v>
      </c>
    </row>
    <row r="957" spans="2:6">
      <c r="B957" s="59">
        <v>941</v>
      </c>
      <c r="C957" s="60">
        <f ca="1" t="shared" si="42"/>
        <v>0.737742491490133</v>
      </c>
      <c r="D957" s="60">
        <f ca="1" t="shared" si="43"/>
        <v>0.269688079457471</v>
      </c>
      <c r="E957" s="60">
        <f ca="1" t="shared" si="44"/>
        <v>2</v>
      </c>
      <c r="F957" s="65">
        <f ca="1">IF(E957=1,$C$4+SQRT(D957*($C$6-$C$4)*($C$5-$C$4)),$C$6-SQRT((1-D957)*($C$6-$C$4)*($C$6-$C$5)))</f>
        <v>8.79143728293272</v>
      </c>
    </row>
    <row r="958" spans="2:6">
      <c r="B958" s="59">
        <v>942</v>
      </c>
      <c r="C958" s="60">
        <f ca="1" t="shared" si="42"/>
        <v>0.0548073068484658</v>
      </c>
      <c r="D958" s="60">
        <f ca="1" t="shared" si="43"/>
        <v>0.622191269720156</v>
      </c>
      <c r="E958" s="60">
        <f ca="1" t="shared" si="44"/>
        <v>1</v>
      </c>
      <c r="F958" s="65">
        <f ca="1">IF(E958=1,$C$4+SQRT(D958*($C$6-$C$4)*($C$5-$C$4)),$C$6-SQRT((1-D958)*($C$6-$C$4)*($C$6-$C$5)))</f>
        <v>9.11551895521336</v>
      </c>
    </row>
    <row r="959" spans="2:6">
      <c r="B959" s="59">
        <v>943</v>
      </c>
      <c r="C959" s="60">
        <f ca="1" t="shared" si="42"/>
        <v>0.205732879341062</v>
      </c>
      <c r="D959" s="60">
        <f ca="1" t="shared" si="43"/>
        <v>0.674221434931707</v>
      </c>
      <c r="E959" s="60">
        <f ca="1" t="shared" si="44"/>
        <v>1</v>
      </c>
      <c r="F959" s="65">
        <f ca="1">IF(E959=1,$C$4+SQRT(D959*($C$6-$C$4)*($C$5-$C$4)),$C$6-SQRT((1-D959)*($C$6-$C$4)*($C$6-$C$5)))</f>
        <v>9.16122472840679</v>
      </c>
    </row>
    <row r="960" spans="2:6">
      <c r="B960" s="59">
        <v>944</v>
      </c>
      <c r="C960" s="60">
        <f ca="1" t="shared" si="42"/>
        <v>0.329236512827627</v>
      </c>
      <c r="D960" s="60">
        <f ca="1" t="shared" si="43"/>
        <v>0.104699788267316</v>
      </c>
      <c r="E960" s="60">
        <f ca="1" t="shared" si="44"/>
        <v>1</v>
      </c>
      <c r="F960" s="65">
        <f ca="1">IF(E960=1,$C$4+SQRT(D960*($C$6-$C$4)*($C$5-$C$4)),$C$6-SQRT((1-D960)*($C$6-$C$4)*($C$6-$C$5)))</f>
        <v>8.4576019848456</v>
      </c>
    </row>
    <row r="961" spans="2:6">
      <c r="B961" s="59">
        <v>945</v>
      </c>
      <c r="C961" s="60">
        <f ca="1" t="shared" si="42"/>
        <v>0.135677794256024</v>
      </c>
      <c r="D961" s="60">
        <f ca="1" t="shared" si="43"/>
        <v>0.144548979063525</v>
      </c>
      <c r="E961" s="60">
        <f ca="1" t="shared" si="44"/>
        <v>1</v>
      </c>
      <c r="F961" s="65">
        <f ca="1">IF(E961=1,$C$4+SQRT(D961*($C$6-$C$4)*($C$5-$C$4)),$C$6-SQRT((1-D961)*($C$6-$C$4)*($C$6-$C$5)))</f>
        <v>8.53767830356734</v>
      </c>
    </row>
    <row r="962" spans="2:6">
      <c r="B962" s="59">
        <v>946</v>
      </c>
      <c r="C962" s="60">
        <f ca="1" t="shared" si="42"/>
        <v>0.979217221587698</v>
      </c>
      <c r="D962" s="60">
        <f ca="1" t="shared" si="43"/>
        <v>0.17274347336205</v>
      </c>
      <c r="E962" s="60">
        <f ca="1" t="shared" si="44"/>
        <v>2</v>
      </c>
      <c r="F962" s="65">
        <f ca="1">IF(E962=1,$C$4+SQRT(D962*($C$6-$C$4)*($C$5-$C$4)),$C$6-SQRT((1-D962)*($C$6-$C$4)*($C$6-$C$5)))</f>
        <v>8.7137212381152</v>
      </c>
    </row>
    <row r="963" spans="2:6">
      <c r="B963" s="59">
        <v>947</v>
      </c>
      <c r="C963" s="60">
        <f ca="1" t="shared" si="42"/>
        <v>0.807039237877413</v>
      </c>
      <c r="D963" s="60">
        <f ca="1" t="shared" si="43"/>
        <v>0.88171340884294</v>
      </c>
      <c r="E963" s="60">
        <f ca="1" t="shared" si="44"/>
        <v>2</v>
      </c>
      <c r="F963" s="65">
        <f ca="1">IF(E963=1,$C$4+SQRT(D963*($C$6-$C$4)*($C$5-$C$4)),$C$6-SQRT((1-D963)*($C$6-$C$4)*($C$6-$C$5)))</f>
        <v>9.51361210714686</v>
      </c>
    </row>
    <row r="964" spans="2:6">
      <c r="B964" s="59">
        <v>948</v>
      </c>
      <c r="C964" s="60">
        <f ca="1" t="shared" si="42"/>
        <v>0.820871552545418</v>
      </c>
      <c r="D964" s="60">
        <f ca="1" t="shared" si="43"/>
        <v>0.22997509814427</v>
      </c>
      <c r="E964" s="60">
        <f ca="1" t="shared" si="44"/>
        <v>2</v>
      </c>
      <c r="F964" s="65">
        <f ca="1">IF(E964=1,$C$4+SQRT(D964*($C$6-$C$4)*($C$5-$C$4)),$C$6-SQRT((1-D964)*($C$6-$C$4)*($C$6-$C$5)))</f>
        <v>8.75901256907596</v>
      </c>
    </row>
    <row r="965" spans="2:6">
      <c r="B965" s="59">
        <v>949</v>
      </c>
      <c r="C965" s="60">
        <f ca="1" t="shared" si="42"/>
        <v>0.776559529968861</v>
      </c>
      <c r="D965" s="60">
        <f ca="1" t="shared" si="43"/>
        <v>0.796426019934688</v>
      </c>
      <c r="E965" s="60">
        <f ca="1" t="shared" si="44"/>
        <v>2</v>
      </c>
      <c r="F965" s="65">
        <f ca="1">IF(E965=1,$C$4+SQRT(D965*($C$6-$C$4)*($C$5-$C$4)),$C$6-SQRT((1-D965)*($C$6-$C$4)*($C$6-$C$5)))</f>
        <v>9.36191853174487</v>
      </c>
    </row>
    <row r="966" spans="2:6">
      <c r="B966" s="59">
        <v>950</v>
      </c>
      <c r="C966" s="60">
        <f ca="1" t="shared" si="42"/>
        <v>0.950213115966173</v>
      </c>
      <c r="D966" s="60">
        <f ca="1" t="shared" si="43"/>
        <v>0.969490390396818</v>
      </c>
      <c r="E966" s="60">
        <f ca="1" t="shared" si="44"/>
        <v>2</v>
      </c>
      <c r="F966" s="65">
        <f ca="1">IF(E966=1,$C$4+SQRT(D966*($C$6-$C$4)*($C$5-$C$4)),$C$6-SQRT((1-D966)*($C$6-$C$4)*($C$6-$C$5)))</f>
        <v>9.75297931421364</v>
      </c>
    </row>
    <row r="967" spans="2:6">
      <c r="B967" s="59">
        <v>951</v>
      </c>
      <c r="C967" s="60">
        <f ca="1" t="shared" si="42"/>
        <v>0.37089200315708</v>
      </c>
      <c r="D967" s="60">
        <f ca="1" t="shared" si="43"/>
        <v>0.659754702539127</v>
      </c>
      <c r="E967" s="60">
        <f ca="1" t="shared" si="44"/>
        <v>1</v>
      </c>
      <c r="F967" s="65">
        <f ca="1">IF(E967=1,$C$4+SQRT(D967*($C$6-$C$4)*($C$5-$C$4)),$C$6-SQRT((1-D967)*($C$6-$C$4)*($C$6-$C$5)))</f>
        <v>9.14869900543104</v>
      </c>
    </row>
    <row r="968" spans="2:6">
      <c r="B968" s="59">
        <v>952</v>
      </c>
      <c r="C968" s="60">
        <f ca="1" t="shared" si="42"/>
        <v>0.798510810305257</v>
      </c>
      <c r="D968" s="60">
        <f ca="1" t="shared" si="43"/>
        <v>0.166259577758267</v>
      </c>
      <c r="E968" s="60">
        <f ca="1" t="shared" si="44"/>
        <v>2</v>
      </c>
      <c r="F968" s="65">
        <f ca="1">IF(E968=1,$C$4+SQRT(D968*($C$6-$C$4)*($C$5-$C$4)),$C$6-SQRT((1-D968)*($C$6-$C$4)*($C$6-$C$5)))</f>
        <v>8.70869026005243</v>
      </c>
    </row>
    <row r="969" spans="2:6">
      <c r="B969" s="59">
        <v>953</v>
      </c>
      <c r="C969" s="60">
        <f ca="1" t="shared" si="42"/>
        <v>0.366324030384799</v>
      </c>
      <c r="D969" s="60">
        <f ca="1" t="shared" si="43"/>
        <v>0.820266626027412</v>
      </c>
      <c r="E969" s="60">
        <f ca="1" t="shared" si="44"/>
        <v>1</v>
      </c>
      <c r="F969" s="65">
        <f ca="1">IF(E969=1,$C$4+SQRT(D969*($C$6-$C$4)*($C$5-$C$4)),$C$6-SQRT((1-D969)*($C$6-$C$4)*($C$6-$C$5)))</f>
        <v>9.28083303051367</v>
      </c>
    </row>
    <row r="970" spans="2:6">
      <c r="B970" s="59">
        <v>954</v>
      </c>
      <c r="C970" s="60">
        <f ca="1" t="shared" si="42"/>
        <v>0.666172289718608</v>
      </c>
      <c r="D970" s="60">
        <f ca="1" t="shared" si="43"/>
        <v>0.419426435044685</v>
      </c>
      <c r="E970" s="60">
        <f ca="1" t="shared" si="44"/>
        <v>2</v>
      </c>
      <c r="F970" s="65">
        <f ca="1">IF(E970=1,$C$4+SQRT(D970*($C$6-$C$4)*($C$5-$C$4)),$C$6-SQRT((1-D970)*($C$6-$C$4)*($C$6-$C$5)))</f>
        <v>8.92243462847462</v>
      </c>
    </row>
    <row r="971" spans="2:6">
      <c r="B971" s="59">
        <v>955</v>
      </c>
      <c r="C971" s="60">
        <f ca="1" t="shared" si="42"/>
        <v>0.31390976560095</v>
      </c>
      <c r="D971" s="60">
        <f ca="1" t="shared" si="43"/>
        <v>0.115646704816081</v>
      </c>
      <c r="E971" s="60">
        <f ca="1" t="shared" si="44"/>
        <v>1</v>
      </c>
      <c r="F971" s="65">
        <f ca="1">IF(E971=1,$C$4+SQRT(D971*($C$6-$C$4)*($C$5-$C$4)),$C$6-SQRT((1-D971)*($C$6-$C$4)*($C$6-$C$5)))</f>
        <v>8.48092973461012</v>
      </c>
    </row>
    <row r="972" spans="2:6">
      <c r="B972" s="59">
        <v>956</v>
      </c>
      <c r="C972" s="60">
        <f ca="1" t="shared" si="42"/>
        <v>0.449513453714658</v>
      </c>
      <c r="D972" s="60">
        <f ca="1" t="shared" si="43"/>
        <v>0.0282825271883891</v>
      </c>
      <c r="E972" s="60">
        <f ca="1" t="shared" si="44"/>
        <v>1</v>
      </c>
      <c r="F972" s="65">
        <f ca="1">IF(E972=1,$C$4+SQRT(D972*($C$6-$C$4)*($C$5-$C$4)),$C$6-SQRT((1-D972)*($C$6-$C$4)*($C$6-$C$5)))</f>
        <v>8.23783409002239</v>
      </c>
    </row>
    <row r="973" spans="2:6">
      <c r="B973" s="59">
        <v>957</v>
      </c>
      <c r="C973" s="60">
        <f ca="1" t="shared" si="42"/>
        <v>0.846079478683408</v>
      </c>
      <c r="D973" s="60">
        <f ca="1" t="shared" si="43"/>
        <v>0.0995294157647617</v>
      </c>
      <c r="E973" s="60">
        <f ca="1" t="shared" si="44"/>
        <v>2</v>
      </c>
      <c r="F973" s="65">
        <f ca="1">IF(E973=1,$C$4+SQRT(D973*($C$6-$C$4)*($C$5-$C$4)),$C$6-SQRT((1-D973)*($C$6-$C$4)*($C$6-$C$5)))</f>
        <v>8.65800850655808</v>
      </c>
    </row>
    <row r="974" spans="2:6">
      <c r="B974" s="59">
        <v>958</v>
      </c>
      <c r="C974" s="60">
        <f ca="1" t="shared" si="42"/>
        <v>0.190743694540721</v>
      </c>
      <c r="D974" s="60">
        <f ca="1" t="shared" si="43"/>
        <v>0.226616464928296</v>
      </c>
      <c r="E974" s="60">
        <f ca="1" t="shared" si="44"/>
        <v>1</v>
      </c>
      <c r="F974" s="65">
        <f ca="1">IF(E974=1,$C$4+SQRT(D974*($C$6-$C$4)*($C$5-$C$4)),$C$6-SQRT((1-D974)*($C$6-$C$4)*($C$6-$C$5)))</f>
        <v>8.67322576440344</v>
      </c>
    </row>
    <row r="975" spans="2:6">
      <c r="B975" s="59">
        <v>959</v>
      </c>
      <c r="C975" s="60">
        <f ca="1" t="shared" si="42"/>
        <v>0.334699845867802</v>
      </c>
      <c r="D975" s="60">
        <f ca="1" t="shared" si="43"/>
        <v>0.768166748821883</v>
      </c>
      <c r="E975" s="60">
        <f ca="1" t="shared" si="44"/>
        <v>1</v>
      </c>
      <c r="F975" s="65">
        <f ca="1">IF(E975=1,$C$4+SQRT(D975*($C$6-$C$4)*($C$5-$C$4)),$C$6-SQRT((1-D975)*($C$6-$C$4)*($C$6-$C$5)))</f>
        <v>9.23948920836116</v>
      </c>
    </row>
    <row r="976" spans="2:6">
      <c r="B976" s="59">
        <v>960</v>
      </c>
      <c r="C976" s="60">
        <f ca="1" t="shared" si="42"/>
        <v>0.870355792960625</v>
      </c>
      <c r="D976" s="60">
        <f ca="1" t="shared" si="43"/>
        <v>0.531230535864832</v>
      </c>
      <c r="E976" s="60">
        <f ca="1" t="shared" si="44"/>
        <v>2</v>
      </c>
      <c r="F976" s="65">
        <f ca="1">IF(E976=1,$C$4+SQRT(D976*($C$6-$C$4)*($C$5-$C$4)),$C$6-SQRT((1-D976)*($C$6-$C$4)*($C$6-$C$5)))</f>
        <v>9.03173406118446</v>
      </c>
    </row>
    <row r="977" spans="2:6">
      <c r="B977" s="59">
        <v>961</v>
      </c>
      <c r="C977" s="60">
        <f ca="1" t="shared" ref="C977:C1016" si="45">RAND()</f>
        <v>0.36303128804106</v>
      </c>
      <c r="D977" s="60">
        <f ca="1" t="shared" ref="D977:D1016" si="46">RAND()</f>
        <v>0.211726422926649</v>
      </c>
      <c r="E977" s="60">
        <f ca="1" t="shared" ref="E977:E1016" si="47">IF(C977&lt;=$C$10,1,2)</f>
        <v>1</v>
      </c>
      <c r="F977" s="65">
        <f ca="1">IF(E977=1,$C$4+SQRT(D977*($C$6-$C$4)*($C$5-$C$4)),$C$6-SQRT((1-D977)*($C$6-$C$4)*($C$6-$C$5)))</f>
        <v>8.65073254556177</v>
      </c>
    </row>
    <row r="978" spans="2:6">
      <c r="B978" s="59">
        <v>962</v>
      </c>
      <c r="C978" s="60">
        <f ca="1" t="shared" si="45"/>
        <v>0.348042187172579</v>
      </c>
      <c r="D978" s="60">
        <f ca="1" t="shared" si="46"/>
        <v>0.75749043552255</v>
      </c>
      <c r="E978" s="60">
        <f ca="1" t="shared" si="47"/>
        <v>1</v>
      </c>
      <c r="F978" s="65">
        <f ca="1">IF(E978=1,$C$4+SQRT(D978*($C$6-$C$4)*($C$5-$C$4)),$C$6-SQRT((1-D978)*($C$6-$C$4)*($C$6-$C$5)))</f>
        <v>9.23084559187784</v>
      </c>
    </row>
    <row r="979" spans="2:6">
      <c r="B979" s="59">
        <v>963</v>
      </c>
      <c r="C979" s="60">
        <f ca="1" t="shared" si="45"/>
        <v>0.362911304750248</v>
      </c>
      <c r="D979" s="60">
        <f ca="1" t="shared" si="46"/>
        <v>0.00974195417908885</v>
      </c>
      <c r="E979" s="60">
        <f ca="1" t="shared" si="47"/>
        <v>1</v>
      </c>
      <c r="F979" s="65">
        <f ca="1">IF(E979=1,$C$4+SQRT(D979*($C$6-$C$4)*($C$5-$C$4)),$C$6-SQRT((1-D979)*($C$6-$C$4)*($C$6-$C$5)))</f>
        <v>8.13958477122587</v>
      </c>
    </row>
    <row r="980" spans="2:6">
      <c r="B980" s="59">
        <v>964</v>
      </c>
      <c r="C980" s="60">
        <f ca="1" t="shared" si="45"/>
        <v>0.131997909471452</v>
      </c>
      <c r="D980" s="60">
        <f ca="1" t="shared" si="46"/>
        <v>0.309142288266427</v>
      </c>
      <c r="E980" s="60">
        <f ca="1" t="shared" si="47"/>
        <v>1</v>
      </c>
      <c r="F980" s="65">
        <f ca="1">IF(E980=1,$C$4+SQRT(D980*($C$6-$C$4)*($C$5-$C$4)),$C$6-SQRT((1-D980)*($C$6-$C$4)*($C$6-$C$5)))</f>
        <v>8.78631073789746</v>
      </c>
    </row>
    <row r="981" spans="2:6">
      <c r="B981" s="59">
        <v>965</v>
      </c>
      <c r="C981" s="60">
        <f ca="1" t="shared" si="45"/>
        <v>0.0984809119692802</v>
      </c>
      <c r="D981" s="60">
        <f ca="1" t="shared" si="46"/>
        <v>0.880877442336475</v>
      </c>
      <c r="E981" s="60">
        <f ca="1" t="shared" si="47"/>
        <v>1</v>
      </c>
      <c r="F981" s="65">
        <f ca="1">IF(E981=1,$C$4+SQRT(D981*($C$6-$C$4)*($C$5-$C$4)),$C$6-SQRT((1-D981)*($C$6-$C$4)*($C$6-$C$5)))</f>
        <v>9.32731114840227</v>
      </c>
    </row>
    <row r="982" spans="2:6">
      <c r="B982" s="59">
        <v>966</v>
      </c>
      <c r="C982" s="60">
        <f ca="1" t="shared" si="45"/>
        <v>0.0208849344435003</v>
      </c>
      <c r="D982" s="60">
        <f ca="1" t="shared" si="46"/>
        <v>0.56445497653421</v>
      </c>
      <c r="E982" s="60">
        <f ca="1" t="shared" si="47"/>
        <v>1</v>
      </c>
      <c r="F982" s="65">
        <f ca="1">IF(E982=1,$C$4+SQRT(D982*($C$6-$C$4)*($C$5-$C$4)),$C$6-SQRT((1-D982)*($C$6-$C$4)*($C$6-$C$5)))</f>
        <v>9.062501742619</v>
      </c>
    </row>
    <row r="983" spans="2:6">
      <c r="B983" s="59">
        <v>967</v>
      </c>
      <c r="C983" s="60">
        <f ca="1" t="shared" si="45"/>
        <v>0.748615692967285</v>
      </c>
      <c r="D983" s="60">
        <f ca="1" t="shared" si="46"/>
        <v>0.674307820633574</v>
      </c>
      <c r="E983" s="60">
        <f ca="1" t="shared" si="47"/>
        <v>2</v>
      </c>
      <c r="F983" s="65">
        <f ca="1">IF(E983=1,$C$4+SQRT(D983*($C$6-$C$4)*($C$5-$C$4)),$C$6-SQRT((1-D983)*($C$6-$C$4)*($C$6-$C$5)))</f>
        <v>9.19291613897139</v>
      </c>
    </row>
    <row r="984" spans="2:6">
      <c r="B984" s="59">
        <v>968</v>
      </c>
      <c r="C984" s="60">
        <f ca="1" t="shared" si="45"/>
        <v>0.0165808677123866</v>
      </c>
      <c r="D984" s="60">
        <f ca="1" t="shared" si="46"/>
        <v>0.651671673592301</v>
      </c>
      <c r="E984" s="60">
        <f ca="1" t="shared" si="47"/>
        <v>1</v>
      </c>
      <c r="F984" s="65">
        <f ca="1">IF(E984=1,$C$4+SQRT(D984*($C$6-$C$4)*($C$5-$C$4)),$C$6-SQRT((1-D984)*($C$6-$C$4)*($C$6-$C$5)))</f>
        <v>9.14164063837295</v>
      </c>
    </row>
    <row r="985" spans="2:6">
      <c r="B985" s="59">
        <v>969</v>
      </c>
      <c r="C985" s="60">
        <f ca="1" t="shared" si="45"/>
        <v>0.229819324054065</v>
      </c>
      <c r="D985" s="60">
        <f ca="1" t="shared" si="46"/>
        <v>0.496355854605883</v>
      </c>
      <c r="E985" s="60">
        <f ca="1" t="shared" si="47"/>
        <v>1</v>
      </c>
      <c r="F985" s="65">
        <f ca="1">IF(E985=1,$C$4+SQRT(D985*($C$6-$C$4)*($C$5-$C$4)),$C$6-SQRT((1-D985)*($C$6-$C$4)*($C$6-$C$5)))</f>
        <v>8.99634919040052</v>
      </c>
    </row>
    <row r="986" spans="2:6">
      <c r="B986" s="59">
        <v>970</v>
      </c>
      <c r="C986" s="60">
        <f ca="1" t="shared" si="45"/>
        <v>0.834255842211623</v>
      </c>
      <c r="D986" s="60">
        <f ca="1" t="shared" si="46"/>
        <v>0.506314830570203</v>
      </c>
      <c r="E986" s="60">
        <f ca="1" t="shared" si="47"/>
        <v>2</v>
      </c>
      <c r="F986" s="65">
        <f ca="1">IF(E986=1,$C$4+SQRT(D986*($C$6-$C$4)*($C$5-$C$4)),$C$6-SQRT((1-D986)*($C$6-$C$4)*($C$6-$C$5)))</f>
        <v>9.00633489602402</v>
      </c>
    </row>
    <row r="987" spans="2:6">
      <c r="B987" s="59">
        <v>971</v>
      </c>
      <c r="C987" s="60">
        <f ca="1" t="shared" si="45"/>
        <v>0.88499401338952</v>
      </c>
      <c r="D987" s="60">
        <f ca="1" t="shared" si="46"/>
        <v>0.630664186770135</v>
      </c>
      <c r="E987" s="60">
        <f ca="1" t="shared" si="47"/>
        <v>2</v>
      </c>
      <c r="F987" s="65">
        <f ca="1">IF(E987=1,$C$4+SQRT(D987*($C$6-$C$4)*($C$5-$C$4)),$C$6-SQRT((1-D987)*($C$6-$C$4)*($C$6-$C$5)))</f>
        <v>9.14053992154392</v>
      </c>
    </row>
    <row r="988" spans="2:6">
      <c r="B988" s="59">
        <v>972</v>
      </c>
      <c r="C988" s="60">
        <f ca="1" t="shared" si="45"/>
        <v>0.600192049527229</v>
      </c>
      <c r="D988" s="60">
        <f ca="1" t="shared" si="46"/>
        <v>0.944232890244807</v>
      </c>
      <c r="E988" s="60">
        <f ca="1" t="shared" si="47"/>
        <v>2</v>
      </c>
      <c r="F988" s="65">
        <f ca="1">IF(E988=1,$C$4+SQRT(D988*($C$6-$C$4)*($C$5-$C$4)),$C$6-SQRT((1-D988)*($C$6-$C$4)*($C$6-$C$5)))</f>
        <v>9.66603260711503</v>
      </c>
    </row>
    <row r="989" spans="2:6">
      <c r="B989" s="59">
        <v>973</v>
      </c>
      <c r="C989" s="60">
        <f ca="1" t="shared" si="45"/>
        <v>0.590834460746703</v>
      </c>
      <c r="D989" s="60">
        <f ca="1" t="shared" si="46"/>
        <v>0.661881944395048</v>
      </c>
      <c r="E989" s="60">
        <f ca="1" t="shared" si="47"/>
        <v>2</v>
      </c>
      <c r="F989" s="65">
        <f ca="1">IF(E989=1,$C$4+SQRT(D989*($C$6-$C$4)*($C$5-$C$4)),$C$6-SQRT((1-D989)*($C$6-$C$4)*($C$6-$C$5)))</f>
        <v>9.17766423450642</v>
      </c>
    </row>
    <row r="990" spans="2:6">
      <c r="B990" s="59">
        <v>974</v>
      </c>
      <c r="C990" s="60">
        <f ca="1" t="shared" si="45"/>
        <v>0.981652787364292</v>
      </c>
      <c r="D990" s="60">
        <f ca="1" t="shared" si="46"/>
        <v>0.2383505102494</v>
      </c>
      <c r="E990" s="60">
        <f ca="1" t="shared" si="47"/>
        <v>2</v>
      </c>
      <c r="F990" s="65">
        <f ca="1">IF(E990=1,$C$4+SQRT(D990*($C$6-$C$4)*($C$5-$C$4)),$C$6-SQRT((1-D990)*($C$6-$C$4)*($C$6-$C$5)))</f>
        <v>8.76578001170731</v>
      </c>
    </row>
    <row r="991" spans="2:6">
      <c r="B991" s="59">
        <v>975</v>
      </c>
      <c r="C991" s="60">
        <f ca="1" t="shared" si="45"/>
        <v>0.198976174140202</v>
      </c>
      <c r="D991" s="60">
        <f ca="1" t="shared" si="46"/>
        <v>0.982790062901871</v>
      </c>
      <c r="E991" s="60">
        <f ca="1" t="shared" si="47"/>
        <v>1</v>
      </c>
      <c r="F991" s="65">
        <f ca="1">IF(E991=1,$C$4+SQRT(D991*($C$6-$C$4)*($C$5-$C$4)),$C$6-SQRT((1-D991)*($C$6-$C$4)*($C$6-$C$5)))</f>
        <v>9.40199148563882</v>
      </c>
    </row>
    <row r="992" spans="2:6">
      <c r="B992" s="59">
        <v>976</v>
      </c>
      <c r="C992" s="60">
        <f ca="1" t="shared" si="45"/>
        <v>0.935866261036665</v>
      </c>
      <c r="D992" s="60">
        <f ca="1" t="shared" si="46"/>
        <v>0.390723145987298</v>
      </c>
      <c r="E992" s="60">
        <f ca="1" t="shared" si="47"/>
        <v>2</v>
      </c>
      <c r="F992" s="65">
        <f ca="1">IF(E992=1,$C$4+SQRT(D992*($C$6-$C$4)*($C$5-$C$4)),$C$6-SQRT((1-D992)*($C$6-$C$4)*($C$6-$C$5)))</f>
        <v>8.89611879804691</v>
      </c>
    </row>
    <row r="993" spans="2:6">
      <c r="B993" s="59">
        <v>977</v>
      </c>
      <c r="C993" s="60">
        <f ca="1" t="shared" si="45"/>
        <v>0.539524864434117</v>
      </c>
      <c r="D993" s="60">
        <f ca="1" t="shared" si="46"/>
        <v>0.0944041417578809</v>
      </c>
      <c r="E993" s="60">
        <f ca="1" t="shared" si="47"/>
        <v>2</v>
      </c>
      <c r="F993" s="65">
        <f ca="1">IF(E993=1,$C$4+SQRT(D993*($C$6-$C$4)*($C$5-$C$4)),$C$6-SQRT((1-D993)*($C$6-$C$4)*($C$6-$C$5)))</f>
        <v>8.65419477022704</v>
      </c>
    </row>
    <row r="994" spans="2:6">
      <c r="B994" s="59">
        <v>978</v>
      </c>
      <c r="C994" s="60">
        <f ca="1" t="shared" si="45"/>
        <v>0.161634555037071</v>
      </c>
      <c r="D994" s="60">
        <f ca="1" t="shared" si="46"/>
        <v>0.161982249921586</v>
      </c>
      <c r="E994" s="60">
        <f ca="1" t="shared" si="47"/>
        <v>1</v>
      </c>
      <c r="F994" s="65">
        <f ca="1">IF(E994=1,$C$4+SQRT(D994*($C$6-$C$4)*($C$5-$C$4)),$C$6-SQRT((1-D994)*($C$6-$C$4)*($C$6-$C$5)))</f>
        <v>8.56917879426694</v>
      </c>
    </row>
    <row r="995" spans="2:6">
      <c r="B995" s="59">
        <v>979</v>
      </c>
      <c r="C995" s="60">
        <f ca="1" t="shared" si="45"/>
        <v>0.091209030114602</v>
      </c>
      <c r="D995" s="60">
        <f ca="1" t="shared" si="46"/>
        <v>0.276688622525445</v>
      </c>
      <c r="E995" s="60">
        <f ca="1" t="shared" si="47"/>
        <v>1</v>
      </c>
      <c r="F995" s="65">
        <f ca="1">IF(E995=1,$C$4+SQRT(D995*($C$6-$C$4)*($C$5-$C$4)),$C$6-SQRT((1-D995)*($C$6-$C$4)*($C$6-$C$5)))</f>
        <v>8.74389330219521</v>
      </c>
    </row>
    <row r="996" spans="2:6">
      <c r="B996" s="59">
        <v>980</v>
      </c>
      <c r="C996" s="60">
        <f ca="1" t="shared" si="45"/>
        <v>0.140729115478333</v>
      </c>
      <c r="D996" s="60">
        <f ca="1" t="shared" si="46"/>
        <v>0.858917454638468</v>
      </c>
      <c r="E996" s="60">
        <f ca="1" t="shared" si="47"/>
        <v>1</v>
      </c>
      <c r="F996" s="65">
        <f ca="1">IF(E996=1,$C$4+SQRT(D996*($C$6-$C$4)*($C$5-$C$4)),$C$6-SQRT((1-D996)*($C$6-$C$4)*($C$6-$C$5)))</f>
        <v>9.31066201183865</v>
      </c>
    </row>
    <row r="997" spans="2:6">
      <c r="B997" s="59">
        <v>981</v>
      </c>
      <c r="C997" s="60">
        <f ca="1" t="shared" si="45"/>
        <v>0.715088121710944</v>
      </c>
      <c r="D997" s="60">
        <f ca="1" t="shared" si="46"/>
        <v>0.417822925197218</v>
      </c>
      <c r="E997" s="60">
        <f ca="1" t="shared" si="47"/>
        <v>2</v>
      </c>
      <c r="F997" s="65">
        <f ca="1">IF(E997=1,$C$4+SQRT(D997*($C$6-$C$4)*($C$5-$C$4)),$C$6-SQRT((1-D997)*($C$6-$C$4)*($C$6-$C$5)))</f>
        <v>8.92094756864851</v>
      </c>
    </row>
    <row r="998" spans="2:6">
      <c r="B998" s="59">
        <v>982</v>
      </c>
      <c r="C998" s="60">
        <f ca="1" t="shared" si="45"/>
        <v>0.911708207332803</v>
      </c>
      <c r="D998" s="60">
        <f ca="1" t="shared" si="46"/>
        <v>0.704492810040358</v>
      </c>
      <c r="E998" s="60">
        <f ca="1" t="shared" si="47"/>
        <v>2</v>
      </c>
      <c r="F998" s="65">
        <f ca="1">IF(E998=1,$C$4+SQRT(D998*($C$6-$C$4)*($C$5-$C$4)),$C$6-SQRT((1-D998)*($C$6-$C$4)*($C$6-$C$5)))</f>
        <v>9.23122540369801</v>
      </c>
    </row>
    <row r="999" spans="2:6">
      <c r="B999" s="59">
        <v>983</v>
      </c>
      <c r="C999" s="60">
        <f ca="1" t="shared" si="45"/>
        <v>0.618482280594131</v>
      </c>
      <c r="D999" s="60">
        <f ca="1" t="shared" si="46"/>
        <v>0.434616863669079</v>
      </c>
      <c r="E999" s="60">
        <f ca="1" t="shared" si="47"/>
        <v>2</v>
      </c>
      <c r="F999" s="65">
        <f ca="1">IF(E999=1,$C$4+SQRT(D999*($C$6-$C$4)*($C$5-$C$4)),$C$6-SQRT((1-D999)*($C$6-$C$4)*($C$6-$C$5)))</f>
        <v>8.9366250554664</v>
      </c>
    </row>
    <row r="1000" spans="2:6">
      <c r="B1000" s="59">
        <v>984</v>
      </c>
      <c r="C1000" s="60">
        <f ca="1" t="shared" si="45"/>
        <v>0.669951697130232</v>
      </c>
      <c r="D1000" s="60">
        <f ca="1" t="shared" si="46"/>
        <v>0.789111023487357</v>
      </c>
      <c r="E1000" s="60">
        <f ca="1" t="shared" si="47"/>
        <v>2</v>
      </c>
      <c r="F1000" s="65">
        <f ca="1">IF(E1000=1,$C$4+SQRT(D1000*($C$6-$C$4)*($C$5-$C$4)),$C$6-SQRT((1-D1000)*($C$6-$C$4)*($C$6-$C$5)))</f>
        <v>9.35055565825447</v>
      </c>
    </row>
    <row r="1001" spans="2:6">
      <c r="B1001" s="59">
        <v>985</v>
      </c>
      <c r="C1001" s="60">
        <f ca="1" t="shared" si="45"/>
        <v>0.834196345060653</v>
      </c>
      <c r="D1001" s="60">
        <f ca="1" t="shared" si="46"/>
        <v>0.781347037646442</v>
      </c>
      <c r="E1001" s="60">
        <f ca="1" t="shared" si="47"/>
        <v>2</v>
      </c>
      <c r="F1001" s="65">
        <f ca="1">IF(E1001=1,$C$4+SQRT(D1001*($C$6-$C$4)*($C$5-$C$4)),$C$6-SQRT((1-D1001)*($C$6-$C$4)*($C$6-$C$5)))</f>
        <v>9.33870889563891</v>
      </c>
    </row>
    <row r="1002" spans="2:6">
      <c r="B1002" s="59">
        <v>986</v>
      </c>
      <c r="C1002" s="60">
        <f ca="1" t="shared" si="45"/>
        <v>0.0643158448850825</v>
      </c>
      <c r="D1002" s="60">
        <f ca="1" t="shared" si="46"/>
        <v>0.120260226458488</v>
      </c>
      <c r="E1002" s="60">
        <f ca="1" t="shared" si="47"/>
        <v>1</v>
      </c>
      <c r="F1002" s="65">
        <f ca="1">IF(E1002=1,$C$4+SQRT(D1002*($C$6-$C$4)*($C$5-$C$4)),$C$6-SQRT((1-D1002)*($C$6-$C$4)*($C$6-$C$5)))</f>
        <v>8.49042884592668</v>
      </c>
    </row>
    <row r="1003" spans="2:6">
      <c r="B1003" s="59">
        <v>987</v>
      </c>
      <c r="C1003" s="60">
        <f ca="1" t="shared" si="45"/>
        <v>0.820069162483662</v>
      </c>
      <c r="D1003" s="60">
        <f ca="1" t="shared" si="46"/>
        <v>0.314710578030202</v>
      </c>
      <c r="E1003" s="60">
        <f ca="1" t="shared" si="47"/>
        <v>2</v>
      </c>
      <c r="F1003" s="65">
        <f ca="1">IF(E1003=1,$C$4+SQRT(D1003*($C$6-$C$4)*($C$5-$C$4)),$C$6-SQRT((1-D1003)*($C$6-$C$4)*($C$6-$C$5)))</f>
        <v>8.82928276516505</v>
      </c>
    </row>
    <row r="1004" spans="2:6">
      <c r="B1004" s="59">
        <v>988</v>
      </c>
      <c r="C1004" s="60">
        <f ca="1" t="shared" si="45"/>
        <v>0.0406798401160877</v>
      </c>
      <c r="D1004" s="60">
        <f ca="1" t="shared" si="46"/>
        <v>0.161377273272559</v>
      </c>
      <c r="E1004" s="60">
        <f ca="1" t="shared" si="47"/>
        <v>1</v>
      </c>
      <c r="F1004" s="65">
        <f ca="1">IF(E1004=1,$C$4+SQRT(D1004*($C$6-$C$4)*($C$5-$C$4)),$C$6-SQRT((1-D1004)*($C$6-$C$4)*($C$6-$C$5)))</f>
        <v>8.56811490611065</v>
      </c>
    </row>
    <row r="1005" spans="2:6">
      <c r="B1005" s="59">
        <v>989</v>
      </c>
      <c r="C1005" s="60">
        <f ca="1" t="shared" si="45"/>
        <v>0.775344163021916</v>
      </c>
      <c r="D1005" s="60">
        <f ca="1" t="shared" si="46"/>
        <v>0.932938058535496</v>
      </c>
      <c r="E1005" s="60">
        <f ca="1" t="shared" si="47"/>
        <v>2</v>
      </c>
      <c r="F1005" s="65">
        <f ca="1">IF(E1005=1,$C$4+SQRT(D1005*($C$6-$C$4)*($C$5-$C$4)),$C$6-SQRT((1-D1005)*($C$6-$C$4)*($C$6-$C$5)))</f>
        <v>9.63377072355011</v>
      </c>
    </row>
    <row r="1006" spans="2:6">
      <c r="B1006" s="59">
        <v>990</v>
      </c>
      <c r="C1006" s="60">
        <f ca="1" t="shared" si="45"/>
        <v>0.498292383883566</v>
      </c>
      <c r="D1006" s="60">
        <f ca="1" t="shared" si="46"/>
        <v>0.717321024318227</v>
      </c>
      <c r="E1006" s="60">
        <f ca="1" t="shared" si="47"/>
        <v>1</v>
      </c>
      <c r="F1006" s="65">
        <f ca="1">IF(E1006=1,$C$4+SQRT(D1006*($C$6-$C$4)*($C$5-$C$4)),$C$6-SQRT((1-D1006)*($C$6-$C$4)*($C$6-$C$5)))</f>
        <v>9.19776543974038</v>
      </c>
    </row>
    <row r="1007" spans="2:6">
      <c r="B1007" s="59">
        <v>991</v>
      </c>
      <c r="C1007" s="60">
        <f ca="1" t="shared" si="45"/>
        <v>0.71260264312811</v>
      </c>
      <c r="D1007" s="60">
        <f ca="1" t="shared" si="46"/>
        <v>0.293930521500863</v>
      </c>
      <c r="E1007" s="60">
        <f ca="1" t="shared" si="47"/>
        <v>2</v>
      </c>
      <c r="F1007" s="65">
        <f ca="1">IF(E1007=1,$C$4+SQRT(D1007*($C$6-$C$4)*($C$5-$C$4)),$C$6-SQRT((1-D1007)*($C$6-$C$4)*($C$6-$C$5)))</f>
        <v>8.81166546923929</v>
      </c>
    </row>
    <row r="1008" spans="2:6">
      <c r="B1008" s="59">
        <v>992</v>
      </c>
      <c r="C1008" s="60">
        <f ca="1" t="shared" si="45"/>
        <v>0.623744584481877</v>
      </c>
      <c r="D1008" s="60">
        <f ca="1" t="shared" si="46"/>
        <v>0.879152369590469</v>
      </c>
      <c r="E1008" s="60">
        <f ca="1" t="shared" si="47"/>
        <v>2</v>
      </c>
      <c r="F1008" s="65">
        <f ca="1">IF(E1008=1,$C$4+SQRT(D1008*($C$6-$C$4)*($C$5-$C$4)),$C$6-SQRT((1-D1008)*($C$6-$C$4)*($C$6-$C$5)))</f>
        <v>9.50837487775841</v>
      </c>
    </row>
    <row r="1009" spans="2:6">
      <c r="B1009" s="59">
        <v>993</v>
      </c>
      <c r="C1009" s="60">
        <f ca="1" t="shared" si="45"/>
        <v>0.371286328557464</v>
      </c>
      <c r="D1009" s="60">
        <f ca="1" t="shared" si="46"/>
        <v>0.32400605946234</v>
      </c>
      <c r="E1009" s="60">
        <f ca="1" t="shared" si="47"/>
        <v>1</v>
      </c>
      <c r="F1009" s="65">
        <f ca="1">IF(E1009=1,$C$4+SQRT(D1009*($C$6-$C$4)*($C$5-$C$4)),$C$6-SQRT((1-D1009)*($C$6-$C$4)*($C$6-$C$5)))</f>
        <v>8.80499199929234</v>
      </c>
    </row>
    <row r="1010" spans="2:6">
      <c r="B1010" s="59">
        <v>994</v>
      </c>
      <c r="C1010" s="60">
        <f ca="1" t="shared" si="45"/>
        <v>0.664746194569324</v>
      </c>
      <c r="D1010" s="60">
        <f ca="1" t="shared" si="46"/>
        <v>0.85018207792331</v>
      </c>
      <c r="E1010" s="60">
        <f ca="1" t="shared" si="47"/>
        <v>2</v>
      </c>
      <c r="F1010" s="65">
        <f ca="1">IF(E1010=1,$C$4+SQRT(D1010*($C$6-$C$4)*($C$5-$C$4)),$C$6-SQRT((1-D1010)*($C$6-$C$4)*($C$6-$C$5)))</f>
        <v>9.45260997072163</v>
      </c>
    </row>
    <row r="1011" spans="2:6">
      <c r="B1011" s="59">
        <v>995</v>
      </c>
      <c r="C1011" s="60">
        <f ca="1" t="shared" si="45"/>
        <v>0.99770749144182</v>
      </c>
      <c r="D1011" s="60">
        <f ca="1" t="shared" si="46"/>
        <v>0.7542536319582</v>
      </c>
      <c r="E1011" s="60">
        <f ca="1" t="shared" si="47"/>
        <v>2</v>
      </c>
      <c r="F1011" s="65">
        <f ca="1">IF(E1011=1,$C$4+SQRT(D1011*($C$6-$C$4)*($C$5-$C$4)),$C$6-SQRT((1-D1011)*($C$6-$C$4)*($C$6-$C$5)))</f>
        <v>9.2989345707542</v>
      </c>
    </row>
    <row r="1012" spans="2:6">
      <c r="B1012" s="59">
        <v>996</v>
      </c>
      <c r="C1012" s="60">
        <f ca="1" t="shared" si="45"/>
        <v>0.563875770659042</v>
      </c>
      <c r="D1012" s="60">
        <f ca="1" t="shared" si="46"/>
        <v>0.491142333147661</v>
      </c>
      <c r="E1012" s="60">
        <f ca="1" t="shared" si="47"/>
        <v>2</v>
      </c>
      <c r="F1012" s="65">
        <f ca="1">IF(E1012=1,$C$4+SQRT(D1012*($C$6-$C$4)*($C$5-$C$4)),$C$6-SQRT((1-D1012)*($C$6-$C$4)*($C$6-$C$5)))</f>
        <v>8.99118121860035</v>
      </c>
    </row>
    <row r="1013" spans="2:6">
      <c r="B1013" s="59">
        <v>997</v>
      </c>
      <c r="C1013" s="60">
        <f ca="1" t="shared" si="45"/>
        <v>0.367427113596946</v>
      </c>
      <c r="D1013" s="60">
        <f ca="1" t="shared" si="46"/>
        <v>0.0557174749606191</v>
      </c>
      <c r="E1013" s="60">
        <f ca="1" t="shared" si="47"/>
        <v>1</v>
      </c>
      <c r="F1013" s="65">
        <f ca="1">IF(E1013=1,$C$4+SQRT(D1013*($C$6-$C$4)*($C$5-$C$4)),$C$6-SQRT((1-D1013)*($C$6-$C$4)*($C$6-$C$5)))</f>
        <v>8.33381873812181</v>
      </c>
    </row>
    <row r="1014" spans="2:6">
      <c r="B1014" s="59">
        <v>998</v>
      </c>
      <c r="C1014" s="60">
        <f ca="1" t="shared" si="45"/>
        <v>0.808338797132849</v>
      </c>
      <c r="D1014" s="60">
        <f ca="1" t="shared" si="46"/>
        <v>0.0383461392897064</v>
      </c>
      <c r="E1014" s="60">
        <f ca="1" t="shared" si="47"/>
        <v>2</v>
      </c>
      <c r="F1014" s="65">
        <f ca="1">IF(E1014=1,$C$4+SQRT(D1014*($C$6-$C$4)*($C$5-$C$4)),$C$6-SQRT((1-D1014)*($C$6-$C$4)*($C$6-$C$5)))</f>
        <v>8.61316629640732</v>
      </c>
    </row>
    <row r="1015" spans="2:6">
      <c r="B1015" s="59">
        <v>999</v>
      </c>
      <c r="C1015" s="60">
        <f ca="1" t="shared" si="45"/>
        <v>0.271531147650558</v>
      </c>
      <c r="D1015" s="60">
        <f ca="1" t="shared" si="46"/>
        <v>0.928547292684192</v>
      </c>
      <c r="E1015" s="60">
        <f ca="1" t="shared" si="47"/>
        <v>1</v>
      </c>
      <c r="F1015" s="65">
        <f ca="1">IF(E1015=1,$C$4+SQRT(D1015*($C$6-$C$4)*($C$5-$C$4)),$C$6-SQRT((1-D1015)*($C$6-$C$4)*($C$6-$C$5)))</f>
        <v>9.36275257672418</v>
      </c>
    </row>
    <row r="1016" spans="2:6">
      <c r="B1016" s="66">
        <v>1000</v>
      </c>
      <c r="C1016" s="67">
        <f ca="1" t="shared" si="45"/>
        <v>0.354315396626752</v>
      </c>
      <c r="D1016" s="67">
        <f ca="1" t="shared" si="46"/>
        <v>0.213998991300475</v>
      </c>
      <c r="E1016" s="67">
        <f ca="1" t="shared" si="47"/>
        <v>1</v>
      </c>
      <c r="F1016" s="70">
        <f ca="1">IF(E1016=1,$C$4+SQRT(D1016*($C$6-$C$4)*($C$5-$C$4)),$C$6-SQRT((1-D1016)*($C$6-$C$4)*($C$6-$C$5)))</f>
        <v>8.65421554750782</v>
      </c>
    </row>
    <row r="1018" spans="2:3">
      <c r="B1018" s="3" t="s">
        <v>19</v>
      </c>
      <c r="C1018" s="1">
        <f ca="1">AVERAGE(F17:F1016)</f>
        <v>8.99358972020998</v>
      </c>
    </row>
    <row r="1019" spans="2:3">
      <c r="B1019" s="3" t="s">
        <v>20</v>
      </c>
      <c r="C1019" s="1">
        <f ca="1">MIN(F17:F1016)</f>
        <v>8.07311480263525</v>
      </c>
    </row>
    <row r="1020" spans="2:3">
      <c r="B1020" s="3" t="s">
        <v>21</v>
      </c>
      <c r="C1020" s="1">
        <f ca="1">MAX(F17:F1016)</f>
        <v>9.98215939253917</v>
      </c>
    </row>
    <row r="1023" spans="2:2">
      <c r="B1023" s="3" t="s">
        <v>39</v>
      </c>
    </row>
    <row r="1024" spans="2:8">
      <c r="B1024" s="68" t="s">
        <v>24</v>
      </c>
      <c r="C1024" s="69" t="s">
        <v>25</v>
      </c>
      <c r="D1024" s="69" t="s">
        <v>26</v>
      </c>
      <c r="E1024" s="69" t="s">
        <v>27</v>
      </c>
      <c r="F1024" s="69" t="s">
        <v>28</v>
      </c>
      <c r="G1024" s="69" t="s">
        <v>29</v>
      </c>
      <c r="H1024" s="71" t="s">
        <v>30</v>
      </c>
    </row>
    <row r="1025" spans="2:8">
      <c r="B1025" s="72">
        <v>1</v>
      </c>
      <c r="C1025" s="73">
        <f>$C$4+(($C$6-$C$4)/20)*0</f>
        <v>8</v>
      </c>
      <c r="D1025" s="73">
        <f>$C$4+(($C$6-$C$4)/20)*1</f>
        <v>8.1</v>
      </c>
      <c r="E1025" s="73">
        <f t="shared" ref="E1025:E1044" si="48">(C1025+D1025)/2</f>
        <v>8.05</v>
      </c>
      <c r="F1025" s="73">
        <f ca="1" t="shared" ref="F1025:F1044" si="49">COUNTIFS($F$17:$F$1016,"&gt;="&amp;C1025,$F$17:$F$1016,"&lt;"&amp;D1025)</f>
        <v>1</v>
      </c>
      <c r="G1025" s="73">
        <f ca="1" t="shared" ref="G1025:G1044" si="50">F1025/($C$7*(D1025-C1025))</f>
        <v>0.01</v>
      </c>
      <c r="H1025" s="76">
        <f>IF(E1025&lt;=$C$5,2*(E1025-$C$4)/(($C$6-$C$4)*($C$5-$C$4)),2*($C$6-E1025)/(($C$6-$C$4)*($C$6-$C$5)))</f>
        <v>0.0500000000000007</v>
      </c>
    </row>
    <row r="1026" spans="2:8">
      <c r="B1026" s="72">
        <v>2</v>
      </c>
      <c r="C1026" s="73">
        <f>$C$4+(($C$6-$C$4)/20)*1</f>
        <v>8.1</v>
      </c>
      <c r="D1026" s="73">
        <f>$C$4+(($C$6-$C$4)/20)*2</f>
        <v>8.2</v>
      </c>
      <c r="E1026" s="73">
        <f t="shared" si="48"/>
        <v>8.15</v>
      </c>
      <c r="F1026" s="73">
        <f ca="1" t="shared" si="49"/>
        <v>13</v>
      </c>
      <c r="G1026" s="73">
        <f ca="1" t="shared" si="50"/>
        <v>0.13</v>
      </c>
      <c r="H1026" s="76">
        <f>IF(E1026&lt;=$C$5,2*(E1026-$C$4)/(($C$6-$C$4)*($C$5-$C$4)),2*($C$6-E1026)/(($C$6-$C$4)*($C$6-$C$5)))</f>
        <v>0.149999999999999</v>
      </c>
    </row>
    <row r="1027" spans="2:8">
      <c r="B1027" s="72">
        <v>3</v>
      </c>
      <c r="C1027" s="73">
        <f>$C$4+(($C$6-$C$4)/20)*2</f>
        <v>8.2</v>
      </c>
      <c r="D1027" s="73">
        <f>$C$4+(($C$6-$C$4)/20)*3</f>
        <v>8.3</v>
      </c>
      <c r="E1027" s="73">
        <f t="shared" si="48"/>
        <v>8.25</v>
      </c>
      <c r="F1027" s="73">
        <f ca="1" t="shared" si="49"/>
        <v>14</v>
      </c>
      <c r="G1027" s="73">
        <f ca="1" t="shared" si="50"/>
        <v>0.139999999999998</v>
      </c>
      <c r="H1027" s="76">
        <f>IF(E1027&lt;=$C$5,2*(E1027-$C$4)/(($C$6-$C$4)*($C$5-$C$4)),2*($C$6-E1027)/(($C$6-$C$4)*($C$6-$C$5)))</f>
        <v>0.25</v>
      </c>
    </row>
    <row r="1028" spans="2:8">
      <c r="B1028" s="72">
        <v>4</v>
      </c>
      <c r="C1028" s="73">
        <f>$C$4+(($C$6-$C$4)/20)*3</f>
        <v>8.3</v>
      </c>
      <c r="D1028" s="73">
        <f>$C$4+(($C$6-$C$4)/20)*4</f>
        <v>8.4</v>
      </c>
      <c r="E1028" s="73">
        <f t="shared" si="48"/>
        <v>8.35</v>
      </c>
      <c r="F1028" s="73">
        <f ca="1" t="shared" si="49"/>
        <v>15</v>
      </c>
      <c r="G1028" s="73">
        <f ca="1" t="shared" si="50"/>
        <v>0.150000000000001</v>
      </c>
      <c r="H1028" s="76">
        <f>IF(E1028&lt;=$C$5,2*(E1028-$C$4)/(($C$6-$C$4)*($C$5-$C$4)),2*($C$6-E1028)/(($C$6-$C$4)*($C$6-$C$5)))</f>
        <v>0.350000000000001</v>
      </c>
    </row>
    <row r="1029" spans="2:8">
      <c r="B1029" s="72">
        <v>5</v>
      </c>
      <c r="C1029" s="73">
        <f>$C$4+(($C$6-$C$4)/20)*4</f>
        <v>8.4</v>
      </c>
      <c r="D1029" s="73">
        <f>$C$4+(($C$6-$C$4)/20)*5</f>
        <v>8.5</v>
      </c>
      <c r="E1029" s="73">
        <f t="shared" si="48"/>
        <v>8.45</v>
      </c>
      <c r="F1029" s="73">
        <f ca="1" t="shared" si="49"/>
        <v>19</v>
      </c>
      <c r="G1029" s="73">
        <f ca="1" t="shared" si="50"/>
        <v>0.190000000000001</v>
      </c>
      <c r="H1029" s="76">
        <f>IF(E1029&lt;=$C$5,2*(E1029-$C$4)/(($C$6-$C$4)*($C$5-$C$4)),2*($C$6-E1029)/(($C$6-$C$4)*($C$6-$C$5)))</f>
        <v>0.449999999999999</v>
      </c>
    </row>
    <row r="1030" spans="2:8">
      <c r="B1030" s="72">
        <v>6</v>
      </c>
      <c r="C1030" s="73">
        <f>$C$4+(($C$6-$C$4)/20)*5</f>
        <v>8.5</v>
      </c>
      <c r="D1030" s="73">
        <f>$C$4+(($C$6-$C$4)/20)*6</f>
        <v>8.6</v>
      </c>
      <c r="E1030" s="73">
        <f t="shared" si="48"/>
        <v>8.55</v>
      </c>
      <c r="F1030" s="73">
        <f ca="1" t="shared" si="49"/>
        <v>37</v>
      </c>
      <c r="G1030" s="73">
        <f ca="1" t="shared" si="50"/>
        <v>0.370000000000001</v>
      </c>
      <c r="H1030" s="76">
        <f>IF(E1030&lt;=$C$5,2*(E1030-$C$4)/(($C$6-$C$4)*($C$5-$C$4)),2*($C$6-E1030)/(($C$6-$C$4)*($C$6-$C$5)))</f>
        <v>0.550000000000001</v>
      </c>
    </row>
    <row r="1031" spans="2:8">
      <c r="B1031" s="72">
        <v>7</v>
      </c>
      <c r="C1031" s="73">
        <f>$C$4+(($C$6-$C$4)/20)*6</f>
        <v>8.6</v>
      </c>
      <c r="D1031" s="73">
        <f>$C$4+(($C$6-$C$4)/20)*7</f>
        <v>8.7</v>
      </c>
      <c r="E1031" s="73">
        <f t="shared" si="48"/>
        <v>8.65</v>
      </c>
      <c r="F1031" s="73">
        <f ca="1" t="shared" si="49"/>
        <v>102</v>
      </c>
      <c r="G1031" s="73">
        <f ca="1" t="shared" si="50"/>
        <v>1.02</v>
      </c>
      <c r="H1031" s="76">
        <f>IF(E1031&lt;=$C$5,2*(E1031-$C$4)/(($C$6-$C$4)*($C$5-$C$4)),2*($C$6-E1031)/(($C$6-$C$4)*($C$6-$C$5)))</f>
        <v>0.649999999999999</v>
      </c>
    </row>
    <row r="1032" spans="2:8">
      <c r="B1032" s="72">
        <v>8</v>
      </c>
      <c r="C1032" s="73">
        <f>$C$4+(($C$6-$C$4)/20)*7</f>
        <v>8.7</v>
      </c>
      <c r="D1032" s="73">
        <f>$C$4+(($C$6-$C$4)/20)*8</f>
        <v>8.8</v>
      </c>
      <c r="E1032" s="73">
        <f t="shared" si="48"/>
        <v>8.75</v>
      </c>
      <c r="F1032" s="73">
        <f ca="1" t="shared" si="49"/>
        <v>104</v>
      </c>
      <c r="G1032" s="73">
        <f ca="1" t="shared" si="50"/>
        <v>1.03999999999999</v>
      </c>
      <c r="H1032" s="76">
        <f>IF(E1032&lt;=$C$5,2*(E1032-$C$4)/(($C$6-$C$4)*($C$5-$C$4)),2*($C$6-E1032)/(($C$6-$C$4)*($C$6-$C$5)))</f>
        <v>0.75</v>
      </c>
    </row>
    <row r="1033" spans="2:8">
      <c r="B1033" s="72">
        <v>9</v>
      </c>
      <c r="C1033" s="73">
        <f>$C$4+(($C$6-$C$4)/20)*8</f>
        <v>8.8</v>
      </c>
      <c r="D1033" s="73">
        <f>$C$4+(($C$6-$C$4)/20)*9</f>
        <v>8.9</v>
      </c>
      <c r="E1033" s="73">
        <f t="shared" si="48"/>
        <v>8.85</v>
      </c>
      <c r="F1033" s="73">
        <f ca="1" t="shared" si="49"/>
        <v>107</v>
      </c>
      <c r="G1033" s="73">
        <f ca="1" t="shared" si="50"/>
        <v>1.07</v>
      </c>
      <c r="H1033" s="76">
        <f>IF(E1033&lt;=$C$5,2*(E1033-$C$4)/(($C$6-$C$4)*($C$5-$C$4)),2*($C$6-E1033)/(($C$6-$C$4)*($C$6-$C$5)))</f>
        <v>0.850000000000001</v>
      </c>
    </row>
    <row r="1034" spans="2:8">
      <c r="B1034" s="72">
        <v>10</v>
      </c>
      <c r="C1034" s="73">
        <f>$C$4+(($C$6-$C$4)/20)*9</f>
        <v>8.9</v>
      </c>
      <c r="D1034" s="73">
        <f>$C$4+(($C$6-$C$4)/20)*10</f>
        <v>9</v>
      </c>
      <c r="E1034" s="73">
        <f t="shared" si="48"/>
        <v>8.95</v>
      </c>
      <c r="F1034" s="73">
        <f ca="1" t="shared" si="49"/>
        <v>94</v>
      </c>
      <c r="G1034" s="73">
        <f ca="1" t="shared" si="50"/>
        <v>0.940000000000003</v>
      </c>
      <c r="H1034" s="76">
        <f>IF(E1034&lt;=$C$5,2*(E1034-$C$4)/(($C$6-$C$4)*($C$5-$C$4)),2*($C$6-E1034)/(($C$6-$C$4)*($C$6-$C$5)))</f>
        <v>0.949999999999999</v>
      </c>
    </row>
    <row r="1035" spans="2:8">
      <c r="B1035" s="72">
        <v>11</v>
      </c>
      <c r="C1035" s="73">
        <f>$C$4+(($C$6-$C$4)/20)*10</f>
        <v>9</v>
      </c>
      <c r="D1035" s="73">
        <f>$C$4+(($C$6-$C$4)/20)*11</f>
        <v>9.1</v>
      </c>
      <c r="E1035" s="73">
        <f t="shared" si="48"/>
        <v>9.05</v>
      </c>
      <c r="F1035" s="73">
        <f ca="1" t="shared" si="49"/>
        <v>103</v>
      </c>
      <c r="G1035" s="73">
        <f ca="1" t="shared" si="50"/>
        <v>1.03</v>
      </c>
      <c r="H1035" s="76">
        <f>IF(E1035&lt;=$C$5,2*(E1035-$C$4)/(($C$6-$C$4)*($C$5-$C$4)),2*($C$6-E1035)/(($C$6-$C$4)*($C$6-$C$5)))</f>
        <v>0.949999999999999</v>
      </c>
    </row>
    <row r="1036" spans="2:8">
      <c r="B1036" s="72">
        <v>12</v>
      </c>
      <c r="C1036" s="73">
        <f>$C$4+(($C$6-$C$4)/20)*11</f>
        <v>9.1</v>
      </c>
      <c r="D1036" s="73">
        <f>$C$4+(($C$6-$C$4)/20)*12</f>
        <v>9.2</v>
      </c>
      <c r="E1036" s="73">
        <f t="shared" si="48"/>
        <v>9.15</v>
      </c>
      <c r="F1036" s="73">
        <f ca="1" t="shared" si="49"/>
        <v>98</v>
      </c>
      <c r="G1036" s="73">
        <f ca="1" t="shared" si="50"/>
        <v>0.980000000000004</v>
      </c>
      <c r="H1036" s="76">
        <f>IF(E1036&lt;=$C$5,2*(E1036-$C$4)/(($C$6-$C$4)*($C$5-$C$4)),2*($C$6-E1036)/(($C$6-$C$4)*($C$6-$C$5)))</f>
        <v>0.850000000000001</v>
      </c>
    </row>
    <row r="1037" spans="2:8">
      <c r="B1037" s="72">
        <v>13</v>
      </c>
      <c r="C1037" s="73">
        <f>$C$4+(($C$6-$C$4)/20)*12</f>
        <v>9.2</v>
      </c>
      <c r="D1037" s="73">
        <f>$C$4+(($C$6-$C$4)/20)*13</f>
        <v>9.3</v>
      </c>
      <c r="E1037" s="73">
        <f t="shared" si="48"/>
        <v>9.25</v>
      </c>
      <c r="F1037" s="73">
        <f ca="1" t="shared" si="49"/>
        <v>96</v>
      </c>
      <c r="G1037" s="73">
        <f ca="1" t="shared" si="50"/>
        <v>0.959999999999986</v>
      </c>
      <c r="H1037" s="76">
        <f>IF(E1037&lt;=$C$5,2*(E1037-$C$4)/(($C$6-$C$4)*($C$5-$C$4)),2*($C$6-E1037)/(($C$6-$C$4)*($C$6-$C$5)))</f>
        <v>0.75</v>
      </c>
    </row>
    <row r="1038" spans="2:8">
      <c r="B1038" s="72">
        <v>14</v>
      </c>
      <c r="C1038" s="73">
        <f>$C$4+(($C$6-$C$4)/20)*13</f>
        <v>9.3</v>
      </c>
      <c r="D1038" s="73">
        <f>$C$4+(($C$6-$C$4)/20)*14</f>
        <v>9.4</v>
      </c>
      <c r="E1038" s="73">
        <f t="shared" si="48"/>
        <v>9.35</v>
      </c>
      <c r="F1038" s="73">
        <f ca="1" t="shared" si="49"/>
        <v>99</v>
      </c>
      <c r="G1038" s="73">
        <f ca="1" t="shared" si="50"/>
        <v>0.990000000000004</v>
      </c>
      <c r="H1038" s="76">
        <f>IF(E1038&lt;=$C$5,2*(E1038-$C$4)/(($C$6-$C$4)*($C$5-$C$4)),2*($C$6-E1038)/(($C$6-$C$4)*($C$6-$C$5)))</f>
        <v>0.649999999999999</v>
      </c>
    </row>
    <row r="1039" spans="2:8">
      <c r="B1039" s="72">
        <v>15</v>
      </c>
      <c r="C1039" s="73">
        <f>$C$4+(($C$6-$C$4)/20)*14</f>
        <v>9.4</v>
      </c>
      <c r="D1039" s="73">
        <f>$C$4+(($C$6-$C$4)/20)*15</f>
        <v>9.5</v>
      </c>
      <c r="E1039" s="73">
        <f t="shared" si="48"/>
        <v>9.45</v>
      </c>
      <c r="F1039" s="73">
        <f ca="1" t="shared" si="49"/>
        <v>34</v>
      </c>
      <c r="G1039" s="73">
        <f ca="1" t="shared" si="50"/>
        <v>0.340000000000001</v>
      </c>
      <c r="H1039" s="76">
        <f>IF(E1039&lt;=$C$5,2*(E1039-$C$4)/(($C$6-$C$4)*($C$5-$C$4)),2*($C$6-E1039)/(($C$6-$C$4)*($C$6-$C$5)))</f>
        <v>0.550000000000001</v>
      </c>
    </row>
    <row r="1040" spans="2:8">
      <c r="B1040" s="72">
        <v>16</v>
      </c>
      <c r="C1040" s="73">
        <f>$C$4+(($C$6-$C$4)/20)*15</f>
        <v>9.5</v>
      </c>
      <c r="D1040" s="73">
        <f>$C$4+(($C$6-$C$4)/20)*16</f>
        <v>9.6</v>
      </c>
      <c r="E1040" s="73">
        <f t="shared" si="48"/>
        <v>9.55</v>
      </c>
      <c r="F1040" s="73">
        <f ca="1" t="shared" si="49"/>
        <v>26</v>
      </c>
      <c r="G1040" s="73">
        <f ca="1" t="shared" si="50"/>
        <v>0.260000000000001</v>
      </c>
      <c r="H1040" s="76">
        <f>IF(E1040&lt;=$C$5,2*(E1040-$C$4)/(($C$6-$C$4)*($C$5-$C$4)),2*($C$6-E1040)/(($C$6-$C$4)*($C$6-$C$5)))</f>
        <v>0.449999999999999</v>
      </c>
    </row>
    <row r="1041" spans="2:8">
      <c r="B1041" s="72">
        <v>17</v>
      </c>
      <c r="C1041" s="73">
        <f>$C$4+(($C$6-$C$4)/20)*16</f>
        <v>9.6</v>
      </c>
      <c r="D1041" s="73">
        <f>$C$4+(($C$6-$C$4)/20)*17</f>
        <v>9.7</v>
      </c>
      <c r="E1041" s="73">
        <f t="shared" si="48"/>
        <v>9.65</v>
      </c>
      <c r="F1041" s="73">
        <f ca="1" t="shared" si="49"/>
        <v>19</v>
      </c>
      <c r="G1041" s="73">
        <f ca="1" t="shared" si="50"/>
        <v>0.190000000000001</v>
      </c>
      <c r="H1041" s="76">
        <f>IF(E1041&lt;=$C$5,2*(E1041-$C$4)/(($C$6-$C$4)*($C$5-$C$4)),2*($C$6-E1041)/(($C$6-$C$4)*($C$6-$C$5)))</f>
        <v>0.350000000000001</v>
      </c>
    </row>
    <row r="1042" spans="2:8">
      <c r="B1042" s="72">
        <v>18</v>
      </c>
      <c r="C1042" s="73">
        <f>$C$4+(($C$6-$C$4)/20)*17</f>
        <v>9.7</v>
      </c>
      <c r="D1042" s="73">
        <f>$C$4+(($C$6-$C$4)/20)*18</f>
        <v>9.8</v>
      </c>
      <c r="E1042" s="73">
        <f t="shared" si="48"/>
        <v>9.75</v>
      </c>
      <c r="F1042" s="73">
        <f ca="1" t="shared" si="49"/>
        <v>10</v>
      </c>
      <c r="G1042" s="73">
        <f ca="1" t="shared" si="50"/>
        <v>0.0999999999999986</v>
      </c>
      <c r="H1042" s="76">
        <f>IF(E1042&lt;=$C$5,2*(E1042-$C$4)/(($C$6-$C$4)*($C$5-$C$4)),2*($C$6-E1042)/(($C$6-$C$4)*($C$6-$C$5)))</f>
        <v>0.25</v>
      </c>
    </row>
    <row r="1043" spans="2:8">
      <c r="B1043" s="72">
        <v>19</v>
      </c>
      <c r="C1043" s="73">
        <f>$C$4+(($C$6-$C$4)/20)*18</f>
        <v>9.8</v>
      </c>
      <c r="D1043" s="73">
        <f>$C$4+(($C$6-$C$4)/20)*19</f>
        <v>9.9</v>
      </c>
      <c r="E1043" s="73">
        <f t="shared" si="48"/>
        <v>9.85</v>
      </c>
      <c r="F1043" s="73">
        <f ca="1" t="shared" si="49"/>
        <v>7</v>
      </c>
      <c r="G1043" s="73">
        <f ca="1" t="shared" si="50"/>
        <v>0.0700000000000002</v>
      </c>
      <c r="H1043" s="76">
        <f>IF(E1043&lt;=$C$5,2*(E1043-$C$4)/(($C$6-$C$4)*($C$5-$C$4)),2*($C$6-E1043)/(($C$6-$C$4)*($C$6-$C$5)))</f>
        <v>0.149999999999999</v>
      </c>
    </row>
    <row r="1044" spans="2:8">
      <c r="B1044" s="74">
        <v>20</v>
      </c>
      <c r="C1044" s="75">
        <f>$C$4+(($C$6-$C$4)/20)*19</f>
        <v>9.9</v>
      </c>
      <c r="D1044" s="75">
        <f>$C$4+(($C$6-$C$4)/20)*20</f>
        <v>10</v>
      </c>
      <c r="E1044" s="75">
        <f t="shared" si="48"/>
        <v>9.95</v>
      </c>
      <c r="F1044" s="75">
        <f ca="1" t="shared" si="49"/>
        <v>2</v>
      </c>
      <c r="G1044" s="75">
        <f ca="1" t="shared" si="50"/>
        <v>0.0200000000000001</v>
      </c>
      <c r="H1044" s="77">
        <f>IF(E1044&lt;=$C$5,2*(E1044-$C$4)/(($C$6-$C$4)*($C$5-$C$4)),2*($C$6-E1044)/(($C$6-$C$4)*($C$6-$C$5)))</f>
        <v>0.0500000000000007</v>
      </c>
    </row>
  </sheetData>
  <mergeCells count="1">
    <mergeCell ref="B1:F1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2:I69"/>
  <sheetViews>
    <sheetView showGridLines="0" workbookViewId="0">
      <selection activeCell="A1" sqref="A1:H1"/>
    </sheetView>
  </sheetViews>
  <sheetFormatPr defaultColWidth="8.68032786885246" defaultRowHeight="13.55"/>
  <cols>
    <col min="1" max="1" width="2" style="1" customWidth="1"/>
    <col min="2" max="2" width="37.7377049180328" style="1" customWidth="1"/>
    <col min="3" max="3" width="16" style="1" customWidth="1"/>
    <col min="4" max="4" width="18.9262295081967" style="1" customWidth="1"/>
    <col min="5" max="7" width="16" style="1" customWidth="1"/>
    <col min="8" max="16384" width="8.68032786885246" style="1"/>
  </cols>
  <sheetData>
    <row r="2" ht="17.25" customHeight="1" spans="2:6">
      <c r="B2" s="2" t="s">
        <v>40</v>
      </c>
      <c r="C2" s="21"/>
      <c r="D2" s="21"/>
      <c r="E2" s="21"/>
      <c r="F2" s="21"/>
    </row>
    <row r="3" spans="2:6">
      <c r="B3" s="21"/>
      <c r="C3" s="21"/>
      <c r="D3" s="21"/>
      <c r="E3" s="21"/>
      <c r="F3" s="21"/>
    </row>
    <row r="4" ht="15" customHeight="1" spans="2:6">
      <c r="B4" s="28" t="s">
        <v>41</v>
      </c>
      <c r="C4" s="29"/>
      <c r="D4" s="29"/>
      <c r="E4" s="21"/>
      <c r="F4" s="21"/>
    </row>
    <row r="5" ht="15" customHeight="1" spans="2:6">
      <c r="B5" s="30" t="s">
        <v>42</v>
      </c>
      <c r="C5" s="29"/>
      <c r="D5" s="31">
        <v>0.5</v>
      </c>
      <c r="E5" s="21"/>
      <c r="F5" s="21"/>
    </row>
    <row r="6" ht="15" customHeight="1" spans="2:6">
      <c r="B6" s="30" t="s">
        <v>43</v>
      </c>
      <c r="C6" s="29"/>
      <c r="D6" s="31">
        <v>0.15</v>
      </c>
      <c r="E6" s="21"/>
      <c r="F6" s="21"/>
    </row>
    <row r="7" ht="15" customHeight="1" spans="2:6">
      <c r="B7" s="30" t="s">
        <v>44</v>
      </c>
      <c r="C7" s="29"/>
      <c r="D7" s="32">
        <v>5</v>
      </c>
      <c r="E7" s="21"/>
      <c r="F7" s="21"/>
    </row>
    <row r="8" ht="15" customHeight="1" spans="2:6">
      <c r="B8" s="30" t="s">
        <v>45</v>
      </c>
      <c r="C8" s="29"/>
      <c r="D8" s="31">
        <v>0.9</v>
      </c>
      <c r="E8" s="21"/>
      <c r="F8" s="21"/>
    </row>
    <row r="9" ht="15" customHeight="1" spans="2:6">
      <c r="B9" s="30" t="s">
        <v>46</v>
      </c>
      <c r="C9" s="29"/>
      <c r="D9" s="33">
        <v>1000</v>
      </c>
      <c r="E9" s="21"/>
      <c r="F9" s="21"/>
    </row>
    <row r="10" spans="2:6">
      <c r="B10" s="21"/>
      <c r="C10" s="21"/>
      <c r="D10" s="21"/>
      <c r="E10" s="21"/>
      <c r="F10" s="21"/>
    </row>
    <row r="11" ht="15" customHeight="1" spans="2:6">
      <c r="B11" s="3" t="s">
        <v>47</v>
      </c>
      <c r="C11" s="21"/>
      <c r="D11" s="21"/>
      <c r="E11" s="21"/>
      <c r="F11" s="21"/>
    </row>
    <row r="12" ht="27" customHeight="1" spans="2:6">
      <c r="B12" s="34" t="s">
        <v>48</v>
      </c>
      <c r="C12" s="34" t="s">
        <v>49</v>
      </c>
      <c r="D12" s="34" t="s">
        <v>50</v>
      </c>
      <c r="E12" s="34" t="s">
        <v>51</v>
      </c>
      <c r="F12" s="21"/>
    </row>
    <row r="13" ht="15" customHeight="1" spans="2:6">
      <c r="B13" s="35" t="s">
        <v>52</v>
      </c>
      <c r="C13" s="36">
        <v>60000</v>
      </c>
      <c r="D13" s="36">
        <v>70000</v>
      </c>
      <c r="E13" s="36">
        <v>100000</v>
      </c>
      <c r="F13" s="21"/>
    </row>
    <row r="14" ht="15" customHeight="1" spans="2:6">
      <c r="B14" s="35" t="s">
        <v>53</v>
      </c>
      <c r="C14" s="36">
        <v>25000</v>
      </c>
      <c r="D14" s="36">
        <v>30000</v>
      </c>
      <c r="E14" s="36">
        <v>40000</v>
      </c>
      <c r="F14" s="21"/>
    </row>
    <row r="15" spans="2:6">
      <c r="B15" s="21"/>
      <c r="C15" s="21"/>
      <c r="D15" s="21"/>
      <c r="E15" s="21"/>
      <c r="F15" s="21"/>
    </row>
    <row r="16" ht="15" customHeight="1" spans="2:6">
      <c r="B16" s="3" t="s">
        <v>54</v>
      </c>
      <c r="C16" s="21"/>
      <c r="D16" s="21"/>
      <c r="E16" s="21"/>
      <c r="F16" s="21"/>
    </row>
    <row r="17" ht="26.25" customHeight="1" spans="2:6">
      <c r="B17" s="34" t="s">
        <v>48</v>
      </c>
      <c r="C17" s="34" t="s">
        <v>49</v>
      </c>
      <c r="D17" s="34" t="s">
        <v>50</v>
      </c>
      <c r="E17" s="34" t="s">
        <v>51</v>
      </c>
      <c r="F17" s="21"/>
    </row>
    <row r="18" ht="15" customHeight="1" spans="2:6">
      <c r="B18" s="35" t="s">
        <v>55</v>
      </c>
      <c r="C18" s="36">
        <v>30000</v>
      </c>
      <c r="D18" s="36">
        <v>40000</v>
      </c>
      <c r="E18" s="36">
        <v>45000</v>
      </c>
      <c r="F18" s="21"/>
    </row>
    <row r="19" spans="2:6">
      <c r="B19" s="21"/>
      <c r="C19" s="21"/>
      <c r="D19" s="21"/>
      <c r="E19" s="21"/>
      <c r="F19" s="21"/>
    </row>
    <row r="20" ht="15" customHeight="1" spans="2:6">
      <c r="B20" s="3" t="s">
        <v>56</v>
      </c>
      <c r="C20" s="21"/>
      <c r="D20" s="21"/>
      <c r="E20" s="21"/>
      <c r="F20" s="21"/>
    </row>
    <row r="21" ht="31" customHeight="1" spans="2:6">
      <c r="B21" s="34" t="s">
        <v>57</v>
      </c>
      <c r="C21" s="34" t="s">
        <v>49</v>
      </c>
      <c r="D21" s="34" t="s">
        <v>50</v>
      </c>
      <c r="E21" s="34" t="s">
        <v>51</v>
      </c>
      <c r="F21" s="21"/>
    </row>
    <row r="22" ht="15" customHeight="1" spans="2:6">
      <c r="B22" s="35">
        <v>1</v>
      </c>
      <c r="C22" s="37">
        <v>0.12</v>
      </c>
      <c r="D22" s="37">
        <v>0.15</v>
      </c>
      <c r="E22" s="37">
        <v>0.18</v>
      </c>
      <c r="F22" s="21"/>
    </row>
    <row r="23" ht="15" customHeight="1" spans="2:6">
      <c r="B23" s="35">
        <v>2</v>
      </c>
      <c r="C23" s="37">
        <v>0.12</v>
      </c>
      <c r="D23" s="37">
        <v>0.15</v>
      </c>
      <c r="E23" s="37">
        <v>0.18</v>
      </c>
      <c r="F23" s="21"/>
    </row>
    <row r="24" ht="15" customHeight="1" spans="2:6">
      <c r="B24" s="35">
        <v>3</v>
      </c>
      <c r="C24" s="37">
        <v>0.15</v>
      </c>
      <c r="D24" s="37">
        <v>0.18</v>
      </c>
      <c r="E24" s="37">
        <v>0.22</v>
      </c>
      <c r="F24" s="21"/>
    </row>
    <row r="25" ht="15" customHeight="1" spans="2:6">
      <c r="B25" s="35">
        <v>4</v>
      </c>
      <c r="C25" s="37">
        <v>0.18</v>
      </c>
      <c r="D25" s="37">
        <v>0.2</v>
      </c>
      <c r="E25" s="37">
        <v>0.25</v>
      </c>
      <c r="F25" s="21"/>
    </row>
    <row r="26" ht="15" customHeight="1" spans="2:6">
      <c r="B26" s="35">
        <v>5</v>
      </c>
      <c r="C26" s="37">
        <v>0.19</v>
      </c>
      <c r="D26" s="37">
        <v>0.22</v>
      </c>
      <c r="E26" s="37">
        <v>0.28</v>
      </c>
      <c r="F26" s="21"/>
    </row>
    <row r="27" spans="2:6">
      <c r="B27" s="21"/>
      <c r="C27" s="21"/>
      <c r="D27" s="21"/>
      <c r="E27" s="21"/>
      <c r="F27" s="21"/>
    </row>
    <row r="28" spans="2:6">
      <c r="B28" s="21"/>
      <c r="C28" s="21"/>
      <c r="D28" s="21"/>
      <c r="E28" s="21"/>
      <c r="F28" s="21"/>
    </row>
    <row r="29" ht="15" customHeight="1" spans="2:4">
      <c r="B29" s="28" t="s">
        <v>58</v>
      </c>
      <c r="C29" s="38"/>
      <c r="D29" s="38"/>
    </row>
    <row r="30" ht="15" customHeight="1" spans="2:4">
      <c r="B30" s="30" t="s">
        <v>59</v>
      </c>
      <c r="C30" s="38"/>
      <c r="D30" s="39">
        <v>-0.031</v>
      </c>
    </row>
    <row r="31" ht="15" customHeight="1" spans="2:4">
      <c r="B31" s="30" t="s">
        <v>60</v>
      </c>
      <c r="C31" s="38"/>
      <c r="D31" s="39">
        <v>0.1991</v>
      </c>
    </row>
    <row r="34" ht="17.25" customHeight="1" spans="2:2">
      <c r="B34" s="40" t="s">
        <v>61</v>
      </c>
    </row>
    <row r="35" ht="15" customHeight="1" spans="2:2">
      <c r="B35" s="3" t="s">
        <v>62</v>
      </c>
    </row>
    <row r="36" ht="35" customHeight="1" spans="2:7">
      <c r="B36" s="41" t="s">
        <v>63</v>
      </c>
      <c r="C36" s="41" t="s">
        <v>64</v>
      </c>
      <c r="D36" s="41" t="s">
        <v>65</v>
      </c>
      <c r="E36" s="41" t="s">
        <v>28</v>
      </c>
      <c r="F36" s="41" t="s">
        <v>66</v>
      </c>
      <c r="G36" s="41" t="s">
        <v>67</v>
      </c>
    </row>
    <row r="37" ht="15" customHeight="1" spans="2:7">
      <c r="B37" s="42">
        <v>1</v>
      </c>
      <c r="C37" s="43">
        <f>$D$30*100</f>
        <v>-3.1</v>
      </c>
      <c r="D37" s="43">
        <f>$D$30*100+($D$31*100-$D$30*100)/20*1</f>
        <v>-1.9495</v>
      </c>
      <c r="E37" s="42">
        <f ca="1">COUNTIFS('Ejercicio 3 - Simulacion'!$BV$2:$BV$1001,"&gt;="&amp;C37,'Ejercicio 3 - Simulacion'!$BV$2:$BV$1001,"&lt;="&amp;D37)</f>
        <v>0</v>
      </c>
      <c r="F37" s="46">
        <f ca="1" t="shared" ref="F37:F56" si="0">E37/$D$9</f>
        <v>0</v>
      </c>
      <c r="G37" s="46">
        <f ca="1">F37</f>
        <v>0</v>
      </c>
    </row>
    <row r="38" ht="15" customHeight="1" spans="2:7">
      <c r="B38" s="42">
        <v>2</v>
      </c>
      <c r="C38" s="43">
        <f t="shared" ref="C38:C56" si="1">D37</f>
        <v>-1.9495</v>
      </c>
      <c r="D38" s="43">
        <f>$D$30*100+($D$31*100-$D$30*100)/20*2</f>
        <v>-0.799</v>
      </c>
      <c r="E38" s="42">
        <f ca="1">COUNTIFS('Ejercicio 3 - Simulacion'!$BV$2:$BV$1001,"&gt;"&amp;C38,'Ejercicio 3 - Simulacion'!$BV$2:$BV$1001,"&lt;="&amp;D38)</f>
        <v>0</v>
      </c>
      <c r="F38" s="46">
        <f ca="1" t="shared" si="0"/>
        <v>0</v>
      </c>
      <c r="G38" s="46">
        <f ca="1" t="shared" ref="G38:G56" si="2">G37+F38</f>
        <v>0</v>
      </c>
    </row>
    <row r="39" ht="15" customHeight="1" spans="2:7">
      <c r="B39" s="42">
        <v>3</v>
      </c>
      <c r="C39" s="43">
        <f t="shared" si="1"/>
        <v>-0.799</v>
      </c>
      <c r="D39" s="43">
        <f>$D$30*100+($D$31*100-$D$30*100)/20*3</f>
        <v>0.3515</v>
      </c>
      <c r="E39" s="42">
        <f ca="1">COUNTIFS('Ejercicio 3 - Simulacion'!$BV$2:$BV$1001,"&gt;"&amp;C39,'Ejercicio 3 - Simulacion'!$BV$2:$BV$1001,"&lt;="&amp;D39)</f>
        <v>0</v>
      </c>
      <c r="F39" s="46">
        <f ca="1" t="shared" si="0"/>
        <v>0</v>
      </c>
      <c r="G39" s="46">
        <f ca="1" t="shared" si="2"/>
        <v>0</v>
      </c>
    </row>
    <row r="40" ht="15" customHeight="1" spans="2:7">
      <c r="B40" s="42">
        <v>4</v>
      </c>
      <c r="C40" s="43">
        <f t="shared" si="1"/>
        <v>0.3515</v>
      </c>
      <c r="D40" s="43">
        <f>$D$30*100+($D$31*100-$D$30*100)/20*4</f>
        <v>1.502</v>
      </c>
      <c r="E40" s="42">
        <f ca="1">COUNTIFS('Ejercicio 3 - Simulacion'!$BV$2:$BV$1001,"&gt;"&amp;C40,'Ejercicio 3 - Simulacion'!$BV$2:$BV$1001,"&lt;="&amp;D40)</f>
        <v>0</v>
      </c>
      <c r="F40" s="46">
        <f ca="1" t="shared" si="0"/>
        <v>0</v>
      </c>
      <c r="G40" s="46">
        <f ca="1" t="shared" si="2"/>
        <v>0</v>
      </c>
    </row>
    <row r="41" ht="15" customHeight="1" spans="2:7">
      <c r="B41" s="42">
        <v>5</v>
      </c>
      <c r="C41" s="43">
        <f t="shared" si="1"/>
        <v>1.502</v>
      </c>
      <c r="D41" s="43">
        <f>$D$30*100+($D$31*100-$D$30*100)/20*5</f>
        <v>2.6525</v>
      </c>
      <c r="E41" s="42">
        <f ca="1">COUNTIFS('Ejercicio 3 - Simulacion'!$BV$2:$BV$1001,"&gt;"&amp;C41,'Ejercicio 3 - Simulacion'!$BV$2:$BV$1001,"&lt;="&amp;D41)</f>
        <v>3</v>
      </c>
      <c r="F41" s="46">
        <f ca="1" t="shared" si="0"/>
        <v>0.003</v>
      </c>
      <c r="G41" s="46">
        <f ca="1" t="shared" si="2"/>
        <v>0.003</v>
      </c>
    </row>
    <row r="42" ht="15" customHeight="1" spans="2:7">
      <c r="B42" s="42">
        <v>6</v>
      </c>
      <c r="C42" s="43">
        <f t="shared" si="1"/>
        <v>2.6525</v>
      </c>
      <c r="D42" s="43">
        <f>$D$30*100+($D$31*100-$D$30*100)/20*6</f>
        <v>3.803</v>
      </c>
      <c r="E42" s="42">
        <f ca="1">COUNTIFS('Ejercicio 3 - Simulacion'!$BV$2:$BV$1001,"&gt;"&amp;C42,'Ejercicio 3 - Simulacion'!$BV$2:$BV$1001,"&lt;="&amp;D42)</f>
        <v>19</v>
      </c>
      <c r="F42" s="46">
        <f ca="1" t="shared" si="0"/>
        <v>0.019</v>
      </c>
      <c r="G42" s="46">
        <f ca="1" t="shared" si="2"/>
        <v>0.022</v>
      </c>
    </row>
    <row r="43" ht="15" customHeight="1" spans="2:7">
      <c r="B43" s="42">
        <v>7</v>
      </c>
      <c r="C43" s="43">
        <f t="shared" si="1"/>
        <v>3.803</v>
      </c>
      <c r="D43" s="43">
        <f>$D$30*100+($D$31*100-$D$30*100)/20*7</f>
        <v>4.9535</v>
      </c>
      <c r="E43" s="42">
        <f ca="1">COUNTIFS('Ejercicio 3 - Simulacion'!$BV$2:$BV$1001,"&gt;"&amp;C43,'Ejercicio 3 - Simulacion'!$BV$2:$BV$1001,"&lt;="&amp;D43)</f>
        <v>82</v>
      </c>
      <c r="F43" s="46">
        <f ca="1" t="shared" si="0"/>
        <v>0.082</v>
      </c>
      <c r="G43" s="46">
        <f ca="1" t="shared" si="2"/>
        <v>0.104</v>
      </c>
    </row>
    <row r="44" ht="15" customHeight="1" spans="2:7">
      <c r="B44" s="42">
        <v>8</v>
      </c>
      <c r="C44" s="43">
        <f t="shared" si="1"/>
        <v>4.9535</v>
      </c>
      <c r="D44" s="43">
        <f>$D$30*100+($D$31*100-$D$30*100)/20*8</f>
        <v>6.104</v>
      </c>
      <c r="E44" s="42">
        <f ca="1">COUNTIFS('Ejercicio 3 - Simulacion'!$BV$2:$BV$1001,"&gt;"&amp;C44,'Ejercicio 3 - Simulacion'!$BV$2:$BV$1001,"&lt;="&amp;D44)</f>
        <v>138</v>
      </c>
      <c r="F44" s="46">
        <f ca="1" t="shared" si="0"/>
        <v>0.138</v>
      </c>
      <c r="G44" s="46">
        <f ca="1" t="shared" si="2"/>
        <v>0.242</v>
      </c>
    </row>
    <row r="45" ht="15" customHeight="1" spans="2:7">
      <c r="B45" s="42">
        <v>9</v>
      </c>
      <c r="C45" s="43">
        <f t="shared" si="1"/>
        <v>6.104</v>
      </c>
      <c r="D45" s="43">
        <f>$D$30*100+($D$31*100-$D$30*100)/20*9</f>
        <v>7.2545</v>
      </c>
      <c r="E45" s="42">
        <f ca="1">COUNTIFS('Ejercicio 3 - Simulacion'!$BV$2:$BV$1001,"&gt;"&amp;C45,'Ejercicio 3 - Simulacion'!$BV$2:$BV$1001,"&lt;="&amp;D45)</f>
        <v>177</v>
      </c>
      <c r="F45" s="46">
        <f ca="1" t="shared" si="0"/>
        <v>0.177</v>
      </c>
      <c r="G45" s="46">
        <f ca="1" t="shared" si="2"/>
        <v>0.419</v>
      </c>
    </row>
    <row r="46" ht="15" customHeight="1" spans="2:7">
      <c r="B46" s="42">
        <v>10</v>
      </c>
      <c r="C46" s="43">
        <f t="shared" si="1"/>
        <v>7.2545</v>
      </c>
      <c r="D46" s="43">
        <f>$D$30*100+($D$31*100-$D$30*100)/20*10</f>
        <v>8.405</v>
      </c>
      <c r="E46" s="42">
        <f ca="1">COUNTIFS('Ejercicio 3 - Simulacion'!$BV$2:$BV$1001,"&gt;"&amp;C46,'Ejercicio 3 - Simulacion'!$BV$2:$BV$1001,"&lt;="&amp;D46)</f>
        <v>219</v>
      </c>
      <c r="F46" s="46">
        <f ca="1" t="shared" si="0"/>
        <v>0.219</v>
      </c>
      <c r="G46" s="46">
        <f ca="1" t="shared" si="2"/>
        <v>0.638</v>
      </c>
    </row>
    <row r="47" ht="15" customHeight="1" spans="2:7">
      <c r="B47" s="42">
        <v>11</v>
      </c>
      <c r="C47" s="43">
        <f t="shared" si="1"/>
        <v>8.405</v>
      </c>
      <c r="D47" s="43">
        <f>$D$30*100+($D$31*100-$D$30*100)/20*11</f>
        <v>9.5555</v>
      </c>
      <c r="E47" s="42">
        <f ca="1">COUNTIFS('Ejercicio 3 - Simulacion'!$BV$2:$BV$1001,"&gt;"&amp;C47,'Ejercicio 3 - Simulacion'!$BV$2:$BV$1001,"&lt;="&amp;D47)</f>
        <v>174</v>
      </c>
      <c r="F47" s="46">
        <f ca="1" t="shared" si="0"/>
        <v>0.174</v>
      </c>
      <c r="G47" s="46">
        <f ca="1" t="shared" si="2"/>
        <v>0.812</v>
      </c>
    </row>
    <row r="48" ht="15" customHeight="1" spans="2:7">
      <c r="B48" s="42">
        <v>12</v>
      </c>
      <c r="C48" s="43">
        <f t="shared" si="1"/>
        <v>9.5555</v>
      </c>
      <c r="D48" s="43">
        <f>$D$30*100+($D$31*100-$D$30*100)/20*12</f>
        <v>10.706</v>
      </c>
      <c r="E48" s="42">
        <f ca="1">COUNTIFS('Ejercicio 3 - Simulacion'!$BV$2:$BV$1001,"&gt;"&amp;C48,'Ejercicio 3 - Simulacion'!$BV$2:$BV$1001,"&lt;="&amp;D48)</f>
        <v>109</v>
      </c>
      <c r="F48" s="46">
        <f ca="1" t="shared" si="0"/>
        <v>0.109</v>
      </c>
      <c r="G48" s="46">
        <f ca="1" t="shared" si="2"/>
        <v>0.921</v>
      </c>
    </row>
    <row r="49" ht="15" customHeight="1" spans="2:7">
      <c r="B49" s="42">
        <v>13</v>
      </c>
      <c r="C49" s="43">
        <f t="shared" si="1"/>
        <v>10.706</v>
      </c>
      <c r="D49" s="43">
        <f>$D$30*100+($D$31*100-$D$30*100)/20*13</f>
        <v>11.8565</v>
      </c>
      <c r="E49" s="42">
        <f ca="1">COUNTIFS('Ejercicio 3 - Simulacion'!$BV$2:$BV$1001,"&gt;"&amp;C49,'Ejercicio 3 - Simulacion'!$BV$2:$BV$1001,"&lt;="&amp;D49)</f>
        <v>54</v>
      </c>
      <c r="F49" s="46">
        <f ca="1" t="shared" si="0"/>
        <v>0.054</v>
      </c>
      <c r="G49" s="46">
        <f ca="1" t="shared" si="2"/>
        <v>0.975</v>
      </c>
    </row>
    <row r="50" ht="15" customHeight="1" spans="2:7">
      <c r="B50" s="42">
        <v>14</v>
      </c>
      <c r="C50" s="43">
        <f t="shared" si="1"/>
        <v>11.8565</v>
      </c>
      <c r="D50" s="43">
        <f>$D$30*100+($D$31*100-$D$30*100)/20*14</f>
        <v>13.007</v>
      </c>
      <c r="E50" s="42">
        <f ca="1">COUNTIFS('Ejercicio 3 - Simulacion'!$BV$2:$BV$1001,"&gt;"&amp;C50,'Ejercicio 3 - Simulacion'!$BV$2:$BV$1001,"&lt;="&amp;D50)</f>
        <v>18</v>
      </c>
      <c r="F50" s="46">
        <f ca="1" t="shared" si="0"/>
        <v>0.018</v>
      </c>
      <c r="G50" s="46">
        <f ca="1" t="shared" si="2"/>
        <v>0.993</v>
      </c>
    </row>
    <row r="51" ht="15" customHeight="1" spans="2:7">
      <c r="B51" s="42">
        <v>15</v>
      </c>
      <c r="C51" s="43">
        <f t="shared" si="1"/>
        <v>13.007</v>
      </c>
      <c r="D51" s="43">
        <f>$D$30*100+($D$31*100-$D$30*100)/20*15</f>
        <v>14.1575</v>
      </c>
      <c r="E51" s="42">
        <f ca="1">COUNTIFS('Ejercicio 3 - Simulacion'!$BV$2:$BV$1001,"&gt;"&amp;C51,'Ejercicio 3 - Simulacion'!$BV$2:$BV$1001,"&lt;="&amp;D51)</f>
        <v>7</v>
      </c>
      <c r="F51" s="46">
        <f ca="1" t="shared" si="0"/>
        <v>0.007</v>
      </c>
      <c r="G51" s="46">
        <f ca="1" t="shared" si="2"/>
        <v>1</v>
      </c>
    </row>
    <row r="52" ht="15" customHeight="1" spans="2:7">
      <c r="B52" s="42">
        <v>16</v>
      </c>
      <c r="C52" s="43">
        <f t="shared" si="1"/>
        <v>14.1575</v>
      </c>
      <c r="D52" s="43">
        <f>$D$30*100+($D$31*100-$D$30*100)/20*16</f>
        <v>15.308</v>
      </c>
      <c r="E52" s="42">
        <f ca="1">COUNTIFS('Ejercicio 3 - Simulacion'!$BV$2:$BV$1001,"&gt;"&amp;C52,'Ejercicio 3 - Simulacion'!$BV$2:$BV$1001,"&lt;="&amp;D52)</f>
        <v>0</v>
      </c>
      <c r="F52" s="46">
        <f ca="1" t="shared" si="0"/>
        <v>0</v>
      </c>
      <c r="G52" s="46">
        <f ca="1" t="shared" si="2"/>
        <v>1</v>
      </c>
    </row>
    <row r="53" ht="15" customHeight="1" spans="2:7">
      <c r="B53" s="42">
        <v>17</v>
      </c>
      <c r="C53" s="43">
        <f t="shared" si="1"/>
        <v>15.308</v>
      </c>
      <c r="D53" s="43">
        <f>$D$30*100+($D$31*100-$D$30*100)/20*17</f>
        <v>16.4585</v>
      </c>
      <c r="E53" s="42">
        <f ca="1">COUNTIFS('Ejercicio 3 - Simulacion'!$BV$2:$BV$1001,"&gt;"&amp;C53,'Ejercicio 3 - Simulacion'!$BV$2:$BV$1001,"&lt;="&amp;D53)</f>
        <v>0</v>
      </c>
      <c r="F53" s="46">
        <f ca="1" t="shared" si="0"/>
        <v>0</v>
      </c>
      <c r="G53" s="46">
        <f ca="1" t="shared" si="2"/>
        <v>1</v>
      </c>
    </row>
    <row r="54" ht="15" customHeight="1" spans="2:7">
      <c r="B54" s="42">
        <v>18</v>
      </c>
      <c r="C54" s="43">
        <f t="shared" si="1"/>
        <v>16.4585</v>
      </c>
      <c r="D54" s="43">
        <f>$D$30*100+($D$31*100-$D$30*100)/20*18</f>
        <v>17.609</v>
      </c>
      <c r="E54" s="42">
        <f ca="1">COUNTIFS('Ejercicio 3 - Simulacion'!$BV$2:$BV$1001,"&gt;"&amp;C54,'Ejercicio 3 - Simulacion'!$BV$2:$BV$1001,"&lt;="&amp;D54)</f>
        <v>0</v>
      </c>
      <c r="F54" s="46">
        <f ca="1" t="shared" si="0"/>
        <v>0</v>
      </c>
      <c r="G54" s="46">
        <f ca="1" t="shared" si="2"/>
        <v>1</v>
      </c>
    </row>
    <row r="55" ht="15" customHeight="1" spans="2:7">
      <c r="B55" s="42">
        <v>19</v>
      </c>
      <c r="C55" s="43">
        <f t="shared" si="1"/>
        <v>17.609</v>
      </c>
      <c r="D55" s="43">
        <f>$D$30*100+($D$31*100-$D$30*100)/20*19</f>
        <v>18.7595</v>
      </c>
      <c r="E55" s="42">
        <f ca="1">COUNTIFS('Ejercicio 3 - Simulacion'!$BV$2:$BV$1001,"&gt;"&amp;C55,'Ejercicio 3 - Simulacion'!$BV$2:$BV$1001,"&lt;="&amp;D55)</f>
        <v>0</v>
      </c>
      <c r="F55" s="46">
        <f ca="1" t="shared" si="0"/>
        <v>0</v>
      </c>
      <c r="G55" s="46">
        <f ca="1" t="shared" si="2"/>
        <v>1</v>
      </c>
    </row>
    <row r="56" ht="15" customHeight="1" spans="2:7">
      <c r="B56" s="42">
        <v>20</v>
      </c>
      <c r="C56" s="43">
        <f t="shared" si="1"/>
        <v>18.7595</v>
      </c>
      <c r="D56" s="43">
        <f>$D$30*100+($D$31*100-$D$30*100)/20*20</f>
        <v>19.91</v>
      </c>
      <c r="E56" s="42">
        <f ca="1">COUNTIFS('Ejercicio 3 - Simulacion'!$BV$2:$BV$1001,"&gt;"&amp;C56,'Ejercicio 3 - Simulacion'!$BV$2:$BV$1001,"&lt;="&amp;D56)</f>
        <v>0</v>
      </c>
      <c r="F56" s="46">
        <f ca="1" t="shared" si="0"/>
        <v>0</v>
      </c>
      <c r="G56" s="46">
        <f ca="1" t="shared" si="2"/>
        <v>1</v>
      </c>
    </row>
    <row r="59" ht="15" customHeight="1" spans="2:4">
      <c r="B59" s="28" t="s">
        <v>68</v>
      </c>
      <c r="C59" s="38"/>
      <c r="D59" s="38"/>
    </row>
    <row r="60" ht="15" customHeight="1" spans="2:4">
      <c r="B60" s="44" t="s">
        <v>69</v>
      </c>
      <c r="C60" s="38"/>
      <c r="D60" s="39">
        <f ca="1">COUNTIF('Ejercicio 3 - Simulacion'!$BV$2:$BV$1001,"&gt;"&amp;($D$6*100))/$D$9</f>
        <v>0</v>
      </c>
    </row>
    <row r="61" ht="15" customHeight="1" spans="2:4">
      <c r="B61" s="44" t="s">
        <v>70</v>
      </c>
      <c r="C61" s="38"/>
      <c r="D61" s="39">
        <f>$D$8</f>
        <v>0.9</v>
      </c>
    </row>
    <row r="62" ht="19.5" customHeight="1" spans="2:4">
      <c r="B62" s="44" t="s">
        <v>71</v>
      </c>
      <c r="C62" s="38"/>
      <c r="D62" s="45" t="str">
        <f ca="1">IF(D60&gt;=D61,"ACEPTAR el proyecto","RECHAZAR el proyecto")</f>
        <v>RECHAZAR el proyecto</v>
      </c>
    </row>
    <row r="65" ht="15" customHeight="1" spans="2:9">
      <c r="B65" s="47" t="s">
        <v>72</v>
      </c>
      <c r="C65" s="48"/>
      <c r="D65" s="48"/>
      <c r="E65" s="48"/>
      <c r="F65" s="48"/>
      <c r="G65" s="48"/>
      <c r="H65" s="48"/>
      <c r="I65" s="48"/>
    </row>
    <row r="66" ht="15" customHeight="1" spans="2:9">
      <c r="B66" s="49" t="s">
        <v>73</v>
      </c>
      <c r="C66" s="49" t="s">
        <v>69</v>
      </c>
      <c r="D66" s="49" t="s">
        <v>71</v>
      </c>
      <c r="E66" s="48"/>
      <c r="F66" s="48"/>
      <c r="G66" s="48"/>
      <c r="H66" s="48"/>
      <c r="I66" s="48"/>
    </row>
    <row r="67" ht="15" customHeight="1" spans="2:9">
      <c r="B67" s="50" t="s">
        <v>74</v>
      </c>
      <c r="C67" s="51">
        <v>0</v>
      </c>
      <c r="D67" s="50" t="s">
        <v>75</v>
      </c>
      <c r="E67" s="48"/>
      <c r="F67" s="48"/>
      <c r="G67" s="48"/>
      <c r="H67" s="48"/>
      <c r="I67" s="48"/>
    </row>
    <row r="68" ht="15" customHeight="1" spans="2:9">
      <c r="B68" s="50" t="s">
        <v>76</v>
      </c>
      <c r="C68" s="51">
        <f ca="1">D60</f>
        <v>0</v>
      </c>
      <c r="D68" s="52" t="str">
        <f ca="1">D62</f>
        <v>RECHAZAR el proyecto</v>
      </c>
      <c r="E68" s="48"/>
      <c r="F68" s="48"/>
      <c r="G68" s="48"/>
      <c r="H68" s="48"/>
      <c r="I68" s="48"/>
    </row>
    <row r="69" ht="15" customHeight="1" spans="2:9">
      <c r="B69" s="50" t="s">
        <v>77</v>
      </c>
      <c r="C69" s="50"/>
      <c r="D69" s="50"/>
      <c r="E69" s="48"/>
      <c r="F69" s="48"/>
      <c r="G69" s="48"/>
      <c r="H69" s="48"/>
      <c r="I69" s="48"/>
    </row>
  </sheetData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BV1001"/>
  <sheetViews>
    <sheetView showGridLines="0" zoomScale="115" zoomScaleNormal="115" workbookViewId="0">
      <pane xSplit="1" ySplit="1" topLeftCell="BK44" activePane="bottomRight" state="frozen"/>
      <selection/>
      <selection pane="topRight"/>
      <selection pane="bottomLeft"/>
      <selection pane="bottomRight" activeCell="A1" sqref="A1:BV1"/>
    </sheetView>
  </sheetViews>
  <sheetFormatPr defaultColWidth="8.68032786885246" defaultRowHeight="13.55"/>
  <cols>
    <col min="1" max="74" width="13" style="1" customWidth="1"/>
    <col min="75" max="16384" width="8.68032786885246" style="1"/>
  </cols>
  <sheetData>
    <row r="1" ht="43" customHeight="1" spans="1:74">
      <c r="A1" s="22" t="s">
        <v>78</v>
      </c>
      <c r="B1" s="22" t="s">
        <v>79</v>
      </c>
      <c r="C1" s="22" t="s">
        <v>80</v>
      </c>
      <c r="D1" s="22" t="s">
        <v>81</v>
      </c>
      <c r="E1" s="22" t="s">
        <v>82</v>
      </c>
      <c r="F1" s="22" t="s">
        <v>83</v>
      </c>
      <c r="G1" s="22" t="s">
        <v>84</v>
      </c>
      <c r="H1" s="22" t="s">
        <v>85</v>
      </c>
      <c r="I1" s="22" t="s">
        <v>86</v>
      </c>
      <c r="J1" s="22" t="s">
        <v>87</v>
      </c>
      <c r="K1" s="22" t="s">
        <v>88</v>
      </c>
      <c r="L1" s="22" t="s">
        <v>89</v>
      </c>
      <c r="M1" s="22" t="s">
        <v>90</v>
      </c>
      <c r="N1" s="22" t="s">
        <v>91</v>
      </c>
      <c r="O1" s="22" t="s">
        <v>92</v>
      </c>
      <c r="P1" s="22" t="s">
        <v>93</v>
      </c>
      <c r="Q1" s="22" t="s">
        <v>94</v>
      </c>
      <c r="R1" s="22" t="s">
        <v>95</v>
      </c>
      <c r="S1" s="22" t="s">
        <v>96</v>
      </c>
      <c r="T1" s="22" t="s">
        <v>97</v>
      </c>
      <c r="U1" s="22" t="s">
        <v>98</v>
      </c>
      <c r="V1" s="22" t="s">
        <v>99</v>
      </c>
      <c r="W1" s="22" t="s">
        <v>100</v>
      </c>
      <c r="X1" s="22" t="s">
        <v>101</v>
      </c>
      <c r="Y1" s="22" t="s">
        <v>102</v>
      </c>
      <c r="Z1" s="22" t="s">
        <v>103</v>
      </c>
      <c r="AA1" s="22" t="s">
        <v>104</v>
      </c>
      <c r="AB1" s="22" t="s">
        <v>105</v>
      </c>
      <c r="AC1" s="22" t="s">
        <v>106</v>
      </c>
      <c r="AD1" s="22" t="s">
        <v>107</v>
      </c>
      <c r="AE1" s="22" t="s">
        <v>108</v>
      </c>
      <c r="AF1" s="22" t="s">
        <v>109</v>
      </c>
      <c r="AG1" s="22" t="s">
        <v>110</v>
      </c>
      <c r="AH1" s="22" t="s">
        <v>111</v>
      </c>
      <c r="AI1" s="22" t="s">
        <v>112</v>
      </c>
      <c r="AJ1" s="22" t="s">
        <v>113</v>
      </c>
      <c r="AK1" s="22" t="s">
        <v>114</v>
      </c>
      <c r="AL1" s="22" t="s">
        <v>115</v>
      </c>
      <c r="AM1" s="22" t="s">
        <v>116</v>
      </c>
      <c r="AN1" s="22" t="s">
        <v>117</v>
      </c>
      <c r="AO1" s="22" t="s">
        <v>118</v>
      </c>
      <c r="AP1" s="22" t="s">
        <v>119</v>
      </c>
      <c r="AQ1" s="22" t="s">
        <v>120</v>
      </c>
      <c r="AR1" s="22" t="s">
        <v>121</v>
      </c>
      <c r="AS1" s="22" t="s">
        <v>122</v>
      </c>
      <c r="AT1" s="22" t="s">
        <v>123</v>
      </c>
      <c r="AU1" s="22" t="s">
        <v>124</v>
      </c>
      <c r="AV1" s="22" t="s">
        <v>125</v>
      </c>
      <c r="AW1" s="22" t="s">
        <v>126</v>
      </c>
      <c r="AX1" s="22" t="s">
        <v>127</v>
      </c>
      <c r="AY1" s="22" t="s">
        <v>128</v>
      </c>
      <c r="AZ1" s="22" t="s">
        <v>129</v>
      </c>
      <c r="BA1" s="22" t="s">
        <v>130</v>
      </c>
      <c r="BB1" s="22" t="s">
        <v>131</v>
      </c>
      <c r="BC1" s="22" t="s">
        <v>132</v>
      </c>
      <c r="BD1" s="22" t="s">
        <v>133</v>
      </c>
      <c r="BE1" s="22" t="s">
        <v>134</v>
      </c>
      <c r="BF1" s="22" t="s">
        <v>135</v>
      </c>
      <c r="BG1" s="22" t="s">
        <v>136</v>
      </c>
      <c r="BH1" s="22" t="s">
        <v>137</v>
      </c>
      <c r="BI1" s="22" t="s">
        <v>138</v>
      </c>
      <c r="BJ1" s="22" t="s">
        <v>139</v>
      </c>
      <c r="BK1" s="22" t="s">
        <v>140</v>
      </c>
      <c r="BL1" s="22" t="s">
        <v>141</v>
      </c>
      <c r="BM1" s="22" t="s">
        <v>142</v>
      </c>
      <c r="BN1" s="22" t="s">
        <v>143</v>
      </c>
      <c r="BO1" s="22" t="s">
        <v>144</v>
      </c>
      <c r="BP1" s="22" t="s">
        <v>145</v>
      </c>
      <c r="BQ1" s="22" t="s">
        <v>146</v>
      </c>
      <c r="BR1" s="22" t="s">
        <v>147</v>
      </c>
      <c r="BS1" s="22" t="s">
        <v>148</v>
      </c>
      <c r="BT1" s="22" t="s">
        <v>149</v>
      </c>
      <c r="BU1" s="22" t="s">
        <v>150</v>
      </c>
      <c r="BV1" s="22" t="s">
        <v>151</v>
      </c>
    </row>
    <row r="2" ht="15" customHeight="1" spans="1:74">
      <c r="A2" s="23">
        <v>1</v>
      </c>
      <c r="B2" s="24">
        <f ca="1" t="shared" ref="B2:F2" si="0">RAND()</f>
        <v>0.207804629153942</v>
      </c>
      <c r="C2" s="25">
        <f ca="1">IF(B2&lt;=('Ejercicio 3 - TIR'!$D$13-'Ejercicio 3 - TIR'!$C$13)/('Ejercicio 3 - TIR'!$E$13-'Ejercicio 3 - TIR'!$C$13),'Ejercicio 3 - TIR'!$C$13+SQRT(('Ejercicio 3 - TIR'!$E$13-'Ejercicio 3 - TIR'!$C$13)*('Ejercicio 3 - TIR'!$D$13-'Ejercicio 3 - TIR'!$C$13)*B2),'Ejercicio 3 - TIR'!$E$13-SQRT(('Ejercicio 3 - TIR'!$E$13-'Ejercicio 3 - TIR'!$C$13)*('Ejercicio 3 - TIR'!$E$13-'Ejercicio 3 - TIR'!$D$13)*(1-B2)))</f>
        <v>69117.1186052161</v>
      </c>
      <c r="D2" s="24">
        <f ca="1" t="shared" si="0"/>
        <v>0.0502214870058386</v>
      </c>
      <c r="E2" s="25">
        <f ca="1">IF(D2&lt;=('Ejercicio 3 - TIR'!$D$14-'Ejercicio 3 - TIR'!$C$14)/('Ejercicio 3 - TIR'!$E$14-'Ejercicio 3 - TIR'!$C$14),'Ejercicio 3 - TIR'!$C$14+SQRT(('Ejercicio 3 - TIR'!$E$14-'Ejercicio 3 - TIR'!$C$14)*('Ejercicio 3 - TIR'!$D$14-'Ejercicio 3 - TIR'!$C$14)*D2),'Ejercicio 3 - TIR'!$E$14-SQRT(('Ejercicio 3 - TIR'!$E$14-'Ejercicio 3 - TIR'!$C$14)*('Ejercicio 3 - TIR'!$E$14-'Ejercicio 3 - TIR'!$D$14)*(1-D2)))</f>
        <v>26940.7760111455</v>
      </c>
      <c r="F2" s="24">
        <f ca="1" t="shared" si="0"/>
        <v>0.612229921260643</v>
      </c>
      <c r="G2" s="25">
        <f ca="1">IF(F2&lt;=('Ejercicio 3 - TIR'!$D$18-'Ejercicio 3 - TIR'!$C$18)/('Ejercicio 3 - TIR'!$E$18-'Ejercicio 3 - TIR'!$C$18),'Ejercicio 3 - TIR'!$C$18+SQRT(('Ejercicio 3 - TIR'!$E$18-'Ejercicio 3 - TIR'!$C$18)*('Ejercicio 3 - TIR'!$D$18-'Ejercicio 3 - TIR'!$C$18)*F2),'Ejercicio 3 - TIR'!$E$18-SQRT(('Ejercicio 3 - TIR'!$E$18-'Ejercicio 3 - TIR'!$C$18)*('Ejercicio 3 - TIR'!$E$18-'Ejercicio 3 - TIR'!$D$18)*(1-F2)))</f>
        <v>39583.0312630762</v>
      </c>
      <c r="H2" s="24">
        <f ca="1" t="shared" ref="H2:L2" si="1">RAND()</f>
        <v>0.517861569317394</v>
      </c>
      <c r="I2" s="25">
        <f ca="1">IF(H2&lt;=('Ejercicio 3 - TIR'!$D$18-'Ejercicio 3 - TIR'!$C$18)/('Ejercicio 3 - TIR'!$E$18-'Ejercicio 3 - TIR'!$C$18),'Ejercicio 3 - TIR'!$C$18+SQRT(('Ejercicio 3 - TIR'!$E$18-'Ejercicio 3 - TIR'!$C$18)*('Ejercicio 3 - TIR'!$D$18-'Ejercicio 3 - TIR'!$C$18)*H2),'Ejercicio 3 - TIR'!$E$18-SQRT(('Ejercicio 3 - TIR'!$E$18-'Ejercicio 3 - TIR'!$C$18)*('Ejercicio 3 - TIR'!$E$18-'Ejercicio 3 - TIR'!$D$18)*(1-H2)))</f>
        <v>38813.582438351</v>
      </c>
      <c r="J2" s="24">
        <f ca="1" t="shared" si="1"/>
        <v>0.25471992028274</v>
      </c>
      <c r="K2" s="25">
        <f ca="1">IF(J2&lt;=('Ejercicio 3 - TIR'!$D$18-'Ejercicio 3 - TIR'!$C$18)/('Ejercicio 3 - TIR'!$E$18-'Ejercicio 3 - TIR'!$C$18),'Ejercicio 3 - TIR'!$C$18+SQRT(('Ejercicio 3 - TIR'!$E$18-'Ejercicio 3 - TIR'!$C$18)*('Ejercicio 3 - TIR'!$D$18-'Ejercicio 3 - TIR'!$C$18)*J2),'Ejercicio 3 - TIR'!$E$18-SQRT(('Ejercicio 3 - TIR'!$E$18-'Ejercicio 3 - TIR'!$C$18)*('Ejercicio 3 - TIR'!$E$18-'Ejercicio 3 - TIR'!$D$18)*(1-J2)))</f>
        <v>36181.2610398212</v>
      </c>
      <c r="L2" s="24">
        <f ca="1" t="shared" si="1"/>
        <v>0.402025653100207</v>
      </c>
      <c r="M2" s="25">
        <f ca="1">IF(L2&lt;=('Ejercicio 3 - TIR'!$D$18-'Ejercicio 3 - TIR'!$C$18)/('Ejercicio 3 - TIR'!$E$18-'Ejercicio 3 - TIR'!$C$18),'Ejercicio 3 - TIR'!$C$18+SQRT(('Ejercicio 3 - TIR'!$E$18-'Ejercicio 3 - TIR'!$C$18)*('Ejercicio 3 - TIR'!$D$18-'Ejercicio 3 - TIR'!$C$18)*L2),'Ejercicio 3 - TIR'!$E$18-SQRT(('Ejercicio 3 - TIR'!$E$18-'Ejercicio 3 - TIR'!$C$18)*('Ejercicio 3 - TIR'!$E$18-'Ejercicio 3 - TIR'!$D$18)*(1-L2)))</f>
        <v>37765.5552258052</v>
      </c>
      <c r="N2" s="24">
        <f ca="1" t="shared" ref="N2:R2" si="2">RAND()</f>
        <v>0.0224611773790326</v>
      </c>
      <c r="O2" s="25">
        <f ca="1">IF(N2&lt;=('Ejercicio 3 - TIR'!$D$18-'Ejercicio 3 - TIR'!$C$18)/('Ejercicio 3 - TIR'!$E$18-'Ejercicio 3 - TIR'!$C$18),'Ejercicio 3 - TIR'!$C$18+SQRT(('Ejercicio 3 - TIR'!$E$18-'Ejercicio 3 - TIR'!$C$18)*('Ejercicio 3 - TIR'!$D$18-'Ejercicio 3 - TIR'!$C$18)*N2),'Ejercicio 3 - TIR'!$E$18-SQRT(('Ejercicio 3 - TIR'!$E$18-'Ejercicio 3 - TIR'!$C$18)*('Ejercicio 3 - TIR'!$E$18-'Ejercicio 3 - TIR'!$D$18)*(1-N2)))</f>
        <v>31835.5316959549</v>
      </c>
      <c r="P2" s="24">
        <f ca="1" t="shared" si="2"/>
        <v>0.0898406931656146</v>
      </c>
      <c r="Q2" s="26">
        <f ca="1">IF(P2&lt;=('Ejercicio 3 - TIR'!$D$22-'Ejercicio 3 - TIR'!$C$22)/('Ejercicio 3 - TIR'!$E$22-'Ejercicio 3 - TIR'!$C$22),'Ejercicio 3 - TIR'!$C$22+SQRT(('Ejercicio 3 - TIR'!$E$22-'Ejercicio 3 - TIR'!$C$22)*('Ejercicio 3 - TIR'!$D$22-'Ejercicio 3 - TIR'!$C$22)*P2),'Ejercicio 3 - TIR'!$E$22-SQRT(('Ejercicio 3 - TIR'!$E$22-'Ejercicio 3 - TIR'!$C$22)*('Ejercicio 3 - TIR'!$E$22-'Ejercicio 3 - TIR'!$D$22)*(1-P2)))</f>
        <v>0.132716652377812</v>
      </c>
      <c r="R2" s="24">
        <f ca="1" t="shared" si="2"/>
        <v>0.326480299998911</v>
      </c>
      <c r="S2" s="26">
        <f ca="1">IF(R2&lt;=('Ejercicio 3 - TIR'!$D$23-'Ejercicio 3 - TIR'!$C$23)/('Ejercicio 3 - TIR'!$E$23-'Ejercicio 3 - TIR'!$C$23),'Ejercicio 3 - TIR'!$C$23+SQRT(('Ejercicio 3 - TIR'!$E$23-'Ejercicio 3 - TIR'!$C$23)*('Ejercicio 3 - TIR'!$D$23-'Ejercicio 3 - TIR'!$C$23)*R2),'Ejercicio 3 - TIR'!$E$23-SQRT(('Ejercicio 3 - TIR'!$E$23-'Ejercicio 3 - TIR'!$C$23)*('Ejercicio 3 - TIR'!$E$23-'Ejercicio 3 - TIR'!$D$23)*(1-R2)))</f>
        <v>0.14424179325046</v>
      </c>
      <c r="T2" s="24">
        <f ca="1" t="shared" ref="T2:X2" si="3">RAND()</f>
        <v>0.692846808745389</v>
      </c>
      <c r="U2" s="26">
        <f ca="1">IF(T2&lt;=('Ejercicio 3 - TIR'!$D$24-'Ejercicio 3 - TIR'!$C$24)/('Ejercicio 3 - TIR'!$E$24-'Ejercicio 3 - TIR'!$C$24),'Ejercicio 3 - TIR'!$C$24+SQRT(('Ejercicio 3 - TIR'!$E$24-'Ejercicio 3 - TIR'!$C$24)*('Ejercicio 3 - TIR'!$D$24-'Ejercicio 3 - TIR'!$C$24)*T2),'Ejercicio 3 - TIR'!$E$24-SQRT(('Ejercicio 3 - TIR'!$E$24-'Ejercicio 3 - TIR'!$C$24)*('Ejercicio 3 - TIR'!$E$24-'Ejercicio 3 - TIR'!$D$24)*(1-T2)))</f>
        <v>0.190673750060519</v>
      </c>
      <c r="V2" s="24">
        <f ca="1" t="shared" si="3"/>
        <v>0.330835517633398</v>
      </c>
      <c r="W2" s="26">
        <f ca="1">IF(V2&lt;=('Ejercicio 3 - TIR'!$D$25-'Ejercicio 3 - TIR'!$C$25)/('Ejercicio 3 - TIR'!$E$25-'Ejercicio 3 - TIR'!$C$25),'Ejercicio 3 - TIR'!$C$25+SQRT(('Ejercicio 3 - TIR'!$E$25-'Ejercicio 3 - TIR'!$C$25)*('Ejercicio 3 - TIR'!$D$25-'Ejercicio 3 - TIR'!$C$25)*V2),'Ejercicio 3 - TIR'!$E$25-SQRT(('Ejercicio 3 - TIR'!$E$25-'Ejercicio 3 - TIR'!$C$25)*('Ejercicio 3 - TIR'!$E$25-'Ejercicio 3 - TIR'!$D$25)*(1-V2)))</f>
        <v>0.20160500347884</v>
      </c>
      <c r="X2" s="24">
        <f ca="1" t="shared" si="3"/>
        <v>0.319005864635992</v>
      </c>
      <c r="Y2" s="26">
        <f ca="1">IF(X2&lt;=('Ejercicio 3 - TIR'!$D$26-'Ejercicio 3 - TIR'!$C$26)/('Ejercicio 3 - TIR'!$E$26-'Ejercicio 3 - TIR'!$C$26),'Ejercicio 3 - TIR'!$C$26+SQRT(('Ejercicio 3 - TIR'!$E$26-'Ejercicio 3 - TIR'!$C$26)*('Ejercicio 3 - TIR'!$D$26-'Ejercicio 3 - TIR'!$C$26)*X2),'Ejercicio 3 - TIR'!$E$26-SQRT(('Ejercicio 3 - TIR'!$E$26-'Ejercicio 3 - TIR'!$C$26)*('Ejercicio 3 - TIR'!$E$26-'Ejercicio 3 - TIR'!$D$26)*(1-X2)))</f>
        <v>0.219348182814566</v>
      </c>
      <c r="Z2" s="24">
        <f ca="1" t="shared" ref="Z2:Z65" si="4">(1+Q2)</f>
        <v>1.13271665237781</v>
      </c>
      <c r="AA2" s="24">
        <f ca="1" t="shared" ref="AA2:AA65" si="5">Z2*(1+S2)</f>
        <v>1.29610173356145</v>
      </c>
      <c r="AB2" s="24">
        <f ca="1" t="shared" ref="AB2:AB65" si="6">AA2*(1+U2)</f>
        <v>1.54323431155955</v>
      </c>
      <c r="AC2" s="24">
        <f ca="1" t="shared" ref="AC2:AC65" si="7">AB2*(1+W2)</f>
        <v>1.85435807031017</v>
      </c>
      <c r="AD2" s="24">
        <f ca="1" t="shared" ref="AD2:AD65" si="8">AC2*(1+Y2)</f>
        <v>2.26110814332023</v>
      </c>
      <c r="AE2" s="23">
        <f ca="1" t="shared" ref="AE2:AE65" si="9">E2*Q2</f>
        <v>3575.48960465969</v>
      </c>
      <c r="AF2" s="23">
        <f ca="1" t="shared" ref="AF2:AF65" si="10">AE2*(1+S2)</f>
        <v>4091.22463698418</v>
      </c>
      <c r="AG2" s="23">
        <f ca="1" t="shared" ref="AG2:AG65" si="11">AF2*(1+U2)</f>
        <v>4871.31378085794</v>
      </c>
      <c r="AH2" s="23">
        <f ca="1" t="shared" ref="AH2:AH65" si="12">AG2*(1+W2)</f>
        <v>5853.39501259432</v>
      </c>
      <c r="AI2" s="23">
        <f ca="1" t="shared" ref="AI2:AI65" si="13">AH2*(1+Y2)</f>
        <v>7137.32657190273</v>
      </c>
      <c r="AJ2" s="25">
        <f ca="1" t="shared" ref="AJ2:AJ65" si="14">G2*Z2</f>
        <v>44836.358663278</v>
      </c>
      <c r="AK2" s="25">
        <f ca="1" t="shared" ref="AK2:AK65" si="15">I2*AA2</f>
        <v>50306.3514840768</v>
      </c>
      <c r="AL2" s="25">
        <f ca="1" t="shared" ref="AL2:AL65" si="16">K2*AB2</f>
        <v>55836.1634721446</v>
      </c>
      <c r="AM2" s="25">
        <f ca="1" t="shared" ref="AM2:AM65" si="17">M2*AC2</f>
        <v>70030.8621127164</v>
      </c>
      <c r="AN2" s="25">
        <f ca="1" t="shared" ref="AN2:AN65" si="18">O2*AD2</f>
        <v>71983.5799646529</v>
      </c>
      <c r="AO2" s="25">
        <f ca="1">C2/'Ejercicio 3 - TIR'!$D$7</f>
        <v>13823.4237210432</v>
      </c>
      <c r="AP2" s="25">
        <f ca="1" t="shared" ref="AP2:AP65" si="19">AJ2-AO2</f>
        <v>31012.9349422348</v>
      </c>
      <c r="AQ2" s="25">
        <f ca="1" t="shared" ref="AQ2:AQ65" si="20">AK2-AO2</f>
        <v>36482.9277630336</v>
      </c>
      <c r="AR2" s="25">
        <f ca="1" t="shared" ref="AR2:AR65" si="21">AL2-AO2</f>
        <v>42012.7397511014</v>
      </c>
      <c r="AS2" s="25">
        <f ca="1" t="shared" ref="AS2:AS65" si="22">AM2-AO2</f>
        <v>56207.4383916732</v>
      </c>
      <c r="AT2" s="25">
        <f ca="1" t="shared" ref="AT2:AT65" si="23">AN2-AO2</f>
        <v>58160.1562436097</v>
      </c>
      <c r="AU2" s="25">
        <f ca="1">AP2*'Ejercicio 3 - TIR'!$D$5</f>
        <v>15506.4674711174</v>
      </c>
      <c r="AV2" s="25">
        <f ca="1">AQ2*'Ejercicio 3 - TIR'!$D$5</f>
        <v>18241.4638815168</v>
      </c>
      <c r="AW2" s="25">
        <f ca="1">AR2*'Ejercicio 3 - TIR'!$D$5</f>
        <v>21006.3698755507</v>
      </c>
      <c r="AX2" s="25">
        <f ca="1">AS2*'Ejercicio 3 - TIR'!$D$5</f>
        <v>28103.7191958366</v>
      </c>
      <c r="AY2" s="25">
        <f ca="1">AT2*'Ejercicio 3 - TIR'!$D$5</f>
        <v>29080.0781218048</v>
      </c>
      <c r="AZ2" s="25">
        <f ca="1" t="shared" ref="AZ2:BD2" si="24">AJ2-AU2-AE2</f>
        <v>25754.4015875009</v>
      </c>
      <c r="BA2" s="25">
        <f ca="1" t="shared" si="24"/>
        <v>27973.6629655758</v>
      </c>
      <c r="BB2" s="25">
        <f ca="1" t="shared" si="24"/>
        <v>29958.479815736</v>
      </c>
      <c r="BC2" s="25">
        <f ca="1" t="shared" si="24"/>
        <v>36073.7479042855</v>
      </c>
      <c r="BD2" s="25">
        <f ca="1" t="shared" si="24"/>
        <v>35766.1752709453</v>
      </c>
      <c r="BE2" s="25">
        <f ca="1" t="shared" ref="BE2:BI2" si="25">AZ2/Z2</f>
        <v>22736.8437935798</v>
      </c>
      <c r="BF2" s="25">
        <f ca="1" t="shared" si="25"/>
        <v>21582.9222669963</v>
      </c>
      <c r="BG2" s="25">
        <f ca="1" t="shared" si="25"/>
        <v>19412.787540643</v>
      </c>
      <c r="BH2" s="25">
        <f ca="1" t="shared" si="25"/>
        <v>19453.4963240684</v>
      </c>
      <c r="BI2" s="25">
        <f ca="1" t="shared" si="25"/>
        <v>15817.9852549759</v>
      </c>
      <c r="BJ2" s="25">
        <f ca="1" t="shared" ref="BJ2:BJ65" si="26">E2*AD2</f>
        <v>60916.0080261675</v>
      </c>
      <c r="BK2" s="25">
        <f ca="1" t="shared" ref="BK2:BK65" si="27">0.2*C2*AD2</f>
        <v>31256.2559442169</v>
      </c>
      <c r="BL2" s="25">
        <f ca="1" t="shared" ref="BL2:BL65" si="28">BJ2+BK2</f>
        <v>92172.2639703844</v>
      </c>
      <c r="BM2" s="25">
        <f ca="1">BK2*'Ejercicio 3 - TIR'!$D$5</f>
        <v>15628.1279721084</v>
      </c>
      <c r="BN2" s="25">
        <f ca="1" t="shared" ref="BN2:BN65" si="29">BL2-BM2</f>
        <v>76544.135998276</v>
      </c>
      <c r="BO2" s="25">
        <f ca="1" t="shared" ref="BO2:BO65" si="30">BN2/AD2</f>
        <v>33852.4878716671</v>
      </c>
      <c r="BP2" s="25">
        <f ca="1" t="shared" ref="BP2:BP65" si="31">-(C2+E2)</f>
        <v>-96057.8946163616</v>
      </c>
      <c r="BQ2" s="25">
        <f ca="1" t="shared" ref="BQ2:BT2" si="32">BE2</f>
        <v>22736.8437935798</v>
      </c>
      <c r="BR2" s="25">
        <f ca="1" t="shared" si="32"/>
        <v>21582.9222669963</v>
      </c>
      <c r="BS2" s="25">
        <f ca="1" t="shared" si="32"/>
        <v>19412.787540643</v>
      </c>
      <c r="BT2" s="25">
        <f ca="1" t="shared" si="32"/>
        <v>19453.4963240684</v>
      </c>
      <c r="BU2" s="25">
        <f ca="1" t="shared" ref="BU2:BU65" si="33">BI2+BO2</f>
        <v>49670.473126643</v>
      </c>
      <c r="BV2" s="27">
        <f ca="1" t="shared" ref="BV2:BV65" si="34">IFERROR(IRR(BP2:BU2,0.1),NA())*100</f>
        <v>10.419887904077</v>
      </c>
    </row>
    <row r="3" ht="15" customHeight="1" spans="1:74">
      <c r="A3" s="23">
        <v>2</v>
      </c>
      <c r="B3" s="24">
        <f ca="1" t="shared" ref="B3:F3" si="35">RAND()</f>
        <v>0.273416381370384</v>
      </c>
      <c r="C3" s="25">
        <f ca="1">IF(B3&lt;=('Ejercicio 3 - TIR'!$D$13-'Ejercicio 3 - TIR'!$C$13)/('Ejercicio 3 - TIR'!$E$13-'Ejercicio 3 - TIR'!$C$13),'Ejercicio 3 - TIR'!$C$13+SQRT(('Ejercicio 3 - TIR'!$E$13-'Ejercicio 3 - TIR'!$C$13)*('Ejercicio 3 - TIR'!$D$13-'Ejercicio 3 - TIR'!$C$13)*B3),'Ejercicio 3 - TIR'!$E$13-SQRT(('Ejercicio 3 - TIR'!$E$13-'Ejercicio 3 - TIR'!$C$13)*('Ejercicio 3 - TIR'!$E$13-'Ejercicio 3 - TIR'!$D$13)*(1-B3)))</f>
        <v>70472.0413445911</v>
      </c>
      <c r="D3" s="24">
        <f ca="1" t="shared" si="35"/>
        <v>0.213256006475441</v>
      </c>
      <c r="E3" s="25">
        <f ca="1">IF(D3&lt;=('Ejercicio 3 - TIR'!$D$14-'Ejercicio 3 - TIR'!$C$14)/('Ejercicio 3 - TIR'!$E$14-'Ejercicio 3 - TIR'!$C$14),'Ejercicio 3 - TIR'!$C$14+SQRT(('Ejercicio 3 - TIR'!$E$14-'Ejercicio 3 - TIR'!$C$14)*('Ejercicio 3 - TIR'!$D$14-'Ejercicio 3 - TIR'!$C$14)*D3),'Ejercicio 3 - TIR'!$E$14-SQRT(('Ejercicio 3 - TIR'!$E$14-'Ejercicio 3 - TIR'!$C$14)*('Ejercicio 3 - TIR'!$E$14-'Ejercicio 3 - TIR'!$D$14)*(1-D3)))</f>
        <v>28999.2749950032</v>
      </c>
      <c r="F3" s="24">
        <f ca="1" t="shared" si="35"/>
        <v>0.277218910512495</v>
      </c>
      <c r="G3" s="25">
        <f ca="1">IF(F3&lt;=('Ejercicio 3 - TIR'!$D$18-'Ejercicio 3 - TIR'!$C$18)/('Ejercicio 3 - TIR'!$E$18-'Ejercicio 3 - TIR'!$C$18),'Ejercicio 3 - TIR'!$C$18+SQRT(('Ejercicio 3 - TIR'!$E$18-'Ejercicio 3 - TIR'!$C$18)*('Ejercicio 3 - TIR'!$D$18-'Ejercicio 3 - TIR'!$C$18)*F3),'Ejercicio 3 - TIR'!$E$18-SQRT(('Ejercicio 3 - TIR'!$E$18-'Ejercicio 3 - TIR'!$C$18)*('Ejercicio 3 - TIR'!$E$18-'Ejercicio 3 - TIR'!$D$18)*(1-F3)))</f>
        <v>36448.4755234764</v>
      </c>
      <c r="H3" s="24">
        <f ca="1" t="shared" ref="H3:L3" si="36">RAND()</f>
        <v>0.532148895448128</v>
      </c>
      <c r="I3" s="25">
        <f ca="1">IF(H3&lt;=('Ejercicio 3 - TIR'!$D$18-'Ejercicio 3 - TIR'!$C$18)/('Ejercicio 3 - TIR'!$E$18-'Ejercicio 3 - TIR'!$C$18),'Ejercicio 3 - TIR'!$C$18+SQRT(('Ejercicio 3 - TIR'!$E$18-'Ejercicio 3 - TIR'!$C$18)*('Ejercicio 3 - TIR'!$D$18-'Ejercicio 3 - TIR'!$C$18)*H3),'Ejercicio 3 - TIR'!$E$18-SQRT(('Ejercicio 3 - TIR'!$E$18-'Ejercicio 3 - TIR'!$C$18)*('Ejercicio 3 - TIR'!$E$18-'Ejercicio 3 - TIR'!$D$18)*(1-H3)))</f>
        <v>38934.3345760733</v>
      </c>
      <c r="J3" s="24">
        <f ca="1" t="shared" si="36"/>
        <v>0.645472674498412</v>
      </c>
      <c r="K3" s="25">
        <f ca="1">IF(J3&lt;=('Ejercicio 3 - TIR'!$D$18-'Ejercicio 3 - TIR'!$C$18)/('Ejercicio 3 - TIR'!$E$18-'Ejercicio 3 - TIR'!$C$18),'Ejercicio 3 - TIR'!$C$18+SQRT(('Ejercicio 3 - TIR'!$E$18-'Ejercicio 3 - TIR'!$C$18)*('Ejercicio 3 - TIR'!$D$18-'Ejercicio 3 - TIR'!$C$18)*J3),'Ejercicio 3 - TIR'!$E$18-SQRT(('Ejercicio 3 - TIR'!$E$18-'Ejercicio 3 - TIR'!$C$18)*('Ejercicio 3 - TIR'!$E$18-'Ejercicio 3 - TIR'!$D$18)*(1-J3)))</f>
        <v>39839.7612356582</v>
      </c>
      <c r="L3" s="24">
        <f ca="1" t="shared" si="36"/>
        <v>0.592108126690563</v>
      </c>
      <c r="M3" s="25">
        <f ca="1">IF(L3&lt;=('Ejercicio 3 - TIR'!$D$18-'Ejercicio 3 - TIR'!$C$18)/('Ejercicio 3 - TIR'!$E$18-'Ejercicio 3 - TIR'!$C$18),'Ejercicio 3 - TIR'!$C$18+SQRT(('Ejercicio 3 - TIR'!$E$18-'Ejercicio 3 - TIR'!$C$18)*('Ejercicio 3 - TIR'!$D$18-'Ejercicio 3 - TIR'!$C$18)*L3),'Ejercicio 3 - TIR'!$E$18-SQRT(('Ejercicio 3 - TIR'!$E$18-'Ejercicio 3 - TIR'!$C$18)*('Ejercicio 3 - TIR'!$E$18-'Ejercicio 3 - TIR'!$D$18)*(1-L3)))</f>
        <v>39424.2357251707</v>
      </c>
      <c r="N3" s="24">
        <f ca="1" t="shared" ref="N3:R3" si="37">RAND()</f>
        <v>0.981667596697249</v>
      </c>
      <c r="O3" s="25">
        <f ca="1">IF(N3&lt;=('Ejercicio 3 - TIR'!$D$18-'Ejercicio 3 - TIR'!$C$18)/('Ejercicio 3 - TIR'!$E$18-'Ejercicio 3 - TIR'!$C$18),'Ejercicio 3 - TIR'!$C$18+SQRT(('Ejercicio 3 - TIR'!$E$18-'Ejercicio 3 - TIR'!$C$18)*('Ejercicio 3 - TIR'!$D$18-'Ejercicio 3 - TIR'!$C$18)*N3),'Ejercicio 3 - TIR'!$E$18-SQRT(('Ejercicio 3 - TIR'!$E$18-'Ejercicio 3 - TIR'!$C$18)*('Ejercicio 3 - TIR'!$E$18-'Ejercicio 3 - TIR'!$D$18)*(1-N3)))</f>
        <v>43827.4258028993</v>
      </c>
      <c r="P3" s="24">
        <f ca="1" t="shared" si="37"/>
        <v>0.0386210909151898</v>
      </c>
      <c r="Q3" s="26">
        <f ca="1">IF(P3&lt;=('Ejercicio 3 - TIR'!$D$22-'Ejercicio 3 - TIR'!$C$22)/('Ejercicio 3 - TIR'!$E$22-'Ejercicio 3 - TIR'!$C$22),'Ejercicio 3 - TIR'!$C$22+SQRT(('Ejercicio 3 - TIR'!$E$22-'Ejercicio 3 - TIR'!$C$22)*('Ejercicio 3 - TIR'!$D$22-'Ejercicio 3 - TIR'!$C$22)*P3),'Ejercicio 3 - TIR'!$E$22-SQRT(('Ejercicio 3 - TIR'!$E$22-'Ejercicio 3 - TIR'!$C$22)*('Ejercicio 3 - TIR'!$E$22-'Ejercicio 3 - TIR'!$D$22)*(1-P3)))</f>
        <v>0.128337743318629</v>
      </c>
      <c r="R3" s="24">
        <f ca="1" t="shared" si="37"/>
        <v>0.941792561450447</v>
      </c>
      <c r="S3" s="26">
        <f ca="1">IF(R3&lt;=('Ejercicio 3 - TIR'!$D$23-'Ejercicio 3 - TIR'!$C$23)/('Ejercicio 3 - TIR'!$E$23-'Ejercicio 3 - TIR'!$C$23),'Ejercicio 3 - TIR'!$C$23+SQRT(('Ejercicio 3 - TIR'!$E$23-'Ejercicio 3 - TIR'!$C$23)*('Ejercicio 3 - TIR'!$D$23-'Ejercicio 3 - TIR'!$C$23)*R3),'Ejercicio 3 - TIR'!$E$23-SQRT(('Ejercicio 3 - TIR'!$E$23-'Ejercicio 3 - TIR'!$C$23)*('Ejercicio 3 - TIR'!$E$23-'Ejercicio 3 - TIR'!$D$23)*(1-R3)))</f>
        <v>0.169764112672113</v>
      </c>
      <c r="T3" s="24">
        <f ca="1" t="shared" ref="T3:X3" si="38">RAND()</f>
        <v>0.638695999861205</v>
      </c>
      <c r="U3" s="26">
        <f ca="1">IF(T3&lt;=('Ejercicio 3 - TIR'!$D$24-'Ejercicio 3 - TIR'!$C$24)/('Ejercicio 3 - TIR'!$E$24-'Ejercicio 3 - TIR'!$C$24),'Ejercicio 3 - TIR'!$C$24+SQRT(('Ejercicio 3 - TIR'!$E$24-'Ejercicio 3 - TIR'!$C$24)*('Ejercicio 3 - TIR'!$D$24-'Ejercicio 3 - TIR'!$C$24)*T3),'Ejercicio 3 - TIR'!$E$24-SQRT(('Ejercicio 3 - TIR'!$E$24-'Ejercicio 3 - TIR'!$C$24)*('Ejercicio 3 - TIR'!$E$24-'Ejercicio 3 - TIR'!$D$24)*(1-T3)))</f>
        <v>0.188193535242209</v>
      </c>
      <c r="V3" s="24">
        <f ca="1" t="shared" si="38"/>
        <v>0.19997672953415</v>
      </c>
      <c r="W3" s="26">
        <f ca="1">IF(V3&lt;=('Ejercicio 3 - TIR'!$D$25-'Ejercicio 3 - TIR'!$C$25)/('Ejercicio 3 - TIR'!$E$25-'Ejercicio 3 - TIR'!$C$25),'Ejercicio 3 - TIR'!$C$25+SQRT(('Ejercicio 3 - TIR'!$E$25-'Ejercicio 3 - TIR'!$C$25)*('Ejercicio 3 - TIR'!$D$25-'Ejercicio 3 - TIR'!$C$25)*V3),'Ejercicio 3 - TIR'!$E$25-SQRT(('Ejercicio 3 - TIR'!$E$25-'Ejercicio 3 - TIR'!$C$25)*('Ejercicio 3 - TIR'!$E$25-'Ejercicio 3 - TIR'!$D$25)*(1-V3)))</f>
        <v>0.196732227028935</v>
      </c>
      <c r="X3" s="24">
        <f ca="1" t="shared" si="38"/>
        <v>0.674140718664573</v>
      </c>
      <c r="Y3" s="26">
        <f ca="1">IF(X3&lt;=('Ejercicio 3 - TIR'!$D$26-'Ejercicio 3 - TIR'!$C$26)/('Ejercicio 3 - TIR'!$E$26-'Ejercicio 3 - TIR'!$C$26),'Ejercicio 3 - TIR'!$C$26+SQRT(('Ejercicio 3 - TIR'!$E$26-'Ejercicio 3 - TIR'!$C$26)*('Ejercicio 3 - TIR'!$D$26-'Ejercicio 3 - TIR'!$C$26)*X3),'Ejercicio 3 - TIR'!$E$26-SQRT(('Ejercicio 3 - TIR'!$E$26-'Ejercicio 3 - TIR'!$C$26)*('Ejercicio 3 - TIR'!$E$26-'Ejercicio 3 - TIR'!$D$26)*(1-X3)))</f>
        <v>0.238051935453333</v>
      </c>
      <c r="Z3" s="24">
        <f ca="1" t="shared" si="4"/>
        <v>1.12833774331863</v>
      </c>
      <c r="AA3" s="24">
        <f ca="1" t="shared" si="5"/>
        <v>1.31988899910757</v>
      </c>
      <c r="AB3" s="24">
        <f ca="1" t="shared" si="6"/>
        <v>1.56828357597692</v>
      </c>
      <c r="AC3" s="24">
        <f ca="1" t="shared" si="7"/>
        <v>1.87681549649177</v>
      </c>
      <c r="AD3" s="24">
        <f ca="1" t="shared" si="8"/>
        <v>2.32359505792044</v>
      </c>
      <c r="AE3" s="23">
        <f ca="1" t="shared" si="9"/>
        <v>3721.70151073506</v>
      </c>
      <c r="AF3" s="23">
        <f ca="1" t="shared" si="10"/>
        <v>4353.51286533546</v>
      </c>
      <c r="AG3" s="23">
        <f ca="1" t="shared" si="11"/>
        <v>5172.81584218538</v>
      </c>
      <c r="AH3" s="23">
        <f ca="1" t="shared" si="12"/>
        <v>6190.47542282906</v>
      </c>
      <c r="AI3" s="23">
        <f ca="1" t="shared" si="13"/>
        <v>7664.13007860981</v>
      </c>
      <c r="AJ3" s="25">
        <f ca="1" t="shared" si="14"/>
        <v>41126.1906195637</v>
      </c>
      <c r="AK3" s="25">
        <f ca="1" t="shared" si="15"/>
        <v>51388.9998945327</v>
      </c>
      <c r="AL3" s="25">
        <f ca="1" t="shared" si="16"/>
        <v>62480.0432167249</v>
      </c>
      <c r="AM3" s="25">
        <f ca="1" t="shared" si="17"/>
        <v>73992.0165463447</v>
      </c>
      <c r="AN3" s="25">
        <f ca="1" t="shared" si="18"/>
        <v>101837.189996992</v>
      </c>
      <c r="AO3" s="25">
        <f ca="1">C3/'Ejercicio 3 - TIR'!$D$7</f>
        <v>14094.4082689182</v>
      </c>
      <c r="AP3" s="25">
        <f ca="1" t="shared" si="19"/>
        <v>27031.7823506454</v>
      </c>
      <c r="AQ3" s="25">
        <f ca="1" t="shared" si="20"/>
        <v>37294.5916256145</v>
      </c>
      <c r="AR3" s="25">
        <f ca="1" t="shared" si="21"/>
        <v>48385.6349478067</v>
      </c>
      <c r="AS3" s="25">
        <f ca="1" t="shared" si="22"/>
        <v>59897.6082774265</v>
      </c>
      <c r="AT3" s="25">
        <f ca="1" t="shared" si="23"/>
        <v>87742.7817280734</v>
      </c>
      <c r="AU3" s="25">
        <f ca="1">AP3*'Ejercicio 3 - TIR'!$D$5</f>
        <v>13515.8911753227</v>
      </c>
      <c r="AV3" s="25">
        <f ca="1">AQ3*'Ejercicio 3 - TIR'!$D$5</f>
        <v>18647.2958128072</v>
      </c>
      <c r="AW3" s="25">
        <f ca="1">AR3*'Ejercicio 3 - TIR'!$D$5</f>
        <v>24192.8174739033</v>
      </c>
      <c r="AX3" s="25">
        <f ca="1">AS3*'Ejercicio 3 - TIR'!$D$5</f>
        <v>29948.8041387133</v>
      </c>
      <c r="AY3" s="25">
        <f ca="1">AT3*'Ejercicio 3 - TIR'!$D$5</f>
        <v>43871.3908640367</v>
      </c>
      <c r="AZ3" s="25">
        <f ca="1" t="shared" ref="AZ3:BD3" si="39">AJ3-AU3-AE3</f>
        <v>23888.5979335059</v>
      </c>
      <c r="BA3" s="25">
        <f ca="1" t="shared" si="39"/>
        <v>28388.19121639</v>
      </c>
      <c r="BB3" s="25">
        <f ca="1" t="shared" si="39"/>
        <v>33114.4099006362</v>
      </c>
      <c r="BC3" s="25">
        <f ca="1" t="shared" si="39"/>
        <v>37852.7369848024</v>
      </c>
      <c r="BD3" s="25">
        <f ca="1" t="shared" si="39"/>
        <v>50301.6690543451</v>
      </c>
      <c r="BE3" s="25">
        <f ca="1" t="shared" ref="BE3:BI3" si="40">AZ3/Z3</f>
        <v>21171.495923947</v>
      </c>
      <c r="BF3" s="25">
        <f ca="1" t="shared" si="40"/>
        <v>21508.0141099626</v>
      </c>
      <c r="BG3" s="25">
        <f ca="1" t="shared" si="40"/>
        <v>21115.0651628857</v>
      </c>
      <c r="BH3" s="25">
        <f ca="1" t="shared" si="40"/>
        <v>20168.597848621</v>
      </c>
      <c r="BI3" s="25">
        <f ca="1" t="shared" si="40"/>
        <v>21648.2079710412</v>
      </c>
      <c r="BJ3" s="25">
        <f ca="1" t="shared" si="26"/>
        <v>67382.5720616653</v>
      </c>
      <c r="BK3" s="25">
        <f ca="1" t="shared" si="27"/>
        <v>32749.6973979713</v>
      </c>
      <c r="BL3" s="25">
        <f ca="1" t="shared" si="28"/>
        <v>100132.269459637</v>
      </c>
      <c r="BM3" s="25">
        <f ca="1">BK3*'Ejercicio 3 - TIR'!$D$5</f>
        <v>16374.8486989857</v>
      </c>
      <c r="BN3" s="25">
        <f ca="1" t="shared" si="29"/>
        <v>83757.420760651</v>
      </c>
      <c r="BO3" s="25">
        <f ca="1" t="shared" si="30"/>
        <v>36046.4791294623</v>
      </c>
      <c r="BP3" s="25">
        <f ca="1" t="shared" si="31"/>
        <v>-99471.3163395943</v>
      </c>
      <c r="BQ3" s="25">
        <f ca="1" t="shared" ref="BQ3:BT3" si="41">BE3</f>
        <v>21171.495923947</v>
      </c>
      <c r="BR3" s="25">
        <f ca="1" t="shared" si="41"/>
        <v>21508.0141099626</v>
      </c>
      <c r="BS3" s="25">
        <f ca="1" t="shared" si="41"/>
        <v>21115.0651628857</v>
      </c>
      <c r="BT3" s="25">
        <f ca="1" t="shared" si="41"/>
        <v>20168.597848621</v>
      </c>
      <c r="BU3" s="25">
        <f ca="1" t="shared" si="33"/>
        <v>57694.6871005035</v>
      </c>
      <c r="BV3" s="27">
        <f ca="1" t="shared" si="34"/>
        <v>11.0076303436357</v>
      </c>
    </row>
    <row r="4" ht="15" customHeight="1" spans="1:74">
      <c r="A4" s="23">
        <v>3</v>
      </c>
      <c r="B4" s="24">
        <f ca="1" t="shared" ref="B4:F4" si="42">RAND()</f>
        <v>0.442835071133769</v>
      </c>
      <c r="C4" s="25">
        <f ca="1">IF(B4&lt;=('Ejercicio 3 - TIR'!$D$13-'Ejercicio 3 - TIR'!$C$13)/('Ejercicio 3 - TIR'!$E$13-'Ejercicio 3 - TIR'!$C$13),'Ejercicio 3 - TIR'!$C$13+SQRT(('Ejercicio 3 - TIR'!$E$13-'Ejercicio 3 - TIR'!$C$13)*('Ejercicio 3 - TIR'!$D$13-'Ejercicio 3 - TIR'!$C$13)*B4),'Ejercicio 3 - TIR'!$E$13-SQRT(('Ejercicio 3 - TIR'!$E$13-'Ejercicio 3 - TIR'!$C$13)*('Ejercicio 3 - TIR'!$E$13-'Ejercicio 3 - TIR'!$D$13)*(1-B4)))</f>
        <v>74142.7396145787</v>
      </c>
      <c r="D4" s="24">
        <f ca="1" t="shared" si="42"/>
        <v>0.38115960110971</v>
      </c>
      <c r="E4" s="25">
        <f ca="1">IF(D4&lt;=('Ejercicio 3 - TIR'!$D$14-'Ejercicio 3 - TIR'!$C$14)/('Ejercicio 3 - TIR'!$E$14-'Ejercicio 3 - TIR'!$C$14),'Ejercicio 3 - TIR'!$C$14+SQRT(('Ejercicio 3 - TIR'!$E$14-'Ejercicio 3 - TIR'!$C$14)*('Ejercicio 3 - TIR'!$D$14-'Ejercicio 3 - TIR'!$C$14)*D4),'Ejercicio 3 - TIR'!$E$14-SQRT(('Ejercicio 3 - TIR'!$E$14-'Ejercicio 3 - TIR'!$C$14)*('Ejercicio 3 - TIR'!$E$14-'Ejercicio 3 - TIR'!$D$14)*(1-D4)))</f>
        <v>30365.3718372973</v>
      </c>
      <c r="F4" s="24">
        <f ca="1" t="shared" si="42"/>
        <v>0.310934299392786</v>
      </c>
      <c r="G4" s="25">
        <f ca="1">IF(F4&lt;=('Ejercicio 3 - TIR'!$D$18-'Ejercicio 3 - TIR'!$C$18)/('Ejercicio 3 - TIR'!$E$18-'Ejercicio 3 - TIR'!$C$18),'Ejercicio 3 - TIR'!$C$18+SQRT(('Ejercicio 3 - TIR'!$E$18-'Ejercicio 3 - TIR'!$C$18)*('Ejercicio 3 - TIR'!$D$18-'Ejercicio 3 - TIR'!$C$18)*F4),'Ejercicio 3 - TIR'!$E$18-SQRT(('Ejercicio 3 - TIR'!$E$18-'Ejercicio 3 - TIR'!$C$18)*('Ejercicio 3 - TIR'!$E$18-'Ejercicio 3 - TIR'!$D$18)*(1-F4)))</f>
        <v>36829.3590408557</v>
      </c>
      <c r="H4" s="24">
        <f ca="1" t="shared" ref="H4:L4" si="43">RAND()</f>
        <v>0.729461556748696</v>
      </c>
      <c r="I4" s="25">
        <f ca="1">IF(H4&lt;=('Ejercicio 3 - TIR'!$D$18-'Ejercicio 3 - TIR'!$C$18)/('Ejercicio 3 - TIR'!$E$18-'Ejercicio 3 - TIR'!$C$18),'Ejercicio 3 - TIR'!$C$18+SQRT(('Ejercicio 3 - TIR'!$E$18-'Ejercicio 3 - TIR'!$C$18)*('Ejercicio 3 - TIR'!$D$18-'Ejercicio 3 - TIR'!$C$18)*H4),'Ejercicio 3 - TIR'!$E$18-SQRT(('Ejercicio 3 - TIR'!$E$18-'Ejercicio 3 - TIR'!$C$18)*('Ejercicio 3 - TIR'!$E$18-'Ejercicio 3 - TIR'!$D$18)*(1-H4)))</f>
        <v>40495.5152077238</v>
      </c>
      <c r="J4" s="24">
        <f ca="1" t="shared" si="43"/>
        <v>0.326507604294586</v>
      </c>
      <c r="K4" s="25">
        <f ca="1">IF(J4&lt;=('Ejercicio 3 - TIR'!$D$18-'Ejercicio 3 - TIR'!$C$18)/('Ejercicio 3 - TIR'!$E$18-'Ejercicio 3 - TIR'!$C$18),'Ejercicio 3 - TIR'!$C$18+SQRT(('Ejercicio 3 - TIR'!$E$18-'Ejercicio 3 - TIR'!$C$18)*('Ejercicio 3 - TIR'!$D$18-'Ejercicio 3 - TIR'!$C$18)*J4),'Ejercicio 3 - TIR'!$E$18-SQRT(('Ejercicio 3 - TIR'!$E$18-'Ejercicio 3 - TIR'!$C$18)*('Ejercicio 3 - TIR'!$E$18-'Ejercicio 3 - TIR'!$D$18)*(1-J4)))</f>
        <v>36998.2955527891</v>
      </c>
      <c r="L4" s="24">
        <f ca="1" t="shared" si="43"/>
        <v>0.681903977643813</v>
      </c>
      <c r="M4" s="25">
        <f ca="1">IF(L4&lt;=('Ejercicio 3 - TIR'!$D$18-'Ejercicio 3 - TIR'!$C$18)/('Ejercicio 3 - TIR'!$E$18-'Ejercicio 3 - TIR'!$C$18),'Ejercicio 3 - TIR'!$C$18+SQRT(('Ejercicio 3 - TIR'!$E$18-'Ejercicio 3 - TIR'!$C$18)*('Ejercicio 3 - TIR'!$D$18-'Ejercicio 3 - TIR'!$C$18)*L4),'Ejercicio 3 - TIR'!$E$18-SQRT(('Ejercicio 3 - TIR'!$E$18-'Ejercicio 3 - TIR'!$C$18)*('Ejercicio 3 - TIR'!$E$18-'Ejercicio 3 - TIR'!$D$18)*(1-L4)))</f>
        <v>40115.6165510155</v>
      </c>
      <c r="N4" s="24">
        <f ca="1" t="shared" ref="N4:R4" si="44">RAND()</f>
        <v>0.8197075441871</v>
      </c>
      <c r="O4" s="25">
        <f ca="1">IF(N4&lt;=('Ejercicio 3 - TIR'!$D$18-'Ejercicio 3 - TIR'!$C$18)/('Ejercicio 3 - TIR'!$E$18-'Ejercicio 3 - TIR'!$C$18),'Ejercicio 3 - TIR'!$C$18+SQRT(('Ejercicio 3 - TIR'!$E$18-'Ejercicio 3 - TIR'!$C$18)*('Ejercicio 3 - TIR'!$D$18-'Ejercicio 3 - TIR'!$C$18)*N4),'Ejercicio 3 - TIR'!$E$18-SQRT(('Ejercicio 3 - TIR'!$E$18-'Ejercicio 3 - TIR'!$C$18)*('Ejercicio 3 - TIR'!$E$18-'Ejercicio 3 - TIR'!$D$18)*(1-N4)))</f>
        <v>41322.7817326181</v>
      </c>
      <c r="P4" s="24">
        <f ca="1" t="shared" si="44"/>
        <v>0.296966069279208</v>
      </c>
      <c r="Q4" s="26">
        <f ca="1">IF(P4&lt;=('Ejercicio 3 - TIR'!$D$22-'Ejercicio 3 - TIR'!$C$22)/('Ejercicio 3 - TIR'!$E$22-'Ejercicio 3 - TIR'!$C$22),'Ejercicio 3 - TIR'!$C$22+SQRT(('Ejercicio 3 - TIR'!$E$22-'Ejercicio 3 - TIR'!$C$22)*('Ejercicio 3 - TIR'!$D$22-'Ejercicio 3 - TIR'!$C$22)*P4),'Ejercicio 3 - TIR'!$E$22-SQRT(('Ejercicio 3 - TIR'!$E$22-'Ejercicio 3 - TIR'!$C$22)*('Ejercicio 3 - TIR'!$E$22-'Ejercicio 3 - TIR'!$D$22)*(1-P4)))</f>
        <v>0.143120097852357</v>
      </c>
      <c r="R4" s="24">
        <f ca="1" t="shared" si="44"/>
        <v>0.520713976529773</v>
      </c>
      <c r="S4" s="26">
        <f ca="1">IF(R4&lt;=('Ejercicio 3 - TIR'!$D$23-'Ejercicio 3 - TIR'!$C$23)/('Ejercicio 3 - TIR'!$E$23-'Ejercicio 3 - TIR'!$C$23),'Ejercicio 3 - TIR'!$C$23+SQRT(('Ejercicio 3 - TIR'!$E$23-'Ejercicio 3 - TIR'!$C$23)*('Ejercicio 3 - TIR'!$D$23-'Ejercicio 3 - TIR'!$C$23)*R4),'Ejercicio 3 - TIR'!$E$23-SQRT(('Ejercicio 3 - TIR'!$E$23-'Ejercicio 3 - TIR'!$C$23)*('Ejercicio 3 - TIR'!$E$23-'Ejercicio 3 - TIR'!$D$23)*(1-R4)))</f>
        <v>0.150627992199265</v>
      </c>
      <c r="T4" s="24">
        <f ca="1" t="shared" ref="T4:X4" si="45">RAND()</f>
        <v>0.870369681983569</v>
      </c>
      <c r="U4" s="26">
        <f ca="1">IF(T4&lt;=('Ejercicio 3 - TIR'!$D$24-'Ejercicio 3 - TIR'!$C$24)/('Ejercicio 3 - TIR'!$E$24-'Ejercicio 3 - TIR'!$C$24),'Ejercicio 3 - TIR'!$C$24+SQRT(('Ejercicio 3 - TIR'!$E$24-'Ejercicio 3 - TIR'!$C$24)*('Ejercicio 3 - TIR'!$D$24-'Ejercicio 3 - TIR'!$C$24)*T4),'Ejercicio 3 - TIR'!$E$24-SQRT(('Ejercicio 3 - TIR'!$E$24-'Ejercicio 3 - TIR'!$C$24)*('Ejercicio 3 - TIR'!$E$24-'Ejercicio 3 - TIR'!$D$24)*(1-T4)))</f>
        <v>0.200948362525861</v>
      </c>
      <c r="V4" s="24">
        <f ca="1" t="shared" si="45"/>
        <v>0.560835708654212</v>
      </c>
      <c r="W4" s="26">
        <f ca="1">IF(V4&lt;=('Ejercicio 3 - TIR'!$D$25-'Ejercicio 3 - TIR'!$C$25)/('Ejercicio 3 - TIR'!$E$25-'Ejercicio 3 - TIR'!$C$25),'Ejercicio 3 - TIR'!$C$25+SQRT(('Ejercicio 3 - TIR'!$E$25-'Ejercicio 3 - TIR'!$C$25)*('Ejercicio 3 - TIR'!$D$25-'Ejercicio 3 - TIR'!$C$25)*V4),'Ejercicio 3 - TIR'!$E$25-SQRT(('Ejercicio 3 - TIR'!$E$25-'Ejercicio 3 - TIR'!$C$25)*('Ejercicio 3 - TIR'!$E$25-'Ejercicio 3 - TIR'!$D$25)*(1-V4)))</f>
        <v>0.210794451671858</v>
      </c>
      <c r="X4" s="24">
        <f ca="1" t="shared" si="45"/>
        <v>0.539737296617557</v>
      </c>
      <c r="Y4" s="26">
        <f ca="1">IF(X4&lt;=('Ejercicio 3 - TIR'!$D$26-'Ejercicio 3 - TIR'!$C$26)/('Ejercicio 3 - TIR'!$E$26-'Ejercicio 3 - TIR'!$C$26),'Ejercicio 3 - TIR'!$C$26+SQRT(('Ejercicio 3 - TIR'!$E$26-'Ejercicio 3 - TIR'!$C$26)*('Ejercicio 3 - TIR'!$D$26-'Ejercicio 3 - TIR'!$C$26)*X4),'Ejercicio 3 - TIR'!$E$26-SQRT(('Ejercicio 3 - TIR'!$E$26-'Ejercicio 3 - TIR'!$C$26)*('Ejercicio 3 - TIR'!$E$26-'Ejercicio 3 - TIR'!$D$26)*(1-X4)))</f>
        <v>0.230146027256946</v>
      </c>
      <c r="Z4" s="24">
        <f ca="1" t="shared" si="4"/>
        <v>1.14312009785236</v>
      </c>
      <c r="AA4" s="24">
        <f ca="1" t="shared" si="5"/>
        <v>1.31530598303449</v>
      </c>
      <c r="AB4" s="24">
        <f ca="1" t="shared" si="6"/>
        <v>1.57961456654573</v>
      </c>
      <c r="AC4" s="24">
        <f ca="1" t="shared" si="7"/>
        <v>1.91258855295362</v>
      </c>
      <c r="AD4" s="24">
        <f ca="1" t="shared" si="8"/>
        <v>2.35276321019301</v>
      </c>
      <c r="AE4" s="23">
        <f ca="1" t="shared" si="9"/>
        <v>4345.89498867721</v>
      </c>
      <c r="AF4" s="23">
        <f ca="1" t="shared" si="10"/>
        <v>5000.5084251305</v>
      </c>
      <c r="AG4" s="23">
        <f ca="1" t="shared" si="11"/>
        <v>6005.35240495725</v>
      </c>
      <c r="AH4" s="23">
        <f ca="1" t="shared" si="12"/>
        <v>7271.24737225649</v>
      </c>
      <c r="AI4" s="23">
        <f ca="1" t="shared" si="13"/>
        <v>8944.69606818383</v>
      </c>
      <c r="AJ4" s="25">
        <f ca="1" t="shared" si="14"/>
        <v>42100.3805106226</v>
      </c>
      <c r="AK4" s="25">
        <f ca="1" t="shared" si="15"/>
        <v>53263.9934387831</v>
      </c>
      <c r="AL4" s="25">
        <f ca="1" t="shared" si="16"/>
        <v>58443.0465925499</v>
      </c>
      <c r="AM4" s="25">
        <f ca="1" t="shared" si="17"/>
        <v>76724.669010149</v>
      </c>
      <c r="AN4" s="25">
        <f ca="1" t="shared" si="18"/>
        <v>97222.7206033395</v>
      </c>
      <c r="AO4" s="25">
        <f ca="1">C4/'Ejercicio 3 - TIR'!$D$7</f>
        <v>14828.5479229157</v>
      </c>
      <c r="AP4" s="25">
        <f ca="1" t="shared" si="19"/>
        <v>27271.8325877069</v>
      </c>
      <c r="AQ4" s="25">
        <f ca="1" t="shared" si="20"/>
        <v>38435.4455158673</v>
      </c>
      <c r="AR4" s="25">
        <f ca="1" t="shared" si="21"/>
        <v>43614.4986696342</v>
      </c>
      <c r="AS4" s="25">
        <f ca="1" t="shared" si="22"/>
        <v>61896.1210872333</v>
      </c>
      <c r="AT4" s="25">
        <f ca="1" t="shared" si="23"/>
        <v>82394.1726804237</v>
      </c>
      <c r="AU4" s="25">
        <f ca="1">AP4*'Ejercicio 3 - TIR'!$D$5</f>
        <v>13635.9162938534</v>
      </c>
      <c r="AV4" s="25">
        <f ca="1">AQ4*'Ejercicio 3 - TIR'!$D$5</f>
        <v>19217.7227579337</v>
      </c>
      <c r="AW4" s="25">
        <f ca="1">AR4*'Ejercicio 3 - TIR'!$D$5</f>
        <v>21807.2493348171</v>
      </c>
      <c r="AX4" s="25">
        <f ca="1">AS4*'Ejercicio 3 - TIR'!$D$5</f>
        <v>30948.0605436166</v>
      </c>
      <c r="AY4" s="25">
        <f ca="1">AT4*'Ejercicio 3 - TIR'!$D$5</f>
        <v>41197.0863402119</v>
      </c>
      <c r="AZ4" s="25">
        <f ca="1" t="shared" ref="AZ4:BD4" si="46">AJ4-AU4-AE4</f>
        <v>24118.569228092</v>
      </c>
      <c r="BA4" s="25">
        <f ca="1" t="shared" si="46"/>
        <v>29045.7622557189</v>
      </c>
      <c r="BB4" s="25">
        <f ca="1" t="shared" si="46"/>
        <v>30630.4448527756</v>
      </c>
      <c r="BC4" s="25">
        <f ca="1" t="shared" si="46"/>
        <v>38505.3610942759</v>
      </c>
      <c r="BD4" s="25">
        <f ca="1" t="shared" si="46"/>
        <v>47080.9381949438</v>
      </c>
      <c r="BE4" s="25">
        <f ca="1" t="shared" ref="BE4:BI4" si="47">AZ4/Z4</f>
        <v>21098.8935225659</v>
      </c>
      <c r="BF4" s="25">
        <f ca="1" t="shared" si="47"/>
        <v>22082.8937375535</v>
      </c>
      <c r="BG4" s="25">
        <f ca="1" t="shared" si="47"/>
        <v>19391.0878650338</v>
      </c>
      <c r="BH4" s="25">
        <f ca="1" t="shared" si="47"/>
        <v>20132.5899576319</v>
      </c>
      <c r="BI4" s="25">
        <f ca="1" t="shared" si="47"/>
        <v>20010.9122715675</v>
      </c>
      <c r="BJ4" s="25">
        <f ca="1" t="shared" si="26"/>
        <v>71442.529722624</v>
      </c>
      <c r="BK4" s="25">
        <f ca="1" t="shared" si="27"/>
        <v>34888.0620136201</v>
      </c>
      <c r="BL4" s="25">
        <f ca="1" t="shared" si="28"/>
        <v>106330.591736244</v>
      </c>
      <c r="BM4" s="25">
        <f ca="1">BK4*'Ejercicio 3 - TIR'!$D$5</f>
        <v>17444.0310068101</v>
      </c>
      <c r="BN4" s="25">
        <f ca="1" t="shared" si="29"/>
        <v>88886.5607294341</v>
      </c>
      <c r="BO4" s="25">
        <f ca="1" t="shared" si="30"/>
        <v>37779.6457987552</v>
      </c>
      <c r="BP4" s="25">
        <f ca="1" t="shared" si="31"/>
        <v>-104508.111451876</v>
      </c>
      <c r="BQ4" s="25">
        <f ca="1" t="shared" ref="BQ4:BT4" si="48">BE4</f>
        <v>21098.8935225659</v>
      </c>
      <c r="BR4" s="25">
        <f ca="1" t="shared" si="48"/>
        <v>22082.8937375535</v>
      </c>
      <c r="BS4" s="25">
        <f ca="1" t="shared" si="48"/>
        <v>19391.0878650338</v>
      </c>
      <c r="BT4" s="25">
        <f ca="1" t="shared" si="48"/>
        <v>20132.5899576319</v>
      </c>
      <c r="BU4" s="25">
        <f ca="1" t="shared" si="33"/>
        <v>57790.5580703227</v>
      </c>
      <c r="BV4" s="27">
        <f ca="1" t="shared" si="34"/>
        <v>9.07289750398568</v>
      </c>
    </row>
    <row r="5" ht="15" customHeight="1" spans="1:74">
      <c r="A5" s="23">
        <v>4</v>
      </c>
      <c r="B5" s="24">
        <f ca="1" t="shared" ref="B5:F5" si="49">RAND()</f>
        <v>0.913624739278141</v>
      </c>
      <c r="C5" s="25">
        <f ca="1">IF(B5&lt;=('Ejercicio 3 - TIR'!$D$13-'Ejercicio 3 - TIR'!$C$13)/('Ejercicio 3 - TIR'!$E$13-'Ejercicio 3 - TIR'!$C$13),'Ejercicio 3 - TIR'!$C$13+SQRT(('Ejercicio 3 - TIR'!$E$13-'Ejercicio 3 - TIR'!$C$13)*('Ejercicio 3 - TIR'!$D$13-'Ejercicio 3 - TIR'!$C$13)*B5),'Ejercicio 3 - TIR'!$E$13-SQRT(('Ejercicio 3 - TIR'!$E$13-'Ejercicio 3 - TIR'!$C$13)*('Ejercicio 3 - TIR'!$E$13-'Ejercicio 3 - TIR'!$D$13)*(1-B5)))</f>
        <v>89819.1202312261</v>
      </c>
      <c r="D5" s="24">
        <f ca="1" t="shared" si="49"/>
        <v>0.67429609747606</v>
      </c>
      <c r="E5" s="25">
        <f ca="1">IF(D5&lt;=('Ejercicio 3 - TIR'!$D$14-'Ejercicio 3 - TIR'!$C$14)/('Ejercicio 3 - TIR'!$E$14-'Ejercicio 3 - TIR'!$C$14),'Ejercicio 3 - TIR'!$C$14+SQRT(('Ejercicio 3 - TIR'!$E$14-'Ejercicio 3 - TIR'!$C$14)*('Ejercicio 3 - TIR'!$D$14-'Ejercicio 3 - TIR'!$C$14)*D5),'Ejercicio 3 - TIR'!$E$14-SQRT(('Ejercicio 3 - TIR'!$E$14-'Ejercicio 3 - TIR'!$C$14)*('Ejercicio 3 - TIR'!$E$14-'Ejercicio 3 - TIR'!$D$14)*(1-D5)))</f>
        <v>33010.3229417525</v>
      </c>
      <c r="F5" s="24">
        <f ca="1" t="shared" si="49"/>
        <v>0.718328821147623</v>
      </c>
      <c r="G5" s="25">
        <f ca="1">IF(F5&lt;=('Ejercicio 3 - TIR'!$D$18-'Ejercicio 3 - TIR'!$C$18)/('Ejercicio 3 - TIR'!$E$18-'Ejercicio 3 - TIR'!$C$18),'Ejercicio 3 - TIR'!$C$18+SQRT(('Ejercicio 3 - TIR'!$E$18-'Ejercicio 3 - TIR'!$C$18)*('Ejercicio 3 - TIR'!$D$18-'Ejercicio 3 - TIR'!$C$18)*F5),'Ejercicio 3 - TIR'!$E$18-SQRT(('Ejercicio 3 - TIR'!$E$18-'Ejercicio 3 - TIR'!$C$18)*('Ejercicio 3 - TIR'!$E$18-'Ejercicio 3 - TIR'!$D$18)*(1-F5)))</f>
        <v>40403.7691078528</v>
      </c>
      <c r="H5" s="24">
        <f ca="1" t="shared" ref="H5:L5" si="50">RAND()</f>
        <v>0.36116867821023</v>
      </c>
      <c r="I5" s="25">
        <f ca="1">IF(H5&lt;=('Ejercicio 3 - TIR'!$D$18-'Ejercicio 3 - TIR'!$C$18)/('Ejercicio 3 - TIR'!$E$18-'Ejercicio 3 - TIR'!$C$18),'Ejercicio 3 - TIR'!$C$18+SQRT(('Ejercicio 3 - TIR'!$E$18-'Ejercicio 3 - TIR'!$C$18)*('Ejercicio 3 - TIR'!$D$18-'Ejercicio 3 - TIR'!$C$18)*H5),'Ejercicio 3 - TIR'!$E$18-SQRT(('Ejercicio 3 - TIR'!$E$18-'Ejercicio 3 - TIR'!$C$18)*('Ejercicio 3 - TIR'!$E$18-'Ejercicio 3 - TIR'!$D$18)*(1-H5)))</f>
        <v>37360.3873357001</v>
      </c>
      <c r="J5" s="24">
        <f ca="1" t="shared" si="50"/>
        <v>0.0769265703549757</v>
      </c>
      <c r="K5" s="25">
        <f ca="1">IF(J5&lt;=('Ejercicio 3 - TIR'!$D$18-'Ejercicio 3 - TIR'!$C$18)/('Ejercicio 3 - TIR'!$E$18-'Ejercicio 3 - TIR'!$C$18),'Ejercicio 3 - TIR'!$C$18+SQRT(('Ejercicio 3 - TIR'!$E$18-'Ejercicio 3 - TIR'!$C$18)*('Ejercicio 3 - TIR'!$D$18-'Ejercicio 3 - TIR'!$C$18)*J5),'Ejercicio 3 - TIR'!$E$18-SQRT(('Ejercicio 3 - TIR'!$E$18-'Ejercicio 3 - TIR'!$C$18)*('Ejercicio 3 - TIR'!$E$18-'Ejercicio 3 - TIR'!$D$18)*(1-J5)))</f>
        <v>33396.9082344459</v>
      </c>
      <c r="L5" s="24">
        <f ca="1" t="shared" si="50"/>
        <v>0.465979985855463</v>
      </c>
      <c r="M5" s="25">
        <f ca="1">IF(L5&lt;=('Ejercicio 3 - TIR'!$D$18-'Ejercicio 3 - TIR'!$C$18)/('Ejercicio 3 - TIR'!$E$18-'Ejercicio 3 - TIR'!$C$18),'Ejercicio 3 - TIR'!$C$18+SQRT(('Ejercicio 3 - TIR'!$E$18-'Ejercicio 3 - TIR'!$C$18)*('Ejercicio 3 - TIR'!$D$18-'Ejercicio 3 - TIR'!$C$18)*L5),'Ejercicio 3 - TIR'!$E$18-SQRT(('Ejercicio 3 - TIR'!$E$18-'Ejercicio 3 - TIR'!$C$18)*('Ejercicio 3 - TIR'!$E$18-'Ejercicio 3 - TIR'!$D$18)*(1-L5)))</f>
        <v>38360.4424451293</v>
      </c>
      <c r="N5" s="24">
        <f ca="1" t="shared" ref="N5:R5" si="51">RAND()</f>
        <v>0.93460061252572</v>
      </c>
      <c r="O5" s="25">
        <f ca="1">IF(N5&lt;=('Ejercicio 3 - TIR'!$D$18-'Ejercicio 3 - TIR'!$C$18)/('Ejercicio 3 - TIR'!$E$18-'Ejercicio 3 - TIR'!$C$18),'Ejercicio 3 - TIR'!$C$18+SQRT(('Ejercicio 3 - TIR'!$E$18-'Ejercicio 3 - TIR'!$C$18)*('Ejercicio 3 - TIR'!$D$18-'Ejercicio 3 - TIR'!$C$18)*N5),'Ejercicio 3 - TIR'!$E$18-SQRT(('Ejercicio 3 - TIR'!$E$18-'Ejercicio 3 - TIR'!$C$18)*('Ejercicio 3 - TIR'!$E$18-'Ejercicio 3 - TIR'!$D$18)*(1-N5)))</f>
        <v>42785.2869123584</v>
      </c>
      <c r="P5" s="24">
        <f ca="1" t="shared" si="51"/>
        <v>0.690006986303332</v>
      </c>
      <c r="Q5" s="26">
        <f ca="1">IF(P5&lt;=('Ejercicio 3 - TIR'!$D$22-'Ejercicio 3 - TIR'!$C$22)/('Ejercicio 3 - TIR'!$E$22-'Ejercicio 3 - TIR'!$C$22),'Ejercicio 3 - TIR'!$C$22+SQRT(('Ejercicio 3 - TIR'!$E$22-'Ejercicio 3 - TIR'!$C$22)*('Ejercicio 3 - TIR'!$D$22-'Ejercicio 3 - TIR'!$C$22)*P5),'Ejercicio 3 - TIR'!$E$22-SQRT(('Ejercicio 3 - TIR'!$E$22-'Ejercicio 3 - TIR'!$C$22)*('Ejercicio 3 - TIR'!$E$22-'Ejercicio 3 - TIR'!$D$22)*(1-P5)))</f>
        <v>0.156378242557887</v>
      </c>
      <c r="R5" s="24">
        <f ca="1" t="shared" si="51"/>
        <v>0.90674272685383</v>
      </c>
      <c r="S5" s="26">
        <f ca="1">IF(R5&lt;=('Ejercicio 3 - TIR'!$D$23-'Ejercicio 3 - TIR'!$C$23)/('Ejercicio 3 - TIR'!$E$23-'Ejercicio 3 - TIR'!$C$23),'Ejercicio 3 - TIR'!$C$23+SQRT(('Ejercicio 3 - TIR'!$E$23-'Ejercicio 3 - TIR'!$C$23)*('Ejercicio 3 - TIR'!$D$23-'Ejercicio 3 - TIR'!$C$23)*R5),'Ejercicio 3 - TIR'!$E$23-SQRT(('Ejercicio 3 - TIR'!$E$23-'Ejercicio 3 - TIR'!$C$23)*('Ejercicio 3 - TIR'!$E$23-'Ejercicio 3 - TIR'!$D$23)*(1-R5)))</f>
        <v>0.167043801033362</v>
      </c>
      <c r="T5" s="24">
        <f ca="1" t="shared" ref="T5:X5" si="52">RAND()</f>
        <v>0.293384377151566</v>
      </c>
      <c r="U5" s="26">
        <f ca="1">IF(T5&lt;=('Ejercicio 3 - TIR'!$D$24-'Ejercicio 3 - TIR'!$C$24)/('Ejercicio 3 - TIR'!$E$24-'Ejercicio 3 - TIR'!$C$24),'Ejercicio 3 - TIR'!$C$24+SQRT(('Ejercicio 3 - TIR'!$E$24-'Ejercicio 3 - TIR'!$C$24)*('Ejercicio 3 - TIR'!$D$24-'Ejercicio 3 - TIR'!$C$24)*T5),'Ejercicio 3 - TIR'!$E$24-SQRT(('Ejercicio 3 - TIR'!$E$24-'Ejercicio 3 - TIR'!$C$24)*('Ejercicio 3 - TIR'!$E$24-'Ejercicio 3 - TIR'!$D$24)*(1-T5)))</f>
        <v>0.174821506642794</v>
      </c>
      <c r="V5" s="24">
        <f ca="1" t="shared" si="52"/>
        <v>0.849866746195297</v>
      </c>
      <c r="W5" s="26">
        <f ca="1">IF(V5&lt;=('Ejercicio 3 - TIR'!$D$25-'Ejercicio 3 - TIR'!$C$25)/('Ejercicio 3 - TIR'!$E$25-'Ejercicio 3 - TIR'!$C$25),'Ejercicio 3 - TIR'!$C$25+SQRT(('Ejercicio 3 - TIR'!$E$25-'Ejercicio 3 - TIR'!$C$25)*('Ejercicio 3 - TIR'!$D$25-'Ejercicio 3 - TIR'!$C$25)*V5),'Ejercicio 3 - TIR'!$E$25-SQRT(('Ejercicio 3 - TIR'!$E$25-'Ejercicio 3 - TIR'!$C$25)*('Ejercicio 3 - TIR'!$E$25-'Ejercicio 3 - TIR'!$D$25)*(1-V5)))</f>
        <v>0.227076946357074</v>
      </c>
      <c r="X5" s="24">
        <f ca="1" t="shared" si="52"/>
        <v>0.0587090660579255</v>
      </c>
      <c r="Y5" s="26">
        <f ca="1">IF(X5&lt;=('Ejercicio 3 - TIR'!$D$26-'Ejercicio 3 - TIR'!$C$26)/('Ejercicio 3 - TIR'!$E$26-'Ejercicio 3 - TIR'!$C$26),'Ejercicio 3 - TIR'!$C$26+SQRT(('Ejercicio 3 - TIR'!$E$26-'Ejercicio 3 - TIR'!$C$26)*('Ejercicio 3 - TIR'!$D$26-'Ejercicio 3 - TIR'!$C$26)*X5),'Ejercicio 3 - TIR'!$E$26-SQRT(('Ejercicio 3 - TIR'!$E$26-'Ejercicio 3 - TIR'!$C$26)*('Ejercicio 3 - TIR'!$E$26-'Ejercicio 3 - TIR'!$D$26)*(1-X5)))</f>
        <v>0.202590253307873</v>
      </c>
      <c r="Z5" s="24">
        <f ca="1" t="shared" si="4"/>
        <v>1.15637824255789</v>
      </c>
      <c r="AA5" s="24">
        <f ca="1" t="shared" si="5"/>
        <v>1.34954405962704</v>
      </c>
      <c r="AB5" s="24">
        <f ca="1" t="shared" si="6"/>
        <v>1.58547338541187</v>
      </c>
      <c r="AC5" s="24">
        <f ca="1" t="shared" si="7"/>
        <v>1.94549784030161</v>
      </c>
      <c r="AD5" s="24">
        <f ca="1" t="shared" si="8"/>
        <v>2.33963674057823</v>
      </c>
      <c r="AE5" s="23">
        <f ca="1" t="shared" si="9"/>
        <v>5162.09628789957</v>
      </c>
      <c r="AF5" s="23">
        <f ca="1" t="shared" si="10"/>
        <v>6024.39247313053</v>
      </c>
      <c r="AG5" s="23">
        <f ca="1" t="shared" si="11"/>
        <v>7077.58584189072</v>
      </c>
      <c r="AH5" s="23">
        <f ca="1" t="shared" si="12"/>
        <v>8684.74242244732</v>
      </c>
      <c r="AI5" s="23">
        <f ca="1" t="shared" si="13"/>
        <v>10444.1865897245</v>
      </c>
      <c r="AJ5" s="25">
        <f ca="1" t="shared" si="14"/>
        <v>46722.0395136535</v>
      </c>
      <c r="AK5" s="25">
        <f ca="1" t="shared" si="15"/>
        <v>50419.4887942592</v>
      </c>
      <c r="AL5" s="25">
        <f ca="1" t="shared" si="16"/>
        <v>52949.9091607564</v>
      </c>
      <c r="AM5" s="25">
        <f ca="1" t="shared" si="17"/>
        <v>74630.1579300131</v>
      </c>
      <c r="AN5" s="25">
        <f ca="1" t="shared" si="18"/>
        <v>100102.029216335</v>
      </c>
      <c r="AO5" s="25">
        <f ca="1">C5/'Ejercicio 3 - TIR'!$D$7</f>
        <v>17963.8240462452</v>
      </c>
      <c r="AP5" s="25">
        <f ca="1" t="shared" si="19"/>
        <v>28758.2154674083</v>
      </c>
      <c r="AQ5" s="25">
        <f ca="1" t="shared" si="20"/>
        <v>32455.664748014</v>
      </c>
      <c r="AR5" s="25">
        <f ca="1" t="shared" si="21"/>
        <v>34986.0851145112</v>
      </c>
      <c r="AS5" s="25">
        <f ca="1" t="shared" si="22"/>
        <v>56666.3338837679</v>
      </c>
      <c r="AT5" s="25">
        <f ca="1" t="shared" si="23"/>
        <v>82138.2051700894</v>
      </c>
      <c r="AU5" s="25">
        <f ca="1">AP5*'Ejercicio 3 - TIR'!$D$5</f>
        <v>14379.1077337041</v>
      </c>
      <c r="AV5" s="25">
        <f ca="1">AQ5*'Ejercicio 3 - TIR'!$D$5</f>
        <v>16227.832374007</v>
      </c>
      <c r="AW5" s="25">
        <f ca="1">AR5*'Ejercicio 3 - TIR'!$D$5</f>
        <v>17493.0425572556</v>
      </c>
      <c r="AX5" s="25">
        <f ca="1">AS5*'Ejercicio 3 - TIR'!$D$5</f>
        <v>28333.166941884</v>
      </c>
      <c r="AY5" s="25">
        <f ca="1">AT5*'Ejercicio 3 - TIR'!$D$5</f>
        <v>41069.1025850447</v>
      </c>
      <c r="AZ5" s="25">
        <f ca="1" t="shared" ref="AZ5:BD5" si="53">AJ5-AU5-AE5</f>
        <v>27180.8354920498</v>
      </c>
      <c r="BA5" s="25">
        <f ca="1" t="shared" si="53"/>
        <v>28167.2639471217</v>
      </c>
      <c r="BB5" s="25">
        <f ca="1" t="shared" si="53"/>
        <v>28379.2807616101</v>
      </c>
      <c r="BC5" s="25">
        <f ca="1" t="shared" si="53"/>
        <v>37612.2485656819</v>
      </c>
      <c r="BD5" s="25">
        <f ca="1" t="shared" si="53"/>
        <v>48588.7400415653</v>
      </c>
      <c r="BE5" s="25">
        <f ca="1" t="shared" ref="BE5:BI5" si="54">AZ5/Z5</f>
        <v>23505.1426010284</v>
      </c>
      <c r="BF5" s="25">
        <f ca="1" t="shared" si="54"/>
        <v>20871.6890317061</v>
      </c>
      <c r="BG5" s="25">
        <f ca="1" t="shared" si="54"/>
        <v>17899.5630092131</v>
      </c>
      <c r="BH5" s="25">
        <f ca="1" t="shared" si="54"/>
        <v>19332.9685525895</v>
      </c>
      <c r="BI5" s="25">
        <f ca="1" t="shared" si="54"/>
        <v>20767.6427707136</v>
      </c>
      <c r="BJ5" s="25">
        <f ca="1" t="shared" si="26"/>
        <v>77232.1643728767</v>
      </c>
      <c r="BK5" s="25">
        <f ca="1" t="shared" si="27"/>
        <v>42028.822739878</v>
      </c>
      <c r="BL5" s="25">
        <f ca="1" t="shared" si="28"/>
        <v>119260.987112755</v>
      </c>
      <c r="BM5" s="25">
        <f ca="1">BK5*'Ejercicio 3 - TIR'!$D$5</f>
        <v>21014.411369939</v>
      </c>
      <c r="BN5" s="25">
        <f ca="1" t="shared" si="29"/>
        <v>98246.5757428156</v>
      </c>
      <c r="BO5" s="25">
        <f ca="1" t="shared" si="30"/>
        <v>41992.2349648751</v>
      </c>
      <c r="BP5" s="25">
        <f ca="1" t="shared" si="31"/>
        <v>-122829.443172979</v>
      </c>
      <c r="BQ5" s="25">
        <f ca="1" t="shared" ref="BQ5:BT5" si="55">BE5</f>
        <v>23505.1426010284</v>
      </c>
      <c r="BR5" s="25">
        <f ca="1" t="shared" si="55"/>
        <v>20871.6890317061</v>
      </c>
      <c r="BS5" s="25">
        <f ca="1" t="shared" si="55"/>
        <v>17899.5630092131</v>
      </c>
      <c r="BT5" s="25">
        <f ca="1" t="shared" si="55"/>
        <v>19332.9685525895</v>
      </c>
      <c r="BU5" s="25">
        <f ca="1" t="shared" si="33"/>
        <v>62759.8777355887</v>
      </c>
      <c r="BV5" s="27">
        <f ca="1" t="shared" si="34"/>
        <v>4.7565099383202</v>
      </c>
    </row>
    <row r="6" ht="15" customHeight="1" spans="1:74">
      <c r="A6" s="23">
        <v>5</v>
      </c>
      <c r="B6" s="24">
        <f ca="1" t="shared" ref="B6:F6" si="56">RAND()</f>
        <v>0.941100838930351</v>
      </c>
      <c r="C6" s="25">
        <f ca="1">IF(B6&lt;=('Ejercicio 3 - TIR'!$D$13-'Ejercicio 3 - TIR'!$C$13)/('Ejercicio 3 - TIR'!$E$13-'Ejercicio 3 - TIR'!$C$13),'Ejercicio 3 - TIR'!$C$13+SQRT(('Ejercicio 3 - TIR'!$E$13-'Ejercicio 3 - TIR'!$C$13)*('Ejercicio 3 - TIR'!$D$13-'Ejercicio 3 - TIR'!$C$13)*B6),'Ejercicio 3 - TIR'!$E$13-SQRT(('Ejercicio 3 - TIR'!$E$13-'Ejercicio 3 - TIR'!$C$13)*('Ejercicio 3 - TIR'!$E$13-'Ejercicio 3 - TIR'!$D$13)*(1-B6)))</f>
        <v>91592.9200501257</v>
      </c>
      <c r="D6" s="24">
        <f ca="1" t="shared" si="56"/>
        <v>0.65166810243407</v>
      </c>
      <c r="E6" s="25">
        <f ca="1">IF(D6&lt;=('Ejercicio 3 - TIR'!$D$14-'Ejercicio 3 - TIR'!$C$14)/('Ejercicio 3 - TIR'!$E$14-'Ejercicio 3 - TIR'!$C$14),'Ejercicio 3 - TIR'!$C$14+SQRT(('Ejercicio 3 - TIR'!$E$14-'Ejercicio 3 - TIR'!$C$14)*('Ejercicio 3 - TIR'!$D$14-'Ejercicio 3 - TIR'!$C$14)*D6),'Ejercicio 3 - TIR'!$E$14-SQRT(('Ejercicio 3 - TIR'!$E$14-'Ejercicio 3 - TIR'!$C$14)*('Ejercicio 3 - TIR'!$E$14-'Ejercicio 3 - TIR'!$D$14)*(1-D6)))</f>
        <v>32771.5987497311</v>
      </c>
      <c r="F6" s="24">
        <f ca="1" t="shared" si="56"/>
        <v>0.0127756156746206</v>
      </c>
      <c r="G6" s="25">
        <f ca="1">IF(F6&lt;=('Ejercicio 3 - TIR'!$D$18-'Ejercicio 3 - TIR'!$C$18)/('Ejercicio 3 - TIR'!$E$18-'Ejercicio 3 - TIR'!$C$18),'Ejercicio 3 - TIR'!$C$18+SQRT(('Ejercicio 3 - TIR'!$E$18-'Ejercicio 3 - TIR'!$C$18)*('Ejercicio 3 - TIR'!$D$18-'Ejercicio 3 - TIR'!$C$18)*F6),'Ejercicio 3 - TIR'!$E$18-SQRT(('Ejercicio 3 - TIR'!$E$18-'Ejercicio 3 - TIR'!$C$18)*('Ejercicio 3 - TIR'!$E$18-'Ejercicio 3 - TIR'!$D$18)*(1-F6)))</f>
        <v>31384.3201765463</v>
      </c>
      <c r="H6" s="24">
        <f ca="1" t="shared" ref="H6:L6" si="57">RAND()</f>
        <v>0.538740761139691</v>
      </c>
      <c r="I6" s="25">
        <f ca="1">IF(H6&lt;=('Ejercicio 3 - TIR'!$D$18-'Ejercicio 3 - TIR'!$C$18)/('Ejercicio 3 - TIR'!$E$18-'Ejercicio 3 - TIR'!$C$18),'Ejercicio 3 - TIR'!$C$18+SQRT(('Ejercicio 3 - TIR'!$E$18-'Ejercicio 3 - TIR'!$C$18)*('Ejercicio 3 - TIR'!$D$18-'Ejercicio 3 - TIR'!$C$18)*H6),'Ejercicio 3 - TIR'!$E$18-SQRT(('Ejercicio 3 - TIR'!$E$18-'Ejercicio 3 - TIR'!$C$18)*('Ejercicio 3 - TIR'!$E$18-'Ejercicio 3 - TIR'!$D$18)*(1-H6)))</f>
        <v>38989.5002180852</v>
      </c>
      <c r="J6" s="24">
        <f ca="1" t="shared" si="57"/>
        <v>0.514531356984151</v>
      </c>
      <c r="K6" s="25">
        <f ca="1">IF(J6&lt;=('Ejercicio 3 - TIR'!$D$18-'Ejercicio 3 - TIR'!$C$18)/('Ejercicio 3 - TIR'!$E$18-'Ejercicio 3 - TIR'!$C$18),'Ejercicio 3 - TIR'!$C$18+SQRT(('Ejercicio 3 - TIR'!$E$18-'Ejercicio 3 - TIR'!$C$18)*('Ejercicio 3 - TIR'!$D$18-'Ejercicio 3 - TIR'!$C$18)*J6),'Ejercicio 3 - TIR'!$E$18-SQRT(('Ejercicio 3 - TIR'!$E$18-'Ejercicio 3 - TIR'!$C$18)*('Ejercicio 3 - TIR'!$E$18-'Ejercicio 3 - TIR'!$D$18)*(1-J6)))</f>
        <v>38785.1979799901</v>
      </c>
      <c r="L6" s="24">
        <f ca="1" t="shared" si="57"/>
        <v>0.880617917166291</v>
      </c>
      <c r="M6" s="25">
        <f ca="1">IF(L6&lt;=('Ejercicio 3 - TIR'!$D$18-'Ejercicio 3 - TIR'!$C$18)/('Ejercicio 3 - TIR'!$E$18-'Ejercicio 3 - TIR'!$C$18),'Ejercicio 3 - TIR'!$C$18+SQRT(('Ejercicio 3 - TIR'!$E$18-'Ejercicio 3 - TIR'!$C$18)*('Ejercicio 3 - TIR'!$D$18-'Ejercicio 3 - TIR'!$C$18)*L6),'Ejercicio 3 - TIR'!$E$18-SQRT(('Ejercicio 3 - TIR'!$E$18-'Ejercicio 3 - TIR'!$C$18)*('Ejercicio 3 - TIR'!$E$18-'Ejercicio 3 - TIR'!$D$18)*(1-L6)))</f>
        <v>42007.7339335333</v>
      </c>
      <c r="N6" s="24">
        <f ca="1" t="shared" ref="N6:R6" si="58">RAND()</f>
        <v>0.381446050528659</v>
      </c>
      <c r="O6" s="25">
        <f ca="1">IF(N6&lt;=('Ejercicio 3 - TIR'!$D$18-'Ejercicio 3 - TIR'!$C$18)/('Ejercicio 3 - TIR'!$E$18-'Ejercicio 3 - TIR'!$C$18),'Ejercicio 3 - TIR'!$C$18+SQRT(('Ejercicio 3 - TIR'!$E$18-'Ejercicio 3 - TIR'!$C$18)*('Ejercicio 3 - TIR'!$D$18-'Ejercicio 3 - TIR'!$C$18)*N6),'Ejercicio 3 - TIR'!$E$18-SQRT(('Ejercicio 3 - TIR'!$E$18-'Ejercicio 3 - TIR'!$C$18)*('Ejercicio 3 - TIR'!$E$18-'Ejercicio 3 - TIR'!$D$18)*(1-N6)))</f>
        <v>37564.1858503939</v>
      </c>
      <c r="P6" s="24">
        <f ca="1" t="shared" si="58"/>
        <v>0.309111856676423</v>
      </c>
      <c r="Q6" s="26">
        <f ca="1">IF(P6&lt;=('Ejercicio 3 - TIR'!$D$22-'Ejercicio 3 - TIR'!$C$22)/('Ejercicio 3 - TIR'!$E$22-'Ejercicio 3 - TIR'!$C$22),'Ejercicio 3 - TIR'!$C$22+SQRT(('Ejercicio 3 - TIR'!$E$22-'Ejercicio 3 - TIR'!$C$22)*('Ejercicio 3 - TIR'!$D$22-'Ejercicio 3 - TIR'!$C$22)*P6),'Ejercicio 3 - TIR'!$E$22-SQRT(('Ejercicio 3 - TIR'!$E$22-'Ejercicio 3 - TIR'!$C$22)*('Ejercicio 3 - TIR'!$E$22-'Ejercicio 3 - TIR'!$D$22)*(1-P6)))</f>
        <v>0.143588161056292</v>
      </c>
      <c r="R6" s="24">
        <f ca="1" t="shared" si="58"/>
        <v>0.859802106851954</v>
      </c>
      <c r="S6" s="26">
        <f ca="1">IF(R6&lt;=('Ejercicio 3 - TIR'!$D$23-'Ejercicio 3 - TIR'!$C$23)/('Ejercicio 3 - TIR'!$E$23-'Ejercicio 3 - TIR'!$C$23),'Ejercicio 3 - TIR'!$C$23+SQRT(('Ejercicio 3 - TIR'!$E$23-'Ejercicio 3 - TIR'!$C$23)*('Ejercicio 3 - TIR'!$D$23-'Ejercicio 3 - TIR'!$C$23)*R6),'Ejercicio 3 - TIR'!$E$23-SQRT(('Ejercicio 3 - TIR'!$E$23-'Ejercicio 3 - TIR'!$C$23)*('Ejercicio 3 - TIR'!$E$23-'Ejercicio 3 - TIR'!$D$23)*(1-R6)))</f>
        <v>0.16411427660865</v>
      </c>
      <c r="T6" s="24">
        <f ca="1" t="shared" ref="T6:X6" si="59">RAND()</f>
        <v>0.441104540855514</v>
      </c>
      <c r="U6" s="26">
        <f ca="1">IF(T6&lt;=('Ejercicio 3 - TIR'!$D$24-'Ejercicio 3 - TIR'!$C$24)/('Ejercicio 3 - TIR'!$E$24-'Ejercicio 3 - TIR'!$C$24),'Ejercicio 3 - TIR'!$C$24+SQRT(('Ejercicio 3 - TIR'!$E$24-'Ejercicio 3 - TIR'!$C$24)*('Ejercicio 3 - TIR'!$D$24-'Ejercicio 3 - TIR'!$C$24)*T6),'Ejercicio 3 - TIR'!$E$24-SQRT(('Ejercicio 3 - TIR'!$E$24-'Ejercicio 3 - TIR'!$C$24)*('Ejercicio 3 - TIR'!$E$24-'Ejercicio 3 - TIR'!$D$24)*(1-T6)))</f>
        <v>0.180441090945217</v>
      </c>
      <c r="V6" s="24">
        <f ca="1" t="shared" si="59"/>
        <v>0.490762748990229</v>
      </c>
      <c r="W6" s="26">
        <f ca="1">IF(V6&lt;=('Ejercicio 3 - TIR'!$D$25-'Ejercicio 3 - TIR'!$C$25)/('Ejercicio 3 - TIR'!$E$25-'Ejercicio 3 - TIR'!$C$25),'Ejercicio 3 - TIR'!$C$25+SQRT(('Ejercicio 3 - TIR'!$E$25-'Ejercicio 3 - TIR'!$C$25)*('Ejercicio 3 - TIR'!$D$25-'Ejercicio 3 - TIR'!$C$25)*V6),'Ejercicio 3 - TIR'!$E$25-SQRT(('Ejercicio 3 - TIR'!$E$25-'Ejercicio 3 - TIR'!$C$25)*('Ejercicio 3 - TIR'!$E$25-'Ejercicio 3 - TIR'!$D$25)*(1-V6)))</f>
        <v>0.207782345179603</v>
      </c>
      <c r="X6" s="24">
        <f ca="1" t="shared" si="59"/>
        <v>0.700847436342873</v>
      </c>
      <c r="Y6" s="26">
        <f ca="1">IF(X6&lt;=('Ejercicio 3 - TIR'!$D$26-'Ejercicio 3 - TIR'!$C$26)/('Ejercicio 3 - TIR'!$E$26-'Ejercicio 3 - TIR'!$C$26),'Ejercicio 3 - TIR'!$C$26+SQRT(('Ejercicio 3 - TIR'!$E$26-'Ejercicio 3 - TIR'!$C$26)*('Ejercicio 3 - TIR'!$D$26-'Ejercicio 3 - TIR'!$C$26)*X6),'Ejercicio 3 - TIR'!$E$26-SQRT(('Ejercicio 3 - TIR'!$E$26-'Ejercicio 3 - TIR'!$C$26)*('Ejercicio 3 - TIR'!$E$26-'Ejercicio 3 - TIR'!$D$26)*(1-X6)))</f>
        <v>0.239807664365597</v>
      </c>
      <c r="Z6" s="24">
        <f ca="1" t="shared" si="4"/>
        <v>1.14358816105629</v>
      </c>
      <c r="AA6" s="24">
        <f ca="1" t="shared" si="5"/>
        <v>1.33126730484626</v>
      </c>
      <c r="AB6" s="24">
        <f ca="1" t="shared" si="6"/>
        <v>1.57148262967242</v>
      </c>
      <c r="AC6" s="24">
        <f ca="1" t="shared" si="7"/>
        <v>1.89800897587477</v>
      </c>
      <c r="AD6" s="24">
        <f ca="1" t="shared" si="8"/>
        <v>2.35316607532423</v>
      </c>
      <c r="AE6" s="23">
        <f ca="1" t="shared" si="9"/>
        <v>4705.61359934855</v>
      </c>
      <c r="AF6" s="23">
        <f ca="1" t="shared" si="10"/>
        <v>5477.87197120547</v>
      </c>
      <c r="AG6" s="23">
        <f ca="1" t="shared" si="11"/>
        <v>6466.30516574801</v>
      </c>
      <c r="AH6" s="23">
        <f ca="1" t="shared" si="12"/>
        <v>7809.88921773412</v>
      </c>
      <c r="AI6" s="23">
        <f ca="1" t="shared" si="13"/>
        <v>9682.760509993</v>
      </c>
      <c r="AJ6" s="25">
        <f ca="1" t="shared" si="14"/>
        <v>35890.7369966984</v>
      </c>
      <c r="AK6" s="25">
        <f ca="1" t="shared" si="15"/>
        <v>51905.446872633</v>
      </c>
      <c r="AL6" s="25">
        <f ca="1" t="shared" si="16"/>
        <v>60950.2649139603</v>
      </c>
      <c r="AM6" s="25">
        <f ca="1" t="shared" si="17"/>
        <v>79731.0560620052</v>
      </c>
      <c r="AN6" s="25">
        <f ca="1" t="shared" si="18"/>
        <v>88394.7677903214</v>
      </c>
      <c r="AO6" s="25">
        <f ca="1">C6/'Ejercicio 3 - TIR'!$D$7</f>
        <v>18318.5840100251</v>
      </c>
      <c r="AP6" s="25">
        <f ca="1" t="shared" si="19"/>
        <v>17572.1529866733</v>
      </c>
      <c r="AQ6" s="25">
        <f ca="1" t="shared" si="20"/>
        <v>33586.8628626078</v>
      </c>
      <c r="AR6" s="25">
        <f ca="1" t="shared" si="21"/>
        <v>42631.6809039352</v>
      </c>
      <c r="AS6" s="25">
        <f ca="1" t="shared" si="22"/>
        <v>61412.47205198</v>
      </c>
      <c r="AT6" s="25">
        <f ca="1" t="shared" si="23"/>
        <v>70076.1837802963</v>
      </c>
      <c r="AU6" s="25">
        <f ca="1">AP6*'Ejercicio 3 - TIR'!$D$5</f>
        <v>8786.07649333664</v>
      </c>
      <c r="AV6" s="25">
        <f ca="1">AQ6*'Ejercicio 3 - TIR'!$D$5</f>
        <v>16793.4314313039</v>
      </c>
      <c r="AW6" s="25">
        <f ca="1">AR6*'Ejercicio 3 - TIR'!$D$5</f>
        <v>21315.8404519676</v>
      </c>
      <c r="AX6" s="25">
        <f ca="1">AS6*'Ejercicio 3 - TIR'!$D$5</f>
        <v>30706.23602599</v>
      </c>
      <c r="AY6" s="25">
        <f ca="1">AT6*'Ejercicio 3 - TIR'!$D$5</f>
        <v>35038.0918901481</v>
      </c>
      <c r="AZ6" s="25">
        <f ca="1" t="shared" ref="AZ6:BD6" si="60">AJ6-AU6-AE6</f>
        <v>22399.0469040132</v>
      </c>
      <c r="BA6" s="25">
        <f ca="1" t="shared" si="60"/>
        <v>29634.1434701236</v>
      </c>
      <c r="BB6" s="25">
        <f ca="1" t="shared" si="60"/>
        <v>33168.1192962447</v>
      </c>
      <c r="BC6" s="25">
        <f ca="1" t="shared" si="60"/>
        <v>41214.930818281</v>
      </c>
      <c r="BD6" s="25">
        <f ca="1" t="shared" si="60"/>
        <v>43673.9153901803</v>
      </c>
      <c r="BE6" s="25">
        <f ca="1" t="shared" ref="BE6:BI6" si="61">AZ6/Z6</f>
        <v>19586.6376260174</v>
      </c>
      <c r="BF6" s="25">
        <f ca="1" t="shared" si="61"/>
        <v>22260.1001032966</v>
      </c>
      <c r="BG6" s="25">
        <f ca="1" t="shared" si="61"/>
        <v>21106.2589366061</v>
      </c>
      <c r="BH6" s="25">
        <f ca="1" t="shared" si="61"/>
        <v>21714.8239772078</v>
      </c>
      <c r="BI6" s="25">
        <f ca="1" t="shared" si="61"/>
        <v>18559.6400730716</v>
      </c>
      <c r="BJ6" s="25">
        <f ca="1" t="shared" si="26"/>
        <v>77117.0144120052</v>
      </c>
      <c r="BK6" s="25">
        <f ca="1" t="shared" si="27"/>
        <v>43106.6704403681</v>
      </c>
      <c r="BL6" s="25">
        <f ca="1" t="shared" si="28"/>
        <v>120223.684852373</v>
      </c>
      <c r="BM6" s="25">
        <f ca="1">BK6*'Ejercicio 3 - TIR'!$D$5</f>
        <v>21553.335220184</v>
      </c>
      <c r="BN6" s="25">
        <f ca="1" t="shared" si="29"/>
        <v>98670.3496321892</v>
      </c>
      <c r="BO6" s="25">
        <f ca="1" t="shared" si="30"/>
        <v>41930.8907547436</v>
      </c>
      <c r="BP6" s="25">
        <f ca="1" t="shared" si="31"/>
        <v>-124364.518799857</v>
      </c>
      <c r="BQ6" s="25">
        <f ca="1" t="shared" ref="BQ6:BT6" si="62">BE6</f>
        <v>19586.6376260174</v>
      </c>
      <c r="BR6" s="25">
        <f ca="1" t="shared" si="62"/>
        <v>22260.1001032966</v>
      </c>
      <c r="BS6" s="25">
        <f ca="1" t="shared" si="62"/>
        <v>21106.2589366061</v>
      </c>
      <c r="BT6" s="25">
        <f ca="1" t="shared" si="62"/>
        <v>21714.8239772078</v>
      </c>
      <c r="BU6" s="25">
        <f ca="1" t="shared" si="33"/>
        <v>60490.5308278152</v>
      </c>
      <c r="BV6" s="27">
        <f ca="1" t="shared" si="34"/>
        <v>4.5019807483182</v>
      </c>
    </row>
    <row r="7" ht="15" customHeight="1" spans="1:74">
      <c r="A7" s="23">
        <v>6</v>
      </c>
      <c r="B7" s="24">
        <f ca="1" t="shared" ref="B7:F7" si="63">RAND()</f>
        <v>0.552414276297871</v>
      </c>
      <c r="C7" s="25">
        <f ca="1">IF(B7&lt;=('Ejercicio 3 - TIR'!$D$13-'Ejercicio 3 - TIR'!$C$13)/('Ejercicio 3 - TIR'!$E$13-'Ejercicio 3 - TIR'!$C$13),'Ejercicio 3 - TIR'!$C$13+SQRT(('Ejercicio 3 - TIR'!$E$13-'Ejercicio 3 - TIR'!$C$13)*('Ejercicio 3 - TIR'!$D$13-'Ejercicio 3 - TIR'!$C$13)*B7),'Ejercicio 3 - TIR'!$E$13-SQRT(('Ejercicio 3 - TIR'!$E$13-'Ejercicio 3 - TIR'!$C$13)*('Ejercicio 3 - TIR'!$E$13-'Ejercicio 3 - TIR'!$D$13)*(1-B7)))</f>
        <v>76824.5201032955</v>
      </c>
      <c r="D7" s="24">
        <f ca="1" t="shared" si="63"/>
        <v>0.434623378925324</v>
      </c>
      <c r="E7" s="25">
        <f ca="1">IF(D7&lt;=('Ejercicio 3 - TIR'!$D$14-'Ejercicio 3 - TIR'!$C$14)/('Ejercicio 3 - TIR'!$E$14-'Ejercicio 3 - TIR'!$C$14),'Ejercicio 3 - TIR'!$C$14+SQRT(('Ejercicio 3 - TIR'!$E$14-'Ejercicio 3 - TIR'!$C$14)*('Ejercicio 3 - TIR'!$D$14-'Ejercicio 3 - TIR'!$C$14)*D7),'Ejercicio 3 - TIR'!$E$14-SQRT(('Ejercicio 3 - TIR'!$E$14-'Ejercicio 3 - TIR'!$C$14)*('Ejercicio 3 - TIR'!$E$14-'Ejercicio 3 - TIR'!$D$14)*(1-D7)))</f>
        <v>30790.9559040473</v>
      </c>
      <c r="F7" s="24">
        <f ca="1" t="shared" si="63"/>
        <v>0.929720364761859</v>
      </c>
      <c r="G7" s="25">
        <f ca="1">IF(F7&lt;=('Ejercicio 3 - TIR'!$D$18-'Ejercicio 3 - TIR'!$C$18)/('Ejercicio 3 - TIR'!$E$18-'Ejercicio 3 - TIR'!$C$18),'Ejercicio 3 - TIR'!$C$18+SQRT(('Ejercicio 3 - TIR'!$E$18-'Ejercicio 3 - TIR'!$C$18)*('Ejercicio 3 - TIR'!$D$18-'Ejercicio 3 - TIR'!$C$18)*F7),'Ejercicio 3 - TIR'!$E$18-SQRT(('Ejercicio 3 - TIR'!$E$18-'Ejercicio 3 - TIR'!$C$18)*('Ejercicio 3 - TIR'!$E$18-'Ejercicio 3 - TIR'!$D$18)*(1-F7)))</f>
        <v>42704.1401081816</v>
      </c>
      <c r="H7" s="24">
        <f ca="1" t="shared" ref="H7:L7" si="64">RAND()</f>
        <v>0.0354719786018527</v>
      </c>
      <c r="I7" s="25">
        <f ca="1">IF(H7&lt;=('Ejercicio 3 - TIR'!$D$18-'Ejercicio 3 - TIR'!$C$18)/('Ejercicio 3 - TIR'!$E$18-'Ejercicio 3 - TIR'!$C$18),'Ejercicio 3 - TIR'!$C$18+SQRT(('Ejercicio 3 - TIR'!$E$18-'Ejercicio 3 - TIR'!$C$18)*('Ejercicio 3 - TIR'!$D$18-'Ejercicio 3 - TIR'!$C$18)*H7),'Ejercicio 3 - TIR'!$E$18-SQRT(('Ejercicio 3 - TIR'!$E$18-'Ejercicio 3 - TIR'!$C$18)*('Ejercicio 3 - TIR'!$E$18-'Ejercicio 3 - TIR'!$D$18)*(1-H7)))</f>
        <v>32306.6852386656</v>
      </c>
      <c r="J7" s="24">
        <f ca="1" t="shared" si="64"/>
        <v>0.590536623206529</v>
      </c>
      <c r="K7" s="25">
        <f ca="1">IF(J7&lt;=('Ejercicio 3 - TIR'!$D$18-'Ejercicio 3 - TIR'!$C$18)/('Ejercicio 3 - TIR'!$E$18-'Ejercicio 3 - TIR'!$C$18),'Ejercicio 3 - TIR'!$C$18+SQRT(('Ejercicio 3 - TIR'!$E$18-'Ejercicio 3 - TIR'!$C$18)*('Ejercicio 3 - TIR'!$D$18-'Ejercicio 3 - TIR'!$C$18)*J7),'Ejercicio 3 - TIR'!$E$18-SQRT(('Ejercicio 3 - TIR'!$E$18-'Ejercicio 3 - TIR'!$C$18)*('Ejercicio 3 - TIR'!$E$18-'Ejercicio 3 - TIR'!$D$18)*(1-J7)))</f>
        <v>39411.721069017</v>
      </c>
      <c r="L7" s="24">
        <f ca="1" t="shared" si="64"/>
        <v>0.227099662821062</v>
      </c>
      <c r="M7" s="25">
        <f ca="1">IF(L7&lt;=('Ejercicio 3 - TIR'!$D$18-'Ejercicio 3 - TIR'!$C$18)/('Ejercicio 3 - TIR'!$E$18-'Ejercicio 3 - TIR'!$C$18),'Ejercicio 3 - TIR'!$C$18+SQRT(('Ejercicio 3 - TIR'!$E$18-'Ejercicio 3 - TIR'!$C$18)*('Ejercicio 3 - TIR'!$D$18-'Ejercicio 3 - TIR'!$C$18)*L7),'Ejercicio 3 - TIR'!$E$18-SQRT(('Ejercicio 3 - TIR'!$E$18-'Ejercicio 3 - TIR'!$C$18)*('Ejercicio 3 - TIR'!$E$18-'Ejercicio 3 - TIR'!$D$18)*(1-L7)))</f>
        <v>35836.5186047129</v>
      </c>
      <c r="N7" s="24">
        <f ca="1" t="shared" ref="N7:R7" si="65">RAND()</f>
        <v>0.00546213886571412</v>
      </c>
      <c r="O7" s="25">
        <f ca="1">IF(N7&lt;=('Ejercicio 3 - TIR'!$D$18-'Ejercicio 3 - TIR'!$C$18)/('Ejercicio 3 - TIR'!$E$18-'Ejercicio 3 - TIR'!$C$18),'Ejercicio 3 - TIR'!$C$18+SQRT(('Ejercicio 3 - TIR'!$E$18-'Ejercicio 3 - TIR'!$C$18)*('Ejercicio 3 - TIR'!$D$18-'Ejercicio 3 - TIR'!$C$18)*N7),'Ejercicio 3 - TIR'!$E$18-SQRT(('Ejercicio 3 - TIR'!$E$18-'Ejercicio 3 - TIR'!$C$18)*('Ejercicio 3 - TIR'!$E$18-'Ejercicio 3 - TIR'!$D$18)*(1-N7)))</f>
        <v>30905.163427154</v>
      </c>
      <c r="P7" s="24">
        <f ca="1" t="shared" si="65"/>
        <v>0.152000039488</v>
      </c>
      <c r="Q7" s="26">
        <f ca="1">IF(P7&lt;=('Ejercicio 3 - TIR'!$D$22-'Ejercicio 3 - TIR'!$C$22)/('Ejercicio 3 - TIR'!$E$22-'Ejercicio 3 - TIR'!$C$22),'Ejercicio 3 - TIR'!$C$22+SQRT(('Ejercicio 3 - TIR'!$E$22-'Ejercicio 3 - TIR'!$C$22)*('Ejercicio 3 - TIR'!$D$22-'Ejercicio 3 - TIR'!$C$22)*P7),'Ejercicio 3 - TIR'!$E$22-SQRT(('Ejercicio 3 - TIR'!$E$22-'Ejercicio 3 - TIR'!$C$22)*('Ejercicio 3 - TIR'!$E$22-'Ejercicio 3 - TIR'!$D$22)*(1-P7)))</f>
        <v>0.136540860651079</v>
      </c>
      <c r="R7" s="24">
        <f ca="1" t="shared" si="65"/>
        <v>0.00970039170118642</v>
      </c>
      <c r="S7" s="26">
        <f ca="1">IF(R7&lt;=('Ejercicio 3 - TIR'!$D$23-'Ejercicio 3 - TIR'!$C$23)/('Ejercicio 3 - TIR'!$E$23-'Ejercicio 3 - TIR'!$C$23),'Ejercicio 3 - TIR'!$C$23+SQRT(('Ejercicio 3 - TIR'!$E$23-'Ejercicio 3 - TIR'!$C$23)*('Ejercicio 3 - TIR'!$D$23-'Ejercicio 3 - TIR'!$C$23)*R7),'Ejercicio 3 - TIR'!$E$23-SQRT(('Ejercicio 3 - TIR'!$E$23-'Ejercicio 3 - TIR'!$C$23)*('Ejercicio 3 - TIR'!$E$23-'Ejercicio 3 - TIR'!$D$23)*(1-R7)))</f>
        <v>0.124178600849822</v>
      </c>
      <c r="T7" s="24">
        <f ca="1" t="shared" ref="T7:X7" si="66">RAND()</f>
        <v>0.578049205121879</v>
      </c>
      <c r="U7" s="26">
        <f ca="1">IF(T7&lt;=('Ejercicio 3 - TIR'!$D$24-'Ejercicio 3 - TIR'!$C$24)/('Ejercicio 3 - TIR'!$E$24-'Ejercicio 3 - TIR'!$C$24),'Ejercicio 3 - TIR'!$C$24+SQRT(('Ejercicio 3 - TIR'!$E$24-'Ejercicio 3 - TIR'!$C$24)*('Ejercicio 3 - TIR'!$D$24-'Ejercicio 3 - TIR'!$C$24)*T7),'Ejercicio 3 - TIR'!$E$24-SQRT(('Ejercicio 3 - TIR'!$E$24-'Ejercicio 3 - TIR'!$C$24)*('Ejercicio 3 - TIR'!$E$24-'Ejercicio 3 - TIR'!$D$24)*(1-T7)))</f>
        <v>0.185627594997459</v>
      </c>
      <c r="V7" s="24">
        <f ca="1" t="shared" si="66"/>
        <v>0.970689876682033</v>
      </c>
      <c r="W7" s="26">
        <f ca="1">IF(V7&lt;=('Ejercicio 3 - TIR'!$D$25-'Ejercicio 3 - TIR'!$C$25)/('Ejercicio 3 - TIR'!$E$25-'Ejercicio 3 - TIR'!$C$25),'Ejercicio 3 - TIR'!$C$25+SQRT(('Ejercicio 3 - TIR'!$E$25-'Ejercicio 3 - TIR'!$C$25)*('Ejercicio 3 - TIR'!$D$25-'Ejercicio 3 - TIR'!$C$25)*V7),'Ejercicio 3 - TIR'!$E$25-SQRT(('Ejercicio 3 - TIR'!$E$25-'Ejercicio 3 - TIR'!$C$25)*('Ejercicio 3 - TIR'!$E$25-'Ejercicio 3 - TIR'!$D$25)*(1-V7)))</f>
        <v>0.239871553346496</v>
      </c>
      <c r="X7" s="24">
        <f ca="1" t="shared" si="66"/>
        <v>0.372189732449905</v>
      </c>
      <c r="Y7" s="26">
        <f ca="1">IF(X7&lt;=('Ejercicio 3 - TIR'!$D$26-'Ejercicio 3 - TIR'!$C$26)/('Ejercicio 3 - TIR'!$E$26-'Ejercicio 3 - TIR'!$C$26),'Ejercicio 3 - TIR'!$C$26+SQRT(('Ejercicio 3 - TIR'!$E$26-'Ejercicio 3 - TIR'!$C$26)*('Ejercicio 3 - TIR'!$D$26-'Ejercicio 3 - TIR'!$C$26)*X7),'Ejercicio 3 - TIR'!$E$26-SQRT(('Ejercicio 3 - TIR'!$E$26-'Ejercicio 3 - TIR'!$C$26)*('Ejercicio 3 - TIR'!$E$26-'Ejercicio 3 - TIR'!$D$26)*(1-X7)))</f>
        <v>0.221774786863675</v>
      </c>
      <c r="Z7" s="24">
        <f ca="1" t="shared" si="4"/>
        <v>1.13654086065108</v>
      </c>
      <c r="AA7" s="24">
        <f ca="1" t="shared" si="5"/>
        <v>1.27767491453538</v>
      </c>
      <c r="AB7" s="24">
        <f ca="1" t="shared" si="6"/>
        <v>1.51484663610917</v>
      </c>
      <c r="AC7" s="24">
        <f ca="1" t="shared" si="7"/>
        <v>1.87821525179439</v>
      </c>
      <c r="AD7" s="24">
        <f ca="1" t="shared" si="8"/>
        <v>2.29475603894519</v>
      </c>
      <c r="AE7" s="23">
        <f ca="1" t="shared" si="9"/>
        <v>4204.22361940803</v>
      </c>
      <c r="AF7" s="23">
        <f ca="1" t="shared" si="10"/>
        <v>4726.29822612589</v>
      </c>
      <c r="AG7" s="23">
        <f ca="1" t="shared" si="11"/>
        <v>5603.6295990824</v>
      </c>
      <c r="AH7" s="23">
        <f ca="1" t="shared" si="12"/>
        <v>6947.78093539269</v>
      </c>
      <c r="AI7" s="23">
        <f ca="1" t="shared" si="13"/>
        <v>8488.62357151491</v>
      </c>
      <c r="AJ7" s="25">
        <f ca="1" t="shared" si="14"/>
        <v>48535.0001519169</v>
      </c>
      <c r="AK7" s="25">
        <f ca="1" t="shared" si="15"/>
        <v>41277.4413012336</v>
      </c>
      <c r="AL7" s="25">
        <f ca="1" t="shared" si="16"/>
        <v>59702.7130846733</v>
      </c>
      <c r="AM7" s="25">
        <f ca="1" t="shared" si="17"/>
        <v>67308.6958145851</v>
      </c>
      <c r="AN7" s="25">
        <f ca="1" t="shared" si="18"/>
        <v>70919.8104090497</v>
      </c>
      <c r="AO7" s="25">
        <f ca="1">C7/'Ejercicio 3 - TIR'!$D$7</f>
        <v>15364.9040206591</v>
      </c>
      <c r="AP7" s="25">
        <f ca="1" t="shared" si="19"/>
        <v>33170.0961312578</v>
      </c>
      <c r="AQ7" s="25">
        <f ca="1" t="shared" si="20"/>
        <v>25912.5372805745</v>
      </c>
      <c r="AR7" s="25">
        <f ca="1" t="shared" si="21"/>
        <v>44337.8090640142</v>
      </c>
      <c r="AS7" s="25">
        <f ca="1" t="shared" si="22"/>
        <v>51943.7917939259</v>
      </c>
      <c r="AT7" s="25">
        <f ca="1" t="shared" si="23"/>
        <v>55554.9063883906</v>
      </c>
      <c r="AU7" s="25">
        <f ca="1">AP7*'Ejercicio 3 - TIR'!$D$5</f>
        <v>16585.0480656289</v>
      </c>
      <c r="AV7" s="25">
        <f ca="1">AQ7*'Ejercicio 3 - TIR'!$D$5</f>
        <v>12956.2686402873</v>
      </c>
      <c r="AW7" s="25">
        <f ca="1">AR7*'Ejercicio 3 - TIR'!$D$5</f>
        <v>22168.9045320071</v>
      </c>
      <c r="AX7" s="25">
        <f ca="1">AS7*'Ejercicio 3 - TIR'!$D$5</f>
        <v>25971.895896963</v>
      </c>
      <c r="AY7" s="25">
        <f ca="1">AT7*'Ejercicio 3 - TIR'!$D$5</f>
        <v>27777.4531941953</v>
      </c>
      <c r="AZ7" s="25">
        <f ca="1" t="shared" ref="AZ7:BD7" si="67">AJ7-AU7-AE7</f>
        <v>27745.72846688</v>
      </c>
      <c r="BA7" s="25">
        <f ca="1" t="shared" si="67"/>
        <v>23594.8744348205</v>
      </c>
      <c r="BB7" s="25">
        <f ca="1" t="shared" si="67"/>
        <v>31930.1789535838</v>
      </c>
      <c r="BC7" s="25">
        <f ca="1" t="shared" si="67"/>
        <v>34389.0189822294</v>
      </c>
      <c r="BD7" s="25">
        <f ca="1" t="shared" si="67"/>
        <v>34653.7336433395</v>
      </c>
      <c r="BE7" s="25">
        <f ca="1" t="shared" ref="BE7:BI7" si="68">AZ7/Z7</f>
        <v>24412.4337518192</v>
      </c>
      <c r="BF7" s="25">
        <f ca="1" t="shared" si="68"/>
        <v>18467.0405330769</v>
      </c>
      <c r="BG7" s="25">
        <f ca="1" t="shared" si="68"/>
        <v>21078.1594601519</v>
      </c>
      <c r="BH7" s="25">
        <f ca="1" t="shared" si="68"/>
        <v>18309.4131247072</v>
      </c>
      <c r="BI7" s="25">
        <f ca="1" t="shared" si="68"/>
        <v>15101.2713574853</v>
      </c>
      <c r="BJ7" s="25">
        <f ca="1" t="shared" si="26"/>
        <v>70657.7320057077</v>
      </c>
      <c r="BK7" s="25">
        <f ca="1" t="shared" si="27"/>
        <v>35258.7062892207</v>
      </c>
      <c r="BL7" s="25">
        <f ca="1" t="shared" si="28"/>
        <v>105916.438294928</v>
      </c>
      <c r="BM7" s="25">
        <f ca="1">BK7*'Ejercicio 3 - TIR'!$D$5</f>
        <v>17629.3531446104</v>
      </c>
      <c r="BN7" s="25">
        <f ca="1" t="shared" si="29"/>
        <v>88287.085150318</v>
      </c>
      <c r="BO7" s="25">
        <f ca="1" t="shared" si="30"/>
        <v>38473.4079143768</v>
      </c>
      <c r="BP7" s="25">
        <f ca="1" t="shared" si="31"/>
        <v>-107615.476007343</v>
      </c>
      <c r="BQ7" s="25">
        <f ca="1" t="shared" ref="BQ7:BT7" si="69">BE7</f>
        <v>24412.4337518192</v>
      </c>
      <c r="BR7" s="25">
        <f ca="1" t="shared" si="69"/>
        <v>18467.0405330769</v>
      </c>
      <c r="BS7" s="25">
        <f ca="1" t="shared" si="69"/>
        <v>21078.1594601519</v>
      </c>
      <c r="BT7" s="25">
        <f ca="1" t="shared" si="69"/>
        <v>18309.4131247072</v>
      </c>
      <c r="BU7" s="25">
        <f ca="1" t="shared" si="33"/>
        <v>53574.6792718622</v>
      </c>
      <c r="BV7" s="27">
        <f ca="1" t="shared" si="34"/>
        <v>7.21349838246872</v>
      </c>
    </row>
    <row r="8" ht="15" customHeight="1" spans="1:74">
      <c r="A8" s="23">
        <v>7</v>
      </c>
      <c r="B8" s="24">
        <f ca="1" t="shared" ref="B8:F8" si="70">RAND()</f>
        <v>0.720711502110306</v>
      </c>
      <c r="C8" s="25">
        <f ca="1">IF(B8&lt;=('Ejercicio 3 - TIR'!$D$13-'Ejercicio 3 - TIR'!$C$13)/('Ejercicio 3 - TIR'!$E$13-'Ejercicio 3 - TIR'!$C$13),'Ejercicio 3 - TIR'!$C$13+SQRT(('Ejercicio 3 - TIR'!$E$13-'Ejercicio 3 - TIR'!$C$13)*('Ejercicio 3 - TIR'!$D$13-'Ejercicio 3 - TIR'!$C$13)*B8),'Ejercicio 3 - TIR'!$E$13-SQRT(('Ejercicio 3 - TIR'!$E$13-'Ejercicio 3 - TIR'!$C$13)*('Ejercicio 3 - TIR'!$E$13-'Ejercicio 3 - TIR'!$D$13)*(1-B8)))</f>
        <v>81693.0014074499</v>
      </c>
      <c r="D8" s="24">
        <f ca="1" t="shared" si="70"/>
        <v>0.977223560755075</v>
      </c>
      <c r="E8" s="25">
        <f ca="1">IF(D8&lt;=('Ejercicio 3 - TIR'!$D$14-'Ejercicio 3 - TIR'!$C$14)/('Ejercicio 3 - TIR'!$E$14-'Ejercicio 3 - TIR'!$C$14),'Ejercicio 3 - TIR'!$C$14+SQRT(('Ejercicio 3 - TIR'!$E$14-'Ejercicio 3 - TIR'!$C$14)*('Ejercicio 3 - TIR'!$D$14-'Ejercicio 3 - TIR'!$C$14)*D8),'Ejercicio 3 - TIR'!$E$14-SQRT(('Ejercicio 3 - TIR'!$E$14-'Ejercicio 3 - TIR'!$C$14)*('Ejercicio 3 - TIR'!$E$14-'Ejercicio 3 - TIR'!$D$14)*(1-D8)))</f>
        <v>38151.6315608789</v>
      </c>
      <c r="F8" s="24">
        <f ca="1" t="shared" si="70"/>
        <v>0.22480045715216</v>
      </c>
      <c r="G8" s="25">
        <f ca="1">IF(F8&lt;=('Ejercicio 3 - TIR'!$D$18-'Ejercicio 3 - TIR'!$C$18)/('Ejercicio 3 - TIR'!$E$18-'Ejercicio 3 - TIR'!$C$18),'Ejercicio 3 - TIR'!$C$18+SQRT(('Ejercicio 3 - TIR'!$E$18-'Ejercicio 3 - TIR'!$C$18)*('Ejercicio 3 - TIR'!$D$18-'Ejercicio 3 - TIR'!$C$18)*F8),'Ejercicio 3 - TIR'!$E$18-SQRT(('Ejercicio 3 - TIR'!$E$18-'Ejercicio 3 - TIR'!$C$18)*('Ejercicio 3 - TIR'!$E$18-'Ejercicio 3 - TIR'!$D$18)*(1-F8)))</f>
        <v>35806.898360814</v>
      </c>
      <c r="H8" s="24">
        <f ca="1" t="shared" ref="H8:L8" si="71">RAND()</f>
        <v>0.168485334144571</v>
      </c>
      <c r="I8" s="25">
        <f ca="1">IF(H8&lt;=('Ejercicio 3 - TIR'!$D$18-'Ejercicio 3 - TIR'!$C$18)/('Ejercicio 3 - TIR'!$E$18-'Ejercicio 3 - TIR'!$C$18),'Ejercicio 3 - TIR'!$C$18+SQRT(('Ejercicio 3 - TIR'!$E$18-'Ejercicio 3 - TIR'!$C$18)*('Ejercicio 3 - TIR'!$D$18-'Ejercicio 3 - TIR'!$C$18)*H8),'Ejercicio 3 - TIR'!$E$18-SQRT(('Ejercicio 3 - TIR'!$E$18-'Ejercicio 3 - TIR'!$C$18)*('Ejercicio 3 - TIR'!$E$18-'Ejercicio 3 - TIR'!$D$18)*(1-H8)))</f>
        <v>35027.2059955492</v>
      </c>
      <c r="J8" s="24">
        <f ca="1" t="shared" si="71"/>
        <v>0.401334581375914</v>
      </c>
      <c r="K8" s="25">
        <f ca="1">IF(J8&lt;=('Ejercicio 3 - TIR'!$D$18-'Ejercicio 3 - TIR'!$C$18)/('Ejercicio 3 - TIR'!$E$18-'Ejercicio 3 - TIR'!$C$18),'Ejercicio 3 - TIR'!$C$18+SQRT(('Ejercicio 3 - TIR'!$E$18-'Ejercicio 3 - TIR'!$C$18)*('Ejercicio 3 - TIR'!$D$18-'Ejercicio 3 - TIR'!$C$18)*J8),'Ejercicio 3 - TIR'!$E$18-SQRT(('Ejercicio 3 - TIR'!$E$18-'Ejercicio 3 - TIR'!$C$18)*('Ejercicio 3 - TIR'!$E$18-'Ejercicio 3 - TIR'!$D$18)*(1-J8)))</f>
        <v>37758.8779605293</v>
      </c>
      <c r="L8" s="24">
        <f ca="1" t="shared" si="71"/>
        <v>0.484153331816416</v>
      </c>
      <c r="M8" s="25">
        <f ca="1">IF(L8&lt;=('Ejercicio 3 - TIR'!$D$18-'Ejercicio 3 - TIR'!$C$18)/('Ejercicio 3 - TIR'!$E$18-'Ejercicio 3 - TIR'!$C$18),'Ejercicio 3 - TIR'!$C$18+SQRT(('Ejercicio 3 - TIR'!$E$18-'Ejercicio 3 - TIR'!$C$18)*('Ejercicio 3 - TIR'!$D$18-'Ejercicio 3 - TIR'!$C$18)*L8),'Ejercicio 3 - TIR'!$E$18-SQRT(('Ejercicio 3 - TIR'!$E$18-'Ejercicio 3 - TIR'!$C$18)*('Ejercicio 3 - TIR'!$E$18-'Ejercicio 3 - TIR'!$D$18)*(1-L8)))</f>
        <v>38521.9129174419</v>
      </c>
      <c r="N8" s="24">
        <f ca="1" t="shared" ref="N8:R8" si="72">RAND()</f>
        <v>0.854720072616277</v>
      </c>
      <c r="O8" s="25">
        <f ca="1">IF(N8&lt;=('Ejercicio 3 - TIR'!$D$18-'Ejercicio 3 - TIR'!$C$18)/('Ejercicio 3 - TIR'!$E$18-'Ejercicio 3 - TIR'!$C$18),'Ejercicio 3 - TIR'!$C$18+SQRT(('Ejercicio 3 - TIR'!$E$18-'Ejercicio 3 - TIR'!$C$18)*('Ejercicio 3 - TIR'!$D$18-'Ejercicio 3 - TIR'!$C$18)*N8),'Ejercicio 3 - TIR'!$E$18-SQRT(('Ejercicio 3 - TIR'!$E$18-'Ejercicio 3 - TIR'!$C$18)*('Ejercicio 3 - TIR'!$E$18-'Ejercicio 3 - TIR'!$D$18)*(1-N8)))</f>
        <v>41699.0918592334</v>
      </c>
      <c r="P8" s="24">
        <f ca="1" t="shared" si="72"/>
        <v>0.869390129454229</v>
      </c>
      <c r="Q8" s="26">
        <f ca="1">IF(P8&lt;=('Ejercicio 3 - TIR'!$D$22-'Ejercicio 3 - TIR'!$C$22)/('Ejercicio 3 - TIR'!$E$22-'Ejercicio 3 - TIR'!$C$22),'Ejercicio 3 - TIR'!$C$22+SQRT(('Ejercicio 3 - TIR'!$E$22-'Ejercicio 3 - TIR'!$C$22)*('Ejercicio 3 - TIR'!$D$22-'Ejercicio 3 - TIR'!$C$22)*P8),'Ejercicio 3 - TIR'!$E$22-SQRT(('Ejercicio 3 - TIR'!$E$22-'Ejercicio 3 - TIR'!$C$22)*('Ejercicio 3 - TIR'!$E$22-'Ejercicio 3 - TIR'!$D$22)*(1-P8)))</f>
        <v>0.164667101807473</v>
      </c>
      <c r="R8" s="24">
        <f ca="1" t="shared" si="72"/>
        <v>0.394107890573552</v>
      </c>
      <c r="S8" s="26">
        <f ca="1">IF(R8&lt;=('Ejercicio 3 - TIR'!$D$23-'Ejercicio 3 - TIR'!$C$23)/('Ejercicio 3 - TIR'!$E$23-'Ejercicio 3 - TIR'!$C$23),'Ejercicio 3 - TIR'!$C$23+SQRT(('Ejercicio 3 - TIR'!$E$23-'Ejercicio 3 - TIR'!$C$23)*('Ejercicio 3 - TIR'!$D$23-'Ejercicio 3 - TIR'!$C$23)*R8),'Ejercicio 3 - TIR'!$E$23-SQRT(('Ejercicio 3 - TIR'!$E$23-'Ejercicio 3 - TIR'!$C$23)*('Ejercicio 3 - TIR'!$E$23-'Ejercicio 3 - TIR'!$D$23)*(1-R8)))</f>
        <v>0.146634455185575</v>
      </c>
      <c r="T8" s="24">
        <f ca="1" t="shared" ref="T8:X8" si="73">RAND()</f>
        <v>0.62419398765534</v>
      </c>
      <c r="U8" s="26">
        <f ca="1">IF(T8&lt;=('Ejercicio 3 - TIR'!$D$24-'Ejercicio 3 - TIR'!$C$24)/('Ejercicio 3 - TIR'!$E$24-'Ejercicio 3 - TIR'!$C$24),'Ejercicio 3 - TIR'!$C$24+SQRT(('Ejercicio 3 - TIR'!$E$24-'Ejercicio 3 - TIR'!$C$24)*('Ejercicio 3 - TIR'!$D$24-'Ejercicio 3 - TIR'!$C$24)*T8),'Ejercicio 3 - TIR'!$E$24-SQRT(('Ejercicio 3 - TIR'!$E$24-'Ejercicio 3 - TIR'!$C$24)*('Ejercicio 3 - TIR'!$E$24-'Ejercicio 3 - TIR'!$D$24)*(1-T8)))</f>
        <v>0.187561491486737</v>
      </c>
      <c r="V8" s="24">
        <f ca="1" t="shared" si="73"/>
        <v>0.699937764615054</v>
      </c>
      <c r="W8" s="26">
        <f ca="1">IF(V8&lt;=('Ejercicio 3 - TIR'!$D$25-'Ejercicio 3 - TIR'!$C$25)/('Ejercicio 3 - TIR'!$E$25-'Ejercicio 3 - TIR'!$C$25),'Ejercicio 3 - TIR'!$C$25+SQRT(('Ejercicio 3 - TIR'!$E$25-'Ejercicio 3 - TIR'!$C$25)*('Ejercicio 3 - TIR'!$D$25-'Ejercicio 3 - TIR'!$C$25)*V8),'Ejercicio 3 - TIR'!$E$25-SQRT(('Ejercicio 3 - TIR'!$E$25-'Ejercicio 3 - TIR'!$C$25)*('Ejercicio 3 - TIR'!$E$25-'Ejercicio 3 - TIR'!$D$25)*(1-V8)))</f>
        <v>0.217592935587324</v>
      </c>
      <c r="X8" s="24">
        <f ca="1" t="shared" si="73"/>
        <v>0.536877406262011</v>
      </c>
      <c r="Y8" s="26">
        <f ca="1">IF(X8&lt;=('Ejercicio 3 - TIR'!$D$26-'Ejercicio 3 - TIR'!$C$26)/('Ejercicio 3 - TIR'!$E$26-'Ejercicio 3 - TIR'!$C$26),'Ejercicio 3 - TIR'!$C$26+SQRT(('Ejercicio 3 - TIR'!$E$26-'Ejercicio 3 - TIR'!$C$26)*('Ejercicio 3 - TIR'!$D$26-'Ejercicio 3 - TIR'!$C$26)*X8),'Ejercicio 3 - TIR'!$E$26-SQRT(('Ejercicio 3 - TIR'!$E$26-'Ejercicio 3 - TIR'!$C$26)*('Ejercicio 3 - TIR'!$E$26-'Ejercicio 3 - TIR'!$D$26)*(1-X8)))</f>
        <v>0.229991380681075</v>
      </c>
      <c r="Z8" s="24">
        <f ca="1" t="shared" si="4"/>
        <v>1.16466710180747</v>
      </c>
      <c r="AA8" s="24">
        <f ca="1" t="shared" si="5"/>
        <v>1.33544742775357</v>
      </c>
      <c r="AB8" s="24">
        <f ca="1" t="shared" si="6"/>
        <v>1.58592593910516</v>
      </c>
      <c r="AC8" s="24">
        <f ca="1" t="shared" si="7"/>
        <v>1.93101221981914</v>
      </c>
      <c r="AD8" s="24">
        <f ca="1" t="shared" si="8"/>
        <v>2.37512838636737</v>
      </c>
      <c r="AE8" s="23">
        <f ca="1" t="shared" si="9"/>
        <v>6282.31859835647</v>
      </c>
      <c r="AF8" s="23">
        <f ca="1" t="shared" si="10"/>
        <v>7203.52296332867</v>
      </c>
      <c r="AG8" s="23">
        <f ca="1" t="shared" si="11"/>
        <v>8554.62647428955</v>
      </c>
      <c r="AH8" s="23">
        <f ca="1" t="shared" si="12"/>
        <v>10416.0527616833</v>
      </c>
      <c r="AI8" s="23">
        <f ca="1" t="shared" si="13"/>
        <v>12811.6551175897</v>
      </c>
      <c r="AJ8" s="25">
        <f ca="1" t="shared" si="14"/>
        <v>41703.116538604</v>
      </c>
      <c r="AK8" s="25">
        <f ca="1" t="shared" si="15"/>
        <v>46776.9921481507</v>
      </c>
      <c r="AL8" s="25">
        <f ca="1" t="shared" si="16"/>
        <v>59882.7839891096</v>
      </c>
      <c r="AM8" s="25">
        <f ca="1" t="shared" si="17"/>
        <v>74386.2845743889</v>
      </c>
      <c r="AN8" s="25">
        <f ca="1" t="shared" si="18"/>
        <v>99040.6967606057</v>
      </c>
      <c r="AO8" s="25">
        <f ca="1">C8/'Ejercicio 3 - TIR'!$D$7</f>
        <v>16338.60028149</v>
      </c>
      <c r="AP8" s="25">
        <f ca="1" t="shared" si="19"/>
        <v>25364.516257114</v>
      </c>
      <c r="AQ8" s="25">
        <f ca="1" t="shared" si="20"/>
        <v>30438.3918666607</v>
      </c>
      <c r="AR8" s="25">
        <f ca="1" t="shared" si="21"/>
        <v>43544.1837076196</v>
      </c>
      <c r="AS8" s="25">
        <f ca="1" t="shared" si="22"/>
        <v>58047.6842928989</v>
      </c>
      <c r="AT8" s="25">
        <f ca="1" t="shared" si="23"/>
        <v>82702.0964791157</v>
      </c>
      <c r="AU8" s="25">
        <f ca="1">AP8*'Ejercicio 3 - TIR'!$D$5</f>
        <v>12682.258128557</v>
      </c>
      <c r="AV8" s="25">
        <f ca="1">AQ8*'Ejercicio 3 - TIR'!$D$5</f>
        <v>15219.1959333304</v>
      </c>
      <c r="AW8" s="25">
        <f ca="1">AR8*'Ejercicio 3 - TIR'!$D$5</f>
        <v>21772.0918538098</v>
      </c>
      <c r="AX8" s="25">
        <f ca="1">AS8*'Ejercicio 3 - TIR'!$D$5</f>
        <v>29023.8421464495</v>
      </c>
      <c r="AY8" s="25">
        <f ca="1">AT8*'Ejercicio 3 - TIR'!$D$5</f>
        <v>41351.0482395579</v>
      </c>
      <c r="AZ8" s="25">
        <f ca="1" t="shared" ref="AZ8:BD8" si="74">AJ8-AU8-AE8</f>
        <v>22738.5398116905</v>
      </c>
      <c r="BA8" s="25">
        <f ca="1" t="shared" si="74"/>
        <v>24354.2732514917</v>
      </c>
      <c r="BB8" s="25">
        <f ca="1" t="shared" si="74"/>
        <v>29556.0656610102</v>
      </c>
      <c r="BC8" s="25">
        <f ca="1" t="shared" si="74"/>
        <v>34946.3896662562</v>
      </c>
      <c r="BD8" s="25">
        <f ca="1" t="shared" si="74"/>
        <v>44877.9934034581</v>
      </c>
      <c r="BE8" s="25">
        <f ca="1" t="shared" ref="BE8:BI8" si="75">AZ8/Z8</f>
        <v>19523.638794641</v>
      </c>
      <c r="BF8" s="25">
        <f ca="1" t="shared" si="75"/>
        <v>18236.7892178723</v>
      </c>
      <c r="BG8" s="25">
        <f ca="1" t="shared" si="75"/>
        <v>18636.4728214779</v>
      </c>
      <c r="BH8" s="25">
        <f ca="1" t="shared" si="75"/>
        <v>18097.4461515988</v>
      </c>
      <c r="BI8" s="25">
        <f ca="1" t="shared" si="75"/>
        <v>18894.9758089063</v>
      </c>
      <c r="BJ8" s="25">
        <f ca="1" t="shared" si="26"/>
        <v>90615.0231064728</v>
      </c>
      <c r="BK8" s="25">
        <f ca="1" t="shared" si="27"/>
        <v>38806.2733220767</v>
      </c>
      <c r="BL8" s="25">
        <f ca="1" t="shared" si="28"/>
        <v>129421.296428549</v>
      </c>
      <c r="BM8" s="25">
        <f ca="1">BK8*'Ejercicio 3 - TIR'!$D$5</f>
        <v>19403.1366610384</v>
      </c>
      <c r="BN8" s="25">
        <f ca="1" t="shared" si="29"/>
        <v>110018.159767511</v>
      </c>
      <c r="BO8" s="25">
        <f ca="1" t="shared" si="30"/>
        <v>46320.9317016239</v>
      </c>
      <c r="BP8" s="25">
        <f ca="1" t="shared" si="31"/>
        <v>-119844.632968329</v>
      </c>
      <c r="BQ8" s="25">
        <f ca="1" t="shared" ref="BQ8:BT8" si="76">BE8</f>
        <v>19523.638794641</v>
      </c>
      <c r="BR8" s="25">
        <f ca="1" t="shared" si="76"/>
        <v>18236.7892178723</v>
      </c>
      <c r="BS8" s="25">
        <f ca="1" t="shared" si="76"/>
        <v>18636.4728214779</v>
      </c>
      <c r="BT8" s="25">
        <f ca="1" t="shared" si="76"/>
        <v>18097.4461515988</v>
      </c>
      <c r="BU8" s="25">
        <f ca="1" t="shared" si="33"/>
        <v>65215.9075105302</v>
      </c>
      <c r="BV8" s="27">
        <f ca="1" t="shared" si="34"/>
        <v>4.34701469277798</v>
      </c>
    </row>
    <row r="9" ht="15" customHeight="1" spans="1:74">
      <c r="A9" s="23">
        <v>8</v>
      </c>
      <c r="B9" s="24">
        <f ca="1" t="shared" ref="B9:F9" si="77">RAND()</f>
        <v>0.366959608450658</v>
      </c>
      <c r="C9" s="25">
        <f ca="1">IF(B9&lt;=('Ejercicio 3 - TIR'!$D$13-'Ejercicio 3 - TIR'!$C$13)/('Ejercicio 3 - TIR'!$E$13-'Ejercicio 3 - TIR'!$C$13),'Ejercicio 3 - TIR'!$C$13+SQRT(('Ejercicio 3 - TIR'!$E$13-'Ejercicio 3 - TIR'!$C$13)*('Ejercicio 3 - TIR'!$D$13-'Ejercicio 3 - TIR'!$C$13)*B9),'Ejercicio 3 - TIR'!$E$13-SQRT(('Ejercicio 3 - TIR'!$E$13-'Ejercicio 3 - TIR'!$C$13)*('Ejercicio 3 - TIR'!$E$13-'Ejercicio 3 - TIR'!$D$13)*(1-B9)))</f>
        <v>72438.2789024486</v>
      </c>
      <c r="D9" s="24">
        <f ca="1" t="shared" si="77"/>
        <v>0.856859609570072</v>
      </c>
      <c r="E9" s="25">
        <f ca="1">IF(D9&lt;=('Ejercicio 3 - TIR'!$D$14-'Ejercicio 3 - TIR'!$C$14)/('Ejercicio 3 - TIR'!$E$14-'Ejercicio 3 - TIR'!$C$14),'Ejercicio 3 - TIR'!$C$14+SQRT(('Ejercicio 3 - TIR'!$E$14-'Ejercicio 3 - TIR'!$C$14)*('Ejercicio 3 - TIR'!$D$14-'Ejercicio 3 - TIR'!$C$14)*D9),'Ejercicio 3 - TIR'!$E$14-SQRT(('Ejercicio 3 - TIR'!$E$14-'Ejercicio 3 - TIR'!$C$14)*('Ejercicio 3 - TIR'!$E$14-'Ejercicio 3 - TIR'!$D$14)*(1-D9)))</f>
        <v>35366.3126384607</v>
      </c>
      <c r="F9" s="24">
        <f ca="1" t="shared" si="77"/>
        <v>0.165608157413364</v>
      </c>
      <c r="G9" s="25">
        <f ca="1">IF(F9&lt;=('Ejercicio 3 - TIR'!$D$18-'Ejercicio 3 - TIR'!$C$18)/('Ejercicio 3 - TIR'!$E$18-'Ejercicio 3 - TIR'!$C$18),'Ejercicio 3 - TIR'!$C$18+SQRT(('Ejercicio 3 - TIR'!$E$18-'Ejercicio 3 - TIR'!$C$18)*('Ejercicio 3 - TIR'!$D$18-'Ejercicio 3 - TIR'!$C$18)*F9),'Ejercicio 3 - TIR'!$E$18-SQRT(('Ejercicio 3 - TIR'!$E$18-'Ejercicio 3 - TIR'!$C$18)*('Ejercicio 3 - TIR'!$E$18-'Ejercicio 3 - TIR'!$D$18)*(1-F9)))</f>
        <v>34984.097070885</v>
      </c>
      <c r="H9" s="24">
        <f ca="1" t="shared" ref="H9:L9" si="78">RAND()</f>
        <v>0.875597003861208</v>
      </c>
      <c r="I9" s="25">
        <f ca="1">IF(H9&lt;=('Ejercicio 3 - TIR'!$D$18-'Ejercicio 3 - TIR'!$C$18)/('Ejercicio 3 - TIR'!$E$18-'Ejercicio 3 - TIR'!$C$18),'Ejercicio 3 - TIR'!$C$18+SQRT(('Ejercicio 3 - TIR'!$E$18-'Ejercicio 3 - TIR'!$C$18)*('Ejercicio 3 - TIR'!$D$18-'Ejercicio 3 - TIR'!$C$18)*H9),'Ejercicio 3 - TIR'!$E$18-SQRT(('Ejercicio 3 - TIR'!$E$18-'Ejercicio 3 - TIR'!$C$18)*('Ejercicio 3 - TIR'!$E$18-'Ejercicio 3 - TIR'!$D$18)*(1-H9)))</f>
        <v>41945.4583469186</v>
      </c>
      <c r="J9" s="24">
        <f ca="1" t="shared" si="78"/>
        <v>0.674380652684516</v>
      </c>
      <c r="K9" s="25">
        <f ca="1">IF(J9&lt;=('Ejercicio 3 - TIR'!$D$18-'Ejercicio 3 - TIR'!$C$18)/('Ejercicio 3 - TIR'!$E$18-'Ejercicio 3 - TIR'!$C$18),'Ejercicio 3 - TIR'!$C$18+SQRT(('Ejercicio 3 - TIR'!$E$18-'Ejercicio 3 - TIR'!$C$18)*('Ejercicio 3 - TIR'!$D$18-'Ejercicio 3 - TIR'!$C$18)*J9),'Ejercicio 3 - TIR'!$E$18-SQRT(('Ejercicio 3 - TIR'!$E$18-'Ejercicio 3 - TIR'!$C$18)*('Ejercicio 3 - TIR'!$E$18-'Ejercicio 3 - TIR'!$D$18)*(1-J9)))</f>
        <v>40058.1935439901</v>
      </c>
      <c r="L9" s="24">
        <f ca="1" t="shared" si="78"/>
        <v>0.900906120282057</v>
      </c>
      <c r="M9" s="25">
        <f ca="1">IF(L9&lt;=('Ejercicio 3 - TIR'!$D$18-'Ejercicio 3 - TIR'!$C$18)/('Ejercicio 3 - TIR'!$E$18-'Ejercicio 3 - TIR'!$C$18),'Ejercicio 3 - TIR'!$C$18+SQRT(('Ejercicio 3 - TIR'!$E$18-'Ejercicio 3 - TIR'!$C$18)*('Ejercicio 3 - TIR'!$D$18-'Ejercicio 3 - TIR'!$C$18)*L9),'Ejercicio 3 - TIR'!$E$18-SQRT(('Ejercicio 3 - TIR'!$E$18-'Ejercicio 3 - TIR'!$C$18)*('Ejercicio 3 - TIR'!$E$18-'Ejercicio 3 - TIR'!$D$18)*(1-L9)))</f>
        <v>42273.8230103594</v>
      </c>
      <c r="N9" s="24">
        <f ca="1" t="shared" ref="N9:R9" si="79">RAND()</f>
        <v>0.921781261504181</v>
      </c>
      <c r="O9" s="25">
        <f ca="1">IF(N9&lt;=('Ejercicio 3 - TIR'!$D$18-'Ejercicio 3 - TIR'!$C$18)/('Ejercicio 3 - TIR'!$E$18-'Ejercicio 3 - TIR'!$C$18),'Ejercicio 3 - TIR'!$C$18+SQRT(('Ejercicio 3 - TIR'!$E$18-'Ejercicio 3 - TIR'!$C$18)*('Ejercicio 3 - TIR'!$D$18-'Ejercicio 3 - TIR'!$C$18)*N9),'Ejercicio 3 - TIR'!$E$18-SQRT(('Ejercicio 3 - TIR'!$E$18-'Ejercicio 3 - TIR'!$C$18)*('Ejercicio 3 - TIR'!$E$18-'Ejercicio 3 - TIR'!$D$18)*(1-N9)))</f>
        <v>42577.9336534301</v>
      </c>
      <c r="P9" s="24">
        <f ca="1" t="shared" si="79"/>
        <v>0.667923683404404</v>
      </c>
      <c r="Q9" s="26">
        <f ca="1">IF(P9&lt;=('Ejercicio 3 - TIR'!$D$22-'Ejercicio 3 - TIR'!$C$22)/('Ejercicio 3 - TIR'!$E$22-'Ejercicio 3 - TIR'!$C$22),'Ejercicio 3 - TIR'!$C$22+SQRT(('Ejercicio 3 - TIR'!$E$22-'Ejercicio 3 - TIR'!$C$22)*('Ejercicio 3 - TIR'!$D$22-'Ejercicio 3 - TIR'!$C$22)*P9),'Ejercicio 3 - TIR'!$E$22-SQRT(('Ejercicio 3 - TIR'!$E$22-'Ejercicio 3 - TIR'!$C$22)*('Ejercicio 3 - TIR'!$E$22-'Ejercicio 3 - TIR'!$D$22)*(1-P9)))</f>
        <v>0.155551331940736</v>
      </c>
      <c r="R9" s="24">
        <f ca="1" t="shared" si="79"/>
        <v>0.889027200689273</v>
      </c>
      <c r="S9" s="26">
        <f ca="1">IF(R9&lt;=('Ejercicio 3 - TIR'!$D$23-'Ejercicio 3 - TIR'!$C$23)/('Ejercicio 3 - TIR'!$E$23-'Ejercicio 3 - TIR'!$C$23),'Ejercicio 3 - TIR'!$C$23+SQRT(('Ejercicio 3 - TIR'!$E$23-'Ejercicio 3 - TIR'!$C$23)*('Ejercicio 3 - TIR'!$D$23-'Ejercicio 3 - TIR'!$C$23)*R9),'Ejercicio 3 - TIR'!$E$23-SQRT(('Ejercicio 3 - TIR'!$E$23-'Ejercicio 3 - TIR'!$C$23)*('Ejercicio 3 - TIR'!$E$23-'Ejercicio 3 - TIR'!$D$23)*(1-R9)))</f>
        <v>0.165866669226283</v>
      </c>
      <c r="T9" s="24">
        <f ca="1" t="shared" ref="T9:X9" si="80">RAND()</f>
        <v>0.175723382879502</v>
      </c>
      <c r="U9" s="26">
        <f ca="1">IF(T9&lt;=('Ejercicio 3 - TIR'!$D$24-'Ejercicio 3 - TIR'!$C$24)/('Ejercicio 3 - TIR'!$E$24-'Ejercicio 3 - TIR'!$C$24),'Ejercicio 3 - TIR'!$C$24+SQRT(('Ejercicio 3 - TIR'!$E$24-'Ejercicio 3 - TIR'!$C$24)*('Ejercicio 3 - TIR'!$D$24-'Ejercicio 3 - TIR'!$C$24)*T9),'Ejercicio 3 - TIR'!$E$24-SQRT(('Ejercicio 3 - TIR'!$E$24-'Ejercicio 3 - TIR'!$C$24)*('Ejercicio 3 - TIR'!$E$24-'Ejercicio 3 - TIR'!$D$24)*(1-T9)))</f>
        <v>0.169209869964343</v>
      </c>
      <c r="V9" s="24">
        <f ca="1" t="shared" si="80"/>
        <v>0.905251141460587</v>
      </c>
      <c r="W9" s="26">
        <f ca="1">IF(V9&lt;=('Ejercicio 3 - TIR'!$D$25-'Ejercicio 3 - TIR'!$C$25)/('Ejercicio 3 - TIR'!$E$25-'Ejercicio 3 - TIR'!$C$25),'Ejercicio 3 - TIR'!$C$25+SQRT(('Ejercicio 3 - TIR'!$E$25-'Ejercicio 3 - TIR'!$C$25)*('Ejercicio 3 - TIR'!$D$25-'Ejercicio 3 - TIR'!$C$25)*V9),'Ejercicio 3 - TIR'!$E$25-SQRT(('Ejercicio 3 - TIR'!$E$25-'Ejercicio 3 - TIR'!$C$25)*('Ejercicio 3 - TIR'!$E$25-'Ejercicio 3 - TIR'!$D$25)*(1-V9)))</f>
        <v>0.231789535840953</v>
      </c>
      <c r="X9" s="24">
        <f ca="1" t="shared" si="80"/>
        <v>0.0748175591712841</v>
      </c>
      <c r="Y9" s="26">
        <f ca="1">IF(X9&lt;=('Ejercicio 3 - TIR'!$D$26-'Ejercicio 3 - TIR'!$C$26)/('Ejercicio 3 - TIR'!$E$26-'Ejercicio 3 - TIR'!$C$26),'Ejercicio 3 - TIR'!$C$26+SQRT(('Ejercicio 3 - TIR'!$E$26-'Ejercicio 3 - TIR'!$C$26)*('Ejercicio 3 - TIR'!$D$26-'Ejercicio 3 - TIR'!$C$26)*X9),'Ejercicio 3 - TIR'!$E$26-SQRT(('Ejercicio 3 - TIR'!$E$26-'Ejercicio 3 - TIR'!$C$26)*('Ejercicio 3 - TIR'!$E$26-'Ejercicio 3 - TIR'!$D$26)*(1-X9)))</f>
        <v>0.204212931075695</v>
      </c>
      <c r="Z9" s="24">
        <f ca="1" t="shared" si="4"/>
        <v>1.15555133194074</v>
      </c>
      <c r="AA9" s="24">
        <f ca="1" t="shared" si="5"/>
        <v>1.34721878248974</v>
      </c>
      <c r="AB9" s="24">
        <f ca="1" t="shared" si="6"/>
        <v>1.57518149748835</v>
      </c>
      <c r="AC9" s="24">
        <f ca="1" t="shared" si="7"/>
        <v>1.94029208565643</v>
      </c>
      <c r="AD9" s="24">
        <f ca="1" t="shared" si="8"/>
        <v>2.3365248196113</v>
      </c>
      <c r="AE9" s="23">
        <f ca="1" t="shared" si="9"/>
        <v>5501.27703674505</v>
      </c>
      <c r="AF9" s="23">
        <f ca="1" t="shared" si="10"/>
        <v>6413.75553532098</v>
      </c>
      <c r="AG9" s="23">
        <f ca="1" t="shared" si="11"/>
        <v>7499.02627543573</v>
      </c>
      <c r="AH9" s="23">
        <f ca="1" t="shared" si="12"/>
        <v>9237.22209507808</v>
      </c>
      <c r="AI9" s="23">
        <f ca="1" t="shared" si="13"/>
        <v>11123.5822941112</v>
      </c>
      <c r="AJ9" s="25">
        <f ca="1" t="shared" si="14"/>
        <v>40425.9199670052</v>
      </c>
      <c r="AK9" s="25">
        <f ca="1" t="shared" si="15"/>
        <v>56509.7093251097</v>
      </c>
      <c r="AL9" s="25">
        <f ca="1" t="shared" si="16"/>
        <v>63098.9252933004</v>
      </c>
      <c r="AM9" s="25">
        <f ca="1" t="shared" si="17"/>
        <v>82023.5642174411</v>
      </c>
      <c r="AN9" s="25">
        <f ca="1" t="shared" si="18"/>
        <v>99484.3987490028</v>
      </c>
      <c r="AO9" s="25">
        <f ca="1">C9/'Ejercicio 3 - TIR'!$D$7</f>
        <v>14487.6557804897</v>
      </c>
      <c r="AP9" s="25">
        <f ca="1" t="shared" si="19"/>
        <v>25938.2641865155</v>
      </c>
      <c r="AQ9" s="25">
        <f ca="1" t="shared" si="20"/>
        <v>42022.05354462</v>
      </c>
      <c r="AR9" s="25">
        <f ca="1" t="shared" si="21"/>
        <v>48611.2695128107</v>
      </c>
      <c r="AS9" s="25">
        <f ca="1" t="shared" si="22"/>
        <v>67535.9084369514</v>
      </c>
      <c r="AT9" s="25">
        <f ca="1" t="shared" si="23"/>
        <v>84996.7429685131</v>
      </c>
      <c r="AU9" s="25">
        <f ca="1">AP9*'Ejercicio 3 - TIR'!$D$5</f>
        <v>12969.1320932577</v>
      </c>
      <c r="AV9" s="25">
        <f ca="1">AQ9*'Ejercicio 3 - TIR'!$D$5</f>
        <v>21011.02677231</v>
      </c>
      <c r="AW9" s="25">
        <f ca="1">AR9*'Ejercicio 3 - TIR'!$D$5</f>
        <v>24305.6347564054</v>
      </c>
      <c r="AX9" s="25">
        <f ca="1">AS9*'Ejercicio 3 - TIR'!$D$5</f>
        <v>33767.9542184757</v>
      </c>
      <c r="AY9" s="25">
        <f ca="1">AT9*'Ejercicio 3 - TIR'!$D$5</f>
        <v>42498.3714842566</v>
      </c>
      <c r="AZ9" s="25">
        <f ca="1" t="shared" ref="AZ9:BD9" si="81">AJ9-AU9-AE9</f>
        <v>21955.5108370024</v>
      </c>
      <c r="BA9" s="25">
        <f ca="1" t="shared" si="81"/>
        <v>29084.9270174787</v>
      </c>
      <c r="BB9" s="25">
        <f ca="1" t="shared" si="81"/>
        <v>31294.2642614593</v>
      </c>
      <c r="BC9" s="25">
        <f ca="1" t="shared" si="81"/>
        <v>39018.3879038873</v>
      </c>
      <c r="BD9" s="25">
        <f ca="1" t="shared" si="81"/>
        <v>45862.4449706351</v>
      </c>
      <c r="BE9" s="25">
        <f ca="1" t="shared" ref="BE9:BI9" si="82">AZ9/Z9</f>
        <v>19000.0307473389</v>
      </c>
      <c r="BF9" s="25">
        <f ca="1" t="shared" si="82"/>
        <v>21588.8669275588</v>
      </c>
      <c r="BG9" s="25">
        <f ca="1" t="shared" si="82"/>
        <v>19867.0847209407</v>
      </c>
      <c r="BH9" s="25">
        <f ca="1" t="shared" si="82"/>
        <v>20109.5433993314</v>
      </c>
      <c r="BI9" s="25">
        <f ca="1" t="shared" si="82"/>
        <v>19628.48611138</v>
      </c>
      <c r="BJ9" s="25">
        <f ca="1" t="shared" si="26"/>
        <v>82634.2672578963</v>
      </c>
      <c r="BK9" s="25">
        <f ca="1" t="shared" si="27"/>
        <v>33850.7673090994</v>
      </c>
      <c r="BL9" s="25">
        <f ca="1" t="shared" si="28"/>
        <v>116485.034566996</v>
      </c>
      <c r="BM9" s="25">
        <f ca="1">BK9*'Ejercicio 3 - TIR'!$D$5</f>
        <v>16925.3836545497</v>
      </c>
      <c r="BN9" s="25">
        <f ca="1" t="shared" si="29"/>
        <v>99559.650912446</v>
      </c>
      <c r="BO9" s="25">
        <f ca="1" t="shared" si="30"/>
        <v>42610.1405287055</v>
      </c>
      <c r="BP9" s="25">
        <f ca="1" t="shared" si="31"/>
        <v>-107804.591540909</v>
      </c>
      <c r="BQ9" s="25">
        <f ca="1" t="shared" ref="BQ9:BT9" si="83">BE9</f>
        <v>19000.0307473389</v>
      </c>
      <c r="BR9" s="25">
        <f ca="1" t="shared" si="83"/>
        <v>21588.8669275588</v>
      </c>
      <c r="BS9" s="25">
        <f ca="1" t="shared" si="83"/>
        <v>19867.0847209407</v>
      </c>
      <c r="BT9" s="25">
        <f ca="1" t="shared" si="83"/>
        <v>20109.5433993314</v>
      </c>
      <c r="BU9" s="25">
        <f ca="1" t="shared" si="33"/>
        <v>62238.6266400855</v>
      </c>
      <c r="BV9" s="27">
        <f ca="1" t="shared" si="34"/>
        <v>8.35278323451227</v>
      </c>
    </row>
    <row r="10" ht="15" customHeight="1" spans="1:74">
      <c r="A10" s="23">
        <v>9</v>
      </c>
      <c r="B10" s="24">
        <f ca="1" t="shared" ref="B10:F10" si="84">RAND()</f>
        <v>0.194237377640623</v>
      </c>
      <c r="C10" s="25">
        <f ca="1">IF(B10&lt;=('Ejercicio 3 - TIR'!$D$13-'Ejercicio 3 - TIR'!$C$13)/('Ejercicio 3 - TIR'!$E$13-'Ejercicio 3 - TIR'!$C$13),'Ejercicio 3 - TIR'!$C$13+SQRT(('Ejercicio 3 - TIR'!$E$13-'Ejercicio 3 - TIR'!$C$13)*('Ejercicio 3 - TIR'!$D$13-'Ejercicio 3 - TIR'!$C$13)*B10),'Ejercicio 3 - TIR'!$E$13-SQRT(('Ejercicio 3 - TIR'!$E$13-'Ejercicio 3 - TIR'!$C$13)*('Ejercicio 3 - TIR'!$E$13-'Ejercicio 3 - TIR'!$D$13)*(1-B10)))</f>
        <v>68814.4739523269</v>
      </c>
      <c r="D10" s="24">
        <f ca="1" t="shared" si="84"/>
        <v>0.280030402220575</v>
      </c>
      <c r="E10" s="25">
        <f ca="1">IF(D10&lt;=('Ejercicio 3 - TIR'!$D$14-'Ejercicio 3 - TIR'!$C$14)/('Ejercicio 3 - TIR'!$E$14-'Ejercicio 3 - TIR'!$C$14),'Ejercicio 3 - TIR'!$C$14+SQRT(('Ejercicio 3 - TIR'!$E$14-'Ejercicio 3 - TIR'!$C$14)*('Ejercicio 3 - TIR'!$D$14-'Ejercicio 3 - TIR'!$C$14)*D10),'Ejercicio 3 - TIR'!$E$14-SQRT(('Ejercicio 3 - TIR'!$E$14-'Ejercicio 3 - TIR'!$C$14)*('Ejercicio 3 - TIR'!$E$14-'Ejercicio 3 - TIR'!$D$14)*(1-D10)))</f>
        <v>29582.8244747691</v>
      </c>
      <c r="F10" s="24">
        <f ca="1" t="shared" si="84"/>
        <v>0.709604053408261</v>
      </c>
      <c r="G10" s="25">
        <f ca="1">IF(F10&lt;=('Ejercicio 3 - TIR'!$D$18-'Ejercicio 3 - TIR'!$C$18)/('Ejercicio 3 - TIR'!$E$18-'Ejercicio 3 - TIR'!$C$18),'Ejercicio 3 - TIR'!$C$18+SQRT(('Ejercicio 3 - TIR'!$E$18-'Ejercicio 3 - TIR'!$C$18)*('Ejercicio 3 - TIR'!$D$18-'Ejercicio 3 - TIR'!$C$18)*F10),'Ejercicio 3 - TIR'!$E$18-SQRT(('Ejercicio 3 - TIR'!$E$18-'Ejercicio 3 - TIR'!$C$18)*('Ejercicio 3 - TIR'!$E$18-'Ejercicio 3 - TIR'!$D$18)*(1-F10)))</f>
        <v>40333.1278146514</v>
      </c>
      <c r="H10" s="24">
        <f ca="1" t="shared" ref="H10:L10" si="85">RAND()</f>
        <v>0.481017231954611</v>
      </c>
      <c r="I10" s="25">
        <f ca="1">IF(H10&lt;=('Ejercicio 3 - TIR'!$D$18-'Ejercicio 3 - TIR'!$C$18)/('Ejercicio 3 - TIR'!$E$18-'Ejercicio 3 - TIR'!$C$18),'Ejercicio 3 - TIR'!$C$18+SQRT(('Ejercicio 3 - TIR'!$E$18-'Ejercicio 3 - TIR'!$C$18)*('Ejercicio 3 - TIR'!$D$18-'Ejercicio 3 - TIR'!$C$18)*H10),'Ejercicio 3 - TIR'!$E$18-SQRT(('Ejercicio 3 - TIR'!$E$18-'Ejercicio 3 - TIR'!$C$18)*('Ejercicio 3 - TIR'!$E$18-'Ejercicio 3 - TIR'!$D$18)*(1-H10)))</f>
        <v>38494.2677608604</v>
      </c>
      <c r="J10" s="24">
        <f ca="1" t="shared" si="85"/>
        <v>0.353504683163197</v>
      </c>
      <c r="K10" s="25">
        <f ca="1">IF(J10&lt;=('Ejercicio 3 - TIR'!$D$18-'Ejercicio 3 - TIR'!$C$18)/('Ejercicio 3 - TIR'!$E$18-'Ejercicio 3 - TIR'!$C$18),'Ejercicio 3 - TIR'!$C$18+SQRT(('Ejercicio 3 - TIR'!$E$18-'Ejercicio 3 - TIR'!$C$18)*('Ejercicio 3 - TIR'!$D$18-'Ejercicio 3 - TIR'!$C$18)*J10),'Ejercicio 3 - TIR'!$E$18-SQRT(('Ejercicio 3 - TIR'!$E$18-'Ejercicio 3 - TIR'!$C$18)*('Ejercicio 3 - TIR'!$E$18-'Ejercicio 3 - TIR'!$D$18)*(1-J10)))</f>
        <v>37281.8749285112</v>
      </c>
      <c r="L10" s="24">
        <f ca="1" t="shared" si="85"/>
        <v>0.871232203345199</v>
      </c>
      <c r="M10" s="25">
        <f ca="1">IF(L10&lt;=('Ejercicio 3 - TIR'!$D$18-'Ejercicio 3 - TIR'!$C$18)/('Ejercicio 3 - TIR'!$E$18-'Ejercicio 3 - TIR'!$C$18),'Ejercicio 3 - TIR'!$C$18+SQRT(('Ejercicio 3 - TIR'!$E$18-'Ejercicio 3 - TIR'!$C$18)*('Ejercicio 3 - TIR'!$D$18-'Ejercicio 3 - TIR'!$C$18)*L10),'Ejercicio 3 - TIR'!$E$18-SQRT(('Ejercicio 3 - TIR'!$E$18-'Ejercicio 3 - TIR'!$C$18)*('Ejercicio 3 - TIR'!$E$18-'Ejercicio 3 - TIR'!$D$18)*(1-L10)))</f>
        <v>41892.3345178237</v>
      </c>
      <c r="N10" s="24">
        <f ca="1" t="shared" ref="N10:R10" si="86">RAND()</f>
        <v>0.950258408503075</v>
      </c>
      <c r="O10" s="25">
        <f ca="1">IF(N10&lt;=('Ejercicio 3 - TIR'!$D$18-'Ejercicio 3 - TIR'!$C$18)/('Ejercicio 3 - TIR'!$E$18-'Ejercicio 3 - TIR'!$C$18),'Ejercicio 3 - TIR'!$C$18+SQRT(('Ejercicio 3 - TIR'!$E$18-'Ejercicio 3 - TIR'!$C$18)*('Ejercicio 3 - TIR'!$D$18-'Ejercicio 3 - TIR'!$C$18)*N10),'Ejercicio 3 - TIR'!$E$18-SQRT(('Ejercicio 3 - TIR'!$E$18-'Ejercicio 3 - TIR'!$C$18)*('Ejercicio 3 - TIR'!$E$18-'Ejercicio 3 - TIR'!$D$18)*(1-N10)))</f>
        <v>43068.5188682595</v>
      </c>
      <c r="P10" s="24">
        <f ca="1" t="shared" si="86"/>
        <v>0.219799771590701</v>
      </c>
      <c r="Q10" s="26">
        <f ca="1">IF(P10&lt;=('Ejercicio 3 - TIR'!$D$22-'Ejercicio 3 - TIR'!$C$22)/('Ejercicio 3 - TIR'!$E$22-'Ejercicio 3 - TIR'!$C$22),'Ejercicio 3 - TIR'!$C$22+SQRT(('Ejercicio 3 - TIR'!$E$22-'Ejercicio 3 - TIR'!$C$22)*('Ejercicio 3 - TIR'!$D$22-'Ejercicio 3 - TIR'!$C$22)*P10),'Ejercicio 3 - TIR'!$E$22-SQRT(('Ejercicio 3 - TIR'!$E$22-'Ejercicio 3 - TIR'!$C$22)*('Ejercicio 3 - TIR'!$E$22-'Ejercicio 3 - TIR'!$D$22)*(1-P10)))</f>
        <v>0.1398906910102</v>
      </c>
      <c r="R10" s="24">
        <f ca="1" t="shared" si="86"/>
        <v>0.549983327234844</v>
      </c>
      <c r="S10" s="26">
        <f ca="1">IF(R10&lt;=('Ejercicio 3 - TIR'!$D$23-'Ejercicio 3 - TIR'!$C$23)/('Ejercicio 3 - TIR'!$E$23-'Ejercicio 3 - TIR'!$C$23),'Ejercicio 3 - TIR'!$C$23+SQRT(('Ejercicio 3 - TIR'!$E$23-'Ejercicio 3 - TIR'!$C$23)*('Ejercicio 3 - TIR'!$D$23-'Ejercicio 3 - TIR'!$C$23)*R10),'Ejercicio 3 - TIR'!$E$23-SQRT(('Ejercicio 3 - TIR'!$E$23-'Ejercicio 3 - TIR'!$C$23)*('Ejercicio 3 - TIR'!$E$23-'Ejercicio 3 - TIR'!$D$23)*(1-R10)))</f>
        <v>0.15153897382424</v>
      </c>
      <c r="T10" s="24">
        <f ca="1" t="shared" ref="T10:X10" si="87">RAND()</f>
        <v>0.499424826290526</v>
      </c>
      <c r="U10" s="26">
        <f ca="1">IF(T10&lt;=('Ejercicio 3 - TIR'!$D$24-'Ejercicio 3 - TIR'!$C$24)/('Ejercicio 3 - TIR'!$E$24-'Ejercicio 3 - TIR'!$C$24),'Ejercicio 3 - TIR'!$C$24+SQRT(('Ejercicio 3 - TIR'!$E$24-'Ejercicio 3 - TIR'!$C$24)*('Ejercicio 3 - TIR'!$D$24-'Ejercicio 3 - TIR'!$C$24)*T10),'Ejercicio 3 - TIR'!$E$24-SQRT(('Ejercicio 3 - TIR'!$E$24-'Ejercicio 3 - TIR'!$C$24)*('Ejercicio 3 - TIR'!$E$24-'Ejercicio 3 - TIR'!$D$24)*(1-T10)))</f>
        <v>0.182561911288281</v>
      </c>
      <c r="V10" s="24">
        <f ca="1" t="shared" si="87"/>
        <v>0.257487931780673</v>
      </c>
      <c r="W10" s="26">
        <f ca="1">IF(V10&lt;=('Ejercicio 3 - TIR'!$D$25-'Ejercicio 3 - TIR'!$C$25)/('Ejercicio 3 - TIR'!$E$25-'Ejercicio 3 - TIR'!$C$25),'Ejercicio 3 - TIR'!$C$25+SQRT(('Ejercicio 3 - TIR'!$E$25-'Ejercicio 3 - TIR'!$C$25)*('Ejercicio 3 - TIR'!$D$25-'Ejercicio 3 - TIR'!$C$25)*V10),'Ejercicio 3 - TIR'!$E$25-SQRT(('Ejercicio 3 - TIR'!$E$25-'Ejercicio 3 - TIR'!$C$25)*('Ejercicio 3 - TIR'!$E$25-'Ejercicio 3 - TIR'!$D$25)*(1-V10)))</f>
        <v>0.198986392614</v>
      </c>
      <c r="X10" s="24">
        <f ca="1" t="shared" si="87"/>
        <v>0.515980627511592</v>
      </c>
      <c r="Y10" s="26">
        <f ca="1">IF(X10&lt;=('Ejercicio 3 - TIR'!$D$26-'Ejercicio 3 - TIR'!$C$26)/('Ejercicio 3 - TIR'!$E$26-'Ejercicio 3 - TIR'!$C$26),'Ejercicio 3 - TIR'!$C$26+SQRT(('Ejercicio 3 - TIR'!$E$26-'Ejercicio 3 - TIR'!$C$26)*('Ejercicio 3 - TIR'!$D$26-'Ejercicio 3 - TIR'!$C$26)*X10),'Ejercicio 3 - TIR'!$E$26-SQRT(('Ejercicio 3 - TIR'!$E$26-'Ejercicio 3 - TIR'!$C$26)*('Ejercicio 3 - TIR'!$E$26-'Ejercicio 3 - TIR'!$D$26)*(1-X10)))</f>
        <v>0.228875596713141</v>
      </c>
      <c r="Z10" s="24">
        <f ca="1" t="shared" si="4"/>
        <v>1.1398906910102</v>
      </c>
      <c r="AA10" s="24">
        <f ca="1" t="shared" si="5"/>
        <v>1.31262855659769</v>
      </c>
      <c r="AB10" s="24">
        <f ca="1" t="shared" si="6"/>
        <v>1.55226453470174</v>
      </c>
      <c r="AC10" s="24">
        <f ca="1" t="shared" si="7"/>
        <v>1.86114405484469</v>
      </c>
      <c r="AD10" s="24">
        <f ca="1" t="shared" si="8"/>
        <v>2.28711451096638</v>
      </c>
      <c r="AE10" s="23">
        <f ca="1" t="shared" si="9"/>
        <v>4138.36175780892</v>
      </c>
      <c r="AF10" s="23">
        <f ca="1" t="shared" si="10"/>
        <v>4765.48485190076</v>
      </c>
      <c r="AG10" s="23">
        <f ca="1" t="shared" si="11"/>
        <v>5635.48087467912</v>
      </c>
      <c r="AH10" s="23">
        <f ca="1" t="shared" si="12"/>
        <v>6756.86488457671</v>
      </c>
      <c r="AI10" s="23">
        <f ca="1" t="shared" si="13"/>
        <v>8303.34636694427</v>
      </c>
      <c r="AJ10" s="25">
        <f ca="1" t="shared" si="14"/>
        <v>45975.3569352457</v>
      </c>
      <c r="AK10" s="25">
        <f ca="1" t="shared" si="15"/>
        <v>50528.6751282231</v>
      </c>
      <c r="AL10" s="25">
        <f ca="1" t="shared" si="16"/>
        <v>57871.3322387139</v>
      </c>
      <c r="AM10" s="25">
        <f ca="1" t="shared" si="17"/>
        <v>77967.6693314126</v>
      </c>
      <c r="AN10" s="25">
        <f ca="1" t="shared" si="18"/>
        <v>98502.6344694259</v>
      </c>
      <c r="AO10" s="25">
        <f ca="1">C10/'Ejercicio 3 - TIR'!$D$7</f>
        <v>13762.8947904654</v>
      </c>
      <c r="AP10" s="25">
        <f ca="1" t="shared" si="19"/>
        <v>32212.4621447803</v>
      </c>
      <c r="AQ10" s="25">
        <f ca="1" t="shared" si="20"/>
        <v>36765.7803377577</v>
      </c>
      <c r="AR10" s="25">
        <f ca="1" t="shared" si="21"/>
        <v>44108.4374482486</v>
      </c>
      <c r="AS10" s="25">
        <f ca="1" t="shared" si="22"/>
        <v>64204.7745409472</v>
      </c>
      <c r="AT10" s="25">
        <f ca="1" t="shared" si="23"/>
        <v>84739.7396789606</v>
      </c>
      <c r="AU10" s="25">
        <f ca="1">AP10*'Ejercicio 3 - TIR'!$D$5</f>
        <v>16106.2310723902</v>
      </c>
      <c r="AV10" s="25">
        <f ca="1">AQ10*'Ejercicio 3 - TIR'!$D$5</f>
        <v>18382.8901688789</v>
      </c>
      <c r="AW10" s="25">
        <f ca="1">AR10*'Ejercicio 3 - TIR'!$D$5</f>
        <v>22054.2187241243</v>
      </c>
      <c r="AX10" s="25">
        <f ca="1">AS10*'Ejercicio 3 - TIR'!$D$5</f>
        <v>32102.3872704736</v>
      </c>
      <c r="AY10" s="25">
        <f ca="1">AT10*'Ejercicio 3 - TIR'!$D$5</f>
        <v>42369.8698394803</v>
      </c>
      <c r="AZ10" s="25">
        <f ca="1" t="shared" ref="AZ10:BD10" si="88">AJ10-AU10-AE10</f>
        <v>25730.7641050466</v>
      </c>
      <c r="BA10" s="25">
        <f ca="1" t="shared" si="88"/>
        <v>27380.3001074435</v>
      </c>
      <c r="BB10" s="25">
        <f ca="1" t="shared" si="88"/>
        <v>30181.6326399105</v>
      </c>
      <c r="BC10" s="25">
        <f ca="1" t="shared" si="88"/>
        <v>39108.4171763623</v>
      </c>
      <c r="BD10" s="25">
        <f ca="1" t="shared" si="88"/>
        <v>47829.4182630014</v>
      </c>
      <c r="BE10" s="25">
        <f ca="1" t="shared" ref="BE10:BI10" si="89">AZ10/Z10</f>
        <v>22573.0101210348</v>
      </c>
      <c r="BF10" s="25">
        <f ca="1" t="shared" si="89"/>
        <v>20859.1379258217</v>
      </c>
      <c r="BG10" s="25">
        <f ca="1" t="shared" si="89"/>
        <v>19443.6141296688</v>
      </c>
      <c r="BH10" s="25">
        <f ca="1" t="shared" si="89"/>
        <v>21013.1059304949</v>
      </c>
      <c r="BI10" s="25">
        <f ca="1" t="shared" si="89"/>
        <v>20912.559486491</v>
      </c>
      <c r="BJ10" s="25">
        <f ca="1" t="shared" si="26"/>
        <v>67659.307131616</v>
      </c>
      <c r="BK10" s="25">
        <f ca="1" t="shared" si="27"/>
        <v>31477.316388177</v>
      </c>
      <c r="BL10" s="25">
        <f ca="1" t="shared" si="28"/>
        <v>99136.623519793</v>
      </c>
      <c r="BM10" s="25">
        <f ca="1">BK10*'Ejercicio 3 - TIR'!$D$5</f>
        <v>15738.6581940885</v>
      </c>
      <c r="BN10" s="25">
        <f ca="1" t="shared" si="29"/>
        <v>83397.9653257045</v>
      </c>
      <c r="BO10" s="25">
        <f ca="1" t="shared" si="30"/>
        <v>36464.2718700018</v>
      </c>
      <c r="BP10" s="25">
        <f ca="1" t="shared" si="31"/>
        <v>-98397.298427096</v>
      </c>
      <c r="BQ10" s="25">
        <f ca="1" t="shared" ref="BQ10:BT10" si="90">BE10</f>
        <v>22573.0101210348</v>
      </c>
      <c r="BR10" s="25">
        <f ca="1" t="shared" si="90"/>
        <v>20859.1379258217</v>
      </c>
      <c r="BS10" s="25">
        <f ca="1" t="shared" si="90"/>
        <v>19443.6141296688</v>
      </c>
      <c r="BT10" s="25">
        <f ca="1" t="shared" si="90"/>
        <v>21013.1059304949</v>
      </c>
      <c r="BU10" s="25">
        <f ca="1" t="shared" si="33"/>
        <v>57376.8313564929</v>
      </c>
      <c r="BV10" s="27">
        <f ca="1" t="shared" si="34"/>
        <v>11.3391646619175</v>
      </c>
    </row>
    <row r="11" ht="15" customHeight="1" spans="1:74">
      <c r="A11" s="23">
        <v>10</v>
      </c>
      <c r="B11" s="24">
        <f ca="1" t="shared" ref="B11:F11" si="91">RAND()</f>
        <v>0.670161179366605</v>
      </c>
      <c r="C11" s="25">
        <f ca="1">IF(B11&lt;=('Ejercicio 3 - TIR'!$D$13-'Ejercicio 3 - TIR'!$C$13)/('Ejercicio 3 - TIR'!$E$13-'Ejercicio 3 - TIR'!$C$13),'Ejercicio 3 - TIR'!$C$13+SQRT(('Ejercicio 3 - TIR'!$E$13-'Ejercicio 3 - TIR'!$C$13)*('Ejercicio 3 - TIR'!$D$13-'Ejercicio 3 - TIR'!$C$13)*B11),'Ejercicio 3 - TIR'!$E$13-SQRT(('Ejercicio 3 - TIR'!$E$13-'Ejercicio 3 - TIR'!$C$13)*('Ejercicio 3 - TIR'!$E$13-'Ejercicio 3 - TIR'!$D$13)*(1-B11)))</f>
        <v>80105.1115921684</v>
      </c>
      <c r="D11" s="24">
        <f ca="1" t="shared" si="91"/>
        <v>0.0425029772825101</v>
      </c>
      <c r="E11" s="25">
        <f ca="1">IF(D11&lt;=('Ejercicio 3 - TIR'!$D$14-'Ejercicio 3 - TIR'!$C$14)/('Ejercicio 3 - TIR'!$E$14-'Ejercicio 3 - TIR'!$C$14),'Ejercicio 3 - TIR'!$C$14+SQRT(('Ejercicio 3 - TIR'!$E$14-'Ejercicio 3 - TIR'!$C$14)*('Ejercicio 3 - TIR'!$D$14-'Ejercicio 3 - TIR'!$C$14)*D11),'Ejercicio 3 - TIR'!$E$14-SQRT(('Ejercicio 3 - TIR'!$E$14-'Ejercicio 3 - TIR'!$C$14)*('Ejercicio 3 - TIR'!$E$14-'Ejercicio 3 - TIR'!$D$14)*(1-D11)))</f>
        <v>26785.4196414816</v>
      </c>
      <c r="F11" s="24">
        <f ca="1" t="shared" si="91"/>
        <v>0.143050528718417</v>
      </c>
      <c r="G11" s="25">
        <f ca="1">IF(F11&lt;=('Ejercicio 3 - TIR'!$D$18-'Ejercicio 3 - TIR'!$C$18)/('Ejercicio 3 - TIR'!$E$18-'Ejercicio 3 - TIR'!$C$18),'Ejercicio 3 - TIR'!$C$18+SQRT(('Ejercicio 3 - TIR'!$E$18-'Ejercicio 3 - TIR'!$C$18)*('Ejercicio 3 - TIR'!$D$18-'Ejercicio 3 - TIR'!$C$18)*F11),'Ejercicio 3 - TIR'!$E$18-SQRT(('Ejercicio 3 - TIR'!$E$18-'Ejercicio 3 - TIR'!$C$18)*('Ejercicio 3 - TIR'!$E$18-'Ejercicio 3 - TIR'!$D$18)*(1-F11)))</f>
        <v>34632.2326482769</v>
      </c>
      <c r="H11" s="24">
        <f ca="1" t="shared" ref="H11:L11" si="92">RAND()</f>
        <v>0.285218340095442</v>
      </c>
      <c r="I11" s="25">
        <f ca="1">IF(H11&lt;=('Ejercicio 3 - TIR'!$D$18-'Ejercicio 3 - TIR'!$C$18)/('Ejercicio 3 - TIR'!$E$18-'Ejercicio 3 - TIR'!$C$18),'Ejercicio 3 - TIR'!$C$18+SQRT(('Ejercicio 3 - TIR'!$E$18-'Ejercicio 3 - TIR'!$C$18)*('Ejercicio 3 - TIR'!$D$18-'Ejercicio 3 - TIR'!$C$18)*H11),'Ejercicio 3 - TIR'!$E$18-SQRT(('Ejercicio 3 - TIR'!$E$18-'Ejercicio 3 - TIR'!$C$18)*('Ejercicio 3 - TIR'!$E$18-'Ejercicio 3 - TIR'!$D$18)*(1-H11)))</f>
        <v>36540.852468472</v>
      </c>
      <c r="J11" s="24">
        <f ca="1" t="shared" si="92"/>
        <v>0.905257509707928</v>
      </c>
      <c r="K11" s="25">
        <f ca="1">IF(J11&lt;=('Ejercicio 3 - TIR'!$D$18-'Ejercicio 3 - TIR'!$C$18)/('Ejercicio 3 - TIR'!$E$18-'Ejercicio 3 - TIR'!$C$18),'Ejercicio 3 - TIR'!$C$18+SQRT(('Ejercicio 3 - TIR'!$E$18-'Ejercicio 3 - TIR'!$C$18)*('Ejercicio 3 - TIR'!$D$18-'Ejercicio 3 - TIR'!$C$18)*J11),'Ejercicio 3 - TIR'!$E$18-SQRT(('Ejercicio 3 - TIR'!$E$18-'Ejercicio 3 - TIR'!$C$18)*('Ejercicio 3 - TIR'!$E$18-'Ejercicio 3 - TIR'!$D$18)*(1-J11)))</f>
        <v>42334.3505909619</v>
      </c>
      <c r="L11" s="24">
        <f ca="1" t="shared" si="92"/>
        <v>0.0932166292293188</v>
      </c>
      <c r="M11" s="25">
        <f ca="1">IF(L11&lt;=('Ejercicio 3 - TIR'!$D$18-'Ejercicio 3 - TIR'!$C$18)/('Ejercicio 3 - TIR'!$E$18-'Ejercicio 3 - TIR'!$C$18),'Ejercicio 3 - TIR'!$C$18+SQRT(('Ejercicio 3 - TIR'!$E$18-'Ejercicio 3 - TIR'!$C$18)*('Ejercicio 3 - TIR'!$D$18-'Ejercicio 3 - TIR'!$C$18)*L11),'Ejercicio 3 - TIR'!$E$18-SQRT(('Ejercicio 3 - TIR'!$E$18-'Ejercicio 3 - TIR'!$C$18)*('Ejercicio 3 - TIR'!$E$18-'Ejercicio 3 - TIR'!$D$18)*(1-L11)))</f>
        <v>33739.3173687717</v>
      </c>
      <c r="N11" s="24">
        <f ca="1" t="shared" ref="N11:R11" si="93">RAND()</f>
        <v>0.219527466572686</v>
      </c>
      <c r="O11" s="25">
        <f ca="1">IF(N11&lt;=('Ejercicio 3 - TIR'!$D$18-'Ejercicio 3 - TIR'!$C$18)/('Ejercicio 3 - TIR'!$E$18-'Ejercicio 3 - TIR'!$C$18),'Ejercicio 3 - TIR'!$C$18+SQRT(('Ejercicio 3 - TIR'!$E$18-'Ejercicio 3 - TIR'!$C$18)*('Ejercicio 3 - TIR'!$D$18-'Ejercicio 3 - TIR'!$C$18)*N11),'Ejercicio 3 - TIR'!$E$18-SQRT(('Ejercicio 3 - TIR'!$E$18-'Ejercicio 3 - TIR'!$C$18)*('Ejercicio 3 - TIR'!$E$18-'Ejercicio 3 - TIR'!$D$18)*(1-N11)))</f>
        <v>35738.3900168865</v>
      </c>
      <c r="P11" s="24">
        <f ca="1" t="shared" si="93"/>
        <v>0.190484981014224</v>
      </c>
      <c r="Q11" s="26">
        <f ca="1">IF(P11&lt;=('Ejercicio 3 - TIR'!$D$22-'Ejercicio 3 - TIR'!$C$22)/('Ejercicio 3 - TIR'!$E$22-'Ejercicio 3 - TIR'!$C$22),'Ejercicio 3 - TIR'!$C$22+SQRT(('Ejercicio 3 - TIR'!$E$22-'Ejercicio 3 - TIR'!$C$22)*('Ejercicio 3 - TIR'!$D$22-'Ejercicio 3 - TIR'!$C$22)*P11),'Ejercicio 3 - TIR'!$E$22-SQRT(('Ejercicio 3 - TIR'!$E$22-'Ejercicio 3 - TIR'!$C$22)*('Ejercicio 3 - TIR'!$E$22-'Ejercicio 3 - TIR'!$D$22)*(1-P11)))</f>
        <v>0.138516829259503</v>
      </c>
      <c r="R11" s="24">
        <f ca="1" t="shared" si="93"/>
        <v>0.537564024426959</v>
      </c>
      <c r="S11" s="26">
        <f ca="1">IF(R11&lt;=('Ejercicio 3 - TIR'!$D$23-'Ejercicio 3 - TIR'!$C$23)/('Ejercicio 3 - TIR'!$E$23-'Ejercicio 3 - TIR'!$C$23),'Ejercicio 3 - TIR'!$C$23+SQRT(('Ejercicio 3 - TIR'!$E$23-'Ejercicio 3 - TIR'!$C$23)*('Ejercicio 3 - TIR'!$D$23-'Ejercicio 3 - TIR'!$C$23)*R11),'Ejercicio 3 - TIR'!$E$23-SQRT(('Ejercicio 3 - TIR'!$E$23-'Ejercicio 3 - TIR'!$C$23)*('Ejercicio 3 - TIR'!$E$23-'Ejercicio 3 - TIR'!$D$23)*(1-R11)))</f>
        <v>0.151148921059491</v>
      </c>
      <c r="T11" s="24">
        <f ca="1" t="shared" ref="T11:X11" si="94">RAND()</f>
        <v>0.853025571843439</v>
      </c>
      <c r="U11" s="26">
        <f ca="1">IF(T11&lt;=('Ejercicio 3 - TIR'!$D$24-'Ejercicio 3 - TIR'!$C$24)/('Ejercicio 3 - TIR'!$E$24-'Ejercicio 3 - TIR'!$C$24),'Ejercicio 3 - TIR'!$C$24+SQRT(('Ejercicio 3 - TIR'!$E$24-'Ejercicio 3 - TIR'!$C$24)*('Ejercicio 3 - TIR'!$D$24-'Ejercicio 3 - TIR'!$C$24)*T11),'Ejercicio 3 - TIR'!$E$24-SQRT(('Ejercicio 3 - TIR'!$E$24-'Ejercicio 3 - TIR'!$C$24)*('Ejercicio 3 - TIR'!$E$24-'Ejercicio 3 - TIR'!$D$24)*(1-T11)))</f>
        <v>0.199713837256929</v>
      </c>
      <c r="V11" s="24">
        <f ca="1" t="shared" si="94"/>
        <v>0.196348641011661</v>
      </c>
      <c r="W11" s="26">
        <f ca="1">IF(V11&lt;=('Ejercicio 3 - TIR'!$D$25-'Ejercicio 3 - TIR'!$C$25)/('Ejercicio 3 - TIR'!$E$25-'Ejercicio 3 - TIR'!$C$25),'Ejercicio 3 - TIR'!$C$25+SQRT(('Ejercicio 3 - TIR'!$E$25-'Ejercicio 3 - TIR'!$C$25)*('Ejercicio 3 - TIR'!$D$25-'Ejercicio 3 - TIR'!$C$25)*V11),'Ejercicio 3 - TIR'!$E$25-SQRT(('Ejercicio 3 - TIR'!$E$25-'Ejercicio 3 - TIR'!$C$25)*('Ejercicio 3 - TIR'!$E$25-'Ejercicio 3 - TIR'!$D$25)*(1-V11)))</f>
        <v>0.196579749618626</v>
      </c>
      <c r="X11" s="24">
        <f ca="1" t="shared" si="94"/>
        <v>0.75136377894021</v>
      </c>
      <c r="Y11" s="26">
        <f ca="1">IF(X11&lt;=('Ejercicio 3 - TIR'!$D$26-'Ejercicio 3 - TIR'!$C$26)/('Ejercicio 3 - TIR'!$E$26-'Ejercicio 3 - TIR'!$C$26),'Ejercicio 3 - TIR'!$C$26+SQRT(('Ejercicio 3 - TIR'!$E$26-'Ejercicio 3 - TIR'!$C$26)*('Ejercicio 3 - TIR'!$D$26-'Ejercicio 3 - TIR'!$C$26)*X11),'Ejercicio 3 - TIR'!$E$26-SQRT(('Ejercicio 3 - TIR'!$E$26-'Ejercicio 3 - TIR'!$C$26)*('Ejercicio 3 - TIR'!$E$26-'Ejercicio 3 - TIR'!$D$26)*(1-X11)))</f>
        <v>0.243358007781742</v>
      </c>
      <c r="Z11" s="24">
        <f ca="1" t="shared" si="4"/>
        <v>1.1385168292595</v>
      </c>
      <c r="AA11" s="24">
        <f ca="1" t="shared" si="5"/>
        <v>1.31060241961015</v>
      </c>
      <c r="AB11" s="24">
        <f ca="1" t="shared" si="6"/>
        <v>1.57234785794871</v>
      </c>
      <c r="AC11" s="24">
        <f ca="1" t="shared" si="7"/>
        <v>1.88143960617765</v>
      </c>
      <c r="AD11" s="24">
        <f ca="1" t="shared" si="8"/>
        <v>2.33930300049871</v>
      </c>
      <c r="AE11" s="23">
        <f ca="1" t="shared" si="9"/>
        <v>3710.23139912326</v>
      </c>
      <c r="AF11" s="23">
        <f ca="1" t="shared" si="10"/>
        <v>4271.02887198178</v>
      </c>
      <c r="AG11" s="23">
        <f ca="1" t="shared" si="11"/>
        <v>5124.0124370404</v>
      </c>
      <c r="AH11" s="23">
        <f ca="1" t="shared" si="12"/>
        <v>6131.28951895652</v>
      </c>
      <c r="AI11" s="23">
        <f ca="1" t="shared" si="13"/>
        <v>7623.38792142286</v>
      </c>
      <c r="AJ11" s="25">
        <f ca="1" t="shared" si="14"/>
        <v>39429.3797048937</v>
      </c>
      <c r="AK11" s="25">
        <f ca="1" t="shared" si="15"/>
        <v>47890.5296597969</v>
      </c>
      <c r="AL11" s="25">
        <f ca="1" t="shared" si="16"/>
        <v>66564.3254693485</v>
      </c>
      <c r="AM11" s="25">
        <f ca="1" t="shared" si="17"/>
        <v>63478.4879830046</v>
      </c>
      <c r="AN11" s="25">
        <f ca="1" t="shared" si="18"/>
        <v>83602.9229994957</v>
      </c>
      <c r="AO11" s="25">
        <f ca="1">C11/'Ejercicio 3 - TIR'!$D$7</f>
        <v>16021.0223184337</v>
      </c>
      <c r="AP11" s="25">
        <f ca="1" t="shared" si="19"/>
        <v>23408.35738646</v>
      </c>
      <c r="AQ11" s="25">
        <f ca="1" t="shared" si="20"/>
        <v>31869.5073413633</v>
      </c>
      <c r="AR11" s="25">
        <f ca="1" t="shared" si="21"/>
        <v>50543.3031509149</v>
      </c>
      <c r="AS11" s="25">
        <f ca="1" t="shared" si="22"/>
        <v>47457.4656645709</v>
      </c>
      <c r="AT11" s="25">
        <f ca="1" t="shared" si="23"/>
        <v>67581.900681062</v>
      </c>
      <c r="AU11" s="25">
        <f ca="1">AP11*'Ejercicio 3 - TIR'!$D$5</f>
        <v>11704.17869323</v>
      </c>
      <c r="AV11" s="25">
        <f ca="1">AQ11*'Ejercicio 3 - TIR'!$D$5</f>
        <v>15934.7536706816</v>
      </c>
      <c r="AW11" s="25">
        <f ca="1">AR11*'Ejercicio 3 - TIR'!$D$5</f>
        <v>25271.6515754574</v>
      </c>
      <c r="AX11" s="25">
        <f ca="1">AS11*'Ejercicio 3 - TIR'!$D$5</f>
        <v>23728.7328322854</v>
      </c>
      <c r="AY11" s="25">
        <f ca="1">AT11*'Ejercicio 3 - TIR'!$D$5</f>
        <v>33790.950340531</v>
      </c>
      <c r="AZ11" s="25">
        <f ca="1" t="shared" ref="AZ11:BD11" si="95">AJ11-AU11-AE11</f>
        <v>24014.9696125404</v>
      </c>
      <c r="BA11" s="25">
        <f ca="1" t="shared" si="95"/>
        <v>27684.7471171335</v>
      </c>
      <c r="BB11" s="25">
        <f ca="1" t="shared" si="95"/>
        <v>36168.6614568507</v>
      </c>
      <c r="BC11" s="25">
        <f ca="1" t="shared" si="95"/>
        <v>33618.4656317626</v>
      </c>
      <c r="BD11" s="25">
        <f ca="1" t="shared" si="95"/>
        <v>42188.5847375418</v>
      </c>
      <c r="BE11" s="25">
        <f ca="1" t="shared" ref="BE11:BI11" si="96">AZ11/Z11</f>
        <v>21093.2056473507</v>
      </c>
      <c r="BF11" s="25">
        <f ca="1" t="shared" si="96"/>
        <v>21123.6807615299</v>
      </c>
      <c r="BG11" s="25">
        <f ca="1" t="shared" si="96"/>
        <v>23002.9641812445</v>
      </c>
      <c r="BH11" s="25">
        <f ca="1" t="shared" si="96"/>
        <v>17868.4798179954</v>
      </c>
      <c r="BI11" s="25">
        <f ca="1" t="shared" si="96"/>
        <v>18034.6815818848</v>
      </c>
      <c r="BJ11" s="25">
        <f ca="1" t="shared" si="26"/>
        <v>62659.2125369349</v>
      </c>
      <c r="BK11" s="25">
        <f ca="1" t="shared" si="27"/>
        <v>37478.0255805686</v>
      </c>
      <c r="BL11" s="25">
        <f ca="1" t="shared" si="28"/>
        <v>100137.238117504</v>
      </c>
      <c r="BM11" s="25">
        <f ca="1">BK11*'Ejercicio 3 - TIR'!$D$5</f>
        <v>18739.0127902843</v>
      </c>
      <c r="BN11" s="25">
        <f ca="1" t="shared" si="29"/>
        <v>81398.2253272192</v>
      </c>
      <c r="BO11" s="25">
        <f ca="1" t="shared" si="30"/>
        <v>34795.9308006984</v>
      </c>
      <c r="BP11" s="25">
        <f ca="1" t="shared" si="31"/>
        <v>-106890.53123365</v>
      </c>
      <c r="BQ11" s="25">
        <f ca="1" t="shared" ref="BQ11:BT11" si="97">BE11</f>
        <v>21093.2056473507</v>
      </c>
      <c r="BR11" s="25">
        <f ca="1" t="shared" si="97"/>
        <v>21123.6807615299</v>
      </c>
      <c r="BS11" s="25">
        <f ca="1" t="shared" si="97"/>
        <v>23002.9641812445</v>
      </c>
      <c r="BT11" s="25">
        <f ca="1" t="shared" si="97"/>
        <v>17868.4798179954</v>
      </c>
      <c r="BU11" s="25">
        <f ca="1" t="shared" si="33"/>
        <v>52830.6123825832</v>
      </c>
      <c r="BV11" s="27">
        <f ca="1" t="shared" si="34"/>
        <v>7.40972266491693</v>
      </c>
    </row>
    <row r="12" ht="15" customHeight="1" spans="1:74">
      <c r="A12" s="23">
        <v>11</v>
      </c>
      <c r="B12" s="24">
        <f ca="1" t="shared" ref="B12:F12" si="98">RAND()</f>
        <v>0.385466925197499</v>
      </c>
      <c r="C12" s="25">
        <f ca="1">IF(B12&lt;=('Ejercicio 3 - TIR'!$D$13-'Ejercicio 3 - TIR'!$C$13)/('Ejercicio 3 - TIR'!$E$13-'Ejercicio 3 - TIR'!$C$13),'Ejercicio 3 - TIR'!$C$13+SQRT(('Ejercicio 3 - TIR'!$E$13-'Ejercicio 3 - TIR'!$C$13)*('Ejercicio 3 - TIR'!$D$13-'Ejercicio 3 - TIR'!$C$13)*B12),'Ejercicio 3 - TIR'!$E$13-SQRT(('Ejercicio 3 - TIR'!$E$13-'Ejercicio 3 - TIR'!$C$13)*('Ejercicio 3 - TIR'!$E$13-'Ejercicio 3 - TIR'!$D$13)*(1-B12)))</f>
        <v>72844.1591961692</v>
      </c>
      <c r="D12" s="24">
        <f ca="1" t="shared" si="98"/>
        <v>0.209043119829637</v>
      </c>
      <c r="E12" s="25">
        <f ca="1">IF(D12&lt;=('Ejercicio 3 - TIR'!$D$14-'Ejercicio 3 - TIR'!$C$14)/('Ejercicio 3 - TIR'!$E$14-'Ejercicio 3 - TIR'!$C$14),'Ejercicio 3 - TIR'!$C$14+SQRT(('Ejercicio 3 - TIR'!$E$14-'Ejercicio 3 - TIR'!$C$14)*('Ejercicio 3 - TIR'!$D$14-'Ejercicio 3 - TIR'!$C$14)*D12),'Ejercicio 3 - TIR'!$E$14-SQRT(('Ejercicio 3 - TIR'!$E$14-'Ejercicio 3 - TIR'!$C$14)*('Ejercicio 3 - TIR'!$E$14-'Ejercicio 3 - TIR'!$D$14)*(1-D12)))</f>
        <v>28959.5749755779</v>
      </c>
      <c r="F12" s="24">
        <f ca="1">RAND()</f>
        <v>0.222831706604889</v>
      </c>
      <c r="G12" s="25">
        <f ca="1">IF(F12&lt;=('Ejercicio 3 - TIR'!$D$18-'Ejercicio 3 - TIR'!$C$18)/('Ejercicio 3 - TIR'!$E$18-'Ejercicio 3 - TIR'!$C$18),'Ejercicio 3 - TIR'!$C$18+SQRT(('Ejercicio 3 - TIR'!$E$18-'Ejercicio 3 - TIR'!$C$18)*('Ejercicio 3 - TIR'!$D$18-'Ejercicio 3 - TIR'!$C$18)*F12),'Ejercicio 3 - TIR'!$E$18-SQRT(('Ejercicio 3 - TIR'!$E$18-'Ejercicio 3 - TIR'!$C$18)*('Ejercicio 3 - TIR'!$E$18-'Ejercicio 3 - TIR'!$D$18)*(1-F12)))</f>
        <v>35781.4147049605</v>
      </c>
      <c r="H12" s="24">
        <f ca="1">RAND()</f>
        <v>0.00646487686571606</v>
      </c>
      <c r="I12" s="25">
        <f ca="1">IF(H12&lt;=('Ejercicio 3 - TIR'!$D$18-'Ejercicio 3 - TIR'!$C$18)/('Ejercicio 3 - TIR'!$E$18-'Ejercicio 3 - TIR'!$C$18),'Ejercicio 3 - TIR'!$C$18+SQRT(('Ejercicio 3 - TIR'!$E$18-'Ejercicio 3 - TIR'!$C$18)*('Ejercicio 3 - TIR'!$D$18-'Ejercicio 3 - TIR'!$C$18)*H12),'Ejercicio 3 - TIR'!$E$18-SQRT(('Ejercicio 3 - TIR'!$E$18-'Ejercicio 3 - TIR'!$C$18)*('Ejercicio 3 - TIR'!$E$18-'Ejercicio 3 - TIR'!$D$18)*(1-H12)))</f>
        <v>30984.7494756827</v>
      </c>
      <c r="J12" s="24">
        <f ca="1" t="shared" ref="H12:L12" si="99">RAND()</f>
        <v>0.00220136719228758</v>
      </c>
      <c r="K12" s="25">
        <f ca="1">IF(J12&lt;=('Ejercicio 3 - TIR'!$D$18-'Ejercicio 3 - TIR'!$C$18)/('Ejercicio 3 - TIR'!$E$18-'Ejercicio 3 - TIR'!$C$18),'Ejercicio 3 - TIR'!$C$18+SQRT(('Ejercicio 3 - TIR'!$E$18-'Ejercicio 3 - TIR'!$C$18)*('Ejercicio 3 - TIR'!$D$18-'Ejercicio 3 - TIR'!$C$18)*J12),'Ejercicio 3 - TIR'!$E$18-SQRT(('Ejercicio 3 - TIR'!$E$18-'Ejercicio 3 - TIR'!$C$18)*('Ejercicio 3 - TIR'!$E$18-'Ejercicio 3 - TIR'!$D$18)*(1-J12)))</f>
        <v>30574.6347351519</v>
      </c>
      <c r="L12" s="24">
        <f ca="1" t="shared" si="99"/>
        <v>0.733587876084862</v>
      </c>
      <c r="M12" s="25">
        <f ca="1">IF(L12&lt;=('Ejercicio 3 - TIR'!$D$18-'Ejercicio 3 - TIR'!$C$18)/('Ejercicio 3 - TIR'!$E$18-'Ejercicio 3 - TIR'!$C$18),'Ejercicio 3 - TIR'!$C$18+SQRT(('Ejercicio 3 - TIR'!$E$18-'Ejercicio 3 - TIR'!$C$18)*('Ejercicio 3 - TIR'!$D$18-'Ejercicio 3 - TIR'!$C$18)*L12),'Ejercicio 3 - TIR'!$E$18-SQRT(('Ejercicio 3 - TIR'!$E$18-'Ejercicio 3 - TIR'!$C$18)*('Ejercicio 3 - TIR'!$E$18-'Ejercicio 3 - TIR'!$D$18)*(1-L12)))</f>
        <v>40529.9989604436</v>
      </c>
      <c r="N12" s="24">
        <f ca="1" t="shared" ref="N12:R12" si="100">RAND()</f>
        <v>0.599834284272836</v>
      </c>
      <c r="O12" s="25">
        <f ca="1">IF(N12&lt;=('Ejercicio 3 - TIR'!$D$18-'Ejercicio 3 - TIR'!$C$18)/('Ejercicio 3 - TIR'!$E$18-'Ejercicio 3 - TIR'!$C$18),'Ejercicio 3 - TIR'!$C$18+SQRT(('Ejercicio 3 - TIR'!$E$18-'Ejercicio 3 - TIR'!$C$18)*('Ejercicio 3 - TIR'!$D$18-'Ejercicio 3 - TIR'!$C$18)*N12),'Ejercicio 3 - TIR'!$E$18-SQRT(('Ejercicio 3 - TIR'!$E$18-'Ejercicio 3 - TIR'!$C$18)*('Ejercicio 3 - TIR'!$E$18-'Ejercicio 3 - TIR'!$D$18)*(1-N12)))</f>
        <v>39485.5227921778</v>
      </c>
      <c r="P12" s="24">
        <f ca="1" t="shared" si="100"/>
        <v>0.942882096285149</v>
      </c>
      <c r="Q12" s="26">
        <f ca="1">IF(P12&lt;=('Ejercicio 3 - TIR'!$D$22-'Ejercicio 3 - TIR'!$C$22)/('Ejercicio 3 - TIR'!$E$22-'Ejercicio 3 - TIR'!$C$22),'Ejercicio 3 - TIR'!$C$22+SQRT(('Ejercicio 3 - TIR'!$E$22-'Ejercicio 3 - TIR'!$C$22)*('Ejercicio 3 - TIR'!$D$22-'Ejercicio 3 - TIR'!$C$22)*P12),'Ejercicio 3 - TIR'!$E$22-SQRT(('Ejercicio 3 - TIR'!$E$22-'Ejercicio 3 - TIR'!$C$22)*('Ejercicio 3 - TIR'!$E$22-'Ejercicio 3 - TIR'!$D$22)*(1-P12)))</f>
        <v>0.169860363582123</v>
      </c>
      <c r="R12" s="24">
        <f ca="1" t="shared" si="100"/>
        <v>0.645719325108977</v>
      </c>
      <c r="S12" s="26">
        <f ca="1">IF(R12&lt;=('Ejercicio 3 - TIR'!$D$23-'Ejercicio 3 - TIR'!$C$23)/('Ejercicio 3 - TIR'!$E$23-'Ejercicio 3 - TIR'!$C$23),'Ejercicio 3 - TIR'!$C$23+SQRT(('Ejercicio 3 - TIR'!$E$23-'Ejercicio 3 - TIR'!$C$23)*('Ejercicio 3 - TIR'!$D$23-'Ejercicio 3 - TIR'!$C$23)*R12),'Ejercicio 3 - TIR'!$E$23-SQRT(('Ejercicio 3 - TIR'!$E$23-'Ejercicio 3 - TIR'!$C$23)*('Ejercicio 3 - TIR'!$E$23-'Ejercicio 3 - TIR'!$D$23)*(1-R12)))</f>
        <v>0.154747174122411</v>
      </c>
      <c r="T12" s="24">
        <f ca="1" t="shared" ref="T12:X12" si="101">RAND()</f>
        <v>0.370944586923701</v>
      </c>
      <c r="U12" s="26">
        <f ca="1">IF(T12&lt;=('Ejercicio 3 - TIR'!$D$24-'Ejercicio 3 - TIR'!$C$24)/('Ejercicio 3 - TIR'!$E$24-'Ejercicio 3 - TIR'!$C$24),'Ejercicio 3 - TIR'!$C$24+SQRT(('Ejercicio 3 - TIR'!$E$24-'Ejercicio 3 - TIR'!$C$24)*('Ejercicio 3 - TIR'!$D$24-'Ejercicio 3 - TIR'!$C$24)*T12),'Ejercicio 3 - TIR'!$E$24-SQRT(('Ejercicio 3 - TIR'!$E$24-'Ejercicio 3 - TIR'!$C$24)*('Ejercicio 3 - TIR'!$E$24-'Ejercicio 3 - TIR'!$D$24)*(1-T12)))</f>
        <v>0.177910278259805</v>
      </c>
      <c r="V12" s="24">
        <f ca="1" t="shared" si="101"/>
        <v>0.494866665652987</v>
      </c>
      <c r="W12" s="26">
        <f ca="1">IF(V12&lt;=('Ejercicio 3 - TIR'!$D$25-'Ejercicio 3 - TIR'!$C$25)/('Ejercicio 3 - TIR'!$E$25-'Ejercicio 3 - TIR'!$C$25),'Ejercicio 3 - TIR'!$C$25+SQRT(('Ejercicio 3 - TIR'!$E$25-'Ejercicio 3 - TIR'!$C$25)*('Ejercicio 3 - TIR'!$D$25-'Ejercicio 3 - TIR'!$C$25)*V12),'Ejercicio 3 - TIR'!$E$25-SQRT(('Ejercicio 3 - TIR'!$E$25-'Ejercicio 3 - TIR'!$C$25)*('Ejercicio 3 - TIR'!$E$25-'Ejercicio 3 - TIR'!$D$25)*(1-V12)))</f>
        <v>0.207952804252667</v>
      </c>
      <c r="X12" s="24">
        <f ca="1" t="shared" si="101"/>
        <v>0.598471752890146</v>
      </c>
      <c r="Y12" s="26">
        <f ca="1">IF(X12&lt;=('Ejercicio 3 - TIR'!$D$26-'Ejercicio 3 - TIR'!$C$26)/('Ejercicio 3 - TIR'!$E$26-'Ejercicio 3 - TIR'!$C$26),'Ejercicio 3 - TIR'!$C$26+SQRT(('Ejercicio 3 - TIR'!$E$26-'Ejercicio 3 - TIR'!$C$26)*('Ejercicio 3 - TIR'!$D$26-'Ejercicio 3 - TIR'!$C$26)*X12),'Ejercicio 3 - TIR'!$E$26-SQRT(('Ejercicio 3 - TIR'!$E$26-'Ejercicio 3 - TIR'!$C$26)*('Ejercicio 3 - TIR'!$E$26-'Ejercicio 3 - TIR'!$D$26)*(1-X12)))</f>
        <v>0.233435501351424</v>
      </c>
      <c r="Z12" s="24">
        <f ca="1" t="shared" si="4"/>
        <v>1.16986036358212</v>
      </c>
      <c r="AA12" s="24">
        <f ca="1" t="shared" si="5"/>
        <v>1.35089294896427</v>
      </c>
      <c r="AB12" s="24">
        <f ca="1" t="shared" si="6"/>
        <v>1.59123068941372</v>
      </c>
      <c r="AC12" s="24">
        <f ca="1" t="shared" si="7"/>
        <v>1.9221315734902</v>
      </c>
      <c r="AD12" s="24">
        <f ca="1" t="shared" si="8"/>
        <v>2.37082532101129</v>
      </c>
      <c r="AE12" s="23">
        <f ca="1" t="shared" si="9"/>
        <v>4919.08393453542</v>
      </c>
      <c r="AF12" s="23">
        <f ca="1" t="shared" si="10"/>
        <v>5680.29827267573</v>
      </c>
      <c r="AG12" s="23">
        <f ca="1" t="shared" si="11"/>
        <v>6690.88171896616</v>
      </c>
      <c r="AH12" s="23">
        <f ca="1" t="shared" si="12"/>
        <v>8082.26933534807</v>
      </c>
      <c r="AI12" s="23">
        <f ca="1" t="shared" si="13"/>
        <v>9968.95792970229</v>
      </c>
      <c r="AJ12" s="25">
        <f ca="1" t="shared" si="14"/>
        <v>41859.2588162278</v>
      </c>
      <c r="AK12" s="25">
        <f ca="1" t="shared" si="15"/>
        <v>41857.0795921242</v>
      </c>
      <c r="AL12" s="25">
        <f ca="1" t="shared" si="16"/>
        <v>48651.2971081884</v>
      </c>
      <c r="AM12" s="25">
        <f ca="1" t="shared" si="17"/>
        <v>77903.9906753937</v>
      </c>
      <c r="AN12" s="25">
        <f ca="1" t="shared" si="18"/>
        <v>93613.2772490636</v>
      </c>
      <c r="AO12" s="25">
        <f ca="1">C12/'Ejercicio 3 - TIR'!$D$7</f>
        <v>14568.8318392338</v>
      </c>
      <c r="AP12" s="25">
        <f ca="1" t="shared" si="19"/>
        <v>27290.426976994</v>
      </c>
      <c r="AQ12" s="25">
        <f ca="1" t="shared" si="20"/>
        <v>27288.2477528904</v>
      </c>
      <c r="AR12" s="25">
        <f ca="1" t="shared" si="21"/>
        <v>34082.4652689545</v>
      </c>
      <c r="AS12" s="25">
        <f ca="1" t="shared" si="22"/>
        <v>63335.1588361599</v>
      </c>
      <c r="AT12" s="25">
        <f ca="1" t="shared" si="23"/>
        <v>79044.4454098298</v>
      </c>
      <c r="AU12" s="25">
        <f ca="1">AP12*'Ejercicio 3 - TIR'!$D$5</f>
        <v>13645.213488497</v>
      </c>
      <c r="AV12" s="25">
        <f ca="1">AQ12*'Ejercicio 3 - TIR'!$D$5</f>
        <v>13644.1238764452</v>
      </c>
      <c r="AW12" s="25">
        <f ca="1">AR12*'Ejercicio 3 - TIR'!$D$5</f>
        <v>17041.2326344773</v>
      </c>
      <c r="AX12" s="25">
        <f ca="1">AS12*'Ejercicio 3 - TIR'!$D$5</f>
        <v>31667.5794180799</v>
      </c>
      <c r="AY12" s="25">
        <f ca="1">AT12*'Ejercicio 3 - TIR'!$D$5</f>
        <v>39522.2227049149</v>
      </c>
      <c r="AZ12" s="25">
        <f ca="1" t="shared" ref="AZ12:BD12" si="102">AJ12-AU12-AE12</f>
        <v>23294.9613931954</v>
      </c>
      <c r="BA12" s="25">
        <f ca="1" t="shared" si="102"/>
        <v>22532.6574430033</v>
      </c>
      <c r="BB12" s="25">
        <f ca="1" t="shared" si="102"/>
        <v>24919.1827547449</v>
      </c>
      <c r="BC12" s="25">
        <f ca="1" t="shared" si="102"/>
        <v>38154.1419219657</v>
      </c>
      <c r="BD12" s="25">
        <f ca="1" t="shared" si="102"/>
        <v>44122.0966144464</v>
      </c>
      <c r="BE12" s="25">
        <f ca="1" t="shared" ref="BE12:BI12" si="103">AZ12/Z12</f>
        <v>19912.5999293335</v>
      </c>
      <c r="BF12" s="25">
        <f ca="1" t="shared" si="103"/>
        <v>16679.8246006681</v>
      </c>
      <c r="BG12" s="25">
        <f ca="1" t="shared" si="103"/>
        <v>15660.3206062638</v>
      </c>
      <c r="BH12" s="25">
        <f ca="1" t="shared" si="103"/>
        <v>19849.9116544272</v>
      </c>
      <c r="BI12" s="25">
        <f ca="1" t="shared" si="103"/>
        <v>18610.4375651032</v>
      </c>
      <c r="BJ12" s="25">
        <f ca="1" t="shared" si="26"/>
        <v>68658.093637825</v>
      </c>
      <c r="BK12" s="25">
        <f ca="1" t="shared" si="27"/>
        <v>34540.1554220111</v>
      </c>
      <c r="BL12" s="25">
        <f ca="1" t="shared" si="28"/>
        <v>103198.249059836</v>
      </c>
      <c r="BM12" s="25">
        <f ca="1">BK12*'Ejercicio 3 - TIR'!$D$5</f>
        <v>17270.0777110055</v>
      </c>
      <c r="BN12" s="25">
        <f ca="1" t="shared" si="29"/>
        <v>85928.1713488305</v>
      </c>
      <c r="BO12" s="25">
        <f ca="1" t="shared" si="30"/>
        <v>36243.9908951948</v>
      </c>
      <c r="BP12" s="25">
        <f ca="1" t="shared" si="31"/>
        <v>-101803.734171747</v>
      </c>
      <c r="BQ12" s="25">
        <f ca="1" t="shared" ref="BQ12:BT12" si="104">BE12</f>
        <v>19912.5999293335</v>
      </c>
      <c r="BR12" s="25">
        <f ca="1" t="shared" si="104"/>
        <v>16679.8246006681</v>
      </c>
      <c r="BS12" s="25">
        <f ca="1" t="shared" si="104"/>
        <v>15660.3206062638</v>
      </c>
      <c r="BT12" s="25">
        <f ca="1" t="shared" si="104"/>
        <v>19849.9116544272</v>
      </c>
      <c r="BU12" s="25">
        <f ca="1" t="shared" si="33"/>
        <v>54854.4284602981</v>
      </c>
      <c r="BV12" s="27">
        <f ca="1" t="shared" si="34"/>
        <v>6.50941506875369</v>
      </c>
    </row>
    <row r="13" ht="15" customHeight="1" spans="1:74">
      <c r="A13" s="23">
        <v>12</v>
      </c>
      <c r="B13" s="24">
        <f ca="1" t="shared" ref="B13:F13" si="105">RAND()</f>
        <v>0.639898224916142</v>
      </c>
      <c r="C13" s="25">
        <f ca="1">IF(B13&lt;=('Ejercicio 3 - TIR'!$D$13-'Ejercicio 3 - TIR'!$C$13)/('Ejercicio 3 - TIR'!$E$13-'Ejercicio 3 - TIR'!$C$13),'Ejercicio 3 - TIR'!$C$13+SQRT(('Ejercicio 3 - TIR'!$E$13-'Ejercicio 3 - TIR'!$C$13)*('Ejercicio 3 - TIR'!$D$13-'Ejercicio 3 - TIR'!$C$13)*B13),'Ejercicio 3 - TIR'!$E$13-SQRT(('Ejercicio 3 - TIR'!$E$13-'Ejercicio 3 - TIR'!$C$13)*('Ejercicio 3 - TIR'!$E$13-'Ejercicio 3 - TIR'!$D$13)*(1-B13)))</f>
        <v>79212.45252319</v>
      </c>
      <c r="D13" s="24">
        <f ca="1" t="shared" si="105"/>
        <v>0.0181740076631491</v>
      </c>
      <c r="E13" s="25">
        <f ca="1">IF(D13&lt;=('Ejercicio 3 - TIR'!$D$14-'Ejercicio 3 - TIR'!$C$14)/('Ejercicio 3 - TIR'!$E$14-'Ejercicio 3 - TIR'!$C$14),'Ejercicio 3 - TIR'!$C$14+SQRT(('Ejercicio 3 - TIR'!$E$14-'Ejercicio 3 - TIR'!$C$14)*('Ejercicio 3 - TIR'!$D$14-'Ejercicio 3 - TIR'!$C$14)*D13),'Ejercicio 3 - TIR'!$E$14-SQRT(('Ejercicio 3 - TIR'!$E$14-'Ejercicio 3 - TIR'!$C$14)*('Ejercicio 3 - TIR'!$E$14-'Ejercicio 3 - TIR'!$D$14)*(1-D13)))</f>
        <v>26167.4975694776</v>
      </c>
      <c r="F13" s="24">
        <f ca="1">RAND()</f>
        <v>0.428149470738838</v>
      </c>
      <c r="G13" s="25">
        <f ca="1">IF(F13&lt;=('Ejercicio 3 - TIR'!$D$18-'Ejercicio 3 - TIR'!$C$18)/('Ejercicio 3 - TIR'!$E$18-'Ejercicio 3 - TIR'!$C$18),'Ejercicio 3 - TIR'!$C$18+SQRT(('Ejercicio 3 - TIR'!$E$18-'Ejercicio 3 - TIR'!$C$18)*('Ejercicio 3 - TIR'!$D$18-'Ejercicio 3 - TIR'!$C$18)*F13),'Ejercicio 3 - TIR'!$E$18-SQRT(('Ejercicio 3 - TIR'!$E$18-'Ejercicio 3 - TIR'!$C$18)*('Ejercicio 3 - TIR'!$E$18-'Ejercicio 3 - TIR'!$D$18)*(1-F13)))</f>
        <v>38013.889231255</v>
      </c>
      <c r="H13" s="24">
        <f ca="1" t="shared" ref="H13:L13" si="106">RAND()</f>
        <v>0.258435186850375</v>
      </c>
      <c r="I13" s="25">
        <f ca="1">IF(H13&lt;=('Ejercicio 3 - TIR'!$D$18-'Ejercicio 3 - TIR'!$C$18)/('Ejercicio 3 - TIR'!$E$18-'Ejercicio 3 - TIR'!$C$18),'Ejercicio 3 - TIR'!$C$18+SQRT(('Ejercicio 3 - TIR'!$E$18-'Ejercicio 3 - TIR'!$C$18)*('Ejercicio 3 - TIR'!$D$18-'Ejercicio 3 - TIR'!$C$18)*H13),'Ejercicio 3 - TIR'!$E$18-SQRT(('Ejercicio 3 - TIR'!$E$18-'Ejercicio 3 - TIR'!$C$18)*('Ejercicio 3 - TIR'!$E$18-'Ejercicio 3 - TIR'!$D$18)*(1-H13)))</f>
        <v>36226.1768387636</v>
      </c>
      <c r="J13" s="24">
        <f ca="1" t="shared" si="106"/>
        <v>0.727860870265767</v>
      </c>
      <c r="K13" s="25">
        <f ca="1">IF(J13&lt;=('Ejercicio 3 - TIR'!$D$18-'Ejercicio 3 - TIR'!$C$18)/('Ejercicio 3 - TIR'!$E$18-'Ejercicio 3 - TIR'!$C$18),'Ejercicio 3 - TIR'!$C$18+SQRT(('Ejercicio 3 - TIR'!$E$18-'Ejercicio 3 - TIR'!$C$18)*('Ejercicio 3 - TIR'!$D$18-'Ejercicio 3 - TIR'!$C$18)*J13),'Ejercicio 3 - TIR'!$E$18-SQRT(('Ejercicio 3 - TIR'!$E$18-'Ejercicio 3 - TIR'!$C$18)*('Ejercicio 3 - TIR'!$E$18-'Ejercicio 3 - TIR'!$D$18)*(1-J13)))</f>
        <v>40482.2090873893</v>
      </c>
      <c r="L13" s="24">
        <f ca="1" t="shared" si="106"/>
        <v>0.426278984264447</v>
      </c>
      <c r="M13" s="25">
        <f ca="1">IF(L13&lt;=('Ejercicio 3 - TIR'!$D$18-'Ejercicio 3 - TIR'!$C$18)/('Ejercicio 3 - TIR'!$E$18-'Ejercicio 3 - TIR'!$C$18),'Ejercicio 3 - TIR'!$C$18+SQRT(('Ejercicio 3 - TIR'!$E$18-'Ejercicio 3 - TIR'!$C$18)*('Ejercicio 3 - TIR'!$D$18-'Ejercicio 3 - TIR'!$C$18)*L13),'Ejercicio 3 - TIR'!$E$18-SQRT(('Ejercicio 3 - TIR'!$E$18-'Ejercicio 3 - TIR'!$C$18)*('Ejercicio 3 - TIR'!$E$18-'Ejercicio 3 - TIR'!$D$18)*(1-L13)))</f>
        <v>37996.3646514943</v>
      </c>
      <c r="N13" s="24">
        <f ca="1" t="shared" ref="N13:R13" si="107">RAND()</f>
        <v>0.70638978976524</v>
      </c>
      <c r="O13" s="25">
        <f ca="1">IF(N13&lt;=('Ejercicio 3 - TIR'!$D$18-'Ejercicio 3 - TIR'!$C$18)/('Ejercicio 3 - TIR'!$E$18-'Ejercicio 3 - TIR'!$C$18),'Ejercicio 3 - TIR'!$C$18+SQRT(('Ejercicio 3 - TIR'!$E$18-'Ejercicio 3 - TIR'!$C$18)*('Ejercicio 3 - TIR'!$D$18-'Ejercicio 3 - TIR'!$C$18)*N13),'Ejercicio 3 - TIR'!$E$18-SQRT(('Ejercicio 3 - TIR'!$E$18-'Ejercicio 3 - TIR'!$C$18)*('Ejercicio 3 - TIR'!$E$18-'Ejercicio 3 - TIR'!$D$18)*(1-N13)))</f>
        <v>40307.3711240279</v>
      </c>
      <c r="P13" s="24">
        <f ca="1" t="shared" si="107"/>
        <v>0.299869904578584</v>
      </c>
      <c r="Q13" s="26">
        <f ca="1">IF(P13&lt;=('Ejercicio 3 - TIR'!$D$22-'Ejercicio 3 - TIR'!$C$22)/('Ejercicio 3 - TIR'!$E$22-'Ejercicio 3 - TIR'!$C$22),'Ejercicio 3 - TIR'!$C$22+SQRT(('Ejercicio 3 - TIR'!$E$22-'Ejercicio 3 - TIR'!$C$22)*('Ejercicio 3 - TIR'!$D$22-'Ejercicio 3 - TIR'!$C$22)*P13),'Ejercicio 3 - TIR'!$E$22-SQRT(('Ejercicio 3 - TIR'!$E$22-'Ejercicio 3 - TIR'!$C$22)*('Ejercicio 3 - TIR'!$E$22-'Ejercicio 3 - TIR'!$D$22)*(1-P13)))</f>
        <v>0.143232860956874</v>
      </c>
      <c r="R13" s="24">
        <f ca="1" t="shared" si="107"/>
        <v>0.45036026503383</v>
      </c>
      <c r="S13" s="26">
        <f ca="1">IF(R13&lt;=('Ejercicio 3 - TIR'!$D$23-'Ejercicio 3 - TIR'!$C$23)/('Ejercicio 3 - TIR'!$E$23-'Ejercicio 3 - TIR'!$C$23),'Ejercicio 3 - TIR'!$C$23+SQRT(('Ejercicio 3 - TIR'!$E$23-'Ejercicio 3 - TIR'!$C$23)*('Ejercicio 3 - TIR'!$D$23-'Ejercicio 3 - TIR'!$C$23)*R13),'Ejercicio 3 - TIR'!$E$23-SQRT(('Ejercicio 3 - TIR'!$E$23-'Ejercicio 3 - TIR'!$C$23)*('Ejercicio 3 - TIR'!$E$23-'Ejercicio 3 - TIR'!$D$23)*(1-R13)))</f>
        <v>0.148471889242916</v>
      </c>
      <c r="T13" s="24">
        <f ca="1" t="shared" ref="T13:X13" si="108">RAND()</f>
        <v>0.24838959470706</v>
      </c>
      <c r="U13" s="26">
        <f ca="1">IF(T13&lt;=('Ejercicio 3 - TIR'!$D$24-'Ejercicio 3 - TIR'!$C$24)/('Ejercicio 3 - TIR'!$E$24-'Ejercicio 3 - TIR'!$C$24),'Ejercicio 3 - TIR'!$C$24+SQRT(('Ejercicio 3 - TIR'!$E$24-'Ejercicio 3 - TIR'!$C$24)*('Ejercicio 3 - TIR'!$D$24-'Ejercicio 3 - TIR'!$C$24)*T13),'Ejercicio 3 - TIR'!$E$24-SQRT(('Ejercicio 3 - TIR'!$E$24-'Ejercicio 3 - TIR'!$C$24)*('Ejercicio 3 - TIR'!$E$24-'Ejercicio 3 - TIR'!$D$24)*(1-T13)))</f>
        <v>0.172838961204153</v>
      </c>
      <c r="V13" s="24">
        <f ca="1" t="shared" si="108"/>
        <v>0.120076107558637</v>
      </c>
      <c r="W13" s="26">
        <f ca="1">IF(V13&lt;=('Ejercicio 3 - TIR'!$D$25-'Ejercicio 3 - TIR'!$C$25)/('Ejercicio 3 - TIR'!$E$25-'Ejercicio 3 - TIR'!$C$25),'Ejercicio 3 - TIR'!$C$25+SQRT(('Ejercicio 3 - TIR'!$E$25-'Ejercicio 3 - TIR'!$C$25)*('Ejercicio 3 - TIR'!$D$25-'Ejercicio 3 - TIR'!$C$25)*V13),'Ejercicio 3 - TIR'!$E$25-SQRT(('Ejercicio 3 - TIR'!$E$25-'Ejercicio 3 - TIR'!$C$25)*('Ejercicio 3 - TIR'!$E$25-'Ejercicio 3 - TIR'!$D$25)*(1-V13)))</f>
        <v>0.192965591023247</v>
      </c>
      <c r="X13" s="24">
        <f ca="1" t="shared" si="108"/>
        <v>0.239264130101098</v>
      </c>
      <c r="Y13" s="26">
        <f ca="1">IF(X13&lt;=('Ejercicio 3 - TIR'!$D$26-'Ejercicio 3 - TIR'!$C$26)/('Ejercicio 3 - TIR'!$E$26-'Ejercicio 3 - TIR'!$C$26),'Ejercicio 3 - TIR'!$C$26+SQRT(('Ejercicio 3 - TIR'!$E$26-'Ejercicio 3 - TIR'!$C$26)*('Ejercicio 3 - TIR'!$D$26-'Ejercicio 3 - TIR'!$C$26)*X13),'Ejercicio 3 - TIR'!$E$26-SQRT(('Ejercicio 3 - TIR'!$E$26-'Ejercicio 3 - TIR'!$C$26)*('Ejercicio 3 - TIR'!$E$26-'Ejercicio 3 - TIR'!$D$26)*(1-X13)))</f>
        <v>0.215416788767918</v>
      </c>
      <c r="Z13" s="24">
        <f ca="1" t="shared" si="4"/>
        <v>1.14323286095687</v>
      </c>
      <c r="AA13" s="24">
        <f ca="1" t="shared" si="5"/>
        <v>1.31297080366773</v>
      </c>
      <c r="AB13" s="24">
        <f ca="1" t="shared" si="6"/>
        <v>1.53990331346504</v>
      </c>
      <c r="AC13" s="24">
        <f ca="1" t="shared" si="7"/>
        <v>1.83705166646647</v>
      </c>
      <c r="AD13" s="24">
        <f ca="1" t="shared" si="8"/>
        <v>2.23278343725743</v>
      </c>
      <c r="AE13" s="23">
        <f ca="1" t="shared" si="9"/>
        <v>3748.04554095833</v>
      </c>
      <c r="AF13" s="23">
        <f ca="1" t="shared" si="10"/>
        <v>4304.52494339291</v>
      </c>
      <c r="AG13" s="23">
        <f ca="1" t="shared" si="11"/>
        <v>5048.51456308631</v>
      </c>
      <c r="AH13" s="23">
        <f ca="1" t="shared" si="12"/>
        <v>6022.70415954172</v>
      </c>
      <c r="AI13" s="23">
        <f ca="1" t="shared" si="13"/>
        <v>7320.09574928938</v>
      </c>
      <c r="AJ13" s="25">
        <f ca="1" t="shared" si="14"/>
        <v>43458.7273419454</v>
      </c>
      <c r="AK13" s="25">
        <f ca="1" t="shared" si="15"/>
        <v>47563.9125178006</v>
      </c>
      <c r="AL13" s="25">
        <f ca="1" t="shared" si="16"/>
        <v>62338.6879100553</v>
      </c>
      <c r="AM13" s="25">
        <f ca="1" t="shared" si="17"/>
        <v>69801.2850026954</v>
      </c>
      <c r="AN13" s="25">
        <f ca="1" t="shared" si="18"/>
        <v>89997.6306451181</v>
      </c>
      <c r="AO13" s="25">
        <f ca="1">C13/'Ejercicio 3 - TIR'!$D$7</f>
        <v>15842.490504638</v>
      </c>
      <c r="AP13" s="25">
        <f ca="1" t="shared" si="19"/>
        <v>27616.2368373074</v>
      </c>
      <c r="AQ13" s="25">
        <f ca="1" t="shared" si="20"/>
        <v>31721.4220131626</v>
      </c>
      <c r="AR13" s="25">
        <f ca="1" t="shared" si="21"/>
        <v>46496.1974054173</v>
      </c>
      <c r="AS13" s="25">
        <f ca="1" t="shared" si="22"/>
        <v>53958.7944980574</v>
      </c>
      <c r="AT13" s="25">
        <f ca="1" t="shared" si="23"/>
        <v>74155.1401404801</v>
      </c>
      <c r="AU13" s="25">
        <f ca="1">AP13*'Ejercicio 3 - TIR'!$D$5</f>
        <v>13808.1184186537</v>
      </c>
      <c r="AV13" s="25">
        <f ca="1">AQ13*'Ejercicio 3 - TIR'!$D$5</f>
        <v>15860.7110065813</v>
      </c>
      <c r="AW13" s="25">
        <f ca="1">AR13*'Ejercicio 3 - TIR'!$D$5</f>
        <v>23248.0987027087</v>
      </c>
      <c r="AX13" s="25">
        <f ca="1">AS13*'Ejercicio 3 - TIR'!$D$5</f>
        <v>26979.3972490287</v>
      </c>
      <c r="AY13" s="25">
        <f ca="1">AT13*'Ejercicio 3 - TIR'!$D$5</f>
        <v>37077.5700702401</v>
      </c>
      <c r="AZ13" s="25">
        <f ca="1" t="shared" ref="AZ13:BD13" si="109">AJ13-AU13-AE13</f>
        <v>25902.5633823334</v>
      </c>
      <c r="BA13" s="25">
        <f ca="1" t="shared" si="109"/>
        <v>27398.6765678264</v>
      </c>
      <c r="BB13" s="25">
        <f ca="1" t="shared" si="109"/>
        <v>34042.0746442603</v>
      </c>
      <c r="BC13" s="25">
        <f ca="1" t="shared" si="109"/>
        <v>36799.183594125</v>
      </c>
      <c r="BD13" s="25">
        <f ca="1" t="shared" si="109"/>
        <v>45599.9648255887</v>
      </c>
      <c r="BE13" s="25">
        <f ca="1" t="shared" ref="BE13:BI13" si="110">AZ13/Z13</f>
        <v>22657.2942984277</v>
      </c>
      <c r="BF13" s="25">
        <f ca="1" t="shared" si="110"/>
        <v>20867.6967464085</v>
      </c>
      <c r="BG13" s="25">
        <f ca="1" t="shared" si="110"/>
        <v>22106.631206384</v>
      </c>
      <c r="BH13" s="25">
        <f ca="1" t="shared" si="110"/>
        <v>20031.6541259328</v>
      </c>
      <c r="BI13" s="25">
        <f ca="1" t="shared" si="110"/>
        <v>20422.923273562</v>
      </c>
      <c r="BJ13" s="25">
        <f ca="1" t="shared" si="26"/>
        <v>58426.3551676039</v>
      </c>
      <c r="BK13" s="25">
        <f ca="1" t="shared" si="27"/>
        <v>35372.8504036639</v>
      </c>
      <c r="BL13" s="25">
        <f ca="1" t="shared" si="28"/>
        <v>93799.2055712678</v>
      </c>
      <c r="BM13" s="25">
        <f ca="1">BK13*'Ejercicio 3 - TIR'!$D$5</f>
        <v>17686.425201832</v>
      </c>
      <c r="BN13" s="25">
        <f ca="1" t="shared" si="29"/>
        <v>76112.7803694358</v>
      </c>
      <c r="BO13" s="25">
        <f ca="1" t="shared" si="30"/>
        <v>34088.7428217966</v>
      </c>
      <c r="BP13" s="25">
        <f ca="1" t="shared" si="31"/>
        <v>-105379.950092668</v>
      </c>
      <c r="BQ13" s="25">
        <f ca="1" t="shared" ref="BQ13:BT13" si="111">BE13</f>
        <v>22657.2942984277</v>
      </c>
      <c r="BR13" s="25">
        <f ca="1" t="shared" si="111"/>
        <v>20867.6967464085</v>
      </c>
      <c r="BS13" s="25">
        <f ca="1" t="shared" si="111"/>
        <v>22106.631206384</v>
      </c>
      <c r="BT13" s="25">
        <f ca="1" t="shared" si="111"/>
        <v>20031.6541259328</v>
      </c>
      <c r="BU13" s="25">
        <f ca="1" t="shared" si="33"/>
        <v>54511.6660953587</v>
      </c>
      <c r="BV13" s="27">
        <f ca="1" t="shared" si="34"/>
        <v>8.89179911367253</v>
      </c>
    </row>
    <row r="14" ht="15" customHeight="1" spans="1:74">
      <c r="A14" s="23">
        <v>13</v>
      </c>
      <c r="B14" s="24">
        <f ca="1" t="shared" ref="B14:F14" si="112">RAND()</f>
        <v>0.267858885093317</v>
      </c>
      <c r="C14" s="25">
        <f ca="1">IF(B14&lt;=('Ejercicio 3 - TIR'!$D$13-'Ejercicio 3 - TIR'!$C$13)/('Ejercicio 3 - TIR'!$E$13-'Ejercicio 3 - TIR'!$C$13),'Ejercicio 3 - TIR'!$C$13+SQRT(('Ejercicio 3 - TIR'!$E$13-'Ejercicio 3 - TIR'!$C$13)*('Ejercicio 3 - TIR'!$D$13-'Ejercicio 3 - TIR'!$C$13)*B14),'Ejercicio 3 - TIR'!$E$13-SQRT(('Ejercicio 3 - TIR'!$E$13-'Ejercicio 3 - TIR'!$C$13)*('Ejercicio 3 - TIR'!$E$13-'Ejercicio 3 - TIR'!$D$13)*(1-B14)))</f>
        <v>70359.3296653396</v>
      </c>
      <c r="D14" s="24">
        <f ca="1" t="shared" si="112"/>
        <v>0.583375119080407</v>
      </c>
      <c r="E14" s="25">
        <f ca="1">IF(D14&lt;=('Ejercicio 3 - TIR'!$D$14-'Ejercicio 3 - TIR'!$C$14)/('Ejercicio 3 - TIR'!$E$14-'Ejercicio 3 - TIR'!$C$14),'Ejercicio 3 - TIR'!$C$14+SQRT(('Ejercicio 3 - TIR'!$E$14-'Ejercicio 3 - TIR'!$C$14)*('Ejercicio 3 - TIR'!$D$14-'Ejercicio 3 - TIR'!$C$14)*D14),'Ejercicio 3 - TIR'!$E$14-SQRT(('Ejercicio 3 - TIR'!$E$14-'Ejercicio 3 - TIR'!$C$14)*('Ejercicio 3 - TIR'!$E$14-'Ejercicio 3 - TIR'!$D$14)*(1-D14)))</f>
        <v>32094.7022739217</v>
      </c>
      <c r="F14" s="24">
        <f ca="1" t="shared" si="112"/>
        <v>0.93870634154808</v>
      </c>
      <c r="G14" s="25">
        <f ca="1">IF(F14&lt;=('Ejercicio 3 - TIR'!$D$18-'Ejercicio 3 - TIR'!$C$18)/('Ejercicio 3 - TIR'!$E$18-'Ejercicio 3 - TIR'!$C$18),'Ejercicio 3 - TIR'!$C$18+SQRT(('Ejercicio 3 - TIR'!$E$18-'Ejercicio 3 - TIR'!$C$18)*('Ejercicio 3 - TIR'!$D$18-'Ejercicio 3 - TIR'!$C$18)*F14),'Ejercicio 3 - TIR'!$E$18-SQRT(('Ejercicio 3 - TIR'!$E$18-'Ejercicio 3 - TIR'!$C$18)*('Ejercicio 3 - TIR'!$E$18-'Ejercicio 3 - TIR'!$D$18)*(1-F14)))</f>
        <v>42855.9327473482</v>
      </c>
      <c r="H14" s="24">
        <f ca="1" t="shared" ref="H14:L14" si="113">RAND()</f>
        <v>0.379467497205548</v>
      </c>
      <c r="I14" s="25">
        <f ca="1">IF(H14&lt;=('Ejercicio 3 - TIR'!$D$18-'Ejercicio 3 - TIR'!$C$18)/('Ejercicio 3 - TIR'!$E$18-'Ejercicio 3 - TIR'!$C$18),'Ejercicio 3 - TIR'!$C$18+SQRT(('Ejercicio 3 - TIR'!$E$18-'Ejercicio 3 - TIR'!$C$18)*('Ejercicio 3 - TIR'!$D$18-'Ejercicio 3 - TIR'!$C$18)*H14),'Ejercicio 3 - TIR'!$E$18-SQRT(('Ejercicio 3 - TIR'!$E$18-'Ejercicio 3 - TIR'!$C$18)*('Ejercicio 3 - TIR'!$E$18-'Ejercicio 3 - TIR'!$D$18)*(1-H14)))</f>
        <v>37544.5427019026</v>
      </c>
      <c r="J14" s="24">
        <f ca="1" t="shared" si="113"/>
        <v>0.379549982951591</v>
      </c>
      <c r="K14" s="25">
        <f ca="1">IF(J14&lt;=('Ejercicio 3 - TIR'!$D$18-'Ejercicio 3 - TIR'!$C$18)/('Ejercicio 3 - TIR'!$E$18-'Ejercicio 3 - TIR'!$C$18),'Ejercicio 3 - TIR'!$C$18+SQRT(('Ejercicio 3 - TIR'!$E$18-'Ejercicio 3 - TIR'!$C$18)*('Ejercicio 3 - TIR'!$D$18-'Ejercicio 3 - TIR'!$C$18)*J14),'Ejercicio 3 - TIR'!$E$18-SQRT(('Ejercicio 3 - TIR'!$E$18-'Ejercicio 3 - TIR'!$C$18)*('Ejercicio 3 - TIR'!$E$18-'Ejercicio 3 - TIR'!$D$18)*(1-J14)))</f>
        <v>37545.3626448792</v>
      </c>
      <c r="L14" s="24">
        <f ca="1" t="shared" si="113"/>
        <v>0.317847288938687</v>
      </c>
      <c r="M14" s="25">
        <f ca="1">IF(L14&lt;=('Ejercicio 3 - TIR'!$D$18-'Ejercicio 3 - TIR'!$C$18)/('Ejercicio 3 - TIR'!$E$18-'Ejercicio 3 - TIR'!$C$18),'Ejercicio 3 - TIR'!$C$18+SQRT(('Ejercicio 3 - TIR'!$E$18-'Ejercicio 3 - TIR'!$C$18)*('Ejercicio 3 - TIR'!$D$18-'Ejercicio 3 - TIR'!$C$18)*L14),'Ejercicio 3 - TIR'!$E$18-SQRT(('Ejercicio 3 - TIR'!$E$18-'Ejercicio 3 - TIR'!$C$18)*('Ejercicio 3 - TIR'!$E$18-'Ejercicio 3 - TIR'!$D$18)*(1-L14)))</f>
        <v>36904.8601246371</v>
      </c>
      <c r="N14" s="24">
        <f ca="1" t="shared" ref="N14:R14" si="114">RAND()</f>
        <v>0.437114639045843</v>
      </c>
      <c r="O14" s="25">
        <f ca="1">IF(N14&lt;=('Ejercicio 3 - TIR'!$D$18-'Ejercicio 3 - TIR'!$C$18)/('Ejercicio 3 - TIR'!$E$18-'Ejercicio 3 - TIR'!$C$18),'Ejercicio 3 - TIR'!$C$18+SQRT(('Ejercicio 3 - TIR'!$E$18-'Ejercicio 3 - TIR'!$C$18)*('Ejercicio 3 - TIR'!$D$18-'Ejercicio 3 - TIR'!$C$18)*N14),'Ejercicio 3 - TIR'!$E$18-SQRT(('Ejercicio 3 - TIR'!$E$18-'Ejercicio 3 - TIR'!$C$18)*('Ejercicio 3 - TIR'!$E$18-'Ejercicio 3 - TIR'!$D$18)*(1-N14)))</f>
        <v>38097.3573378527</v>
      </c>
      <c r="P14" s="24">
        <f ca="1" t="shared" si="114"/>
        <v>0.512455411867252</v>
      </c>
      <c r="Q14" s="26">
        <f ca="1">IF(P14&lt;=('Ejercicio 3 - TIR'!$D$22-'Ejercicio 3 - TIR'!$C$22)/('Ejercicio 3 - TIR'!$E$22-'Ejercicio 3 - TIR'!$C$22),'Ejercicio 3 - TIR'!$C$22+SQRT(('Ejercicio 3 - TIR'!$E$22-'Ejercicio 3 - TIR'!$C$22)*('Ejercicio 3 - TIR'!$D$22-'Ejercicio 3 - TIR'!$C$22)*P14),'Ejercicio 3 - TIR'!$E$22-SQRT(('Ejercicio 3 - TIR'!$E$22-'Ejercicio 3 - TIR'!$C$22)*('Ejercicio 3 - TIR'!$E$22-'Ejercicio 3 - TIR'!$D$22)*(1-P14)))</f>
        <v>0.150376018859057</v>
      </c>
      <c r="R14" s="24">
        <f ca="1" t="shared" si="114"/>
        <v>0.0163815076768532</v>
      </c>
      <c r="S14" s="26">
        <f ca="1">IF(R14&lt;=('Ejercicio 3 - TIR'!$D$23-'Ejercicio 3 - TIR'!$C$23)/('Ejercicio 3 - TIR'!$E$23-'Ejercicio 3 - TIR'!$C$23),'Ejercicio 3 - TIR'!$C$23+SQRT(('Ejercicio 3 - TIR'!$E$23-'Ejercicio 3 - TIR'!$C$23)*('Ejercicio 3 - TIR'!$D$23-'Ejercicio 3 - TIR'!$C$23)*R14),'Ejercicio 3 - TIR'!$E$23-SQRT(('Ejercicio 3 - TIR'!$E$23-'Ejercicio 3 - TIR'!$C$23)*('Ejercicio 3 - TIR'!$E$23-'Ejercicio 3 - TIR'!$D$23)*(1-R14)))</f>
        <v>0.125430167015694</v>
      </c>
      <c r="T14" s="24">
        <f ca="1" t="shared" ref="T14:X14" si="115">RAND()</f>
        <v>0.560398508911895</v>
      </c>
      <c r="U14" s="26">
        <f ca="1">IF(T14&lt;=('Ejercicio 3 - TIR'!$D$24-'Ejercicio 3 - TIR'!$C$24)/('Ejercicio 3 - TIR'!$E$24-'Ejercicio 3 - TIR'!$C$24),'Ejercicio 3 - TIR'!$C$24+SQRT(('Ejercicio 3 - TIR'!$E$24-'Ejercicio 3 - TIR'!$C$24)*('Ejercicio 3 - TIR'!$D$24-'Ejercicio 3 - TIR'!$C$24)*T14),'Ejercicio 3 - TIR'!$E$24-SQRT(('Ejercicio 3 - TIR'!$E$24-'Ejercicio 3 - TIR'!$C$24)*('Ejercicio 3 - TIR'!$E$24-'Ejercicio 3 - TIR'!$D$24)*(1-T14)))</f>
        <v>0.184916041057961</v>
      </c>
      <c r="V14" s="24">
        <f ca="1" t="shared" si="115"/>
        <v>0.745552701066514</v>
      </c>
      <c r="W14" s="26">
        <f ca="1">IF(V14&lt;=('Ejercicio 3 - TIR'!$D$25-'Ejercicio 3 - TIR'!$C$25)/('Ejercicio 3 - TIR'!$E$25-'Ejercicio 3 - TIR'!$C$25),'Ejercicio 3 - TIR'!$C$25+SQRT(('Ejercicio 3 - TIR'!$E$25-'Ejercicio 3 - TIR'!$C$25)*('Ejercicio 3 - TIR'!$D$25-'Ejercicio 3 - TIR'!$C$25)*V14),'Ejercicio 3 - TIR'!$E$25-SQRT(('Ejercicio 3 - TIR'!$E$25-'Ejercicio 3 - TIR'!$C$25)*('Ejercicio 3 - TIR'!$E$25-'Ejercicio 3 - TIR'!$D$25)*(1-V14)))</f>
        <v>0.220157655147975</v>
      </c>
      <c r="X14" s="24">
        <f ca="1" t="shared" si="115"/>
        <v>0.133359068479646</v>
      </c>
      <c r="Y14" s="26">
        <f ca="1">IF(X14&lt;=('Ejercicio 3 - TIR'!$D$26-'Ejercicio 3 - TIR'!$C$26)/('Ejercicio 3 - TIR'!$E$26-'Ejercicio 3 - TIR'!$C$26),'Ejercicio 3 - TIR'!$C$26+SQRT(('Ejercicio 3 - TIR'!$E$26-'Ejercicio 3 - TIR'!$C$26)*('Ejercicio 3 - TIR'!$D$26-'Ejercicio 3 - TIR'!$C$26)*X14),'Ejercicio 3 - TIR'!$E$26-SQRT(('Ejercicio 3 - TIR'!$E$26-'Ejercicio 3 - TIR'!$C$26)*('Ejercicio 3 - TIR'!$E$26-'Ejercicio 3 - TIR'!$D$26)*(1-X14)))</f>
        <v>0.208975496960424</v>
      </c>
      <c r="Z14" s="24">
        <f ca="1" t="shared" si="4"/>
        <v>1.15037601885906</v>
      </c>
      <c r="AA14" s="24">
        <f ca="1" t="shared" si="5"/>
        <v>1.2946678750354</v>
      </c>
      <c r="AB14" s="24">
        <f ca="1" t="shared" si="6"/>
        <v>1.53407273297187</v>
      </c>
      <c r="AC14" s="24">
        <f ca="1" t="shared" si="7"/>
        <v>1.8718105886894</v>
      </c>
      <c r="AD14" s="24">
        <f ca="1" t="shared" si="8"/>
        <v>2.26297313667655</v>
      </c>
      <c r="AE14" s="23">
        <f ca="1" t="shared" si="9"/>
        <v>4826.27355441907</v>
      </c>
      <c r="AF14" s="23">
        <f ca="1" t="shared" si="10"/>
        <v>5431.63385241328</v>
      </c>
      <c r="AG14" s="23">
        <f ca="1" t="shared" si="11"/>
        <v>6436.03008087794</v>
      </c>
      <c r="AH14" s="23">
        <f ca="1" t="shared" si="12"/>
        <v>7852.97137194586</v>
      </c>
      <c r="AI14" s="23">
        <f ca="1" t="shared" si="13"/>
        <v>9494.04996701423</v>
      </c>
      <c r="AJ14" s="25">
        <f ca="1" t="shared" si="14"/>
        <v>49300.4372983859</v>
      </c>
      <c r="AK14" s="25">
        <f ca="1" t="shared" si="15"/>
        <v>48607.713319048</v>
      </c>
      <c r="AL14" s="25">
        <f ca="1" t="shared" si="16"/>
        <v>57597.3170830497</v>
      </c>
      <c r="AM14" s="25">
        <f ca="1" t="shared" si="17"/>
        <v>69078.9079553968</v>
      </c>
      <c r="AN14" s="25">
        <f ca="1" t="shared" si="18"/>
        <v>86213.2962339278</v>
      </c>
      <c r="AO14" s="25">
        <f ca="1">C14/'Ejercicio 3 - TIR'!$D$7</f>
        <v>14071.8659330679</v>
      </c>
      <c r="AP14" s="25">
        <f ca="1" t="shared" si="19"/>
        <v>35228.5713653179</v>
      </c>
      <c r="AQ14" s="25">
        <f ca="1" t="shared" si="20"/>
        <v>34535.8473859801</v>
      </c>
      <c r="AR14" s="25">
        <f ca="1" t="shared" si="21"/>
        <v>43525.4511499818</v>
      </c>
      <c r="AS14" s="25">
        <f ca="1" t="shared" si="22"/>
        <v>55007.0420223289</v>
      </c>
      <c r="AT14" s="25">
        <f ca="1" t="shared" si="23"/>
        <v>72141.4303008599</v>
      </c>
      <c r="AU14" s="25">
        <f ca="1">AP14*'Ejercicio 3 - TIR'!$D$5</f>
        <v>17614.285682659</v>
      </c>
      <c r="AV14" s="25">
        <f ca="1">AQ14*'Ejercicio 3 - TIR'!$D$5</f>
        <v>17267.9236929901</v>
      </c>
      <c r="AW14" s="25">
        <f ca="1">AR14*'Ejercicio 3 - TIR'!$D$5</f>
        <v>21762.7255749909</v>
      </c>
      <c r="AX14" s="25">
        <f ca="1">AS14*'Ejercicio 3 - TIR'!$D$5</f>
        <v>27503.5210111644</v>
      </c>
      <c r="AY14" s="25">
        <f ca="1">AT14*'Ejercicio 3 - TIR'!$D$5</f>
        <v>36070.7151504299</v>
      </c>
      <c r="AZ14" s="25">
        <f ca="1" t="shared" ref="AZ14:BD14" si="116">AJ14-AU14-AE14</f>
        <v>26859.8780613078</v>
      </c>
      <c r="BA14" s="25">
        <f ca="1" t="shared" si="116"/>
        <v>25908.1557736447</v>
      </c>
      <c r="BB14" s="25">
        <f ca="1" t="shared" si="116"/>
        <v>29398.5614271809</v>
      </c>
      <c r="BC14" s="25">
        <f ca="1" t="shared" si="116"/>
        <v>33722.4155722865</v>
      </c>
      <c r="BD14" s="25">
        <f ca="1" t="shared" si="116"/>
        <v>40648.5311164836</v>
      </c>
      <c r="BE14" s="25">
        <f ca="1" t="shared" ref="BE14:BI14" si="117">AZ14/Z14</f>
        <v>23348.781286268</v>
      </c>
      <c r="BF14" s="25">
        <f ca="1" t="shared" si="117"/>
        <v>20011.430169252</v>
      </c>
      <c r="BG14" s="25">
        <f ca="1" t="shared" si="117"/>
        <v>19163.7337626286</v>
      </c>
      <c r="BH14" s="25">
        <f ca="1" t="shared" si="117"/>
        <v>18015.9337574312</v>
      </c>
      <c r="BI14" s="25">
        <f ca="1" t="shared" si="117"/>
        <v>17962.4452706411</v>
      </c>
      <c r="BJ14" s="25">
        <f ca="1" t="shared" si="26"/>
        <v>72629.4490755165</v>
      </c>
      <c r="BK14" s="25">
        <f ca="1" t="shared" si="27"/>
        <v>31844.2545894466</v>
      </c>
      <c r="BL14" s="25">
        <f ca="1" t="shared" si="28"/>
        <v>104473.703664963</v>
      </c>
      <c r="BM14" s="25">
        <f ca="1">BK14*'Ejercicio 3 - TIR'!$D$5</f>
        <v>15922.1272947233</v>
      </c>
      <c r="BN14" s="25">
        <f ca="1" t="shared" si="29"/>
        <v>88551.5763702398</v>
      </c>
      <c r="BO14" s="25">
        <f ca="1" t="shared" si="30"/>
        <v>39130.6352404556</v>
      </c>
      <c r="BP14" s="25">
        <f ca="1" t="shared" si="31"/>
        <v>-102454.031939261</v>
      </c>
      <c r="BQ14" s="25">
        <f ca="1" t="shared" ref="BQ14:BT14" si="118">BE14</f>
        <v>23348.781286268</v>
      </c>
      <c r="BR14" s="25">
        <f ca="1" t="shared" si="118"/>
        <v>20011.430169252</v>
      </c>
      <c r="BS14" s="25">
        <f ca="1" t="shared" si="118"/>
        <v>19163.7337626286</v>
      </c>
      <c r="BT14" s="25">
        <f ca="1" t="shared" si="118"/>
        <v>18015.9337574312</v>
      </c>
      <c r="BU14" s="25">
        <f ca="1" t="shared" si="33"/>
        <v>57093.0805110968</v>
      </c>
      <c r="BV14" s="27">
        <f ca="1" t="shared" si="34"/>
        <v>9.15543031075514</v>
      </c>
    </row>
    <row r="15" ht="15" customHeight="1" spans="1:74">
      <c r="A15" s="23">
        <v>14</v>
      </c>
      <c r="B15" s="24">
        <f ca="1" t="shared" ref="B15:F15" si="119">RAND()</f>
        <v>0.426833199878458</v>
      </c>
      <c r="C15" s="25">
        <f ca="1">IF(B15&lt;=('Ejercicio 3 - TIR'!$D$13-'Ejercicio 3 - TIR'!$C$13)/('Ejercicio 3 - TIR'!$E$13-'Ejercicio 3 - TIR'!$C$13),'Ejercicio 3 - TIR'!$C$13+SQRT(('Ejercicio 3 - TIR'!$E$13-'Ejercicio 3 - TIR'!$C$13)*('Ejercicio 3 - TIR'!$D$13-'Ejercicio 3 - TIR'!$C$13)*B15),'Ejercicio 3 - TIR'!$E$13-SQRT(('Ejercicio 3 - TIR'!$E$13-'Ejercicio 3 - TIR'!$C$13)*('Ejercicio 3 - TIR'!$E$13-'Ejercicio 3 - TIR'!$D$13)*(1-B15)))</f>
        <v>73774.0555909639</v>
      </c>
      <c r="D15" s="24">
        <f ca="1" t="shared" si="119"/>
        <v>0.49919800501249</v>
      </c>
      <c r="E15" s="25">
        <f ca="1">IF(D15&lt;=('Ejercicio 3 - TIR'!$D$14-'Ejercicio 3 - TIR'!$C$14)/('Ejercicio 3 - TIR'!$E$14-'Ejercicio 3 - TIR'!$C$14),'Ejercicio 3 - TIR'!$C$14+SQRT(('Ejercicio 3 - TIR'!$E$14-'Ejercicio 3 - TIR'!$C$14)*('Ejercicio 3 - TIR'!$D$14-'Ejercicio 3 - TIR'!$C$14)*D15),'Ejercicio 3 - TIR'!$E$14-SQRT(('Ejercicio 3 - TIR'!$E$14-'Ejercicio 3 - TIR'!$C$14)*('Ejercicio 3 - TIR'!$E$14-'Ejercicio 3 - TIR'!$D$14)*(1-D15)))</f>
        <v>31332.8032647155</v>
      </c>
      <c r="F15" s="24">
        <f ca="1">RAND()</f>
        <v>0.0694799479707877</v>
      </c>
      <c r="G15" s="25">
        <f ca="1">IF(F15&lt;=('Ejercicio 3 - TIR'!$D$18-'Ejercicio 3 - TIR'!$C$18)/('Ejercicio 3 - TIR'!$E$18-'Ejercicio 3 - TIR'!$C$18),'Ejercicio 3 - TIR'!$C$18+SQRT(('Ejercicio 3 - TIR'!$E$18-'Ejercicio 3 - TIR'!$C$18)*('Ejercicio 3 - TIR'!$D$18-'Ejercicio 3 - TIR'!$C$18)*F15),'Ejercicio 3 - TIR'!$E$18-SQRT(('Ejercicio 3 - TIR'!$E$18-'Ejercicio 3 - TIR'!$C$18)*('Ejercicio 3 - TIR'!$E$18-'Ejercicio 3 - TIR'!$D$18)*(1-F15)))</f>
        <v>33228.311043815</v>
      </c>
      <c r="H15" s="24">
        <f ca="1" t="shared" ref="H15:L15" si="120">RAND()</f>
        <v>0.0404482727563866</v>
      </c>
      <c r="I15" s="25">
        <f ca="1">IF(H15&lt;=('Ejercicio 3 - TIR'!$D$18-'Ejercicio 3 - TIR'!$C$18)/('Ejercicio 3 - TIR'!$E$18-'Ejercicio 3 - TIR'!$C$18),'Ejercicio 3 - TIR'!$C$18+SQRT(('Ejercicio 3 - TIR'!$E$18-'Ejercicio 3 - TIR'!$C$18)*('Ejercicio 3 - TIR'!$D$18-'Ejercicio 3 - TIR'!$C$18)*H15),'Ejercicio 3 - TIR'!$E$18-SQRT(('Ejercicio 3 - TIR'!$E$18-'Ejercicio 3 - TIR'!$C$18)*('Ejercicio 3 - TIR'!$E$18-'Ejercicio 3 - TIR'!$D$18)*(1-H15)))</f>
        <v>32463.1769959664</v>
      </c>
      <c r="J15" s="24">
        <f ca="1" t="shared" si="120"/>
        <v>0.135887596986551</v>
      </c>
      <c r="K15" s="25">
        <f ca="1">IF(J15&lt;=('Ejercicio 3 - TIR'!$D$18-'Ejercicio 3 - TIR'!$C$18)/('Ejercicio 3 - TIR'!$E$18-'Ejercicio 3 - TIR'!$C$18),'Ejercicio 3 - TIR'!$C$18+SQRT(('Ejercicio 3 - TIR'!$E$18-'Ejercicio 3 - TIR'!$C$18)*('Ejercicio 3 - TIR'!$D$18-'Ejercicio 3 - TIR'!$C$18)*J15),'Ejercicio 3 - TIR'!$E$18-SQRT(('Ejercicio 3 - TIR'!$E$18-'Ejercicio 3 - TIR'!$C$18)*('Ejercicio 3 - TIR'!$E$18-'Ejercicio 3 - TIR'!$D$18)*(1-J15)))</f>
        <v>34514.7690470258</v>
      </c>
      <c r="L15" s="24">
        <f ca="1" t="shared" si="120"/>
        <v>0.913875175272073</v>
      </c>
      <c r="M15" s="25">
        <f ca="1">IF(L15&lt;=('Ejercicio 3 - TIR'!$D$18-'Ejercicio 3 - TIR'!$C$18)/('Ejercicio 3 - TIR'!$E$18-'Ejercicio 3 - TIR'!$C$18),'Ejercicio 3 - TIR'!$C$18+SQRT(('Ejercicio 3 - TIR'!$E$18-'Ejercicio 3 - TIR'!$C$18)*('Ejercicio 3 - TIR'!$D$18-'Ejercicio 3 - TIR'!$C$18)*L15),'Ejercicio 3 - TIR'!$E$18-SQRT(('Ejercicio 3 - TIR'!$E$18-'Ejercicio 3 - TIR'!$C$18)*('Ejercicio 3 - TIR'!$E$18-'Ejercicio 3 - TIR'!$D$18)*(1-L15)))</f>
        <v>42458.4725351485</v>
      </c>
      <c r="N15" s="24">
        <f ca="1" t="shared" ref="N15:R15" si="121">RAND()</f>
        <v>0.78378641080547</v>
      </c>
      <c r="O15" s="25">
        <f ca="1">IF(N15&lt;=('Ejercicio 3 - TIR'!$D$18-'Ejercicio 3 - TIR'!$C$18)/('Ejercicio 3 - TIR'!$E$18-'Ejercicio 3 - TIR'!$C$18),'Ejercicio 3 - TIR'!$C$18+SQRT(('Ejercicio 3 - TIR'!$E$18-'Ejercicio 3 - TIR'!$C$18)*('Ejercicio 3 - TIR'!$D$18-'Ejercicio 3 - TIR'!$C$18)*N15),'Ejercicio 3 - TIR'!$E$18-SQRT(('Ejercicio 3 - TIR'!$E$18-'Ejercicio 3 - TIR'!$C$18)*('Ejercicio 3 - TIR'!$E$18-'Ejercicio 3 - TIR'!$D$18)*(1-N15)))</f>
        <v>40973.0881323786</v>
      </c>
      <c r="P15" s="24">
        <f ca="1" t="shared" si="121"/>
        <v>0.792394896918586</v>
      </c>
      <c r="Q15" s="26">
        <f ca="1">IF(P15&lt;=('Ejercicio 3 - TIR'!$D$22-'Ejercicio 3 - TIR'!$C$22)/('Ejercicio 3 - TIR'!$E$22-'Ejercicio 3 - TIR'!$C$22),'Ejercicio 3 - TIR'!$C$22+SQRT(('Ejercicio 3 - TIR'!$E$22-'Ejercicio 3 - TIR'!$C$22)*('Ejercicio 3 - TIR'!$D$22-'Ejercicio 3 - TIR'!$C$22)*P15),'Ejercicio 3 - TIR'!$E$22-SQRT(('Ejercicio 3 - TIR'!$E$22-'Ejercicio 3 - TIR'!$C$22)*('Ejercicio 3 - TIR'!$E$22-'Ejercicio 3 - TIR'!$D$22)*(1-P15)))</f>
        <v>0.16066895798084</v>
      </c>
      <c r="R15" s="24">
        <f ca="1" t="shared" si="121"/>
        <v>0.640249049886323</v>
      </c>
      <c r="S15" s="26">
        <f ca="1">IF(R15&lt;=('Ejercicio 3 - TIR'!$D$23-'Ejercicio 3 - TIR'!$C$23)/('Ejercicio 3 - TIR'!$E$23-'Ejercicio 3 - TIR'!$C$23),'Ejercicio 3 - TIR'!$C$23+SQRT(('Ejercicio 3 - TIR'!$E$23-'Ejercicio 3 - TIR'!$C$23)*('Ejercicio 3 - TIR'!$D$23-'Ejercicio 3 - TIR'!$C$23)*R15),'Ejercicio 3 - TIR'!$E$23-SQRT(('Ejercicio 3 - TIR'!$E$23-'Ejercicio 3 - TIR'!$C$23)*('Ejercicio 3 - TIR'!$E$23-'Ejercicio 3 - TIR'!$D$23)*(1-R15)))</f>
        <v>0.154552962643863</v>
      </c>
      <c r="T15" s="24">
        <f ca="1" t="shared" ref="T15:X15" si="122">RAND()</f>
        <v>0.0867696197128316</v>
      </c>
      <c r="U15" s="26">
        <f ca="1">IF(T15&lt;=('Ejercicio 3 - TIR'!$D$24-'Ejercicio 3 - TIR'!$C$24)/('Ejercicio 3 - TIR'!$E$24-'Ejercicio 3 - TIR'!$C$24),'Ejercicio 3 - TIR'!$C$24+SQRT(('Ejercicio 3 - TIR'!$E$24-'Ejercicio 3 - TIR'!$C$24)*('Ejercicio 3 - TIR'!$D$24-'Ejercicio 3 - TIR'!$C$24)*T15),'Ejercicio 3 - TIR'!$E$24-SQRT(('Ejercicio 3 - TIR'!$E$24-'Ejercicio 3 - TIR'!$C$24)*('Ejercicio 3 - TIR'!$E$24-'Ejercicio 3 - TIR'!$D$24)*(1-T15)))</f>
        <v>0.163498748141844</v>
      </c>
      <c r="V15" s="24">
        <f ca="1" t="shared" si="122"/>
        <v>0.889091146413567</v>
      </c>
      <c r="W15" s="26">
        <f ca="1">IF(V15&lt;=('Ejercicio 3 - TIR'!$D$25-'Ejercicio 3 - TIR'!$C$25)/('Ejercicio 3 - TIR'!$E$25-'Ejercicio 3 - TIR'!$C$25),'Ejercicio 3 - TIR'!$C$25+SQRT(('Ejercicio 3 - TIR'!$E$25-'Ejercicio 3 - TIR'!$C$25)*('Ejercicio 3 - TIR'!$D$25-'Ejercicio 3 - TIR'!$C$25)*V15),'Ejercicio 3 - TIR'!$E$25-SQRT(('Ejercicio 3 - TIR'!$E$25-'Ejercicio 3 - TIR'!$C$25)*('Ejercicio 3 - TIR'!$E$25-'Ejercicio 3 - TIR'!$D$25)*(1-V15)))</f>
        <v>0.230297690806595</v>
      </c>
      <c r="X15" s="24">
        <f ca="1" t="shared" si="122"/>
        <v>0.613944901259227</v>
      </c>
      <c r="Y15" s="26">
        <f ca="1">IF(X15&lt;=('Ejercicio 3 - TIR'!$D$26-'Ejercicio 3 - TIR'!$C$26)/('Ejercicio 3 - TIR'!$E$26-'Ejercicio 3 - TIR'!$C$26),'Ejercicio 3 - TIR'!$C$26+SQRT(('Ejercicio 3 - TIR'!$E$26-'Ejercicio 3 - TIR'!$C$26)*('Ejercicio 3 - TIR'!$D$26-'Ejercicio 3 - TIR'!$C$26)*X15),'Ejercicio 3 - TIR'!$E$26-SQRT(('Ejercicio 3 - TIR'!$E$26-'Ejercicio 3 - TIR'!$C$26)*('Ejercicio 3 - TIR'!$E$26-'Ejercicio 3 - TIR'!$D$26)*(1-X15)))</f>
        <v>0.234341511926038</v>
      </c>
      <c r="Z15" s="24">
        <f ca="1" t="shared" si="4"/>
        <v>1.16066895798084</v>
      </c>
      <c r="AA15" s="24">
        <f ca="1" t="shared" si="5"/>
        <v>1.34005378408554</v>
      </c>
      <c r="AB15" s="24">
        <f ca="1" t="shared" si="6"/>
        <v>1.55915090022627</v>
      </c>
      <c r="AC15" s="24">
        <f ca="1" t="shared" si="7"/>
        <v>1.91821975216741</v>
      </c>
      <c r="AD15" s="24">
        <f ca="1" t="shared" si="8"/>
        <v>2.36773826909671</v>
      </c>
      <c r="AE15" s="23">
        <f ca="1" t="shared" si="9"/>
        <v>5034.20885116049</v>
      </c>
      <c r="AF15" s="23">
        <f ca="1" t="shared" si="10"/>
        <v>5812.2607436753</v>
      </c>
      <c r="AG15" s="23">
        <f ca="1" t="shared" si="11"/>
        <v>6762.55809914019</v>
      </c>
      <c r="AH15" s="23">
        <f ca="1" t="shared" si="12"/>
        <v>8319.95961331762</v>
      </c>
      <c r="AI15" s="23">
        <f ca="1" t="shared" si="13"/>
        <v>10269.671528266</v>
      </c>
      <c r="AJ15" s="25">
        <f ca="1" t="shared" si="14"/>
        <v>38567.069154688</v>
      </c>
      <c r="AK15" s="25">
        <f ca="1" t="shared" si="15"/>
        <v>43502.4031768835</v>
      </c>
      <c r="AL15" s="25">
        <f ca="1" t="shared" si="16"/>
        <v>53813.7332307722</v>
      </c>
      <c r="AM15" s="25">
        <f ca="1" t="shared" si="17"/>
        <v>81444.6806637792</v>
      </c>
      <c r="AN15" s="25">
        <f ca="1" t="shared" si="18"/>
        <v>97013.548774105</v>
      </c>
      <c r="AO15" s="25">
        <f ca="1">C15/'Ejercicio 3 - TIR'!$D$7</f>
        <v>14754.8111181928</v>
      </c>
      <c r="AP15" s="25">
        <f ca="1" t="shared" si="19"/>
        <v>23812.2580364952</v>
      </c>
      <c r="AQ15" s="25">
        <f ca="1" t="shared" si="20"/>
        <v>28747.5920586908</v>
      </c>
      <c r="AR15" s="25">
        <f ca="1" t="shared" si="21"/>
        <v>39058.9221125794</v>
      </c>
      <c r="AS15" s="25">
        <f ca="1" t="shared" si="22"/>
        <v>66689.8695455864</v>
      </c>
      <c r="AT15" s="25">
        <f ca="1" t="shared" si="23"/>
        <v>82258.7376559122</v>
      </c>
      <c r="AU15" s="25">
        <f ca="1">AP15*'Ejercicio 3 - TIR'!$D$5</f>
        <v>11906.1290182476</v>
      </c>
      <c r="AV15" s="25">
        <f ca="1">AQ15*'Ejercicio 3 - TIR'!$D$5</f>
        <v>14373.7960293454</v>
      </c>
      <c r="AW15" s="25">
        <f ca="1">AR15*'Ejercicio 3 - TIR'!$D$5</f>
        <v>19529.4610562897</v>
      </c>
      <c r="AX15" s="25">
        <f ca="1">AS15*'Ejercicio 3 - TIR'!$D$5</f>
        <v>33344.9347727932</v>
      </c>
      <c r="AY15" s="25">
        <f ca="1">AT15*'Ejercicio 3 - TIR'!$D$5</f>
        <v>41129.3688279561</v>
      </c>
      <c r="AZ15" s="25">
        <f ca="1" t="shared" ref="AZ15:BD15" si="123">AJ15-AU15-AE15</f>
        <v>21626.7312852799</v>
      </c>
      <c r="BA15" s="25">
        <f ca="1" t="shared" si="123"/>
        <v>23316.3464038629</v>
      </c>
      <c r="BB15" s="25">
        <f ca="1" t="shared" si="123"/>
        <v>27521.7140753423</v>
      </c>
      <c r="BC15" s="25">
        <f ca="1" t="shared" si="123"/>
        <v>39779.7862776684</v>
      </c>
      <c r="BD15" s="25">
        <f ca="1" t="shared" si="123"/>
        <v>45614.5084178828</v>
      </c>
      <c r="BE15" s="25">
        <f ca="1" t="shared" ref="BE15:BI15" si="124">AZ15/Z15</f>
        <v>18632.9884473717</v>
      </c>
      <c r="BF15" s="25">
        <f ca="1" t="shared" si="124"/>
        <v>17399.5601376358</v>
      </c>
      <c r="BG15" s="25">
        <f ca="1" t="shared" si="124"/>
        <v>17651.732151999</v>
      </c>
      <c r="BH15" s="25">
        <f ca="1" t="shared" si="124"/>
        <v>20737.8670940704</v>
      </c>
      <c r="BI15" s="25">
        <f ca="1" t="shared" si="124"/>
        <v>19265.0129506437</v>
      </c>
      <c r="BJ15" s="25">
        <f ca="1" t="shared" si="26"/>
        <v>74187.877367945</v>
      </c>
      <c r="BK15" s="25">
        <f ca="1" t="shared" si="27"/>
        <v>34935.5309378386</v>
      </c>
      <c r="BL15" s="25">
        <f ca="1" t="shared" si="28"/>
        <v>109123.408305784</v>
      </c>
      <c r="BM15" s="25">
        <f ca="1">BK15*'Ejercicio 3 - TIR'!$D$5</f>
        <v>17467.7654689193</v>
      </c>
      <c r="BN15" s="25">
        <f ca="1" t="shared" si="29"/>
        <v>91655.6428368644</v>
      </c>
      <c r="BO15" s="25">
        <f ca="1" t="shared" si="30"/>
        <v>38710.2088238119</v>
      </c>
      <c r="BP15" s="25">
        <f ca="1" t="shared" si="31"/>
        <v>-105106.858855679</v>
      </c>
      <c r="BQ15" s="25">
        <f ca="1" t="shared" ref="BQ15:BT15" si="125">BE15</f>
        <v>18632.9884473717</v>
      </c>
      <c r="BR15" s="25">
        <f ca="1" t="shared" si="125"/>
        <v>17399.5601376358</v>
      </c>
      <c r="BS15" s="25">
        <f ca="1" t="shared" si="125"/>
        <v>17651.732151999</v>
      </c>
      <c r="BT15" s="25">
        <f ca="1" t="shared" si="125"/>
        <v>20737.8670940704</v>
      </c>
      <c r="BU15" s="25">
        <f ca="1" t="shared" si="33"/>
        <v>57975.2217744556</v>
      </c>
      <c r="BV15" s="27">
        <f ca="1" t="shared" si="34"/>
        <v>6.72616404735784</v>
      </c>
    </row>
    <row r="16" ht="15" customHeight="1" spans="1:74">
      <c r="A16" s="23">
        <v>15</v>
      </c>
      <c r="B16" s="24">
        <f ca="1" t="shared" ref="B16:F16" si="126">RAND()</f>
        <v>0.199939826726164</v>
      </c>
      <c r="C16" s="25">
        <f ca="1">IF(B16&lt;=('Ejercicio 3 - TIR'!$D$13-'Ejercicio 3 - TIR'!$C$13)/('Ejercicio 3 - TIR'!$E$13-'Ejercicio 3 - TIR'!$C$13),'Ejercicio 3 - TIR'!$C$13+SQRT(('Ejercicio 3 - TIR'!$E$13-'Ejercicio 3 - TIR'!$C$13)*('Ejercicio 3 - TIR'!$D$13-'Ejercicio 3 - TIR'!$C$13)*B16),'Ejercicio 3 - TIR'!$E$13-SQRT(('Ejercicio 3 - TIR'!$E$13-'Ejercicio 3 - TIR'!$C$13)*('Ejercicio 3 - TIR'!$E$13-'Ejercicio 3 - TIR'!$D$13)*(1-B16)))</f>
        <v>68942.9262934716</v>
      </c>
      <c r="D16" s="24">
        <f ca="1" t="shared" si="126"/>
        <v>0.917603970605173</v>
      </c>
      <c r="E16" s="25">
        <f ca="1">IF(D16&lt;=('Ejercicio 3 - TIR'!$D$14-'Ejercicio 3 - TIR'!$C$14)/('Ejercicio 3 - TIR'!$E$14-'Ejercicio 3 - TIR'!$C$14),'Ejercicio 3 - TIR'!$C$14+SQRT(('Ejercicio 3 - TIR'!$E$14-'Ejercicio 3 - TIR'!$C$14)*('Ejercicio 3 - TIR'!$D$14-'Ejercicio 3 - TIR'!$C$14)*D16),'Ejercicio 3 - TIR'!$E$14-SQRT(('Ejercicio 3 - TIR'!$E$14-'Ejercicio 3 - TIR'!$C$14)*('Ejercicio 3 - TIR'!$E$14-'Ejercicio 3 - TIR'!$D$14)*(1-D16)))</f>
        <v>36484.4055397097</v>
      </c>
      <c r="F16" s="24">
        <f ca="1" t="shared" si="126"/>
        <v>0.962898697078505</v>
      </c>
      <c r="G16" s="25">
        <f ca="1">IF(F16&lt;=('Ejercicio 3 - TIR'!$D$18-'Ejercicio 3 - TIR'!$C$18)/('Ejercicio 3 - TIR'!$E$18-'Ejercicio 3 - TIR'!$C$18),'Ejercicio 3 - TIR'!$C$18+SQRT(('Ejercicio 3 - TIR'!$E$18-'Ejercicio 3 - TIR'!$C$18)*('Ejercicio 3 - TIR'!$D$18-'Ejercicio 3 - TIR'!$C$18)*F16),'Ejercicio 3 - TIR'!$E$18-SQRT(('Ejercicio 3 - TIR'!$E$18-'Ejercicio 3 - TIR'!$C$18)*('Ejercicio 3 - TIR'!$E$18-'Ejercicio 3 - TIR'!$D$18)*(1-F16)))</f>
        <v>43331.887977649</v>
      </c>
      <c r="H16" s="24">
        <f ca="1" t="shared" ref="H16:L16" si="127">RAND()</f>
        <v>0.60813690224743</v>
      </c>
      <c r="I16" s="25">
        <f ca="1">IF(H16&lt;=('Ejercicio 3 - TIR'!$D$18-'Ejercicio 3 - TIR'!$C$18)/('Ejercicio 3 - TIR'!$E$18-'Ejercicio 3 - TIR'!$C$18),'Ejercicio 3 - TIR'!$C$18+SQRT(('Ejercicio 3 - TIR'!$E$18-'Ejercicio 3 - TIR'!$C$18)*('Ejercicio 3 - TIR'!$D$18-'Ejercicio 3 - TIR'!$C$18)*H16),'Ejercicio 3 - TIR'!$E$18-SQRT(('Ejercicio 3 - TIR'!$E$18-'Ejercicio 3 - TIR'!$C$18)*('Ejercicio 3 - TIR'!$E$18-'Ejercicio 3 - TIR'!$D$18)*(1-H16)))</f>
        <v>39550.9442118104</v>
      </c>
      <c r="J16" s="24">
        <f ca="1" t="shared" si="127"/>
        <v>0.0844604277624488</v>
      </c>
      <c r="K16" s="25">
        <f ca="1">IF(J16&lt;=('Ejercicio 3 - TIR'!$D$18-'Ejercicio 3 - TIR'!$C$18)/('Ejercicio 3 - TIR'!$E$18-'Ejercicio 3 - TIR'!$C$18),'Ejercicio 3 - TIR'!$C$18+SQRT(('Ejercicio 3 - TIR'!$E$18-'Ejercicio 3 - TIR'!$C$18)*('Ejercicio 3 - TIR'!$D$18-'Ejercicio 3 - TIR'!$C$18)*J16),'Ejercicio 3 - TIR'!$E$18-SQRT(('Ejercicio 3 - TIR'!$E$18-'Ejercicio 3 - TIR'!$C$18)*('Ejercicio 3 - TIR'!$E$18-'Ejercicio 3 - TIR'!$D$18)*(1-J16)))</f>
        <v>33559.3628874234</v>
      </c>
      <c r="L16" s="24">
        <f ca="1" t="shared" si="127"/>
        <v>0.663053089446594</v>
      </c>
      <c r="M16" s="25">
        <f ca="1">IF(L16&lt;=('Ejercicio 3 - TIR'!$D$18-'Ejercicio 3 - TIR'!$C$18)/('Ejercicio 3 - TIR'!$E$18-'Ejercicio 3 - TIR'!$C$18),'Ejercicio 3 - TIR'!$C$18+SQRT(('Ejercicio 3 - TIR'!$E$18-'Ejercicio 3 - TIR'!$C$18)*('Ejercicio 3 - TIR'!$D$18-'Ejercicio 3 - TIR'!$C$18)*L16),'Ejercicio 3 - TIR'!$E$18-SQRT(('Ejercicio 3 - TIR'!$E$18-'Ejercicio 3 - TIR'!$C$18)*('Ejercicio 3 - TIR'!$E$18-'Ejercicio 3 - TIR'!$D$18)*(1-L16)))</f>
        <v>39972.8613455211</v>
      </c>
      <c r="N16" s="24">
        <f ca="1" t="shared" ref="N16:R16" si="128">RAND()</f>
        <v>0.49713845204431</v>
      </c>
      <c r="O16" s="25">
        <f ca="1">IF(N16&lt;=('Ejercicio 3 - TIR'!$D$18-'Ejercicio 3 - TIR'!$C$18)/('Ejercicio 3 - TIR'!$E$18-'Ejercicio 3 - TIR'!$C$18),'Ejercicio 3 - TIR'!$C$18+SQRT(('Ejercicio 3 - TIR'!$E$18-'Ejercicio 3 - TIR'!$C$18)*('Ejercicio 3 - TIR'!$D$18-'Ejercicio 3 - TIR'!$C$18)*N16),'Ejercicio 3 - TIR'!$E$18-SQRT(('Ejercicio 3 - TIR'!$E$18-'Ejercicio 3 - TIR'!$C$18)*('Ejercicio 3 - TIR'!$E$18-'Ejercicio 3 - TIR'!$D$18)*(1-N16)))</f>
        <v>38635.4367467226</v>
      </c>
      <c r="P16" s="24">
        <f ca="1" t="shared" si="128"/>
        <v>0.183031458425468</v>
      </c>
      <c r="Q16" s="26">
        <f ca="1">IF(P16&lt;=('Ejercicio 3 - TIR'!$D$22-'Ejercicio 3 - TIR'!$C$22)/('Ejercicio 3 - TIR'!$E$22-'Ejercicio 3 - TIR'!$C$22),'Ejercicio 3 - TIR'!$C$22+SQRT(('Ejercicio 3 - TIR'!$E$22-'Ejercicio 3 - TIR'!$C$22)*('Ejercicio 3 - TIR'!$D$22-'Ejercicio 3 - TIR'!$C$22)*P16),'Ejercicio 3 - TIR'!$E$22-SQRT(('Ejercicio 3 - TIR'!$E$22-'Ejercicio 3 - TIR'!$C$22)*('Ejercicio 3 - TIR'!$E$22-'Ejercicio 3 - TIR'!$D$22)*(1-P16)))</f>
        <v>0.138150940062868</v>
      </c>
      <c r="R16" s="24">
        <f ca="1" t="shared" si="128"/>
        <v>0.762660444413313</v>
      </c>
      <c r="S16" s="26">
        <f ca="1">IF(R16&lt;=('Ejercicio 3 - TIR'!$D$23-'Ejercicio 3 - TIR'!$C$23)/('Ejercicio 3 - TIR'!$E$23-'Ejercicio 3 - TIR'!$C$23),'Ejercicio 3 - TIR'!$C$23+SQRT(('Ejercicio 3 - TIR'!$E$23-'Ejercicio 3 - TIR'!$C$23)*('Ejercicio 3 - TIR'!$D$23-'Ejercicio 3 - TIR'!$C$23)*R16),'Ejercicio 3 - TIR'!$E$23-SQRT(('Ejercicio 3 - TIR'!$E$23-'Ejercicio 3 - TIR'!$C$23)*('Ejercicio 3 - TIR'!$E$23-'Ejercicio 3 - TIR'!$D$23)*(1-R16)))</f>
        <v>0.159330911968448</v>
      </c>
      <c r="T16" s="24">
        <f ca="1" t="shared" ref="T16:X16" si="129">RAND()</f>
        <v>0.174653189216033</v>
      </c>
      <c r="U16" s="26">
        <f ca="1">IF(T16&lt;=('Ejercicio 3 - TIR'!$D$24-'Ejercicio 3 - TIR'!$C$24)/('Ejercicio 3 - TIR'!$E$24-'Ejercicio 3 - TIR'!$C$24),'Ejercicio 3 - TIR'!$C$24+SQRT(('Ejercicio 3 - TIR'!$E$24-'Ejercicio 3 - TIR'!$C$24)*('Ejercicio 3 - TIR'!$D$24-'Ejercicio 3 - TIR'!$C$24)*T16),'Ejercicio 3 - TIR'!$E$24-SQRT(('Ejercicio 3 - TIR'!$E$24-'Ejercicio 3 - TIR'!$C$24)*('Ejercicio 3 - TIR'!$E$24-'Ejercicio 3 - TIR'!$D$24)*(1-T16)))</f>
        <v>0.169151284483127</v>
      </c>
      <c r="V16" s="24">
        <f ca="1" t="shared" si="129"/>
        <v>0.399586887016643</v>
      </c>
      <c r="W16" s="26">
        <f ca="1">IF(V16&lt;=('Ejercicio 3 - TIR'!$D$25-'Ejercicio 3 - TIR'!$C$25)/('Ejercicio 3 - TIR'!$E$25-'Ejercicio 3 - TIR'!$C$25),'Ejercicio 3 - TIR'!$C$25+SQRT(('Ejercicio 3 - TIR'!$E$25-'Ejercicio 3 - TIR'!$C$25)*('Ejercicio 3 - TIR'!$D$25-'Ejercicio 3 - TIR'!$C$25)*V16),'Ejercicio 3 - TIR'!$E$25-SQRT(('Ejercicio 3 - TIR'!$E$25-'Ejercicio 3 - TIR'!$C$25)*('Ejercicio 3 - TIR'!$E$25-'Ejercicio 3 - TIR'!$D$25)*(1-V16)))</f>
        <v>0.204158469752399</v>
      </c>
      <c r="X16" s="24">
        <f ca="1" t="shared" si="129"/>
        <v>0.351280822326514</v>
      </c>
      <c r="Y16" s="26">
        <f ca="1">IF(X16&lt;=('Ejercicio 3 - TIR'!$D$26-'Ejercicio 3 - TIR'!$C$26)/('Ejercicio 3 - TIR'!$E$26-'Ejercicio 3 - TIR'!$C$26),'Ejercicio 3 - TIR'!$C$26+SQRT(('Ejercicio 3 - TIR'!$E$26-'Ejercicio 3 - TIR'!$C$26)*('Ejercicio 3 - TIR'!$D$26-'Ejercicio 3 - TIR'!$C$26)*X16),'Ejercicio 3 - TIR'!$E$26-SQRT(('Ejercicio 3 - TIR'!$E$26-'Ejercicio 3 - TIR'!$C$26)*('Ejercicio 3 - TIR'!$E$26-'Ejercicio 3 - TIR'!$D$26)*(1-X16)))</f>
        <v>0.220813147072709</v>
      </c>
      <c r="Z16" s="24">
        <f ca="1" t="shared" si="4"/>
        <v>1.13815094006287</v>
      </c>
      <c r="AA16" s="24">
        <f ca="1" t="shared" si="5"/>
        <v>1.31949356730083</v>
      </c>
      <c r="AB16" s="24">
        <f ca="1" t="shared" si="6"/>
        <v>1.54268759907699</v>
      </c>
      <c r="AC16" s="24">
        <f ca="1" t="shared" si="7"/>
        <v>1.85764033861055</v>
      </c>
      <c r="AD16" s="24">
        <f ca="1" t="shared" si="8"/>
        <v>2.26783174790836</v>
      </c>
      <c r="AE16" s="23">
        <f ca="1" t="shared" si="9"/>
        <v>5040.35492294581</v>
      </c>
      <c r="AF16" s="23">
        <f ca="1" t="shared" si="10"/>
        <v>5843.43926946343</v>
      </c>
      <c r="AG16" s="23">
        <f ca="1" t="shared" si="11"/>
        <v>6831.86452769231</v>
      </c>
      <c r="AH16" s="23">
        <f ca="1" t="shared" si="12"/>
        <v>8226.64753522167</v>
      </c>
      <c r="AI16" s="23">
        <f ca="1" t="shared" si="13"/>
        <v>10043.1994673319</v>
      </c>
      <c r="AJ16" s="25">
        <f ca="1" t="shared" si="14"/>
        <v>49318.2290364601</v>
      </c>
      <c r="AK16" s="25">
        <f ca="1" t="shared" si="15"/>
        <v>52187.2164681579</v>
      </c>
      <c r="AL16" s="25">
        <f ca="1" t="shared" si="16"/>
        <v>51771.6129593527</v>
      </c>
      <c r="AM16" s="25">
        <f ca="1" t="shared" si="17"/>
        <v>74255.1996851265</v>
      </c>
      <c r="AN16" s="25">
        <f ca="1" t="shared" si="18"/>
        <v>87618.6700485227</v>
      </c>
      <c r="AO16" s="25">
        <f ca="1">C16/'Ejercicio 3 - TIR'!$D$7</f>
        <v>13788.5852586943</v>
      </c>
      <c r="AP16" s="25">
        <f ca="1" t="shared" si="19"/>
        <v>35529.6437777657</v>
      </c>
      <c r="AQ16" s="25">
        <f ca="1" t="shared" si="20"/>
        <v>38398.6312094636</v>
      </c>
      <c r="AR16" s="25">
        <f ca="1" t="shared" si="21"/>
        <v>37983.0277006584</v>
      </c>
      <c r="AS16" s="25">
        <f ca="1" t="shared" si="22"/>
        <v>60466.6144264322</v>
      </c>
      <c r="AT16" s="25">
        <f ca="1" t="shared" si="23"/>
        <v>73830.0847898284</v>
      </c>
      <c r="AU16" s="25">
        <f ca="1">AP16*'Ejercicio 3 - TIR'!$D$5</f>
        <v>17764.8218888829</v>
      </c>
      <c r="AV16" s="25">
        <f ca="1">AQ16*'Ejercicio 3 - TIR'!$D$5</f>
        <v>19199.3156047318</v>
      </c>
      <c r="AW16" s="25">
        <f ca="1">AR16*'Ejercicio 3 - TIR'!$D$5</f>
        <v>18991.5138503292</v>
      </c>
      <c r="AX16" s="25">
        <f ca="1">AS16*'Ejercicio 3 - TIR'!$D$5</f>
        <v>30233.3072132161</v>
      </c>
      <c r="AY16" s="25">
        <f ca="1">AT16*'Ejercicio 3 - TIR'!$D$5</f>
        <v>36915.0423949142</v>
      </c>
      <c r="AZ16" s="25">
        <f ca="1" t="shared" ref="AZ16:BD16" si="130">AJ16-AU16-AE16</f>
        <v>26513.0522246314</v>
      </c>
      <c r="BA16" s="25">
        <f ca="1" t="shared" si="130"/>
        <v>27144.4615939627</v>
      </c>
      <c r="BB16" s="25">
        <f ca="1" t="shared" si="130"/>
        <v>25948.2345813312</v>
      </c>
      <c r="BC16" s="25">
        <f ca="1" t="shared" si="130"/>
        <v>35795.2449366887</v>
      </c>
      <c r="BD16" s="25">
        <f ca="1" t="shared" si="130"/>
        <v>40660.4281862766</v>
      </c>
      <c r="BE16" s="25">
        <f ca="1" t="shared" ref="BE16:BI16" si="131">AZ16/Z16</f>
        <v>23294.8471871111</v>
      </c>
      <c r="BF16" s="25">
        <f ca="1" t="shared" si="131"/>
        <v>20571.8786863733</v>
      </c>
      <c r="BG16" s="25">
        <f ca="1" t="shared" si="131"/>
        <v>16820.1485491012</v>
      </c>
      <c r="BH16" s="25">
        <f ca="1" t="shared" si="131"/>
        <v>19269.2009280237</v>
      </c>
      <c r="BI16" s="25">
        <f ca="1" t="shared" si="131"/>
        <v>17929.208471386</v>
      </c>
      <c r="BJ16" s="25">
        <f ca="1" t="shared" si="26"/>
        <v>82740.4931865172</v>
      </c>
      <c r="BK16" s="25">
        <f ca="1" t="shared" si="27"/>
        <v>31270.1914084082</v>
      </c>
      <c r="BL16" s="25">
        <f ca="1" t="shared" si="28"/>
        <v>114010.684594925</v>
      </c>
      <c r="BM16" s="25">
        <f ca="1">BK16*'Ejercicio 3 - TIR'!$D$5</f>
        <v>15635.0957042041</v>
      </c>
      <c r="BN16" s="25">
        <f ca="1" t="shared" si="29"/>
        <v>98375.5888907213</v>
      </c>
      <c r="BO16" s="25">
        <f ca="1" t="shared" si="30"/>
        <v>43378.6981690568</v>
      </c>
      <c r="BP16" s="25">
        <f ca="1" t="shared" si="31"/>
        <v>-105427.331833181</v>
      </c>
      <c r="BQ16" s="25">
        <f ca="1" t="shared" ref="BQ16:BT16" si="132">BE16</f>
        <v>23294.8471871111</v>
      </c>
      <c r="BR16" s="25">
        <f ca="1" t="shared" si="132"/>
        <v>20571.8786863733</v>
      </c>
      <c r="BS16" s="25">
        <f ca="1" t="shared" si="132"/>
        <v>16820.1485491012</v>
      </c>
      <c r="BT16" s="25">
        <f ca="1" t="shared" si="132"/>
        <v>19269.2009280237</v>
      </c>
      <c r="BU16" s="25">
        <f ca="1" t="shared" si="33"/>
        <v>61307.9066404428</v>
      </c>
      <c r="BV16" s="27">
        <f ca="1" t="shared" si="34"/>
        <v>8.92014461914756</v>
      </c>
    </row>
    <row r="17" ht="15" customHeight="1" spans="1:74">
      <c r="A17" s="23">
        <v>16</v>
      </c>
      <c r="B17" s="24">
        <f ca="1" t="shared" ref="B17:F17" si="133">RAND()</f>
        <v>0.270381703649912</v>
      </c>
      <c r="C17" s="25">
        <f ca="1">IF(B17&lt;=('Ejercicio 3 - TIR'!$D$13-'Ejercicio 3 - TIR'!$C$13)/('Ejercicio 3 - TIR'!$E$13-'Ejercicio 3 - TIR'!$C$13),'Ejercicio 3 - TIR'!$C$13+SQRT(('Ejercicio 3 - TIR'!$E$13-'Ejercicio 3 - TIR'!$C$13)*('Ejercicio 3 - TIR'!$D$13-'Ejercicio 3 - TIR'!$C$13)*B17),'Ejercicio 3 - TIR'!$E$13-SQRT(('Ejercicio 3 - TIR'!$E$13-'Ejercicio 3 - TIR'!$C$13)*('Ejercicio 3 - TIR'!$E$13-'Ejercicio 3 - TIR'!$D$13)*(1-B17)))</f>
        <v>70410.4417805858</v>
      </c>
      <c r="D17" s="24">
        <f ca="1" t="shared" si="133"/>
        <v>0.352116489840903</v>
      </c>
      <c r="E17" s="25">
        <f ca="1">IF(D17&lt;=('Ejercicio 3 - TIR'!$D$14-'Ejercicio 3 - TIR'!$C$14)/('Ejercicio 3 - TIR'!$E$14-'Ejercicio 3 - TIR'!$C$14),'Ejercicio 3 - TIR'!$C$14+SQRT(('Ejercicio 3 - TIR'!$E$14-'Ejercicio 3 - TIR'!$C$14)*('Ejercicio 3 - TIR'!$D$14-'Ejercicio 3 - TIR'!$C$14)*D17),'Ejercicio 3 - TIR'!$E$14-SQRT(('Ejercicio 3 - TIR'!$E$14-'Ejercicio 3 - TIR'!$C$14)*('Ejercicio 3 - TIR'!$E$14-'Ejercicio 3 - TIR'!$D$14)*(1-D17)))</f>
        <v>30141.880172981</v>
      </c>
      <c r="F17" s="24">
        <f ca="1" t="shared" si="133"/>
        <v>0.786272660795974</v>
      </c>
      <c r="G17" s="25">
        <f ca="1">IF(F17&lt;=('Ejercicio 3 - TIR'!$D$18-'Ejercicio 3 - TIR'!$C$18)/('Ejercicio 3 - TIR'!$E$18-'Ejercicio 3 - TIR'!$C$18),'Ejercicio 3 - TIR'!$C$18+SQRT(('Ejercicio 3 - TIR'!$E$18-'Ejercicio 3 - TIR'!$C$18)*('Ejercicio 3 - TIR'!$D$18-'Ejercicio 3 - TIR'!$C$18)*F17),'Ejercicio 3 - TIR'!$E$18-SQRT(('Ejercicio 3 - TIR'!$E$18-'Ejercicio 3 - TIR'!$C$18)*('Ejercicio 3 - TIR'!$E$18-'Ejercicio 3 - TIR'!$D$18)*(1-F17)))</f>
        <v>40996.3078989136</v>
      </c>
      <c r="H17" s="24">
        <f ca="1" t="shared" ref="H17:L17" si="134">RAND()</f>
        <v>0.835571799427633</v>
      </c>
      <c r="I17" s="25">
        <f ca="1">IF(H17&lt;=('Ejercicio 3 - TIR'!$D$18-'Ejercicio 3 - TIR'!$C$18)/('Ejercicio 3 - TIR'!$E$18-'Ejercicio 3 - TIR'!$C$18),'Ejercicio 3 - TIR'!$C$18+SQRT(('Ejercicio 3 - TIR'!$E$18-'Ejercicio 3 - TIR'!$C$18)*('Ejercicio 3 - TIR'!$D$18-'Ejercicio 3 - TIR'!$C$18)*H17),'Ejercicio 3 - TIR'!$E$18-SQRT(('Ejercicio 3 - TIR'!$E$18-'Ejercicio 3 - TIR'!$C$18)*('Ejercicio 3 - TIR'!$E$18-'Ejercicio 3 - TIR'!$D$18)*(1-H17)))</f>
        <v>41488.2888725114</v>
      </c>
      <c r="J17" s="24">
        <f ca="1" t="shared" si="134"/>
        <v>0.0787149644511407</v>
      </c>
      <c r="K17" s="25">
        <f ca="1">IF(J17&lt;=('Ejercicio 3 - TIR'!$D$18-'Ejercicio 3 - TIR'!$C$18)/('Ejercicio 3 - TIR'!$E$18-'Ejercicio 3 - TIR'!$C$18),'Ejercicio 3 - TIR'!$C$18+SQRT(('Ejercicio 3 - TIR'!$E$18-'Ejercicio 3 - TIR'!$C$18)*('Ejercicio 3 - TIR'!$D$18-'Ejercicio 3 - TIR'!$C$18)*J17),'Ejercicio 3 - TIR'!$E$18-SQRT(('Ejercicio 3 - TIR'!$E$18-'Ejercicio 3 - TIR'!$C$18)*('Ejercicio 3 - TIR'!$E$18-'Ejercicio 3 - TIR'!$D$18)*(1-J17)))</f>
        <v>33436.1671478074</v>
      </c>
      <c r="L17" s="24">
        <f ca="1" t="shared" si="134"/>
        <v>0.34339262545866</v>
      </c>
      <c r="M17" s="25">
        <f ca="1">IF(L17&lt;=('Ejercicio 3 - TIR'!$D$18-'Ejercicio 3 - TIR'!$C$18)/('Ejercicio 3 - TIR'!$E$18-'Ejercicio 3 - TIR'!$C$18),'Ejercicio 3 - TIR'!$C$18+SQRT(('Ejercicio 3 - TIR'!$E$18-'Ejercicio 3 - TIR'!$C$18)*('Ejercicio 3 - TIR'!$D$18-'Ejercicio 3 - TIR'!$C$18)*L17),'Ejercicio 3 - TIR'!$E$18-SQRT(('Ejercicio 3 - TIR'!$E$18-'Ejercicio 3 - TIR'!$C$18)*('Ejercicio 3 - TIR'!$E$18-'Ejercicio 3 - TIR'!$D$18)*(1-L17)))</f>
        <v>37176.9696821708</v>
      </c>
      <c r="N17" s="24">
        <f ca="1" t="shared" ref="N17:R17" si="135">RAND()</f>
        <v>0.756403493563129</v>
      </c>
      <c r="O17" s="25">
        <f ca="1">IF(N17&lt;=('Ejercicio 3 - TIR'!$D$18-'Ejercicio 3 - TIR'!$C$18)/('Ejercicio 3 - TIR'!$E$18-'Ejercicio 3 - TIR'!$C$18),'Ejercicio 3 - TIR'!$C$18+SQRT(('Ejercicio 3 - TIR'!$E$18-'Ejercicio 3 - TIR'!$C$18)*('Ejercicio 3 - TIR'!$D$18-'Ejercicio 3 - TIR'!$C$18)*N17),'Ejercicio 3 - TIR'!$E$18-SQRT(('Ejercicio 3 - TIR'!$E$18-'Ejercicio 3 - TIR'!$C$18)*('Ejercicio 3 - TIR'!$E$18-'Ejercicio 3 - TIR'!$D$18)*(1-N17)))</f>
        <v>40725.6885954852</v>
      </c>
      <c r="P17" s="24">
        <f ca="1" t="shared" si="135"/>
        <v>0.212356457912912</v>
      </c>
      <c r="Q17" s="26">
        <f ca="1">IF(P17&lt;=('Ejercicio 3 - TIR'!$D$22-'Ejercicio 3 - TIR'!$C$22)/('Ejercicio 3 - TIR'!$E$22-'Ejercicio 3 - TIR'!$C$22),'Ejercicio 3 - TIR'!$C$22+SQRT(('Ejercicio 3 - TIR'!$E$22-'Ejercicio 3 - TIR'!$C$22)*('Ejercicio 3 - TIR'!$D$22-'Ejercicio 3 - TIR'!$C$22)*P17),'Ejercicio 3 - TIR'!$E$22-SQRT(('Ejercicio 3 - TIR'!$E$22-'Ejercicio 3 - TIR'!$C$22)*('Ejercicio 3 - TIR'!$E$22-'Ejercicio 3 - TIR'!$D$22)*(1-P17)))</f>
        <v>0.139551000594426</v>
      </c>
      <c r="R17" s="24">
        <f ca="1" t="shared" si="135"/>
        <v>0.222729731403361</v>
      </c>
      <c r="S17" s="26">
        <f ca="1">IF(R17&lt;=('Ejercicio 3 - TIR'!$D$23-'Ejercicio 3 - TIR'!$C$23)/('Ejercicio 3 - TIR'!$E$23-'Ejercicio 3 - TIR'!$C$23),'Ejercicio 3 - TIR'!$C$23+SQRT(('Ejercicio 3 - TIR'!$E$23-'Ejercicio 3 - TIR'!$C$23)*('Ejercicio 3 - TIR'!$D$23-'Ejercicio 3 - TIR'!$C$23)*R17),'Ejercicio 3 - TIR'!$E$23-SQRT(('Ejercicio 3 - TIR'!$E$23-'Ejercicio 3 - TIR'!$C$23)*('Ejercicio 3 - TIR'!$E$23-'Ejercicio 3 - TIR'!$D$23)*(1-R17)))</f>
        <v>0.140022824888763</v>
      </c>
      <c r="T17" s="24">
        <f ca="1" t="shared" ref="T17:X17" si="136">RAND()</f>
        <v>0.752207015019143</v>
      </c>
      <c r="U17" s="26">
        <f ca="1">IF(T17&lt;=('Ejercicio 3 - TIR'!$D$24-'Ejercicio 3 - TIR'!$C$24)/('Ejercicio 3 - TIR'!$E$24-'Ejercicio 3 - TIR'!$C$24),'Ejercicio 3 - TIR'!$C$24+SQRT(('Ejercicio 3 - TIR'!$E$24-'Ejercicio 3 - TIR'!$C$24)*('Ejercicio 3 - TIR'!$D$24-'Ejercicio 3 - TIR'!$C$24)*T17),'Ejercicio 3 - TIR'!$E$24-SQRT(('Ejercicio 3 - TIR'!$E$24-'Ejercicio 3 - TIR'!$C$24)*('Ejercicio 3 - TIR'!$E$24-'Ejercicio 3 - TIR'!$D$24)*(1-T17)))</f>
        <v>0.193659530035582</v>
      </c>
      <c r="V17" s="24">
        <f ca="1" t="shared" si="136"/>
        <v>0.775973817331569</v>
      </c>
      <c r="W17" s="26">
        <f ca="1">IF(V17&lt;=('Ejercicio 3 - TIR'!$D$25-'Ejercicio 3 - TIR'!$C$25)/('Ejercicio 3 - TIR'!$E$25-'Ejercicio 3 - TIR'!$C$25),'Ejercicio 3 - TIR'!$C$25+SQRT(('Ejercicio 3 - TIR'!$E$25-'Ejercicio 3 - TIR'!$C$25)*('Ejercicio 3 - TIR'!$D$25-'Ejercicio 3 - TIR'!$C$25)*V17),'Ejercicio 3 - TIR'!$E$25-SQRT(('Ejercicio 3 - TIR'!$E$25-'Ejercicio 3 - TIR'!$C$25)*('Ejercicio 3 - TIR'!$E$25-'Ejercicio 3 - TIR'!$D$25)*(1-V17)))</f>
        <v>0.221998363631039</v>
      </c>
      <c r="X17" s="24">
        <f ca="1" t="shared" si="136"/>
        <v>0.143750213809411</v>
      </c>
      <c r="Y17" s="26">
        <f ca="1">IF(X17&lt;=('Ejercicio 3 - TIR'!$D$26-'Ejercicio 3 - TIR'!$C$26)/('Ejercicio 3 - TIR'!$E$26-'Ejercicio 3 - TIR'!$C$26),'Ejercicio 3 - TIR'!$C$26+SQRT(('Ejercicio 3 - TIR'!$E$26-'Ejercicio 3 - TIR'!$C$26)*('Ejercicio 3 - TIR'!$D$26-'Ejercicio 3 - TIR'!$C$26)*X17),'Ejercicio 3 - TIR'!$E$26-SQRT(('Ejercicio 3 - TIR'!$E$26-'Ejercicio 3 - TIR'!$C$26)*('Ejercicio 3 - TIR'!$E$26-'Ejercicio 3 - TIR'!$D$26)*(1-X17)))</f>
        <v>0.209700902956093</v>
      </c>
      <c r="Z17" s="24">
        <f ca="1" t="shared" si="4"/>
        <v>1.13955100059443</v>
      </c>
      <c r="AA17" s="24">
        <f ca="1" t="shared" si="5"/>
        <v>1.29911415080247</v>
      </c>
      <c r="AB17" s="24">
        <f ca="1" t="shared" si="6"/>
        <v>1.55069998670945</v>
      </c>
      <c r="AC17" s="24">
        <f ca="1" t="shared" si="7"/>
        <v>1.89495284624163</v>
      </c>
      <c r="AD17" s="24">
        <f ca="1" t="shared" si="8"/>
        <v>2.29232616915772</v>
      </c>
      <c r="AE17" s="23">
        <f ca="1" t="shared" si="9"/>
        <v>4206.32953793679</v>
      </c>
      <c r="AF17" s="23">
        <f ca="1" t="shared" si="10"/>
        <v>4795.31168225174</v>
      </c>
      <c r="AG17" s="23">
        <f ca="1" t="shared" si="11"/>
        <v>5723.96948901075</v>
      </c>
      <c r="AH17" s="23">
        <f ca="1" t="shared" si="12"/>
        <v>6994.68134904513</v>
      </c>
      <c r="AI17" s="23">
        <f ca="1" t="shared" si="13"/>
        <v>8461.47234383004</v>
      </c>
      <c r="AJ17" s="25">
        <f ca="1" t="shared" si="14"/>
        <v>46717.3836868841</v>
      </c>
      <c r="AK17" s="25">
        <f ca="1" t="shared" si="15"/>
        <v>53898.0231668603</v>
      </c>
      <c r="AL17" s="25">
        <f ca="1" t="shared" si="16"/>
        <v>51849.4639517201</v>
      </c>
      <c r="AM17" s="25">
        <f ca="1" t="shared" si="17"/>
        <v>70448.6045138683</v>
      </c>
      <c r="AN17" s="25">
        <f ca="1" t="shared" si="18"/>
        <v>93356.5617243987</v>
      </c>
      <c r="AO17" s="25">
        <f ca="1">C17/'Ejercicio 3 - TIR'!$D$7</f>
        <v>14082.0883561172</v>
      </c>
      <c r="AP17" s="25">
        <f ca="1" t="shared" si="19"/>
        <v>32635.295330767</v>
      </c>
      <c r="AQ17" s="25">
        <f ca="1" t="shared" si="20"/>
        <v>39815.9348107432</v>
      </c>
      <c r="AR17" s="25">
        <f ca="1" t="shared" si="21"/>
        <v>37767.3755956029</v>
      </c>
      <c r="AS17" s="25">
        <f ca="1" t="shared" si="22"/>
        <v>56366.5161577511</v>
      </c>
      <c r="AT17" s="25">
        <f ca="1" t="shared" si="23"/>
        <v>79274.4733682815</v>
      </c>
      <c r="AU17" s="25">
        <f ca="1">AP17*'Ejercicio 3 - TIR'!$D$5</f>
        <v>16317.6476653835</v>
      </c>
      <c r="AV17" s="25">
        <f ca="1">AQ17*'Ejercicio 3 - TIR'!$D$5</f>
        <v>19907.9674053716</v>
      </c>
      <c r="AW17" s="25">
        <f ca="1">AR17*'Ejercicio 3 - TIR'!$D$5</f>
        <v>18883.6877978015</v>
      </c>
      <c r="AX17" s="25">
        <f ca="1">AS17*'Ejercicio 3 - TIR'!$D$5</f>
        <v>28183.2580788756</v>
      </c>
      <c r="AY17" s="25">
        <f ca="1">AT17*'Ejercicio 3 - TIR'!$D$5</f>
        <v>39637.2366841408</v>
      </c>
      <c r="AZ17" s="25">
        <f ca="1" t="shared" ref="AZ17:BD17" si="137">AJ17-AU17-AE17</f>
        <v>26193.4064835638</v>
      </c>
      <c r="BA17" s="25">
        <f ca="1" t="shared" si="137"/>
        <v>29194.744079237</v>
      </c>
      <c r="BB17" s="25">
        <f ca="1" t="shared" si="137"/>
        <v>27241.8066649079</v>
      </c>
      <c r="BC17" s="25">
        <f ca="1" t="shared" si="137"/>
        <v>35270.6650859476</v>
      </c>
      <c r="BD17" s="25">
        <f ca="1" t="shared" si="137"/>
        <v>45257.8526964279</v>
      </c>
      <c r="BE17" s="25">
        <f ca="1" t="shared" ref="BE17:BI17" si="138">AZ17/Z17</f>
        <v>22985.725491795</v>
      </c>
      <c r="BF17" s="25">
        <f ca="1" t="shared" si="138"/>
        <v>22472.8089222977</v>
      </c>
      <c r="BG17" s="25">
        <f ca="1" t="shared" si="138"/>
        <v>17567.4256131995</v>
      </c>
      <c r="BH17" s="25">
        <f ca="1" t="shared" si="138"/>
        <v>18612.9513227213</v>
      </c>
      <c r="BI17" s="25">
        <f ca="1" t="shared" si="138"/>
        <v>19743.1994213359</v>
      </c>
      <c r="BJ17" s="25">
        <f ca="1" t="shared" si="26"/>
        <v>69095.0207081405</v>
      </c>
      <c r="BK17" s="25">
        <f ca="1" t="shared" si="27"/>
        <v>32280.7396551185</v>
      </c>
      <c r="BL17" s="25">
        <f ca="1" t="shared" si="28"/>
        <v>101375.760363259</v>
      </c>
      <c r="BM17" s="25">
        <f ca="1">BK17*'Ejercicio 3 - TIR'!$D$5</f>
        <v>16140.3698275593</v>
      </c>
      <c r="BN17" s="25">
        <f ca="1" t="shared" si="29"/>
        <v>85235.3905356998</v>
      </c>
      <c r="BO17" s="25">
        <f ca="1" t="shared" si="30"/>
        <v>37182.9243510396</v>
      </c>
      <c r="BP17" s="25">
        <f ca="1" t="shared" si="31"/>
        <v>-100552.321953567</v>
      </c>
      <c r="BQ17" s="25">
        <f ca="1" t="shared" ref="BQ17:BT17" si="139">BE17</f>
        <v>22985.725491795</v>
      </c>
      <c r="BR17" s="25">
        <f ca="1" t="shared" si="139"/>
        <v>22472.8089222977</v>
      </c>
      <c r="BS17" s="25">
        <f ca="1" t="shared" si="139"/>
        <v>17567.4256131995</v>
      </c>
      <c r="BT17" s="25">
        <f ca="1" t="shared" si="139"/>
        <v>18612.9513227213</v>
      </c>
      <c r="BU17" s="25">
        <f ca="1" t="shared" si="33"/>
        <v>56926.1237723755</v>
      </c>
      <c r="BV17" s="27">
        <f ca="1" t="shared" si="34"/>
        <v>10.0591237951781</v>
      </c>
    </row>
    <row r="18" ht="15" customHeight="1" spans="1:74">
      <c r="A18" s="23">
        <v>17</v>
      </c>
      <c r="B18" s="24">
        <f ca="1" t="shared" ref="B18:F18" si="140">RAND()</f>
        <v>0.691860527996094</v>
      </c>
      <c r="C18" s="25">
        <f ca="1">IF(B18&lt;=('Ejercicio 3 - TIR'!$D$13-'Ejercicio 3 - TIR'!$C$13)/('Ejercicio 3 - TIR'!$E$13-'Ejercicio 3 - TIR'!$C$13),'Ejercicio 3 - TIR'!$C$13+SQRT(('Ejercicio 3 - TIR'!$E$13-'Ejercicio 3 - TIR'!$C$13)*('Ejercicio 3 - TIR'!$D$13-'Ejercicio 3 - TIR'!$C$13)*B18),'Ejercicio 3 - TIR'!$E$13-SQRT(('Ejercicio 3 - TIR'!$E$13-'Ejercicio 3 - TIR'!$C$13)*('Ejercicio 3 - TIR'!$E$13-'Ejercicio 3 - TIR'!$D$13)*(1-B18)))</f>
        <v>80770.6639114948</v>
      </c>
      <c r="D18" s="24">
        <f ca="1" t="shared" si="140"/>
        <v>0.583464023987261</v>
      </c>
      <c r="E18" s="25">
        <f ca="1">IF(D18&lt;=('Ejercicio 3 - TIR'!$D$14-'Ejercicio 3 - TIR'!$C$14)/('Ejercicio 3 - TIR'!$E$14-'Ejercicio 3 - TIR'!$C$14),'Ejercicio 3 - TIR'!$C$14+SQRT(('Ejercicio 3 - TIR'!$E$14-'Ejercicio 3 - TIR'!$C$14)*('Ejercicio 3 - TIR'!$D$14-'Ejercicio 3 - TIR'!$C$14)*D18),'Ejercicio 3 - TIR'!$E$14-SQRT(('Ejercicio 3 - TIR'!$E$14-'Ejercicio 3 - TIR'!$C$14)*('Ejercicio 3 - TIR'!$E$14-'Ejercicio 3 - TIR'!$D$14)*(1-D18)))</f>
        <v>32095.5457872216</v>
      </c>
      <c r="F18" s="24">
        <f ca="1" t="shared" si="140"/>
        <v>0.759334528561035</v>
      </c>
      <c r="G18" s="25">
        <f ca="1">IF(F18&lt;=('Ejercicio 3 - TIR'!$D$18-'Ejercicio 3 - TIR'!$C$18)/('Ejercicio 3 - TIR'!$E$18-'Ejercicio 3 - TIR'!$C$18),'Ejercicio 3 - TIR'!$C$18+SQRT(('Ejercicio 3 - TIR'!$E$18-'Ejercicio 3 - TIR'!$C$18)*('Ejercicio 3 - TIR'!$D$18-'Ejercicio 3 - TIR'!$C$18)*F18),'Ejercicio 3 - TIR'!$E$18-SQRT(('Ejercicio 3 - TIR'!$E$18-'Ejercicio 3 - TIR'!$C$18)*('Ejercicio 3 - TIR'!$E$18-'Ejercicio 3 - TIR'!$D$18)*(1-F18)))</f>
        <v>40751.4813925413</v>
      </c>
      <c r="H18" s="24">
        <f ca="1" t="shared" ref="H18:L18" si="141">RAND()</f>
        <v>0.563289728588295</v>
      </c>
      <c r="I18" s="25">
        <f ca="1">IF(H18&lt;=('Ejercicio 3 - TIR'!$D$18-'Ejercicio 3 - TIR'!$C$18)/('Ejercicio 3 - TIR'!$E$18-'Ejercicio 3 - TIR'!$C$18),'Ejercicio 3 - TIR'!$C$18+SQRT(('Ejercicio 3 - TIR'!$E$18-'Ejercicio 3 - TIR'!$C$18)*('Ejercicio 3 - TIR'!$D$18-'Ejercicio 3 - TIR'!$C$18)*H18),'Ejercicio 3 - TIR'!$E$18-SQRT(('Ejercicio 3 - TIR'!$E$18-'Ejercicio 3 - TIR'!$C$18)*('Ejercicio 3 - TIR'!$E$18-'Ejercicio 3 - TIR'!$D$18)*(1-H18)))</f>
        <v>39192.0323807221</v>
      </c>
      <c r="J18" s="24">
        <f ca="1" t="shared" si="141"/>
        <v>0.575044747640116</v>
      </c>
      <c r="K18" s="25">
        <f ca="1">IF(J18&lt;=('Ejercicio 3 - TIR'!$D$18-'Ejercicio 3 - TIR'!$C$18)/('Ejercicio 3 - TIR'!$E$18-'Ejercicio 3 - TIR'!$C$18),'Ejercicio 3 - TIR'!$C$18+SQRT(('Ejercicio 3 - TIR'!$E$18-'Ejercicio 3 - TIR'!$C$18)*('Ejercicio 3 - TIR'!$D$18-'Ejercicio 3 - TIR'!$C$18)*J18),'Ejercicio 3 - TIR'!$E$18-SQRT(('Ejercicio 3 - TIR'!$E$18-'Ejercicio 3 - TIR'!$C$18)*('Ejercicio 3 - TIR'!$E$18-'Ejercicio 3 - TIR'!$D$18)*(1-J18)))</f>
        <v>39287.449173267</v>
      </c>
      <c r="L18" s="24">
        <f ca="1" t="shared" si="141"/>
        <v>0.0362930762731568</v>
      </c>
      <c r="M18" s="25">
        <f ca="1">IF(L18&lt;=('Ejercicio 3 - TIR'!$D$18-'Ejercicio 3 - TIR'!$C$18)/('Ejercicio 3 - TIR'!$E$18-'Ejercicio 3 - TIR'!$C$18),'Ejercicio 3 - TIR'!$C$18+SQRT(('Ejercicio 3 - TIR'!$E$18-'Ejercicio 3 - TIR'!$C$18)*('Ejercicio 3 - TIR'!$D$18-'Ejercicio 3 - TIR'!$C$18)*L18),'Ejercicio 3 - TIR'!$E$18-SQRT(('Ejercicio 3 - TIR'!$E$18-'Ejercicio 3 - TIR'!$C$18)*('Ejercicio 3 - TIR'!$E$18-'Ejercicio 3 - TIR'!$D$18)*(1-L18)))</f>
        <v>32333.2298302939</v>
      </c>
      <c r="N18" s="24">
        <f ca="1" t="shared" ref="N18:R18" si="142">RAND()</f>
        <v>0.285972512355555</v>
      </c>
      <c r="O18" s="25">
        <f ca="1">IF(N18&lt;=('Ejercicio 3 - TIR'!$D$18-'Ejercicio 3 - TIR'!$C$18)/('Ejercicio 3 - TIR'!$E$18-'Ejercicio 3 - TIR'!$C$18),'Ejercicio 3 - TIR'!$C$18+SQRT(('Ejercicio 3 - TIR'!$E$18-'Ejercicio 3 - TIR'!$C$18)*('Ejercicio 3 - TIR'!$D$18-'Ejercicio 3 - TIR'!$C$18)*N18),'Ejercicio 3 - TIR'!$E$18-SQRT(('Ejercicio 3 - TIR'!$E$18-'Ejercicio 3 - TIR'!$C$18)*('Ejercicio 3 - TIR'!$E$18-'Ejercicio 3 - TIR'!$D$18)*(1-N18)))</f>
        <v>36549.4943967709</v>
      </c>
      <c r="P18" s="24">
        <f ca="1" t="shared" si="142"/>
        <v>0.484992715027138</v>
      </c>
      <c r="Q18" s="26">
        <f ca="1">IF(P18&lt;=('Ejercicio 3 - TIR'!$D$22-'Ejercicio 3 - TIR'!$C$22)/('Ejercicio 3 - TIR'!$E$22-'Ejercicio 3 - TIR'!$C$22),'Ejercicio 3 - TIR'!$C$22+SQRT(('Ejercicio 3 - TIR'!$E$22-'Ejercicio 3 - TIR'!$C$22)*('Ejercicio 3 - TIR'!$D$22-'Ejercicio 3 - TIR'!$C$22)*P18),'Ejercicio 3 - TIR'!$E$22-SQRT(('Ejercicio 3 - TIR'!$E$22-'Ejercicio 3 - TIR'!$C$22)*('Ejercicio 3 - TIR'!$E$22-'Ejercicio 3 - TIR'!$D$22)*(1-P18)))</f>
        <v>0.149546351501477</v>
      </c>
      <c r="R18" s="24">
        <f ca="1" t="shared" si="142"/>
        <v>0.462593139139114</v>
      </c>
      <c r="S18" s="26">
        <f ca="1">IF(R18&lt;=('Ejercicio 3 - TIR'!$D$23-'Ejercicio 3 - TIR'!$C$23)/('Ejercicio 3 - TIR'!$E$23-'Ejercicio 3 - TIR'!$C$23),'Ejercicio 3 - TIR'!$C$23+SQRT(('Ejercicio 3 - TIR'!$E$23-'Ejercicio 3 - TIR'!$C$23)*('Ejercicio 3 - TIR'!$D$23-'Ejercicio 3 - TIR'!$C$23)*R18),'Ejercicio 3 - TIR'!$E$23-SQRT(('Ejercicio 3 - TIR'!$E$23-'Ejercicio 3 - TIR'!$C$23)*('Ejercicio 3 - TIR'!$E$23-'Ejercicio 3 - TIR'!$D$23)*(1-R18)))</f>
        <v>0.148855981190221</v>
      </c>
      <c r="T18" s="24">
        <f ca="1" t="shared" ref="T18:X18" si="143">RAND()</f>
        <v>0.24968997821747</v>
      </c>
      <c r="U18" s="26">
        <f ca="1">IF(T18&lt;=('Ejercicio 3 - TIR'!$D$24-'Ejercicio 3 - TIR'!$C$24)/('Ejercicio 3 - TIR'!$E$24-'Ejercicio 3 - TIR'!$C$24),'Ejercicio 3 - TIR'!$C$24+SQRT(('Ejercicio 3 - TIR'!$E$24-'Ejercicio 3 - TIR'!$C$24)*('Ejercicio 3 - TIR'!$D$24-'Ejercicio 3 - TIR'!$C$24)*T18),'Ejercicio 3 - TIR'!$E$24-SQRT(('Ejercicio 3 - TIR'!$E$24-'Ejercicio 3 - TIR'!$C$24)*('Ejercicio 3 - TIR'!$E$24-'Ejercicio 3 - TIR'!$D$24)*(1-T18)))</f>
        <v>0.172898667084717</v>
      </c>
      <c r="V18" s="24">
        <f ca="1" t="shared" si="143"/>
        <v>0.352136777644396</v>
      </c>
      <c r="W18" s="26">
        <f ca="1">IF(V18&lt;=('Ejercicio 3 - TIR'!$D$25-'Ejercicio 3 - TIR'!$C$25)/('Ejercicio 3 - TIR'!$E$25-'Ejercicio 3 - TIR'!$C$25),'Ejercicio 3 - TIR'!$C$25+SQRT(('Ejercicio 3 - TIR'!$E$25-'Ejercicio 3 - TIR'!$C$25)*('Ejercicio 3 - TIR'!$D$25-'Ejercicio 3 - TIR'!$C$25)*V18),'Ejercicio 3 - TIR'!$E$25-SQRT(('Ejercicio 3 - TIR'!$E$25-'Ejercicio 3 - TIR'!$C$25)*('Ejercicio 3 - TIR'!$E$25-'Ejercicio 3 - TIR'!$D$25)*(1-V18)))</f>
        <v>0.202381502772088</v>
      </c>
      <c r="X18" s="24">
        <f ca="1" t="shared" si="143"/>
        <v>0.924357251367009</v>
      </c>
      <c r="Y18" s="26">
        <f ca="1">IF(X18&lt;=('Ejercicio 3 - TIR'!$D$26-'Ejercicio 3 - TIR'!$C$26)/('Ejercicio 3 - TIR'!$E$26-'Ejercicio 3 - TIR'!$C$26),'Ejercicio 3 - TIR'!$C$26+SQRT(('Ejercicio 3 - TIR'!$E$26-'Ejercicio 3 - TIR'!$C$26)*('Ejercicio 3 - TIR'!$D$26-'Ejercicio 3 - TIR'!$C$26)*X18),'Ejercicio 3 - TIR'!$E$26-SQRT(('Ejercicio 3 - TIR'!$E$26-'Ejercicio 3 - TIR'!$C$26)*('Ejercicio 3 - TIR'!$E$26-'Ejercicio 3 - TIR'!$D$26)*(1-X18)))</f>
        <v>0.259789338392369</v>
      </c>
      <c r="Z18" s="24">
        <f ca="1" t="shared" si="4"/>
        <v>1.14954635150148</v>
      </c>
      <c r="AA18" s="24">
        <f ca="1" t="shared" si="5"/>
        <v>1.32066320157787</v>
      </c>
      <c r="AB18" s="24">
        <f ca="1" t="shared" si="6"/>
        <v>1.54900410879852</v>
      </c>
      <c r="AC18" s="24">
        <f ca="1" t="shared" si="7"/>
        <v>1.8624938881373</v>
      </c>
      <c r="AD18" s="24">
        <f ca="1" t="shared" si="8"/>
        <v>2.34634994309632</v>
      </c>
      <c r="AE18" s="23">
        <f ca="1" t="shared" si="9"/>
        <v>4799.77177192759</v>
      </c>
      <c r="AF18" s="23">
        <f ca="1" t="shared" si="10"/>
        <v>5514.246508527</v>
      </c>
      <c r="AG18" s="23">
        <f ca="1" t="shared" si="11"/>
        <v>6467.65237982787</v>
      </c>
      <c r="AH18" s="23">
        <f ca="1" t="shared" si="12"/>
        <v>7776.58558786491</v>
      </c>
      <c r="AI18" s="23">
        <f ca="1" t="shared" si="13"/>
        <v>9796.85961268797</v>
      </c>
      <c r="AJ18" s="25">
        <f ca="1" t="shared" si="14"/>
        <v>46845.7167530762</v>
      </c>
      <c r="AK18" s="25">
        <f ca="1" t="shared" si="15"/>
        <v>51759.474960268</v>
      </c>
      <c r="AL18" s="25">
        <f ca="1" t="shared" si="16"/>
        <v>60856.4201936034</v>
      </c>
      <c r="AM18" s="25">
        <f ca="1" t="shared" si="17"/>
        <v>60220.4429426611</v>
      </c>
      <c r="AN18" s="25">
        <f ca="1" t="shared" si="18"/>
        <v>85757.9040980627</v>
      </c>
      <c r="AO18" s="25">
        <f ca="1">C18/'Ejercicio 3 - TIR'!$D$7</f>
        <v>16154.132782299</v>
      </c>
      <c r="AP18" s="25">
        <f ca="1" t="shared" si="19"/>
        <v>30691.5839707773</v>
      </c>
      <c r="AQ18" s="25">
        <f ca="1" t="shared" si="20"/>
        <v>35605.342177969</v>
      </c>
      <c r="AR18" s="25">
        <f ca="1" t="shared" si="21"/>
        <v>44702.2874113044</v>
      </c>
      <c r="AS18" s="25">
        <f ca="1" t="shared" si="22"/>
        <v>44066.3101603621</v>
      </c>
      <c r="AT18" s="25">
        <f ca="1" t="shared" si="23"/>
        <v>69603.7713157637</v>
      </c>
      <c r="AU18" s="25">
        <f ca="1">AP18*'Ejercicio 3 - TIR'!$D$5</f>
        <v>15345.7919853886</v>
      </c>
      <c r="AV18" s="25">
        <f ca="1">AQ18*'Ejercicio 3 - TIR'!$D$5</f>
        <v>17802.6710889845</v>
      </c>
      <c r="AW18" s="25">
        <f ca="1">AR18*'Ejercicio 3 - TIR'!$D$5</f>
        <v>22351.1437056522</v>
      </c>
      <c r="AX18" s="25">
        <f ca="1">AS18*'Ejercicio 3 - TIR'!$D$5</f>
        <v>22033.1550801811</v>
      </c>
      <c r="AY18" s="25">
        <f ca="1">AT18*'Ejercicio 3 - TIR'!$D$5</f>
        <v>34801.8856578818</v>
      </c>
      <c r="AZ18" s="25">
        <f ca="1" t="shared" ref="AZ18:BD18" si="144">AJ18-AU18-AE18</f>
        <v>26700.15299576</v>
      </c>
      <c r="BA18" s="25">
        <f ca="1" t="shared" si="144"/>
        <v>28442.5573627565</v>
      </c>
      <c r="BB18" s="25">
        <f ca="1" t="shared" si="144"/>
        <v>32037.6241081233</v>
      </c>
      <c r="BC18" s="25">
        <f ca="1" t="shared" si="144"/>
        <v>30410.7022746151</v>
      </c>
      <c r="BD18" s="25">
        <f ca="1" t="shared" si="144"/>
        <v>41159.1588274928</v>
      </c>
      <c r="BE18" s="25">
        <f ca="1" t="shared" ref="BE18:BI18" si="145">AZ18/Z18</f>
        <v>23226.6867368033</v>
      </c>
      <c r="BF18" s="25">
        <f ca="1" t="shared" si="145"/>
        <v>21536.5714201581</v>
      </c>
      <c r="BG18" s="25">
        <f ca="1" t="shared" si="145"/>
        <v>20682.7237746795</v>
      </c>
      <c r="BH18" s="25">
        <f ca="1" t="shared" si="145"/>
        <v>16327.9474194835</v>
      </c>
      <c r="BI18" s="25">
        <f ca="1" t="shared" si="145"/>
        <v>17541.7818423018</v>
      </c>
      <c r="BJ18" s="25">
        <f ca="1" t="shared" si="26"/>
        <v>75307.3820314927</v>
      </c>
      <c r="BK18" s="25">
        <f ca="1" t="shared" si="27"/>
        <v>37903.2485345176</v>
      </c>
      <c r="BL18" s="25">
        <f ca="1" t="shared" si="28"/>
        <v>113210.63056601</v>
      </c>
      <c r="BM18" s="25">
        <f ca="1">BK18*'Ejercicio 3 - TIR'!$D$5</f>
        <v>18951.6242672588</v>
      </c>
      <c r="BN18" s="25">
        <f ca="1" t="shared" si="29"/>
        <v>94259.0062987515</v>
      </c>
      <c r="BO18" s="25">
        <f ca="1" t="shared" si="30"/>
        <v>40172.612178371</v>
      </c>
      <c r="BP18" s="25">
        <f ca="1" t="shared" si="31"/>
        <v>-112866.209698716</v>
      </c>
      <c r="BQ18" s="25">
        <f ca="1" t="shared" ref="BQ18:BT18" si="146">BE18</f>
        <v>23226.6867368033</v>
      </c>
      <c r="BR18" s="25">
        <f ca="1" t="shared" si="146"/>
        <v>21536.5714201581</v>
      </c>
      <c r="BS18" s="25">
        <f ca="1" t="shared" si="146"/>
        <v>20682.7237746795</v>
      </c>
      <c r="BT18" s="25">
        <f ca="1" t="shared" si="146"/>
        <v>16327.9474194835</v>
      </c>
      <c r="BU18" s="25">
        <f ca="1" t="shared" si="33"/>
        <v>57714.3940206728</v>
      </c>
      <c r="BV18" s="27">
        <f ca="1" t="shared" si="34"/>
        <v>6.46278324003995</v>
      </c>
    </row>
    <row r="19" ht="15" customHeight="1" spans="1:74">
      <c r="A19" s="23">
        <v>18</v>
      </c>
      <c r="B19" s="24">
        <f ca="1" t="shared" ref="B19:F19" si="147">RAND()</f>
        <v>0.809988640957053</v>
      </c>
      <c r="C19" s="25">
        <f ca="1">IF(B19&lt;=('Ejercicio 3 - TIR'!$D$13-'Ejercicio 3 - TIR'!$C$13)/('Ejercicio 3 - TIR'!$E$13-'Ejercicio 3 - TIR'!$C$13),'Ejercicio 3 - TIR'!$C$13+SQRT(('Ejercicio 3 - TIR'!$E$13-'Ejercicio 3 - TIR'!$C$13)*('Ejercicio 3 - TIR'!$D$13-'Ejercicio 3 - TIR'!$C$13)*B19),'Ejercicio 3 - TIR'!$E$13-SQRT(('Ejercicio 3 - TIR'!$E$13-'Ejercicio 3 - TIR'!$C$13)*('Ejercicio 3 - TIR'!$E$13-'Ejercicio 3 - TIR'!$D$13)*(1-B19)))</f>
        <v>84899.8797736066</v>
      </c>
      <c r="D19" s="24">
        <f ca="1" t="shared" si="147"/>
        <v>0.908341456863069</v>
      </c>
      <c r="E19" s="25">
        <f ca="1">IF(D19&lt;=('Ejercicio 3 - TIR'!$D$14-'Ejercicio 3 - TIR'!$C$14)/('Ejercicio 3 - TIR'!$E$14-'Ejercicio 3 - TIR'!$C$14),'Ejercicio 3 - TIR'!$C$14+SQRT(('Ejercicio 3 - TIR'!$E$14-'Ejercicio 3 - TIR'!$C$14)*('Ejercicio 3 - TIR'!$D$14-'Ejercicio 3 - TIR'!$C$14)*D19),'Ejercicio 3 - TIR'!$E$14-SQRT(('Ejercicio 3 - TIR'!$E$14-'Ejercicio 3 - TIR'!$C$14)*('Ejercicio 3 - TIR'!$E$14-'Ejercicio 3 - TIR'!$D$14)*(1-D19)))</f>
        <v>36292.0650665715</v>
      </c>
      <c r="F19" s="24">
        <f ca="1" t="shared" si="147"/>
        <v>0.268679241402158</v>
      </c>
      <c r="G19" s="25">
        <f ca="1">IF(F19&lt;=('Ejercicio 3 - TIR'!$D$18-'Ejercicio 3 - TIR'!$C$18)/('Ejercicio 3 - TIR'!$E$18-'Ejercicio 3 - TIR'!$C$18),'Ejercicio 3 - TIR'!$C$18+SQRT(('Ejercicio 3 - TIR'!$E$18-'Ejercicio 3 - TIR'!$C$18)*('Ejercicio 3 - TIR'!$D$18-'Ejercicio 3 - TIR'!$C$18)*F19),'Ejercicio 3 - TIR'!$E$18-SQRT(('Ejercicio 3 - TIR'!$E$18-'Ejercicio 3 - TIR'!$C$18)*('Ejercicio 3 - TIR'!$E$18-'Ejercicio 3 - TIR'!$D$18)*(1-F19)))</f>
        <v>36348.3766594558</v>
      </c>
      <c r="H19" s="24">
        <f ca="1" t="shared" ref="H19:L19" si="148">RAND()</f>
        <v>0.268546243863935</v>
      </c>
      <c r="I19" s="25">
        <f ca="1">IF(H19&lt;=('Ejercicio 3 - TIR'!$D$18-'Ejercicio 3 - TIR'!$C$18)/('Ejercicio 3 - TIR'!$E$18-'Ejercicio 3 - TIR'!$C$18),'Ejercicio 3 - TIR'!$C$18+SQRT(('Ejercicio 3 - TIR'!$E$18-'Ejercicio 3 - TIR'!$C$18)*('Ejercicio 3 - TIR'!$D$18-'Ejercicio 3 - TIR'!$C$18)*H19),'Ejercicio 3 - TIR'!$E$18-SQRT(('Ejercicio 3 - TIR'!$E$18-'Ejercicio 3 - TIR'!$C$18)*('Ejercicio 3 - TIR'!$E$18-'Ejercicio 3 - TIR'!$D$18)*(1-H19)))</f>
        <v>36346.8052262213</v>
      </c>
      <c r="J19" s="24">
        <f ca="1" t="shared" si="148"/>
        <v>0.667868378803791</v>
      </c>
      <c r="K19" s="25">
        <f ca="1">IF(J19&lt;=('Ejercicio 3 - TIR'!$D$18-'Ejercicio 3 - TIR'!$C$18)/('Ejercicio 3 - TIR'!$E$18-'Ejercicio 3 - TIR'!$C$18),'Ejercicio 3 - TIR'!$C$18+SQRT(('Ejercicio 3 - TIR'!$E$18-'Ejercicio 3 - TIR'!$C$18)*('Ejercicio 3 - TIR'!$D$18-'Ejercicio 3 - TIR'!$C$18)*J19),'Ejercicio 3 - TIR'!$E$18-SQRT(('Ejercicio 3 - TIR'!$E$18-'Ejercicio 3 - TIR'!$C$18)*('Ejercicio 3 - TIR'!$E$18-'Ejercicio 3 - TIR'!$D$18)*(1-J19)))</f>
        <v>40009.0209788343</v>
      </c>
      <c r="L19" s="24">
        <f ca="1" t="shared" si="148"/>
        <v>0.747445267384389</v>
      </c>
      <c r="M19" s="25">
        <f ca="1">IF(L19&lt;=('Ejercicio 3 - TIR'!$D$18-'Ejercicio 3 - TIR'!$C$18)/('Ejercicio 3 - TIR'!$E$18-'Ejercicio 3 - TIR'!$C$18),'Ejercicio 3 - TIR'!$C$18+SQRT(('Ejercicio 3 - TIR'!$E$18-'Ejercicio 3 - TIR'!$C$18)*('Ejercicio 3 - TIR'!$D$18-'Ejercicio 3 - TIR'!$C$18)*L19),'Ejercicio 3 - TIR'!$E$18-SQRT(('Ejercicio 3 - TIR'!$E$18-'Ejercicio 3 - TIR'!$C$18)*('Ejercicio 3 - TIR'!$E$18-'Ejercicio 3 - TIR'!$D$18)*(1-L19)))</f>
        <v>40647.8045831821</v>
      </c>
      <c r="N19" s="24">
        <f ca="1" t="shared" ref="N19:R19" si="149">RAND()</f>
        <v>0.116403192732769</v>
      </c>
      <c r="O19" s="25">
        <f ca="1">IF(N19&lt;=('Ejercicio 3 - TIR'!$D$18-'Ejercicio 3 - TIR'!$C$18)/('Ejercicio 3 - TIR'!$E$18-'Ejercicio 3 - TIR'!$C$18),'Ejercicio 3 - TIR'!$C$18+SQRT(('Ejercicio 3 - TIR'!$E$18-'Ejercicio 3 - TIR'!$C$18)*('Ejercicio 3 - TIR'!$D$18-'Ejercicio 3 - TIR'!$C$18)*N19),'Ejercicio 3 - TIR'!$E$18-SQRT(('Ejercicio 3 - TIR'!$E$18-'Ejercicio 3 - TIR'!$C$18)*('Ejercicio 3 - TIR'!$E$18-'Ejercicio 3 - TIR'!$D$18)*(1-N19)))</f>
        <v>34178.5737889758</v>
      </c>
      <c r="P19" s="24">
        <f ca="1" t="shared" si="149"/>
        <v>0.355960685028525</v>
      </c>
      <c r="Q19" s="26">
        <f ca="1">IF(P19&lt;=('Ejercicio 3 - TIR'!$D$22-'Ejercicio 3 - TIR'!$C$22)/('Ejercicio 3 - TIR'!$E$22-'Ejercicio 3 - TIR'!$C$22),'Ejercicio 3 - TIR'!$C$22+SQRT(('Ejercicio 3 - TIR'!$E$22-'Ejercicio 3 - TIR'!$C$22)*('Ejercicio 3 - TIR'!$D$22-'Ejercicio 3 - TIR'!$C$22)*P19),'Ejercicio 3 - TIR'!$E$22-SQRT(('Ejercicio 3 - TIR'!$E$22-'Ejercicio 3 - TIR'!$C$22)*('Ejercicio 3 - TIR'!$E$22-'Ejercicio 3 - TIR'!$D$22)*(1-P19)))</f>
        <v>0.145312629911792</v>
      </c>
      <c r="R19" s="24">
        <f ca="1" t="shared" si="149"/>
        <v>0.0205229537613505</v>
      </c>
      <c r="S19" s="26">
        <f ca="1">IF(R19&lt;=('Ejercicio 3 - TIR'!$D$23-'Ejercicio 3 - TIR'!$C$23)/('Ejercicio 3 - TIR'!$E$23-'Ejercicio 3 - TIR'!$C$23),'Ejercicio 3 - TIR'!$C$23+SQRT(('Ejercicio 3 - TIR'!$E$23-'Ejercicio 3 - TIR'!$C$23)*('Ejercicio 3 - TIR'!$D$23-'Ejercicio 3 - TIR'!$C$23)*R19),'Ejercicio 3 - TIR'!$E$23-SQRT(('Ejercicio 3 - TIR'!$E$23-'Ejercicio 3 - TIR'!$C$23)*('Ejercicio 3 - TIR'!$E$23-'Ejercicio 3 - TIR'!$D$23)*(1-R19)))</f>
        <v>0.126077936884374</v>
      </c>
      <c r="T19" s="24">
        <f ca="1" t="shared" ref="T19:X19" si="150">RAND()</f>
        <v>0.254300457370304</v>
      </c>
      <c r="U19" s="26">
        <f ca="1">IF(T19&lt;=('Ejercicio 3 - TIR'!$D$24-'Ejercicio 3 - TIR'!$C$24)/('Ejercicio 3 - TIR'!$E$24-'Ejercicio 3 - TIR'!$C$24),'Ejercicio 3 - TIR'!$C$24+SQRT(('Ejercicio 3 - TIR'!$E$24-'Ejercicio 3 - TIR'!$C$24)*('Ejercicio 3 - TIR'!$D$24-'Ejercicio 3 - TIR'!$C$24)*T19),'Ejercicio 3 - TIR'!$E$24-SQRT(('Ejercicio 3 - TIR'!$E$24-'Ejercicio 3 - TIR'!$C$24)*('Ejercicio 3 - TIR'!$E$24-'Ejercicio 3 - TIR'!$D$24)*(1-T19)))</f>
        <v>0.173109109902323</v>
      </c>
      <c r="V19" s="24">
        <f ca="1" t="shared" si="150"/>
        <v>0.209145971917395</v>
      </c>
      <c r="W19" s="26">
        <f ca="1">IF(V19&lt;=('Ejercicio 3 - TIR'!$D$25-'Ejercicio 3 - TIR'!$C$25)/('Ejercicio 3 - TIR'!$E$25-'Ejercicio 3 - TIR'!$C$25),'Ejercicio 3 - TIR'!$C$25+SQRT(('Ejercicio 3 - TIR'!$E$25-'Ejercicio 3 - TIR'!$C$25)*('Ejercicio 3 - TIR'!$D$25-'Ejercicio 3 - TIR'!$C$25)*V19),'Ejercicio 3 - TIR'!$E$25-SQRT(('Ejercicio 3 - TIR'!$E$25-'Ejercicio 3 - TIR'!$C$25)*('Ejercicio 3 - TIR'!$E$25-'Ejercicio 3 - TIR'!$D$25)*(1-V19)))</f>
        <v>0.197111527128937</v>
      </c>
      <c r="X19" s="24">
        <f ca="1" t="shared" si="150"/>
        <v>0.414602230052032</v>
      </c>
      <c r="Y19" s="26">
        <f ca="1">IF(X19&lt;=('Ejercicio 3 - TIR'!$D$26-'Ejercicio 3 - TIR'!$C$26)/('Ejercicio 3 - TIR'!$E$26-'Ejercicio 3 - TIR'!$C$26),'Ejercicio 3 - TIR'!$C$26+SQRT(('Ejercicio 3 - TIR'!$E$26-'Ejercicio 3 - TIR'!$C$26)*('Ejercicio 3 - TIR'!$D$26-'Ejercicio 3 - TIR'!$C$26)*X19),'Ejercicio 3 - TIR'!$E$26-SQRT(('Ejercicio 3 - TIR'!$E$26-'Ejercicio 3 - TIR'!$C$26)*('Ejercicio 3 - TIR'!$E$26-'Ejercicio 3 - TIR'!$D$26)*(1-X19)))</f>
        <v>0.223775913011246</v>
      </c>
      <c r="Z19" s="24">
        <f ca="1" t="shared" si="4"/>
        <v>1.14531262991179</v>
      </c>
      <c r="AA19" s="24">
        <f ca="1" t="shared" si="5"/>
        <v>1.28971128337869</v>
      </c>
      <c r="AB19" s="24">
        <f ca="1" t="shared" si="6"/>
        <v>1.51297205567535</v>
      </c>
      <c r="AC19" s="24">
        <f ca="1" t="shared" si="7"/>
        <v>1.81119628807293</v>
      </c>
      <c r="AD19" s="24">
        <f ca="1" t="shared" si="8"/>
        <v>2.21649839107903</v>
      </c>
      <c r="AE19" s="23">
        <f ca="1" t="shared" si="9"/>
        <v>5273.69541975337</v>
      </c>
      <c r="AF19" s="23">
        <f ca="1" t="shared" si="10"/>
        <v>5938.59205803245</v>
      </c>
      <c r="AG19" s="23">
        <f ca="1" t="shared" si="11"/>
        <v>6966.61644327145</v>
      </c>
      <c r="AH19" s="23">
        <f ca="1" t="shared" si="12"/>
        <v>8339.81684932625</v>
      </c>
      <c r="AI19" s="23">
        <f ca="1" t="shared" si="13"/>
        <v>10206.0669791308</v>
      </c>
      <c r="AJ19" s="25">
        <f ca="1" t="shared" si="14"/>
        <v>41630.2548648658</v>
      </c>
      <c r="AK19" s="25">
        <f ca="1" t="shared" si="15"/>
        <v>46876.8848150251</v>
      </c>
      <c r="AL19" s="25">
        <f ca="1" t="shared" si="16"/>
        <v>60532.5307159054</v>
      </c>
      <c r="AM19" s="25">
        <f ca="1" t="shared" si="17"/>
        <v>73621.1527793732</v>
      </c>
      <c r="AN19" s="25">
        <f ca="1" t="shared" si="18"/>
        <v>75756.7538126407</v>
      </c>
      <c r="AO19" s="25">
        <f ca="1">C19/'Ejercicio 3 - TIR'!$D$7</f>
        <v>16979.9759547213</v>
      </c>
      <c r="AP19" s="25">
        <f ca="1" t="shared" si="19"/>
        <v>24650.2789101445</v>
      </c>
      <c r="AQ19" s="25">
        <f ca="1" t="shared" si="20"/>
        <v>29896.9088603038</v>
      </c>
      <c r="AR19" s="25">
        <f ca="1" t="shared" si="21"/>
        <v>43552.554761184</v>
      </c>
      <c r="AS19" s="25">
        <f ca="1" t="shared" si="22"/>
        <v>56641.1768246519</v>
      </c>
      <c r="AT19" s="25">
        <f ca="1" t="shared" si="23"/>
        <v>58776.7778579194</v>
      </c>
      <c r="AU19" s="25">
        <f ca="1">AP19*'Ejercicio 3 - TIR'!$D$5</f>
        <v>12325.1394550722</v>
      </c>
      <c r="AV19" s="25">
        <f ca="1">AQ19*'Ejercicio 3 - TIR'!$D$5</f>
        <v>14948.4544301519</v>
      </c>
      <c r="AW19" s="25">
        <f ca="1">AR19*'Ejercicio 3 - TIR'!$D$5</f>
        <v>21776.277380592</v>
      </c>
      <c r="AX19" s="25">
        <f ca="1">AS19*'Ejercicio 3 - TIR'!$D$5</f>
        <v>28320.588412326</v>
      </c>
      <c r="AY19" s="25">
        <f ca="1">AT19*'Ejercicio 3 - TIR'!$D$5</f>
        <v>29388.3889289597</v>
      </c>
      <c r="AZ19" s="25">
        <f ca="1" t="shared" ref="AZ19:BD19" si="151">AJ19-AU19-AE19</f>
        <v>24031.4199900402</v>
      </c>
      <c r="BA19" s="25">
        <f ca="1" t="shared" si="151"/>
        <v>25989.8383268407</v>
      </c>
      <c r="BB19" s="25">
        <f ca="1" t="shared" si="151"/>
        <v>31789.6368920419</v>
      </c>
      <c r="BC19" s="25">
        <f ca="1" t="shared" si="151"/>
        <v>36960.747517721</v>
      </c>
      <c r="BD19" s="25">
        <f ca="1" t="shared" si="151"/>
        <v>36162.2979045502</v>
      </c>
      <c r="BE19" s="25">
        <f ca="1" t="shared" ref="BE19:BI19" si="152">AZ19/Z19</f>
        <v>20982.4107081496</v>
      </c>
      <c r="BF19" s="25">
        <f ca="1" t="shared" si="152"/>
        <v>20151.6716662</v>
      </c>
      <c r="BG19" s="25">
        <f ca="1" t="shared" si="152"/>
        <v>21011.3840323718</v>
      </c>
      <c r="BH19" s="25">
        <f ca="1" t="shared" si="152"/>
        <v>20406.8149659507</v>
      </c>
      <c r="BI19" s="25">
        <f ca="1" t="shared" si="152"/>
        <v>16315.0571415239</v>
      </c>
      <c r="BJ19" s="25">
        <f ca="1" t="shared" si="26"/>
        <v>80441.3038289911</v>
      </c>
      <c r="BK19" s="25">
        <f ca="1" t="shared" si="27"/>
        <v>37636.0893842004</v>
      </c>
      <c r="BL19" s="25">
        <f ca="1" t="shared" si="28"/>
        <v>118077.393213192</v>
      </c>
      <c r="BM19" s="25">
        <f ca="1">BK19*'Ejercicio 3 - TIR'!$D$5</f>
        <v>18818.0446921002</v>
      </c>
      <c r="BN19" s="25">
        <f ca="1" t="shared" si="29"/>
        <v>99259.3485210913</v>
      </c>
      <c r="BO19" s="25">
        <f ca="1" t="shared" si="30"/>
        <v>44782.0530439321</v>
      </c>
      <c r="BP19" s="25">
        <f ca="1" t="shared" si="31"/>
        <v>-121191.944840178</v>
      </c>
      <c r="BQ19" s="25">
        <f ca="1" t="shared" ref="BQ19:BT19" si="153">BE19</f>
        <v>20982.4107081496</v>
      </c>
      <c r="BR19" s="25">
        <f ca="1" t="shared" si="153"/>
        <v>20151.6716662</v>
      </c>
      <c r="BS19" s="25">
        <f ca="1" t="shared" si="153"/>
        <v>21011.3840323718</v>
      </c>
      <c r="BT19" s="25">
        <f ca="1" t="shared" si="153"/>
        <v>20406.8149659507</v>
      </c>
      <c r="BU19" s="25">
        <f ca="1" t="shared" si="33"/>
        <v>61097.1101854561</v>
      </c>
      <c r="BV19" s="27">
        <f ca="1" t="shared" si="34"/>
        <v>4.96979470314376</v>
      </c>
    </row>
    <row r="20" ht="15" customHeight="1" spans="1:74">
      <c r="A20" s="23">
        <v>19</v>
      </c>
      <c r="B20" s="24">
        <f ca="1" t="shared" ref="B20:F20" si="154">RAND()</f>
        <v>0.611576510401146</v>
      </c>
      <c r="C20" s="25">
        <f ca="1">IF(B20&lt;=('Ejercicio 3 - TIR'!$D$13-'Ejercicio 3 - TIR'!$C$13)/('Ejercicio 3 - TIR'!$E$13-'Ejercicio 3 - TIR'!$C$13),'Ejercicio 3 - TIR'!$C$13+SQRT(('Ejercicio 3 - TIR'!$E$13-'Ejercicio 3 - TIR'!$C$13)*('Ejercicio 3 - TIR'!$D$13-'Ejercicio 3 - TIR'!$C$13)*B20),'Ejercicio 3 - TIR'!$E$13-SQRT(('Ejercicio 3 - TIR'!$E$13-'Ejercicio 3 - TIR'!$C$13)*('Ejercicio 3 - TIR'!$E$13-'Ejercicio 3 - TIR'!$D$13)*(1-B20)))</f>
        <v>78410.4611554896</v>
      </c>
      <c r="D20" s="24">
        <f ca="1" t="shared" si="154"/>
        <v>0.0450274477717354</v>
      </c>
      <c r="E20" s="25">
        <f ca="1">IF(D20&lt;=('Ejercicio 3 - TIR'!$D$14-'Ejercicio 3 - TIR'!$C$14)/('Ejercicio 3 - TIR'!$E$14-'Ejercicio 3 - TIR'!$C$14),'Ejercicio 3 - TIR'!$C$14+SQRT(('Ejercicio 3 - TIR'!$E$14-'Ejercicio 3 - TIR'!$C$14)*('Ejercicio 3 - TIR'!$D$14-'Ejercicio 3 - TIR'!$C$14)*D20),'Ejercicio 3 - TIR'!$E$14-SQRT(('Ejercicio 3 - TIR'!$E$14-'Ejercicio 3 - TIR'!$C$14)*('Ejercicio 3 - TIR'!$E$14-'Ejercicio 3 - TIR'!$D$14)*(1-D20)))</f>
        <v>26837.6774969728</v>
      </c>
      <c r="F20" s="24">
        <f ca="1" t="shared" si="154"/>
        <v>0.859639575008149</v>
      </c>
      <c r="G20" s="25">
        <f ca="1">IF(F20&lt;=('Ejercicio 3 - TIR'!$D$18-'Ejercicio 3 - TIR'!$C$18)/('Ejercicio 3 - TIR'!$E$18-'Ejercicio 3 - TIR'!$C$18),'Ejercicio 3 - TIR'!$C$18+SQRT(('Ejercicio 3 - TIR'!$E$18-'Ejercicio 3 - TIR'!$C$18)*('Ejercicio 3 - TIR'!$D$18-'Ejercicio 3 - TIR'!$C$18)*F20),'Ejercicio 3 - TIR'!$E$18-SQRT(('Ejercicio 3 - TIR'!$E$18-'Ejercicio 3 - TIR'!$C$18)*('Ejercicio 3 - TIR'!$E$18-'Ejercicio 3 - TIR'!$D$18)*(1-F20)))</f>
        <v>41755.4612231646</v>
      </c>
      <c r="H20" s="24">
        <f ca="1" t="shared" ref="H20:L20" si="155">RAND()</f>
        <v>0.0520783558002733</v>
      </c>
      <c r="I20" s="25">
        <f ca="1">IF(H20&lt;=('Ejercicio 3 - TIR'!$D$18-'Ejercicio 3 - TIR'!$C$18)/('Ejercicio 3 - TIR'!$E$18-'Ejercicio 3 - TIR'!$C$18),'Ejercicio 3 - TIR'!$C$18+SQRT(('Ejercicio 3 - TIR'!$E$18-'Ejercicio 3 - TIR'!$C$18)*('Ejercicio 3 - TIR'!$D$18-'Ejercicio 3 - TIR'!$C$18)*H20),'Ejercicio 3 - TIR'!$E$18-SQRT(('Ejercicio 3 - TIR'!$E$18-'Ejercicio 3 - TIR'!$C$18)*('Ejercicio 3 - TIR'!$E$18-'Ejercicio 3 - TIR'!$D$18)*(1-H20)))</f>
        <v>32794.9514074561</v>
      </c>
      <c r="J20" s="24">
        <f ca="1" t="shared" si="155"/>
        <v>0.0425039610956619</v>
      </c>
      <c r="K20" s="25">
        <f ca="1">IF(J20&lt;=('Ejercicio 3 - TIR'!$D$18-'Ejercicio 3 - TIR'!$C$18)/('Ejercicio 3 - TIR'!$E$18-'Ejercicio 3 - TIR'!$C$18),'Ejercicio 3 - TIR'!$C$18+SQRT(('Ejercicio 3 - TIR'!$E$18-'Ejercicio 3 - TIR'!$C$18)*('Ejercicio 3 - TIR'!$D$18-'Ejercicio 3 - TIR'!$C$18)*J20),'Ejercicio 3 - TIR'!$E$18-SQRT(('Ejercicio 3 - TIR'!$E$18-'Ejercicio 3 - TIR'!$C$18)*('Ejercicio 3 - TIR'!$E$18-'Ejercicio 3 - TIR'!$D$18)*(1-J20)))</f>
        <v>32524.9938939232</v>
      </c>
      <c r="L20" s="24">
        <f ca="1" t="shared" si="155"/>
        <v>0.671829564977459</v>
      </c>
      <c r="M20" s="25">
        <f ca="1">IF(L20&lt;=('Ejercicio 3 - TIR'!$D$18-'Ejercicio 3 - TIR'!$C$18)/('Ejercicio 3 - TIR'!$E$18-'Ejercicio 3 - TIR'!$C$18),'Ejercicio 3 - TIR'!$C$18+SQRT(('Ejercicio 3 - TIR'!$E$18-'Ejercicio 3 - TIR'!$C$18)*('Ejercicio 3 - TIR'!$D$18-'Ejercicio 3 - TIR'!$C$18)*L20),'Ejercicio 3 - TIR'!$E$18-SQRT(('Ejercicio 3 - TIR'!$E$18-'Ejercicio 3 - TIR'!$C$18)*('Ejercicio 3 - TIR'!$E$18-'Ejercicio 3 - TIR'!$D$18)*(1-L20)))</f>
        <v>40038.8728471555</v>
      </c>
      <c r="N20" s="24">
        <f ca="1" t="shared" ref="N20:R20" si="156">RAND()</f>
        <v>0.393259747253968</v>
      </c>
      <c r="O20" s="25">
        <f ca="1">IF(N20&lt;=('Ejercicio 3 - TIR'!$D$18-'Ejercicio 3 - TIR'!$C$18)/('Ejercicio 3 - TIR'!$E$18-'Ejercicio 3 - TIR'!$C$18),'Ejercicio 3 - TIR'!$C$18+SQRT(('Ejercicio 3 - TIR'!$E$18-'Ejercicio 3 - TIR'!$C$18)*('Ejercicio 3 - TIR'!$D$18-'Ejercicio 3 - TIR'!$C$18)*N20),'Ejercicio 3 - TIR'!$E$18-SQRT(('Ejercicio 3 - TIR'!$E$18-'Ejercicio 3 - TIR'!$C$18)*('Ejercicio 3 - TIR'!$E$18-'Ejercicio 3 - TIR'!$D$18)*(1-N20)))</f>
        <v>37680.4272073951</v>
      </c>
      <c r="P20" s="24">
        <f ca="1" t="shared" si="156"/>
        <v>0.871622095568954</v>
      </c>
      <c r="Q20" s="26">
        <f ca="1">IF(P20&lt;=('Ejercicio 3 - TIR'!$D$22-'Ejercicio 3 - TIR'!$C$22)/('Ejercicio 3 - TIR'!$E$22-'Ejercicio 3 - TIR'!$C$22),'Ejercicio 3 - TIR'!$C$22+SQRT(('Ejercicio 3 - TIR'!$E$22-'Ejercicio 3 - TIR'!$C$22)*('Ejercicio 3 - TIR'!$D$22-'Ejercicio 3 - TIR'!$C$22)*P20),'Ejercicio 3 - TIR'!$E$22-SQRT(('Ejercicio 3 - TIR'!$E$22-'Ejercicio 3 - TIR'!$C$22)*('Ejercicio 3 - TIR'!$E$22-'Ejercicio 3 - TIR'!$D$22)*(1-P20)))</f>
        <v>0.164798676768916</v>
      </c>
      <c r="R20" s="24">
        <f ca="1" t="shared" si="156"/>
        <v>0.63886165808009</v>
      </c>
      <c r="S20" s="26">
        <f ca="1">IF(R20&lt;=('Ejercicio 3 - TIR'!$D$23-'Ejercicio 3 - TIR'!$C$23)/('Ejercicio 3 - TIR'!$E$23-'Ejercicio 3 - TIR'!$C$23),'Ejercicio 3 - TIR'!$C$23+SQRT(('Ejercicio 3 - TIR'!$E$23-'Ejercicio 3 - TIR'!$C$23)*('Ejercicio 3 - TIR'!$D$23-'Ejercicio 3 - TIR'!$C$23)*R20),'Ejercicio 3 - TIR'!$E$23-SQRT(('Ejercicio 3 - TIR'!$E$23-'Ejercicio 3 - TIR'!$C$23)*('Ejercicio 3 - TIR'!$E$23-'Ejercicio 3 - TIR'!$D$23)*(1-R20)))</f>
        <v>0.154503941177981</v>
      </c>
      <c r="T20" s="24">
        <f ca="1" t="shared" ref="T20:X20" si="157">RAND()</f>
        <v>0.135083368674311</v>
      </c>
      <c r="U20" s="26">
        <f ca="1">IF(T20&lt;=('Ejercicio 3 - TIR'!$D$24-'Ejercicio 3 - TIR'!$C$24)/('Ejercicio 3 - TIR'!$E$24-'Ejercicio 3 - TIR'!$C$24),'Ejercicio 3 - TIR'!$C$24+SQRT(('Ejercicio 3 - TIR'!$E$24-'Ejercicio 3 - TIR'!$C$24)*('Ejercicio 3 - TIR'!$D$24-'Ejercicio 3 - TIR'!$C$24)*T20),'Ejercicio 3 - TIR'!$E$24-SQRT(('Ejercicio 3 - TIR'!$E$24-'Ejercicio 3 - TIR'!$C$24)*('Ejercicio 3 - TIR'!$E$24-'Ejercicio 3 - TIR'!$D$24)*(1-T20)))</f>
        <v>0.166842656388351</v>
      </c>
      <c r="V20" s="24">
        <f ca="1" t="shared" si="157"/>
        <v>0.180916389622434</v>
      </c>
      <c r="W20" s="26">
        <f ca="1">IF(V20&lt;=('Ejercicio 3 - TIR'!$D$25-'Ejercicio 3 - TIR'!$C$25)/('Ejercicio 3 - TIR'!$E$25-'Ejercicio 3 - TIR'!$C$25),'Ejercicio 3 - TIR'!$C$25+SQRT(('Ejercicio 3 - TIR'!$E$25-'Ejercicio 3 - TIR'!$C$25)*('Ejercicio 3 - TIR'!$D$25-'Ejercicio 3 - TIR'!$C$25)*V20),'Ejercicio 3 - TIR'!$E$25-SQRT(('Ejercicio 3 - TIR'!$E$25-'Ejercicio 3 - TIR'!$C$25)*('Ejercicio 3 - TIR'!$E$25-'Ejercicio 3 - TIR'!$D$25)*(1-V20)))</f>
        <v>0.1959148655499</v>
      </c>
      <c r="X20" s="24">
        <f ca="1" t="shared" si="157"/>
        <v>0.0764613356468342</v>
      </c>
      <c r="Y20" s="26">
        <f ca="1">IF(X20&lt;=('Ejercicio 3 - TIR'!$D$26-'Ejercicio 3 - TIR'!$C$26)/('Ejercicio 3 - TIR'!$E$26-'Ejercicio 3 - TIR'!$C$26),'Ejercicio 3 - TIR'!$C$26+SQRT(('Ejercicio 3 - TIR'!$E$26-'Ejercicio 3 - TIR'!$C$26)*('Ejercicio 3 - TIR'!$D$26-'Ejercicio 3 - TIR'!$C$26)*X20),'Ejercicio 3 - TIR'!$E$26-SQRT(('Ejercicio 3 - TIR'!$E$26-'Ejercicio 3 - TIR'!$C$26)*('Ejercicio 3 - TIR'!$E$26-'Ejercicio 3 - TIR'!$D$26)*(1-X20)))</f>
        <v>0.204368215137812</v>
      </c>
      <c r="Z20" s="24">
        <f ca="1" t="shared" si="4"/>
        <v>1.16479867676892</v>
      </c>
      <c r="AA20" s="24">
        <f ca="1" t="shared" si="5"/>
        <v>1.34476466300861</v>
      </c>
      <c r="AB20" s="24">
        <f ca="1" t="shared" si="6"/>
        <v>1.56912877160215</v>
      </c>
      <c r="AC20" s="24">
        <f ca="1" t="shared" si="7"/>
        <v>1.87654442392107</v>
      </c>
      <c r="AD20" s="24">
        <f ca="1" t="shared" si="8"/>
        <v>2.26005045846463</v>
      </c>
      <c r="AE20" s="23">
        <f ca="1" t="shared" si="9"/>
        <v>4422.81373905204</v>
      </c>
      <c r="AF20" s="23">
        <f ca="1" t="shared" si="10"/>
        <v>5106.1558928317</v>
      </c>
      <c r="AG20" s="23">
        <f ca="1" t="shared" si="11"/>
        <v>5958.08050592478</v>
      </c>
      <c r="AH20" s="23">
        <f ca="1" t="shared" si="12"/>
        <v>7125.35704717851</v>
      </c>
      <c r="AI20" s="23">
        <f ca="1" t="shared" si="13"/>
        <v>8581.55354913001</v>
      </c>
      <c r="AJ20" s="25">
        <f ca="1" t="shared" si="14"/>
        <v>48636.7059806179</v>
      </c>
      <c r="AK20" s="25">
        <f ca="1" t="shared" si="15"/>
        <v>44101.4917778315</v>
      </c>
      <c r="AL20" s="25">
        <f ca="1" t="shared" si="16"/>
        <v>51035.9037151392</v>
      </c>
      <c r="AM20" s="25">
        <f ca="1" t="shared" si="17"/>
        <v>75134.7235814145</v>
      </c>
      <c r="AN20" s="25">
        <f ca="1" t="shared" si="18"/>
        <v>85159.6667852166</v>
      </c>
      <c r="AO20" s="25">
        <f ca="1">C20/'Ejercicio 3 - TIR'!$D$7</f>
        <v>15682.0922310979</v>
      </c>
      <c r="AP20" s="25">
        <f ca="1" t="shared" si="19"/>
        <v>32954.61374952</v>
      </c>
      <c r="AQ20" s="25">
        <f ca="1" t="shared" si="20"/>
        <v>28419.3995467336</v>
      </c>
      <c r="AR20" s="25">
        <f ca="1" t="shared" si="21"/>
        <v>35353.8114840413</v>
      </c>
      <c r="AS20" s="25">
        <f ca="1" t="shared" si="22"/>
        <v>59452.6313503165</v>
      </c>
      <c r="AT20" s="25">
        <f ca="1" t="shared" si="23"/>
        <v>69477.5745541186</v>
      </c>
      <c r="AU20" s="25">
        <f ca="1">AP20*'Ejercicio 3 - TIR'!$D$5</f>
        <v>16477.30687476</v>
      </c>
      <c r="AV20" s="25">
        <f ca="1">AQ20*'Ejercicio 3 - TIR'!$D$5</f>
        <v>14209.6997733668</v>
      </c>
      <c r="AW20" s="25">
        <f ca="1">AR20*'Ejercicio 3 - TIR'!$D$5</f>
        <v>17676.9057420206</v>
      </c>
      <c r="AX20" s="25">
        <f ca="1">AS20*'Ejercicio 3 - TIR'!$D$5</f>
        <v>29726.3156751583</v>
      </c>
      <c r="AY20" s="25">
        <f ca="1">AT20*'Ejercicio 3 - TIR'!$D$5</f>
        <v>34738.7872770593</v>
      </c>
      <c r="AZ20" s="25">
        <f ca="1" t="shared" ref="AZ20:BD20" si="158">AJ20-AU20-AE20</f>
        <v>27736.5853668059</v>
      </c>
      <c r="BA20" s="25">
        <f ca="1" t="shared" si="158"/>
        <v>24785.636111633</v>
      </c>
      <c r="BB20" s="25">
        <f ca="1" t="shared" si="158"/>
        <v>27400.9174671938</v>
      </c>
      <c r="BC20" s="25">
        <f ca="1" t="shared" si="158"/>
        <v>38283.0508590777</v>
      </c>
      <c r="BD20" s="25">
        <f ca="1" t="shared" si="158"/>
        <v>41839.3259590272</v>
      </c>
      <c r="BE20" s="25">
        <f ca="1" t="shared" ref="BE20:BI20" si="159">AZ20/Z20</f>
        <v>23812.3427850601</v>
      </c>
      <c r="BF20" s="25">
        <f ca="1" t="shared" si="159"/>
        <v>18431.2071795378</v>
      </c>
      <c r="BG20" s="25">
        <f ca="1" t="shared" si="159"/>
        <v>17462.5040105639</v>
      </c>
      <c r="BH20" s="25">
        <f ca="1" t="shared" si="159"/>
        <v>20400.8231145867</v>
      </c>
      <c r="BI20" s="25">
        <f ca="1" t="shared" si="159"/>
        <v>18512.5627626256</v>
      </c>
      <c r="BJ20" s="25">
        <f ca="1" t="shared" si="26"/>
        <v>60654.5053311593</v>
      </c>
      <c r="BK20" s="25">
        <f ca="1" t="shared" si="27"/>
        <v>35442.3197365775</v>
      </c>
      <c r="BL20" s="25">
        <f ca="1" t="shared" si="28"/>
        <v>96096.8250677368</v>
      </c>
      <c r="BM20" s="25">
        <f ca="1">BK20*'Ejercicio 3 - TIR'!$D$5</f>
        <v>17721.1598682887</v>
      </c>
      <c r="BN20" s="25">
        <f ca="1" t="shared" si="29"/>
        <v>78375.665199448</v>
      </c>
      <c r="BO20" s="25">
        <f ca="1" t="shared" si="30"/>
        <v>34678.7236125217</v>
      </c>
      <c r="BP20" s="25">
        <f ca="1" t="shared" si="31"/>
        <v>-105248.138652462</v>
      </c>
      <c r="BQ20" s="25">
        <f ca="1" t="shared" ref="BQ20:BT20" si="160">BE20</f>
        <v>23812.3427850601</v>
      </c>
      <c r="BR20" s="25">
        <f ca="1" t="shared" si="160"/>
        <v>18431.2071795378</v>
      </c>
      <c r="BS20" s="25">
        <f ca="1" t="shared" si="160"/>
        <v>17462.5040105639</v>
      </c>
      <c r="BT20" s="25">
        <f ca="1" t="shared" si="160"/>
        <v>20400.8231145867</v>
      </c>
      <c r="BU20" s="25">
        <f ca="1" t="shared" si="33"/>
        <v>53191.2863751473</v>
      </c>
      <c r="BV20" s="27">
        <f ca="1" t="shared" si="34"/>
        <v>7.26148104612905</v>
      </c>
    </row>
    <row r="21" ht="15" customHeight="1" spans="1:74">
      <c r="A21" s="23">
        <v>20</v>
      </c>
      <c r="B21" s="24">
        <f ca="1" t="shared" ref="B21:F21" si="161">RAND()</f>
        <v>0.209023468592256</v>
      </c>
      <c r="C21" s="25">
        <f ca="1">IF(B21&lt;=('Ejercicio 3 - TIR'!$D$13-'Ejercicio 3 - TIR'!$C$13)/('Ejercicio 3 - TIR'!$E$13-'Ejercicio 3 - TIR'!$C$13),'Ejercicio 3 - TIR'!$C$13+SQRT(('Ejercicio 3 - TIR'!$E$13-'Ejercicio 3 - TIR'!$C$13)*('Ejercicio 3 - TIR'!$D$13-'Ejercicio 3 - TIR'!$C$13)*B21),'Ejercicio 3 - TIR'!$E$13-SQRT(('Ejercicio 3 - TIR'!$E$13-'Ejercicio 3 - TIR'!$C$13)*('Ejercicio 3 - TIR'!$E$13-'Ejercicio 3 - TIR'!$D$13)*(1-B21)))</f>
        <v>69143.81689651</v>
      </c>
      <c r="D21" s="24">
        <f ca="1" t="shared" si="161"/>
        <v>0.518662080615427</v>
      </c>
      <c r="E21" s="25">
        <f ca="1">IF(D21&lt;=('Ejercicio 3 - TIR'!$D$14-'Ejercicio 3 - TIR'!$C$14)/('Ejercicio 3 - TIR'!$E$14-'Ejercicio 3 - TIR'!$C$14),'Ejercicio 3 - TIR'!$C$14+SQRT(('Ejercicio 3 - TIR'!$E$14-'Ejercicio 3 - TIR'!$C$14)*('Ejercicio 3 - TIR'!$D$14-'Ejercicio 3 - TIR'!$C$14)*D21),'Ejercicio 3 - TIR'!$E$14-SQRT(('Ejercicio 3 - TIR'!$E$14-'Ejercicio 3 - TIR'!$C$14)*('Ejercicio 3 - TIR'!$E$14-'Ejercicio 3 - TIR'!$D$14)*(1-D21)))</f>
        <v>31502.9012064302</v>
      </c>
      <c r="F21" s="24">
        <f ca="1" t="shared" si="161"/>
        <v>0.869980739363205</v>
      </c>
      <c r="G21" s="25">
        <f ca="1">IF(F21&lt;=('Ejercicio 3 - TIR'!$D$18-'Ejercicio 3 - TIR'!$C$18)/('Ejercicio 3 - TIR'!$E$18-'Ejercicio 3 - TIR'!$C$18),'Ejercicio 3 - TIR'!$C$18+SQRT(('Ejercicio 3 - TIR'!$E$18-'Ejercicio 3 - TIR'!$C$18)*('Ejercicio 3 - TIR'!$D$18-'Ejercicio 3 - TIR'!$C$18)*F21),'Ejercicio 3 - TIR'!$E$18-SQRT(('Ejercicio 3 - TIR'!$E$18-'Ejercicio 3 - TIR'!$C$18)*('Ejercicio 3 - TIR'!$E$18-'Ejercicio 3 - TIR'!$D$18)*(1-F21)))</f>
        <v>41877.2696966021</v>
      </c>
      <c r="H21" s="24">
        <f ca="1" t="shared" ref="H21:L21" si="162">RAND()</f>
        <v>0.432297393898713</v>
      </c>
      <c r="I21" s="25">
        <f ca="1">IF(H21&lt;=('Ejercicio 3 - TIR'!$D$18-'Ejercicio 3 - TIR'!$C$18)/('Ejercicio 3 - TIR'!$E$18-'Ejercicio 3 - TIR'!$C$18),'Ejercicio 3 - TIR'!$C$18+SQRT(('Ejercicio 3 - TIR'!$E$18-'Ejercicio 3 - TIR'!$C$18)*('Ejercicio 3 - TIR'!$D$18-'Ejercicio 3 - TIR'!$C$18)*H21),'Ejercicio 3 - TIR'!$E$18-SQRT(('Ejercicio 3 - TIR'!$E$18-'Ejercicio 3 - TIR'!$C$18)*('Ejercicio 3 - TIR'!$E$18-'Ejercicio 3 - TIR'!$D$18)*(1-H21)))</f>
        <v>38052.6150463565</v>
      </c>
      <c r="J21" s="24">
        <f ca="1" t="shared" si="162"/>
        <v>0.0181782413919087</v>
      </c>
      <c r="K21" s="25">
        <f ca="1">IF(J21&lt;=('Ejercicio 3 - TIR'!$D$18-'Ejercicio 3 - TIR'!$C$18)/('Ejercicio 3 - TIR'!$E$18-'Ejercicio 3 - TIR'!$C$18),'Ejercicio 3 - TIR'!$C$18+SQRT(('Ejercicio 3 - TIR'!$E$18-'Ejercicio 3 - TIR'!$C$18)*('Ejercicio 3 - TIR'!$D$18-'Ejercicio 3 - TIR'!$C$18)*J21),'Ejercicio 3 - TIR'!$E$18-SQRT(('Ejercicio 3 - TIR'!$E$18-'Ejercicio 3 - TIR'!$C$18)*('Ejercicio 3 - TIR'!$E$18-'Ejercicio 3 - TIR'!$D$18)*(1-J21)))</f>
        <v>31651.2832006613</v>
      </c>
      <c r="L21" s="24">
        <f ca="1" t="shared" si="162"/>
        <v>0.803428171957939</v>
      </c>
      <c r="M21" s="25">
        <f ca="1">IF(L21&lt;=('Ejercicio 3 - TIR'!$D$18-'Ejercicio 3 - TIR'!$C$18)/('Ejercicio 3 - TIR'!$E$18-'Ejercicio 3 - TIR'!$C$18),'Ejercicio 3 - TIR'!$C$18+SQRT(('Ejercicio 3 - TIR'!$E$18-'Ejercicio 3 - TIR'!$C$18)*('Ejercicio 3 - TIR'!$D$18-'Ejercicio 3 - TIR'!$C$18)*L21),'Ejercicio 3 - TIR'!$E$18-SQRT(('Ejercicio 3 - TIR'!$E$18-'Ejercicio 3 - TIR'!$C$18)*('Ejercicio 3 - TIR'!$E$18-'Ejercicio 3 - TIR'!$D$18)*(1-L21)))</f>
        <v>41160.3532580256</v>
      </c>
      <c r="N21" s="24">
        <f ca="1" t="shared" ref="N21:R21" si="163">RAND()</f>
        <v>0.182759030722746</v>
      </c>
      <c r="O21" s="25">
        <f ca="1">IF(N21&lt;=('Ejercicio 3 - TIR'!$D$18-'Ejercicio 3 - TIR'!$C$18)/('Ejercicio 3 - TIR'!$E$18-'Ejercicio 3 - TIR'!$C$18),'Ejercicio 3 - TIR'!$C$18+SQRT(('Ejercicio 3 - TIR'!$E$18-'Ejercicio 3 - TIR'!$C$18)*('Ejercicio 3 - TIR'!$D$18-'Ejercicio 3 - TIR'!$C$18)*N21),'Ejercicio 3 - TIR'!$E$18-SQRT(('Ejercicio 3 - TIR'!$E$18-'Ejercicio 3 - TIR'!$C$18)*('Ejercicio 3 - TIR'!$E$18-'Ejercicio 3 - TIR'!$D$18)*(1-N21)))</f>
        <v>35235.8241575144</v>
      </c>
      <c r="P21" s="24">
        <f ca="1" t="shared" si="163"/>
        <v>0.477844538269547</v>
      </c>
      <c r="Q21" s="26">
        <f ca="1">IF(P21&lt;=('Ejercicio 3 - TIR'!$D$22-'Ejercicio 3 - TIR'!$C$22)/('Ejercicio 3 - TIR'!$E$22-'Ejercicio 3 - TIR'!$C$22),'Ejercicio 3 - TIR'!$C$22+SQRT(('Ejercicio 3 - TIR'!$E$22-'Ejercicio 3 - TIR'!$C$22)*('Ejercicio 3 - TIR'!$D$22-'Ejercicio 3 - TIR'!$C$22)*P21),'Ejercicio 3 - TIR'!$E$22-SQRT(('Ejercicio 3 - TIR'!$E$22-'Ejercicio 3 - TIR'!$C$22)*('Ejercicio 3 - TIR'!$E$22-'Ejercicio 3 - TIR'!$D$22)*(1-P21)))</f>
        <v>0.14932780538815</v>
      </c>
      <c r="R21" s="24">
        <f ca="1" t="shared" si="163"/>
        <v>0.683687345516717</v>
      </c>
      <c r="S21" s="26">
        <f ca="1">IF(R21&lt;=('Ejercicio 3 - TIR'!$D$23-'Ejercicio 3 - TIR'!$C$23)/('Ejercicio 3 - TIR'!$E$23-'Ejercicio 3 - TIR'!$C$23),'Ejercicio 3 - TIR'!$C$23+SQRT(('Ejercicio 3 - TIR'!$E$23-'Ejercicio 3 - TIR'!$C$23)*('Ejercicio 3 - TIR'!$D$23-'Ejercicio 3 - TIR'!$C$23)*R21),'Ejercicio 3 - TIR'!$E$23-SQRT(('Ejercicio 3 - TIR'!$E$23-'Ejercicio 3 - TIR'!$C$23)*('Ejercicio 3 - TIR'!$E$23-'Ejercicio 3 - TIR'!$D$23)*(1-R21)))</f>
        <v>0.156138676103998</v>
      </c>
      <c r="T21" s="24">
        <f ca="1" t="shared" ref="T21:X21" si="164">RAND()</f>
        <v>0.601730213241794</v>
      </c>
      <c r="U21" s="26">
        <f ca="1">IF(T21&lt;=('Ejercicio 3 - TIR'!$D$24-'Ejercicio 3 - TIR'!$C$24)/('Ejercicio 3 - TIR'!$E$24-'Ejercicio 3 - TIR'!$C$24),'Ejercicio 3 - TIR'!$C$24+SQRT(('Ejercicio 3 - TIR'!$E$24-'Ejercicio 3 - TIR'!$C$24)*('Ejercicio 3 - TIR'!$D$24-'Ejercicio 3 - TIR'!$C$24)*T21),'Ejercicio 3 - TIR'!$E$24-SQRT(('Ejercicio 3 - TIR'!$E$24-'Ejercicio 3 - TIR'!$C$24)*('Ejercicio 3 - TIR'!$E$24-'Ejercicio 3 - TIR'!$D$24)*(1-T21)))</f>
        <v>0.186606057391752</v>
      </c>
      <c r="V21" s="24">
        <f ca="1" t="shared" si="164"/>
        <v>0.6114093354696</v>
      </c>
      <c r="W21" s="26">
        <f ca="1">IF(V21&lt;=('Ejercicio 3 - TIR'!$D$25-'Ejercicio 3 - TIR'!$C$25)/('Ejercicio 3 - TIR'!$E$25-'Ejercicio 3 - TIR'!$C$25),'Ejercicio 3 - TIR'!$C$25+SQRT(('Ejercicio 3 - TIR'!$E$25-'Ejercicio 3 - TIR'!$C$25)*('Ejercicio 3 - TIR'!$D$25-'Ejercicio 3 - TIR'!$C$25)*V21),'Ejercicio 3 - TIR'!$E$25-SQRT(('Ejercicio 3 - TIR'!$E$25-'Ejercicio 3 - TIR'!$C$25)*('Ejercicio 3 - TIR'!$E$25-'Ejercicio 3 - TIR'!$D$25)*(1-V21)))</f>
        <v>0.213120909367822</v>
      </c>
      <c r="X21" s="24">
        <f ca="1" t="shared" si="164"/>
        <v>0.027533118724633</v>
      </c>
      <c r="Y21" s="26">
        <f ca="1">IF(X21&lt;=('Ejercicio 3 - TIR'!$D$26-'Ejercicio 3 - TIR'!$C$26)/('Ejercicio 3 - TIR'!$E$26-'Ejercicio 3 - TIR'!$C$26),'Ejercicio 3 - TIR'!$C$26+SQRT(('Ejercicio 3 - TIR'!$E$26-'Ejercicio 3 - TIR'!$C$26)*('Ejercicio 3 - TIR'!$D$26-'Ejercicio 3 - TIR'!$C$26)*X21),'Ejercicio 3 - TIR'!$E$26-SQRT(('Ejercicio 3 - TIR'!$E$26-'Ejercicio 3 - TIR'!$C$26)*('Ejercicio 3 - TIR'!$E$26-'Ejercicio 3 - TIR'!$D$26)*(1-X21)))</f>
        <v>0.198622031115492</v>
      </c>
      <c r="Z21" s="24">
        <f ca="1" t="shared" si="4"/>
        <v>1.14932780538815</v>
      </c>
      <c r="AA21" s="24">
        <f ca="1" t="shared" si="5"/>
        <v>1.32878232733097</v>
      </c>
      <c r="AB21" s="24">
        <f ca="1" t="shared" si="6"/>
        <v>1.57674115856604</v>
      </c>
      <c r="AC21" s="24">
        <f ca="1" t="shared" si="7"/>
        <v>1.9127776681173</v>
      </c>
      <c r="AD21" s="24">
        <f ca="1" t="shared" si="8"/>
        <v>2.29269745363112</v>
      </c>
      <c r="AE21" s="23">
        <f ca="1" t="shared" si="9"/>
        <v>4704.25910051591</v>
      </c>
      <c r="AF21" s="23">
        <f ca="1" t="shared" si="10"/>
        <v>5438.77588852065</v>
      </c>
      <c r="AG21" s="23">
        <f ca="1" t="shared" si="11"/>
        <v>6453.68441411481</v>
      </c>
      <c r="AH21" s="23">
        <f ca="1" t="shared" si="12"/>
        <v>7829.0995052239</v>
      </c>
      <c r="AI21" s="23">
        <f ca="1" t="shared" si="13"/>
        <v>9384.13115075676</v>
      </c>
      <c r="AJ21" s="25">
        <f ca="1" t="shared" si="14"/>
        <v>48130.7104760433</v>
      </c>
      <c r="AK21" s="25">
        <f ca="1" t="shared" si="15"/>
        <v>50563.642382327</v>
      </c>
      <c r="AL21" s="25">
        <f ca="1" t="shared" si="16"/>
        <v>49905.8809439125</v>
      </c>
      <c r="AM21" s="25">
        <f ca="1" t="shared" si="17"/>
        <v>78730.6045237707</v>
      </c>
      <c r="AN21" s="25">
        <f ca="1" t="shared" si="18"/>
        <v>80785.0843225272</v>
      </c>
      <c r="AO21" s="25">
        <f ca="1">C21/'Ejercicio 3 - TIR'!$D$7</f>
        <v>13828.763379302</v>
      </c>
      <c r="AP21" s="25">
        <f ca="1" t="shared" si="19"/>
        <v>34301.9470967413</v>
      </c>
      <c r="AQ21" s="25">
        <f ca="1" t="shared" si="20"/>
        <v>36734.879003025</v>
      </c>
      <c r="AR21" s="25">
        <f ca="1" t="shared" si="21"/>
        <v>36077.1175646105</v>
      </c>
      <c r="AS21" s="25">
        <f ca="1" t="shared" si="22"/>
        <v>64901.8411444687</v>
      </c>
      <c r="AT21" s="25">
        <f ca="1" t="shared" si="23"/>
        <v>66956.3209432252</v>
      </c>
      <c r="AU21" s="25">
        <f ca="1">AP21*'Ejercicio 3 - TIR'!$D$5</f>
        <v>17150.9735483707</v>
      </c>
      <c r="AV21" s="25">
        <f ca="1">AQ21*'Ejercicio 3 - TIR'!$D$5</f>
        <v>18367.4395015125</v>
      </c>
      <c r="AW21" s="25">
        <f ca="1">AR21*'Ejercicio 3 - TIR'!$D$5</f>
        <v>18038.5587823052</v>
      </c>
      <c r="AX21" s="25">
        <f ca="1">AS21*'Ejercicio 3 - TIR'!$D$5</f>
        <v>32450.9205722344</v>
      </c>
      <c r="AY21" s="25">
        <f ca="1">AT21*'Ejercicio 3 - TIR'!$D$5</f>
        <v>33478.1604716126</v>
      </c>
      <c r="AZ21" s="25">
        <f ca="1" t="shared" ref="AZ21:BD21" si="165">AJ21-AU21-AE21</f>
        <v>26275.4778271568</v>
      </c>
      <c r="BA21" s="25">
        <f ca="1" t="shared" si="165"/>
        <v>26757.4269922939</v>
      </c>
      <c r="BB21" s="25">
        <f ca="1" t="shared" si="165"/>
        <v>25413.6377474924</v>
      </c>
      <c r="BC21" s="25">
        <f ca="1" t="shared" si="165"/>
        <v>38450.5844463125</v>
      </c>
      <c r="BD21" s="25">
        <f ca="1" t="shared" si="165"/>
        <v>37922.7927001578</v>
      </c>
      <c r="BE21" s="25">
        <f ca="1" t="shared" ref="BE21:BI21" si="166">AZ21/Z21</f>
        <v>22861.6045865897</v>
      </c>
      <c r="BF21" s="25">
        <f ca="1" t="shared" si="166"/>
        <v>20136.8022752377</v>
      </c>
      <c r="BG21" s="25">
        <f ca="1" t="shared" si="166"/>
        <v>16117.8247992237</v>
      </c>
      <c r="BH21" s="25">
        <f ca="1" t="shared" si="166"/>
        <v>20101.9622338849</v>
      </c>
      <c r="BI21" s="25">
        <f ca="1" t="shared" si="166"/>
        <v>16540.6877562919</v>
      </c>
      <c r="BJ21" s="25">
        <f ca="1" t="shared" si="26"/>
        <v>72226.6213779751</v>
      </c>
      <c r="BK21" s="25">
        <f ca="1" t="shared" si="27"/>
        <v>31705.170586593</v>
      </c>
      <c r="BL21" s="25">
        <f ca="1" t="shared" si="28"/>
        <v>103931.791964568</v>
      </c>
      <c r="BM21" s="25">
        <f ca="1">BK21*'Ejercicio 3 - TIR'!$D$5</f>
        <v>15852.5852932965</v>
      </c>
      <c r="BN21" s="25">
        <f ca="1" t="shared" si="29"/>
        <v>88079.2066712716</v>
      </c>
      <c r="BO21" s="25">
        <f ca="1" t="shared" si="30"/>
        <v>38417.2828960812</v>
      </c>
      <c r="BP21" s="25">
        <f ca="1" t="shared" si="31"/>
        <v>-100646.71810294</v>
      </c>
      <c r="BQ21" s="25">
        <f ca="1" t="shared" ref="BQ21:BT21" si="167">BE21</f>
        <v>22861.6045865897</v>
      </c>
      <c r="BR21" s="25">
        <f ca="1" t="shared" si="167"/>
        <v>20136.8022752377</v>
      </c>
      <c r="BS21" s="25">
        <f ca="1" t="shared" si="167"/>
        <v>16117.8247992237</v>
      </c>
      <c r="BT21" s="25">
        <f ca="1" t="shared" si="167"/>
        <v>20101.9622338849</v>
      </c>
      <c r="BU21" s="25">
        <f ca="1" t="shared" si="33"/>
        <v>54957.9706523731</v>
      </c>
      <c r="BV21" s="27">
        <f ca="1" t="shared" si="34"/>
        <v>8.89435300922923</v>
      </c>
    </row>
    <row r="22" ht="15" customHeight="1" spans="1:74">
      <c r="A22" s="23">
        <v>21</v>
      </c>
      <c r="B22" s="24">
        <f ca="1" t="shared" ref="B22:F22" si="168">RAND()</f>
        <v>0.371239210711052</v>
      </c>
      <c r="C22" s="25">
        <f ca="1">IF(B22&lt;=('Ejercicio 3 - TIR'!$D$13-'Ejercicio 3 - TIR'!$C$13)/('Ejercicio 3 - TIR'!$E$13-'Ejercicio 3 - TIR'!$C$13),'Ejercicio 3 - TIR'!$C$13+SQRT(('Ejercicio 3 - TIR'!$E$13-'Ejercicio 3 - TIR'!$C$13)*('Ejercicio 3 - TIR'!$D$13-'Ejercicio 3 - TIR'!$C$13)*B22),'Ejercicio 3 - TIR'!$E$13-SQRT(('Ejercicio 3 - TIR'!$E$13-'Ejercicio 3 - TIR'!$C$13)*('Ejercicio 3 - TIR'!$E$13-'Ejercicio 3 - TIR'!$D$13)*(1-B22)))</f>
        <v>72531.600935862</v>
      </c>
      <c r="D22" s="24">
        <f ca="1" t="shared" si="168"/>
        <v>0.55470326046221</v>
      </c>
      <c r="E22" s="25">
        <f ca="1">IF(D22&lt;=('Ejercicio 3 - TIR'!$D$14-'Ejercicio 3 - TIR'!$C$14)/('Ejercicio 3 - TIR'!$E$14-'Ejercicio 3 - TIR'!$C$14),'Ejercicio 3 - TIR'!$C$14+SQRT(('Ejercicio 3 - TIR'!$E$14-'Ejercicio 3 - TIR'!$C$14)*('Ejercicio 3 - TIR'!$D$14-'Ejercicio 3 - TIR'!$C$14)*D22),'Ejercicio 3 - TIR'!$E$14-SQRT(('Ejercicio 3 - TIR'!$E$14-'Ejercicio 3 - TIR'!$C$14)*('Ejercicio 3 - TIR'!$E$14-'Ejercicio 3 - TIR'!$D$14)*(1-D22)))</f>
        <v>31827.2091100611</v>
      </c>
      <c r="F22" s="24">
        <f ca="1" t="shared" si="168"/>
        <v>0.436175103530256</v>
      </c>
      <c r="G22" s="25">
        <f ca="1">IF(F22&lt;=('Ejercicio 3 - TIR'!$D$18-'Ejercicio 3 - TIR'!$C$18)/('Ejercicio 3 - TIR'!$E$18-'Ejercicio 3 - TIR'!$C$18),'Ejercicio 3 - TIR'!$C$18+SQRT(('Ejercicio 3 - TIR'!$E$18-'Ejercicio 3 - TIR'!$C$18)*('Ejercicio 3 - TIR'!$D$18-'Ejercicio 3 - TIR'!$C$18)*F22),'Ejercicio 3 - TIR'!$E$18-SQRT(('Ejercicio 3 - TIR'!$E$18-'Ejercicio 3 - TIR'!$C$18)*('Ejercicio 3 - TIR'!$E$18-'Ejercicio 3 - TIR'!$D$18)*(1-F22)))</f>
        <v>38088.6504145956</v>
      </c>
      <c r="H22" s="24">
        <f ca="1" t="shared" ref="H22:L22" si="169">RAND()</f>
        <v>0.668146865062105</v>
      </c>
      <c r="I22" s="25">
        <f ca="1">IF(H22&lt;=('Ejercicio 3 - TIR'!$D$18-'Ejercicio 3 - TIR'!$C$18)/('Ejercicio 3 - TIR'!$E$18-'Ejercicio 3 - TIR'!$C$18),'Ejercicio 3 - TIR'!$C$18+SQRT(('Ejercicio 3 - TIR'!$E$18-'Ejercicio 3 - TIR'!$C$18)*('Ejercicio 3 - TIR'!$D$18-'Ejercicio 3 - TIR'!$C$18)*H22),'Ejercicio 3 - TIR'!$E$18-SQRT(('Ejercicio 3 - TIR'!$E$18-'Ejercicio 3 - TIR'!$C$18)*('Ejercicio 3 - TIR'!$E$18-'Ejercicio 3 - TIR'!$D$18)*(1-H22)))</f>
        <v>40011.1138397091</v>
      </c>
      <c r="J22" s="24">
        <f ca="1" t="shared" si="169"/>
        <v>0.211247089730948</v>
      </c>
      <c r="K22" s="25">
        <f ca="1">IF(J22&lt;=('Ejercicio 3 - TIR'!$D$18-'Ejercicio 3 - TIR'!$C$18)/('Ejercicio 3 - TIR'!$E$18-'Ejercicio 3 - TIR'!$C$18),'Ejercicio 3 - TIR'!$C$18+SQRT(('Ejercicio 3 - TIR'!$E$18-'Ejercicio 3 - TIR'!$C$18)*('Ejercicio 3 - TIR'!$D$18-'Ejercicio 3 - TIR'!$C$18)*J22),'Ejercicio 3 - TIR'!$E$18-SQRT(('Ejercicio 3 - TIR'!$E$18-'Ejercicio 3 - TIR'!$C$18)*('Ejercicio 3 - TIR'!$E$18-'Ejercicio 3 - TIR'!$D$18)*(1-J22)))</f>
        <v>35629.1263495894</v>
      </c>
      <c r="L22" s="24">
        <f ca="1" t="shared" si="169"/>
        <v>0.745552936481941</v>
      </c>
      <c r="M22" s="25">
        <f ca="1">IF(L22&lt;=('Ejercicio 3 - TIR'!$D$18-'Ejercicio 3 - TIR'!$C$18)/('Ejercicio 3 - TIR'!$E$18-'Ejercicio 3 - TIR'!$C$18),'Ejercicio 3 - TIR'!$C$18+SQRT(('Ejercicio 3 - TIR'!$E$18-'Ejercicio 3 - TIR'!$C$18)*('Ejercicio 3 - TIR'!$D$18-'Ejercicio 3 - TIR'!$C$18)*L22),'Ejercicio 3 - TIR'!$E$18-SQRT(('Ejercicio 3 - TIR'!$E$18-'Ejercicio 3 - TIR'!$C$18)*('Ejercicio 3 - TIR'!$E$18-'Ejercicio 3 - TIR'!$D$18)*(1-L22)))</f>
        <v>40631.5300431553</v>
      </c>
      <c r="N22" s="24">
        <f ca="1" t="shared" ref="N22:R22" si="170">RAND()</f>
        <v>0.545763920036401</v>
      </c>
      <c r="O22" s="25">
        <f ca="1">IF(N22&lt;=('Ejercicio 3 - TIR'!$D$18-'Ejercicio 3 - TIR'!$C$18)/('Ejercicio 3 - TIR'!$E$18-'Ejercicio 3 - TIR'!$C$18),'Ejercicio 3 - TIR'!$C$18+SQRT(('Ejercicio 3 - TIR'!$E$18-'Ejercicio 3 - TIR'!$C$18)*('Ejercicio 3 - TIR'!$D$18-'Ejercicio 3 - TIR'!$C$18)*N22),'Ejercicio 3 - TIR'!$E$18-SQRT(('Ejercicio 3 - TIR'!$E$18-'Ejercicio 3 - TIR'!$C$18)*('Ejercicio 3 - TIR'!$E$18-'Ejercicio 3 - TIR'!$D$18)*(1-N22)))</f>
        <v>39047.9051722186</v>
      </c>
      <c r="P22" s="24">
        <f ca="1" t="shared" si="170"/>
        <v>0.638574058748435</v>
      </c>
      <c r="Q22" s="26">
        <f ca="1">IF(P22&lt;=('Ejercicio 3 - TIR'!$D$22-'Ejercicio 3 - TIR'!$C$22)/('Ejercicio 3 - TIR'!$E$22-'Ejercicio 3 - TIR'!$C$22),'Ejercicio 3 - TIR'!$C$22+SQRT(('Ejercicio 3 - TIR'!$E$22-'Ejercicio 3 - TIR'!$C$22)*('Ejercicio 3 - TIR'!$D$22-'Ejercicio 3 - TIR'!$C$22)*P22),'Ejercicio 3 - TIR'!$E$22-SQRT(('Ejercicio 3 - TIR'!$E$22-'Ejercicio 3 - TIR'!$C$22)*('Ejercicio 3 - TIR'!$E$22-'Ejercicio 3 - TIR'!$D$22)*(1-P22)))</f>
        <v>0.154493791064668</v>
      </c>
      <c r="R22" s="24">
        <f ca="1" t="shared" si="170"/>
        <v>0.592492782932937</v>
      </c>
      <c r="S22" s="26">
        <f ca="1">IF(R22&lt;=('Ejercicio 3 - TIR'!$D$23-'Ejercicio 3 - TIR'!$C$23)/('Ejercicio 3 - TIR'!$E$23-'Ejercicio 3 - TIR'!$C$23),'Ejercicio 3 - TIR'!$C$23+SQRT(('Ejercicio 3 - TIR'!$E$23-'Ejercicio 3 - TIR'!$C$23)*('Ejercicio 3 - TIR'!$D$23-'Ejercicio 3 - TIR'!$C$23)*R22),'Ejercicio 3 - TIR'!$E$23-SQRT(('Ejercicio 3 - TIR'!$E$23-'Ejercicio 3 - TIR'!$C$23)*('Ejercicio 3 - TIR'!$E$23-'Ejercicio 3 - TIR'!$D$23)*(1-R22)))</f>
        <v>0.152916555043335</v>
      </c>
      <c r="T22" s="24">
        <f ca="1" t="shared" ref="T22:X22" si="171">RAND()</f>
        <v>0.541901142090885</v>
      </c>
      <c r="U22" s="26">
        <f ca="1">IF(T22&lt;=('Ejercicio 3 - TIR'!$D$24-'Ejercicio 3 - TIR'!$C$24)/('Ejercicio 3 - TIR'!$E$24-'Ejercicio 3 - TIR'!$C$24),'Ejercicio 3 - TIR'!$C$24+SQRT(('Ejercicio 3 - TIR'!$E$24-'Ejercicio 3 - TIR'!$C$24)*('Ejercicio 3 - TIR'!$D$24-'Ejercicio 3 - TIR'!$C$24)*T22),'Ejercicio 3 - TIR'!$E$24-SQRT(('Ejercicio 3 - TIR'!$E$24-'Ejercicio 3 - TIR'!$C$24)*('Ejercicio 3 - TIR'!$E$24-'Ejercicio 3 - TIR'!$D$24)*(1-T22)))</f>
        <v>0.184185522450474</v>
      </c>
      <c r="V22" s="24">
        <f ca="1" t="shared" si="171"/>
        <v>0.562467702054896</v>
      </c>
      <c r="W22" s="26">
        <f ca="1">IF(V22&lt;=('Ejercicio 3 - TIR'!$D$25-'Ejercicio 3 - TIR'!$C$25)/('Ejercicio 3 - TIR'!$E$25-'Ejercicio 3 - TIR'!$C$25),'Ejercicio 3 - TIR'!$C$25+SQRT(('Ejercicio 3 - TIR'!$E$25-'Ejercicio 3 - TIR'!$C$25)*('Ejercicio 3 - TIR'!$D$25-'Ejercicio 3 - TIR'!$C$25)*V22),'Ejercicio 3 - TIR'!$E$25-SQRT(('Ejercicio 3 - TIR'!$E$25-'Ejercicio 3 - TIR'!$C$25)*('Ejercicio 3 - TIR'!$E$25-'Ejercicio 3 - TIR'!$D$25)*(1-V22)))</f>
        <v>0.210867366012395</v>
      </c>
      <c r="X22" s="24">
        <f ca="1" t="shared" si="171"/>
        <v>0.79346673186349</v>
      </c>
      <c r="Y22" s="26">
        <f ca="1">IF(X22&lt;=('Ejercicio 3 - TIR'!$D$26-'Ejercicio 3 - TIR'!$C$26)/('Ejercicio 3 - TIR'!$E$26-'Ejercicio 3 - TIR'!$C$26),'Ejercicio 3 - TIR'!$C$26+SQRT(('Ejercicio 3 - TIR'!$E$26-'Ejercicio 3 - TIR'!$C$26)*('Ejercicio 3 - TIR'!$D$26-'Ejercicio 3 - TIR'!$C$26)*X22),'Ejercicio 3 - TIR'!$E$26-SQRT(('Ejercicio 3 - TIR'!$E$26-'Ejercicio 3 - TIR'!$C$26)*('Ejercicio 3 - TIR'!$E$26-'Ejercicio 3 - TIR'!$D$26)*(1-X22)))</f>
        <v>0.246604197150882</v>
      </c>
      <c r="Z22" s="24">
        <f ca="1" t="shared" si="4"/>
        <v>1.15449379106467</v>
      </c>
      <c r="AA22" s="24">
        <f ca="1" t="shared" si="5"/>
        <v>1.3310350044132</v>
      </c>
      <c r="AB22" s="24">
        <f ca="1" t="shared" si="6"/>
        <v>1.57619238210091</v>
      </c>
      <c r="AC22" s="24">
        <f ca="1" t="shared" si="7"/>
        <v>1.90855991804333</v>
      </c>
      <c r="AD22" s="24">
        <f ca="1" t="shared" si="8"/>
        <v>2.37921880434676</v>
      </c>
      <c r="AE22" s="23">
        <f ca="1" t="shared" si="9"/>
        <v>4917.10619442127</v>
      </c>
      <c r="AF22" s="23">
        <f ca="1" t="shared" si="10"/>
        <v>5669.01313445442</v>
      </c>
      <c r="AG22" s="23">
        <f ca="1" t="shared" si="11"/>
        <v>6713.1632804025</v>
      </c>
      <c r="AH22" s="23">
        <f ca="1" t="shared" si="12"/>
        <v>8128.7503389521</v>
      </c>
      <c r="AI22" s="23">
        <f ca="1" t="shared" si="13"/>
        <v>10133.3342901293</v>
      </c>
      <c r="AJ22" s="25">
        <f ca="1" t="shared" si="14"/>
        <v>43973.1104136834</v>
      </c>
      <c r="AK22" s="25">
        <f ca="1" t="shared" si="15"/>
        <v>53256.1930862141</v>
      </c>
      <c r="AL22" s="25">
        <f ca="1" t="shared" si="16"/>
        <v>56158.3575331337</v>
      </c>
      <c r="AM22" s="25">
        <f ca="1" t="shared" si="17"/>
        <v>77547.7096491397</v>
      </c>
      <c r="AN22" s="25">
        <f ca="1" t="shared" si="18"/>
        <v>92903.5102560916</v>
      </c>
      <c r="AO22" s="25">
        <f ca="1">C22/'Ejercicio 3 - TIR'!$D$7</f>
        <v>14506.3201871724</v>
      </c>
      <c r="AP22" s="25">
        <f ca="1" t="shared" si="19"/>
        <v>29466.790226511</v>
      </c>
      <c r="AQ22" s="25">
        <f ca="1" t="shared" si="20"/>
        <v>38749.8728990417</v>
      </c>
      <c r="AR22" s="25">
        <f ca="1" t="shared" si="21"/>
        <v>41652.0373459613</v>
      </c>
      <c r="AS22" s="25">
        <f ca="1" t="shared" si="22"/>
        <v>63041.3894619673</v>
      </c>
      <c r="AT22" s="25">
        <f ca="1" t="shared" si="23"/>
        <v>78397.1900689192</v>
      </c>
      <c r="AU22" s="25">
        <f ca="1">AP22*'Ejercicio 3 - TIR'!$D$5</f>
        <v>14733.3951132555</v>
      </c>
      <c r="AV22" s="25">
        <f ca="1">AQ22*'Ejercicio 3 - TIR'!$D$5</f>
        <v>19374.9364495209</v>
      </c>
      <c r="AW22" s="25">
        <f ca="1">AR22*'Ejercicio 3 - TIR'!$D$5</f>
        <v>20826.0186729806</v>
      </c>
      <c r="AX22" s="25">
        <f ca="1">AS22*'Ejercicio 3 - TIR'!$D$5</f>
        <v>31520.6947309837</v>
      </c>
      <c r="AY22" s="25">
        <f ca="1">AT22*'Ejercicio 3 - TIR'!$D$5</f>
        <v>39198.5950344596</v>
      </c>
      <c r="AZ22" s="25">
        <f ca="1" t="shared" ref="AZ22:BD22" si="172">AJ22-AU22-AE22</f>
        <v>24322.6091060066</v>
      </c>
      <c r="BA22" s="25">
        <f ca="1" t="shared" si="172"/>
        <v>28212.2435022388</v>
      </c>
      <c r="BB22" s="25">
        <f ca="1" t="shared" si="172"/>
        <v>28619.1755797505</v>
      </c>
      <c r="BC22" s="25">
        <f ca="1" t="shared" si="172"/>
        <v>37898.264579204</v>
      </c>
      <c r="BD22" s="25">
        <f ca="1" t="shared" si="172"/>
        <v>43571.5809315027</v>
      </c>
      <c r="BE22" s="25">
        <f ca="1" t="shared" ref="BE22:BI22" si="173">AZ22/Z22</f>
        <v>21067.7695231054</v>
      </c>
      <c r="BF22" s="25">
        <f ca="1" t="shared" si="173"/>
        <v>21195.7186765923</v>
      </c>
      <c r="BG22" s="25">
        <f ca="1" t="shared" si="173"/>
        <v>18157.1589259961</v>
      </c>
      <c r="BH22" s="25">
        <f ca="1" t="shared" si="173"/>
        <v>19856.9949106222</v>
      </c>
      <c r="BI22" s="25">
        <f ca="1" t="shared" si="173"/>
        <v>18313.3980161466</v>
      </c>
      <c r="BJ22" s="25">
        <f ca="1" t="shared" si="26"/>
        <v>75723.8944045339</v>
      </c>
      <c r="BK22" s="25">
        <f ca="1" t="shared" si="27"/>
        <v>34513.7097711956</v>
      </c>
      <c r="BL22" s="25">
        <f ca="1" t="shared" si="28"/>
        <v>110237.604175729</v>
      </c>
      <c r="BM22" s="25">
        <f ca="1">BK22*'Ejercicio 3 - TIR'!$D$5</f>
        <v>17256.8548855978</v>
      </c>
      <c r="BN22" s="25">
        <f ca="1" t="shared" si="29"/>
        <v>92980.7492901316</v>
      </c>
      <c r="BO22" s="25">
        <f ca="1" t="shared" si="30"/>
        <v>39080.3692036473</v>
      </c>
      <c r="BP22" s="25">
        <f ca="1" t="shared" si="31"/>
        <v>-104358.810045923</v>
      </c>
      <c r="BQ22" s="25">
        <f ca="1" t="shared" ref="BQ22:BT22" si="174">BE22</f>
        <v>21067.7695231054</v>
      </c>
      <c r="BR22" s="25">
        <f ca="1" t="shared" si="174"/>
        <v>21195.7186765923</v>
      </c>
      <c r="BS22" s="25">
        <f ca="1" t="shared" si="174"/>
        <v>18157.1589259961</v>
      </c>
      <c r="BT22" s="25">
        <f ca="1" t="shared" si="174"/>
        <v>19856.9949106222</v>
      </c>
      <c r="BU22" s="25">
        <f ca="1" t="shared" si="33"/>
        <v>57393.7672197939</v>
      </c>
      <c r="BV22" s="27">
        <f ca="1" t="shared" si="34"/>
        <v>8.43005973363649</v>
      </c>
    </row>
    <row r="23" ht="15" customHeight="1" spans="1:74">
      <c r="A23" s="23">
        <v>22</v>
      </c>
      <c r="B23" s="24">
        <f ca="1" t="shared" ref="B23:F23" si="175">RAND()</f>
        <v>0.144814546230314</v>
      </c>
      <c r="C23" s="25">
        <f ca="1">IF(B23&lt;=('Ejercicio 3 - TIR'!$D$13-'Ejercicio 3 - TIR'!$C$13)/('Ejercicio 3 - TIR'!$E$13-'Ejercicio 3 - TIR'!$C$13),'Ejercicio 3 - TIR'!$C$13+SQRT(('Ejercicio 3 - TIR'!$E$13-'Ejercicio 3 - TIR'!$C$13)*('Ejercicio 3 - TIR'!$D$13-'Ejercicio 3 - TIR'!$C$13)*B23),'Ejercicio 3 - TIR'!$E$13-SQRT(('Ejercicio 3 - TIR'!$E$13-'Ejercicio 3 - TIR'!$C$13)*('Ejercicio 3 - TIR'!$E$13-'Ejercicio 3 - TIR'!$D$13)*(1-B23)))</f>
        <v>67610.9012930221</v>
      </c>
      <c r="D23" s="24">
        <f ca="1" t="shared" si="175"/>
        <v>0.636085997182979</v>
      </c>
      <c r="E23" s="25">
        <f ca="1">IF(D23&lt;=('Ejercicio 3 - TIR'!$D$14-'Ejercicio 3 - TIR'!$C$14)/('Ejercicio 3 - TIR'!$E$14-'Ejercicio 3 - TIR'!$C$14),'Ejercicio 3 - TIR'!$C$14+SQRT(('Ejercicio 3 - TIR'!$E$14-'Ejercicio 3 - TIR'!$C$14)*('Ejercicio 3 - TIR'!$D$14-'Ejercicio 3 - TIR'!$C$14)*D23),'Ejercicio 3 - TIR'!$E$14-SQRT(('Ejercicio 3 - TIR'!$E$14-'Ejercicio 3 - TIR'!$C$14)*('Ejercicio 3 - TIR'!$E$14-'Ejercicio 3 - TIR'!$D$14)*(1-D23)))</f>
        <v>32611.6916399927</v>
      </c>
      <c r="F23" s="24">
        <f ca="1" t="shared" si="175"/>
        <v>0.352112646756489</v>
      </c>
      <c r="G23" s="25">
        <f ca="1">IF(F23&lt;=('Ejercicio 3 - TIR'!$D$18-'Ejercicio 3 - TIR'!$C$18)/('Ejercicio 3 - TIR'!$E$18-'Ejercicio 3 - TIR'!$C$18),'Ejercicio 3 - TIR'!$C$18+SQRT(('Ejercicio 3 - TIR'!$E$18-'Ejercicio 3 - TIR'!$C$18)*('Ejercicio 3 - TIR'!$D$18-'Ejercicio 3 - TIR'!$C$18)*F23),'Ejercicio 3 - TIR'!$E$18-SQRT(('Ejercicio 3 - TIR'!$E$18-'Ejercicio 3 - TIR'!$C$18)*('Ejercicio 3 - TIR'!$E$18-'Ejercicio 3 - TIR'!$D$18)*(1-F23)))</f>
        <v>37267.5234443016</v>
      </c>
      <c r="H23" s="24">
        <f ca="1" t="shared" ref="H23:L23" si="176">RAND()</f>
        <v>0.528736173428335</v>
      </c>
      <c r="I23" s="25">
        <f ca="1">IF(H23&lt;=('Ejercicio 3 - TIR'!$D$18-'Ejercicio 3 - TIR'!$C$18)/('Ejercicio 3 - TIR'!$E$18-'Ejercicio 3 - TIR'!$C$18),'Ejercicio 3 - TIR'!$C$18+SQRT(('Ejercicio 3 - TIR'!$E$18-'Ejercicio 3 - TIR'!$C$18)*('Ejercicio 3 - TIR'!$D$18-'Ejercicio 3 - TIR'!$C$18)*H23),'Ejercicio 3 - TIR'!$E$18-SQRT(('Ejercicio 3 - TIR'!$E$18-'Ejercicio 3 - TIR'!$C$18)*('Ejercicio 3 - TIR'!$E$18-'Ejercicio 3 - TIR'!$D$18)*(1-H23)))</f>
        <v>38905.6401237783</v>
      </c>
      <c r="J23" s="24">
        <f ca="1" t="shared" si="176"/>
        <v>0.0705282755029686</v>
      </c>
      <c r="K23" s="25">
        <f ca="1">IF(J23&lt;=('Ejercicio 3 - TIR'!$D$18-'Ejercicio 3 - TIR'!$C$18)/('Ejercicio 3 - TIR'!$E$18-'Ejercicio 3 - TIR'!$C$18),'Ejercicio 3 - TIR'!$C$18+SQRT(('Ejercicio 3 - TIR'!$E$18-'Ejercicio 3 - TIR'!$C$18)*('Ejercicio 3 - TIR'!$D$18-'Ejercicio 3 - TIR'!$C$18)*J23),'Ejercicio 3 - TIR'!$E$18-SQRT(('Ejercicio 3 - TIR'!$E$18-'Ejercicio 3 - TIR'!$C$18)*('Ejercicio 3 - TIR'!$E$18-'Ejercicio 3 - TIR'!$D$18)*(1-J23)))</f>
        <v>33252.5745687755</v>
      </c>
      <c r="L23" s="24">
        <f ca="1" t="shared" si="176"/>
        <v>0.382388530783847</v>
      </c>
      <c r="M23" s="25">
        <f ca="1">IF(L23&lt;=('Ejercicio 3 - TIR'!$D$18-'Ejercicio 3 - TIR'!$C$18)/('Ejercicio 3 - TIR'!$E$18-'Ejercicio 3 - TIR'!$C$18),'Ejercicio 3 - TIR'!$C$18+SQRT(('Ejercicio 3 - TIR'!$E$18-'Ejercicio 3 - TIR'!$C$18)*('Ejercicio 3 - TIR'!$D$18-'Ejercicio 3 - TIR'!$C$18)*L23),'Ejercicio 3 - TIR'!$E$18-SQRT(('Ejercicio 3 - TIR'!$E$18-'Ejercicio 3 - TIR'!$C$18)*('Ejercicio 3 - TIR'!$E$18-'Ejercicio 3 - TIR'!$D$18)*(1-L23)))</f>
        <v>37573.5249136434</v>
      </c>
      <c r="N23" s="24">
        <f ca="1" t="shared" ref="N23:R23" si="177">RAND()</f>
        <v>0.681104072602315</v>
      </c>
      <c r="O23" s="25">
        <f ca="1">IF(N23&lt;=('Ejercicio 3 - TIR'!$D$18-'Ejercicio 3 - TIR'!$C$18)/('Ejercicio 3 - TIR'!$E$18-'Ejercicio 3 - TIR'!$C$18),'Ejercicio 3 - TIR'!$C$18+SQRT(('Ejercicio 3 - TIR'!$E$18-'Ejercicio 3 - TIR'!$C$18)*('Ejercicio 3 - TIR'!$D$18-'Ejercicio 3 - TIR'!$C$18)*N23),'Ejercicio 3 - TIR'!$E$18-SQRT(('Ejercicio 3 - TIR'!$E$18-'Ejercicio 3 - TIR'!$C$18)*('Ejercicio 3 - TIR'!$E$18-'Ejercicio 3 - TIR'!$D$18)*(1-N23)))</f>
        <v>40109.4791121163</v>
      </c>
      <c r="P23" s="24">
        <f ca="1" t="shared" si="177"/>
        <v>0.489539499184608</v>
      </c>
      <c r="Q23" s="26">
        <f ca="1">IF(P23&lt;=('Ejercicio 3 - TIR'!$D$22-'Ejercicio 3 - TIR'!$C$22)/('Ejercicio 3 - TIR'!$E$22-'Ejercicio 3 - TIR'!$C$22),'Ejercicio 3 - TIR'!$C$22+SQRT(('Ejercicio 3 - TIR'!$E$22-'Ejercicio 3 - TIR'!$C$22)*('Ejercicio 3 - TIR'!$D$22-'Ejercicio 3 - TIR'!$C$22)*P23),'Ejercicio 3 - TIR'!$E$22-SQRT(('Ejercicio 3 - TIR'!$E$22-'Ejercicio 3 - TIR'!$C$22)*('Ejercicio 3 - TIR'!$E$22-'Ejercicio 3 - TIR'!$D$22)*(1-P23)))</f>
        <v>0.149684526247395</v>
      </c>
      <c r="R23" s="24">
        <f ca="1" t="shared" si="177"/>
        <v>0.76655069110085</v>
      </c>
      <c r="S23" s="26">
        <f ca="1">IF(R23&lt;=('Ejercicio 3 - TIR'!$D$23-'Ejercicio 3 - TIR'!$C$23)/('Ejercicio 3 - TIR'!$E$23-'Ejercicio 3 - TIR'!$C$23),'Ejercicio 3 - TIR'!$C$23+SQRT(('Ejercicio 3 - TIR'!$E$23-'Ejercicio 3 - TIR'!$C$23)*('Ejercicio 3 - TIR'!$D$23-'Ejercicio 3 - TIR'!$C$23)*R23),'Ejercicio 3 - TIR'!$E$23-SQRT(('Ejercicio 3 - TIR'!$E$23-'Ejercicio 3 - TIR'!$C$23)*('Ejercicio 3 - TIR'!$E$23-'Ejercicio 3 - TIR'!$D$23)*(1-R23)))</f>
        <v>0.159501005975452</v>
      </c>
      <c r="T23" s="24">
        <f ca="1" t="shared" ref="T23:X23" si="178">RAND()</f>
        <v>0.963299824459898</v>
      </c>
      <c r="U23" s="26">
        <f ca="1">IF(T23&lt;=('Ejercicio 3 - TIR'!$D$24-'Ejercicio 3 - TIR'!$C$24)/('Ejercicio 3 - TIR'!$E$24-'Ejercicio 3 - TIR'!$C$24),'Ejercicio 3 - TIR'!$C$24+SQRT(('Ejercicio 3 - TIR'!$E$24-'Ejercicio 3 - TIR'!$C$24)*('Ejercicio 3 - TIR'!$D$24-'Ejercicio 3 - TIR'!$C$24)*T23),'Ejercicio 3 - TIR'!$E$24-SQRT(('Ejercicio 3 - TIR'!$E$24-'Ejercicio 3 - TIR'!$C$24)*('Ejercicio 3 - TIR'!$E$24-'Ejercicio 3 - TIR'!$D$24)*(1-T23)))</f>
        <v>0.209862915038716</v>
      </c>
      <c r="V23" s="24">
        <f ca="1" t="shared" si="178"/>
        <v>0.219498187968796</v>
      </c>
      <c r="W23" s="26">
        <f ca="1">IF(V23&lt;=('Ejercicio 3 - TIR'!$D$25-'Ejercicio 3 - TIR'!$C$25)/('Ejercicio 3 - TIR'!$E$25-'Ejercicio 3 - TIR'!$C$25),'Ejercicio 3 - TIR'!$C$25+SQRT(('Ejercicio 3 - TIR'!$E$25-'Ejercicio 3 - TIR'!$C$25)*('Ejercicio 3 - TIR'!$D$25-'Ejercicio 3 - TIR'!$C$25)*V23),'Ejercicio 3 - TIR'!$E$25-SQRT(('Ejercicio 3 - TIR'!$E$25-'Ejercicio 3 - TIR'!$C$25)*('Ejercicio 3 - TIR'!$E$25-'Ejercicio 3 - TIR'!$D$25)*(1-V23)))</f>
        <v>0.197529901972239</v>
      </c>
      <c r="X23" s="24">
        <f ca="1" t="shared" si="178"/>
        <v>0.107023519716944</v>
      </c>
      <c r="Y23" s="26">
        <f ca="1">IF(X23&lt;=('Ejercicio 3 - TIR'!$D$26-'Ejercicio 3 - TIR'!$C$26)/('Ejercicio 3 - TIR'!$E$26-'Ejercicio 3 - TIR'!$C$26),'Ejercicio 3 - TIR'!$C$26+SQRT(('Ejercicio 3 - TIR'!$E$26-'Ejercicio 3 - TIR'!$C$26)*('Ejercicio 3 - TIR'!$D$26-'Ejercicio 3 - TIR'!$C$26)*X23),'Ejercicio 3 - TIR'!$E$26-SQRT(('Ejercicio 3 - TIR'!$E$26-'Ejercicio 3 - TIR'!$C$26)*('Ejercicio 3 - TIR'!$E$26-'Ejercicio 3 - TIR'!$D$26)*(1-X23)))</f>
        <v>0.206998926531865</v>
      </c>
      <c r="Z23" s="24">
        <f ca="1" t="shared" si="4"/>
        <v>1.1496845262474</v>
      </c>
      <c r="AA23" s="24">
        <f ca="1" t="shared" si="5"/>
        <v>1.33306036473827</v>
      </c>
      <c r="AB23" s="24">
        <f ca="1" t="shared" si="6"/>
        <v>1.61282029880481</v>
      </c>
      <c r="AC23" s="24">
        <f ca="1" t="shared" si="7"/>
        <v>1.93140053432656</v>
      </c>
      <c r="AD23" s="24">
        <f ca="1" t="shared" si="8"/>
        <v>2.33119837163523</v>
      </c>
      <c r="AE23" s="23">
        <f ca="1" t="shared" si="9"/>
        <v>4881.46561325845</v>
      </c>
      <c r="AF23" s="23">
        <f ca="1" t="shared" si="10"/>
        <v>5660.06428920775</v>
      </c>
      <c r="AG23" s="23">
        <f ca="1" t="shared" si="11"/>
        <v>6847.90188024743</v>
      </c>
      <c r="AH23" s="23">
        <f ca="1" t="shared" si="12"/>
        <v>8200.56726736821</v>
      </c>
      <c r="AI23" s="23">
        <f ca="1" t="shared" si="13"/>
        <v>9898.07588866578</v>
      </c>
      <c r="AJ23" s="25">
        <f ca="1" t="shared" si="14"/>
        <v>42845.8950354756</v>
      </c>
      <c r="AK23" s="25">
        <f ca="1" t="shared" si="15"/>
        <v>51863.5668137796</v>
      </c>
      <c r="AL23" s="25">
        <f ca="1" t="shared" si="16"/>
        <v>53630.4272520418</v>
      </c>
      <c r="AM23" s="25">
        <f ca="1" t="shared" si="17"/>
        <v>72569.5260947433</v>
      </c>
      <c r="AN23" s="25">
        <f ca="1" t="shared" si="18"/>
        <v>93503.152393303</v>
      </c>
      <c r="AO23" s="25">
        <f ca="1">C23/'Ejercicio 3 - TIR'!$D$7</f>
        <v>13522.1802586044</v>
      </c>
      <c r="AP23" s="25">
        <f ca="1" t="shared" si="19"/>
        <v>29323.7147768712</v>
      </c>
      <c r="AQ23" s="25">
        <f ca="1" t="shared" si="20"/>
        <v>38341.3865551752</v>
      </c>
      <c r="AR23" s="25">
        <f ca="1" t="shared" si="21"/>
        <v>40108.2469934374</v>
      </c>
      <c r="AS23" s="25">
        <f ca="1" t="shared" si="22"/>
        <v>59047.3458361389</v>
      </c>
      <c r="AT23" s="25">
        <f ca="1" t="shared" si="23"/>
        <v>79980.9721346986</v>
      </c>
      <c r="AU23" s="25">
        <f ca="1">AP23*'Ejercicio 3 - TIR'!$D$5</f>
        <v>14661.8573884356</v>
      </c>
      <c r="AV23" s="25">
        <f ca="1">AQ23*'Ejercicio 3 - TIR'!$D$5</f>
        <v>19170.6932775876</v>
      </c>
      <c r="AW23" s="25">
        <f ca="1">AR23*'Ejercicio 3 - TIR'!$D$5</f>
        <v>20054.1234967187</v>
      </c>
      <c r="AX23" s="25">
        <f ca="1">AS23*'Ejercicio 3 - TIR'!$D$5</f>
        <v>29523.6729180694</v>
      </c>
      <c r="AY23" s="25">
        <f ca="1">AT23*'Ejercicio 3 - TIR'!$D$5</f>
        <v>39990.4860673493</v>
      </c>
      <c r="AZ23" s="25">
        <f ca="1" t="shared" ref="AZ23:BD23" si="179">AJ23-AU23-AE23</f>
        <v>23302.5720337815</v>
      </c>
      <c r="BA23" s="25">
        <f ca="1" t="shared" si="179"/>
        <v>27032.8092469843</v>
      </c>
      <c r="BB23" s="25">
        <f ca="1" t="shared" si="179"/>
        <v>26728.4018750757</v>
      </c>
      <c r="BC23" s="25">
        <f ca="1" t="shared" si="179"/>
        <v>34845.2859093056</v>
      </c>
      <c r="BD23" s="25">
        <f ca="1" t="shared" si="179"/>
        <v>43614.5904372879</v>
      </c>
      <c r="BE23" s="25">
        <f ca="1" t="shared" ref="BE23:BI23" si="180">AZ23/Z23</f>
        <v>20268.6663182654</v>
      </c>
      <c r="BF23" s="25">
        <f ca="1" t="shared" si="180"/>
        <v>20278.7585334081</v>
      </c>
      <c r="BG23" s="25">
        <f ca="1" t="shared" si="180"/>
        <v>16572.4612313492</v>
      </c>
      <c r="BH23" s="25">
        <f ca="1" t="shared" si="180"/>
        <v>18041.4602201896</v>
      </c>
      <c r="BI23" s="25">
        <f ca="1" t="shared" si="180"/>
        <v>18709.0858366953</v>
      </c>
      <c r="BJ23" s="25">
        <f ca="1" t="shared" si="26"/>
        <v>76024.3224474214</v>
      </c>
      <c r="BK23" s="25">
        <f ca="1" t="shared" si="27"/>
        <v>31522.8845998167</v>
      </c>
      <c r="BL23" s="25">
        <f ca="1" t="shared" si="28"/>
        <v>107547.207047238</v>
      </c>
      <c r="BM23" s="25">
        <f ca="1">BK23*'Ejercicio 3 - TIR'!$D$5</f>
        <v>15761.4422999084</v>
      </c>
      <c r="BN23" s="25">
        <f ca="1" t="shared" si="29"/>
        <v>91785.7647473298</v>
      </c>
      <c r="BO23" s="25">
        <f ca="1" t="shared" si="30"/>
        <v>39372.7817692949</v>
      </c>
      <c r="BP23" s="25">
        <f ca="1" t="shared" si="31"/>
        <v>-100222.592933015</v>
      </c>
      <c r="BQ23" s="25">
        <f ca="1" t="shared" ref="BQ23:BT23" si="181">BE23</f>
        <v>20268.6663182654</v>
      </c>
      <c r="BR23" s="25">
        <f ca="1" t="shared" si="181"/>
        <v>20278.7585334081</v>
      </c>
      <c r="BS23" s="25">
        <f ca="1" t="shared" si="181"/>
        <v>16572.4612313492</v>
      </c>
      <c r="BT23" s="25">
        <f ca="1" t="shared" si="181"/>
        <v>18041.4602201896</v>
      </c>
      <c r="BU23" s="25">
        <f ca="1" t="shared" si="33"/>
        <v>58081.8676059903</v>
      </c>
      <c r="BV23" s="27">
        <f ca="1" t="shared" si="34"/>
        <v>8.59807242998296</v>
      </c>
    </row>
    <row r="24" ht="15" customHeight="1" spans="1:74">
      <c r="A24" s="23">
        <v>23</v>
      </c>
      <c r="B24" s="24">
        <f ca="1" t="shared" ref="B24:F24" si="182">RAND()</f>
        <v>0.181423452225336</v>
      </c>
      <c r="C24" s="25">
        <f ca="1">IF(B24&lt;=('Ejercicio 3 - TIR'!$D$13-'Ejercicio 3 - TIR'!$C$13)/('Ejercicio 3 - TIR'!$E$13-'Ejercicio 3 - TIR'!$C$13),'Ejercicio 3 - TIR'!$C$13+SQRT(('Ejercicio 3 - TIR'!$E$13-'Ejercicio 3 - TIR'!$C$13)*('Ejercicio 3 - TIR'!$D$13-'Ejercicio 3 - TIR'!$C$13)*B24),'Ejercicio 3 - TIR'!$E$13-SQRT(('Ejercicio 3 - TIR'!$E$13-'Ejercicio 3 - TIR'!$C$13)*('Ejercicio 3 - TIR'!$E$13-'Ejercicio 3 - TIR'!$D$13)*(1-B24)))</f>
        <v>68518.7663948564</v>
      </c>
      <c r="D24" s="24">
        <f ca="1" t="shared" si="182"/>
        <v>0.801262957554457</v>
      </c>
      <c r="E24" s="25">
        <f ca="1">IF(D24&lt;=('Ejercicio 3 - TIR'!$D$14-'Ejercicio 3 - TIR'!$C$14)/('Ejercicio 3 - TIR'!$E$14-'Ejercicio 3 - TIR'!$C$14),'Ejercicio 3 - TIR'!$C$14+SQRT(('Ejercicio 3 - TIR'!$E$14-'Ejercicio 3 - TIR'!$C$14)*('Ejercicio 3 - TIR'!$D$14-'Ejercicio 3 - TIR'!$C$14)*D24),'Ejercicio 3 - TIR'!$E$14-SQRT(('Ejercicio 3 - TIR'!$E$14-'Ejercicio 3 - TIR'!$C$14)*('Ejercicio 3 - TIR'!$E$14-'Ejercicio 3 - TIR'!$D$14)*(1-D24)))</f>
        <v>34540.0955716394</v>
      </c>
      <c r="F24" s="24">
        <f ca="1" t="shared" si="182"/>
        <v>0.950812942721463</v>
      </c>
      <c r="G24" s="25">
        <f ca="1">IF(F24&lt;=('Ejercicio 3 - TIR'!$D$18-'Ejercicio 3 - TIR'!$C$18)/('Ejercicio 3 - TIR'!$E$18-'Ejercicio 3 - TIR'!$C$18),'Ejercicio 3 - TIR'!$C$18+SQRT(('Ejercicio 3 - TIR'!$E$18-'Ejercicio 3 - TIR'!$C$18)*('Ejercicio 3 - TIR'!$D$18-'Ejercicio 3 - TIR'!$C$18)*F24),'Ejercicio 3 - TIR'!$E$18-SQRT(('Ejercicio 3 - TIR'!$E$18-'Ejercicio 3 - TIR'!$C$18)*('Ejercicio 3 - TIR'!$E$18-'Ejercicio 3 - TIR'!$D$18)*(1-F24)))</f>
        <v>43079.3154095765</v>
      </c>
      <c r="H24" s="24">
        <f ca="1" t="shared" ref="H24:L24" si="183">RAND()</f>
        <v>0.524432304963447</v>
      </c>
      <c r="I24" s="25">
        <f ca="1">IF(H24&lt;=('Ejercicio 3 - TIR'!$D$18-'Ejercicio 3 - TIR'!$C$18)/('Ejercicio 3 - TIR'!$E$18-'Ejercicio 3 - TIR'!$C$18),'Ejercicio 3 - TIR'!$C$18+SQRT(('Ejercicio 3 - TIR'!$E$18-'Ejercicio 3 - TIR'!$C$18)*('Ejercicio 3 - TIR'!$D$18-'Ejercicio 3 - TIR'!$C$18)*H24),'Ejercicio 3 - TIR'!$E$18-SQRT(('Ejercicio 3 - TIR'!$E$18-'Ejercicio 3 - TIR'!$C$18)*('Ejercicio 3 - TIR'!$E$18-'Ejercicio 3 - TIR'!$D$18)*(1-H24)))</f>
        <v>38869.3204781718</v>
      </c>
      <c r="J24" s="24">
        <f ca="1" t="shared" si="183"/>
        <v>0.665121858066306</v>
      </c>
      <c r="K24" s="25">
        <f ca="1">IF(J24&lt;=('Ejercicio 3 - TIR'!$D$18-'Ejercicio 3 - TIR'!$C$18)/('Ejercicio 3 - TIR'!$E$18-'Ejercicio 3 - TIR'!$C$18),'Ejercicio 3 - TIR'!$C$18+SQRT(('Ejercicio 3 - TIR'!$E$18-'Ejercicio 3 - TIR'!$C$18)*('Ejercicio 3 - TIR'!$D$18-'Ejercicio 3 - TIR'!$C$18)*J24),'Ejercicio 3 - TIR'!$E$18-SQRT(('Ejercicio 3 - TIR'!$E$18-'Ejercicio 3 - TIR'!$C$18)*('Ejercicio 3 - TIR'!$E$18-'Ejercicio 3 - TIR'!$D$18)*(1-J24)))</f>
        <v>39988.4072158651</v>
      </c>
      <c r="L24" s="24">
        <f ca="1" t="shared" si="183"/>
        <v>0.107311088021838</v>
      </c>
      <c r="M24" s="25">
        <f ca="1">IF(L24&lt;=('Ejercicio 3 - TIR'!$D$18-'Ejercicio 3 - TIR'!$C$18)/('Ejercicio 3 - TIR'!$E$18-'Ejercicio 3 - TIR'!$C$18),'Ejercicio 3 - TIR'!$C$18+SQRT(('Ejercicio 3 - TIR'!$E$18-'Ejercicio 3 - TIR'!$C$18)*('Ejercicio 3 - TIR'!$D$18-'Ejercicio 3 - TIR'!$C$18)*L24),'Ejercicio 3 - TIR'!$E$18-SQRT(('Ejercicio 3 - TIR'!$E$18-'Ejercicio 3 - TIR'!$C$18)*('Ejercicio 3 - TIR'!$E$18-'Ejercicio 3 - TIR'!$D$18)*(1-L24)))</f>
        <v>34012.0647057688</v>
      </c>
      <c r="N24" s="24">
        <f ca="1" t="shared" ref="N24:R24" si="184">RAND()</f>
        <v>0.0825936946871542</v>
      </c>
      <c r="O24" s="25">
        <f ca="1">IF(N24&lt;=('Ejercicio 3 - TIR'!$D$18-'Ejercicio 3 - TIR'!$C$18)/('Ejercicio 3 - TIR'!$E$18-'Ejercicio 3 - TIR'!$C$18),'Ejercicio 3 - TIR'!$C$18+SQRT(('Ejercicio 3 - TIR'!$E$18-'Ejercicio 3 - TIR'!$C$18)*('Ejercicio 3 - TIR'!$D$18-'Ejercicio 3 - TIR'!$C$18)*N24),'Ejercicio 3 - TIR'!$E$18-SQRT(('Ejercicio 3 - TIR'!$E$18-'Ejercicio 3 - TIR'!$C$18)*('Ejercicio 3 - TIR'!$E$18-'Ejercicio 3 - TIR'!$D$18)*(1-N24)))</f>
        <v>33519.8088304726</v>
      </c>
      <c r="P24" s="24">
        <f ca="1" t="shared" si="184"/>
        <v>0.29627552997977</v>
      </c>
      <c r="Q24" s="26">
        <f ca="1">IF(P24&lt;=('Ejercicio 3 - TIR'!$D$22-'Ejercicio 3 - TIR'!$C$22)/('Ejercicio 3 - TIR'!$E$22-'Ejercicio 3 - TIR'!$C$22),'Ejercicio 3 - TIR'!$C$22+SQRT(('Ejercicio 3 - TIR'!$E$22-'Ejercicio 3 - TIR'!$C$22)*('Ejercicio 3 - TIR'!$D$22-'Ejercicio 3 - TIR'!$C$22)*P24),'Ejercicio 3 - TIR'!$E$22-SQRT(('Ejercicio 3 - TIR'!$E$22-'Ejercicio 3 - TIR'!$C$22)*('Ejercicio 3 - TIR'!$E$22-'Ejercicio 3 - TIR'!$D$22)*(1-P24)))</f>
        <v>0.14309320146631</v>
      </c>
      <c r="R24" s="24">
        <f ca="1" t="shared" si="184"/>
        <v>0.0235421739999304</v>
      </c>
      <c r="S24" s="26">
        <f ca="1">IF(R24&lt;=('Ejercicio 3 - TIR'!$D$23-'Ejercicio 3 - TIR'!$C$23)/('Ejercicio 3 - TIR'!$E$23-'Ejercicio 3 - TIR'!$C$23),'Ejercicio 3 - TIR'!$C$23+SQRT(('Ejercicio 3 - TIR'!$E$23-'Ejercicio 3 - TIR'!$C$23)*('Ejercicio 3 - TIR'!$D$23-'Ejercicio 3 - TIR'!$C$23)*R24),'Ejercicio 3 - TIR'!$E$23-SQRT(('Ejercicio 3 - TIR'!$E$23-'Ejercicio 3 - TIR'!$C$23)*('Ejercicio 3 - TIR'!$E$23-'Ejercicio 3 - TIR'!$D$23)*(1-R24)))</f>
        <v>0.126509678425228</v>
      </c>
      <c r="T24" s="24">
        <f ca="1" t="shared" ref="T24:X24" si="185">RAND()</f>
        <v>0.675494699346472</v>
      </c>
      <c r="U24" s="26">
        <f ca="1">IF(T24&lt;=('Ejercicio 3 - TIR'!$D$24-'Ejercicio 3 - TIR'!$C$24)/('Ejercicio 3 - TIR'!$E$24-'Ejercicio 3 - TIR'!$C$24),'Ejercicio 3 - TIR'!$C$24+SQRT(('Ejercicio 3 - TIR'!$E$24-'Ejercicio 3 - TIR'!$C$24)*('Ejercicio 3 - TIR'!$D$24-'Ejercicio 3 - TIR'!$C$24)*T24),'Ejercicio 3 - TIR'!$E$24-SQRT(('Ejercicio 3 - TIR'!$E$24-'Ejercicio 3 - TIR'!$C$24)*('Ejercicio 3 - TIR'!$E$24-'Ejercicio 3 - TIR'!$D$24)*(1-T24)))</f>
        <v>0.189856761258453</v>
      </c>
      <c r="V24" s="24">
        <f ca="1" t="shared" si="185"/>
        <v>0.187279519416839</v>
      </c>
      <c r="W24" s="26">
        <f ca="1">IF(V24&lt;=('Ejercicio 3 - TIR'!$D$25-'Ejercicio 3 - TIR'!$C$25)/('Ejercicio 3 - TIR'!$E$25-'Ejercicio 3 - TIR'!$C$25),'Ejercicio 3 - TIR'!$C$25+SQRT(('Ejercicio 3 - TIR'!$E$25-'Ejercicio 3 - TIR'!$C$25)*('Ejercicio 3 - TIR'!$D$25-'Ejercicio 3 - TIR'!$C$25)*V24),'Ejercicio 3 - TIR'!$E$25-SQRT(('Ejercicio 3 - TIR'!$E$25-'Ejercicio 3 - TIR'!$C$25)*('Ejercicio 3 - TIR'!$E$25-'Ejercicio 3 - TIR'!$D$25)*(1-V24)))</f>
        <v>0.196192323094095</v>
      </c>
      <c r="X24" s="24">
        <f ca="1" t="shared" si="185"/>
        <v>0.657609357930523</v>
      </c>
      <c r="Y24" s="26">
        <f ca="1">IF(X24&lt;=('Ejercicio 3 - TIR'!$D$26-'Ejercicio 3 - TIR'!$C$26)/('Ejercicio 3 - TIR'!$E$26-'Ejercicio 3 - TIR'!$C$26),'Ejercicio 3 - TIR'!$C$26+SQRT(('Ejercicio 3 - TIR'!$E$26-'Ejercicio 3 - TIR'!$C$26)*('Ejercicio 3 - TIR'!$D$26-'Ejercicio 3 - TIR'!$C$26)*X24),'Ejercicio 3 - TIR'!$E$26-SQRT(('Ejercicio 3 - TIR'!$E$26-'Ejercicio 3 - TIR'!$C$26)*('Ejercicio 3 - TIR'!$E$26-'Ejercicio 3 - TIR'!$D$26)*(1-X24)))</f>
        <v>0.237001052720152</v>
      </c>
      <c r="Z24" s="24">
        <f ca="1" t="shared" si="4"/>
        <v>1.14309320146631</v>
      </c>
      <c r="AA24" s="24">
        <f ca="1" t="shared" si="5"/>
        <v>1.28770555479388</v>
      </c>
      <c r="AB24" s="24">
        <f ca="1" t="shared" si="6"/>
        <v>1.53218516088156</v>
      </c>
      <c r="AC24" s="24">
        <f ca="1" t="shared" si="7"/>
        <v>1.83278812700522</v>
      </c>
      <c r="AD24" s="24">
        <f ca="1" t="shared" si="8"/>
        <v>2.26716084251845</v>
      </c>
      <c r="AE24" s="23">
        <f ca="1" t="shared" si="9"/>
        <v>4942.4528542982</v>
      </c>
      <c r="AF24" s="23">
        <f ca="1" t="shared" si="10"/>
        <v>5567.72097552732</v>
      </c>
      <c r="AG24" s="23">
        <f ca="1" t="shared" si="11"/>
        <v>6624.79044753169</v>
      </c>
      <c r="AH24" s="23">
        <f ca="1" t="shared" si="12"/>
        <v>7924.52347544451</v>
      </c>
      <c r="AI24" s="23">
        <f ca="1" t="shared" si="13"/>
        <v>9802.64388143041</v>
      </c>
      <c r="AJ24" s="25">
        <f ca="1" t="shared" si="14"/>
        <v>49243.6725685097</v>
      </c>
      <c r="AK24" s="25">
        <f ca="1" t="shared" si="15"/>
        <v>50052.2398908052</v>
      </c>
      <c r="AL24" s="25">
        <f ca="1" t="shared" si="16"/>
        <v>61269.6441434377</v>
      </c>
      <c r="AM24" s="25">
        <f ca="1" t="shared" si="17"/>
        <v>62336.9083676662</v>
      </c>
      <c r="AN24" s="25">
        <f ca="1" t="shared" si="18"/>
        <v>75994.7980291516</v>
      </c>
      <c r="AO24" s="25">
        <f ca="1">C24/'Ejercicio 3 - TIR'!$D$7</f>
        <v>13703.7532789713</v>
      </c>
      <c r="AP24" s="25">
        <f ca="1" t="shared" si="19"/>
        <v>35539.9192895385</v>
      </c>
      <c r="AQ24" s="25">
        <f ca="1" t="shared" si="20"/>
        <v>36348.4866118339</v>
      </c>
      <c r="AR24" s="25">
        <f ca="1" t="shared" si="21"/>
        <v>47565.8908644664</v>
      </c>
      <c r="AS24" s="25">
        <f ca="1" t="shared" si="22"/>
        <v>48633.155088695</v>
      </c>
      <c r="AT24" s="25">
        <f ca="1" t="shared" si="23"/>
        <v>62291.0447501804</v>
      </c>
      <c r="AU24" s="25">
        <f ca="1">AP24*'Ejercicio 3 - TIR'!$D$5</f>
        <v>17769.9596447692</v>
      </c>
      <c r="AV24" s="25">
        <f ca="1">AQ24*'Ejercicio 3 - TIR'!$D$5</f>
        <v>18174.2433059169</v>
      </c>
      <c r="AW24" s="25">
        <f ca="1">AR24*'Ejercicio 3 - TIR'!$D$5</f>
        <v>23782.9454322332</v>
      </c>
      <c r="AX24" s="25">
        <f ca="1">AS24*'Ejercicio 3 - TIR'!$D$5</f>
        <v>24316.5775443475</v>
      </c>
      <c r="AY24" s="25">
        <f ca="1">AT24*'Ejercicio 3 - TIR'!$D$5</f>
        <v>31145.5223750902</v>
      </c>
      <c r="AZ24" s="25">
        <f ca="1" t="shared" ref="AZ24:BD24" si="186">AJ24-AU24-AE24</f>
        <v>26531.2600694423</v>
      </c>
      <c r="BA24" s="25">
        <f ca="1" t="shared" si="186"/>
        <v>26310.2756093609</v>
      </c>
      <c r="BB24" s="25">
        <f ca="1" t="shared" si="186"/>
        <v>30861.9082636728</v>
      </c>
      <c r="BC24" s="25">
        <f ca="1" t="shared" si="186"/>
        <v>30095.8073478743</v>
      </c>
      <c r="BD24" s="25">
        <f ca="1" t="shared" si="186"/>
        <v>35046.631772631</v>
      </c>
      <c r="BE24" s="25">
        <f ca="1" t="shared" ref="BE24:BI24" si="187">AZ24/Z24</f>
        <v>23210.0584934012</v>
      </c>
      <c r="BF24" s="25">
        <f ca="1" t="shared" si="187"/>
        <v>20431.9034824482</v>
      </c>
      <c r="BG24" s="25">
        <f ca="1" t="shared" si="187"/>
        <v>20142.4142796919</v>
      </c>
      <c r="BH24" s="25">
        <f ca="1" t="shared" si="187"/>
        <v>16420.7782145833</v>
      </c>
      <c r="BI24" s="25">
        <f ca="1" t="shared" si="187"/>
        <v>15458.3790948418</v>
      </c>
      <c r="BJ24" s="25">
        <f ca="1" t="shared" si="26"/>
        <v>78307.9521768657</v>
      </c>
      <c r="BK24" s="25">
        <f ca="1" t="shared" si="27"/>
        <v>31068.6128296175</v>
      </c>
      <c r="BL24" s="25">
        <f ca="1" t="shared" si="28"/>
        <v>109376.565006483</v>
      </c>
      <c r="BM24" s="25">
        <f ca="1">BK24*'Ejercicio 3 - TIR'!$D$5</f>
        <v>15534.3064148087</v>
      </c>
      <c r="BN24" s="25">
        <f ca="1" t="shared" si="29"/>
        <v>93842.2585916745</v>
      </c>
      <c r="BO24" s="25">
        <f ca="1" t="shared" si="30"/>
        <v>41391.9722111251</v>
      </c>
      <c r="BP24" s="25">
        <f ca="1" t="shared" si="31"/>
        <v>-103058.861966496</v>
      </c>
      <c r="BQ24" s="25">
        <f ca="1" t="shared" ref="BQ24:BT24" si="188">BE24</f>
        <v>23210.0584934012</v>
      </c>
      <c r="BR24" s="25">
        <f ca="1" t="shared" si="188"/>
        <v>20431.9034824482</v>
      </c>
      <c r="BS24" s="25">
        <f ca="1" t="shared" si="188"/>
        <v>20142.4142796919</v>
      </c>
      <c r="BT24" s="25">
        <f ca="1" t="shared" si="188"/>
        <v>16420.7782145833</v>
      </c>
      <c r="BU24" s="25">
        <f ca="1" t="shared" si="33"/>
        <v>56850.3513059668</v>
      </c>
      <c r="BV24" s="27">
        <f ca="1" t="shared" si="34"/>
        <v>8.85907397434036</v>
      </c>
    </row>
    <row r="25" ht="15" customHeight="1" spans="1:74">
      <c r="A25" s="23">
        <v>24</v>
      </c>
      <c r="B25" s="24">
        <f ca="1" t="shared" ref="B25:F25" si="189">RAND()</f>
        <v>0.558462890790242</v>
      </c>
      <c r="C25" s="25">
        <f ca="1">IF(B25&lt;=('Ejercicio 3 - TIR'!$D$13-'Ejercicio 3 - TIR'!$C$13)/('Ejercicio 3 - TIR'!$E$13-'Ejercicio 3 - TIR'!$C$13),'Ejercicio 3 - TIR'!$C$13+SQRT(('Ejercicio 3 - TIR'!$E$13-'Ejercicio 3 - TIR'!$C$13)*('Ejercicio 3 - TIR'!$D$13-'Ejercicio 3 - TIR'!$C$13)*B25),'Ejercicio 3 - TIR'!$E$13-SQRT(('Ejercicio 3 - TIR'!$E$13-'Ejercicio 3 - TIR'!$C$13)*('Ejercicio 3 - TIR'!$E$13-'Ejercicio 3 - TIR'!$D$13)*(1-B25)))</f>
        <v>76981.6479509998</v>
      </c>
      <c r="D25" s="24">
        <f ca="1" t="shared" si="189"/>
        <v>0.104234778682361</v>
      </c>
      <c r="E25" s="25">
        <f ca="1">IF(D25&lt;=('Ejercicio 3 - TIR'!$D$14-'Ejercicio 3 - TIR'!$C$14)/('Ejercicio 3 - TIR'!$E$14-'Ejercicio 3 - TIR'!$C$14),'Ejercicio 3 - TIR'!$C$14+SQRT(('Ejercicio 3 - TIR'!$E$14-'Ejercicio 3 - TIR'!$C$14)*('Ejercicio 3 - TIR'!$D$14-'Ejercicio 3 - TIR'!$C$14)*D25),'Ejercicio 3 - TIR'!$E$14-SQRT(('Ejercicio 3 - TIR'!$E$14-'Ejercicio 3 - TIR'!$C$14)*('Ejercicio 3 - TIR'!$E$14-'Ejercicio 3 - TIR'!$D$14)*(1-D25)))</f>
        <v>27795.9986411258</v>
      </c>
      <c r="F25" s="24">
        <f ca="1" t="shared" si="189"/>
        <v>0.176361101339912</v>
      </c>
      <c r="G25" s="25">
        <f ca="1">IF(F25&lt;=('Ejercicio 3 - TIR'!$D$18-'Ejercicio 3 - TIR'!$C$18)/('Ejercicio 3 - TIR'!$E$18-'Ejercicio 3 - TIR'!$C$18),'Ejercicio 3 - TIR'!$C$18+SQRT(('Ejercicio 3 - TIR'!$E$18-'Ejercicio 3 - TIR'!$C$18)*('Ejercicio 3 - TIR'!$D$18-'Ejercicio 3 - TIR'!$C$18)*F25),'Ejercicio 3 - TIR'!$E$18-SQRT(('Ejercicio 3 - TIR'!$E$18-'Ejercicio 3 - TIR'!$C$18)*('Ejercicio 3 - TIR'!$E$18-'Ejercicio 3 - TIR'!$D$18)*(1-F25)))</f>
        <v>35143.3612745934</v>
      </c>
      <c r="H25" s="24">
        <f ca="1" t="shared" ref="H25:L25" si="190">RAND()</f>
        <v>0.680241866207374</v>
      </c>
      <c r="I25" s="25">
        <f ca="1">IF(H25&lt;=('Ejercicio 3 - TIR'!$D$18-'Ejercicio 3 - TIR'!$C$18)/('Ejercicio 3 - TIR'!$E$18-'Ejercicio 3 - TIR'!$C$18),'Ejercicio 3 - TIR'!$C$18+SQRT(('Ejercicio 3 - TIR'!$E$18-'Ejercicio 3 - TIR'!$C$18)*('Ejercicio 3 - TIR'!$D$18-'Ejercicio 3 - TIR'!$C$18)*H25),'Ejercicio 3 - TIR'!$E$18-SQRT(('Ejercicio 3 - TIR'!$E$18-'Ejercicio 3 - TIR'!$C$18)*('Ejercicio 3 - TIR'!$E$18-'Ejercicio 3 - TIR'!$D$18)*(1-H25)))</f>
        <v>40102.8722668847</v>
      </c>
      <c r="J25" s="24">
        <f ca="1" t="shared" si="190"/>
        <v>0.58344811704498</v>
      </c>
      <c r="K25" s="25">
        <f ca="1">IF(J25&lt;=('Ejercicio 3 - TIR'!$D$18-'Ejercicio 3 - TIR'!$C$18)/('Ejercicio 3 - TIR'!$E$18-'Ejercicio 3 - TIR'!$C$18),'Ejercicio 3 - TIR'!$C$18+SQRT(('Ejercicio 3 - TIR'!$E$18-'Ejercicio 3 - TIR'!$C$18)*('Ejercicio 3 - TIR'!$D$18-'Ejercicio 3 - TIR'!$C$18)*J25),'Ejercicio 3 - TIR'!$E$18-SQRT(('Ejercicio 3 - TIR'!$E$18-'Ejercicio 3 - TIR'!$C$18)*('Ejercicio 3 - TIR'!$E$18-'Ejercicio 3 - TIR'!$D$18)*(1-J25)))</f>
        <v>39355.0637387859</v>
      </c>
      <c r="L25" s="24">
        <f ca="1" t="shared" si="190"/>
        <v>0.406709538573515</v>
      </c>
      <c r="M25" s="25">
        <f ca="1">IF(L25&lt;=('Ejercicio 3 - TIR'!$D$18-'Ejercicio 3 - TIR'!$C$18)/('Ejercicio 3 - TIR'!$E$18-'Ejercicio 3 - TIR'!$C$18),'Ejercicio 3 - TIR'!$C$18+SQRT(('Ejercicio 3 - TIR'!$E$18-'Ejercicio 3 - TIR'!$C$18)*('Ejercicio 3 - TIR'!$D$18-'Ejercicio 3 - TIR'!$C$18)*L25),'Ejercicio 3 - TIR'!$E$18-SQRT(('Ejercicio 3 - TIR'!$E$18-'Ejercicio 3 - TIR'!$C$18)*('Ejercicio 3 - TIR'!$E$18-'Ejercicio 3 - TIR'!$D$18)*(1-L25)))</f>
        <v>37810.6613539461</v>
      </c>
      <c r="N25" s="24">
        <f ca="1" t="shared" ref="N25:R25" si="191">RAND()</f>
        <v>0.756265617987172</v>
      </c>
      <c r="O25" s="25">
        <f ca="1">IF(N25&lt;=('Ejercicio 3 - TIR'!$D$18-'Ejercicio 3 - TIR'!$C$18)/('Ejercicio 3 - TIR'!$E$18-'Ejercicio 3 - TIR'!$C$18),'Ejercicio 3 - TIR'!$C$18+SQRT(('Ejercicio 3 - TIR'!$E$18-'Ejercicio 3 - TIR'!$C$18)*('Ejercicio 3 - TIR'!$D$18-'Ejercicio 3 - TIR'!$C$18)*N25),'Ejercicio 3 - TIR'!$E$18-SQRT(('Ejercicio 3 - TIR'!$E$18-'Ejercicio 3 - TIR'!$C$18)*('Ejercicio 3 - TIR'!$E$18-'Ejercicio 3 - TIR'!$D$18)*(1-N25)))</f>
        <v>40724.4791368814</v>
      </c>
      <c r="P25" s="24">
        <f ca="1" t="shared" si="191"/>
        <v>0.0726878636982968</v>
      </c>
      <c r="Q25" s="26">
        <f ca="1">IF(P25&lt;=('Ejercicio 3 - TIR'!$D$22-'Ejercicio 3 - TIR'!$C$22)/('Ejercicio 3 - TIR'!$E$22-'Ejercicio 3 - TIR'!$C$22),'Ejercicio 3 - TIR'!$C$22+SQRT(('Ejercicio 3 - TIR'!$E$22-'Ejercicio 3 - TIR'!$C$22)*('Ejercicio 3 - TIR'!$D$22-'Ejercicio 3 - TIR'!$C$22)*P25),'Ejercicio 3 - TIR'!$E$22-SQRT(('Ejercicio 3 - TIR'!$E$22-'Ejercicio 3 - TIR'!$C$22)*('Ejercicio 3 - TIR'!$E$22-'Ejercicio 3 - TIR'!$D$22)*(1-P25)))</f>
        <v>0.131438450710517</v>
      </c>
      <c r="R25" s="24">
        <f ca="1" t="shared" si="191"/>
        <v>0.322911648704181</v>
      </c>
      <c r="S25" s="26">
        <f ca="1">IF(R25&lt;=('Ejercicio 3 - TIR'!$D$23-'Ejercicio 3 - TIR'!$C$23)/('Ejercicio 3 - TIR'!$E$23-'Ejercicio 3 - TIR'!$C$23),'Ejercicio 3 - TIR'!$C$23+SQRT(('Ejercicio 3 - TIR'!$E$23-'Ejercicio 3 - TIR'!$C$23)*('Ejercicio 3 - TIR'!$D$23-'Ejercicio 3 - TIR'!$C$23)*R25),'Ejercicio 3 - TIR'!$E$23-SQRT(('Ejercicio 3 - TIR'!$E$23-'Ejercicio 3 - TIR'!$C$23)*('Ejercicio 3 - TIR'!$E$23-'Ejercicio 3 - TIR'!$D$23)*(1-R25)))</f>
        <v>0.144108939579905</v>
      </c>
      <c r="T25" s="24">
        <f ca="1" t="shared" ref="T25:X25" si="192">RAND()</f>
        <v>0.910035469981529</v>
      </c>
      <c r="U25" s="26">
        <f ca="1">IF(T25&lt;=('Ejercicio 3 - TIR'!$D$24-'Ejercicio 3 - TIR'!$C$24)/('Ejercicio 3 - TIR'!$E$24-'Ejercicio 3 - TIR'!$C$24),'Ejercicio 3 - TIR'!$C$24+SQRT(('Ejercicio 3 - TIR'!$E$24-'Ejercicio 3 - TIR'!$C$24)*('Ejercicio 3 - TIR'!$D$24-'Ejercicio 3 - TIR'!$C$24)*T25),'Ejercicio 3 - TIR'!$E$24-SQRT(('Ejercicio 3 - TIR'!$E$24-'Ejercicio 3 - TIR'!$C$24)*('Ejercicio 3 - TIR'!$E$24-'Ejercicio 3 - TIR'!$D$24)*(1-T25)))</f>
        <v>0.204128620600221</v>
      </c>
      <c r="V25" s="24">
        <f ca="1" t="shared" si="192"/>
        <v>0.835385980921647</v>
      </c>
      <c r="W25" s="26">
        <f ca="1">IF(V25&lt;=('Ejercicio 3 - TIR'!$D$25-'Ejercicio 3 - TIR'!$C$25)/('Ejercicio 3 - TIR'!$E$25-'Ejercicio 3 - TIR'!$C$25),'Ejercicio 3 - TIR'!$C$25+SQRT(('Ejercicio 3 - TIR'!$E$25-'Ejercicio 3 - TIR'!$C$25)*('Ejercicio 3 - TIR'!$D$25-'Ejercicio 3 - TIR'!$C$25)*V25),'Ejercicio 3 - TIR'!$E$25-SQRT(('Ejercicio 3 - TIR'!$E$25-'Ejercicio 3 - TIR'!$C$25)*('Ejercicio 3 - TIR'!$E$25-'Ejercicio 3 - TIR'!$D$25)*(1-V25)))</f>
        <v>0.225996894643104</v>
      </c>
      <c r="X25" s="24">
        <f ca="1" t="shared" si="192"/>
        <v>0.484963842962019</v>
      </c>
      <c r="Y25" s="26">
        <f ca="1">IF(X25&lt;=('Ejercicio 3 - TIR'!$D$26-'Ejercicio 3 - TIR'!$C$26)/('Ejercicio 3 - TIR'!$E$26-'Ejercicio 3 - TIR'!$C$26),'Ejercicio 3 - TIR'!$C$26+SQRT(('Ejercicio 3 - TIR'!$E$26-'Ejercicio 3 - TIR'!$C$26)*('Ejercicio 3 - TIR'!$D$26-'Ejercicio 3 - TIR'!$C$26)*X25),'Ejercicio 3 - TIR'!$E$26-SQRT(('Ejercicio 3 - TIR'!$E$26-'Ejercicio 3 - TIR'!$C$26)*('Ejercicio 3 - TIR'!$E$26-'Ejercicio 3 - TIR'!$D$26)*(1-X25)))</f>
        <v>0.227262961326928</v>
      </c>
      <c r="Z25" s="24">
        <f ca="1" t="shared" si="4"/>
        <v>1.13143845071052</v>
      </c>
      <c r="AA25" s="24">
        <f ca="1" t="shared" si="5"/>
        <v>1.29448884604234</v>
      </c>
      <c r="AB25" s="24">
        <f ca="1" t="shared" si="6"/>
        <v>1.55873106856734</v>
      </c>
      <c r="AC25" s="24">
        <f ca="1" t="shared" si="7"/>
        <v>1.91099944964728</v>
      </c>
      <c r="AD25" s="24">
        <f ca="1" t="shared" si="8"/>
        <v>2.34529884366825</v>
      </c>
      <c r="AE25" s="23">
        <f ca="1" t="shared" si="9"/>
        <v>3653.46299734122</v>
      </c>
      <c r="AF25" s="23">
        <f ca="1" t="shared" si="10"/>
        <v>4179.95967568248</v>
      </c>
      <c r="AG25" s="23">
        <f ca="1" t="shared" si="11"/>
        <v>5033.20907844409</v>
      </c>
      <c r="AH25" s="23">
        <f ca="1" t="shared" si="12"/>
        <v>6170.69870026194</v>
      </c>
      <c r="AI25" s="23">
        <f ca="1" t="shared" si="13"/>
        <v>7573.06996033969</v>
      </c>
      <c r="AJ25" s="25">
        <f ca="1" t="shared" si="14"/>
        <v>39762.5502332859</v>
      </c>
      <c r="AK25" s="25">
        <f ca="1" t="shared" si="15"/>
        <v>51912.720843743</v>
      </c>
      <c r="AL25" s="25">
        <f ca="1" t="shared" si="16"/>
        <v>61343.9605550934</v>
      </c>
      <c r="AM25" s="25">
        <f ca="1" t="shared" si="17"/>
        <v>72256.1530381908</v>
      </c>
      <c r="AN25" s="25">
        <f ca="1" t="shared" si="18"/>
        <v>95511.0738287199</v>
      </c>
      <c r="AO25" s="25">
        <f ca="1">C25/'Ejercicio 3 - TIR'!$D$7</f>
        <v>15396.3295902</v>
      </c>
      <c r="AP25" s="25">
        <f ca="1" t="shared" si="19"/>
        <v>24366.220643086</v>
      </c>
      <c r="AQ25" s="25">
        <f ca="1" t="shared" si="20"/>
        <v>36516.391253543</v>
      </c>
      <c r="AR25" s="25">
        <f ca="1" t="shared" si="21"/>
        <v>45947.6309648934</v>
      </c>
      <c r="AS25" s="25">
        <f ca="1" t="shared" si="22"/>
        <v>56859.8234479908</v>
      </c>
      <c r="AT25" s="25">
        <f ca="1" t="shared" si="23"/>
        <v>80114.7442385199</v>
      </c>
      <c r="AU25" s="25">
        <f ca="1">AP25*'Ejercicio 3 - TIR'!$D$5</f>
        <v>12183.110321543</v>
      </c>
      <c r="AV25" s="25">
        <f ca="1">AQ25*'Ejercicio 3 - TIR'!$D$5</f>
        <v>18258.1956267715</v>
      </c>
      <c r="AW25" s="25">
        <f ca="1">AR25*'Ejercicio 3 - TIR'!$D$5</f>
        <v>22973.8154824467</v>
      </c>
      <c r="AX25" s="25">
        <f ca="1">AS25*'Ejercicio 3 - TIR'!$D$5</f>
        <v>28429.9117239954</v>
      </c>
      <c r="AY25" s="25">
        <f ca="1">AT25*'Ejercicio 3 - TIR'!$D$5</f>
        <v>40057.37211926</v>
      </c>
      <c r="AZ25" s="25">
        <f ca="1" t="shared" ref="AZ25:BD25" si="193">AJ25-AU25-AE25</f>
        <v>23925.9769144017</v>
      </c>
      <c r="BA25" s="25">
        <f ca="1" t="shared" si="193"/>
        <v>29474.565541289</v>
      </c>
      <c r="BB25" s="25">
        <f ca="1" t="shared" si="193"/>
        <v>33336.9359942026</v>
      </c>
      <c r="BC25" s="25">
        <f ca="1" t="shared" si="193"/>
        <v>37655.5426139334</v>
      </c>
      <c r="BD25" s="25">
        <f ca="1" t="shared" si="193"/>
        <v>47880.6317491202</v>
      </c>
      <c r="BE25" s="25">
        <f ca="1" t="shared" ref="BE25:BI25" si="194">AZ25/Z25</f>
        <v>21146.5121230207</v>
      </c>
      <c r="BF25" s="25">
        <f ca="1" t="shared" si="194"/>
        <v>22769.2696089287</v>
      </c>
      <c r="BG25" s="25">
        <f ca="1" t="shared" si="194"/>
        <v>21387.2275124684</v>
      </c>
      <c r="BH25" s="25">
        <f ca="1" t="shared" si="194"/>
        <v>19704.6328929522</v>
      </c>
      <c r="BI25" s="25">
        <f ca="1" t="shared" si="194"/>
        <v>20415.578116361</v>
      </c>
      <c r="BJ25" s="25">
        <f ca="1" t="shared" si="26"/>
        <v>65189.9234716366</v>
      </c>
      <c r="BK25" s="25">
        <f ca="1" t="shared" si="27"/>
        <v>36108.9939846313</v>
      </c>
      <c r="BL25" s="25">
        <f ca="1" t="shared" si="28"/>
        <v>101298.917456268</v>
      </c>
      <c r="BM25" s="25">
        <f ca="1">BK25*'Ejercicio 3 - TIR'!$D$5</f>
        <v>18054.4969923156</v>
      </c>
      <c r="BN25" s="25">
        <f ca="1" t="shared" si="29"/>
        <v>83244.4204639522</v>
      </c>
      <c r="BO25" s="25">
        <f ca="1" t="shared" si="30"/>
        <v>35494.1634362257</v>
      </c>
      <c r="BP25" s="25">
        <f ca="1" t="shared" si="31"/>
        <v>-104777.646592126</v>
      </c>
      <c r="BQ25" s="25">
        <f ca="1" t="shared" ref="BQ25:BT25" si="195">BE25</f>
        <v>21146.5121230207</v>
      </c>
      <c r="BR25" s="25">
        <f ca="1" t="shared" si="195"/>
        <v>22769.2696089287</v>
      </c>
      <c r="BS25" s="25">
        <f ca="1" t="shared" si="195"/>
        <v>21387.2275124684</v>
      </c>
      <c r="BT25" s="25">
        <f ca="1" t="shared" si="195"/>
        <v>19704.6328929522</v>
      </c>
      <c r="BU25" s="25">
        <f ca="1" t="shared" si="33"/>
        <v>55909.7415525867</v>
      </c>
      <c r="BV25" s="27">
        <f ca="1" t="shared" si="34"/>
        <v>9.19014696975513</v>
      </c>
    </row>
    <row r="26" ht="15" customHeight="1" spans="1:74">
      <c r="A26" s="23">
        <v>25</v>
      </c>
      <c r="B26" s="24">
        <f ca="1" t="shared" ref="B26:F26" si="196">RAND()</f>
        <v>0.375466556519517</v>
      </c>
      <c r="C26" s="25">
        <f ca="1">IF(B26&lt;=('Ejercicio 3 - TIR'!$D$13-'Ejercicio 3 - TIR'!$C$13)/('Ejercicio 3 - TIR'!$E$13-'Ejercicio 3 - TIR'!$C$13),'Ejercicio 3 - TIR'!$C$13+SQRT(('Ejercicio 3 - TIR'!$E$13-'Ejercicio 3 - TIR'!$C$13)*('Ejercicio 3 - TIR'!$D$13-'Ejercicio 3 - TIR'!$C$13)*B26),'Ejercicio 3 - TIR'!$E$13-SQRT(('Ejercicio 3 - TIR'!$E$13-'Ejercicio 3 - TIR'!$C$13)*('Ejercicio 3 - TIR'!$E$13-'Ejercicio 3 - TIR'!$D$13)*(1-B26)))</f>
        <v>72624.0957742657</v>
      </c>
      <c r="D26" s="24">
        <f ca="1" t="shared" si="196"/>
        <v>0.281220610629388</v>
      </c>
      <c r="E26" s="25">
        <f ca="1">IF(D26&lt;=('Ejercicio 3 - TIR'!$D$14-'Ejercicio 3 - TIR'!$C$14)/('Ejercicio 3 - TIR'!$E$14-'Ejercicio 3 - TIR'!$C$14),'Ejercicio 3 - TIR'!$C$14+SQRT(('Ejercicio 3 - TIR'!$E$14-'Ejercicio 3 - TIR'!$C$14)*('Ejercicio 3 - TIR'!$D$14-'Ejercicio 3 - TIR'!$C$14)*D26),'Ejercicio 3 - TIR'!$E$14-SQRT(('Ejercicio 3 - TIR'!$E$14-'Ejercicio 3 - TIR'!$C$14)*('Ejercicio 3 - TIR'!$E$14-'Ejercicio 3 - TIR'!$D$14)*(1-D26)))</f>
        <v>29592.5532982432</v>
      </c>
      <c r="F26" s="24">
        <f ca="1" t="shared" si="196"/>
        <v>0.12006647634444</v>
      </c>
      <c r="G26" s="25">
        <f ca="1">IF(F26&lt;=('Ejercicio 3 - TIR'!$D$18-'Ejercicio 3 - TIR'!$C$18)/('Ejercicio 3 - TIR'!$E$18-'Ejercicio 3 - TIR'!$C$18),'Ejercicio 3 - TIR'!$C$18+SQRT(('Ejercicio 3 - TIR'!$E$18-'Ejercicio 3 - TIR'!$C$18)*('Ejercicio 3 - TIR'!$D$18-'Ejercicio 3 - TIR'!$C$18)*F26),'Ejercicio 3 - TIR'!$E$18-SQRT(('Ejercicio 3 - TIR'!$E$18-'Ejercicio 3 - TIR'!$C$18)*('Ejercicio 3 - TIR'!$E$18-'Ejercicio 3 - TIR'!$D$18)*(1-F26)))</f>
        <v>34243.815671264</v>
      </c>
      <c r="H26" s="24">
        <f ca="1" t="shared" ref="H26:L26" si="197">RAND()</f>
        <v>0.852834559993884</v>
      </c>
      <c r="I26" s="25">
        <f ca="1">IF(H26&lt;=('Ejercicio 3 - TIR'!$D$18-'Ejercicio 3 - TIR'!$C$18)/('Ejercicio 3 - TIR'!$E$18-'Ejercicio 3 - TIR'!$C$18),'Ejercicio 3 - TIR'!$C$18+SQRT(('Ejercicio 3 - TIR'!$E$18-'Ejercicio 3 - TIR'!$C$18)*('Ejercicio 3 - TIR'!$D$18-'Ejercicio 3 - TIR'!$C$18)*H26),'Ejercicio 3 - TIR'!$E$18-SQRT(('Ejercicio 3 - TIR'!$E$18-'Ejercicio 3 - TIR'!$C$18)*('Ejercicio 3 - TIR'!$E$18-'Ejercicio 3 - TIR'!$D$18)*(1-H26)))</f>
        <v>41677.7405278247</v>
      </c>
      <c r="J26" s="24">
        <f ca="1" t="shared" si="197"/>
        <v>0.274718785568566</v>
      </c>
      <c r="K26" s="25">
        <f ca="1">IF(J26&lt;=('Ejercicio 3 - TIR'!$D$18-'Ejercicio 3 - TIR'!$C$18)/('Ejercicio 3 - TIR'!$E$18-'Ejercicio 3 - TIR'!$C$18),'Ejercicio 3 - TIR'!$C$18+SQRT(('Ejercicio 3 - TIR'!$E$18-'Ejercicio 3 - TIR'!$C$18)*('Ejercicio 3 - TIR'!$D$18-'Ejercicio 3 - TIR'!$C$18)*J26),'Ejercicio 3 - TIR'!$E$18-SQRT(('Ejercicio 3 - TIR'!$E$18-'Ejercicio 3 - TIR'!$C$18)*('Ejercicio 3 - TIR'!$E$18-'Ejercicio 3 - TIR'!$D$18)*(1-J26)))</f>
        <v>36419.3315723123</v>
      </c>
      <c r="L26" s="24">
        <f ca="1" t="shared" si="197"/>
        <v>0.889084093413122</v>
      </c>
      <c r="M26" s="25">
        <f ca="1">IF(L26&lt;=('Ejercicio 3 - TIR'!$D$18-'Ejercicio 3 - TIR'!$C$18)/('Ejercicio 3 - TIR'!$E$18-'Ejercicio 3 - TIR'!$C$18),'Ejercicio 3 - TIR'!$C$18+SQRT(('Ejercicio 3 - TIR'!$E$18-'Ejercicio 3 - TIR'!$C$18)*('Ejercicio 3 - TIR'!$D$18-'Ejercicio 3 - TIR'!$C$18)*L26),'Ejercicio 3 - TIR'!$E$18-SQRT(('Ejercicio 3 - TIR'!$E$18-'Ejercicio 3 - TIR'!$C$18)*('Ejercicio 3 - TIR'!$E$18-'Ejercicio 3 - TIR'!$D$18)*(1-L26)))</f>
        <v>42115.785549926</v>
      </c>
      <c r="N26" s="24">
        <f ca="1" t="shared" ref="N26:R26" si="198">RAND()</f>
        <v>0.0333476332376532</v>
      </c>
      <c r="O26" s="25">
        <f ca="1">IF(N26&lt;=('Ejercicio 3 - TIR'!$D$18-'Ejercicio 3 - TIR'!$C$18)/('Ejercicio 3 - TIR'!$E$18-'Ejercicio 3 - TIR'!$C$18),'Ejercicio 3 - TIR'!$C$18+SQRT(('Ejercicio 3 - TIR'!$E$18-'Ejercicio 3 - TIR'!$C$18)*('Ejercicio 3 - TIR'!$D$18-'Ejercicio 3 - TIR'!$C$18)*N26),'Ejercicio 3 - TIR'!$E$18-SQRT(('Ejercicio 3 - TIR'!$E$18-'Ejercicio 3 - TIR'!$C$18)*('Ejercicio 3 - TIR'!$E$18-'Ejercicio 3 - TIR'!$D$18)*(1-N26)))</f>
        <v>32236.5475594424</v>
      </c>
      <c r="P26" s="24">
        <f ca="1" t="shared" si="198"/>
        <v>0.831767783740766</v>
      </c>
      <c r="Q26" s="26">
        <f ca="1">IF(P26&lt;=('Ejercicio 3 - TIR'!$D$22-'Ejercicio 3 - TIR'!$C$22)/('Ejercicio 3 - TIR'!$E$22-'Ejercicio 3 - TIR'!$C$22),'Ejercicio 3 - TIR'!$C$22+SQRT(('Ejercicio 3 - TIR'!$E$22-'Ejercicio 3 - TIR'!$C$22)*('Ejercicio 3 - TIR'!$D$22-'Ejercicio 3 - TIR'!$C$22)*P26),'Ejercicio 3 - TIR'!$E$22-SQRT(('Ejercicio 3 - TIR'!$E$22-'Ejercicio 3 - TIR'!$C$22)*('Ejercicio 3 - TIR'!$E$22-'Ejercicio 3 - TIR'!$D$22)*(1-P26)))</f>
        <v>0.162598333721548</v>
      </c>
      <c r="R26" s="24">
        <f ca="1" t="shared" si="198"/>
        <v>0.936186731752667</v>
      </c>
      <c r="S26" s="26">
        <f ca="1">IF(R26&lt;=('Ejercicio 3 - TIR'!$D$23-'Ejercicio 3 - TIR'!$C$23)/('Ejercicio 3 - TIR'!$E$23-'Ejercicio 3 - TIR'!$C$23),'Ejercicio 3 - TIR'!$C$23+SQRT(('Ejercicio 3 - TIR'!$E$23-'Ejercicio 3 - TIR'!$C$23)*('Ejercicio 3 - TIR'!$D$23-'Ejercicio 3 - TIR'!$C$23)*R26),'Ejercicio 3 - TIR'!$E$23-SQRT(('Ejercicio 3 - TIR'!$E$23-'Ejercicio 3 - TIR'!$C$23)*('Ejercicio 3 - TIR'!$E$23-'Ejercicio 3 - TIR'!$D$23)*(1-R26)))</f>
        <v>0.169282543079387</v>
      </c>
      <c r="T26" s="24">
        <f ca="1" t="shared" ref="T26:X26" si="199">RAND()</f>
        <v>0.20345935069996</v>
      </c>
      <c r="U26" s="26">
        <f ca="1">IF(T26&lt;=('Ejercicio 3 - TIR'!$D$24-'Ejercicio 3 - TIR'!$C$24)/('Ejercicio 3 - TIR'!$E$24-'Ejercicio 3 - TIR'!$C$24),'Ejercicio 3 - TIR'!$C$24+SQRT(('Ejercicio 3 - TIR'!$E$24-'Ejercicio 3 - TIR'!$C$24)*('Ejercicio 3 - TIR'!$D$24-'Ejercicio 3 - TIR'!$C$24)*T26),'Ejercicio 3 - TIR'!$E$24-SQRT(('Ejercicio 3 - TIR'!$E$24-'Ejercicio 3 - TIR'!$C$24)*('Ejercicio 3 - TIR'!$E$24-'Ejercicio 3 - TIR'!$D$24)*(1-T26)))</f>
        <v>0.170670380656145</v>
      </c>
      <c r="V26" s="24">
        <f ca="1" t="shared" si="199"/>
        <v>0.823477083415812</v>
      </c>
      <c r="W26" s="26">
        <f ca="1">IF(V26&lt;=('Ejercicio 3 - TIR'!$D$25-'Ejercicio 3 - TIR'!$C$25)/('Ejercicio 3 - TIR'!$E$25-'Ejercicio 3 - TIR'!$C$25),'Ejercicio 3 - TIR'!$C$25+SQRT(('Ejercicio 3 - TIR'!$E$25-'Ejercicio 3 - TIR'!$C$25)*('Ejercicio 3 - TIR'!$D$25-'Ejercicio 3 - TIR'!$C$25)*V26),'Ejercicio 3 - TIR'!$E$25-SQRT(('Ejercicio 3 - TIR'!$E$25-'Ejercicio 3 - TIR'!$C$25)*('Ejercicio 3 - TIR'!$E$25-'Ejercicio 3 - TIR'!$D$25)*(1-V26)))</f>
        <v>0.225143809462336</v>
      </c>
      <c r="X26" s="24">
        <f ca="1" t="shared" si="199"/>
        <v>0.853740163418301</v>
      </c>
      <c r="Y26" s="26">
        <f ca="1">IF(X26&lt;=('Ejercicio 3 - TIR'!$D$26-'Ejercicio 3 - TIR'!$C$26)/('Ejercicio 3 - TIR'!$E$26-'Ejercicio 3 - TIR'!$C$26),'Ejercicio 3 - TIR'!$C$26+SQRT(('Ejercicio 3 - TIR'!$E$26-'Ejercicio 3 - TIR'!$C$26)*('Ejercicio 3 - TIR'!$D$26-'Ejercicio 3 - TIR'!$C$26)*X26),'Ejercicio 3 - TIR'!$E$26-SQRT(('Ejercicio 3 - TIR'!$E$26-'Ejercicio 3 - TIR'!$C$26)*('Ejercicio 3 - TIR'!$E$26-'Ejercicio 3 - TIR'!$D$26)*(1-X26)))</f>
        <v>0.251896563954897</v>
      </c>
      <c r="Z26" s="24">
        <f ca="1" t="shared" si="4"/>
        <v>1.16259833372155</v>
      </c>
      <c r="AA26" s="24">
        <f ca="1" t="shared" si="5"/>
        <v>1.35940593623379</v>
      </c>
      <c r="AB26" s="24">
        <f ca="1" t="shared" si="6"/>
        <v>1.59141626483703</v>
      </c>
      <c r="AC26" s="24">
        <f ca="1" t="shared" si="7"/>
        <v>1.94971378514276</v>
      </c>
      <c r="AD26" s="24">
        <f ca="1" t="shared" si="8"/>
        <v>2.44083998831572</v>
      </c>
      <c r="AE26" s="23">
        <f ca="1" t="shared" si="9"/>
        <v>4811.69985686043</v>
      </c>
      <c r="AF26" s="23">
        <f ca="1" t="shared" si="10"/>
        <v>5626.23664516448</v>
      </c>
      <c r="AG26" s="23">
        <f ca="1" t="shared" si="11"/>
        <v>6586.46859505626</v>
      </c>
      <c r="AH26" s="23">
        <f ca="1" t="shared" si="12"/>
        <v>8069.37122545126</v>
      </c>
      <c r="AI26" s="23">
        <f ca="1" t="shared" si="13"/>
        <v>10102.018110419</v>
      </c>
      <c r="AJ26" s="25">
        <f ca="1" t="shared" si="14"/>
        <v>39811.8030396794</v>
      </c>
      <c r="AK26" s="25">
        <f ca="1" t="shared" si="15"/>
        <v>56656.9678823364</v>
      </c>
      <c r="AL26" s="25">
        <f ca="1" t="shared" si="16"/>
        <v>57958.3166186706</v>
      </c>
      <c r="AM26" s="25">
        <f ca="1" t="shared" si="17"/>
        <v>82113.7276588071</v>
      </c>
      <c r="AN26" s="25">
        <f ca="1" t="shared" si="18"/>
        <v>78684.2543683288</v>
      </c>
      <c r="AO26" s="25">
        <f ca="1">C26/'Ejercicio 3 - TIR'!$D$7</f>
        <v>14524.8191548531</v>
      </c>
      <c r="AP26" s="25">
        <f ca="1" t="shared" si="19"/>
        <v>25286.9838848262</v>
      </c>
      <c r="AQ26" s="25">
        <f ca="1" t="shared" si="20"/>
        <v>42132.1487274833</v>
      </c>
      <c r="AR26" s="25">
        <f ca="1" t="shared" si="21"/>
        <v>43433.4974638174</v>
      </c>
      <c r="AS26" s="25">
        <f ca="1" t="shared" si="22"/>
        <v>67588.9085039539</v>
      </c>
      <c r="AT26" s="25">
        <f ca="1" t="shared" si="23"/>
        <v>64159.4352134756</v>
      </c>
      <c r="AU26" s="25">
        <f ca="1">AP26*'Ejercicio 3 - TIR'!$D$5</f>
        <v>12643.4919424131</v>
      </c>
      <c r="AV26" s="25">
        <f ca="1">AQ26*'Ejercicio 3 - TIR'!$D$5</f>
        <v>21066.0743637416</v>
      </c>
      <c r="AW26" s="25">
        <f ca="1">AR26*'Ejercicio 3 - TIR'!$D$5</f>
        <v>21716.7487319087</v>
      </c>
      <c r="AX26" s="25">
        <f ca="1">AS26*'Ejercicio 3 - TIR'!$D$5</f>
        <v>33794.454251977</v>
      </c>
      <c r="AY26" s="25">
        <f ca="1">AT26*'Ejercicio 3 - TIR'!$D$5</f>
        <v>32079.7176067378</v>
      </c>
      <c r="AZ26" s="25">
        <f ca="1" t="shared" ref="AZ26:BD26" si="200">AJ26-AU26-AE26</f>
        <v>22356.6112404058</v>
      </c>
      <c r="BA26" s="25">
        <f ca="1" t="shared" si="200"/>
        <v>29964.6568734303</v>
      </c>
      <c r="BB26" s="25">
        <f ca="1" t="shared" si="200"/>
        <v>29655.0992917056</v>
      </c>
      <c r="BC26" s="25">
        <f ca="1" t="shared" si="200"/>
        <v>40249.9021813788</v>
      </c>
      <c r="BD26" s="25">
        <f ca="1" t="shared" si="200"/>
        <v>36502.518651172</v>
      </c>
      <c r="BE26" s="25">
        <f ca="1" t="shared" ref="BE26:BI26" si="201">AZ26/Z26</f>
        <v>19229.8669213132</v>
      </c>
      <c r="BF26" s="25">
        <f ca="1" t="shared" si="201"/>
        <v>22042.4643403036</v>
      </c>
      <c r="BG26" s="25">
        <f ca="1" t="shared" si="201"/>
        <v>18634.4075695006</v>
      </c>
      <c r="BH26" s="25">
        <f ca="1" t="shared" si="201"/>
        <v>20644.0055397319</v>
      </c>
      <c r="BI26" s="25">
        <f ca="1" t="shared" si="201"/>
        <v>14954.9002908463</v>
      </c>
      <c r="BJ26" s="25">
        <f ca="1" t="shared" si="26"/>
        <v>72230.6874467162</v>
      </c>
      <c r="BK26" s="25">
        <f ca="1" t="shared" si="27"/>
        <v>35452.7594162197</v>
      </c>
      <c r="BL26" s="25">
        <f ca="1" t="shared" si="28"/>
        <v>107683.446862936</v>
      </c>
      <c r="BM26" s="25">
        <f ca="1">BK26*'Ejercicio 3 - TIR'!$D$5</f>
        <v>17726.3797081099</v>
      </c>
      <c r="BN26" s="25">
        <f ca="1" t="shared" si="29"/>
        <v>89957.0671548261</v>
      </c>
      <c r="BO26" s="25">
        <f ca="1" t="shared" si="30"/>
        <v>36854.9628756697</v>
      </c>
      <c r="BP26" s="25">
        <f ca="1" t="shared" si="31"/>
        <v>-102216.649072509</v>
      </c>
      <c r="BQ26" s="25">
        <f ca="1" t="shared" ref="BQ26:BT26" si="202">BE26</f>
        <v>19229.8669213132</v>
      </c>
      <c r="BR26" s="25">
        <f ca="1" t="shared" si="202"/>
        <v>22042.4643403036</v>
      </c>
      <c r="BS26" s="25">
        <f ca="1" t="shared" si="202"/>
        <v>18634.4075695006</v>
      </c>
      <c r="BT26" s="25">
        <f ca="1" t="shared" si="202"/>
        <v>20644.0055397319</v>
      </c>
      <c r="BU26" s="25">
        <f ca="1" t="shared" si="33"/>
        <v>51809.863166516</v>
      </c>
      <c r="BV26" s="27">
        <f ca="1" t="shared" si="34"/>
        <v>7.90857119151334</v>
      </c>
    </row>
    <row r="27" ht="15" customHeight="1" spans="1:74">
      <c r="A27" s="23">
        <v>26</v>
      </c>
      <c r="B27" s="24">
        <f ca="1" t="shared" ref="B27:F27" si="203">RAND()</f>
        <v>0.256172129496964</v>
      </c>
      <c r="C27" s="25">
        <f ca="1">IF(B27&lt;=('Ejercicio 3 - TIR'!$D$13-'Ejercicio 3 - TIR'!$C$13)/('Ejercicio 3 - TIR'!$E$13-'Ejercicio 3 - TIR'!$C$13),'Ejercicio 3 - TIR'!$C$13+SQRT(('Ejercicio 3 - TIR'!$E$13-'Ejercicio 3 - TIR'!$C$13)*('Ejercicio 3 - TIR'!$D$13-'Ejercicio 3 - TIR'!$C$13)*B27),'Ejercicio 3 - TIR'!$E$13-SQRT(('Ejercicio 3 - TIR'!$E$13-'Ejercicio 3 - TIR'!$C$13)*('Ejercicio 3 - TIR'!$E$13-'Ejercicio 3 - TIR'!$D$13)*(1-B27)))</f>
        <v>70123.697608244</v>
      </c>
      <c r="D27" s="24">
        <f ca="1" t="shared" si="203"/>
        <v>0.434433695493009</v>
      </c>
      <c r="E27" s="25">
        <f ca="1">IF(D27&lt;=('Ejercicio 3 - TIR'!$D$14-'Ejercicio 3 - TIR'!$C$14)/('Ejercicio 3 - TIR'!$E$14-'Ejercicio 3 - TIR'!$C$14),'Ejercicio 3 - TIR'!$C$14+SQRT(('Ejercicio 3 - TIR'!$E$14-'Ejercicio 3 - TIR'!$C$14)*('Ejercicio 3 - TIR'!$D$14-'Ejercicio 3 - TIR'!$C$14)*D27),'Ejercicio 3 - TIR'!$E$14-SQRT(('Ejercicio 3 - TIR'!$E$14-'Ejercicio 3 - TIR'!$C$14)*('Ejercicio 3 - TIR'!$E$14-'Ejercicio 3 - TIR'!$D$14)*(1-D27)))</f>
        <v>30789.411219903</v>
      </c>
      <c r="F27" s="24">
        <f ca="1" t="shared" si="203"/>
        <v>0.248091758842766</v>
      </c>
      <c r="G27" s="25">
        <f ca="1">IF(F27&lt;=('Ejercicio 3 - TIR'!$D$18-'Ejercicio 3 - TIR'!$C$18)/('Ejercicio 3 - TIR'!$E$18-'Ejercicio 3 - TIR'!$C$18),'Ejercicio 3 - TIR'!$C$18+SQRT(('Ejercicio 3 - TIR'!$E$18-'Ejercicio 3 - TIR'!$C$18)*('Ejercicio 3 - TIR'!$D$18-'Ejercicio 3 - TIR'!$C$18)*F27),'Ejercicio 3 - TIR'!$E$18-SQRT(('Ejercicio 3 - TIR'!$E$18-'Ejercicio 3 - TIR'!$C$18)*('Ejercicio 3 - TIR'!$E$18-'Ejercicio 3 - TIR'!$D$18)*(1-F27)))</f>
        <v>36100.3085025607</v>
      </c>
      <c r="H27" s="24">
        <f ca="1" t="shared" ref="H27:L27" si="204">RAND()</f>
        <v>0.946499563031393</v>
      </c>
      <c r="I27" s="25">
        <f ca="1">IF(H27&lt;=('Ejercicio 3 - TIR'!$D$18-'Ejercicio 3 - TIR'!$C$18)/('Ejercicio 3 - TIR'!$E$18-'Ejercicio 3 - TIR'!$C$18),'Ejercicio 3 - TIR'!$C$18+SQRT(('Ejercicio 3 - TIR'!$E$18-'Ejercicio 3 - TIR'!$C$18)*('Ejercicio 3 - TIR'!$D$18-'Ejercicio 3 - TIR'!$C$18)*H27),'Ejercicio 3 - TIR'!$E$18-SQRT(('Ejercicio 3 - TIR'!$E$18-'Ejercicio 3 - TIR'!$C$18)*('Ejercicio 3 - TIR'!$E$18-'Ejercicio 3 - TIR'!$D$18)*(1-H27)))</f>
        <v>42996.8692572262</v>
      </c>
      <c r="J27" s="24">
        <f ca="1" t="shared" si="204"/>
        <v>0.269139301720285</v>
      </c>
      <c r="K27" s="25">
        <f ca="1">IF(J27&lt;=('Ejercicio 3 - TIR'!$D$18-'Ejercicio 3 - TIR'!$C$18)/('Ejercicio 3 - TIR'!$E$18-'Ejercicio 3 - TIR'!$C$18),'Ejercicio 3 - TIR'!$C$18+SQRT(('Ejercicio 3 - TIR'!$E$18-'Ejercicio 3 - TIR'!$C$18)*('Ejercicio 3 - TIR'!$D$18-'Ejercicio 3 - TIR'!$C$18)*J27),'Ejercicio 3 - TIR'!$E$18-SQRT(('Ejercicio 3 - TIR'!$E$18-'Ejercicio 3 - TIR'!$C$18)*('Ejercicio 3 - TIR'!$E$18-'Ejercicio 3 - TIR'!$D$18)*(1-J27)))</f>
        <v>36353.809507535</v>
      </c>
      <c r="L27" s="24">
        <f ca="1" t="shared" si="204"/>
        <v>0.917630534022295</v>
      </c>
      <c r="M27" s="25">
        <f ca="1">IF(L27&lt;=('Ejercicio 3 - TIR'!$D$18-'Ejercicio 3 - TIR'!$C$18)/('Ejercicio 3 - TIR'!$E$18-'Ejercicio 3 - TIR'!$C$18),'Ejercicio 3 - TIR'!$C$18+SQRT(('Ejercicio 3 - TIR'!$E$18-'Ejercicio 3 - TIR'!$C$18)*('Ejercicio 3 - TIR'!$D$18-'Ejercicio 3 - TIR'!$C$18)*L27),'Ejercicio 3 - TIR'!$E$18-SQRT(('Ejercicio 3 - TIR'!$E$18-'Ejercicio 3 - TIR'!$C$18)*('Ejercicio 3 - TIR'!$E$18-'Ejercicio 3 - TIR'!$D$18)*(1-L27)))</f>
        <v>42514.5000606864</v>
      </c>
      <c r="N27" s="24">
        <f ca="1" t="shared" ref="N27:R27" si="205">RAND()</f>
        <v>0.780797569629895</v>
      </c>
      <c r="O27" s="25">
        <f ca="1">IF(N27&lt;=('Ejercicio 3 - TIR'!$D$18-'Ejercicio 3 - TIR'!$C$18)/('Ejercicio 3 - TIR'!$E$18-'Ejercicio 3 - TIR'!$C$18),'Ejercicio 3 - TIR'!$C$18+SQRT(('Ejercicio 3 - TIR'!$E$18-'Ejercicio 3 - TIR'!$C$18)*('Ejercicio 3 - TIR'!$D$18-'Ejercicio 3 - TIR'!$C$18)*N27),'Ejercicio 3 - TIR'!$E$18-SQRT(('Ejercicio 3 - TIR'!$E$18-'Ejercicio 3 - TIR'!$C$18)*('Ejercicio 3 - TIR'!$E$18-'Ejercicio 3 - TIR'!$D$18)*(1-N27)))</f>
        <v>40945.3505357728</v>
      </c>
      <c r="P27" s="24">
        <f ca="1" t="shared" si="205"/>
        <v>0.288361040835321</v>
      </c>
      <c r="Q27" s="26">
        <f ca="1">IF(P27&lt;=('Ejercicio 3 - TIR'!$D$22-'Ejercicio 3 - TIR'!$C$22)/('Ejercicio 3 - TIR'!$E$22-'Ejercicio 3 - TIR'!$C$22),'Ejercicio 3 - TIR'!$C$22+SQRT(('Ejercicio 3 - TIR'!$E$22-'Ejercicio 3 - TIR'!$C$22)*('Ejercicio 3 - TIR'!$D$22-'Ejercicio 3 - TIR'!$C$22)*P27),'Ejercicio 3 - TIR'!$E$22-SQRT(('Ejercicio 3 - TIR'!$E$22-'Ejercicio 3 - TIR'!$C$22)*('Ejercicio 3 - TIR'!$E$22-'Ejercicio 3 - TIR'!$D$22)*(1-P27)))</f>
        <v>0.142782666075409</v>
      </c>
      <c r="R27" s="24">
        <f ca="1" t="shared" si="205"/>
        <v>0.821224836087815</v>
      </c>
      <c r="S27" s="26">
        <f ca="1">IF(R27&lt;=('Ejercicio 3 - TIR'!$D$23-'Ejercicio 3 - TIR'!$C$23)/('Ejercicio 3 - TIR'!$E$23-'Ejercicio 3 - TIR'!$C$23),'Ejercicio 3 - TIR'!$C$23+SQRT(('Ejercicio 3 - TIR'!$E$23-'Ejercicio 3 - TIR'!$C$23)*('Ejercicio 3 - TIR'!$D$23-'Ejercicio 3 - TIR'!$C$23)*R27),'Ejercicio 3 - TIR'!$E$23-SQRT(('Ejercicio 3 - TIR'!$E$23-'Ejercicio 3 - TIR'!$C$23)*('Ejercicio 3 - TIR'!$E$23-'Ejercicio 3 - TIR'!$D$23)*(1-R27)))</f>
        <v>0.16206134634255</v>
      </c>
      <c r="T27" s="24">
        <f ca="1" t="shared" ref="T27:X27" si="206">RAND()</f>
        <v>0.704278531474974</v>
      </c>
      <c r="U27" s="26">
        <f ca="1">IF(T27&lt;=('Ejercicio 3 - TIR'!$D$24-'Ejercicio 3 - TIR'!$C$24)/('Ejercicio 3 - TIR'!$E$24-'Ejercicio 3 - TIR'!$C$24),'Ejercicio 3 - TIR'!$C$24+SQRT(('Ejercicio 3 - TIR'!$E$24-'Ejercicio 3 - TIR'!$C$24)*('Ejercicio 3 - TIR'!$D$24-'Ejercicio 3 - TIR'!$C$24)*T27),'Ejercicio 3 - TIR'!$E$24-SQRT(('Ejercicio 3 - TIR'!$E$24-'Ejercicio 3 - TIR'!$C$24)*('Ejercicio 3 - TIR'!$E$24-'Ejercicio 3 - TIR'!$D$24)*(1-T27)))</f>
        <v>0.191224661394345</v>
      </c>
      <c r="V27" s="24">
        <f ca="1" t="shared" si="206"/>
        <v>0.129945513756366</v>
      </c>
      <c r="W27" s="26">
        <f ca="1">IF(V27&lt;=('Ejercicio 3 - TIR'!$D$25-'Ejercicio 3 - TIR'!$C$25)/('Ejercicio 3 - TIR'!$E$25-'Ejercicio 3 - TIR'!$C$25),'Ejercicio 3 - TIR'!$C$25+SQRT(('Ejercicio 3 - TIR'!$E$25-'Ejercicio 3 - TIR'!$C$25)*('Ejercicio 3 - TIR'!$D$25-'Ejercicio 3 - TIR'!$C$25)*V27),'Ejercicio 3 - TIR'!$E$25-SQRT(('Ejercicio 3 - TIR'!$E$25-'Ejercicio 3 - TIR'!$C$25)*('Ejercicio 3 - TIR'!$E$25-'Ejercicio 3 - TIR'!$D$25)*(1-V27)))</f>
        <v>0.193487910114577</v>
      </c>
      <c r="X27" s="24">
        <f ca="1" t="shared" si="206"/>
        <v>0.334125008896992</v>
      </c>
      <c r="Y27" s="26">
        <f ca="1">IF(X27&lt;=('Ejercicio 3 - TIR'!$D$26-'Ejercicio 3 - TIR'!$C$26)/('Ejercicio 3 - TIR'!$E$26-'Ejercicio 3 - TIR'!$C$26),'Ejercicio 3 - TIR'!$C$26+SQRT(('Ejercicio 3 - TIR'!$E$26-'Ejercicio 3 - TIR'!$C$26)*('Ejercicio 3 - TIR'!$D$26-'Ejercicio 3 - TIR'!$C$26)*X27),'Ejercicio 3 - TIR'!$E$26-SQRT(('Ejercicio 3 - TIR'!$E$26-'Ejercicio 3 - TIR'!$C$26)*('Ejercicio 3 - TIR'!$E$26-'Ejercicio 3 - TIR'!$D$26)*(1-X27)))</f>
        <v>0.220035635983059</v>
      </c>
      <c r="Z27" s="24">
        <f ca="1" t="shared" si="4"/>
        <v>1.14278266607541</v>
      </c>
      <c r="AA27" s="24">
        <f ca="1" t="shared" si="5"/>
        <v>1.32798356351652</v>
      </c>
      <c r="AB27" s="24">
        <f ca="1" t="shared" si="6"/>
        <v>1.58192677078722</v>
      </c>
      <c r="AC27" s="24">
        <f ca="1" t="shared" si="7"/>
        <v>1.88801047562114</v>
      </c>
      <c r="AD27" s="24">
        <f ca="1" t="shared" si="8"/>
        <v>2.30344006136712</v>
      </c>
      <c r="AE27" s="23">
        <f ca="1" t="shared" si="9"/>
        <v>4396.19422086985</v>
      </c>
      <c r="AF27" s="23">
        <f ca="1" t="shared" si="10"/>
        <v>5108.64737508736</v>
      </c>
      <c r="AG27" s="23">
        <f ca="1" t="shared" si="11"/>
        <v>6085.54673957155</v>
      </c>
      <c r="AH27" s="23">
        <f ca="1" t="shared" si="12"/>
        <v>7263.02646011583</v>
      </c>
      <c r="AI27" s="23">
        <f ca="1" t="shared" si="13"/>
        <v>8861.1511064292</v>
      </c>
      <c r="AJ27" s="25">
        <f ca="1" t="shared" si="14"/>
        <v>41254.8067967011</v>
      </c>
      <c r="AK27" s="25">
        <f ca="1" t="shared" si="15"/>
        <v>57099.1356562651</v>
      </c>
      <c r="AL27" s="25">
        <f ca="1" t="shared" si="16"/>
        <v>57509.0644800687</v>
      </c>
      <c r="AM27" s="25">
        <f ca="1" t="shared" si="17"/>
        <v>80267.8214803716</v>
      </c>
      <c r="AN27" s="25">
        <f ca="1" t="shared" si="18"/>
        <v>94315.1607508186</v>
      </c>
      <c r="AO27" s="25">
        <f ca="1">C27/'Ejercicio 3 - TIR'!$D$7</f>
        <v>14024.7395216488</v>
      </c>
      <c r="AP27" s="25">
        <f ca="1" t="shared" si="19"/>
        <v>27230.0672750523</v>
      </c>
      <c r="AQ27" s="25">
        <f ca="1" t="shared" si="20"/>
        <v>43074.3961346163</v>
      </c>
      <c r="AR27" s="25">
        <f ca="1" t="shared" si="21"/>
        <v>43484.3249584199</v>
      </c>
      <c r="AS27" s="25">
        <f ca="1" t="shared" si="22"/>
        <v>66243.0819587228</v>
      </c>
      <c r="AT27" s="25">
        <f ca="1" t="shared" si="23"/>
        <v>80290.4212291698</v>
      </c>
      <c r="AU27" s="25">
        <f ca="1">AP27*'Ejercicio 3 - TIR'!$D$5</f>
        <v>13615.0336375262</v>
      </c>
      <c r="AV27" s="25">
        <f ca="1">AQ27*'Ejercicio 3 - TIR'!$D$5</f>
        <v>21537.1980673081</v>
      </c>
      <c r="AW27" s="25">
        <f ca="1">AR27*'Ejercicio 3 - TIR'!$D$5</f>
        <v>21742.1624792099</v>
      </c>
      <c r="AX27" s="25">
        <f ca="1">AS27*'Ejercicio 3 - TIR'!$D$5</f>
        <v>33121.5409793614</v>
      </c>
      <c r="AY27" s="25">
        <f ca="1">AT27*'Ejercicio 3 - TIR'!$D$5</f>
        <v>40145.2106145849</v>
      </c>
      <c r="AZ27" s="25">
        <f ca="1" t="shared" ref="AZ27:BD27" si="207">AJ27-AU27-AE27</f>
        <v>23243.5789383051</v>
      </c>
      <c r="BA27" s="25">
        <f ca="1" t="shared" si="207"/>
        <v>30453.2902138696</v>
      </c>
      <c r="BB27" s="25">
        <f ca="1" t="shared" si="207"/>
        <v>29681.3552612872</v>
      </c>
      <c r="BC27" s="25">
        <f ca="1" t="shared" si="207"/>
        <v>39883.2540408944</v>
      </c>
      <c r="BD27" s="25">
        <f ca="1" t="shared" si="207"/>
        <v>45308.7990298045</v>
      </c>
      <c r="BE27" s="25">
        <f ca="1" t="shared" ref="BE27:BI27" si="208">AZ27/Z27</f>
        <v>20339.4570361565</v>
      </c>
      <c r="BF27" s="25">
        <f ca="1" t="shared" si="208"/>
        <v>22931.9782642707</v>
      </c>
      <c r="BG27" s="25">
        <f ca="1" t="shared" si="208"/>
        <v>18762.78713364</v>
      </c>
      <c r="BH27" s="25">
        <f ca="1" t="shared" si="208"/>
        <v>21124.487684727</v>
      </c>
      <c r="BI27" s="25">
        <f ca="1" t="shared" si="208"/>
        <v>19670.0577495875</v>
      </c>
      <c r="BJ27" s="25">
        <f ca="1" t="shared" si="26"/>
        <v>70921.5632698308</v>
      </c>
      <c r="BK27" s="25">
        <f ca="1" t="shared" si="27"/>
        <v>32305.1468644046</v>
      </c>
      <c r="BL27" s="25">
        <f ca="1" t="shared" si="28"/>
        <v>103226.710134235</v>
      </c>
      <c r="BM27" s="25">
        <f ca="1">BK27*'Ejercicio 3 - TIR'!$D$5</f>
        <v>16152.5734322023</v>
      </c>
      <c r="BN27" s="25">
        <f ca="1" t="shared" si="29"/>
        <v>87074.1367020331</v>
      </c>
      <c r="BO27" s="25">
        <f ca="1" t="shared" si="30"/>
        <v>37801.7809807274</v>
      </c>
      <c r="BP27" s="25">
        <f ca="1" t="shared" si="31"/>
        <v>-100913.108828147</v>
      </c>
      <c r="BQ27" s="25">
        <f ca="1" t="shared" ref="BQ27:BT27" si="209">BE27</f>
        <v>20339.4570361565</v>
      </c>
      <c r="BR27" s="25">
        <f ca="1" t="shared" si="209"/>
        <v>22931.9782642707</v>
      </c>
      <c r="BS27" s="25">
        <f ca="1" t="shared" si="209"/>
        <v>18762.78713364</v>
      </c>
      <c r="BT27" s="25">
        <f ca="1" t="shared" si="209"/>
        <v>21124.487684727</v>
      </c>
      <c r="BU27" s="25">
        <f ca="1" t="shared" si="33"/>
        <v>57471.8387303149</v>
      </c>
      <c r="BV27" s="27">
        <f ca="1" t="shared" si="34"/>
        <v>10.2444389993517</v>
      </c>
    </row>
    <row r="28" ht="15" customHeight="1" spans="1:74">
      <c r="A28" s="23">
        <v>27</v>
      </c>
      <c r="B28" s="24">
        <f ca="1" t="shared" ref="B28:F28" si="210">RAND()</f>
        <v>0.442573965286847</v>
      </c>
      <c r="C28" s="25">
        <f ca="1">IF(B28&lt;=('Ejercicio 3 - TIR'!$D$13-'Ejercicio 3 - TIR'!$C$13)/('Ejercicio 3 - TIR'!$E$13-'Ejercicio 3 - TIR'!$C$13),'Ejercicio 3 - TIR'!$C$13+SQRT(('Ejercicio 3 - TIR'!$E$13-'Ejercicio 3 - TIR'!$C$13)*('Ejercicio 3 - TIR'!$D$13-'Ejercicio 3 - TIR'!$C$13)*B28),'Ejercicio 3 - TIR'!$E$13-SQRT(('Ejercicio 3 - TIR'!$E$13-'Ejercicio 3 - TIR'!$C$13)*('Ejercicio 3 - TIR'!$E$13-'Ejercicio 3 - TIR'!$D$13)*(1-B28)))</f>
        <v>74136.68154208</v>
      </c>
      <c r="D28" s="24">
        <f ca="1" t="shared" si="210"/>
        <v>0.673232601792552</v>
      </c>
      <c r="E28" s="25">
        <f ca="1">IF(D28&lt;=('Ejercicio 3 - TIR'!$D$14-'Ejercicio 3 - TIR'!$C$14)/('Ejercicio 3 - TIR'!$E$14-'Ejercicio 3 - TIR'!$C$14),'Ejercicio 3 - TIR'!$C$14+SQRT(('Ejercicio 3 - TIR'!$E$14-'Ejercicio 3 - TIR'!$C$14)*('Ejercicio 3 - TIR'!$D$14-'Ejercicio 3 - TIR'!$C$14)*D28),'Ejercicio 3 - TIR'!$E$14-SQRT(('Ejercicio 3 - TIR'!$E$14-'Ejercicio 3 - TIR'!$C$14)*('Ejercicio 3 - TIR'!$E$14-'Ejercicio 3 - TIR'!$D$14)*(1-D28)))</f>
        <v>32998.92081668</v>
      </c>
      <c r="F28" s="24">
        <f ca="1" t="shared" si="210"/>
        <v>0.0199776884315712</v>
      </c>
      <c r="G28" s="25">
        <f ca="1">IF(F28&lt;=('Ejercicio 3 - TIR'!$D$18-'Ejercicio 3 - TIR'!$C$18)/('Ejercicio 3 - TIR'!$E$18-'Ejercicio 3 - TIR'!$C$18),'Ejercicio 3 - TIR'!$C$18+SQRT(('Ejercicio 3 - TIR'!$E$18-'Ejercicio 3 - TIR'!$C$18)*('Ejercicio 3 - TIR'!$D$18-'Ejercicio 3 - TIR'!$C$18)*F28),'Ejercicio 3 - TIR'!$E$18-SQRT(('Ejercicio 3 - TIR'!$E$18-'Ejercicio 3 - TIR'!$C$18)*('Ejercicio 3 - TIR'!$E$18-'Ejercicio 3 - TIR'!$D$18)*(1-F28)))</f>
        <v>31731.0844187202</v>
      </c>
      <c r="H28" s="24">
        <f ca="1" t="shared" ref="H28:L28" si="211">RAND()</f>
        <v>0.711151307406844</v>
      </c>
      <c r="I28" s="25">
        <f ca="1">IF(H28&lt;=('Ejercicio 3 - TIR'!$D$18-'Ejercicio 3 - TIR'!$C$18)/('Ejercicio 3 - TIR'!$E$18-'Ejercicio 3 - TIR'!$C$18),'Ejercicio 3 - TIR'!$C$18+SQRT(('Ejercicio 3 - TIR'!$E$18-'Ejercicio 3 - TIR'!$C$18)*('Ejercicio 3 - TIR'!$D$18-'Ejercicio 3 - TIR'!$C$18)*H28),'Ejercicio 3 - TIR'!$E$18-SQRT(('Ejercicio 3 - TIR'!$E$18-'Ejercicio 3 - TIR'!$C$18)*('Ejercicio 3 - TIR'!$E$18-'Ejercicio 3 - TIR'!$D$18)*(1-H28)))</f>
        <v>40345.5771631182</v>
      </c>
      <c r="J28" s="24">
        <f ca="1" t="shared" si="211"/>
        <v>0.0684131714508782</v>
      </c>
      <c r="K28" s="25">
        <f ca="1">IF(J28&lt;=('Ejercicio 3 - TIR'!$D$18-'Ejercicio 3 - TIR'!$C$18)/('Ejercicio 3 - TIR'!$E$18-'Ejercicio 3 - TIR'!$C$18),'Ejercicio 3 - TIR'!$C$18+SQRT(('Ejercicio 3 - TIR'!$E$18-'Ejercicio 3 - TIR'!$C$18)*('Ejercicio 3 - TIR'!$D$18-'Ejercicio 3 - TIR'!$C$18)*J28),'Ejercicio 3 - TIR'!$E$18-SQRT(('Ejercicio 3 - TIR'!$E$18-'Ejercicio 3 - TIR'!$C$18)*('Ejercicio 3 - TIR'!$E$18-'Ejercicio 3 - TIR'!$D$18)*(1-J28)))</f>
        <v>33203.4318656141</v>
      </c>
      <c r="L28" s="24">
        <f ca="1" t="shared" si="211"/>
        <v>0.807988771751429</v>
      </c>
      <c r="M28" s="25">
        <f ca="1">IF(L28&lt;=('Ejercicio 3 - TIR'!$D$18-'Ejercicio 3 - TIR'!$C$18)/('Ejercicio 3 - TIR'!$E$18-'Ejercicio 3 - TIR'!$C$18),'Ejercicio 3 - TIR'!$C$18+SQRT(('Ejercicio 3 - TIR'!$E$18-'Ejercicio 3 - TIR'!$C$18)*('Ejercicio 3 - TIR'!$D$18-'Ejercicio 3 - TIR'!$C$18)*L28),'Ejercicio 3 - TIR'!$E$18-SQRT(('Ejercicio 3 - TIR'!$E$18-'Ejercicio 3 - TIR'!$C$18)*('Ejercicio 3 - TIR'!$E$18-'Ejercicio 3 - TIR'!$D$18)*(1-L28)))</f>
        <v>41205.1558505463</v>
      </c>
      <c r="N28" s="24">
        <f ca="1" t="shared" ref="N28:R28" si="212">RAND()</f>
        <v>0.44588902626661</v>
      </c>
      <c r="O28" s="25">
        <f ca="1">IF(N28&lt;=('Ejercicio 3 - TIR'!$D$18-'Ejercicio 3 - TIR'!$C$18)/('Ejercicio 3 - TIR'!$E$18-'Ejercicio 3 - TIR'!$C$18),'Ejercicio 3 - TIR'!$C$18+SQRT(('Ejercicio 3 - TIR'!$E$18-'Ejercicio 3 - TIR'!$C$18)*('Ejercicio 3 - TIR'!$D$18-'Ejercicio 3 - TIR'!$C$18)*N28),'Ejercicio 3 - TIR'!$E$18-SQRT(('Ejercicio 3 - TIR'!$E$18-'Ejercicio 3 - TIR'!$C$18)*('Ejercicio 3 - TIR'!$E$18-'Ejercicio 3 - TIR'!$D$18)*(1-N28)))</f>
        <v>38178.2243757427</v>
      </c>
      <c r="P28" s="24">
        <f ca="1" t="shared" si="212"/>
        <v>0.541631820530681</v>
      </c>
      <c r="Q28" s="26">
        <f ca="1">IF(P28&lt;=('Ejercicio 3 - TIR'!$D$22-'Ejercicio 3 - TIR'!$C$22)/('Ejercicio 3 - TIR'!$E$22-'Ejercicio 3 - TIR'!$C$22),'Ejercicio 3 - TIR'!$C$22+SQRT(('Ejercicio 3 - TIR'!$E$22-'Ejercicio 3 - TIR'!$C$22)*('Ejercicio 3 - TIR'!$D$22-'Ejercicio 3 - TIR'!$C$22)*P28),'Ejercicio 3 - TIR'!$E$22-SQRT(('Ejercicio 3 - TIR'!$E$22-'Ejercicio 3 - TIR'!$C$22)*('Ejercicio 3 - TIR'!$E$22-'Ejercicio 3 - TIR'!$D$22)*(1-P28)))</f>
        <v>0.151276094920001</v>
      </c>
      <c r="R28" s="24">
        <f ca="1" t="shared" si="212"/>
        <v>0.526902269520543</v>
      </c>
      <c r="S28" s="26">
        <f ca="1">IF(R28&lt;=('Ejercicio 3 - TIR'!$D$23-'Ejercicio 3 - TIR'!$C$23)/('Ejercicio 3 - TIR'!$E$23-'Ejercicio 3 - TIR'!$C$23),'Ejercicio 3 - TIR'!$C$23+SQRT(('Ejercicio 3 - TIR'!$E$23-'Ejercicio 3 - TIR'!$C$23)*('Ejercicio 3 - TIR'!$D$23-'Ejercicio 3 - TIR'!$C$23)*R28),'Ejercicio 3 - TIR'!$E$23-SQRT(('Ejercicio 3 - TIR'!$E$23-'Ejercicio 3 - TIR'!$C$23)*('Ejercicio 3 - TIR'!$E$23-'Ejercicio 3 - TIR'!$D$23)*(1-R28)))</f>
        <v>0.150818226324244</v>
      </c>
      <c r="T28" s="24">
        <f ca="1" t="shared" ref="T28:X28" si="213">RAND()</f>
        <v>0.49607634334764</v>
      </c>
      <c r="U28" s="26">
        <f ca="1">IF(T28&lt;=('Ejercicio 3 - TIR'!$D$24-'Ejercicio 3 - TIR'!$C$24)/('Ejercicio 3 - TIR'!$E$24-'Ejercicio 3 - TIR'!$C$24),'Ejercicio 3 - TIR'!$C$24+SQRT(('Ejercicio 3 - TIR'!$E$24-'Ejercicio 3 - TIR'!$C$24)*('Ejercicio 3 - TIR'!$D$24-'Ejercicio 3 - TIR'!$C$24)*T28),'Ejercicio 3 - TIR'!$E$24-SQRT(('Ejercicio 3 - TIR'!$E$24-'Ejercicio 3 - TIR'!$C$24)*('Ejercicio 3 - TIR'!$E$24-'Ejercicio 3 - TIR'!$D$24)*(1-T28)))</f>
        <v>0.182436903234336</v>
      </c>
      <c r="V28" s="24">
        <f ca="1" t="shared" si="213"/>
        <v>0.691366300398075</v>
      </c>
      <c r="W28" s="26">
        <f ca="1">IF(V28&lt;=('Ejercicio 3 - TIR'!$D$25-'Ejercicio 3 - TIR'!$C$25)/('Ejercicio 3 - TIR'!$E$25-'Ejercicio 3 - TIR'!$C$25),'Ejercicio 3 - TIR'!$C$25+SQRT(('Ejercicio 3 - TIR'!$E$25-'Ejercicio 3 - TIR'!$C$25)*('Ejercicio 3 - TIR'!$D$25-'Ejercicio 3 - TIR'!$C$25)*V28),'Ejercicio 3 - TIR'!$E$25-SQRT(('Ejercicio 3 - TIR'!$E$25-'Ejercicio 3 - TIR'!$C$25)*('Ejercicio 3 - TIR'!$E$25-'Ejercicio 3 - TIR'!$D$25)*(1-V28)))</f>
        <v>0.217133330734516</v>
      </c>
      <c r="X28" s="24">
        <f ca="1" t="shared" si="213"/>
        <v>0.888582932430268</v>
      </c>
      <c r="Y28" s="26">
        <f ca="1">IF(X28&lt;=('Ejercicio 3 - TIR'!$D$26-'Ejercicio 3 - TIR'!$C$26)/('Ejercicio 3 - TIR'!$E$26-'Ejercicio 3 - TIR'!$C$26),'Ejercicio 3 - TIR'!$C$26+SQRT(('Ejercicio 3 - TIR'!$E$26-'Ejercicio 3 - TIR'!$C$26)*('Ejercicio 3 - TIR'!$D$26-'Ejercicio 3 - TIR'!$C$26)*X28),'Ejercicio 3 - TIR'!$E$26-SQRT(('Ejercicio 3 - TIR'!$E$26-'Ejercicio 3 - TIR'!$C$26)*('Ejercicio 3 - TIR'!$E$26-'Ejercicio 3 - TIR'!$D$26)*(1-X28)))</f>
        <v>0.255471401082073</v>
      </c>
      <c r="Z28" s="24">
        <f ca="1" t="shared" si="4"/>
        <v>1.15127609492</v>
      </c>
      <c r="AA28" s="24">
        <f ca="1" t="shared" si="5"/>
        <v>1.32490951356534</v>
      </c>
      <c r="AB28" s="24">
        <f ca="1" t="shared" si="6"/>
        <v>1.56662190228591</v>
      </c>
      <c r="AC28" s="24">
        <f ca="1" t="shared" si="7"/>
        <v>1.90678773393089</v>
      </c>
      <c r="AD28" s="24">
        <f ca="1" t="shared" si="8"/>
        <v>2.39391746788433</v>
      </c>
      <c r="AE28" s="23">
        <f ca="1" t="shared" si="9"/>
        <v>4991.94787772169</v>
      </c>
      <c r="AF28" s="23">
        <f ca="1" t="shared" si="10"/>
        <v>5744.82460254275</v>
      </c>
      <c r="AG28" s="23">
        <f ca="1" t="shared" si="11"/>
        <v>6792.89261265507</v>
      </c>
      <c r="AH28" s="23">
        <f ca="1" t="shared" si="12"/>
        <v>8267.85601096275</v>
      </c>
      <c r="AI28" s="23">
        <f ca="1" t="shared" si="13"/>
        <v>10380.0567700282</v>
      </c>
      <c r="AJ28" s="25">
        <f ca="1" t="shared" si="14"/>
        <v>36531.238957161</v>
      </c>
      <c r="AK28" s="25">
        <f ca="1" t="shared" si="15"/>
        <v>53454.2390136998</v>
      </c>
      <c r="AL28" s="25">
        <f ca="1" t="shared" si="16"/>
        <v>52017.2235917289</v>
      </c>
      <c r="AM28" s="25">
        <f ca="1" t="shared" si="17"/>
        <v>78569.4857505324</v>
      </c>
      <c r="AN28" s="25">
        <f ca="1" t="shared" si="18"/>
        <v>91395.5182258976</v>
      </c>
      <c r="AO28" s="25">
        <f ca="1">C28/'Ejercicio 3 - TIR'!$D$7</f>
        <v>14827.336308416</v>
      </c>
      <c r="AP28" s="25">
        <f ca="1" t="shared" si="19"/>
        <v>21703.902648745</v>
      </c>
      <c r="AQ28" s="25">
        <f ca="1" t="shared" si="20"/>
        <v>38626.9027052838</v>
      </c>
      <c r="AR28" s="25">
        <f ca="1" t="shared" si="21"/>
        <v>37189.8872833129</v>
      </c>
      <c r="AS28" s="25">
        <f ca="1" t="shared" si="22"/>
        <v>63742.1494421164</v>
      </c>
      <c r="AT28" s="25">
        <f ca="1" t="shared" si="23"/>
        <v>76568.1819174815</v>
      </c>
      <c r="AU28" s="25">
        <f ca="1">AP28*'Ejercicio 3 - TIR'!$D$5</f>
        <v>10851.9513243725</v>
      </c>
      <c r="AV28" s="25">
        <f ca="1">AQ28*'Ejercicio 3 - TIR'!$D$5</f>
        <v>19313.4513526419</v>
      </c>
      <c r="AW28" s="25">
        <f ca="1">AR28*'Ejercicio 3 - TIR'!$D$5</f>
        <v>18594.9436416565</v>
      </c>
      <c r="AX28" s="25">
        <f ca="1">AS28*'Ejercicio 3 - TIR'!$D$5</f>
        <v>31871.0747210582</v>
      </c>
      <c r="AY28" s="25">
        <f ca="1">AT28*'Ejercicio 3 - TIR'!$D$5</f>
        <v>38284.0909587408</v>
      </c>
      <c r="AZ28" s="25">
        <f ca="1" t="shared" ref="AZ28:BD28" si="214">AJ28-AU28-AE28</f>
        <v>20687.3397550668</v>
      </c>
      <c r="BA28" s="25">
        <f ca="1" t="shared" si="214"/>
        <v>28395.9630585151</v>
      </c>
      <c r="BB28" s="25">
        <f ca="1" t="shared" si="214"/>
        <v>26629.3873374174</v>
      </c>
      <c r="BC28" s="25">
        <f ca="1" t="shared" si="214"/>
        <v>38430.5550185115</v>
      </c>
      <c r="BD28" s="25">
        <f ca="1" t="shared" si="214"/>
        <v>42731.3704971285</v>
      </c>
      <c r="BE28" s="25">
        <f ca="1" t="shared" ref="BE28:BI28" si="215">AZ28/Z28</f>
        <v>17969.0517733753</v>
      </c>
      <c r="BF28" s="25">
        <f ca="1" t="shared" si="215"/>
        <v>21432.3791683716</v>
      </c>
      <c r="BG28" s="25">
        <f ca="1" t="shared" si="215"/>
        <v>16997.9669622655</v>
      </c>
      <c r="BH28" s="25">
        <f ca="1" t="shared" si="215"/>
        <v>20154.6057459085</v>
      </c>
      <c r="BI28" s="25">
        <f ca="1" t="shared" si="215"/>
        <v>17849.9764801387</v>
      </c>
      <c r="BJ28" s="25">
        <f ca="1" t="shared" si="26"/>
        <v>78996.6929643819</v>
      </c>
      <c r="BK28" s="25">
        <f ca="1" t="shared" si="27"/>
        <v>35495.4193909126</v>
      </c>
      <c r="BL28" s="25">
        <f ca="1" t="shared" si="28"/>
        <v>114492.112355294</v>
      </c>
      <c r="BM28" s="25">
        <f ca="1">BK28*'Ejercicio 3 - TIR'!$D$5</f>
        <v>17747.7096954563</v>
      </c>
      <c r="BN28" s="25">
        <f ca="1" t="shared" si="29"/>
        <v>96744.4026598382</v>
      </c>
      <c r="BO28" s="25">
        <f ca="1" t="shared" si="30"/>
        <v>40412.588970888</v>
      </c>
      <c r="BP28" s="25">
        <f ca="1" t="shared" si="31"/>
        <v>-107135.60235876</v>
      </c>
      <c r="BQ28" s="25">
        <f ca="1" t="shared" ref="BQ28:BT28" si="216">BE28</f>
        <v>17969.0517733753</v>
      </c>
      <c r="BR28" s="25">
        <f ca="1" t="shared" si="216"/>
        <v>21432.3791683716</v>
      </c>
      <c r="BS28" s="25">
        <f ca="1" t="shared" si="216"/>
        <v>16997.9669622655</v>
      </c>
      <c r="BT28" s="25">
        <f ca="1" t="shared" si="216"/>
        <v>20154.6057459085</v>
      </c>
      <c r="BU28" s="25">
        <f ca="1" t="shared" si="33"/>
        <v>58262.5654510267</v>
      </c>
      <c r="BV28" s="27">
        <f ca="1" t="shared" si="34"/>
        <v>6.75796849388031</v>
      </c>
    </row>
    <row r="29" ht="15" customHeight="1" spans="1:74">
      <c r="A29" s="23">
        <v>28</v>
      </c>
      <c r="B29" s="24">
        <f ca="1" t="shared" ref="B29:F29" si="217">RAND()</f>
        <v>0.690815116232497</v>
      </c>
      <c r="C29" s="25">
        <f ca="1">IF(B29&lt;=('Ejercicio 3 - TIR'!$D$13-'Ejercicio 3 - TIR'!$C$13)/('Ejercicio 3 - TIR'!$E$13-'Ejercicio 3 - TIR'!$C$13),'Ejercicio 3 - TIR'!$C$13+SQRT(('Ejercicio 3 - TIR'!$E$13-'Ejercicio 3 - TIR'!$C$13)*('Ejercicio 3 - TIR'!$D$13-'Ejercicio 3 - TIR'!$C$13)*B29),'Ejercicio 3 - TIR'!$E$13-SQRT(('Ejercicio 3 - TIR'!$E$13-'Ejercicio 3 - TIR'!$C$13)*('Ejercicio 3 - TIR'!$E$13-'Ejercicio 3 - TIR'!$D$13)*(1-B29)))</f>
        <v>80738.0722532504</v>
      </c>
      <c r="D29" s="24">
        <f ca="1" t="shared" si="217"/>
        <v>0.639589226061787</v>
      </c>
      <c r="E29" s="25">
        <f ca="1">IF(D29&lt;=('Ejercicio 3 - TIR'!$D$14-'Ejercicio 3 - TIR'!$C$14)/('Ejercicio 3 - TIR'!$E$14-'Ejercicio 3 - TIR'!$C$14),'Ejercicio 3 - TIR'!$C$14+SQRT(('Ejercicio 3 - TIR'!$E$14-'Ejercicio 3 - TIR'!$C$14)*('Ejercicio 3 - TIR'!$D$14-'Ejercicio 3 - TIR'!$C$14)*D29),'Ejercicio 3 - TIR'!$E$14-SQRT(('Ejercicio 3 - TIR'!$E$14-'Ejercicio 3 - TIR'!$C$14)*('Ejercicio 3 - TIR'!$E$14-'Ejercicio 3 - TIR'!$D$14)*(1-D29)))</f>
        <v>32647.3395229528</v>
      </c>
      <c r="F29" s="24">
        <f ca="1" t="shared" si="217"/>
        <v>0.701852273055827</v>
      </c>
      <c r="G29" s="25">
        <f ca="1">IF(F29&lt;=('Ejercicio 3 - TIR'!$D$18-'Ejercicio 3 - TIR'!$C$18)/('Ejercicio 3 - TIR'!$E$18-'Ejercicio 3 - TIR'!$C$18),'Ejercicio 3 - TIR'!$C$18+SQRT(('Ejercicio 3 - TIR'!$E$18-'Ejercicio 3 - TIR'!$C$18)*('Ejercicio 3 - TIR'!$D$18-'Ejercicio 3 - TIR'!$C$18)*F29),'Ejercicio 3 - TIR'!$E$18-SQRT(('Ejercicio 3 - TIR'!$E$18-'Ejercicio 3 - TIR'!$C$18)*('Ejercicio 3 - TIR'!$E$18-'Ejercicio 3 - TIR'!$D$18)*(1-F29)))</f>
        <v>40271.2496871993</v>
      </c>
      <c r="H29" s="24">
        <f ca="1" t="shared" ref="H29:L29" si="218">RAND()</f>
        <v>0.0854800944813563</v>
      </c>
      <c r="I29" s="25">
        <f ca="1">IF(H29&lt;=('Ejercicio 3 - TIR'!$D$18-'Ejercicio 3 - TIR'!$C$18)/('Ejercicio 3 - TIR'!$E$18-'Ejercicio 3 - TIR'!$C$18),'Ejercicio 3 - TIR'!$C$18+SQRT(('Ejercicio 3 - TIR'!$E$18-'Ejercicio 3 - TIR'!$C$18)*('Ejercicio 3 - TIR'!$D$18-'Ejercicio 3 - TIR'!$C$18)*H29),'Ejercicio 3 - TIR'!$E$18-SQRT(('Ejercicio 3 - TIR'!$E$18-'Ejercicio 3 - TIR'!$C$18)*('Ejercicio 3 - TIR'!$E$18-'Ejercicio 3 - TIR'!$D$18)*(1-H29)))</f>
        <v>33580.7840164136</v>
      </c>
      <c r="J29" s="24">
        <f ca="1" t="shared" si="218"/>
        <v>0.475365778269994</v>
      </c>
      <c r="K29" s="25">
        <f ca="1">IF(J29&lt;=('Ejercicio 3 - TIR'!$D$18-'Ejercicio 3 - TIR'!$C$18)/('Ejercicio 3 - TIR'!$E$18-'Ejercicio 3 - TIR'!$C$18),'Ejercicio 3 - TIR'!$C$18+SQRT(('Ejercicio 3 - TIR'!$E$18-'Ejercicio 3 - TIR'!$C$18)*('Ejercicio 3 - TIR'!$D$18-'Ejercicio 3 - TIR'!$C$18)*J29),'Ejercicio 3 - TIR'!$E$18-SQRT(('Ejercicio 3 - TIR'!$E$18-'Ejercicio 3 - TIR'!$C$18)*('Ejercicio 3 - TIR'!$E$18-'Ejercicio 3 - TIR'!$D$18)*(1-J29)))</f>
        <v>38444.2209078457</v>
      </c>
      <c r="L29" s="24">
        <f ca="1" t="shared" si="218"/>
        <v>0.190841534759227</v>
      </c>
      <c r="M29" s="25">
        <f ca="1">IF(L29&lt;=('Ejercicio 3 - TIR'!$D$18-'Ejercicio 3 - TIR'!$C$18)/('Ejercicio 3 - TIR'!$E$18-'Ejercicio 3 - TIR'!$C$18),'Ejercicio 3 - TIR'!$C$18+SQRT(('Ejercicio 3 - TIR'!$E$18-'Ejercicio 3 - TIR'!$C$18)*('Ejercicio 3 - TIR'!$D$18-'Ejercicio 3 - TIR'!$C$18)*L29),'Ejercicio 3 - TIR'!$E$18-SQRT(('Ejercicio 3 - TIR'!$E$18-'Ejercicio 3 - TIR'!$C$18)*('Ejercicio 3 - TIR'!$E$18-'Ejercicio 3 - TIR'!$D$18)*(1-L29)))</f>
        <v>35350.3486067624</v>
      </c>
      <c r="N29" s="24">
        <f ca="1" t="shared" ref="N29:R29" si="219">RAND()</f>
        <v>0.727060824733922</v>
      </c>
      <c r="O29" s="25">
        <f ca="1">IF(N29&lt;=('Ejercicio 3 - TIR'!$D$18-'Ejercicio 3 - TIR'!$C$18)/('Ejercicio 3 - TIR'!$E$18-'Ejercicio 3 - TIR'!$C$18),'Ejercicio 3 - TIR'!$C$18+SQRT(('Ejercicio 3 - TIR'!$E$18-'Ejercicio 3 - TIR'!$C$18)*('Ejercicio 3 - TIR'!$D$18-'Ejercicio 3 - TIR'!$C$18)*N29),'Ejercicio 3 - TIR'!$E$18-SQRT(('Ejercicio 3 - TIR'!$E$18-'Ejercicio 3 - TIR'!$C$18)*('Ejercicio 3 - TIR'!$E$18-'Ejercicio 3 - TIR'!$D$18)*(1-N29)))</f>
        <v>40475.573169455</v>
      </c>
      <c r="P29" s="24">
        <f ca="1" t="shared" si="219"/>
        <v>0.31699621980173</v>
      </c>
      <c r="Q29" s="26">
        <f ca="1">IF(P29&lt;=('Ejercicio 3 - TIR'!$D$22-'Ejercicio 3 - TIR'!$C$22)/('Ejercicio 3 - TIR'!$E$22-'Ejercicio 3 - TIR'!$C$22),'Ejercicio 3 - TIR'!$C$22+SQRT(('Ejercicio 3 - TIR'!$E$22-'Ejercicio 3 - TIR'!$C$22)*('Ejercicio 3 - TIR'!$D$22-'Ejercicio 3 - TIR'!$C$22)*P29),'Ejercicio 3 - TIR'!$E$22-SQRT(('Ejercicio 3 - TIR'!$E$22-'Ejercicio 3 - TIR'!$C$22)*('Ejercicio 3 - TIR'!$E$22-'Ejercicio 3 - TIR'!$D$22)*(1-P29)))</f>
        <v>0.143887092657817</v>
      </c>
      <c r="R29" s="24">
        <f ca="1" t="shared" si="219"/>
        <v>0.852145928794979</v>
      </c>
      <c r="S29" s="26">
        <f ca="1">IF(R29&lt;=('Ejercicio 3 - TIR'!$D$23-'Ejercicio 3 - TIR'!$C$23)/('Ejercicio 3 - TIR'!$E$23-'Ejercicio 3 - TIR'!$C$23),'Ejercicio 3 - TIR'!$C$23+SQRT(('Ejercicio 3 - TIR'!$E$23-'Ejercicio 3 - TIR'!$C$23)*('Ejercicio 3 - TIR'!$D$23-'Ejercicio 3 - TIR'!$C$23)*R29),'Ejercicio 3 - TIR'!$E$23-SQRT(('Ejercicio 3 - TIR'!$E$23-'Ejercicio 3 - TIR'!$C$23)*('Ejercicio 3 - TIR'!$E$23-'Ejercicio 3 - TIR'!$D$23)*(1-R29)))</f>
        <v>0.163686284047801</v>
      </c>
      <c r="T29" s="24">
        <f ca="1" t="shared" ref="T29:X29" si="220">RAND()</f>
        <v>0.933396723216887</v>
      </c>
      <c r="U29" s="26">
        <f ca="1">IF(T29&lt;=('Ejercicio 3 - TIR'!$D$24-'Ejercicio 3 - TIR'!$C$24)/('Ejercicio 3 - TIR'!$E$24-'Ejercicio 3 - TIR'!$C$24),'Ejercicio 3 - TIR'!$C$24+SQRT(('Ejercicio 3 - TIR'!$E$24-'Ejercicio 3 - TIR'!$C$24)*('Ejercicio 3 - TIR'!$D$24-'Ejercicio 3 - TIR'!$C$24)*T29),'Ejercicio 3 - TIR'!$E$24-SQRT(('Ejercicio 3 - TIR'!$E$24-'Ejercicio 3 - TIR'!$C$24)*('Ejercicio 3 - TIR'!$E$24-'Ejercicio 3 - TIR'!$D$24)*(1-T29)))</f>
        <v>0.206343896053679</v>
      </c>
      <c r="V29" s="24">
        <f ca="1" t="shared" si="220"/>
        <v>0.389504546445705</v>
      </c>
      <c r="W29" s="26">
        <f ca="1">IF(V29&lt;=('Ejercicio 3 - TIR'!$D$25-'Ejercicio 3 - TIR'!$C$25)/('Ejercicio 3 - TIR'!$E$25-'Ejercicio 3 - TIR'!$C$25),'Ejercicio 3 - TIR'!$C$25+SQRT(('Ejercicio 3 - TIR'!$E$25-'Ejercicio 3 - TIR'!$C$25)*('Ejercicio 3 - TIR'!$D$25-'Ejercicio 3 - TIR'!$C$25)*V29),'Ejercicio 3 - TIR'!$E$25-SQRT(('Ejercicio 3 - TIR'!$E$25-'Ejercicio 3 - TIR'!$C$25)*('Ejercicio 3 - TIR'!$E$25-'Ejercicio 3 - TIR'!$D$25)*(1-V29)))</f>
        <v>0.203775178881471</v>
      </c>
      <c r="X29" s="24">
        <f ca="1" t="shared" si="220"/>
        <v>0.3038621384759</v>
      </c>
      <c r="Y29" s="26">
        <f ca="1">IF(X29&lt;=('Ejercicio 3 - TIR'!$D$26-'Ejercicio 3 - TIR'!$C$26)/('Ejercicio 3 - TIR'!$E$26-'Ejercicio 3 - TIR'!$C$26),'Ejercicio 3 - TIR'!$C$26+SQRT(('Ejercicio 3 - TIR'!$E$26-'Ejercicio 3 - TIR'!$C$26)*('Ejercicio 3 - TIR'!$D$26-'Ejercicio 3 - TIR'!$C$26)*X29),'Ejercicio 3 - TIR'!$E$26-SQRT(('Ejercicio 3 - TIR'!$E$26-'Ejercicio 3 - TIR'!$C$26)*('Ejercicio 3 - TIR'!$E$26-'Ejercicio 3 - TIR'!$D$26)*(1-X29)))</f>
        <v>0.218643110408699</v>
      </c>
      <c r="Z29" s="24">
        <f ca="1" t="shared" si="4"/>
        <v>1.14388709265782</v>
      </c>
      <c r="AA29" s="24">
        <f ca="1" t="shared" si="5"/>
        <v>1.33112572022522</v>
      </c>
      <c r="AB29" s="24">
        <f ca="1" t="shared" si="6"/>
        <v>1.60579538747375</v>
      </c>
      <c r="AC29" s="24">
        <f ca="1" t="shared" si="7"/>
        <v>1.93301662980325</v>
      </c>
      <c r="AD29" s="24">
        <f ca="1" t="shared" si="8"/>
        <v>2.35565739821518</v>
      </c>
      <c r="AE29" s="23">
        <f ca="1" t="shared" si="9"/>
        <v>4697.53076697031</v>
      </c>
      <c r="AF29" s="23">
        <f ca="1" t="shared" si="10"/>
        <v>5466.45212241589</v>
      </c>
      <c r="AG29" s="23">
        <f ca="1" t="shared" si="11"/>
        <v>6594.42115094609</v>
      </c>
      <c r="AH29" s="23">
        <f ca="1" t="shared" si="12"/>
        <v>7938.20050059988</v>
      </c>
      <c r="AI29" s="23">
        <f ca="1" t="shared" si="13"/>
        <v>9673.83334909894</v>
      </c>
      <c r="AJ29" s="25">
        <f ca="1" t="shared" si="14"/>
        <v>46065.7627223874</v>
      </c>
      <c r="AK29" s="25">
        <f ca="1" t="shared" si="15"/>
        <v>44700.2453095761</v>
      </c>
      <c r="AL29" s="25">
        <f ca="1" t="shared" si="16"/>
        <v>61733.5526088405</v>
      </c>
      <c r="AM29" s="25">
        <f ca="1" t="shared" si="17"/>
        <v>68332.8117262139</v>
      </c>
      <c r="AN29" s="25">
        <f ca="1" t="shared" si="18"/>
        <v>95346.5833836263</v>
      </c>
      <c r="AO29" s="25">
        <f ca="1">C29/'Ejercicio 3 - TIR'!$D$7</f>
        <v>16147.6144506501</v>
      </c>
      <c r="AP29" s="25">
        <f ca="1" t="shared" si="19"/>
        <v>29918.1482717373</v>
      </c>
      <c r="AQ29" s="25">
        <f ca="1" t="shared" si="20"/>
        <v>28552.630858926</v>
      </c>
      <c r="AR29" s="25">
        <f ca="1" t="shared" si="21"/>
        <v>45585.9381581904</v>
      </c>
      <c r="AS29" s="25">
        <f ca="1" t="shared" si="22"/>
        <v>52185.1972755638</v>
      </c>
      <c r="AT29" s="25">
        <f ca="1" t="shared" si="23"/>
        <v>79198.9689329762</v>
      </c>
      <c r="AU29" s="25">
        <f ca="1">AP29*'Ejercicio 3 - TIR'!$D$5</f>
        <v>14959.0741358687</v>
      </c>
      <c r="AV29" s="25">
        <f ca="1">AQ29*'Ejercicio 3 - TIR'!$D$5</f>
        <v>14276.315429463</v>
      </c>
      <c r="AW29" s="25">
        <f ca="1">AR29*'Ejercicio 3 - TIR'!$D$5</f>
        <v>22792.9690790952</v>
      </c>
      <c r="AX29" s="25">
        <f ca="1">AS29*'Ejercicio 3 - TIR'!$D$5</f>
        <v>26092.5986377819</v>
      </c>
      <c r="AY29" s="25">
        <f ca="1">AT29*'Ejercicio 3 - TIR'!$D$5</f>
        <v>39599.4844664881</v>
      </c>
      <c r="AZ29" s="25">
        <f ca="1" t="shared" ref="AZ29:BD29" si="221">AJ29-AU29-AE29</f>
        <v>26409.1578195484</v>
      </c>
      <c r="BA29" s="25">
        <f ca="1" t="shared" si="221"/>
        <v>24957.4777576972</v>
      </c>
      <c r="BB29" s="25">
        <f ca="1" t="shared" si="221"/>
        <v>32346.1623787992</v>
      </c>
      <c r="BC29" s="25">
        <f ca="1" t="shared" si="221"/>
        <v>34302.0125878321</v>
      </c>
      <c r="BD29" s="25">
        <f ca="1" t="shared" si="221"/>
        <v>46073.2655680392</v>
      </c>
      <c r="BE29" s="25">
        <f ca="1" t="shared" ref="BE29:BI29" si="222">AZ29/Z29</f>
        <v>23087.2067611034</v>
      </c>
      <c r="BF29" s="25">
        <f ca="1" t="shared" si="222"/>
        <v>18749.1514726908</v>
      </c>
      <c r="BG29" s="25">
        <f ca="1" t="shared" si="222"/>
        <v>20143.389768784</v>
      </c>
      <c r="BH29" s="25">
        <f ca="1" t="shared" si="222"/>
        <v>17745.3272046208</v>
      </c>
      <c r="BI29" s="25">
        <f ca="1" t="shared" si="222"/>
        <v>19558.5595778689</v>
      </c>
      <c r="BJ29" s="25">
        <f ca="1" t="shared" si="26"/>
        <v>76905.9468792865</v>
      </c>
      <c r="BK29" s="25">
        <f ca="1" t="shared" si="27"/>
        <v>38038.2474442001</v>
      </c>
      <c r="BL29" s="25">
        <f ca="1" t="shared" si="28"/>
        <v>114944.194323487</v>
      </c>
      <c r="BM29" s="25">
        <f ca="1">BK29*'Ejercicio 3 - TIR'!$D$5</f>
        <v>19019.1237221001</v>
      </c>
      <c r="BN29" s="25">
        <f ca="1" t="shared" si="29"/>
        <v>95925.0706013866</v>
      </c>
      <c r="BO29" s="25">
        <f ca="1" t="shared" si="30"/>
        <v>40721.1467482778</v>
      </c>
      <c r="BP29" s="25">
        <f ca="1" t="shared" si="31"/>
        <v>-113385.411776203</v>
      </c>
      <c r="BQ29" s="25">
        <f ca="1" t="shared" ref="BQ29:BT29" si="223">BE29</f>
        <v>23087.2067611034</v>
      </c>
      <c r="BR29" s="25">
        <f ca="1" t="shared" si="223"/>
        <v>18749.1514726908</v>
      </c>
      <c r="BS29" s="25">
        <f ca="1" t="shared" si="223"/>
        <v>20143.389768784</v>
      </c>
      <c r="BT29" s="25">
        <f ca="1" t="shared" si="223"/>
        <v>17745.3272046208</v>
      </c>
      <c r="BU29" s="25">
        <f ca="1" t="shared" si="33"/>
        <v>60279.7063261468</v>
      </c>
      <c r="BV29" s="27">
        <f ca="1" t="shared" si="34"/>
        <v>6.30181324349348</v>
      </c>
    </row>
    <row r="30" ht="15" customHeight="1" spans="1:74">
      <c r="A30" s="23">
        <v>29</v>
      </c>
      <c r="B30" s="24">
        <f ca="1" t="shared" ref="B30:F30" si="224">RAND()</f>
        <v>0.938529046493362</v>
      </c>
      <c r="C30" s="25">
        <f ca="1">IF(B30&lt;=('Ejercicio 3 - TIR'!$D$13-'Ejercicio 3 - TIR'!$C$13)/('Ejercicio 3 - TIR'!$E$13-'Ejercicio 3 - TIR'!$C$13),'Ejercicio 3 - TIR'!$C$13+SQRT(('Ejercicio 3 - TIR'!$E$13-'Ejercicio 3 - TIR'!$C$13)*('Ejercicio 3 - TIR'!$D$13-'Ejercicio 3 - TIR'!$C$13)*B30),'Ejercicio 3 - TIR'!$E$13-SQRT(('Ejercicio 3 - TIR'!$E$13-'Ejercicio 3 - TIR'!$C$13)*('Ejercicio 3 - TIR'!$E$13-'Ejercicio 3 - TIR'!$D$13)*(1-B30)))</f>
        <v>91411.3362967243</v>
      </c>
      <c r="D30" s="24">
        <f ca="1" t="shared" si="224"/>
        <v>0.0494973381047716</v>
      </c>
      <c r="E30" s="25">
        <f ca="1">IF(D30&lt;=('Ejercicio 3 - TIR'!$D$14-'Ejercicio 3 - TIR'!$C$14)/('Ejercicio 3 - TIR'!$E$14-'Ejercicio 3 - TIR'!$C$14),'Ejercicio 3 - TIR'!$C$14+SQRT(('Ejercicio 3 - TIR'!$E$14-'Ejercicio 3 - TIR'!$C$14)*('Ejercicio 3 - TIR'!$D$14-'Ejercicio 3 - TIR'!$C$14)*D30),'Ejercicio 3 - TIR'!$E$14-SQRT(('Ejercicio 3 - TIR'!$E$14-'Ejercicio 3 - TIR'!$C$14)*('Ejercicio 3 - TIR'!$E$14-'Ejercicio 3 - TIR'!$D$14)*(1-D30)))</f>
        <v>26926.7330790376</v>
      </c>
      <c r="F30" s="24">
        <f ca="1" t="shared" si="224"/>
        <v>0.0643566399205278</v>
      </c>
      <c r="G30" s="25">
        <f ca="1">IF(F30&lt;=('Ejercicio 3 - TIR'!$D$18-'Ejercicio 3 - TIR'!$C$18)/('Ejercicio 3 - TIR'!$E$18-'Ejercicio 3 - TIR'!$C$18),'Ejercicio 3 - TIR'!$C$18+SQRT(('Ejercicio 3 - TIR'!$E$18-'Ejercicio 3 - TIR'!$C$18)*('Ejercicio 3 - TIR'!$D$18-'Ejercicio 3 - TIR'!$C$18)*F30),'Ejercicio 3 - TIR'!$E$18-SQRT(('Ejercicio 3 - TIR'!$E$18-'Ejercicio 3 - TIR'!$C$18)*('Ejercicio 3 - TIR'!$E$18-'Ejercicio 3 - TIR'!$D$18)*(1-F30)))</f>
        <v>33107.0075616386</v>
      </c>
      <c r="H30" s="24">
        <f ca="1" t="shared" ref="H30:L30" si="225">RAND()</f>
        <v>0.806581116762001</v>
      </c>
      <c r="I30" s="25">
        <f ca="1">IF(H30&lt;=('Ejercicio 3 - TIR'!$D$18-'Ejercicio 3 - TIR'!$C$18)/('Ejercicio 3 - TIR'!$E$18-'Ejercicio 3 - TIR'!$C$18),'Ejercicio 3 - TIR'!$C$18+SQRT(('Ejercicio 3 - TIR'!$E$18-'Ejercicio 3 - TIR'!$C$18)*('Ejercicio 3 - TIR'!$D$18-'Ejercicio 3 - TIR'!$C$18)*H30),'Ejercicio 3 - TIR'!$E$18-SQRT(('Ejercicio 3 - TIR'!$E$18-'Ejercicio 3 - TIR'!$C$18)*('Ejercicio 3 - TIR'!$E$18-'Ejercicio 3 - TIR'!$D$18)*(1-H30)))</f>
        <v>41191.2710462872</v>
      </c>
      <c r="J30" s="24">
        <f ca="1" t="shared" si="225"/>
        <v>0.0938918009763177</v>
      </c>
      <c r="K30" s="25">
        <f ca="1">IF(J30&lt;=('Ejercicio 3 - TIR'!$D$18-'Ejercicio 3 - TIR'!$C$18)/('Ejercicio 3 - TIR'!$E$18-'Ejercicio 3 - TIR'!$C$18),'Ejercicio 3 - TIR'!$C$18+SQRT(('Ejercicio 3 - TIR'!$E$18-'Ejercicio 3 - TIR'!$C$18)*('Ejercicio 3 - TIR'!$D$18-'Ejercicio 3 - TIR'!$C$18)*J30),'Ejercicio 3 - TIR'!$E$18-SQRT(('Ejercicio 3 - TIR'!$E$18-'Ejercicio 3 - TIR'!$C$18)*('Ejercicio 3 - TIR'!$E$18-'Ejercicio 3 - TIR'!$D$18)*(1-J30)))</f>
        <v>33752.8349479357</v>
      </c>
      <c r="L30" s="24">
        <f ca="1" t="shared" si="225"/>
        <v>0.120923325309807</v>
      </c>
      <c r="M30" s="25">
        <f ca="1">IF(L30&lt;=('Ejercicio 3 - TIR'!$D$18-'Ejercicio 3 - TIR'!$C$18)/('Ejercicio 3 - TIR'!$E$18-'Ejercicio 3 - TIR'!$C$18),'Ejercicio 3 - TIR'!$C$18+SQRT(('Ejercicio 3 - TIR'!$E$18-'Ejercicio 3 - TIR'!$C$18)*('Ejercicio 3 - TIR'!$D$18-'Ejercicio 3 - TIR'!$C$18)*L30),'Ejercicio 3 - TIR'!$E$18-SQRT(('Ejercicio 3 - TIR'!$E$18-'Ejercicio 3 - TIR'!$C$18)*('Ejercicio 3 - TIR'!$E$18-'Ejercicio 3 - TIR'!$D$18)*(1-L30)))</f>
        <v>34258.9316496595</v>
      </c>
      <c r="N30" s="24">
        <f ca="1" t="shared" ref="N30:R30" si="226">RAND()</f>
        <v>0.457219038614038</v>
      </c>
      <c r="O30" s="25">
        <f ca="1">IF(N30&lt;=('Ejercicio 3 - TIR'!$D$18-'Ejercicio 3 - TIR'!$C$18)/('Ejercicio 3 - TIR'!$E$18-'Ejercicio 3 - TIR'!$C$18),'Ejercicio 3 - TIR'!$C$18+SQRT(('Ejercicio 3 - TIR'!$E$18-'Ejercicio 3 - TIR'!$C$18)*('Ejercicio 3 - TIR'!$D$18-'Ejercicio 3 - TIR'!$C$18)*N30),'Ejercicio 3 - TIR'!$E$18-SQRT(('Ejercicio 3 - TIR'!$E$18-'Ejercicio 3 - TIR'!$C$18)*('Ejercicio 3 - TIR'!$E$18-'Ejercicio 3 - TIR'!$D$18)*(1-N30)))</f>
        <v>38281.4766673647</v>
      </c>
      <c r="P30" s="24">
        <f ca="1" t="shared" si="226"/>
        <v>0.0518699199815862</v>
      </c>
      <c r="Q30" s="26">
        <f ca="1">IF(P30&lt;=('Ejercicio 3 - TIR'!$D$22-'Ejercicio 3 - TIR'!$C$22)/('Ejercicio 3 - TIR'!$E$22-'Ejercicio 3 - TIR'!$C$22),'Ejercicio 3 - TIR'!$C$22+SQRT(('Ejercicio 3 - TIR'!$E$22-'Ejercicio 3 - TIR'!$C$22)*('Ejercicio 3 - TIR'!$D$22-'Ejercicio 3 - TIR'!$C$22)*P30),'Ejercicio 3 - TIR'!$E$22-SQRT(('Ejercicio 3 - TIR'!$E$22-'Ejercicio 3 - TIR'!$C$22)*('Ejercicio 3 - TIR'!$E$22-'Ejercicio 3 - TIR'!$D$22)*(1-P30)))</f>
        <v>0.129662600890384</v>
      </c>
      <c r="R30" s="24">
        <f ca="1" t="shared" si="226"/>
        <v>0.667384134610502</v>
      </c>
      <c r="S30" s="26">
        <f ca="1">IF(R30&lt;=('Ejercicio 3 - TIR'!$D$23-'Ejercicio 3 - TIR'!$C$23)/('Ejercicio 3 - TIR'!$E$23-'Ejercicio 3 - TIR'!$C$23),'Ejercicio 3 - TIR'!$C$23+SQRT(('Ejercicio 3 - TIR'!$E$23-'Ejercicio 3 - TIR'!$C$23)*('Ejercicio 3 - TIR'!$D$23-'Ejercicio 3 - TIR'!$C$23)*R30),'Ejercicio 3 - TIR'!$E$23-SQRT(('Ejercicio 3 - TIR'!$E$23-'Ejercicio 3 - TIR'!$C$23)*('Ejercicio 3 - TIR'!$E$23-'Ejercicio 3 - TIR'!$D$23)*(1-R30)))</f>
        <v>0.155531478228117</v>
      </c>
      <c r="T30" s="24">
        <f ca="1" t="shared" ref="T30:X30" si="227">RAND()</f>
        <v>0.843716496749877</v>
      </c>
      <c r="U30" s="26">
        <f ca="1">IF(T30&lt;=('Ejercicio 3 - TIR'!$D$24-'Ejercicio 3 - TIR'!$C$24)/('Ejercicio 3 - TIR'!$E$24-'Ejercicio 3 - TIR'!$C$24),'Ejercicio 3 - TIR'!$C$24+SQRT(('Ejercicio 3 - TIR'!$E$24-'Ejercicio 3 - TIR'!$C$24)*('Ejercicio 3 - TIR'!$D$24-'Ejercicio 3 - TIR'!$C$24)*T30),'Ejercicio 3 - TIR'!$E$24-SQRT(('Ejercicio 3 - TIR'!$E$24-'Ejercicio 3 - TIR'!$C$24)*('Ejercicio 3 - TIR'!$E$24-'Ejercicio 3 - TIR'!$D$24)*(1-T30)))</f>
        <v>0.199081256990432</v>
      </c>
      <c r="V30" s="24">
        <f ca="1" t="shared" si="227"/>
        <v>0.375480733928474</v>
      </c>
      <c r="W30" s="26">
        <f ca="1">IF(V30&lt;=('Ejercicio 3 - TIR'!$D$25-'Ejercicio 3 - TIR'!$C$25)/('Ejercicio 3 - TIR'!$E$25-'Ejercicio 3 - TIR'!$C$25),'Ejercicio 3 - TIR'!$C$25+SQRT(('Ejercicio 3 - TIR'!$E$25-'Ejercicio 3 - TIR'!$C$25)*('Ejercicio 3 - TIR'!$D$25-'Ejercicio 3 - TIR'!$C$25)*V30),'Ejercicio 3 - TIR'!$E$25-SQRT(('Ejercicio 3 - TIR'!$E$25-'Ejercicio 3 - TIR'!$C$25)*('Ejercicio 3 - TIR'!$E$25-'Ejercicio 3 - TIR'!$D$25)*(1-V30)))</f>
        <v>0.203247273542067</v>
      </c>
      <c r="X30" s="24">
        <f ca="1" t="shared" si="227"/>
        <v>0.145401433376604</v>
      </c>
      <c r="Y30" s="26">
        <f ca="1">IF(X30&lt;=('Ejercicio 3 - TIR'!$D$26-'Ejercicio 3 - TIR'!$C$26)/('Ejercicio 3 - TIR'!$E$26-'Ejercicio 3 - TIR'!$C$26),'Ejercicio 3 - TIR'!$C$26+SQRT(('Ejercicio 3 - TIR'!$E$26-'Ejercicio 3 - TIR'!$C$26)*('Ejercicio 3 - TIR'!$D$26-'Ejercicio 3 - TIR'!$C$26)*X30),'Ejercicio 3 - TIR'!$E$26-SQRT(('Ejercicio 3 - TIR'!$E$26-'Ejercicio 3 - TIR'!$C$26)*('Ejercicio 3 - TIR'!$E$26-'Ejercicio 3 - TIR'!$D$26)*(1-X30)))</f>
        <v>0.209813729333894</v>
      </c>
      <c r="Z30" s="24">
        <f ca="1" t="shared" si="4"/>
        <v>1.12966260089038</v>
      </c>
      <c r="AA30" s="24">
        <f ca="1" t="shared" si="5"/>
        <v>1.30536069510589</v>
      </c>
      <c r="AB30" s="24">
        <f ca="1" t="shared" si="6"/>
        <v>1.56523354311347</v>
      </c>
      <c r="AC30" s="24">
        <f ca="1" t="shared" si="7"/>
        <v>1.88336299320787</v>
      </c>
      <c r="AD30" s="24">
        <f ca="1" t="shared" si="8"/>
        <v>2.27851840650226</v>
      </c>
      <c r="AE30" s="23">
        <f ca="1" t="shared" si="9"/>
        <v>3491.39024450917</v>
      </c>
      <c r="AF30" s="23">
        <f ca="1" t="shared" si="10"/>
        <v>4034.41133030891</v>
      </c>
      <c r="AG30" s="23">
        <f ca="1" t="shared" si="11"/>
        <v>4837.58700916324</v>
      </c>
      <c r="AH30" s="23">
        <f ca="1" t="shared" si="12"/>
        <v>5820.81337929819</v>
      </c>
      <c r="AI30" s="23">
        <f ca="1" t="shared" si="13"/>
        <v>7042.09994216538</v>
      </c>
      <c r="AJ30" s="25">
        <f ca="1" t="shared" si="14"/>
        <v>37399.7482697782</v>
      </c>
      <c r="AK30" s="25">
        <f ca="1" t="shared" si="15"/>
        <v>53769.4662052764</v>
      </c>
      <c r="AL30" s="25">
        <f ca="1" t="shared" si="16"/>
        <v>52831.0694356816</v>
      </c>
      <c r="AM30" s="25">
        <f ca="1" t="shared" si="17"/>
        <v>64522.0040558065</v>
      </c>
      <c r="AN30" s="25">
        <f ca="1" t="shared" si="18"/>
        <v>87225.0492146772</v>
      </c>
      <c r="AO30" s="25">
        <f ca="1">C30/'Ejercicio 3 - TIR'!$D$7</f>
        <v>18282.2672593449</v>
      </c>
      <c r="AP30" s="25">
        <f ca="1" t="shared" si="19"/>
        <v>19117.4810104334</v>
      </c>
      <c r="AQ30" s="25">
        <f ca="1" t="shared" si="20"/>
        <v>35487.1989459316</v>
      </c>
      <c r="AR30" s="25">
        <f ca="1" t="shared" si="21"/>
        <v>34548.8021763367</v>
      </c>
      <c r="AS30" s="25">
        <f ca="1" t="shared" si="22"/>
        <v>46239.7367964617</v>
      </c>
      <c r="AT30" s="25">
        <f ca="1" t="shared" si="23"/>
        <v>68942.7819553324</v>
      </c>
      <c r="AU30" s="25">
        <f ca="1">AP30*'Ejercicio 3 - TIR'!$D$5</f>
        <v>9558.74050521668</v>
      </c>
      <c r="AV30" s="25">
        <f ca="1">AQ30*'Ejercicio 3 - TIR'!$D$5</f>
        <v>17743.5994729658</v>
      </c>
      <c r="AW30" s="25">
        <f ca="1">AR30*'Ejercicio 3 - TIR'!$D$5</f>
        <v>17274.4010881683</v>
      </c>
      <c r="AX30" s="25">
        <f ca="1">AS30*'Ejercicio 3 - TIR'!$D$5</f>
        <v>23119.8683982308</v>
      </c>
      <c r="AY30" s="25">
        <f ca="1">AT30*'Ejercicio 3 - TIR'!$D$5</f>
        <v>34471.3909776662</v>
      </c>
      <c r="AZ30" s="25">
        <f ca="1" t="shared" ref="AZ30:BD30" si="228">AJ30-AU30-AE30</f>
        <v>24349.6175200524</v>
      </c>
      <c r="BA30" s="25">
        <f ca="1" t="shared" si="228"/>
        <v>31991.4554020018</v>
      </c>
      <c r="BB30" s="25">
        <f ca="1" t="shared" si="228"/>
        <v>30719.08133835</v>
      </c>
      <c r="BC30" s="25">
        <f ca="1" t="shared" si="228"/>
        <v>35581.3222782775</v>
      </c>
      <c r="BD30" s="25">
        <f ca="1" t="shared" si="228"/>
        <v>45711.5582948457</v>
      </c>
      <c r="BE30" s="25">
        <f ca="1" t="shared" ref="BE30:BI30" si="229">AZ30/Z30</f>
        <v>21554.7699825243</v>
      </c>
      <c r="BF30" s="25">
        <f ca="1" t="shared" si="229"/>
        <v>24507.7513992458</v>
      </c>
      <c r="BG30" s="25">
        <f ca="1" t="shared" si="229"/>
        <v>19625.8772203702</v>
      </c>
      <c r="BH30" s="25">
        <f ca="1" t="shared" si="229"/>
        <v>18892.4399632983</v>
      </c>
      <c r="BI30" s="25">
        <f ca="1" t="shared" si="229"/>
        <v>20061.9657775849</v>
      </c>
      <c r="BJ30" s="25">
        <f ca="1" t="shared" si="26"/>
        <v>61353.0569475606</v>
      </c>
      <c r="BK30" s="25">
        <f ca="1" t="shared" si="27"/>
        <v>41656.4824630109</v>
      </c>
      <c r="BL30" s="25">
        <f ca="1" t="shared" si="28"/>
        <v>103009.539410571</v>
      </c>
      <c r="BM30" s="25">
        <f ca="1">BK30*'Ejercicio 3 - TIR'!$D$5</f>
        <v>20828.2412315055</v>
      </c>
      <c r="BN30" s="25">
        <f ca="1" t="shared" si="29"/>
        <v>82181.298179066</v>
      </c>
      <c r="BO30" s="25">
        <f ca="1" t="shared" si="30"/>
        <v>36067.8667087101</v>
      </c>
      <c r="BP30" s="25">
        <f ca="1" t="shared" si="31"/>
        <v>-118338.069375762</v>
      </c>
      <c r="BQ30" s="25">
        <f ca="1" t="shared" ref="BQ30:BT30" si="230">BE30</f>
        <v>21554.7699825243</v>
      </c>
      <c r="BR30" s="25">
        <f ca="1" t="shared" si="230"/>
        <v>24507.7513992458</v>
      </c>
      <c r="BS30" s="25">
        <f ca="1" t="shared" si="230"/>
        <v>19625.8772203702</v>
      </c>
      <c r="BT30" s="25">
        <f ca="1" t="shared" si="230"/>
        <v>18892.4399632983</v>
      </c>
      <c r="BU30" s="25">
        <f ca="1" t="shared" si="33"/>
        <v>56129.832486295</v>
      </c>
      <c r="BV30" s="27">
        <f ca="1" t="shared" si="34"/>
        <v>5.23755948290252</v>
      </c>
    </row>
    <row r="31" ht="15" customHeight="1" spans="1:74">
      <c r="A31" s="23">
        <v>30</v>
      </c>
      <c r="B31" s="24">
        <f ca="1" t="shared" ref="B31:F31" si="231">RAND()</f>
        <v>0.859286735475396</v>
      </c>
      <c r="C31" s="25">
        <f ca="1">IF(B31&lt;=('Ejercicio 3 - TIR'!$D$13-'Ejercicio 3 - TIR'!$C$13)/('Ejercicio 3 - TIR'!$E$13-'Ejercicio 3 - TIR'!$C$13),'Ejercicio 3 - TIR'!$C$13+SQRT(('Ejercicio 3 - TIR'!$E$13-'Ejercicio 3 - TIR'!$C$13)*('Ejercicio 3 - TIR'!$D$13-'Ejercicio 3 - TIR'!$C$13)*B31),'Ejercicio 3 - TIR'!$E$13-SQRT(('Ejercicio 3 - TIR'!$E$13-'Ejercicio 3 - TIR'!$C$13)*('Ejercicio 3 - TIR'!$E$13-'Ejercicio 3 - TIR'!$D$13)*(1-B31)))</f>
        <v>87005.5428189737</v>
      </c>
      <c r="D31" s="24">
        <f ca="1" t="shared" si="231"/>
        <v>0.741329373494843</v>
      </c>
      <c r="E31" s="25">
        <f ca="1">IF(D31&lt;=('Ejercicio 3 - TIR'!$D$14-'Ejercicio 3 - TIR'!$C$14)/('Ejercicio 3 - TIR'!$E$14-'Ejercicio 3 - TIR'!$C$14),'Ejercicio 3 - TIR'!$C$14+SQRT(('Ejercicio 3 - TIR'!$E$14-'Ejercicio 3 - TIR'!$C$14)*('Ejercicio 3 - TIR'!$D$14-'Ejercicio 3 - TIR'!$C$14)*D31),'Ejercicio 3 - TIR'!$E$14-SQRT(('Ejercicio 3 - TIR'!$E$14-'Ejercicio 3 - TIR'!$C$14)*('Ejercicio 3 - TIR'!$E$14-'Ejercicio 3 - TIR'!$D$14)*(1-D31)))</f>
        <v>33770.9877206917</v>
      </c>
      <c r="F31" s="24">
        <f ca="1" t="shared" si="231"/>
        <v>0.700428578389315</v>
      </c>
      <c r="G31" s="25">
        <f ca="1">IF(F31&lt;=('Ejercicio 3 - TIR'!$D$18-'Ejercicio 3 - TIR'!$C$18)/('Ejercicio 3 - TIR'!$E$18-'Ejercicio 3 - TIR'!$C$18),'Ejercicio 3 - TIR'!$C$18+SQRT(('Ejercicio 3 - TIR'!$E$18-'Ejercicio 3 - TIR'!$C$18)*('Ejercicio 3 - TIR'!$D$18-'Ejercicio 3 - TIR'!$C$18)*F31),'Ejercicio 3 - TIR'!$E$18-SQRT(('Ejercicio 3 - TIR'!$E$18-'Ejercicio 3 - TIR'!$C$18)*('Ejercicio 3 - TIR'!$E$18-'Ejercicio 3 - TIR'!$D$18)*(1-F31)))</f>
        <v>40259.9729303725</v>
      </c>
      <c r="H31" s="24">
        <f ca="1" t="shared" ref="H31:L31" si="232">RAND()</f>
        <v>0.85058894601297</v>
      </c>
      <c r="I31" s="25">
        <f ca="1">IF(H31&lt;=('Ejercicio 3 - TIR'!$D$18-'Ejercicio 3 - TIR'!$C$18)/('Ejercicio 3 - TIR'!$E$18-'Ejercicio 3 - TIR'!$C$18),'Ejercicio 3 - TIR'!$C$18+SQRT(('Ejercicio 3 - TIR'!$E$18-'Ejercicio 3 - TIR'!$C$18)*('Ejercicio 3 - TIR'!$D$18-'Ejercicio 3 - TIR'!$C$18)*H31),'Ejercicio 3 - TIR'!$E$18-SQRT(('Ejercicio 3 - TIR'!$E$18-'Ejercicio 3 - TIR'!$C$18)*('Ejercicio 3 - TIR'!$E$18-'Ejercicio 3 - TIR'!$D$18)*(1-H31)))</f>
        <v>41652.4891263765</v>
      </c>
      <c r="J31" s="24">
        <f ca="1" t="shared" si="232"/>
        <v>0.509675125506305</v>
      </c>
      <c r="K31" s="25">
        <f ca="1">IF(J31&lt;=('Ejercicio 3 - TIR'!$D$18-'Ejercicio 3 - TIR'!$C$18)/('Ejercicio 3 - TIR'!$E$18-'Ejercicio 3 - TIR'!$C$18),'Ejercicio 3 - TIR'!$C$18+SQRT(('Ejercicio 3 - TIR'!$E$18-'Ejercicio 3 - TIR'!$C$18)*('Ejercicio 3 - TIR'!$D$18-'Ejercicio 3 - TIR'!$C$18)*J31),'Ejercicio 3 - TIR'!$E$18-SQRT(('Ejercicio 3 - TIR'!$E$18-'Ejercicio 3 - TIR'!$C$18)*('Ejercicio 3 - TIR'!$E$18-'Ejercicio 3 - TIR'!$D$18)*(1-J31)))</f>
        <v>38743.6416226848</v>
      </c>
      <c r="L31" s="24">
        <f ca="1" t="shared" si="232"/>
        <v>0.846819778684949</v>
      </c>
      <c r="M31" s="25">
        <f ca="1">IF(L31&lt;=('Ejercicio 3 - TIR'!$D$18-'Ejercicio 3 - TIR'!$C$18)/('Ejercicio 3 - TIR'!$E$18-'Ejercicio 3 - TIR'!$C$18),'Ejercicio 3 - TIR'!$C$18+SQRT(('Ejercicio 3 - TIR'!$E$18-'Ejercicio 3 - TIR'!$C$18)*('Ejercicio 3 - TIR'!$D$18-'Ejercicio 3 - TIR'!$C$18)*L31),'Ejercicio 3 - TIR'!$E$18-SQRT(('Ejercicio 3 - TIR'!$E$18-'Ejercicio 3 - TIR'!$C$18)*('Ejercicio 3 - TIR'!$E$18-'Ejercicio 3 - TIR'!$D$18)*(1-L31)))</f>
        <v>41610.5285664828</v>
      </c>
      <c r="N31" s="24">
        <f ca="1" t="shared" ref="N31:R31" si="233">RAND()</f>
        <v>0.742751229091777</v>
      </c>
      <c r="O31" s="25">
        <f ca="1">IF(N31&lt;=('Ejercicio 3 - TIR'!$D$18-'Ejercicio 3 - TIR'!$C$18)/('Ejercicio 3 - TIR'!$E$18-'Ejercicio 3 - TIR'!$C$18),'Ejercicio 3 - TIR'!$C$18+SQRT(('Ejercicio 3 - TIR'!$E$18-'Ejercicio 3 - TIR'!$C$18)*('Ejercicio 3 - TIR'!$D$18-'Ejercicio 3 - TIR'!$C$18)*N31),'Ejercicio 3 - TIR'!$E$18-SQRT(('Ejercicio 3 - TIR'!$E$18-'Ejercicio 3 - TIR'!$C$18)*('Ejercicio 3 - TIR'!$E$18-'Ejercicio 3 - TIR'!$D$18)*(1-N31)))</f>
        <v>40607.5453538919</v>
      </c>
      <c r="P31" s="24">
        <f ca="1" t="shared" si="233"/>
        <v>0.788544826505051</v>
      </c>
      <c r="Q31" s="26">
        <f ca="1">IF(P31&lt;=('Ejercicio 3 - TIR'!$D$22-'Ejercicio 3 - TIR'!$C$22)/('Ejercicio 3 - TIR'!$E$22-'Ejercicio 3 - TIR'!$C$22),'Ejercicio 3 - TIR'!$C$22+SQRT(('Ejercicio 3 - TIR'!$E$22-'Ejercicio 3 - TIR'!$C$22)*('Ejercicio 3 - TIR'!$D$22-'Ejercicio 3 - TIR'!$C$22)*P31),'Ejercicio 3 - TIR'!$E$22-SQRT(('Ejercicio 3 - TIR'!$E$22-'Ejercicio 3 - TIR'!$C$22)*('Ejercicio 3 - TIR'!$E$22-'Ejercicio 3 - TIR'!$D$22)*(1-P31)))</f>
        <v>0.160490532752253</v>
      </c>
      <c r="R31" s="24">
        <f ca="1" t="shared" si="233"/>
        <v>0.379980685580513</v>
      </c>
      <c r="S31" s="26">
        <f ca="1">IF(R31&lt;=('Ejercicio 3 - TIR'!$D$23-'Ejercicio 3 - TIR'!$C$23)/('Ejercicio 3 - TIR'!$E$23-'Ejercicio 3 - TIR'!$C$23),'Ejercicio 3 - TIR'!$C$23+SQRT(('Ejercicio 3 - TIR'!$E$23-'Ejercicio 3 - TIR'!$C$23)*('Ejercicio 3 - TIR'!$D$23-'Ejercicio 3 - TIR'!$C$23)*R31),'Ejercicio 3 - TIR'!$E$23-SQRT(('Ejercicio 3 - TIR'!$E$23-'Ejercicio 3 - TIR'!$C$23)*('Ejercicio 3 - TIR'!$E$23-'Ejercicio 3 - TIR'!$D$23)*(1-R31)))</f>
        <v>0.14615272899804</v>
      </c>
      <c r="T31" s="24">
        <f ca="1" t="shared" ref="T31:X31" si="234">RAND()</f>
        <v>0.584046771197466</v>
      </c>
      <c r="U31" s="26">
        <f ca="1">IF(T31&lt;=('Ejercicio 3 - TIR'!$D$24-'Ejercicio 3 - TIR'!$C$24)/('Ejercicio 3 - TIR'!$E$24-'Ejercicio 3 - TIR'!$C$24),'Ejercicio 3 - TIR'!$C$24+SQRT(('Ejercicio 3 - TIR'!$E$24-'Ejercicio 3 - TIR'!$C$24)*('Ejercicio 3 - TIR'!$D$24-'Ejercicio 3 - TIR'!$C$24)*T31),'Ejercicio 3 - TIR'!$E$24-SQRT(('Ejercicio 3 - TIR'!$E$24-'Ejercicio 3 - TIR'!$C$24)*('Ejercicio 3 - TIR'!$E$24-'Ejercicio 3 - TIR'!$D$24)*(1-T31)))</f>
        <v>0.18587275222572</v>
      </c>
      <c r="V31" s="24">
        <f ca="1" t="shared" si="234"/>
        <v>0.285530790087266</v>
      </c>
      <c r="W31" s="26">
        <f ca="1">IF(V31&lt;=('Ejercicio 3 - TIR'!$D$25-'Ejercicio 3 - TIR'!$C$25)/('Ejercicio 3 - TIR'!$E$25-'Ejercicio 3 - TIR'!$C$25),'Ejercicio 3 - TIR'!$C$25+SQRT(('Ejercicio 3 - TIR'!$E$25-'Ejercicio 3 - TIR'!$C$25)*('Ejercicio 3 - TIR'!$D$25-'Ejercicio 3 - TIR'!$C$25)*V31),'Ejercicio 3 - TIR'!$E$25-SQRT(('Ejercicio 3 - TIR'!$E$25-'Ejercicio 3 - TIR'!$C$25)*('Ejercicio 3 - TIR'!$E$25-'Ejercicio 3 - TIR'!$D$25)*(1-V31)))</f>
        <v>0.19999357662156</v>
      </c>
      <c r="X31" s="24">
        <f ca="1" t="shared" si="234"/>
        <v>0.131253629866088</v>
      </c>
      <c r="Y31" s="26">
        <f ca="1">IF(X31&lt;=('Ejercicio 3 - TIR'!$D$26-'Ejercicio 3 - TIR'!$C$26)/('Ejercicio 3 - TIR'!$E$26-'Ejercicio 3 - TIR'!$C$26),'Ejercicio 3 - TIR'!$C$26+SQRT(('Ejercicio 3 - TIR'!$E$26-'Ejercicio 3 - TIR'!$C$26)*('Ejercicio 3 - TIR'!$D$26-'Ejercicio 3 - TIR'!$C$26)*X31),'Ejercicio 3 - TIR'!$E$26-SQRT(('Ejercicio 3 - TIR'!$E$26-'Ejercicio 3 - TIR'!$C$26)*('Ejercicio 3 - TIR'!$E$26-'Ejercicio 3 - TIR'!$D$26)*(1-X31)))</f>
        <v>0.208825110906405</v>
      </c>
      <c r="Z31" s="24">
        <f ca="1" t="shared" si="4"/>
        <v>1.16049053275225</v>
      </c>
      <c r="AA31" s="24">
        <f ca="1" t="shared" si="5"/>
        <v>1.33009939109038</v>
      </c>
      <c r="AB31" s="24">
        <f ca="1" t="shared" si="6"/>
        <v>1.57732862564611</v>
      </c>
      <c r="AC31" s="24">
        <f ca="1" t="shared" si="7"/>
        <v>1.89278421899664</v>
      </c>
      <c r="AD31" s="24">
        <f ca="1" t="shared" si="8"/>
        <v>2.28804509345051</v>
      </c>
      <c r="AE31" s="23">
        <f ca="1" t="shared" si="9"/>
        <v>5419.92381086361</v>
      </c>
      <c r="AF31" s="23">
        <f ca="1" t="shared" si="10"/>
        <v>6212.06046678278</v>
      </c>
      <c r="AG31" s="23">
        <f ca="1" t="shared" si="11"/>
        <v>7366.71324273629</v>
      </c>
      <c r="AH31" s="23">
        <f ca="1" t="shared" si="12"/>
        <v>8840.00857209652</v>
      </c>
      <c r="AI31" s="23">
        <f ca="1" t="shared" si="13"/>
        <v>10686.0243425781</v>
      </c>
      <c r="AJ31" s="25">
        <f ca="1" t="shared" si="14"/>
        <v>46721.3174345593</v>
      </c>
      <c r="AK31" s="25">
        <f ca="1" t="shared" si="15"/>
        <v>55401.9504243923</v>
      </c>
      <c r="AL31" s="25">
        <f ca="1" t="shared" si="16"/>
        <v>61111.4549932347</v>
      </c>
      <c r="AM31" s="25">
        <f ca="1" t="shared" si="17"/>
        <v>78759.7518147477</v>
      </c>
      <c r="AN31" s="25">
        <f ca="1" t="shared" si="18"/>
        <v>92911.8949040413</v>
      </c>
      <c r="AO31" s="25">
        <f ca="1">C31/'Ejercicio 3 - TIR'!$D$7</f>
        <v>17401.1085637947</v>
      </c>
      <c r="AP31" s="25">
        <f ca="1" t="shared" si="19"/>
        <v>29320.2088707645</v>
      </c>
      <c r="AQ31" s="25">
        <f ca="1" t="shared" si="20"/>
        <v>38000.8418605975</v>
      </c>
      <c r="AR31" s="25">
        <f ca="1" t="shared" si="21"/>
        <v>43710.34642944</v>
      </c>
      <c r="AS31" s="25">
        <f ca="1" t="shared" si="22"/>
        <v>61358.6432509529</v>
      </c>
      <c r="AT31" s="25">
        <f ca="1" t="shared" si="23"/>
        <v>75510.7863402466</v>
      </c>
      <c r="AU31" s="25">
        <f ca="1">AP31*'Ejercicio 3 - TIR'!$D$5</f>
        <v>14660.1044353823</v>
      </c>
      <c r="AV31" s="25">
        <f ca="1">AQ31*'Ejercicio 3 - TIR'!$D$5</f>
        <v>19000.4209302988</v>
      </c>
      <c r="AW31" s="25">
        <f ca="1">AR31*'Ejercicio 3 - TIR'!$D$5</f>
        <v>21855.17321472</v>
      </c>
      <c r="AX31" s="25">
        <f ca="1">AS31*'Ejercicio 3 - TIR'!$D$5</f>
        <v>30679.3216254765</v>
      </c>
      <c r="AY31" s="25">
        <f ca="1">AT31*'Ejercicio 3 - TIR'!$D$5</f>
        <v>37755.3931701233</v>
      </c>
      <c r="AZ31" s="25">
        <f ca="1" t="shared" ref="AZ31:BD31" si="235">AJ31-AU31-AE31</f>
        <v>26641.2891883134</v>
      </c>
      <c r="BA31" s="25">
        <f ca="1" t="shared" si="235"/>
        <v>30189.4690273107</v>
      </c>
      <c r="BB31" s="25">
        <f ca="1" t="shared" si="235"/>
        <v>31889.5685357784</v>
      </c>
      <c r="BC31" s="25">
        <f ca="1" t="shared" si="235"/>
        <v>39240.4216171747</v>
      </c>
      <c r="BD31" s="25">
        <f ca="1" t="shared" si="235"/>
        <v>44470.4773913399</v>
      </c>
      <c r="BE31" s="25">
        <f ca="1" t="shared" ref="BE31:BI31" si="236">AZ31/Z31</f>
        <v>22956.9207472379</v>
      </c>
      <c r="BF31" s="25">
        <f ca="1" t="shared" si="236"/>
        <v>22697.1527312422</v>
      </c>
      <c r="BG31" s="25">
        <f ca="1" t="shared" si="236"/>
        <v>20217.4537488761</v>
      </c>
      <c r="BH31" s="25">
        <f ca="1" t="shared" si="236"/>
        <v>20731.5874801492</v>
      </c>
      <c r="BI31" s="25">
        <f ca="1" t="shared" si="236"/>
        <v>19436.0144031409</v>
      </c>
      <c r="BJ31" s="25">
        <f ca="1" t="shared" si="26"/>
        <v>77269.542755306</v>
      </c>
      <c r="BK31" s="25">
        <f ca="1" t="shared" si="27"/>
        <v>39814.5210699902</v>
      </c>
      <c r="BL31" s="25">
        <f ca="1" t="shared" si="28"/>
        <v>117084.063825296</v>
      </c>
      <c r="BM31" s="25">
        <f ca="1">BK31*'Ejercicio 3 - TIR'!$D$5</f>
        <v>19907.2605349951</v>
      </c>
      <c r="BN31" s="25">
        <f ca="1" t="shared" si="29"/>
        <v>97176.8032903011</v>
      </c>
      <c r="BO31" s="25">
        <f ca="1" t="shared" si="30"/>
        <v>42471.5420025891</v>
      </c>
      <c r="BP31" s="25">
        <f ca="1" t="shared" si="31"/>
        <v>-120776.530539665</v>
      </c>
      <c r="BQ31" s="25">
        <f ca="1" t="shared" ref="BQ31:BT31" si="237">BE31</f>
        <v>22956.9207472379</v>
      </c>
      <c r="BR31" s="25">
        <f ca="1" t="shared" si="237"/>
        <v>22697.1527312422</v>
      </c>
      <c r="BS31" s="25">
        <f ca="1" t="shared" si="237"/>
        <v>20217.4537488761</v>
      </c>
      <c r="BT31" s="25">
        <f ca="1" t="shared" si="237"/>
        <v>20731.5874801492</v>
      </c>
      <c r="BU31" s="25">
        <f ca="1" t="shared" si="33"/>
        <v>61907.5564057299</v>
      </c>
      <c r="BV31" s="27">
        <f ca="1" t="shared" si="34"/>
        <v>6.19184105992694</v>
      </c>
    </row>
    <row r="32" ht="15" customHeight="1" spans="1:74">
      <c r="A32" s="23">
        <v>31</v>
      </c>
      <c r="B32" s="24">
        <f ca="1" t="shared" ref="B32:F32" si="238">RAND()</f>
        <v>0.107792597025498</v>
      </c>
      <c r="C32" s="25">
        <f ca="1">IF(B32&lt;=('Ejercicio 3 - TIR'!$D$13-'Ejercicio 3 - TIR'!$C$13)/('Ejercicio 3 - TIR'!$E$13-'Ejercicio 3 - TIR'!$C$13),'Ejercicio 3 - TIR'!$C$13+SQRT(('Ejercicio 3 - TIR'!$E$13-'Ejercicio 3 - TIR'!$C$13)*('Ejercicio 3 - TIR'!$D$13-'Ejercicio 3 - TIR'!$C$13)*B32),'Ejercicio 3 - TIR'!$E$13-SQRT(('Ejercicio 3 - TIR'!$E$13-'Ejercicio 3 - TIR'!$C$13)*('Ejercicio 3 - TIR'!$E$13-'Ejercicio 3 - TIR'!$D$13)*(1-B32)))</f>
        <v>66566.3565856721</v>
      </c>
      <c r="D32" s="24">
        <f ca="1" t="shared" si="238"/>
        <v>0.445648066242062</v>
      </c>
      <c r="E32" s="25">
        <f ca="1">IF(D32&lt;=('Ejercicio 3 - TIR'!$D$14-'Ejercicio 3 - TIR'!$C$14)/('Ejercicio 3 - TIR'!$E$14-'Ejercicio 3 - TIR'!$C$14),'Ejercicio 3 - TIR'!$C$14+SQRT(('Ejercicio 3 - TIR'!$E$14-'Ejercicio 3 - TIR'!$C$14)*('Ejercicio 3 - TIR'!$D$14-'Ejercicio 3 - TIR'!$C$14)*D32),'Ejercicio 3 - TIR'!$E$14-SQRT(('Ejercicio 3 - TIR'!$E$14-'Ejercicio 3 - TIR'!$C$14)*('Ejercicio 3 - TIR'!$E$14-'Ejercicio 3 - TIR'!$D$14)*(1-D32)))</f>
        <v>30881.1848322443</v>
      </c>
      <c r="F32" s="24">
        <f ca="1" t="shared" si="238"/>
        <v>0.639600756439166</v>
      </c>
      <c r="G32" s="25">
        <f ca="1">IF(F32&lt;=('Ejercicio 3 - TIR'!$D$18-'Ejercicio 3 - TIR'!$C$18)/('Ejercicio 3 - TIR'!$E$18-'Ejercicio 3 - TIR'!$C$18),'Ejercicio 3 - TIR'!$C$18+SQRT(('Ejercicio 3 - TIR'!$E$18-'Ejercicio 3 - TIR'!$C$18)*('Ejercicio 3 - TIR'!$D$18-'Ejercicio 3 - TIR'!$C$18)*F32),'Ejercicio 3 - TIR'!$E$18-SQRT(('Ejercicio 3 - TIR'!$E$18-'Ejercicio 3 - TIR'!$C$18)*('Ejercicio 3 - TIR'!$E$18-'Ejercicio 3 - TIR'!$D$18)*(1-F32)))</f>
        <v>39794.9024224785</v>
      </c>
      <c r="H32" s="24">
        <f ca="1" t="shared" ref="H32:L32" si="239">RAND()</f>
        <v>0.968336617570527</v>
      </c>
      <c r="I32" s="25">
        <f ca="1">IF(H32&lt;=('Ejercicio 3 - TIR'!$D$18-'Ejercicio 3 - TIR'!$C$18)/('Ejercicio 3 - TIR'!$E$18-'Ejercicio 3 - TIR'!$C$18),'Ejercicio 3 - TIR'!$C$18+SQRT(('Ejercicio 3 - TIR'!$E$18-'Ejercicio 3 - TIR'!$C$18)*('Ejercicio 3 - TIR'!$D$18-'Ejercicio 3 - TIR'!$C$18)*H32),'Ejercicio 3 - TIR'!$E$18-SQRT(('Ejercicio 3 - TIR'!$E$18-'Ejercicio 3 - TIR'!$C$18)*('Ejercicio 3 - TIR'!$E$18-'Ejercicio 3 - TIR'!$D$18)*(1-H32)))</f>
        <v>43458.9764173737</v>
      </c>
      <c r="J32" s="24">
        <f ca="1" t="shared" si="239"/>
        <v>0.767386797127441</v>
      </c>
      <c r="K32" s="25">
        <f ca="1">IF(J32&lt;=('Ejercicio 3 - TIR'!$D$18-'Ejercicio 3 - TIR'!$C$18)/('Ejercicio 3 - TIR'!$E$18-'Ejercicio 3 - TIR'!$C$18),'Ejercicio 3 - TIR'!$C$18+SQRT(('Ejercicio 3 - TIR'!$E$18-'Ejercicio 3 - TIR'!$C$18)*('Ejercicio 3 - TIR'!$D$18-'Ejercicio 3 - TIR'!$C$18)*J32),'Ejercicio 3 - TIR'!$E$18-SQRT(('Ejercicio 3 - TIR'!$E$18-'Ejercicio 3 - TIR'!$C$18)*('Ejercicio 3 - TIR'!$E$18-'Ejercicio 3 - TIR'!$D$18)*(1-J32)))</f>
        <v>40823.1602597847</v>
      </c>
      <c r="L32" s="24">
        <f ca="1" t="shared" si="239"/>
        <v>0.389523003882159</v>
      </c>
      <c r="M32" s="25">
        <f ca="1">IF(L32&lt;=('Ejercicio 3 - TIR'!$D$18-'Ejercicio 3 - TIR'!$C$18)/('Ejercicio 3 - TIR'!$E$18-'Ejercicio 3 - TIR'!$C$18),'Ejercicio 3 - TIR'!$C$18+SQRT(('Ejercicio 3 - TIR'!$E$18-'Ejercicio 3 - TIR'!$C$18)*('Ejercicio 3 - TIR'!$D$18-'Ejercicio 3 - TIR'!$C$18)*L32),'Ejercicio 3 - TIR'!$E$18-SQRT(('Ejercicio 3 - TIR'!$E$18-'Ejercicio 3 - TIR'!$C$18)*('Ejercicio 3 - TIR'!$E$18-'Ejercicio 3 - TIR'!$D$18)*(1-L32)))</f>
        <v>37643.8505075861</v>
      </c>
      <c r="N32" s="24">
        <f ca="1" t="shared" ref="N32:R32" si="240">RAND()</f>
        <v>0.708380663068211</v>
      </c>
      <c r="O32" s="25">
        <f ca="1">IF(N32&lt;=('Ejercicio 3 - TIR'!$D$18-'Ejercicio 3 - TIR'!$C$18)/('Ejercicio 3 - TIR'!$E$18-'Ejercicio 3 - TIR'!$C$18),'Ejercicio 3 - TIR'!$C$18+SQRT(('Ejercicio 3 - TIR'!$E$18-'Ejercicio 3 - TIR'!$C$18)*('Ejercicio 3 - TIR'!$D$18-'Ejercicio 3 - TIR'!$C$18)*N32),'Ejercicio 3 - TIR'!$E$18-SQRT(('Ejercicio 3 - TIR'!$E$18-'Ejercicio 3 - TIR'!$C$18)*('Ejercicio 3 - TIR'!$E$18-'Ejercicio 3 - TIR'!$D$18)*(1-N32)))</f>
        <v>40323.3077640405</v>
      </c>
      <c r="P32" s="24">
        <f ca="1" t="shared" si="240"/>
        <v>0.669552861013493</v>
      </c>
      <c r="Q32" s="26">
        <f ca="1">IF(P32&lt;=('Ejercicio 3 - TIR'!$D$22-'Ejercicio 3 - TIR'!$C$22)/('Ejercicio 3 - TIR'!$E$22-'Ejercicio 3 - TIR'!$C$22),'Ejercicio 3 - TIR'!$C$22+SQRT(('Ejercicio 3 - TIR'!$E$22-'Ejercicio 3 - TIR'!$C$22)*('Ejercicio 3 - TIR'!$D$22-'Ejercicio 3 - TIR'!$C$22)*P32),'Ejercicio 3 - TIR'!$E$22-SQRT(('Ejercicio 3 - TIR'!$E$22-'Ejercicio 3 - TIR'!$C$22)*('Ejercicio 3 - TIR'!$E$22-'Ejercicio 3 - TIR'!$D$22)*(1-P32)))</f>
        <v>0.15561137867415</v>
      </c>
      <c r="R32" s="24">
        <f ca="1" t="shared" si="240"/>
        <v>0.273068516338658</v>
      </c>
      <c r="S32" s="26">
        <f ca="1">IF(R32&lt;=('Ejercicio 3 - TIR'!$D$23-'Ejercicio 3 - TIR'!$C$23)/('Ejercicio 3 - TIR'!$E$23-'Ejercicio 3 - TIR'!$C$23),'Ejercicio 3 - TIR'!$C$23+SQRT(('Ejercicio 3 - TIR'!$E$23-'Ejercicio 3 - TIR'!$C$23)*('Ejercicio 3 - TIR'!$D$23-'Ejercicio 3 - TIR'!$C$23)*R32),'Ejercicio 3 - TIR'!$E$23-SQRT(('Ejercicio 3 - TIR'!$E$23-'Ejercicio 3 - TIR'!$C$23)*('Ejercicio 3 - TIR'!$E$23-'Ejercicio 3 - TIR'!$D$23)*(1-R32)))</f>
        <v>0.142170325424079</v>
      </c>
      <c r="T32" s="24">
        <f ca="1" t="shared" ref="T32:X32" si="241">RAND()</f>
        <v>0.423867138417093</v>
      </c>
      <c r="U32" s="26">
        <f ca="1">IF(T32&lt;=('Ejercicio 3 - TIR'!$D$24-'Ejercicio 3 - TIR'!$C$24)/('Ejercicio 3 - TIR'!$E$24-'Ejercicio 3 - TIR'!$C$24),'Ejercicio 3 - TIR'!$C$24+SQRT(('Ejercicio 3 - TIR'!$E$24-'Ejercicio 3 - TIR'!$C$24)*('Ejercicio 3 - TIR'!$D$24-'Ejercicio 3 - TIR'!$C$24)*T32),'Ejercicio 3 - TIR'!$E$24-SQRT(('Ejercicio 3 - TIR'!$E$24-'Ejercicio 3 - TIR'!$C$24)*('Ejercicio 3 - TIR'!$E$24-'Ejercicio 3 - TIR'!$D$24)*(1-T32)))</f>
        <v>0.179834895519775</v>
      </c>
      <c r="V32" s="24">
        <f ca="1" t="shared" si="241"/>
        <v>0.250307694146633</v>
      </c>
      <c r="W32" s="26">
        <f ca="1">IF(V32&lt;=('Ejercicio 3 - TIR'!$D$25-'Ejercicio 3 - TIR'!$C$25)/('Ejercicio 3 - TIR'!$E$25-'Ejercicio 3 - TIR'!$C$25),'Ejercicio 3 - TIR'!$C$25+SQRT(('Ejercicio 3 - TIR'!$E$25-'Ejercicio 3 - TIR'!$C$25)*('Ejercicio 3 - TIR'!$D$25-'Ejercicio 3 - TIR'!$C$25)*V32),'Ejercicio 3 - TIR'!$E$25-SQRT(('Ejercicio 3 - TIR'!$E$25-'Ejercicio 3 - TIR'!$C$25)*('Ejercicio 3 - TIR'!$E$25-'Ejercicio 3 - TIR'!$D$25)*(1-V32)))</f>
        <v>0.198719796254374</v>
      </c>
      <c r="X32" s="24">
        <f ca="1" t="shared" si="241"/>
        <v>0.379757442039381</v>
      </c>
      <c r="Y32" s="26">
        <f ca="1">IF(X32&lt;=('Ejercicio 3 - TIR'!$D$26-'Ejercicio 3 - TIR'!$C$26)/('Ejercicio 3 - TIR'!$E$26-'Ejercicio 3 - TIR'!$C$26),'Ejercicio 3 - TIR'!$C$26+SQRT(('Ejercicio 3 - TIR'!$E$26-'Ejercicio 3 - TIR'!$C$26)*('Ejercicio 3 - TIR'!$D$26-'Ejercicio 3 - TIR'!$C$26)*X32),'Ejercicio 3 - TIR'!$E$26-SQRT(('Ejercicio 3 - TIR'!$E$26-'Ejercicio 3 - TIR'!$C$26)*('Ejercicio 3 - TIR'!$E$26-'Ejercicio 3 - TIR'!$D$26)*(1-X32)))</f>
        <v>0.222126778100858</v>
      </c>
      <c r="Z32" s="24">
        <f ca="1" t="shared" si="4"/>
        <v>1.15561137867415</v>
      </c>
      <c r="AA32" s="24">
        <f ca="1" t="shared" si="5"/>
        <v>1.31990502444402</v>
      </c>
      <c r="AB32" s="24">
        <f ca="1" t="shared" si="6"/>
        <v>1.55727000661094</v>
      </c>
      <c r="AC32" s="24">
        <f ca="1" t="shared" si="7"/>
        <v>1.86673038503771</v>
      </c>
      <c r="AD32" s="24">
        <f ca="1" t="shared" si="8"/>
        <v>2.28138119104911</v>
      </c>
      <c r="AE32" s="23">
        <f ca="1" t="shared" si="9"/>
        <v>4805.46374683679</v>
      </c>
      <c r="AF32" s="23">
        <f ca="1" t="shared" si="10"/>
        <v>5488.65809153819</v>
      </c>
      <c r="AG32" s="23">
        <f ca="1" t="shared" si="11"/>
        <v>6475.71034597373</v>
      </c>
      <c r="AH32" s="23">
        <f ca="1" t="shared" si="12"/>
        <v>7762.56218652797</v>
      </c>
      <c r="AI32" s="23">
        <f ca="1" t="shared" si="13"/>
        <v>9486.83511482898</v>
      </c>
      <c r="AJ32" s="25">
        <f ca="1" t="shared" si="14"/>
        <v>45987.4420526436</v>
      </c>
      <c r="AK32" s="25">
        <f ca="1" t="shared" si="15"/>
        <v>57361.7213304858</v>
      </c>
      <c r="AL32" s="25">
        <f ca="1" t="shared" si="16"/>
        <v>63572.6830476344</v>
      </c>
      <c r="AM32" s="25">
        <f ca="1" t="shared" si="17"/>
        <v>70270.9195523283</v>
      </c>
      <c r="AN32" s="25">
        <f ca="1" t="shared" si="18"/>
        <v>91992.8358937667</v>
      </c>
      <c r="AO32" s="25">
        <f ca="1">C32/'Ejercicio 3 - TIR'!$D$7</f>
        <v>13313.2713171344</v>
      </c>
      <c r="AP32" s="25">
        <f ca="1" t="shared" si="19"/>
        <v>32674.1707355092</v>
      </c>
      <c r="AQ32" s="25">
        <f ca="1" t="shared" si="20"/>
        <v>44048.4500133514</v>
      </c>
      <c r="AR32" s="25">
        <f ca="1" t="shared" si="21"/>
        <v>50259.4117304999</v>
      </c>
      <c r="AS32" s="25">
        <f ca="1" t="shared" si="22"/>
        <v>56957.6482351939</v>
      </c>
      <c r="AT32" s="25">
        <f ca="1" t="shared" si="23"/>
        <v>78679.5645766322</v>
      </c>
      <c r="AU32" s="25">
        <f ca="1">AP32*'Ejercicio 3 - TIR'!$D$5</f>
        <v>16337.0853677546</v>
      </c>
      <c r="AV32" s="25">
        <f ca="1">AQ32*'Ejercicio 3 - TIR'!$D$5</f>
        <v>22024.2250066757</v>
      </c>
      <c r="AW32" s="25">
        <f ca="1">AR32*'Ejercicio 3 - TIR'!$D$5</f>
        <v>25129.70586525</v>
      </c>
      <c r="AX32" s="25">
        <f ca="1">AS32*'Ejercicio 3 - TIR'!$D$5</f>
        <v>28478.8241175969</v>
      </c>
      <c r="AY32" s="25">
        <f ca="1">AT32*'Ejercicio 3 - TIR'!$D$5</f>
        <v>39339.7822883161</v>
      </c>
      <c r="AZ32" s="25">
        <f ca="1" t="shared" ref="AZ32:BD32" si="242">AJ32-AU32-AE32</f>
        <v>24844.8929380522</v>
      </c>
      <c r="BA32" s="25">
        <f ca="1" t="shared" si="242"/>
        <v>29848.8382322719</v>
      </c>
      <c r="BB32" s="25">
        <f ca="1" t="shared" si="242"/>
        <v>31967.2668364107</v>
      </c>
      <c r="BC32" s="25">
        <f ca="1" t="shared" si="242"/>
        <v>34029.5332482034</v>
      </c>
      <c r="BD32" s="25">
        <f ca="1" t="shared" si="242"/>
        <v>43166.2184906216</v>
      </c>
      <c r="BE32" s="25">
        <f ca="1" t="shared" ref="BE32:BI32" si="243">AZ32/Z32</f>
        <v>21499.3495188297</v>
      </c>
      <c r="BF32" s="25">
        <f ca="1" t="shared" si="243"/>
        <v>22614.3833681101</v>
      </c>
      <c r="BG32" s="25">
        <f ca="1" t="shared" si="243"/>
        <v>20527.7612107745</v>
      </c>
      <c r="BH32" s="25">
        <f ca="1" t="shared" si="243"/>
        <v>18229.4848366739</v>
      </c>
      <c r="BI32" s="25">
        <f ca="1" t="shared" si="243"/>
        <v>18921.089846792</v>
      </c>
      <c r="BJ32" s="25">
        <f ca="1" t="shared" si="26"/>
        <v>70451.7542335935</v>
      </c>
      <c r="BK32" s="25">
        <f ca="1" t="shared" si="27"/>
        <v>30372.6467742441</v>
      </c>
      <c r="BL32" s="25">
        <f ca="1" t="shared" si="28"/>
        <v>100824.401007838</v>
      </c>
      <c r="BM32" s="25">
        <f ca="1">BK32*'Ejercicio 3 - TIR'!$D$5</f>
        <v>15186.3233871221</v>
      </c>
      <c r="BN32" s="25">
        <f ca="1" t="shared" si="29"/>
        <v>85638.0776207155</v>
      </c>
      <c r="BO32" s="25">
        <f ca="1" t="shared" si="30"/>
        <v>37537.8204908115</v>
      </c>
      <c r="BP32" s="25">
        <f ca="1" t="shared" si="31"/>
        <v>-97447.5414179164</v>
      </c>
      <c r="BQ32" s="25">
        <f ca="1" t="shared" ref="BQ32:BT32" si="244">BE32</f>
        <v>21499.3495188297</v>
      </c>
      <c r="BR32" s="25">
        <f ca="1" t="shared" si="244"/>
        <v>22614.3833681101</v>
      </c>
      <c r="BS32" s="25">
        <f ca="1" t="shared" si="244"/>
        <v>20527.7612107745</v>
      </c>
      <c r="BT32" s="25">
        <f ca="1" t="shared" si="244"/>
        <v>18229.4848366739</v>
      </c>
      <c r="BU32" s="25">
        <f ca="1" t="shared" si="33"/>
        <v>56458.9103376035</v>
      </c>
      <c r="BV32" s="27">
        <f ca="1" t="shared" si="34"/>
        <v>11.2819262116542</v>
      </c>
    </row>
    <row r="33" ht="15" customHeight="1" spans="1:74">
      <c r="A33" s="23">
        <v>32</v>
      </c>
      <c r="B33" s="24">
        <f ca="1" t="shared" ref="B33:F33" si="245">RAND()</f>
        <v>0.174664614641361</v>
      </c>
      <c r="C33" s="25">
        <f ca="1">IF(B33&lt;=('Ejercicio 3 - TIR'!$D$13-'Ejercicio 3 - TIR'!$C$13)/('Ejercicio 3 - TIR'!$E$13-'Ejercicio 3 - TIR'!$C$13),'Ejercicio 3 - TIR'!$C$13+SQRT(('Ejercicio 3 - TIR'!$E$13-'Ejercicio 3 - TIR'!$C$13)*('Ejercicio 3 - TIR'!$D$13-'Ejercicio 3 - TIR'!$C$13)*B33),'Ejercicio 3 - TIR'!$E$13-SQRT(('Ejercicio 3 - TIR'!$E$13-'Ejercicio 3 - TIR'!$C$13)*('Ejercicio 3 - TIR'!$E$13-'Ejercicio 3 - TIR'!$D$13)*(1-B33)))</f>
        <v>68358.5791769023</v>
      </c>
      <c r="D33" s="24">
        <f ca="1" t="shared" si="245"/>
        <v>0.335074470584619</v>
      </c>
      <c r="E33" s="25">
        <f ca="1">IF(D33&lt;=('Ejercicio 3 - TIR'!$D$14-'Ejercicio 3 - TIR'!$C$14)/('Ejercicio 3 - TIR'!$E$14-'Ejercicio 3 - TIR'!$C$14),'Ejercicio 3 - TIR'!$C$14+SQRT(('Ejercicio 3 - TIR'!$E$14-'Ejercicio 3 - TIR'!$C$14)*('Ejercicio 3 - TIR'!$D$14-'Ejercicio 3 - TIR'!$C$14)*D33),'Ejercicio 3 - TIR'!$E$14-SQRT(('Ejercicio 3 - TIR'!$E$14-'Ejercicio 3 - TIR'!$C$14)*('Ejercicio 3 - TIR'!$E$14-'Ejercicio 3 - TIR'!$D$14)*(1-D33)))</f>
        <v>30013.0670667964</v>
      </c>
      <c r="F33" s="24">
        <f ca="1" t="shared" si="245"/>
        <v>0.911270075868453</v>
      </c>
      <c r="G33" s="25">
        <f ca="1">IF(F33&lt;=('Ejercicio 3 - TIR'!$D$18-'Ejercicio 3 - TIR'!$C$18)/('Ejercicio 3 - TIR'!$E$18-'Ejercicio 3 - TIR'!$C$18),'Ejercicio 3 - TIR'!$C$18+SQRT(('Ejercicio 3 - TIR'!$E$18-'Ejercicio 3 - TIR'!$C$18)*('Ejercicio 3 - TIR'!$D$18-'Ejercicio 3 - TIR'!$C$18)*F33),'Ejercicio 3 - TIR'!$E$18-SQRT(('Ejercicio 3 - TIR'!$E$18-'Ejercicio 3 - TIR'!$C$18)*('Ejercicio 3 - TIR'!$E$18-'Ejercicio 3 - TIR'!$D$18)*(1-F33)))</f>
        <v>42420.3208901365</v>
      </c>
      <c r="H33" s="24">
        <f ca="1" t="shared" ref="H33:L33" si="246">RAND()</f>
        <v>0.729780200783733</v>
      </c>
      <c r="I33" s="25">
        <f ca="1">IF(H33&lt;=('Ejercicio 3 - TIR'!$D$18-'Ejercicio 3 - TIR'!$C$18)/('Ejercicio 3 - TIR'!$E$18-'Ejercicio 3 - TIR'!$C$18),'Ejercicio 3 - TIR'!$C$18+SQRT(('Ejercicio 3 - TIR'!$E$18-'Ejercicio 3 - TIR'!$C$18)*('Ejercicio 3 - TIR'!$D$18-'Ejercicio 3 - TIR'!$C$18)*H33),'Ejercicio 3 - TIR'!$E$18-SQRT(('Ejercicio 3 - TIR'!$E$18-'Ejercicio 3 - TIR'!$C$18)*('Ejercicio 3 - TIR'!$E$18-'Ejercicio 3 - TIR'!$D$18)*(1-H33)))</f>
        <v>40498.1687124882</v>
      </c>
      <c r="J33" s="24">
        <f ca="1" t="shared" si="246"/>
        <v>0.675476479721055</v>
      </c>
      <c r="K33" s="25">
        <f ca="1">IF(J33&lt;=('Ejercicio 3 - TIR'!$D$18-'Ejercicio 3 - TIR'!$C$18)/('Ejercicio 3 - TIR'!$E$18-'Ejercicio 3 - TIR'!$C$18),'Ejercicio 3 - TIR'!$C$18+SQRT(('Ejercicio 3 - TIR'!$E$18-'Ejercicio 3 - TIR'!$C$18)*('Ejercicio 3 - TIR'!$D$18-'Ejercicio 3 - TIR'!$C$18)*J33),'Ejercicio 3 - TIR'!$E$18-SQRT(('Ejercicio 3 - TIR'!$E$18-'Ejercicio 3 - TIR'!$C$18)*('Ejercicio 3 - TIR'!$E$18-'Ejercicio 3 - TIR'!$D$18)*(1-J33)))</f>
        <v>40066.5160362153</v>
      </c>
      <c r="L33" s="24">
        <f ca="1" t="shared" si="246"/>
        <v>0.455338639896745</v>
      </c>
      <c r="M33" s="25">
        <f ca="1">IF(L33&lt;=('Ejercicio 3 - TIR'!$D$18-'Ejercicio 3 - TIR'!$C$18)/('Ejercicio 3 - TIR'!$E$18-'Ejercicio 3 - TIR'!$C$18),'Ejercicio 3 - TIR'!$C$18+SQRT(('Ejercicio 3 - TIR'!$E$18-'Ejercicio 3 - TIR'!$C$18)*('Ejercicio 3 - TIR'!$D$18-'Ejercicio 3 - TIR'!$C$18)*L33),'Ejercicio 3 - TIR'!$E$18-SQRT(('Ejercicio 3 - TIR'!$E$18-'Ejercicio 3 - TIR'!$C$18)*('Ejercicio 3 - TIR'!$E$18-'Ejercicio 3 - TIR'!$D$18)*(1-L33)))</f>
        <v>38264.4295619548</v>
      </c>
      <c r="N33" s="24">
        <f ca="1" t="shared" ref="N33:R33" si="247">RAND()</f>
        <v>0.741314343545561</v>
      </c>
      <c r="O33" s="25">
        <f ca="1">IF(N33&lt;=('Ejercicio 3 - TIR'!$D$18-'Ejercicio 3 - TIR'!$C$18)/('Ejercicio 3 - TIR'!$E$18-'Ejercicio 3 - TIR'!$C$18),'Ejercicio 3 - TIR'!$C$18+SQRT(('Ejercicio 3 - TIR'!$E$18-'Ejercicio 3 - TIR'!$C$18)*('Ejercicio 3 - TIR'!$D$18-'Ejercicio 3 - TIR'!$C$18)*N33),'Ejercicio 3 - TIR'!$E$18-SQRT(('Ejercicio 3 - TIR'!$E$18-'Ejercicio 3 - TIR'!$C$18)*('Ejercicio 3 - TIR'!$E$18-'Ejercicio 3 - TIR'!$D$18)*(1-N33)))</f>
        <v>40595.2952160124</v>
      </c>
      <c r="P33" s="24">
        <f ca="1" t="shared" si="247"/>
        <v>0.533754868034665</v>
      </c>
      <c r="Q33" s="26">
        <f ca="1">IF(P33&lt;=('Ejercicio 3 - TIR'!$D$22-'Ejercicio 3 - TIR'!$C$22)/('Ejercicio 3 - TIR'!$E$22-'Ejercicio 3 - TIR'!$C$22),'Ejercicio 3 - TIR'!$C$22+SQRT(('Ejercicio 3 - TIR'!$E$22-'Ejercicio 3 - TIR'!$C$22)*('Ejercicio 3 - TIR'!$D$22-'Ejercicio 3 - TIR'!$C$22)*P33),'Ejercicio 3 - TIR'!$E$22-SQRT(('Ejercicio 3 - TIR'!$E$22-'Ejercicio 3 - TIR'!$C$22)*('Ejercicio 3 - TIR'!$E$22-'Ejercicio 3 - TIR'!$D$22)*(1-P33)))</f>
        <v>0.151030339361021</v>
      </c>
      <c r="R33" s="24">
        <f ca="1" t="shared" si="247"/>
        <v>0.413629920935409</v>
      </c>
      <c r="S33" s="26">
        <f ca="1">IF(R33&lt;=('Ejercicio 3 - TIR'!$D$23-'Ejercicio 3 - TIR'!$C$23)/('Ejercicio 3 - TIR'!$E$23-'Ejercicio 3 - TIR'!$C$23),'Ejercicio 3 - TIR'!$C$23+SQRT(('Ejercicio 3 - TIR'!$E$23-'Ejercicio 3 - TIR'!$C$23)*('Ejercicio 3 - TIR'!$D$23-'Ejercicio 3 - TIR'!$C$23)*R33),'Ejercicio 3 - TIR'!$E$23-SQRT(('Ejercicio 3 - TIR'!$E$23-'Ejercicio 3 - TIR'!$C$23)*('Ejercicio 3 - TIR'!$E$23-'Ejercicio 3 - TIR'!$D$23)*(1-R33)))</f>
        <v>0.147286147725242</v>
      </c>
      <c r="T33" s="24">
        <f ca="1" t="shared" ref="T33:X33" si="248">RAND()</f>
        <v>0.329528302979024</v>
      </c>
      <c r="U33" s="26">
        <f ca="1">IF(T33&lt;=('Ejercicio 3 - TIR'!$D$24-'Ejercicio 3 - TIR'!$C$24)/('Ejercicio 3 - TIR'!$E$24-'Ejercicio 3 - TIR'!$C$24),'Ejercicio 3 - TIR'!$C$24+SQRT(('Ejercicio 3 - TIR'!$E$24-'Ejercicio 3 - TIR'!$C$24)*('Ejercicio 3 - TIR'!$D$24-'Ejercicio 3 - TIR'!$C$24)*T33),'Ejercicio 3 - TIR'!$E$24-SQRT(('Ejercicio 3 - TIR'!$E$24-'Ejercicio 3 - TIR'!$C$24)*('Ejercicio 3 - TIR'!$E$24-'Ejercicio 3 - TIR'!$D$24)*(1-T33)))</f>
        <v>0.176306072231634</v>
      </c>
      <c r="V33" s="24">
        <f ca="1" t="shared" si="248"/>
        <v>0.406584538390108</v>
      </c>
      <c r="W33" s="26">
        <f ca="1">IF(V33&lt;=('Ejercicio 3 - TIR'!$D$25-'Ejercicio 3 - TIR'!$C$25)/('Ejercicio 3 - TIR'!$E$25-'Ejercicio 3 - TIR'!$C$25),'Ejercicio 3 - TIR'!$C$25+SQRT(('Ejercicio 3 - TIR'!$E$25-'Ejercicio 3 - TIR'!$C$25)*('Ejercicio 3 - TIR'!$D$25-'Ejercicio 3 - TIR'!$C$25)*V33),'Ejercicio 3 - TIR'!$E$25-SQRT(('Ejercicio 3 - TIR'!$E$25-'Ejercicio 3 - TIR'!$C$25)*('Ejercicio 3 - TIR'!$E$25-'Ejercicio 3 - TIR'!$D$25)*(1-V33)))</f>
        <v>0.204426387946152</v>
      </c>
      <c r="X33" s="24">
        <f ca="1" t="shared" si="248"/>
        <v>0.330308109659026</v>
      </c>
      <c r="Y33" s="26">
        <f ca="1">IF(X33&lt;=('Ejercicio 3 - TIR'!$D$26-'Ejercicio 3 - TIR'!$C$26)/('Ejercicio 3 - TIR'!$E$26-'Ejercicio 3 - TIR'!$C$26),'Ejercicio 3 - TIR'!$C$26+SQRT(('Ejercicio 3 - TIR'!$E$26-'Ejercicio 3 - TIR'!$C$26)*('Ejercicio 3 - TIR'!$D$26-'Ejercicio 3 - TIR'!$C$26)*X33),'Ejercicio 3 - TIR'!$E$26-SQRT(('Ejercicio 3 - TIR'!$E$26-'Ejercicio 3 - TIR'!$C$26)*('Ejercicio 3 - TIR'!$E$26-'Ejercicio 3 - TIR'!$D$26)*(1-X33)))</f>
        <v>0.219863554645745</v>
      </c>
      <c r="Z33" s="24">
        <f ca="1" t="shared" si="4"/>
        <v>1.15103033936102</v>
      </c>
      <c r="AA33" s="24">
        <f ca="1" t="shared" si="5"/>
        <v>1.32056116396038</v>
      </c>
      <c r="AB33" s="24">
        <f ca="1" t="shared" si="6"/>
        <v>1.55338411591987</v>
      </c>
      <c r="AC33" s="24">
        <f ca="1" t="shared" si="7"/>
        <v>1.8709368198303</v>
      </c>
      <c r="AD33" s="24">
        <f ca="1" t="shared" si="8"/>
        <v>2.2822876395558</v>
      </c>
      <c r="AE33" s="23">
        <f ca="1" t="shared" si="9"/>
        <v>4532.88370436334</v>
      </c>
      <c r="AF33" s="23">
        <f ca="1" t="shared" si="10"/>
        <v>5200.51468326554</v>
      </c>
      <c r="AG33" s="23">
        <f ca="1" t="shared" si="11"/>
        <v>6117.39700065503</v>
      </c>
      <c r="AH33" s="23">
        <f ca="1" t="shared" si="12"/>
        <v>7367.95437313157</v>
      </c>
      <c r="AI33" s="23">
        <f ca="1" t="shared" si="13"/>
        <v>8987.89901207593</v>
      </c>
      <c r="AJ33" s="25">
        <f ca="1" t="shared" si="14"/>
        <v>48827.0763499773</v>
      </c>
      <c r="AK33" s="25">
        <f ca="1" t="shared" si="15"/>
        <v>53480.3088132274</v>
      </c>
      <c r="AL33" s="25">
        <f ca="1" t="shared" si="16"/>
        <v>62238.6895909057</v>
      </c>
      <c r="AM33" s="25">
        <f ca="1" t="shared" si="17"/>
        <v>71590.3301572642</v>
      </c>
      <c r="AN33" s="25">
        <f ca="1" t="shared" si="18"/>
        <v>92650.1404956237</v>
      </c>
      <c r="AO33" s="25">
        <f ca="1">C33/'Ejercicio 3 - TIR'!$D$7</f>
        <v>13671.7158353805</v>
      </c>
      <c r="AP33" s="25">
        <f ca="1" t="shared" si="19"/>
        <v>35155.3605145968</v>
      </c>
      <c r="AQ33" s="25">
        <f ca="1" t="shared" si="20"/>
        <v>39808.592977847</v>
      </c>
      <c r="AR33" s="25">
        <f ca="1" t="shared" si="21"/>
        <v>48566.9737555253</v>
      </c>
      <c r="AS33" s="25">
        <f ca="1" t="shared" si="22"/>
        <v>57918.6143218837</v>
      </c>
      <c r="AT33" s="25">
        <f ca="1" t="shared" si="23"/>
        <v>78978.4246602433</v>
      </c>
      <c r="AU33" s="25">
        <f ca="1">AP33*'Ejercicio 3 - TIR'!$D$5</f>
        <v>17577.6802572984</v>
      </c>
      <c r="AV33" s="25">
        <f ca="1">AQ33*'Ejercicio 3 - TIR'!$D$5</f>
        <v>19904.2964889235</v>
      </c>
      <c r="AW33" s="25">
        <f ca="1">AR33*'Ejercicio 3 - TIR'!$D$5</f>
        <v>24283.4868777626</v>
      </c>
      <c r="AX33" s="25">
        <f ca="1">AS33*'Ejercicio 3 - TIR'!$D$5</f>
        <v>28959.3071609419</v>
      </c>
      <c r="AY33" s="25">
        <f ca="1">AT33*'Ejercicio 3 - TIR'!$D$5</f>
        <v>39489.2123301216</v>
      </c>
      <c r="AZ33" s="25">
        <f ca="1" t="shared" ref="AZ33:BD33" si="249">AJ33-AU33-AE33</f>
        <v>26716.5123883155</v>
      </c>
      <c r="BA33" s="25">
        <f ca="1" t="shared" si="249"/>
        <v>28375.4976410384</v>
      </c>
      <c r="BB33" s="25">
        <f ca="1" t="shared" si="249"/>
        <v>31837.8057124881</v>
      </c>
      <c r="BC33" s="25">
        <f ca="1" t="shared" si="249"/>
        <v>35263.0686231908</v>
      </c>
      <c r="BD33" s="25">
        <f ca="1" t="shared" si="249"/>
        <v>44173.0291534262</v>
      </c>
      <c r="BE33" s="25">
        <f ca="1" t="shared" ref="BE33:BI33" si="250">AZ33/Z33</f>
        <v>23210.9541119019</v>
      </c>
      <c r="BF33" s="25">
        <f ca="1" t="shared" si="250"/>
        <v>21487.4542849192</v>
      </c>
      <c r="BG33" s="25">
        <f ca="1" t="shared" si="250"/>
        <v>20495.7713846807</v>
      </c>
      <c r="BH33" s="25">
        <f ca="1" t="shared" si="250"/>
        <v>18847.8136992297</v>
      </c>
      <c r="BI33" s="25">
        <f ca="1" t="shared" si="250"/>
        <v>19354.7160260762</v>
      </c>
      <c r="BJ33" s="25">
        <f ca="1" t="shared" si="26"/>
        <v>68498.4519917085</v>
      </c>
      <c r="BK33" s="25">
        <f ca="1" t="shared" si="27"/>
        <v>31202.7880626081</v>
      </c>
      <c r="BL33" s="25">
        <f ca="1" t="shared" si="28"/>
        <v>99701.2400543165</v>
      </c>
      <c r="BM33" s="25">
        <f ca="1">BK33*'Ejercicio 3 - TIR'!$D$5</f>
        <v>15601.394031304</v>
      </c>
      <c r="BN33" s="25">
        <f ca="1" t="shared" si="29"/>
        <v>84099.8460230125</v>
      </c>
      <c r="BO33" s="25">
        <f ca="1" t="shared" si="30"/>
        <v>36848.9249844866</v>
      </c>
      <c r="BP33" s="25">
        <f ca="1" t="shared" si="31"/>
        <v>-98371.6462436986</v>
      </c>
      <c r="BQ33" s="25">
        <f ca="1" t="shared" ref="BQ33:BT33" si="251">BE33</f>
        <v>23210.9541119019</v>
      </c>
      <c r="BR33" s="25">
        <f ca="1" t="shared" si="251"/>
        <v>21487.4542849192</v>
      </c>
      <c r="BS33" s="25">
        <f ca="1" t="shared" si="251"/>
        <v>20495.7713846807</v>
      </c>
      <c r="BT33" s="25">
        <f ca="1" t="shared" si="251"/>
        <v>18847.8136992297</v>
      </c>
      <c r="BU33" s="25">
        <f ca="1" t="shared" si="33"/>
        <v>56203.6410105628</v>
      </c>
      <c r="BV33" s="27">
        <f ca="1" t="shared" si="34"/>
        <v>11.2586791351418</v>
      </c>
    </row>
    <row r="34" ht="15" customHeight="1" spans="1:74">
      <c r="A34" s="23">
        <v>33</v>
      </c>
      <c r="B34" s="24">
        <f ca="1" t="shared" ref="B34:F34" si="252">RAND()</f>
        <v>0.266472372112292</v>
      </c>
      <c r="C34" s="25">
        <f ca="1">IF(B34&lt;=('Ejercicio 3 - TIR'!$D$13-'Ejercicio 3 - TIR'!$C$13)/('Ejercicio 3 - TIR'!$E$13-'Ejercicio 3 - TIR'!$C$13),'Ejercicio 3 - TIR'!$C$13+SQRT(('Ejercicio 3 - TIR'!$E$13-'Ejercicio 3 - TIR'!$C$13)*('Ejercicio 3 - TIR'!$D$13-'Ejercicio 3 - TIR'!$C$13)*B34),'Ejercicio 3 - TIR'!$E$13-SQRT(('Ejercicio 3 - TIR'!$E$13-'Ejercicio 3 - TIR'!$C$13)*('Ejercicio 3 - TIR'!$E$13-'Ejercicio 3 - TIR'!$D$13)*(1-B34)))</f>
        <v>70331.2765110251</v>
      </c>
      <c r="D34" s="24">
        <f ca="1" t="shared" si="252"/>
        <v>0.230314109818396</v>
      </c>
      <c r="E34" s="25">
        <f ca="1">IF(D34&lt;=('Ejercicio 3 - TIR'!$D$14-'Ejercicio 3 - TIR'!$C$14)/('Ejercicio 3 - TIR'!$E$14-'Ejercicio 3 - TIR'!$C$14),'Ejercicio 3 - TIR'!$C$14+SQRT(('Ejercicio 3 - TIR'!$E$14-'Ejercicio 3 - TIR'!$C$14)*('Ejercicio 3 - TIR'!$D$14-'Ejercicio 3 - TIR'!$C$14)*D34),'Ejercicio 3 - TIR'!$E$14-SQRT(('Ejercicio 3 - TIR'!$E$14-'Ejercicio 3 - TIR'!$C$14)*('Ejercicio 3 - TIR'!$E$14-'Ejercicio 3 - TIR'!$D$14)*(1-D34)))</f>
        <v>29156.147042199</v>
      </c>
      <c r="F34" s="24">
        <f ca="1" t="shared" si="252"/>
        <v>0.219402853073514</v>
      </c>
      <c r="G34" s="25">
        <f ca="1">IF(F34&lt;=('Ejercicio 3 - TIR'!$D$18-'Ejercicio 3 - TIR'!$C$18)/('Ejercicio 3 - TIR'!$E$18-'Ejercicio 3 - TIR'!$C$18),'Ejercicio 3 - TIR'!$C$18+SQRT(('Ejercicio 3 - TIR'!$E$18-'Ejercicio 3 - TIR'!$C$18)*('Ejercicio 3 - TIR'!$D$18-'Ejercicio 3 - TIR'!$C$18)*F34),'Ejercicio 3 - TIR'!$E$18-SQRT(('Ejercicio 3 - TIR'!$E$18-'Ejercicio 3 - TIR'!$C$18)*('Ejercicio 3 - TIR'!$E$18-'Ejercicio 3 - TIR'!$D$18)*(1-F34)))</f>
        <v>35736.7611037089</v>
      </c>
      <c r="H34" s="24">
        <f ca="1" t="shared" ref="H34:L34" si="253">RAND()</f>
        <v>0.0843012621915813</v>
      </c>
      <c r="I34" s="25">
        <f ca="1">IF(H34&lt;=('Ejercicio 3 - TIR'!$D$18-'Ejercicio 3 - TIR'!$C$18)/('Ejercicio 3 - TIR'!$E$18-'Ejercicio 3 - TIR'!$C$18),'Ejercicio 3 - TIR'!$C$18+SQRT(('Ejercicio 3 - TIR'!$E$18-'Ejercicio 3 - TIR'!$C$18)*('Ejercicio 3 - TIR'!$D$18-'Ejercicio 3 - TIR'!$C$18)*H34),'Ejercicio 3 - TIR'!$E$18-SQRT(('Ejercicio 3 - TIR'!$E$18-'Ejercicio 3 - TIR'!$C$18)*('Ejercicio 3 - TIR'!$E$18-'Ejercicio 3 - TIR'!$D$18)*(1-H34)))</f>
        <v>33556.0074984085</v>
      </c>
      <c r="J34" s="24">
        <f ca="1" t="shared" si="253"/>
        <v>0.110345918406879</v>
      </c>
      <c r="K34" s="25">
        <f ca="1">IF(J34&lt;=('Ejercicio 3 - TIR'!$D$18-'Ejercicio 3 - TIR'!$C$18)/('Ejercicio 3 - TIR'!$E$18-'Ejercicio 3 - TIR'!$C$18),'Ejercicio 3 - TIR'!$C$18+SQRT(('Ejercicio 3 - TIR'!$E$18-'Ejercicio 3 - TIR'!$C$18)*('Ejercicio 3 - TIR'!$D$18-'Ejercicio 3 - TIR'!$C$18)*J34),'Ejercicio 3 - TIR'!$E$18-SQRT(('Ejercicio 3 - TIR'!$E$18-'Ejercicio 3 - TIR'!$C$18)*('Ejercicio 3 - TIR'!$E$18-'Ejercicio 3 - TIR'!$D$18)*(1-J34)))</f>
        <v>34068.4011307923</v>
      </c>
      <c r="L34" s="24">
        <f ca="1" t="shared" si="253"/>
        <v>0.285528789655488</v>
      </c>
      <c r="M34" s="25">
        <f ca="1">IF(L34&lt;=('Ejercicio 3 - TIR'!$D$18-'Ejercicio 3 - TIR'!$C$18)/('Ejercicio 3 - TIR'!$E$18-'Ejercicio 3 - TIR'!$C$18),'Ejercicio 3 - TIR'!$C$18+SQRT(('Ejercicio 3 - TIR'!$E$18-'Ejercicio 3 - TIR'!$C$18)*('Ejercicio 3 - TIR'!$D$18-'Ejercicio 3 - TIR'!$C$18)*L34),'Ejercicio 3 - TIR'!$E$18-SQRT(('Ejercicio 3 - TIR'!$E$18-'Ejercicio 3 - TIR'!$C$18)*('Ejercicio 3 - TIR'!$E$18-'Ejercicio 3 - TIR'!$D$18)*(1-L34)))</f>
        <v>36544.4112377145</v>
      </c>
      <c r="N34" s="24">
        <f ca="1" t="shared" ref="N34:R34" si="254">RAND()</f>
        <v>0.98308765067816</v>
      </c>
      <c r="O34" s="25">
        <f ca="1">IF(N34&lt;=('Ejercicio 3 - TIR'!$D$18-'Ejercicio 3 - TIR'!$C$18)/('Ejercicio 3 - TIR'!$E$18-'Ejercicio 3 - TIR'!$C$18),'Ejercicio 3 - TIR'!$C$18+SQRT(('Ejercicio 3 - TIR'!$E$18-'Ejercicio 3 - TIR'!$C$18)*('Ejercicio 3 - TIR'!$D$18-'Ejercicio 3 - TIR'!$C$18)*N34),'Ejercicio 3 - TIR'!$E$18-SQRT(('Ejercicio 3 - TIR'!$E$18-'Ejercicio 3 - TIR'!$C$18)*('Ejercicio 3 - TIR'!$E$18-'Ejercicio 3 - TIR'!$D$18)*(1-N34)))</f>
        <v>43873.755710719</v>
      </c>
      <c r="P34" s="24">
        <f ca="1" t="shared" si="254"/>
        <v>0.722451527562785</v>
      </c>
      <c r="Q34" s="26">
        <f ca="1">IF(P34&lt;=('Ejercicio 3 - TIR'!$D$22-'Ejercicio 3 - TIR'!$C$22)/('Ejercicio 3 - TIR'!$E$22-'Ejercicio 3 - TIR'!$C$22),'Ejercicio 3 - TIR'!$C$22+SQRT(('Ejercicio 3 - TIR'!$E$22-'Ejercicio 3 - TIR'!$C$22)*('Ejercicio 3 - TIR'!$D$22-'Ejercicio 3 - TIR'!$C$22)*P34),'Ejercicio 3 - TIR'!$E$22-SQRT(('Ejercicio 3 - TIR'!$E$22-'Ejercicio 3 - TIR'!$C$22)*('Ejercicio 3 - TIR'!$E$22-'Ejercicio 3 - TIR'!$D$22)*(1-P34)))</f>
        <v>0.15764855149242</v>
      </c>
      <c r="R34" s="24">
        <f ca="1" t="shared" si="254"/>
        <v>0.858765707459039</v>
      </c>
      <c r="S34" s="26">
        <f ca="1">IF(R34&lt;=('Ejercicio 3 - TIR'!$D$23-'Ejercicio 3 - TIR'!$C$23)/('Ejercicio 3 - TIR'!$E$23-'Ejercicio 3 - TIR'!$C$23),'Ejercicio 3 - TIR'!$C$23+SQRT(('Ejercicio 3 - TIR'!$E$23-'Ejercicio 3 - TIR'!$C$23)*('Ejercicio 3 - TIR'!$D$23-'Ejercicio 3 - TIR'!$C$23)*R34),'Ejercicio 3 - TIR'!$E$23-SQRT(('Ejercicio 3 - TIR'!$E$23-'Ejercicio 3 - TIR'!$C$23)*('Ejercicio 3 - TIR'!$E$23-'Ejercicio 3 - TIR'!$D$23)*(1-R34)))</f>
        <v>0.164055667885617</v>
      </c>
      <c r="T34" s="24">
        <f ca="1" t="shared" ref="T34:X34" si="255">RAND()</f>
        <v>0.219395082469016</v>
      </c>
      <c r="U34" s="26">
        <f ca="1">IF(T34&lt;=('Ejercicio 3 - TIR'!$D$24-'Ejercicio 3 - TIR'!$C$24)/('Ejercicio 3 - TIR'!$E$24-'Ejercicio 3 - TIR'!$C$24),'Ejercicio 3 - TIR'!$C$24+SQRT(('Ejercicio 3 - TIR'!$E$24-'Ejercicio 3 - TIR'!$C$24)*('Ejercicio 3 - TIR'!$D$24-'Ejercicio 3 - TIR'!$C$24)*T34),'Ejercicio 3 - TIR'!$E$24-SQRT(('Ejercicio 3 - TIR'!$E$24-'Ejercicio 3 - TIR'!$C$24)*('Ejercicio 3 - TIR'!$E$24-'Ejercicio 3 - TIR'!$D$24)*(1-T34)))</f>
        <v>0.17146461444296</v>
      </c>
      <c r="V34" s="24">
        <f ca="1" t="shared" si="255"/>
        <v>0.0714825862991095</v>
      </c>
      <c r="W34" s="26">
        <f ca="1">IF(V34&lt;=('Ejercicio 3 - TIR'!$D$25-'Ejercicio 3 - TIR'!$C$25)/('Ejercicio 3 - TIR'!$E$25-'Ejercicio 3 - TIR'!$C$25),'Ejercicio 3 - TIR'!$C$25+SQRT(('Ejercicio 3 - TIR'!$E$25-'Ejercicio 3 - TIR'!$C$25)*('Ejercicio 3 - TIR'!$D$25-'Ejercicio 3 - TIR'!$C$25)*V34),'Ejercicio 3 - TIR'!$E$25-SQRT(('Ejercicio 3 - TIR'!$E$25-'Ejercicio 3 - TIR'!$C$25)*('Ejercicio 3 - TIR'!$E$25-'Ejercicio 3 - TIR'!$D$25)*(1-V34)))</f>
        <v>0.190003780326394</v>
      </c>
      <c r="X34" s="24">
        <f ca="1" t="shared" si="255"/>
        <v>0.738899705205547</v>
      </c>
      <c r="Y34" s="26">
        <f ca="1">IF(X34&lt;=('Ejercicio 3 - TIR'!$D$26-'Ejercicio 3 - TIR'!$C$26)/('Ejercicio 3 - TIR'!$E$26-'Ejercicio 3 - TIR'!$C$26),'Ejercicio 3 - TIR'!$C$26+SQRT(('Ejercicio 3 - TIR'!$E$26-'Ejercicio 3 - TIR'!$C$26)*('Ejercicio 3 - TIR'!$D$26-'Ejercicio 3 - TIR'!$C$26)*X34),'Ejercicio 3 - TIR'!$E$26-SQRT(('Ejercicio 3 - TIR'!$E$26-'Ejercicio 3 - TIR'!$C$26)*('Ejercicio 3 - TIR'!$E$26-'Ejercicio 3 - TIR'!$D$26)*(1-X34)))</f>
        <v>0.242450811035522</v>
      </c>
      <c r="Z34" s="24">
        <f ca="1" t="shared" si="4"/>
        <v>1.15764855149242</v>
      </c>
      <c r="AA34" s="24">
        <f ca="1" t="shared" si="5"/>
        <v>1.34756735778433</v>
      </c>
      <c r="AB34" s="24">
        <f ca="1" t="shared" si="6"/>
        <v>1.57862747522273</v>
      </c>
      <c r="AC34" s="24">
        <f ca="1" t="shared" si="7"/>
        <v>1.87857266324217</v>
      </c>
      <c r="AD34" s="24">
        <f ca="1" t="shared" si="8"/>
        <v>2.33403412903439</v>
      </c>
      <c r="AE34" s="23">
        <f ca="1" t="shared" si="9"/>
        <v>4596.42434830269</v>
      </c>
      <c r="AF34" s="23">
        <f ca="1" t="shared" si="10"/>
        <v>5350.4938146492</v>
      </c>
      <c r="AG34" s="23">
        <f ca="1" t="shared" si="11"/>
        <v>6267.91417365747</v>
      </c>
      <c r="AH34" s="23">
        <f ca="1" t="shared" si="12"/>
        <v>7458.84156141378</v>
      </c>
      <c r="AI34" s="23">
        <f ca="1" t="shared" si="13"/>
        <v>9267.24374736401</v>
      </c>
      <c r="AJ34" s="25">
        <f ca="1" t="shared" si="14"/>
        <v>41370.6097267392</v>
      </c>
      <c r="AK34" s="25">
        <f ca="1" t="shared" si="15"/>
        <v>45218.9803624213</v>
      </c>
      <c r="AL34" s="25">
        <f ca="1" t="shared" si="16"/>
        <v>53781.314061978</v>
      </c>
      <c r="AM34" s="25">
        <f ca="1" t="shared" si="17"/>
        <v>68651.3319454502</v>
      </c>
      <c r="AN34" s="25">
        <f ca="1" t="shared" si="18"/>
        <v>102402.843197736</v>
      </c>
      <c r="AO34" s="25">
        <f ca="1">C34/'Ejercicio 3 - TIR'!$D$7</f>
        <v>14066.255302205</v>
      </c>
      <c r="AP34" s="25">
        <f ca="1" t="shared" si="19"/>
        <v>27304.3544245342</v>
      </c>
      <c r="AQ34" s="25">
        <f ca="1" t="shared" si="20"/>
        <v>31152.7250602163</v>
      </c>
      <c r="AR34" s="25">
        <f ca="1" t="shared" si="21"/>
        <v>39715.0587597729</v>
      </c>
      <c r="AS34" s="25">
        <f ca="1" t="shared" si="22"/>
        <v>54585.0766432452</v>
      </c>
      <c r="AT34" s="25">
        <f ca="1" t="shared" si="23"/>
        <v>88336.5878955307</v>
      </c>
      <c r="AU34" s="25">
        <f ca="1">AP34*'Ejercicio 3 - TIR'!$D$5</f>
        <v>13652.1772122671</v>
      </c>
      <c r="AV34" s="25">
        <f ca="1">AQ34*'Ejercicio 3 - TIR'!$D$5</f>
        <v>15576.3625301082</v>
      </c>
      <c r="AW34" s="25">
        <f ca="1">AR34*'Ejercicio 3 - TIR'!$D$5</f>
        <v>19857.5293798865</v>
      </c>
      <c r="AX34" s="25">
        <f ca="1">AS34*'Ejercicio 3 - TIR'!$D$5</f>
        <v>27292.5383216226</v>
      </c>
      <c r="AY34" s="25">
        <f ca="1">AT34*'Ejercicio 3 - TIR'!$D$5</f>
        <v>44168.2939477653</v>
      </c>
      <c r="AZ34" s="25">
        <f ca="1" t="shared" ref="AZ34:BD34" si="256">AJ34-AU34-AE34</f>
        <v>23122.0081661694</v>
      </c>
      <c r="BA34" s="25">
        <f ca="1" t="shared" si="256"/>
        <v>24292.124017664</v>
      </c>
      <c r="BB34" s="25">
        <f ca="1" t="shared" si="256"/>
        <v>27655.870508434</v>
      </c>
      <c r="BC34" s="25">
        <f ca="1" t="shared" si="256"/>
        <v>33899.9520624138</v>
      </c>
      <c r="BD34" s="25">
        <f ca="1" t="shared" si="256"/>
        <v>48967.3055026063</v>
      </c>
      <c r="BE34" s="25">
        <f ca="1" t="shared" ref="BE34:BI34" si="257">AZ34/Z34</f>
        <v>19973.2536583413</v>
      </c>
      <c r="BF34" s="25">
        <f ca="1" t="shared" si="257"/>
        <v>18026.649189251</v>
      </c>
      <c r="BG34" s="25">
        <f ca="1" t="shared" si="257"/>
        <v>17518.9339742943</v>
      </c>
      <c r="BH34" s="25">
        <f ca="1" t="shared" si="257"/>
        <v>18045.5899980505</v>
      </c>
      <c r="BI34" s="25">
        <f ca="1" t="shared" si="257"/>
        <v>20979.6870120595</v>
      </c>
      <c r="BJ34" s="25">
        <f ca="1" t="shared" si="26"/>
        <v>68051.4422676376</v>
      </c>
      <c r="BK34" s="25">
        <f ca="1" t="shared" si="27"/>
        <v>32831.1199430575</v>
      </c>
      <c r="BL34" s="25">
        <f ca="1" t="shared" si="28"/>
        <v>100882.562210695</v>
      </c>
      <c r="BM34" s="25">
        <f ca="1">BK34*'Ejercicio 3 - TIR'!$D$5</f>
        <v>16415.5599715287</v>
      </c>
      <c r="BN34" s="25">
        <f ca="1" t="shared" si="29"/>
        <v>84467.0022391664</v>
      </c>
      <c r="BO34" s="25">
        <f ca="1" t="shared" si="30"/>
        <v>36189.2746933015</v>
      </c>
      <c r="BP34" s="25">
        <f ca="1" t="shared" si="31"/>
        <v>-99487.4235532241</v>
      </c>
      <c r="BQ34" s="25">
        <f ca="1" t="shared" ref="BQ34:BT34" si="258">BE34</f>
        <v>19973.2536583413</v>
      </c>
      <c r="BR34" s="25">
        <f ca="1" t="shared" si="258"/>
        <v>18026.649189251</v>
      </c>
      <c r="BS34" s="25">
        <f ca="1" t="shared" si="258"/>
        <v>17518.9339742943</v>
      </c>
      <c r="BT34" s="25">
        <f ca="1" t="shared" si="258"/>
        <v>18045.5899980505</v>
      </c>
      <c r="BU34" s="25">
        <f ca="1" t="shared" si="33"/>
        <v>57168.961705361</v>
      </c>
      <c r="BV34" s="27">
        <f ca="1" t="shared" si="34"/>
        <v>8.17309020346304</v>
      </c>
    </row>
    <row r="35" ht="15" customHeight="1" spans="1:74">
      <c r="A35" s="23">
        <v>34</v>
      </c>
      <c r="B35" s="24">
        <f ca="1" t="shared" ref="B35:F35" si="259">RAND()</f>
        <v>0.442376276903886</v>
      </c>
      <c r="C35" s="25">
        <f ca="1">IF(B35&lt;=('Ejercicio 3 - TIR'!$D$13-'Ejercicio 3 - TIR'!$C$13)/('Ejercicio 3 - TIR'!$E$13-'Ejercicio 3 - TIR'!$C$13),'Ejercicio 3 - TIR'!$C$13+SQRT(('Ejercicio 3 - TIR'!$E$13-'Ejercicio 3 - TIR'!$C$13)*('Ejercicio 3 - TIR'!$D$13-'Ejercicio 3 - TIR'!$C$13)*B35),'Ejercicio 3 - TIR'!$E$13-SQRT(('Ejercicio 3 - TIR'!$E$13-'Ejercicio 3 - TIR'!$C$13)*('Ejercicio 3 - TIR'!$E$13-'Ejercicio 3 - TIR'!$D$13)*(1-B35)))</f>
        <v>74132.0957997108</v>
      </c>
      <c r="D35" s="24">
        <f ca="1" t="shared" si="259"/>
        <v>0.12193471829826</v>
      </c>
      <c r="E35" s="25">
        <f ca="1">IF(D35&lt;=('Ejercicio 3 - TIR'!$D$14-'Ejercicio 3 - TIR'!$C$14)/('Ejercicio 3 - TIR'!$E$14-'Ejercicio 3 - TIR'!$C$14),'Ejercicio 3 - TIR'!$C$14+SQRT(('Ejercicio 3 - TIR'!$E$14-'Ejercicio 3 - TIR'!$C$14)*('Ejercicio 3 - TIR'!$D$14-'Ejercicio 3 - TIR'!$C$14)*D35),'Ejercicio 3 - TIR'!$E$14-SQRT(('Ejercicio 3 - TIR'!$E$14-'Ejercicio 3 - TIR'!$C$14)*('Ejercicio 3 - TIR'!$E$14-'Ejercicio 3 - TIR'!$D$14)*(1-D35)))</f>
        <v>28024.0872792248</v>
      </c>
      <c r="F35" s="24">
        <f ca="1" t="shared" si="259"/>
        <v>0.188830595396899</v>
      </c>
      <c r="G35" s="25">
        <f ca="1">IF(F35&lt;=('Ejercicio 3 - TIR'!$D$18-'Ejercicio 3 - TIR'!$C$18)/('Ejercicio 3 - TIR'!$E$18-'Ejercicio 3 - TIR'!$C$18),'Ejercicio 3 - TIR'!$C$18+SQRT(('Ejercicio 3 - TIR'!$E$18-'Ejercicio 3 - TIR'!$C$18)*('Ejercicio 3 - TIR'!$D$18-'Ejercicio 3 - TIR'!$C$18)*F35),'Ejercicio 3 - TIR'!$E$18-SQRT(('Ejercicio 3 - TIR'!$E$18-'Ejercicio 3 - TIR'!$C$18)*('Ejercicio 3 - TIR'!$E$18-'Ejercicio 3 - TIR'!$D$18)*(1-F35)))</f>
        <v>35322.085052828</v>
      </c>
      <c r="H35" s="24">
        <f ca="1" t="shared" ref="H35:L35" si="260">RAND()</f>
        <v>0.0519587230945124</v>
      </c>
      <c r="I35" s="25">
        <f ca="1">IF(H35&lt;=('Ejercicio 3 - TIR'!$D$18-'Ejercicio 3 - TIR'!$C$18)/('Ejercicio 3 - TIR'!$E$18-'Ejercicio 3 - TIR'!$C$18),'Ejercicio 3 - TIR'!$C$18+SQRT(('Ejercicio 3 - TIR'!$E$18-'Ejercicio 3 - TIR'!$C$18)*('Ejercicio 3 - TIR'!$D$18-'Ejercicio 3 - TIR'!$C$18)*H35),'Ejercicio 3 - TIR'!$E$18-SQRT(('Ejercicio 3 - TIR'!$E$18-'Ejercicio 3 - TIR'!$C$18)*('Ejercicio 3 - TIR'!$E$18-'Ejercicio 3 - TIR'!$D$18)*(1-H35)))</f>
        <v>32791.7393259717</v>
      </c>
      <c r="J35" s="24">
        <f ca="1" t="shared" si="260"/>
        <v>0.230300261028065</v>
      </c>
      <c r="K35" s="25">
        <f ca="1">IF(J35&lt;=('Ejercicio 3 - TIR'!$D$18-'Ejercicio 3 - TIR'!$C$18)/('Ejercicio 3 - TIR'!$E$18-'Ejercicio 3 - TIR'!$C$18),'Ejercicio 3 - TIR'!$C$18+SQRT(('Ejercicio 3 - TIR'!$E$18-'Ejercicio 3 - TIR'!$C$18)*('Ejercicio 3 - TIR'!$D$18-'Ejercicio 3 - TIR'!$C$18)*J35),'Ejercicio 3 - TIR'!$E$18-SQRT(('Ejercicio 3 - TIR'!$E$18-'Ejercicio 3 - TIR'!$C$18)*('Ejercicio 3 - TIR'!$E$18-'Ejercicio 3 - TIR'!$D$18)*(1-J35)))</f>
        <v>35877.5027991665</v>
      </c>
      <c r="L35" s="24">
        <f ca="1" t="shared" si="260"/>
        <v>0.293190430951113</v>
      </c>
      <c r="M35" s="25">
        <f ca="1">IF(L35&lt;=('Ejercicio 3 - TIR'!$D$18-'Ejercicio 3 - TIR'!$C$18)/('Ejercicio 3 - TIR'!$E$18-'Ejercicio 3 - TIR'!$C$18),'Ejercicio 3 - TIR'!$C$18+SQRT(('Ejercicio 3 - TIR'!$E$18-'Ejercicio 3 - TIR'!$C$18)*('Ejercicio 3 - TIR'!$D$18-'Ejercicio 3 - TIR'!$C$18)*L35),'Ejercicio 3 - TIR'!$E$18-SQRT(('Ejercicio 3 - TIR'!$E$18-'Ejercicio 3 - TIR'!$C$18)*('Ejercicio 3 - TIR'!$E$18-'Ejercicio 3 - TIR'!$D$18)*(1-L35)))</f>
        <v>36631.6336330249</v>
      </c>
      <c r="N35" s="24">
        <f ca="1" t="shared" ref="N35:R35" si="261">RAND()</f>
        <v>0.861928079554098</v>
      </c>
      <c r="O35" s="25">
        <f ca="1">IF(N35&lt;=('Ejercicio 3 - TIR'!$D$18-'Ejercicio 3 - TIR'!$C$18)/('Ejercicio 3 - TIR'!$E$18-'Ejercicio 3 - TIR'!$C$18),'Ejercicio 3 - TIR'!$C$18+SQRT(('Ejercicio 3 - TIR'!$E$18-'Ejercicio 3 - TIR'!$C$18)*('Ejercicio 3 - TIR'!$D$18-'Ejercicio 3 - TIR'!$C$18)*N35),'Ejercicio 3 - TIR'!$E$18-SQRT(('Ejercicio 3 - TIR'!$E$18-'Ejercicio 3 - TIR'!$C$18)*('Ejercicio 3 - TIR'!$E$18-'Ejercicio 3 - TIR'!$D$18)*(1-N35)))</f>
        <v>41782.0201937485</v>
      </c>
      <c r="P35" s="24">
        <f ca="1" t="shared" si="261"/>
        <v>0.341015154316942</v>
      </c>
      <c r="Q35" s="26">
        <f ca="1">IF(P35&lt;=('Ejercicio 3 - TIR'!$D$22-'Ejercicio 3 - TIR'!$C$22)/('Ejercicio 3 - TIR'!$E$22-'Ejercicio 3 - TIR'!$C$22),'Ejercicio 3 - TIR'!$C$22+SQRT(('Ejercicio 3 - TIR'!$E$22-'Ejercicio 3 - TIR'!$C$22)*('Ejercicio 3 - TIR'!$D$22-'Ejercicio 3 - TIR'!$C$22)*P35),'Ejercicio 3 - TIR'!$E$22-SQRT(('Ejercicio 3 - TIR'!$E$22-'Ejercicio 3 - TIR'!$C$22)*('Ejercicio 3 - TIR'!$E$22-'Ejercicio 3 - TIR'!$D$22)*(1-P35)))</f>
        <v>0.144775537890639</v>
      </c>
      <c r="R35" s="24">
        <f ca="1" t="shared" si="261"/>
        <v>0.180670663066333</v>
      </c>
      <c r="S35" s="26">
        <f ca="1">IF(R35&lt;=('Ejercicio 3 - TIR'!$D$23-'Ejercicio 3 - TIR'!$C$23)/('Ejercicio 3 - TIR'!$E$23-'Ejercicio 3 - TIR'!$C$23),'Ejercicio 3 - TIR'!$C$23+SQRT(('Ejercicio 3 - TIR'!$E$23-'Ejercicio 3 - TIR'!$C$23)*('Ejercicio 3 - TIR'!$D$23-'Ejercicio 3 - TIR'!$C$23)*R35),'Ejercicio 3 - TIR'!$E$23-SQRT(('Ejercicio 3 - TIR'!$E$23-'Ejercicio 3 - TIR'!$C$23)*('Ejercicio 3 - TIR'!$E$23-'Ejercicio 3 - TIR'!$D$23)*(1-R35)))</f>
        <v>0.138033501976028</v>
      </c>
      <c r="T35" s="24">
        <f ca="1" t="shared" ref="T35:X35" si="262">RAND()</f>
        <v>0.983071056043288</v>
      </c>
      <c r="U35" s="26">
        <f ca="1">IF(T35&lt;=('Ejercicio 3 - TIR'!$D$24-'Ejercicio 3 - TIR'!$C$24)/('Ejercicio 3 - TIR'!$E$24-'Ejercicio 3 - TIR'!$C$24),'Ejercicio 3 - TIR'!$C$24+SQRT(('Ejercicio 3 - TIR'!$E$24-'Ejercicio 3 - TIR'!$C$24)*('Ejercicio 3 - TIR'!$D$24-'Ejercicio 3 - TIR'!$C$24)*T35),'Ejercicio 3 - TIR'!$E$24-SQRT(('Ejercicio 3 - TIR'!$E$24-'Ejercicio 3 - TIR'!$C$24)*('Ejercicio 3 - TIR'!$E$24-'Ejercicio 3 - TIR'!$D$24)*(1-T35)))</f>
        <v>0.213115158456523</v>
      </c>
      <c r="V35" s="24">
        <f ca="1" t="shared" si="262"/>
        <v>0.0732295322534042</v>
      </c>
      <c r="W35" s="26">
        <f ca="1">IF(V35&lt;=('Ejercicio 3 - TIR'!$D$25-'Ejercicio 3 - TIR'!$C$25)/('Ejercicio 3 - TIR'!$E$25-'Ejercicio 3 - TIR'!$C$25),'Ejercicio 3 - TIR'!$C$25+SQRT(('Ejercicio 3 - TIR'!$E$25-'Ejercicio 3 - TIR'!$C$25)*('Ejercicio 3 - TIR'!$D$25-'Ejercicio 3 - TIR'!$C$25)*V35),'Ejercicio 3 - TIR'!$E$25-SQRT(('Ejercicio 3 - TIR'!$E$25-'Ejercicio 3 - TIR'!$C$25)*('Ejercicio 3 - TIR'!$E$25-'Ejercicio 3 - TIR'!$D$25)*(1-V35)))</f>
        <v>0.190125282472838</v>
      </c>
      <c r="X35" s="24">
        <f ca="1" t="shared" si="262"/>
        <v>0.23369183141108</v>
      </c>
      <c r="Y35" s="26">
        <f ca="1">IF(X35&lt;=('Ejercicio 3 - TIR'!$D$26-'Ejercicio 3 - TIR'!$C$26)/('Ejercicio 3 - TIR'!$E$26-'Ejercicio 3 - TIR'!$C$26),'Ejercicio 3 - TIR'!$C$26+SQRT(('Ejercicio 3 - TIR'!$E$26-'Ejercicio 3 - TIR'!$C$26)*('Ejercicio 3 - TIR'!$D$26-'Ejercicio 3 - TIR'!$C$26)*X35),'Ejercicio 3 - TIR'!$E$26-SQRT(('Ejercicio 3 - TIR'!$E$26-'Ejercicio 3 - TIR'!$C$26)*('Ejercicio 3 - TIR'!$E$26-'Ejercicio 3 - TIR'!$D$26)*(1-X35)))</f>
        <v>0.215119075317573</v>
      </c>
      <c r="Z35" s="24">
        <f ca="1" t="shared" si="4"/>
        <v>1.14477553789064</v>
      </c>
      <c r="AA35" s="24">
        <f ca="1" t="shared" si="5"/>
        <v>1.30279291436218</v>
      </c>
      <c r="AB35" s="24">
        <f ca="1" t="shared" si="6"/>
        <v>1.58043783274251</v>
      </c>
      <c r="AC35" s="24">
        <f ca="1" t="shared" si="7"/>
        <v>1.88091902212343</v>
      </c>
      <c r="AD35" s="24">
        <f ca="1" t="shared" si="8"/>
        <v>2.28554058290986</v>
      </c>
      <c r="AE35" s="23">
        <f ca="1" t="shared" si="9"/>
        <v>4057.20230974399</v>
      </c>
      <c r="AF35" s="23">
        <f ca="1" t="shared" si="10"/>
        <v>4617.23215278319</v>
      </c>
      <c r="AG35" s="23">
        <f ca="1" t="shared" si="11"/>
        <v>5601.23431465413</v>
      </c>
      <c r="AH35" s="23">
        <f ca="1" t="shared" si="12"/>
        <v>6666.1705709243</v>
      </c>
      <c r="AI35" s="23">
        <f ca="1" t="shared" si="13"/>
        <v>8100.19102005075</v>
      </c>
      <c r="AJ35" s="25">
        <f ca="1" t="shared" si="14"/>
        <v>40435.85891577</v>
      </c>
      <c r="AK35" s="25">
        <f ca="1" t="shared" si="15"/>
        <v>42720.8456434874</v>
      </c>
      <c r="AL35" s="25">
        <f ca="1" t="shared" si="16"/>
        <v>56702.1627681278</v>
      </c>
      <c r="AM35" s="25">
        <f ca="1" t="shared" si="17"/>
        <v>68901.1365118131</v>
      </c>
      <c r="AN35" s="25">
        <f ca="1" t="shared" si="18"/>
        <v>95494.5027887715</v>
      </c>
      <c r="AO35" s="25">
        <f ca="1">C35/'Ejercicio 3 - TIR'!$D$7</f>
        <v>14826.4191599422</v>
      </c>
      <c r="AP35" s="25">
        <f ca="1" t="shared" si="19"/>
        <v>25609.4397558279</v>
      </c>
      <c r="AQ35" s="25">
        <f ca="1" t="shared" si="20"/>
        <v>27894.4264835452</v>
      </c>
      <c r="AR35" s="25">
        <f ca="1" t="shared" si="21"/>
        <v>41875.7436081857</v>
      </c>
      <c r="AS35" s="25">
        <f ca="1" t="shared" si="22"/>
        <v>54074.7173518709</v>
      </c>
      <c r="AT35" s="25">
        <f ca="1" t="shared" si="23"/>
        <v>80668.0836288293</v>
      </c>
      <c r="AU35" s="25">
        <f ca="1">AP35*'Ejercicio 3 - TIR'!$D$5</f>
        <v>12804.7198779139</v>
      </c>
      <c r="AV35" s="25">
        <f ca="1">AQ35*'Ejercicio 3 - TIR'!$D$5</f>
        <v>13947.2132417726</v>
      </c>
      <c r="AW35" s="25">
        <f ca="1">AR35*'Ejercicio 3 - TIR'!$D$5</f>
        <v>20937.8718040928</v>
      </c>
      <c r="AX35" s="25">
        <f ca="1">AS35*'Ejercicio 3 - TIR'!$D$5</f>
        <v>27037.3586759355</v>
      </c>
      <c r="AY35" s="25">
        <f ca="1">AT35*'Ejercicio 3 - TIR'!$D$5</f>
        <v>40334.0418144146</v>
      </c>
      <c r="AZ35" s="25">
        <f ca="1" t="shared" ref="AZ35:BD35" si="263">AJ35-AU35-AE35</f>
        <v>23573.9367281121</v>
      </c>
      <c r="BA35" s="25">
        <f ca="1" t="shared" si="263"/>
        <v>24156.4002489316</v>
      </c>
      <c r="BB35" s="25">
        <f ca="1" t="shared" si="263"/>
        <v>30163.0566493809</v>
      </c>
      <c r="BC35" s="25">
        <f ca="1" t="shared" si="263"/>
        <v>35197.6072649533</v>
      </c>
      <c r="BD35" s="25">
        <f ca="1" t="shared" si="263"/>
        <v>47060.2699543061</v>
      </c>
      <c r="BE35" s="25">
        <f ca="1" t="shared" ref="BE35:BI35" si="264">AZ35/Z35</f>
        <v>20592.627941325</v>
      </c>
      <c r="BF35" s="25">
        <f ca="1" t="shared" si="264"/>
        <v>18542.0107698069</v>
      </c>
      <c r="BG35" s="25">
        <f ca="1" t="shared" si="264"/>
        <v>19085.253481334</v>
      </c>
      <c r="BH35" s="25">
        <f ca="1" t="shared" si="264"/>
        <v>18712.9838397921</v>
      </c>
      <c r="BI35" s="25">
        <f ca="1" t="shared" si="264"/>
        <v>20590.4328744803</v>
      </c>
      <c r="BJ35" s="25">
        <f ca="1" t="shared" si="26"/>
        <v>64050.1887756764</v>
      </c>
      <c r="BK35" s="25">
        <f ca="1" t="shared" si="27"/>
        <v>33886.3826892802</v>
      </c>
      <c r="BL35" s="25">
        <f ca="1" t="shared" si="28"/>
        <v>97936.5714649565</v>
      </c>
      <c r="BM35" s="25">
        <f ca="1">BK35*'Ejercicio 3 - TIR'!$D$5</f>
        <v>16943.1913446401</v>
      </c>
      <c r="BN35" s="25">
        <f ca="1" t="shared" si="29"/>
        <v>80993.3801203164</v>
      </c>
      <c r="BO35" s="25">
        <f ca="1" t="shared" si="30"/>
        <v>35437.2968591959</v>
      </c>
      <c r="BP35" s="25">
        <f ca="1" t="shared" si="31"/>
        <v>-102156.183078936</v>
      </c>
      <c r="BQ35" s="25">
        <f ca="1" t="shared" ref="BQ35:BT35" si="265">BE35</f>
        <v>20592.627941325</v>
      </c>
      <c r="BR35" s="25">
        <f ca="1" t="shared" si="265"/>
        <v>18542.0107698069</v>
      </c>
      <c r="BS35" s="25">
        <f ca="1" t="shared" si="265"/>
        <v>19085.253481334</v>
      </c>
      <c r="BT35" s="25">
        <f ca="1" t="shared" si="265"/>
        <v>18712.9838397921</v>
      </c>
      <c r="BU35" s="25">
        <f ca="1" t="shared" si="33"/>
        <v>56027.7297336762</v>
      </c>
      <c r="BV35" s="27">
        <f ca="1" t="shared" si="34"/>
        <v>7.9509412193133</v>
      </c>
    </row>
    <row r="36" ht="15" customHeight="1" spans="1:74">
      <c r="A36" s="23">
        <v>35</v>
      </c>
      <c r="B36" s="24">
        <f ca="1" t="shared" ref="B36:F36" si="266">RAND()</f>
        <v>0.481916249862666</v>
      </c>
      <c r="C36" s="25">
        <f ca="1">IF(B36&lt;=('Ejercicio 3 - TIR'!$D$13-'Ejercicio 3 - TIR'!$C$13)/('Ejercicio 3 - TIR'!$E$13-'Ejercicio 3 - TIR'!$C$13),'Ejercicio 3 - TIR'!$C$13+SQRT(('Ejercicio 3 - TIR'!$E$13-'Ejercicio 3 - TIR'!$C$13)*('Ejercicio 3 - TIR'!$D$13-'Ejercicio 3 - TIR'!$C$13)*B36),'Ejercicio 3 - TIR'!$E$13-SQRT(('Ejercicio 3 - TIR'!$E$13-'Ejercicio 3 - TIR'!$C$13)*('Ejercicio 3 - TIR'!$E$13-'Ejercicio 3 - TIR'!$D$13)*(1-B36)))</f>
        <v>75066.0773209509</v>
      </c>
      <c r="D36" s="24">
        <f ca="1" t="shared" si="266"/>
        <v>0.0527910471763176</v>
      </c>
      <c r="E36" s="25">
        <f ca="1">IF(D36&lt;=('Ejercicio 3 - TIR'!$D$14-'Ejercicio 3 - TIR'!$C$14)/('Ejercicio 3 - TIR'!$E$14-'Ejercicio 3 - TIR'!$C$14),'Ejercicio 3 - TIR'!$C$14+SQRT(('Ejercicio 3 - TIR'!$E$14-'Ejercicio 3 - TIR'!$C$14)*('Ejercicio 3 - TIR'!$D$14-'Ejercicio 3 - TIR'!$C$14)*D36),'Ejercicio 3 - TIR'!$E$14-SQRT(('Ejercicio 3 - TIR'!$E$14-'Ejercicio 3 - TIR'!$C$14)*('Ejercicio 3 - TIR'!$E$14-'Ejercicio 3 - TIR'!$D$14)*(1-D36)))</f>
        <v>26989.8061559418</v>
      </c>
      <c r="F36" s="24">
        <f ca="1" t="shared" si="266"/>
        <v>0.307134229265557</v>
      </c>
      <c r="G36" s="25">
        <f ca="1">IF(F36&lt;=('Ejercicio 3 - TIR'!$D$18-'Ejercicio 3 - TIR'!$C$18)/('Ejercicio 3 - TIR'!$E$18-'Ejercicio 3 - TIR'!$C$18),'Ejercicio 3 - TIR'!$C$18+SQRT(('Ejercicio 3 - TIR'!$E$18-'Ejercicio 3 - TIR'!$C$18)*('Ejercicio 3 - TIR'!$D$18-'Ejercicio 3 - TIR'!$C$18)*F36),'Ejercicio 3 - TIR'!$E$18-SQRT(('Ejercicio 3 - TIR'!$E$18-'Ejercicio 3 - TIR'!$C$18)*('Ejercicio 3 - TIR'!$E$18-'Ejercicio 3 - TIR'!$D$18)*(1-F36)))</f>
        <v>36787.4983896745</v>
      </c>
      <c r="H36" s="24">
        <f ca="1" t="shared" ref="H36:L36" si="267">RAND()</f>
        <v>0.121928997141847</v>
      </c>
      <c r="I36" s="25">
        <f ca="1">IF(H36&lt;=('Ejercicio 3 - TIR'!$D$18-'Ejercicio 3 - TIR'!$C$18)/('Ejercicio 3 - TIR'!$E$18-'Ejercicio 3 - TIR'!$C$18),'Ejercicio 3 - TIR'!$C$18+SQRT(('Ejercicio 3 - TIR'!$E$18-'Ejercicio 3 - TIR'!$C$18)*('Ejercicio 3 - TIR'!$D$18-'Ejercicio 3 - TIR'!$C$18)*H36),'Ejercicio 3 - TIR'!$E$18-SQRT(('Ejercicio 3 - TIR'!$E$18-'Ejercicio 3 - TIR'!$C$18)*('Ejercicio 3 - TIR'!$E$18-'Ejercicio 3 - TIR'!$D$18)*(1-H36)))</f>
        <v>34276.6049117585</v>
      </c>
      <c r="J36" s="24">
        <f ca="1" t="shared" si="267"/>
        <v>0.857938565216616</v>
      </c>
      <c r="K36" s="25">
        <f ca="1">IF(J36&lt;=('Ejercicio 3 - TIR'!$D$18-'Ejercicio 3 - TIR'!$C$18)/('Ejercicio 3 - TIR'!$E$18-'Ejercicio 3 - TIR'!$C$18),'Ejercicio 3 - TIR'!$C$18+SQRT(('Ejercicio 3 - TIR'!$E$18-'Ejercicio 3 - TIR'!$C$18)*('Ejercicio 3 - TIR'!$D$18-'Ejercicio 3 - TIR'!$C$18)*J36),'Ejercicio 3 - TIR'!$E$18-SQRT(('Ejercicio 3 - TIR'!$E$18-'Ejercicio 3 - TIR'!$C$18)*('Ejercicio 3 - TIR'!$E$18-'Ejercicio 3 - TIR'!$D$18)*(1-J36)))</f>
        <v>41735.8603570383</v>
      </c>
      <c r="L36" s="24">
        <f ca="1" t="shared" si="267"/>
        <v>0.327509568408317</v>
      </c>
      <c r="M36" s="25">
        <f ca="1">IF(L36&lt;=('Ejercicio 3 - TIR'!$D$18-'Ejercicio 3 - TIR'!$C$18)/('Ejercicio 3 - TIR'!$E$18-'Ejercicio 3 - TIR'!$C$18),'Ejercicio 3 - TIR'!$C$18+SQRT(('Ejercicio 3 - TIR'!$E$18-'Ejercicio 3 - TIR'!$C$18)*('Ejercicio 3 - TIR'!$D$18-'Ejercicio 3 - TIR'!$C$18)*L36),'Ejercicio 3 - TIR'!$E$18-SQRT(('Ejercicio 3 - TIR'!$E$18-'Ejercicio 3 - TIR'!$C$18)*('Ejercicio 3 - TIR'!$E$18-'Ejercicio 3 - TIR'!$D$18)*(1-L36)))</f>
        <v>37009.0252718368</v>
      </c>
      <c r="N36" s="24">
        <f ca="1" t="shared" ref="N36:R36" si="268">RAND()</f>
        <v>0.889720562299304</v>
      </c>
      <c r="O36" s="25">
        <f ca="1">IF(N36&lt;=('Ejercicio 3 - TIR'!$D$18-'Ejercicio 3 - TIR'!$C$18)/('Ejercicio 3 - TIR'!$E$18-'Ejercicio 3 - TIR'!$C$18),'Ejercicio 3 - TIR'!$C$18+SQRT(('Ejercicio 3 - TIR'!$E$18-'Ejercicio 3 - TIR'!$C$18)*('Ejercicio 3 - TIR'!$D$18-'Ejercicio 3 - TIR'!$C$18)*N36),'Ejercicio 3 - TIR'!$E$18-SQRT(('Ejercicio 3 - TIR'!$E$18-'Ejercicio 3 - TIR'!$C$18)*('Ejercicio 3 - TIR'!$E$18-'Ejercicio 3 - TIR'!$D$18)*(1-N36)))</f>
        <v>42124.0727012749</v>
      </c>
      <c r="P36" s="24">
        <f ca="1" t="shared" si="268"/>
        <v>0.855590492318165</v>
      </c>
      <c r="Q36" s="26">
        <f ca="1">IF(P36&lt;=('Ejercicio 3 - TIR'!$D$22-'Ejercicio 3 - TIR'!$C$22)/('Ejercicio 3 - TIR'!$E$22-'Ejercicio 3 - TIR'!$C$22),'Ejercicio 3 - TIR'!$C$22+SQRT(('Ejercicio 3 - TIR'!$E$22-'Ejercicio 3 - TIR'!$C$22)*('Ejercicio 3 - TIR'!$D$22-'Ejercicio 3 - TIR'!$C$22)*P36),'Ejercicio 3 - TIR'!$E$22-SQRT(('Ejercicio 3 - TIR'!$E$22-'Ejercicio 3 - TIR'!$C$22)*('Ejercicio 3 - TIR'!$E$22-'Ejercicio 3 - TIR'!$D$22)*(1-P36)))</f>
        <v>0.163877434638765</v>
      </c>
      <c r="R36" s="24">
        <f ca="1" t="shared" si="268"/>
        <v>0.321015230354857</v>
      </c>
      <c r="S36" s="26">
        <f ca="1">IF(R36&lt;=('Ejercicio 3 - TIR'!$D$23-'Ejercicio 3 - TIR'!$C$23)/('Ejercicio 3 - TIR'!$E$23-'Ejercicio 3 - TIR'!$C$23),'Ejercicio 3 - TIR'!$C$23+SQRT(('Ejercicio 3 - TIR'!$E$23-'Ejercicio 3 - TIR'!$C$23)*('Ejercicio 3 - TIR'!$D$23-'Ejercicio 3 - TIR'!$C$23)*R36),'Ejercicio 3 - TIR'!$E$23-SQRT(('Ejercicio 3 - TIR'!$E$23-'Ejercicio 3 - TIR'!$C$23)*('Ejercicio 3 - TIR'!$E$23-'Ejercicio 3 - TIR'!$D$23)*(1-R36)))</f>
        <v>0.144038040990038</v>
      </c>
      <c r="T36" s="24">
        <f ca="1" t="shared" ref="T36:X36" si="269">RAND()</f>
        <v>0.2511566989995</v>
      </c>
      <c r="U36" s="26">
        <f ca="1">IF(T36&lt;=('Ejercicio 3 - TIR'!$D$24-'Ejercicio 3 - TIR'!$C$24)/('Ejercicio 3 - TIR'!$E$24-'Ejercicio 3 - TIR'!$C$24),'Ejercicio 3 - TIR'!$C$24+SQRT(('Ejercicio 3 - TIR'!$E$24-'Ejercicio 3 - TIR'!$C$24)*('Ejercicio 3 - TIR'!$D$24-'Ejercicio 3 - TIR'!$C$24)*T36),'Ejercicio 3 - TIR'!$E$24-SQRT(('Ejercicio 3 - TIR'!$E$24-'Ejercicio 3 - TIR'!$C$24)*('Ejercicio 3 - TIR'!$E$24-'Ejercicio 3 - TIR'!$D$24)*(1-T36)))</f>
        <v>0.172965823910736</v>
      </c>
      <c r="V36" s="24">
        <f ca="1" t="shared" si="269"/>
        <v>0.890487291785093</v>
      </c>
      <c r="W36" s="26">
        <f ca="1">IF(V36&lt;=('Ejercicio 3 - TIR'!$D$25-'Ejercicio 3 - TIR'!$C$25)/('Ejercicio 3 - TIR'!$E$25-'Ejercicio 3 - TIR'!$C$25),'Ejercicio 3 - TIR'!$C$25+SQRT(('Ejercicio 3 - TIR'!$E$25-'Ejercicio 3 - TIR'!$C$25)*('Ejercicio 3 - TIR'!$D$25-'Ejercicio 3 - TIR'!$C$25)*V36),'Ejercicio 3 - TIR'!$E$25-SQRT(('Ejercicio 3 - TIR'!$E$25-'Ejercicio 3 - TIR'!$C$25)*('Ejercicio 3 - TIR'!$E$25-'Ejercicio 3 - TIR'!$D$25)*(1-V36)))</f>
        <v>0.230422092074173</v>
      </c>
      <c r="X36" s="24">
        <f ca="1" t="shared" si="269"/>
        <v>0.826613910649341</v>
      </c>
      <c r="Y36" s="26">
        <f ca="1">IF(X36&lt;=('Ejercicio 3 - TIR'!$D$26-'Ejercicio 3 - TIR'!$C$26)/('Ejercicio 3 - TIR'!$E$26-'Ejercicio 3 - TIR'!$C$26),'Ejercicio 3 - TIR'!$C$26+SQRT(('Ejercicio 3 - TIR'!$E$26-'Ejercicio 3 - TIR'!$C$26)*('Ejercicio 3 - TIR'!$D$26-'Ejercicio 3 - TIR'!$C$26)*X36),'Ejercicio 3 - TIR'!$E$26-SQRT(('Ejercicio 3 - TIR'!$E$26-'Ejercicio 3 - TIR'!$C$26)*('Ejercicio 3 - TIR'!$E$26-'Ejercicio 3 - TIR'!$D$26)*(1-X36)))</f>
        <v>0.249401227434854</v>
      </c>
      <c r="Z36" s="24">
        <f ca="1" t="shared" si="4"/>
        <v>1.16387743463876</v>
      </c>
      <c r="AA36" s="24">
        <f ca="1" t="shared" si="5"/>
        <v>1.33152006027664</v>
      </c>
      <c r="AB36" s="24">
        <f ca="1" t="shared" si="6"/>
        <v>1.56182752455607</v>
      </c>
      <c r="AC36" s="24">
        <f ca="1" t="shared" si="7"/>
        <v>1.9217070902233</v>
      </c>
      <c r="AD36" s="24">
        <f ca="1" t="shared" si="8"/>
        <v>2.40098319729525</v>
      </c>
      <c r="AE36" s="23">
        <f ca="1" t="shared" si="9"/>
        <v>4423.02019423328</v>
      </c>
      <c r="AF36" s="23">
        <f ca="1" t="shared" si="10"/>
        <v>5060.10335827002</v>
      </c>
      <c r="AG36" s="23">
        <f ca="1" t="shared" si="11"/>
        <v>5935.32830470668</v>
      </c>
      <c r="AH36" s="23">
        <f ca="1" t="shared" si="12"/>
        <v>7302.95906982424</v>
      </c>
      <c r="AI36" s="23">
        <f ca="1" t="shared" si="13"/>
        <v>9124.3260257449</v>
      </c>
      <c r="AJ36" s="25">
        <f ca="1" t="shared" si="14"/>
        <v>42816.139252552</v>
      </c>
      <c r="AK36" s="25">
        <f ca="1" t="shared" si="15"/>
        <v>45639.9870381834</v>
      </c>
      <c r="AL36" s="25">
        <f ca="1" t="shared" si="16"/>
        <v>65184.2154666509</v>
      </c>
      <c r="AM36" s="25">
        <f ca="1" t="shared" si="17"/>
        <v>71120.5062671422</v>
      </c>
      <c r="AN36" s="25">
        <f ca="1" t="shared" si="18"/>
        <v>101139.190757405</v>
      </c>
      <c r="AO36" s="25">
        <f ca="1">C36/'Ejercicio 3 - TIR'!$D$7</f>
        <v>15013.2154641902</v>
      </c>
      <c r="AP36" s="25">
        <f ca="1" t="shared" si="19"/>
        <v>27802.9237883618</v>
      </c>
      <c r="AQ36" s="25">
        <f ca="1" t="shared" si="20"/>
        <v>30626.7715739932</v>
      </c>
      <c r="AR36" s="25">
        <f ca="1" t="shared" si="21"/>
        <v>50171.0000024607</v>
      </c>
      <c r="AS36" s="25">
        <f ca="1" t="shared" si="22"/>
        <v>56107.290802952</v>
      </c>
      <c r="AT36" s="25">
        <f ca="1" t="shared" si="23"/>
        <v>86125.9752932146</v>
      </c>
      <c r="AU36" s="25">
        <f ca="1">AP36*'Ejercicio 3 - TIR'!$D$5</f>
        <v>13901.4618941809</v>
      </c>
      <c r="AV36" s="25">
        <f ca="1">AQ36*'Ejercicio 3 - TIR'!$D$5</f>
        <v>15313.3857869966</v>
      </c>
      <c r="AW36" s="25">
        <f ca="1">AR36*'Ejercicio 3 - TIR'!$D$5</f>
        <v>25085.5000012303</v>
      </c>
      <c r="AX36" s="25">
        <f ca="1">AS36*'Ejercicio 3 - TIR'!$D$5</f>
        <v>28053.645401476</v>
      </c>
      <c r="AY36" s="25">
        <f ca="1">AT36*'Ejercicio 3 - TIR'!$D$5</f>
        <v>43062.9876466073</v>
      </c>
      <c r="AZ36" s="25">
        <f ca="1" t="shared" ref="AZ36:BD36" si="270">AJ36-AU36-AE36</f>
        <v>24491.6571641378</v>
      </c>
      <c r="BA36" s="25">
        <f ca="1" t="shared" si="270"/>
        <v>25266.4978929168</v>
      </c>
      <c r="BB36" s="25">
        <f ca="1" t="shared" si="270"/>
        <v>34163.3871607138</v>
      </c>
      <c r="BC36" s="25">
        <f ca="1" t="shared" si="270"/>
        <v>35763.9017958419</v>
      </c>
      <c r="BD36" s="25">
        <f ca="1" t="shared" si="270"/>
        <v>48951.8770850526</v>
      </c>
      <c r="BE36" s="25">
        <f ca="1" t="shared" ref="BE36:BI36" si="271">AZ36/Z36</f>
        <v>21043.1583560509</v>
      </c>
      <c r="BF36" s="25">
        <f ca="1" t="shared" si="271"/>
        <v>18975.6794859458</v>
      </c>
      <c r="BG36" s="25">
        <f ca="1" t="shared" si="271"/>
        <v>21873.9820009411</v>
      </c>
      <c r="BH36" s="25">
        <f ca="1" t="shared" si="271"/>
        <v>18610.4854261042</v>
      </c>
      <c r="BI36" s="25">
        <f ca="1" t="shared" si="271"/>
        <v>20388.2630833059</v>
      </c>
      <c r="BJ36" s="25">
        <f ca="1" t="shared" si="26"/>
        <v>64802.0710786722</v>
      </c>
      <c r="BK36" s="25">
        <f ca="1" t="shared" si="27"/>
        <v>36046.4780668939</v>
      </c>
      <c r="BL36" s="25">
        <f ca="1" t="shared" si="28"/>
        <v>100848.549145566</v>
      </c>
      <c r="BM36" s="25">
        <f ca="1">BK36*'Ejercicio 3 - TIR'!$D$5</f>
        <v>18023.2390334469</v>
      </c>
      <c r="BN36" s="25">
        <f ca="1" t="shared" si="29"/>
        <v>82825.3101121192</v>
      </c>
      <c r="BO36" s="25">
        <f ca="1" t="shared" si="30"/>
        <v>34496.4138880369</v>
      </c>
      <c r="BP36" s="25">
        <f ca="1" t="shared" si="31"/>
        <v>-102055.883476893</v>
      </c>
      <c r="BQ36" s="25">
        <f ca="1" t="shared" ref="BQ36:BT36" si="272">BE36</f>
        <v>21043.1583560509</v>
      </c>
      <c r="BR36" s="25">
        <f ca="1" t="shared" si="272"/>
        <v>18975.6794859458</v>
      </c>
      <c r="BS36" s="25">
        <f ca="1" t="shared" si="272"/>
        <v>21873.9820009411</v>
      </c>
      <c r="BT36" s="25">
        <f ca="1" t="shared" si="272"/>
        <v>18610.4854261042</v>
      </c>
      <c r="BU36" s="25">
        <f ca="1" t="shared" si="33"/>
        <v>54884.6769713427</v>
      </c>
      <c r="BV36" s="27">
        <f ca="1" t="shared" si="34"/>
        <v>8.66460696521418</v>
      </c>
    </row>
    <row r="37" ht="15" customHeight="1" spans="1:74">
      <c r="A37" s="23">
        <v>36</v>
      </c>
      <c r="B37" s="24">
        <f ca="1" t="shared" ref="B37:F37" si="273">RAND()</f>
        <v>0.435559842550393</v>
      </c>
      <c r="C37" s="25">
        <f ca="1">IF(B37&lt;=('Ejercicio 3 - TIR'!$D$13-'Ejercicio 3 - TIR'!$C$13)/('Ejercicio 3 - TIR'!$E$13-'Ejercicio 3 - TIR'!$C$13),'Ejercicio 3 - TIR'!$C$13+SQRT(('Ejercicio 3 - TIR'!$E$13-'Ejercicio 3 - TIR'!$C$13)*('Ejercicio 3 - TIR'!$D$13-'Ejercicio 3 - TIR'!$C$13)*B37),'Ejercicio 3 - TIR'!$E$13-SQRT(('Ejercicio 3 - TIR'!$E$13-'Ejercicio 3 - TIR'!$C$13)*('Ejercicio 3 - TIR'!$E$13-'Ejercicio 3 - TIR'!$D$13)*(1-B37)))</f>
        <v>73974.4704388263</v>
      </c>
      <c r="D37" s="24">
        <f ca="1" t="shared" si="273"/>
        <v>0.526158439653587</v>
      </c>
      <c r="E37" s="25">
        <f ca="1">IF(D37&lt;=('Ejercicio 3 - TIR'!$D$14-'Ejercicio 3 - TIR'!$C$14)/('Ejercicio 3 - TIR'!$E$14-'Ejercicio 3 - TIR'!$C$14),'Ejercicio 3 - TIR'!$C$14+SQRT(('Ejercicio 3 - TIR'!$E$14-'Ejercicio 3 - TIR'!$C$14)*('Ejercicio 3 - TIR'!$D$14-'Ejercicio 3 - TIR'!$C$14)*D37),'Ejercicio 3 - TIR'!$E$14-SQRT(('Ejercicio 3 - TIR'!$E$14-'Ejercicio 3 - TIR'!$C$14)*('Ejercicio 3 - TIR'!$E$14-'Ejercicio 3 - TIR'!$D$14)*(1-D37)))</f>
        <v>31569.3277817269</v>
      </c>
      <c r="F37" s="24">
        <f ca="1" t="shared" si="273"/>
        <v>0.764004042160073</v>
      </c>
      <c r="G37" s="25">
        <f ca="1">IF(F37&lt;=('Ejercicio 3 - TIR'!$D$18-'Ejercicio 3 - TIR'!$C$18)/('Ejercicio 3 - TIR'!$E$18-'Ejercicio 3 - TIR'!$C$18),'Ejercicio 3 - TIR'!$C$18+SQRT(('Ejercicio 3 - TIR'!$E$18-'Ejercicio 3 - TIR'!$C$18)*('Ejercicio 3 - TIR'!$D$18-'Ejercicio 3 - TIR'!$C$18)*F37),'Ejercicio 3 - TIR'!$E$18-SQRT(('Ejercicio 3 - TIR'!$E$18-'Ejercicio 3 - TIR'!$C$18)*('Ejercicio 3 - TIR'!$E$18-'Ejercicio 3 - TIR'!$D$18)*(1-F37)))</f>
        <v>40792.8992360541</v>
      </c>
      <c r="H37" s="24">
        <f ca="1" t="shared" ref="H37:L37" si="274">RAND()</f>
        <v>0.481732731751317</v>
      </c>
      <c r="I37" s="25">
        <f ca="1">IF(H37&lt;=('Ejercicio 3 - TIR'!$D$18-'Ejercicio 3 - TIR'!$C$18)/('Ejercicio 3 - TIR'!$E$18-'Ejercicio 3 - TIR'!$C$18),'Ejercicio 3 - TIR'!$C$18+SQRT(('Ejercicio 3 - TIR'!$E$18-'Ejercicio 3 - TIR'!$C$18)*('Ejercicio 3 - TIR'!$D$18-'Ejercicio 3 - TIR'!$C$18)*H37),'Ejercicio 3 - TIR'!$E$18-SQRT(('Ejercicio 3 - TIR'!$E$18-'Ejercicio 3 - TIR'!$C$18)*('Ejercicio 3 - TIR'!$E$18-'Ejercicio 3 - TIR'!$D$18)*(1-H37)))</f>
        <v>38500.5829072304</v>
      </c>
      <c r="J37" s="24">
        <f ca="1" t="shared" si="274"/>
        <v>0.876257628595053</v>
      </c>
      <c r="K37" s="25">
        <f ca="1">IF(J37&lt;=('Ejercicio 3 - TIR'!$D$18-'Ejercicio 3 - TIR'!$C$18)/('Ejercicio 3 - TIR'!$E$18-'Ejercicio 3 - TIR'!$C$18),'Ejercicio 3 - TIR'!$C$18+SQRT(('Ejercicio 3 - TIR'!$E$18-'Ejercicio 3 - TIR'!$C$18)*('Ejercicio 3 - TIR'!$D$18-'Ejercicio 3 - TIR'!$C$18)*J37),'Ejercicio 3 - TIR'!$E$18-SQRT(('Ejercicio 3 - TIR'!$E$18-'Ejercicio 3 - TIR'!$C$18)*('Ejercicio 3 - TIR'!$E$18-'Ejercicio 3 - TIR'!$D$18)*(1-J37)))</f>
        <v>41953.5795012226</v>
      </c>
      <c r="L37" s="24">
        <f ca="1" t="shared" si="274"/>
        <v>0.00276119662021079</v>
      </c>
      <c r="M37" s="25">
        <f ca="1">IF(L37&lt;=('Ejercicio 3 - TIR'!$D$18-'Ejercicio 3 - TIR'!$C$18)/('Ejercicio 3 - TIR'!$E$18-'Ejercicio 3 - TIR'!$C$18),'Ejercicio 3 - TIR'!$C$18+SQRT(('Ejercicio 3 - TIR'!$E$18-'Ejercicio 3 - TIR'!$C$18)*('Ejercicio 3 - TIR'!$D$18-'Ejercicio 3 - TIR'!$C$18)*L37),'Ejercicio 3 - TIR'!$E$18-SQRT(('Ejercicio 3 - TIR'!$E$18-'Ejercicio 3 - TIR'!$C$18)*('Ejercicio 3 - TIR'!$E$18-'Ejercicio 3 - TIR'!$D$18)*(1-L37)))</f>
        <v>30643.5677843333</v>
      </c>
      <c r="N37" s="24">
        <f ca="1" t="shared" ref="N37:R37" si="275">RAND()</f>
        <v>0.521388071123141</v>
      </c>
      <c r="O37" s="25">
        <f ca="1">IF(N37&lt;=('Ejercicio 3 - TIR'!$D$18-'Ejercicio 3 - TIR'!$C$18)/('Ejercicio 3 - TIR'!$E$18-'Ejercicio 3 - TIR'!$C$18),'Ejercicio 3 - TIR'!$C$18+SQRT(('Ejercicio 3 - TIR'!$E$18-'Ejercicio 3 - TIR'!$C$18)*('Ejercicio 3 - TIR'!$D$18-'Ejercicio 3 - TIR'!$C$18)*N37),'Ejercicio 3 - TIR'!$E$18-SQRT(('Ejercicio 3 - TIR'!$E$18-'Ejercicio 3 - TIR'!$C$18)*('Ejercicio 3 - TIR'!$E$18-'Ejercicio 3 - TIR'!$D$18)*(1-N37)))</f>
        <v>38843.5406183537</v>
      </c>
      <c r="P37" s="24">
        <f ca="1" t="shared" si="275"/>
        <v>0.619743768508159</v>
      </c>
      <c r="Q37" s="26">
        <f ca="1">IF(P37&lt;=('Ejercicio 3 - TIR'!$D$22-'Ejercicio 3 - TIR'!$C$22)/('Ejercicio 3 - TIR'!$E$22-'Ejercicio 3 - TIR'!$C$22),'Ejercicio 3 - TIR'!$C$22+SQRT(('Ejercicio 3 - TIR'!$E$22-'Ejercicio 3 - TIR'!$C$22)*('Ejercicio 3 - TIR'!$D$22-'Ejercicio 3 - TIR'!$C$22)*P37),'Ejercicio 3 - TIR'!$E$22-SQRT(('Ejercicio 3 - TIR'!$E$22-'Ejercicio 3 - TIR'!$C$22)*('Ejercicio 3 - TIR'!$E$22-'Ejercicio 3 - TIR'!$D$22)*(1-P37)))</f>
        <v>0.153837790294294</v>
      </c>
      <c r="R37" s="24">
        <f ca="1" t="shared" si="275"/>
        <v>0.814277354950388</v>
      </c>
      <c r="S37" s="26">
        <f ca="1">IF(R37&lt;=('Ejercicio 3 - TIR'!$D$23-'Ejercicio 3 - TIR'!$C$23)/('Ejercicio 3 - TIR'!$E$23-'Ejercicio 3 - TIR'!$C$23),'Ejercicio 3 - TIR'!$C$23+SQRT(('Ejercicio 3 - TIR'!$E$23-'Ejercicio 3 - TIR'!$C$23)*('Ejercicio 3 - TIR'!$D$23-'Ejercicio 3 - TIR'!$C$23)*R37),'Ejercicio 3 - TIR'!$E$23-SQRT(('Ejercicio 3 - TIR'!$E$23-'Ejercicio 3 - TIR'!$C$23)*('Ejercicio 3 - TIR'!$E$23-'Ejercicio 3 - TIR'!$D$23)*(1-R37)))</f>
        <v>0.16171610651176</v>
      </c>
      <c r="T37" s="24">
        <f ca="1" t="shared" ref="T37:X37" si="276">RAND()</f>
        <v>0.787996779366575</v>
      </c>
      <c r="U37" s="26">
        <f ca="1">IF(T37&lt;=('Ejercicio 3 - TIR'!$D$24-'Ejercicio 3 - TIR'!$C$24)/('Ejercicio 3 - TIR'!$E$24-'Ejercicio 3 - TIR'!$C$24),'Ejercicio 3 - TIR'!$C$24+SQRT(('Ejercicio 3 - TIR'!$E$24-'Ejercicio 3 - TIR'!$C$24)*('Ejercicio 3 - TIR'!$D$24-'Ejercicio 3 - TIR'!$C$24)*T37),'Ejercicio 3 - TIR'!$E$24-SQRT(('Ejercicio 3 - TIR'!$E$24-'Ejercicio 3 - TIR'!$C$24)*('Ejercicio 3 - TIR'!$E$24-'Ejercicio 3 - TIR'!$D$24)*(1-T37)))</f>
        <v>0.195635907203969</v>
      </c>
      <c r="V37" s="24">
        <f ca="1" t="shared" si="276"/>
        <v>0.342754552178455</v>
      </c>
      <c r="W37" s="26">
        <f ca="1">IF(V37&lt;=('Ejercicio 3 - TIR'!$D$25-'Ejercicio 3 - TIR'!$C$25)/('Ejercicio 3 - TIR'!$E$25-'Ejercicio 3 - TIR'!$C$25),'Ejercicio 3 - TIR'!$C$25+SQRT(('Ejercicio 3 - TIR'!$E$25-'Ejercicio 3 - TIR'!$C$25)*('Ejercicio 3 - TIR'!$D$25-'Ejercicio 3 - TIR'!$C$25)*V37),'Ejercicio 3 - TIR'!$E$25-SQRT(('Ejercicio 3 - TIR'!$E$25-'Ejercicio 3 - TIR'!$C$25)*('Ejercicio 3 - TIR'!$E$25-'Ejercicio 3 - TIR'!$D$25)*(1-V37)))</f>
        <v>0.202037941376799</v>
      </c>
      <c r="X37" s="24">
        <f ca="1" t="shared" si="276"/>
        <v>0.428707333004027</v>
      </c>
      <c r="Y37" s="26">
        <f ca="1">IF(X37&lt;=('Ejercicio 3 - TIR'!$D$26-'Ejercicio 3 - TIR'!$C$26)/('Ejercicio 3 - TIR'!$E$26-'Ejercicio 3 - TIR'!$C$26),'Ejercicio 3 - TIR'!$C$26+SQRT(('Ejercicio 3 - TIR'!$E$26-'Ejercicio 3 - TIR'!$C$26)*('Ejercicio 3 - TIR'!$D$26-'Ejercicio 3 - TIR'!$C$26)*X37),'Ejercicio 3 - TIR'!$E$26-SQRT(('Ejercicio 3 - TIR'!$E$26-'Ejercicio 3 - TIR'!$C$26)*('Ejercicio 3 - TIR'!$E$26-'Ejercicio 3 - TIR'!$D$26)*(1-X37)))</f>
        <v>0.224457400116863</v>
      </c>
      <c r="Z37" s="24">
        <f ca="1" t="shared" si="4"/>
        <v>1.15383779029429</v>
      </c>
      <c r="AA37" s="24">
        <f ca="1" t="shared" si="5"/>
        <v>1.34043194528682</v>
      </c>
      <c r="AB37" s="24">
        <f ca="1" t="shared" si="6"/>
        <v>1.60266856494819</v>
      </c>
      <c r="AC37" s="24">
        <f ca="1" t="shared" si="7"/>
        <v>1.92646842251963</v>
      </c>
      <c r="AD37" s="24">
        <f ca="1" t="shared" si="8"/>
        <v>2.35887851604562</v>
      </c>
      <c r="AE37" s="23">
        <f ca="1" t="shared" si="9"/>
        <v>4856.55562701715</v>
      </c>
      <c r="AF37" s="23">
        <f ca="1" t="shared" si="10"/>
        <v>5641.93889407614</v>
      </c>
      <c r="AG37" s="23">
        <f ca="1" t="shared" si="11"/>
        <v>6745.70472800809</v>
      </c>
      <c r="AH37" s="23">
        <f ca="1" t="shared" si="12"/>
        <v>8108.59302439058</v>
      </c>
      <c r="AI37" s="23">
        <f ca="1" t="shared" si="13"/>
        <v>9928.62673325101</v>
      </c>
      <c r="AJ37" s="25">
        <f ca="1" t="shared" si="14"/>
        <v>47068.3887142264</v>
      </c>
      <c r="AK37" s="25">
        <f ca="1" t="shared" si="15"/>
        <v>51607.4112410154</v>
      </c>
      <c r="AL37" s="25">
        <f ca="1" t="shared" si="16"/>
        <v>67237.6830536642</v>
      </c>
      <c r="AM37" s="25">
        <f ca="1" t="shared" si="17"/>
        <v>59033.8656898578</v>
      </c>
      <c r="AN37" s="25">
        <f ca="1" t="shared" si="18"/>
        <v>91627.1934517798</v>
      </c>
      <c r="AO37" s="25">
        <f ca="1">C37/'Ejercicio 3 - TIR'!$D$7</f>
        <v>14794.8940877653</v>
      </c>
      <c r="AP37" s="25">
        <f ca="1" t="shared" si="19"/>
        <v>32273.4946264612</v>
      </c>
      <c r="AQ37" s="25">
        <f ca="1" t="shared" si="20"/>
        <v>36812.5171532501</v>
      </c>
      <c r="AR37" s="25">
        <f ca="1" t="shared" si="21"/>
        <v>52442.788965899</v>
      </c>
      <c r="AS37" s="25">
        <f ca="1" t="shared" si="22"/>
        <v>44238.9716020926</v>
      </c>
      <c r="AT37" s="25">
        <f ca="1" t="shared" si="23"/>
        <v>76832.2993640146</v>
      </c>
      <c r="AU37" s="25">
        <f ca="1">AP37*'Ejercicio 3 - TIR'!$D$5</f>
        <v>16136.7473132306</v>
      </c>
      <c r="AV37" s="25">
        <f ca="1">AQ37*'Ejercicio 3 - TIR'!$D$5</f>
        <v>18406.258576625</v>
      </c>
      <c r="AW37" s="25">
        <f ca="1">AR37*'Ejercicio 3 - TIR'!$D$5</f>
        <v>26221.3944829495</v>
      </c>
      <c r="AX37" s="25">
        <f ca="1">AS37*'Ejercicio 3 - TIR'!$D$5</f>
        <v>22119.4858010463</v>
      </c>
      <c r="AY37" s="25">
        <f ca="1">AT37*'Ejercicio 3 - TIR'!$D$5</f>
        <v>38416.1496820073</v>
      </c>
      <c r="AZ37" s="25">
        <f ca="1" t="shared" ref="AZ37:BD37" si="277">AJ37-AU37-AE37</f>
        <v>26075.0857739787</v>
      </c>
      <c r="BA37" s="25">
        <f ca="1" t="shared" si="277"/>
        <v>27559.2137703142</v>
      </c>
      <c r="BB37" s="25">
        <f ca="1" t="shared" si="277"/>
        <v>34270.5838427067</v>
      </c>
      <c r="BC37" s="25">
        <f ca="1" t="shared" si="277"/>
        <v>28805.786864421</v>
      </c>
      <c r="BD37" s="25">
        <f ca="1" t="shared" si="277"/>
        <v>43282.4170365215</v>
      </c>
      <c r="BE37" s="25">
        <f ca="1" t="shared" ref="BE37:BI37" si="278">AZ37/Z37</f>
        <v>22598.5714745294</v>
      </c>
      <c r="BF37" s="25">
        <f ca="1" t="shared" si="278"/>
        <v>20559.9499976235</v>
      </c>
      <c r="BG37" s="25">
        <f ca="1" t="shared" si="278"/>
        <v>21383.4504477316</v>
      </c>
      <c r="BH37" s="25">
        <f ca="1" t="shared" si="278"/>
        <v>14952.6389987467</v>
      </c>
      <c r="BI37" s="25">
        <f ca="1" t="shared" si="278"/>
        <v>18348.726626702</v>
      </c>
      <c r="BJ37" s="25">
        <f ca="1" t="shared" si="26"/>
        <v>74468.2090703177</v>
      </c>
      <c r="BK37" s="25">
        <f ca="1" t="shared" si="27"/>
        <v>34899.3578107998</v>
      </c>
      <c r="BL37" s="25">
        <f ca="1" t="shared" si="28"/>
        <v>109367.566881117</v>
      </c>
      <c r="BM37" s="25">
        <f ca="1">BK37*'Ejercicio 3 - TIR'!$D$5</f>
        <v>17449.6789053999</v>
      </c>
      <c r="BN37" s="25">
        <f ca="1" t="shared" si="29"/>
        <v>91917.8879757176</v>
      </c>
      <c r="BO37" s="25">
        <f ca="1" t="shared" si="30"/>
        <v>38966.7748256095</v>
      </c>
      <c r="BP37" s="25">
        <f ca="1" t="shared" si="31"/>
        <v>-105543.798220553</v>
      </c>
      <c r="BQ37" s="25">
        <f ca="1" t="shared" ref="BQ37:BT37" si="279">BE37</f>
        <v>22598.5714745294</v>
      </c>
      <c r="BR37" s="25">
        <f ca="1" t="shared" si="279"/>
        <v>20559.9499976235</v>
      </c>
      <c r="BS37" s="25">
        <f ca="1" t="shared" si="279"/>
        <v>21383.4504477316</v>
      </c>
      <c r="BT37" s="25">
        <f ca="1" t="shared" si="279"/>
        <v>14952.6389987467</v>
      </c>
      <c r="BU37" s="25">
        <f ca="1" t="shared" si="33"/>
        <v>57315.5014523115</v>
      </c>
      <c r="BV37" s="27">
        <f ca="1" t="shared" si="34"/>
        <v>7.99411064565694</v>
      </c>
    </row>
    <row r="38" ht="15" customHeight="1" spans="1:74">
      <c r="A38" s="23">
        <v>37</v>
      </c>
      <c r="B38" s="24">
        <f ca="1" t="shared" ref="B38:F38" si="280">RAND()</f>
        <v>0.478319276677645</v>
      </c>
      <c r="C38" s="25">
        <f ca="1">IF(B38&lt;=('Ejercicio 3 - TIR'!$D$13-'Ejercicio 3 - TIR'!$C$13)/('Ejercicio 3 - TIR'!$E$13-'Ejercicio 3 - TIR'!$C$13),'Ejercicio 3 - TIR'!$C$13+SQRT(('Ejercicio 3 - TIR'!$E$13-'Ejercicio 3 - TIR'!$C$13)*('Ejercicio 3 - TIR'!$D$13-'Ejercicio 3 - TIR'!$C$13)*B38),'Ejercicio 3 - TIR'!$E$13-SQRT(('Ejercicio 3 - TIR'!$E$13-'Ejercicio 3 - TIR'!$C$13)*('Ejercicio 3 - TIR'!$E$13-'Ejercicio 3 - TIR'!$D$13)*(1-B38)))</f>
        <v>74979.670905705</v>
      </c>
      <c r="D38" s="24">
        <f ca="1" t="shared" si="280"/>
        <v>0.857598060347831</v>
      </c>
      <c r="E38" s="25">
        <f ca="1">IF(D38&lt;=('Ejercicio 3 - TIR'!$D$14-'Ejercicio 3 - TIR'!$C$14)/('Ejercicio 3 - TIR'!$E$14-'Ejercicio 3 - TIR'!$C$14),'Ejercicio 3 - TIR'!$C$14+SQRT(('Ejercicio 3 - TIR'!$E$14-'Ejercicio 3 - TIR'!$C$14)*('Ejercicio 3 - TIR'!$D$14-'Ejercicio 3 - TIR'!$C$14)*D38),'Ejercicio 3 - TIR'!$E$14-SQRT(('Ejercicio 3 - TIR'!$E$14-'Ejercicio 3 - TIR'!$C$14)*('Ejercicio 3 - TIR'!$E$14-'Ejercicio 3 - TIR'!$D$14)*(1-D38)))</f>
        <v>35378.2805204312</v>
      </c>
      <c r="F38" s="24">
        <f ca="1" t="shared" si="280"/>
        <v>0.721828636868042</v>
      </c>
      <c r="G38" s="25">
        <f ca="1">IF(F38&lt;=('Ejercicio 3 - TIR'!$D$18-'Ejercicio 3 - TIR'!$C$18)/('Ejercicio 3 - TIR'!$E$18-'Ejercicio 3 - TIR'!$C$18),'Ejercicio 3 - TIR'!$C$18+SQRT(('Ejercicio 3 - TIR'!$E$18-'Ejercicio 3 - TIR'!$C$18)*('Ejercicio 3 - TIR'!$D$18-'Ejercicio 3 - TIR'!$C$18)*F38),'Ejercicio 3 - TIR'!$E$18-SQRT(('Ejercicio 3 - TIR'!$E$18-'Ejercicio 3 - TIR'!$C$18)*('Ejercicio 3 - TIR'!$E$18-'Ejercicio 3 - TIR'!$D$18)*(1-F38)))</f>
        <v>40432.4128651008</v>
      </c>
      <c r="H38" s="24">
        <f ca="1" t="shared" ref="H38:L38" si="281">RAND()</f>
        <v>0.97233443793552</v>
      </c>
      <c r="I38" s="25">
        <f ca="1">IF(H38&lt;=('Ejercicio 3 - TIR'!$D$18-'Ejercicio 3 - TIR'!$C$18)/('Ejercicio 3 - TIR'!$E$18-'Ejercicio 3 - TIR'!$C$18),'Ejercicio 3 - TIR'!$C$18+SQRT(('Ejercicio 3 - TIR'!$E$18-'Ejercicio 3 - TIR'!$C$18)*('Ejercicio 3 - TIR'!$D$18-'Ejercicio 3 - TIR'!$C$18)*H38),'Ejercicio 3 - TIR'!$E$18-SQRT(('Ejercicio 3 - TIR'!$E$18-'Ejercicio 3 - TIR'!$C$18)*('Ejercicio 3 - TIR'!$E$18-'Ejercicio 3 - TIR'!$D$18)*(1-H38)))</f>
        <v>43559.5427271744</v>
      </c>
      <c r="J38" s="24">
        <f ca="1" t="shared" si="281"/>
        <v>0.17652014532246</v>
      </c>
      <c r="K38" s="25">
        <f ca="1">IF(J38&lt;=('Ejercicio 3 - TIR'!$D$18-'Ejercicio 3 - TIR'!$C$18)/('Ejercicio 3 - TIR'!$E$18-'Ejercicio 3 - TIR'!$C$18),'Ejercicio 3 - TIR'!$C$18+SQRT(('Ejercicio 3 - TIR'!$E$18-'Ejercicio 3 - TIR'!$C$18)*('Ejercicio 3 - TIR'!$D$18-'Ejercicio 3 - TIR'!$C$18)*J38),'Ejercicio 3 - TIR'!$E$18-SQRT(('Ejercicio 3 - TIR'!$E$18-'Ejercicio 3 - TIR'!$C$18)*('Ejercicio 3 - TIR'!$E$18-'Ejercicio 3 - TIR'!$D$18)*(1-J38)))</f>
        <v>35145.6799160431</v>
      </c>
      <c r="L38" s="24">
        <f ca="1" t="shared" si="281"/>
        <v>0.264365769559326</v>
      </c>
      <c r="M38" s="25">
        <f ca="1">IF(L38&lt;=('Ejercicio 3 - TIR'!$D$18-'Ejercicio 3 - TIR'!$C$18)/('Ejercicio 3 - TIR'!$E$18-'Ejercicio 3 - TIR'!$C$18),'Ejercicio 3 - TIR'!$C$18+SQRT(('Ejercicio 3 - TIR'!$E$18-'Ejercicio 3 - TIR'!$C$18)*('Ejercicio 3 - TIR'!$D$18-'Ejercicio 3 - TIR'!$C$18)*L38),'Ejercicio 3 - TIR'!$E$18-SQRT(('Ejercicio 3 - TIR'!$E$18-'Ejercicio 3 - TIR'!$C$18)*('Ejercicio 3 - TIR'!$E$18-'Ejercicio 3 - TIR'!$D$18)*(1-L38)))</f>
        <v>36297.2109249968</v>
      </c>
      <c r="N38" s="24">
        <f ca="1" t="shared" ref="N38:R38" si="282">RAND()</f>
        <v>0.542833163306434</v>
      </c>
      <c r="O38" s="25">
        <f ca="1">IF(N38&lt;=('Ejercicio 3 - TIR'!$D$18-'Ejercicio 3 - TIR'!$C$18)/('Ejercicio 3 - TIR'!$E$18-'Ejercicio 3 - TIR'!$C$18),'Ejercicio 3 - TIR'!$C$18+SQRT(('Ejercicio 3 - TIR'!$E$18-'Ejercicio 3 - TIR'!$C$18)*('Ejercicio 3 - TIR'!$D$18-'Ejercicio 3 - TIR'!$C$18)*N38),'Ejercicio 3 - TIR'!$E$18-SQRT(('Ejercicio 3 - TIR'!$E$18-'Ejercicio 3 - TIR'!$C$18)*('Ejercicio 3 - TIR'!$E$18-'Ejercicio 3 - TIR'!$D$18)*(1-N38)))</f>
        <v>39023.5788075444</v>
      </c>
      <c r="P38" s="24">
        <f ca="1" t="shared" si="282"/>
        <v>0.138374709217644</v>
      </c>
      <c r="Q38" s="26">
        <f ca="1">IF(P38&lt;=('Ejercicio 3 - TIR'!$D$22-'Ejercicio 3 - TIR'!$C$22)/('Ejercicio 3 - TIR'!$E$22-'Ejercicio 3 - TIR'!$C$22),'Ejercicio 3 - TIR'!$C$22+SQRT(('Ejercicio 3 - TIR'!$E$22-'Ejercicio 3 - TIR'!$C$22)*('Ejercicio 3 - TIR'!$D$22-'Ejercicio 3 - TIR'!$C$22)*P38),'Ejercicio 3 - TIR'!$E$22-SQRT(('Ejercicio 3 - TIR'!$E$22-'Ejercicio 3 - TIR'!$C$22)*('Ejercicio 3 - TIR'!$E$22-'Ejercicio 3 - TIR'!$D$22)*(1-P38)))</f>
        <v>0.135782093542739</v>
      </c>
      <c r="R38" s="24">
        <f ca="1" t="shared" si="282"/>
        <v>0.37792248034803</v>
      </c>
      <c r="S38" s="26">
        <f ca="1">IF(R38&lt;=('Ejercicio 3 - TIR'!$D$23-'Ejercicio 3 - TIR'!$C$23)/('Ejercicio 3 - TIR'!$E$23-'Ejercicio 3 - TIR'!$C$23),'Ejercicio 3 - TIR'!$C$23+SQRT(('Ejercicio 3 - TIR'!$E$23-'Ejercicio 3 - TIR'!$C$23)*('Ejercicio 3 - TIR'!$D$23-'Ejercicio 3 - TIR'!$C$23)*R38),'Ejercicio 3 - TIR'!$E$23-SQRT(('Ejercicio 3 - TIR'!$E$23-'Ejercicio 3 - TIR'!$C$23)*('Ejercicio 3 - TIR'!$E$23-'Ejercicio 3 - TIR'!$D$23)*(1-R38)))</f>
        <v>0.146081803323897</v>
      </c>
      <c r="T38" s="24">
        <f ca="1" t="shared" ref="T38:X38" si="283">RAND()</f>
        <v>0.242404863416218</v>
      </c>
      <c r="U38" s="26">
        <f ca="1">IF(T38&lt;=('Ejercicio 3 - TIR'!$D$24-'Ejercicio 3 - TIR'!$C$24)/('Ejercicio 3 - TIR'!$E$24-'Ejercicio 3 - TIR'!$C$24),'Ejercicio 3 - TIR'!$C$24+SQRT(('Ejercicio 3 - TIR'!$E$24-'Ejercicio 3 - TIR'!$C$24)*('Ejercicio 3 - TIR'!$D$24-'Ejercicio 3 - TIR'!$C$24)*T38),'Ejercicio 3 - TIR'!$E$24-SQRT(('Ejercicio 3 - TIR'!$E$24-'Ejercicio 3 - TIR'!$C$24)*('Ejercicio 3 - TIR'!$E$24-'Ejercicio 3 - TIR'!$D$24)*(1-T38)))</f>
        <v>0.172562141147818</v>
      </c>
      <c r="V38" s="24">
        <f ca="1" t="shared" si="283"/>
        <v>0.0333538507980931</v>
      </c>
      <c r="W38" s="26">
        <f ca="1">IF(V38&lt;=('Ejercicio 3 - TIR'!$D$25-'Ejercicio 3 - TIR'!$C$25)/('Ejercicio 3 - TIR'!$E$25-'Ejercicio 3 - TIR'!$C$25),'Ejercicio 3 - TIR'!$C$25+SQRT(('Ejercicio 3 - TIR'!$E$25-'Ejercicio 3 - TIR'!$C$25)*('Ejercicio 3 - TIR'!$D$25-'Ejercicio 3 - TIR'!$C$25)*V38),'Ejercicio 3 - TIR'!$E$25-SQRT(('Ejercicio 3 - TIR'!$E$25-'Ejercicio 3 - TIR'!$C$25)*('Ejercicio 3 - TIR'!$E$25-'Ejercicio 3 - TIR'!$D$25)*(1-V38)))</f>
        <v>0.18683340260173</v>
      </c>
      <c r="X38" s="24">
        <f ca="1" t="shared" si="283"/>
        <v>0.925695384850737</v>
      </c>
      <c r="Y38" s="26">
        <f ca="1">IF(X38&lt;=('Ejercicio 3 - TIR'!$D$26-'Ejercicio 3 - TIR'!$C$26)/('Ejercicio 3 - TIR'!$E$26-'Ejercicio 3 - TIR'!$C$26),'Ejercicio 3 - TIR'!$C$26+SQRT(('Ejercicio 3 - TIR'!$E$26-'Ejercicio 3 - TIR'!$C$26)*('Ejercicio 3 - TIR'!$D$26-'Ejercicio 3 - TIR'!$C$26)*X38),'Ejercicio 3 - TIR'!$E$26-SQRT(('Ejercicio 3 - TIR'!$E$26-'Ejercicio 3 - TIR'!$C$26)*('Ejercicio 3 - TIR'!$E$26-'Ejercicio 3 - TIR'!$D$26)*(1-X38)))</f>
        <v>0.259968901133337</v>
      </c>
      <c r="Z38" s="24">
        <f ca="1" t="shared" si="4"/>
        <v>1.13578209354274</v>
      </c>
      <c r="AA38" s="24">
        <f ca="1" t="shared" si="5"/>
        <v>1.30169918995045</v>
      </c>
      <c r="AB38" s="24">
        <f ca="1" t="shared" si="6"/>
        <v>1.52632318929868</v>
      </c>
      <c r="AC38" s="24">
        <f ca="1" t="shared" si="7"/>
        <v>1.81149134422528</v>
      </c>
      <c r="AD38" s="24">
        <f ca="1" t="shared" si="8"/>
        <v>2.28242275839608</v>
      </c>
      <c r="AE38" s="23">
        <f ca="1" t="shared" si="9"/>
        <v>4803.73699500645</v>
      </c>
      <c r="AF38" s="23">
        <f ca="1" t="shared" si="10"/>
        <v>5505.47555793071</v>
      </c>
      <c r="AG38" s="23">
        <f ca="1" t="shared" si="11"/>
        <v>6455.51220824421</v>
      </c>
      <c r="AH38" s="23">
        <f ca="1" t="shared" si="12"/>
        <v>7661.61751964748</v>
      </c>
      <c r="AI38" s="23">
        <f ca="1" t="shared" si="13"/>
        <v>9653.39980713416</v>
      </c>
      <c r="AJ38" s="25">
        <f ca="1" t="shared" si="14"/>
        <v>45922.4105309085</v>
      </c>
      <c r="AK38" s="25">
        <f ca="1" t="shared" si="15"/>
        <v>56701.4214825751</v>
      </c>
      <c r="AL38" s="25">
        <f ca="1" t="shared" si="16"/>
        <v>53643.6662595255</v>
      </c>
      <c r="AM38" s="25">
        <f ca="1" t="shared" si="17"/>
        <v>65752.083410151</v>
      </c>
      <c r="AN38" s="25">
        <f ca="1" t="shared" si="18"/>
        <v>89068.3043844023</v>
      </c>
      <c r="AO38" s="25">
        <f ca="1">C38/'Ejercicio 3 - TIR'!$D$7</f>
        <v>14995.934181141</v>
      </c>
      <c r="AP38" s="25">
        <f ca="1" t="shared" si="19"/>
        <v>30926.4763497675</v>
      </c>
      <c r="AQ38" s="25">
        <f ca="1" t="shared" si="20"/>
        <v>41705.4873014341</v>
      </c>
      <c r="AR38" s="25">
        <f ca="1" t="shared" si="21"/>
        <v>38647.7320783845</v>
      </c>
      <c r="AS38" s="25">
        <f ca="1" t="shared" si="22"/>
        <v>50756.14922901</v>
      </c>
      <c r="AT38" s="25">
        <f ca="1" t="shared" si="23"/>
        <v>74072.3702032614</v>
      </c>
      <c r="AU38" s="25">
        <f ca="1">AP38*'Ejercicio 3 - TIR'!$D$5</f>
        <v>15463.2381748838</v>
      </c>
      <c r="AV38" s="25">
        <f ca="1">AQ38*'Ejercicio 3 - TIR'!$D$5</f>
        <v>20852.7436507171</v>
      </c>
      <c r="AW38" s="25">
        <f ca="1">AR38*'Ejercicio 3 - TIR'!$D$5</f>
        <v>19323.8660391923</v>
      </c>
      <c r="AX38" s="25">
        <f ca="1">AS38*'Ejercicio 3 - TIR'!$D$5</f>
        <v>25378.074614505</v>
      </c>
      <c r="AY38" s="25">
        <f ca="1">AT38*'Ejercicio 3 - TIR'!$D$5</f>
        <v>37036.1851016307</v>
      </c>
      <c r="AZ38" s="25">
        <f ca="1" t="shared" ref="AZ38:BD38" si="284">AJ38-AU38-AE38</f>
        <v>25655.4353610183</v>
      </c>
      <c r="BA38" s="25">
        <f ca="1" t="shared" si="284"/>
        <v>30343.2022739274</v>
      </c>
      <c r="BB38" s="25">
        <f ca="1" t="shared" si="284"/>
        <v>27864.2880120891</v>
      </c>
      <c r="BC38" s="25">
        <f ca="1" t="shared" si="284"/>
        <v>32712.3912759985</v>
      </c>
      <c r="BD38" s="25">
        <f ca="1" t="shared" si="284"/>
        <v>42378.7194756375</v>
      </c>
      <c r="BE38" s="25">
        <f ca="1" t="shared" ref="BE38:BI38" si="285">AZ38/Z38</f>
        <v>22588.3428756952</v>
      </c>
      <c r="BF38" s="25">
        <f ca="1" t="shared" si="285"/>
        <v>23310.4564466098</v>
      </c>
      <c r="BG38" s="25">
        <f ca="1" t="shared" si="285"/>
        <v>18255.8243283273</v>
      </c>
      <c r="BH38" s="25">
        <f ca="1" t="shared" si="285"/>
        <v>18058.2652963151</v>
      </c>
      <c r="BI38" s="25">
        <f ca="1" t="shared" si="285"/>
        <v>18567.4276685789</v>
      </c>
      <c r="BJ38" s="25">
        <f ca="1" t="shared" si="26"/>
        <v>80748.1926127529</v>
      </c>
      <c r="BK38" s="25">
        <f ca="1" t="shared" si="27"/>
        <v>34227.0614584459</v>
      </c>
      <c r="BL38" s="25">
        <f ca="1" t="shared" si="28"/>
        <v>114975.254071199</v>
      </c>
      <c r="BM38" s="25">
        <f ca="1">BK38*'Ejercicio 3 - TIR'!$D$5</f>
        <v>17113.5307292229</v>
      </c>
      <c r="BN38" s="25">
        <f ca="1" t="shared" si="29"/>
        <v>97861.7233419759</v>
      </c>
      <c r="BO38" s="25">
        <f ca="1" t="shared" si="30"/>
        <v>42876.2476110017</v>
      </c>
      <c r="BP38" s="25">
        <f ca="1" t="shared" si="31"/>
        <v>-110357.951426136</v>
      </c>
      <c r="BQ38" s="25">
        <f ca="1" t="shared" ref="BQ38:BT38" si="286">BE38</f>
        <v>22588.3428756952</v>
      </c>
      <c r="BR38" s="25">
        <f ca="1" t="shared" si="286"/>
        <v>23310.4564466098</v>
      </c>
      <c r="BS38" s="25">
        <f ca="1" t="shared" si="286"/>
        <v>18255.8243283273</v>
      </c>
      <c r="BT38" s="25">
        <f ca="1" t="shared" si="286"/>
        <v>18058.2652963151</v>
      </c>
      <c r="BU38" s="25">
        <f ca="1" t="shared" si="33"/>
        <v>61443.6752795806</v>
      </c>
      <c r="BV38" s="27">
        <f ca="1" t="shared" si="34"/>
        <v>8.03689173640407</v>
      </c>
    </row>
    <row r="39" ht="15" customHeight="1" spans="1:74">
      <c r="A39" s="23">
        <v>38</v>
      </c>
      <c r="B39" s="24">
        <f ca="1" t="shared" ref="B39:F39" si="287">RAND()</f>
        <v>0.704453626767594</v>
      </c>
      <c r="C39" s="25">
        <f ca="1">IF(B39&lt;=('Ejercicio 3 - TIR'!$D$13-'Ejercicio 3 - TIR'!$C$13)/('Ejercicio 3 - TIR'!$E$13-'Ejercicio 3 - TIR'!$C$13),'Ejercicio 3 - TIR'!$C$13+SQRT(('Ejercicio 3 - TIR'!$E$13-'Ejercicio 3 - TIR'!$C$13)*('Ejercicio 3 - TIR'!$D$13-'Ejercicio 3 - TIR'!$C$13)*B39),'Ejercicio 3 - TIR'!$E$13-SQRT(('Ejercicio 3 - TIR'!$E$13-'Ejercicio 3 - TIR'!$C$13)*('Ejercicio 3 - TIR'!$E$13-'Ejercicio 3 - TIR'!$D$13)*(1-B39)))</f>
        <v>81167.6966921492</v>
      </c>
      <c r="D39" s="24">
        <f ca="1" t="shared" si="287"/>
        <v>0.248095468118681</v>
      </c>
      <c r="E39" s="25">
        <f ca="1">IF(D39&lt;=('Ejercicio 3 - TIR'!$D$14-'Ejercicio 3 - TIR'!$C$14)/('Ejercicio 3 - TIR'!$E$14-'Ejercicio 3 - TIR'!$C$14),'Ejercicio 3 - TIR'!$C$14+SQRT(('Ejercicio 3 - TIR'!$E$14-'Ejercicio 3 - TIR'!$C$14)*('Ejercicio 3 - TIR'!$D$14-'Ejercicio 3 - TIR'!$C$14)*D39),'Ejercicio 3 - TIR'!$E$14-SQRT(('Ejercicio 3 - TIR'!$E$14-'Ejercicio 3 - TIR'!$C$14)*('Ejercicio 3 - TIR'!$E$14-'Ejercicio 3 - TIR'!$D$14)*(1-D39)))</f>
        <v>29313.6017559461</v>
      </c>
      <c r="F39" s="24">
        <f ca="1" t="shared" si="287"/>
        <v>0.0283608969786673</v>
      </c>
      <c r="G39" s="25">
        <f ca="1">IF(F39&lt;=('Ejercicio 3 - TIR'!$D$18-'Ejercicio 3 - TIR'!$C$18)/('Ejercicio 3 - TIR'!$E$18-'Ejercicio 3 - TIR'!$C$18),'Ejercicio 3 - TIR'!$C$18+SQRT(('Ejercicio 3 - TIR'!$E$18-'Ejercicio 3 - TIR'!$C$18)*('Ejercicio 3 - TIR'!$D$18-'Ejercicio 3 - TIR'!$C$18)*F39),'Ejercicio 3 - TIR'!$E$18-SQRT(('Ejercicio 3 - TIR'!$E$18-'Ejercicio 3 - TIR'!$C$18)*('Ejercicio 3 - TIR'!$E$18-'Ejercicio 3 - TIR'!$D$18)*(1-F39)))</f>
        <v>32062.5553439363</v>
      </c>
      <c r="H39" s="24">
        <f ca="1" t="shared" ref="H39:L39" si="288">RAND()</f>
        <v>0.780269450661102</v>
      </c>
      <c r="I39" s="25">
        <f ca="1">IF(H39&lt;=('Ejercicio 3 - TIR'!$D$18-'Ejercicio 3 - TIR'!$C$18)/('Ejercicio 3 - TIR'!$E$18-'Ejercicio 3 - TIR'!$C$18),'Ejercicio 3 - TIR'!$C$18+SQRT(('Ejercicio 3 - TIR'!$E$18-'Ejercicio 3 - TIR'!$C$18)*('Ejercicio 3 - TIR'!$D$18-'Ejercicio 3 - TIR'!$C$18)*H39),'Ejercicio 3 - TIR'!$E$18-SQRT(('Ejercicio 3 - TIR'!$E$18-'Ejercicio 3 - TIR'!$C$18)*('Ejercicio 3 - TIR'!$E$18-'Ejercicio 3 - TIR'!$D$18)*(1-H39)))</f>
        <v>40940.4690910873</v>
      </c>
      <c r="J39" s="24">
        <f ca="1" t="shared" si="288"/>
        <v>0.560145006579698</v>
      </c>
      <c r="K39" s="25">
        <f ca="1">IF(J39&lt;=('Ejercicio 3 - TIR'!$D$18-'Ejercicio 3 - TIR'!$C$18)/('Ejercicio 3 - TIR'!$E$18-'Ejercicio 3 - TIR'!$C$18),'Ejercicio 3 - TIR'!$C$18+SQRT(('Ejercicio 3 - TIR'!$E$18-'Ejercicio 3 - TIR'!$C$18)*('Ejercicio 3 - TIR'!$D$18-'Ejercicio 3 - TIR'!$C$18)*J39),'Ejercicio 3 - TIR'!$E$18-SQRT(('Ejercicio 3 - TIR'!$E$18-'Ejercicio 3 - TIR'!$C$18)*('Ejercicio 3 - TIR'!$E$18-'Ejercicio 3 - TIR'!$D$18)*(1-J39)))</f>
        <v>39166.337926727</v>
      </c>
      <c r="L39" s="24">
        <f ca="1" t="shared" si="288"/>
        <v>0.925107576140245</v>
      </c>
      <c r="M39" s="25">
        <f ca="1">IF(L39&lt;=('Ejercicio 3 - TIR'!$D$18-'Ejercicio 3 - TIR'!$C$18)/('Ejercicio 3 - TIR'!$E$18-'Ejercicio 3 - TIR'!$C$18),'Ejercicio 3 - TIR'!$C$18+SQRT(('Ejercicio 3 - TIR'!$E$18-'Ejercicio 3 - TIR'!$C$18)*('Ejercicio 3 - TIR'!$D$18-'Ejercicio 3 - TIR'!$C$18)*L39),'Ejercicio 3 - TIR'!$E$18-SQRT(('Ejercicio 3 - TIR'!$E$18-'Ejercicio 3 - TIR'!$C$18)*('Ejercicio 3 - TIR'!$E$18-'Ejercicio 3 - TIR'!$D$18)*(1-L39)))</f>
        <v>42629.9932933678</v>
      </c>
      <c r="N39" s="24">
        <f ca="1" t="shared" ref="N39:R39" si="289">RAND()</f>
        <v>0.673863726064601</v>
      </c>
      <c r="O39" s="25">
        <f ca="1">IF(N39&lt;=('Ejercicio 3 - TIR'!$D$18-'Ejercicio 3 - TIR'!$C$18)/('Ejercicio 3 - TIR'!$E$18-'Ejercicio 3 - TIR'!$C$18),'Ejercicio 3 - TIR'!$C$18+SQRT(('Ejercicio 3 - TIR'!$E$18-'Ejercicio 3 - TIR'!$C$18)*('Ejercicio 3 - TIR'!$D$18-'Ejercicio 3 - TIR'!$C$18)*N39),'Ejercicio 3 - TIR'!$E$18-SQRT(('Ejercicio 3 - TIR'!$E$18-'Ejercicio 3 - TIR'!$C$18)*('Ejercicio 3 - TIR'!$E$18-'Ejercicio 3 - TIR'!$D$18)*(1-N39)))</f>
        <v>40054.2724958653</v>
      </c>
      <c r="P39" s="24">
        <f ca="1" t="shared" si="289"/>
        <v>0.416627009682844</v>
      </c>
      <c r="Q39" s="26">
        <f ca="1">IF(P39&lt;=('Ejercicio 3 - TIR'!$D$22-'Ejercicio 3 - TIR'!$C$22)/('Ejercicio 3 - TIR'!$E$22-'Ejercicio 3 - TIR'!$C$22),'Ejercicio 3 - TIR'!$C$22+SQRT(('Ejercicio 3 - TIR'!$E$22-'Ejercicio 3 - TIR'!$C$22)*('Ejercicio 3 - TIR'!$D$22-'Ejercicio 3 - TIR'!$C$22)*P39),'Ejercicio 3 - TIR'!$E$22-SQRT(('Ejercicio 3 - TIR'!$E$22-'Ejercicio 3 - TIR'!$C$22)*('Ejercicio 3 - TIR'!$E$22-'Ejercicio 3 - TIR'!$D$22)*(1-P39)))</f>
        <v>0.147384824582771</v>
      </c>
      <c r="R39" s="24">
        <f ca="1" t="shared" si="289"/>
        <v>0.86786163274633</v>
      </c>
      <c r="S39" s="26">
        <f ca="1">IF(R39&lt;=('Ejercicio 3 - TIR'!$D$23-'Ejercicio 3 - TIR'!$C$23)/('Ejercicio 3 - TIR'!$E$23-'Ejercicio 3 - TIR'!$C$23),'Ejercicio 3 - TIR'!$C$23+SQRT(('Ejercicio 3 - TIR'!$E$23-'Ejercicio 3 - TIR'!$C$23)*('Ejercicio 3 - TIR'!$D$23-'Ejercicio 3 - TIR'!$C$23)*R39),'Ejercicio 3 - TIR'!$E$23-SQRT(('Ejercicio 3 - TIR'!$E$23-'Ejercicio 3 - TIR'!$C$23)*('Ejercicio 3 - TIR'!$E$23-'Ejercicio 3 - TIR'!$D$23)*(1-R39)))</f>
        <v>0.164577644114578</v>
      </c>
      <c r="T39" s="24">
        <f ca="1" t="shared" ref="T39:X39" si="290">RAND()</f>
        <v>0.0292750279901259</v>
      </c>
      <c r="U39" s="26">
        <f ca="1">IF(T39&lt;=('Ejercicio 3 - TIR'!$D$24-'Ejercicio 3 - TIR'!$C$24)/('Ejercicio 3 - TIR'!$E$24-'Ejercicio 3 - TIR'!$C$24),'Ejercicio 3 - TIR'!$C$24+SQRT(('Ejercicio 3 - TIR'!$E$24-'Ejercicio 3 - TIR'!$C$24)*('Ejercicio 3 - TIR'!$D$24-'Ejercicio 3 - TIR'!$C$24)*T39),'Ejercicio 3 - TIR'!$E$24-SQRT(('Ejercicio 3 - TIR'!$E$24-'Ejercicio 3 - TIR'!$C$24)*('Ejercicio 3 - TIR'!$E$24-'Ejercicio 3 - TIR'!$D$24)*(1-T39)))</f>
        <v>0.157840762640156</v>
      </c>
      <c r="V39" s="24">
        <f ca="1" t="shared" si="290"/>
        <v>0.269142688120124</v>
      </c>
      <c r="W39" s="26">
        <f ca="1">IF(V39&lt;=('Ejercicio 3 - TIR'!$D$25-'Ejercicio 3 - TIR'!$C$25)/('Ejercicio 3 - TIR'!$E$25-'Ejercicio 3 - TIR'!$C$25),'Ejercicio 3 - TIR'!$C$25+SQRT(('Ejercicio 3 - TIR'!$E$25-'Ejercicio 3 - TIR'!$C$25)*('Ejercicio 3 - TIR'!$D$25-'Ejercicio 3 - TIR'!$C$25)*V39),'Ejercicio 3 - TIR'!$E$25-SQRT(('Ejercicio 3 - TIR'!$E$25-'Ejercicio 3 - TIR'!$C$25)*('Ejercicio 3 - TIR'!$E$25-'Ejercicio 3 - TIR'!$D$25)*(1-V39)))</f>
        <v>0.199411330798484</v>
      </c>
      <c r="X39" s="24">
        <f ca="1" t="shared" si="290"/>
        <v>0.415756237709081</v>
      </c>
      <c r="Y39" s="26">
        <f ca="1">IF(X39&lt;=('Ejercicio 3 - TIR'!$D$26-'Ejercicio 3 - TIR'!$C$26)/('Ejercicio 3 - TIR'!$E$26-'Ejercicio 3 - TIR'!$C$26),'Ejercicio 3 - TIR'!$C$26+SQRT(('Ejercicio 3 - TIR'!$E$26-'Ejercicio 3 - TIR'!$C$26)*('Ejercicio 3 - TIR'!$D$26-'Ejercicio 3 - TIR'!$C$26)*X39),'Ejercicio 3 - TIR'!$E$26-SQRT(('Ejercicio 3 - TIR'!$E$26-'Ejercicio 3 - TIR'!$C$26)*('Ejercicio 3 - TIR'!$E$26-'Ejercicio 3 - TIR'!$D$26)*(1-X39)))</f>
        <v>0.223831358247052</v>
      </c>
      <c r="Z39" s="24">
        <f ca="1" t="shared" si="4"/>
        <v>1.14738482458277</v>
      </c>
      <c r="AA39" s="24">
        <f ca="1" t="shared" si="5"/>
        <v>1.33621871590542</v>
      </c>
      <c r="AB39" s="24">
        <f ca="1" t="shared" si="6"/>
        <v>1.54712849707798</v>
      </c>
      <c r="AC39" s="24">
        <f ca="1" t="shared" si="7"/>
        <v>1.85564344959656</v>
      </c>
      <c r="AD39" s="24">
        <f ca="1" t="shared" si="8"/>
        <v>2.27099464334201</v>
      </c>
      <c r="AE39" s="23">
        <f ca="1" t="shared" si="9"/>
        <v>4320.38005268931</v>
      </c>
      <c r="AF39" s="23">
        <f ca="1" t="shared" si="10"/>
        <v>5031.41802344053</v>
      </c>
      <c r="AG39" s="23">
        <f ca="1" t="shared" si="11"/>
        <v>5825.58088142181</v>
      </c>
      <c r="AH39" s="23">
        <f ca="1" t="shared" si="12"/>
        <v>6987.26771766034</v>
      </c>
      <c r="AI39" s="23">
        <f ca="1" t="shared" si="13"/>
        <v>8551.23734134004</v>
      </c>
      <c r="AJ39" s="25">
        <f ca="1" t="shared" si="14"/>
        <v>36788.0894389777</v>
      </c>
      <c r="AK39" s="25">
        <f ca="1" t="shared" si="15"/>
        <v>54705.4210374583</v>
      </c>
      <c r="AL39" s="25">
        <f ca="1" t="shared" si="16"/>
        <v>60595.3575326256</v>
      </c>
      <c r="AM39" s="25">
        <f ca="1" t="shared" si="17"/>
        <v>79106.0678111833</v>
      </c>
      <c r="AN39" s="25">
        <f ca="1" t="shared" si="18"/>
        <v>90963.0382810711</v>
      </c>
      <c r="AO39" s="25">
        <f ca="1">C39/'Ejercicio 3 - TIR'!$D$7</f>
        <v>16233.5393384298</v>
      </c>
      <c r="AP39" s="25">
        <f ca="1" t="shared" si="19"/>
        <v>20554.5501005479</v>
      </c>
      <c r="AQ39" s="25">
        <f ca="1" t="shared" si="20"/>
        <v>38471.8816990285</v>
      </c>
      <c r="AR39" s="25">
        <f ca="1" t="shared" si="21"/>
        <v>44361.8181941958</v>
      </c>
      <c r="AS39" s="25">
        <f ca="1" t="shared" si="22"/>
        <v>62872.5284727535</v>
      </c>
      <c r="AT39" s="25">
        <f ca="1" t="shared" si="23"/>
        <v>74729.4989426412</v>
      </c>
      <c r="AU39" s="25">
        <f ca="1">AP39*'Ejercicio 3 - TIR'!$D$5</f>
        <v>10277.2750502739</v>
      </c>
      <c r="AV39" s="25">
        <f ca="1">AQ39*'Ejercicio 3 - TIR'!$D$5</f>
        <v>19235.9408495142</v>
      </c>
      <c r="AW39" s="25">
        <f ca="1">AR39*'Ejercicio 3 - TIR'!$D$5</f>
        <v>22180.9090970979</v>
      </c>
      <c r="AX39" s="25">
        <f ca="1">AS39*'Ejercicio 3 - TIR'!$D$5</f>
        <v>31436.2642363767</v>
      </c>
      <c r="AY39" s="25">
        <f ca="1">AT39*'Ejercicio 3 - TIR'!$D$5</f>
        <v>37364.7494713206</v>
      </c>
      <c r="AZ39" s="25">
        <f ca="1" t="shared" ref="AZ39:BD39" si="291">AJ39-AU39-AE39</f>
        <v>22190.4343360145</v>
      </c>
      <c r="BA39" s="25">
        <f ca="1" t="shared" si="291"/>
        <v>30438.0621645035</v>
      </c>
      <c r="BB39" s="25">
        <f ca="1" t="shared" si="291"/>
        <v>32588.8675541059</v>
      </c>
      <c r="BC39" s="25">
        <f ca="1" t="shared" si="291"/>
        <v>40682.5358571462</v>
      </c>
      <c r="BD39" s="25">
        <f ca="1" t="shared" si="291"/>
        <v>45047.0514684104</v>
      </c>
      <c r="BE39" s="25">
        <f ca="1" t="shared" ref="BE39:BI39" si="292">AZ39/Z39</f>
        <v>19340.0103091687</v>
      </c>
      <c r="BF39" s="25">
        <f ca="1" t="shared" si="292"/>
        <v>22779.2514819542</v>
      </c>
      <c r="BG39" s="25">
        <f ca="1" t="shared" si="292"/>
        <v>21064.0988228551</v>
      </c>
      <c r="BH39" s="25">
        <f ca="1" t="shared" si="292"/>
        <v>21923.6814410608</v>
      </c>
      <c r="BI39" s="25">
        <f ca="1" t="shared" si="292"/>
        <v>19835.8246244557</v>
      </c>
      <c r="BJ39" s="25">
        <f ca="1" t="shared" si="26"/>
        <v>66571.0325648144</v>
      </c>
      <c r="BK39" s="25">
        <f ca="1" t="shared" si="27"/>
        <v>36866.2808800559</v>
      </c>
      <c r="BL39" s="25">
        <f ca="1" t="shared" si="28"/>
        <v>103437.31344487</v>
      </c>
      <c r="BM39" s="25">
        <f ca="1">BK39*'Ejercicio 3 - TIR'!$D$5</f>
        <v>18433.140440028</v>
      </c>
      <c r="BN39" s="25">
        <f ca="1" t="shared" si="29"/>
        <v>85004.1730048424</v>
      </c>
      <c r="BO39" s="25">
        <f ca="1" t="shared" si="30"/>
        <v>37430.371425161</v>
      </c>
      <c r="BP39" s="25">
        <f ca="1" t="shared" si="31"/>
        <v>-110481.298448095</v>
      </c>
      <c r="BQ39" s="25">
        <f ca="1" t="shared" ref="BQ39:BT39" si="293">BE39</f>
        <v>19340.0103091687</v>
      </c>
      <c r="BR39" s="25">
        <f ca="1" t="shared" si="293"/>
        <v>22779.2514819542</v>
      </c>
      <c r="BS39" s="25">
        <f ca="1" t="shared" si="293"/>
        <v>21064.0988228551</v>
      </c>
      <c r="BT39" s="25">
        <f ca="1" t="shared" si="293"/>
        <v>21923.6814410608</v>
      </c>
      <c r="BU39" s="25">
        <f ca="1" t="shared" si="33"/>
        <v>57266.1960496167</v>
      </c>
      <c r="BV39" s="27">
        <f ca="1" t="shared" si="34"/>
        <v>7.63937603573499</v>
      </c>
    </row>
    <row r="40" ht="15" customHeight="1" spans="1:74">
      <c r="A40" s="23">
        <v>39</v>
      </c>
      <c r="B40" s="24">
        <f ca="1" t="shared" ref="B40:F40" si="294">RAND()</f>
        <v>0.240961766908714</v>
      </c>
      <c r="C40" s="25">
        <f ca="1">IF(B40&lt;=('Ejercicio 3 - TIR'!$D$13-'Ejercicio 3 - TIR'!$C$13)/('Ejercicio 3 - TIR'!$E$13-'Ejercicio 3 - TIR'!$C$13),'Ejercicio 3 - TIR'!$C$13+SQRT(('Ejercicio 3 - TIR'!$E$13-'Ejercicio 3 - TIR'!$C$13)*('Ejercicio 3 - TIR'!$D$13-'Ejercicio 3 - TIR'!$C$13)*B40),'Ejercicio 3 - TIR'!$E$13-SQRT(('Ejercicio 3 - TIR'!$E$13-'Ejercicio 3 - TIR'!$C$13)*('Ejercicio 3 - TIR'!$E$13-'Ejercicio 3 - TIR'!$D$13)*(1-B40)))</f>
        <v>69817.5713271402</v>
      </c>
      <c r="D40" s="24">
        <f ca="1" t="shared" si="294"/>
        <v>0.406637077916616</v>
      </c>
      <c r="E40" s="25">
        <f ca="1">IF(D40&lt;=('Ejercicio 3 - TIR'!$D$14-'Ejercicio 3 - TIR'!$C$14)/('Ejercicio 3 - TIR'!$E$14-'Ejercicio 3 - TIR'!$C$14),'Ejercicio 3 - TIR'!$C$14+SQRT(('Ejercicio 3 - TIR'!$E$14-'Ejercicio 3 - TIR'!$C$14)*('Ejercicio 3 - TIR'!$D$14-'Ejercicio 3 - TIR'!$C$14)*D40),'Ejercicio 3 - TIR'!$E$14-SQRT(('Ejercicio 3 - TIR'!$E$14-'Ejercicio 3 - TIR'!$C$14)*('Ejercicio 3 - TIR'!$E$14-'Ejercicio 3 - TIR'!$D$14)*(1-D40)))</f>
        <v>30565.7836407835</v>
      </c>
      <c r="F40" s="24">
        <f ca="1" t="shared" si="294"/>
        <v>0.0201635148436889</v>
      </c>
      <c r="G40" s="25">
        <f ca="1">IF(F40&lt;=('Ejercicio 3 - TIR'!$D$18-'Ejercicio 3 - TIR'!$C$18)/('Ejercicio 3 - TIR'!$E$18-'Ejercicio 3 - TIR'!$C$18),'Ejercicio 3 - TIR'!$C$18+SQRT(('Ejercicio 3 - TIR'!$E$18-'Ejercicio 3 - TIR'!$C$18)*('Ejercicio 3 - TIR'!$D$18-'Ejercicio 3 - TIR'!$C$18)*F40),'Ejercicio 3 - TIR'!$E$18-SQRT(('Ejercicio 3 - TIR'!$E$18-'Ejercicio 3 - TIR'!$C$18)*('Ejercicio 3 - TIR'!$E$18-'Ejercicio 3 - TIR'!$D$18)*(1-F40)))</f>
        <v>31739.1167949719</v>
      </c>
      <c r="H40" s="24">
        <f ca="1" t="shared" ref="H40:L40" si="295">RAND()</f>
        <v>0.21149877234045</v>
      </c>
      <c r="I40" s="25">
        <f ca="1">IF(H40&lt;=('Ejercicio 3 - TIR'!$D$18-'Ejercicio 3 - TIR'!$C$18)/('Ejercicio 3 - TIR'!$E$18-'Ejercicio 3 - TIR'!$C$18),'Ejercicio 3 - TIR'!$C$18+SQRT(('Ejercicio 3 - TIR'!$E$18-'Ejercicio 3 - TIR'!$C$18)*('Ejercicio 3 - TIR'!$D$18-'Ejercicio 3 - TIR'!$C$18)*H40),'Ejercicio 3 - TIR'!$E$18-SQRT(('Ejercicio 3 - TIR'!$E$18-'Ejercicio 3 - TIR'!$C$18)*('Ejercicio 3 - TIR'!$E$18-'Ejercicio 3 - TIR'!$D$18)*(1-H40)))</f>
        <v>35632.4786596194</v>
      </c>
      <c r="J40" s="24">
        <f ca="1" t="shared" si="295"/>
        <v>0.0774252598549743</v>
      </c>
      <c r="K40" s="25">
        <f ca="1">IF(J40&lt;=('Ejercicio 3 - TIR'!$D$18-'Ejercicio 3 - TIR'!$C$18)/('Ejercicio 3 - TIR'!$E$18-'Ejercicio 3 - TIR'!$C$18),'Ejercicio 3 - TIR'!$C$18+SQRT(('Ejercicio 3 - TIR'!$E$18-'Ejercicio 3 - TIR'!$C$18)*('Ejercicio 3 - TIR'!$D$18-'Ejercicio 3 - TIR'!$C$18)*J40),'Ejercicio 3 - TIR'!$E$18-SQRT(('Ejercicio 3 - TIR'!$E$18-'Ejercicio 3 - TIR'!$C$18)*('Ejercicio 3 - TIR'!$E$18-'Ejercicio 3 - TIR'!$D$18)*(1-J40)))</f>
        <v>33407.9009636793</v>
      </c>
      <c r="L40" s="24">
        <f ca="1" t="shared" si="295"/>
        <v>0.329713051728617</v>
      </c>
      <c r="M40" s="25">
        <f ca="1">IF(L40&lt;=('Ejercicio 3 - TIR'!$D$18-'Ejercicio 3 - TIR'!$C$18)/('Ejercicio 3 - TIR'!$E$18-'Ejercicio 3 - TIR'!$C$18),'Ejercicio 3 - TIR'!$C$18+SQRT(('Ejercicio 3 - TIR'!$E$18-'Ejercicio 3 - TIR'!$C$18)*('Ejercicio 3 - TIR'!$D$18-'Ejercicio 3 - TIR'!$C$18)*L40),'Ejercicio 3 - TIR'!$E$18-SQRT(('Ejercicio 3 - TIR'!$E$18-'Ejercicio 3 - TIR'!$C$18)*('Ejercicio 3 - TIR'!$E$18-'Ejercicio 3 - TIR'!$D$18)*(1-L40)))</f>
        <v>37032.5640956405</v>
      </c>
      <c r="N40" s="24">
        <f ca="1" t="shared" ref="N40:R40" si="296">RAND()</f>
        <v>0.0865848300904555</v>
      </c>
      <c r="O40" s="25">
        <f ca="1">IF(N40&lt;=('Ejercicio 3 - TIR'!$D$18-'Ejercicio 3 - TIR'!$C$18)/('Ejercicio 3 - TIR'!$E$18-'Ejercicio 3 - TIR'!$C$18),'Ejercicio 3 - TIR'!$C$18+SQRT(('Ejercicio 3 - TIR'!$E$18-'Ejercicio 3 - TIR'!$C$18)*('Ejercicio 3 - TIR'!$D$18-'Ejercicio 3 - TIR'!$C$18)*N40),'Ejercicio 3 - TIR'!$E$18-SQRT(('Ejercicio 3 - TIR'!$E$18-'Ejercicio 3 - TIR'!$C$18)*('Ejercicio 3 - TIR'!$E$18-'Ejercicio 3 - TIR'!$D$18)*(1-N40)))</f>
        <v>33603.8485697332</v>
      </c>
      <c r="P40" s="24">
        <f ca="1" t="shared" si="296"/>
        <v>0.587629429790056</v>
      </c>
      <c r="Q40" s="26">
        <f ca="1">IF(P40&lt;=('Ejercicio 3 - TIR'!$D$22-'Ejercicio 3 - TIR'!$C$22)/('Ejercicio 3 - TIR'!$E$22-'Ejercicio 3 - TIR'!$C$22),'Ejercicio 3 - TIR'!$C$22+SQRT(('Ejercicio 3 - TIR'!$E$22-'Ejercicio 3 - TIR'!$C$22)*('Ejercicio 3 - TIR'!$D$22-'Ejercicio 3 - TIR'!$C$22)*P40),'Ejercicio 3 - TIR'!$E$22-SQRT(('Ejercicio 3 - TIR'!$E$22-'Ejercicio 3 - TIR'!$C$22)*('Ejercicio 3 - TIR'!$E$22-'Ejercicio 3 - TIR'!$D$22)*(1-P40)))</f>
        <v>0.15275542207378</v>
      </c>
      <c r="R40" s="24">
        <f ca="1" t="shared" si="296"/>
        <v>0.150635134180725</v>
      </c>
      <c r="S40" s="26">
        <f ca="1">IF(R40&lt;=('Ejercicio 3 - TIR'!$D$23-'Ejercicio 3 - TIR'!$C$23)/('Ejercicio 3 - TIR'!$E$23-'Ejercicio 3 - TIR'!$C$23),'Ejercicio 3 - TIR'!$C$23+SQRT(('Ejercicio 3 - TIR'!$E$23-'Ejercicio 3 - TIR'!$C$23)*('Ejercicio 3 - TIR'!$D$23-'Ejercicio 3 - TIR'!$C$23)*R40),'Ejercicio 3 - TIR'!$E$23-SQRT(('Ejercicio 3 - TIR'!$E$23-'Ejercicio 3 - TIR'!$C$23)*('Ejercicio 3 - TIR'!$E$23-'Ejercicio 3 - TIR'!$D$23)*(1-R40)))</f>
        <v>0.136466427709898</v>
      </c>
      <c r="T40" s="24">
        <f ca="1" t="shared" ref="T40:X40" si="297">RAND()</f>
        <v>0.188831916123268</v>
      </c>
      <c r="U40" s="26">
        <f ca="1">IF(T40&lt;=('Ejercicio 3 - TIR'!$D$24-'Ejercicio 3 - TIR'!$C$24)/('Ejercicio 3 - TIR'!$E$24-'Ejercicio 3 - TIR'!$C$24),'Ejercicio 3 - TIR'!$C$24+SQRT(('Ejercicio 3 - TIR'!$E$24-'Ejercicio 3 - TIR'!$C$24)*('Ejercicio 3 - TIR'!$D$24-'Ejercicio 3 - TIR'!$C$24)*T40),'Ejercicio 3 - TIR'!$E$24-SQRT(('Ejercicio 3 - TIR'!$E$24-'Ejercicio 3 - TIR'!$C$24)*('Ejercicio 3 - TIR'!$E$24-'Ejercicio 3 - TIR'!$D$24)*(1-T40)))</f>
        <v>0.169913488490439</v>
      </c>
      <c r="V40" s="24">
        <f ca="1" t="shared" si="297"/>
        <v>0.984570989371276</v>
      </c>
      <c r="W40" s="26">
        <f ca="1">IF(V40&lt;=('Ejercicio 3 - TIR'!$D$25-'Ejercicio 3 - TIR'!$C$25)/('Ejercicio 3 - TIR'!$E$25-'Ejercicio 3 - TIR'!$C$25),'Ejercicio 3 - TIR'!$C$25+SQRT(('Ejercicio 3 - TIR'!$E$25-'Ejercicio 3 - TIR'!$C$25)*('Ejercicio 3 - TIR'!$D$25-'Ejercicio 3 - TIR'!$C$25)*V40),'Ejercicio 3 - TIR'!$E$25-SQRT(('Ejercicio 3 - TIR'!$E$25-'Ejercicio 3 - TIR'!$C$25)*('Ejercicio 3 - TIR'!$E$25-'Ejercicio 3 - TIR'!$D$25)*(1-V40)))</f>
        <v>0.242651426179146</v>
      </c>
      <c r="X40" s="24">
        <f ca="1" t="shared" si="297"/>
        <v>0.285727084668693</v>
      </c>
      <c r="Y40" s="26">
        <f ca="1">IF(X40&lt;=('Ejercicio 3 - TIR'!$D$26-'Ejercicio 3 - TIR'!$C$26)/('Ejercicio 3 - TIR'!$E$26-'Ejercicio 3 - TIR'!$C$26),'Ejercicio 3 - TIR'!$C$26+SQRT(('Ejercicio 3 - TIR'!$E$26-'Ejercicio 3 - TIR'!$C$26)*('Ejercicio 3 - TIR'!$D$26-'Ejercicio 3 - TIR'!$C$26)*X40),'Ejercicio 3 - TIR'!$E$26-SQRT(('Ejercicio 3 - TIR'!$E$26-'Ejercicio 3 - TIR'!$C$26)*('Ejercicio 3 - TIR'!$E$26-'Ejercicio 3 - TIR'!$D$26)*(1-X40)))</f>
        <v>0.217775225086495</v>
      </c>
      <c r="Z40" s="24">
        <f ca="1" t="shared" si="4"/>
        <v>1.15275542207378</v>
      </c>
      <c r="AA40" s="24">
        <f ca="1" t="shared" si="5"/>
        <v>1.3100678365474</v>
      </c>
      <c r="AB40" s="24">
        <f ca="1" t="shared" si="6"/>
        <v>1.5326660328143</v>
      </c>
      <c r="AC40" s="24">
        <f ca="1" t="shared" si="7"/>
        <v>1.90456963153302</v>
      </c>
      <c r="AD40" s="24">
        <f ca="1" t="shared" si="8"/>
        <v>2.31933771173303</v>
      </c>
      <c r="AE40" s="23">
        <f ca="1" t="shared" si="9"/>
        <v>4669.08918106371</v>
      </c>
      <c r="AF40" s="23">
        <f ca="1" t="shared" si="10"/>
        <v>5306.26310226241</v>
      </c>
      <c r="AG40" s="23">
        <f ca="1" t="shared" si="11"/>
        <v>6207.86877681592</v>
      </c>
      <c r="AH40" s="23">
        <f ca="1" t="shared" si="12"/>
        <v>7714.2169890433</v>
      </c>
      <c r="AI40" s="23">
        <f ca="1" t="shared" si="13"/>
        <v>9394.18233019827</v>
      </c>
      <c r="AJ40" s="25">
        <f ca="1" t="shared" si="14"/>
        <v>36587.4389772368</v>
      </c>
      <c r="AK40" s="25">
        <f ca="1" t="shared" si="15"/>
        <v>46680.9642284291</v>
      </c>
      <c r="AL40" s="25">
        <f ca="1" t="shared" si="16"/>
        <v>51203.1550346552</v>
      </c>
      <c r="AM40" s="25">
        <f ca="1" t="shared" si="17"/>
        <v>70531.0969543571</v>
      </c>
      <c r="AN40" s="25">
        <f ca="1" t="shared" si="18"/>
        <v>77938.6732471482</v>
      </c>
      <c r="AO40" s="25">
        <f ca="1">C40/'Ejercicio 3 - TIR'!$D$7</f>
        <v>13963.514265428</v>
      </c>
      <c r="AP40" s="25">
        <f ca="1" t="shared" si="19"/>
        <v>22623.9247118088</v>
      </c>
      <c r="AQ40" s="25">
        <f ca="1" t="shared" si="20"/>
        <v>32717.449963001</v>
      </c>
      <c r="AR40" s="25">
        <f ca="1" t="shared" si="21"/>
        <v>37239.6407692272</v>
      </c>
      <c r="AS40" s="25">
        <f ca="1" t="shared" si="22"/>
        <v>56567.582688929</v>
      </c>
      <c r="AT40" s="25">
        <f ca="1" t="shared" si="23"/>
        <v>63975.1589817202</v>
      </c>
      <c r="AU40" s="25">
        <f ca="1">AP40*'Ejercicio 3 - TIR'!$D$5</f>
        <v>11311.9623559044</v>
      </c>
      <c r="AV40" s="25">
        <f ca="1">AQ40*'Ejercicio 3 - TIR'!$D$5</f>
        <v>16358.7249815005</v>
      </c>
      <c r="AW40" s="25">
        <f ca="1">AR40*'Ejercicio 3 - TIR'!$D$5</f>
        <v>18619.8203846136</v>
      </c>
      <c r="AX40" s="25">
        <f ca="1">AS40*'Ejercicio 3 - TIR'!$D$5</f>
        <v>28283.7913444645</v>
      </c>
      <c r="AY40" s="25">
        <f ca="1">AT40*'Ejercicio 3 - TIR'!$D$5</f>
        <v>31987.5794908601</v>
      </c>
      <c r="AZ40" s="25">
        <f ca="1" t="shared" ref="AZ40:BD40" si="298">AJ40-AU40-AE40</f>
        <v>20606.3874402687</v>
      </c>
      <c r="BA40" s="25">
        <f ca="1" t="shared" si="298"/>
        <v>25015.9761446661</v>
      </c>
      <c r="BB40" s="25">
        <f ca="1" t="shared" si="298"/>
        <v>26375.4658732257</v>
      </c>
      <c r="BC40" s="25">
        <f ca="1" t="shared" si="298"/>
        <v>34533.0886208492</v>
      </c>
      <c r="BD40" s="25">
        <f ca="1" t="shared" si="298"/>
        <v>36556.9114260899</v>
      </c>
      <c r="BE40" s="25">
        <f ca="1" t="shared" ref="BE40:BI40" si="299">AZ40/Z40</f>
        <v>17875.7670930737</v>
      </c>
      <c r="BF40" s="25">
        <f ca="1" t="shared" si="299"/>
        <v>19095.1761785054</v>
      </c>
      <c r="BG40" s="25">
        <f ca="1" t="shared" si="299"/>
        <v>17208.8800224761</v>
      </c>
      <c r="BH40" s="25">
        <f ca="1" t="shared" si="299"/>
        <v>18131.7018023925</v>
      </c>
      <c r="BI40" s="25">
        <f ca="1" t="shared" si="299"/>
        <v>15761.7889111863</v>
      </c>
      <c r="BJ40" s="25">
        <f ca="1" t="shared" si="26"/>
        <v>70892.3746867416</v>
      </c>
      <c r="BK40" s="25">
        <f ca="1" t="shared" si="27"/>
        <v>32386.1052241293</v>
      </c>
      <c r="BL40" s="25">
        <f ca="1" t="shared" si="28"/>
        <v>103278.479910871</v>
      </c>
      <c r="BM40" s="25">
        <f ca="1">BK40*'Ejercicio 3 - TIR'!$D$5</f>
        <v>16193.0526120647</v>
      </c>
      <c r="BN40" s="25">
        <f ca="1" t="shared" si="29"/>
        <v>87085.4272988063</v>
      </c>
      <c r="BO40" s="25">
        <f ca="1" t="shared" si="30"/>
        <v>37547.5407734976</v>
      </c>
      <c r="BP40" s="25">
        <f ca="1" t="shared" si="31"/>
        <v>-100383.354967924</v>
      </c>
      <c r="BQ40" s="25">
        <f ca="1" t="shared" ref="BQ40:BT40" si="300">BE40</f>
        <v>17875.7670930737</v>
      </c>
      <c r="BR40" s="25">
        <f ca="1" t="shared" si="300"/>
        <v>19095.1761785054</v>
      </c>
      <c r="BS40" s="25">
        <f ca="1" t="shared" si="300"/>
        <v>17208.8800224761</v>
      </c>
      <c r="BT40" s="25">
        <f ca="1" t="shared" si="300"/>
        <v>18131.7018023925</v>
      </c>
      <c r="BU40" s="25">
        <f ca="1" t="shared" si="33"/>
        <v>53309.3296846839</v>
      </c>
      <c r="BV40" s="27">
        <f ca="1" t="shared" si="34"/>
        <v>6.65121804504361</v>
      </c>
    </row>
    <row r="41" ht="15" customHeight="1" spans="1:74">
      <c r="A41" s="23">
        <v>40</v>
      </c>
      <c r="B41" s="24">
        <f ca="1" t="shared" ref="B41:F41" si="301">RAND()</f>
        <v>0.0328810487376492</v>
      </c>
      <c r="C41" s="25">
        <f ca="1">IF(B41&lt;=('Ejercicio 3 - TIR'!$D$13-'Ejercicio 3 - TIR'!$C$13)/('Ejercicio 3 - TIR'!$E$13-'Ejercicio 3 - TIR'!$C$13),'Ejercicio 3 - TIR'!$C$13+SQRT(('Ejercicio 3 - TIR'!$E$13-'Ejercicio 3 - TIR'!$C$13)*('Ejercicio 3 - TIR'!$D$13-'Ejercicio 3 - TIR'!$C$13)*B41),'Ejercicio 3 - TIR'!$E$13-SQRT(('Ejercicio 3 - TIR'!$E$13-'Ejercicio 3 - TIR'!$C$13)*('Ejercicio 3 - TIR'!$E$13-'Ejercicio 3 - TIR'!$D$13)*(1-B41)))</f>
        <v>63626.626462025</v>
      </c>
      <c r="D41" s="24">
        <f ca="1" t="shared" si="301"/>
        <v>0.314670673143691</v>
      </c>
      <c r="E41" s="25">
        <f ca="1">IF(D41&lt;=('Ejercicio 3 - TIR'!$D$14-'Ejercicio 3 - TIR'!$C$14)/('Ejercicio 3 - TIR'!$E$14-'Ejercicio 3 - TIR'!$C$14),'Ejercicio 3 - TIR'!$C$14+SQRT(('Ejercicio 3 - TIR'!$E$14-'Ejercicio 3 - TIR'!$C$14)*('Ejercicio 3 - TIR'!$D$14-'Ejercicio 3 - TIR'!$C$14)*D41),'Ejercicio 3 - TIR'!$E$14-SQRT(('Ejercicio 3 - TIR'!$E$14-'Ejercicio 3 - TIR'!$C$14)*('Ejercicio 3 - TIR'!$E$14-'Ejercicio 3 - TIR'!$D$14)*(1-D41)))</f>
        <v>29858.0140475071</v>
      </c>
      <c r="F41" s="24">
        <f ca="1" t="shared" si="301"/>
        <v>0.306164935525761</v>
      </c>
      <c r="G41" s="25">
        <f ca="1">IF(F41&lt;=('Ejercicio 3 - TIR'!$D$18-'Ejercicio 3 - TIR'!$C$18)/('Ejercicio 3 - TIR'!$E$18-'Ejercicio 3 - TIR'!$C$18),'Ejercicio 3 - TIR'!$C$18+SQRT(('Ejercicio 3 - TIR'!$E$18-'Ejercicio 3 - TIR'!$C$18)*('Ejercicio 3 - TIR'!$D$18-'Ejercicio 3 - TIR'!$C$18)*F41),'Ejercicio 3 - TIR'!$E$18-SQRT(('Ejercicio 3 - TIR'!$E$18-'Ejercicio 3 - TIR'!$C$18)*('Ejercicio 3 - TIR'!$E$18-'Ejercicio 3 - TIR'!$D$18)*(1-F41)))</f>
        <v>36776.7794953698</v>
      </c>
      <c r="H41" s="24">
        <f ca="1" t="shared" ref="H41:L41" si="302">RAND()</f>
        <v>0.052778020663784</v>
      </c>
      <c r="I41" s="25">
        <f ca="1">IF(H41&lt;=('Ejercicio 3 - TIR'!$D$18-'Ejercicio 3 - TIR'!$C$18)/('Ejercicio 3 - TIR'!$E$18-'Ejercicio 3 - TIR'!$C$18),'Ejercicio 3 - TIR'!$C$18+SQRT(('Ejercicio 3 - TIR'!$E$18-'Ejercicio 3 - TIR'!$C$18)*('Ejercicio 3 - TIR'!$D$18-'Ejercicio 3 - TIR'!$C$18)*H41),'Ejercicio 3 - TIR'!$E$18-SQRT(('Ejercicio 3 - TIR'!$E$18-'Ejercicio 3 - TIR'!$C$18)*('Ejercicio 3 - TIR'!$E$18-'Ejercicio 3 - TIR'!$D$18)*(1-H41)))</f>
        <v>32813.6636436446</v>
      </c>
      <c r="J41" s="24">
        <f ca="1" t="shared" si="302"/>
        <v>0.220817525217455</v>
      </c>
      <c r="K41" s="25">
        <f ca="1">IF(J41&lt;=('Ejercicio 3 - TIR'!$D$18-'Ejercicio 3 - TIR'!$C$18)/('Ejercicio 3 - TIR'!$E$18-'Ejercicio 3 - TIR'!$C$18),'Ejercicio 3 - TIR'!$C$18+SQRT(('Ejercicio 3 - TIR'!$E$18-'Ejercicio 3 - TIR'!$C$18)*('Ejercicio 3 - TIR'!$D$18-'Ejercicio 3 - TIR'!$C$18)*J41),'Ejercicio 3 - TIR'!$E$18-SQRT(('Ejercicio 3 - TIR'!$E$18-'Ejercicio 3 - TIR'!$C$18)*('Ejercicio 3 - TIR'!$E$18-'Ejercicio 3 - TIR'!$D$18)*(1-J41)))</f>
        <v>35755.2262147216</v>
      </c>
      <c r="L41" s="24">
        <f ca="1" t="shared" si="302"/>
        <v>0.415727749396943</v>
      </c>
      <c r="M41" s="25">
        <f ca="1">IF(L41&lt;=('Ejercicio 3 - TIR'!$D$18-'Ejercicio 3 - TIR'!$C$18)/('Ejercicio 3 - TIR'!$E$18-'Ejercicio 3 - TIR'!$C$18),'Ejercicio 3 - TIR'!$C$18+SQRT(('Ejercicio 3 - TIR'!$E$18-'Ejercicio 3 - TIR'!$C$18)*('Ejercicio 3 - TIR'!$D$18-'Ejercicio 3 - TIR'!$C$18)*L41),'Ejercicio 3 - TIR'!$E$18-SQRT(('Ejercicio 3 - TIR'!$E$18-'Ejercicio 3 - TIR'!$C$18)*('Ejercicio 3 - TIR'!$E$18-'Ejercicio 3 - TIR'!$D$18)*(1-L41)))</f>
        <v>37896.7817754793</v>
      </c>
      <c r="N41" s="24">
        <f ca="1" t="shared" ref="N41:R41" si="303">RAND()</f>
        <v>0.928585906715042</v>
      </c>
      <c r="O41" s="25">
        <f ca="1">IF(N41&lt;=('Ejercicio 3 - TIR'!$D$18-'Ejercicio 3 - TIR'!$C$18)/('Ejercicio 3 - TIR'!$E$18-'Ejercicio 3 - TIR'!$C$18),'Ejercicio 3 - TIR'!$C$18+SQRT(('Ejercicio 3 - TIR'!$E$18-'Ejercicio 3 - TIR'!$C$18)*('Ejercicio 3 - TIR'!$D$18-'Ejercicio 3 - TIR'!$C$18)*N41),'Ejercicio 3 - TIR'!$E$18-SQRT(('Ejercicio 3 - TIR'!$E$18-'Ejercicio 3 - TIR'!$C$18)*('Ejercicio 3 - TIR'!$E$18-'Ejercicio 3 - TIR'!$D$18)*(1-N41)))</f>
        <v>42685.6843351928</v>
      </c>
      <c r="P41" s="24">
        <f ca="1" t="shared" si="303"/>
        <v>0.246599137888329</v>
      </c>
      <c r="Q41" s="26">
        <f ca="1">IF(P41&lt;=('Ejercicio 3 - TIR'!$D$22-'Ejercicio 3 - TIR'!$C$22)/('Ejercicio 3 - TIR'!$E$22-'Ejercicio 3 - TIR'!$C$22),'Ejercicio 3 - TIR'!$C$22+SQRT(('Ejercicio 3 - TIR'!$E$22-'Ejercicio 3 - TIR'!$C$22)*('Ejercicio 3 - TIR'!$D$22-'Ejercicio 3 - TIR'!$C$22)*P41),'Ejercicio 3 - TIR'!$E$22-SQRT(('Ejercicio 3 - TIR'!$E$22-'Ejercicio 3 - TIR'!$C$22)*('Ejercicio 3 - TIR'!$E$22-'Ejercicio 3 - TIR'!$D$22)*(1-P41)))</f>
        <v>0.141068423011678</v>
      </c>
      <c r="R41" s="24">
        <f ca="1" t="shared" si="303"/>
        <v>0.942382486424962</v>
      </c>
      <c r="S41" s="26">
        <f ca="1">IF(R41&lt;=('Ejercicio 3 - TIR'!$D$23-'Ejercicio 3 - TIR'!$C$23)/('Ejercicio 3 - TIR'!$E$23-'Ejercicio 3 - TIR'!$C$23),'Ejercicio 3 - TIR'!$C$23+SQRT(('Ejercicio 3 - TIR'!$E$23-'Ejercicio 3 - TIR'!$C$23)*('Ejercicio 3 - TIR'!$D$23-'Ejercicio 3 - TIR'!$C$23)*R41),'Ejercicio 3 - TIR'!$E$23-SQRT(('Ejercicio 3 - TIR'!$E$23-'Ejercicio 3 - TIR'!$C$23)*('Ejercicio 3 - TIR'!$E$23-'Ejercicio 3 - TIR'!$D$23)*(1-R41)))</f>
        <v>0.169816114472606</v>
      </c>
      <c r="T41" s="24">
        <f ca="1" t="shared" ref="T41:X41" si="304">RAND()</f>
        <v>0.632222291192269</v>
      </c>
      <c r="U41" s="26">
        <f ca="1">IF(T41&lt;=('Ejercicio 3 - TIR'!$D$24-'Ejercicio 3 - TIR'!$C$24)/('Ejercicio 3 - TIR'!$E$24-'Ejercicio 3 - TIR'!$C$24),'Ejercicio 3 - TIR'!$C$24+SQRT(('Ejercicio 3 - TIR'!$E$24-'Ejercicio 3 - TIR'!$C$24)*('Ejercicio 3 - TIR'!$D$24-'Ejercicio 3 - TIR'!$C$24)*T41),'Ejercicio 3 - TIR'!$E$24-SQRT(('Ejercicio 3 - TIR'!$E$24-'Ejercicio 3 - TIR'!$C$24)*('Ejercicio 3 - TIR'!$E$24-'Ejercicio 3 - TIR'!$D$24)*(1-T41)))</f>
        <v>0.187909852218139</v>
      </c>
      <c r="V41" s="24">
        <f ca="1" t="shared" si="304"/>
        <v>0.882417236082642</v>
      </c>
      <c r="W41" s="26">
        <f ca="1">IF(V41&lt;=('Ejercicio 3 - TIR'!$D$25-'Ejercicio 3 - TIR'!$C$25)/('Ejercicio 3 - TIR'!$E$25-'Ejercicio 3 - TIR'!$C$25),'Ejercicio 3 - TIR'!$C$25+SQRT(('Ejercicio 3 - TIR'!$E$25-'Ejercicio 3 - TIR'!$C$25)*('Ejercicio 3 - TIR'!$D$25-'Ejercicio 3 - TIR'!$C$25)*V41),'Ejercicio 3 - TIR'!$E$25-SQRT(('Ejercicio 3 - TIR'!$E$25-'Ejercicio 3 - TIR'!$C$25)*('Ejercicio 3 - TIR'!$E$25-'Ejercicio 3 - TIR'!$D$25)*(1-V41)))</f>
        <v>0.229713559363192</v>
      </c>
      <c r="X41" s="24">
        <f ca="1" t="shared" si="304"/>
        <v>0.605498458293598</v>
      </c>
      <c r="Y41" s="26">
        <f ca="1">IF(X41&lt;=('Ejercicio 3 - TIR'!$D$26-'Ejercicio 3 - TIR'!$C$26)/('Ejercicio 3 - TIR'!$E$26-'Ejercicio 3 - TIR'!$C$26),'Ejercicio 3 - TIR'!$C$26+SQRT(('Ejercicio 3 - TIR'!$E$26-'Ejercicio 3 - TIR'!$C$26)*('Ejercicio 3 - TIR'!$D$26-'Ejercicio 3 - TIR'!$C$26)*X41),'Ejercicio 3 - TIR'!$E$26-SQRT(('Ejercicio 3 - TIR'!$E$26-'Ejercicio 3 - TIR'!$C$26)*('Ejercicio 3 - TIR'!$E$26-'Ejercicio 3 - TIR'!$D$26)*(1-X41)))</f>
        <v>0.233844736755007</v>
      </c>
      <c r="Z41" s="24">
        <f ca="1" t="shared" si="4"/>
        <v>1.14106842301168</v>
      </c>
      <c r="AA41" s="24">
        <f ca="1" t="shared" si="5"/>
        <v>1.3348402289549</v>
      </c>
      <c r="AB41" s="24">
        <f ca="1" t="shared" si="6"/>
        <v>1.58566985911265</v>
      </c>
      <c r="AC41" s="24">
        <f ca="1" t="shared" si="7"/>
        <v>1.94991972642434</v>
      </c>
      <c r="AD41" s="24">
        <f ca="1" t="shared" si="8"/>
        <v>2.40589819154344</v>
      </c>
      <c r="AE41" s="23">
        <f ca="1" t="shared" si="9"/>
        <v>4212.02295594236</v>
      </c>
      <c r="AF41" s="23">
        <f ca="1" t="shared" si="10"/>
        <v>4927.29232838991</v>
      </c>
      <c r="AG41" s="23">
        <f ca="1" t="shared" si="11"/>
        <v>5853.17910165323</v>
      </c>
      <c r="AH41" s="23">
        <f ca="1" t="shared" si="12"/>
        <v>7197.73370668424</v>
      </c>
      <c r="AI41" s="23">
        <f ca="1" t="shared" si="13"/>
        <v>8880.88585055645</v>
      </c>
      <c r="AJ41" s="25">
        <f ca="1" t="shared" si="14"/>
        <v>41964.8217822298</v>
      </c>
      <c r="AK41" s="25">
        <f ca="1" t="shared" si="15"/>
        <v>43800.9982909318</v>
      </c>
      <c r="AL41" s="25">
        <f ca="1" t="shared" si="16"/>
        <v>56695.9845144384</v>
      </c>
      <c r="AM41" s="25">
        <f ca="1" t="shared" si="17"/>
        <v>73895.6823520056</v>
      </c>
      <c r="AN41" s="25">
        <f ca="1" t="shared" si="18"/>
        <v>102697.410746835</v>
      </c>
      <c r="AO41" s="25">
        <f ca="1">C41/'Ejercicio 3 - TIR'!$D$7</f>
        <v>12725.325292405</v>
      </c>
      <c r="AP41" s="25">
        <f ca="1" t="shared" si="19"/>
        <v>29239.4964898248</v>
      </c>
      <c r="AQ41" s="25">
        <f ca="1" t="shared" si="20"/>
        <v>31075.6729985268</v>
      </c>
      <c r="AR41" s="25">
        <f ca="1" t="shared" si="21"/>
        <v>43970.6592220334</v>
      </c>
      <c r="AS41" s="25">
        <f ca="1" t="shared" si="22"/>
        <v>61170.3570596006</v>
      </c>
      <c r="AT41" s="25">
        <f ca="1" t="shared" si="23"/>
        <v>89972.0854544297</v>
      </c>
      <c r="AU41" s="25">
        <f ca="1">AP41*'Ejercicio 3 - TIR'!$D$5</f>
        <v>14619.7482449124</v>
      </c>
      <c r="AV41" s="25">
        <f ca="1">AQ41*'Ejercicio 3 - TIR'!$D$5</f>
        <v>15537.8364992634</v>
      </c>
      <c r="AW41" s="25">
        <f ca="1">AR41*'Ejercicio 3 - TIR'!$D$5</f>
        <v>21985.3296110167</v>
      </c>
      <c r="AX41" s="25">
        <f ca="1">AS41*'Ejercicio 3 - TIR'!$D$5</f>
        <v>30585.1785298003</v>
      </c>
      <c r="AY41" s="25">
        <f ca="1">AT41*'Ejercicio 3 - TIR'!$D$5</f>
        <v>44986.0427272148</v>
      </c>
      <c r="AZ41" s="25">
        <f ca="1" t="shared" ref="AZ41:BD41" si="305">AJ41-AU41-AE41</f>
        <v>23133.050581375</v>
      </c>
      <c r="BA41" s="25">
        <f ca="1" t="shared" si="305"/>
        <v>23335.8694632785</v>
      </c>
      <c r="BB41" s="25">
        <f ca="1" t="shared" si="305"/>
        <v>28857.4758017685</v>
      </c>
      <c r="BC41" s="25">
        <f ca="1" t="shared" si="305"/>
        <v>36112.7701155211</v>
      </c>
      <c r="BD41" s="25">
        <f ca="1" t="shared" si="305"/>
        <v>48830.4821690634</v>
      </c>
      <c r="BE41" s="25">
        <f ca="1" t="shared" ref="BE41:BI41" si="306">AZ41/Z41</f>
        <v>20273.1493702357</v>
      </c>
      <c r="BF41" s="25">
        <f ca="1" t="shared" si="306"/>
        <v>17482.144272464</v>
      </c>
      <c r="BG41" s="25">
        <f ca="1" t="shared" si="306"/>
        <v>18198.918038284</v>
      </c>
      <c r="BH41" s="25">
        <f ca="1" t="shared" si="306"/>
        <v>18520.1316885709</v>
      </c>
      <c r="BI41" s="25">
        <f ca="1" t="shared" si="306"/>
        <v>20296.154816816</v>
      </c>
      <c r="BJ41" s="25">
        <f ca="1" t="shared" si="26"/>
        <v>71835.3419999761</v>
      </c>
      <c r="BK41" s="25">
        <f ca="1" t="shared" si="27"/>
        <v>30615.8371077992</v>
      </c>
      <c r="BL41" s="25">
        <f ca="1" t="shared" si="28"/>
        <v>102451.179107775</v>
      </c>
      <c r="BM41" s="25">
        <f ca="1">BK41*'Ejercicio 3 - TIR'!$D$5</f>
        <v>15307.9185538996</v>
      </c>
      <c r="BN41" s="25">
        <f ca="1" t="shared" si="29"/>
        <v>87143.2605538757</v>
      </c>
      <c r="BO41" s="25">
        <f ca="1" t="shared" si="30"/>
        <v>36220.6766937096</v>
      </c>
      <c r="BP41" s="25">
        <f ca="1" t="shared" si="31"/>
        <v>-93484.6405095321</v>
      </c>
      <c r="BQ41" s="25">
        <f ca="1" t="shared" ref="BQ41:BT41" si="307">BE41</f>
        <v>20273.1493702357</v>
      </c>
      <c r="BR41" s="25">
        <f ca="1" t="shared" si="307"/>
        <v>17482.144272464</v>
      </c>
      <c r="BS41" s="25">
        <f ca="1" t="shared" si="307"/>
        <v>18198.918038284</v>
      </c>
      <c r="BT41" s="25">
        <f ca="1" t="shared" si="307"/>
        <v>18520.1316885709</v>
      </c>
      <c r="BU41" s="25">
        <f ca="1" t="shared" si="33"/>
        <v>56516.8315105257</v>
      </c>
      <c r="BV41" s="27">
        <f ca="1" t="shared" si="34"/>
        <v>10.2847840836783</v>
      </c>
    </row>
    <row r="42" ht="15" customHeight="1" spans="1:74">
      <c r="A42" s="23">
        <v>41</v>
      </c>
      <c r="B42" s="24">
        <f ca="1" t="shared" ref="B42:F42" si="308">RAND()</f>
        <v>0.877207456718041</v>
      </c>
      <c r="C42" s="25">
        <f ca="1">IF(B42&lt;=('Ejercicio 3 - TIR'!$D$13-'Ejercicio 3 - TIR'!$C$13)/('Ejercicio 3 - TIR'!$E$13-'Ejercicio 3 - TIR'!$C$13),'Ejercicio 3 - TIR'!$C$13+SQRT(('Ejercicio 3 - TIR'!$E$13-'Ejercicio 3 - TIR'!$C$13)*('Ejercicio 3 - TIR'!$D$13-'Ejercicio 3 - TIR'!$C$13)*B42),'Ejercicio 3 - TIR'!$E$13-SQRT(('Ejercicio 3 - TIR'!$E$13-'Ejercicio 3 - TIR'!$C$13)*('Ejercicio 3 - TIR'!$E$13-'Ejercicio 3 - TIR'!$D$13)*(1-B42)))</f>
        <v>87861.1758420203</v>
      </c>
      <c r="D42" s="24">
        <f ca="1" t="shared" si="308"/>
        <v>0.928567673494498</v>
      </c>
      <c r="E42" s="25">
        <f ca="1">IF(D42&lt;=('Ejercicio 3 - TIR'!$D$14-'Ejercicio 3 - TIR'!$C$14)/('Ejercicio 3 - TIR'!$E$14-'Ejercicio 3 - TIR'!$C$14),'Ejercicio 3 - TIR'!$C$14+SQRT(('Ejercicio 3 - TIR'!$E$14-'Ejercicio 3 - TIR'!$C$14)*('Ejercicio 3 - TIR'!$D$14-'Ejercicio 3 - TIR'!$C$14)*D42),'Ejercicio 3 - TIR'!$E$14-SQRT(('Ejercicio 3 - TIR'!$E$14-'Ejercicio 3 - TIR'!$C$14)*('Ejercicio 3 - TIR'!$E$14-'Ejercicio 3 - TIR'!$D$14)*(1-D42)))</f>
        <v>36726.6456079695</v>
      </c>
      <c r="F42" s="24">
        <f ca="1" t="shared" si="308"/>
        <v>0.632177935113942</v>
      </c>
      <c r="G42" s="25">
        <f ca="1">IF(F42&lt;=('Ejercicio 3 - TIR'!$D$18-'Ejercicio 3 - TIR'!$C$18)/('Ejercicio 3 - TIR'!$E$18-'Ejercicio 3 - TIR'!$C$18),'Ejercicio 3 - TIR'!$C$18+SQRT(('Ejercicio 3 - TIR'!$E$18-'Ejercicio 3 - TIR'!$C$18)*('Ejercicio 3 - TIR'!$D$18-'Ejercicio 3 - TIR'!$C$18)*F42),'Ejercicio 3 - TIR'!$E$18-SQRT(('Ejercicio 3 - TIR'!$E$18-'Ejercicio 3 - TIR'!$C$18)*('Ejercicio 3 - TIR'!$E$18-'Ejercicio 3 - TIR'!$D$18)*(1-F42)))</f>
        <v>39737.8996845876</v>
      </c>
      <c r="H42" s="24">
        <f ca="1" t="shared" ref="H42:L42" si="309">RAND()</f>
        <v>0.8965064126441</v>
      </c>
      <c r="I42" s="25">
        <f ca="1">IF(H42&lt;=('Ejercicio 3 - TIR'!$D$18-'Ejercicio 3 - TIR'!$C$18)/('Ejercicio 3 - TIR'!$E$18-'Ejercicio 3 - TIR'!$C$18),'Ejercicio 3 - TIR'!$C$18+SQRT(('Ejercicio 3 - TIR'!$E$18-'Ejercicio 3 - TIR'!$C$18)*('Ejercicio 3 - TIR'!$D$18-'Ejercicio 3 - TIR'!$C$18)*H42),'Ejercicio 3 - TIR'!$E$18-SQRT(('Ejercicio 3 - TIR'!$E$18-'Ejercicio 3 - TIR'!$C$18)*('Ejercicio 3 - TIR'!$E$18-'Ejercicio 3 - TIR'!$D$18)*(1-H42)))</f>
        <v>42213.9599694741</v>
      </c>
      <c r="J42" s="24">
        <f ca="1" t="shared" si="309"/>
        <v>0.405238502842026</v>
      </c>
      <c r="K42" s="25">
        <f ca="1">IF(J42&lt;=('Ejercicio 3 - TIR'!$D$18-'Ejercicio 3 - TIR'!$C$18)/('Ejercicio 3 - TIR'!$E$18-'Ejercicio 3 - TIR'!$C$18),'Ejercicio 3 - TIR'!$C$18+SQRT(('Ejercicio 3 - TIR'!$E$18-'Ejercicio 3 - TIR'!$C$18)*('Ejercicio 3 - TIR'!$D$18-'Ejercicio 3 - TIR'!$C$18)*J42),'Ejercicio 3 - TIR'!$E$18-SQRT(('Ejercicio 3 - TIR'!$E$18-'Ejercicio 3 - TIR'!$C$18)*('Ejercicio 3 - TIR'!$E$18-'Ejercicio 3 - TIR'!$D$18)*(1-J42)))</f>
        <v>37796.5232909486</v>
      </c>
      <c r="L42" s="24">
        <f ca="1" t="shared" si="309"/>
        <v>0.730592852195007</v>
      </c>
      <c r="M42" s="25">
        <f ca="1">IF(L42&lt;=('Ejercicio 3 - TIR'!$D$18-'Ejercicio 3 - TIR'!$C$18)/('Ejercicio 3 - TIR'!$E$18-'Ejercicio 3 - TIR'!$C$18),'Ejercicio 3 - TIR'!$C$18+SQRT(('Ejercicio 3 - TIR'!$E$18-'Ejercicio 3 - TIR'!$C$18)*('Ejercicio 3 - TIR'!$D$18-'Ejercicio 3 - TIR'!$C$18)*L42),'Ejercicio 3 - TIR'!$E$18-SQRT(('Ejercicio 3 - TIR'!$E$18-'Ejercicio 3 - TIR'!$C$18)*('Ejercicio 3 - TIR'!$E$18-'Ejercicio 3 - TIR'!$D$18)*(1-L42)))</f>
        <v>40504.9431499285</v>
      </c>
      <c r="N42" s="24">
        <f ca="1" t="shared" ref="N42:R42" si="310">RAND()</f>
        <v>0.654907604942104</v>
      </c>
      <c r="O42" s="25">
        <f ca="1">IF(N42&lt;=('Ejercicio 3 - TIR'!$D$18-'Ejercicio 3 - TIR'!$C$18)/('Ejercicio 3 - TIR'!$E$18-'Ejercicio 3 - TIR'!$C$18),'Ejercicio 3 - TIR'!$C$18+SQRT(('Ejercicio 3 - TIR'!$E$18-'Ejercicio 3 - TIR'!$C$18)*('Ejercicio 3 - TIR'!$D$18-'Ejercicio 3 - TIR'!$C$18)*N42),'Ejercicio 3 - TIR'!$E$18-SQRT(('Ejercicio 3 - TIR'!$E$18-'Ejercicio 3 - TIR'!$C$18)*('Ejercicio 3 - TIR'!$E$18-'Ejercicio 3 - TIR'!$D$18)*(1-N42)))</f>
        <v>39911.4146690226</v>
      </c>
      <c r="P42" s="24">
        <f ca="1" t="shared" si="310"/>
        <v>0.00436181184010365</v>
      </c>
      <c r="Q42" s="26">
        <f ca="1">IF(P42&lt;=('Ejercicio 3 - TIR'!$D$22-'Ejercicio 3 - TIR'!$C$22)/('Ejercicio 3 - TIR'!$E$22-'Ejercicio 3 - TIR'!$C$22),'Ejercicio 3 - TIR'!$C$22+SQRT(('Ejercicio 3 - TIR'!$E$22-'Ejercicio 3 - TIR'!$C$22)*('Ejercicio 3 - TIR'!$D$22-'Ejercicio 3 - TIR'!$C$22)*P42),'Ejercicio 3 - TIR'!$E$22-SQRT(('Ejercicio 3 - TIR'!$E$22-'Ejercicio 3 - TIR'!$C$22)*('Ejercicio 3 - TIR'!$E$22-'Ejercicio 3 - TIR'!$D$22)*(1-P42)))</f>
        <v>0.122802010226995</v>
      </c>
      <c r="R42" s="24">
        <f ca="1" t="shared" si="310"/>
        <v>0.34532052488609</v>
      </c>
      <c r="S42" s="26">
        <f ca="1">IF(R42&lt;=('Ejercicio 3 - TIR'!$D$23-'Ejercicio 3 - TIR'!$C$23)/('Ejercicio 3 - TIR'!$E$23-'Ejercicio 3 - TIR'!$C$23),'Ejercicio 3 - TIR'!$C$23+SQRT(('Ejercicio 3 - TIR'!$E$23-'Ejercicio 3 - TIR'!$C$23)*('Ejercicio 3 - TIR'!$D$23-'Ejercicio 3 - TIR'!$C$23)*R42),'Ejercicio 3 - TIR'!$E$23-SQRT(('Ejercicio 3 - TIR'!$E$23-'Ejercicio 3 - TIR'!$C$23)*('Ejercicio 3 - TIR'!$E$23-'Ejercicio 3 - TIR'!$D$23)*(1-R42)))</f>
        <v>0.144931444899864</v>
      </c>
      <c r="T42" s="24">
        <f ca="1" t="shared" ref="T42:X42" si="311">RAND()</f>
        <v>0.45277530224313</v>
      </c>
      <c r="U42" s="26">
        <f ca="1">IF(T42&lt;=('Ejercicio 3 - TIR'!$D$24-'Ejercicio 3 - TIR'!$C$24)/('Ejercicio 3 - TIR'!$E$24-'Ejercicio 3 - TIR'!$C$24),'Ejercicio 3 - TIR'!$C$24+SQRT(('Ejercicio 3 - TIR'!$E$24-'Ejercicio 3 - TIR'!$C$24)*('Ejercicio 3 - TIR'!$D$24-'Ejercicio 3 - TIR'!$C$24)*T42),'Ejercicio 3 - TIR'!$E$24-SQRT(('Ejercicio 3 - TIR'!$E$24-'Ejercicio 3 - TIR'!$C$24)*('Ejercicio 3 - TIR'!$E$24-'Ejercicio 3 - TIR'!$D$24)*(1-T42)))</f>
        <v>0.180856301225878</v>
      </c>
      <c r="V42" s="24">
        <f ca="1" t="shared" si="311"/>
        <v>0.896507612032962</v>
      </c>
      <c r="W42" s="26">
        <f ca="1">IF(V42&lt;=('Ejercicio 3 - TIR'!$D$25-'Ejercicio 3 - TIR'!$C$25)/('Ejercicio 3 - TIR'!$E$25-'Ejercicio 3 - TIR'!$C$25),'Ejercicio 3 - TIR'!$C$25+SQRT(('Ejercicio 3 - TIR'!$E$25-'Ejercicio 3 - TIR'!$C$25)*('Ejercicio 3 - TIR'!$D$25-'Ejercicio 3 - TIR'!$C$25)*V42),'Ejercicio 3 - TIR'!$E$25-SQRT(('Ejercicio 3 - TIR'!$E$25-'Ejercicio 3 - TIR'!$C$25)*('Ejercicio 3 - TIR'!$E$25-'Ejercicio 3 - TIR'!$D$25)*(1-V42)))</f>
        <v>0.230967833599807</v>
      </c>
      <c r="X42" s="24">
        <f ca="1" t="shared" si="311"/>
        <v>0.257819757284119</v>
      </c>
      <c r="Y42" s="26">
        <f ca="1">IF(X42&lt;=('Ejercicio 3 - TIR'!$D$26-'Ejercicio 3 - TIR'!$C$26)/('Ejercicio 3 - TIR'!$E$26-'Ejercicio 3 - TIR'!$C$26),'Ejercicio 3 - TIR'!$C$26+SQRT(('Ejercicio 3 - TIR'!$E$26-'Ejercicio 3 - TIR'!$C$26)*('Ejercicio 3 - TIR'!$D$26-'Ejercicio 3 - TIR'!$C$26)*X42),'Ejercicio 3 - TIR'!$E$26-SQRT(('Ejercicio 3 - TIR'!$E$26-'Ejercicio 3 - TIR'!$C$26)*('Ejercicio 3 - TIR'!$E$26-'Ejercicio 3 - TIR'!$D$26)*(1-X42)))</f>
        <v>0.216383959988355</v>
      </c>
      <c r="Z42" s="24">
        <f ca="1" t="shared" si="4"/>
        <v>1.122802010227</v>
      </c>
      <c r="AA42" s="24">
        <f ca="1" t="shared" si="5"/>
        <v>1.28553132790567</v>
      </c>
      <c r="AB42" s="24">
        <f ca="1" t="shared" si="6"/>
        <v>1.51802776898068</v>
      </c>
      <c r="AC42" s="24">
        <f ca="1" t="shared" si="7"/>
        <v>1.86864335412649</v>
      </c>
      <c r="AD42" s="24">
        <f ca="1" t="shared" si="8"/>
        <v>2.2729878028983</v>
      </c>
      <c r="AE42" s="23">
        <f ca="1" t="shared" si="9"/>
        <v>4510.10590955311</v>
      </c>
      <c r="AF42" s="23">
        <f ca="1" t="shared" si="10"/>
        <v>5163.76207567605</v>
      </c>
      <c r="AG42" s="23">
        <f ca="1" t="shared" si="11"/>
        <v>6097.66098509329</v>
      </c>
      <c r="AH42" s="23">
        <f ca="1" t="shared" si="12"/>
        <v>7506.02453284635</v>
      </c>
      <c r="AI42" s="23">
        <f ca="1" t="shared" si="13"/>
        <v>9130.20784503338</v>
      </c>
      <c r="AJ42" s="25">
        <f ca="1" t="shared" si="14"/>
        <v>44617.7936480536</v>
      </c>
      <c r="AK42" s="25">
        <f ca="1" t="shared" si="15"/>
        <v>54267.3680157147</v>
      </c>
      <c r="AL42" s="25">
        <f ca="1" t="shared" si="16"/>
        <v>57376.1719265848</v>
      </c>
      <c r="AM42" s="25">
        <f ca="1" t="shared" si="17"/>
        <v>75689.2928263853</v>
      </c>
      <c r="AN42" s="25">
        <f ca="1" t="shared" si="18"/>
        <v>90718.1587391047</v>
      </c>
      <c r="AO42" s="25">
        <f ca="1">C42/'Ejercicio 3 - TIR'!$D$7</f>
        <v>17572.2351684041</v>
      </c>
      <c r="AP42" s="25">
        <f ca="1" t="shared" si="19"/>
        <v>27045.5584796496</v>
      </c>
      <c r="AQ42" s="25">
        <f ca="1" t="shared" si="20"/>
        <v>36695.1328473107</v>
      </c>
      <c r="AR42" s="25">
        <f ca="1" t="shared" si="21"/>
        <v>39803.9367581808</v>
      </c>
      <c r="AS42" s="25">
        <f ca="1" t="shared" si="22"/>
        <v>58117.0576579812</v>
      </c>
      <c r="AT42" s="25">
        <f ca="1" t="shared" si="23"/>
        <v>73145.9235707006</v>
      </c>
      <c r="AU42" s="25">
        <f ca="1">AP42*'Ejercicio 3 - TIR'!$D$5</f>
        <v>13522.7792398248</v>
      </c>
      <c r="AV42" s="25">
        <f ca="1">AQ42*'Ejercicio 3 - TIR'!$D$5</f>
        <v>18347.5664236553</v>
      </c>
      <c r="AW42" s="25">
        <f ca="1">AR42*'Ejercicio 3 - TIR'!$D$5</f>
        <v>19901.9683790904</v>
      </c>
      <c r="AX42" s="25">
        <f ca="1">AS42*'Ejercicio 3 - TIR'!$D$5</f>
        <v>29058.5288289906</v>
      </c>
      <c r="AY42" s="25">
        <f ca="1">AT42*'Ejercicio 3 - TIR'!$D$5</f>
        <v>36572.9617853503</v>
      </c>
      <c r="AZ42" s="25">
        <f ca="1" t="shared" ref="AZ42:BD42" si="312">AJ42-AU42-AE42</f>
        <v>26584.9084986757</v>
      </c>
      <c r="BA42" s="25">
        <f ca="1" t="shared" si="312"/>
        <v>30756.0395163833</v>
      </c>
      <c r="BB42" s="25">
        <f ca="1" t="shared" si="312"/>
        <v>31376.5425624012</v>
      </c>
      <c r="BC42" s="25">
        <f ca="1" t="shared" si="312"/>
        <v>39124.7394645483</v>
      </c>
      <c r="BD42" s="25">
        <f ca="1" t="shared" si="312"/>
        <v>45014.989108721</v>
      </c>
      <c r="BE42" s="25">
        <f ca="1" t="shared" ref="BE42:BI42" si="313">AZ42/Z42</f>
        <v>23677.2897238589</v>
      </c>
      <c r="BF42" s="25">
        <f ca="1" t="shared" si="313"/>
        <v>23924.768575255</v>
      </c>
      <c r="BG42" s="25">
        <f ca="1" t="shared" si="313"/>
        <v>20669.2810260446</v>
      </c>
      <c r="BH42" s="25">
        <f ca="1" t="shared" si="313"/>
        <v>20937.5102949152</v>
      </c>
      <c r="BI42" s="25">
        <f ca="1" t="shared" si="313"/>
        <v>19804.3249732014</v>
      </c>
      <c r="BJ42" s="25">
        <f ca="1" t="shared" si="26"/>
        <v>83479.2175082832</v>
      </c>
      <c r="BK42" s="25">
        <f ca="1" t="shared" si="27"/>
        <v>39941.476207443</v>
      </c>
      <c r="BL42" s="25">
        <f ca="1" t="shared" si="28"/>
        <v>123420.693715726</v>
      </c>
      <c r="BM42" s="25">
        <f ca="1">BK42*'Ejercicio 3 - TIR'!$D$5</f>
        <v>19970.7381037215</v>
      </c>
      <c r="BN42" s="25">
        <f ca="1" t="shared" si="29"/>
        <v>103449.955612005</v>
      </c>
      <c r="BO42" s="25">
        <f ca="1" t="shared" si="30"/>
        <v>45512.7631921715</v>
      </c>
      <c r="BP42" s="25">
        <f ca="1" t="shared" si="31"/>
        <v>-124587.82144999</v>
      </c>
      <c r="BQ42" s="25">
        <f ca="1" t="shared" ref="BQ42:BT42" si="314">BE42</f>
        <v>23677.2897238589</v>
      </c>
      <c r="BR42" s="25">
        <f ca="1" t="shared" si="314"/>
        <v>23924.768575255</v>
      </c>
      <c r="BS42" s="25">
        <f ca="1" t="shared" si="314"/>
        <v>20669.2810260446</v>
      </c>
      <c r="BT42" s="25">
        <f ca="1" t="shared" si="314"/>
        <v>20937.5102949152</v>
      </c>
      <c r="BU42" s="25">
        <f ca="1" t="shared" si="33"/>
        <v>65317.0881653729</v>
      </c>
      <c r="BV42" s="27">
        <f ca="1" t="shared" si="34"/>
        <v>6.44869974430833</v>
      </c>
    </row>
    <row r="43" ht="15" customHeight="1" spans="1:74">
      <c r="A43" s="23">
        <v>42</v>
      </c>
      <c r="B43" s="24">
        <f ca="1" t="shared" ref="B43:F43" si="315">RAND()</f>
        <v>0.56247118603027</v>
      </c>
      <c r="C43" s="25">
        <f ca="1">IF(B43&lt;=('Ejercicio 3 - TIR'!$D$13-'Ejercicio 3 - TIR'!$C$13)/('Ejercicio 3 - TIR'!$E$13-'Ejercicio 3 - TIR'!$C$13),'Ejercicio 3 - TIR'!$C$13+SQRT(('Ejercicio 3 - TIR'!$E$13-'Ejercicio 3 - TIR'!$C$13)*('Ejercicio 3 - TIR'!$D$13-'Ejercicio 3 - TIR'!$C$13)*B43),'Ejercicio 3 - TIR'!$E$13-SQRT(('Ejercicio 3 - TIR'!$E$13-'Ejercicio 3 - TIR'!$C$13)*('Ejercicio 3 - TIR'!$E$13-'Ejercicio 3 - TIR'!$D$13)*(1-B43)))</f>
        <v>77086.3670108017</v>
      </c>
      <c r="D43" s="24">
        <f ca="1" t="shared" si="315"/>
        <v>0.155378320188834</v>
      </c>
      <c r="E43" s="25">
        <f ca="1">IF(D43&lt;=('Ejercicio 3 - TIR'!$D$14-'Ejercicio 3 - TIR'!$C$14)/('Ejercicio 3 - TIR'!$E$14-'Ejercicio 3 - TIR'!$C$14),'Ejercicio 3 - TIR'!$C$14+SQRT(('Ejercicio 3 - TIR'!$E$14-'Ejercicio 3 - TIR'!$C$14)*('Ejercicio 3 - TIR'!$D$14-'Ejercicio 3 - TIR'!$C$14)*D43),'Ejercicio 3 - TIR'!$E$14-SQRT(('Ejercicio 3 - TIR'!$E$14-'Ejercicio 3 - TIR'!$C$14)*('Ejercicio 3 - TIR'!$E$14-'Ejercicio 3 - TIR'!$D$14)*(1-D43)))</f>
        <v>28413.7038556621</v>
      </c>
      <c r="F43" s="24">
        <f ca="1" t="shared" si="315"/>
        <v>0.339541918471792</v>
      </c>
      <c r="G43" s="25">
        <f ca="1">IF(F43&lt;=('Ejercicio 3 - TIR'!$D$18-'Ejercicio 3 - TIR'!$C$18)/('Ejercicio 3 - TIR'!$E$18-'Ejercicio 3 - TIR'!$C$18),'Ejercicio 3 - TIR'!$C$18+SQRT(('Ejercicio 3 - TIR'!$E$18-'Ejercicio 3 - TIR'!$C$18)*('Ejercicio 3 - TIR'!$D$18-'Ejercicio 3 - TIR'!$C$18)*F43),'Ejercicio 3 - TIR'!$E$18-SQRT(('Ejercicio 3 - TIR'!$E$18-'Ejercicio 3 - TIR'!$C$18)*('Ejercicio 3 - TIR'!$E$18-'Ejercicio 3 - TIR'!$D$18)*(1-F43)))</f>
        <v>37136.6159887421</v>
      </c>
      <c r="H43" s="24">
        <f ca="1" t="shared" ref="H43:L43" si="316">RAND()</f>
        <v>0.0799115312465781</v>
      </c>
      <c r="I43" s="25">
        <f ca="1">IF(H43&lt;=('Ejercicio 3 - TIR'!$D$18-'Ejercicio 3 - TIR'!$C$18)/('Ejercicio 3 - TIR'!$E$18-'Ejercicio 3 - TIR'!$C$18),'Ejercicio 3 - TIR'!$C$18+SQRT(('Ejercicio 3 - TIR'!$E$18-'Ejercicio 3 - TIR'!$C$18)*('Ejercicio 3 - TIR'!$D$18-'Ejercicio 3 - TIR'!$C$18)*H43),'Ejercicio 3 - TIR'!$E$18-SQRT(('Ejercicio 3 - TIR'!$E$18-'Ejercicio 3 - TIR'!$C$18)*('Ejercicio 3 - TIR'!$E$18-'Ejercicio 3 - TIR'!$D$18)*(1-H43)))</f>
        <v>33462.1856806051</v>
      </c>
      <c r="J43" s="24">
        <f ca="1" t="shared" si="316"/>
        <v>0.752262902588884</v>
      </c>
      <c r="K43" s="25">
        <f ca="1">IF(J43&lt;=('Ejercicio 3 - TIR'!$D$18-'Ejercicio 3 - TIR'!$C$18)/('Ejercicio 3 - TIR'!$E$18-'Ejercicio 3 - TIR'!$C$18),'Ejercicio 3 - TIR'!$C$18+SQRT(('Ejercicio 3 - TIR'!$E$18-'Ejercicio 3 - TIR'!$C$18)*('Ejercicio 3 - TIR'!$D$18-'Ejercicio 3 - TIR'!$C$18)*J43),'Ejercicio 3 - TIR'!$E$18-SQRT(('Ejercicio 3 - TIR'!$E$18-'Ejercicio 3 - TIR'!$C$18)*('Ejercicio 3 - TIR'!$E$18-'Ejercicio 3 - TIR'!$D$18)*(1-J43)))</f>
        <v>40689.5148410146</v>
      </c>
      <c r="L43" s="24">
        <f ca="1" t="shared" si="316"/>
        <v>0.0163109465980784</v>
      </c>
      <c r="M43" s="25">
        <f ca="1">IF(L43&lt;=('Ejercicio 3 - TIR'!$D$18-'Ejercicio 3 - TIR'!$C$18)/('Ejercicio 3 - TIR'!$E$18-'Ejercicio 3 - TIR'!$C$18),'Ejercicio 3 - TIR'!$C$18+SQRT(('Ejercicio 3 - TIR'!$E$18-'Ejercicio 3 - TIR'!$C$18)*('Ejercicio 3 - TIR'!$D$18-'Ejercicio 3 - TIR'!$C$18)*L43),'Ejercicio 3 - TIR'!$E$18-SQRT(('Ejercicio 3 - TIR'!$E$18-'Ejercicio 3 - TIR'!$C$18)*('Ejercicio 3 - TIR'!$E$18-'Ejercicio 3 - TIR'!$D$18)*(1-L43)))</f>
        <v>31564.1745394015</v>
      </c>
      <c r="N43" s="24">
        <f ca="1" t="shared" ref="N43:R43" si="317">RAND()</f>
        <v>0.476954296945282</v>
      </c>
      <c r="O43" s="25">
        <f ca="1">IF(N43&lt;=('Ejercicio 3 - TIR'!$D$18-'Ejercicio 3 - TIR'!$C$18)/('Ejercicio 3 - TIR'!$E$18-'Ejercicio 3 - TIR'!$C$18),'Ejercicio 3 - TIR'!$C$18+SQRT(('Ejercicio 3 - TIR'!$E$18-'Ejercicio 3 - TIR'!$C$18)*('Ejercicio 3 - TIR'!$D$18-'Ejercicio 3 - TIR'!$C$18)*N43),'Ejercicio 3 - TIR'!$E$18-SQRT(('Ejercicio 3 - TIR'!$E$18-'Ejercicio 3 - TIR'!$C$18)*('Ejercicio 3 - TIR'!$E$18-'Ejercicio 3 - TIR'!$D$18)*(1-N43)))</f>
        <v>38458.3180681382</v>
      </c>
      <c r="P43" s="24">
        <f ca="1" t="shared" si="317"/>
        <v>0.720266353734674</v>
      </c>
      <c r="Q43" s="26">
        <f ca="1">IF(P43&lt;=('Ejercicio 3 - TIR'!$D$22-'Ejercicio 3 - TIR'!$C$22)/('Ejercicio 3 - TIR'!$E$22-'Ejercicio 3 - TIR'!$C$22),'Ejercicio 3 - TIR'!$C$22+SQRT(('Ejercicio 3 - TIR'!$E$22-'Ejercicio 3 - TIR'!$C$22)*('Ejercicio 3 - TIR'!$D$22-'Ejercicio 3 - TIR'!$C$22)*P43),'Ejercicio 3 - TIR'!$E$22-SQRT(('Ejercicio 3 - TIR'!$E$22-'Ejercicio 3 - TIR'!$C$22)*('Ejercicio 3 - TIR'!$E$22-'Ejercicio 3 - TIR'!$D$22)*(1-P43)))</f>
        <v>0.157560736124427</v>
      </c>
      <c r="R43" s="24">
        <f ca="1" t="shared" si="317"/>
        <v>0.554235974658737</v>
      </c>
      <c r="S43" s="26">
        <f ca="1">IF(R43&lt;=('Ejercicio 3 - TIR'!$D$23-'Ejercicio 3 - TIR'!$C$23)/('Ejercicio 3 - TIR'!$E$23-'Ejercicio 3 - TIR'!$C$23),'Ejercicio 3 - TIR'!$C$23+SQRT(('Ejercicio 3 - TIR'!$E$23-'Ejercicio 3 - TIR'!$C$23)*('Ejercicio 3 - TIR'!$D$23-'Ejercicio 3 - TIR'!$C$23)*R43),'Ejercicio 3 - TIR'!$E$23-SQRT(('Ejercicio 3 - TIR'!$E$23-'Ejercicio 3 - TIR'!$C$23)*('Ejercicio 3 - TIR'!$E$23-'Ejercicio 3 - TIR'!$D$23)*(1-R43)))</f>
        <v>0.151673771066125</v>
      </c>
      <c r="T43" s="24">
        <f ca="1" t="shared" ref="T43:X43" si="318">RAND()</f>
        <v>0.784964486446862</v>
      </c>
      <c r="U43" s="26">
        <f ca="1">IF(T43&lt;=('Ejercicio 3 - TIR'!$D$24-'Ejercicio 3 - TIR'!$C$24)/('Ejercicio 3 - TIR'!$E$24-'Ejercicio 3 - TIR'!$C$24),'Ejercicio 3 - TIR'!$C$24+SQRT(('Ejercicio 3 - TIR'!$E$24-'Ejercicio 3 - TIR'!$C$24)*('Ejercicio 3 - TIR'!$D$24-'Ejercicio 3 - TIR'!$C$24)*T43),'Ejercicio 3 - TIR'!$E$24-SQRT(('Ejercicio 3 - TIR'!$E$24-'Ejercicio 3 - TIR'!$C$24)*('Ejercicio 3 - TIR'!$E$24-'Ejercicio 3 - TIR'!$D$24)*(1-T43)))</f>
        <v>0.195462285396786</v>
      </c>
      <c r="V43" s="24">
        <f ca="1" t="shared" si="318"/>
        <v>0.974336134148553</v>
      </c>
      <c r="W43" s="26">
        <f ca="1">IF(V43&lt;=('Ejercicio 3 - TIR'!$D$25-'Ejercicio 3 - TIR'!$C$25)/('Ejercicio 3 - TIR'!$E$25-'Ejercicio 3 - TIR'!$C$25),'Ejercicio 3 - TIR'!$C$25+SQRT(('Ejercicio 3 - TIR'!$E$25-'Ejercicio 3 - TIR'!$C$25)*('Ejercicio 3 - TIR'!$D$25-'Ejercicio 3 - TIR'!$C$25)*V43),'Ejercicio 3 - TIR'!$E$25-SQRT(('Ejercicio 3 - TIR'!$E$25-'Ejercicio 3 - TIR'!$C$25)*('Ejercicio 3 - TIR'!$E$25-'Ejercicio 3 - TIR'!$D$25)*(1-V43)))</f>
        <v>0.240522472343482</v>
      </c>
      <c r="X43" s="24">
        <f ca="1" t="shared" si="318"/>
        <v>0.249688019851641</v>
      </c>
      <c r="Y43" s="26">
        <f ca="1">IF(X43&lt;=('Ejercicio 3 - TIR'!$D$26-'Ejercicio 3 - TIR'!$C$26)/('Ejercicio 3 - TIR'!$E$26-'Ejercicio 3 - TIR'!$C$26),'Ejercicio 3 - TIR'!$C$26+SQRT(('Ejercicio 3 - TIR'!$E$26-'Ejercicio 3 - TIR'!$C$26)*('Ejercicio 3 - TIR'!$D$26-'Ejercicio 3 - TIR'!$C$26)*X43),'Ejercicio 3 - TIR'!$E$26-SQRT(('Ejercicio 3 - TIR'!$E$26-'Ejercicio 3 - TIR'!$C$26)*('Ejercicio 3 - TIR'!$E$26-'Ejercicio 3 - TIR'!$D$26)*(1-X43)))</f>
        <v>0.215964546088839</v>
      </c>
      <c r="Z43" s="24">
        <f ca="1" t="shared" si="4"/>
        <v>1.15756073612443</v>
      </c>
      <c r="AA43" s="24">
        <f ca="1" t="shared" si="5"/>
        <v>1.3331323382105</v>
      </c>
      <c r="AB43" s="24">
        <f ca="1" t="shared" si="6"/>
        <v>1.59370943177348</v>
      </c>
      <c r="AC43" s="24">
        <f ca="1" t="shared" si="7"/>
        <v>1.97703236450077</v>
      </c>
      <c r="AD43" s="24">
        <f ca="1" t="shared" si="8"/>
        <v>2.40400126170312</v>
      </c>
      <c r="AE43" s="23">
        <f ca="1" t="shared" si="9"/>
        <v>4476.8840955196</v>
      </c>
      <c r="AF43" s="23">
        <f ca="1" t="shared" si="10"/>
        <v>5155.90998891302</v>
      </c>
      <c r="AG43" s="23">
        <f ca="1" t="shared" si="11"/>
        <v>6163.69593864607</v>
      </c>
      <c r="AH43" s="23">
        <f ca="1" t="shared" si="12"/>
        <v>7646.2033245827</v>
      </c>
      <c r="AI43" s="23">
        <f ca="1" t="shared" si="13"/>
        <v>9297.51215487918</v>
      </c>
      <c r="AJ43" s="25">
        <f ca="1" t="shared" si="14"/>
        <v>42987.8885410984</v>
      </c>
      <c r="AK43" s="25">
        <f ca="1" t="shared" si="15"/>
        <v>44609.5218380189</v>
      </c>
      <c r="AL43" s="25">
        <f ca="1" t="shared" si="16"/>
        <v>64847.2635764121</v>
      </c>
      <c r="AM43" s="25">
        <f ca="1" t="shared" si="17"/>
        <v>62403.3946231478</v>
      </c>
      <c r="AN43" s="25">
        <f ca="1" t="shared" si="18"/>
        <v>92453.845158784</v>
      </c>
      <c r="AO43" s="25">
        <f ca="1">C43/'Ejercicio 3 - TIR'!$D$7</f>
        <v>15417.2734021603</v>
      </c>
      <c r="AP43" s="25">
        <f ca="1" t="shared" si="19"/>
        <v>27570.6151389381</v>
      </c>
      <c r="AQ43" s="25">
        <f ca="1" t="shared" si="20"/>
        <v>29192.2484358586</v>
      </c>
      <c r="AR43" s="25">
        <f ca="1" t="shared" si="21"/>
        <v>49429.9901742517</v>
      </c>
      <c r="AS43" s="25">
        <f ca="1" t="shared" si="22"/>
        <v>46986.1212209875</v>
      </c>
      <c r="AT43" s="25">
        <f ca="1" t="shared" si="23"/>
        <v>77036.5717566237</v>
      </c>
      <c r="AU43" s="25">
        <f ca="1">AP43*'Ejercicio 3 - TIR'!$D$5</f>
        <v>13785.307569469</v>
      </c>
      <c r="AV43" s="25">
        <f ca="1">AQ43*'Ejercicio 3 - TIR'!$D$5</f>
        <v>14596.1242179293</v>
      </c>
      <c r="AW43" s="25">
        <f ca="1">AR43*'Ejercicio 3 - TIR'!$D$5</f>
        <v>24714.9950871259</v>
      </c>
      <c r="AX43" s="25">
        <f ca="1">AS43*'Ejercicio 3 - TIR'!$D$5</f>
        <v>23493.0606104937</v>
      </c>
      <c r="AY43" s="25">
        <f ca="1">AT43*'Ejercicio 3 - TIR'!$D$5</f>
        <v>38518.2858783118</v>
      </c>
      <c r="AZ43" s="25">
        <f ca="1" t="shared" ref="AZ43:BD43" si="319">AJ43-AU43-AE43</f>
        <v>24725.6968761098</v>
      </c>
      <c r="BA43" s="25">
        <f ca="1" t="shared" si="319"/>
        <v>24857.4876311766</v>
      </c>
      <c r="BB43" s="25">
        <f ca="1" t="shared" si="319"/>
        <v>33968.5725506401</v>
      </c>
      <c r="BC43" s="25">
        <f ca="1" t="shared" si="319"/>
        <v>31264.1306880714</v>
      </c>
      <c r="BD43" s="25">
        <f ca="1" t="shared" si="319"/>
        <v>44638.047125593</v>
      </c>
      <c r="BE43" s="25">
        <f ca="1" t="shared" ref="BE43:BI43" si="320">AZ43/Z43</f>
        <v>21360.1723905155</v>
      </c>
      <c r="BF43" s="25">
        <f ca="1" t="shared" si="320"/>
        <v>18645.9265286022</v>
      </c>
      <c r="BG43" s="25">
        <f ca="1" t="shared" si="320"/>
        <v>21314.1566921894</v>
      </c>
      <c r="BH43" s="25">
        <f ca="1" t="shared" si="320"/>
        <v>15813.6666093304</v>
      </c>
      <c r="BI43" s="25">
        <f ca="1" t="shared" si="320"/>
        <v>18568.2294916805</v>
      </c>
      <c r="BJ43" s="25">
        <f ca="1" t="shared" si="26"/>
        <v>68306.5799186706</v>
      </c>
      <c r="BK43" s="25">
        <f ca="1" t="shared" si="27"/>
        <v>37063.1447108154</v>
      </c>
      <c r="BL43" s="25">
        <f ca="1" t="shared" si="28"/>
        <v>105369.724629486</v>
      </c>
      <c r="BM43" s="25">
        <f ca="1">BK43*'Ejercicio 3 - TIR'!$D$5</f>
        <v>18531.5723554077</v>
      </c>
      <c r="BN43" s="25">
        <f ca="1" t="shared" si="29"/>
        <v>86838.1522740783</v>
      </c>
      <c r="BO43" s="25">
        <f ca="1" t="shared" si="30"/>
        <v>36122.3405567423</v>
      </c>
      <c r="BP43" s="25">
        <f ca="1" t="shared" si="31"/>
        <v>-105500.070866464</v>
      </c>
      <c r="BQ43" s="25">
        <f ca="1" t="shared" ref="BQ43:BT43" si="321">BE43</f>
        <v>21360.1723905155</v>
      </c>
      <c r="BR43" s="25">
        <f ca="1" t="shared" si="321"/>
        <v>18645.9265286022</v>
      </c>
      <c r="BS43" s="25">
        <f ca="1" t="shared" si="321"/>
        <v>21314.1566921894</v>
      </c>
      <c r="BT43" s="25">
        <f ca="1" t="shared" si="321"/>
        <v>15813.6666093304</v>
      </c>
      <c r="BU43" s="25">
        <f ca="1" t="shared" si="33"/>
        <v>54690.5700484228</v>
      </c>
      <c r="BV43" s="27">
        <f ca="1" t="shared" si="34"/>
        <v>6.75701368713828</v>
      </c>
    </row>
    <row r="44" ht="15" customHeight="1" spans="1:74">
      <c r="A44" s="23">
        <v>43</v>
      </c>
      <c r="B44" s="24">
        <f ca="1" t="shared" ref="B44:F44" si="322">RAND()</f>
        <v>0.101561672168316</v>
      </c>
      <c r="C44" s="25">
        <f ca="1">IF(B44&lt;=('Ejercicio 3 - TIR'!$D$13-'Ejercicio 3 - TIR'!$C$13)/('Ejercicio 3 - TIR'!$E$13-'Ejercicio 3 - TIR'!$C$13),'Ejercicio 3 - TIR'!$C$13+SQRT(('Ejercicio 3 - TIR'!$E$13-'Ejercicio 3 - TIR'!$C$13)*('Ejercicio 3 - TIR'!$D$13-'Ejercicio 3 - TIR'!$C$13)*B44),'Ejercicio 3 - TIR'!$E$13-SQRT(('Ejercicio 3 - TIR'!$E$13-'Ejercicio 3 - TIR'!$C$13)*('Ejercicio 3 - TIR'!$E$13-'Ejercicio 3 - TIR'!$D$13)*(1-B44)))</f>
        <v>66373.748415754</v>
      </c>
      <c r="D44" s="24">
        <f ca="1" t="shared" si="322"/>
        <v>0.648329425073988</v>
      </c>
      <c r="E44" s="25">
        <f ca="1">IF(D44&lt;=('Ejercicio 3 - TIR'!$D$14-'Ejercicio 3 - TIR'!$C$14)/('Ejercicio 3 - TIR'!$E$14-'Ejercicio 3 - TIR'!$C$14),'Ejercicio 3 - TIR'!$C$14+SQRT(('Ejercicio 3 - TIR'!$E$14-'Ejercicio 3 - TIR'!$C$14)*('Ejercicio 3 - TIR'!$D$14-'Ejercicio 3 - TIR'!$C$14)*D44),'Ejercicio 3 - TIR'!$E$14-SQRT(('Ejercicio 3 - TIR'!$E$14-'Ejercicio 3 - TIR'!$C$14)*('Ejercicio 3 - TIR'!$E$14-'Ejercicio 3 - TIR'!$D$14)*(1-D44)))</f>
        <v>32737.0401185948</v>
      </c>
      <c r="F44" s="24">
        <f ca="1" t="shared" si="322"/>
        <v>0.212338032974056</v>
      </c>
      <c r="G44" s="25">
        <f ca="1">IF(F44&lt;=('Ejercicio 3 - TIR'!$D$18-'Ejercicio 3 - TIR'!$C$18)/('Ejercicio 3 - TIR'!$E$18-'Ejercicio 3 - TIR'!$C$18),'Ejercicio 3 - TIR'!$C$18+SQRT(('Ejercicio 3 - TIR'!$E$18-'Ejercicio 3 - TIR'!$C$18)*('Ejercicio 3 - TIR'!$D$18-'Ejercicio 3 - TIR'!$C$18)*F44),'Ejercicio 3 - TIR'!$E$18-SQRT(('Ejercicio 3 - TIR'!$E$18-'Ejercicio 3 - TIR'!$C$18)*('Ejercicio 3 - TIR'!$E$18-'Ejercicio 3 - TIR'!$D$18)*(1-F44)))</f>
        <v>35643.6428790373</v>
      </c>
      <c r="H44" s="24">
        <f ca="1" t="shared" ref="H44:L44" si="323">RAND()</f>
        <v>0.888599493730458</v>
      </c>
      <c r="I44" s="25">
        <f ca="1">IF(H44&lt;=('Ejercicio 3 - TIR'!$D$18-'Ejercicio 3 - TIR'!$C$18)/('Ejercicio 3 - TIR'!$E$18-'Ejercicio 3 - TIR'!$C$18),'Ejercicio 3 - TIR'!$C$18+SQRT(('Ejercicio 3 - TIR'!$E$18-'Ejercicio 3 - TIR'!$C$18)*('Ejercicio 3 - TIR'!$D$18-'Ejercicio 3 - TIR'!$C$18)*H44),'Ejercicio 3 - TIR'!$E$18-SQRT(('Ejercicio 3 - TIR'!$E$18-'Ejercicio 3 - TIR'!$C$18)*('Ejercicio 3 - TIR'!$E$18-'Ejercicio 3 - TIR'!$D$18)*(1-H44)))</f>
        <v>42109.4917453473</v>
      </c>
      <c r="J44" s="24">
        <f ca="1" t="shared" si="323"/>
        <v>0.969210638305141</v>
      </c>
      <c r="K44" s="25">
        <f ca="1">IF(J44&lt;=('Ejercicio 3 - TIR'!$D$18-'Ejercicio 3 - TIR'!$C$18)/('Ejercicio 3 - TIR'!$E$18-'Ejercicio 3 - TIR'!$C$18),'Ejercicio 3 - TIR'!$C$18+SQRT(('Ejercicio 3 - TIR'!$E$18-'Ejercicio 3 - TIR'!$C$18)*('Ejercicio 3 - TIR'!$D$18-'Ejercicio 3 - TIR'!$C$18)*J44),'Ejercicio 3 - TIR'!$E$18-SQRT(('Ejercicio 3 - TIR'!$E$18-'Ejercicio 3 - TIR'!$C$18)*('Ejercicio 3 - TIR'!$E$18-'Ejercicio 3 - TIR'!$D$18)*(1-J44)))</f>
        <v>43480.3940882208</v>
      </c>
      <c r="L44" s="24">
        <f ca="1" t="shared" si="323"/>
        <v>0.397431988488444</v>
      </c>
      <c r="M44" s="25">
        <f ca="1">IF(L44&lt;=('Ejercicio 3 - TIR'!$D$18-'Ejercicio 3 - TIR'!$C$18)/('Ejercicio 3 - TIR'!$E$18-'Ejercicio 3 - TIR'!$C$18),'Ejercicio 3 - TIR'!$C$18+SQRT(('Ejercicio 3 - TIR'!$E$18-'Ejercicio 3 - TIR'!$C$18)*('Ejercicio 3 - TIR'!$D$18-'Ejercicio 3 - TIR'!$C$18)*L44),'Ejercicio 3 - TIR'!$E$18-SQRT(('Ejercicio 3 - TIR'!$E$18-'Ejercicio 3 - TIR'!$C$18)*('Ejercicio 3 - TIR'!$E$18-'Ejercicio 3 - TIR'!$D$18)*(1-L44)))</f>
        <v>37721.061991285</v>
      </c>
      <c r="N44" s="24">
        <f ca="1" t="shared" ref="N44:R44" si="324">RAND()</f>
        <v>0.92053157941239</v>
      </c>
      <c r="O44" s="25">
        <f ca="1">IF(N44&lt;=('Ejercicio 3 - TIR'!$D$18-'Ejercicio 3 - TIR'!$C$18)/('Ejercicio 3 - TIR'!$E$18-'Ejercicio 3 - TIR'!$C$18),'Ejercicio 3 - TIR'!$C$18+SQRT(('Ejercicio 3 - TIR'!$E$18-'Ejercicio 3 - TIR'!$C$18)*('Ejercicio 3 - TIR'!$D$18-'Ejercicio 3 - TIR'!$C$18)*N44),'Ejercicio 3 - TIR'!$E$18-SQRT(('Ejercicio 3 - TIR'!$E$18-'Ejercicio 3 - TIR'!$C$18)*('Ejercicio 3 - TIR'!$E$18-'Ejercicio 3 - TIR'!$D$18)*(1-N44)))</f>
        <v>42558.6619357265</v>
      </c>
      <c r="P44" s="24">
        <f ca="1" t="shared" si="324"/>
        <v>0.853048605857995</v>
      </c>
      <c r="Q44" s="26">
        <f ca="1">IF(P44&lt;=('Ejercicio 3 - TIR'!$D$22-'Ejercicio 3 - TIR'!$C$22)/('Ejercicio 3 - TIR'!$E$22-'Ejercicio 3 - TIR'!$C$22),'Ejercicio 3 - TIR'!$C$22+SQRT(('Ejercicio 3 - TIR'!$E$22-'Ejercicio 3 - TIR'!$C$22)*('Ejercicio 3 - TIR'!$D$22-'Ejercicio 3 - TIR'!$C$22)*P44),'Ejercicio 3 - TIR'!$E$22-SQRT(('Ejercicio 3 - TIR'!$E$22-'Ejercicio 3 - TIR'!$C$22)*('Ejercicio 3 - TIR'!$E$22-'Ejercicio 3 - TIR'!$D$22)*(1-P44)))</f>
        <v>0.163736159449392</v>
      </c>
      <c r="R44" s="24">
        <f ca="1" t="shared" si="324"/>
        <v>0.323711232780453</v>
      </c>
      <c r="S44" s="26">
        <f ca="1">IF(R44&lt;=('Ejercicio 3 - TIR'!$D$23-'Ejercicio 3 - TIR'!$C$23)/('Ejercicio 3 - TIR'!$E$23-'Ejercicio 3 - TIR'!$C$23),'Ejercicio 3 - TIR'!$C$23+SQRT(('Ejercicio 3 - TIR'!$E$23-'Ejercicio 3 - TIR'!$C$23)*('Ejercicio 3 - TIR'!$D$23-'Ejercicio 3 - TIR'!$C$23)*R44),'Ejercicio 3 - TIR'!$E$23-SQRT(('Ejercicio 3 - TIR'!$E$23-'Ejercicio 3 - TIR'!$C$23)*('Ejercicio 3 - TIR'!$E$23-'Ejercicio 3 - TIR'!$D$23)*(1-R44)))</f>
        <v>0.144138770039188</v>
      </c>
      <c r="T44" s="24">
        <f ca="1" t="shared" ref="T44:X44" si="325">RAND()</f>
        <v>0.510046577990521</v>
      </c>
      <c r="U44" s="26">
        <f ca="1">IF(T44&lt;=('Ejercicio 3 - TIR'!$D$24-'Ejercicio 3 - TIR'!$C$24)/('Ejercicio 3 - TIR'!$E$24-'Ejercicio 3 - TIR'!$C$24),'Ejercicio 3 - TIR'!$C$24+SQRT(('Ejercicio 3 - TIR'!$E$24-'Ejercicio 3 - TIR'!$C$24)*('Ejercicio 3 - TIR'!$D$24-'Ejercicio 3 - TIR'!$C$24)*T44),'Ejercicio 3 - TIR'!$E$24-SQRT(('Ejercicio 3 - TIR'!$E$24-'Ejercicio 3 - TIR'!$C$24)*('Ejercicio 3 - TIR'!$E$24-'Ejercicio 3 - TIR'!$D$24)*(1-T44)))</f>
        <v>0.182961242169498</v>
      </c>
      <c r="V44" s="24">
        <f ca="1" t="shared" si="325"/>
        <v>0.733273920278191</v>
      </c>
      <c r="W44" s="26">
        <f ca="1">IF(V44&lt;=('Ejercicio 3 - TIR'!$D$25-'Ejercicio 3 - TIR'!$C$25)/('Ejercicio 3 - TIR'!$E$25-'Ejercicio 3 - TIR'!$C$25),'Ejercicio 3 - TIR'!$C$25+SQRT(('Ejercicio 3 - TIR'!$E$25-'Ejercicio 3 - TIR'!$C$25)*('Ejercicio 3 - TIR'!$D$25-'Ejercicio 3 - TIR'!$C$25)*V44),'Ejercicio 3 - TIR'!$E$25-SQRT(('Ejercicio 3 - TIR'!$E$25-'Ejercicio 3 - TIR'!$C$25)*('Ejercicio 3 - TIR'!$E$25-'Ejercicio 3 - TIR'!$D$25)*(1-V44)))</f>
        <v>0.219446092246223</v>
      </c>
      <c r="X44" s="24">
        <f ca="1" t="shared" si="325"/>
        <v>0.474269880826499</v>
      </c>
      <c r="Y44" s="26">
        <f ca="1">IF(X44&lt;=('Ejercicio 3 - TIR'!$D$26-'Ejercicio 3 - TIR'!$C$26)/('Ejercicio 3 - TIR'!$E$26-'Ejercicio 3 - TIR'!$C$26),'Ejercicio 3 - TIR'!$C$26+SQRT(('Ejercicio 3 - TIR'!$E$26-'Ejercicio 3 - TIR'!$C$26)*('Ejercicio 3 - TIR'!$D$26-'Ejercicio 3 - TIR'!$C$26)*X44),'Ejercicio 3 - TIR'!$E$26-SQRT(('Ejercicio 3 - TIR'!$E$26-'Ejercicio 3 - TIR'!$C$26)*('Ejercicio 3 - TIR'!$E$26-'Ejercicio 3 - TIR'!$D$26)*(1-X44)))</f>
        <v>0.226718271015883</v>
      </c>
      <c r="Z44" s="24">
        <f ca="1" t="shared" si="4"/>
        <v>1.16373615944939</v>
      </c>
      <c r="AA44" s="24">
        <f ca="1" t="shared" si="5"/>
        <v>1.33147565812256</v>
      </c>
      <c r="AB44" s="24">
        <f ca="1" t="shared" si="6"/>
        <v>1.57508409845111</v>
      </c>
      <c r="AC44" s="24">
        <f ca="1" t="shared" si="7"/>
        <v>1.92073014881537</v>
      </c>
      <c r="AD44" s="24">
        <f ca="1" t="shared" si="8"/>
        <v>2.35619476724287</v>
      </c>
      <c r="AE44" s="23">
        <f ca="1" t="shared" si="9"/>
        <v>5360.23722075937</v>
      </c>
      <c r="AF44" s="23">
        <f ca="1" t="shared" si="10"/>
        <v>6132.8552208779</v>
      </c>
      <c r="AG44" s="23">
        <f ca="1" t="shared" si="11"/>
        <v>7254.93003013542</v>
      </c>
      <c r="AH44" s="23">
        <f ca="1" t="shared" si="12"/>
        <v>8846.9960747684</v>
      </c>
      <c r="AI44" s="23">
        <f ca="1" t="shared" si="13"/>
        <v>10852.7717285242</v>
      </c>
      <c r="AJ44" s="25">
        <f ca="1" t="shared" si="14"/>
        <v>41479.7960728365</v>
      </c>
      <c r="AK44" s="25">
        <f ca="1" t="shared" si="15"/>
        <v>56067.7632348426</v>
      </c>
      <c r="AL44" s="25">
        <f ca="1" t="shared" si="16"/>
        <v>68485.2773227441</v>
      </c>
      <c r="AM44" s="25">
        <f ca="1" t="shared" si="17"/>
        <v>72451.9810119947</v>
      </c>
      <c r="AN44" s="25">
        <f ca="1" t="shared" si="18"/>
        <v>100276.496553817</v>
      </c>
      <c r="AO44" s="25">
        <f ca="1">C44/'Ejercicio 3 - TIR'!$D$7</f>
        <v>13274.7496831508</v>
      </c>
      <c r="AP44" s="25">
        <f ca="1" t="shared" si="19"/>
        <v>28205.0463896857</v>
      </c>
      <c r="AQ44" s="25">
        <f ca="1" t="shared" si="20"/>
        <v>42793.0135516918</v>
      </c>
      <c r="AR44" s="25">
        <f ca="1" t="shared" si="21"/>
        <v>55210.5276395933</v>
      </c>
      <c r="AS44" s="25">
        <f ca="1" t="shared" si="22"/>
        <v>59177.2313288439</v>
      </c>
      <c r="AT44" s="25">
        <f ca="1" t="shared" si="23"/>
        <v>87001.7468706662</v>
      </c>
      <c r="AU44" s="25">
        <f ca="1">AP44*'Ejercicio 3 - TIR'!$D$5</f>
        <v>14102.5231948429</v>
      </c>
      <c r="AV44" s="25">
        <f ca="1">AQ44*'Ejercicio 3 - TIR'!$D$5</f>
        <v>21396.5067758459</v>
      </c>
      <c r="AW44" s="25">
        <f ca="1">AR44*'Ejercicio 3 - TIR'!$D$5</f>
        <v>27605.2638197967</v>
      </c>
      <c r="AX44" s="25">
        <f ca="1">AS44*'Ejercicio 3 - TIR'!$D$5</f>
        <v>29588.615664422</v>
      </c>
      <c r="AY44" s="25">
        <f ca="1">AT44*'Ejercicio 3 - TIR'!$D$5</f>
        <v>43500.8734353331</v>
      </c>
      <c r="AZ44" s="25">
        <f ca="1" t="shared" ref="AZ44:BD44" si="326">AJ44-AU44-AE44</f>
        <v>22017.0356572343</v>
      </c>
      <c r="BA44" s="25">
        <f ca="1" t="shared" si="326"/>
        <v>28538.4012381188</v>
      </c>
      <c r="BB44" s="25">
        <f ca="1" t="shared" si="326"/>
        <v>33625.083472812</v>
      </c>
      <c r="BC44" s="25">
        <f ca="1" t="shared" si="326"/>
        <v>34016.3692728043</v>
      </c>
      <c r="BD44" s="25">
        <f ca="1" t="shared" si="326"/>
        <v>45922.8513899597</v>
      </c>
      <c r="BE44" s="25">
        <f ca="1" t="shared" ref="BE44:BI44" si="327">AZ44/Z44</f>
        <v>18919.2674632121</v>
      </c>
      <c r="BF44" s="25">
        <f ca="1" t="shared" si="327"/>
        <v>21433.6635176337</v>
      </c>
      <c r="BG44" s="25">
        <f ca="1" t="shared" si="327"/>
        <v>21348.1194470047</v>
      </c>
      <c r="BH44" s="25">
        <f ca="1" t="shared" si="327"/>
        <v>17710.1240868137</v>
      </c>
      <c r="BI44" s="25">
        <f ca="1" t="shared" si="327"/>
        <v>19490.2611738235</v>
      </c>
      <c r="BJ44" s="25">
        <f ca="1" t="shared" si="26"/>
        <v>77134.8426224529</v>
      </c>
      <c r="BK44" s="25">
        <f ca="1" t="shared" si="27"/>
        <v>31277.8957398988</v>
      </c>
      <c r="BL44" s="25">
        <f ca="1" t="shared" si="28"/>
        <v>108412.738362352</v>
      </c>
      <c r="BM44" s="25">
        <f ca="1">BK44*'Ejercicio 3 - TIR'!$D$5</f>
        <v>15638.9478699494</v>
      </c>
      <c r="BN44" s="25">
        <f ca="1" t="shared" si="29"/>
        <v>92773.7904924023</v>
      </c>
      <c r="BO44" s="25">
        <f ca="1" t="shared" si="30"/>
        <v>39374.4149601702</v>
      </c>
      <c r="BP44" s="25">
        <f ca="1" t="shared" si="31"/>
        <v>-99110.7885343488</v>
      </c>
      <c r="BQ44" s="25">
        <f ca="1" t="shared" ref="BQ44:BT44" si="328">BE44</f>
        <v>18919.2674632121</v>
      </c>
      <c r="BR44" s="25">
        <f ca="1" t="shared" si="328"/>
        <v>21433.6635176337</v>
      </c>
      <c r="BS44" s="25">
        <f ca="1" t="shared" si="328"/>
        <v>21348.1194470047</v>
      </c>
      <c r="BT44" s="25">
        <f ca="1" t="shared" si="328"/>
        <v>17710.1240868137</v>
      </c>
      <c r="BU44" s="25">
        <f ca="1" t="shared" si="33"/>
        <v>58864.6761339936</v>
      </c>
      <c r="BV44" s="27">
        <f ca="1" t="shared" si="34"/>
        <v>10.162366524809</v>
      </c>
    </row>
    <row r="45" ht="15" customHeight="1" spans="1:74">
      <c r="A45" s="23">
        <v>44</v>
      </c>
      <c r="B45" s="24">
        <f ca="1" t="shared" ref="B45:F45" si="329">RAND()</f>
        <v>0.31665752070349</v>
      </c>
      <c r="C45" s="25">
        <f ca="1">IF(B45&lt;=('Ejercicio 3 - TIR'!$D$13-'Ejercicio 3 - TIR'!$C$13)/('Ejercicio 3 - TIR'!$E$13-'Ejercicio 3 - TIR'!$C$13),'Ejercicio 3 - TIR'!$C$13+SQRT(('Ejercicio 3 - TIR'!$E$13-'Ejercicio 3 - TIR'!$C$13)*('Ejercicio 3 - TIR'!$D$13-'Ejercicio 3 - TIR'!$C$13)*B45),'Ejercicio 3 - TIR'!$E$13-SQRT(('Ejercicio 3 - TIR'!$E$13-'Ejercicio 3 - TIR'!$C$13)*('Ejercicio 3 - TIR'!$E$13-'Ejercicio 3 - TIR'!$D$13)*(1-B45)))</f>
        <v>71364.1662395555</v>
      </c>
      <c r="D45" s="24">
        <f ca="1" t="shared" si="329"/>
        <v>0.27771288964689</v>
      </c>
      <c r="E45" s="25">
        <f ca="1">IF(D45&lt;=('Ejercicio 3 - TIR'!$D$14-'Ejercicio 3 - TIR'!$C$14)/('Ejercicio 3 - TIR'!$E$14-'Ejercicio 3 - TIR'!$C$14),'Ejercicio 3 - TIR'!$C$14+SQRT(('Ejercicio 3 - TIR'!$E$14-'Ejercicio 3 - TIR'!$C$14)*('Ejercicio 3 - TIR'!$D$14-'Ejercicio 3 - TIR'!$C$14)*D45),'Ejercicio 3 - TIR'!$E$14-SQRT(('Ejercicio 3 - TIR'!$E$14-'Ejercicio 3 - TIR'!$C$14)*('Ejercicio 3 - TIR'!$E$14-'Ejercicio 3 - TIR'!$D$14)*(1-D45)))</f>
        <v>29563.8215043444</v>
      </c>
      <c r="F45" s="24">
        <f ca="1" t="shared" si="329"/>
        <v>0.10110206388685</v>
      </c>
      <c r="G45" s="25">
        <f ca="1">IF(F45&lt;=('Ejercicio 3 - TIR'!$D$18-'Ejercicio 3 - TIR'!$C$18)/('Ejercicio 3 - TIR'!$E$18-'Ejercicio 3 - TIR'!$C$18),'Ejercicio 3 - TIR'!$C$18+SQRT(('Ejercicio 3 - TIR'!$E$18-'Ejercicio 3 - TIR'!$C$18)*('Ejercicio 3 - TIR'!$D$18-'Ejercicio 3 - TIR'!$C$18)*F45),'Ejercicio 3 - TIR'!$E$18-SQRT(('Ejercicio 3 - TIR'!$E$18-'Ejercicio 3 - TIR'!$C$18)*('Ejercicio 3 - TIR'!$E$18-'Ejercicio 3 - TIR'!$D$18)*(1-F45)))</f>
        <v>33894.2662444968</v>
      </c>
      <c r="H45" s="24">
        <f ca="1" t="shared" ref="H45:L45" si="330">RAND()</f>
        <v>0.45524250669996</v>
      </c>
      <c r="I45" s="25">
        <f ca="1">IF(H45&lt;=('Ejercicio 3 - TIR'!$D$18-'Ejercicio 3 - TIR'!$C$18)/('Ejercicio 3 - TIR'!$E$18-'Ejercicio 3 - TIR'!$C$18),'Ejercicio 3 - TIR'!$C$18+SQRT(('Ejercicio 3 - TIR'!$E$18-'Ejercicio 3 - TIR'!$C$18)*('Ejercicio 3 - TIR'!$D$18-'Ejercicio 3 - TIR'!$C$18)*H45),'Ejercicio 3 - TIR'!$E$18-SQRT(('Ejercicio 3 - TIR'!$E$18-'Ejercicio 3 - TIR'!$C$18)*('Ejercicio 3 - TIR'!$E$18-'Ejercicio 3 - TIR'!$D$18)*(1-H45)))</f>
        <v>38263.5571036324</v>
      </c>
      <c r="J45" s="24">
        <f ca="1" t="shared" si="330"/>
        <v>0.849631590732239</v>
      </c>
      <c r="K45" s="25">
        <f ca="1">IF(J45&lt;=('Ejercicio 3 - TIR'!$D$18-'Ejercicio 3 - TIR'!$C$18)/('Ejercicio 3 - TIR'!$E$18-'Ejercicio 3 - TIR'!$C$18),'Ejercicio 3 - TIR'!$C$18+SQRT(('Ejercicio 3 - TIR'!$E$18-'Ejercicio 3 - TIR'!$C$18)*('Ejercicio 3 - TIR'!$D$18-'Ejercicio 3 - TIR'!$C$18)*J45),'Ejercicio 3 - TIR'!$E$18-SQRT(('Ejercicio 3 - TIR'!$E$18-'Ejercicio 3 - TIR'!$C$18)*('Ejercicio 3 - TIR'!$E$18-'Ejercicio 3 - TIR'!$D$18)*(1-J45)))</f>
        <v>41641.7816189113</v>
      </c>
      <c r="L45" s="24">
        <f ca="1" t="shared" si="330"/>
        <v>0.0056771705572074</v>
      </c>
      <c r="M45" s="25">
        <f ca="1">IF(L45&lt;=('Ejercicio 3 - TIR'!$D$18-'Ejercicio 3 - TIR'!$C$18)/('Ejercicio 3 - TIR'!$E$18-'Ejercicio 3 - TIR'!$C$18),'Ejercicio 3 - TIR'!$C$18+SQRT(('Ejercicio 3 - TIR'!$E$18-'Ejercicio 3 - TIR'!$C$18)*('Ejercicio 3 - TIR'!$D$18-'Ejercicio 3 - TIR'!$C$18)*L45),'Ejercicio 3 - TIR'!$E$18-SQRT(('Ejercicio 3 - TIR'!$E$18-'Ejercicio 3 - TIR'!$C$18)*('Ejercicio 3 - TIR'!$E$18-'Ejercicio 3 - TIR'!$D$18)*(1-L45)))</f>
        <v>30922.8085302928</v>
      </c>
      <c r="N45" s="24">
        <f ca="1" t="shared" ref="N45:R45" si="331">RAND()</f>
        <v>0.524514909712899</v>
      </c>
      <c r="O45" s="25">
        <f ca="1">IF(N45&lt;=('Ejercicio 3 - TIR'!$D$18-'Ejercicio 3 - TIR'!$C$18)/('Ejercicio 3 - TIR'!$E$18-'Ejercicio 3 - TIR'!$C$18),'Ejercicio 3 - TIR'!$C$18+SQRT(('Ejercicio 3 - TIR'!$E$18-'Ejercicio 3 - TIR'!$C$18)*('Ejercicio 3 - TIR'!$D$18-'Ejercicio 3 - TIR'!$C$18)*N45),'Ejercicio 3 - TIR'!$E$18-SQRT(('Ejercicio 3 - TIR'!$E$18-'Ejercicio 3 - TIR'!$C$18)*('Ejercicio 3 - TIR'!$E$18-'Ejercicio 3 - TIR'!$D$18)*(1-N45)))</f>
        <v>38870.0189659851</v>
      </c>
      <c r="P45" s="24">
        <f ca="1" t="shared" si="331"/>
        <v>0.149984596307972</v>
      </c>
      <c r="Q45" s="26">
        <f ca="1">IF(P45&lt;=('Ejercicio 3 - TIR'!$D$22-'Ejercicio 3 - TIR'!$C$22)/('Ejercicio 3 - TIR'!$E$22-'Ejercicio 3 - TIR'!$C$22),'Ejercicio 3 - TIR'!$C$22+SQRT(('Ejercicio 3 - TIR'!$E$22-'Ejercicio 3 - TIR'!$C$22)*('Ejercicio 3 - TIR'!$D$22-'Ejercicio 3 - TIR'!$C$22)*P45),'Ejercicio 3 - TIR'!$E$22-SQRT(('Ejercicio 3 - TIR'!$E$22-'Ejercicio 3 - TIR'!$C$22)*('Ejercicio 3 - TIR'!$E$22-'Ejercicio 3 - TIR'!$D$22)*(1-P45)))</f>
        <v>0.136430833008535</v>
      </c>
      <c r="R45" s="24">
        <f ca="1" t="shared" si="331"/>
        <v>0.126282441744452</v>
      </c>
      <c r="S45" s="26">
        <f ca="1">IF(R45&lt;=('Ejercicio 3 - TIR'!$D$23-'Ejercicio 3 - TIR'!$C$23)/('Ejercicio 3 - TIR'!$E$23-'Ejercicio 3 - TIR'!$C$23),'Ejercicio 3 - TIR'!$C$23+SQRT(('Ejercicio 3 - TIR'!$E$23-'Ejercicio 3 - TIR'!$C$23)*('Ejercicio 3 - TIR'!$D$23-'Ejercicio 3 - TIR'!$C$23)*R45),'Ejercicio 3 - TIR'!$E$23-SQRT(('Ejercicio 3 - TIR'!$E$23-'Ejercicio 3 - TIR'!$C$23)*('Ejercicio 3 - TIR'!$E$23-'Ejercicio 3 - TIR'!$D$23)*(1-R45)))</f>
        <v>0.135076750151807</v>
      </c>
      <c r="T45" s="24">
        <f ca="1" t="shared" ref="T45:X45" si="332">RAND()</f>
        <v>0.696273518030002</v>
      </c>
      <c r="U45" s="26">
        <f ca="1">IF(T45&lt;=('Ejercicio 3 - TIR'!$D$24-'Ejercicio 3 - TIR'!$C$24)/('Ejercicio 3 - TIR'!$E$24-'Ejercicio 3 - TIR'!$C$24),'Ejercicio 3 - TIR'!$C$24+SQRT(('Ejercicio 3 - TIR'!$E$24-'Ejercicio 3 - TIR'!$C$24)*('Ejercicio 3 - TIR'!$D$24-'Ejercicio 3 - TIR'!$C$24)*T45),'Ejercicio 3 - TIR'!$E$24-SQRT(('Ejercicio 3 - TIR'!$E$24-'Ejercicio 3 - TIR'!$C$24)*('Ejercicio 3 - TIR'!$E$24-'Ejercicio 3 - TIR'!$D$24)*(1-T45)))</f>
        <v>0.190837795873494</v>
      </c>
      <c r="V45" s="24">
        <f ca="1" t="shared" si="332"/>
        <v>0.662463684147977</v>
      </c>
      <c r="W45" s="26">
        <f ca="1">IF(V45&lt;=('Ejercicio 3 - TIR'!$D$25-'Ejercicio 3 - TIR'!$C$25)/('Ejercicio 3 - TIR'!$E$25-'Ejercicio 3 - TIR'!$C$25),'Ejercicio 3 - TIR'!$C$25+SQRT(('Ejercicio 3 - TIR'!$E$25-'Ejercicio 3 - TIR'!$C$25)*('Ejercicio 3 - TIR'!$D$25-'Ejercicio 3 - TIR'!$C$25)*V45),'Ejercicio 3 - TIR'!$E$25-SQRT(('Ejercicio 3 - TIR'!$E$25-'Ejercicio 3 - TIR'!$C$25)*('Ejercicio 3 - TIR'!$E$25-'Ejercicio 3 - TIR'!$D$25)*(1-V45)))</f>
        <v>0.215628833224895</v>
      </c>
      <c r="X45" s="24">
        <f ca="1" t="shared" si="332"/>
        <v>0.42239258418363</v>
      </c>
      <c r="Y45" s="26">
        <f ca="1">IF(X45&lt;=('Ejercicio 3 - TIR'!$D$26-'Ejercicio 3 - TIR'!$C$26)/('Ejercicio 3 - TIR'!$E$26-'Ejercicio 3 - TIR'!$C$26),'Ejercicio 3 - TIR'!$C$26+SQRT(('Ejercicio 3 - TIR'!$E$26-'Ejercicio 3 - TIR'!$C$26)*('Ejercicio 3 - TIR'!$D$26-'Ejercicio 3 - TIR'!$C$26)*X45),'Ejercicio 3 - TIR'!$E$26-SQRT(('Ejercicio 3 - TIR'!$E$26-'Ejercicio 3 - TIR'!$C$26)*('Ejercicio 3 - TIR'!$E$26-'Ejercicio 3 - TIR'!$D$26)*(1-X45)))</f>
        <v>0.224151275346626</v>
      </c>
      <c r="Z45" s="24">
        <f ca="1" t="shared" si="4"/>
        <v>1.13643083300853</v>
      </c>
      <c r="AA45" s="24">
        <f ca="1" t="shared" si="5"/>
        <v>1.28993621670364</v>
      </c>
      <c r="AB45" s="24">
        <f ca="1" t="shared" si="6"/>
        <v>1.53610480111675</v>
      </c>
      <c r="AC45" s="24">
        <f ca="1" t="shared" si="7"/>
        <v>1.86733328709272</v>
      </c>
      <c r="AD45" s="24">
        <f ca="1" t="shared" si="8"/>
        <v>2.28589842489176</v>
      </c>
      <c r="AE45" s="23">
        <f ca="1" t="shared" si="9"/>
        <v>4033.41679475334</v>
      </c>
      <c r="AF45" s="23">
        <f ca="1" t="shared" si="10"/>
        <v>4578.23762739634</v>
      </c>
      <c r="AG45" s="23">
        <f ca="1" t="shared" si="11"/>
        <v>5451.93840519375</v>
      </c>
      <c r="AH45" s="23">
        <f ca="1" t="shared" si="12"/>
        <v>6627.53352231968</v>
      </c>
      <c r="AI45" s="23">
        <f ca="1" t="shared" si="13"/>
        <v>8113.10361375015</v>
      </c>
      <c r="AJ45" s="25">
        <f ca="1" t="shared" si="14"/>
        <v>38518.4892224466</v>
      </c>
      <c r="AK45" s="25">
        <f ca="1" t="shared" si="15"/>
        <v>49357.5480878833</v>
      </c>
      <c r="AL45" s="25">
        <f ca="1" t="shared" si="16"/>
        <v>63966.1406718651</v>
      </c>
      <c r="AM45" s="25">
        <f ca="1" t="shared" si="17"/>
        <v>57743.1896990104</v>
      </c>
      <c r="AN45" s="25">
        <f ca="1" t="shared" si="18"/>
        <v>88852.9151298581</v>
      </c>
      <c r="AO45" s="25">
        <f ca="1">C45/'Ejercicio 3 - TIR'!$D$7</f>
        <v>14272.8332479111</v>
      </c>
      <c r="AP45" s="25">
        <f ca="1" t="shared" si="19"/>
        <v>24245.6559745355</v>
      </c>
      <c r="AQ45" s="25">
        <f ca="1" t="shared" si="20"/>
        <v>35084.7148399721</v>
      </c>
      <c r="AR45" s="25">
        <f ca="1" t="shared" si="21"/>
        <v>49693.307423954</v>
      </c>
      <c r="AS45" s="25">
        <f ca="1" t="shared" si="22"/>
        <v>43470.3564510993</v>
      </c>
      <c r="AT45" s="25">
        <f ca="1" t="shared" si="23"/>
        <v>74580.081881947</v>
      </c>
      <c r="AU45" s="25">
        <f ca="1">AP45*'Ejercicio 3 - TIR'!$D$5</f>
        <v>12122.8279872677</v>
      </c>
      <c r="AV45" s="25">
        <f ca="1">AQ45*'Ejercicio 3 - TIR'!$D$5</f>
        <v>17542.3574199861</v>
      </c>
      <c r="AW45" s="25">
        <f ca="1">AR45*'Ejercicio 3 - TIR'!$D$5</f>
        <v>24846.653711977</v>
      </c>
      <c r="AX45" s="25">
        <f ca="1">AS45*'Ejercicio 3 - TIR'!$D$5</f>
        <v>21735.1782255497</v>
      </c>
      <c r="AY45" s="25">
        <f ca="1">AT45*'Ejercicio 3 - TIR'!$D$5</f>
        <v>37290.0409409735</v>
      </c>
      <c r="AZ45" s="25">
        <f ca="1" t="shared" ref="AZ45:BD45" si="333">AJ45-AU45-AE45</f>
        <v>22362.2444404255</v>
      </c>
      <c r="BA45" s="25">
        <f ca="1" t="shared" si="333"/>
        <v>27236.9530405008</v>
      </c>
      <c r="BB45" s="25">
        <f ca="1" t="shared" si="333"/>
        <v>33667.5485546943</v>
      </c>
      <c r="BC45" s="25">
        <f ca="1" t="shared" si="333"/>
        <v>29380.4779511411</v>
      </c>
      <c r="BD45" s="25">
        <f ca="1" t="shared" si="333"/>
        <v>43449.7705751345</v>
      </c>
      <c r="BE45" s="25">
        <f ca="1" t="shared" ref="BE45:BI45" si="334">AZ45/Z45</f>
        <v>19677.6115104381</v>
      </c>
      <c r="BF45" s="25">
        <f ca="1" t="shared" si="334"/>
        <v>21114.9611025756</v>
      </c>
      <c r="BG45" s="25">
        <f ca="1" t="shared" si="334"/>
        <v>21917.481496196</v>
      </c>
      <c r="BH45" s="25">
        <f ca="1" t="shared" si="334"/>
        <v>15733.9228911214</v>
      </c>
      <c r="BI45" s="25">
        <f ca="1" t="shared" si="334"/>
        <v>19007.7433458977</v>
      </c>
      <c r="BJ45" s="25">
        <f ca="1" t="shared" si="26"/>
        <v>67579.8930105621</v>
      </c>
      <c r="BK45" s="25">
        <f ca="1" t="shared" si="27"/>
        <v>32626.2470401427</v>
      </c>
      <c r="BL45" s="25">
        <f ca="1" t="shared" si="28"/>
        <v>100206.140050705</v>
      </c>
      <c r="BM45" s="25">
        <f ca="1">BK45*'Ejercicio 3 - TIR'!$D$5</f>
        <v>16313.1235200714</v>
      </c>
      <c r="BN45" s="25">
        <f ca="1" t="shared" si="29"/>
        <v>83893.0165306335</v>
      </c>
      <c r="BO45" s="25">
        <f ca="1" t="shared" si="30"/>
        <v>36700.2381283</v>
      </c>
      <c r="BP45" s="25">
        <f ca="1" t="shared" si="31"/>
        <v>-100927.9877439</v>
      </c>
      <c r="BQ45" s="25">
        <f ca="1" t="shared" ref="BQ45:BT45" si="335">BE45</f>
        <v>19677.6115104381</v>
      </c>
      <c r="BR45" s="25">
        <f ca="1" t="shared" si="335"/>
        <v>21114.9611025756</v>
      </c>
      <c r="BS45" s="25">
        <f ca="1" t="shared" si="335"/>
        <v>21917.481496196</v>
      </c>
      <c r="BT45" s="25">
        <f ca="1" t="shared" si="335"/>
        <v>15733.9228911214</v>
      </c>
      <c r="BU45" s="25">
        <f ca="1" t="shared" si="33"/>
        <v>55707.9814741977</v>
      </c>
      <c r="BV45" s="27">
        <f ca="1" t="shared" si="34"/>
        <v>8.72882572492051</v>
      </c>
    </row>
    <row r="46" ht="15" customHeight="1" spans="1:74">
      <c r="A46" s="23">
        <v>45</v>
      </c>
      <c r="B46" s="24">
        <f ca="1" t="shared" ref="B46:F46" si="336">RAND()</f>
        <v>0.727340091506197</v>
      </c>
      <c r="C46" s="25">
        <f ca="1">IF(B46&lt;=('Ejercicio 3 - TIR'!$D$13-'Ejercicio 3 - TIR'!$C$13)/('Ejercicio 3 - TIR'!$E$13-'Ejercicio 3 - TIR'!$C$13),'Ejercicio 3 - TIR'!$C$13+SQRT(('Ejercicio 3 - TIR'!$E$13-'Ejercicio 3 - TIR'!$C$13)*('Ejercicio 3 - TIR'!$D$13-'Ejercicio 3 - TIR'!$C$13)*B46),'Ejercicio 3 - TIR'!$E$13-SQRT(('Ejercicio 3 - TIR'!$E$13-'Ejercicio 3 - TIR'!$C$13)*('Ejercicio 3 - TIR'!$E$13-'Ejercicio 3 - TIR'!$D$13)*(1-B46)))</f>
        <v>81911.5536821825</v>
      </c>
      <c r="D46" s="24">
        <f ca="1" t="shared" si="336"/>
        <v>0.199945829860843</v>
      </c>
      <c r="E46" s="25">
        <f ca="1">IF(D46&lt;=('Ejercicio 3 - TIR'!$D$14-'Ejercicio 3 - TIR'!$C$14)/('Ejercicio 3 - TIR'!$E$14-'Ejercicio 3 - TIR'!$C$14),'Ejercicio 3 - TIR'!$C$14+SQRT(('Ejercicio 3 - TIR'!$E$14-'Ejercicio 3 - TIR'!$C$14)*('Ejercicio 3 - TIR'!$D$14-'Ejercicio 3 - TIR'!$C$14)*D46),'Ejercicio 3 - TIR'!$E$14-SQRT(('Ejercicio 3 - TIR'!$E$14-'Ejercicio 3 - TIR'!$C$14)*('Ejercicio 3 - TIR'!$E$14-'Ejercicio 3 - TIR'!$D$14)*(1-D46)))</f>
        <v>28872.4588105703</v>
      </c>
      <c r="F46" s="24">
        <f ca="1" t="shared" si="336"/>
        <v>0.778139090276434</v>
      </c>
      <c r="G46" s="25">
        <f ca="1">IF(F46&lt;=('Ejercicio 3 - TIR'!$D$18-'Ejercicio 3 - TIR'!$C$18)/('Ejercicio 3 - TIR'!$E$18-'Ejercicio 3 - TIR'!$C$18),'Ejercicio 3 - TIR'!$C$18+SQRT(('Ejercicio 3 - TIR'!$E$18-'Ejercicio 3 - TIR'!$C$18)*('Ejercicio 3 - TIR'!$D$18-'Ejercicio 3 - TIR'!$C$18)*F46),'Ejercicio 3 - TIR'!$E$18-SQRT(('Ejercicio 3 - TIR'!$E$18-'Ejercicio 3 - TIR'!$C$18)*('Ejercicio 3 - TIR'!$E$18-'Ejercicio 3 - TIR'!$D$18)*(1-F46)))</f>
        <v>40920.8373127237</v>
      </c>
      <c r="H46" s="24">
        <f ca="1" t="shared" ref="H46:L46" si="337">RAND()</f>
        <v>0.486707757427276</v>
      </c>
      <c r="I46" s="25">
        <f ca="1">IF(H46&lt;=('Ejercicio 3 - TIR'!$D$18-'Ejercicio 3 - TIR'!$C$18)/('Ejercicio 3 - TIR'!$E$18-'Ejercicio 3 - TIR'!$C$18),'Ejercicio 3 - TIR'!$C$18+SQRT(('Ejercicio 3 - TIR'!$E$18-'Ejercicio 3 - TIR'!$C$18)*('Ejercicio 3 - TIR'!$D$18-'Ejercicio 3 - TIR'!$C$18)*H46),'Ejercicio 3 - TIR'!$E$18-SQRT(('Ejercicio 3 - TIR'!$E$18-'Ejercicio 3 - TIR'!$C$18)*('Ejercicio 3 - TIR'!$E$18-'Ejercicio 3 - TIR'!$D$18)*(1-H46)))</f>
        <v>38544.3644359362</v>
      </c>
      <c r="J46" s="24">
        <f ca="1" t="shared" si="337"/>
        <v>0.447435085086769</v>
      </c>
      <c r="K46" s="25">
        <f ca="1">IF(J46&lt;=('Ejercicio 3 - TIR'!$D$18-'Ejercicio 3 - TIR'!$C$18)/('Ejercicio 3 - TIR'!$E$18-'Ejercicio 3 - TIR'!$C$18),'Ejercicio 3 - TIR'!$C$18+SQRT(('Ejercicio 3 - TIR'!$E$18-'Ejercicio 3 - TIR'!$C$18)*('Ejercicio 3 - TIR'!$D$18-'Ejercicio 3 - TIR'!$C$18)*J46),'Ejercicio 3 - TIR'!$E$18-SQRT(('Ejercicio 3 - TIR'!$E$18-'Ejercicio 3 - TIR'!$C$18)*('Ejercicio 3 - TIR'!$E$18-'Ejercicio 3 - TIR'!$D$18)*(1-J46)))</f>
        <v>38192.3905401913</v>
      </c>
      <c r="L46" s="24">
        <f ca="1" t="shared" si="337"/>
        <v>0.3251912083278</v>
      </c>
      <c r="M46" s="25">
        <f ca="1">IF(L46&lt;=('Ejercicio 3 - TIR'!$D$18-'Ejercicio 3 - TIR'!$C$18)/('Ejercicio 3 - TIR'!$E$18-'Ejercicio 3 - TIR'!$C$18),'Ejercicio 3 - TIR'!$C$18+SQRT(('Ejercicio 3 - TIR'!$E$18-'Ejercicio 3 - TIR'!$C$18)*('Ejercicio 3 - TIR'!$D$18-'Ejercicio 3 - TIR'!$C$18)*L46),'Ejercicio 3 - TIR'!$E$18-SQRT(('Ejercicio 3 - TIR'!$E$18-'Ejercicio 3 - TIR'!$C$18)*('Ejercicio 3 - TIR'!$E$18-'Ejercicio 3 - TIR'!$D$18)*(1-L46)))</f>
        <v>36984.1736267915</v>
      </c>
      <c r="N46" s="24">
        <f ca="1" t="shared" ref="N46:R46" si="338">RAND()</f>
        <v>0.818105896157082</v>
      </c>
      <c r="O46" s="25">
        <f ca="1">IF(N46&lt;=('Ejercicio 3 - TIR'!$D$18-'Ejercicio 3 - TIR'!$C$18)/('Ejercicio 3 - TIR'!$E$18-'Ejercicio 3 - TIR'!$C$18),'Ejercicio 3 - TIR'!$C$18+SQRT(('Ejercicio 3 - TIR'!$E$18-'Ejercicio 3 - TIR'!$C$18)*('Ejercicio 3 - TIR'!$D$18-'Ejercicio 3 - TIR'!$C$18)*N46),'Ejercicio 3 - TIR'!$E$18-SQRT(('Ejercicio 3 - TIR'!$E$18-'Ejercicio 3 - TIR'!$C$18)*('Ejercicio 3 - TIR'!$E$18-'Ejercicio 3 - TIR'!$D$18)*(1-N46)))</f>
        <v>41306.4843592833</v>
      </c>
      <c r="P46" s="24">
        <f ca="1" t="shared" si="338"/>
        <v>0.850271511719396</v>
      </c>
      <c r="Q46" s="26">
        <f ca="1">IF(P46&lt;=('Ejercicio 3 - TIR'!$D$22-'Ejercicio 3 - TIR'!$C$22)/('Ejercicio 3 - TIR'!$E$22-'Ejercicio 3 - TIR'!$C$22),'Ejercicio 3 - TIR'!$C$22+SQRT(('Ejercicio 3 - TIR'!$E$22-'Ejercicio 3 - TIR'!$C$22)*('Ejercicio 3 - TIR'!$D$22-'Ejercicio 3 - TIR'!$C$22)*P46),'Ejercicio 3 - TIR'!$E$22-SQRT(('Ejercicio 3 - TIR'!$E$22-'Ejercicio 3 - TIR'!$C$22)*('Ejercicio 3 - TIR'!$E$22-'Ejercicio 3 - TIR'!$D$22)*(1-P46)))</f>
        <v>0.163583201319834</v>
      </c>
      <c r="R46" s="24">
        <f ca="1" t="shared" si="338"/>
        <v>0.483056734783567</v>
      </c>
      <c r="S46" s="26">
        <f ca="1">IF(R46&lt;=('Ejercicio 3 - TIR'!$D$23-'Ejercicio 3 - TIR'!$C$23)/('Ejercicio 3 - TIR'!$E$23-'Ejercicio 3 - TIR'!$C$23),'Ejercicio 3 - TIR'!$C$23+SQRT(('Ejercicio 3 - TIR'!$E$23-'Ejercicio 3 - TIR'!$C$23)*('Ejercicio 3 - TIR'!$D$23-'Ejercicio 3 - TIR'!$C$23)*R46),'Ejercicio 3 - TIR'!$E$23-SQRT(('Ejercicio 3 - TIR'!$E$23-'Ejercicio 3 - TIR'!$C$23)*('Ejercicio 3 - TIR'!$E$23-'Ejercicio 3 - TIR'!$D$23)*(1-R46)))</f>
        <v>0.149487321387512</v>
      </c>
      <c r="T46" s="24">
        <f ca="1" t="shared" ref="T46:X46" si="339">RAND()</f>
        <v>0.293212154308463</v>
      </c>
      <c r="U46" s="26">
        <f ca="1">IF(T46&lt;=('Ejercicio 3 - TIR'!$D$24-'Ejercicio 3 - TIR'!$C$24)/('Ejercicio 3 - TIR'!$E$24-'Ejercicio 3 - TIR'!$C$24),'Ejercicio 3 - TIR'!$C$24+SQRT(('Ejercicio 3 - TIR'!$E$24-'Ejercicio 3 - TIR'!$C$24)*('Ejercicio 3 - TIR'!$D$24-'Ejercicio 3 - TIR'!$C$24)*T46),'Ejercicio 3 - TIR'!$E$24-SQRT(('Ejercicio 3 - TIR'!$E$24-'Ejercicio 3 - TIR'!$C$24)*('Ejercicio 3 - TIR'!$E$24-'Ejercicio 3 - TIR'!$D$24)*(1-T46)))</f>
        <v>0.174814220198261</v>
      </c>
      <c r="V46" s="24">
        <f ca="1" t="shared" si="339"/>
        <v>0.445891515597264</v>
      </c>
      <c r="W46" s="26">
        <f ca="1">IF(V46&lt;=('Ejercicio 3 - TIR'!$D$25-'Ejercicio 3 - TIR'!$C$25)/('Ejercicio 3 - TIR'!$E$25-'Ejercicio 3 - TIR'!$C$25),'Ejercicio 3 - TIR'!$C$25+SQRT(('Ejercicio 3 - TIR'!$E$25-'Ejercicio 3 - TIR'!$C$25)*('Ejercicio 3 - TIR'!$D$25-'Ejercicio 3 - TIR'!$C$25)*V46),'Ejercicio 3 - TIR'!$E$25-SQRT(('Ejercicio 3 - TIR'!$E$25-'Ejercicio 3 - TIR'!$C$25)*('Ejercicio 3 - TIR'!$E$25-'Ejercicio 3 - TIR'!$D$25)*(1-V46)))</f>
        <v>0.205961611117009</v>
      </c>
      <c r="X46" s="24">
        <f ca="1" t="shared" si="339"/>
        <v>0.193542686069738</v>
      </c>
      <c r="Y46" s="26">
        <f ca="1">IF(X46&lt;=('Ejercicio 3 - TIR'!$D$26-'Ejercicio 3 - TIR'!$C$26)/('Ejercicio 3 - TIR'!$E$26-'Ejercicio 3 - TIR'!$C$26),'Ejercicio 3 - TIR'!$C$26+SQRT(('Ejercicio 3 - TIR'!$E$26-'Ejercicio 3 - TIR'!$C$26)*('Ejercicio 3 - TIR'!$D$26-'Ejercicio 3 - TIR'!$C$26)*X46),'Ejercicio 3 - TIR'!$E$26-SQRT(('Ejercicio 3 - TIR'!$E$26-'Ejercicio 3 - TIR'!$C$26)*('Ejercicio 3 - TIR'!$E$26-'Ejercicio 3 - TIR'!$D$26)*(1-X46)))</f>
        <v>0.212859686183067</v>
      </c>
      <c r="Z46" s="24">
        <f ca="1" t="shared" si="4"/>
        <v>1.16358320131983</v>
      </c>
      <c r="AA46" s="24">
        <f ca="1" t="shared" si="5"/>
        <v>1.33752413729664</v>
      </c>
      <c r="AB46" s="24">
        <f ca="1" t="shared" si="6"/>
        <v>1.57134237635451</v>
      </c>
      <c r="AC46" s="24">
        <f ca="1" t="shared" si="7"/>
        <v>1.89497858380491</v>
      </c>
      <c r="AD46" s="24">
        <f ca="1" t="shared" si="8"/>
        <v>2.29834313047725</v>
      </c>
      <c r="AE46" s="23">
        <f ca="1" t="shared" si="9"/>
        <v>4723.04924220814</v>
      </c>
      <c r="AF46" s="23">
        <f ca="1" t="shared" si="10"/>
        <v>5429.08522220715</v>
      </c>
      <c r="AG46" s="23">
        <f ca="1" t="shared" si="11"/>
        <v>6378.1665217172</v>
      </c>
      <c r="AH46" s="23">
        <f ca="1" t="shared" si="12"/>
        <v>7691.82397450264</v>
      </c>
      <c r="AI46" s="23">
        <f ca="1" t="shared" si="13"/>
        <v>9329.10321189066</v>
      </c>
      <c r="AJ46" s="25">
        <f ca="1" t="shared" si="14"/>
        <v>47614.7988810271</v>
      </c>
      <c r="AK46" s="25">
        <f ca="1" t="shared" si="15"/>
        <v>51554.017789823</v>
      </c>
      <c r="AL46" s="25">
        <f ca="1" t="shared" si="16"/>
        <v>60013.3217100835</v>
      </c>
      <c r="AM46" s="25">
        <f ca="1" t="shared" si="17"/>
        <v>70084.2169624923</v>
      </c>
      <c r="AN46" s="25">
        <f ca="1" t="shared" si="18"/>
        <v>94936.4745713249</v>
      </c>
      <c r="AO46" s="25">
        <f ca="1">C46/'Ejercicio 3 - TIR'!$D$7</f>
        <v>16382.3107364365</v>
      </c>
      <c r="AP46" s="25">
        <f ca="1" t="shared" si="19"/>
        <v>31232.4881445906</v>
      </c>
      <c r="AQ46" s="25">
        <f ca="1" t="shared" si="20"/>
        <v>35171.7070533864</v>
      </c>
      <c r="AR46" s="25">
        <f ca="1" t="shared" si="21"/>
        <v>43631.010973647</v>
      </c>
      <c r="AS46" s="25">
        <f ca="1" t="shared" si="22"/>
        <v>53701.9062260558</v>
      </c>
      <c r="AT46" s="25">
        <f ca="1" t="shared" si="23"/>
        <v>78554.1638348884</v>
      </c>
      <c r="AU46" s="25">
        <f ca="1">AP46*'Ejercicio 3 - TIR'!$D$5</f>
        <v>15616.2440722953</v>
      </c>
      <c r="AV46" s="25">
        <f ca="1">AQ46*'Ejercicio 3 - TIR'!$D$5</f>
        <v>17585.8535266932</v>
      </c>
      <c r="AW46" s="25">
        <f ca="1">AR46*'Ejercicio 3 - TIR'!$D$5</f>
        <v>21815.5054868235</v>
      </c>
      <c r="AX46" s="25">
        <f ca="1">AS46*'Ejercicio 3 - TIR'!$D$5</f>
        <v>26850.9531130279</v>
      </c>
      <c r="AY46" s="25">
        <f ca="1">AT46*'Ejercicio 3 - TIR'!$D$5</f>
        <v>39277.0819174442</v>
      </c>
      <c r="AZ46" s="25">
        <f ca="1" t="shared" ref="AZ46:BD46" si="340">AJ46-AU46-AE46</f>
        <v>27275.5055665237</v>
      </c>
      <c r="BA46" s="25">
        <f ca="1" t="shared" si="340"/>
        <v>28539.0790409226</v>
      </c>
      <c r="BB46" s="25">
        <f ca="1" t="shared" si="340"/>
        <v>31819.6497015428</v>
      </c>
      <c r="BC46" s="25">
        <f ca="1" t="shared" si="340"/>
        <v>35541.4398749618</v>
      </c>
      <c r="BD46" s="25">
        <f ca="1" t="shared" si="340"/>
        <v>46330.2894419901</v>
      </c>
      <c r="BE46" s="25">
        <f ca="1" t="shared" ref="BE46:BI46" si="341">AZ46/Z46</f>
        <v>23440.9585284366</v>
      </c>
      <c r="BF46" s="25">
        <f ca="1" t="shared" si="341"/>
        <v>21337.2441252573</v>
      </c>
      <c r="BG46" s="25">
        <f ca="1" t="shared" si="341"/>
        <v>20249.9787317924</v>
      </c>
      <c r="BH46" s="25">
        <f ca="1" t="shared" si="341"/>
        <v>18755.5892075563</v>
      </c>
      <c r="BI46" s="25">
        <f ca="1" t="shared" si="341"/>
        <v>20158.1255764754</v>
      </c>
      <c r="BJ46" s="25">
        <f ca="1" t="shared" si="26"/>
        <v>66358.8173672617</v>
      </c>
      <c r="BK46" s="25">
        <f ca="1" t="shared" si="27"/>
        <v>37652.1713424326</v>
      </c>
      <c r="BL46" s="25">
        <f ca="1" t="shared" si="28"/>
        <v>104010.988709694</v>
      </c>
      <c r="BM46" s="25">
        <f ca="1">BK46*'Ejercicio 3 - TIR'!$D$5</f>
        <v>18826.0856712163</v>
      </c>
      <c r="BN46" s="25">
        <f ca="1" t="shared" si="29"/>
        <v>85184.903038478</v>
      </c>
      <c r="BO46" s="25">
        <f ca="1" t="shared" si="30"/>
        <v>37063.6141787885</v>
      </c>
      <c r="BP46" s="25">
        <f ca="1" t="shared" si="31"/>
        <v>-110784.012492753</v>
      </c>
      <c r="BQ46" s="25">
        <f ca="1" t="shared" ref="BQ46:BT46" si="342">BE46</f>
        <v>23440.9585284366</v>
      </c>
      <c r="BR46" s="25">
        <f ca="1" t="shared" si="342"/>
        <v>21337.2441252573</v>
      </c>
      <c r="BS46" s="25">
        <f ca="1" t="shared" si="342"/>
        <v>20249.9787317924</v>
      </c>
      <c r="BT46" s="25">
        <f ca="1" t="shared" si="342"/>
        <v>18755.5892075563</v>
      </c>
      <c r="BU46" s="25">
        <f ca="1" t="shared" si="33"/>
        <v>57221.7397552639</v>
      </c>
      <c r="BV46" s="27">
        <f ca="1" t="shared" si="34"/>
        <v>7.40790814017964</v>
      </c>
    </row>
    <row r="47" ht="15" customHeight="1" spans="1:74">
      <c r="A47" s="23">
        <v>46</v>
      </c>
      <c r="B47" s="24">
        <f ca="1" t="shared" ref="B47:F47" si="343">RAND()</f>
        <v>0.877979388993501</v>
      </c>
      <c r="C47" s="25">
        <f ca="1">IF(B47&lt;=('Ejercicio 3 - TIR'!$D$13-'Ejercicio 3 - TIR'!$C$13)/('Ejercicio 3 - TIR'!$E$13-'Ejercicio 3 - TIR'!$C$13),'Ejercicio 3 - TIR'!$C$13+SQRT(('Ejercicio 3 - TIR'!$E$13-'Ejercicio 3 - TIR'!$C$13)*('Ejercicio 3 - TIR'!$D$13-'Ejercicio 3 - TIR'!$C$13)*B47),'Ejercicio 3 - TIR'!$E$13-SQRT(('Ejercicio 3 - TIR'!$E$13-'Ejercicio 3 - TIR'!$C$13)*('Ejercicio 3 - TIR'!$E$13-'Ejercicio 3 - TIR'!$D$13)*(1-B47)))</f>
        <v>87899.3912050757</v>
      </c>
      <c r="D47" s="24">
        <f ca="1" t="shared" si="343"/>
        <v>0.17794996081347</v>
      </c>
      <c r="E47" s="25">
        <f ca="1">IF(D47&lt;=('Ejercicio 3 - TIR'!$D$14-'Ejercicio 3 - TIR'!$C$14)/('Ejercicio 3 - TIR'!$E$14-'Ejercicio 3 - TIR'!$C$14),'Ejercicio 3 - TIR'!$C$14+SQRT(('Ejercicio 3 - TIR'!$E$14-'Ejercicio 3 - TIR'!$C$14)*('Ejercicio 3 - TIR'!$D$14-'Ejercicio 3 - TIR'!$C$14)*D47),'Ejercicio 3 - TIR'!$E$14-SQRT(('Ejercicio 3 - TIR'!$E$14-'Ejercicio 3 - TIR'!$C$14)*('Ejercicio 3 - TIR'!$E$14-'Ejercicio 3 - TIR'!$D$14)*(1-D47)))</f>
        <v>28653.2515737368</v>
      </c>
      <c r="F47" s="24">
        <f ca="1" t="shared" si="343"/>
        <v>0.219364149137794</v>
      </c>
      <c r="G47" s="25">
        <f ca="1">IF(F47&lt;=('Ejercicio 3 - TIR'!$D$18-'Ejercicio 3 - TIR'!$C$18)/('Ejercicio 3 - TIR'!$E$18-'Ejercicio 3 - TIR'!$C$18),'Ejercicio 3 - TIR'!$C$18+SQRT(('Ejercicio 3 - TIR'!$E$18-'Ejercicio 3 - TIR'!$C$18)*('Ejercicio 3 - TIR'!$D$18-'Ejercicio 3 - TIR'!$C$18)*F47),'Ejercicio 3 - TIR'!$E$18-SQRT(('Ejercicio 3 - TIR'!$E$18-'Ejercicio 3 - TIR'!$C$18)*('Ejercicio 3 - TIR'!$E$18-'Ejercicio 3 - TIR'!$D$18)*(1-F47)))</f>
        <v>35736.2550824269</v>
      </c>
      <c r="H47" s="24">
        <f ca="1" t="shared" ref="H47:L47" si="344">RAND()</f>
        <v>0.838719128703003</v>
      </c>
      <c r="I47" s="25">
        <f ca="1">IF(H47&lt;=('Ejercicio 3 - TIR'!$D$18-'Ejercicio 3 - TIR'!$C$18)/('Ejercicio 3 - TIR'!$E$18-'Ejercicio 3 - TIR'!$C$18),'Ejercicio 3 - TIR'!$C$18+SQRT(('Ejercicio 3 - TIR'!$E$18-'Ejercicio 3 - TIR'!$C$18)*('Ejercicio 3 - TIR'!$D$18-'Ejercicio 3 - TIR'!$C$18)*H47),'Ejercicio 3 - TIR'!$E$18-SQRT(('Ejercicio 3 - TIR'!$E$18-'Ejercicio 3 - TIR'!$C$18)*('Ejercicio 3 - TIR'!$E$18-'Ejercicio 3 - TIR'!$D$18)*(1-H47)))</f>
        <v>41522.060186364</v>
      </c>
      <c r="J47" s="24">
        <f ca="1" t="shared" si="344"/>
        <v>0.627179874134872</v>
      </c>
      <c r="K47" s="25">
        <f ca="1">IF(J47&lt;=('Ejercicio 3 - TIR'!$D$18-'Ejercicio 3 - TIR'!$C$18)/('Ejercicio 3 - TIR'!$E$18-'Ejercicio 3 - TIR'!$C$18),'Ejercicio 3 - TIR'!$C$18+SQRT(('Ejercicio 3 - TIR'!$E$18-'Ejercicio 3 - TIR'!$C$18)*('Ejercicio 3 - TIR'!$D$18-'Ejercicio 3 - TIR'!$C$18)*J47),'Ejercicio 3 - TIR'!$E$18-SQRT(('Ejercicio 3 - TIR'!$E$18-'Ejercicio 3 - TIR'!$C$18)*('Ejercicio 3 - TIR'!$E$18-'Ejercicio 3 - TIR'!$D$18)*(1-J47)))</f>
        <v>39699.3289005081</v>
      </c>
      <c r="L47" s="24">
        <f ca="1" t="shared" si="344"/>
        <v>0.126425659558052</v>
      </c>
      <c r="M47" s="25">
        <f ca="1">IF(L47&lt;=('Ejercicio 3 - TIR'!$D$18-'Ejercicio 3 - TIR'!$C$18)/('Ejercicio 3 - TIR'!$E$18-'Ejercicio 3 - TIR'!$C$18),'Ejercicio 3 - TIR'!$C$18+SQRT(('Ejercicio 3 - TIR'!$E$18-'Ejercicio 3 - TIR'!$C$18)*('Ejercicio 3 - TIR'!$D$18-'Ejercicio 3 - TIR'!$C$18)*L47),'Ejercicio 3 - TIR'!$E$18-SQRT(('Ejercicio 3 - TIR'!$E$18-'Ejercicio 3 - TIR'!$C$18)*('Ejercicio 3 - TIR'!$E$18-'Ejercicio 3 - TIR'!$D$18)*(1-L47)))</f>
        <v>34354.7501574382</v>
      </c>
      <c r="N47" s="24">
        <f ca="1" t="shared" ref="N47:R47" si="345">RAND()</f>
        <v>0.330238465199593</v>
      </c>
      <c r="O47" s="25">
        <f ca="1">IF(N47&lt;=('Ejercicio 3 - TIR'!$D$18-'Ejercicio 3 - TIR'!$C$18)/('Ejercicio 3 - TIR'!$E$18-'Ejercicio 3 - TIR'!$C$18),'Ejercicio 3 - TIR'!$C$18+SQRT(('Ejercicio 3 - TIR'!$E$18-'Ejercicio 3 - TIR'!$C$18)*('Ejercicio 3 - TIR'!$D$18-'Ejercicio 3 - TIR'!$C$18)*N47),'Ejercicio 3 - TIR'!$E$18-SQRT(('Ejercicio 3 - TIR'!$E$18-'Ejercicio 3 - TIR'!$C$18)*('Ejercicio 3 - TIR'!$E$18-'Ejercicio 3 - TIR'!$D$18)*(1-N47)))</f>
        <v>37038.1652282352</v>
      </c>
      <c r="P47" s="24">
        <f ca="1" t="shared" si="345"/>
        <v>0.607288230766733</v>
      </c>
      <c r="Q47" s="26">
        <f ca="1">IF(P47&lt;=('Ejercicio 3 - TIR'!$D$22-'Ejercicio 3 - TIR'!$C$22)/('Ejercicio 3 - TIR'!$E$22-'Ejercicio 3 - TIR'!$C$22),'Ejercicio 3 - TIR'!$C$22+SQRT(('Ejercicio 3 - TIR'!$E$22-'Ejercicio 3 - TIR'!$C$22)*('Ejercicio 3 - TIR'!$D$22-'Ejercicio 3 - TIR'!$C$22)*P47),'Ejercicio 3 - TIR'!$E$22-SQRT(('Ejercicio 3 - TIR'!$E$22-'Ejercicio 3 - TIR'!$C$22)*('Ejercicio 3 - TIR'!$E$22-'Ejercicio 3 - TIR'!$D$22)*(1-P47)))</f>
        <v>0.153412762749396</v>
      </c>
      <c r="R47" s="24">
        <f ca="1" t="shared" si="345"/>
        <v>0.77512146352104</v>
      </c>
      <c r="S47" s="26">
        <f ca="1">IF(R47&lt;=('Ejercicio 3 - TIR'!$D$23-'Ejercicio 3 - TIR'!$C$23)/('Ejercicio 3 - TIR'!$E$23-'Ejercicio 3 - TIR'!$C$23),'Ejercicio 3 - TIR'!$C$23+SQRT(('Ejercicio 3 - TIR'!$E$23-'Ejercicio 3 - TIR'!$C$23)*('Ejercicio 3 - TIR'!$D$23-'Ejercicio 3 - TIR'!$C$23)*R47),'Ejercicio 3 - TIR'!$E$23-SQRT(('Ejercicio 3 - TIR'!$E$23-'Ejercicio 3 - TIR'!$C$23)*('Ejercicio 3 - TIR'!$E$23-'Ejercicio 3 - TIR'!$D$23)*(1-R47)))</f>
        <v>0.159880820949598</v>
      </c>
      <c r="T47" s="24">
        <f ca="1" t="shared" ref="T47:X47" si="346">RAND()</f>
        <v>0.307157861299402</v>
      </c>
      <c r="U47" s="26">
        <f ca="1">IF(T47&lt;=('Ejercicio 3 - TIR'!$D$24-'Ejercicio 3 - TIR'!$C$24)/('Ejercicio 3 - TIR'!$E$24-'Ejercicio 3 - TIR'!$C$24),'Ejercicio 3 - TIR'!$C$24+SQRT(('Ejercicio 3 - TIR'!$E$24-'Ejercicio 3 - TIR'!$C$24)*('Ejercicio 3 - TIR'!$D$24-'Ejercicio 3 - TIR'!$C$24)*T47),'Ejercicio 3 - TIR'!$E$24-SQRT(('Ejercicio 3 - TIR'!$E$24-'Ejercicio 3 - TIR'!$C$24)*('Ejercicio 3 - TIR'!$E$24-'Ejercicio 3 - TIR'!$D$24)*(1-T47)))</f>
        <v>0.175397470518316</v>
      </c>
      <c r="V47" s="24">
        <f ca="1" t="shared" si="346"/>
        <v>0.884033415581136</v>
      </c>
      <c r="W47" s="26">
        <f ca="1">IF(V47&lt;=('Ejercicio 3 - TIR'!$D$25-'Ejercicio 3 - TIR'!$C$25)/('Ejercicio 3 - TIR'!$E$25-'Ejercicio 3 - TIR'!$C$25),'Ejercicio 3 - TIR'!$C$25+SQRT(('Ejercicio 3 - TIR'!$E$25-'Ejercicio 3 - TIR'!$C$25)*('Ejercicio 3 - TIR'!$D$25-'Ejercicio 3 - TIR'!$C$25)*V47),'Ejercicio 3 - TIR'!$E$25-SQRT(('Ejercicio 3 - TIR'!$E$25-'Ejercicio 3 - TIR'!$C$25)*('Ejercicio 3 - TIR'!$E$25-'Ejercicio 3 - TIR'!$D$25)*(1-V47)))</f>
        <v>0.229853460707456</v>
      </c>
      <c r="X47" s="24">
        <f ca="1" t="shared" si="346"/>
        <v>0.704261456073927</v>
      </c>
      <c r="Y47" s="26">
        <f ca="1">IF(X47&lt;=('Ejercicio 3 - TIR'!$D$26-'Ejercicio 3 - TIR'!$C$26)/('Ejercicio 3 - TIR'!$E$26-'Ejercicio 3 - TIR'!$C$26),'Ejercicio 3 - TIR'!$C$26+SQRT(('Ejercicio 3 - TIR'!$E$26-'Ejercicio 3 - TIR'!$C$26)*('Ejercicio 3 - TIR'!$D$26-'Ejercicio 3 - TIR'!$C$26)*X47),'Ejercicio 3 - TIR'!$E$26-SQRT(('Ejercicio 3 - TIR'!$E$26-'Ejercicio 3 - TIR'!$C$26)*('Ejercicio 3 - TIR'!$E$26-'Ejercicio 3 - TIR'!$D$26)*(1-X47)))</f>
        <v>0.240037666019103</v>
      </c>
      <c r="Z47" s="24">
        <f ca="1" t="shared" si="4"/>
        <v>1.1534127627494</v>
      </c>
      <c r="AA47" s="24">
        <f ca="1" t="shared" si="5"/>
        <v>1.33782134215151</v>
      </c>
      <c r="AB47" s="24">
        <f ca="1" t="shared" si="6"/>
        <v>1.57247182157031</v>
      </c>
      <c r="AC47" s="24">
        <f ca="1" t="shared" si="7"/>
        <v>1.9339099116232</v>
      </c>
      <c r="AD47" s="24">
        <f ca="1" t="shared" si="8"/>
        <v>2.39812113310044</v>
      </c>
      <c r="AE47" s="23">
        <f ca="1" t="shared" si="9"/>
        <v>4395.77448568045</v>
      </c>
      <c r="AF47" s="23">
        <f ca="1" t="shared" si="10"/>
        <v>5098.57451916034</v>
      </c>
      <c r="AG47" s="23">
        <f ca="1" t="shared" si="11"/>
        <v>5992.8515930702</v>
      </c>
      <c r="AH47" s="23">
        <f ca="1" t="shared" si="12"/>
        <v>7370.32927124358</v>
      </c>
      <c r="AI47" s="23">
        <f ca="1" t="shared" si="13"/>
        <v>9139.48590730516</v>
      </c>
      <c r="AJ47" s="25">
        <f ca="1" t="shared" si="14"/>
        <v>41218.6527049392</v>
      </c>
      <c r="AK47" s="25">
        <f ca="1" t="shared" si="15"/>
        <v>55549.0982874174</v>
      </c>
      <c r="AL47" s="25">
        <f ca="1" t="shared" si="16"/>
        <v>62426.0760313007</v>
      </c>
      <c r="AM47" s="25">
        <f ca="1" t="shared" si="17"/>
        <v>66438.9918408084</v>
      </c>
      <c r="AN47" s="25">
        <f ca="1" t="shared" si="18"/>
        <v>88822.0067650968</v>
      </c>
      <c r="AO47" s="25">
        <f ca="1">C47/'Ejercicio 3 - TIR'!$D$7</f>
        <v>17579.8782410151</v>
      </c>
      <c r="AP47" s="25">
        <f ca="1" t="shared" si="19"/>
        <v>23638.7744639241</v>
      </c>
      <c r="AQ47" s="25">
        <f ca="1" t="shared" si="20"/>
        <v>37969.2200464022</v>
      </c>
      <c r="AR47" s="25">
        <f ca="1" t="shared" si="21"/>
        <v>44846.1977902856</v>
      </c>
      <c r="AS47" s="25">
        <f ca="1" t="shared" si="22"/>
        <v>48859.1135997932</v>
      </c>
      <c r="AT47" s="25">
        <f ca="1" t="shared" si="23"/>
        <v>71242.1285240817</v>
      </c>
      <c r="AU47" s="25">
        <f ca="1">AP47*'Ejercicio 3 - TIR'!$D$5</f>
        <v>11819.387231962</v>
      </c>
      <c r="AV47" s="25">
        <f ca="1">AQ47*'Ejercicio 3 - TIR'!$D$5</f>
        <v>18984.6100232011</v>
      </c>
      <c r="AW47" s="25">
        <f ca="1">AR47*'Ejercicio 3 - TIR'!$D$5</f>
        <v>22423.0988951428</v>
      </c>
      <c r="AX47" s="25">
        <f ca="1">AS47*'Ejercicio 3 - TIR'!$D$5</f>
        <v>24429.5567998966</v>
      </c>
      <c r="AY47" s="25">
        <f ca="1">AT47*'Ejercicio 3 - TIR'!$D$5</f>
        <v>35621.0642620408</v>
      </c>
      <c r="AZ47" s="25">
        <f ca="1" t="shared" ref="AZ47:BD47" si="347">AJ47-AU47-AE47</f>
        <v>25003.4909872967</v>
      </c>
      <c r="BA47" s="25">
        <f ca="1" t="shared" si="347"/>
        <v>31465.9137450559</v>
      </c>
      <c r="BB47" s="25">
        <f ca="1" t="shared" si="347"/>
        <v>34010.1255430877</v>
      </c>
      <c r="BC47" s="25">
        <f ca="1" t="shared" si="347"/>
        <v>34639.1057696682</v>
      </c>
      <c r="BD47" s="25">
        <f ca="1" t="shared" si="347"/>
        <v>44061.4565957508</v>
      </c>
      <c r="BE47" s="25">
        <f ca="1" t="shared" ref="BE47:BI47" si="348">AZ47/Z47</f>
        <v>21677.8345053992</v>
      </c>
      <c r="BF47" s="25">
        <f ca="1" t="shared" si="348"/>
        <v>23520.2659380899</v>
      </c>
      <c r="BG47" s="25">
        <f ca="1" t="shared" si="348"/>
        <v>21628.4483299194</v>
      </c>
      <c r="BH47" s="25">
        <f ca="1" t="shared" si="348"/>
        <v>17911.4371158036</v>
      </c>
      <c r="BI47" s="25">
        <f ca="1" t="shared" si="348"/>
        <v>18373.3240108624</v>
      </c>
      <c r="BJ47" s="25">
        <f ca="1" t="shared" si="26"/>
        <v>68713.9681310217</v>
      </c>
      <c r="BK47" s="25">
        <f ca="1" t="shared" si="27"/>
        <v>42158.6775271111</v>
      </c>
      <c r="BL47" s="25">
        <f ca="1" t="shared" si="28"/>
        <v>110872.645658133</v>
      </c>
      <c r="BM47" s="25">
        <f ca="1">BK47*'Ejercicio 3 - TIR'!$D$5</f>
        <v>21079.3387635555</v>
      </c>
      <c r="BN47" s="25">
        <f ca="1" t="shared" si="29"/>
        <v>89793.3068945772</v>
      </c>
      <c r="BO47" s="25">
        <f ca="1" t="shared" si="30"/>
        <v>37443.1906942444</v>
      </c>
      <c r="BP47" s="25">
        <f ca="1" t="shared" si="31"/>
        <v>-116552.642778813</v>
      </c>
      <c r="BQ47" s="25">
        <f ca="1" t="shared" ref="BQ47:BT47" si="349">BE47</f>
        <v>21677.8345053992</v>
      </c>
      <c r="BR47" s="25">
        <f ca="1" t="shared" si="349"/>
        <v>23520.2659380899</v>
      </c>
      <c r="BS47" s="25">
        <f ca="1" t="shared" si="349"/>
        <v>21628.4483299194</v>
      </c>
      <c r="BT47" s="25">
        <f ca="1" t="shared" si="349"/>
        <v>17911.4371158036</v>
      </c>
      <c r="BU47" s="25">
        <f ca="1" t="shared" si="33"/>
        <v>55816.5147051067</v>
      </c>
      <c r="BV47" s="27">
        <f ca="1" t="shared" si="34"/>
        <v>5.69364764236302</v>
      </c>
    </row>
    <row r="48" ht="15" customHeight="1" spans="1:74">
      <c r="A48" s="23">
        <v>47</v>
      </c>
      <c r="B48" s="24">
        <f ca="1" t="shared" ref="B48:F48" si="350">RAND()</f>
        <v>0.921831920468796</v>
      </c>
      <c r="C48" s="25">
        <f ca="1">IF(B48&lt;=('Ejercicio 3 - TIR'!$D$13-'Ejercicio 3 - TIR'!$C$13)/('Ejercicio 3 - TIR'!$E$13-'Ejercicio 3 - TIR'!$C$13),'Ejercicio 3 - TIR'!$C$13+SQRT(('Ejercicio 3 - TIR'!$E$13-'Ejercicio 3 - TIR'!$C$13)*('Ejercicio 3 - TIR'!$D$13-'Ejercicio 3 - TIR'!$C$13)*B48),'Ejercicio 3 - TIR'!$E$13-SQRT(('Ejercicio 3 - TIR'!$E$13-'Ejercicio 3 - TIR'!$C$13)*('Ejercicio 3 - TIR'!$E$13-'Ejercicio 3 - TIR'!$D$13)*(1-B48)))</f>
        <v>90314.8724614776</v>
      </c>
      <c r="D48" s="24">
        <f ca="1" t="shared" si="350"/>
        <v>0.923382486884995</v>
      </c>
      <c r="E48" s="25">
        <f ca="1">IF(D48&lt;=('Ejercicio 3 - TIR'!$D$14-'Ejercicio 3 - TIR'!$C$14)/('Ejercicio 3 - TIR'!$E$14-'Ejercicio 3 - TIR'!$C$14),'Ejercicio 3 - TIR'!$C$14+SQRT(('Ejercicio 3 - TIR'!$E$14-'Ejercicio 3 - TIR'!$C$14)*('Ejercicio 3 - TIR'!$D$14-'Ejercicio 3 - TIR'!$C$14)*D48),'Ejercicio 3 - TIR'!$E$14-SQRT(('Ejercicio 3 - TIR'!$E$14-'Ejercicio 3 - TIR'!$C$14)*('Ejercicio 3 - TIR'!$E$14-'Ejercicio 3 - TIR'!$D$14)*(1-D48)))</f>
        <v>36609.9222771077</v>
      </c>
      <c r="F48" s="24">
        <f ca="1" t="shared" si="350"/>
        <v>0.333534468778566</v>
      </c>
      <c r="G48" s="25">
        <f ca="1">IF(F48&lt;=('Ejercicio 3 - TIR'!$D$18-'Ejercicio 3 - TIR'!$C$18)/('Ejercicio 3 - TIR'!$E$18-'Ejercicio 3 - TIR'!$C$18),'Ejercicio 3 - TIR'!$C$18+SQRT(('Ejercicio 3 - TIR'!$E$18-'Ejercicio 3 - TIR'!$C$18)*('Ejercicio 3 - TIR'!$D$18-'Ejercicio 3 - TIR'!$C$18)*F48),'Ejercicio 3 - TIR'!$E$18-SQRT(('Ejercicio 3 - TIR'!$E$18-'Ejercicio 3 - TIR'!$C$18)*('Ejercicio 3 - TIR'!$E$18-'Ejercicio 3 - TIR'!$D$18)*(1-F48)))</f>
        <v>37073.2008537002</v>
      </c>
      <c r="H48" s="24">
        <f ca="1" t="shared" ref="H48:L48" si="351">RAND()</f>
        <v>0.76099862738391</v>
      </c>
      <c r="I48" s="25">
        <f ca="1">IF(H48&lt;=('Ejercicio 3 - TIR'!$D$18-'Ejercicio 3 - TIR'!$C$18)/('Ejercicio 3 - TIR'!$E$18-'Ejercicio 3 - TIR'!$C$18),'Ejercicio 3 - TIR'!$C$18+SQRT(('Ejercicio 3 - TIR'!$E$18-'Ejercicio 3 - TIR'!$C$18)*('Ejercicio 3 - TIR'!$D$18-'Ejercicio 3 - TIR'!$C$18)*H48),'Ejercicio 3 - TIR'!$E$18-SQRT(('Ejercicio 3 - TIR'!$E$18-'Ejercicio 3 - TIR'!$C$18)*('Ejercicio 3 - TIR'!$E$18-'Ejercicio 3 - TIR'!$D$18)*(1-H48)))</f>
        <v>40766.1952163324</v>
      </c>
      <c r="J48" s="24">
        <f ca="1" t="shared" si="351"/>
        <v>0.416128727492139</v>
      </c>
      <c r="K48" s="25">
        <f ca="1">IF(J48&lt;=('Ejercicio 3 - TIR'!$D$18-'Ejercicio 3 - TIR'!$C$18)/('Ejercicio 3 - TIR'!$E$18-'Ejercicio 3 - TIR'!$C$18),'Ejercicio 3 - TIR'!$C$18+SQRT(('Ejercicio 3 - TIR'!$E$18-'Ejercicio 3 - TIR'!$C$18)*('Ejercicio 3 - TIR'!$D$18-'Ejercicio 3 - TIR'!$C$18)*J48),'Ejercicio 3 - TIR'!$E$18-SQRT(('Ejercicio 3 - TIR'!$E$18-'Ejercicio 3 - TIR'!$C$18)*('Ejercicio 3 - TIR'!$E$18-'Ejercicio 3 - TIR'!$D$18)*(1-J48)))</f>
        <v>37900.5891630828</v>
      </c>
      <c r="L48" s="24">
        <f ca="1" t="shared" si="351"/>
        <v>0.31701249877292</v>
      </c>
      <c r="M48" s="25">
        <f ca="1">IF(L48&lt;=('Ejercicio 3 - TIR'!$D$18-'Ejercicio 3 - TIR'!$C$18)/('Ejercicio 3 - TIR'!$E$18-'Ejercicio 3 - TIR'!$C$18),'Ejercicio 3 - TIR'!$C$18+SQRT(('Ejercicio 3 - TIR'!$E$18-'Ejercicio 3 - TIR'!$C$18)*('Ejercicio 3 - TIR'!$D$18-'Ejercicio 3 - TIR'!$C$18)*L48),'Ejercicio 3 - TIR'!$E$18-SQRT(('Ejercicio 3 - TIR'!$E$18-'Ejercicio 3 - TIR'!$C$18)*('Ejercicio 3 - TIR'!$E$18-'Ejercicio 3 - TIR'!$D$18)*(1-L48)))</f>
        <v>36895.7867437978</v>
      </c>
      <c r="N48" s="24">
        <f ca="1" t="shared" ref="N48:R48" si="352">RAND()</f>
        <v>0.993769868113696</v>
      </c>
      <c r="O48" s="25">
        <f ca="1">IF(N48&lt;=('Ejercicio 3 - TIR'!$D$18-'Ejercicio 3 - TIR'!$C$18)/('Ejercicio 3 - TIR'!$E$18-'Ejercicio 3 - TIR'!$C$18),'Ejercicio 3 - TIR'!$C$18+SQRT(('Ejercicio 3 - TIR'!$E$18-'Ejercicio 3 - TIR'!$C$18)*('Ejercicio 3 - TIR'!$D$18-'Ejercicio 3 - TIR'!$C$18)*N48),'Ejercicio 3 - TIR'!$E$18-SQRT(('Ejercicio 3 - TIR'!$E$18-'Ejercicio 3 - TIR'!$C$18)*('Ejercicio 3 - TIR'!$E$18-'Ejercicio 3 - TIR'!$D$18)*(1-N48)))</f>
        <v>44316.4358907368</v>
      </c>
      <c r="P48" s="24">
        <f ca="1" t="shared" si="352"/>
        <v>0.467343692411451</v>
      </c>
      <c r="Q48" s="26">
        <f ca="1">IF(P48&lt;=('Ejercicio 3 - TIR'!$D$22-'Ejercicio 3 - TIR'!$C$22)/('Ejercicio 3 - TIR'!$E$22-'Ejercicio 3 - TIR'!$C$22),'Ejercicio 3 - TIR'!$C$22+SQRT(('Ejercicio 3 - TIR'!$E$22-'Ejercicio 3 - TIR'!$C$22)*('Ejercicio 3 - TIR'!$D$22-'Ejercicio 3 - TIR'!$C$22)*P48),'Ejercicio 3 - TIR'!$E$22-SQRT(('Ejercicio 3 - TIR'!$E$22-'Ejercicio 3 - TIR'!$C$22)*('Ejercicio 3 - TIR'!$E$22-'Ejercicio 3 - TIR'!$D$22)*(1-P48)))</f>
        <v>0.149003769519506</v>
      </c>
      <c r="R48" s="24">
        <f ca="1" t="shared" si="352"/>
        <v>0.743464208028657</v>
      </c>
      <c r="S48" s="26">
        <f ca="1">IF(R48&lt;=('Ejercicio 3 - TIR'!$D$23-'Ejercicio 3 - TIR'!$C$23)/('Ejercicio 3 - TIR'!$E$23-'Ejercicio 3 - TIR'!$C$23),'Ejercicio 3 - TIR'!$C$23+SQRT(('Ejercicio 3 - TIR'!$E$23-'Ejercicio 3 - TIR'!$C$23)*('Ejercicio 3 - TIR'!$D$23-'Ejercicio 3 - TIR'!$C$23)*R48),'Ejercicio 3 - TIR'!$E$23-SQRT(('Ejercicio 3 - TIR'!$E$23-'Ejercicio 3 - TIR'!$C$23)*('Ejercicio 3 - TIR'!$E$23-'Ejercicio 3 - TIR'!$D$23)*(1-R48)))</f>
        <v>0.158511295396222</v>
      </c>
      <c r="T48" s="24">
        <f ca="1" t="shared" ref="T48:X48" si="353">RAND()</f>
        <v>0.889714638421979</v>
      </c>
      <c r="U48" s="26">
        <f ca="1">IF(T48&lt;=('Ejercicio 3 - TIR'!$D$24-'Ejercicio 3 - TIR'!$C$24)/('Ejercicio 3 - TIR'!$E$24-'Ejercicio 3 - TIR'!$C$24),'Ejercicio 3 - TIR'!$C$24+SQRT(('Ejercicio 3 - TIR'!$E$24-'Ejercicio 3 - TIR'!$C$24)*('Ejercicio 3 - TIR'!$D$24-'Ejercicio 3 - TIR'!$C$24)*T48),'Ejercicio 3 - TIR'!$E$24-SQRT(('Ejercicio 3 - TIR'!$E$24-'Ejercicio 3 - TIR'!$C$24)*('Ejercicio 3 - TIR'!$E$24-'Ejercicio 3 - TIR'!$D$24)*(1-T48)))</f>
        <v>0.202427321990702</v>
      </c>
      <c r="V48" s="24">
        <f ca="1" t="shared" si="353"/>
        <v>0.511023141763566</v>
      </c>
      <c r="W48" s="26">
        <f ca="1">IF(V48&lt;=('Ejercicio 3 - TIR'!$D$25-'Ejercicio 3 - TIR'!$C$25)/('Ejercicio 3 - TIR'!$E$25-'Ejercicio 3 - TIR'!$C$25),'Ejercicio 3 - TIR'!$C$25+SQRT(('Ejercicio 3 - TIR'!$E$25-'Ejercicio 3 - TIR'!$C$25)*('Ejercicio 3 - TIR'!$D$25-'Ejercicio 3 - TIR'!$C$25)*V48),'Ejercicio 3 - TIR'!$E$25-SQRT(('Ejercicio 3 - TIR'!$E$25-'Ejercicio 3 - TIR'!$C$25)*('Ejercicio 3 - TIR'!$E$25-'Ejercicio 3 - TIR'!$D$25)*(1-V48)))</f>
        <v>0.208630699742109</v>
      </c>
      <c r="X48" s="24">
        <f ca="1" t="shared" si="353"/>
        <v>0.258318304762391</v>
      </c>
      <c r="Y48" s="26">
        <f ca="1">IF(X48&lt;=('Ejercicio 3 - TIR'!$D$26-'Ejercicio 3 - TIR'!$C$26)/('Ejercicio 3 - TIR'!$E$26-'Ejercicio 3 - TIR'!$C$26),'Ejercicio 3 - TIR'!$C$26+SQRT(('Ejercicio 3 - TIR'!$E$26-'Ejercicio 3 - TIR'!$C$26)*('Ejercicio 3 - TIR'!$D$26-'Ejercicio 3 - TIR'!$C$26)*X48),'Ejercicio 3 - TIR'!$E$26-SQRT(('Ejercicio 3 - TIR'!$E$26-'Ejercicio 3 - TIR'!$C$26)*('Ejercicio 3 - TIR'!$E$26-'Ejercicio 3 - TIR'!$D$26)*(1-X48)))</f>
        <v>0.216409457072391</v>
      </c>
      <c r="Z48" s="24">
        <f ca="1" t="shared" si="4"/>
        <v>1.14900376951951</v>
      </c>
      <c r="AA48" s="24">
        <f ca="1" t="shared" si="5"/>
        <v>1.33113384544119</v>
      </c>
      <c r="AB48" s="24">
        <f ca="1" t="shared" si="6"/>
        <v>1.60059170498503</v>
      </c>
      <c r="AC48" s="24">
        <f ca="1" t="shared" si="7"/>
        <v>1.93452427239747</v>
      </c>
      <c r="AD48" s="24">
        <f ca="1" t="shared" si="8"/>
        <v>2.35317361988037</v>
      </c>
      <c r="AE48" s="23">
        <f ca="1" t="shared" si="9"/>
        <v>5455.01642110517</v>
      </c>
      <c r="AF48" s="23">
        <f ca="1" t="shared" si="10"/>
        <v>6319.69814042222</v>
      </c>
      <c r="AG48" s="23">
        <f ca="1" t="shared" si="11"/>
        <v>7598.97771077751</v>
      </c>
      <c r="AH48" s="23">
        <f ca="1" t="shared" si="12"/>
        <v>9184.35774790171</v>
      </c>
      <c r="AI48" s="23">
        <f ca="1" t="shared" si="13"/>
        <v>11171.9396216837</v>
      </c>
      <c r="AJ48" s="25">
        <f ca="1" t="shared" si="14"/>
        <v>42597.2475290553</v>
      </c>
      <c r="AK48" s="25">
        <f ca="1" t="shared" si="15"/>
        <v>54265.2622023226</v>
      </c>
      <c r="AL48" s="25">
        <f ca="1" t="shared" si="16"/>
        <v>60663.3686284758</v>
      </c>
      <c r="AM48" s="25">
        <f ca="1" t="shared" si="17"/>
        <v>71375.7950050778</v>
      </c>
      <c r="AN48" s="25">
        <f ca="1" t="shared" si="18"/>
        <v>104284.267865201</v>
      </c>
      <c r="AO48" s="25">
        <f ca="1">C48/'Ejercicio 3 - TIR'!$D$7</f>
        <v>18062.9744922955</v>
      </c>
      <c r="AP48" s="25">
        <f ca="1" t="shared" si="19"/>
        <v>24534.2730367597</v>
      </c>
      <c r="AQ48" s="25">
        <f ca="1" t="shared" si="20"/>
        <v>36202.2877100271</v>
      </c>
      <c r="AR48" s="25">
        <f ca="1" t="shared" si="21"/>
        <v>42600.3941361803</v>
      </c>
      <c r="AS48" s="25">
        <f ca="1" t="shared" si="22"/>
        <v>53312.8205127823</v>
      </c>
      <c r="AT48" s="25">
        <f ca="1" t="shared" si="23"/>
        <v>86221.293372906</v>
      </c>
      <c r="AU48" s="25">
        <f ca="1">AP48*'Ejercicio 3 - TIR'!$D$5</f>
        <v>12267.1365183799</v>
      </c>
      <c r="AV48" s="25">
        <f ca="1">AQ48*'Ejercicio 3 - TIR'!$D$5</f>
        <v>18101.1438550135</v>
      </c>
      <c r="AW48" s="25">
        <f ca="1">AR48*'Ejercicio 3 - TIR'!$D$5</f>
        <v>21300.1970680901</v>
      </c>
      <c r="AX48" s="25">
        <f ca="1">AS48*'Ejercicio 3 - TIR'!$D$5</f>
        <v>26656.4102563911</v>
      </c>
      <c r="AY48" s="25">
        <f ca="1">AT48*'Ejercicio 3 - TIR'!$D$5</f>
        <v>43110.646686453</v>
      </c>
      <c r="AZ48" s="25">
        <f ca="1" t="shared" ref="AZ48:BD48" si="354">AJ48-AU48-AE48</f>
        <v>24875.0945895702</v>
      </c>
      <c r="BA48" s="25">
        <f ca="1" t="shared" si="354"/>
        <v>29844.4202068868</v>
      </c>
      <c r="BB48" s="25">
        <f ca="1" t="shared" si="354"/>
        <v>31764.1938496081</v>
      </c>
      <c r="BC48" s="25">
        <f ca="1" t="shared" si="354"/>
        <v>35535.027000785</v>
      </c>
      <c r="BD48" s="25">
        <f ca="1" t="shared" si="354"/>
        <v>50001.6815570648</v>
      </c>
      <c r="BE48" s="25">
        <f ca="1" t="shared" ref="BE48:BI48" si="355">AZ48/Z48</f>
        <v>21649.2715249947</v>
      </c>
      <c r="BF48" s="25">
        <f ca="1" t="shared" si="355"/>
        <v>22420.3000390207</v>
      </c>
      <c r="BG48" s="25">
        <f ca="1" t="shared" si="355"/>
        <v>19845.2820608022</v>
      </c>
      <c r="BH48" s="25">
        <f ca="1" t="shared" si="355"/>
        <v>18368.8711006692</v>
      </c>
      <c r="BI48" s="25">
        <f ca="1" t="shared" si="355"/>
        <v>21248.6155439762</v>
      </c>
      <c r="BJ48" s="25">
        <f ca="1" t="shared" si="26"/>
        <v>86149.5033283605</v>
      </c>
      <c r="BK48" s="25">
        <f ca="1" t="shared" si="27"/>
        <v>42505.3150718419</v>
      </c>
      <c r="BL48" s="25">
        <f ca="1" t="shared" si="28"/>
        <v>128654.818400202</v>
      </c>
      <c r="BM48" s="25">
        <f ca="1">BK48*'Ejercicio 3 - TIR'!$D$5</f>
        <v>21252.6575359209</v>
      </c>
      <c r="BN48" s="25">
        <f ca="1" t="shared" si="29"/>
        <v>107402.160864281</v>
      </c>
      <c r="BO48" s="25">
        <f ca="1" t="shared" si="30"/>
        <v>45641.4095232555</v>
      </c>
      <c r="BP48" s="25">
        <f ca="1" t="shared" si="31"/>
        <v>-126924.794738585</v>
      </c>
      <c r="BQ48" s="25">
        <f ca="1" t="shared" ref="BQ48:BT48" si="356">BE48</f>
        <v>21649.2715249947</v>
      </c>
      <c r="BR48" s="25">
        <f ca="1" t="shared" si="356"/>
        <v>22420.3000390207</v>
      </c>
      <c r="BS48" s="25">
        <f ca="1" t="shared" si="356"/>
        <v>19845.2820608022</v>
      </c>
      <c r="BT48" s="25">
        <f ca="1" t="shared" si="356"/>
        <v>18368.8711006692</v>
      </c>
      <c r="BU48" s="25">
        <f ca="1" t="shared" si="33"/>
        <v>66890.0250672316</v>
      </c>
      <c r="BV48" s="27">
        <f ca="1" t="shared" si="34"/>
        <v>4.68750622308487</v>
      </c>
    </row>
    <row r="49" ht="15" customHeight="1" spans="1:74">
      <c r="A49" s="23">
        <v>48</v>
      </c>
      <c r="B49" s="24">
        <f ca="1" t="shared" ref="B49:F49" si="357">RAND()</f>
        <v>0.95922422452627</v>
      </c>
      <c r="C49" s="25">
        <f ca="1">IF(B49&lt;=('Ejercicio 3 - TIR'!$D$13-'Ejercicio 3 - TIR'!$C$13)/('Ejercicio 3 - TIR'!$E$13-'Ejercicio 3 - TIR'!$C$13),'Ejercicio 3 - TIR'!$C$13+SQRT(('Ejercicio 3 - TIR'!$E$13-'Ejercicio 3 - TIR'!$C$13)*('Ejercicio 3 - TIR'!$D$13-'Ejercicio 3 - TIR'!$C$13)*B49),'Ejercicio 3 - TIR'!$E$13-SQRT(('Ejercicio 3 - TIR'!$E$13-'Ejercicio 3 - TIR'!$C$13)*('Ejercicio 3 - TIR'!$E$13-'Ejercicio 3 - TIR'!$D$13)*(1-B49)))</f>
        <v>93004.9352706014</v>
      </c>
      <c r="D49" s="24">
        <f ca="1" t="shared" si="357"/>
        <v>0.900874151123559</v>
      </c>
      <c r="E49" s="25">
        <f ca="1">IF(D49&lt;=('Ejercicio 3 - TIR'!$D$14-'Ejercicio 3 - TIR'!$C$14)/('Ejercicio 3 - TIR'!$E$14-'Ejercicio 3 - TIR'!$C$14),'Ejercicio 3 - TIR'!$C$14+SQRT(('Ejercicio 3 - TIR'!$E$14-'Ejercicio 3 - TIR'!$C$14)*('Ejercicio 3 - TIR'!$D$14-'Ejercicio 3 - TIR'!$C$14)*D49),'Ejercicio 3 - TIR'!$E$14-SQRT(('Ejercicio 3 - TIR'!$E$14-'Ejercicio 3 - TIR'!$C$14)*('Ejercicio 3 - TIR'!$E$14-'Ejercicio 3 - TIR'!$D$14)*(1-D49)))</f>
        <v>36143.981673868</v>
      </c>
      <c r="F49" s="24">
        <f ca="1" t="shared" si="357"/>
        <v>0.756800016879057</v>
      </c>
      <c r="G49" s="25">
        <f ca="1">IF(F49&lt;=('Ejercicio 3 - TIR'!$D$18-'Ejercicio 3 - TIR'!$C$18)/('Ejercicio 3 - TIR'!$E$18-'Ejercicio 3 - TIR'!$C$18),'Ejercicio 3 - TIR'!$C$18+SQRT(('Ejercicio 3 - TIR'!$E$18-'Ejercicio 3 - TIR'!$C$18)*('Ejercicio 3 - TIR'!$D$18-'Ejercicio 3 - TIR'!$C$18)*F49),'Ejercicio 3 - TIR'!$E$18-SQRT(('Ejercicio 3 - TIR'!$E$18-'Ejercicio 3 - TIR'!$C$18)*('Ejercicio 3 - TIR'!$E$18-'Ejercicio 3 - TIR'!$D$18)*(1-F49)))</f>
        <v>40729.1688473939</v>
      </c>
      <c r="H49" s="24">
        <f ca="1" t="shared" ref="H49:L49" si="358">RAND()</f>
        <v>0.129164774765617</v>
      </c>
      <c r="I49" s="25">
        <f ca="1">IF(H49&lt;=('Ejercicio 3 - TIR'!$D$18-'Ejercicio 3 - TIR'!$C$18)/('Ejercicio 3 - TIR'!$E$18-'Ejercicio 3 - TIR'!$C$18),'Ejercicio 3 - TIR'!$C$18+SQRT(('Ejercicio 3 - TIR'!$E$18-'Ejercicio 3 - TIR'!$C$18)*('Ejercicio 3 - TIR'!$D$18-'Ejercicio 3 - TIR'!$C$18)*H49),'Ejercicio 3 - TIR'!$E$18-SQRT(('Ejercicio 3 - TIR'!$E$18-'Ejercicio 3 - TIR'!$C$18)*('Ejercicio 3 - TIR'!$E$18-'Ejercicio 3 - TIR'!$D$18)*(1-H49)))</f>
        <v>34401.671979469</v>
      </c>
      <c r="J49" s="24">
        <f ca="1" t="shared" si="358"/>
        <v>0.431068584654383</v>
      </c>
      <c r="K49" s="25">
        <f ca="1">IF(J49&lt;=('Ejercicio 3 - TIR'!$D$18-'Ejercicio 3 - TIR'!$C$18)/('Ejercicio 3 - TIR'!$E$18-'Ejercicio 3 - TIR'!$C$18),'Ejercicio 3 - TIR'!$C$18+SQRT(('Ejercicio 3 - TIR'!$E$18-'Ejercicio 3 - TIR'!$C$18)*('Ejercicio 3 - TIR'!$D$18-'Ejercicio 3 - TIR'!$C$18)*J49),'Ejercicio 3 - TIR'!$E$18-SQRT(('Ejercicio 3 - TIR'!$E$18-'Ejercicio 3 - TIR'!$C$18)*('Ejercicio 3 - TIR'!$E$18-'Ejercicio 3 - TIR'!$D$18)*(1-J49)))</f>
        <v>38041.1620863006</v>
      </c>
      <c r="L49" s="24">
        <f ca="1" t="shared" si="358"/>
        <v>0.00872878229604823</v>
      </c>
      <c r="M49" s="25">
        <f ca="1">IF(L49&lt;=('Ejercicio 3 - TIR'!$D$18-'Ejercicio 3 - TIR'!$C$18)/('Ejercicio 3 - TIR'!$E$18-'Ejercicio 3 - TIR'!$C$18),'Ejercicio 3 - TIR'!$C$18+SQRT(('Ejercicio 3 - TIR'!$E$18-'Ejercicio 3 - TIR'!$C$18)*('Ejercicio 3 - TIR'!$D$18-'Ejercicio 3 - TIR'!$C$18)*L49),'Ejercicio 3 - TIR'!$E$18-SQRT(('Ejercicio 3 - TIR'!$E$18-'Ejercicio 3 - TIR'!$C$18)*('Ejercicio 3 - TIR'!$E$18-'Ejercicio 3 - TIR'!$D$18)*(1-L49)))</f>
        <v>31144.2540558841</v>
      </c>
      <c r="N49" s="24">
        <f ca="1" t="shared" ref="N49:R49" si="359">RAND()</f>
        <v>0.837175141656234</v>
      </c>
      <c r="O49" s="25">
        <f ca="1">IF(N49&lt;=('Ejercicio 3 - TIR'!$D$18-'Ejercicio 3 - TIR'!$C$18)/('Ejercicio 3 - TIR'!$E$18-'Ejercicio 3 - TIR'!$C$18),'Ejercicio 3 - TIR'!$C$18+SQRT(('Ejercicio 3 - TIR'!$E$18-'Ejercicio 3 - TIR'!$C$18)*('Ejercicio 3 - TIR'!$D$18-'Ejercicio 3 - TIR'!$C$18)*N49),'Ejercicio 3 - TIR'!$E$18-SQRT(('Ejercicio 3 - TIR'!$E$18-'Ejercicio 3 - TIR'!$C$18)*('Ejercicio 3 - TIR'!$E$18-'Ejercicio 3 - TIR'!$D$18)*(1-N49)))</f>
        <v>41505.4521929465</v>
      </c>
      <c r="P49" s="24">
        <f ca="1" t="shared" si="359"/>
        <v>0.0694618111480776</v>
      </c>
      <c r="Q49" s="26">
        <f ca="1">IF(P49&lt;=('Ejercicio 3 - TIR'!$D$22-'Ejercicio 3 - TIR'!$C$22)/('Ejercicio 3 - TIR'!$E$22-'Ejercicio 3 - TIR'!$C$22),'Ejercicio 3 - TIR'!$C$22+SQRT(('Ejercicio 3 - TIR'!$E$22-'Ejercicio 3 - TIR'!$C$22)*('Ejercicio 3 - TIR'!$D$22-'Ejercicio 3 - TIR'!$C$22)*P49),'Ejercicio 3 - TIR'!$E$22-SQRT(('Ejercicio 3 - TIR'!$E$22-'Ejercicio 3 - TIR'!$C$22)*('Ejercicio 3 - TIR'!$E$22-'Ejercicio 3 - TIR'!$D$22)*(1-P49)))</f>
        <v>0.131181737792782</v>
      </c>
      <c r="R49" s="24">
        <f ca="1" t="shared" si="359"/>
        <v>0.651113578794001</v>
      </c>
      <c r="S49" s="26">
        <f ca="1">IF(R49&lt;=('Ejercicio 3 - TIR'!$D$23-'Ejercicio 3 - TIR'!$C$23)/('Ejercicio 3 - TIR'!$E$23-'Ejercicio 3 - TIR'!$C$23),'Ejercicio 3 - TIR'!$C$23+SQRT(('Ejercicio 3 - TIR'!$E$23-'Ejercicio 3 - TIR'!$C$23)*('Ejercicio 3 - TIR'!$D$23-'Ejercicio 3 - TIR'!$C$23)*R49),'Ejercicio 3 - TIR'!$E$23-SQRT(('Ejercicio 3 - TIR'!$E$23-'Ejercicio 3 - TIR'!$C$23)*('Ejercicio 3 - TIR'!$E$23-'Ejercicio 3 - TIR'!$D$23)*(1-R49)))</f>
        <v>0.154940160452014</v>
      </c>
      <c r="T49" s="24">
        <f ca="1" t="shared" ref="T49:X49" si="360">RAND()</f>
        <v>0.258616031750472</v>
      </c>
      <c r="U49" s="26">
        <f ca="1">IF(T49&lt;=('Ejercicio 3 - TIR'!$D$24-'Ejercicio 3 - TIR'!$C$24)/('Ejercicio 3 - TIR'!$E$24-'Ejercicio 3 - TIR'!$C$24),'Ejercicio 3 - TIR'!$C$24+SQRT(('Ejercicio 3 - TIR'!$E$24-'Ejercicio 3 - TIR'!$C$24)*('Ejercicio 3 - TIR'!$D$24-'Ejercicio 3 - TIR'!$C$24)*T49),'Ejercicio 3 - TIR'!$E$24-SQRT(('Ejercicio 3 - TIR'!$E$24-'Ejercicio 3 - TIR'!$C$24)*('Ejercicio 3 - TIR'!$E$24-'Ejercicio 3 - TIR'!$D$24)*(1-T49)))</f>
        <v>0.173304370119701</v>
      </c>
      <c r="V49" s="24">
        <f ca="1" t="shared" si="360"/>
        <v>0.0299887509787082</v>
      </c>
      <c r="W49" s="26">
        <f ca="1">IF(V49&lt;=('Ejercicio 3 - TIR'!$D$25-'Ejercicio 3 - TIR'!$C$25)/('Ejercicio 3 - TIR'!$E$25-'Ejercicio 3 - TIR'!$C$25),'Ejercicio 3 - TIR'!$C$25+SQRT(('Ejercicio 3 - TIR'!$E$25-'Ejercicio 3 - TIR'!$C$25)*('Ejercicio 3 - TIR'!$D$25-'Ejercicio 3 - TIR'!$C$25)*V49),'Ejercicio 3 - TIR'!$E$25-SQRT(('Ejercicio 3 - TIR'!$E$25-'Ejercicio 3 - TIR'!$C$25)*('Ejercicio 3 - TIR'!$E$25-'Ejercicio 3 - TIR'!$D$25)*(1-V49)))</f>
        <v>0.186479525551319</v>
      </c>
      <c r="X49" s="24">
        <f ca="1" t="shared" si="360"/>
        <v>0.421109652603526</v>
      </c>
      <c r="Y49" s="26">
        <f ca="1">IF(X49&lt;=('Ejercicio 3 - TIR'!$D$26-'Ejercicio 3 - TIR'!$C$26)/('Ejercicio 3 - TIR'!$E$26-'Ejercicio 3 - TIR'!$C$26),'Ejercicio 3 - TIR'!$C$26+SQRT(('Ejercicio 3 - TIR'!$E$26-'Ejercicio 3 - TIR'!$C$26)*('Ejercicio 3 - TIR'!$D$26-'Ejercicio 3 - TIR'!$C$26)*X49),'Ejercicio 3 - TIR'!$E$26-SQRT(('Ejercicio 3 - TIR'!$E$26-'Ejercicio 3 - TIR'!$C$26)*('Ejercicio 3 - TIR'!$E$26-'Ejercicio 3 - TIR'!$D$26)*(1-X49)))</f>
        <v>0.224089286572778</v>
      </c>
      <c r="Z49" s="24">
        <f ca="1" t="shared" si="4"/>
        <v>1.13118173779278</v>
      </c>
      <c r="AA49" s="24">
        <f ca="1" t="shared" si="5"/>
        <v>1.30644721774678</v>
      </c>
      <c r="AB49" s="24">
        <f ca="1" t="shared" si="6"/>
        <v>1.53286022991303</v>
      </c>
      <c r="AC49" s="24">
        <f ca="1" t="shared" si="7"/>
        <v>1.81870727832369</v>
      </c>
      <c r="AD49" s="24">
        <f ca="1" t="shared" si="8"/>
        <v>2.22626009480797</v>
      </c>
      <c r="AE49" s="23">
        <f ca="1" t="shared" si="9"/>
        <v>4741.43032672848</v>
      </c>
      <c r="AF49" s="23">
        <f ca="1" t="shared" si="10"/>
        <v>5476.06830232384</v>
      </c>
      <c r="AG49" s="23">
        <f ca="1" t="shared" si="11"/>
        <v>6425.09487019053</v>
      </c>
      <c r="AH49" s="23">
        <f ca="1" t="shared" si="12"/>
        <v>7623.24351320587</v>
      </c>
      <c r="AI49" s="23">
        <f ca="1" t="shared" si="13"/>
        <v>9331.53071345073</v>
      </c>
      <c r="AJ49" s="25">
        <f ca="1" t="shared" si="14"/>
        <v>46072.0919956507</v>
      </c>
      <c r="AK49" s="25">
        <f ca="1" t="shared" si="15"/>
        <v>44943.9686434148</v>
      </c>
      <c r="AL49" s="25">
        <f ca="1" t="shared" si="16"/>
        <v>58311.7844617654</v>
      </c>
      <c r="AM49" s="25">
        <f ca="1" t="shared" si="17"/>
        <v>56642.2815293986</v>
      </c>
      <c r="AN49" s="25">
        <f ca="1" t="shared" si="18"/>
        <v>92401.9319341166</v>
      </c>
      <c r="AO49" s="25">
        <f ca="1">C49/'Ejercicio 3 - TIR'!$D$7</f>
        <v>18600.9870541203</v>
      </c>
      <c r="AP49" s="25">
        <f ca="1" t="shared" si="19"/>
        <v>27471.1049415304</v>
      </c>
      <c r="AQ49" s="25">
        <f ca="1" t="shared" si="20"/>
        <v>26342.9815892945</v>
      </c>
      <c r="AR49" s="25">
        <f ca="1" t="shared" si="21"/>
        <v>39710.7974076451</v>
      </c>
      <c r="AS49" s="25">
        <f ca="1" t="shared" si="22"/>
        <v>38041.2944752783</v>
      </c>
      <c r="AT49" s="25">
        <f ca="1" t="shared" si="23"/>
        <v>73800.9448799964</v>
      </c>
      <c r="AU49" s="25">
        <f ca="1">AP49*'Ejercicio 3 - TIR'!$D$5</f>
        <v>13735.5524707652</v>
      </c>
      <c r="AV49" s="25">
        <f ca="1">AQ49*'Ejercicio 3 - TIR'!$D$5</f>
        <v>13171.4907946472</v>
      </c>
      <c r="AW49" s="25">
        <f ca="1">AR49*'Ejercicio 3 - TIR'!$D$5</f>
        <v>19855.3987038225</v>
      </c>
      <c r="AX49" s="25">
        <f ca="1">AS49*'Ejercicio 3 - TIR'!$D$5</f>
        <v>19020.6472376392</v>
      </c>
      <c r="AY49" s="25">
        <f ca="1">AT49*'Ejercicio 3 - TIR'!$D$5</f>
        <v>36900.4724399982</v>
      </c>
      <c r="AZ49" s="25">
        <f ca="1" t="shared" ref="AZ49:BD49" si="361">AJ49-AU49-AE49</f>
        <v>27595.109198157</v>
      </c>
      <c r="BA49" s="25">
        <f ca="1" t="shared" si="361"/>
        <v>26296.4095464437</v>
      </c>
      <c r="BB49" s="25">
        <f ca="1" t="shared" si="361"/>
        <v>32031.2908877523</v>
      </c>
      <c r="BC49" s="25">
        <f ca="1" t="shared" si="361"/>
        <v>29998.3907785536</v>
      </c>
      <c r="BD49" s="25">
        <f ca="1" t="shared" si="361"/>
        <v>46169.9287806677</v>
      </c>
      <c r="BE49" s="25">
        <f ca="1" t="shared" ref="BE49:BI49" si="362">AZ49/Z49</f>
        <v>24394.9387407915</v>
      </c>
      <c r="BF49" s="25">
        <f ca="1" t="shared" si="362"/>
        <v>20128.1836642408</v>
      </c>
      <c r="BG49" s="25">
        <f ca="1" t="shared" si="362"/>
        <v>20896.4198187657</v>
      </c>
      <c r="BH49" s="25">
        <f ca="1" t="shared" si="362"/>
        <v>16494.3480108592</v>
      </c>
      <c r="BI49" s="25">
        <f ca="1" t="shared" si="362"/>
        <v>20738.7846947193</v>
      </c>
      <c r="BJ49" s="25">
        <f ca="1" t="shared" si="26"/>
        <v>80465.9040680027</v>
      </c>
      <c r="BK49" s="25">
        <f ca="1" t="shared" si="27"/>
        <v>41410.6352026276</v>
      </c>
      <c r="BL49" s="25">
        <f ca="1" t="shared" si="28"/>
        <v>121876.53927063</v>
      </c>
      <c r="BM49" s="25">
        <f ca="1">BK49*'Ejercicio 3 - TIR'!$D$5</f>
        <v>20705.3176013138</v>
      </c>
      <c r="BN49" s="25">
        <f ca="1" t="shared" si="29"/>
        <v>101171.221669317</v>
      </c>
      <c r="BO49" s="25">
        <f ca="1" t="shared" si="30"/>
        <v>45444.4752009281</v>
      </c>
      <c r="BP49" s="25">
        <f ca="1" t="shared" si="31"/>
        <v>-129148.916944469</v>
      </c>
      <c r="BQ49" s="25">
        <f ca="1" t="shared" ref="BQ49:BT49" si="363">BE49</f>
        <v>24394.9387407915</v>
      </c>
      <c r="BR49" s="25">
        <f ca="1" t="shared" si="363"/>
        <v>20128.1836642408</v>
      </c>
      <c r="BS49" s="25">
        <f ca="1" t="shared" si="363"/>
        <v>20896.4198187657</v>
      </c>
      <c r="BT49" s="25">
        <f ca="1" t="shared" si="363"/>
        <v>16494.3480108592</v>
      </c>
      <c r="BU49" s="25">
        <f ca="1" t="shared" si="33"/>
        <v>66183.2598956474</v>
      </c>
      <c r="BV49" s="27">
        <f ca="1" t="shared" si="34"/>
        <v>3.99800948850177</v>
      </c>
    </row>
    <row r="50" ht="15" customHeight="1" spans="1:74">
      <c r="A50" s="23">
        <v>49</v>
      </c>
      <c r="B50" s="24">
        <f ca="1" t="shared" ref="B50:F50" si="364">RAND()</f>
        <v>0.735211514582765</v>
      </c>
      <c r="C50" s="25">
        <f ca="1">IF(B50&lt;=('Ejercicio 3 - TIR'!$D$13-'Ejercicio 3 - TIR'!$C$13)/('Ejercicio 3 - TIR'!$E$13-'Ejercicio 3 - TIR'!$C$13),'Ejercicio 3 - TIR'!$C$13+SQRT(('Ejercicio 3 - TIR'!$E$13-'Ejercicio 3 - TIR'!$C$13)*('Ejercicio 3 - TIR'!$D$13-'Ejercicio 3 - TIR'!$C$13)*B50),'Ejercicio 3 - TIR'!$E$13-SQRT(('Ejercicio 3 - TIR'!$E$13-'Ejercicio 3 - TIR'!$C$13)*('Ejercicio 3 - TIR'!$E$13-'Ejercicio 3 - TIR'!$D$13)*(1-B50)))</f>
        <v>82174.5636098108</v>
      </c>
      <c r="D50" s="24">
        <f ca="1" t="shared" si="364"/>
        <v>0.0855010695992335</v>
      </c>
      <c r="E50" s="25">
        <f ca="1">IF(D50&lt;=('Ejercicio 3 - TIR'!$D$14-'Ejercicio 3 - TIR'!$C$14)/('Ejercicio 3 - TIR'!$E$14-'Ejercicio 3 - TIR'!$C$14),'Ejercicio 3 - TIR'!$C$14+SQRT(('Ejercicio 3 - TIR'!$E$14-'Ejercicio 3 - TIR'!$C$14)*('Ejercicio 3 - TIR'!$D$14-'Ejercicio 3 - TIR'!$C$14)*D50),'Ejercicio 3 - TIR'!$E$14-SQRT(('Ejercicio 3 - TIR'!$E$14-'Ejercicio 3 - TIR'!$C$14)*('Ejercicio 3 - TIR'!$E$14-'Ejercicio 3 - TIR'!$D$14)*(1-D50)))</f>
        <v>27532.3072917682</v>
      </c>
      <c r="F50" s="24">
        <f ca="1" t="shared" si="364"/>
        <v>0.694915231353906</v>
      </c>
      <c r="G50" s="25">
        <f ca="1">IF(F50&lt;=('Ejercicio 3 - TIR'!$D$18-'Ejercicio 3 - TIR'!$C$18)/('Ejercicio 3 - TIR'!$E$18-'Ejercicio 3 - TIR'!$C$18),'Ejercicio 3 - TIR'!$C$18+SQRT(('Ejercicio 3 - TIR'!$E$18-'Ejercicio 3 - TIR'!$C$18)*('Ejercicio 3 - TIR'!$D$18-'Ejercicio 3 - TIR'!$C$18)*F50),'Ejercicio 3 - TIR'!$E$18-SQRT(('Ejercicio 3 - TIR'!$E$18-'Ejercicio 3 - TIR'!$C$18)*('Ejercicio 3 - TIR'!$E$18-'Ejercicio 3 - TIR'!$D$18)*(1-F50)))</f>
        <v>40216.5537895303</v>
      </c>
      <c r="H50" s="24">
        <f ca="1" t="shared" ref="H50:L50" si="365">RAND()</f>
        <v>0.728068410728606</v>
      </c>
      <c r="I50" s="25">
        <f ca="1">IF(H50&lt;=('Ejercicio 3 - TIR'!$D$18-'Ejercicio 3 - TIR'!$C$18)/('Ejercicio 3 - TIR'!$E$18-'Ejercicio 3 - TIR'!$C$18),'Ejercicio 3 - TIR'!$C$18+SQRT(('Ejercicio 3 - TIR'!$E$18-'Ejercicio 3 - TIR'!$C$18)*('Ejercicio 3 - TIR'!$D$18-'Ejercicio 3 - TIR'!$C$18)*H50),'Ejercicio 3 - TIR'!$E$18-SQRT(('Ejercicio 3 - TIR'!$E$18-'Ejercicio 3 - TIR'!$C$18)*('Ejercicio 3 - TIR'!$E$18-'Ejercicio 3 - TIR'!$D$18)*(1-H50)))</f>
        <v>40483.9321090849</v>
      </c>
      <c r="J50" s="24">
        <f ca="1" t="shared" si="365"/>
        <v>0.435040670261545</v>
      </c>
      <c r="K50" s="25">
        <f ca="1">IF(J50&lt;=('Ejercicio 3 - TIR'!$D$18-'Ejercicio 3 - TIR'!$C$18)/('Ejercicio 3 - TIR'!$E$18-'Ejercicio 3 - TIR'!$C$18),'Ejercicio 3 - TIR'!$C$18+SQRT(('Ejercicio 3 - TIR'!$E$18-'Ejercicio 3 - TIR'!$C$18)*('Ejercicio 3 - TIR'!$D$18-'Ejercicio 3 - TIR'!$C$18)*J50),'Ejercicio 3 - TIR'!$E$18-SQRT(('Ejercicio 3 - TIR'!$E$18-'Ejercicio 3 - TIR'!$C$18)*('Ejercicio 3 - TIR'!$E$18-'Ejercicio 3 - TIR'!$D$18)*(1-J50)))</f>
        <v>38078.1248157745</v>
      </c>
      <c r="L50" s="24">
        <f ca="1" t="shared" si="365"/>
        <v>0.408304645812708</v>
      </c>
      <c r="M50" s="25">
        <f ca="1">IF(L50&lt;=('Ejercicio 3 - TIR'!$D$18-'Ejercicio 3 - TIR'!$C$18)/('Ejercicio 3 - TIR'!$E$18-'Ejercicio 3 - TIR'!$C$18),'Ejercicio 3 - TIR'!$C$18+SQRT(('Ejercicio 3 - TIR'!$E$18-'Ejercicio 3 - TIR'!$C$18)*('Ejercicio 3 - TIR'!$D$18-'Ejercicio 3 - TIR'!$C$18)*L50),'Ejercicio 3 - TIR'!$E$18-SQRT(('Ejercicio 3 - TIR'!$E$18-'Ejercicio 3 - TIR'!$C$18)*('Ejercicio 3 - TIR'!$E$18-'Ejercicio 3 - TIR'!$D$18)*(1-L50)))</f>
        <v>37825.962999651</v>
      </c>
      <c r="N50" s="24">
        <f ca="1" t="shared" ref="N50:R50" si="366">RAND()</f>
        <v>0.512688526121028</v>
      </c>
      <c r="O50" s="25">
        <f ca="1">IF(N50&lt;=('Ejercicio 3 - TIR'!$D$18-'Ejercicio 3 - TIR'!$C$18)/('Ejercicio 3 - TIR'!$E$18-'Ejercicio 3 - TIR'!$C$18),'Ejercicio 3 - TIR'!$C$18+SQRT(('Ejercicio 3 - TIR'!$E$18-'Ejercicio 3 - TIR'!$C$18)*('Ejercicio 3 - TIR'!$D$18-'Ejercicio 3 - TIR'!$C$18)*N50),'Ejercicio 3 - TIR'!$E$18-SQRT(('Ejercicio 3 - TIR'!$E$18-'Ejercicio 3 - TIR'!$C$18)*('Ejercicio 3 - TIR'!$E$18-'Ejercicio 3 - TIR'!$D$18)*(1-N50)))</f>
        <v>38769.451460505</v>
      </c>
      <c r="P50" s="24">
        <f ca="1" t="shared" si="366"/>
        <v>0.822971384813915</v>
      </c>
      <c r="Q50" s="26">
        <f ca="1">IF(P50&lt;=('Ejercicio 3 - TIR'!$D$22-'Ejercicio 3 - TIR'!$C$22)/('Ejercicio 3 - TIR'!$E$22-'Ejercicio 3 - TIR'!$C$22),'Ejercicio 3 - TIR'!$C$22+SQRT(('Ejercicio 3 - TIR'!$E$22-'Ejercicio 3 - TIR'!$C$22)*('Ejercicio 3 - TIR'!$D$22-'Ejercicio 3 - TIR'!$C$22)*P50),'Ejercicio 3 - TIR'!$E$22-SQRT(('Ejercicio 3 - TIR'!$E$22-'Ejercicio 3 - TIR'!$C$22)*('Ejercicio 3 - TIR'!$E$22-'Ejercicio 3 - TIR'!$D$22)*(1-P50)))</f>
        <v>0.162149187488101</v>
      </c>
      <c r="R50" s="24">
        <f ca="1" t="shared" si="366"/>
        <v>0.649308137550367</v>
      </c>
      <c r="S50" s="26">
        <f ca="1">IF(R50&lt;=('Ejercicio 3 - TIR'!$D$23-'Ejercicio 3 - TIR'!$C$23)/('Ejercicio 3 - TIR'!$E$23-'Ejercicio 3 - TIR'!$C$23),'Ejercicio 3 - TIR'!$C$23+SQRT(('Ejercicio 3 - TIR'!$E$23-'Ejercicio 3 - TIR'!$C$23)*('Ejercicio 3 - TIR'!$D$23-'Ejercicio 3 - TIR'!$C$23)*R50),'Ejercicio 3 - TIR'!$E$23-SQRT(('Ejercicio 3 - TIR'!$E$23-'Ejercicio 3 - TIR'!$C$23)*('Ejercicio 3 - TIR'!$E$23-'Ejercicio 3 - TIR'!$D$23)*(1-R50)))</f>
        <v>0.154875403437879</v>
      </c>
      <c r="T50" s="24">
        <f ca="1" t="shared" ref="T50:X50" si="367">RAND()</f>
        <v>0.431161763543593</v>
      </c>
      <c r="U50" s="26">
        <f ca="1">IF(T50&lt;=('Ejercicio 3 - TIR'!$D$24-'Ejercicio 3 - TIR'!$C$24)/('Ejercicio 3 - TIR'!$E$24-'Ejercicio 3 - TIR'!$C$24),'Ejercicio 3 - TIR'!$C$24+SQRT(('Ejercicio 3 - TIR'!$E$24-'Ejercicio 3 - TIR'!$C$24)*('Ejercicio 3 - TIR'!$D$24-'Ejercicio 3 - TIR'!$C$24)*T50),'Ejercicio 3 - TIR'!$E$24-SQRT(('Ejercicio 3 - TIR'!$E$24-'Ejercicio 3 - TIR'!$C$24)*('Ejercicio 3 - TIR'!$E$24-'Ejercicio 3 - TIR'!$D$24)*(1-T50)))</f>
        <v>0.180090764701915</v>
      </c>
      <c r="V50" s="24">
        <f ca="1" t="shared" si="367"/>
        <v>0.191305302105944</v>
      </c>
      <c r="W50" s="26">
        <f ca="1">IF(V50&lt;=('Ejercicio 3 - TIR'!$D$25-'Ejercicio 3 - TIR'!$C$25)/('Ejercicio 3 - TIR'!$E$25-'Ejercicio 3 - TIR'!$C$25),'Ejercicio 3 - TIR'!$C$25+SQRT(('Ejercicio 3 - TIR'!$E$25-'Ejercicio 3 - TIR'!$C$25)*('Ejercicio 3 - TIR'!$D$25-'Ejercicio 3 - TIR'!$C$25)*V50),'Ejercicio 3 - TIR'!$E$25-SQRT(('Ejercicio 3 - TIR'!$E$25-'Ejercicio 3 - TIR'!$C$25)*('Ejercicio 3 - TIR'!$E$25-'Ejercicio 3 - TIR'!$D$25)*(1-V50)))</f>
        <v>0.1963654337843</v>
      </c>
      <c r="X50" s="24">
        <f ca="1" t="shared" si="367"/>
        <v>0.496074546267963</v>
      </c>
      <c r="Y50" s="26">
        <f ca="1">IF(X50&lt;=('Ejercicio 3 - TIR'!$D$26-'Ejercicio 3 - TIR'!$C$26)/('Ejercicio 3 - TIR'!$E$26-'Ejercicio 3 - TIR'!$C$26),'Ejercicio 3 - TIR'!$C$26+SQRT(('Ejercicio 3 - TIR'!$E$26-'Ejercicio 3 - TIR'!$C$26)*('Ejercicio 3 - TIR'!$D$26-'Ejercicio 3 - TIR'!$C$26)*X50),'Ejercicio 3 - TIR'!$E$26-SQRT(('Ejercicio 3 - TIR'!$E$26-'Ejercicio 3 - TIR'!$C$26)*('Ejercicio 3 - TIR'!$E$26-'Ejercicio 3 - TIR'!$D$26)*(1-X50)))</f>
        <v>0.2278349019923</v>
      </c>
      <c r="Z50" s="24">
        <f ca="1" t="shared" si="4"/>
        <v>1.1621491874881</v>
      </c>
      <c r="AA50" s="24">
        <f ca="1" t="shared" si="5"/>
        <v>1.34213751175532</v>
      </c>
      <c r="AB50" s="24">
        <f ca="1" t="shared" si="6"/>
        <v>1.58384408258247</v>
      </c>
      <c r="AC50" s="24">
        <f ca="1" t="shared" si="7"/>
        <v>1.89485631290547</v>
      </c>
      <c r="AD50" s="24">
        <f ca="1" t="shared" si="8"/>
        <v>2.32657071524578</v>
      </c>
      <c r="AE50" s="23">
        <f ca="1" t="shared" si="9"/>
        <v>4464.34125703295</v>
      </c>
      <c r="AF50" s="23">
        <f ca="1" t="shared" si="10"/>
        <v>5155.7579103003</v>
      </c>
      <c r="AG50" s="23">
        <f ca="1" t="shared" si="11"/>
        <v>6084.26229498422</v>
      </c>
      <c r="AH50" s="23">
        <f ca="1" t="shared" si="12"/>
        <v>7279.00109979626</v>
      </c>
      <c r="AI50" s="23">
        <f ca="1" t="shared" si="13"/>
        <v>8937.41160197018</v>
      </c>
      <c r="AJ50" s="25">
        <f ca="1" t="shared" si="14"/>
        <v>46737.6353100741</v>
      </c>
      <c r="AK50" s="25">
        <f ca="1" t="shared" si="15"/>
        <v>54335.0039069587</v>
      </c>
      <c r="AL50" s="25">
        <f ca="1" t="shared" si="16"/>
        <v>60309.812665301</v>
      </c>
      <c r="AM50" s="25">
        <f ca="1" t="shared" si="17"/>
        <v>71674.7647816174</v>
      </c>
      <c r="AN50" s="25">
        <f ca="1" t="shared" si="18"/>
        <v>90199.8704141537</v>
      </c>
      <c r="AO50" s="25">
        <f ca="1">C50/'Ejercicio 3 - TIR'!$D$7</f>
        <v>16434.9127219622</v>
      </c>
      <c r="AP50" s="25">
        <f ca="1" t="shared" si="19"/>
        <v>30302.722588112</v>
      </c>
      <c r="AQ50" s="25">
        <f ca="1" t="shared" si="20"/>
        <v>37900.0911849965</v>
      </c>
      <c r="AR50" s="25">
        <f ca="1" t="shared" si="21"/>
        <v>43874.8999433388</v>
      </c>
      <c r="AS50" s="25">
        <f ca="1" t="shared" si="22"/>
        <v>55239.8520596552</v>
      </c>
      <c r="AT50" s="25">
        <f ca="1" t="shared" si="23"/>
        <v>73764.9576921915</v>
      </c>
      <c r="AU50" s="25">
        <f ca="1">AP50*'Ejercicio 3 - TIR'!$D$5</f>
        <v>15151.361294056</v>
      </c>
      <c r="AV50" s="25">
        <f ca="1">AQ50*'Ejercicio 3 - TIR'!$D$5</f>
        <v>18950.0455924983</v>
      </c>
      <c r="AW50" s="25">
        <f ca="1">AR50*'Ejercicio 3 - TIR'!$D$5</f>
        <v>21937.4499716694</v>
      </c>
      <c r="AX50" s="25">
        <f ca="1">AS50*'Ejercicio 3 - TIR'!$D$5</f>
        <v>27619.9260298276</v>
      </c>
      <c r="AY50" s="25">
        <f ca="1">AT50*'Ejercicio 3 - TIR'!$D$5</f>
        <v>36882.4788460957</v>
      </c>
      <c r="AZ50" s="25">
        <f ca="1" t="shared" ref="AZ50:BD50" si="368">AJ50-AU50-AE50</f>
        <v>27121.9327589852</v>
      </c>
      <c r="BA50" s="25">
        <f ca="1" t="shared" si="368"/>
        <v>30229.2004041601</v>
      </c>
      <c r="BB50" s="25">
        <f ca="1" t="shared" si="368"/>
        <v>32288.1003986473</v>
      </c>
      <c r="BC50" s="25">
        <f ca="1" t="shared" si="368"/>
        <v>36775.8376519935</v>
      </c>
      <c r="BD50" s="25">
        <f ca="1" t="shared" si="368"/>
        <v>44379.9799660877</v>
      </c>
      <c r="BE50" s="25">
        <f ca="1" t="shared" ref="BE50:BI50" si="369">AZ50/Z50</f>
        <v>23337.7375736133</v>
      </c>
      <c r="BF50" s="25">
        <f ca="1" t="shared" si="369"/>
        <v>22523.1767530472</v>
      </c>
      <c r="BG50" s="25">
        <f ca="1" t="shared" si="369"/>
        <v>20385.9084070961</v>
      </c>
      <c r="BH50" s="25">
        <f ca="1" t="shared" si="369"/>
        <v>19408.2461036866</v>
      </c>
      <c r="BI50" s="25">
        <f ca="1" t="shared" si="369"/>
        <v>19075.2766186174</v>
      </c>
      <c r="BJ50" s="25">
        <f ca="1" t="shared" si="26"/>
        <v>64055.8598681757</v>
      </c>
      <c r="BK50" s="25">
        <f ca="1" t="shared" si="27"/>
        <v>38236.9866465374</v>
      </c>
      <c r="BL50" s="25">
        <f ca="1" t="shared" si="28"/>
        <v>102292.846514713</v>
      </c>
      <c r="BM50" s="25">
        <f ca="1">BK50*'Ejercicio 3 - TIR'!$D$5</f>
        <v>19118.4933232687</v>
      </c>
      <c r="BN50" s="25">
        <f ca="1" t="shared" si="29"/>
        <v>83174.3531914444</v>
      </c>
      <c r="BO50" s="25">
        <f ca="1" t="shared" si="30"/>
        <v>35749.7636527493</v>
      </c>
      <c r="BP50" s="25">
        <f ca="1" t="shared" si="31"/>
        <v>-109706.870901579</v>
      </c>
      <c r="BQ50" s="25">
        <f ca="1" t="shared" ref="BQ50:BT50" si="370">BE50</f>
        <v>23337.7375736133</v>
      </c>
      <c r="BR50" s="25">
        <f ca="1" t="shared" si="370"/>
        <v>22523.1767530472</v>
      </c>
      <c r="BS50" s="25">
        <f ca="1" t="shared" si="370"/>
        <v>20385.9084070961</v>
      </c>
      <c r="BT50" s="25">
        <f ca="1" t="shared" si="370"/>
        <v>19408.2461036866</v>
      </c>
      <c r="BU50" s="25">
        <f ca="1" t="shared" si="33"/>
        <v>54825.0402713667</v>
      </c>
      <c r="BV50" s="27">
        <f ca="1" t="shared" si="34"/>
        <v>7.68776229680936</v>
      </c>
    </row>
    <row r="51" ht="15" customHeight="1" spans="1:74">
      <c r="A51" s="23">
        <v>50</v>
      </c>
      <c r="B51" s="24">
        <f ca="1" t="shared" ref="B51:F51" si="371">RAND()</f>
        <v>0.1151236705263</v>
      </c>
      <c r="C51" s="25">
        <f ca="1">IF(B51&lt;=('Ejercicio 3 - TIR'!$D$13-'Ejercicio 3 - TIR'!$C$13)/('Ejercicio 3 - TIR'!$E$13-'Ejercicio 3 - TIR'!$C$13),'Ejercicio 3 - TIR'!$C$13+SQRT(('Ejercicio 3 - TIR'!$E$13-'Ejercicio 3 - TIR'!$C$13)*('Ejercicio 3 - TIR'!$D$13-'Ejercicio 3 - TIR'!$C$13)*B51),'Ejercicio 3 - TIR'!$E$13-SQRT(('Ejercicio 3 - TIR'!$E$13-'Ejercicio 3 - TIR'!$C$13)*('Ejercicio 3 - TIR'!$E$13-'Ejercicio 3 - TIR'!$D$13)*(1-B51)))</f>
        <v>66785.9758480649</v>
      </c>
      <c r="D51" s="24">
        <f ca="1" t="shared" si="371"/>
        <v>0.928232162268629</v>
      </c>
      <c r="E51" s="25">
        <f ca="1">IF(D51&lt;=('Ejercicio 3 - TIR'!$D$14-'Ejercicio 3 - TIR'!$C$14)/('Ejercicio 3 - TIR'!$E$14-'Ejercicio 3 - TIR'!$C$14),'Ejercicio 3 - TIR'!$C$14+SQRT(('Ejercicio 3 - TIR'!$E$14-'Ejercicio 3 - TIR'!$C$14)*('Ejercicio 3 - TIR'!$D$14-'Ejercicio 3 - TIR'!$C$14)*D51),'Ejercicio 3 - TIR'!$E$14-SQRT(('Ejercicio 3 - TIR'!$E$14-'Ejercicio 3 - TIR'!$C$14)*('Ejercicio 3 - TIR'!$E$14-'Ejercicio 3 - TIR'!$D$14)*(1-D51)))</f>
        <v>36718.9672876203</v>
      </c>
      <c r="F51" s="24">
        <f ca="1" t="shared" si="371"/>
        <v>0.0332851585530187</v>
      </c>
      <c r="G51" s="25">
        <f ca="1">IF(F51&lt;=('Ejercicio 3 - TIR'!$D$18-'Ejercicio 3 - TIR'!$C$18)/('Ejercicio 3 - TIR'!$E$18-'Ejercicio 3 - TIR'!$C$18),'Ejercicio 3 - TIR'!$C$18+SQRT(('Ejercicio 3 - TIR'!$E$18-'Ejercicio 3 - TIR'!$C$18)*('Ejercicio 3 - TIR'!$D$18-'Ejercicio 3 - TIR'!$C$18)*F51),'Ejercicio 3 - TIR'!$E$18-SQRT(('Ejercicio 3 - TIR'!$E$18-'Ejercicio 3 - TIR'!$C$18)*('Ejercicio 3 - TIR'!$E$18-'Ejercicio 3 - TIR'!$D$18)*(1-F51)))</f>
        <v>32234.4515620064</v>
      </c>
      <c r="H51" s="24">
        <f ca="1" t="shared" ref="H51:L51" si="372">RAND()</f>
        <v>0.404465686460249</v>
      </c>
      <c r="I51" s="25">
        <f ca="1">IF(H51&lt;=('Ejercicio 3 - TIR'!$D$18-'Ejercicio 3 - TIR'!$C$18)/('Ejercicio 3 - TIR'!$E$18-'Ejercicio 3 - TIR'!$C$18),'Ejercicio 3 - TIR'!$C$18+SQRT(('Ejercicio 3 - TIR'!$E$18-'Ejercicio 3 - TIR'!$C$18)*('Ejercicio 3 - TIR'!$D$18-'Ejercicio 3 - TIR'!$C$18)*H51),'Ejercicio 3 - TIR'!$E$18-SQRT(('Ejercicio 3 - TIR'!$E$18-'Ejercicio 3 - TIR'!$C$18)*('Ejercicio 3 - TIR'!$E$18-'Ejercicio 3 - TIR'!$D$18)*(1-H51)))</f>
        <v>37789.0855027428</v>
      </c>
      <c r="J51" s="24">
        <f ca="1" t="shared" si="372"/>
        <v>0.0519478163959151</v>
      </c>
      <c r="K51" s="25">
        <f ca="1">IF(J51&lt;=('Ejercicio 3 - TIR'!$D$18-'Ejercicio 3 - TIR'!$C$18)/('Ejercicio 3 - TIR'!$E$18-'Ejercicio 3 - TIR'!$C$18),'Ejercicio 3 - TIR'!$C$18+SQRT(('Ejercicio 3 - TIR'!$E$18-'Ejercicio 3 - TIR'!$C$18)*('Ejercicio 3 - TIR'!$D$18-'Ejercicio 3 - TIR'!$C$18)*J51),'Ejercicio 3 - TIR'!$E$18-SQRT(('Ejercicio 3 - TIR'!$E$18-'Ejercicio 3 - TIR'!$C$18)*('Ejercicio 3 - TIR'!$E$18-'Ejercicio 3 - TIR'!$D$18)*(1-J51)))</f>
        <v>32791.4463024367</v>
      </c>
      <c r="L51" s="24">
        <f ca="1" t="shared" si="372"/>
        <v>0.13272604710266</v>
      </c>
      <c r="M51" s="25">
        <f ca="1">IF(L51&lt;=('Ejercicio 3 - TIR'!$D$18-'Ejercicio 3 - TIR'!$C$18)/('Ejercicio 3 - TIR'!$E$18-'Ejercicio 3 - TIR'!$C$18),'Ejercicio 3 - TIR'!$C$18+SQRT(('Ejercicio 3 - TIR'!$E$18-'Ejercicio 3 - TIR'!$C$18)*('Ejercicio 3 - TIR'!$D$18-'Ejercicio 3 - TIR'!$C$18)*L51),'Ejercicio 3 - TIR'!$E$18-SQRT(('Ejercicio 3 - TIR'!$E$18-'Ejercicio 3 - TIR'!$C$18)*('Ejercicio 3 - TIR'!$E$18-'Ejercicio 3 - TIR'!$D$18)*(1-L51)))</f>
        <v>34461.9398321133</v>
      </c>
      <c r="N51" s="24">
        <f ca="1" t="shared" ref="N51:R51" si="373">RAND()</f>
        <v>0.259864132936977</v>
      </c>
      <c r="O51" s="25">
        <f ca="1">IF(N51&lt;=('Ejercicio 3 - TIR'!$D$18-'Ejercicio 3 - TIR'!$C$18)/('Ejercicio 3 - TIR'!$E$18-'Ejercicio 3 - TIR'!$C$18),'Ejercicio 3 - TIR'!$C$18+SQRT(('Ejercicio 3 - TIR'!$E$18-'Ejercicio 3 - TIR'!$C$18)*('Ejercicio 3 - TIR'!$D$18-'Ejercicio 3 - TIR'!$C$18)*N51),'Ejercicio 3 - TIR'!$E$18-SQRT(('Ejercicio 3 - TIR'!$E$18-'Ejercicio 3 - TIR'!$C$18)*('Ejercicio 3 - TIR'!$E$18-'Ejercicio 3 - TIR'!$D$18)*(1-N51)))</f>
        <v>36243.3660745263</v>
      </c>
      <c r="P51" s="24">
        <f ca="1" t="shared" si="373"/>
        <v>0.348034285835644</v>
      </c>
      <c r="Q51" s="26">
        <f ca="1">IF(P51&lt;=('Ejercicio 3 - TIR'!$D$22-'Ejercicio 3 - TIR'!$C$22)/('Ejercicio 3 - TIR'!$E$22-'Ejercicio 3 - TIR'!$C$22),'Ejercicio 3 - TIR'!$C$22+SQRT(('Ejercicio 3 - TIR'!$E$22-'Ejercicio 3 - TIR'!$C$22)*('Ejercicio 3 - TIR'!$D$22-'Ejercicio 3 - TIR'!$C$22)*P51),'Ejercicio 3 - TIR'!$E$22-SQRT(('Ejercicio 3 - TIR'!$E$22-'Ejercicio 3 - TIR'!$C$22)*('Ejercicio 3 - TIR'!$E$22-'Ejercicio 3 - TIR'!$D$22)*(1-P51)))</f>
        <v>0.145029217217168</v>
      </c>
      <c r="R51" s="24">
        <f ca="1" t="shared" si="373"/>
        <v>0.708848209243413</v>
      </c>
      <c r="S51" s="26">
        <f ca="1">IF(R51&lt;=('Ejercicio 3 - TIR'!$D$23-'Ejercicio 3 - TIR'!$C$23)/('Ejercicio 3 - TIR'!$E$23-'Ejercicio 3 - TIR'!$C$23),'Ejercicio 3 - TIR'!$C$23+SQRT(('Ejercicio 3 - TIR'!$E$23-'Ejercicio 3 - TIR'!$C$23)*('Ejercicio 3 - TIR'!$D$23-'Ejercicio 3 - TIR'!$C$23)*R51),'Ejercicio 3 - TIR'!$E$23-SQRT(('Ejercicio 3 - TIR'!$E$23-'Ejercicio 3 - TIR'!$C$23)*('Ejercicio 3 - TIR'!$E$23-'Ejercicio 3 - TIR'!$D$23)*(1-R51)))</f>
        <v>0.157107354382644</v>
      </c>
      <c r="T51" s="24">
        <f ca="1" t="shared" ref="T51:X51" si="374">RAND()</f>
        <v>0.790531066716635</v>
      </c>
      <c r="U51" s="26">
        <f ca="1">IF(T51&lt;=('Ejercicio 3 - TIR'!$D$24-'Ejercicio 3 - TIR'!$C$24)/('Ejercicio 3 - TIR'!$E$24-'Ejercicio 3 - TIR'!$C$24),'Ejercicio 3 - TIR'!$C$24+SQRT(('Ejercicio 3 - TIR'!$E$24-'Ejercicio 3 - TIR'!$C$24)*('Ejercicio 3 - TIR'!$D$24-'Ejercicio 3 - TIR'!$C$24)*T51),'Ejercicio 3 - TIR'!$E$24-SQRT(('Ejercicio 3 - TIR'!$E$24-'Ejercicio 3 - TIR'!$C$24)*('Ejercicio 3 - TIR'!$E$24-'Ejercicio 3 - TIR'!$D$24)*(1-T51)))</f>
        <v>0.195781969254429</v>
      </c>
      <c r="V51" s="24">
        <f ca="1" t="shared" si="374"/>
        <v>0.200492509631943</v>
      </c>
      <c r="W51" s="26">
        <f ca="1">IF(V51&lt;=('Ejercicio 3 - TIR'!$D$25-'Ejercicio 3 - TIR'!$C$25)/('Ejercicio 3 - TIR'!$E$25-'Ejercicio 3 - TIR'!$C$25),'Ejercicio 3 - TIR'!$C$25+SQRT(('Ejercicio 3 - TIR'!$E$25-'Ejercicio 3 - TIR'!$C$25)*('Ejercicio 3 - TIR'!$D$25-'Ejercicio 3 - TIR'!$C$25)*V51),'Ejercicio 3 - TIR'!$E$25-SQRT(('Ejercicio 3 - TIR'!$E$25-'Ejercicio 3 - TIR'!$C$25)*('Ejercicio 3 - TIR'!$E$25-'Ejercicio 3 - TIR'!$D$25)*(1-V51)))</f>
        <v>0.196753791018296</v>
      </c>
      <c r="X51" s="24">
        <f ca="1" t="shared" si="374"/>
        <v>0.375872826723997</v>
      </c>
      <c r="Y51" s="26">
        <f ca="1">IF(X51&lt;=('Ejercicio 3 - TIR'!$D$26-'Ejercicio 3 - TIR'!$C$26)/('Ejercicio 3 - TIR'!$E$26-'Ejercicio 3 - TIR'!$C$26),'Ejercicio 3 - TIR'!$C$26+SQRT(('Ejercicio 3 - TIR'!$E$26-'Ejercicio 3 - TIR'!$C$26)*('Ejercicio 3 - TIR'!$D$26-'Ejercicio 3 - TIR'!$C$26)*X51),'Ejercicio 3 - TIR'!$E$26-SQRT(('Ejercicio 3 - TIR'!$E$26-'Ejercicio 3 - TIR'!$C$26)*('Ejercicio 3 - TIR'!$E$26-'Ejercicio 3 - TIR'!$D$26)*(1-X51)))</f>
        <v>0.221945829299779</v>
      </c>
      <c r="Z51" s="24">
        <f ca="1" t="shared" si="4"/>
        <v>1.14502921721717</v>
      </c>
      <c r="AA51" s="24">
        <f ca="1" t="shared" si="5"/>
        <v>1.32492172822499</v>
      </c>
      <c r="AB51" s="24">
        <f ca="1" t="shared" si="6"/>
        <v>1.58431751328486</v>
      </c>
      <c r="AC51" s="24">
        <f ca="1" t="shared" si="7"/>
        <v>1.89603799020033</v>
      </c>
      <c r="AD51" s="24">
        <f ca="1" t="shared" si="8"/>
        <v>2.31685571431923</v>
      </c>
      <c r="AE51" s="23">
        <f ca="1" t="shared" si="9"/>
        <v>5325.32308274636</v>
      </c>
      <c r="AF51" s="23">
        <f ca="1" t="shared" si="10"/>
        <v>6161.97050350946</v>
      </c>
      <c r="AG51" s="23">
        <f ca="1" t="shared" si="11"/>
        <v>7368.37322317425</v>
      </c>
      <c r="AH51" s="23">
        <f ca="1" t="shared" si="12"/>
        <v>8818.12858847148</v>
      </c>
      <c r="AI51" s="23">
        <f ca="1" t="shared" si="13"/>
        <v>10775.2754509119</v>
      </c>
      <c r="AJ51" s="25">
        <f ca="1" t="shared" si="14"/>
        <v>36909.3888394689</v>
      </c>
      <c r="AK51" s="25">
        <f ca="1" t="shared" si="15"/>
        <v>50067.5804723357</v>
      </c>
      <c r="AL51" s="25">
        <f ca="1" t="shared" si="16"/>
        <v>51952.0626628903</v>
      </c>
      <c r="AM51" s="25">
        <f ca="1" t="shared" si="17"/>
        <v>65341.1471376847</v>
      </c>
      <c r="AN51" s="25">
        <f ca="1" t="shared" si="18"/>
        <v>83970.64979593</v>
      </c>
      <c r="AO51" s="25">
        <f ca="1">C51/'Ejercicio 3 - TIR'!$D$7</f>
        <v>13357.195169613</v>
      </c>
      <c r="AP51" s="25">
        <f ca="1" t="shared" si="19"/>
        <v>23552.1936698559</v>
      </c>
      <c r="AQ51" s="25">
        <f ca="1" t="shared" si="20"/>
        <v>36710.3853027227</v>
      </c>
      <c r="AR51" s="25">
        <f ca="1" t="shared" si="21"/>
        <v>38594.8674932773</v>
      </c>
      <c r="AS51" s="25">
        <f ca="1" t="shared" si="22"/>
        <v>51983.9519680717</v>
      </c>
      <c r="AT51" s="25">
        <f ca="1" t="shared" si="23"/>
        <v>70613.454626317</v>
      </c>
      <c r="AU51" s="25">
        <f ca="1">AP51*'Ejercicio 3 - TIR'!$D$5</f>
        <v>11776.096834928</v>
      </c>
      <c r="AV51" s="25">
        <f ca="1">AQ51*'Ejercicio 3 - TIR'!$D$5</f>
        <v>18355.1926513614</v>
      </c>
      <c r="AW51" s="25">
        <f ca="1">AR51*'Ejercicio 3 - TIR'!$D$5</f>
        <v>19297.4337466387</v>
      </c>
      <c r="AX51" s="25">
        <f ca="1">AS51*'Ejercicio 3 - TIR'!$D$5</f>
        <v>25991.9759840359</v>
      </c>
      <c r="AY51" s="25">
        <f ca="1">AT51*'Ejercicio 3 - TIR'!$D$5</f>
        <v>35306.7273131585</v>
      </c>
      <c r="AZ51" s="25">
        <f ca="1" t="shared" ref="AZ51:BD51" si="375">AJ51-AU51-AE51</f>
        <v>19807.9689217946</v>
      </c>
      <c r="BA51" s="25">
        <f ca="1" t="shared" si="375"/>
        <v>25550.4173174649</v>
      </c>
      <c r="BB51" s="25">
        <f ca="1" t="shared" si="375"/>
        <v>25286.2556930774</v>
      </c>
      <c r="BC51" s="25">
        <f ca="1" t="shared" si="375"/>
        <v>30531.0425651774</v>
      </c>
      <c r="BD51" s="25">
        <f ca="1" t="shared" si="375"/>
        <v>37888.6470318596</v>
      </c>
      <c r="BE51" s="25">
        <f ca="1" t="shared" ref="BE51:BI51" si="376">AZ51/Z51</f>
        <v>17299.0947514292</v>
      </c>
      <c r="BF51" s="25">
        <f ca="1" t="shared" si="376"/>
        <v>19284.4730169042</v>
      </c>
      <c r="BG51" s="25">
        <f ca="1" t="shared" si="376"/>
        <v>15960.3460045392</v>
      </c>
      <c r="BH51" s="25">
        <f ca="1" t="shared" si="376"/>
        <v>16102.5479040911</v>
      </c>
      <c r="BI51" s="25">
        <f ca="1" t="shared" si="376"/>
        <v>16353.4771706716</v>
      </c>
      <c r="BJ51" s="25">
        <f ca="1" t="shared" si="26"/>
        <v>85072.5491842239</v>
      </c>
      <c r="BK51" s="25">
        <f ca="1" t="shared" si="27"/>
        <v>30946.693955995</v>
      </c>
      <c r="BL51" s="25">
        <f ca="1" t="shared" si="28"/>
        <v>116019.243140219</v>
      </c>
      <c r="BM51" s="25">
        <f ca="1">BK51*'Ejercicio 3 - TIR'!$D$5</f>
        <v>15473.3469779975</v>
      </c>
      <c r="BN51" s="25">
        <f ca="1" t="shared" si="29"/>
        <v>100545.896162221</v>
      </c>
      <c r="BO51" s="25">
        <f ca="1" t="shared" si="30"/>
        <v>43397.5648724268</v>
      </c>
      <c r="BP51" s="25">
        <f ca="1" t="shared" si="31"/>
        <v>-103504.943135685</v>
      </c>
      <c r="BQ51" s="25">
        <f ca="1" t="shared" ref="BQ51:BT51" si="377">BE51</f>
        <v>17299.0947514292</v>
      </c>
      <c r="BR51" s="25">
        <f ca="1" t="shared" si="377"/>
        <v>19284.4730169042</v>
      </c>
      <c r="BS51" s="25">
        <f ca="1" t="shared" si="377"/>
        <v>15960.3460045392</v>
      </c>
      <c r="BT51" s="25">
        <f ca="1" t="shared" si="377"/>
        <v>16102.5479040911</v>
      </c>
      <c r="BU51" s="25">
        <f ca="1" t="shared" si="33"/>
        <v>59751.0420430984</v>
      </c>
      <c r="BV51" s="27">
        <f ca="1" t="shared" si="34"/>
        <v>6.22855168295862</v>
      </c>
    </row>
    <row r="52" ht="15" customHeight="1" spans="1:74">
      <c r="A52" s="23">
        <v>51</v>
      </c>
      <c r="B52" s="24">
        <f ca="1" t="shared" ref="B52:F52" si="378">RAND()</f>
        <v>0.742910833758561</v>
      </c>
      <c r="C52" s="25">
        <f ca="1">IF(B52&lt;=('Ejercicio 3 - TIR'!$D$13-'Ejercicio 3 - TIR'!$C$13)/('Ejercicio 3 - TIR'!$E$13-'Ejercicio 3 - TIR'!$C$13),'Ejercicio 3 - TIR'!$C$13+SQRT(('Ejercicio 3 - TIR'!$E$13-'Ejercicio 3 - TIR'!$C$13)*('Ejercicio 3 - TIR'!$D$13-'Ejercicio 3 - TIR'!$C$13)*B52),'Ejercicio 3 - TIR'!$E$13-SQRT(('Ejercicio 3 - TIR'!$E$13-'Ejercicio 3 - TIR'!$C$13)*('Ejercicio 3 - TIR'!$E$13-'Ejercicio 3 - TIR'!$D$13)*(1-B52)))</f>
        <v>82435.6326760761</v>
      </c>
      <c r="D52" s="24">
        <f ca="1" t="shared" si="378"/>
        <v>0.813962826101504</v>
      </c>
      <c r="E52" s="25">
        <f ca="1">IF(D52&lt;=('Ejercicio 3 - TIR'!$D$14-'Ejercicio 3 - TIR'!$C$14)/('Ejercicio 3 - TIR'!$E$14-'Ejercicio 3 - TIR'!$C$14),'Ejercicio 3 - TIR'!$C$14+SQRT(('Ejercicio 3 - TIR'!$E$14-'Ejercicio 3 - TIR'!$C$14)*('Ejercicio 3 - TIR'!$D$14-'Ejercicio 3 - TIR'!$C$14)*D52),'Ejercicio 3 - TIR'!$E$14-SQRT(('Ejercicio 3 - TIR'!$E$14-'Ejercicio 3 - TIR'!$C$14)*('Ejercicio 3 - TIR'!$E$14-'Ejercicio 3 - TIR'!$D$14)*(1-D52)))</f>
        <v>34717.4271339834</v>
      </c>
      <c r="F52" s="24">
        <f ca="1" t="shared" si="378"/>
        <v>0.544846499397425</v>
      </c>
      <c r="G52" s="25">
        <f ca="1">IF(F52&lt;=('Ejercicio 3 - TIR'!$D$18-'Ejercicio 3 - TIR'!$C$18)/('Ejercicio 3 - TIR'!$E$18-'Ejercicio 3 - TIR'!$C$18),'Ejercicio 3 - TIR'!$C$18+SQRT(('Ejercicio 3 - TIR'!$E$18-'Ejercicio 3 - TIR'!$C$18)*('Ejercicio 3 - TIR'!$D$18-'Ejercicio 3 - TIR'!$C$18)*F52),'Ejercicio 3 - TIR'!$E$18-SQRT(('Ejercicio 3 - TIR'!$E$18-'Ejercicio 3 - TIR'!$C$18)*('Ejercicio 3 - TIR'!$E$18-'Ejercicio 3 - TIR'!$D$18)*(1-F52)))</f>
        <v>39040.2972799358</v>
      </c>
      <c r="H52" s="24">
        <f ca="1" t="shared" ref="H52:L52" si="379">RAND()</f>
        <v>0.415009868262847</v>
      </c>
      <c r="I52" s="25">
        <f ca="1">IF(H52&lt;=('Ejercicio 3 - TIR'!$D$18-'Ejercicio 3 - TIR'!$C$18)/('Ejercicio 3 - TIR'!$E$18-'Ejercicio 3 - TIR'!$C$18),'Ejercicio 3 - TIR'!$C$18+SQRT(('Ejercicio 3 - TIR'!$E$18-'Ejercicio 3 - TIR'!$C$18)*('Ejercicio 3 - TIR'!$D$18-'Ejercicio 3 - TIR'!$C$18)*H52),'Ejercicio 3 - TIR'!$E$18-SQRT(('Ejercicio 3 - TIR'!$E$18-'Ejercicio 3 - TIR'!$C$18)*('Ejercicio 3 - TIR'!$E$18-'Ejercicio 3 - TIR'!$D$18)*(1-H52)))</f>
        <v>37889.9607248343</v>
      </c>
      <c r="J52" s="24">
        <f ca="1" t="shared" si="379"/>
        <v>0.979322046862111</v>
      </c>
      <c r="K52" s="25">
        <f ca="1">IF(J52&lt;=('Ejercicio 3 - TIR'!$D$18-'Ejercicio 3 - TIR'!$C$18)/('Ejercicio 3 - TIR'!$E$18-'Ejercicio 3 - TIR'!$C$18),'Ejercicio 3 - TIR'!$C$18+SQRT(('Ejercicio 3 - TIR'!$E$18-'Ejercicio 3 - TIR'!$C$18)*('Ejercicio 3 - TIR'!$D$18-'Ejercicio 3 - TIR'!$C$18)*J52),'Ejercicio 3 - TIR'!$E$18-SQRT(('Ejercicio 3 - TIR'!$E$18-'Ejercicio 3 - TIR'!$C$18)*('Ejercicio 3 - TIR'!$E$18-'Ejercicio 3 - TIR'!$D$18)*(1-J52)))</f>
        <v>43754.6701299087</v>
      </c>
      <c r="L52" s="24">
        <f ca="1" t="shared" si="379"/>
        <v>0.529511214190417</v>
      </c>
      <c r="M52" s="25">
        <f ca="1">IF(L52&lt;=('Ejercicio 3 - TIR'!$D$18-'Ejercicio 3 - TIR'!$C$18)/('Ejercicio 3 - TIR'!$E$18-'Ejercicio 3 - TIR'!$C$18),'Ejercicio 3 - TIR'!$C$18+SQRT(('Ejercicio 3 - TIR'!$E$18-'Ejercicio 3 - TIR'!$C$18)*('Ejercicio 3 - TIR'!$D$18-'Ejercicio 3 - TIR'!$C$18)*L52),'Ejercicio 3 - TIR'!$E$18-SQRT(('Ejercicio 3 - TIR'!$E$18-'Ejercicio 3 - TIR'!$C$18)*('Ejercicio 3 - TIR'!$E$18-'Ejercicio 3 - TIR'!$D$18)*(1-L52)))</f>
        <v>38912.1648396202</v>
      </c>
      <c r="N52" s="24">
        <f ca="1" t="shared" ref="N52:R52" si="380">RAND()</f>
        <v>0.191308223512066</v>
      </c>
      <c r="O52" s="25">
        <f ca="1">IF(N52&lt;=('Ejercicio 3 - TIR'!$D$18-'Ejercicio 3 - TIR'!$C$18)/('Ejercicio 3 - TIR'!$E$18-'Ejercicio 3 - TIR'!$C$18),'Ejercicio 3 - TIR'!$C$18+SQRT(('Ejercicio 3 - TIR'!$E$18-'Ejercicio 3 - TIR'!$C$18)*('Ejercicio 3 - TIR'!$D$18-'Ejercicio 3 - TIR'!$C$18)*N52),'Ejercicio 3 - TIR'!$E$18-SQRT(('Ejercicio 3 - TIR'!$E$18-'Ejercicio 3 - TIR'!$C$18)*('Ejercicio 3 - TIR'!$E$18-'Ejercicio 3 - TIR'!$D$18)*(1-N52)))</f>
        <v>35356.886551609</v>
      </c>
      <c r="P52" s="24">
        <f ca="1" t="shared" si="380"/>
        <v>0.0501424276177127</v>
      </c>
      <c r="Q52" s="26">
        <f ca="1">IF(P52&lt;=('Ejercicio 3 - TIR'!$D$22-'Ejercicio 3 - TIR'!$C$22)/('Ejercicio 3 - TIR'!$E$22-'Ejercicio 3 - TIR'!$C$22),'Ejercicio 3 - TIR'!$C$22+SQRT(('Ejercicio 3 - TIR'!$E$22-'Ejercicio 3 - TIR'!$C$22)*('Ejercicio 3 - TIR'!$D$22-'Ejercicio 3 - TIR'!$C$22)*P52),'Ejercicio 3 - TIR'!$E$22-SQRT(('Ejercicio 3 - TIR'!$E$22-'Ejercicio 3 - TIR'!$C$22)*('Ejercicio 3 - TIR'!$E$22-'Ejercicio 3 - TIR'!$D$22)*(1-P52)))</f>
        <v>0.129500335242079</v>
      </c>
      <c r="R52" s="24">
        <f ca="1" t="shared" si="380"/>
        <v>0.0724555124487172</v>
      </c>
      <c r="S52" s="26">
        <f ca="1">IF(R52&lt;=('Ejercicio 3 - TIR'!$D$23-'Ejercicio 3 - TIR'!$C$23)/('Ejercicio 3 - TIR'!$E$23-'Ejercicio 3 - TIR'!$C$23),'Ejercicio 3 - TIR'!$C$23+SQRT(('Ejercicio 3 - TIR'!$E$23-'Ejercicio 3 - TIR'!$C$23)*('Ejercicio 3 - TIR'!$D$23-'Ejercicio 3 - TIR'!$C$23)*R52),'Ejercicio 3 - TIR'!$E$23-SQRT(('Ejercicio 3 - TIR'!$E$23-'Ejercicio 3 - TIR'!$C$23)*('Ejercicio 3 - TIR'!$E$23-'Ejercicio 3 - TIR'!$D$23)*(1-R52)))</f>
        <v>0.131420154219961</v>
      </c>
      <c r="T52" s="24">
        <f ca="1" t="shared" ref="T52:X52" si="381">RAND()</f>
        <v>0.859993796691234</v>
      </c>
      <c r="U52" s="26">
        <f ca="1">IF(T52&lt;=('Ejercicio 3 - TIR'!$D$24-'Ejercicio 3 - TIR'!$C$24)/('Ejercicio 3 - TIR'!$E$24-'Ejercicio 3 - TIR'!$C$24),'Ejercicio 3 - TIR'!$C$24+SQRT(('Ejercicio 3 - TIR'!$E$24-'Ejercicio 3 - TIR'!$C$24)*('Ejercicio 3 - TIR'!$D$24-'Ejercicio 3 - TIR'!$C$24)*T52),'Ejercicio 3 - TIR'!$E$24-SQRT(('Ejercicio 3 - TIR'!$E$24-'Ejercicio 3 - TIR'!$C$24)*('Ejercicio 3 - TIR'!$E$24-'Ejercicio 3 - TIR'!$D$24)*(1-T52)))</f>
        <v>0.200200571491466</v>
      </c>
      <c r="V52" s="24">
        <f ca="1" t="shared" si="381"/>
        <v>0.359941216574568</v>
      </c>
      <c r="W52" s="26">
        <f ca="1">IF(V52&lt;=('Ejercicio 3 - TIR'!$D$25-'Ejercicio 3 - TIR'!$C$25)/('Ejercicio 3 - TIR'!$E$25-'Ejercicio 3 - TIR'!$C$25),'Ejercicio 3 - TIR'!$C$25+SQRT(('Ejercicio 3 - TIR'!$E$25-'Ejercicio 3 - TIR'!$C$25)*('Ejercicio 3 - TIR'!$D$25-'Ejercicio 3 - TIR'!$C$25)*V52),'Ejercicio 3 - TIR'!$E$25-SQRT(('Ejercicio 3 - TIR'!$E$25-'Ejercicio 3 - TIR'!$C$25)*('Ejercicio 3 - TIR'!$E$25-'Ejercicio 3 - TIR'!$D$25)*(1-V52)))</f>
        <v>0.202669188238643</v>
      </c>
      <c r="X52" s="24">
        <f ca="1" t="shared" si="381"/>
        <v>0.880871186120859</v>
      </c>
      <c r="Y52" s="26">
        <f ca="1">IF(X52&lt;=('Ejercicio 3 - TIR'!$D$26-'Ejercicio 3 - TIR'!$C$26)/('Ejercicio 3 - TIR'!$E$26-'Ejercicio 3 - TIR'!$C$26),'Ejercicio 3 - TIR'!$C$26+SQRT(('Ejercicio 3 - TIR'!$E$26-'Ejercicio 3 - TIR'!$C$26)*('Ejercicio 3 - TIR'!$D$26-'Ejercicio 3 - TIR'!$C$26)*X52),'Ejercicio 3 - TIR'!$E$26-SQRT(('Ejercicio 3 - TIR'!$E$26-'Ejercicio 3 - TIR'!$C$26)*('Ejercicio 3 - TIR'!$E$26-'Ejercicio 3 - TIR'!$D$26)*(1-X52)))</f>
        <v>0.254636727440108</v>
      </c>
      <c r="Z52" s="24">
        <f ca="1" t="shared" si="4"/>
        <v>1.12950033524208</v>
      </c>
      <c r="AA52" s="24">
        <f ca="1" t="shared" si="5"/>
        <v>1.27793944349109</v>
      </c>
      <c r="AB52" s="24">
        <f ca="1" t="shared" si="6"/>
        <v>1.53378365040949</v>
      </c>
      <c r="AC52" s="24">
        <f ca="1" t="shared" si="7"/>
        <v>1.84463433777169</v>
      </c>
      <c r="AD52" s="24">
        <f ca="1" t="shared" si="8"/>
        <v>2.31434598886552</v>
      </c>
      <c r="AE52" s="23">
        <f ca="1" t="shared" si="9"/>
        <v>4495.9184525933</v>
      </c>
      <c r="AF52" s="23">
        <f ca="1" t="shared" si="10"/>
        <v>5086.77274899348</v>
      </c>
      <c r="AG52" s="23">
        <f ca="1" t="shared" si="11"/>
        <v>6105.14756038918</v>
      </c>
      <c r="AH52" s="23">
        <f ca="1" t="shared" si="12"/>
        <v>7342.47286053039</v>
      </c>
      <c r="AI52" s="23">
        <f ca="1" t="shared" si="13"/>
        <v>9212.13612105366</v>
      </c>
      <c r="AJ52" s="25">
        <f ca="1" t="shared" si="14"/>
        <v>44096.0288656378</v>
      </c>
      <c r="AK52" s="25">
        <f ca="1" t="shared" si="15"/>
        <v>48421.0753225939</v>
      </c>
      <c r="AL52" s="25">
        <f ca="1" t="shared" si="16"/>
        <v>67110.1976743145</v>
      </c>
      <c r="AM52" s="25">
        <f ca="1" t="shared" si="17"/>
        <v>71778.7154201955</v>
      </c>
      <c r="AN52" s="25">
        <f ca="1" t="shared" si="18"/>
        <v>81828.0685694897</v>
      </c>
      <c r="AO52" s="25">
        <f ca="1">C52/'Ejercicio 3 - TIR'!$D$7</f>
        <v>16487.1265352152</v>
      </c>
      <c r="AP52" s="25">
        <f ca="1" t="shared" si="19"/>
        <v>27608.9023304226</v>
      </c>
      <c r="AQ52" s="25">
        <f ca="1" t="shared" si="20"/>
        <v>31933.9487873787</v>
      </c>
      <c r="AR52" s="25">
        <f ca="1" t="shared" si="21"/>
        <v>50623.0711390993</v>
      </c>
      <c r="AS52" s="25">
        <f ca="1" t="shared" si="22"/>
        <v>55291.5888849803</v>
      </c>
      <c r="AT52" s="25">
        <f ca="1" t="shared" si="23"/>
        <v>65340.9420342744</v>
      </c>
      <c r="AU52" s="25">
        <f ca="1">AP52*'Ejercicio 3 - TIR'!$D$5</f>
        <v>13804.4511652113</v>
      </c>
      <c r="AV52" s="25">
        <f ca="1">AQ52*'Ejercicio 3 - TIR'!$D$5</f>
        <v>15966.9743936894</v>
      </c>
      <c r="AW52" s="25">
        <f ca="1">AR52*'Ejercicio 3 - TIR'!$D$5</f>
        <v>25311.5355695496</v>
      </c>
      <c r="AX52" s="25">
        <f ca="1">AS52*'Ejercicio 3 - TIR'!$D$5</f>
        <v>27645.7944424902</v>
      </c>
      <c r="AY52" s="25">
        <f ca="1">AT52*'Ejercicio 3 - TIR'!$D$5</f>
        <v>32670.4710171372</v>
      </c>
      <c r="AZ52" s="25">
        <f ca="1" t="shared" ref="AZ52:BD52" si="382">AJ52-AU52-AE52</f>
        <v>25795.6592478332</v>
      </c>
      <c r="BA52" s="25">
        <f ca="1" t="shared" si="382"/>
        <v>27367.3281799111</v>
      </c>
      <c r="BB52" s="25">
        <f ca="1" t="shared" si="382"/>
        <v>35693.5145443757</v>
      </c>
      <c r="BC52" s="25">
        <f ca="1" t="shared" si="382"/>
        <v>36790.448117175</v>
      </c>
      <c r="BD52" s="25">
        <f ca="1" t="shared" si="382"/>
        <v>39945.4614312988</v>
      </c>
      <c r="BE52" s="25">
        <f ca="1" t="shared" ref="BE52:BI52" si="383">AZ52/Z52</f>
        <v>22838.1156188897</v>
      </c>
      <c r="BF52" s="25">
        <f ca="1" t="shared" si="383"/>
        <v>21415.1995380538</v>
      </c>
      <c r="BG52" s="25">
        <f ca="1" t="shared" si="383"/>
        <v>23271.5445459639</v>
      </c>
      <c r="BH52" s="25">
        <f ca="1" t="shared" si="383"/>
        <v>19944.5751192173</v>
      </c>
      <c r="BI52" s="25">
        <f ca="1" t="shared" si="383"/>
        <v>17259.9350414671</v>
      </c>
      <c r="BJ52" s="25">
        <f ca="1" t="shared" si="26"/>
        <v>80348.1382312656</v>
      </c>
      <c r="BK52" s="25">
        <f ca="1" t="shared" si="27"/>
        <v>38156.9151646936</v>
      </c>
      <c r="BL52" s="25">
        <f ca="1" t="shared" si="28"/>
        <v>118505.053395959</v>
      </c>
      <c r="BM52" s="25">
        <f ca="1">BK52*'Ejercicio 3 - TIR'!$D$5</f>
        <v>19078.4575823468</v>
      </c>
      <c r="BN52" s="25">
        <f ca="1" t="shared" si="29"/>
        <v>99426.5958136124</v>
      </c>
      <c r="BO52" s="25">
        <f ca="1" t="shared" si="30"/>
        <v>42960.9904015911</v>
      </c>
      <c r="BP52" s="25">
        <f ca="1" t="shared" si="31"/>
        <v>-117153.05981006</v>
      </c>
      <c r="BQ52" s="25">
        <f ca="1" t="shared" ref="BQ52:BT52" si="384">BE52</f>
        <v>22838.1156188897</v>
      </c>
      <c r="BR52" s="25">
        <f ca="1" t="shared" si="384"/>
        <v>21415.1995380538</v>
      </c>
      <c r="BS52" s="25">
        <f ca="1" t="shared" si="384"/>
        <v>23271.5445459639</v>
      </c>
      <c r="BT52" s="25">
        <f ca="1" t="shared" si="384"/>
        <v>19944.5751192173</v>
      </c>
      <c r="BU52" s="25">
        <f ca="1" t="shared" si="33"/>
        <v>60220.9254430581</v>
      </c>
      <c r="BV52" s="27">
        <f ca="1" t="shared" si="34"/>
        <v>7.01221573452826</v>
      </c>
    </row>
    <row r="53" ht="15" customHeight="1" spans="1:74">
      <c r="A53" s="23">
        <v>52</v>
      </c>
      <c r="B53" s="24">
        <f ca="1" t="shared" ref="B53:F53" si="385">RAND()</f>
        <v>0.818997720772902</v>
      </c>
      <c r="C53" s="25">
        <f ca="1">IF(B53&lt;=('Ejercicio 3 - TIR'!$D$13-'Ejercicio 3 - TIR'!$C$13)/('Ejercicio 3 - TIR'!$E$13-'Ejercicio 3 - TIR'!$C$13),'Ejercicio 3 - TIR'!$C$13+SQRT(('Ejercicio 3 - TIR'!$E$13-'Ejercicio 3 - TIR'!$C$13)*('Ejercicio 3 - TIR'!$D$13-'Ejercicio 3 - TIR'!$C$13)*B53),'Ejercicio 3 - TIR'!$E$13-SQRT(('Ejercicio 3 - TIR'!$E$13-'Ejercicio 3 - TIR'!$C$13)*('Ejercicio 3 - TIR'!$E$13-'Ejercicio 3 - TIR'!$D$13)*(1-B53)))</f>
        <v>85262.2004670806</v>
      </c>
      <c r="D53" s="24">
        <f ca="1" t="shared" si="385"/>
        <v>0.72823477660704</v>
      </c>
      <c r="E53" s="25">
        <f ca="1">IF(D53&lt;=('Ejercicio 3 - TIR'!$D$14-'Ejercicio 3 - TIR'!$C$14)/('Ejercicio 3 - TIR'!$E$14-'Ejercicio 3 - TIR'!$C$14),'Ejercicio 3 - TIR'!$C$14+SQRT(('Ejercicio 3 - TIR'!$E$14-'Ejercicio 3 - TIR'!$C$14)*('Ejercicio 3 - TIR'!$D$14-'Ejercicio 3 - TIR'!$C$14)*D53),'Ejercicio 3 - TIR'!$E$14-SQRT(('Ejercicio 3 - TIR'!$E$14-'Ejercicio 3 - TIR'!$C$14)*('Ejercicio 3 - TIR'!$E$14-'Ejercicio 3 - TIR'!$D$14)*(1-D53)))</f>
        <v>33615.2695038127</v>
      </c>
      <c r="F53" s="24">
        <f ca="1" t="shared" si="385"/>
        <v>0.486121458951655</v>
      </c>
      <c r="G53" s="25">
        <f ca="1">IF(F53&lt;=('Ejercicio 3 - TIR'!$D$18-'Ejercicio 3 - TIR'!$C$18)/('Ejercicio 3 - TIR'!$E$18-'Ejercicio 3 - TIR'!$C$18),'Ejercicio 3 - TIR'!$C$18+SQRT(('Ejercicio 3 - TIR'!$E$18-'Ejercicio 3 - TIR'!$C$18)*('Ejercicio 3 - TIR'!$D$18-'Ejercicio 3 - TIR'!$C$18)*F53),'Ejercicio 3 - TIR'!$E$18-SQRT(('Ejercicio 3 - TIR'!$E$18-'Ejercicio 3 - TIR'!$C$18)*('Ejercicio 3 - TIR'!$E$18-'Ejercicio 3 - TIR'!$D$18)*(1-F53)))</f>
        <v>38539.2165239411</v>
      </c>
      <c r="H53" s="24">
        <f ca="1" t="shared" ref="H53:L53" si="386">RAND()</f>
        <v>0.928244335944342</v>
      </c>
      <c r="I53" s="25">
        <f ca="1">IF(H53&lt;=('Ejercicio 3 - TIR'!$D$18-'Ejercicio 3 - TIR'!$C$18)/('Ejercicio 3 - TIR'!$E$18-'Ejercicio 3 - TIR'!$C$18),'Ejercicio 3 - TIR'!$C$18+SQRT(('Ejercicio 3 - TIR'!$E$18-'Ejercicio 3 - TIR'!$C$18)*('Ejercicio 3 - TIR'!$D$18-'Ejercicio 3 - TIR'!$C$18)*H53),'Ejercicio 3 - TIR'!$E$18-SQRT(('Ejercicio 3 - TIR'!$E$18-'Ejercicio 3 - TIR'!$C$18)*('Ejercicio 3 - TIR'!$E$18-'Ejercicio 3 - TIR'!$D$18)*(1-H53)))</f>
        <v>42680.1562974687</v>
      </c>
      <c r="J53" s="24">
        <f ca="1" t="shared" si="386"/>
        <v>0.994567349218887</v>
      </c>
      <c r="K53" s="25">
        <f ca="1">IF(J53&lt;=('Ejercicio 3 - TIR'!$D$18-'Ejercicio 3 - TIR'!$C$18)/('Ejercicio 3 - TIR'!$E$18-'Ejercicio 3 - TIR'!$C$18),'Ejercicio 3 - TIR'!$C$18+SQRT(('Ejercicio 3 - TIR'!$E$18-'Ejercicio 3 - TIR'!$C$18)*('Ejercicio 3 - TIR'!$D$18-'Ejercicio 3 - TIR'!$C$18)*J53),'Ejercicio 3 - TIR'!$E$18-SQRT(('Ejercicio 3 - TIR'!$E$18-'Ejercicio 3 - TIR'!$C$18)*('Ejercicio 3 - TIR'!$E$18-'Ejercicio 3 - TIR'!$D$18)*(1-J53)))</f>
        <v>44361.6828307311</v>
      </c>
      <c r="L53" s="24">
        <f ca="1" t="shared" si="386"/>
        <v>0.0529010853189358</v>
      </c>
      <c r="M53" s="25">
        <f ca="1">IF(L53&lt;=('Ejercicio 3 - TIR'!$D$18-'Ejercicio 3 - TIR'!$C$18)/('Ejercicio 3 - TIR'!$E$18-'Ejercicio 3 - TIR'!$C$18),'Ejercicio 3 - TIR'!$C$18+SQRT(('Ejercicio 3 - TIR'!$E$18-'Ejercicio 3 - TIR'!$C$18)*('Ejercicio 3 - TIR'!$D$18-'Ejercicio 3 - TIR'!$C$18)*L53),'Ejercicio 3 - TIR'!$E$18-SQRT(('Ejercicio 3 - TIR'!$E$18-'Ejercicio 3 - TIR'!$C$18)*('Ejercicio 3 - TIR'!$E$18-'Ejercicio 3 - TIR'!$D$18)*(1-L53)))</f>
        <v>32816.9421005481</v>
      </c>
      <c r="N53" s="24">
        <f ca="1" t="shared" ref="N53:R53" si="387">RAND()</f>
        <v>0.707690430403256</v>
      </c>
      <c r="O53" s="25">
        <f ca="1">IF(N53&lt;=('Ejercicio 3 - TIR'!$D$18-'Ejercicio 3 - TIR'!$C$18)/('Ejercicio 3 - TIR'!$E$18-'Ejercicio 3 - TIR'!$C$18),'Ejercicio 3 - TIR'!$C$18+SQRT(('Ejercicio 3 - TIR'!$E$18-'Ejercicio 3 - TIR'!$C$18)*('Ejercicio 3 - TIR'!$D$18-'Ejercicio 3 - TIR'!$C$18)*N53),'Ejercicio 3 - TIR'!$E$18-SQRT(('Ejercicio 3 - TIR'!$E$18-'Ejercicio 3 - TIR'!$C$18)*('Ejercicio 3 - TIR'!$E$18-'Ejercicio 3 - TIR'!$D$18)*(1-N53)))</f>
        <v>40317.7764128829</v>
      </c>
      <c r="P53" s="24">
        <f ca="1" t="shared" si="387"/>
        <v>0.635432192938063</v>
      </c>
      <c r="Q53" s="26">
        <f ca="1">IF(P53&lt;=('Ejercicio 3 - TIR'!$D$22-'Ejercicio 3 - TIR'!$C$22)/('Ejercicio 3 - TIR'!$E$22-'Ejercicio 3 - TIR'!$C$22),'Ejercicio 3 - TIR'!$C$22+SQRT(('Ejercicio 3 - TIR'!$E$22-'Ejercicio 3 - TIR'!$C$22)*('Ejercicio 3 - TIR'!$D$22-'Ejercicio 3 - TIR'!$C$22)*P53),'Ejercicio 3 - TIR'!$E$22-SQRT(('Ejercicio 3 - TIR'!$E$22-'Ejercicio 3 - TIR'!$C$22)*('Ejercicio 3 - TIR'!$E$22-'Ejercicio 3 - TIR'!$D$22)*(1-P53)))</f>
        <v>0.154383168566127</v>
      </c>
      <c r="R53" s="24">
        <f ca="1" t="shared" si="387"/>
        <v>0.970125040013855</v>
      </c>
      <c r="S53" s="26">
        <f ca="1">IF(R53&lt;=('Ejercicio 3 - TIR'!$D$23-'Ejercicio 3 - TIR'!$C$23)/('Ejercicio 3 - TIR'!$E$23-'Ejercicio 3 - TIR'!$C$23),'Ejercicio 3 - TIR'!$C$23+SQRT(('Ejercicio 3 - TIR'!$E$23-'Ejercicio 3 - TIR'!$C$23)*('Ejercicio 3 - TIR'!$D$23-'Ejercicio 3 - TIR'!$C$23)*R53),'Ejercicio 3 - TIR'!$E$23-SQRT(('Ejercicio 3 - TIR'!$E$23-'Ejercicio 3 - TIR'!$C$23)*('Ejercicio 3 - TIR'!$E$23-'Ejercicio 3 - TIR'!$D$23)*(1-R53)))</f>
        <v>0.172666860973972</v>
      </c>
      <c r="T53" s="24">
        <f ca="1" t="shared" ref="T53:X53" si="388">RAND()</f>
        <v>0.437490104017893</v>
      </c>
      <c r="U53" s="26">
        <f ca="1">IF(T53&lt;=('Ejercicio 3 - TIR'!$D$24-'Ejercicio 3 - TIR'!$C$24)/('Ejercicio 3 - TIR'!$E$24-'Ejercicio 3 - TIR'!$C$24),'Ejercicio 3 - TIR'!$C$24+SQRT(('Ejercicio 3 - TIR'!$E$24-'Ejercicio 3 - TIR'!$C$24)*('Ejercicio 3 - TIR'!$D$24-'Ejercicio 3 - TIR'!$C$24)*T53),'Ejercicio 3 - TIR'!$E$24-SQRT(('Ejercicio 3 - TIR'!$E$24-'Ejercicio 3 - TIR'!$C$24)*('Ejercicio 3 - TIR'!$E$24-'Ejercicio 3 - TIR'!$D$24)*(1-T53)))</f>
        <v>0.180313381238131</v>
      </c>
      <c r="V53" s="24">
        <f ca="1" t="shared" si="388"/>
        <v>0.175684325801475</v>
      </c>
      <c r="W53" s="26">
        <f ca="1">IF(V53&lt;=('Ejercicio 3 - TIR'!$D$25-'Ejercicio 3 - TIR'!$C$25)/('Ejercicio 3 - TIR'!$E$25-'Ejercicio 3 - TIR'!$C$25),'Ejercicio 3 - TIR'!$C$25+SQRT(('Ejercicio 3 - TIR'!$E$25-'Ejercicio 3 - TIR'!$C$25)*('Ejercicio 3 - TIR'!$D$25-'Ejercicio 3 - TIR'!$C$25)*V53),'Ejercicio 3 - TIR'!$E$25-SQRT(('Ejercicio 3 - TIR'!$E$25-'Ejercicio 3 - TIR'!$C$25)*('Ejercicio 3 - TIR'!$E$25-'Ejercicio 3 - TIR'!$D$25)*(1-V53)))</f>
        <v>0.195683049962366</v>
      </c>
      <c r="X53" s="24">
        <f ca="1" t="shared" si="388"/>
        <v>0.912883177800218</v>
      </c>
      <c r="Y53" s="26">
        <f ca="1">IF(X53&lt;=('Ejercicio 3 - TIR'!$D$26-'Ejercicio 3 - TIR'!$C$26)/('Ejercicio 3 - TIR'!$E$26-'Ejercicio 3 - TIR'!$C$26),'Ejercicio 3 - TIR'!$C$26+SQRT(('Ejercicio 3 - TIR'!$E$26-'Ejercicio 3 - TIR'!$C$26)*('Ejercicio 3 - TIR'!$D$26-'Ejercicio 3 - TIR'!$C$26)*X53),'Ejercicio 3 - TIR'!$E$26-SQRT(('Ejercicio 3 - TIR'!$E$26-'Ejercicio 3 - TIR'!$C$26)*('Ejercicio 3 - TIR'!$E$26-'Ejercicio 3 - TIR'!$D$26)*(1-X53)))</f>
        <v>0.258310582306599</v>
      </c>
      <c r="Z53" s="24">
        <f ca="1" t="shared" si="4"/>
        <v>1.15438316856613</v>
      </c>
      <c r="AA53" s="24">
        <f ca="1" t="shared" si="5"/>
        <v>1.35370688664363</v>
      </c>
      <c r="AB53" s="24">
        <f ca="1" t="shared" si="6"/>
        <v>1.59779835257968</v>
      </c>
      <c r="AC53" s="24">
        <f ca="1" t="shared" si="7"/>
        <v>1.91046040743732</v>
      </c>
      <c r="AD53" s="24">
        <f ca="1" t="shared" si="8"/>
        <v>2.40395254775615</v>
      </c>
      <c r="AE53" s="23">
        <f ca="1" t="shared" si="9"/>
        <v>5189.63181820289</v>
      </c>
      <c r="AF53" s="23">
        <f ca="1" t="shared" si="10"/>
        <v>6085.70925386263</v>
      </c>
      <c r="AG53" s="23">
        <f ca="1" t="shared" si="11"/>
        <v>7183.04406665878</v>
      </c>
      <c r="AH53" s="23">
        <f ca="1" t="shared" si="12"/>
        <v>8588.64403763665</v>
      </c>
      <c r="AI53" s="23">
        <f ca="1" t="shared" si="13"/>
        <v>10807.1816802227</v>
      </c>
      <c r="AJ53" s="25">
        <f ca="1" t="shared" si="14"/>
        <v>44489.0228849631</v>
      </c>
      <c r="AK53" s="25">
        <f ca="1" t="shared" si="15"/>
        <v>57776.4215029097</v>
      </c>
      <c r="AL53" s="25">
        <f ca="1" t="shared" si="16"/>
        <v>70881.0237446045</v>
      </c>
      <c r="AM53" s="25">
        <f ca="1" t="shared" si="17"/>
        <v>62695.46857626</v>
      </c>
      <c r="AN53" s="25">
        <f ca="1" t="shared" si="18"/>
        <v>96922.0213276128</v>
      </c>
      <c r="AO53" s="25">
        <f ca="1">C53/'Ejercicio 3 - TIR'!$D$7</f>
        <v>17052.4400934161</v>
      </c>
      <c r="AP53" s="25">
        <f ca="1" t="shared" si="19"/>
        <v>27436.582791547</v>
      </c>
      <c r="AQ53" s="25">
        <f ca="1" t="shared" si="20"/>
        <v>40723.9814094935</v>
      </c>
      <c r="AR53" s="25">
        <f ca="1" t="shared" si="21"/>
        <v>53828.5836511884</v>
      </c>
      <c r="AS53" s="25">
        <f ca="1" t="shared" si="22"/>
        <v>45643.0284828439</v>
      </c>
      <c r="AT53" s="25">
        <f ca="1" t="shared" si="23"/>
        <v>79869.5812341967</v>
      </c>
      <c r="AU53" s="25">
        <f ca="1">AP53*'Ejercicio 3 - TIR'!$D$5</f>
        <v>13718.2913957735</v>
      </c>
      <c r="AV53" s="25">
        <f ca="1">AQ53*'Ejercicio 3 - TIR'!$D$5</f>
        <v>20361.9907047468</v>
      </c>
      <c r="AW53" s="25">
        <f ca="1">AR53*'Ejercicio 3 - TIR'!$D$5</f>
        <v>26914.2918255942</v>
      </c>
      <c r="AX53" s="25">
        <f ca="1">AS53*'Ejercicio 3 - TIR'!$D$5</f>
        <v>22821.514241422</v>
      </c>
      <c r="AY53" s="25">
        <f ca="1">AT53*'Ejercicio 3 - TIR'!$D$5</f>
        <v>39934.7906170983</v>
      </c>
      <c r="AZ53" s="25">
        <f ca="1" t="shared" ref="AZ53:BD53" si="389">AJ53-AU53-AE53</f>
        <v>25581.0996709867</v>
      </c>
      <c r="BA53" s="25">
        <f ca="1" t="shared" si="389"/>
        <v>31328.7215443003</v>
      </c>
      <c r="BB53" s="25">
        <f ca="1" t="shared" si="389"/>
        <v>36783.6878523515</v>
      </c>
      <c r="BC53" s="25">
        <f ca="1" t="shared" si="389"/>
        <v>31285.3102972014</v>
      </c>
      <c r="BD53" s="25">
        <f ca="1" t="shared" si="389"/>
        <v>46180.0490302918</v>
      </c>
      <c r="BE53" s="25">
        <f ca="1" t="shared" ref="BE53:BI53" si="390">AZ53/Z53</f>
        <v>22159.972847457</v>
      </c>
      <c r="BF53" s="25">
        <f ca="1" t="shared" si="390"/>
        <v>23142.9136199318</v>
      </c>
      <c r="BG53" s="25">
        <f ca="1" t="shared" si="390"/>
        <v>23021.483150839</v>
      </c>
      <c r="BH53" s="25">
        <f ca="1" t="shared" si="390"/>
        <v>16375.7962088141</v>
      </c>
      <c r="BI53" s="25">
        <f ca="1" t="shared" si="390"/>
        <v>19210.0501623446</v>
      </c>
      <c r="BJ53" s="25">
        <f ca="1" t="shared" si="26"/>
        <v>80809.5127672003</v>
      </c>
      <c r="BK53" s="25">
        <f ca="1" t="shared" si="27"/>
        <v>40993.2568080269</v>
      </c>
      <c r="BL53" s="25">
        <f ca="1" t="shared" si="28"/>
        <v>121802.769575227</v>
      </c>
      <c r="BM53" s="25">
        <f ca="1">BK53*'Ejercicio 3 - TIR'!$D$5</f>
        <v>20496.6284040135</v>
      </c>
      <c r="BN53" s="25">
        <f ca="1" t="shared" si="29"/>
        <v>101306.141171214</v>
      </c>
      <c r="BO53" s="25">
        <f ca="1" t="shared" si="30"/>
        <v>42141.4895505208</v>
      </c>
      <c r="BP53" s="25">
        <f ca="1" t="shared" si="31"/>
        <v>-118877.469970893</v>
      </c>
      <c r="BQ53" s="25">
        <f ca="1" t="shared" ref="BQ53:BT53" si="391">BE53</f>
        <v>22159.972847457</v>
      </c>
      <c r="BR53" s="25">
        <f ca="1" t="shared" si="391"/>
        <v>23142.9136199318</v>
      </c>
      <c r="BS53" s="25">
        <f ca="1" t="shared" si="391"/>
        <v>23021.483150839</v>
      </c>
      <c r="BT53" s="25">
        <f ca="1" t="shared" si="391"/>
        <v>16375.7962088141</v>
      </c>
      <c r="BU53" s="25">
        <f ca="1" t="shared" si="33"/>
        <v>61351.5397128654</v>
      </c>
      <c r="BV53" s="27">
        <f ca="1" t="shared" si="34"/>
        <v>6.20474400366775</v>
      </c>
    </row>
    <row r="54" ht="15" customHeight="1" spans="1:74">
      <c r="A54" s="23">
        <v>53</v>
      </c>
      <c r="B54" s="24">
        <f ca="1" t="shared" ref="B54:F54" si="392">RAND()</f>
        <v>0.96180099852005</v>
      </c>
      <c r="C54" s="25">
        <f ca="1">IF(B54&lt;=('Ejercicio 3 - TIR'!$D$13-'Ejercicio 3 - TIR'!$C$13)/('Ejercicio 3 - TIR'!$E$13-'Ejercicio 3 - TIR'!$C$13),'Ejercicio 3 - TIR'!$C$13+SQRT(('Ejercicio 3 - TIR'!$E$13-'Ejercicio 3 - TIR'!$C$13)*('Ejercicio 3 - TIR'!$D$13-'Ejercicio 3 - TIR'!$C$13)*B54),'Ejercicio 3 - TIR'!$E$13-SQRT(('Ejercicio 3 - TIR'!$E$13-'Ejercicio 3 - TIR'!$C$13)*('Ejercicio 3 - TIR'!$E$13-'Ejercicio 3 - TIR'!$D$13)*(1-B54)))</f>
        <v>93229.5641369303</v>
      </c>
      <c r="D54" s="24">
        <f ca="1" t="shared" si="392"/>
        <v>0.482592483095242</v>
      </c>
      <c r="E54" s="25">
        <f ca="1">IF(D54&lt;=('Ejercicio 3 - TIR'!$D$14-'Ejercicio 3 - TIR'!$C$14)/('Ejercicio 3 - TIR'!$E$14-'Ejercicio 3 - TIR'!$C$14),'Ejercicio 3 - TIR'!$C$14+SQRT(('Ejercicio 3 - TIR'!$E$14-'Ejercicio 3 - TIR'!$C$14)*('Ejercicio 3 - TIR'!$D$14-'Ejercicio 3 - TIR'!$C$14)*D54),'Ejercicio 3 - TIR'!$E$14-SQRT(('Ejercicio 3 - TIR'!$E$14-'Ejercicio 3 - TIR'!$C$14)*('Ejercicio 3 - TIR'!$E$14-'Ejercicio 3 - TIR'!$D$14)*(1-D54)))</f>
        <v>31190.2822102116</v>
      </c>
      <c r="F54" s="24">
        <f ca="1" t="shared" si="392"/>
        <v>0.723221005672329</v>
      </c>
      <c r="G54" s="25">
        <f ca="1">IF(F54&lt;=('Ejercicio 3 - TIR'!$D$18-'Ejercicio 3 - TIR'!$C$18)/('Ejercicio 3 - TIR'!$E$18-'Ejercicio 3 - TIR'!$C$18),'Ejercicio 3 - TIR'!$C$18+SQRT(('Ejercicio 3 - TIR'!$E$18-'Ejercicio 3 - TIR'!$C$18)*('Ejercicio 3 - TIR'!$D$18-'Ejercicio 3 - TIR'!$C$18)*F54),'Ejercicio 3 - TIR'!$E$18-SQRT(('Ejercicio 3 - TIR'!$E$18-'Ejercicio 3 - TIR'!$C$18)*('Ejercicio 3 - TIR'!$E$18-'Ejercicio 3 - TIR'!$D$18)*(1-F54)))</f>
        <v>40443.8585870744</v>
      </c>
      <c r="H54" s="24">
        <f ca="1" t="shared" ref="H54:L54" si="393">RAND()</f>
        <v>0.17026879894538</v>
      </c>
      <c r="I54" s="25">
        <f ca="1">IF(H54&lt;=('Ejercicio 3 - TIR'!$D$18-'Ejercicio 3 - TIR'!$C$18)/('Ejercicio 3 - TIR'!$E$18-'Ejercicio 3 - TIR'!$C$18),'Ejercicio 3 - TIR'!$C$18+SQRT(('Ejercicio 3 - TIR'!$E$18-'Ejercicio 3 - TIR'!$C$18)*('Ejercicio 3 - TIR'!$D$18-'Ejercicio 3 - TIR'!$C$18)*H54),'Ejercicio 3 - TIR'!$E$18-SQRT(('Ejercicio 3 - TIR'!$E$18-'Ejercicio 3 - TIR'!$C$18)*('Ejercicio 3 - TIR'!$E$18-'Ejercicio 3 - TIR'!$D$18)*(1-H54)))</f>
        <v>35053.7431515469</v>
      </c>
      <c r="J54" s="24">
        <f ca="1" t="shared" si="393"/>
        <v>0.303703977808045</v>
      </c>
      <c r="K54" s="25">
        <f ca="1">IF(J54&lt;=('Ejercicio 3 - TIR'!$D$18-'Ejercicio 3 - TIR'!$C$18)/('Ejercicio 3 - TIR'!$E$18-'Ejercicio 3 - TIR'!$C$18),'Ejercicio 3 - TIR'!$C$18+SQRT(('Ejercicio 3 - TIR'!$E$18-'Ejercicio 3 - TIR'!$C$18)*('Ejercicio 3 - TIR'!$D$18-'Ejercicio 3 - TIR'!$C$18)*J54),'Ejercicio 3 - TIR'!$E$18-SQRT(('Ejercicio 3 - TIR'!$E$18-'Ejercicio 3 - TIR'!$C$18)*('Ejercicio 3 - TIR'!$E$18-'Ejercicio 3 - TIR'!$D$18)*(1-J54)))</f>
        <v>36749.4886229408</v>
      </c>
      <c r="L54" s="24">
        <f ca="1" t="shared" si="393"/>
        <v>0.200473886600151</v>
      </c>
      <c r="M54" s="25">
        <f ca="1">IF(L54&lt;=('Ejercicio 3 - TIR'!$D$18-'Ejercicio 3 - TIR'!$C$18)/('Ejercicio 3 - TIR'!$E$18-'Ejercicio 3 - TIR'!$C$18),'Ejercicio 3 - TIR'!$C$18+SQRT(('Ejercicio 3 - TIR'!$E$18-'Ejercicio 3 - TIR'!$C$18)*('Ejercicio 3 - TIR'!$D$18-'Ejercicio 3 - TIR'!$C$18)*L54),'Ejercicio 3 - TIR'!$E$18-SQRT(('Ejercicio 3 - TIR'!$E$18-'Ejercicio 3 - TIR'!$C$18)*('Ejercicio 3 - TIR'!$E$18-'Ejercicio 3 - TIR'!$D$18)*(1-L54)))</f>
        <v>35483.7106953251</v>
      </c>
      <c r="N54" s="24">
        <f ca="1" t="shared" ref="N54:R54" si="394">RAND()</f>
        <v>0.177514525012387</v>
      </c>
      <c r="O54" s="25">
        <f ca="1">IF(N54&lt;=('Ejercicio 3 - TIR'!$D$18-'Ejercicio 3 - TIR'!$C$18)/('Ejercicio 3 - TIR'!$E$18-'Ejercicio 3 - TIR'!$C$18),'Ejercicio 3 - TIR'!$C$18+SQRT(('Ejercicio 3 - TIR'!$E$18-'Ejercicio 3 - TIR'!$C$18)*('Ejercicio 3 - TIR'!$D$18-'Ejercicio 3 - TIR'!$C$18)*N54),'Ejercicio 3 - TIR'!$E$18-SQRT(('Ejercicio 3 - TIR'!$E$18-'Ejercicio 3 - TIR'!$C$18)*('Ejercicio 3 - TIR'!$E$18-'Ejercicio 3 - TIR'!$D$18)*(1-N54)))</f>
        <v>35160.1529775635</v>
      </c>
      <c r="P54" s="24">
        <f ca="1" t="shared" si="394"/>
        <v>0.0189074689580762</v>
      </c>
      <c r="Q54" s="26">
        <f ca="1">IF(P54&lt;=('Ejercicio 3 - TIR'!$D$22-'Ejercicio 3 - TIR'!$C$22)/('Ejercicio 3 - TIR'!$E$22-'Ejercicio 3 - TIR'!$C$22),'Ejercicio 3 - TIR'!$C$22+SQRT(('Ejercicio 3 - TIR'!$E$22-'Ejercicio 3 - TIR'!$C$22)*('Ejercicio 3 - TIR'!$D$22-'Ejercicio 3 - TIR'!$C$22)*P54),'Ejercicio 3 - TIR'!$E$22-SQRT(('Ejercicio 3 - TIR'!$E$22-'Ejercicio 3 - TIR'!$C$22)*('Ejercicio 3 - TIR'!$E$22-'Ejercicio 3 - TIR'!$D$22)*(1-P54)))</f>
        <v>0.125833818999981</v>
      </c>
      <c r="R54" s="24">
        <f ca="1" t="shared" si="394"/>
        <v>0.0320412374815797</v>
      </c>
      <c r="S54" s="26">
        <f ca="1">IF(R54&lt;=('Ejercicio 3 - TIR'!$D$23-'Ejercicio 3 - TIR'!$C$23)/('Ejercicio 3 - TIR'!$E$23-'Ejercicio 3 - TIR'!$C$23),'Ejercicio 3 - TIR'!$C$23+SQRT(('Ejercicio 3 - TIR'!$E$23-'Ejercicio 3 - TIR'!$C$23)*('Ejercicio 3 - TIR'!$D$23-'Ejercicio 3 - TIR'!$C$23)*R54),'Ejercicio 3 - TIR'!$E$23-SQRT(('Ejercicio 3 - TIR'!$E$23-'Ejercicio 3 - TIR'!$C$23)*('Ejercicio 3 - TIR'!$E$23-'Ejercicio 3 - TIR'!$D$23)*(1-R54)))</f>
        <v>0.127594354973719</v>
      </c>
      <c r="T54" s="24">
        <f ca="1" t="shared" ref="T54:X54" si="395">RAND()</f>
        <v>0.333294719458223</v>
      </c>
      <c r="U54" s="26">
        <f ca="1">IF(T54&lt;=('Ejercicio 3 - TIR'!$D$24-'Ejercicio 3 - TIR'!$C$24)/('Ejercicio 3 - TIR'!$E$24-'Ejercicio 3 - TIR'!$C$24),'Ejercicio 3 - TIR'!$C$24+SQRT(('Ejercicio 3 - TIR'!$E$24-'Ejercicio 3 - TIR'!$C$24)*('Ejercicio 3 - TIR'!$D$24-'Ejercicio 3 - TIR'!$C$24)*T54),'Ejercicio 3 - TIR'!$E$24-SQRT(('Ejercicio 3 - TIR'!$E$24-'Ejercicio 3 - TIR'!$C$24)*('Ejercicio 3 - TIR'!$E$24-'Ejercicio 3 - TIR'!$D$24)*(1-T54)))</f>
        <v>0.176455980625603</v>
      </c>
      <c r="V54" s="24">
        <f ca="1" t="shared" si="395"/>
        <v>0.213736107914659</v>
      </c>
      <c r="W54" s="26">
        <f ca="1">IF(V54&lt;=('Ejercicio 3 - TIR'!$D$25-'Ejercicio 3 - TIR'!$C$25)/('Ejercicio 3 - TIR'!$E$25-'Ejercicio 3 - TIR'!$C$25),'Ejercicio 3 - TIR'!$C$25+SQRT(('Ejercicio 3 - TIR'!$E$25-'Ejercicio 3 - TIR'!$C$25)*('Ejercicio 3 - TIR'!$D$25-'Ejercicio 3 - TIR'!$C$25)*V54),'Ejercicio 3 - TIR'!$E$25-SQRT(('Ejercicio 3 - TIR'!$E$25-'Ejercicio 3 - TIR'!$C$25)*('Ejercicio 3 - TIR'!$E$25-'Ejercicio 3 - TIR'!$D$25)*(1-V54)))</f>
        <v>0.197298281737806</v>
      </c>
      <c r="X54" s="24">
        <f ca="1" t="shared" si="395"/>
        <v>0.933388230491786</v>
      </c>
      <c r="Y54" s="26">
        <f ca="1">IF(X54&lt;=('Ejercicio 3 - TIR'!$D$26-'Ejercicio 3 - TIR'!$C$26)/('Ejercicio 3 - TIR'!$E$26-'Ejercicio 3 - TIR'!$C$26),'Ejercicio 3 - TIR'!$C$26+SQRT(('Ejercicio 3 - TIR'!$E$26-'Ejercicio 3 - TIR'!$C$26)*('Ejercicio 3 - TIR'!$D$26-'Ejercicio 3 - TIR'!$C$26)*X54),'Ejercicio 3 - TIR'!$E$26-SQRT(('Ejercicio 3 - TIR'!$E$26-'Ejercicio 3 - TIR'!$C$26)*('Ejercicio 3 - TIR'!$E$26-'Ejercicio 3 - TIR'!$D$26)*(1-X54)))</f>
        <v>0.261034147650465</v>
      </c>
      <c r="Z54" s="24">
        <f ca="1" t="shared" si="4"/>
        <v>1.12583381899998</v>
      </c>
      <c r="AA54" s="24">
        <f ca="1" t="shared" si="5"/>
        <v>1.26948385894288</v>
      </c>
      <c r="AB54" s="24">
        <f ca="1" t="shared" si="6"/>
        <v>1.49349187816102</v>
      </c>
      <c r="AC54" s="24">
        <f ca="1" t="shared" si="7"/>
        <v>1.78815525951156</v>
      </c>
      <c r="AD54" s="24">
        <f ca="1" t="shared" si="8"/>
        <v>2.25492484354486</v>
      </c>
      <c r="AE54" s="23">
        <f ca="1" t="shared" si="9"/>
        <v>3924.79232619809</v>
      </c>
      <c r="AF54" s="23">
        <f ca="1" t="shared" si="10"/>
        <v>4425.57367146514</v>
      </c>
      <c r="AG54" s="23">
        <f ca="1" t="shared" si="11"/>
        <v>5206.49261349437</v>
      </c>
      <c r="AH54" s="23">
        <f ca="1" t="shared" si="12"/>
        <v>6233.72466001739</v>
      </c>
      <c r="AI54" s="23">
        <f ca="1" t="shared" si="13"/>
        <v>7860.93966333271</v>
      </c>
      <c r="AJ54" s="25">
        <f ca="1" t="shared" si="14"/>
        <v>45533.0637681812</v>
      </c>
      <c r="AK54" s="25">
        <f ca="1" t="shared" si="15"/>
        <v>44500.1611264184</v>
      </c>
      <c r="AL54" s="25">
        <f ca="1" t="shared" si="16"/>
        <v>54885.0627849329</v>
      </c>
      <c r="AM54" s="25">
        <f ca="1" t="shared" si="17"/>
        <v>63450.3839068322</v>
      </c>
      <c r="AN54" s="25">
        <f ca="1" t="shared" si="18"/>
        <v>79283.5024519458</v>
      </c>
      <c r="AO54" s="25">
        <f ca="1">C54/'Ejercicio 3 - TIR'!$D$7</f>
        <v>18645.9128273861</v>
      </c>
      <c r="AP54" s="25">
        <f ca="1" t="shared" si="19"/>
        <v>26887.1509407951</v>
      </c>
      <c r="AQ54" s="25">
        <f ca="1" t="shared" si="20"/>
        <v>25854.2482990323</v>
      </c>
      <c r="AR54" s="25">
        <f ca="1" t="shared" si="21"/>
        <v>36239.1499575469</v>
      </c>
      <c r="AS54" s="25">
        <f ca="1" t="shared" si="22"/>
        <v>44804.4710794461</v>
      </c>
      <c r="AT54" s="25">
        <f ca="1" t="shared" si="23"/>
        <v>60637.5896245597</v>
      </c>
      <c r="AU54" s="25">
        <f ca="1">AP54*'Ejercicio 3 - TIR'!$D$5</f>
        <v>13443.5754703976</v>
      </c>
      <c r="AV54" s="25">
        <f ca="1">AQ54*'Ejercicio 3 - TIR'!$D$5</f>
        <v>12927.1241495161</v>
      </c>
      <c r="AW54" s="25">
        <f ca="1">AR54*'Ejercicio 3 - TIR'!$D$5</f>
        <v>18119.5749787734</v>
      </c>
      <c r="AX54" s="25">
        <f ca="1">AS54*'Ejercicio 3 - TIR'!$D$5</f>
        <v>22402.2355397231</v>
      </c>
      <c r="AY54" s="25">
        <f ca="1">AT54*'Ejercicio 3 - TIR'!$D$5</f>
        <v>30318.7948122798</v>
      </c>
      <c r="AZ54" s="25">
        <f ca="1" t="shared" ref="AZ54:BD54" si="396">AJ54-AU54-AE54</f>
        <v>28164.6959715855</v>
      </c>
      <c r="BA54" s="25">
        <f ca="1" t="shared" si="396"/>
        <v>27147.4633054371</v>
      </c>
      <c r="BB54" s="25">
        <f ca="1" t="shared" si="396"/>
        <v>31558.9951926651</v>
      </c>
      <c r="BC54" s="25">
        <f ca="1" t="shared" si="396"/>
        <v>34814.4237070917</v>
      </c>
      <c r="BD54" s="25">
        <f ca="1" t="shared" si="396"/>
        <v>41103.7679763332</v>
      </c>
      <c r="BE54" s="25">
        <f ca="1" t="shared" ref="BE54:BI54" si="397">AZ54/Z54</f>
        <v>25016.74358708</v>
      </c>
      <c r="BF54" s="25">
        <f ca="1" t="shared" si="397"/>
        <v>21384.6462987274</v>
      </c>
      <c r="BG54" s="25">
        <f ca="1" t="shared" si="397"/>
        <v>21131.0122633707</v>
      </c>
      <c r="BH54" s="25">
        <f ca="1" t="shared" si="397"/>
        <v>19469.4635837166</v>
      </c>
      <c r="BI54" s="25">
        <f ca="1" t="shared" si="397"/>
        <v>18228.4425549705</v>
      </c>
      <c r="BJ54" s="25">
        <f ca="1" t="shared" si="26"/>
        <v>70331.7422329814</v>
      </c>
      <c r="BK54" s="25">
        <f ca="1" t="shared" si="27"/>
        <v>42045.1320650446</v>
      </c>
      <c r="BL54" s="25">
        <f ca="1" t="shared" si="28"/>
        <v>112376.874298026</v>
      </c>
      <c r="BM54" s="25">
        <f ca="1">BK54*'Ejercicio 3 - TIR'!$D$5</f>
        <v>21022.5660325223</v>
      </c>
      <c r="BN54" s="25">
        <f ca="1" t="shared" si="29"/>
        <v>91354.3082655037</v>
      </c>
      <c r="BO54" s="25">
        <f ca="1" t="shared" si="30"/>
        <v>40513.2386239047</v>
      </c>
      <c r="BP54" s="25">
        <f ca="1" t="shared" si="31"/>
        <v>-124419.846347142</v>
      </c>
      <c r="BQ54" s="25">
        <f ca="1" t="shared" ref="BQ54:BT54" si="398">BE54</f>
        <v>25016.74358708</v>
      </c>
      <c r="BR54" s="25">
        <f ca="1" t="shared" si="398"/>
        <v>21384.6462987274</v>
      </c>
      <c r="BS54" s="25">
        <f ca="1" t="shared" si="398"/>
        <v>21131.0122633707</v>
      </c>
      <c r="BT54" s="25">
        <f ca="1" t="shared" si="398"/>
        <v>19469.4635837166</v>
      </c>
      <c r="BU54" s="25">
        <f ca="1" t="shared" si="33"/>
        <v>58741.6811788751</v>
      </c>
      <c r="BV54" s="27">
        <f ca="1" t="shared" si="34"/>
        <v>4.77143495315568</v>
      </c>
    </row>
    <row r="55" ht="15" customHeight="1" spans="1:74">
      <c r="A55" s="23">
        <v>54</v>
      </c>
      <c r="B55" s="24">
        <f ca="1" t="shared" ref="B55:F55" si="399">RAND()</f>
        <v>0.0332766638982998</v>
      </c>
      <c r="C55" s="25">
        <f ca="1">IF(B55&lt;=('Ejercicio 3 - TIR'!$D$13-'Ejercicio 3 - TIR'!$C$13)/('Ejercicio 3 - TIR'!$E$13-'Ejercicio 3 - TIR'!$C$13),'Ejercicio 3 - TIR'!$C$13+SQRT(('Ejercicio 3 - TIR'!$E$13-'Ejercicio 3 - TIR'!$C$13)*('Ejercicio 3 - TIR'!$D$13-'Ejercicio 3 - TIR'!$C$13)*B55),'Ejercicio 3 - TIR'!$E$13-SQRT(('Ejercicio 3 - TIR'!$E$13-'Ejercicio 3 - TIR'!$C$13)*('Ejercicio 3 - TIR'!$E$13-'Ejercicio 3 - TIR'!$D$13)*(1-B55)))</f>
        <v>63648.3784835622</v>
      </c>
      <c r="D55" s="24">
        <f ca="1" t="shared" si="399"/>
        <v>0.667924439894812</v>
      </c>
      <c r="E55" s="25">
        <f ca="1">IF(D55&lt;=('Ejercicio 3 - TIR'!$D$14-'Ejercicio 3 - TIR'!$C$14)/('Ejercicio 3 - TIR'!$E$14-'Ejercicio 3 - TIR'!$C$14),'Ejercicio 3 - TIR'!$C$14+SQRT(('Ejercicio 3 - TIR'!$E$14-'Ejercicio 3 - TIR'!$C$14)*('Ejercicio 3 - TIR'!$D$14-'Ejercicio 3 - TIR'!$C$14)*D55),'Ejercicio 3 - TIR'!$E$14-SQRT(('Ejercicio 3 - TIR'!$E$14-'Ejercicio 3 - TIR'!$C$14)*('Ejercicio 3 - TIR'!$E$14-'Ejercicio 3 - TIR'!$D$14)*(1-D55)))</f>
        <v>32942.2854962971</v>
      </c>
      <c r="F55" s="24">
        <f ca="1" t="shared" si="399"/>
        <v>0.416324766362656</v>
      </c>
      <c r="G55" s="25">
        <f ca="1">IF(F55&lt;=('Ejercicio 3 - TIR'!$D$18-'Ejercicio 3 - TIR'!$C$18)/('Ejercicio 3 - TIR'!$E$18-'Ejercicio 3 - TIR'!$C$18),'Ejercicio 3 - TIR'!$C$18+SQRT(('Ejercicio 3 - TIR'!$E$18-'Ejercicio 3 - TIR'!$C$18)*('Ejercicio 3 - TIR'!$D$18-'Ejercicio 3 - TIR'!$C$18)*F55),'Ejercicio 3 - TIR'!$E$18-SQRT(('Ejercicio 3 - TIR'!$E$18-'Ejercicio 3 - TIR'!$C$18)*('Ejercicio 3 - TIR'!$E$18-'Ejercicio 3 - TIR'!$D$18)*(1-F55)))</f>
        <v>37902.449933685</v>
      </c>
      <c r="H55" s="24">
        <f ca="1" t="shared" ref="H55:L55" si="400">RAND()</f>
        <v>0.635793149828729</v>
      </c>
      <c r="I55" s="25">
        <f ca="1">IF(H55&lt;=('Ejercicio 3 - TIR'!$D$18-'Ejercicio 3 - TIR'!$C$18)/('Ejercicio 3 - TIR'!$E$18-'Ejercicio 3 - TIR'!$C$18),'Ejercicio 3 - TIR'!$C$18+SQRT(('Ejercicio 3 - TIR'!$E$18-'Ejercicio 3 - TIR'!$C$18)*('Ejercicio 3 - TIR'!$D$18-'Ejercicio 3 - TIR'!$C$18)*H55),'Ejercicio 3 - TIR'!$E$18-SQRT(('Ejercicio 3 - TIR'!$E$18-'Ejercicio 3 - TIR'!$C$18)*('Ejercicio 3 - TIR'!$E$18-'Ejercicio 3 - TIR'!$D$18)*(1-H55)))</f>
        <v>39765.703890366</v>
      </c>
      <c r="J55" s="24">
        <f ca="1" t="shared" si="400"/>
        <v>0.901693171206378</v>
      </c>
      <c r="K55" s="25">
        <f ca="1">IF(J55&lt;=('Ejercicio 3 - TIR'!$D$18-'Ejercicio 3 - TIR'!$C$18)/('Ejercicio 3 - TIR'!$E$18-'Ejercicio 3 - TIR'!$C$18),'Ejercicio 3 - TIR'!$C$18+SQRT(('Ejercicio 3 - TIR'!$E$18-'Ejercicio 3 - TIR'!$C$18)*('Ejercicio 3 - TIR'!$D$18-'Ejercicio 3 - TIR'!$C$18)*J55),'Ejercicio 3 - TIR'!$E$18-SQRT(('Ejercicio 3 - TIR'!$E$18-'Ejercicio 3 - TIR'!$C$18)*('Ejercicio 3 - TIR'!$E$18-'Ejercicio 3 - TIR'!$D$18)*(1-J55)))</f>
        <v>42284.6708929631</v>
      </c>
      <c r="L55" s="24">
        <f ca="1" t="shared" si="400"/>
        <v>0.540446643302098</v>
      </c>
      <c r="M55" s="25">
        <f ca="1">IF(L55&lt;=('Ejercicio 3 - TIR'!$D$18-'Ejercicio 3 - TIR'!$C$18)/('Ejercicio 3 - TIR'!$E$18-'Ejercicio 3 - TIR'!$C$18),'Ejercicio 3 - TIR'!$C$18+SQRT(('Ejercicio 3 - TIR'!$E$18-'Ejercicio 3 - TIR'!$C$18)*('Ejercicio 3 - TIR'!$D$18-'Ejercicio 3 - TIR'!$C$18)*L55),'Ejercicio 3 - TIR'!$E$18-SQRT(('Ejercicio 3 - TIR'!$E$18-'Ejercicio 3 - TIR'!$C$18)*('Ejercicio 3 - TIR'!$E$18-'Ejercicio 3 - TIR'!$D$18)*(1-L55)))</f>
        <v>39003.7212581973</v>
      </c>
      <c r="N55" s="24">
        <f ca="1" t="shared" ref="N55:R55" si="401">RAND()</f>
        <v>0.229944751261801</v>
      </c>
      <c r="O55" s="25">
        <f ca="1">IF(N55&lt;=('Ejercicio 3 - TIR'!$D$18-'Ejercicio 3 - TIR'!$C$18)/('Ejercicio 3 - TIR'!$E$18-'Ejercicio 3 - TIR'!$C$18),'Ejercicio 3 - TIR'!$C$18+SQRT(('Ejercicio 3 - TIR'!$E$18-'Ejercicio 3 - TIR'!$C$18)*('Ejercicio 3 - TIR'!$D$18-'Ejercicio 3 - TIR'!$C$18)*N55),'Ejercicio 3 - TIR'!$E$18-SQRT(('Ejercicio 3 - TIR'!$E$18-'Ejercicio 3 - TIR'!$C$18)*('Ejercicio 3 - TIR'!$E$18-'Ejercicio 3 - TIR'!$D$18)*(1-N55)))</f>
        <v>35872.964557127</v>
      </c>
      <c r="P55" s="24">
        <f ca="1" t="shared" si="401"/>
        <v>0.219311481974735</v>
      </c>
      <c r="Q55" s="26">
        <f ca="1">IF(P55&lt;=('Ejercicio 3 - TIR'!$D$22-'Ejercicio 3 - TIR'!$C$22)/('Ejercicio 3 - TIR'!$E$22-'Ejercicio 3 - TIR'!$C$22),'Ejercicio 3 - TIR'!$C$22+SQRT(('Ejercicio 3 - TIR'!$E$22-'Ejercicio 3 - TIR'!$C$22)*('Ejercicio 3 - TIR'!$D$22-'Ejercicio 3 - TIR'!$C$22)*P55),'Ejercicio 3 - TIR'!$E$22-SQRT(('Ejercicio 3 - TIR'!$E$22-'Ejercicio 3 - TIR'!$C$22)*('Ejercicio 3 - TIR'!$E$22-'Ejercicio 3 - TIR'!$D$22)*(1-P55)))</f>
        <v>0.139868584940919</v>
      </c>
      <c r="R55" s="24">
        <f ca="1" t="shared" si="401"/>
        <v>0.554133639846752</v>
      </c>
      <c r="S55" s="26">
        <f ca="1">IF(R55&lt;=('Ejercicio 3 - TIR'!$D$23-'Ejercicio 3 - TIR'!$C$23)/('Ejercicio 3 - TIR'!$E$23-'Ejercicio 3 - TIR'!$C$23),'Ejercicio 3 - TIR'!$C$23+SQRT(('Ejercicio 3 - TIR'!$E$23-'Ejercicio 3 - TIR'!$C$23)*('Ejercicio 3 - TIR'!$D$23-'Ejercicio 3 - TIR'!$C$23)*R55),'Ejercicio 3 - TIR'!$E$23-SQRT(('Ejercicio 3 - TIR'!$E$23-'Ejercicio 3 - TIR'!$C$23)*('Ejercicio 3 - TIR'!$E$23-'Ejercicio 3 - TIR'!$D$23)*(1-R55)))</f>
        <v>0.15167051980223</v>
      </c>
      <c r="T55" s="24">
        <f ca="1" t="shared" ref="T55:X55" si="402">RAND()</f>
        <v>0.352420095679137</v>
      </c>
      <c r="U55" s="26">
        <f ca="1">IF(T55&lt;=('Ejercicio 3 - TIR'!$D$24-'Ejercicio 3 - TIR'!$C$24)/('Ejercicio 3 - TIR'!$E$24-'Ejercicio 3 - TIR'!$C$24),'Ejercicio 3 - TIR'!$C$24+SQRT(('Ejercicio 3 - TIR'!$E$24-'Ejercicio 3 - TIR'!$C$24)*('Ejercicio 3 - TIR'!$D$24-'Ejercicio 3 - TIR'!$C$24)*T55),'Ejercicio 3 - TIR'!$E$24-SQRT(('Ejercicio 3 - TIR'!$E$24-'Ejercicio 3 - TIR'!$C$24)*('Ejercicio 3 - TIR'!$E$24-'Ejercicio 3 - TIR'!$D$24)*(1-T55)))</f>
        <v>0.177204451858587</v>
      </c>
      <c r="V55" s="24">
        <f ca="1" t="shared" si="402"/>
        <v>0.355981096427034</v>
      </c>
      <c r="W55" s="26">
        <f ca="1">IF(V55&lt;=('Ejercicio 3 - TIR'!$D$25-'Ejercicio 3 - TIR'!$C$25)/('Ejercicio 3 - TIR'!$E$25-'Ejercicio 3 - TIR'!$C$25),'Ejercicio 3 - TIR'!$C$25+SQRT(('Ejercicio 3 - TIR'!$E$25-'Ejercicio 3 - TIR'!$C$25)*('Ejercicio 3 - TIR'!$D$25-'Ejercicio 3 - TIR'!$C$25)*V55),'Ejercicio 3 - TIR'!$E$25-SQRT(('Ejercicio 3 - TIR'!$E$25-'Ejercicio 3 - TIR'!$C$25)*('Ejercicio 3 - TIR'!$E$25-'Ejercicio 3 - TIR'!$D$25)*(1-V55)))</f>
        <v>0.202522993328292</v>
      </c>
      <c r="X55" s="24">
        <f ca="1" t="shared" si="402"/>
        <v>0.892230448818855</v>
      </c>
      <c r="Y55" s="26">
        <f ca="1">IF(X55&lt;=('Ejercicio 3 - TIR'!$D$26-'Ejercicio 3 - TIR'!$C$26)/('Ejercicio 3 - TIR'!$E$26-'Ejercicio 3 - TIR'!$C$26),'Ejercicio 3 - TIR'!$C$26+SQRT(('Ejercicio 3 - TIR'!$E$26-'Ejercicio 3 - TIR'!$C$26)*('Ejercicio 3 - TIR'!$D$26-'Ejercicio 3 - TIR'!$C$26)*X55),'Ejercicio 3 - TIR'!$E$26-SQRT(('Ejercicio 3 - TIR'!$E$26-'Ejercicio 3 - TIR'!$C$26)*('Ejercicio 3 - TIR'!$E$26-'Ejercicio 3 - TIR'!$D$26)*(1-X55)))</f>
        <v>0.255876244563124</v>
      </c>
      <c r="Z55" s="24">
        <f ca="1" t="shared" si="4"/>
        <v>1.13986858494092</v>
      </c>
      <c r="AA55" s="24">
        <f ca="1" t="shared" si="5"/>
        <v>1.31275304572514</v>
      </c>
      <c r="AB55" s="24">
        <f ca="1" t="shared" si="6"/>
        <v>1.54537872961855</v>
      </c>
      <c r="AC55" s="24">
        <f ca="1" t="shared" si="7"/>
        <v>1.85835345576678</v>
      </c>
      <c r="AD55" s="24">
        <f ca="1" t="shared" si="8"/>
        <v>2.33386195909929</v>
      </c>
      <c r="AE55" s="23">
        <f ca="1" t="shared" si="9"/>
        <v>4607.59085708684</v>
      </c>
      <c r="AF55" s="23">
        <f ca="1" t="shared" si="10"/>
        <v>5306.42655741721</v>
      </c>
      <c r="AG55" s="23">
        <f ca="1" t="shared" si="11"/>
        <v>6246.74896685217</v>
      </c>
      <c r="AH55" s="23">
        <f ca="1" t="shared" si="12"/>
        <v>7511.85926618949</v>
      </c>
      <c r="AI55" s="23">
        <f ca="1" t="shared" si="13"/>
        <v>9433.96560490877</v>
      </c>
      <c r="AJ55" s="25">
        <f ca="1" t="shared" si="14"/>
        <v>43203.8119717036</v>
      </c>
      <c r="AK55" s="25">
        <f ca="1" t="shared" si="15"/>
        <v>52202.548897482</v>
      </c>
      <c r="AL55" s="25">
        <f ca="1" t="shared" si="16"/>
        <v>65345.830986906</v>
      </c>
      <c r="AM55" s="25">
        <f ca="1" t="shared" si="17"/>
        <v>72482.7001879352</v>
      </c>
      <c r="AN55" s="25">
        <f ca="1" t="shared" si="18"/>
        <v>83722.5473399957</v>
      </c>
      <c r="AO55" s="25">
        <f ca="1">C55/'Ejercicio 3 - TIR'!$D$7</f>
        <v>12729.6756967124</v>
      </c>
      <c r="AP55" s="25">
        <f ca="1" t="shared" si="19"/>
        <v>30474.1362749911</v>
      </c>
      <c r="AQ55" s="25">
        <f ca="1" t="shared" si="20"/>
        <v>39472.8732007696</v>
      </c>
      <c r="AR55" s="25">
        <f ca="1" t="shared" si="21"/>
        <v>52616.1552901936</v>
      </c>
      <c r="AS55" s="25">
        <f ca="1" t="shared" si="22"/>
        <v>59753.0244912227</v>
      </c>
      <c r="AT55" s="25">
        <f ca="1" t="shared" si="23"/>
        <v>70992.8716432833</v>
      </c>
      <c r="AU55" s="25">
        <f ca="1">AP55*'Ejercicio 3 - TIR'!$D$5</f>
        <v>15237.0681374956</v>
      </c>
      <c r="AV55" s="25">
        <f ca="1">AQ55*'Ejercicio 3 - TIR'!$D$5</f>
        <v>19736.4366003848</v>
      </c>
      <c r="AW55" s="25">
        <f ca="1">AR55*'Ejercicio 3 - TIR'!$D$5</f>
        <v>26308.0776450968</v>
      </c>
      <c r="AX55" s="25">
        <f ca="1">AS55*'Ejercicio 3 - TIR'!$D$5</f>
        <v>29876.5122456114</v>
      </c>
      <c r="AY55" s="25">
        <f ca="1">AT55*'Ejercicio 3 - TIR'!$D$5</f>
        <v>35496.4358216416</v>
      </c>
      <c r="AZ55" s="25">
        <f ca="1" t="shared" ref="AZ55:BD55" si="403">AJ55-AU55-AE55</f>
        <v>23359.1529771212</v>
      </c>
      <c r="BA55" s="25">
        <f ca="1" t="shared" si="403"/>
        <v>27159.68573968</v>
      </c>
      <c r="BB55" s="25">
        <f ca="1" t="shared" si="403"/>
        <v>32791.0043749571</v>
      </c>
      <c r="BC55" s="25">
        <f ca="1" t="shared" si="403"/>
        <v>35094.3286761343</v>
      </c>
      <c r="BD55" s="25">
        <f ca="1" t="shared" si="403"/>
        <v>38792.1459134453</v>
      </c>
      <c r="BE55" s="25">
        <f ca="1" t="shared" ref="BE55:BI55" si="404">AZ55/Z55</f>
        <v>20492.8474086615</v>
      </c>
      <c r="BF55" s="25">
        <f ca="1" t="shared" si="404"/>
        <v>20689.10510482</v>
      </c>
      <c r="BG55" s="25">
        <f ca="1" t="shared" si="404"/>
        <v>21218.7496478943</v>
      </c>
      <c r="BH55" s="25">
        <f ca="1" t="shared" si="404"/>
        <v>18884.6360563061</v>
      </c>
      <c r="BI55" s="25">
        <f ca="1" t="shared" si="404"/>
        <v>16621.4397394851</v>
      </c>
      <c r="BJ55" s="25">
        <f ca="1" t="shared" si="26"/>
        <v>76882.7469655959</v>
      </c>
      <c r="BK55" s="25">
        <f ca="1" t="shared" si="27"/>
        <v>29709.3058602279</v>
      </c>
      <c r="BL55" s="25">
        <f ca="1" t="shared" si="28"/>
        <v>106592.052825824</v>
      </c>
      <c r="BM55" s="25">
        <f ca="1">BK55*'Ejercicio 3 - TIR'!$D$5</f>
        <v>14854.6529301139</v>
      </c>
      <c r="BN55" s="25">
        <f ca="1" t="shared" si="29"/>
        <v>91737.3998957099</v>
      </c>
      <c r="BO55" s="25">
        <f ca="1" t="shared" si="30"/>
        <v>39307.1233446533</v>
      </c>
      <c r="BP55" s="25">
        <f ca="1" t="shared" si="31"/>
        <v>-96590.6639798593</v>
      </c>
      <c r="BQ55" s="25">
        <f ca="1" t="shared" ref="BQ55:BT55" si="405">BE55</f>
        <v>20492.8474086615</v>
      </c>
      <c r="BR55" s="25">
        <f ca="1" t="shared" si="405"/>
        <v>20689.10510482</v>
      </c>
      <c r="BS55" s="25">
        <f ca="1" t="shared" si="405"/>
        <v>21218.7496478943</v>
      </c>
      <c r="BT55" s="25">
        <f ca="1" t="shared" si="405"/>
        <v>18884.6360563061</v>
      </c>
      <c r="BU55" s="25">
        <f ca="1" t="shared" si="33"/>
        <v>55928.5630841384</v>
      </c>
      <c r="BV55" s="27">
        <f ca="1" t="shared" si="34"/>
        <v>10.9325935000831</v>
      </c>
    </row>
    <row r="56" ht="15" customHeight="1" spans="1:74">
      <c r="A56" s="23">
        <v>55</v>
      </c>
      <c r="B56" s="24">
        <f ca="1" t="shared" ref="B56:F56" si="406">RAND()</f>
        <v>0.513680388624561</v>
      </c>
      <c r="C56" s="25">
        <f ca="1">IF(B56&lt;=('Ejercicio 3 - TIR'!$D$13-'Ejercicio 3 - TIR'!$C$13)/('Ejercicio 3 - TIR'!$E$13-'Ejercicio 3 - TIR'!$C$13),'Ejercicio 3 - TIR'!$C$13+SQRT(('Ejercicio 3 - TIR'!$E$13-'Ejercicio 3 - TIR'!$C$13)*('Ejercicio 3 - TIR'!$D$13-'Ejercicio 3 - TIR'!$C$13)*B56),'Ejercicio 3 - TIR'!$E$13-SQRT(('Ejercicio 3 - TIR'!$E$13-'Ejercicio 3 - TIR'!$C$13)*('Ejercicio 3 - TIR'!$E$13-'Ejercicio 3 - TIR'!$D$13)*(1-B56)))</f>
        <v>75842.5263396495</v>
      </c>
      <c r="D56" s="24">
        <f ca="1" t="shared" si="406"/>
        <v>0.346449984781664</v>
      </c>
      <c r="E56" s="25">
        <f ca="1">IF(D56&lt;=('Ejercicio 3 - TIR'!$D$14-'Ejercicio 3 - TIR'!$C$14)/('Ejercicio 3 - TIR'!$E$14-'Ejercicio 3 - TIR'!$C$14),'Ejercicio 3 - TIR'!$C$14+SQRT(('Ejercicio 3 - TIR'!$E$14-'Ejercicio 3 - TIR'!$C$14)*('Ejercicio 3 - TIR'!$D$14-'Ejercicio 3 - TIR'!$C$14)*D56),'Ejercicio 3 - TIR'!$E$14-SQRT(('Ejercicio 3 - TIR'!$E$14-'Ejercicio 3 - TIR'!$C$14)*('Ejercicio 3 - TIR'!$E$14-'Ejercicio 3 - TIR'!$D$14)*(1-D56)))</f>
        <v>30098.8635862973</v>
      </c>
      <c r="F56" s="24">
        <f ca="1" t="shared" si="406"/>
        <v>0.202012047539063</v>
      </c>
      <c r="G56" s="25">
        <f ca="1">IF(F56&lt;=('Ejercicio 3 - TIR'!$D$18-'Ejercicio 3 - TIR'!$C$18)/('Ejercicio 3 - TIR'!$E$18-'Ejercicio 3 - TIR'!$C$18),'Ejercicio 3 - TIR'!$C$18+SQRT(('Ejercicio 3 - TIR'!$E$18-'Ejercicio 3 - TIR'!$C$18)*('Ejercicio 3 - TIR'!$D$18-'Ejercicio 3 - TIR'!$C$18)*F56),'Ejercicio 3 - TIR'!$E$18-SQRT(('Ejercicio 3 - TIR'!$E$18-'Ejercicio 3 - TIR'!$C$18)*('Ejercicio 3 - TIR'!$E$18-'Ejercicio 3 - TIR'!$D$18)*(1-F56)))</f>
        <v>35504.707724381</v>
      </c>
      <c r="H56" s="24">
        <f ca="1" t="shared" ref="H56:L56" si="407">RAND()</f>
        <v>0.337439924657059</v>
      </c>
      <c r="I56" s="25">
        <f ca="1">IF(H56&lt;=('Ejercicio 3 - TIR'!$D$18-'Ejercicio 3 - TIR'!$C$18)/('Ejercicio 3 - TIR'!$E$18-'Ejercicio 3 - TIR'!$C$18),'Ejercicio 3 - TIR'!$C$18+SQRT(('Ejercicio 3 - TIR'!$E$18-'Ejercicio 3 - TIR'!$C$18)*('Ejercicio 3 - TIR'!$D$18-'Ejercicio 3 - TIR'!$C$18)*H56),'Ejercicio 3 - TIR'!$E$18-SQRT(('Ejercicio 3 - TIR'!$E$18-'Ejercicio 3 - TIR'!$C$18)*('Ejercicio 3 - TIR'!$E$18-'Ejercicio 3 - TIR'!$D$18)*(1-H56)))</f>
        <v>37114.4914574802</v>
      </c>
      <c r="J56" s="24">
        <f ca="1" t="shared" si="407"/>
        <v>0.992059988825784</v>
      </c>
      <c r="K56" s="25">
        <f ca="1">IF(J56&lt;=('Ejercicio 3 - TIR'!$D$18-'Ejercicio 3 - TIR'!$C$18)/('Ejercicio 3 - TIR'!$E$18-'Ejercicio 3 - TIR'!$C$18),'Ejercicio 3 - TIR'!$C$18+SQRT(('Ejercicio 3 - TIR'!$E$18-'Ejercicio 3 - TIR'!$C$18)*('Ejercicio 3 - TIR'!$D$18-'Ejercicio 3 - TIR'!$C$18)*J56),'Ejercicio 3 - TIR'!$E$18-SQRT(('Ejercicio 3 - TIR'!$E$18-'Ejercicio 3 - TIR'!$C$18)*('Ejercicio 3 - TIR'!$E$18-'Ejercicio 3 - TIR'!$D$18)*(1-J56)))</f>
        <v>44228.3129921619</v>
      </c>
      <c r="L56" s="24">
        <f ca="1" t="shared" si="407"/>
        <v>0.0946845817230886</v>
      </c>
      <c r="M56" s="25">
        <f ca="1">IF(L56&lt;=('Ejercicio 3 - TIR'!$D$18-'Ejercicio 3 - TIR'!$C$18)/('Ejercicio 3 - TIR'!$E$18-'Ejercicio 3 - TIR'!$C$18),'Ejercicio 3 - TIR'!$C$18+SQRT(('Ejercicio 3 - TIR'!$E$18-'Ejercicio 3 - TIR'!$C$18)*('Ejercicio 3 - TIR'!$D$18-'Ejercicio 3 - TIR'!$C$18)*L56),'Ejercicio 3 - TIR'!$E$18-SQRT(('Ejercicio 3 - TIR'!$E$18-'Ejercicio 3 - TIR'!$C$18)*('Ejercicio 3 - TIR'!$E$18-'Ejercicio 3 - TIR'!$D$18)*(1-L56)))</f>
        <v>33768.6452815917</v>
      </c>
      <c r="N56" s="24">
        <f ca="1" t="shared" ref="N56:R56" si="408">RAND()</f>
        <v>0.530105753246604</v>
      </c>
      <c r="O56" s="25">
        <f ca="1">IF(N56&lt;=('Ejercicio 3 - TIR'!$D$18-'Ejercicio 3 - TIR'!$C$18)/('Ejercicio 3 - TIR'!$E$18-'Ejercicio 3 - TIR'!$C$18),'Ejercicio 3 - TIR'!$C$18+SQRT(('Ejercicio 3 - TIR'!$E$18-'Ejercicio 3 - TIR'!$C$18)*('Ejercicio 3 - TIR'!$D$18-'Ejercicio 3 - TIR'!$C$18)*N56),'Ejercicio 3 - TIR'!$E$18-SQRT(('Ejercicio 3 - TIR'!$E$18-'Ejercicio 3 - TIR'!$C$18)*('Ejercicio 3 - TIR'!$E$18-'Ejercicio 3 - TIR'!$D$18)*(1-N56)))</f>
        <v>38917.1667578324</v>
      </c>
      <c r="P56" s="24">
        <f ca="1" t="shared" si="408"/>
        <v>0.282408411232248</v>
      </c>
      <c r="Q56" s="26">
        <f ca="1">IF(P56&lt;=('Ejercicio 3 - TIR'!$D$22-'Ejercicio 3 - TIR'!$C$22)/('Ejercicio 3 - TIR'!$E$22-'Ejercicio 3 - TIR'!$C$22),'Ejercicio 3 - TIR'!$C$22+SQRT(('Ejercicio 3 - TIR'!$E$22-'Ejercicio 3 - TIR'!$C$22)*('Ejercicio 3 - TIR'!$D$22-'Ejercicio 3 - TIR'!$C$22)*P56),'Ejercicio 3 - TIR'!$E$22-SQRT(('Ejercicio 3 - TIR'!$E$22-'Ejercicio 3 - TIR'!$C$22)*('Ejercicio 3 - TIR'!$E$22-'Ejercicio 3 - TIR'!$D$22)*(1-P56)))</f>
        <v>0.142546288834707</v>
      </c>
      <c r="R56" s="24">
        <f ca="1" t="shared" si="408"/>
        <v>0.593355509702813</v>
      </c>
      <c r="S56" s="26">
        <f ca="1">IF(R56&lt;=('Ejercicio 3 - TIR'!$D$23-'Ejercicio 3 - TIR'!$C$23)/('Ejercicio 3 - TIR'!$E$23-'Ejercicio 3 - TIR'!$C$23),'Ejercicio 3 - TIR'!$C$23+SQRT(('Ejercicio 3 - TIR'!$E$23-'Ejercicio 3 - TIR'!$C$23)*('Ejercicio 3 - TIR'!$D$23-'Ejercicio 3 - TIR'!$C$23)*R56),'Ejercicio 3 - TIR'!$E$23-SQRT(('Ejercicio 3 - TIR'!$E$23-'Ejercicio 3 - TIR'!$C$23)*('Ejercicio 3 - TIR'!$E$23-'Ejercicio 3 - TIR'!$D$23)*(1-R56)))</f>
        <v>0.152945239189101</v>
      </c>
      <c r="T56" s="24">
        <f ca="1" t="shared" ref="T56:X56" si="409">RAND()</f>
        <v>0.944782102483387</v>
      </c>
      <c r="U56" s="26">
        <f ca="1">IF(T56&lt;=('Ejercicio 3 - TIR'!$D$24-'Ejercicio 3 - TIR'!$C$24)/('Ejercicio 3 - TIR'!$E$24-'Ejercicio 3 - TIR'!$C$24),'Ejercicio 3 - TIR'!$C$24+SQRT(('Ejercicio 3 - TIR'!$E$24-'Ejercicio 3 - TIR'!$C$24)*('Ejercicio 3 - TIR'!$D$24-'Ejercicio 3 - TIR'!$C$24)*T56),'Ejercicio 3 - TIR'!$E$24-SQRT(('Ejercicio 3 - TIR'!$E$24-'Ejercicio 3 - TIR'!$C$24)*('Ejercicio 3 - TIR'!$E$24-'Ejercicio 3 - TIR'!$D$24)*(1-T56)))</f>
        <v>0.207565768497952</v>
      </c>
      <c r="V56" s="24">
        <f ca="1" t="shared" si="409"/>
        <v>0.838969537892909</v>
      </c>
      <c r="W56" s="26">
        <f ca="1">IF(V56&lt;=('Ejercicio 3 - TIR'!$D$25-'Ejercicio 3 - TIR'!$C$25)/('Ejercicio 3 - TIR'!$E$25-'Ejercicio 3 - TIR'!$C$25),'Ejercicio 3 - TIR'!$C$25+SQRT(('Ejercicio 3 - TIR'!$E$25-'Ejercicio 3 - TIR'!$C$25)*('Ejercicio 3 - TIR'!$D$25-'Ejercicio 3 - TIR'!$C$25)*V56),'Ejercicio 3 - TIR'!$E$25-SQRT(('Ejercicio 3 - TIR'!$E$25-'Ejercicio 3 - TIR'!$C$25)*('Ejercicio 3 - TIR'!$E$25-'Ejercicio 3 - TIR'!$D$25)*(1-V56)))</f>
        <v>0.226259599468947</v>
      </c>
      <c r="X56" s="24">
        <f ca="1" t="shared" si="409"/>
        <v>0.115088251652761</v>
      </c>
      <c r="Y56" s="26">
        <f ca="1">IF(X56&lt;=('Ejercicio 3 - TIR'!$D$26-'Ejercicio 3 - TIR'!$C$26)/('Ejercicio 3 - TIR'!$E$26-'Ejercicio 3 - TIR'!$C$26),'Ejercicio 3 - TIR'!$C$26+SQRT(('Ejercicio 3 - TIR'!$E$26-'Ejercicio 3 - TIR'!$C$26)*('Ejercicio 3 - TIR'!$D$26-'Ejercicio 3 - TIR'!$C$26)*X56),'Ejercicio 3 - TIR'!$E$26-SQRT(('Ejercicio 3 - TIR'!$E$26-'Ejercicio 3 - TIR'!$C$26)*('Ejercicio 3 - TIR'!$E$26-'Ejercicio 3 - TIR'!$D$26)*(1-X56)))</f>
        <v>0.20762777012167</v>
      </c>
      <c r="Z56" s="24">
        <f ca="1" t="shared" si="4"/>
        <v>1.14254628883471</v>
      </c>
      <c r="AA56" s="24">
        <f ca="1" t="shared" si="5"/>
        <v>1.31729330426515</v>
      </c>
      <c r="AB56" s="24">
        <f ca="1" t="shared" si="6"/>
        <v>1.59071830130215</v>
      </c>
      <c r="AC56" s="24">
        <f ca="1" t="shared" si="7"/>
        <v>1.9506335870227</v>
      </c>
      <c r="AD56" s="24">
        <f ca="1" t="shared" si="8"/>
        <v>2.35563928902066</v>
      </c>
      <c r="AE56" s="23">
        <f ca="1" t="shared" si="9"/>
        <v>4290.48130236878</v>
      </c>
      <c r="AF56" s="23">
        <f ca="1" t="shared" si="10"/>
        <v>4946.68999139594</v>
      </c>
      <c r="AG56" s="23">
        <f ca="1" t="shared" si="11"/>
        <v>5973.45350098117</v>
      </c>
      <c r="AH56" s="23">
        <f ca="1" t="shared" si="12"/>
        <v>7325.00469755955</v>
      </c>
      <c r="AI56" s="23">
        <f ca="1" t="shared" si="13"/>
        <v>8845.8790890446</v>
      </c>
      <c r="AJ56" s="25">
        <f ca="1" t="shared" si="14"/>
        <v>40565.7720466524</v>
      </c>
      <c r="AK56" s="25">
        <f ca="1" t="shared" si="15"/>
        <v>48890.6710881448</v>
      </c>
      <c r="AL56" s="25">
        <f ca="1" t="shared" si="16"/>
        <v>70354.7869123517</v>
      </c>
      <c r="AM56" s="25">
        <f ca="1" t="shared" si="17"/>
        <v>65870.2536745285</v>
      </c>
      <c r="AN56" s="25">
        <f ca="1" t="shared" si="18"/>
        <v>91674.8070321189</v>
      </c>
      <c r="AO56" s="25">
        <f ca="1">C56/'Ejercicio 3 - TIR'!$D$7</f>
        <v>15168.5052679299</v>
      </c>
      <c r="AP56" s="25">
        <f ca="1" t="shared" si="19"/>
        <v>25397.2667787225</v>
      </c>
      <c r="AQ56" s="25">
        <f ca="1" t="shared" si="20"/>
        <v>33722.1658202149</v>
      </c>
      <c r="AR56" s="25">
        <f ca="1" t="shared" si="21"/>
        <v>55186.2816444218</v>
      </c>
      <c r="AS56" s="25">
        <f ca="1" t="shared" si="22"/>
        <v>50701.7484065986</v>
      </c>
      <c r="AT56" s="25">
        <f ca="1" t="shared" si="23"/>
        <v>76506.3017641889</v>
      </c>
      <c r="AU56" s="25">
        <f ca="1">AP56*'Ejercicio 3 - TIR'!$D$5</f>
        <v>12698.6333893613</v>
      </c>
      <c r="AV56" s="25">
        <f ca="1">AQ56*'Ejercicio 3 - TIR'!$D$5</f>
        <v>16861.0829101075</v>
      </c>
      <c r="AW56" s="25">
        <f ca="1">AR56*'Ejercicio 3 - TIR'!$D$5</f>
        <v>27593.1408222109</v>
      </c>
      <c r="AX56" s="25">
        <f ca="1">AS56*'Ejercicio 3 - TIR'!$D$5</f>
        <v>25350.8742032993</v>
      </c>
      <c r="AY56" s="25">
        <f ca="1">AT56*'Ejercicio 3 - TIR'!$D$5</f>
        <v>38253.1508820945</v>
      </c>
      <c r="AZ56" s="25">
        <f ca="1" t="shared" ref="AZ56:BD56" si="410">AJ56-AU56-AE56</f>
        <v>23576.6573549224</v>
      </c>
      <c r="BA56" s="25">
        <f ca="1" t="shared" si="410"/>
        <v>27082.8981866414</v>
      </c>
      <c r="BB56" s="25">
        <f ca="1" t="shared" si="410"/>
        <v>36788.1925891597</v>
      </c>
      <c r="BC56" s="25">
        <f ca="1" t="shared" si="410"/>
        <v>33194.3747736696</v>
      </c>
      <c r="BD56" s="25">
        <f ca="1" t="shared" si="410"/>
        <v>44575.7770609798</v>
      </c>
      <c r="BE56" s="25">
        <f ca="1" t="shared" ref="BE56:BI56" si="411">AZ56/Z56</f>
        <v>20635.1879003243</v>
      </c>
      <c r="BF56" s="25">
        <f ca="1" t="shared" si="411"/>
        <v>20559.5049325401</v>
      </c>
      <c r="BG56" s="25">
        <f ca="1" t="shared" si="411"/>
        <v>23126.78024704</v>
      </c>
      <c r="BH56" s="25">
        <f ca="1" t="shared" si="411"/>
        <v>17017.2271176438</v>
      </c>
      <c r="BI56" s="25">
        <f ca="1" t="shared" si="411"/>
        <v>18923.0062806058</v>
      </c>
      <c r="BJ56" s="25">
        <f ca="1" t="shared" si="26"/>
        <v>70902.0656187552</v>
      </c>
      <c r="BK56" s="25">
        <f ca="1" t="shared" si="27"/>
        <v>35731.5269648526</v>
      </c>
      <c r="BL56" s="25">
        <f ca="1" t="shared" si="28"/>
        <v>106633.592583608</v>
      </c>
      <c r="BM56" s="25">
        <f ca="1">BK56*'Ejercicio 3 - TIR'!$D$5</f>
        <v>17865.7634824263</v>
      </c>
      <c r="BN56" s="25">
        <f ca="1" t="shared" si="29"/>
        <v>88767.8291011815</v>
      </c>
      <c r="BO56" s="25">
        <f ca="1" t="shared" si="30"/>
        <v>37683.1162202622</v>
      </c>
      <c r="BP56" s="25">
        <f ca="1" t="shared" si="31"/>
        <v>-105941.389925947</v>
      </c>
      <c r="BQ56" s="25">
        <f ca="1" t="shared" ref="BQ56:BT56" si="412">BE56</f>
        <v>20635.1879003243</v>
      </c>
      <c r="BR56" s="25">
        <f ca="1" t="shared" si="412"/>
        <v>20559.5049325401</v>
      </c>
      <c r="BS56" s="25">
        <f ca="1" t="shared" si="412"/>
        <v>23126.78024704</v>
      </c>
      <c r="BT56" s="25">
        <f ca="1" t="shared" si="412"/>
        <v>17017.2271176438</v>
      </c>
      <c r="BU56" s="25">
        <f ca="1" t="shared" si="33"/>
        <v>56606.122500868</v>
      </c>
      <c r="BV56" s="27">
        <f ca="1" t="shared" si="34"/>
        <v>8.05646961145678</v>
      </c>
    </row>
    <row r="57" ht="15" customHeight="1" spans="1:74">
      <c r="A57" s="23">
        <v>56</v>
      </c>
      <c r="B57" s="24">
        <f ca="1" t="shared" ref="B57:F57" si="413">RAND()</f>
        <v>0.666607726776641</v>
      </c>
      <c r="C57" s="25">
        <f ca="1">IF(B57&lt;=('Ejercicio 3 - TIR'!$D$13-'Ejercicio 3 - TIR'!$C$13)/('Ejercicio 3 - TIR'!$E$13-'Ejercicio 3 - TIR'!$C$13),'Ejercicio 3 - TIR'!$C$13+SQRT(('Ejercicio 3 - TIR'!$E$13-'Ejercicio 3 - TIR'!$C$13)*('Ejercicio 3 - TIR'!$D$13-'Ejercicio 3 - TIR'!$C$13)*B57),'Ejercicio 3 - TIR'!$E$13-SQRT(('Ejercicio 3 - TIR'!$E$13-'Ejercicio 3 - TIR'!$C$13)*('Ejercicio 3 - TIR'!$E$13-'Ejercicio 3 - TIR'!$D$13)*(1-B57)))</f>
        <v>79998.2318814553</v>
      </c>
      <c r="D57" s="24">
        <f ca="1" t="shared" si="413"/>
        <v>0.390491023683385</v>
      </c>
      <c r="E57" s="25">
        <f ca="1">IF(D57&lt;=('Ejercicio 3 - TIR'!$D$14-'Ejercicio 3 - TIR'!$C$14)/('Ejercicio 3 - TIR'!$E$14-'Ejercicio 3 - TIR'!$C$14),'Ejercicio 3 - TIR'!$C$14+SQRT(('Ejercicio 3 - TIR'!$E$14-'Ejercicio 3 - TIR'!$C$14)*('Ejercicio 3 - TIR'!$D$14-'Ejercicio 3 - TIR'!$C$14)*D57),'Ejercicio 3 - TIR'!$E$14-SQRT(('Ejercicio 3 - TIR'!$E$14-'Ejercicio 3 - TIR'!$C$14)*('Ejercicio 3 - TIR'!$E$14-'Ejercicio 3 - TIR'!$D$14)*(1-D57)))</f>
        <v>30438.2874730783</v>
      </c>
      <c r="F57" s="24">
        <f ca="1" t="shared" si="413"/>
        <v>0.352109097613348</v>
      </c>
      <c r="G57" s="25">
        <f ca="1">IF(F57&lt;=('Ejercicio 3 - TIR'!$D$18-'Ejercicio 3 - TIR'!$C$18)/('Ejercicio 3 - TIR'!$E$18-'Ejercicio 3 - TIR'!$C$18),'Ejercicio 3 - TIR'!$C$18+SQRT(('Ejercicio 3 - TIR'!$E$18-'Ejercicio 3 - TIR'!$C$18)*('Ejercicio 3 - TIR'!$D$18-'Ejercicio 3 - TIR'!$C$18)*F57),'Ejercicio 3 - TIR'!$E$18-SQRT(('Ejercicio 3 - TIR'!$E$18-'Ejercicio 3 - TIR'!$C$18)*('Ejercicio 3 - TIR'!$E$18-'Ejercicio 3 - TIR'!$D$18)*(1-F57)))</f>
        <v>37267.4868174633</v>
      </c>
      <c r="H57" s="24">
        <f ca="1" t="shared" ref="H57:L57" si="414">RAND()</f>
        <v>0.602498478779858</v>
      </c>
      <c r="I57" s="25">
        <f ca="1">IF(H57&lt;=('Ejercicio 3 - TIR'!$D$18-'Ejercicio 3 - TIR'!$C$18)/('Ejercicio 3 - TIR'!$E$18-'Ejercicio 3 - TIR'!$C$18),'Ejercicio 3 - TIR'!$C$18+SQRT(('Ejercicio 3 - TIR'!$E$18-'Ejercicio 3 - TIR'!$C$18)*('Ejercicio 3 - TIR'!$D$18-'Ejercicio 3 - TIR'!$C$18)*H57),'Ejercicio 3 - TIR'!$E$18-SQRT(('Ejercicio 3 - TIR'!$E$18-'Ejercicio 3 - TIR'!$C$18)*('Ejercicio 3 - TIR'!$E$18-'Ejercicio 3 - TIR'!$D$18)*(1-H57)))</f>
        <v>39506.5646695838</v>
      </c>
      <c r="J57" s="24">
        <f ca="1" t="shared" si="414"/>
        <v>0.347534713672992</v>
      </c>
      <c r="K57" s="25">
        <f ca="1">IF(J57&lt;=('Ejercicio 3 - TIR'!$D$18-'Ejercicio 3 - TIR'!$C$18)/('Ejercicio 3 - TIR'!$E$18-'Ejercicio 3 - TIR'!$C$18),'Ejercicio 3 - TIR'!$C$18+SQRT(('Ejercicio 3 - TIR'!$E$18-'Ejercicio 3 - TIR'!$C$18)*('Ejercicio 3 - TIR'!$D$18-'Ejercicio 3 - TIR'!$C$18)*J57),'Ejercicio 3 - TIR'!$E$18-SQRT(('Ejercicio 3 - TIR'!$E$18-'Ejercicio 3 - TIR'!$C$18)*('Ejercicio 3 - TIR'!$E$18-'Ejercicio 3 - TIR'!$D$18)*(1-J57)))</f>
        <v>37220.125140948</v>
      </c>
      <c r="L57" s="24">
        <f ca="1" t="shared" si="414"/>
        <v>0.453588186013766</v>
      </c>
      <c r="M57" s="25">
        <f ca="1">IF(L57&lt;=('Ejercicio 3 - TIR'!$D$18-'Ejercicio 3 - TIR'!$C$18)/('Ejercicio 3 - TIR'!$E$18-'Ejercicio 3 - TIR'!$C$18),'Ejercicio 3 - TIR'!$C$18+SQRT(('Ejercicio 3 - TIR'!$E$18-'Ejercicio 3 - TIR'!$C$18)*('Ejercicio 3 - TIR'!$D$18-'Ejercicio 3 - TIR'!$C$18)*L57),'Ejercicio 3 - TIR'!$E$18-SQRT(('Ejercicio 3 - TIR'!$E$18-'Ejercicio 3 - TIR'!$C$18)*('Ejercicio 3 - TIR'!$E$18-'Ejercicio 3 - TIR'!$D$18)*(1-L57)))</f>
        <v>38248.5288325898</v>
      </c>
      <c r="N57" s="24">
        <f ca="1" t="shared" ref="N57:R57" si="415">RAND()</f>
        <v>0.88640344324675</v>
      </c>
      <c r="O57" s="25">
        <f ca="1">IF(N57&lt;=('Ejercicio 3 - TIR'!$D$18-'Ejercicio 3 - TIR'!$C$18)/('Ejercicio 3 - TIR'!$E$18-'Ejercicio 3 - TIR'!$C$18),'Ejercicio 3 - TIR'!$C$18+SQRT(('Ejercicio 3 - TIR'!$E$18-'Ejercicio 3 - TIR'!$C$18)*('Ejercicio 3 - TIR'!$D$18-'Ejercicio 3 - TIR'!$C$18)*N57),'Ejercicio 3 - TIR'!$E$18-SQRT(('Ejercicio 3 - TIR'!$E$18-'Ejercicio 3 - TIR'!$C$18)*('Ejercicio 3 - TIR'!$E$18-'Ejercicio 3 - TIR'!$D$18)*(1-N57)))</f>
        <v>42081.1403328536</v>
      </c>
      <c r="P57" s="24">
        <f ca="1" t="shared" si="415"/>
        <v>0.95933939008957</v>
      </c>
      <c r="Q57" s="26">
        <f ca="1">IF(P57&lt;=('Ejercicio 3 - TIR'!$D$22-'Ejercicio 3 - TIR'!$C$22)/('Ejercicio 3 - TIR'!$E$22-'Ejercicio 3 - TIR'!$C$22),'Ejercicio 3 - TIR'!$C$22+SQRT(('Ejercicio 3 - TIR'!$E$22-'Ejercicio 3 - TIR'!$C$22)*('Ejercicio 3 - TIR'!$D$22-'Ejercicio 3 - TIR'!$C$22)*P57),'Ejercicio 3 - TIR'!$E$22-SQRT(('Ejercicio 3 - TIR'!$E$22-'Ejercicio 3 - TIR'!$C$22)*('Ejercicio 3 - TIR'!$E$22-'Ejercicio 3 - TIR'!$D$22)*(1-P57)))</f>
        <v>0.171444937297788</v>
      </c>
      <c r="R57" s="24">
        <f ca="1" t="shared" si="415"/>
        <v>0.67262659652263</v>
      </c>
      <c r="S57" s="26">
        <f ca="1">IF(R57&lt;=('Ejercicio 3 - TIR'!$D$23-'Ejercicio 3 - TIR'!$C$23)/('Ejercicio 3 - TIR'!$E$23-'Ejercicio 3 - TIR'!$C$23),'Ejercicio 3 - TIR'!$C$23+SQRT(('Ejercicio 3 - TIR'!$E$23-'Ejercicio 3 - TIR'!$C$23)*('Ejercicio 3 - TIR'!$D$23-'Ejercicio 3 - TIR'!$C$23)*R57),'Ejercicio 3 - TIR'!$E$23-SQRT(('Ejercicio 3 - TIR'!$E$23-'Ejercicio 3 - TIR'!$C$23)*('Ejercicio 3 - TIR'!$E$23-'Ejercicio 3 - TIR'!$D$23)*(1-R57)))</f>
        <v>0.155725072064798</v>
      </c>
      <c r="T57" s="24">
        <f ca="1" t="shared" ref="T57:X57" si="416">RAND()</f>
        <v>0.985923408904067</v>
      </c>
      <c r="U57" s="26">
        <f ca="1">IF(T57&lt;=('Ejercicio 3 - TIR'!$D$24-'Ejercicio 3 - TIR'!$C$24)/('Ejercicio 3 - TIR'!$E$24-'Ejercicio 3 - TIR'!$C$24),'Ejercicio 3 - TIR'!$C$24+SQRT(('Ejercicio 3 - TIR'!$E$24-'Ejercicio 3 - TIR'!$C$24)*('Ejercicio 3 - TIR'!$D$24-'Ejercicio 3 - TIR'!$C$24)*T57),'Ejercicio 3 - TIR'!$E$24-SQRT(('Ejercicio 3 - TIR'!$E$24-'Ejercicio 3 - TIR'!$C$24)*('Ejercicio 3 - TIR'!$E$24-'Ejercicio 3 - TIR'!$D$24)*(1-T57)))</f>
        <v>0.213721906733043</v>
      </c>
      <c r="V57" s="24">
        <f ca="1" t="shared" si="416"/>
        <v>0.0394363610940995</v>
      </c>
      <c r="W57" s="26">
        <f ca="1">IF(V57&lt;=('Ejercicio 3 - TIR'!$D$25-'Ejercicio 3 - TIR'!$C$25)/('Ejercicio 3 - TIR'!$E$25-'Ejercicio 3 - TIR'!$C$25),'Ejercicio 3 - TIR'!$C$25+SQRT(('Ejercicio 3 - TIR'!$E$25-'Ejercicio 3 - TIR'!$C$25)*('Ejercicio 3 - TIR'!$D$25-'Ejercicio 3 - TIR'!$C$25)*V57),'Ejercicio 3 - TIR'!$E$25-SQRT(('Ejercicio 3 - TIR'!$E$25-'Ejercicio 3 - TIR'!$C$25)*('Ejercicio 3 - TIR'!$E$25-'Ejercicio 3 - TIR'!$D$25)*(1-V57)))</f>
        <v>0.187430404129772</v>
      </c>
      <c r="X57" s="24">
        <f ca="1" t="shared" si="416"/>
        <v>0.855905314879274</v>
      </c>
      <c r="Y57" s="26">
        <f ca="1">IF(X57&lt;=('Ejercicio 3 - TIR'!$D$26-'Ejercicio 3 - TIR'!$C$26)/('Ejercicio 3 - TIR'!$E$26-'Ejercicio 3 - TIR'!$C$26),'Ejercicio 3 - TIR'!$C$26+SQRT(('Ejercicio 3 - TIR'!$E$26-'Ejercicio 3 - TIR'!$C$26)*('Ejercicio 3 - TIR'!$D$26-'Ejercicio 3 - TIR'!$C$26)*X57),'Ejercicio 3 - TIR'!$E$26-SQRT(('Ejercicio 3 - TIR'!$E$26-'Ejercicio 3 - TIR'!$C$26)*('Ejercicio 3 - TIR'!$E$26-'Ejercicio 3 - TIR'!$D$26)*(1-X57)))</f>
        <v>0.252105353566465</v>
      </c>
      <c r="Z57" s="24">
        <f ca="1" t="shared" si="4"/>
        <v>1.17144493729779</v>
      </c>
      <c r="AA57" s="24">
        <f ca="1" t="shared" si="5"/>
        <v>1.35386828457843</v>
      </c>
      <c r="AB57" s="24">
        <f ca="1" t="shared" si="6"/>
        <v>1.64321959582392</v>
      </c>
      <c r="AC57" s="24">
        <f ca="1" t="shared" si="7"/>
        <v>1.95120890874316</v>
      </c>
      <c r="AD57" s="24">
        <f ca="1" t="shared" si="8"/>
        <v>2.4431191205639</v>
      </c>
      <c r="AE57" s="23">
        <f ca="1" t="shared" si="9"/>
        <v>5218.49028727396</v>
      </c>
      <c r="AF57" s="23">
        <f ca="1" t="shared" si="10"/>
        <v>6031.14006332914</v>
      </c>
      <c r="AG57" s="23">
        <f ca="1" t="shared" si="11"/>
        <v>7320.12681743789</v>
      </c>
      <c r="AH57" s="23">
        <f ca="1" t="shared" si="12"/>
        <v>8692.14114511146</v>
      </c>
      <c r="AI57" s="23">
        <f ca="1" t="shared" si="13"/>
        <v>10883.4764617494</v>
      </c>
      <c r="AJ57" s="25">
        <f ca="1" t="shared" si="14"/>
        <v>43656.8087581294</v>
      </c>
      <c r="AK57" s="25">
        <f ca="1" t="shared" si="15"/>
        <v>53486.6849387961</v>
      </c>
      <c r="AL57" s="25">
        <f ca="1" t="shared" si="16"/>
        <v>61160.8389906244</v>
      </c>
      <c r="AM57" s="25">
        <f ca="1" t="shared" si="17"/>
        <v>74630.8702044689</v>
      </c>
      <c r="AN57" s="25">
        <f ca="1" t="shared" si="18"/>
        <v>102809.238562327</v>
      </c>
      <c r="AO57" s="25">
        <f ca="1">C57/'Ejercicio 3 - TIR'!$D$7</f>
        <v>15999.6463762911</v>
      </c>
      <c r="AP57" s="25">
        <f ca="1" t="shared" si="19"/>
        <v>27657.1623818383</v>
      </c>
      <c r="AQ57" s="25">
        <f ca="1" t="shared" si="20"/>
        <v>37487.0385625051</v>
      </c>
      <c r="AR57" s="25">
        <f ca="1" t="shared" si="21"/>
        <v>45161.1926143333</v>
      </c>
      <c r="AS57" s="25">
        <f ca="1" t="shared" si="22"/>
        <v>58631.2238281779</v>
      </c>
      <c r="AT57" s="25">
        <f ca="1" t="shared" si="23"/>
        <v>86809.5921860362</v>
      </c>
      <c r="AU57" s="25">
        <f ca="1">AP57*'Ejercicio 3 - TIR'!$D$5</f>
        <v>13828.5811909192</v>
      </c>
      <c r="AV57" s="25">
        <f ca="1">AQ57*'Ejercicio 3 - TIR'!$D$5</f>
        <v>18743.5192812525</v>
      </c>
      <c r="AW57" s="25">
        <f ca="1">AR57*'Ejercicio 3 - TIR'!$D$5</f>
        <v>22580.5963071667</v>
      </c>
      <c r="AX57" s="25">
        <f ca="1">AS57*'Ejercicio 3 - TIR'!$D$5</f>
        <v>29315.6119140889</v>
      </c>
      <c r="AY57" s="25">
        <f ca="1">AT57*'Ejercicio 3 - TIR'!$D$5</f>
        <v>43404.7960930181</v>
      </c>
      <c r="AZ57" s="25">
        <f ca="1" t="shared" ref="AZ57:BD57" si="417">AJ57-AU57-AE57</f>
        <v>24609.7372799363</v>
      </c>
      <c r="BA57" s="25">
        <f ca="1" t="shared" si="417"/>
        <v>28712.0255942145</v>
      </c>
      <c r="BB57" s="25">
        <f ca="1" t="shared" si="417"/>
        <v>31260.1158660198</v>
      </c>
      <c r="BC57" s="25">
        <f ca="1" t="shared" si="417"/>
        <v>36623.1171452686</v>
      </c>
      <c r="BD57" s="25">
        <f ca="1" t="shared" si="417"/>
        <v>48520.9660075598</v>
      </c>
      <c r="BE57" s="25">
        <f ca="1" t="shared" ref="BE57:BI57" si="418">AZ57/Z57</f>
        <v>21008.0188119677</v>
      </c>
      <c r="BF57" s="25">
        <f ca="1" t="shared" si="418"/>
        <v>21207.3995094397</v>
      </c>
      <c r="BG57" s="25">
        <f ca="1" t="shared" si="418"/>
        <v>19023.699538068</v>
      </c>
      <c r="BH57" s="25">
        <f ca="1" t="shared" si="418"/>
        <v>18769.4495351903</v>
      </c>
      <c r="BI57" s="25">
        <f ca="1" t="shared" si="418"/>
        <v>19860.2538857625</v>
      </c>
      <c r="BJ57" s="25">
        <f ca="1" t="shared" si="26"/>
        <v>74364.362122698</v>
      </c>
      <c r="BK57" s="25">
        <f ca="1" t="shared" si="27"/>
        <v>39089.0419841776</v>
      </c>
      <c r="BL57" s="25">
        <f ca="1" t="shared" si="28"/>
        <v>113453.404106876</v>
      </c>
      <c r="BM57" s="25">
        <f ca="1">BK57*'Ejercicio 3 - TIR'!$D$5</f>
        <v>19544.5209920888</v>
      </c>
      <c r="BN57" s="25">
        <f ca="1" t="shared" si="29"/>
        <v>93908.8831147868</v>
      </c>
      <c r="BO57" s="25">
        <f ca="1" t="shared" si="30"/>
        <v>38438.1106612238</v>
      </c>
      <c r="BP57" s="25">
        <f ca="1" t="shared" si="31"/>
        <v>-110436.519354534</v>
      </c>
      <c r="BQ57" s="25">
        <f ca="1" t="shared" ref="BQ57:BT57" si="419">BE57</f>
        <v>21008.0188119677</v>
      </c>
      <c r="BR57" s="25">
        <f ca="1" t="shared" si="419"/>
        <v>21207.3995094397</v>
      </c>
      <c r="BS57" s="25">
        <f ca="1" t="shared" si="419"/>
        <v>19023.699538068</v>
      </c>
      <c r="BT57" s="25">
        <f ca="1" t="shared" si="419"/>
        <v>18769.4495351903</v>
      </c>
      <c r="BU57" s="25">
        <f ca="1" t="shared" si="33"/>
        <v>58298.3645469863</v>
      </c>
      <c r="BV57" s="27">
        <f ca="1" t="shared" si="34"/>
        <v>6.75010904327289</v>
      </c>
    </row>
    <row r="58" ht="15" customHeight="1" spans="1:74">
      <c r="A58" s="23">
        <v>57</v>
      </c>
      <c r="B58" s="24">
        <f ca="1" t="shared" ref="B58:F58" si="420">RAND()</f>
        <v>0.448051774456366</v>
      </c>
      <c r="C58" s="25">
        <f ca="1">IF(B58&lt;=('Ejercicio 3 - TIR'!$D$13-'Ejercicio 3 - TIR'!$C$13)/('Ejercicio 3 - TIR'!$E$13-'Ejercicio 3 - TIR'!$C$13),'Ejercicio 3 - TIR'!$C$13+SQRT(('Ejercicio 3 - TIR'!$E$13-'Ejercicio 3 - TIR'!$C$13)*('Ejercicio 3 - TIR'!$D$13-'Ejercicio 3 - TIR'!$C$13)*B58),'Ejercicio 3 - TIR'!$E$13-SQRT(('Ejercicio 3 - TIR'!$E$13-'Ejercicio 3 - TIR'!$C$13)*('Ejercicio 3 - TIR'!$E$13-'Ejercicio 3 - TIR'!$D$13)*(1-B58)))</f>
        <v>74264.0743191087</v>
      </c>
      <c r="D58" s="24">
        <f ca="1" t="shared" si="420"/>
        <v>0.938523297562801</v>
      </c>
      <c r="E58" s="25">
        <f ca="1">IF(D58&lt;=('Ejercicio 3 - TIR'!$D$14-'Ejercicio 3 - TIR'!$C$14)/('Ejercicio 3 - TIR'!$E$14-'Ejercicio 3 - TIR'!$C$14),'Ejercicio 3 - TIR'!$C$14+SQRT(('Ejercicio 3 - TIR'!$E$14-'Ejercicio 3 - TIR'!$C$14)*('Ejercicio 3 - TIR'!$D$14-'Ejercicio 3 - TIR'!$C$14)*D58),'Ejercicio 3 - TIR'!$E$14-SQRT(('Ejercicio 3 - TIR'!$E$14-'Ejercicio 3 - TIR'!$C$14)*('Ejercicio 3 - TIR'!$E$14-'Ejercicio 3 - TIR'!$D$14)*(1-D58)))</f>
        <v>36963.3068371039</v>
      </c>
      <c r="F58" s="24">
        <f ca="1" t="shared" si="420"/>
        <v>0.31756588381633</v>
      </c>
      <c r="G58" s="25">
        <f ca="1">IF(F58&lt;=('Ejercicio 3 - TIR'!$D$18-'Ejercicio 3 - TIR'!$C$18)/('Ejercicio 3 - TIR'!$E$18-'Ejercicio 3 - TIR'!$C$18),'Ejercicio 3 - TIR'!$C$18+SQRT(('Ejercicio 3 - TIR'!$E$18-'Ejercicio 3 - TIR'!$C$18)*('Ejercicio 3 - TIR'!$D$18-'Ejercicio 3 - TIR'!$C$18)*F58),'Ejercicio 3 - TIR'!$E$18-SQRT(('Ejercicio 3 - TIR'!$E$18-'Ejercicio 3 - TIR'!$C$18)*('Ejercicio 3 - TIR'!$E$18-'Ejercicio 3 - TIR'!$D$18)*(1-F58)))</f>
        <v>36901.8028494336</v>
      </c>
      <c r="H58" s="24">
        <f ca="1" t="shared" ref="H58:L58" si="421">RAND()</f>
        <v>0.750048163097068</v>
      </c>
      <c r="I58" s="25">
        <f ca="1">IF(H58&lt;=('Ejercicio 3 - TIR'!$D$18-'Ejercicio 3 - TIR'!$C$18)/('Ejercicio 3 - TIR'!$E$18-'Ejercicio 3 - TIR'!$C$18),'Ejercicio 3 - TIR'!$C$18+SQRT(('Ejercicio 3 - TIR'!$E$18-'Ejercicio 3 - TIR'!$C$18)*('Ejercicio 3 - TIR'!$D$18-'Ejercicio 3 - TIR'!$C$18)*H58),'Ejercicio 3 - TIR'!$E$18-SQRT(('Ejercicio 3 - TIR'!$E$18-'Ejercicio 3 - TIR'!$C$18)*('Ejercicio 3 - TIR'!$E$18-'Ejercicio 3 - TIR'!$D$18)*(1-H58)))</f>
        <v>40670.2901058246</v>
      </c>
      <c r="J58" s="24">
        <f ca="1" t="shared" si="421"/>
        <v>0.810397295672407</v>
      </c>
      <c r="K58" s="25">
        <f ca="1">IF(J58&lt;=('Ejercicio 3 - TIR'!$D$18-'Ejercicio 3 - TIR'!$C$18)/('Ejercicio 3 - TIR'!$E$18-'Ejercicio 3 - TIR'!$C$18),'Ejercicio 3 - TIR'!$C$18+SQRT(('Ejercicio 3 - TIR'!$E$18-'Ejercicio 3 - TIR'!$C$18)*('Ejercicio 3 - TIR'!$D$18-'Ejercicio 3 - TIR'!$C$18)*J58),'Ejercicio 3 - TIR'!$E$18-SQRT(('Ejercicio 3 - TIR'!$E$18-'Ejercicio 3 - TIR'!$C$18)*('Ejercicio 3 - TIR'!$E$18-'Ejercicio 3 - TIR'!$D$18)*(1-J58)))</f>
        <v>41229.031580009</v>
      </c>
      <c r="L58" s="24">
        <f ca="1" t="shared" si="421"/>
        <v>0.327809677013529</v>
      </c>
      <c r="M58" s="25">
        <f ca="1">IF(L58&lt;=('Ejercicio 3 - TIR'!$D$18-'Ejercicio 3 - TIR'!$C$18)/('Ejercicio 3 - TIR'!$E$18-'Ejercicio 3 - TIR'!$C$18),'Ejercicio 3 - TIR'!$C$18+SQRT(('Ejercicio 3 - TIR'!$E$18-'Ejercicio 3 - TIR'!$C$18)*('Ejercicio 3 - TIR'!$D$18-'Ejercicio 3 - TIR'!$C$18)*L58),'Ejercicio 3 - TIR'!$E$18-SQRT(('Ejercicio 3 - TIR'!$E$18-'Ejercicio 3 - TIR'!$C$18)*('Ejercicio 3 - TIR'!$E$18-'Ejercicio 3 - TIR'!$D$18)*(1-L58)))</f>
        <v>37012.2358454368</v>
      </c>
      <c r="N58" s="24">
        <f ca="1" t="shared" ref="N58:R58" si="422">RAND()</f>
        <v>0.707558084538069</v>
      </c>
      <c r="O58" s="25">
        <f ca="1">IF(N58&lt;=('Ejercicio 3 - TIR'!$D$18-'Ejercicio 3 - TIR'!$C$18)/('Ejercicio 3 - TIR'!$E$18-'Ejercicio 3 - TIR'!$C$18),'Ejercicio 3 - TIR'!$C$18+SQRT(('Ejercicio 3 - TIR'!$E$18-'Ejercicio 3 - TIR'!$C$18)*('Ejercicio 3 - TIR'!$D$18-'Ejercicio 3 - TIR'!$C$18)*N58),'Ejercicio 3 - TIR'!$E$18-SQRT(('Ejercicio 3 - TIR'!$E$18-'Ejercicio 3 - TIR'!$C$18)*('Ejercicio 3 - TIR'!$E$18-'Ejercicio 3 - TIR'!$D$18)*(1-N58)))</f>
        <v>40316.7165727831</v>
      </c>
      <c r="P58" s="24">
        <f ca="1" t="shared" si="422"/>
        <v>0.052824984756898</v>
      </c>
      <c r="Q58" s="26">
        <f ca="1">IF(P58&lt;=('Ejercicio 3 - TIR'!$D$22-'Ejercicio 3 - TIR'!$C$22)/('Ejercicio 3 - TIR'!$E$22-'Ejercicio 3 - TIR'!$C$22),'Ejercicio 3 - TIR'!$C$22+SQRT(('Ejercicio 3 - TIR'!$E$22-'Ejercicio 3 - TIR'!$C$22)*('Ejercicio 3 - TIR'!$D$22-'Ejercicio 3 - TIR'!$C$22)*P58),'Ejercicio 3 - TIR'!$E$22-SQRT(('Ejercicio 3 - TIR'!$E$22-'Ejercicio 3 - TIR'!$C$22)*('Ejercicio 3 - TIR'!$E$22-'Ejercicio 3 - TIR'!$D$22)*(1-P58)))</f>
        <v>0.129751152370998</v>
      </c>
      <c r="R58" s="24">
        <f ca="1" t="shared" si="422"/>
        <v>0.32775000179114</v>
      </c>
      <c r="S58" s="26">
        <f ca="1">IF(R58&lt;=('Ejercicio 3 - TIR'!$D$23-'Ejercicio 3 - TIR'!$C$23)/('Ejercicio 3 - TIR'!$E$23-'Ejercicio 3 - TIR'!$C$23),'Ejercicio 3 - TIR'!$C$23+SQRT(('Ejercicio 3 - TIR'!$E$23-'Ejercicio 3 - TIR'!$C$23)*('Ejercicio 3 - TIR'!$D$23-'Ejercicio 3 - TIR'!$C$23)*R58),'Ejercicio 3 - TIR'!$E$23-SQRT(('Ejercicio 3 - TIR'!$E$23-'Ejercicio 3 - TIR'!$C$23)*('Ejercicio 3 - TIR'!$E$23-'Ejercicio 3 - TIR'!$D$23)*(1-R58)))</f>
        <v>0.144288886413832</v>
      </c>
      <c r="T58" s="24">
        <f ca="1" t="shared" ref="T58:X58" si="423">RAND()</f>
        <v>0.845428121646891</v>
      </c>
      <c r="U58" s="26">
        <f ca="1">IF(T58&lt;=('Ejercicio 3 - TIR'!$D$24-'Ejercicio 3 - TIR'!$C$24)/('Ejercicio 3 - TIR'!$E$24-'Ejercicio 3 - TIR'!$C$24),'Ejercicio 3 - TIR'!$C$24+SQRT(('Ejercicio 3 - TIR'!$E$24-'Ejercicio 3 - TIR'!$C$24)*('Ejercicio 3 - TIR'!$D$24-'Ejercicio 3 - TIR'!$C$24)*T58),'Ejercicio 3 - TIR'!$E$24-SQRT(('Ejercicio 3 - TIR'!$E$24-'Ejercicio 3 - TIR'!$C$24)*('Ejercicio 3 - TIR'!$E$24-'Ejercicio 3 - TIR'!$D$24)*(1-T58)))</f>
        <v>0.199196123933538</v>
      </c>
      <c r="V58" s="24">
        <f ca="1" t="shared" si="423"/>
        <v>0.0895179824380683</v>
      </c>
      <c r="W58" s="26">
        <f ca="1">IF(V58&lt;=('Ejercicio 3 - TIR'!$D$25-'Ejercicio 3 - TIR'!$C$25)/('Ejercicio 3 - TIR'!$E$25-'Ejercicio 3 - TIR'!$C$25),'Ejercicio 3 - TIR'!$C$25+SQRT(('Ejercicio 3 - TIR'!$E$25-'Ejercicio 3 - TIR'!$C$25)*('Ejercicio 3 - TIR'!$D$25-'Ejercicio 3 - TIR'!$C$25)*V58),'Ejercicio 3 - TIR'!$E$25-SQRT(('Ejercicio 3 - TIR'!$E$25-'Ejercicio 3 - TIR'!$C$25)*('Ejercicio 3 - TIR'!$E$25-'Ejercicio 3 - TIR'!$D$25)*(1-V58)))</f>
        <v>0.191194872728767</v>
      </c>
      <c r="X58" s="24">
        <f ca="1" t="shared" si="423"/>
        <v>0.376613718812559</v>
      </c>
      <c r="Y58" s="26">
        <f ca="1">IF(X58&lt;=('Ejercicio 3 - TIR'!$D$26-'Ejercicio 3 - TIR'!$C$26)/('Ejercicio 3 - TIR'!$E$26-'Ejercicio 3 - TIR'!$C$26),'Ejercicio 3 - TIR'!$C$26+SQRT(('Ejercicio 3 - TIR'!$E$26-'Ejercicio 3 - TIR'!$C$26)*('Ejercicio 3 - TIR'!$D$26-'Ejercicio 3 - TIR'!$C$26)*X58),'Ejercicio 3 - TIR'!$E$26-SQRT(('Ejercicio 3 - TIR'!$E$26-'Ejercicio 3 - TIR'!$C$26)*('Ejercicio 3 - TIR'!$E$26-'Ejercicio 3 - TIR'!$D$26)*(1-X58)))</f>
        <v>0.221980297153362</v>
      </c>
      <c r="Z58" s="24">
        <f ca="1" t="shared" si="4"/>
        <v>1.129751152371</v>
      </c>
      <c r="AA58" s="24">
        <f ca="1" t="shared" si="5"/>
        <v>1.29276168807135</v>
      </c>
      <c r="AB58" s="24">
        <f ca="1" t="shared" si="6"/>
        <v>1.55027480550494</v>
      </c>
      <c r="AC58" s="24">
        <f ca="1" t="shared" si="7"/>
        <v>1.84667939963808</v>
      </c>
      <c r="AD58" s="24">
        <f ca="1" t="shared" si="8"/>
        <v>2.25660584151673</v>
      </c>
      <c r="AE58" s="23">
        <f ca="1" t="shared" si="9"/>
        <v>4796.03165755701</v>
      </c>
      <c r="AF58" s="23">
        <f ca="1" t="shared" si="10"/>
        <v>5488.0457246314</v>
      </c>
      <c r="AG58" s="23">
        <f ca="1" t="shared" si="11"/>
        <v>6581.243160948</v>
      </c>
      <c r="AH58" s="23">
        <f ca="1" t="shared" si="12"/>
        <v>7839.54310950253</v>
      </c>
      <c r="AI58" s="23">
        <f ca="1" t="shared" si="13"/>
        <v>9579.76721849649</v>
      </c>
      <c r="AJ58" s="25">
        <f ca="1" t="shared" si="14"/>
        <v>41689.854293715</v>
      </c>
      <c r="AK58" s="25">
        <f ca="1" t="shared" si="15"/>
        <v>52576.9928915575</v>
      </c>
      <c r="AL58" s="25">
        <f ca="1" t="shared" si="16"/>
        <v>63916.3289138557</v>
      </c>
      <c r="AM58" s="25">
        <f ca="1" t="shared" si="17"/>
        <v>68349.7334703142</v>
      </c>
      <c r="AN58" s="25">
        <f ca="1" t="shared" si="18"/>
        <v>90978.9381289165</v>
      </c>
      <c r="AO58" s="25">
        <f ca="1">C58/'Ejercicio 3 - TIR'!$D$7</f>
        <v>14852.8148638217</v>
      </c>
      <c r="AP58" s="25">
        <f ca="1" t="shared" si="19"/>
        <v>26837.0394298932</v>
      </c>
      <c r="AQ58" s="25">
        <f ca="1" t="shared" si="20"/>
        <v>37724.1780277358</v>
      </c>
      <c r="AR58" s="25">
        <f ca="1" t="shared" si="21"/>
        <v>49063.5140500339</v>
      </c>
      <c r="AS58" s="25">
        <f ca="1" t="shared" si="22"/>
        <v>53496.9186064924</v>
      </c>
      <c r="AT58" s="25">
        <f ca="1" t="shared" si="23"/>
        <v>76126.1232650948</v>
      </c>
      <c r="AU58" s="25">
        <f ca="1">AP58*'Ejercicio 3 - TIR'!$D$5</f>
        <v>13418.5197149466</v>
      </c>
      <c r="AV58" s="25">
        <f ca="1">AQ58*'Ejercicio 3 - TIR'!$D$5</f>
        <v>18862.0890138679</v>
      </c>
      <c r="AW58" s="25">
        <f ca="1">AR58*'Ejercicio 3 - TIR'!$D$5</f>
        <v>24531.757025017</v>
      </c>
      <c r="AX58" s="25">
        <f ca="1">AS58*'Ejercicio 3 - TIR'!$D$5</f>
        <v>26748.4593032462</v>
      </c>
      <c r="AY58" s="25">
        <f ca="1">AT58*'Ejercicio 3 - TIR'!$D$5</f>
        <v>38063.0616325474</v>
      </c>
      <c r="AZ58" s="25">
        <f ca="1" t="shared" ref="AZ58:BD58" si="424">AJ58-AU58-AE58</f>
        <v>23475.3029212113</v>
      </c>
      <c r="BA58" s="25">
        <f ca="1" t="shared" si="424"/>
        <v>28226.8581530582</v>
      </c>
      <c r="BB58" s="25">
        <f ca="1" t="shared" si="424"/>
        <v>32803.3287278907</v>
      </c>
      <c r="BC58" s="25">
        <f ca="1" t="shared" si="424"/>
        <v>33761.7310575654</v>
      </c>
      <c r="BD58" s="25">
        <f ca="1" t="shared" si="424"/>
        <v>43336.1092778727</v>
      </c>
      <c r="BE58" s="25">
        <f ca="1" t="shared" ref="BE58:BI58" si="425">AZ58/Z58</f>
        <v>20779.1803282908</v>
      </c>
      <c r="BF58" s="25">
        <f ca="1" t="shared" si="425"/>
        <v>21834.5410554124</v>
      </c>
      <c r="BG58" s="25">
        <f ca="1" t="shared" si="425"/>
        <v>21159.6864061828</v>
      </c>
      <c r="BH58" s="25">
        <f ca="1" t="shared" si="425"/>
        <v>18282.3997842735</v>
      </c>
      <c r="BI58" s="25">
        <f ca="1" t="shared" si="425"/>
        <v>19204.1110948934</v>
      </c>
      <c r="BJ58" s="25">
        <f ca="1" t="shared" si="26"/>
        <v>83411.6141303839</v>
      </c>
      <c r="BK58" s="25">
        <f ca="1" t="shared" si="27"/>
        <v>33516.9487846666</v>
      </c>
      <c r="BL58" s="25">
        <f ca="1" t="shared" si="28"/>
        <v>116928.562915051</v>
      </c>
      <c r="BM58" s="25">
        <f ca="1">BK58*'Ejercicio 3 - TIR'!$D$5</f>
        <v>16758.4743923333</v>
      </c>
      <c r="BN58" s="25">
        <f ca="1" t="shared" si="29"/>
        <v>100170.088522717</v>
      </c>
      <c r="BO58" s="25">
        <f ca="1" t="shared" si="30"/>
        <v>44389.7142690148</v>
      </c>
      <c r="BP58" s="25">
        <f ca="1" t="shared" si="31"/>
        <v>-111227.381156213</v>
      </c>
      <c r="BQ58" s="25">
        <f ca="1" t="shared" ref="BQ58:BT58" si="426">BE58</f>
        <v>20779.1803282908</v>
      </c>
      <c r="BR58" s="25">
        <f ca="1" t="shared" si="426"/>
        <v>21834.5410554124</v>
      </c>
      <c r="BS58" s="25">
        <f ca="1" t="shared" si="426"/>
        <v>21159.6864061828</v>
      </c>
      <c r="BT58" s="25">
        <f ca="1" t="shared" si="426"/>
        <v>18282.3997842735</v>
      </c>
      <c r="BU58" s="25">
        <f ca="1" t="shared" si="33"/>
        <v>63593.8253639082</v>
      </c>
      <c r="BV58" s="27">
        <f ca="1" t="shared" si="34"/>
        <v>8.07124763411668</v>
      </c>
    </row>
    <row r="59" ht="15" customHeight="1" spans="1:74">
      <c r="A59" s="23">
        <v>58</v>
      </c>
      <c r="B59" s="24">
        <f ca="1" t="shared" ref="B59:F59" si="427">RAND()</f>
        <v>0.0901029943712501</v>
      </c>
      <c r="C59" s="25">
        <f ca="1">IF(B59&lt;=('Ejercicio 3 - TIR'!$D$13-'Ejercicio 3 - TIR'!$C$13)/('Ejercicio 3 - TIR'!$E$13-'Ejercicio 3 - TIR'!$C$13),'Ejercicio 3 - TIR'!$C$13+SQRT(('Ejercicio 3 - TIR'!$E$13-'Ejercicio 3 - TIR'!$C$13)*('Ejercicio 3 - TIR'!$D$13-'Ejercicio 3 - TIR'!$C$13)*B59),'Ejercicio 3 - TIR'!$E$13-SQRT(('Ejercicio 3 - TIR'!$E$13-'Ejercicio 3 - TIR'!$C$13)*('Ejercicio 3 - TIR'!$E$13-'Ejercicio 3 - TIR'!$D$13)*(1-B59)))</f>
        <v>66003.4321640625</v>
      </c>
      <c r="D59" s="24">
        <f ca="1" t="shared" si="427"/>
        <v>0.457231233601032</v>
      </c>
      <c r="E59" s="25">
        <f ca="1">IF(D59&lt;=('Ejercicio 3 - TIR'!$D$14-'Ejercicio 3 - TIR'!$C$14)/('Ejercicio 3 - TIR'!$E$14-'Ejercicio 3 - TIR'!$C$14),'Ejercicio 3 - TIR'!$C$14+SQRT(('Ejercicio 3 - TIR'!$E$14-'Ejercicio 3 - TIR'!$C$14)*('Ejercicio 3 - TIR'!$D$14-'Ejercicio 3 - TIR'!$C$14)*D59),'Ejercicio 3 - TIR'!$E$14-SQRT(('Ejercicio 3 - TIR'!$E$14-'Ejercicio 3 - TIR'!$C$14)*('Ejercicio 3 - TIR'!$E$14-'Ejercicio 3 - TIR'!$D$14)*(1-D59)))</f>
        <v>30976.9564469717</v>
      </c>
      <c r="F59" s="24">
        <f ca="1" t="shared" si="427"/>
        <v>0.482591386930391</v>
      </c>
      <c r="G59" s="25">
        <f ca="1">IF(F59&lt;=('Ejercicio 3 - TIR'!$D$18-'Ejercicio 3 - TIR'!$C$18)/('Ejercicio 3 - TIR'!$E$18-'Ejercicio 3 - TIR'!$C$18),'Ejercicio 3 - TIR'!$C$18+SQRT(('Ejercicio 3 - TIR'!$E$18-'Ejercicio 3 - TIR'!$C$18)*('Ejercicio 3 - TIR'!$D$18-'Ejercicio 3 - TIR'!$C$18)*F59),'Ejercicio 3 - TIR'!$E$18-SQRT(('Ejercicio 3 - TIR'!$E$18-'Ejercicio 3 - TIR'!$C$18)*('Ejercicio 3 - TIR'!$E$18-'Ejercicio 3 - TIR'!$D$18)*(1-F59)))</f>
        <v>38508.1553840747</v>
      </c>
      <c r="H59" s="24">
        <f ca="1" t="shared" ref="H59:L59" si="428">RAND()</f>
        <v>0.348615050173586</v>
      </c>
      <c r="I59" s="25">
        <f ca="1">IF(H59&lt;=('Ejercicio 3 - TIR'!$D$18-'Ejercicio 3 - TIR'!$C$18)/('Ejercicio 3 - TIR'!$E$18-'Ejercicio 3 - TIR'!$C$18),'Ejercicio 3 - TIR'!$C$18+SQRT(('Ejercicio 3 - TIR'!$E$18-'Ejercicio 3 - TIR'!$C$18)*('Ejercicio 3 - TIR'!$D$18-'Ejercicio 3 - TIR'!$C$18)*H59),'Ejercicio 3 - TIR'!$E$18-SQRT(('Ejercicio 3 - TIR'!$E$18-'Ejercicio 3 - TIR'!$C$18)*('Ejercicio 3 - TIR'!$E$18-'Ejercicio 3 - TIR'!$D$18)*(1-H59)))</f>
        <v>37231.3385708344</v>
      </c>
      <c r="J59" s="24">
        <f ca="1" t="shared" si="428"/>
        <v>0.802178643117919</v>
      </c>
      <c r="K59" s="25">
        <f ca="1">IF(J59&lt;=('Ejercicio 3 - TIR'!$D$18-'Ejercicio 3 - TIR'!$C$18)/('Ejercicio 3 - TIR'!$E$18-'Ejercicio 3 - TIR'!$C$18),'Ejercicio 3 - TIR'!$C$18+SQRT(('Ejercicio 3 - TIR'!$E$18-'Ejercicio 3 - TIR'!$C$18)*('Ejercicio 3 - TIR'!$D$18-'Ejercicio 3 - TIR'!$C$18)*J59),'Ejercicio 3 - TIR'!$E$18-SQRT(('Ejercicio 3 - TIR'!$E$18-'Ejercicio 3 - TIR'!$C$18)*('Ejercicio 3 - TIR'!$E$18-'Ejercicio 3 - TIR'!$D$18)*(1-J59)))</f>
        <v>41148.1690371778</v>
      </c>
      <c r="L59" s="24">
        <f ca="1" t="shared" si="428"/>
        <v>0.700234040290873</v>
      </c>
      <c r="M59" s="25">
        <f ca="1">IF(L59&lt;=('Ejercicio 3 - TIR'!$D$18-'Ejercicio 3 - TIR'!$C$18)/('Ejercicio 3 - TIR'!$E$18-'Ejercicio 3 - TIR'!$C$18),'Ejercicio 3 - TIR'!$C$18+SQRT(('Ejercicio 3 - TIR'!$E$18-'Ejercicio 3 - TIR'!$C$18)*('Ejercicio 3 - TIR'!$D$18-'Ejercicio 3 - TIR'!$C$18)*L59),'Ejercicio 3 - TIR'!$E$18-SQRT(('Ejercicio 3 - TIR'!$E$18-'Ejercicio 3 - TIR'!$C$18)*('Ejercicio 3 - TIR'!$E$18-'Ejercicio 3 - TIR'!$D$18)*(1-L59)))</f>
        <v>40258.4341217078</v>
      </c>
      <c r="N59" s="24">
        <f ca="1" t="shared" ref="N59:R59" si="429">RAND()</f>
        <v>0.16721264364288</v>
      </c>
      <c r="O59" s="25">
        <f ca="1">IF(N59&lt;=('Ejercicio 3 - TIR'!$D$18-'Ejercicio 3 - TIR'!$C$18)/('Ejercicio 3 - TIR'!$E$18-'Ejercicio 3 - TIR'!$C$18),'Ejercicio 3 - TIR'!$C$18+SQRT(('Ejercicio 3 - TIR'!$E$18-'Ejercicio 3 - TIR'!$C$18)*('Ejercicio 3 - TIR'!$D$18-'Ejercicio 3 - TIR'!$C$18)*N59),'Ejercicio 3 - TIR'!$E$18-SQRT(('Ejercicio 3 - TIR'!$E$18-'Ejercicio 3 - TIR'!$C$18)*('Ejercicio 3 - TIR'!$E$18-'Ejercicio 3 - TIR'!$D$18)*(1-N59)))</f>
        <v>35008.1829585621</v>
      </c>
      <c r="P59" s="24">
        <f ca="1" t="shared" si="429"/>
        <v>0.26353068673198</v>
      </c>
      <c r="Q59" s="26">
        <f ca="1">IF(P59&lt;=('Ejercicio 3 - TIR'!$D$22-'Ejercicio 3 - TIR'!$C$22)/('Ejercicio 3 - TIR'!$E$22-'Ejercicio 3 - TIR'!$C$22),'Ejercicio 3 - TIR'!$C$22+SQRT(('Ejercicio 3 - TIR'!$E$22-'Ejercicio 3 - TIR'!$C$22)*('Ejercicio 3 - TIR'!$D$22-'Ejercicio 3 - TIR'!$C$22)*P59),'Ejercicio 3 - TIR'!$E$22-SQRT(('Ejercicio 3 - TIR'!$E$22-'Ejercicio 3 - TIR'!$C$22)*('Ejercicio 3 - TIR'!$E$22-'Ejercicio 3 - TIR'!$D$22)*(1-P59)))</f>
        <v>0.141779697796746</v>
      </c>
      <c r="R59" s="24">
        <f ca="1" t="shared" si="429"/>
        <v>0.650440013714472</v>
      </c>
      <c r="S59" s="26">
        <f ca="1">IF(R59&lt;=('Ejercicio 3 - TIR'!$D$23-'Ejercicio 3 - TIR'!$C$23)/('Ejercicio 3 - TIR'!$E$23-'Ejercicio 3 - TIR'!$C$23),'Ejercicio 3 - TIR'!$C$23+SQRT(('Ejercicio 3 - TIR'!$E$23-'Ejercicio 3 - TIR'!$C$23)*('Ejercicio 3 - TIR'!$D$23-'Ejercicio 3 - TIR'!$C$23)*R59),'Ejercicio 3 - TIR'!$E$23-SQRT(('Ejercicio 3 - TIR'!$E$23-'Ejercicio 3 - TIR'!$C$23)*('Ejercicio 3 - TIR'!$E$23-'Ejercicio 3 - TIR'!$D$23)*(1-R59)))</f>
        <v>0.154915981675299</v>
      </c>
      <c r="T59" s="24">
        <f ca="1" t="shared" ref="T59:X59" si="430">RAND()</f>
        <v>0.0926814431179925</v>
      </c>
      <c r="U59" s="26">
        <f ca="1">IF(T59&lt;=('Ejercicio 3 - TIR'!$D$24-'Ejercicio 3 - TIR'!$C$24)/('Ejercicio 3 - TIR'!$E$24-'Ejercicio 3 - TIR'!$C$24),'Ejercicio 3 - TIR'!$C$24+SQRT(('Ejercicio 3 - TIR'!$E$24-'Ejercicio 3 - TIR'!$C$24)*('Ejercicio 3 - TIR'!$D$24-'Ejercicio 3 - TIR'!$C$24)*T59),'Ejercicio 3 - TIR'!$E$24-SQRT(('Ejercicio 3 - TIR'!$E$24-'Ejercicio 3 - TIR'!$C$24)*('Ejercicio 3 - TIR'!$E$24-'Ejercicio 3 - TIR'!$D$24)*(1-T59)))</f>
        <v>0.163951022562801</v>
      </c>
      <c r="V59" s="24">
        <f ca="1" t="shared" si="430"/>
        <v>0.85060274158149</v>
      </c>
      <c r="W59" s="26">
        <f ca="1">IF(V59&lt;=('Ejercicio 3 - TIR'!$D$25-'Ejercicio 3 - TIR'!$C$25)/('Ejercicio 3 - TIR'!$E$25-'Ejercicio 3 - TIR'!$C$25),'Ejercicio 3 - TIR'!$C$25+SQRT(('Ejercicio 3 - TIR'!$E$25-'Ejercicio 3 - TIR'!$C$25)*('Ejercicio 3 - TIR'!$D$25-'Ejercicio 3 - TIR'!$C$25)*V59),'Ejercicio 3 - TIR'!$E$25-SQRT(('Ejercicio 3 - TIR'!$E$25-'Ejercicio 3 - TIR'!$C$25)*('Ejercicio 3 - TIR'!$E$25-'Ejercicio 3 - TIR'!$D$25)*(1-V59)))</f>
        <v>0.22713320301256</v>
      </c>
      <c r="X59" s="24">
        <f ca="1" t="shared" si="430"/>
        <v>0.875435743754308</v>
      </c>
      <c r="Y59" s="26">
        <f ca="1">IF(X59&lt;=('Ejercicio 3 - TIR'!$D$26-'Ejercicio 3 - TIR'!$C$26)/('Ejercicio 3 - TIR'!$E$26-'Ejercicio 3 - TIR'!$C$26),'Ejercicio 3 - TIR'!$C$26+SQRT(('Ejercicio 3 - TIR'!$E$26-'Ejercicio 3 - TIR'!$C$26)*('Ejercicio 3 - TIR'!$D$26-'Ejercicio 3 - TIR'!$C$26)*X59),'Ejercicio 3 - TIR'!$E$26-SQRT(('Ejercicio 3 - TIR'!$E$26-'Ejercicio 3 - TIR'!$C$26)*('Ejercicio 3 - TIR'!$E$26-'Ejercicio 3 - TIR'!$D$26)*(1-X59)))</f>
        <v>0.254064561238978</v>
      </c>
      <c r="Z59" s="24">
        <f ca="1" t="shared" si="4"/>
        <v>1.14177969779675</v>
      </c>
      <c r="AA59" s="24">
        <f ca="1" t="shared" si="5"/>
        <v>1.31865962053785</v>
      </c>
      <c r="AB59" s="24">
        <f ca="1" t="shared" si="6"/>
        <v>1.53485521373731</v>
      </c>
      <c r="AC59" s="24">
        <f ca="1" t="shared" si="7"/>
        <v>1.88347179459399</v>
      </c>
      <c r="AD59" s="24">
        <f ca="1" t="shared" si="8"/>
        <v>2.36199522969351</v>
      </c>
      <c r="AE59" s="23">
        <f ca="1" t="shared" si="9"/>
        <v>4391.9035237146</v>
      </c>
      <c r="AF59" s="23">
        <f ca="1" t="shared" si="10"/>
        <v>5072.27956951405</v>
      </c>
      <c r="AG59" s="23">
        <f ca="1" t="shared" si="11"/>
        <v>5903.88499166028</v>
      </c>
      <c r="AH59" s="23">
        <f ca="1" t="shared" si="12"/>
        <v>7244.85330003386</v>
      </c>
      <c r="AI59" s="23">
        <f ca="1" t="shared" si="13"/>
        <v>9085.51377494773</v>
      </c>
      <c r="AJ59" s="25">
        <f ca="1" t="shared" si="14"/>
        <v>43967.8300171389</v>
      </c>
      <c r="AK59" s="25">
        <f ca="1" t="shared" si="15"/>
        <v>49095.4627919329</v>
      </c>
      <c r="AL59" s="25">
        <f ca="1" t="shared" si="16"/>
        <v>63156.4817824565</v>
      </c>
      <c r="AM59" s="25">
        <f ca="1" t="shared" si="17"/>
        <v>75825.6251627572</v>
      </c>
      <c r="AN59" s="25">
        <f ca="1" t="shared" si="18"/>
        <v>82689.1611483613</v>
      </c>
      <c r="AO59" s="25">
        <f ca="1">C59/'Ejercicio 3 - TIR'!$D$7</f>
        <v>13200.6864328125</v>
      </c>
      <c r="AP59" s="25">
        <f ca="1" t="shared" si="19"/>
        <v>30767.1435843264</v>
      </c>
      <c r="AQ59" s="25">
        <f ca="1" t="shared" si="20"/>
        <v>35894.7763591204</v>
      </c>
      <c r="AR59" s="25">
        <f ca="1" t="shared" si="21"/>
        <v>49955.795349644</v>
      </c>
      <c r="AS59" s="25">
        <f ca="1" t="shared" si="22"/>
        <v>62624.9387299447</v>
      </c>
      <c r="AT59" s="25">
        <f ca="1" t="shared" si="23"/>
        <v>69488.4747155488</v>
      </c>
      <c r="AU59" s="25">
        <f ca="1">AP59*'Ejercicio 3 - TIR'!$D$5</f>
        <v>15383.5717921632</v>
      </c>
      <c r="AV59" s="25">
        <f ca="1">AQ59*'Ejercicio 3 - TIR'!$D$5</f>
        <v>17947.3881795602</v>
      </c>
      <c r="AW59" s="25">
        <f ca="1">AR59*'Ejercicio 3 - TIR'!$D$5</f>
        <v>24977.897674822</v>
      </c>
      <c r="AX59" s="25">
        <f ca="1">AS59*'Ejercicio 3 - TIR'!$D$5</f>
        <v>31312.4693649723</v>
      </c>
      <c r="AY59" s="25">
        <f ca="1">AT59*'Ejercicio 3 - TIR'!$D$5</f>
        <v>34744.2373577744</v>
      </c>
      <c r="AZ59" s="25">
        <f ca="1" t="shared" ref="AZ59:BD59" si="431">AJ59-AU59-AE59</f>
        <v>24192.3547012611</v>
      </c>
      <c r="BA59" s="25">
        <f ca="1" t="shared" si="431"/>
        <v>26075.7950428587</v>
      </c>
      <c r="BB59" s="25">
        <f ca="1" t="shared" si="431"/>
        <v>32274.6991159742</v>
      </c>
      <c r="BC59" s="25">
        <f ca="1" t="shared" si="431"/>
        <v>37268.302497751</v>
      </c>
      <c r="BD59" s="25">
        <f ca="1" t="shared" si="431"/>
        <v>38859.4100156391</v>
      </c>
      <c r="BE59" s="25">
        <f ca="1" t="shared" ref="BE59:BI59" si="432">AZ59/Z59</f>
        <v>21188.2859258614</v>
      </c>
      <c r="BF59" s="25">
        <f ca="1" t="shared" si="432"/>
        <v>19774.4699517097</v>
      </c>
      <c r="BG59" s="25">
        <f ca="1" t="shared" si="432"/>
        <v>21027.846032061</v>
      </c>
      <c r="BH59" s="25">
        <f ca="1" t="shared" si="432"/>
        <v>19787.0244750783</v>
      </c>
      <c r="BI59" s="25">
        <f ca="1" t="shared" si="432"/>
        <v>16451.9426318577</v>
      </c>
      <c r="BJ59" s="25">
        <f ca="1" t="shared" si="26"/>
        <v>73167.4233581707</v>
      </c>
      <c r="BK59" s="25">
        <f ca="1" t="shared" si="27"/>
        <v>31179.9583829829</v>
      </c>
      <c r="BL59" s="25">
        <f ca="1" t="shared" si="28"/>
        <v>104347.381741154</v>
      </c>
      <c r="BM59" s="25">
        <f ca="1">BK59*'Ejercicio 3 - TIR'!$D$5</f>
        <v>15589.9791914915</v>
      </c>
      <c r="BN59" s="25">
        <f ca="1" t="shared" si="29"/>
        <v>88757.4025496622</v>
      </c>
      <c r="BO59" s="25">
        <f ca="1" t="shared" si="30"/>
        <v>37577.299663378</v>
      </c>
      <c r="BP59" s="25">
        <f ca="1" t="shared" si="31"/>
        <v>-96980.3886110342</v>
      </c>
      <c r="BQ59" s="25">
        <f ca="1" t="shared" ref="BQ59:BT59" si="433">BE59</f>
        <v>21188.2859258614</v>
      </c>
      <c r="BR59" s="25">
        <f ca="1" t="shared" si="433"/>
        <v>19774.4699517097</v>
      </c>
      <c r="BS59" s="25">
        <f ca="1" t="shared" si="433"/>
        <v>21027.846032061</v>
      </c>
      <c r="BT59" s="25">
        <f ca="1" t="shared" si="433"/>
        <v>19787.0244750783</v>
      </c>
      <c r="BU59" s="25">
        <f ca="1" t="shared" si="33"/>
        <v>54029.2422952357</v>
      </c>
      <c r="BV59" s="27">
        <f ca="1" t="shared" si="34"/>
        <v>10.5147688385217</v>
      </c>
    </row>
    <row r="60" ht="15" customHeight="1" spans="1:74">
      <c r="A60" s="23">
        <v>59</v>
      </c>
      <c r="B60" s="24">
        <f ca="1" t="shared" ref="B60:F60" si="434">RAND()</f>
        <v>0.968277314635447</v>
      </c>
      <c r="C60" s="25">
        <f ca="1">IF(B60&lt;=('Ejercicio 3 - TIR'!$D$13-'Ejercicio 3 - TIR'!$C$13)/('Ejercicio 3 - TIR'!$E$13-'Ejercicio 3 - TIR'!$C$13),'Ejercicio 3 - TIR'!$C$13+SQRT(('Ejercicio 3 - TIR'!$E$13-'Ejercicio 3 - TIR'!$C$13)*('Ejercicio 3 - TIR'!$D$13-'Ejercicio 3 - TIR'!$C$13)*B60),'Ejercicio 3 - TIR'!$E$13-SQRT(('Ejercicio 3 - TIR'!$E$13-'Ejercicio 3 - TIR'!$C$13)*('Ejercicio 3 - TIR'!$E$13-'Ejercicio 3 - TIR'!$D$13)*(1-B60)))</f>
        <v>93830.1359465978</v>
      </c>
      <c r="D60" s="24">
        <f ca="1" t="shared" si="434"/>
        <v>0.00277462011626772</v>
      </c>
      <c r="E60" s="25">
        <f ca="1">IF(D60&lt;=('Ejercicio 3 - TIR'!$D$14-'Ejercicio 3 - TIR'!$C$14)/('Ejercicio 3 - TIR'!$E$14-'Ejercicio 3 - TIR'!$C$14),'Ejercicio 3 - TIR'!$C$14+SQRT(('Ejercicio 3 - TIR'!$E$14-'Ejercicio 3 - TIR'!$C$14)*('Ejercicio 3 - TIR'!$D$14-'Ejercicio 3 - TIR'!$C$14)*D60),'Ejercicio 3 - TIR'!$E$14-SQRT(('Ejercicio 3 - TIR'!$E$14-'Ejercicio 3 - TIR'!$C$14)*('Ejercicio 3 - TIR'!$E$14-'Ejercicio 3 - TIR'!$D$14)*(1-D60)))</f>
        <v>25456.1759624532</v>
      </c>
      <c r="F60" s="24">
        <f ca="1" t="shared" si="434"/>
        <v>0.701456791861863</v>
      </c>
      <c r="G60" s="25">
        <f ca="1">IF(F60&lt;=('Ejercicio 3 - TIR'!$D$18-'Ejercicio 3 - TIR'!$C$18)/('Ejercicio 3 - TIR'!$E$18-'Ejercicio 3 - TIR'!$C$18),'Ejercicio 3 - TIR'!$C$18+SQRT(('Ejercicio 3 - TIR'!$E$18-'Ejercicio 3 - TIR'!$C$18)*('Ejercicio 3 - TIR'!$D$18-'Ejercicio 3 - TIR'!$C$18)*F60),'Ejercicio 3 - TIR'!$E$18-SQRT(('Ejercicio 3 - TIR'!$E$18-'Ejercicio 3 - TIR'!$C$18)*('Ejercicio 3 - TIR'!$E$18-'Ejercicio 3 - TIR'!$D$18)*(1-F60)))</f>
        <v>40268.1144761987</v>
      </c>
      <c r="H60" s="24">
        <f ca="1" t="shared" ref="H60:L60" si="435">RAND()</f>
        <v>0.143382709417903</v>
      </c>
      <c r="I60" s="25">
        <f ca="1">IF(H60&lt;=('Ejercicio 3 - TIR'!$D$18-'Ejercicio 3 - TIR'!$C$18)/('Ejercicio 3 - TIR'!$E$18-'Ejercicio 3 - TIR'!$C$18),'Ejercicio 3 - TIR'!$C$18+SQRT(('Ejercicio 3 - TIR'!$E$18-'Ejercicio 3 - TIR'!$C$18)*('Ejercicio 3 - TIR'!$D$18-'Ejercicio 3 - TIR'!$C$18)*H60),'Ejercicio 3 - TIR'!$E$18-SQRT(('Ejercicio 3 - TIR'!$E$18-'Ejercicio 3 - TIR'!$C$18)*('Ejercicio 3 - TIR'!$E$18-'Ejercicio 3 - TIR'!$D$18)*(1-H60)))</f>
        <v>34637.6078329981</v>
      </c>
      <c r="J60" s="24">
        <f ca="1" t="shared" si="435"/>
        <v>0.249352684628205</v>
      </c>
      <c r="K60" s="25">
        <f ca="1">IF(J60&lt;=('Ejercicio 3 - TIR'!$D$18-'Ejercicio 3 - TIR'!$C$18)/('Ejercicio 3 - TIR'!$E$18-'Ejercicio 3 - TIR'!$C$18),'Ejercicio 3 - TIR'!$C$18+SQRT(('Ejercicio 3 - TIR'!$E$18-'Ejercicio 3 - TIR'!$C$18)*('Ejercicio 3 - TIR'!$D$18-'Ejercicio 3 - TIR'!$C$18)*J60),'Ejercicio 3 - TIR'!$E$18-SQRT(('Ejercicio 3 - TIR'!$E$18-'Ejercicio 3 - TIR'!$C$18)*('Ejercicio 3 - TIR'!$E$18-'Ejercicio 3 - TIR'!$D$18)*(1-J60)))</f>
        <v>36115.7912565939</v>
      </c>
      <c r="L60" s="24">
        <f ca="1" t="shared" si="435"/>
        <v>0.821934112538989</v>
      </c>
      <c r="M60" s="25">
        <f ca="1">IF(L60&lt;=('Ejercicio 3 - TIR'!$D$18-'Ejercicio 3 - TIR'!$C$18)/('Ejercicio 3 - TIR'!$E$18-'Ejercicio 3 - TIR'!$C$18),'Ejercicio 3 - TIR'!$C$18+SQRT(('Ejercicio 3 - TIR'!$E$18-'Ejercicio 3 - TIR'!$C$18)*('Ejercicio 3 - TIR'!$D$18-'Ejercicio 3 - TIR'!$C$18)*L60),'Ejercicio 3 - TIR'!$E$18-SQRT(('Ejercicio 3 - TIR'!$E$18-'Ejercicio 3 - TIR'!$C$18)*('Ejercicio 3 - TIR'!$E$18-'Ejercicio 3 - TIR'!$D$18)*(1-L60)))</f>
        <v>41345.5586528751</v>
      </c>
      <c r="N60" s="24">
        <f ca="1" t="shared" ref="N60:R60" si="436">RAND()</f>
        <v>0.486650361830998</v>
      </c>
      <c r="O60" s="25">
        <f ca="1">IF(N60&lt;=('Ejercicio 3 - TIR'!$D$18-'Ejercicio 3 - TIR'!$C$18)/('Ejercicio 3 - TIR'!$E$18-'Ejercicio 3 - TIR'!$C$18),'Ejercicio 3 - TIR'!$C$18+SQRT(('Ejercicio 3 - TIR'!$E$18-'Ejercicio 3 - TIR'!$C$18)*('Ejercicio 3 - TIR'!$D$18-'Ejercicio 3 - TIR'!$C$18)*N60),'Ejercicio 3 - TIR'!$E$18-SQRT(('Ejercicio 3 - TIR'!$E$18-'Ejercicio 3 - TIR'!$C$18)*('Ejercicio 3 - TIR'!$E$18-'Ejercicio 3 - TIR'!$D$18)*(1-N60)))</f>
        <v>38543.8606188684</v>
      </c>
      <c r="P60" s="24">
        <f ca="1" t="shared" si="436"/>
        <v>0.00235286771546028</v>
      </c>
      <c r="Q60" s="26">
        <f ca="1">IF(P60&lt;=('Ejercicio 3 - TIR'!$D$22-'Ejercicio 3 - TIR'!$C$22)/('Ejercicio 3 - TIR'!$E$22-'Ejercicio 3 - TIR'!$C$22),'Ejercicio 3 - TIR'!$C$22+SQRT(('Ejercicio 3 - TIR'!$E$22-'Ejercicio 3 - TIR'!$C$22)*('Ejercicio 3 - TIR'!$D$22-'Ejercicio 3 - TIR'!$C$22)*P60),'Ejercicio 3 - TIR'!$E$22-SQRT(('Ejercicio 3 - TIR'!$E$22-'Ejercicio 3 - TIR'!$C$22)*('Ejercicio 3 - TIR'!$E$22-'Ejercicio 3 - TIR'!$D$22)*(1-P60)))</f>
        <v>0.122057950895388</v>
      </c>
      <c r="R60" s="24">
        <f ca="1" t="shared" si="436"/>
        <v>0.577637566771747</v>
      </c>
      <c r="S60" s="26">
        <f ca="1">IF(R60&lt;=('Ejercicio 3 - TIR'!$D$23-'Ejercicio 3 - TIR'!$C$23)/('Ejercicio 3 - TIR'!$E$23-'Ejercicio 3 - TIR'!$C$23),'Ejercicio 3 - TIR'!$C$23+SQRT(('Ejercicio 3 - TIR'!$E$23-'Ejercicio 3 - TIR'!$C$23)*('Ejercicio 3 - TIR'!$D$23-'Ejercicio 3 - TIR'!$C$23)*R60),'Ejercicio 3 - TIR'!$E$23-SQRT(('Ejercicio 3 - TIR'!$E$23-'Ejercicio 3 - TIR'!$C$23)*('Ejercicio 3 - TIR'!$E$23-'Ejercicio 3 - TIR'!$D$23)*(1-R60)))</f>
        <v>0.1524273254868</v>
      </c>
      <c r="T60" s="24">
        <f ca="1" t="shared" ref="T60:X60" si="437">RAND()</f>
        <v>0.5052286145213</v>
      </c>
      <c r="U60" s="26">
        <f ca="1">IF(T60&lt;=('Ejercicio 3 - TIR'!$D$24-'Ejercicio 3 - TIR'!$C$24)/('Ejercicio 3 - TIR'!$E$24-'Ejercicio 3 - TIR'!$C$24),'Ejercicio 3 - TIR'!$C$24+SQRT(('Ejercicio 3 - TIR'!$E$24-'Ejercicio 3 - TIR'!$C$24)*('Ejercicio 3 - TIR'!$D$24-'Ejercicio 3 - TIR'!$C$24)*T60),'Ejercicio 3 - TIR'!$E$24-SQRT(('Ejercicio 3 - TIR'!$E$24-'Ejercicio 3 - TIR'!$C$24)*('Ejercicio 3 - TIR'!$E$24-'Ejercicio 3 - TIR'!$D$24)*(1-T60)))</f>
        <v>0.182779577120345</v>
      </c>
      <c r="V60" s="24">
        <f ca="1" t="shared" si="437"/>
        <v>0.167206423512208</v>
      </c>
      <c r="W60" s="26">
        <f ca="1">IF(V60&lt;=('Ejercicio 3 - TIR'!$D$25-'Ejercicio 3 - TIR'!$C$25)/('Ejercicio 3 - TIR'!$E$25-'Ejercicio 3 - TIR'!$C$25),'Ejercicio 3 - TIR'!$C$25+SQRT(('Ejercicio 3 - TIR'!$E$25-'Ejercicio 3 - TIR'!$C$25)*('Ejercicio 3 - TIR'!$D$25-'Ejercicio 3 - TIR'!$C$25)*V60),'Ejercicio 3 - TIR'!$E$25-SQRT(('Ejercicio 3 - TIR'!$E$25-'Ejercicio 3 - TIR'!$C$25)*('Ejercicio 3 - TIR'!$E$25-'Ejercicio 3 - TIR'!$D$25)*(1-V60)))</f>
        <v>0.195299967088758</v>
      </c>
      <c r="X60" s="24">
        <f ca="1" t="shared" si="437"/>
        <v>0.579161478713232</v>
      </c>
      <c r="Y60" s="26">
        <f ca="1">IF(X60&lt;=('Ejercicio 3 - TIR'!$D$26-'Ejercicio 3 - TIR'!$C$26)/('Ejercicio 3 - TIR'!$E$26-'Ejercicio 3 - TIR'!$C$26),'Ejercicio 3 - TIR'!$C$26+SQRT(('Ejercicio 3 - TIR'!$E$26-'Ejercicio 3 - TIR'!$C$26)*('Ejercicio 3 - TIR'!$D$26-'Ejercicio 3 - TIR'!$C$26)*X60),'Ejercicio 3 - TIR'!$E$26-SQRT(('Ejercicio 3 - TIR'!$E$26-'Ejercicio 3 - TIR'!$C$26)*('Ejercicio 3 - TIR'!$E$26-'Ejercicio 3 - TIR'!$D$26)*(1-X60)))</f>
        <v>0.232328960416742</v>
      </c>
      <c r="Z60" s="24">
        <f ca="1" t="shared" si="4"/>
        <v>1.12205795089539</v>
      </c>
      <c r="AA60" s="24">
        <f ca="1" t="shared" si="5"/>
        <v>1.29309024339157</v>
      </c>
      <c r="AB60" s="24">
        <f ca="1" t="shared" si="6"/>
        <v>1.52944073125713</v>
      </c>
      <c r="AC60" s="24">
        <f ca="1" t="shared" si="7"/>
        <v>1.82814045573585</v>
      </c>
      <c r="AD60" s="24">
        <f ca="1" t="shared" si="8"/>
        <v>2.25287042731275</v>
      </c>
      <c r="AE60" s="23">
        <f ca="1" t="shared" si="9"/>
        <v>3107.12867560947</v>
      </c>
      <c r="AF60" s="23">
        <f ca="1" t="shared" si="10"/>
        <v>3580.73998957596</v>
      </c>
      <c r="AG60" s="23">
        <f ca="1" t="shared" si="11"/>
        <v>4235.22613064856</v>
      </c>
      <c r="AH60" s="23">
        <f ca="1" t="shared" si="12"/>
        <v>5062.36565457768</v>
      </c>
      <c r="AI60" s="23">
        <f ca="1" t="shared" si="13"/>
        <v>6238.49980435513</v>
      </c>
      <c r="AJ60" s="25">
        <f ca="1" t="shared" si="14"/>
        <v>45183.1580155844</v>
      </c>
      <c r="AK60" s="25">
        <f ca="1" t="shared" si="15"/>
        <v>44789.5527432733</v>
      </c>
      <c r="AL60" s="25">
        <f ca="1" t="shared" si="16"/>
        <v>55236.9621894148</v>
      </c>
      <c r="AM60" s="25">
        <f ca="1" t="shared" si="17"/>
        <v>75585.4884383205</v>
      </c>
      <c r="AN60" s="25">
        <f ca="1" t="shared" si="18"/>
        <v>86834.323742713</v>
      </c>
      <c r="AO60" s="25">
        <f ca="1">C60/'Ejercicio 3 - TIR'!$D$7</f>
        <v>18766.0271893196</v>
      </c>
      <c r="AP60" s="25">
        <f ca="1" t="shared" si="19"/>
        <v>26417.1308262649</v>
      </c>
      <c r="AQ60" s="25">
        <f ca="1" t="shared" si="20"/>
        <v>26023.5255539538</v>
      </c>
      <c r="AR60" s="25">
        <f ca="1" t="shared" si="21"/>
        <v>36470.9350000952</v>
      </c>
      <c r="AS60" s="25">
        <f ca="1" t="shared" si="22"/>
        <v>56819.4612490009</v>
      </c>
      <c r="AT60" s="25">
        <f ca="1" t="shared" si="23"/>
        <v>68068.2965533934</v>
      </c>
      <c r="AU60" s="25">
        <f ca="1">AP60*'Ejercicio 3 - TIR'!$D$5</f>
        <v>13208.5654131324</v>
      </c>
      <c r="AV60" s="25">
        <f ca="1">AQ60*'Ejercicio 3 - TIR'!$D$5</f>
        <v>13011.7627769769</v>
      </c>
      <c r="AW60" s="25">
        <f ca="1">AR60*'Ejercicio 3 - TIR'!$D$5</f>
        <v>18235.4675000476</v>
      </c>
      <c r="AX60" s="25">
        <f ca="1">AS60*'Ejercicio 3 - TIR'!$D$5</f>
        <v>28409.7306245004</v>
      </c>
      <c r="AY60" s="25">
        <f ca="1">AT60*'Ejercicio 3 - TIR'!$D$5</f>
        <v>34034.1482766967</v>
      </c>
      <c r="AZ60" s="25">
        <f ca="1" t="shared" ref="AZ60:BD60" si="438">AJ60-AU60-AE60</f>
        <v>28867.4639268425</v>
      </c>
      <c r="BA60" s="25">
        <f ca="1" t="shared" si="438"/>
        <v>28197.0499767205</v>
      </c>
      <c r="BB60" s="25">
        <f ca="1" t="shared" si="438"/>
        <v>32766.2685587186</v>
      </c>
      <c r="BC60" s="25">
        <f ca="1" t="shared" si="438"/>
        <v>42113.3921592423</v>
      </c>
      <c r="BD60" s="25">
        <f ca="1" t="shared" si="438"/>
        <v>46561.6756616612</v>
      </c>
      <c r="BE60" s="25">
        <f ca="1" t="shared" ref="BE60:BI60" si="439">AZ60/Z60</f>
        <v>25727.248671788</v>
      </c>
      <c r="BF60" s="25">
        <f ca="1" t="shared" si="439"/>
        <v>21805.941326078</v>
      </c>
      <c r="BG60" s="25">
        <f ca="1" t="shared" si="439"/>
        <v>21423.6929153746</v>
      </c>
      <c r="BH60" s="25">
        <f ca="1" t="shared" si="439"/>
        <v>23036.1906970059</v>
      </c>
      <c r="BI60" s="25">
        <f ca="1" t="shared" si="439"/>
        <v>20667.7113326932</v>
      </c>
      <c r="BJ60" s="25">
        <f ca="1" t="shared" si="26"/>
        <v>57349.4660182804</v>
      </c>
      <c r="BK60" s="25">
        <f ca="1" t="shared" si="27"/>
        <v>42277.4276929651</v>
      </c>
      <c r="BL60" s="25">
        <f ca="1" t="shared" si="28"/>
        <v>99626.8937112455</v>
      </c>
      <c r="BM60" s="25">
        <f ca="1">BK60*'Ejercicio 3 - TIR'!$D$5</f>
        <v>21138.7138464825</v>
      </c>
      <c r="BN60" s="25">
        <f ca="1" t="shared" si="29"/>
        <v>78488.1798647629</v>
      </c>
      <c r="BO60" s="25">
        <f ca="1" t="shared" si="30"/>
        <v>34839.189557113</v>
      </c>
      <c r="BP60" s="25">
        <f ca="1" t="shared" si="31"/>
        <v>-119286.311909051</v>
      </c>
      <c r="BQ60" s="25">
        <f ca="1" t="shared" ref="BQ60:BT60" si="440">BE60</f>
        <v>25727.248671788</v>
      </c>
      <c r="BR60" s="25">
        <f ca="1" t="shared" si="440"/>
        <v>21805.941326078</v>
      </c>
      <c r="BS60" s="25">
        <f ca="1" t="shared" si="440"/>
        <v>21423.6929153746</v>
      </c>
      <c r="BT60" s="25">
        <f ca="1" t="shared" si="440"/>
        <v>23036.1906970059</v>
      </c>
      <c r="BU60" s="25">
        <f ca="1" t="shared" si="33"/>
        <v>55506.9008898062</v>
      </c>
      <c r="BV60" s="27">
        <f ca="1" t="shared" si="34"/>
        <v>6.56884606457531</v>
      </c>
    </row>
    <row r="61" ht="15" customHeight="1" spans="1:74">
      <c r="A61" s="23">
        <v>60</v>
      </c>
      <c r="B61" s="24">
        <f ca="1" t="shared" ref="B61:F61" si="441">RAND()</f>
        <v>0.960125745247266</v>
      </c>
      <c r="C61" s="25">
        <f ca="1">IF(B61&lt;=('Ejercicio 3 - TIR'!$D$13-'Ejercicio 3 - TIR'!$C$13)/('Ejercicio 3 - TIR'!$E$13-'Ejercicio 3 - TIR'!$C$13),'Ejercicio 3 - TIR'!$C$13+SQRT(('Ejercicio 3 - TIR'!$E$13-'Ejercicio 3 - TIR'!$C$13)*('Ejercicio 3 - TIR'!$D$13-'Ejercicio 3 - TIR'!$C$13)*B61),'Ejercicio 3 - TIR'!$E$13-SQRT(('Ejercicio 3 - TIR'!$E$13-'Ejercicio 3 - TIR'!$C$13)*('Ejercicio 3 - TIR'!$E$13-'Ejercicio 3 - TIR'!$D$13)*(1-B61)))</f>
        <v>93082.6951994812</v>
      </c>
      <c r="D61" s="24">
        <f ca="1" t="shared" si="441"/>
        <v>0.13238438819008</v>
      </c>
      <c r="E61" s="25">
        <f ca="1">IF(D61&lt;=('Ejercicio 3 - TIR'!$D$14-'Ejercicio 3 - TIR'!$C$14)/('Ejercicio 3 - TIR'!$E$14-'Ejercicio 3 - TIR'!$C$14),'Ejercicio 3 - TIR'!$C$14+SQRT(('Ejercicio 3 - TIR'!$E$14-'Ejercicio 3 - TIR'!$C$14)*('Ejercicio 3 - TIR'!$D$14-'Ejercicio 3 - TIR'!$C$14)*D61),'Ejercicio 3 - TIR'!$E$14-SQRT(('Ejercicio 3 - TIR'!$E$14-'Ejercicio 3 - TIR'!$C$14)*('Ejercicio 3 - TIR'!$E$14-'Ejercicio 3 - TIR'!$D$14)*(1-D61)))</f>
        <v>28151.0044611609</v>
      </c>
      <c r="F61" s="24">
        <f ca="1" t="shared" si="441"/>
        <v>0.238403730498081</v>
      </c>
      <c r="G61" s="25">
        <f ca="1">IF(F61&lt;=('Ejercicio 3 - TIR'!$D$18-'Ejercicio 3 - TIR'!$C$18)/('Ejercicio 3 - TIR'!$E$18-'Ejercicio 3 - TIR'!$C$18),'Ejercicio 3 - TIR'!$C$18+SQRT(('Ejercicio 3 - TIR'!$E$18-'Ejercicio 3 - TIR'!$C$18)*('Ejercicio 3 - TIR'!$D$18-'Ejercicio 3 - TIR'!$C$18)*F61),'Ejercicio 3 - TIR'!$E$18-SQRT(('Ejercicio 3 - TIR'!$E$18-'Ejercicio 3 - TIR'!$C$18)*('Ejercicio 3 - TIR'!$E$18-'Ejercicio 3 - TIR'!$D$18)*(1-F61)))</f>
        <v>35980.0133423524</v>
      </c>
      <c r="H61" s="24">
        <f ca="1" t="shared" ref="H61:L61" si="442">RAND()</f>
        <v>0.148594050771432</v>
      </c>
      <c r="I61" s="25">
        <f ca="1">IF(H61&lt;=('Ejercicio 3 - TIR'!$D$18-'Ejercicio 3 - TIR'!$C$18)/('Ejercicio 3 - TIR'!$E$18-'Ejercicio 3 - TIR'!$C$18),'Ejercicio 3 - TIR'!$C$18+SQRT(('Ejercicio 3 - TIR'!$E$18-'Ejercicio 3 - TIR'!$C$18)*('Ejercicio 3 - TIR'!$D$18-'Ejercicio 3 - TIR'!$C$18)*H61),'Ejercicio 3 - TIR'!$E$18-SQRT(('Ejercicio 3 - TIR'!$E$18-'Ejercicio 3 - TIR'!$C$18)*('Ejercicio 3 - TIR'!$E$18-'Ejercicio 3 - TIR'!$D$18)*(1-H61)))</f>
        <v>34721.1341450667</v>
      </c>
      <c r="J61" s="24">
        <f ca="1" t="shared" si="442"/>
        <v>0.00508202100275246</v>
      </c>
      <c r="K61" s="25">
        <f ca="1">IF(J61&lt;=('Ejercicio 3 - TIR'!$D$18-'Ejercicio 3 - TIR'!$C$18)/('Ejercicio 3 - TIR'!$E$18-'Ejercicio 3 - TIR'!$C$18),'Ejercicio 3 - TIR'!$C$18+SQRT(('Ejercicio 3 - TIR'!$E$18-'Ejercicio 3 - TIR'!$C$18)*('Ejercicio 3 - TIR'!$D$18-'Ejercicio 3 - TIR'!$C$18)*J61),'Ejercicio 3 - TIR'!$E$18-SQRT(('Ejercicio 3 - TIR'!$E$18-'Ejercicio 3 - TIR'!$C$18)*('Ejercicio 3 - TIR'!$E$18-'Ejercicio 3 - TIR'!$D$18)*(1-J61)))</f>
        <v>30873.0997368072</v>
      </c>
      <c r="L61" s="24">
        <f ca="1" t="shared" si="442"/>
        <v>0.665598339133931</v>
      </c>
      <c r="M61" s="25">
        <f ca="1">IF(L61&lt;=('Ejercicio 3 - TIR'!$D$18-'Ejercicio 3 - TIR'!$C$18)/('Ejercicio 3 - TIR'!$E$18-'Ejercicio 3 - TIR'!$C$18),'Ejercicio 3 - TIR'!$C$18+SQRT(('Ejercicio 3 - TIR'!$E$18-'Ejercicio 3 - TIR'!$C$18)*('Ejercicio 3 - TIR'!$D$18-'Ejercicio 3 - TIR'!$C$18)*L61),'Ejercicio 3 - TIR'!$E$18-SQRT(('Ejercicio 3 - TIR'!$E$18-'Ejercicio 3 - TIR'!$C$18)*('Ejercicio 3 - TIR'!$E$18-'Ejercicio 3 - TIR'!$D$18)*(1-L61)))</f>
        <v>39991.984330957</v>
      </c>
      <c r="N61" s="24">
        <f ca="1" t="shared" ref="N61:R61" si="443">RAND()</f>
        <v>0.193942453415565</v>
      </c>
      <c r="O61" s="25">
        <f ca="1">IF(N61&lt;=('Ejercicio 3 - TIR'!$D$18-'Ejercicio 3 - TIR'!$C$18)/('Ejercicio 3 - TIR'!$E$18-'Ejercicio 3 - TIR'!$C$18),'Ejercicio 3 - TIR'!$C$18+SQRT(('Ejercicio 3 - TIR'!$E$18-'Ejercicio 3 - TIR'!$C$18)*('Ejercicio 3 - TIR'!$D$18-'Ejercicio 3 - TIR'!$C$18)*N61),'Ejercicio 3 - TIR'!$E$18-SQRT(('Ejercicio 3 - TIR'!$E$18-'Ejercicio 3 - TIR'!$C$18)*('Ejercicio 3 - TIR'!$E$18-'Ejercicio 3 - TIR'!$D$18)*(1-N61)))</f>
        <v>35393.6414426929</v>
      </c>
      <c r="P61" s="24">
        <f ca="1" t="shared" si="443"/>
        <v>0.336701834078597</v>
      </c>
      <c r="Q61" s="26">
        <f ca="1">IF(P61&lt;=('Ejercicio 3 - TIR'!$D$22-'Ejercicio 3 - TIR'!$C$22)/('Ejercicio 3 - TIR'!$E$22-'Ejercicio 3 - TIR'!$C$22),'Ejercicio 3 - TIR'!$C$22+SQRT(('Ejercicio 3 - TIR'!$E$22-'Ejercicio 3 - TIR'!$C$22)*('Ejercicio 3 - TIR'!$D$22-'Ejercicio 3 - TIR'!$C$22)*P61),'Ejercicio 3 - TIR'!$E$22-SQRT(('Ejercicio 3 - TIR'!$E$22-'Ejercicio 3 - TIR'!$C$22)*('Ejercicio 3 - TIR'!$E$22-'Ejercicio 3 - TIR'!$D$22)*(1-P61)))</f>
        <v>0.144618352937219</v>
      </c>
      <c r="R61" s="24">
        <f ca="1" t="shared" si="443"/>
        <v>0.627748065858688</v>
      </c>
      <c r="S61" s="26">
        <f ca="1">IF(R61&lt;=('Ejercicio 3 - TIR'!$D$23-'Ejercicio 3 - TIR'!$C$23)/('Ejercicio 3 - TIR'!$E$23-'Ejercicio 3 - TIR'!$C$23),'Ejercicio 3 - TIR'!$C$23+SQRT(('Ejercicio 3 - TIR'!$E$23-'Ejercicio 3 - TIR'!$C$23)*('Ejercicio 3 - TIR'!$D$23-'Ejercicio 3 - TIR'!$C$23)*R61),'Ejercicio 3 - TIR'!$E$23-SQRT(('Ejercicio 3 - TIR'!$E$23-'Ejercicio 3 - TIR'!$C$23)*('Ejercicio 3 - TIR'!$E$23-'Ejercicio 3 - TIR'!$D$23)*(1-R61)))</f>
        <v>0.154114608725106</v>
      </c>
      <c r="T61" s="24">
        <f ca="1" t="shared" ref="T61:X61" si="444">RAND()</f>
        <v>0.413430027067004</v>
      </c>
      <c r="U61" s="26">
        <f ca="1">IF(T61&lt;=('Ejercicio 3 - TIR'!$D$24-'Ejercicio 3 - TIR'!$C$24)/('Ejercicio 3 - TIR'!$E$24-'Ejercicio 3 - TIR'!$C$24),'Ejercicio 3 - TIR'!$C$24+SQRT(('Ejercicio 3 - TIR'!$E$24-'Ejercicio 3 - TIR'!$C$24)*('Ejercicio 3 - TIR'!$D$24-'Ejercicio 3 - TIR'!$C$24)*T61),'Ejercicio 3 - TIR'!$E$24-SQRT(('Ejercicio 3 - TIR'!$E$24-'Ejercicio 3 - TIR'!$C$24)*('Ejercicio 3 - TIR'!$E$24-'Ejercicio 3 - TIR'!$D$24)*(1-T61)))</f>
        <v>0.179465285622928</v>
      </c>
      <c r="V61" s="24">
        <f ca="1" t="shared" si="444"/>
        <v>0.448608711885266</v>
      </c>
      <c r="W61" s="26">
        <f ca="1">IF(V61&lt;=('Ejercicio 3 - TIR'!$D$25-'Ejercicio 3 - TIR'!$C$25)/('Ejercicio 3 - TIR'!$E$25-'Ejercicio 3 - TIR'!$C$25),'Ejercicio 3 - TIR'!$C$25+SQRT(('Ejercicio 3 - TIR'!$E$25-'Ejercicio 3 - TIR'!$C$25)*('Ejercicio 3 - TIR'!$D$25-'Ejercicio 3 - TIR'!$C$25)*V61),'Ejercicio 3 - TIR'!$E$25-SQRT(('Ejercicio 3 - TIR'!$E$25-'Ejercicio 3 - TIR'!$C$25)*('Ejercicio 3 - TIR'!$E$25-'Ejercicio 3 - TIR'!$D$25)*(1-V61)))</f>
        <v>0.206069719914374</v>
      </c>
      <c r="X61" s="24">
        <f ca="1" t="shared" si="444"/>
        <v>0.0421817876770294</v>
      </c>
      <c r="Y61" s="26">
        <f ca="1">IF(X61&lt;=('Ejercicio 3 - TIR'!$D$26-'Ejercicio 3 - TIR'!$C$26)/('Ejercicio 3 - TIR'!$E$26-'Ejercicio 3 - TIR'!$C$26),'Ejercicio 3 - TIR'!$C$26+SQRT(('Ejercicio 3 - TIR'!$E$26-'Ejercicio 3 - TIR'!$C$26)*('Ejercicio 3 - TIR'!$D$26-'Ejercicio 3 - TIR'!$C$26)*X61),'Ejercicio 3 - TIR'!$E$26-SQRT(('Ejercicio 3 - TIR'!$E$26-'Ejercicio 3 - TIR'!$C$26)*('Ejercicio 3 - TIR'!$E$26-'Ejercicio 3 - TIR'!$D$26)*(1-X61)))</f>
        <v>0.200671964520555</v>
      </c>
      <c r="Z61" s="24">
        <f ca="1" t="shared" si="4"/>
        <v>1.14461835293722</v>
      </c>
      <c r="AA61" s="24">
        <f ca="1" t="shared" si="5"/>
        <v>1.32102076253971</v>
      </c>
      <c r="AB61" s="24">
        <f ca="1" t="shared" si="6"/>
        <v>1.55809813100272</v>
      </c>
      <c r="AC61" s="24">
        <f ca="1" t="shared" si="7"/>
        <v>1.87917497645756</v>
      </c>
      <c r="AD61" s="24">
        <f ca="1" t="shared" si="8"/>
        <v>2.25627271066117</v>
      </c>
      <c r="AE61" s="23">
        <f ca="1" t="shared" si="9"/>
        <v>4071.15189870139</v>
      </c>
      <c r="AF61" s="23">
        <f ca="1" t="shared" si="10"/>
        <v>4698.57588063023</v>
      </c>
      <c r="AG61" s="23">
        <f ca="1" t="shared" si="11"/>
        <v>5541.80714306854</v>
      </c>
      <c r="AH61" s="23">
        <f ca="1" t="shared" si="12"/>
        <v>6683.80578886014</v>
      </c>
      <c r="AI61" s="23">
        <f ca="1" t="shared" si="13"/>
        <v>8025.05822698457</v>
      </c>
      <c r="AJ61" s="25">
        <f ca="1" t="shared" si="14"/>
        <v>41183.3836105825</v>
      </c>
      <c r="AK61" s="25">
        <f ca="1" t="shared" si="15"/>
        <v>45867.3391045597</v>
      </c>
      <c r="AL61" s="25">
        <f ca="1" t="shared" si="16"/>
        <v>48103.31899818</v>
      </c>
      <c r="AM61" s="25">
        <f ca="1" t="shared" si="17"/>
        <v>75151.9362136172</v>
      </c>
      <c r="AN61" s="25">
        <f ca="1" t="shared" si="18"/>
        <v>79857.7073180742</v>
      </c>
      <c r="AO61" s="25">
        <f ca="1">C61/'Ejercicio 3 - TIR'!$D$7</f>
        <v>18616.5390398962</v>
      </c>
      <c r="AP61" s="25">
        <f ca="1" t="shared" si="19"/>
        <v>22566.8445706863</v>
      </c>
      <c r="AQ61" s="25">
        <f ca="1" t="shared" si="20"/>
        <v>27250.8000646635</v>
      </c>
      <c r="AR61" s="25">
        <f ca="1" t="shared" si="21"/>
        <v>29486.7799582837</v>
      </c>
      <c r="AS61" s="25">
        <f ca="1" t="shared" si="22"/>
        <v>56535.397173721</v>
      </c>
      <c r="AT61" s="25">
        <f ca="1" t="shared" si="23"/>
        <v>61241.168278178</v>
      </c>
      <c r="AU61" s="25">
        <f ca="1">AP61*'Ejercicio 3 - TIR'!$D$5</f>
        <v>11283.4222853431</v>
      </c>
      <c r="AV61" s="25">
        <f ca="1">AQ61*'Ejercicio 3 - TIR'!$D$5</f>
        <v>13625.4000323317</v>
      </c>
      <c r="AW61" s="25">
        <f ca="1">AR61*'Ejercicio 3 - TIR'!$D$5</f>
        <v>14743.3899791419</v>
      </c>
      <c r="AX61" s="25">
        <f ca="1">AS61*'Ejercicio 3 - TIR'!$D$5</f>
        <v>28267.6985868605</v>
      </c>
      <c r="AY61" s="25">
        <f ca="1">AT61*'Ejercicio 3 - TIR'!$D$5</f>
        <v>30620.584139089</v>
      </c>
      <c r="AZ61" s="25">
        <f ca="1" t="shared" ref="AZ61:BD61" si="445">AJ61-AU61-AE61</f>
        <v>25828.809426538</v>
      </c>
      <c r="BA61" s="25">
        <f ca="1" t="shared" si="445"/>
        <v>27543.3631915977</v>
      </c>
      <c r="BB61" s="25">
        <f ca="1" t="shared" si="445"/>
        <v>27818.1218759696</v>
      </c>
      <c r="BC61" s="25">
        <f ca="1" t="shared" si="445"/>
        <v>40200.4318378966</v>
      </c>
      <c r="BD61" s="25">
        <f ca="1" t="shared" si="445"/>
        <v>41212.0649520007</v>
      </c>
      <c r="BE61" s="25">
        <f ca="1" t="shared" ref="BE61:BI61" si="446">AZ61/Z61</f>
        <v>22565.4335877617</v>
      </c>
      <c r="BF61" s="25">
        <f ca="1" t="shared" si="446"/>
        <v>20850.0607807591</v>
      </c>
      <c r="BG61" s="25">
        <f ca="1" t="shared" si="446"/>
        <v>17853.8959276378</v>
      </c>
      <c r="BH61" s="25">
        <f ca="1" t="shared" si="446"/>
        <v>21392.5964008304</v>
      </c>
      <c r="BI61" s="25">
        <f ca="1" t="shared" si="446"/>
        <v>18265.5513038245</v>
      </c>
      <c r="BJ61" s="25">
        <f ca="1" t="shared" si="26"/>
        <v>63516.3431434181</v>
      </c>
      <c r="BK61" s="25">
        <f ca="1" t="shared" si="27"/>
        <v>42003.9890026761</v>
      </c>
      <c r="BL61" s="25">
        <f ca="1" t="shared" si="28"/>
        <v>105520.332146094</v>
      </c>
      <c r="BM61" s="25">
        <f ca="1">BK61*'Ejercicio 3 - TIR'!$D$5</f>
        <v>21001.9945013381</v>
      </c>
      <c r="BN61" s="25">
        <f ca="1" t="shared" si="29"/>
        <v>84518.3376447562</v>
      </c>
      <c r="BO61" s="25">
        <f ca="1" t="shared" si="30"/>
        <v>37459.273981109</v>
      </c>
      <c r="BP61" s="25">
        <f ca="1" t="shared" si="31"/>
        <v>-121233.699660642</v>
      </c>
      <c r="BQ61" s="25">
        <f ca="1" t="shared" ref="BQ61:BT61" si="447">BE61</f>
        <v>22565.4335877617</v>
      </c>
      <c r="BR61" s="25">
        <f ca="1" t="shared" si="447"/>
        <v>20850.0607807591</v>
      </c>
      <c r="BS61" s="25">
        <f ca="1" t="shared" si="447"/>
        <v>17853.8959276378</v>
      </c>
      <c r="BT61" s="25">
        <f ca="1" t="shared" si="447"/>
        <v>21392.5964008304</v>
      </c>
      <c r="BU61" s="25">
        <f ca="1" t="shared" si="33"/>
        <v>55724.8252849335</v>
      </c>
      <c r="BV61" s="27">
        <f ca="1" t="shared" si="34"/>
        <v>3.92434123482408</v>
      </c>
    </row>
    <row r="62" ht="15" customHeight="1" spans="1:74">
      <c r="A62" s="23">
        <v>61</v>
      </c>
      <c r="B62" s="24">
        <f ca="1" t="shared" ref="B62:F62" si="448">RAND()</f>
        <v>0.366353734670232</v>
      </c>
      <c r="C62" s="25">
        <f ca="1">IF(B62&lt;=('Ejercicio 3 - TIR'!$D$13-'Ejercicio 3 - TIR'!$C$13)/('Ejercicio 3 - TIR'!$E$13-'Ejercicio 3 - TIR'!$C$13),'Ejercicio 3 - TIR'!$C$13+SQRT(('Ejercicio 3 - TIR'!$E$13-'Ejercicio 3 - TIR'!$C$13)*('Ejercicio 3 - TIR'!$D$13-'Ejercicio 3 - TIR'!$C$13)*B62),'Ejercicio 3 - TIR'!$E$13-SQRT(('Ejercicio 3 - TIR'!$E$13-'Ejercicio 3 - TIR'!$C$13)*('Ejercicio 3 - TIR'!$E$13-'Ejercicio 3 - TIR'!$D$13)*(1-B62)))</f>
        <v>72425.0925949747</v>
      </c>
      <c r="D62" s="24">
        <f ca="1" t="shared" si="448"/>
        <v>0.540902212438316</v>
      </c>
      <c r="E62" s="25">
        <f ca="1">IF(D62&lt;=('Ejercicio 3 - TIR'!$D$14-'Ejercicio 3 - TIR'!$C$14)/('Ejercicio 3 - TIR'!$E$14-'Ejercicio 3 - TIR'!$C$14),'Ejercicio 3 - TIR'!$C$14+SQRT(('Ejercicio 3 - TIR'!$E$14-'Ejercicio 3 - TIR'!$C$14)*('Ejercicio 3 - TIR'!$D$14-'Ejercicio 3 - TIR'!$C$14)*D62),'Ejercicio 3 - TIR'!$E$14-SQRT(('Ejercicio 3 - TIR'!$E$14-'Ejercicio 3 - TIR'!$C$14)*('Ejercicio 3 - TIR'!$E$14-'Ejercicio 3 - TIR'!$D$14)*(1-D62)))</f>
        <v>31701.5261563193</v>
      </c>
      <c r="F62" s="24">
        <f ca="1" t="shared" si="448"/>
        <v>0.387847551240579</v>
      </c>
      <c r="G62" s="25">
        <f ca="1">IF(F62&lt;=('Ejercicio 3 - TIR'!$D$18-'Ejercicio 3 - TIR'!$C$18)/('Ejercicio 3 - TIR'!$E$18-'Ejercicio 3 - TIR'!$C$18),'Ejercicio 3 - TIR'!$C$18+SQRT(('Ejercicio 3 - TIR'!$E$18-'Ejercicio 3 - TIR'!$C$18)*('Ejercicio 3 - TIR'!$D$18-'Ejercicio 3 - TIR'!$C$18)*F62),'Ejercicio 3 - TIR'!$E$18-SQRT(('Ejercicio 3 - TIR'!$E$18-'Ejercicio 3 - TIR'!$C$18)*('Ejercicio 3 - TIR'!$E$18-'Ejercicio 3 - TIR'!$D$18)*(1-F62)))</f>
        <v>37627.3935709446</v>
      </c>
      <c r="H62" s="24">
        <f ca="1" t="shared" ref="H62:L62" si="449">RAND()</f>
        <v>0.340989945413883</v>
      </c>
      <c r="I62" s="25">
        <f ca="1">IF(H62&lt;=('Ejercicio 3 - TIR'!$D$18-'Ejercicio 3 - TIR'!$C$18)/('Ejercicio 3 - TIR'!$E$18-'Ejercicio 3 - TIR'!$C$18),'Ejercicio 3 - TIR'!$C$18+SQRT(('Ejercicio 3 - TIR'!$E$18-'Ejercicio 3 - TIR'!$C$18)*('Ejercicio 3 - TIR'!$D$18-'Ejercicio 3 - TIR'!$C$18)*H62),'Ejercicio 3 - TIR'!$E$18-SQRT(('Ejercicio 3 - TIR'!$E$18-'Ejercicio 3 - TIR'!$C$18)*('Ejercicio 3 - TIR'!$E$18-'Ejercicio 3 - TIR'!$D$18)*(1-H62)))</f>
        <v>37151.817378267</v>
      </c>
      <c r="J62" s="24">
        <f ca="1" t="shared" si="449"/>
        <v>0.902055547843049</v>
      </c>
      <c r="K62" s="25">
        <f ca="1">IF(J62&lt;=('Ejercicio 3 - TIR'!$D$18-'Ejercicio 3 - TIR'!$C$18)/('Ejercicio 3 - TIR'!$E$18-'Ejercicio 3 - TIR'!$C$18),'Ejercicio 3 - TIR'!$C$18+SQRT(('Ejercicio 3 - TIR'!$E$18-'Ejercicio 3 - TIR'!$C$18)*('Ejercicio 3 - TIR'!$D$18-'Ejercicio 3 - TIR'!$C$18)*J62),'Ejercicio 3 - TIR'!$E$18-SQRT(('Ejercicio 3 - TIR'!$E$18-'Ejercicio 3 - TIR'!$C$18)*('Ejercicio 3 - TIR'!$E$18-'Ejercicio 3 - TIR'!$D$18)*(1-J62)))</f>
        <v>42289.6801089592</v>
      </c>
      <c r="L62" s="24">
        <f ca="1" t="shared" si="449"/>
        <v>0.845887742340432</v>
      </c>
      <c r="M62" s="25">
        <f ca="1">IF(L62&lt;=('Ejercicio 3 - TIR'!$D$18-'Ejercicio 3 - TIR'!$C$18)/('Ejercicio 3 - TIR'!$E$18-'Ejercicio 3 - TIR'!$C$18),'Ejercicio 3 - TIR'!$C$18+SQRT(('Ejercicio 3 - TIR'!$E$18-'Ejercicio 3 - TIR'!$C$18)*('Ejercicio 3 - TIR'!$D$18-'Ejercicio 3 - TIR'!$C$18)*L62),'Ejercicio 3 - TIR'!$E$18-SQRT(('Ejercicio 3 - TIR'!$E$18-'Ejercicio 3 - TIR'!$C$18)*('Ejercicio 3 - TIR'!$E$18-'Ejercicio 3 - TIR'!$D$18)*(1-L62)))</f>
        <v>41600.2324602309</v>
      </c>
      <c r="N62" s="24">
        <f ca="1" t="shared" ref="N62:R62" si="450">RAND()</f>
        <v>0.712781850975417</v>
      </c>
      <c r="O62" s="25">
        <f ca="1">IF(N62&lt;=('Ejercicio 3 - TIR'!$D$18-'Ejercicio 3 - TIR'!$C$18)/('Ejercicio 3 - TIR'!$E$18-'Ejercicio 3 - TIR'!$C$18),'Ejercicio 3 - TIR'!$C$18+SQRT(('Ejercicio 3 - TIR'!$E$18-'Ejercicio 3 - TIR'!$C$18)*('Ejercicio 3 - TIR'!$D$18-'Ejercicio 3 - TIR'!$C$18)*N62),'Ejercicio 3 - TIR'!$E$18-SQRT(('Ejercicio 3 - TIR'!$E$18-'Ejercicio 3 - TIR'!$C$18)*('Ejercicio 3 - TIR'!$E$18-'Ejercicio 3 - TIR'!$D$18)*(1-N62)))</f>
        <v>40358.7328048427</v>
      </c>
      <c r="P62" s="24">
        <f ca="1" t="shared" si="450"/>
        <v>0.175271023151207</v>
      </c>
      <c r="Q62" s="26">
        <f ca="1">IF(P62&lt;=('Ejercicio 3 - TIR'!$D$22-'Ejercicio 3 - TIR'!$C$22)/('Ejercicio 3 - TIR'!$E$22-'Ejercicio 3 - TIR'!$C$22),'Ejercicio 3 - TIR'!$C$22+SQRT(('Ejercicio 3 - TIR'!$E$22-'Ejercicio 3 - TIR'!$C$22)*('Ejercicio 3 - TIR'!$D$22-'Ejercicio 3 - TIR'!$C$22)*P62),'Ejercicio 3 - TIR'!$E$22-SQRT(('Ejercicio 3 - TIR'!$E$22-'Ejercicio 3 - TIR'!$C$22)*('Ejercicio 3 - TIR'!$E$22-'Ejercicio 3 - TIR'!$D$22)*(1-P62)))</f>
        <v>0.137761977414471</v>
      </c>
      <c r="R62" s="24">
        <f ca="1" t="shared" si="450"/>
        <v>0.432941393514763</v>
      </c>
      <c r="S62" s="26">
        <f ca="1">IF(R62&lt;=('Ejercicio 3 - TIR'!$D$23-'Ejercicio 3 - TIR'!$C$23)/('Ejercicio 3 - TIR'!$E$23-'Ejercicio 3 - TIR'!$C$23),'Ejercicio 3 - TIR'!$C$23+SQRT(('Ejercicio 3 - TIR'!$E$23-'Ejercicio 3 - TIR'!$C$23)*('Ejercicio 3 - TIR'!$D$23-'Ejercicio 3 - TIR'!$C$23)*R62),'Ejercicio 3 - TIR'!$E$23-SQRT(('Ejercicio 3 - TIR'!$E$23-'Ejercicio 3 - TIR'!$C$23)*('Ejercicio 3 - TIR'!$E$23-'Ejercicio 3 - TIR'!$D$23)*(1-R62)))</f>
        <v>0.147915846903266</v>
      </c>
      <c r="T62" s="24">
        <f ca="1" t="shared" ref="T62:X62" si="451">RAND()</f>
        <v>0.566318254703903</v>
      </c>
      <c r="U62" s="26">
        <f ca="1">IF(T62&lt;=('Ejercicio 3 - TIR'!$D$24-'Ejercicio 3 - TIR'!$C$24)/('Ejercicio 3 - TIR'!$E$24-'Ejercicio 3 - TIR'!$C$24),'Ejercicio 3 - TIR'!$C$24+SQRT(('Ejercicio 3 - TIR'!$E$24-'Ejercicio 3 - TIR'!$C$24)*('Ejercicio 3 - TIR'!$D$24-'Ejercicio 3 - TIR'!$C$24)*T62),'Ejercicio 3 - TIR'!$E$24-SQRT(('Ejercicio 3 - TIR'!$E$24-'Ejercicio 3 - TIR'!$C$24)*('Ejercicio 3 - TIR'!$E$24-'Ejercicio 3 - TIR'!$D$24)*(1-T62)))</f>
        <v>0.185153064886147</v>
      </c>
      <c r="V62" s="24">
        <f ca="1" t="shared" si="451"/>
        <v>0.970031826482508</v>
      </c>
      <c r="W62" s="26">
        <f ca="1">IF(V62&lt;=('Ejercicio 3 - TIR'!$D$25-'Ejercicio 3 - TIR'!$C$25)/('Ejercicio 3 - TIR'!$E$25-'Ejercicio 3 - TIR'!$C$25),'Ejercicio 3 - TIR'!$C$25+SQRT(('Ejercicio 3 - TIR'!$E$25-'Ejercicio 3 - TIR'!$C$25)*('Ejercicio 3 - TIR'!$D$25-'Ejercicio 3 - TIR'!$C$25)*V62),'Ejercicio 3 - TIR'!$E$25-SQRT(('Ejercicio 3 - TIR'!$E$25-'Ejercicio 3 - TIR'!$C$25)*('Ejercicio 3 - TIR'!$E$25-'Ejercicio 3 - TIR'!$D$25)*(1-V62)))</f>
        <v>0.239758486083043</v>
      </c>
      <c r="X62" s="24">
        <f ca="1" t="shared" si="451"/>
        <v>0.251135423133552</v>
      </c>
      <c r="Y62" s="26">
        <f ca="1">IF(X62&lt;=('Ejercicio 3 - TIR'!$D$26-'Ejercicio 3 - TIR'!$C$26)/('Ejercicio 3 - TIR'!$E$26-'Ejercicio 3 - TIR'!$C$26),'Ejercicio 3 - TIR'!$C$26+SQRT(('Ejercicio 3 - TIR'!$E$26-'Ejercicio 3 - TIR'!$C$26)*('Ejercicio 3 - TIR'!$D$26-'Ejercicio 3 - TIR'!$C$26)*X62),'Ejercicio 3 - TIR'!$E$26-SQRT(('Ejercicio 3 - TIR'!$E$26-'Ejercicio 3 - TIR'!$C$26)*('Ejercicio 3 - TIR'!$E$26-'Ejercicio 3 - TIR'!$D$26)*(1-X62)))</f>
        <v>0.216039693593831</v>
      </c>
      <c r="Z62" s="24">
        <f ca="1" t="shared" si="4"/>
        <v>1.13776197741447</v>
      </c>
      <c r="AA62" s="24">
        <f ca="1" t="shared" si="5"/>
        <v>1.30605500387807</v>
      </c>
      <c r="AB62" s="24">
        <f ca="1" t="shared" si="6"/>
        <v>1.54787509075598</v>
      </c>
      <c r="AC62" s="24">
        <f ca="1" t="shared" si="7"/>
        <v>1.91899127916129</v>
      </c>
      <c r="AD62" s="24">
        <f ca="1" t="shared" si="8"/>
        <v>2.33356956712052</v>
      </c>
      <c r="AE62" s="23">
        <f ca="1" t="shared" si="9"/>
        <v>4367.26493035112</v>
      </c>
      <c r="AF62" s="23">
        <f ca="1" t="shared" si="10"/>
        <v>5013.25262117493</v>
      </c>
      <c r="AG62" s="23">
        <f ca="1" t="shared" si="11"/>
        <v>5941.47170903398</v>
      </c>
      <c r="AH62" s="23">
        <f ca="1" t="shared" si="12"/>
        <v>7365.9899710972</v>
      </c>
      <c r="AI62" s="23">
        <f ca="1" t="shared" si="13"/>
        <v>8957.33618746827</v>
      </c>
      <c r="AJ62" s="25">
        <f ca="1" t="shared" si="14"/>
        <v>42811.0177142305</v>
      </c>
      <c r="AK62" s="25">
        <f ca="1" t="shared" si="15"/>
        <v>48522.3169900498</v>
      </c>
      <c r="AL62" s="25">
        <f ca="1" t="shared" si="16"/>
        <v>65459.1424366966</v>
      </c>
      <c r="AM62" s="25">
        <f ca="1" t="shared" si="17"/>
        <v>79830.4833022654</v>
      </c>
      <c r="AN62" s="25">
        <f ca="1" t="shared" si="18"/>
        <v>94179.9106409296</v>
      </c>
      <c r="AO62" s="25">
        <f ca="1">C62/'Ejercicio 3 - TIR'!$D$7</f>
        <v>14485.0185189949</v>
      </c>
      <c r="AP62" s="25">
        <f ca="1" t="shared" si="19"/>
        <v>28325.9991952355</v>
      </c>
      <c r="AQ62" s="25">
        <f ca="1" t="shared" si="20"/>
        <v>34037.2984710548</v>
      </c>
      <c r="AR62" s="25">
        <f ca="1" t="shared" si="21"/>
        <v>50974.1239177017</v>
      </c>
      <c r="AS62" s="25">
        <f ca="1" t="shared" si="22"/>
        <v>65345.4647832704</v>
      </c>
      <c r="AT62" s="25">
        <f ca="1" t="shared" si="23"/>
        <v>79694.8921219347</v>
      </c>
      <c r="AU62" s="25">
        <f ca="1">AP62*'Ejercicio 3 - TIR'!$D$5</f>
        <v>14162.9995976178</v>
      </c>
      <c r="AV62" s="25">
        <f ca="1">AQ62*'Ejercicio 3 - TIR'!$D$5</f>
        <v>17018.6492355274</v>
      </c>
      <c r="AW62" s="25">
        <f ca="1">AR62*'Ejercicio 3 - TIR'!$D$5</f>
        <v>25487.0619588508</v>
      </c>
      <c r="AX62" s="25">
        <f ca="1">AS62*'Ejercicio 3 - TIR'!$D$5</f>
        <v>32672.7323916352</v>
      </c>
      <c r="AY62" s="25">
        <f ca="1">AT62*'Ejercicio 3 - TIR'!$D$5</f>
        <v>39847.4460609673</v>
      </c>
      <c r="AZ62" s="25">
        <f ca="1" t="shared" ref="AZ62:BD62" si="452">AJ62-AU62-AE62</f>
        <v>24280.7531862616</v>
      </c>
      <c r="BA62" s="25">
        <f ca="1" t="shared" si="452"/>
        <v>26490.4151333474</v>
      </c>
      <c r="BB62" s="25">
        <f ca="1" t="shared" si="452"/>
        <v>34030.6087688118</v>
      </c>
      <c r="BC62" s="25">
        <f ca="1" t="shared" si="452"/>
        <v>39791.760939533</v>
      </c>
      <c r="BD62" s="25">
        <f ca="1" t="shared" si="452"/>
        <v>45375.128392494</v>
      </c>
      <c r="BE62" s="25">
        <f ca="1" t="shared" ref="BE62:BI62" si="453">AZ62/Z62</f>
        <v>21340.8020906436</v>
      </c>
      <c r="BF62" s="25">
        <f ca="1" t="shared" si="453"/>
        <v>20282.7714412406</v>
      </c>
      <c r="BG62" s="25">
        <f ca="1" t="shared" si="453"/>
        <v>21985.3714114563</v>
      </c>
      <c r="BH62" s="25">
        <f ca="1" t="shared" si="453"/>
        <v>20735.7695533272</v>
      </c>
      <c r="BI62" s="25">
        <f ca="1" t="shared" si="453"/>
        <v>19444.5149747492</v>
      </c>
      <c r="BJ62" s="25">
        <f ca="1" t="shared" si="26"/>
        <v>73977.716669662</v>
      </c>
      <c r="BK62" s="25">
        <f ca="1" t="shared" si="27"/>
        <v>33801.7983951038</v>
      </c>
      <c r="BL62" s="25">
        <f ca="1" t="shared" si="28"/>
        <v>107779.515064766</v>
      </c>
      <c r="BM62" s="25">
        <f ca="1">BK62*'Ejercicio 3 - TIR'!$D$5</f>
        <v>16900.8991975519</v>
      </c>
      <c r="BN62" s="25">
        <f ca="1" t="shared" si="29"/>
        <v>90878.6158672139</v>
      </c>
      <c r="BO62" s="25">
        <f ca="1" t="shared" si="30"/>
        <v>38944.0354158168</v>
      </c>
      <c r="BP62" s="25">
        <f ca="1" t="shared" si="31"/>
        <v>-104126.618751294</v>
      </c>
      <c r="BQ62" s="25">
        <f ca="1" t="shared" ref="BQ62:BT62" si="454">BE62</f>
        <v>21340.8020906436</v>
      </c>
      <c r="BR62" s="25">
        <f ca="1" t="shared" si="454"/>
        <v>20282.7714412406</v>
      </c>
      <c r="BS62" s="25">
        <f ca="1" t="shared" si="454"/>
        <v>21985.3714114563</v>
      </c>
      <c r="BT62" s="25">
        <f ca="1" t="shared" si="454"/>
        <v>20735.7695533272</v>
      </c>
      <c r="BU62" s="25">
        <f ca="1" t="shared" si="33"/>
        <v>58388.5503905659</v>
      </c>
      <c r="BV62" s="27">
        <f ca="1" t="shared" si="34"/>
        <v>9.67035734274437</v>
      </c>
    </row>
    <row r="63" ht="15" customHeight="1" spans="1:74">
      <c r="A63" s="23">
        <v>62</v>
      </c>
      <c r="B63" s="24">
        <f ca="1" t="shared" ref="B63:F63" si="455">RAND()</f>
        <v>0.920844169962613</v>
      </c>
      <c r="C63" s="25">
        <f ca="1">IF(B63&lt;=('Ejercicio 3 - TIR'!$D$13-'Ejercicio 3 - TIR'!$C$13)/('Ejercicio 3 - TIR'!$E$13-'Ejercicio 3 - TIR'!$C$13),'Ejercicio 3 - TIR'!$C$13+SQRT(('Ejercicio 3 - TIR'!$E$13-'Ejercicio 3 - TIR'!$C$13)*('Ejercicio 3 - TIR'!$D$13-'Ejercicio 3 - TIR'!$C$13)*B63),'Ejercicio 3 - TIR'!$E$13-SQRT(('Ejercicio 3 - TIR'!$E$13-'Ejercicio 3 - TIR'!$C$13)*('Ejercicio 3 - TIR'!$E$13-'Ejercicio 3 - TIR'!$D$13)*(1-B63)))</f>
        <v>90253.872766844</v>
      </c>
      <c r="D63" s="24">
        <f ca="1" t="shared" si="455"/>
        <v>0.960872638104914</v>
      </c>
      <c r="E63" s="25">
        <f ca="1">IF(D63&lt;=('Ejercicio 3 - TIR'!$D$14-'Ejercicio 3 - TIR'!$C$14)/('Ejercicio 3 - TIR'!$E$14-'Ejercicio 3 - TIR'!$C$14),'Ejercicio 3 - TIR'!$C$14+SQRT(('Ejercicio 3 - TIR'!$E$14-'Ejercicio 3 - TIR'!$C$14)*('Ejercicio 3 - TIR'!$D$14-'Ejercicio 3 - TIR'!$C$14)*D63),'Ejercicio 3 - TIR'!$E$14-SQRT(('Ejercicio 3 - TIR'!$E$14-'Ejercicio 3 - TIR'!$C$14)*('Ejercicio 3 - TIR'!$E$14-'Ejercicio 3 - TIR'!$D$14)*(1-D63)))</f>
        <v>37577.3765698601</v>
      </c>
      <c r="F63" s="24">
        <f ca="1" t="shared" si="455"/>
        <v>0.908210875491593</v>
      </c>
      <c r="G63" s="25">
        <f ca="1">IF(F63&lt;=('Ejercicio 3 - TIR'!$D$18-'Ejercicio 3 - TIR'!$C$18)/('Ejercicio 3 - TIR'!$E$18-'Ejercicio 3 - TIR'!$C$18),'Ejercicio 3 - TIR'!$C$18+SQRT(('Ejercicio 3 - TIR'!$E$18-'Ejercicio 3 - TIR'!$C$18)*('Ejercicio 3 - TIR'!$D$18-'Ejercicio 3 - TIR'!$C$18)*F63),'Ejercicio 3 - TIR'!$E$18-SQRT(('Ejercicio 3 - TIR'!$E$18-'Ejercicio 3 - TIR'!$C$18)*('Ejercicio 3 - TIR'!$E$18-'Ejercicio 3 - TIR'!$D$18)*(1-F63)))</f>
        <v>42376.2270795416</v>
      </c>
      <c r="H63" s="24">
        <f ca="1" t="shared" ref="H63:L63" si="456">RAND()</f>
        <v>0.666225257690756</v>
      </c>
      <c r="I63" s="25">
        <f ca="1">IF(H63&lt;=('Ejercicio 3 - TIR'!$D$18-'Ejercicio 3 - TIR'!$C$18)/('Ejercicio 3 - TIR'!$E$18-'Ejercicio 3 - TIR'!$C$18),'Ejercicio 3 - TIR'!$C$18+SQRT(('Ejercicio 3 - TIR'!$E$18-'Ejercicio 3 - TIR'!$C$18)*('Ejercicio 3 - TIR'!$D$18-'Ejercicio 3 - TIR'!$C$18)*H63),'Ejercicio 3 - TIR'!$E$18-SQRT(('Ejercicio 3 - TIR'!$E$18-'Ejercicio 3 - TIR'!$C$18)*('Ejercicio 3 - TIR'!$E$18-'Ejercicio 3 - TIR'!$D$18)*(1-H63)))</f>
        <v>39996.6888845064</v>
      </c>
      <c r="J63" s="24">
        <f ca="1" t="shared" si="456"/>
        <v>0.180712258050304</v>
      </c>
      <c r="K63" s="25">
        <f ca="1">IF(J63&lt;=('Ejercicio 3 - TIR'!$D$18-'Ejercicio 3 - TIR'!$C$18)/('Ejercicio 3 - TIR'!$E$18-'Ejercicio 3 - TIR'!$C$18),'Ejercicio 3 - TIR'!$C$18+SQRT(('Ejercicio 3 - TIR'!$E$18-'Ejercicio 3 - TIR'!$C$18)*('Ejercicio 3 - TIR'!$D$18-'Ejercicio 3 - TIR'!$C$18)*J63),'Ejercicio 3 - TIR'!$E$18-SQRT(('Ejercicio 3 - TIR'!$E$18-'Ejercicio 3 - TIR'!$C$18)*('Ejercicio 3 - TIR'!$E$18-'Ejercicio 3 - TIR'!$D$18)*(1-J63)))</f>
        <v>35206.4228321896</v>
      </c>
      <c r="L63" s="24">
        <f ca="1" t="shared" si="456"/>
        <v>0.753618720470232</v>
      </c>
      <c r="M63" s="25">
        <f ca="1">IF(L63&lt;=('Ejercicio 3 - TIR'!$D$18-'Ejercicio 3 - TIR'!$C$18)/('Ejercicio 3 - TIR'!$E$18-'Ejercicio 3 - TIR'!$C$18),'Ejercicio 3 - TIR'!$C$18+SQRT(('Ejercicio 3 - TIR'!$E$18-'Ejercicio 3 - TIR'!$C$18)*('Ejercicio 3 - TIR'!$D$18-'Ejercicio 3 - TIR'!$C$18)*L63),'Ejercicio 3 - TIR'!$E$18-SQRT(('Ejercicio 3 - TIR'!$E$18-'Ejercicio 3 - TIR'!$C$18)*('Ejercicio 3 - TIR'!$E$18-'Ejercicio 3 - TIR'!$D$18)*(1-L63)))</f>
        <v>40701.3262551419</v>
      </c>
      <c r="N63" s="24">
        <f ca="1" t="shared" ref="N63:R63" si="457">RAND()</f>
        <v>0.698225249351856</v>
      </c>
      <c r="O63" s="25">
        <f ca="1">IF(N63&lt;=('Ejercicio 3 - TIR'!$D$18-'Ejercicio 3 - TIR'!$C$18)/('Ejercicio 3 - TIR'!$E$18-'Ejercicio 3 - TIR'!$C$18),'Ejercicio 3 - TIR'!$C$18+SQRT(('Ejercicio 3 - TIR'!$E$18-'Ejercicio 3 - TIR'!$C$18)*('Ejercicio 3 - TIR'!$D$18-'Ejercicio 3 - TIR'!$C$18)*N63),'Ejercicio 3 - TIR'!$E$18-SQRT(('Ejercicio 3 - TIR'!$E$18-'Ejercicio 3 - TIR'!$C$18)*('Ejercicio 3 - TIR'!$E$18-'Ejercicio 3 - TIR'!$D$18)*(1-N63)))</f>
        <v>40242.5735635103</v>
      </c>
      <c r="P63" s="24">
        <f ca="1" t="shared" si="457"/>
        <v>0.264358497143451</v>
      </c>
      <c r="Q63" s="26">
        <f ca="1">IF(P63&lt;=('Ejercicio 3 - TIR'!$D$22-'Ejercicio 3 - TIR'!$C$22)/('Ejercicio 3 - TIR'!$E$22-'Ejercicio 3 - TIR'!$C$22),'Ejercicio 3 - TIR'!$C$22+SQRT(('Ejercicio 3 - TIR'!$E$22-'Ejercicio 3 - TIR'!$C$22)*('Ejercicio 3 - TIR'!$D$22-'Ejercicio 3 - TIR'!$C$22)*P63),'Ejercicio 3 - TIR'!$E$22-SQRT(('Ejercicio 3 - TIR'!$E$22-'Ejercicio 3 - TIR'!$C$22)*('Ejercicio 3 - TIR'!$E$22-'Ejercicio 3 - TIR'!$D$22)*(1-P63)))</f>
        <v>0.141813878491873</v>
      </c>
      <c r="R63" s="24">
        <f ca="1" t="shared" si="457"/>
        <v>0.36051044797</v>
      </c>
      <c r="S63" s="26">
        <f ca="1">IF(R63&lt;=('Ejercicio 3 - TIR'!$D$23-'Ejercicio 3 - TIR'!$C$23)/('Ejercicio 3 - TIR'!$E$23-'Ejercicio 3 - TIR'!$C$23),'Ejercicio 3 - TIR'!$C$23+SQRT(('Ejercicio 3 - TIR'!$E$23-'Ejercicio 3 - TIR'!$C$23)*('Ejercicio 3 - TIR'!$D$23-'Ejercicio 3 - TIR'!$C$23)*R63),'Ejercicio 3 - TIR'!$E$23-SQRT(('Ejercicio 3 - TIR'!$E$23-'Ejercicio 3 - TIR'!$C$23)*('Ejercicio 3 - TIR'!$E$23-'Ejercicio 3 - TIR'!$D$23)*(1-R63)))</f>
        <v>0.145473884791017</v>
      </c>
      <c r="T63" s="24">
        <f ca="1" t="shared" ref="T63:X63" si="458">RAND()</f>
        <v>0.658909856556013</v>
      </c>
      <c r="U63" s="26">
        <f ca="1">IF(T63&lt;=('Ejercicio 3 - TIR'!$D$24-'Ejercicio 3 - TIR'!$C$24)/('Ejercicio 3 - TIR'!$E$24-'Ejercicio 3 - TIR'!$C$24),'Ejercicio 3 - TIR'!$C$24+SQRT(('Ejercicio 3 - TIR'!$E$24-'Ejercicio 3 - TIR'!$C$24)*('Ejercicio 3 - TIR'!$D$24-'Ejercicio 3 - TIR'!$C$24)*T63),'Ejercicio 3 - TIR'!$E$24-SQRT(('Ejercicio 3 - TIR'!$E$24-'Ejercicio 3 - TIR'!$C$24)*('Ejercicio 3 - TIR'!$E$24-'Ejercicio 3 - TIR'!$D$24)*(1-T63)))</f>
        <v>0.189096077892229</v>
      </c>
      <c r="V63" s="24">
        <f ca="1" t="shared" si="458"/>
        <v>0.388164085968609</v>
      </c>
      <c r="W63" s="26">
        <f ca="1">IF(V63&lt;=('Ejercicio 3 - TIR'!$D$25-'Ejercicio 3 - TIR'!$C$25)/('Ejercicio 3 - TIR'!$E$25-'Ejercicio 3 - TIR'!$C$25),'Ejercicio 3 - TIR'!$C$25+SQRT(('Ejercicio 3 - TIR'!$E$25-'Ejercicio 3 - TIR'!$C$25)*('Ejercicio 3 - TIR'!$D$25-'Ejercicio 3 - TIR'!$C$25)*V63),'Ejercicio 3 - TIR'!$E$25-SQRT(('Ejercicio 3 - TIR'!$E$25-'Ejercicio 3 - TIR'!$C$25)*('Ejercicio 3 - TIR'!$E$25-'Ejercicio 3 - TIR'!$D$25)*(1-V63)))</f>
        <v>0.203724458953894</v>
      </c>
      <c r="X63" s="24">
        <f ca="1" t="shared" si="458"/>
        <v>0.848855101503995</v>
      </c>
      <c r="Y63" s="26">
        <f ca="1">IF(X63&lt;=('Ejercicio 3 - TIR'!$D$26-'Ejercicio 3 - TIR'!$C$26)/('Ejercicio 3 - TIR'!$E$26-'Ejercicio 3 - TIR'!$C$26),'Ejercicio 3 - TIR'!$C$26+SQRT(('Ejercicio 3 - TIR'!$E$26-'Ejercicio 3 - TIR'!$C$26)*('Ejercicio 3 - TIR'!$D$26-'Ejercicio 3 - TIR'!$C$26)*X63),'Ejercicio 3 - TIR'!$E$26-SQRT(('Ejercicio 3 - TIR'!$E$26-'Ejercicio 3 - TIR'!$C$26)*('Ejercicio 3 - TIR'!$E$26-'Ejercicio 3 - TIR'!$D$26)*(1-X63)))</f>
        <v>0.251431092917677</v>
      </c>
      <c r="Z63" s="24">
        <f ca="1" t="shared" si="4"/>
        <v>1.14181387849187</v>
      </c>
      <c r="AA63" s="24">
        <f ca="1" t="shared" si="5"/>
        <v>1.30791797910438</v>
      </c>
      <c r="AB63" s="24">
        <f ca="1" t="shared" si="6"/>
        <v>1.55524013915775</v>
      </c>
      <c r="AC63" s="24">
        <f ca="1" t="shared" si="7"/>
        <v>1.87208059505105</v>
      </c>
      <c r="AD63" s="24">
        <f ca="1" t="shared" si="8"/>
        <v>2.3427798650947</v>
      </c>
      <c r="AE63" s="23">
        <f ca="1" t="shared" si="9"/>
        <v>5328.99351492151</v>
      </c>
      <c r="AF63" s="23">
        <f ca="1" t="shared" si="10"/>
        <v>6104.22290356327</v>
      </c>
      <c r="AG63" s="23">
        <f ca="1" t="shared" si="11"/>
        <v>7258.507513207</v>
      </c>
      <c r="AH63" s="23">
        <f ca="1" t="shared" si="12"/>
        <v>8737.24302914787</v>
      </c>
      <c r="AI63" s="23">
        <f ca="1" t="shared" si="13"/>
        <v>10934.0575930539</v>
      </c>
      <c r="AJ63" s="25">
        <f ca="1" t="shared" si="14"/>
        <v>48385.7641975438</v>
      </c>
      <c r="AK63" s="25">
        <f ca="1" t="shared" si="15"/>
        <v>52312.3884966904</v>
      </c>
      <c r="AL63" s="25">
        <f ca="1" t="shared" si="16"/>
        <v>54754.4419447813</v>
      </c>
      <c r="AM63" s="25">
        <f ca="1" t="shared" si="17"/>
        <v>76196.1630750927</v>
      </c>
      <c r="AN63" s="25">
        <f ca="1" t="shared" si="18"/>
        <v>94279.4910641844</v>
      </c>
      <c r="AO63" s="25">
        <f ca="1">C63/'Ejercicio 3 - TIR'!$D$7</f>
        <v>18050.7745533688</v>
      </c>
      <c r="AP63" s="25">
        <f ca="1" t="shared" si="19"/>
        <v>30334.989644175</v>
      </c>
      <c r="AQ63" s="25">
        <f ca="1" t="shared" si="20"/>
        <v>34261.6139433216</v>
      </c>
      <c r="AR63" s="25">
        <f ca="1" t="shared" si="21"/>
        <v>36703.6673914125</v>
      </c>
      <c r="AS63" s="25">
        <f ca="1" t="shared" si="22"/>
        <v>58145.3885217239</v>
      </c>
      <c r="AT63" s="25">
        <f ca="1" t="shared" si="23"/>
        <v>76228.7165108156</v>
      </c>
      <c r="AU63" s="25">
        <f ca="1">AP63*'Ejercicio 3 - TIR'!$D$5</f>
        <v>15167.4948220875</v>
      </c>
      <c r="AV63" s="25">
        <f ca="1">AQ63*'Ejercicio 3 - TIR'!$D$5</f>
        <v>17130.8069716608</v>
      </c>
      <c r="AW63" s="25">
        <f ca="1">AR63*'Ejercicio 3 - TIR'!$D$5</f>
        <v>18351.8336957063</v>
      </c>
      <c r="AX63" s="25">
        <f ca="1">AS63*'Ejercicio 3 - TIR'!$D$5</f>
        <v>29072.694260862</v>
      </c>
      <c r="AY63" s="25">
        <f ca="1">AT63*'Ejercicio 3 - TIR'!$D$5</f>
        <v>38114.3582554078</v>
      </c>
      <c r="AZ63" s="25">
        <f ca="1" t="shared" ref="AZ63:BD63" si="459">AJ63-AU63-AE63</f>
        <v>27889.2758605348</v>
      </c>
      <c r="BA63" s="25">
        <f ca="1" t="shared" si="459"/>
        <v>29077.3586214663</v>
      </c>
      <c r="BB63" s="25">
        <f ca="1" t="shared" si="459"/>
        <v>29144.1007358681</v>
      </c>
      <c r="BC63" s="25">
        <f ca="1" t="shared" si="459"/>
        <v>38386.2257850829</v>
      </c>
      <c r="BD63" s="25">
        <f ca="1" t="shared" si="459"/>
        <v>45231.0752157228</v>
      </c>
      <c r="BE63" s="25">
        <f ca="1" t="shared" ref="BE63:BI63" si="460">AZ63/Z63</f>
        <v>24425.4132708313</v>
      </c>
      <c r="BF63" s="25">
        <f ca="1" t="shared" si="460"/>
        <v>22231.7905908576</v>
      </c>
      <c r="BG63" s="25">
        <f ca="1" t="shared" si="460"/>
        <v>18739.2930532587</v>
      </c>
      <c r="BH63" s="25">
        <f ca="1" t="shared" si="460"/>
        <v>20504.579710168</v>
      </c>
      <c r="BI63" s="25">
        <f ca="1" t="shared" si="460"/>
        <v>19306.5835547013</v>
      </c>
      <c r="BJ63" s="25">
        <f ca="1" t="shared" si="26"/>
        <v>88035.5212109498</v>
      </c>
      <c r="BK63" s="25">
        <f ca="1" t="shared" si="27"/>
        <v>42288.9911729963</v>
      </c>
      <c r="BL63" s="25">
        <f ca="1" t="shared" si="28"/>
        <v>130324.512383946</v>
      </c>
      <c r="BM63" s="25">
        <f ca="1">BK63*'Ejercicio 3 - TIR'!$D$5</f>
        <v>21144.4955864982</v>
      </c>
      <c r="BN63" s="25">
        <f ca="1" t="shared" si="29"/>
        <v>109180.016797448</v>
      </c>
      <c r="BO63" s="25">
        <f ca="1" t="shared" si="30"/>
        <v>46602.7638465445</v>
      </c>
      <c r="BP63" s="25">
        <f ca="1" t="shared" si="31"/>
        <v>-127831.249336704</v>
      </c>
      <c r="BQ63" s="25">
        <f ca="1" t="shared" ref="BQ63:BT63" si="461">BE63</f>
        <v>24425.4132708313</v>
      </c>
      <c r="BR63" s="25">
        <f ca="1" t="shared" si="461"/>
        <v>22231.7905908576</v>
      </c>
      <c r="BS63" s="25">
        <f ca="1" t="shared" si="461"/>
        <v>18739.2930532587</v>
      </c>
      <c r="BT63" s="25">
        <f ca="1" t="shared" si="461"/>
        <v>20504.579710168</v>
      </c>
      <c r="BU63" s="25">
        <f ca="1" t="shared" si="33"/>
        <v>65909.3474012458</v>
      </c>
      <c r="BV63" s="27">
        <f ca="1" t="shared" si="34"/>
        <v>5.07074995039027</v>
      </c>
    </row>
    <row r="64" ht="15" customHeight="1" spans="1:74">
      <c r="A64" s="23">
        <v>63</v>
      </c>
      <c r="B64" s="24">
        <f ca="1" t="shared" ref="B64:F64" si="462">RAND()</f>
        <v>0.256603809525093</v>
      </c>
      <c r="C64" s="25">
        <f ca="1">IF(B64&lt;=('Ejercicio 3 - TIR'!$D$13-'Ejercicio 3 - TIR'!$C$13)/('Ejercicio 3 - TIR'!$E$13-'Ejercicio 3 - TIR'!$C$13),'Ejercicio 3 - TIR'!$C$13+SQRT(('Ejercicio 3 - TIR'!$E$13-'Ejercicio 3 - TIR'!$C$13)*('Ejercicio 3 - TIR'!$D$13-'Ejercicio 3 - TIR'!$C$13)*B64),'Ejercicio 3 - TIR'!$E$13-SQRT(('Ejercicio 3 - TIR'!$E$13-'Ejercicio 3 - TIR'!$C$13)*('Ejercicio 3 - TIR'!$E$13-'Ejercicio 3 - TIR'!$D$13)*(1-B64)))</f>
        <v>70132.3682128983</v>
      </c>
      <c r="D64" s="24">
        <f ca="1" t="shared" si="462"/>
        <v>0.0403359494133446</v>
      </c>
      <c r="E64" s="25">
        <f ca="1">IF(D64&lt;=('Ejercicio 3 - TIR'!$D$14-'Ejercicio 3 - TIR'!$C$14)/('Ejercicio 3 - TIR'!$E$14-'Ejercicio 3 - TIR'!$C$14),'Ejercicio 3 - TIR'!$C$14+SQRT(('Ejercicio 3 - TIR'!$E$14-'Ejercicio 3 - TIR'!$C$14)*('Ejercicio 3 - TIR'!$D$14-'Ejercicio 3 - TIR'!$C$14)*D64),'Ejercicio 3 - TIR'!$E$14-SQRT(('Ejercicio 3 - TIR'!$E$14-'Ejercicio 3 - TIR'!$C$14)*('Ejercicio 3 - TIR'!$E$14-'Ejercicio 3 - TIR'!$D$14)*(1-D64)))</f>
        <v>26739.3091174374</v>
      </c>
      <c r="F64" s="24">
        <f ca="1" t="shared" si="462"/>
        <v>0.239575312489269</v>
      </c>
      <c r="G64" s="25">
        <f ca="1">IF(F64&lt;=('Ejercicio 3 - TIR'!$D$18-'Ejercicio 3 - TIR'!$C$18)/('Ejercicio 3 - TIR'!$E$18-'Ejercicio 3 - TIR'!$C$18),'Ejercicio 3 - TIR'!$C$18+SQRT(('Ejercicio 3 - TIR'!$E$18-'Ejercicio 3 - TIR'!$C$18)*('Ejercicio 3 - TIR'!$D$18-'Ejercicio 3 - TIR'!$C$18)*F64),'Ejercicio 3 - TIR'!$E$18-SQRT(('Ejercicio 3 - TIR'!$E$18-'Ejercicio 3 - TIR'!$C$18)*('Ejercicio 3 - TIR'!$E$18-'Ejercicio 3 - TIR'!$D$18)*(1-F64)))</f>
        <v>35994.689055605</v>
      </c>
      <c r="H64" s="24">
        <f ca="1" t="shared" ref="H64:L64" si="463">RAND()</f>
        <v>0.824883637210432</v>
      </c>
      <c r="I64" s="25">
        <f ca="1">IF(H64&lt;=('Ejercicio 3 - TIR'!$D$18-'Ejercicio 3 - TIR'!$C$18)/('Ejercicio 3 - TIR'!$E$18-'Ejercicio 3 - TIR'!$C$18),'Ejercicio 3 - TIR'!$C$18+SQRT(('Ejercicio 3 - TIR'!$E$18-'Ejercicio 3 - TIR'!$C$18)*('Ejercicio 3 - TIR'!$D$18-'Ejercicio 3 - TIR'!$C$18)*H64),'Ejercicio 3 - TIR'!$E$18-SQRT(('Ejercicio 3 - TIR'!$E$18-'Ejercicio 3 - TIR'!$C$18)*('Ejercicio 3 - TIR'!$E$18-'Ejercicio 3 - TIR'!$D$18)*(1-H64)))</f>
        <v>41375.9515443061</v>
      </c>
      <c r="J64" s="24">
        <f ca="1" t="shared" si="463"/>
        <v>0.852607254448019</v>
      </c>
      <c r="K64" s="25">
        <f ca="1">IF(J64&lt;=('Ejercicio 3 - TIR'!$D$18-'Ejercicio 3 - TIR'!$C$18)/('Ejercicio 3 - TIR'!$E$18-'Ejercicio 3 - TIR'!$C$18),'Ejercicio 3 - TIR'!$C$18+SQRT(('Ejercicio 3 - TIR'!$E$18-'Ejercicio 3 - TIR'!$C$18)*('Ejercicio 3 - TIR'!$D$18-'Ejercicio 3 - TIR'!$C$18)*J64),'Ejercicio 3 - TIR'!$E$18-SQRT(('Ejercicio 3 - TIR'!$E$18-'Ejercicio 3 - TIR'!$C$18)*('Ejercicio 3 - TIR'!$E$18-'Ejercicio 3 - TIR'!$D$18)*(1-J64)))</f>
        <v>41675.1758066931</v>
      </c>
      <c r="L64" s="24">
        <f ca="1" t="shared" si="463"/>
        <v>0.842823588174102</v>
      </c>
      <c r="M64" s="25">
        <f ca="1">IF(L64&lt;=('Ejercicio 3 - TIR'!$D$18-'Ejercicio 3 - TIR'!$C$18)/('Ejercicio 3 - TIR'!$E$18-'Ejercicio 3 - TIR'!$C$18),'Ejercicio 3 - TIR'!$C$18+SQRT(('Ejercicio 3 - TIR'!$E$18-'Ejercicio 3 - TIR'!$C$18)*('Ejercicio 3 - TIR'!$D$18-'Ejercicio 3 - TIR'!$C$18)*L64),'Ejercicio 3 - TIR'!$E$18-SQRT(('Ejercicio 3 - TIR'!$E$18-'Ejercicio 3 - TIR'!$C$18)*('Ejercicio 3 - TIR'!$E$18-'Ejercicio 3 - TIR'!$D$18)*(1-L64)))</f>
        <v>41566.6006805292</v>
      </c>
      <c r="N64" s="24">
        <f ca="1" t="shared" ref="N64:R64" si="464">RAND()</f>
        <v>0.518946993177353</v>
      </c>
      <c r="O64" s="25">
        <f ca="1">IF(N64&lt;=('Ejercicio 3 - TIR'!$D$18-'Ejercicio 3 - TIR'!$C$18)/('Ejercicio 3 - TIR'!$E$18-'Ejercicio 3 - TIR'!$C$18),'Ejercicio 3 - TIR'!$C$18+SQRT(('Ejercicio 3 - TIR'!$E$18-'Ejercicio 3 - TIR'!$C$18)*('Ejercicio 3 - TIR'!$D$18-'Ejercicio 3 - TIR'!$C$18)*N64),'Ejercicio 3 - TIR'!$E$18-SQRT(('Ejercicio 3 - TIR'!$E$18-'Ejercicio 3 - TIR'!$C$18)*('Ejercicio 3 - TIR'!$E$18-'Ejercicio 3 - TIR'!$D$18)*(1-N64)))</f>
        <v>38822.8141188967</v>
      </c>
      <c r="P64" s="24">
        <f ca="1" t="shared" si="464"/>
        <v>0.34646396427366</v>
      </c>
      <c r="Q64" s="26">
        <f ca="1">IF(P64&lt;=('Ejercicio 3 - TIR'!$D$22-'Ejercicio 3 - TIR'!$C$22)/('Ejercicio 3 - TIR'!$E$22-'Ejercicio 3 - TIR'!$C$22),'Ejercicio 3 - TIR'!$C$22+SQRT(('Ejercicio 3 - TIR'!$E$22-'Ejercicio 3 - TIR'!$C$22)*('Ejercicio 3 - TIR'!$D$22-'Ejercicio 3 - TIR'!$C$22)*P64),'Ejercicio 3 - TIR'!$E$22-SQRT(('Ejercicio 3 - TIR'!$E$22-'Ejercicio 3 - TIR'!$C$22)*('Ejercicio 3 - TIR'!$E$22-'Ejercicio 3 - TIR'!$D$22)*(1-P64)))</f>
        <v>0.144972687794721</v>
      </c>
      <c r="R64" s="24">
        <f ca="1" t="shared" si="464"/>
        <v>0.148396616011703</v>
      </c>
      <c r="S64" s="26">
        <f ca="1">IF(R64&lt;=('Ejercicio 3 - TIR'!$D$23-'Ejercicio 3 - TIR'!$C$23)/('Ejercicio 3 - TIR'!$E$23-'Ejercicio 3 - TIR'!$C$23),'Ejercicio 3 - TIR'!$C$23+SQRT(('Ejercicio 3 - TIR'!$E$23-'Ejercicio 3 - TIR'!$C$23)*('Ejercicio 3 - TIR'!$D$23-'Ejercicio 3 - TIR'!$C$23)*R64),'Ejercicio 3 - TIR'!$E$23-SQRT(('Ejercicio 3 - TIR'!$E$23-'Ejercicio 3 - TIR'!$C$23)*('Ejercicio 3 - TIR'!$E$23-'Ejercicio 3 - TIR'!$D$23)*(1-R64)))</f>
        <v>0.136343619820011</v>
      </c>
      <c r="T64" s="24">
        <f ca="1" t="shared" ref="T64:X64" si="465">RAND()</f>
        <v>0.166973403527343</v>
      </c>
      <c r="U64" s="26">
        <f ca="1">IF(T64&lt;=('Ejercicio 3 - TIR'!$D$24-'Ejercicio 3 - TIR'!$C$24)/('Ejercicio 3 - TIR'!$E$24-'Ejercicio 3 - TIR'!$C$24),'Ejercicio 3 - TIR'!$C$24+SQRT(('Ejercicio 3 - TIR'!$E$24-'Ejercicio 3 - TIR'!$C$24)*('Ejercicio 3 - TIR'!$D$24-'Ejercicio 3 - TIR'!$C$24)*T64),'Ejercicio 3 - TIR'!$E$24-SQRT(('Ejercicio 3 - TIR'!$E$24-'Ejercicio 3 - TIR'!$C$24)*('Ejercicio 3 - TIR'!$E$24-'Ejercicio 3 - TIR'!$D$24)*(1-T64)))</f>
        <v>0.168725494583787</v>
      </c>
      <c r="V64" s="24">
        <f ca="1" t="shared" si="465"/>
        <v>0.788514490568729</v>
      </c>
      <c r="W64" s="26">
        <f ca="1">IF(V64&lt;=('Ejercicio 3 - TIR'!$D$25-'Ejercicio 3 - TIR'!$C$25)/('Ejercicio 3 - TIR'!$E$25-'Ejercicio 3 - TIR'!$C$25),'Ejercicio 3 - TIR'!$C$25+SQRT(('Ejercicio 3 - TIR'!$E$25-'Ejercicio 3 - TIR'!$C$25)*('Ejercicio 3 - TIR'!$D$25-'Ejercicio 3 - TIR'!$C$25)*V64),'Ejercicio 3 - TIR'!$E$25-SQRT(('Ejercicio 3 - TIR'!$E$25-'Ejercicio 3 - TIR'!$C$25)*('Ejercicio 3 - TIR'!$E$25-'Ejercicio 3 - TIR'!$D$25)*(1-V64)))</f>
        <v>0.22279339633454</v>
      </c>
      <c r="X64" s="24">
        <f ca="1" t="shared" si="465"/>
        <v>0.919317875290725</v>
      </c>
      <c r="Y64" s="26">
        <f ca="1">IF(X64&lt;=('Ejercicio 3 - TIR'!$D$26-'Ejercicio 3 - TIR'!$C$26)/('Ejercicio 3 - TIR'!$E$26-'Ejercicio 3 - TIR'!$C$26),'Ejercicio 3 - TIR'!$C$26+SQRT(('Ejercicio 3 - TIR'!$E$26-'Ejercicio 3 - TIR'!$C$26)*('Ejercicio 3 - TIR'!$D$26-'Ejercicio 3 - TIR'!$C$26)*X64),'Ejercicio 3 - TIR'!$E$26-SQRT(('Ejercicio 3 - TIR'!$E$26-'Ejercicio 3 - TIR'!$C$26)*('Ejercicio 3 - TIR'!$E$26-'Ejercicio 3 - TIR'!$D$26)*(1-X64)))</f>
        <v>0.259126967795021</v>
      </c>
      <c r="Z64" s="24">
        <f ca="1" t="shared" si="4"/>
        <v>1.14497268779472</v>
      </c>
      <c r="AA64" s="24">
        <f ca="1" t="shared" si="5"/>
        <v>1.3010824086437</v>
      </c>
      <c r="AB64" s="24">
        <f ca="1" t="shared" si="6"/>
        <v>1.52060818153637</v>
      </c>
      <c r="AC64" s="24">
        <f ca="1" t="shared" si="7"/>
        <v>1.85938964279495</v>
      </c>
      <c r="AD64" s="24">
        <f ca="1" t="shared" si="8"/>
        <v>2.34120764288187</v>
      </c>
      <c r="AE64" s="23">
        <f ca="1" t="shared" si="9"/>
        <v>3876.46951252878</v>
      </c>
      <c r="AF64" s="23">
        <f ca="1" t="shared" si="10"/>
        <v>4405.00139798887</v>
      </c>
      <c r="AG64" s="23">
        <f ca="1" t="shared" si="11"/>
        <v>5148.23743750681</v>
      </c>
      <c r="AH64" s="23">
        <f ca="1" t="shared" si="12"/>
        <v>6295.23074134558</v>
      </c>
      <c r="AI64" s="23">
        <f ca="1" t="shared" si="13"/>
        <v>7926.49479492046</v>
      </c>
      <c r="AJ64" s="25">
        <f ca="1" t="shared" si="14"/>
        <v>41212.9358743313</v>
      </c>
      <c r="AK64" s="25">
        <f ca="1" t="shared" si="15"/>
        <v>53833.5226951908</v>
      </c>
      <c r="AL64" s="25">
        <f ca="1" t="shared" si="16"/>
        <v>63371.6132986243</v>
      </c>
      <c r="AM64" s="25">
        <f ca="1" t="shared" si="17"/>
        <v>77288.5067915696</v>
      </c>
      <c r="AN64" s="25">
        <f ca="1" t="shared" si="18"/>
        <v>90892.2691333432</v>
      </c>
      <c r="AO64" s="25">
        <f ca="1">C64/'Ejercicio 3 - TIR'!$D$7</f>
        <v>14026.4736425797</v>
      </c>
      <c r="AP64" s="25">
        <f ca="1" t="shared" si="19"/>
        <v>27186.4622317516</v>
      </c>
      <c r="AQ64" s="25">
        <f ca="1" t="shared" si="20"/>
        <v>39807.0490526111</v>
      </c>
      <c r="AR64" s="25">
        <f ca="1" t="shared" si="21"/>
        <v>49345.1396560447</v>
      </c>
      <c r="AS64" s="25">
        <f ca="1" t="shared" si="22"/>
        <v>63262.0331489899</v>
      </c>
      <c r="AT64" s="25">
        <f ca="1" t="shared" si="23"/>
        <v>76865.7954907636</v>
      </c>
      <c r="AU64" s="25">
        <f ca="1">AP64*'Ejercicio 3 - TIR'!$D$5</f>
        <v>13593.2311158758</v>
      </c>
      <c r="AV64" s="25">
        <f ca="1">AQ64*'Ejercicio 3 - TIR'!$D$5</f>
        <v>19903.5245263056</v>
      </c>
      <c r="AW64" s="25">
        <f ca="1">AR64*'Ejercicio 3 - TIR'!$D$5</f>
        <v>24672.5698280223</v>
      </c>
      <c r="AX64" s="25">
        <f ca="1">AS64*'Ejercicio 3 - TIR'!$D$5</f>
        <v>31631.016574495</v>
      </c>
      <c r="AY64" s="25">
        <f ca="1">AT64*'Ejercicio 3 - TIR'!$D$5</f>
        <v>38432.8977453818</v>
      </c>
      <c r="AZ64" s="25">
        <f ca="1" t="shared" ref="AZ64:BD64" si="466">AJ64-AU64-AE64</f>
        <v>23743.2352459267</v>
      </c>
      <c r="BA64" s="25">
        <f ca="1" t="shared" si="466"/>
        <v>29524.9967708963</v>
      </c>
      <c r="BB64" s="25">
        <f ca="1" t="shared" si="466"/>
        <v>33550.8060330952</v>
      </c>
      <c r="BC64" s="25">
        <f ca="1" t="shared" si="466"/>
        <v>39362.259475729</v>
      </c>
      <c r="BD64" s="25">
        <f ca="1" t="shared" si="466"/>
        <v>44532.876593041</v>
      </c>
      <c r="BE64" s="25">
        <f ca="1" t="shared" ref="BE64:BI64" si="467">AZ64/Z64</f>
        <v>20736.9446442058</v>
      </c>
      <c r="BF64" s="25">
        <f ca="1" t="shared" si="467"/>
        <v>22692.6415842286</v>
      </c>
      <c r="BG64" s="25">
        <f ca="1" t="shared" si="467"/>
        <v>22064.0704426544</v>
      </c>
      <c r="BH64" s="25">
        <f ca="1" t="shared" si="467"/>
        <v>21169.4518296668</v>
      </c>
      <c r="BI64" s="25">
        <f ca="1" t="shared" si="467"/>
        <v>19021.3271891697</v>
      </c>
      <c r="BJ64" s="25">
        <f ca="1" t="shared" si="26"/>
        <v>62602.2748711254</v>
      </c>
      <c r="BK64" s="25">
        <f ca="1" t="shared" si="27"/>
        <v>32838.8872946886</v>
      </c>
      <c r="BL64" s="25">
        <f ca="1" t="shared" si="28"/>
        <v>95441.162165814</v>
      </c>
      <c r="BM64" s="25">
        <f ca="1">BK64*'Ejercicio 3 - TIR'!$D$5</f>
        <v>16419.4436473443</v>
      </c>
      <c r="BN64" s="25">
        <f ca="1" t="shared" si="29"/>
        <v>79021.7185184697</v>
      </c>
      <c r="BO64" s="25">
        <f ca="1" t="shared" si="30"/>
        <v>33752.5459387272</v>
      </c>
      <c r="BP64" s="25">
        <f ca="1" t="shared" si="31"/>
        <v>-96871.6773303357</v>
      </c>
      <c r="BQ64" s="25">
        <f ca="1" t="shared" ref="BQ64:BT64" si="468">BE64</f>
        <v>20736.9446442058</v>
      </c>
      <c r="BR64" s="25">
        <f ca="1" t="shared" si="468"/>
        <v>22692.6415842286</v>
      </c>
      <c r="BS64" s="25">
        <f ca="1" t="shared" si="468"/>
        <v>22064.0704426544</v>
      </c>
      <c r="BT64" s="25">
        <f ca="1" t="shared" si="468"/>
        <v>21169.4518296668</v>
      </c>
      <c r="BU64" s="25">
        <f ca="1" t="shared" si="33"/>
        <v>52773.873127897</v>
      </c>
      <c r="BV64" s="27">
        <f ca="1" t="shared" si="34"/>
        <v>11.5775680521037</v>
      </c>
    </row>
    <row r="65" ht="15" customHeight="1" spans="1:74">
      <c r="A65" s="23">
        <v>64</v>
      </c>
      <c r="B65" s="24">
        <f ca="1" t="shared" ref="B65:F65" si="469">RAND()</f>
        <v>0.186047624923206</v>
      </c>
      <c r="C65" s="25">
        <f ca="1">IF(B65&lt;=('Ejercicio 3 - TIR'!$D$13-'Ejercicio 3 - TIR'!$C$13)/('Ejercicio 3 - TIR'!$E$13-'Ejercicio 3 - TIR'!$C$13),'Ejercicio 3 - TIR'!$C$13+SQRT(('Ejercicio 3 - TIR'!$E$13-'Ejercicio 3 - TIR'!$C$13)*('Ejercicio 3 - TIR'!$D$13-'Ejercicio 3 - TIR'!$C$13)*B65),'Ejercicio 3 - TIR'!$E$13-SQRT(('Ejercicio 3 - TIR'!$E$13-'Ejercicio 3 - TIR'!$C$13)*('Ejercicio 3 - TIR'!$E$13-'Ejercicio 3 - TIR'!$D$13)*(1-B65)))</f>
        <v>68626.6476669261</v>
      </c>
      <c r="D65" s="24">
        <f ca="1" t="shared" si="469"/>
        <v>0.109470799002692</v>
      </c>
      <c r="E65" s="25">
        <f ca="1">IF(D65&lt;=('Ejercicio 3 - TIR'!$D$14-'Ejercicio 3 - TIR'!$C$14)/('Ejercicio 3 - TIR'!$E$14-'Ejercicio 3 - TIR'!$C$14),'Ejercicio 3 - TIR'!$C$14+SQRT(('Ejercicio 3 - TIR'!$E$14-'Ejercicio 3 - TIR'!$C$14)*('Ejercicio 3 - TIR'!$D$14-'Ejercicio 3 - TIR'!$C$14)*D65),'Ejercicio 3 - TIR'!$E$14-SQRT(('Ejercicio 3 - TIR'!$E$14-'Ejercicio 3 - TIR'!$C$14)*('Ejercicio 3 - TIR'!$E$14-'Ejercicio 3 - TIR'!$D$14)*(1-D65)))</f>
        <v>27865.3638381891</v>
      </c>
      <c r="F65" s="24">
        <f ca="1" t="shared" si="469"/>
        <v>0.393751085571496</v>
      </c>
      <c r="G65" s="25">
        <f ca="1">IF(F65&lt;=('Ejercicio 3 - TIR'!$D$18-'Ejercicio 3 - TIR'!$C$18)/('Ejercicio 3 - TIR'!$E$18-'Ejercicio 3 - TIR'!$C$18),'Ejercicio 3 - TIR'!$C$18+SQRT(('Ejercicio 3 - TIR'!$E$18-'Ejercicio 3 - TIR'!$C$18)*('Ejercicio 3 - TIR'!$D$18-'Ejercicio 3 - TIR'!$C$18)*F65),'Ejercicio 3 - TIR'!$E$18-SQRT(('Ejercicio 3 - TIR'!$E$18-'Ejercicio 3 - TIR'!$C$18)*('Ejercicio 3 - TIR'!$E$18-'Ejercicio 3 - TIR'!$D$18)*(1-F65)))</f>
        <v>37685.2236685554</v>
      </c>
      <c r="H65" s="24">
        <f ca="1" t="shared" ref="H65:L65" si="470">RAND()</f>
        <v>0.0391942503900082</v>
      </c>
      <c r="I65" s="25">
        <f ca="1">IF(H65&lt;=('Ejercicio 3 - TIR'!$D$18-'Ejercicio 3 - TIR'!$C$18)/('Ejercicio 3 - TIR'!$E$18-'Ejercicio 3 - TIR'!$C$18),'Ejercicio 3 - TIR'!$C$18+SQRT(('Ejercicio 3 - TIR'!$E$18-'Ejercicio 3 - TIR'!$C$18)*('Ejercicio 3 - TIR'!$D$18-'Ejercicio 3 - TIR'!$C$18)*H65),'Ejercicio 3 - TIR'!$E$18-SQRT(('Ejercicio 3 - TIR'!$E$18-'Ejercicio 3 - TIR'!$C$18)*('Ejercicio 3 - TIR'!$E$18-'Ejercicio 3 - TIR'!$D$18)*(1-H65)))</f>
        <v>32424.6932916353</v>
      </c>
      <c r="J65" s="24">
        <f ca="1" t="shared" si="470"/>
        <v>0.430775173394808</v>
      </c>
      <c r="K65" s="25">
        <f ca="1">IF(J65&lt;=('Ejercicio 3 - TIR'!$D$18-'Ejercicio 3 - TIR'!$C$18)/('Ejercicio 3 - TIR'!$E$18-'Ejercicio 3 - TIR'!$C$18),'Ejercicio 3 - TIR'!$C$18+SQRT(('Ejercicio 3 - TIR'!$E$18-'Ejercicio 3 - TIR'!$C$18)*('Ejercicio 3 - TIR'!$D$18-'Ejercicio 3 - TIR'!$C$18)*J65),'Ejercicio 3 - TIR'!$E$18-SQRT(('Ejercicio 3 - TIR'!$E$18-'Ejercicio 3 - TIR'!$C$18)*('Ejercicio 3 - TIR'!$E$18-'Ejercicio 3 - TIR'!$D$18)*(1-J65)))</f>
        <v>38038.4249706781</v>
      </c>
      <c r="L65" s="24">
        <f ca="1" t="shared" si="470"/>
        <v>0.0774043347767919</v>
      </c>
      <c r="M65" s="25">
        <f ca="1">IF(L65&lt;=('Ejercicio 3 - TIR'!$D$18-'Ejercicio 3 - TIR'!$C$18)/('Ejercicio 3 - TIR'!$E$18-'Ejercicio 3 - TIR'!$C$18),'Ejercicio 3 - TIR'!$C$18+SQRT(('Ejercicio 3 - TIR'!$E$18-'Ejercicio 3 - TIR'!$C$18)*('Ejercicio 3 - TIR'!$D$18-'Ejercicio 3 - TIR'!$C$18)*L65),'Ejercicio 3 - TIR'!$E$18-SQRT(('Ejercicio 3 - TIR'!$E$18-'Ejercicio 3 - TIR'!$C$18)*('Ejercicio 3 - TIR'!$E$18-'Ejercicio 3 - TIR'!$D$18)*(1-L65)))</f>
        <v>33407.4404200982</v>
      </c>
      <c r="N65" s="24">
        <f ca="1" t="shared" ref="N65:R65" si="471">RAND()</f>
        <v>0.221184769530331</v>
      </c>
      <c r="O65" s="25">
        <f ca="1">IF(N65&lt;=('Ejercicio 3 - TIR'!$D$18-'Ejercicio 3 - TIR'!$C$18)/('Ejercicio 3 - TIR'!$E$18-'Ejercicio 3 - TIR'!$C$18),'Ejercicio 3 - TIR'!$C$18+SQRT(('Ejercicio 3 - TIR'!$E$18-'Ejercicio 3 - TIR'!$C$18)*('Ejercicio 3 - TIR'!$D$18-'Ejercicio 3 - TIR'!$C$18)*N65),'Ejercicio 3 - TIR'!$E$18-SQRT(('Ejercicio 3 - TIR'!$E$18-'Ejercicio 3 - TIR'!$C$18)*('Ejercicio 3 - TIR'!$E$18-'Ejercicio 3 - TIR'!$D$18)*(1-N65)))</f>
        <v>35760.0100199175</v>
      </c>
      <c r="P65" s="24">
        <f ca="1" t="shared" si="471"/>
        <v>0.277136747925198</v>
      </c>
      <c r="Q65" s="26">
        <f ca="1">IF(P65&lt;=('Ejercicio 3 - TIR'!$D$22-'Ejercicio 3 - TIR'!$C$22)/('Ejercicio 3 - TIR'!$E$22-'Ejercicio 3 - TIR'!$C$22),'Ejercicio 3 - TIR'!$C$22+SQRT(('Ejercicio 3 - TIR'!$E$22-'Ejercicio 3 - TIR'!$C$22)*('Ejercicio 3 - TIR'!$D$22-'Ejercicio 3 - TIR'!$C$22)*P65),'Ejercicio 3 - TIR'!$E$22-SQRT(('Ejercicio 3 - TIR'!$E$22-'Ejercicio 3 - TIR'!$C$22)*('Ejercicio 3 - TIR'!$E$22-'Ejercicio 3 - TIR'!$D$22)*(1-P65)))</f>
        <v>0.142334863918667</v>
      </c>
      <c r="R65" s="24">
        <f ca="1" t="shared" si="471"/>
        <v>0.308233537630328</v>
      </c>
      <c r="S65" s="26">
        <f ca="1">IF(R65&lt;=('Ejercicio 3 - TIR'!$D$23-'Ejercicio 3 - TIR'!$C$23)/('Ejercicio 3 - TIR'!$E$23-'Ejercicio 3 - TIR'!$C$23),'Ejercicio 3 - TIR'!$C$23+SQRT(('Ejercicio 3 - TIR'!$E$23-'Ejercicio 3 - TIR'!$C$23)*('Ejercicio 3 - TIR'!$D$23-'Ejercicio 3 - TIR'!$C$23)*R65),'Ejercicio 3 - TIR'!$E$23-SQRT(('Ejercicio 3 - TIR'!$E$23-'Ejercicio 3 - TIR'!$C$23)*('Ejercicio 3 - TIR'!$E$23-'Ejercicio 3 - TIR'!$D$23)*(1-R65)))</f>
        <v>0.143554625187733</v>
      </c>
      <c r="T65" s="24">
        <f ca="1" t="shared" ref="T65:X65" si="472">RAND()</f>
        <v>0.107368613083157</v>
      </c>
      <c r="U65" s="26">
        <f ca="1">IF(T65&lt;=('Ejercicio 3 - TIR'!$D$24-'Ejercicio 3 - TIR'!$C$24)/('Ejercicio 3 - TIR'!$E$24-'Ejercicio 3 - TIR'!$C$24),'Ejercicio 3 - TIR'!$C$24+SQRT(('Ejercicio 3 - TIR'!$E$24-'Ejercicio 3 - TIR'!$C$24)*('Ejercicio 3 - TIR'!$D$24-'Ejercicio 3 - TIR'!$C$24)*T65),'Ejercicio 3 - TIR'!$E$24-SQRT(('Ejercicio 3 - TIR'!$E$24-'Ejercicio 3 - TIR'!$C$24)*('Ejercicio 3 - TIR'!$E$24-'Ejercicio 3 - TIR'!$D$24)*(1-T65)))</f>
        <v>0.165015794600174</v>
      </c>
      <c r="V65" s="24">
        <f ca="1" t="shared" si="472"/>
        <v>0.335715727895248</v>
      </c>
      <c r="W65" s="26">
        <f ca="1">IF(V65&lt;=('Ejercicio 3 - TIR'!$D$25-'Ejercicio 3 - TIR'!$C$25)/('Ejercicio 3 - TIR'!$E$25-'Ejercicio 3 - TIR'!$C$25),'Ejercicio 3 - TIR'!$C$25+SQRT(('Ejercicio 3 - TIR'!$E$25-'Ejercicio 3 - TIR'!$C$25)*('Ejercicio 3 - TIR'!$D$25-'Ejercicio 3 - TIR'!$C$25)*V65),'Ejercicio 3 - TIR'!$E$25-SQRT(('Ejercicio 3 - TIR'!$E$25-'Ejercicio 3 - TIR'!$C$25)*('Ejercicio 3 - TIR'!$E$25-'Ejercicio 3 - TIR'!$D$25)*(1-V65)))</f>
        <v>0.201781798536583</v>
      </c>
      <c r="X65" s="24">
        <f ca="1" t="shared" si="472"/>
        <v>0.992890313375341</v>
      </c>
      <c r="Y65" s="26">
        <f ca="1">IF(X65&lt;=('Ejercicio 3 - TIR'!$D$26-'Ejercicio 3 - TIR'!$C$26)/('Ejercicio 3 - TIR'!$E$26-'Ejercicio 3 - TIR'!$C$26),'Ejercicio 3 - TIR'!$C$26+SQRT(('Ejercicio 3 - TIR'!$E$26-'Ejercicio 3 - TIR'!$C$26)*('Ejercicio 3 - TIR'!$D$26-'Ejercicio 3 - TIR'!$C$26)*X65),'Ejercicio 3 - TIR'!$E$26-SQRT(('Ejercicio 3 - TIR'!$E$26-'Ejercicio 3 - TIR'!$C$26)*('Ejercicio 3 - TIR'!$E$26-'Ejercicio 3 - TIR'!$D$26)*(1-X65)))</f>
        <v>0.273803847341038</v>
      </c>
      <c r="Z65" s="24">
        <f ca="1" t="shared" si="4"/>
        <v>1.14233486391867</v>
      </c>
      <c r="AA65" s="24">
        <f ca="1" t="shared" si="5"/>
        <v>1.30632231714739</v>
      </c>
      <c r="AB65" s="24">
        <f ca="1" t="shared" si="6"/>
        <v>1.52188613231541</v>
      </c>
      <c r="AC65" s="24">
        <f ca="1" t="shared" si="7"/>
        <v>1.8289750532619</v>
      </c>
      <c r="AD65" s="24">
        <f ca="1" t="shared" si="8"/>
        <v>2.32975545953578</v>
      </c>
      <c r="AE65" s="23">
        <f ca="1" t="shared" si="9"/>
        <v>3966.21276995278</v>
      </c>
      <c r="AF65" s="23">
        <f ca="1" t="shared" si="10"/>
        <v>4535.58095755815</v>
      </c>
      <c r="AG65" s="23">
        <f ca="1" t="shared" si="11"/>
        <v>5284.02345324303</v>
      </c>
      <c r="AH65" s="23">
        <f ca="1" t="shared" si="12"/>
        <v>6350.2432091479</v>
      </c>
      <c r="AI65" s="23">
        <f ca="1" t="shared" si="13"/>
        <v>8088.9642313639</v>
      </c>
      <c r="AJ65" s="25">
        <f ca="1" t="shared" si="14"/>
        <v>43049.1448511638</v>
      </c>
      <c r="AK65" s="25">
        <f ca="1" t="shared" si="15"/>
        <v>42357.1004735225</v>
      </c>
      <c r="AL65" s="25">
        <f ca="1" t="shared" si="16"/>
        <v>57890.1514579951</v>
      </c>
      <c r="AM65" s="25">
        <f ca="1" t="shared" si="17"/>
        <v>61101.3751216927</v>
      </c>
      <c r="AN65" s="25">
        <f ca="1" t="shared" si="18"/>
        <v>83312.0785769571</v>
      </c>
      <c r="AO65" s="25">
        <f ca="1">C65/'Ejercicio 3 - TIR'!$D$7</f>
        <v>13725.3295333852</v>
      </c>
      <c r="AP65" s="25">
        <f ca="1" t="shared" si="19"/>
        <v>29323.8153177785</v>
      </c>
      <c r="AQ65" s="25">
        <f ca="1" t="shared" si="20"/>
        <v>28631.7709401373</v>
      </c>
      <c r="AR65" s="25">
        <f ca="1" t="shared" si="21"/>
        <v>44164.8219246099</v>
      </c>
      <c r="AS65" s="25">
        <f ca="1" t="shared" si="22"/>
        <v>47376.0455883074</v>
      </c>
      <c r="AT65" s="25">
        <f ca="1" t="shared" si="23"/>
        <v>69586.7490435719</v>
      </c>
      <c r="AU65" s="25">
        <f ca="1">AP65*'Ejercicio 3 - TIR'!$D$5</f>
        <v>14661.9076588893</v>
      </c>
      <c r="AV65" s="25">
        <f ca="1">AQ65*'Ejercicio 3 - TIR'!$D$5</f>
        <v>14315.8854700686</v>
      </c>
      <c r="AW65" s="25">
        <f ca="1">AR65*'Ejercicio 3 - TIR'!$D$5</f>
        <v>22082.410962305</v>
      </c>
      <c r="AX65" s="25">
        <f ca="1">AS65*'Ejercicio 3 - TIR'!$D$5</f>
        <v>23688.0227941537</v>
      </c>
      <c r="AY65" s="25">
        <f ca="1">AT65*'Ejercicio 3 - TIR'!$D$5</f>
        <v>34793.3745217859</v>
      </c>
      <c r="AZ65" s="25">
        <f ca="1" t="shared" ref="AZ65:BD65" si="473">AJ65-AU65-AE65</f>
        <v>24421.0244223217</v>
      </c>
      <c r="BA65" s="25">
        <f ca="1" t="shared" si="473"/>
        <v>23505.6340458957</v>
      </c>
      <c r="BB65" s="25">
        <f ca="1" t="shared" si="473"/>
        <v>30523.7170424472</v>
      </c>
      <c r="BC65" s="25">
        <f ca="1" t="shared" si="473"/>
        <v>31063.109118391</v>
      </c>
      <c r="BD65" s="25">
        <f ca="1" t="shared" si="473"/>
        <v>40429.7398238073</v>
      </c>
      <c r="BE65" s="25">
        <f ca="1" t="shared" ref="BE65:BI65" si="474">AZ65/Z65</f>
        <v>21378.1660646755</v>
      </c>
      <c r="BF65" s="25">
        <f ca="1" t="shared" si="474"/>
        <v>17993.7475899706</v>
      </c>
      <c r="BG65" s="25">
        <f ca="1" t="shared" si="474"/>
        <v>20056.5051447102</v>
      </c>
      <c r="BH65" s="25">
        <f ca="1" t="shared" si="474"/>
        <v>16983.8889070637</v>
      </c>
      <c r="BI65" s="25">
        <f ca="1" t="shared" si="474"/>
        <v>17353.6409833602</v>
      </c>
      <c r="BJ65" s="25">
        <f ca="1" t="shared" si="26"/>
        <v>64919.4835339721</v>
      </c>
      <c r="BK65" s="25">
        <f ca="1" t="shared" si="27"/>
        <v>31976.661414332</v>
      </c>
      <c r="BL65" s="25">
        <f ca="1" t="shared" si="28"/>
        <v>96896.1449483041</v>
      </c>
      <c r="BM65" s="25">
        <f ca="1">BK65*'Ejercicio 3 - TIR'!$D$5</f>
        <v>15988.330707166</v>
      </c>
      <c r="BN65" s="25">
        <f ca="1" t="shared" si="29"/>
        <v>80907.8142411381</v>
      </c>
      <c r="BO65" s="25">
        <f ca="1" t="shared" si="30"/>
        <v>34728.0286048817</v>
      </c>
      <c r="BP65" s="25">
        <f ca="1" t="shared" si="31"/>
        <v>-96492.0115051153</v>
      </c>
      <c r="BQ65" s="25">
        <f ca="1" t="shared" ref="BQ65:BT65" si="475">BE65</f>
        <v>21378.1660646755</v>
      </c>
      <c r="BR65" s="25">
        <f ca="1" t="shared" si="475"/>
        <v>17993.7475899706</v>
      </c>
      <c r="BS65" s="25">
        <f ca="1" t="shared" si="475"/>
        <v>20056.5051447102</v>
      </c>
      <c r="BT65" s="25">
        <f ca="1" t="shared" si="475"/>
        <v>16983.8889070637</v>
      </c>
      <c r="BU65" s="25">
        <f ca="1" t="shared" si="33"/>
        <v>52081.6695882419</v>
      </c>
      <c r="BV65" s="27">
        <f ca="1" t="shared" si="34"/>
        <v>8.87341813573104</v>
      </c>
    </row>
    <row r="66" ht="15" customHeight="1" spans="1:74">
      <c r="A66" s="23">
        <v>65</v>
      </c>
      <c r="B66" s="24">
        <f ca="1" t="shared" ref="B66:F66" si="476">RAND()</f>
        <v>0.216304423599445</v>
      </c>
      <c r="C66" s="25">
        <f ca="1">IF(B66&lt;=('Ejercicio 3 - TIR'!$D$13-'Ejercicio 3 - TIR'!$C$13)/('Ejercicio 3 - TIR'!$E$13-'Ejercicio 3 - TIR'!$C$13),'Ejercicio 3 - TIR'!$C$13+SQRT(('Ejercicio 3 - TIR'!$E$13-'Ejercicio 3 - TIR'!$C$13)*('Ejercicio 3 - TIR'!$D$13-'Ejercicio 3 - TIR'!$C$13)*B66),'Ejercicio 3 - TIR'!$E$13-SQRT(('Ejercicio 3 - TIR'!$E$13-'Ejercicio 3 - TIR'!$C$13)*('Ejercicio 3 - TIR'!$E$13-'Ejercicio 3 - TIR'!$D$13)*(1-B66)))</f>
        <v>69301.707877577</v>
      </c>
      <c r="D66" s="24">
        <f ca="1" t="shared" si="476"/>
        <v>0.366830856368573</v>
      </c>
      <c r="E66" s="25">
        <f ca="1">IF(D66&lt;=('Ejercicio 3 - TIR'!$D$14-'Ejercicio 3 - TIR'!$C$14)/('Ejercicio 3 - TIR'!$E$14-'Ejercicio 3 - TIR'!$C$14),'Ejercicio 3 - TIR'!$C$14+SQRT(('Ejercicio 3 - TIR'!$E$14-'Ejercicio 3 - TIR'!$C$14)*('Ejercicio 3 - TIR'!$D$14-'Ejercicio 3 - TIR'!$C$14)*D66),'Ejercicio 3 - TIR'!$E$14-SQRT(('Ejercicio 3 - TIR'!$E$14-'Ejercicio 3 - TIR'!$C$14)*('Ejercicio 3 - TIR'!$E$14-'Ejercicio 3 - TIR'!$D$14)*(1-D66)))</f>
        <v>30254.4691501841</v>
      </c>
      <c r="F66" s="24">
        <f ca="1" t="shared" si="476"/>
        <v>0.496801243613697</v>
      </c>
      <c r="G66" s="25">
        <f ca="1">IF(F66&lt;=('Ejercicio 3 - TIR'!$D$18-'Ejercicio 3 - TIR'!$C$18)/('Ejercicio 3 - TIR'!$E$18-'Ejercicio 3 - TIR'!$C$18),'Ejercicio 3 - TIR'!$C$18+SQRT(('Ejercicio 3 - TIR'!$E$18-'Ejercicio 3 - TIR'!$C$18)*('Ejercicio 3 - TIR'!$D$18-'Ejercicio 3 - TIR'!$C$18)*F66),'Ejercicio 3 - TIR'!$E$18-SQRT(('Ejercicio 3 - TIR'!$E$18-'Ejercicio 3 - TIR'!$C$18)*('Ejercicio 3 - TIR'!$E$18-'Ejercicio 3 - TIR'!$D$18)*(1-F66)))</f>
        <v>38632.507546597</v>
      </c>
      <c r="H66" s="24">
        <f ca="1" t="shared" ref="H66:L66" si="477">RAND()</f>
        <v>0.794710215087759</v>
      </c>
      <c r="I66" s="25">
        <f ca="1">IF(H66&lt;=('Ejercicio 3 - TIR'!$D$18-'Ejercicio 3 - TIR'!$C$18)/('Ejercicio 3 - TIR'!$E$18-'Ejercicio 3 - TIR'!$C$18),'Ejercicio 3 - TIR'!$C$18+SQRT(('Ejercicio 3 - TIR'!$E$18-'Ejercicio 3 - TIR'!$C$18)*('Ejercicio 3 - TIR'!$D$18-'Ejercicio 3 - TIR'!$C$18)*H66),'Ejercicio 3 - TIR'!$E$18-SQRT(('Ejercicio 3 - TIR'!$E$18-'Ejercicio 3 - TIR'!$C$18)*('Ejercicio 3 - TIR'!$E$18-'Ejercicio 3 - TIR'!$D$18)*(1-H66)))</f>
        <v>41076.1327916941</v>
      </c>
      <c r="J66" s="24">
        <f ca="1" t="shared" si="477"/>
        <v>0.307358026999659</v>
      </c>
      <c r="K66" s="25">
        <f ca="1">IF(J66&lt;=('Ejercicio 3 - TIR'!$D$18-'Ejercicio 3 - TIR'!$C$18)/('Ejercicio 3 - TIR'!$E$18-'Ejercicio 3 - TIR'!$C$18),'Ejercicio 3 - TIR'!$C$18+SQRT(('Ejercicio 3 - TIR'!$E$18-'Ejercicio 3 - TIR'!$C$18)*('Ejercicio 3 - TIR'!$D$18-'Ejercicio 3 - TIR'!$C$18)*J66),'Ejercicio 3 - TIR'!$E$18-SQRT(('Ejercicio 3 - TIR'!$E$18-'Ejercicio 3 - TIR'!$C$18)*('Ejercicio 3 - TIR'!$E$18-'Ejercicio 3 - TIR'!$D$18)*(1-J66)))</f>
        <v>36789.9708430853</v>
      </c>
      <c r="L66" s="24">
        <f ca="1" t="shared" si="477"/>
        <v>0.646394597335842</v>
      </c>
      <c r="M66" s="25">
        <f ca="1">IF(L66&lt;=('Ejercicio 3 - TIR'!$D$18-'Ejercicio 3 - TIR'!$C$18)/('Ejercicio 3 - TIR'!$E$18-'Ejercicio 3 - TIR'!$C$18),'Ejercicio 3 - TIR'!$C$18+SQRT(('Ejercicio 3 - TIR'!$E$18-'Ejercicio 3 - TIR'!$C$18)*('Ejercicio 3 - TIR'!$D$18-'Ejercicio 3 - TIR'!$C$18)*L66),'Ejercicio 3 - TIR'!$E$18-SQRT(('Ejercicio 3 - TIR'!$E$18-'Ejercicio 3 - TIR'!$C$18)*('Ejercicio 3 - TIR'!$E$18-'Ejercicio 3 - TIR'!$D$18)*(1-L66)))</f>
        <v>39846.785749694</v>
      </c>
      <c r="N66" s="24">
        <f ca="1" t="shared" ref="N66:R66" si="478">RAND()</f>
        <v>0.341947445753795</v>
      </c>
      <c r="O66" s="25">
        <f ca="1">IF(N66&lt;=('Ejercicio 3 - TIR'!$D$18-'Ejercicio 3 - TIR'!$C$18)/('Ejercicio 3 - TIR'!$E$18-'Ejercicio 3 - TIR'!$C$18),'Ejercicio 3 - TIR'!$C$18+SQRT(('Ejercicio 3 - TIR'!$E$18-'Ejercicio 3 - TIR'!$C$18)*('Ejercicio 3 - TIR'!$D$18-'Ejercicio 3 - TIR'!$C$18)*N66),'Ejercicio 3 - TIR'!$E$18-SQRT(('Ejercicio 3 - TIR'!$E$18-'Ejercicio 3 - TIR'!$C$18)*('Ejercicio 3 - TIR'!$E$18-'Ejercicio 3 - TIR'!$D$18)*(1-N66)))</f>
        <v>37161.8514968595</v>
      </c>
      <c r="P66" s="24">
        <f ca="1" t="shared" si="478"/>
        <v>0.347508806935385</v>
      </c>
      <c r="Q66" s="26">
        <f ca="1">IF(P66&lt;=('Ejercicio 3 - TIR'!$D$22-'Ejercicio 3 - TIR'!$C$22)/('Ejercicio 3 - TIR'!$E$22-'Ejercicio 3 - TIR'!$C$22),'Ejercicio 3 - TIR'!$C$22+SQRT(('Ejercicio 3 - TIR'!$E$22-'Ejercicio 3 - TIR'!$C$22)*('Ejercicio 3 - TIR'!$D$22-'Ejercicio 3 - TIR'!$C$22)*P66),'Ejercicio 3 - TIR'!$E$22-SQRT(('Ejercicio 3 - TIR'!$E$22-'Ejercicio 3 - TIR'!$C$22)*('Ejercicio 3 - TIR'!$E$22-'Ejercicio 3 - TIR'!$D$22)*(1-P66)))</f>
        <v>0.145010314921722</v>
      </c>
      <c r="R66" s="24">
        <f ca="1" t="shared" si="478"/>
        <v>0.426719635124732</v>
      </c>
      <c r="S66" s="26">
        <f ca="1">IF(R66&lt;=('Ejercicio 3 - TIR'!$D$23-'Ejercicio 3 - TIR'!$C$23)/('Ejercicio 3 - TIR'!$E$23-'Ejercicio 3 - TIR'!$C$23),'Ejercicio 3 - TIR'!$C$23+SQRT(('Ejercicio 3 - TIR'!$E$23-'Ejercicio 3 - TIR'!$C$23)*('Ejercicio 3 - TIR'!$D$23-'Ejercicio 3 - TIR'!$C$23)*R66),'Ejercicio 3 - TIR'!$E$23-SQRT(('Ejercicio 3 - TIR'!$E$23-'Ejercicio 3 - TIR'!$C$23)*('Ejercicio 3 - TIR'!$E$23-'Ejercicio 3 - TIR'!$D$23)*(1-R66)))</f>
        <v>0.147714533068852</v>
      </c>
      <c r="T66" s="24">
        <f ca="1" t="shared" ref="T66:X66" si="479">RAND()</f>
        <v>0.0167415881982083</v>
      </c>
      <c r="U66" s="26">
        <f ca="1">IF(T66&lt;=('Ejercicio 3 - TIR'!$D$24-'Ejercicio 3 - TIR'!$C$24)/('Ejercicio 3 - TIR'!$E$24-'Ejercicio 3 - TIR'!$C$24),'Ejercicio 3 - TIR'!$C$24+SQRT(('Ejercicio 3 - TIR'!$E$24-'Ejercicio 3 - TIR'!$C$24)*('Ejercicio 3 - TIR'!$D$24-'Ejercicio 3 - TIR'!$C$24)*T66),'Ejercicio 3 - TIR'!$E$24-SQRT(('Ejercicio 3 - TIR'!$E$24-'Ejercicio 3 - TIR'!$C$24)*('Ejercicio 3 - TIR'!$E$24-'Ejercicio 3 - TIR'!$D$24)*(1-T66)))</f>
        <v>0.155929362125578</v>
      </c>
      <c r="V66" s="24">
        <f ca="1" t="shared" si="479"/>
        <v>0.478308169069784</v>
      </c>
      <c r="W66" s="26">
        <f ca="1">IF(V66&lt;=('Ejercicio 3 - TIR'!$D$25-'Ejercicio 3 - TIR'!$C$25)/('Ejercicio 3 - TIR'!$E$25-'Ejercicio 3 - TIR'!$C$25),'Ejercicio 3 - TIR'!$C$25+SQRT(('Ejercicio 3 - TIR'!$E$25-'Ejercicio 3 - TIR'!$C$25)*('Ejercicio 3 - TIR'!$D$25-'Ejercicio 3 - TIR'!$C$25)*V66),'Ejercicio 3 - TIR'!$E$25-SQRT(('Ejercicio 3 - TIR'!$E$25-'Ejercicio 3 - TIR'!$C$25)*('Ejercicio 3 - TIR'!$E$25-'Ejercicio 3 - TIR'!$D$25)*(1-V66)))</f>
        <v>0.207269198366334</v>
      </c>
      <c r="X66" s="24">
        <f ca="1" t="shared" si="479"/>
        <v>0.31489403758757</v>
      </c>
      <c r="Y66" s="26">
        <f ca="1">IF(X66&lt;=('Ejercicio 3 - TIR'!$D$26-'Ejercicio 3 - TIR'!$C$26)/('Ejercicio 3 - TIR'!$E$26-'Ejercicio 3 - TIR'!$C$26),'Ejercicio 3 - TIR'!$C$26+SQRT(('Ejercicio 3 - TIR'!$E$26-'Ejercicio 3 - TIR'!$C$26)*('Ejercicio 3 - TIR'!$D$26-'Ejercicio 3 - TIR'!$C$26)*X66),'Ejercicio 3 - TIR'!$E$26-SQRT(('Ejercicio 3 - TIR'!$E$26-'Ejercicio 3 - TIR'!$C$26)*('Ejercicio 3 - TIR'!$E$26-'Ejercicio 3 - TIR'!$D$26)*(1-X66)))</f>
        <v>0.219158427623698</v>
      </c>
      <c r="Z66" s="24">
        <f ca="1" t="shared" ref="Z66:Z129" si="480">(1+Q66)</f>
        <v>1.14501031492172</v>
      </c>
      <c r="AA66" s="24">
        <f ca="1" t="shared" ref="AA66:AA129" si="481">Z66*(1+S66)</f>
        <v>1.3141449789494</v>
      </c>
      <c r="AB66" s="24">
        <f ca="1" t="shared" ref="AB66:AB129" si="482">AA66*(1+U66)</f>
        <v>1.51905876725752</v>
      </c>
      <c r="AC66" s="24">
        <f ca="1" t="shared" ref="AC66:AC129" si="483">AB66*(1+W66)</f>
        <v>1.83391286021833</v>
      </c>
      <c r="AD66" s="24">
        <f ca="1" t="shared" ref="AD66:AD129" si="484">AC66*(1+Y66)</f>
        <v>2.23583031906266</v>
      </c>
      <c r="AE66" s="23">
        <f ca="1" t="shared" ref="AE66:AE129" si="485">E66*Q66</f>
        <v>4387.2100992577</v>
      </c>
      <c r="AF66" s="23">
        <f ca="1" t="shared" ref="AF66:AF129" si="486">AE66*(1+S66)</f>
        <v>5035.26479054451</v>
      </c>
      <c r="AG66" s="23">
        <f ca="1" t="shared" ref="AG66:AG129" si="487">AF66*(1+U66)</f>
        <v>5820.4104174675</v>
      </c>
      <c r="AH66" s="23">
        <f ca="1" t="shared" ref="AH66:AH129" si="488">AG66*(1+W66)</f>
        <v>7026.80221885904</v>
      </c>
      <c r="AI66" s="23">
        <f ca="1" t="shared" ref="AI66:AI129" si="489">AH66*(1+Y66)</f>
        <v>8566.7851443669</v>
      </c>
      <c r="AJ66" s="25">
        <f ca="1" t="shared" ref="AJ66:AJ129" si="490">G66*Z66</f>
        <v>44234.6196321448</v>
      </c>
      <c r="AK66" s="25">
        <f ca="1" t="shared" ref="AK66:AK129" si="491">I66*AA66</f>
        <v>53979.9936628638</v>
      </c>
      <c r="AL66" s="25">
        <f ca="1" t="shared" ref="AL66:AL129" si="492">K66*AB66</f>
        <v>55886.1277563371</v>
      </c>
      <c r="AM66" s="25">
        <f ca="1" t="shared" ref="AM66:AM129" si="493">M66*AC66</f>
        <v>73075.5328247283</v>
      </c>
      <c r="AN66" s="25">
        <f ca="1" t="shared" ref="AN66:AN129" si="494">O66*AD66</f>
        <v>83087.5942891826</v>
      </c>
      <c r="AO66" s="25">
        <f ca="1">C66/'Ejercicio 3 - TIR'!$D$7</f>
        <v>13860.3415755154</v>
      </c>
      <c r="AP66" s="25">
        <f ca="1" t="shared" ref="AP66:AP129" si="495">AJ66-AO66</f>
        <v>30374.2780566294</v>
      </c>
      <c r="AQ66" s="25">
        <f ca="1" t="shared" ref="AQ66:AQ129" si="496">AK66-AO66</f>
        <v>40119.6520873484</v>
      </c>
      <c r="AR66" s="25">
        <f ca="1" t="shared" ref="AR66:AR129" si="497">AL66-AO66</f>
        <v>42025.7861808217</v>
      </c>
      <c r="AS66" s="25">
        <f ca="1" t="shared" ref="AS66:AS129" si="498">AM66-AO66</f>
        <v>59215.1912492129</v>
      </c>
      <c r="AT66" s="25">
        <f ca="1" t="shared" ref="AT66:AT129" si="499">AN66-AO66</f>
        <v>69227.2527136672</v>
      </c>
      <c r="AU66" s="25">
        <f ca="1">AP66*'Ejercicio 3 - TIR'!$D$5</f>
        <v>15187.1390283147</v>
      </c>
      <c r="AV66" s="25">
        <f ca="1">AQ66*'Ejercicio 3 - TIR'!$D$5</f>
        <v>20059.8260436742</v>
      </c>
      <c r="AW66" s="25">
        <f ca="1">AR66*'Ejercicio 3 - TIR'!$D$5</f>
        <v>21012.8930904109</v>
      </c>
      <c r="AX66" s="25">
        <f ca="1">AS66*'Ejercicio 3 - TIR'!$D$5</f>
        <v>29607.5956246065</v>
      </c>
      <c r="AY66" s="25">
        <f ca="1">AT66*'Ejercicio 3 - TIR'!$D$5</f>
        <v>34613.6263568336</v>
      </c>
      <c r="AZ66" s="25">
        <f ca="1" t="shared" ref="AZ66:BD66" si="500">AJ66-AU66-AE66</f>
        <v>24660.2705045724</v>
      </c>
      <c r="BA66" s="25">
        <f ca="1" t="shared" si="500"/>
        <v>28884.9028286451</v>
      </c>
      <c r="BB66" s="25">
        <f ca="1" t="shared" si="500"/>
        <v>29052.8242484588</v>
      </c>
      <c r="BC66" s="25">
        <f ca="1" t="shared" si="500"/>
        <v>36441.1349812628</v>
      </c>
      <c r="BD66" s="25">
        <f ca="1" t="shared" si="500"/>
        <v>39907.1827879821</v>
      </c>
      <c r="BE66" s="25">
        <f ca="1" t="shared" ref="BE66:BI66" si="501">AZ66/Z66</f>
        <v>21537.1601313987</v>
      </c>
      <c r="BF66" s="25">
        <f ca="1" t="shared" si="501"/>
        <v>21979.997101794</v>
      </c>
      <c r="BG66" s="25">
        <f ca="1" t="shared" si="501"/>
        <v>19125.5433131861</v>
      </c>
      <c r="BH66" s="25">
        <f ca="1" t="shared" si="501"/>
        <v>19870.7014775633</v>
      </c>
      <c r="BI66" s="25">
        <f ca="1" t="shared" si="501"/>
        <v>17848.9317582529</v>
      </c>
      <c r="BJ66" s="25">
        <f ca="1" t="shared" ref="BJ66:BJ129" si="502">E66*AD66</f>
        <v>67643.8594131274</v>
      </c>
      <c r="BK66" s="25">
        <f ca="1" t="shared" ref="BK66:BK129" si="503">0.2*C66*AD66</f>
        <v>30989.371927102</v>
      </c>
      <c r="BL66" s="25">
        <f ca="1" t="shared" ref="BL66:BL129" si="504">BJ66+BK66</f>
        <v>98633.2313402295</v>
      </c>
      <c r="BM66" s="25">
        <f ca="1">BK66*'Ejercicio 3 - TIR'!$D$5</f>
        <v>15494.685963551</v>
      </c>
      <c r="BN66" s="25">
        <f ca="1" t="shared" ref="BN66:BN129" si="505">BL66-BM66</f>
        <v>83138.5453766784</v>
      </c>
      <c r="BO66" s="25">
        <f ca="1" t="shared" ref="BO66:BO129" si="506">BN66/AD66</f>
        <v>37184.6399379418</v>
      </c>
      <c r="BP66" s="25">
        <f ca="1" t="shared" ref="BP66:BP129" si="507">-(C66+E66)</f>
        <v>-99556.1770277611</v>
      </c>
      <c r="BQ66" s="25">
        <f ca="1" t="shared" ref="BQ66:BT66" si="508">BE66</f>
        <v>21537.1601313987</v>
      </c>
      <c r="BR66" s="25">
        <f ca="1" t="shared" si="508"/>
        <v>21979.997101794</v>
      </c>
      <c r="BS66" s="25">
        <f ca="1" t="shared" si="508"/>
        <v>19125.5433131861</v>
      </c>
      <c r="BT66" s="25">
        <f ca="1" t="shared" si="508"/>
        <v>19870.7014775633</v>
      </c>
      <c r="BU66" s="25">
        <f ca="1" t="shared" ref="BU66:BU129" si="509">BI66+BO66</f>
        <v>55033.5716961946</v>
      </c>
      <c r="BV66" s="27">
        <f ca="1" t="shared" ref="BV66:BV129" si="510">IFERROR(IRR(BP66:BU66,0.1),NA())*100</f>
        <v>10.1024196493826</v>
      </c>
    </row>
    <row r="67" ht="15" customHeight="1" spans="1:74">
      <c r="A67" s="23">
        <v>66</v>
      </c>
      <c r="B67" s="24">
        <f ca="1" t="shared" ref="B67:F67" si="511">RAND()</f>
        <v>0.703442125166364</v>
      </c>
      <c r="C67" s="25">
        <f ca="1">IF(B67&lt;=('Ejercicio 3 - TIR'!$D$13-'Ejercicio 3 - TIR'!$C$13)/('Ejercicio 3 - TIR'!$E$13-'Ejercicio 3 - TIR'!$C$13),'Ejercicio 3 - TIR'!$C$13+SQRT(('Ejercicio 3 - TIR'!$E$13-'Ejercicio 3 - TIR'!$C$13)*('Ejercicio 3 - TIR'!$D$13-'Ejercicio 3 - TIR'!$C$13)*B67),'Ejercicio 3 - TIR'!$E$13-SQRT(('Ejercicio 3 - TIR'!$E$13-'Ejercicio 3 - TIR'!$C$13)*('Ejercicio 3 - TIR'!$E$13-'Ejercicio 3 - TIR'!$D$13)*(1-B67)))</f>
        <v>81135.4976264847</v>
      </c>
      <c r="D67" s="24">
        <f ca="1" t="shared" si="511"/>
        <v>0.320793679619031</v>
      </c>
      <c r="E67" s="25">
        <f ca="1">IF(D67&lt;=('Ejercicio 3 - TIR'!$D$14-'Ejercicio 3 - TIR'!$C$14)/('Ejercicio 3 - TIR'!$E$14-'Ejercicio 3 - TIR'!$C$14),'Ejercicio 3 - TIR'!$C$14+SQRT(('Ejercicio 3 - TIR'!$E$14-'Ejercicio 3 - TIR'!$C$14)*('Ejercicio 3 - TIR'!$D$14-'Ejercicio 3 - TIR'!$C$14)*D67),'Ejercicio 3 - TIR'!$E$14-SQRT(('Ejercicio 3 - TIR'!$E$14-'Ejercicio 3 - TIR'!$C$14)*('Ejercicio 3 - TIR'!$E$14-'Ejercicio 3 - TIR'!$D$14)*(1-D67)))</f>
        <v>29905.051067158</v>
      </c>
      <c r="F67" s="24">
        <f ca="1" t="shared" si="511"/>
        <v>0.473537456490631</v>
      </c>
      <c r="G67" s="25">
        <f ca="1">IF(F67&lt;=('Ejercicio 3 - TIR'!$D$18-'Ejercicio 3 - TIR'!$C$18)/('Ejercicio 3 - TIR'!$E$18-'Ejercicio 3 - TIR'!$C$18),'Ejercicio 3 - TIR'!$C$18+SQRT(('Ejercicio 3 - TIR'!$E$18-'Ejercicio 3 - TIR'!$C$18)*('Ejercicio 3 - TIR'!$D$18-'Ejercicio 3 - TIR'!$C$18)*F67),'Ejercicio 3 - TIR'!$E$18-SQRT(('Ejercicio 3 - TIR'!$E$18-'Ejercicio 3 - TIR'!$C$18)*('Ejercicio 3 - TIR'!$E$18-'Ejercicio 3 - TIR'!$D$18)*(1-F67)))</f>
        <v>38427.966449482</v>
      </c>
      <c r="H67" s="24">
        <f ca="1" t="shared" ref="H67:L67" si="512">RAND()</f>
        <v>0.00949332761947619</v>
      </c>
      <c r="I67" s="25">
        <f ca="1">IF(H67&lt;=('Ejercicio 3 - TIR'!$D$18-'Ejercicio 3 - TIR'!$C$18)/('Ejercicio 3 - TIR'!$E$18-'Ejercicio 3 - TIR'!$C$18),'Ejercicio 3 - TIR'!$C$18+SQRT(('Ejercicio 3 - TIR'!$E$18-'Ejercicio 3 - TIR'!$C$18)*('Ejercicio 3 - TIR'!$D$18-'Ejercicio 3 - TIR'!$C$18)*H67),'Ejercicio 3 - TIR'!$E$18-SQRT(('Ejercicio 3 - TIR'!$E$18-'Ejercicio 3 - TIR'!$C$18)*('Ejercicio 3 - TIR'!$E$18-'Ejercicio 3 - TIR'!$D$18)*(1-H67)))</f>
        <v>31193.3143520973</v>
      </c>
      <c r="J67" s="24">
        <f ca="1" t="shared" si="512"/>
        <v>0.13008231854671</v>
      </c>
      <c r="K67" s="25">
        <f ca="1">IF(J67&lt;=('Ejercicio 3 - TIR'!$D$18-'Ejercicio 3 - TIR'!$C$18)/('Ejercicio 3 - TIR'!$E$18-'Ejercicio 3 - TIR'!$C$18),'Ejercicio 3 - TIR'!$C$18+SQRT(('Ejercicio 3 - TIR'!$E$18-'Ejercicio 3 - TIR'!$C$18)*('Ejercicio 3 - TIR'!$D$18-'Ejercicio 3 - TIR'!$C$18)*J67),'Ejercicio 3 - TIR'!$E$18-SQRT(('Ejercicio 3 - TIR'!$E$18-'Ejercicio 3 - TIR'!$C$18)*('Ejercicio 3 - TIR'!$E$18-'Ejercicio 3 - TIR'!$D$18)*(1-J67)))</f>
        <v>34417.278322905</v>
      </c>
      <c r="L67" s="24">
        <f ca="1" t="shared" si="512"/>
        <v>0.173337970782226</v>
      </c>
      <c r="M67" s="25">
        <f ca="1">IF(L67&lt;=('Ejercicio 3 - TIR'!$D$18-'Ejercicio 3 - TIR'!$C$18)/('Ejercicio 3 - TIR'!$E$18-'Ejercicio 3 - TIR'!$C$18),'Ejercicio 3 - TIR'!$C$18+SQRT(('Ejercicio 3 - TIR'!$E$18-'Ejercicio 3 - TIR'!$C$18)*('Ejercicio 3 - TIR'!$D$18-'Ejercicio 3 - TIR'!$C$18)*L67),'Ejercicio 3 - TIR'!$E$18-SQRT(('Ejercicio 3 - TIR'!$E$18-'Ejercicio 3 - TIR'!$C$18)*('Ejercicio 3 - TIR'!$E$18-'Ejercicio 3 - TIR'!$D$18)*(1-L67)))</f>
        <v>35099.0877240281</v>
      </c>
      <c r="N67" s="24">
        <f ca="1" t="shared" ref="N67:R67" si="513">RAND()</f>
        <v>0.138219835823724</v>
      </c>
      <c r="O67" s="25">
        <f ca="1">IF(N67&lt;=('Ejercicio 3 - TIR'!$D$18-'Ejercicio 3 - TIR'!$C$18)/('Ejercicio 3 - TIR'!$E$18-'Ejercicio 3 - TIR'!$C$18),'Ejercicio 3 - TIR'!$C$18+SQRT(('Ejercicio 3 - TIR'!$E$18-'Ejercicio 3 - TIR'!$C$18)*('Ejercicio 3 - TIR'!$D$18-'Ejercicio 3 - TIR'!$C$18)*N67),'Ejercicio 3 - TIR'!$E$18-SQRT(('Ejercicio 3 - TIR'!$E$18-'Ejercicio 3 - TIR'!$C$18)*('Ejercicio 3 - TIR'!$E$18-'Ejercicio 3 - TIR'!$D$18)*(1-N67)))</f>
        <v>34553.3477105926</v>
      </c>
      <c r="P67" s="24">
        <f ca="1" t="shared" si="513"/>
        <v>0.438756315731887</v>
      </c>
      <c r="Q67" s="26">
        <f ca="1">IF(P67&lt;=('Ejercicio 3 - TIR'!$D$22-'Ejercicio 3 - TIR'!$C$22)/('Ejercicio 3 - TIR'!$E$22-'Ejercicio 3 - TIR'!$C$22),'Ejercicio 3 - TIR'!$C$22+SQRT(('Ejercicio 3 - TIR'!$E$22-'Ejercicio 3 - TIR'!$C$22)*('Ejercicio 3 - TIR'!$D$22-'Ejercicio 3 - TIR'!$C$22)*P67),'Ejercicio 3 - TIR'!$E$22-SQRT(('Ejercicio 3 - TIR'!$E$22-'Ejercicio 3 - TIR'!$C$22)*('Ejercicio 3 - TIR'!$E$22-'Ejercicio 3 - TIR'!$D$22)*(1-P67)))</f>
        <v>0.148102693257362</v>
      </c>
      <c r="R67" s="24">
        <f ca="1" t="shared" si="513"/>
        <v>0.732170547578678</v>
      </c>
      <c r="S67" s="26">
        <f ca="1">IF(R67&lt;=('Ejercicio 3 - TIR'!$D$23-'Ejercicio 3 - TIR'!$C$23)/('Ejercicio 3 - TIR'!$E$23-'Ejercicio 3 - TIR'!$C$23),'Ejercicio 3 - TIR'!$C$23+SQRT(('Ejercicio 3 - TIR'!$E$23-'Ejercicio 3 - TIR'!$C$23)*('Ejercicio 3 - TIR'!$D$23-'Ejercicio 3 - TIR'!$C$23)*R67),'Ejercicio 3 - TIR'!$E$23-SQRT(('Ejercicio 3 - TIR'!$E$23-'Ejercicio 3 - TIR'!$C$23)*('Ejercicio 3 - TIR'!$E$23-'Ejercicio 3 - TIR'!$D$23)*(1-R67)))</f>
        <v>0.158043383358122</v>
      </c>
      <c r="T67" s="24">
        <f ca="1" t="shared" ref="T67:X67" si="514">RAND()</f>
        <v>0.151057798475492</v>
      </c>
      <c r="U67" s="26">
        <f ca="1">IF(T67&lt;=('Ejercicio 3 - TIR'!$D$24-'Ejercicio 3 - TIR'!$C$24)/('Ejercicio 3 - TIR'!$E$24-'Ejercicio 3 - TIR'!$C$24),'Ejercicio 3 - TIR'!$C$24+SQRT(('Ejercicio 3 - TIR'!$E$24-'Ejercicio 3 - TIR'!$C$24)*('Ejercicio 3 - TIR'!$D$24-'Ejercicio 3 - TIR'!$C$24)*T67),'Ejercicio 3 - TIR'!$E$24-SQRT(('Ejercicio 3 - TIR'!$E$24-'Ejercicio 3 - TIR'!$C$24)*('Ejercicio 3 - TIR'!$E$24-'Ejercicio 3 - TIR'!$D$24)*(1-T67)))</f>
        <v>0.167810709609629</v>
      </c>
      <c r="V67" s="24">
        <f ca="1" t="shared" si="514"/>
        <v>0.671117757938936</v>
      </c>
      <c r="W67" s="26">
        <f ca="1">IF(V67&lt;=('Ejercicio 3 - TIR'!$D$25-'Ejercicio 3 - TIR'!$C$25)/('Ejercicio 3 - TIR'!$E$25-'Ejercicio 3 - TIR'!$C$25),'Ejercicio 3 - TIR'!$C$25+SQRT(('Ejercicio 3 - TIR'!$E$25-'Ejercicio 3 - TIR'!$C$25)*('Ejercicio 3 - TIR'!$D$25-'Ejercicio 3 - TIR'!$C$25)*V67),'Ejercicio 3 - TIR'!$E$25-SQRT(('Ejercicio 3 - TIR'!$E$25-'Ejercicio 3 - TIR'!$C$25)*('Ejercicio 3 - TIR'!$E$25-'Ejercicio 3 - TIR'!$D$25)*(1-V67)))</f>
        <v>0.216072314443603</v>
      </c>
      <c r="X67" s="24">
        <f ca="1" t="shared" si="514"/>
        <v>0.238418232969582</v>
      </c>
      <c r="Y67" s="26">
        <f ca="1">IF(X67&lt;=('Ejercicio 3 - TIR'!$D$26-'Ejercicio 3 - TIR'!$C$26)/('Ejercicio 3 - TIR'!$E$26-'Ejercicio 3 - TIR'!$C$26),'Ejercicio 3 - TIR'!$C$26+SQRT(('Ejercicio 3 - TIR'!$E$26-'Ejercicio 3 - TIR'!$C$26)*('Ejercicio 3 - TIR'!$D$26-'Ejercicio 3 - TIR'!$C$26)*X67),'Ejercicio 3 - TIR'!$E$26-SQRT(('Ejercicio 3 - TIR'!$E$26-'Ejercicio 3 - TIR'!$C$26)*('Ejercicio 3 - TIR'!$E$26-'Ejercicio 3 - TIR'!$D$26)*(1-X67)))</f>
        <v>0.215371819584292</v>
      </c>
      <c r="Z67" s="24">
        <f ca="1" t="shared" si="480"/>
        <v>1.14810269325736</v>
      </c>
      <c r="AA67" s="24">
        <f ca="1" t="shared" si="481"/>
        <v>1.32955272734233</v>
      </c>
      <c r="AB67" s="24">
        <f ca="1" t="shared" si="482"/>
        <v>1.55266591398106</v>
      </c>
      <c r="AC67" s="24">
        <f ca="1" t="shared" si="483"/>
        <v>1.88815403157264</v>
      </c>
      <c r="AD67" s="24">
        <f ca="1" t="shared" si="484"/>
        <v>2.29480920100786</v>
      </c>
      <c r="AE67" s="23">
        <f ca="1" t="shared" si="485"/>
        <v>4429.01860504505</v>
      </c>
      <c r="AF67" s="23">
        <f ca="1" t="shared" si="486"/>
        <v>5128.99569034244</v>
      </c>
      <c r="AG67" s="23">
        <f ca="1" t="shared" si="487"/>
        <v>5989.69609672353</v>
      </c>
      <c r="AH67" s="23">
        <f ca="1" t="shared" si="488"/>
        <v>7283.9035951564</v>
      </c>
      <c r="AI67" s="23">
        <f ca="1" t="shared" si="489"/>
        <v>8852.65116612181</v>
      </c>
      <c r="AJ67" s="25">
        <f ca="1" t="shared" si="490"/>
        <v>44119.2517770539</v>
      </c>
      <c r="AK67" s="25">
        <f ca="1" t="shared" si="491"/>
        <v>41473.1561716776</v>
      </c>
      <c r="AL67" s="25">
        <f ca="1" t="shared" si="492"/>
        <v>53438.5349039739</v>
      </c>
      <c r="AM67" s="25">
        <f ca="1" t="shared" si="493"/>
        <v>66272.4839906455</v>
      </c>
      <c r="AN67" s="25">
        <f ca="1" t="shared" si="494"/>
        <v>79293.3402518917</v>
      </c>
      <c r="AO67" s="25">
        <f ca="1">C67/'Ejercicio 3 - TIR'!$D$7</f>
        <v>16227.0995252969</v>
      </c>
      <c r="AP67" s="25">
        <f ca="1" t="shared" si="495"/>
        <v>27892.1522517569</v>
      </c>
      <c r="AQ67" s="25">
        <f ca="1" t="shared" si="496"/>
        <v>25246.0566463806</v>
      </c>
      <c r="AR67" s="25">
        <f ca="1" t="shared" si="497"/>
        <v>37211.435378677</v>
      </c>
      <c r="AS67" s="25">
        <f ca="1" t="shared" si="498"/>
        <v>50045.3844653486</v>
      </c>
      <c r="AT67" s="25">
        <f ca="1" t="shared" si="499"/>
        <v>63066.2407265948</v>
      </c>
      <c r="AU67" s="25">
        <f ca="1">AP67*'Ejercicio 3 - TIR'!$D$5</f>
        <v>13946.0761258785</v>
      </c>
      <c r="AV67" s="25">
        <f ca="1">AQ67*'Ejercicio 3 - TIR'!$D$5</f>
        <v>12623.0283231903</v>
      </c>
      <c r="AW67" s="25">
        <f ca="1">AR67*'Ejercicio 3 - TIR'!$D$5</f>
        <v>18605.7176893385</v>
      </c>
      <c r="AX67" s="25">
        <f ca="1">AS67*'Ejercicio 3 - TIR'!$D$5</f>
        <v>25022.6922326743</v>
      </c>
      <c r="AY67" s="25">
        <f ca="1">AT67*'Ejercicio 3 - TIR'!$D$5</f>
        <v>31533.1203632974</v>
      </c>
      <c r="AZ67" s="25">
        <f ca="1" t="shared" ref="AZ67:BD67" si="515">AJ67-AU67-AE67</f>
        <v>25744.1570461304</v>
      </c>
      <c r="BA67" s="25">
        <f ca="1" t="shared" si="515"/>
        <v>23721.1321581448</v>
      </c>
      <c r="BB67" s="25">
        <f ca="1" t="shared" si="515"/>
        <v>28843.1211179119</v>
      </c>
      <c r="BC67" s="25">
        <f ca="1" t="shared" si="515"/>
        <v>33965.8881628148</v>
      </c>
      <c r="BD67" s="25">
        <f ca="1" t="shared" si="515"/>
        <v>38907.5687224725</v>
      </c>
      <c r="BE67" s="25">
        <f ca="1" t="shared" ref="BE67:BI67" si="516">AZ67/Z67</f>
        <v>22423.218059954</v>
      </c>
      <c r="BF67" s="25">
        <f ca="1" t="shared" si="516"/>
        <v>17841.4377033106</v>
      </c>
      <c r="BG67" s="25">
        <f ca="1" t="shared" si="516"/>
        <v>18576.514663066</v>
      </c>
      <c r="BH67" s="25">
        <f ca="1" t="shared" si="516"/>
        <v>17988.9392469346</v>
      </c>
      <c r="BI67" s="25">
        <f ca="1" t="shared" si="516"/>
        <v>16954.5985371615</v>
      </c>
      <c r="BJ67" s="25">
        <f ca="1" t="shared" si="502"/>
        <v>68626.386345524</v>
      </c>
      <c r="BK67" s="25">
        <f ca="1" t="shared" si="503"/>
        <v>37238.0972963217</v>
      </c>
      <c r="BL67" s="25">
        <f ca="1" t="shared" si="504"/>
        <v>105864.483641846</v>
      </c>
      <c r="BM67" s="25">
        <f ca="1">BK67*'Ejercicio 3 - TIR'!$D$5</f>
        <v>18619.0486481609</v>
      </c>
      <c r="BN67" s="25">
        <f ca="1" t="shared" si="505"/>
        <v>87245.4349936849</v>
      </c>
      <c r="BO67" s="25">
        <f ca="1" t="shared" si="506"/>
        <v>38018.6008298064</v>
      </c>
      <c r="BP67" s="25">
        <f ca="1" t="shared" si="507"/>
        <v>-111040.548693643</v>
      </c>
      <c r="BQ67" s="25">
        <f ca="1" t="shared" ref="BQ67:BT67" si="517">BE67</f>
        <v>22423.218059954</v>
      </c>
      <c r="BR67" s="25">
        <f ca="1" t="shared" si="517"/>
        <v>17841.4377033106</v>
      </c>
      <c r="BS67" s="25">
        <f ca="1" t="shared" si="517"/>
        <v>18576.514663066</v>
      </c>
      <c r="BT67" s="25">
        <f ca="1" t="shared" si="517"/>
        <v>17988.9392469346</v>
      </c>
      <c r="BU67" s="25">
        <f ca="1" t="shared" si="509"/>
        <v>54973.1993669679</v>
      </c>
      <c r="BV67" s="27">
        <f ca="1" t="shared" si="510"/>
        <v>5.11669935337269</v>
      </c>
    </row>
    <row r="68" ht="15" customHeight="1" spans="1:74">
      <c r="A68" s="23">
        <v>67</v>
      </c>
      <c r="B68" s="24">
        <f ca="1" t="shared" ref="B68:F68" si="518">RAND()</f>
        <v>0.508919672659518</v>
      </c>
      <c r="C68" s="25">
        <f ca="1">IF(B68&lt;=('Ejercicio 3 - TIR'!$D$13-'Ejercicio 3 - TIR'!$C$13)/('Ejercicio 3 - TIR'!$E$13-'Ejercicio 3 - TIR'!$C$13),'Ejercicio 3 - TIR'!$C$13+SQRT(('Ejercicio 3 - TIR'!$E$13-'Ejercicio 3 - TIR'!$C$13)*('Ejercicio 3 - TIR'!$D$13-'Ejercicio 3 - TIR'!$C$13)*B68),'Ejercicio 3 - TIR'!$E$13-SQRT(('Ejercicio 3 - TIR'!$E$13-'Ejercicio 3 - TIR'!$C$13)*('Ejercicio 3 - TIR'!$E$13-'Ejercicio 3 - TIR'!$D$13)*(1-B68)))</f>
        <v>75724.5722425211</v>
      </c>
      <c r="D68" s="24">
        <f ca="1" t="shared" si="518"/>
        <v>0.689727514126156</v>
      </c>
      <c r="E68" s="25">
        <f ca="1">IF(D68&lt;=('Ejercicio 3 - TIR'!$D$14-'Ejercicio 3 - TIR'!$C$14)/('Ejercicio 3 - TIR'!$E$14-'Ejercicio 3 - TIR'!$C$14),'Ejercicio 3 - TIR'!$C$14+SQRT(('Ejercicio 3 - TIR'!$E$14-'Ejercicio 3 - TIR'!$C$14)*('Ejercicio 3 - TIR'!$D$14-'Ejercicio 3 - TIR'!$C$14)*D68),'Ejercicio 3 - TIR'!$E$14-SQRT(('Ejercicio 3 - TIR'!$E$14-'Ejercicio 3 - TIR'!$C$14)*('Ejercicio 3 - TIR'!$E$14-'Ejercicio 3 - TIR'!$D$14)*(1-D68)))</f>
        <v>33177.9128647402</v>
      </c>
      <c r="F68" s="24">
        <f ca="1" t="shared" si="518"/>
        <v>0.434711555297113</v>
      </c>
      <c r="G68" s="25">
        <f ca="1">IF(F68&lt;=('Ejercicio 3 - TIR'!$D$18-'Ejercicio 3 - TIR'!$C$18)/('Ejercicio 3 - TIR'!$E$18-'Ejercicio 3 - TIR'!$C$18),'Ejercicio 3 - TIR'!$C$18+SQRT(('Ejercicio 3 - TIR'!$E$18-'Ejercicio 3 - TIR'!$C$18)*('Ejercicio 3 - TIR'!$D$18-'Ejercicio 3 - TIR'!$C$18)*F68),'Ejercicio 3 - TIR'!$E$18-SQRT(('Ejercicio 3 - TIR'!$E$18-'Ejercicio 3 - TIR'!$C$18)*('Ejercicio 3 - TIR'!$E$18-'Ejercicio 3 - TIR'!$D$18)*(1-F68)))</f>
        <v>38075.068624759</v>
      </c>
      <c r="H68" s="24">
        <f ca="1" t="shared" ref="H68:L68" si="519">RAND()</f>
        <v>0.737932041360104</v>
      </c>
      <c r="I68" s="25">
        <f ca="1">IF(H68&lt;=('Ejercicio 3 - TIR'!$D$18-'Ejercicio 3 - TIR'!$C$18)/('Ejercicio 3 - TIR'!$E$18-'Ejercicio 3 - TIR'!$C$18),'Ejercicio 3 - TIR'!$C$18+SQRT(('Ejercicio 3 - TIR'!$E$18-'Ejercicio 3 - TIR'!$C$18)*('Ejercicio 3 - TIR'!$D$18-'Ejercicio 3 - TIR'!$C$18)*H68),'Ejercicio 3 - TIR'!$E$18-SQRT(('Ejercicio 3 - TIR'!$E$18-'Ejercicio 3 - TIR'!$C$18)*('Ejercicio 3 - TIR'!$E$18-'Ejercicio 3 - TIR'!$D$18)*(1-H68)))</f>
        <v>40566.5930822908</v>
      </c>
      <c r="J68" s="24">
        <f ca="1" t="shared" si="519"/>
        <v>0.337073424037302</v>
      </c>
      <c r="K68" s="25">
        <f ca="1">IF(J68&lt;=('Ejercicio 3 - TIR'!$D$18-'Ejercicio 3 - TIR'!$C$18)/('Ejercicio 3 - TIR'!$E$18-'Ejercicio 3 - TIR'!$C$18),'Ejercicio 3 - TIR'!$C$18+SQRT(('Ejercicio 3 - TIR'!$E$18-'Ejercicio 3 - TIR'!$C$18)*('Ejercicio 3 - TIR'!$D$18-'Ejercicio 3 - TIR'!$C$18)*J68),'Ejercicio 3 - TIR'!$E$18-SQRT(('Ejercicio 3 - TIR'!$E$18-'Ejercicio 3 - TIR'!$C$18)*('Ejercicio 3 - TIR'!$E$18-'Ejercicio 3 - TIR'!$D$18)*(1-J68)))</f>
        <v>37110.6268082072</v>
      </c>
      <c r="L68" s="24">
        <f ca="1" t="shared" si="519"/>
        <v>0.859450700809181</v>
      </c>
      <c r="M68" s="25">
        <f ca="1">IF(L68&lt;=('Ejercicio 3 - TIR'!$D$18-'Ejercicio 3 - TIR'!$C$18)/('Ejercicio 3 - TIR'!$E$18-'Ejercicio 3 - TIR'!$C$18),'Ejercicio 3 - TIR'!$C$18+SQRT(('Ejercicio 3 - TIR'!$E$18-'Ejercicio 3 - TIR'!$C$18)*('Ejercicio 3 - TIR'!$D$18-'Ejercicio 3 - TIR'!$C$18)*L68),'Ejercicio 3 - TIR'!$E$18-SQRT(('Ejercicio 3 - TIR'!$E$18-'Ejercicio 3 - TIR'!$C$18)*('Ejercicio 3 - TIR'!$E$18-'Ejercicio 3 - TIR'!$D$18)*(1-L68)))</f>
        <v>41753.2789711293</v>
      </c>
      <c r="N68" s="24">
        <f ca="1" t="shared" ref="N68:R68" si="520">RAND()</f>
        <v>0.810840817109576</v>
      </c>
      <c r="O68" s="25">
        <f ca="1">IF(N68&lt;=('Ejercicio 3 - TIR'!$D$18-'Ejercicio 3 - TIR'!$C$18)/('Ejercicio 3 - TIR'!$E$18-'Ejercicio 3 - TIR'!$C$18),'Ejercicio 3 - TIR'!$C$18+SQRT(('Ejercicio 3 - TIR'!$E$18-'Ejercicio 3 - TIR'!$C$18)*('Ejercicio 3 - TIR'!$D$18-'Ejercicio 3 - TIR'!$C$18)*N68),'Ejercicio 3 - TIR'!$E$18-SQRT(('Ejercicio 3 - TIR'!$E$18-'Ejercicio 3 - TIR'!$C$18)*('Ejercicio 3 - TIR'!$E$18-'Ejercicio 3 - TIR'!$D$18)*(1-N68)))</f>
        <v>41233.4447147583</v>
      </c>
      <c r="P68" s="24">
        <f ca="1" t="shared" si="520"/>
        <v>0.416471390085184</v>
      </c>
      <c r="Q68" s="26">
        <f ca="1">IF(P68&lt;=('Ejercicio 3 - TIR'!$D$22-'Ejercicio 3 - TIR'!$C$22)/('Ejercicio 3 - TIR'!$E$22-'Ejercicio 3 - TIR'!$C$22),'Ejercicio 3 - TIR'!$C$22+SQRT(('Ejercicio 3 - TIR'!$E$22-'Ejercicio 3 - TIR'!$C$22)*('Ejercicio 3 - TIR'!$D$22-'Ejercicio 3 - TIR'!$C$22)*P68),'Ejercicio 3 - TIR'!$E$22-SQRT(('Ejercicio 3 - TIR'!$E$22-'Ejercicio 3 - TIR'!$C$22)*('Ejercicio 3 - TIR'!$E$22-'Ejercicio 3 - TIR'!$D$22)*(1-P68)))</f>
        <v>0.147379709679858</v>
      </c>
      <c r="R68" s="24">
        <f ca="1" t="shared" si="520"/>
        <v>0.931255468201226</v>
      </c>
      <c r="S68" s="26">
        <f ca="1">IF(R68&lt;=('Ejercicio 3 - TIR'!$D$23-'Ejercicio 3 - TIR'!$C$23)/('Ejercicio 3 - TIR'!$E$23-'Ejercicio 3 - TIR'!$C$23),'Ejercicio 3 - TIR'!$C$23+SQRT(('Ejercicio 3 - TIR'!$E$23-'Ejercicio 3 - TIR'!$C$23)*('Ejercicio 3 - TIR'!$D$23-'Ejercicio 3 - TIR'!$C$23)*R68),'Ejercicio 3 - TIR'!$E$23-SQRT(('Ejercicio 3 - TIR'!$E$23-'Ejercicio 3 - TIR'!$C$23)*('Ejercicio 3 - TIR'!$E$23-'Ejercicio 3 - TIR'!$D$23)*(1-R68)))</f>
        <v>0.168876144677415</v>
      </c>
      <c r="T68" s="24">
        <f ca="1" t="shared" ref="T68:X68" si="521">RAND()</f>
        <v>0.764001013115253</v>
      </c>
      <c r="U68" s="26">
        <f ca="1">IF(T68&lt;=('Ejercicio 3 - TIR'!$D$24-'Ejercicio 3 - TIR'!$C$24)/('Ejercicio 3 - TIR'!$E$24-'Ejercicio 3 - TIR'!$C$24),'Ejercicio 3 - TIR'!$C$24+SQRT(('Ejercicio 3 - TIR'!$E$24-'Ejercicio 3 - TIR'!$C$24)*('Ejercicio 3 - TIR'!$D$24-'Ejercicio 3 - TIR'!$C$24)*T68),'Ejercicio 3 - TIR'!$E$24-SQRT(('Ejercicio 3 - TIR'!$E$24-'Ejercicio 3 - TIR'!$C$24)*('Ejercicio 3 - TIR'!$E$24-'Ejercicio 3 - TIR'!$D$24)*(1-T68)))</f>
        <v>0.194294024755375</v>
      </c>
      <c r="V68" s="24">
        <f ca="1" t="shared" si="521"/>
        <v>0.965210687749883</v>
      </c>
      <c r="W68" s="26">
        <f ca="1">IF(V68&lt;=('Ejercicio 3 - TIR'!$D$25-'Ejercicio 3 - TIR'!$C$25)/('Ejercicio 3 - TIR'!$E$25-'Ejercicio 3 - TIR'!$C$25),'Ejercicio 3 - TIR'!$C$25+SQRT(('Ejercicio 3 - TIR'!$E$25-'Ejercicio 3 - TIR'!$C$25)*('Ejercicio 3 - TIR'!$D$25-'Ejercicio 3 - TIR'!$C$25)*V68),'Ejercicio 3 - TIR'!$E$25-SQRT(('Ejercicio 3 - TIR'!$E$25-'Ejercicio 3 - TIR'!$C$25)*('Ejercicio 3 - TIR'!$E$25-'Ejercicio 3 - TIR'!$D$25)*(1-V68)))</f>
        <v>0.238965391131743</v>
      </c>
      <c r="X68" s="24">
        <f ca="1" t="shared" si="521"/>
        <v>0.41946436620396</v>
      </c>
      <c r="Y68" s="26">
        <f ca="1">IF(X68&lt;=('Ejercicio 3 - TIR'!$D$26-'Ejercicio 3 - TIR'!$C$26)/('Ejercicio 3 - TIR'!$E$26-'Ejercicio 3 - TIR'!$C$26),'Ejercicio 3 - TIR'!$C$26+SQRT(('Ejercicio 3 - TIR'!$E$26-'Ejercicio 3 - TIR'!$C$26)*('Ejercicio 3 - TIR'!$D$26-'Ejercicio 3 - TIR'!$C$26)*X68),'Ejercicio 3 - TIR'!$E$26-SQRT(('Ejercicio 3 - TIR'!$E$26-'Ejercicio 3 - TIR'!$C$26)*('Ejercicio 3 - TIR'!$E$26-'Ejercicio 3 - TIR'!$D$26)*(1-X68)))</f>
        <v>0.224009889958149</v>
      </c>
      <c r="Z68" s="24">
        <f ca="1" t="shared" si="480"/>
        <v>1.14737970967986</v>
      </c>
      <c r="AA68" s="24">
        <f ca="1" t="shared" si="481"/>
        <v>1.34114477153169</v>
      </c>
      <c r="AB68" s="24">
        <f ca="1" t="shared" si="482"/>
        <v>1.6017211869722</v>
      </c>
      <c r="AC68" s="24">
        <f ca="1" t="shared" si="483"/>
        <v>1.98447711690102</v>
      </c>
      <c r="AD68" s="24">
        <f ca="1" t="shared" si="484"/>
        <v>2.42901961748248</v>
      </c>
      <c r="AE68" s="23">
        <f ca="1" t="shared" si="485"/>
        <v>4889.75116578906</v>
      </c>
      <c r="AF68" s="23">
        <f ca="1" t="shared" si="486"/>
        <v>5715.51349109941</v>
      </c>
      <c r="AG68" s="23">
        <f ca="1" t="shared" si="487"/>
        <v>6826.00361082876</v>
      </c>
      <c r="AH68" s="23">
        <f ca="1" t="shared" si="488"/>
        <v>8457.18223355714</v>
      </c>
      <c r="AI68" s="23">
        <f ca="1" t="shared" si="489"/>
        <v>10351.6746950523</v>
      </c>
      <c r="AJ68" s="25">
        <f ca="1" t="shared" si="490"/>
        <v>43686.5611847166</v>
      </c>
      <c r="AK68" s="25">
        <f ca="1" t="shared" si="491"/>
        <v>54405.6742111677</v>
      </c>
      <c r="AL68" s="25">
        <f ca="1" t="shared" si="492"/>
        <v>59440.8772205241</v>
      </c>
      <c r="AM68" s="25">
        <f ca="1" t="shared" si="493"/>
        <v>82858.4266737904</v>
      </c>
      <c r="AN68" s="25">
        <f ca="1" t="shared" si="494"/>
        <v>100156.846108527</v>
      </c>
      <c r="AO68" s="25">
        <f ca="1">C68/'Ejercicio 3 - TIR'!$D$7</f>
        <v>15144.9144485042</v>
      </c>
      <c r="AP68" s="25">
        <f ca="1" t="shared" si="495"/>
        <v>28541.6467362124</v>
      </c>
      <c r="AQ68" s="25">
        <f ca="1" t="shared" si="496"/>
        <v>39260.7597626635</v>
      </c>
      <c r="AR68" s="25">
        <f ca="1" t="shared" si="497"/>
        <v>44295.9627720199</v>
      </c>
      <c r="AS68" s="25">
        <f ca="1" t="shared" si="498"/>
        <v>67713.5122252862</v>
      </c>
      <c r="AT68" s="25">
        <f ca="1" t="shared" si="499"/>
        <v>85011.931660023</v>
      </c>
      <c r="AU68" s="25">
        <f ca="1">AP68*'Ejercicio 3 - TIR'!$D$5</f>
        <v>14270.8233681062</v>
      </c>
      <c r="AV68" s="25">
        <f ca="1">AQ68*'Ejercicio 3 - TIR'!$D$5</f>
        <v>19630.3798813317</v>
      </c>
      <c r="AW68" s="25">
        <f ca="1">AR68*'Ejercicio 3 - TIR'!$D$5</f>
        <v>22147.98138601</v>
      </c>
      <c r="AX68" s="25">
        <f ca="1">AS68*'Ejercicio 3 - TIR'!$D$5</f>
        <v>33856.7561126431</v>
      </c>
      <c r="AY68" s="25">
        <f ca="1">AT68*'Ejercicio 3 - TIR'!$D$5</f>
        <v>42505.9658300115</v>
      </c>
      <c r="AZ68" s="25">
        <f ca="1" t="shared" ref="AZ68:BD68" si="522">AJ68-AU68-AE68</f>
        <v>24525.9866508214</v>
      </c>
      <c r="BA68" s="25">
        <f ca="1" t="shared" si="522"/>
        <v>29059.7808387365</v>
      </c>
      <c r="BB68" s="25">
        <f ca="1" t="shared" si="522"/>
        <v>30466.8922236854</v>
      </c>
      <c r="BC68" s="25">
        <f ca="1" t="shared" si="522"/>
        <v>40544.4883275902</v>
      </c>
      <c r="BD68" s="25">
        <f ca="1" t="shared" si="522"/>
        <v>47299.2055834634</v>
      </c>
      <c r="BE68" s="25">
        <f ca="1" t="shared" ref="BE68:BI68" si="523">AZ68/Z68</f>
        <v>21375.6496161716</v>
      </c>
      <c r="BF68" s="25">
        <f ca="1" t="shared" si="523"/>
        <v>21667.8925762415</v>
      </c>
      <c r="BG68" s="25">
        <f ca="1" t="shared" si="523"/>
        <v>19021.3455821722</v>
      </c>
      <c r="BH68" s="25">
        <f ca="1" t="shared" si="523"/>
        <v>20430.8167538384</v>
      </c>
      <c r="BI68" s="25">
        <f ca="1" t="shared" si="523"/>
        <v>19472.5498481095</v>
      </c>
      <c r="BJ68" s="25">
        <f ca="1" t="shared" si="502"/>
        <v>80589.8012155783</v>
      </c>
      <c r="BK68" s="25">
        <f ca="1" t="shared" si="503"/>
        <v>36787.2943005105</v>
      </c>
      <c r="BL68" s="25">
        <f ca="1" t="shared" si="504"/>
        <v>117377.095516089</v>
      </c>
      <c r="BM68" s="25">
        <f ca="1">BK68*'Ejercicio 3 - TIR'!$D$5</f>
        <v>18393.6471502553</v>
      </c>
      <c r="BN68" s="25">
        <f ca="1" t="shared" si="505"/>
        <v>98983.4483658336</v>
      </c>
      <c r="BO68" s="25">
        <f ca="1" t="shared" si="506"/>
        <v>40750.3700889924</v>
      </c>
      <c r="BP68" s="25">
        <f ca="1" t="shared" si="507"/>
        <v>-108902.485107261</v>
      </c>
      <c r="BQ68" s="25">
        <f ca="1" t="shared" ref="BQ68:BT68" si="524">BE68</f>
        <v>21375.6496161716</v>
      </c>
      <c r="BR68" s="25">
        <f ca="1" t="shared" si="524"/>
        <v>21667.8925762415</v>
      </c>
      <c r="BS68" s="25">
        <f ca="1" t="shared" si="524"/>
        <v>19021.3455821722</v>
      </c>
      <c r="BT68" s="25">
        <f ca="1" t="shared" si="524"/>
        <v>20430.8167538384</v>
      </c>
      <c r="BU68" s="25">
        <f ca="1" t="shared" si="509"/>
        <v>60222.9199371019</v>
      </c>
      <c r="BV68" s="27">
        <f ca="1" t="shared" si="510"/>
        <v>8.16835720584745</v>
      </c>
    </row>
    <row r="69" ht="15" customHeight="1" spans="1:74">
      <c r="A69" s="23">
        <v>68</v>
      </c>
      <c r="B69" s="24">
        <f ca="1" t="shared" ref="B69:F69" si="525">RAND()</f>
        <v>0.888574774700903</v>
      </c>
      <c r="C69" s="25">
        <f ca="1">IF(B69&lt;=('Ejercicio 3 - TIR'!$D$13-'Ejercicio 3 - TIR'!$C$13)/('Ejercicio 3 - TIR'!$E$13-'Ejercicio 3 - TIR'!$C$13),'Ejercicio 3 - TIR'!$C$13+SQRT(('Ejercicio 3 - TIR'!$E$13-'Ejercicio 3 - TIR'!$C$13)*('Ejercicio 3 - TIR'!$D$13-'Ejercicio 3 - TIR'!$C$13)*B69),'Ejercicio 3 - TIR'!$E$13-SQRT(('Ejercicio 3 - TIR'!$E$13-'Ejercicio 3 - TIR'!$C$13)*('Ejercicio 3 - TIR'!$E$13-'Ejercicio 3 - TIR'!$D$13)*(1-B69)))</f>
        <v>88436.6842835234</v>
      </c>
      <c r="D69" s="24">
        <f ca="1" t="shared" si="525"/>
        <v>0.968290628117205</v>
      </c>
      <c r="E69" s="25">
        <f ca="1">IF(D69&lt;=('Ejercicio 3 - TIR'!$D$14-'Ejercicio 3 - TIR'!$C$14)/('Ejercicio 3 - TIR'!$E$14-'Ejercicio 3 - TIR'!$C$14),'Ejercicio 3 - TIR'!$C$14+SQRT(('Ejercicio 3 - TIR'!$E$14-'Ejercicio 3 - TIR'!$C$14)*('Ejercicio 3 - TIR'!$D$14-'Ejercicio 3 - TIR'!$C$14)*D69),'Ejercicio 3 - TIR'!$E$14-SQRT(('Ejercicio 3 - TIR'!$E$14-'Ejercicio 3 - TIR'!$C$14)*('Ejercicio 3 - TIR'!$E$14-'Ejercicio 3 - TIR'!$D$14)*(1-D69)))</f>
        <v>37819.0814360873</v>
      </c>
      <c r="F69" s="24">
        <f ca="1" t="shared" si="525"/>
        <v>0.337504879771095</v>
      </c>
      <c r="G69" s="25">
        <f ca="1">IF(F69&lt;=('Ejercicio 3 - TIR'!$D$18-'Ejercicio 3 - TIR'!$C$18)/('Ejercicio 3 - TIR'!$E$18-'Ejercicio 3 - TIR'!$C$18),'Ejercicio 3 - TIR'!$C$18+SQRT(('Ejercicio 3 - TIR'!$E$18-'Ejercicio 3 - TIR'!$C$18)*('Ejercicio 3 - TIR'!$D$18-'Ejercicio 3 - TIR'!$C$18)*F69),'Ejercicio 3 - TIR'!$E$18-SQRT(('Ejercicio 3 - TIR'!$E$18-'Ejercicio 3 - TIR'!$C$18)*('Ejercicio 3 - TIR'!$E$18-'Ejercicio 3 - TIR'!$D$18)*(1-F69)))</f>
        <v>37115.1761724967</v>
      </c>
      <c r="H69" s="24">
        <f ca="1" t="shared" ref="H69:L69" si="526">RAND()</f>
        <v>0.434180396907822</v>
      </c>
      <c r="I69" s="25">
        <f ca="1">IF(H69&lt;=('Ejercicio 3 - TIR'!$D$18-'Ejercicio 3 - TIR'!$C$18)/('Ejercicio 3 - TIR'!$E$18-'Ejercicio 3 - TIR'!$C$18),'Ejercicio 3 - TIR'!$C$18+SQRT(('Ejercicio 3 - TIR'!$E$18-'Ejercicio 3 - TIR'!$C$18)*('Ejercicio 3 - TIR'!$D$18-'Ejercicio 3 - TIR'!$C$18)*H69),'Ejercicio 3 - TIR'!$E$18-SQRT(('Ejercicio 3 - TIR'!$E$18-'Ejercicio 3 - TIR'!$C$18)*('Ejercicio 3 - TIR'!$E$18-'Ejercicio 3 - TIR'!$D$18)*(1-H69)))</f>
        <v>38070.1337991494</v>
      </c>
      <c r="J69" s="24">
        <f ca="1" t="shared" si="526"/>
        <v>0.191121226404751</v>
      </c>
      <c r="K69" s="25">
        <f ca="1">IF(J69&lt;=('Ejercicio 3 - TIR'!$D$18-'Ejercicio 3 - TIR'!$C$18)/('Ejercicio 3 - TIR'!$E$18-'Ejercicio 3 - TIR'!$C$18),'Ejercicio 3 - TIR'!$C$18+SQRT(('Ejercicio 3 - TIR'!$E$18-'Ejercicio 3 - TIR'!$C$18)*('Ejercicio 3 - TIR'!$D$18-'Ejercicio 3 - TIR'!$C$18)*J69),'Ejercicio 3 - TIR'!$E$18-SQRT(('Ejercicio 3 - TIR'!$E$18-'Ejercicio 3 - TIR'!$C$18)*('Ejercicio 3 - TIR'!$E$18-'Ejercicio 3 - TIR'!$D$18)*(1-J69)))</f>
        <v>35354.2678267633</v>
      </c>
      <c r="L69" s="24">
        <f ca="1" t="shared" si="526"/>
        <v>0.199593556690866</v>
      </c>
      <c r="M69" s="25">
        <f ca="1">IF(L69&lt;=('Ejercicio 3 - TIR'!$D$18-'Ejercicio 3 - TIR'!$C$18)/('Ejercicio 3 - TIR'!$E$18-'Ejercicio 3 - TIR'!$C$18),'Ejercicio 3 - TIR'!$C$18+SQRT(('Ejercicio 3 - TIR'!$E$18-'Ejercicio 3 - TIR'!$C$18)*('Ejercicio 3 - TIR'!$D$18-'Ejercicio 3 - TIR'!$C$18)*L69),'Ejercicio 3 - TIR'!$E$18-SQRT(('Ejercicio 3 - TIR'!$E$18-'Ejercicio 3 - TIR'!$C$18)*('Ejercicio 3 - TIR'!$E$18-'Ejercicio 3 - TIR'!$D$18)*(1-L69)))</f>
        <v>35471.6572904039</v>
      </c>
      <c r="N69" s="24">
        <f ca="1" t="shared" ref="N69:R69" si="527">RAND()</f>
        <v>0.453727006062538</v>
      </c>
      <c r="O69" s="25">
        <f ca="1">IF(N69&lt;=('Ejercicio 3 - TIR'!$D$18-'Ejercicio 3 - TIR'!$C$18)/('Ejercicio 3 - TIR'!$E$18-'Ejercicio 3 - TIR'!$C$18),'Ejercicio 3 - TIR'!$C$18+SQRT(('Ejercicio 3 - TIR'!$E$18-'Ejercicio 3 - TIR'!$C$18)*('Ejercicio 3 - TIR'!$D$18-'Ejercicio 3 - TIR'!$C$18)*N69),'Ejercicio 3 - TIR'!$E$18-SQRT(('Ejercicio 3 - TIR'!$E$18-'Ejercicio 3 - TIR'!$C$18)*('Ejercicio 3 - TIR'!$E$18-'Ejercicio 3 - TIR'!$D$18)*(1-N69)))</f>
        <v>38249.7909615566</v>
      </c>
      <c r="P69" s="24">
        <f ca="1" t="shared" si="527"/>
        <v>0.714281859547065</v>
      </c>
      <c r="Q69" s="26">
        <f ca="1">IF(P69&lt;=('Ejercicio 3 - TIR'!$D$22-'Ejercicio 3 - TIR'!$C$22)/('Ejercicio 3 - TIR'!$E$22-'Ejercicio 3 - TIR'!$C$22),'Ejercicio 3 - TIR'!$C$22+SQRT(('Ejercicio 3 - TIR'!$E$22-'Ejercicio 3 - TIR'!$C$22)*('Ejercicio 3 - TIR'!$D$22-'Ejercicio 3 - TIR'!$C$22)*P69),'Ejercicio 3 - TIR'!$E$22-SQRT(('Ejercicio 3 - TIR'!$E$22-'Ejercicio 3 - TIR'!$C$22)*('Ejercicio 3 - TIR'!$E$22-'Ejercicio 3 - TIR'!$D$22)*(1-P69)))</f>
        <v>0.157321978639765</v>
      </c>
      <c r="R69" s="24">
        <f ca="1" t="shared" si="527"/>
        <v>0.79984690399032</v>
      </c>
      <c r="S69" s="26">
        <f ca="1">IF(R69&lt;=('Ejercicio 3 - TIR'!$D$23-'Ejercicio 3 - TIR'!$C$23)/('Ejercicio 3 - TIR'!$E$23-'Ejercicio 3 - TIR'!$C$23),'Ejercicio 3 - TIR'!$C$23+SQRT(('Ejercicio 3 - TIR'!$E$23-'Ejercicio 3 - TIR'!$C$23)*('Ejercicio 3 - TIR'!$D$23-'Ejercicio 3 - TIR'!$C$23)*R69),'Ejercicio 3 - TIR'!$E$23-SQRT(('Ejercicio 3 - TIR'!$E$23-'Ejercicio 3 - TIR'!$C$23)*('Ejercicio 3 - TIR'!$E$23-'Ejercicio 3 - TIR'!$D$23)*(1-R69)))</f>
        <v>0.161019073446814</v>
      </c>
      <c r="T69" s="24">
        <f ca="1" t="shared" ref="T69:X69" si="528">RAND()</f>
        <v>0.521371166004968</v>
      </c>
      <c r="U69" s="26">
        <f ca="1">IF(T69&lt;=('Ejercicio 3 - TIR'!$D$24-'Ejercicio 3 - TIR'!$C$24)/('Ejercicio 3 - TIR'!$E$24-'Ejercicio 3 - TIR'!$C$24),'Ejercicio 3 - TIR'!$C$24+SQRT(('Ejercicio 3 - TIR'!$E$24-'Ejercicio 3 - TIR'!$C$24)*('Ejercicio 3 - TIR'!$D$24-'Ejercicio 3 - TIR'!$C$24)*T69),'Ejercicio 3 - TIR'!$E$24-SQRT(('Ejercicio 3 - TIR'!$E$24-'Ejercicio 3 - TIR'!$C$24)*('Ejercicio 3 - TIR'!$E$24-'Ejercicio 3 - TIR'!$D$24)*(1-T69)))</f>
        <v>0.183391794155052</v>
      </c>
      <c r="V69" s="24">
        <f ca="1" t="shared" si="528"/>
        <v>0.701471364388061</v>
      </c>
      <c r="W69" s="26">
        <f ca="1">IF(V69&lt;=('Ejercicio 3 - TIR'!$D$25-'Ejercicio 3 - TIR'!$C$25)/('Ejercicio 3 - TIR'!$E$25-'Ejercicio 3 - TIR'!$C$25),'Ejercicio 3 - TIR'!$C$25+SQRT(('Ejercicio 3 - TIR'!$E$25-'Ejercicio 3 - TIR'!$C$25)*('Ejercicio 3 - TIR'!$D$25-'Ejercicio 3 - TIR'!$C$25)*V69),'Ejercicio 3 - TIR'!$E$25-SQRT(('Ejercicio 3 - TIR'!$E$25-'Ejercicio 3 - TIR'!$C$25)*('Ejercicio 3 - TIR'!$E$25-'Ejercicio 3 - TIR'!$D$25)*(1-V69)))</f>
        <v>0.217675856938787</v>
      </c>
      <c r="X69" s="24">
        <f ca="1" t="shared" si="528"/>
        <v>0.320588402883903</v>
      </c>
      <c r="Y69" s="26">
        <f ca="1">IF(X69&lt;=('Ejercicio 3 - TIR'!$D$26-'Ejercicio 3 - TIR'!$C$26)/('Ejercicio 3 - TIR'!$E$26-'Ejercicio 3 - TIR'!$C$26),'Ejercicio 3 - TIR'!$C$26+SQRT(('Ejercicio 3 - TIR'!$E$26-'Ejercicio 3 - TIR'!$C$26)*('Ejercicio 3 - TIR'!$D$26-'Ejercicio 3 - TIR'!$C$26)*X69),'Ejercicio 3 - TIR'!$E$26-SQRT(('Ejercicio 3 - TIR'!$E$26-'Ejercicio 3 - TIR'!$C$26)*('Ejercicio 3 - TIR'!$E$26-'Ejercicio 3 - TIR'!$D$26)*(1-X69)))</f>
        <v>0.21942088863013</v>
      </c>
      <c r="Z69" s="24">
        <f ca="1" t="shared" si="480"/>
        <v>1.15732197863976</v>
      </c>
      <c r="AA69" s="24">
        <f ca="1" t="shared" si="481"/>
        <v>1.34367289131997</v>
      </c>
      <c r="AB69" s="24">
        <f ca="1" t="shared" si="482"/>
        <v>1.59009147361665</v>
      </c>
      <c r="AC69" s="24">
        <f ca="1" t="shared" si="483"/>
        <v>1.93621599774721</v>
      </c>
      <c r="AD69" s="24">
        <f ca="1" t="shared" si="484"/>
        <v>2.36106223255278</v>
      </c>
      <c r="AE69" s="23">
        <f ca="1" t="shared" si="485"/>
        <v>5949.77272186365</v>
      </c>
      <c r="AF69" s="23">
        <f ca="1" t="shared" si="486"/>
        <v>6907.79961275726</v>
      </c>
      <c r="AG69" s="23">
        <f ca="1" t="shared" si="487"/>
        <v>8174.63337740439</v>
      </c>
      <c r="AH69" s="23">
        <f ca="1" t="shared" si="488"/>
        <v>9954.0537029913</v>
      </c>
      <c r="AI69" s="23">
        <f ca="1" t="shared" si="489"/>
        <v>12138.1810119737</v>
      </c>
      <c r="AJ69" s="25">
        <f ca="1" t="shared" si="490"/>
        <v>42954.2091255173</v>
      </c>
      <c r="AK69" s="25">
        <f ca="1" t="shared" si="491"/>
        <v>51153.8067548413</v>
      </c>
      <c r="AL69" s="25">
        <f ca="1" t="shared" si="492"/>
        <v>56216.5198272958</v>
      </c>
      <c r="AM69" s="25">
        <f ca="1" t="shared" si="493"/>
        <v>68680.7903122865</v>
      </c>
      <c r="AN69" s="25">
        <f ca="1" t="shared" si="494"/>
        <v>90310.13684237</v>
      </c>
      <c r="AO69" s="25">
        <f ca="1">C69/'Ejercicio 3 - TIR'!$D$7</f>
        <v>17687.3368567047</v>
      </c>
      <c r="AP69" s="25">
        <f ca="1" t="shared" si="495"/>
        <v>25266.8722688126</v>
      </c>
      <c r="AQ69" s="25">
        <f ca="1" t="shared" si="496"/>
        <v>33466.4698981367</v>
      </c>
      <c r="AR69" s="25">
        <f ca="1" t="shared" si="497"/>
        <v>38529.1829705911</v>
      </c>
      <c r="AS69" s="25">
        <f ca="1" t="shared" si="498"/>
        <v>50993.4534555819</v>
      </c>
      <c r="AT69" s="25">
        <f ca="1" t="shared" si="499"/>
        <v>72622.7999856653</v>
      </c>
      <c r="AU69" s="25">
        <f ca="1">AP69*'Ejercicio 3 - TIR'!$D$5</f>
        <v>12633.4361344063</v>
      </c>
      <c r="AV69" s="25">
        <f ca="1">AQ69*'Ejercicio 3 - TIR'!$D$5</f>
        <v>16733.2349490683</v>
      </c>
      <c r="AW69" s="25">
        <f ca="1">AR69*'Ejercicio 3 - TIR'!$D$5</f>
        <v>19264.5914852956</v>
      </c>
      <c r="AX69" s="25">
        <f ca="1">AS69*'Ejercicio 3 - TIR'!$D$5</f>
        <v>25496.7267277909</v>
      </c>
      <c r="AY69" s="25">
        <f ca="1">AT69*'Ejercicio 3 - TIR'!$D$5</f>
        <v>36311.3999928326</v>
      </c>
      <c r="AZ69" s="25">
        <f ca="1" t="shared" ref="AZ69:BD69" si="529">AJ69-AU69-AE69</f>
        <v>24371.0002692473</v>
      </c>
      <c r="BA69" s="25">
        <f ca="1" t="shared" si="529"/>
        <v>27512.7721930157</v>
      </c>
      <c r="BB69" s="25">
        <f ca="1" t="shared" si="529"/>
        <v>28777.2949645958</v>
      </c>
      <c r="BC69" s="25">
        <f ca="1" t="shared" si="529"/>
        <v>33230.0098815043</v>
      </c>
      <c r="BD69" s="25">
        <f ca="1" t="shared" si="529"/>
        <v>41860.5558375636</v>
      </c>
      <c r="BE69" s="25">
        <f ca="1" t="shared" ref="BE69:BI69" si="530">AZ69/Z69</f>
        <v>21058.0985404695</v>
      </c>
      <c r="BF69" s="25">
        <f ca="1" t="shared" si="530"/>
        <v>20475.7961336767</v>
      </c>
      <c r="BG69" s="25">
        <f ca="1" t="shared" si="530"/>
        <v>18097.8864688471</v>
      </c>
      <c r="BH69" s="25">
        <f ca="1" t="shared" si="530"/>
        <v>17162.3465151447</v>
      </c>
      <c r="BI69" s="25">
        <f ca="1" t="shared" si="530"/>
        <v>17729.5436182993</v>
      </c>
      <c r="BJ69" s="25">
        <f ca="1" t="shared" si="502"/>
        <v>89293.2048485836</v>
      </c>
      <c r="BK69" s="25">
        <f ca="1" t="shared" si="503"/>
        <v>41760.9030468042</v>
      </c>
      <c r="BL69" s="25">
        <f ca="1" t="shared" si="504"/>
        <v>131054.107895388</v>
      </c>
      <c r="BM69" s="25">
        <f ca="1">BK69*'Ejercicio 3 - TIR'!$D$5</f>
        <v>20880.4515234021</v>
      </c>
      <c r="BN69" s="25">
        <f ca="1" t="shared" si="505"/>
        <v>110173.656371986</v>
      </c>
      <c r="BO69" s="25">
        <f ca="1" t="shared" si="506"/>
        <v>46662.7498644396</v>
      </c>
      <c r="BP69" s="25">
        <f ca="1" t="shared" si="507"/>
        <v>-126255.765719611</v>
      </c>
      <c r="BQ69" s="25">
        <f ca="1" t="shared" ref="BQ69:BT69" si="531">BE69</f>
        <v>21058.0985404695</v>
      </c>
      <c r="BR69" s="25">
        <f ca="1" t="shared" si="531"/>
        <v>20475.7961336767</v>
      </c>
      <c r="BS69" s="25">
        <f ca="1" t="shared" si="531"/>
        <v>18097.8864688471</v>
      </c>
      <c r="BT69" s="25">
        <f ca="1" t="shared" si="531"/>
        <v>17162.3465151447</v>
      </c>
      <c r="BU69" s="25">
        <f ca="1" t="shared" si="509"/>
        <v>64392.2934827389</v>
      </c>
      <c r="BV69" s="27">
        <f ca="1" t="shared" si="510"/>
        <v>3.19556622018129</v>
      </c>
    </row>
    <row r="70" ht="15" customHeight="1" spans="1:74">
      <c r="A70" s="23">
        <v>69</v>
      </c>
      <c r="B70" s="24">
        <f ca="1" t="shared" ref="B70:F70" si="532">RAND()</f>
        <v>0.134786073685448</v>
      </c>
      <c r="C70" s="25">
        <f ca="1">IF(B70&lt;=('Ejercicio 3 - TIR'!$D$13-'Ejercicio 3 - TIR'!$C$13)/('Ejercicio 3 - TIR'!$E$13-'Ejercicio 3 - TIR'!$C$13),'Ejercicio 3 - TIR'!$C$13+SQRT(('Ejercicio 3 - TIR'!$E$13-'Ejercicio 3 - TIR'!$C$13)*('Ejercicio 3 - TIR'!$D$13-'Ejercicio 3 - TIR'!$C$13)*B70),'Ejercicio 3 - TIR'!$E$13-SQRT(('Ejercicio 3 - TIR'!$E$13-'Ejercicio 3 - TIR'!$C$13)*('Ejercicio 3 - TIR'!$E$13-'Ejercicio 3 - TIR'!$D$13)*(1-B70)))</f>
        <v>67342.6445831308</v>
      </c>
      <c r="D70" s="24">
        <f ca="1" t="shared" si="532"/>
        <v>0.5337692088877</v>
      </c>
      <c r="E70" s="25">
        <f ca="1">IF(D70&lt;=('Ejercicio 3 - TIR'!$D$14-'Ejercicio 3 - TIR'!$C$14)/('Ejercicio 3 - TIR'!$E$14-'Ejercicio 3 - TIR'!$C$14),'Ejercicio 3 - TIR'!$C$14+SQRT(('Ejercicio 3 - TIR'!$E$14-'Ejercicio 3 - TIR'!$C$14)*('Ejercicio 3 - TIR'!$D$14-'Ejercicio 3 - TIR'!$C$14)*D70),'Ejercicio 3 - TIR'!$E$14-SQRT(('Ejercicio 3 - TIR'!$E$14-'Ejercicio 3 - TIR'!$C$14)*('Ejercicio 3 - TIR'!$E$14-'Ejercicio 3 - TIR'!$D$14)*(1-D70)))</f>
        <v>31637.3079294497</v>
      </c>
      <c r="F70" s="24">
        <f ca="1" t="shared" si="532"/>
        <v>0.0198223595382696</v>
      </c>
      <c r="G70" s="25">
        <f ca="1">IF(F70&lt;=('Ejercicio 3 - TIR'!$D$18-'Ejercicio 3 - TIR'!$C$18)/('Ejercicio 3 - TIR'!$E$18-'Ejercicio 3 - TIR'!$C$18),'Ejercicio 3 - TIR'!$C$18+SQRT(('Ejercicio 3 - TIR'!$E$18-'Ejercicio 3 - TIR'!$C$18)*('Ejercicio 3 - TIR'!$D$18-'Ejercicio 3 - TIR'!$C$18)*F70),'Ejercicio 3 - TIR'!$E$18-SQRT(('Ejercicio 3 - TIR'!$E$18-'Ejercicio 3 - TIR'!$C$18)*('Ejercicio 3 - TIR'!$E$18-'Ejercicio 3 - TIR'!$D$18)*(1-F70)))</f>
        <v>31724.3415934032</v>
      </c>
      <c r="H70" s="24">
        <f ca="1" t="shared" ref="H70:L70" si="533">RAND()</f>
        <v>0.0210766295563471</v>
      </c>
      <c r="I70" s="25">
        <f ca="1">IF(H70&lt;=('Ejercicio 3 - TIR'!$D$18-'Ejercicio 3 - TIR'!$C$18)/('Ejercicio 3 - TIR'!$E$18-'Ejercicio 3 - TIR'!$C$18),'Ejercicio 3 - TIR'!$C$18+SQRT(('Ejercicio 3 - TIR'!$E$18-'Ejercicio 3 - TIR'!$C$18)*('Ejercicio 3 - TIR'!$D$18-'Ejercicio 3 - TIR'!$C$18)*H70),'Ejercicio 3 - TIR'!$E$18-SQRT(('Ejercicio 3 - TIR'!$E$18-'Ejercicio 3 - TIR'!$C$18)*('Ejercicio 3 - TIR'!$E$18-'Ejercicio 3 - TIR'!$D$18)*(1-H70)))</f>
        <v>31778.0591760265</v>
      </c>
      <c r="J70" s="24">
        <f ca="1" t="shared" si="533"/>
        <v>0.164140824700119</v>
      </c>
      <c r="K70" s="25">
        <f ca="1">IF(J70&lt;=('Ejercicio 3 - TIR'!$D$18-'Ejercicio 3 - TIR'!$C$18)/('Ejercicio 3 - TIR'!$E$18-'Ejercicio 3 - TIR'!$C$18),'Ejercicio 3 - TIR'!$C$18+SQRT(('Ejercicio 3 - TIR'!$E$18-'Ejercicio 3 - TIR'!$C$18)*('Ejercicio 3 - TIR'!$D$18-'Ejercicio 3 - TIR'!$C$18)*J70),'Ejercicio 3 - TIR'!$E$18-SQRT(('Ejercicio 3 - TIR'!$E$18-'Ejercicio 3 - TIR'!$C$18)*('Ejercicio 3 - TIR'!$E$18-'Ejercicio 3 - TIR'!$D$18)*(1-J70)))</f>
        <v>34961.9677251084</v>
      </c>
      <c r="L70" s="24">
        <f ca="1" t="shared" si="533"/>
        <v>0.8814042857932</v>
      </c>
      <c r="M70" s="25">
        <f ca="1">IF(L70&lt;=('Ejercicio 3 - TIR'!$D$18-'Ejercicio 3 - TIR'!$C$18)/('Ejercicio 3 - TIR'!$E$18-'Ejercicio 3 - TIR'!$C$18),'Ejercicio 3 - TIR'!$C$18+SQRT(('Ejercicio 3 - TIR'!$E$18-'Ejercicio 3 - TIR'!$C$18)*('Ejercicio 3 - TIR'!$D$18-'Ejercicio 3 - TIR'!$C$18)*L70),'Ejercicio 3 - TIR'!$E$18-SQRT(('Ejercicio 3 - TIR'!$E$18-'Ejercicio 3 - TIR'!$C$18)*('Ejercicio 3 - TIR'!$E$18-'Ejercicio 3 - TIR'!$D$18)*(1-L70)))</f>
        <v>42017.6052297675</v>
      </c>
      <c r="N70" s="24">
        <f ca="1" t="shared" ref="N70:R70" si="534">RAND()</f>
        <v>0.86741807309205</v>
      </c>
      <c r="O70" s="25">
        <f ca="1">IF(N70&lt;=('Ejercicio 3 - TIR'!$D$18-'Ejercicio 3 - TIR'!$C$18)/('Ejercicio 3 - TIR'!$E$18-'Ejercicio 3 - TIR'!$C$18),'Ejercicio 3 - TIR'!$C$18+SQRT(('Ejercicio 3 - TIR'!$E$18-'Ejercicio 3 - TIR'!$C$18)*('Ejercicio 3 - TIR'!$D$18-'Ejercicio 3 - TIR'!$C$18)*N70),'Ejercicio 3 - TIR'!$E$18-SQRT(('Ejercicio 3 - TIR'!$E$18-'Ejercicio 3 - TIR'!$C$18)*('Ejercicio 3 - TIR'!$E$18-'Ejercicio 3 - TIR'!$D$18)*(1-N70)))</f>
        <v>41846.6455134102</v>
      </c>
      <c r="P70" s="24">
        <f ca="1" t="shared" si="534"/>
        <v>0.963519353685002</v>
      </c>
      <c r="Q70" s="26">
        <f ca="1">IF(P70&lt;=('Ejercicio 3 - TIR'!$D$22-'Ejercicio 3 - TIR'!$C$22)/('Ejercicio 3 - TIR'!$E$22-'Ejercicio 3 - TIR'!$C$22),'Ejercicio 3 - TIR'!$C$22+SQRT(('Ejercicio 3 - TIR'!$E$22-'Ejercicio 3 - TIR'!$C$22)*('Ejercicio 3 - TIR'!$D$22-'Ejercicio 3 - TIR'!$C$22)*P70),'Ejercicio 3 - TIR'!$E$22-SQRT(('Ejercicio 3 - TIR'!$E$22-'Ejercicio 3 - TIR'!$C$22)*('Ejercicio 3 - TIR'!$E$22-'Ejercicio 3 - TIR'!$D$22)*(1-P70)))</f>
        <v>0.17189659556933</v>
      </c>
      <c r="R70" s="24">
        <f ca="1" t="shared" si="534"/>
        <v>0.528937049266779</v>
      </c>
      <c r="S70" s="26">
        <f ca="1">IF(R70&lt;=('Ejercicio 3 - TIR'!$D$23-'Ejercicio 3 - TIR'!$C$23)/('Ejercicio 3 - TIR'!$E$23-'Ejercicio 3 - TIR'!$C$23),'Ejercicio 3 - TIR'!$C$23+SQRT(('Ejercicio 3 - TIR'!$E$23-'Ejercicio 3 - TIR'!$C$23)*('Ejercicio 3 - TIR'!$D$23-'Ejercicio 3 - TIR'!$C$23)*R70),'Ejercicio 3 - TIR'!$E$23-SQRT(('Ejercicio 3 - TIR'!$E$23-'Ejercicio 3 - TIR'!$C$23)*('Ejercicio 3 - TIR'!$E$23-'Ejercicio 3 - TIR'!$D$23)*(1-R70)))</f>
        <v>0.15088104893167</v>
      </c>
      <c r="T70" s="24">
        <f ca="1" t="shared" ref="T70:X70" si="535">RAND()</f>
        <v>0.757216181280285</v>
      </c>
      <c r="U70" s="26">
        <f ca="1">IF(T70&lt;=('Ejercicio 3 - TIR'!$D$24-'Ejercicio 3 - TIR'!$C$24)/('Ejercicio 3 - TIR'!$E$24-'Ejercicio 3 - TIR'!$C$24),'Ejercicio 3 - TIR'!$C$24+SQRT(('Ejercicio 3 - TIR'!$E$24-'Ejercicio 3 - TIR'!$C$24)*('Ejercicio 3 - TIR'!$D$24-'Ejercicio 3 - TIR'!$C$24)*T70),'Ejercicio 3 - TIR'!$E$24-SQRT(('Ejercicio 3 - TIR'!$E$24-'Ejercicio 3 - TIR'!$C$24)*('Ejercicio 3 - TIR'!$E$24-'Ejercicio 3 - TIR'!$D$24)*(1-T70)))</f>
        <v>0.193927127269608</v>
      </c>
      <c r="V70" s="24">
        <f ca="1" t="shared" si="535"/>
        <v>0.146814760206015</v>
      </c>
      <c r="W70" s="26">
        <f ca="1">IF(V70&lt;=('Ejercicio 3 - TIR'!$D$25-'Ejercicio 3 - TIR'!$C$25)/('Ejercicio 3 - TIR'!$E$25-'Ejercicio 3 - TIR'!$C$25),'Ejercicio 3 - TIR'!$C$25+SQRT(('Ejercicio 3 - TIR'!$E$25-'Ejercicio 3 - TIR'!$C$25)*('Ejercicio 3 - TIR'!$D$25-'Ejercicio 3 - TIR'!$C$25)*V70),'Ejercicio 3 - TIR'!$E$25-SQRT(('Ejercicio 3 - TIR'!$E$25-'Ejercicio 3 - TIR'!$C$25)*('Ejercicio 3 - TIR'!$E$25-'Ejercicio 3 - TIR'!$D$25)*(1-V70)))</f>
        <v>0.194336689446606</v>
      </c>
      <c r="X70" s="24">
        <f ca="1" t="shared" si="535"/>
        <v>0.345940258337915</v>
      </c>
      <c r="Y70" s="26">
        <f ca="1">IF(X70&lt;=('Ejercicio 3 - TIR'!$D$26-'Ejercicio 3 - TIR'!$C$26)/('Ejercicio 3 - TIR'!$E$26-'Ejercicio 3 - TIR'!$C$26),'Ejercicio 3 - TIR'!$C$26+SQRT(('Ejercicio 3 - TIR'!$E$26-'Ejercicio 3 - TIR'!$C$26)*('Ejercicio 3 - TIR'!$D$26-'Ejercicio 3 - TIR'!$C$26)*X70),'Ejercicio 3 - TIR'!$E$26-SQRT(('Ejercicio 3 - TIR'!$E$26-'Ejercicio 3 - TIR'!$C$26)*('Ejercicio 3 - TIR'!$E$26-'Ejercicio 3 - TIR'!$D$26)*(1-X70)))</f>
        <v>0.220570019308641</v>
      </c>
      <c r="Z70" s="24">
        <f ca="1" t="shared" si="480"/>
        <v>1.17189659556933</v>
      </c>
      <c r="AA70" s="24">
        <f ca="1" t="shared" si="481"/>
        <v>1.34871358314828</v>
      </c>
      <c r="AB70" s="24">
        <f ca="1" t="shared" si="482"/>
        <v>1.61026573383773</v>
      </c>
      <c r="AC70" s="24">
        <f ca="1" t="shared" si="483"/>
        <v>1.92319944568106</v>
      </c>
      <c r="AD70" s="24">
        <f ca="1" t="shared" si="484"/>
        <v>2.3473995845493</v>
      </c>
      <c r="AE70" s="23">
        <f ca="1" t="shared" si="485"/>
        <v>5438.34552605098</v>
      </c>
      <c r="AF70" s="23">
        <f ca="1" t="shared" si="486"/>
        <v>6258.88880347441</v>
      </c>
      <c r="AG70" s="23">
        <f ca="1" t="shared" si="487"/>
        <v>7472.65712903212</v>
      </c>
      <c r="AH70" s="23">
        <f ca="1" t="shared" si="488"/>
        <v>8924.86857685779</v>
      </c>
      <c r="AI70" s="23">
        <f ca="1" t="shared" si="489"/>
        <v>10893.4270111824</v>
      </c>
      <c r="AJ70" s="25">
        <f ca="1" t="shared" si="490"/>
        <v>37177.6479099878</v>
      </c>
      <c r="AK70" s="25">
        <f ca="1" t="shared" si="491"/>
        <v>42859.5000567969</v>
      </c>
      <c r="AL70" s="25">
        <f ca="1" t="shared" si="492"/>
        <v>56298.0586152828</v>
      </c>
      <c r="AM70" s="25">
        <f ca="1" t="shared" si="493"/>
        <v>80808.2350867347</v>
      </c>
      <c r="AN70" s="25">
        <f ca="1" t="shared" si="494"/>
        <v>98230.798292961</v>
      </c>
      <c r="AO70" s="25">
        <f ca="1">C70/'Ejercicio 3 - TIR'!$D$7</f>
        <v>13468.5289166261</v>
      </c>
      <c r="AP70" s="25">
        <f ca="1" t="shared" si="495"/>
        <v>23709.1189933616</v>
      </c>
      <c r="AQ70" s="25">
        <f ca="1" t="shared" si="496"/>
        <v>29390.9711401708</v>
      </c>
      <c r="AR70" s="25">
        <f ca="1" t="shared" si="497"/>
        <v>42829.5296986566</v>
      </c>
      <c r="AS70" s="25">
        <f ca="1" t="shared" si="498"/>
        <v>67339.7061701085</v>
      </c>
      <c r="AT70" s="25">
        <f ca="1" t="shared" si="499"/>
        <v>84762.2693763349</v>
      </c>
      <c r="AU70" s="25">
        <f ca="1">AP70*'Ejercicio 3 - TIR'!$D$5</f>
        <v>11854.5594966808</v>
      </c>
      <c r="AV70" s="25">
        <f ca="1">AQ70*'Ejercicio 3 - TIR'!$D$5</f>
        <v>14695.4855700854</v>
      </c>
      <c r="AW70" s="25">
        <f ca="1">AR70*'Ejercicio 3 - TIR'!$D$5</f>
        <v>21414.7648493283</v>
      </c>
      <c r="AX70" s="25">
        <f ca="1">AS70*'Ejercicio 3 - TIR'!$D$5</f>
        <v>33669.8530850543</v>
      </c>
      <c r="AY70" s="25">
        <f ca="1">AT70*'Ejercicio 3 - TIR'!$D$5</f>
        <v>42381.1346881674</v>
      </c>
      <c r="AZ70" s="25">
        <f ca="1" t="shared" ref="AZ70:BD70" si="536">AJ70-AU70-AE70</f>
        <v>19884.742887256</v>
      </c>
      <c r="BA70" s="25">
        <f ca="1" t="shared" si="536"/>
        <v>21905.1256832371</v>
      </c>
      <c r="BB70" s="25">
        <f ca="1" t="shared" si="536"/>
        <v>27410.6366369224</v>
      </c>
      <c r="BC70" s="25">
        <f ca="1" t="shared" si="536"/>
        <v>38213.5134248226</v>
      </c>
      <c r="BD70" s="25">
        <f ca="1" t="shared" si="536"/>
        <v>44956.2365936112</v>
      </c>
      <c r="BE70" s="25">
        <f ca="1" t="shared" ref="BE70:BI70" si="537">AZ70/Z70</f>
        <v>16968.0012404128</v>
      </c>
      <c r="BF70" s="25">
        <f ca="1" t="shared" si="537"/>
        <v>16241.4955680244</v>
      </c>
      <c r="BG70" s="25">
        <f ca="1" t="shared" si="537"/>
        <v>17022.4305597032</v>
      </c>
      <c r="BH70" s="25">
        <f ca="1" t="shared" si="537"/>
        <v>19869.7610435771</v>
      </c>
      <c r="BI70" s="25">
        <f ca="1" t="shared" si="537"/>
        <v>19151.5057297936</v>
      </c>
      <c r="BJ70" s="25">
        <f ca="1" t="shared" si="502"/>
        <v>74265.4034898486</v>
      </c>
      <c r="BK70" s="25">
        <f ca="1" t="shared" si="503"/>
        <v>31616.0191833785</v>
      </c>
      <c r="BL70" s="25">
        <f ca="1" t="shared" si="504"/>
        <v>105881.422673227</v>
      </c>
      <c r="BM70" s="25">
        <f ca="1">BK70*'Ejercicio 3 - TIR'!$D$5</f>
        <v>15808.0095916893</v>
      </c>
      <c r="BN70" s="25">
        <f ca="1" t="shared" si="505"/>
        <v>90073.4130815379</v>
      </c>
      <c r="BO70" s="25">
        <f ca="1" t="shared" si="506"/>
        <v>38371.5723877628</v>
      </c>
      <c r="BP70" s="25">
        <f ca="1" t="shared" si="507"/>
        <v>-98979.9525125804</v>
      </c>
      <c r="BQ70" s="25">
        <f ca="1" t="shared" ref="BQ70:BT70" si="538">BE70</f>
        <v>16968.0012404128</v>
      </c>
      <c r="BR70" s="25">
        <f ca="1" t="shared" si="538"/>
        <v>16241.4955680244</v>
      </c>
      <c r="BS70" s="25">
        <f ca="1" t="shared" si="538"/>
        <v>17022.4305597032</v>
      </c>
      <c r="BT70" s="25">
        <f ca="1" t="shared" si="538"/>
        <v>19869.7610435771</v>
      </c>
      <c r="BU70" s="25">
        <f ca="1" t="shared" si="509"/>
        <v>57523.0781175564</v>
      </c>
      <c r="BV70" s="27">
        <f ca="1" t="shared" si="510"/>
        <v>7.34706964847371</v>
      </c>
    </row>
    <row r="71" ht="15" customHeight="1" spans="1:74">
      <c r="A71" s="23">
        <v>70</v>
      </c>
      <c r="B71" s="24">
        <f ca="1" t="shared" ref="B71:F71" si="539">RAND()</f>
        <v>0.345209328468912</v>
      </c>
      <c r="C71" s="25">
        <f ca="1">IF(B71&lt;=('Ejercicio 3 - TIR'!$D$13-'Ejercicio 3 - TIR'!$C$13)/('Ejercicio 3 - TIR'!$E$13-'Ejercicio 3 - TIR'!$C$13),'Ejercicio 3 - TIR'!$C$13+SQRT(('Ejercicio 3 - TIR'!$E$13-'Ejercicio 3 - TIR'!$C$13)*('Ejercicio 3 - TIR'!$D$13-'Ejercicio 3 - TIR'!$C$13)*B71),'Ejercicio 3 - TIR'!$E$13-SQRT(('Ejercicio 3 - TIR'!$E$13-'Ejercicio 3 - TIR'!$C$13)*('Ejercicio 3 - TIR'!$E$13-'Ejercicio 3 - TIR'!$D$13)*(1-B71)))</f>
        <v>71968.7887197626</v>
      </c>
      <c r="D71" s="24">
        <f ca="1" t="shared" si="539"/>
        <v>0.899085156629771</v>
      </c>
      <c r="E71" s="25">
        <f ca="1">IF(D71&lt;=('Ejercicio 3 - TIR'!$D$14-'Ejercicio 3 - TIR'!$C$14)/('Ejercicio 3 - TIR'!$E$14-'Ejercicio 3 - TIR'!$C$14),'Ejercicio 3 - TIR'!$C$14+SQRT(('Ejercicio 3 - TIR'!$E$14-'Ejercicio 3 - TIR'!$C$14)*('Ejercicio 3 - TIR'!$D$14-'Ejercicio 3 - TIR'!$C$14)*D71),'Ejercicio 3 - TIR'!$E$14-SQRT(('Ejercicio 3 - TIR'!$E$14-'Ejercicio 3 - TIR'!$C$14)*('Ejercicio 3 - TIR'!$E$14-'Ejercicio 3 - TIR'!$D$14)*(1-D71)))</f>
        <v>36109.3411219262</v>
      </c>
      <c r="F71" s="24">
        <f ca="1" t="shared" si="539"/>
        <v>0.710912456517941</v>
      </c>
      <c r="G71" s="25">
        <f ca="1">IF(F71&lt;=('Ejercicio 3 - TIR'!$D$18-'Ejercicio 3 - TIR'!$C$18)/('Ejercicio 3 - TIR'!$E$18-'Ejercicio 3 - TIR'!$C$18),'Ejercicio 3 - TIR'!$C$18+SQRT(('Ejercicio 3 - TIR'!$E$18-'Ejercicio 3 - TIR'!$C$18)*('Ejercicio 3 - TIR'!$D$18-'Ejercicio 3 - TIR'!$C$18)*F71),'Ejercicio 3 - TIR'!$E$18-SQRT(('Ejercicio 3 - TIR'!$E$18-'Ejercicio 3 - TIR'!$C$18)*('Ejercicio 3 - TIR'!$E$18-'Ejercicio 3 - TIR'!$D$18)*(1-F71)))</f>
        <v>40343.6531743056</v>
      </c>
      <c r="H71" s="24">
        <f ca="1" t="shared" ref="H71:L71" si="540">RAND()</f>
        <v>0.918882174805287</v>
      </c>
      <c r="I71" s="25">
        <f ca="1">IF(H71&lt;=('Ejercicio 3 - TIR'!$D$18-'Ejercicio 3 - TIR'!$C$18)/('Ejercicio 3 - TIR'!$E$18-'Ejercicio 3 - TIR'!$C$18),'Ejercicio 3 - TIR'!$C$18+SQRT(('Ejercicio 3 - TIR'!$E$18-'Ejercicio 3 - TIR'!$C$18)*('Ejercicio 3 - TIR'!$D$18-'Ejercicio 3 - TIR'!$C$18)*H71),'Ejercicio 3 - TIR'!$E$18-SQRT(('Ejercicio 3 - TIR'!$E$18-'Ejercicio 3 - TIR'!$C$18)*('Ejercicio 3 - TIR'!$E$18-'Ejercicio 3 - TIR'!$D$18)*(1-H71)))</f>
        <v>42533.4564894161</v>
      </c>
      <c r="J71" s="24">
        <f ca="1" t="shared" si="540"/>
        <v>0.745272621623863</v>
      </c>
      <c r="K71" s="25">
        <f ca="1">IF(J71&lt;=('Ejercicio 3 - TIR'!$D$18-'Ejercicio 3 - TIR'!$C$18)/('Ejercicio 3 - TIR'!$E$18-'Ejercicio 3 - TIR'!$C$18),'Ejercicio 3 - TIR'!$C$18+SQRT(('Ejercicio 3 - TIR'!$E$18-'Ejercicio 3 - TIR'!$C$18)*('Ejercicio 3 - TIR'!$D$18-'Ejercicio 3 - TIR'!$C$18)*J71),'Ejercicio 3 - TIR'!$E$18-SQRT(('Ejercicio 3 - TIR'!$E$18-'Ejercicio 3 - TIR'!$C$18)*('Ejercicio 3 - TIR'!$E$18-'Ejercicio 3 - TIR'!$D$18)*(1-J71)))</f>
        <v>40629.1244151532</v>
      </c>
      <c r="L71" s="24">
        <f ca="1" t="shared" si="540"/>
        <v>0.706574884010959</v>
      </c>
      <c r="M71" s="25">
        <f ca="1">IF(L71&lt;=('Ejercicio 3 - TIR'!$D$18-'Ejercicio 3 - TIR'!$C$18)/('Ejercicio 3 - TIR'!$E$18-'Ejercicio 3 - TIR'!$C$18),'Ejercicio 3 - TIR'!$C$18+SQRT(('Ejercicio 3 - TIR'!$E$18-'Ejercicio 3 - TIR'!$C$18)*('Ejercicio 3 - TIR'!$D$18-'Ejercicio 3 - TIR'!$C$18)*L71),'Ejercicio 3 - TIR'!$E$18-SQRT(('Ejercicio 3 - TIR'!$E$18-'Ejercicio 3 - TIR'!$C$18)*('Ejercicio 3 - TIR'!$E$18-'Ejercicio 3 - TIR'!$D$18)*(1-L71)))</f>
        <v>40308.8504927707</v>
      </c>
      <c r="N71" s="24">
        <f ca="1" t="shared" ref="N71:R71" si="541">RAND()</f>
        <v>0.177425745905363</v>
      </c>
      <c r="O71" s="25">
        <f ca="1">IF(N71&lt;=('Ejercicio 3 - TIR'!$D$18-'Ejercicio 3 - TIR'!$C$18)/('Ejercicio 3 - TIR'!$E$18-'Ejercicio 3 - TIR'!$C$18),'Ejercicio 3 - TIR'!$C$18+SQRT(('Ejercicio 3 - TIR'!$E$18-'Ejercicio 3 - TIR'!$C$18)*('Ejercicio 3 - TIR'!$D$18-'Ejercicio 3 - TIR'!$C$18)*N71),'Ejercicio 3 - TIR'!$E$18-SQRT(('Ejercicio 3 - TIR'!$E$18-'Ejercicio 3 - TIR'!$C$18)*('Ejercicio 3 - TIR'!$E$18-'Ejercicio 3 - TIR'!$D$18)*(1-N71)))</f>
        <v>35158.8624604465</v>
      </c>
      <c r="P71" s="24">
        <f ca="1" t="shared" si="541"/>
        <v>0.148506145063823</v>
      </c>
      <c r="Q71" s="26">
        <f ca="1">IF(P71&lt;=('Ejercicio 3 - TIR'!$D$22-'Ejercicio 3 - TIR'!$C$22)/('Ejercicio 3 - TIR'!$E$22-'Ejercicio 3 - TIR'!$C$22),'Ejercicio 3 - TIR'!$C$22+SQRT(('Ejercicio 3 - TIR'!$E$22-'Ejercicio 3 - TIR'!$C$22)*('Ejercicio 3 - TIR'!$D$22-'Ejercicio 3 - TIR'!$C$22)*P71),'Ejercicio 3 - TIR'!$E$22-SQRT(('Ejercicio 3 - TIR'!$E$22-'Ejercicio 3 - TIR'!$C$22)*('Ejercicio 3 - TIR'!$E$22-'Ejercicio 3 - TIR'!$D$22)*(1-P71)))</f>
        <v>0.136349650183257</v>
      </c>
      <c r="R71" s="24">
        <f ca="1" t="shared" si="541"/>
        <v>0.331990006705233</v>
      </c>
      <c r="S71" s="26">
        <f ca="1">IF(R71&lt;=('Ejercicio 3 - TIR'!$D$23-'Ejercicio 3 - TIR'!$C$23)/('Ejercicio 3 - TIR'!$E$23-'Ejercicio 3 - TIR'!$C$23),'Ejercicio 3 - TIR'!$C$23+SQRT(('Ejercicio 3 - TIR'!$E$23-'Ejercicio 3 - TIR'!$C$23)*('Ejercicio 3 - TIR'!$D$23-'Ejercicio 3 - TIR'!$C$23)*R71),'Ejercicio 3 - TIR'!$E$23-SQRT(('Ejercicio 3 - TIR'!$E$23-'Ejercicio 3 - TIR'!$C$23)*('Ejercicio 3 - TIR'!$E$23-'Ejercicio 3 - TIR'!$D$23)*(1-R71)))</f>
        <v>0.144445490628527</v>
      </c>
      <c r="T71" s="24">
        <f ca="1" t="shared" ref="T71:X71" si="542">RAND()</f>
        <v>0.176306948993597</v>
      </c>
      <c r="U71" s="26">
        <f ca="1">IF(T71&lt;=('Ejercicio 3 - TIR'!$D$24-'Ejercicio 3 - TIR'!$C$24)/('Ejercicio 3 - TIR'!$E$24-'Ejercicio 3 - TIR'!$C$24),'Ejercicio 3 - TIR'!$C$24+SQRT(('Ejercicio 3 - TIR'!$E$24-'Ejercicio 3 - TIR'!$C$24)*('Ejercicio 3 - TIR'!$D$24-'Ejercicio 3 - TIR'!$C$24)*T71),'Ejercicio 3 - TIR'!$E$24-SQRT(('Ejercicio 3 - TIR'!$E$24-'Ejercicio 3 - TIR'!$C$24)*('Ejercicio 3 - TIR'!$E$24-'Ejercicio 3 - TIR'!$D$24)*(1-T71)))</f>
        <v>0.169241740900619</v>
      </c>
      <c r="V71" s="24">
        <f ca="1" t="shared" si="542"/>
        <v>0.24935131887821</v>
      </c>
      <c r="W71" s="26">
        <f ca="1">IF(V71&lt;=('Ejercicio 3 - TIR'!$D$25-'Ejercicio 3 - TIR'!$C$25)/('Ejercicio 3 - TIR'!$E$25-'Ejercicio 3 - TIR'!$C$25),'Ejercicio 3 - TIR'!$C$25+SQRT(('Ejercicio 3 - TIR'!$E$25-'Ejercicio 3 - TIR'!$C$25)*('Ejercicio 3 - TIR'!$D$25-'Ejercicio 3 - TIR'!$C$25)*V71),'Ejercicio 3 - TIR'!$E$25-SQRT(('Ejercicio 3 - TIR'!$E$25-'Ejercicio 3 - TIR'!$C$25)*('Ejercicio 3 - TIR'!$E$25-'Ejercicio 3 - TIR'!$D$25)*(1-V71)))</f>
        <v>0.198683999743885</v>
      </c>
      <c r="X71" s="24">
        <f ca="1" t="shared" si="542"/>
        <v>0.869905093274679</v>
      </c>
      <c r="Y71" s="26">
        <f ca="1">IF(X71&lt;=('Ejercicio 3 - TIR'!$D$26-'Ejercicio 3 - TIR'!$C$26)/('Ejercicio 3 - TIR'!$E$26-'Ejercicio 3 - TIR'!$C$26),'Ejercicio 3 - TIR'!$C$26+SQRT(('Ejercicio 3 - TIR'!$E$26-'Ejercicio 3 - TIR'!$C$26)*('Ejercicio 3 - TIR'!$D$26-'Ejercicio 3 - TIR'!$C$26)*X71),'Ejercicio 3 - TIR'!$E$26-SQRT(('Ejercicio 3 - TIR'!$E$26-'Ejercicio 3 - TIR'!$C$26)*('Ejercicio 3 - TIR'!$E$26-'Ejercicio 3 - TIR'!$D$26)*(1-X71)))</f>
        <v>0.253495047702048</v>
      </c>
      <c r="Z71" s="24">
        <f ca="1" t="shared" si="480"/>
        <v>1.13634965018326</v>
      </c>
      <c r="AA71" s="24">
        <f ca="1" t="shared" si="481"/>
        <v>1.30049023292953</v>
      </c>
      <c r="AB71" s="24">
        <f ca="1" t="shared" si="482"/>
        <v>1.52058746397478</v>
      </c>
      <c r="AC71" s="24">
        <f ca="1" t="shared" si="483"/>
        <v>1.8227038632777</v>
      </c>
      <c r="AD71" s="24">
        <f ca="1" t="shared" si="484"/>
        <v>2.28475026604599</v>
      </c>
      <c r="AE71" s="23">
        <f ca="1" t="shared" si="485"/>
        <v>4923.49603032254</v>
      </c>
      <c r="AF71" s="23">
        <f ca="1" t="shared" si="486"/>
        <v>5634.67283003009</v>
      </c>
      <c r="AG71" s="23">
        <f ca="1" t="shared" si="487"/>
        <v>6588.2946691898</v>
      </c>
      <c r="AH71" s="23">
        <f ca="1" t="shared" si="488"/>
        <v>7897.28340555575</v>
      </c>
      <c r="AI71" s="23">
        <f ca="1" t="shared" si="489"/>
        <v>9899.20563916369</v>
      </c>
      <c r="AJ71" s="25">
        <f ca="1" t="shared" si="490"/>
        <v>45844.4961717368</v>
      </c>
      <c r="AK71" s="25">
        <f ca="1" t="shared" si="491"/>
        <v>55314.3447372189</v>
      </c>
      <c r="AL71" s="25">
        <f ca="1" t="shared" si="492"/>
        <v>61780.1372579535</v>
      </c>
      <c r="AM71" s="25">
        <f ca="1" t="shared" si="493"/>
        <v>73471.0975174562</v>
      </c>
      <c r="AN71" s="25">
        <f ca="1" t="shared" si="494"/>
        <v>80329.2203603794</v>
      </c>
      <c r="AO71" s="25">
        <f ca="1">C71/'Ejercicio 3 - TIR'!$D$7</f>
        <v>14393.7577439525</v>
      </c>
      <c r="AP71" s="25">
        <f ca="1" t="shared" si="495"/>
        <v>31450.7384277843</v>
      </c>
      <c r="AQ71" s="25">
        <f ca="1" t="shared" si="496"/>
        <v>40920.5869932664</v>
      </c>
      <c r="AR71" s="25">
        <f ca="1" t="shared" si="497"/>
        <v>47386.379514001</v>
      </c>
      <c r="AS71" s="25">
        <f ca="1" t="shared" si="498"/>
        <v>59077.3397735037</v>
      </c>
      <c r="AT71" s="25">
        <f ca="1" t="shared" si="499"/>
        <v>65935.4626164269</v>
      </c>
      <c r="AU71" s="25">
        <f ca="1">AP71*'Ejercicio 3 - TIR'!$D$5</f>
        <v>15725.3692138921</v>
      </c>
      <c r="AV71" s="25">
        <f ca="1">AQ71*'Ejercicio 3 - TIR'!$D$5</f>
        <v>20460.2934966332</v>
      </c>
      <c r="AW71" s="25">
        <f ca="1">AR71*'Ejercicio 3 - TIR'!$D$5</f>
        <v>23693.1897570005</v>
      </c>
      <c r="AX71" s="25">
        <f ca="1">AS71*'Ejercicio 3 - TIR'!$D$5</f>
        <v>29538.6698867519</v>
      </c>
      <c r="AY71" s="25">
        <f ca="1">AT71*'Ejercicio 3 - TIR'!$D$5</f>
        <v>32967.7313082134</v>
      </c>
      <c r="AZ71" s="25">
        <f ca="1" t="shared" ref="AZ71:BD71" si="543">AJ71-AU71-AE71</f>
        <v>25195.6309275221</v>
      </c>
      <c r="BA71" s="25">
        <f ca="1" t="shared" si="543"/>
        <v>29219.3784105556</v>
      </c>
      <c r="BB71" s="25">
        <f ca="1" t="shared" si="543"/>
        <v>31498.6528317632</v>
      </c>
      <c r="BC71" s="25">
        <f ca="1" t="shared" si="543"/>
        <v>36035.1442251486</v>
      </c>
      <c r="BD71" s="25">
        <f ca="1" t="shared" si="543"/>
        <v>37462.2834130023</v>
      </c>
      <c r="BE71" s="25">
        <f ca="1" t="shared" ref="BE71:BI71" si="544">AZ71/Z71</f>
        <v>22172.428110889</v>
      </c>
      <c r="BF71" s="25">
        <f ca="1" t="shared" si="544"/>
        <v>22467.9722082456</v>
      </c>
      <c r="BG71" s="25">
        <f ca="1" t="shared" si="544"/>
        <v>20714.7918669713</v>
      </c>
      <c r="BH71" s="25">
        <f ca="1" t="shared" si="544"/>
        <v>19770.1584723412</v>
      </c>
      <c r="BI71" s="25">
        <f ca="1" t="shared" si="544"/>
        <v>16396.6644275022</v>
      </c>
      <c r="BJ71" s="25">
        <f ca="1" t="shared" si="502"/>
        <v>82500.8267350662</v>
      </c>
      <c r="BK71" s="25">
        <f ca="1" t="shared" si="503"/>
        <v>32886.141834897</v>
      </c>
      <c r="BL71" s="25">
        <f ca="1" t="shared" si="504"/>
        <v>115386.968569963</v>
      </c>
      <c r="BM71" s="25">
        <f ca="1">BK71*'Ejercicio 3 - TIR'!$D$5</f>
        <v>16443.0709174485</v>
      </c>
      <c r="BN71" s="25">
        <f ca="1" t="shared" si="505"/>
        <v>98943.8976525147</v>
      </c>
      <c r="BO71" s="25">
        <f ca="1" t="shared" si="506"/>
        <v>43306.2199939025</v>
      </c>
      <c r="BP71" s="25">
        <f ca="1" t="shared" si="507"/>
        <v>-108078.129841689</v>
      </c>
      <c r="BQ71" s="25">
        <f ca="1" t="shared" ref="BQ71:BT71" si="545">BE71</f>
        <v>22172.428110889</v>
      </c>
      <c r="BR71" s="25">
        <f ca="1" t="shared" si="545"/>
        <v>22467.9722082456</v>
      </c>
      <c r="BS71" s="25">
        <f ca="1" t="shared" si="545"/>
        <v>20714.7918669713</v>
      </c>
      <c r="BT71" s="25">
        <f ca="1" t="shared" si="545"/>
        <v>19770.1584723412</v>
      </c>
      <c r="BU71" s="25">
        <f ca="1" t="shared" si="509"/>
        <v>59702.8844214046</v>
      </c>
      <c r="BV71" s="27">
        <f ca="1" t="shared" si="510"/>
        <v>8.99341155747393</v>
      </c>
    </row>
    <row r="72" ht="15" customHeight="1" spans="1:74">
      <c r="A72" s="23">
        <v>71</v>
      </c>
      <c r="B72" s="24">
        <f ca="1" t="shared" ref="B72:F72" si="546">RAND()</f>
        <v>0.217385518141086</v>
      </c>
      <c r="C72" s="25">
        <f ca="1">IF(B72&lt;=('Ejercicio 3 - TIR'!$D$13-'Ejercicio 3 - TIR'!$C$13)/('Ejercicio 3 - TIR'!$E$13-'Ejercicio 3 - TIR'!$C$13),'Ejercicio 3 - TIR'!$C$13+SQRT(('Ejercicio 3 - TIR'!$E$13-'Ejercicio 3 - TIR'!$C$13)*('Ejercicio 3 - TIR'!$D$13-'Ejercicio 3 - TIR'!$C$13)*B72),'Ejercicio 3 - TIR'!$E$13-SQRT(('Ejercicio 3 - TIR'!$E$13-'Ejercicio 3 - TIR'!$C$13)*('Ejercicio 3 - TIR'!$E$13-'Ejercicio 3 - TIR'!$D$13)*(1-B72)))</f>
        <v>69324.9239812684</v>
      </c>
      <c r="D72" s="24">
        <f ca="1" t="shared" si="546"/>
        <v>0.0494052093377941</v>
      </c>
      <c r="E72" s="25">
        <f ca="1">IF(D72&lt;=('Ejercicio 3 - TIR'!$D$14-'Ejercicio 3 - TIR'!$C$14)/('Ejercicio 3 - TIR'!$E$14-'Ejercicio 3 - TIR'!$C$14),'Ejercicio 3 - TIR'!$C$14+SQRT(('Ejercicio 3 - TIR'!$E$14-'Ejercicio 3 - TIR'!$C$14)*('Ejercicio 3 - TIR'!$D$14-'Ejercicio 3 - TIR'!$C$14)*D72),'Ejercicio 3 - TIR'!$E$14-SQRT(('Ejercicio 3 - TIR'!$E$14-'Ejercicio 3 - TIR'!$C$14)*('Ejercicio 3 - TIR'!$E$14-'Ejercicio 3 - TIR'!$D$14)*(1-D72)))</f>
        <v>26924.939141982</v>
      </c>
      <c r="F72" s="24">
        <f ca="1" t="shared" si="546"/>
        <v>0.813254762378377</v>
      </c>
      <c r="G72" s="25">
        <f ca="1">IF(F72&lt;=('Ejercicio 3 - TIR'!$D$18-'Ejercicio 3 - TIR'!$C$18)/('Ejercicio 3 - TIR'!$E$18-'Ejercicio 3 - TIR'!$C$18),'Ejercicio 3 - TIR'!$C$18+SQRT(('Ejercicio 3 - TIR'!$E$18-'Ejercicio 3 - TIR'!$C$18)*('Ejercicio 3 - TIR'!$D$18-'Ejercicio 3 - TIR'!$C$18)*F72),'Ejercicio 3 - TIR'!$E$18-SQRT(('Ejercicio 3 - TIR'!$E$18-'Ejercicio 3 - TIR'!$C$18)*('Ejercicio 3 - TIR'!$E$18-'Ejercicio 3 - TIR'!$D$18)*(1-F72)))</f>
        <v>41257.5552346599</v>
      </c>
      <c r="H72" s="24">
        <f ca="1" t="shared" ref="H72:L72" si="547">RAND()</f>
        <v>0.1530141902804</v>
      </c>
      <c r="I72" s="25">
        <f ca="1">IF(H72&lt;=('Ejercicio 3 - TIR'!$D$18-'Ejercicio 3 - TIR'!$C$18)/('Ejercicio 3 - TIR'!$E$18-'Ejercicio 3 - TIR'!$C$18),'Ejercicio 3 - TIR'!$C$18+SQRT(('Ejercicio 3 - TIR'!$E$18-'Ejercicio 3 - TIR'!$C$18)*('Ejercicio 3 - TIR'!$D$18-'Ejercicio 3 - TIR'!$C$18)*H72),'Ejercicio 3 - TIR'!$E$18-SQRT(('Ejercicio 3 - TIR'!$E$18-'Ejercicio 3 - TIR'!$C$18)*('Ejercicio 3 - TIR'!$E$18-'Ejercicio 3 - TIR'!$D$18)*(1-H72)))</f>
        <v>34790.8379791076</v>
      </c>
      <c r="J72" s="24">
        <f ca="1" t="shared" si="547"/>
        <v>0.447772684029532</v>
      </c>
      <c r="K72" s="25">
        <f ca="1">IF(J72&lt;=('Ejercicio 3 - TIR'!$D$18-'Ejercicio 3 - TIR'!$C$18)/('Ejercicio 3 - TIR'!$E$18-'Ejercicio 3 - TIR'!$C$18),'Ejercicio 3 - TIR'!$C$18+SQRT(('Ejercicio 3 - TIR'!$E$18-'Ejercicio 3 - TIR'!$C$18)*('Ejercicio 3 - TIR'!$D$18-'Ejercicio 3 - TIR'!$C$18)*J72),'Ejercicio 3 - TIR'!$E$18-SQRT(('Ejercicio 3 - TIR'!$E$18-'Ejercicio 3 - TIR'!$C$18)*('Ejercicio 3 - TIR'!$E$18-'Ejercicio 3 - TIR'!$D$18)*(1-J72)))</f>
        <v>38195.4806207098</v>
      </c>
      <c r="L72" s="24">
        <f ca="1" t="shared" si="547"/>
        <v>0.933309858051592</v>
      </c>
      <c r="M72" s="25">
        <f ca="1">IF(L72&lt;=('Ejercicio 3 - TIR'!$D$18-'Ejercicio 3 - TIR'!$C$18)/('Ejercicio 3 - TIR'!$E$18-'Ejercicio 3 - TIR'!$C$18),'Ejercicio 3 - TIR'!$C$18+SQRT(('Ejercicio 3 - TIR'!$E$18-'Ejercicio 3 - TIR'!$C$18)*('Ejercicio 3 - TIR'!$D$18-'Ejercicio 3 - TIR'!$C$18)*L72),'Ejercicio 3 - TIR'!$E$18-SQRT(('Ejercicio 3 - TIR'!$E$18-'Ejercicio 3 - TIR'!$C$18)*('Ejercicio 3 - TIR'!$E$18-'Ejercicio 3 - TIR'!$D$18)*(1-L72)))</f>
        <v>42763.5383647085</v>
      </c>
      <c r="N72" s="24">
        <f ca="1" t="shared" ref="N72:R72" si="548">RAND()</f>
        <v>0.381419008507323</v>
      </c>
      <c r="O72" s="25">
        <f ca="1">IF(N72&lt;=('Ejercicio 3 - TIR'!$D$18-'Ejercicio 3 - TIR'!$C$18)/('Ejercicio 3 - TIR'!$E$18-'Ejercicio 3 - TIR'!$C$18),'Ejercicio 3 - TIR'!$C$18+SQRT(('Ejercicio 3 - TIR'!$E$18-'Ejercicio 3 - TIR'!$C$18)*('Ejercicio 3 - TIR'!$D$18-'Ejercicio 3 - TIR'!$C$18)*N72),'Ejercicio 3 - TIR'!$E$18-SQRT(('Ejercicio 3 - TIR'!$E$18-'Ejercicio 3 - TIR'!$C$18)*('Ejercicio 3 - TIR'!$E$18-'Ejercicio 3 - TIR'!$D$18)*(1-N72)))</f>
        <v>37563.9177200772</v>
      </c>
      <c r="P72" s="24">
        <f ca="1" t="shared" si="548"/>
        <v>0.348275613451631</v>
      </c>
      <c r="Q72" s="26">
        <f ca="1">IF(P72&lt;=('Ejercicio 3 - TIR'!$D$22-'Ejercicio 3 - TIR'!$C$22)/('Ejercicio 3 - TIR'!$E$22-'Ejercicio 3 - TIR'!$C$22),'Ejercicio 3 - TIR'!$C$22+SQRT(('Ejercicio 3 - TIR'!$E$22-'Ejercicio 3 - TIR'!$C$22)*('Ejercicio 3 - TIR'!$D$22-'Ejercicio 3 - TIR'!$C$22)*P72),'Ejercicio 3 - TIR'!$E$22-SQRT(('Ejercicio 3 - TIR'!$E$22-'Ejercicio 3 - TIR'!$C$22)*('Ejercicio 3 - TIR'!$E$22-'Ejercicio 3 - TIR'!$D$22)*(1-P72)))</f>
        <v>0.145037893366115</v>
      </c>
      <c r="R72" s="24">
        <f ca="1" t="shared" si="548"/>
        <v>0.00656666387105997</v>
      </c>
      <c r="S72" s="26">
        <f ca="1">IF(R72&lt;=('Ejercicio 3 - TIR'!$D$23-'Ejercicio 3 - TIR'!$C$23)/('Ejercicio 3 - TIR'!$E$23-'Ejercicio 3 - TIR'!$C$23),'Ejercicio 3 - TIR'!$C$23+SQRT(('Ejercicio 3 - TIR'!$E$23-'Ejercicio 3 - TIR'!$C$23)*('Ejercicio 3 - TIR'!$D$23-'Ejercicio 3 - TIR'!$C$23)*R72),'Ejercicio 3 - TIR'!$E$23-SQRT(('Ejercicio 3 - TIR'!$E$23-'Ejercicio 3 - TIR'!$C$23)*('Ejercicio 3 - TIR'!$E$23-'Ejercicio 3 - TIR'!$D$23)*(1-R72)))</f>
        <v>0.123438021955705</v>
      </c>
      <c r="T72" s="24">
        <f ca="1" t="shared" ref="T72:X72" si="549">RAND()</f>
        <v>0.0792440743520719</v>
      </c>
      <c r="U72" s="26">
        <f ca="1">IF(T72&lt;=('Ejercicio 3 - TIR'!$D$24-'Ejercicio 3 - TIR'!$C$24)/('Ejercicio 3 - TIR'!$E$24-'Ejercicio 3 - TIR'!$C$24),'Ejercicio 3 - TIR'!$C$24+SQRT(('Ejercicio 3 - TIR'!$E$24-'Ejercicio 3 - TIR'!$C$24)*('Ejercicio 3 - TIR'!$D$24-'Ejercicio 3 - TIR'!$C$24)*T72),'Ejercicio 3 - TIR'!$E$24-SQRT(('Ejercicio 3 - TIR'!$E$24-'Ejercicio 3 - TIR'!$C$24)*('Ejercicio 3 - TIR'!$E$24-'Ejercicio 3 - TIR'!$D$24)*(1-T72)))</f>
        <v>0.162900099074788</v>
      </c>
      <c r="V72" s="24">
        <f ca="1" t="shared" si="549"/>
        <v>0.188871569495199</v>
      </c>
      <c r="W72" s="26">
        <f ca="1">IF(V72&lt;=('Ejercicio 3 - TIR'!$D$25-'Ejercicio 3 - TIR'!$C$25)/('Ejercicio 3 - TIR'!$E$25-'Ejercicio 3 - TIR'!$C$25),'Ejercicio 3 - TIR'!$C$25+SQRT(('Ejercicio 3 - TIR'!$E$25-'Ejercicio 3 - TIR'!$C$25)*('Ejercicio 3 - TIR'!$D$25-'Ejercicio 3 - TIR'!$C$25)*V72),'Ejercicio 3 - TIR'!$E$25-SQRT(('Ejercicio 3 - TIR'!$E$25-'Ejercicio 3 - TIR'!$C$25)*('Ejercicio 3 - TIR'!$E$25-'Ejercicio 3 - TIR'!$D$25)*(1-V72)))</f>
        <v>0.196261002345897</v>
      </c>
      <c r="X72" s="24">
        <f ca="1" t="shared" si="549"/>
        <v>0.586955591701688</v>
      </c>
      <c r="Y72" s="26">
        <f ca="1">IF(X72&lt;=('Ejercicio 3 - TIR'!$D$26-'Ejercicio 3 - TIR'!$C$26)/('Ejercicio 3 - TIR'!$E$26-'Ejercicio 3 - TIR'!$C$26),'Ejercicio 3 - TIR'!$C$26+SQRT(('Ejercicio 3 - TIR'!$E$26-'Ejercicio 3 - TIR'!$C$26)*('Ejercicio 3 - TIR'!$D$26-'Ejercicio 3 - TIR'!$C$26)*X72),'Ejercicio 3 - TIR'!$E$26-SQRT(('Ejercicio 3 - TIR'!$E$26-'Ejercicio 3 - TIR'!$C$26)*('Ejercicio 3 - TIR'!$E$26-'Ejercicio 3 - TIR'!$D$26)*(1-X72)))</f>
        <v>0.232772467724738</v>
      </c>
      <c r="Z72" s="24">
        <f ca="1" t="shared" si="480"/>
        <v>1.14503789336611</v>
      </c>
      <c r="AA72" s="24">
        <f ca="1" t="shared" si="481"/>
        <v>1.28637910598756</v>
      </c>
      <c r="AB72" s="24">
        <f ca="1" t="shared" si="482"/>
        <v>1.49593038980067</v>
      </c>
      <c r="AC72" s="24">
        <f ca="1" t="shared" si="483"/>
        <v>1.78952318754263</v>
      </c>
      <c r="AD72" s="24">
        <f ca="1" t="shared" si="484"/>
        <v>2.20607491595757</v>
      </c>
      <c r="AE72" s="23">
        <f ca="1" t="shared" si="485"/>
        <v>3905.13645216392</v>
      </c>
      <c r="AF72" s="23">
        <f ca="1" t="shared" si="486"/>
        <v>4387.17877128616</v>
      </c>
      <c r="AG72" s="23">
        <f ca="1" t="shared" si="487"/>
        <v>5101.85062778748</v>
      </c>
      <c r="AH72" s="23">
        <f ca="1" t="shared" si="488"/>
        <v>6103.14494581609</v>
      </c>
      <c r="AI72" s="23">
        <f ca="1" t="shared" si="489"/>
        <v>7523.78905573547</v>
      </c>
      <c r="AJ72" s="25">
        <f ca="1" t="shared" si="490"/>
        <v>47241.4641313311</v>
      </c>
      <c r="AK72" s="25">
        <f ca="1" t="shared" si="491"/>
        <v>44754.2070561223</v>
      </c>
      <c r="AL72" s="25">
        <f ca="1" t="shared" si="492"/>
        <v>57137.7802135622</v>
      </c>
      <c r="AM72" s="25">
        <f ca="1" t="shared" si="493"/>
        <v>76526.3434850149</v>
      </c>
      <c r="AN72" s="25">
        <f ca="1" t="shared" si="494"/>
        <v>82868.8166273565</v>
      </c>
      <c r="AO72" s="25">
        <f ca="1">C72/'Ejercicio 3 - TIR'!$D$7</f>
        <v>13864.9847962537</v>
      </c>
      <c r="AP72" s="25">
        <f ca="1" t="shared" si="495"/>
        <v>33376.4793350774</v>
      </c>
      <c r="AQ72" s="25">
        <f ca="1" t="shared" si="496"/>
        <v>30889.2222598687</v>
      </c>
      <c r="AR72" s="25">
        <f ca="1" t="shared" si="497"/>
        <v>43272.7954173085</v>
      </c>
      <c r="AS72" s="25">
        <f ca="1" t="shared" si="498"/>
        <v>62661.3586887612</v>
      </c>
      <c r="AT72" s="25">
        <f ca="1" t="shared" si="499"/>
        <v>69003.8318311028</v>
      </c>
      <c r="AU72" s="25">
        <f ca="1">AP72*'Ejercicio 3 - TIR'!$D$5</f>
        <v>16688.2396675387</v>
      </c>
      <c r="AV72" s="25">
        <f ca="1">AQ72*'Ejercicio 3 - TIR'!$D$5</f>
        <v>15444.6111299343</v>
      </c>
      <c r="AW72" s="25">
        <f ca="1">AR72*'Ejercicio 3 - TIR'!$D$5</f>
        <v>21636.3977086542</v>
      </c>
      <c r="AX72" s="25">
        <f ca="1">AS72*'Ejercicio 3 - TIR'!$D$5</f>
        <v>31330.6793443806</v>
      </c>
      <c r="AY72" s="25">
        <f ca="1">AT72*'Ejercicio 3 - TIR'!$D$5</f>
        <v>34501.9159155514</v>
      </c>
      <c r="AZ72" s="25">
        <f ca="1" t="shared" ref="AZ72:BD72" si="550">AJ72-AU72-AE72</f>
        <v>26648.0880116284</v>
      </c>
      <c r="BA72" s="25">
        <f ca="1" t="shared" si="550"/>
        <v>24922.4171549019</v>
      </c>
      <c r="BB72" s="25">
        <f ca="1" t="shared" si="550"/>
        <v>30399.5318771204</v>
      </c>
      <c r="BC72" s="25">
        <f ca="1" t="shared" si="550"/>
        <v>39092.5191948182</v>
      </c>
      <c r="BD72" s="25">
        <f ca="1" t="shared" si="550"/>
        <v>40843.1116560696</v>
      </c>
      <c r="BE72" s="25">
        <f ca="1" t="shared" ref="BE72:BI72" si="551">AZ72/Z72</f>
        <v>23272.6691107925</v>
      </c>
      <c r="BF72" s="25">
        <f ca="1" t="shared" si="551"/>
        <v>19374.0842329438</v>
      </c>
      <c r="BG72" s="25">
        <f ca="1" t="shared" si="551"/>
        <v>20321.4882753811</v>
      </c>
      <c r="BH72" s="25">
        <f ca="1" t="shared" si="551"/>
        <v>21845.2152321647</v>
      </c>
      <c r="BI72" s="25">
        <f ca="1" t="shared" si="551"/>
        <v>18513.9277730925</v>
      </c>
      <c r="BJ72" s="25">
        <f ca="1" t="shared" si="502"/>
        <v>59398.4328548107</v>
      </c>
      <c r="BK72" s="25">
        <f ca="1" t="shared" si="503"/>
        <v>30587.1951691483</v>
      </c>
      <c r="BL72" s="25">
        <f ca="1" t="shared" si="504"/>
        <v>89985.6280239591</v>
      </c>
      <c r="BM72" s="25">
        <f ca="1">BK72*'Ejercicio 3 - TIR'!$D$5</f>
        <v>15293.5975845742</v>
      </c>
      <c r="BN72" s="25">
        <f ca="1" t="shared" si="505"/>
        <v>74692.0304393849</v>
      </c>
      <c r="BO72" s="25">
        <f ca="1" t="shared" si="506"/>
        <v>33857.4315401089</v>
      </c>
      <c r="BP72" s="25">
        <f ca="1" t="shared" si="507"/>
        <v>-96249.8631232504</v>
      </c>
      <c r="BQ72" s="25">
        <f ca="1" t="shared" ref="BQ72:BT72" si="552">BE72</f>
        <v>23272.6691107925</v>
      </c>
      <c r="BR72" s="25">
        <f ca="1" t="shared" si="552"/>
        <v>19374.0842329438</v>
      </c>
      <c r="BS72" s="25">
        <f ca="1" t="shared" si="552"/>
        <v>20321.4882753811</v>
      </c>
      <c r="BT72" s="25">
        <f ca="1" t="shared" si="552"/>
        <v>21845.2152321647</v>
      </c>
      <c r="BU72" s="25">
        <f ca="1" t="shared" si="509"/>
        <v>52371.3593132014</v>
      </c>
      <c r="BV72" s="27">
        <f ca="1" t="shared" si="510"/>
        <v>11.2773943237142</v>
      </c>
    </row>
    <row r="73" ht="15" customHeight="1" spans="1:74">
      <c r="A73" s="23">
        <v>72</v>
      </c>
      <c r="B73" s="24">
        <f ca="1" t="shared" ref="B73:F73" si="553">RAND()</f>
        <v>0.741342193276384</v>
      </c>
      <c r="C73" s="25">
        <f ca="1">IF(B73&lt;=('Ejercicio 3 - TIR'!$D$13-'Ejercicio 3 - TIR'!$C$13)/('Ejercicio 3 - TIR'!$E$13-'Ejercicio 3 - TIR'!$C$13),'Ejercicio 3 - TIR'!$C$13+SQRT(('Ejercicio 3 - TIR'!$E$13-'Ejercicio 3 - TIR'!$C$13)*('Ejercicio 3 - TIR'!$D$13-'Ejercicio 3 - TIR'!$C$13)*B73),'Ejercicio 3 - TIR'!$E$13-SQRT(('Ejercicio 3 - TIR'!$E$13-'Ejercicio 3 - TIR'!$C$13)*('Ejercicio 3 - TIR'!$E$13-'Ejercicio 3 - TIR'!$D$13)*(1-B73)))</f>
        <v>82382.129298115</v>
      </c>
      <c r="D73" s="24">
        <f ca="1" t="shared" si="553"/>
        <v>0.768982543729379</v>
      </c>
      <c r="E73" s="25">
        <f ca="1">IF(D73&lt;=('Ejercicio 3 - TIR'!$D$14-'Ejercicio 3 - TIR'!$C$14)/('Ejercicio 3 - TIR'!$E$14-'Ejercicio 3 - TIR'!$C$14),'Ejercicio 3 - TIR'!$C$14+SQRT(('Ejercicio 3 - TIR'!$E$14-'Ejercicio 3 - TIR'!$C$14)*('Ejercicio 3 - TIR'!$D$14-'Ejercicio 3 - TIR'!$C$14)*D73),'Ejercicio 3 - TIR'!$E$14-SQRT(('Ejercicio 3 - TIR'!$E$14-'Ejercicio 3 - TIR'!$C$14)*('Ejercicio 3 - TIR'!$E$14-'Ejercicio 3 - TIR'!$D$14)*(1-D73)))</f>
        <v>34113.3525296147</v>
      </c>
      <c r="F73" s="24">
        <f ca="1" t="shared" si="553"/>
        <v>0.426275660218564</v>
      </c>
      <c r="G73" s="25">
        <f ca="1">IF(F73&lt;=('Ejercicio 3 - TIR'!$D$18-'Ejercicio 3 - TIR'!$C$18)/('Ejercicio 3 - TIR'!$E$18-'Ejercicio 3 - TIR'!$C$18),'Ejercicio 3 - TIR'!$C$18+SQRT(('Ejercicio 3 - TIR'!$E$18-'Ejercicio 3 - TIR'!$C$18)*('Ejercicio 3 - TIR'!$D$18-'Ejercicio 3 - TIR'!$C$18)*F73),'Ejercicio 3 - TIR'!$E$18-SQRT(('Ejercicio 3 - TIR'!$E$18-'Ejercicio 3 - TIR'!$C$18)*('Ejercicio 3 - TIR'!$E$18-'Ejercicio 3 - TIR'!$D$18)*(1-F73)))</f>
        <v>37996.3334743359</v>
      </c>
      <c r="H73" s="24">
        <f ca="1" t="shared" ref="H73:L73" si="554">RAND()</f>
        <v>0.228049103913206</v>
      </c>
      <c r="I73" s="25">
        <f ca="1">IF(H73&lt;=('Ejercicio 3 - TIR'!$D$18-'Ejercicio 3 - TIR'!$C$18)/('Ejercicio 3 - TIR'!$E$18-'Ejercicio 3 - TIR'!$C$18),'Ejercicio 3 - TIR'!$C$18+SQRT(('Ejercicio 3 - TIR'!$E$18-'Ejercicio 3 - TIR'!$C$18)*('Ejercicio 3 - TIR'!$D$18-'Ejercicio 3 - TIR'!$C$18)*H73),'Ejercicio 3 - TIR'!$E$18-SQRT(('Ejercicio 3 - TIR'!$E$18-'Ejercicio 3 - TIR'!$C$18)*('Ejercicio 3 - TIR'!$E$18-'Ejercicio 3 - TIR'!$D$18)*(1-H73)))</f>
        <v>35848.7063173817</v>
      </c>
      <c r="J73" s="24">
        <f ca="1" t="shared" si="554"/>
        <v>0.930397972613734</v>
      </c>
      <c r="K73" s="25">
        <f ca="1">IF(J73&lt;=('Ejercicio 3 - TIR'!$D$18-'Ejercicio 3 - TIR'!$C$18)/('Ejercicio 3 - TIR'!$E$18-'Ejercicio 3 - TIR'!$C$18),'Ejercicio 3 - TIR'!$C$18+SQRT(('Ejercicio 3 - TIR'!$E$18-'Ejercicio 3 - TIR'!$C$18)*('Ejercicio 3 - TIR'!$D$18-'Ejercicio 3 - TIR'!$C$18)*J73),'Ejercicio 3 - TIR'!$E$18-SQRT(('Ejercicio 3 - TIR'!$E$18-'Ejercicio 3 - TIR'!$C$18)*('Ejercicio 3 - TIR'!$E$18-'Ejercicio 3 - TIR'!$D$18)*(1-J73)))</f>
        <v>42715.2347923758</v>
      </c>
      <c r="L73" s="24">
        <f ca="1" t="shared" si="554"/>
        <v>0.89187047164566</v>
      </c>
      <c r="M73" s="25">
        <f ca="1">IF(L73&lt;=('Ejercicio 3 - TIR'!$D$18-'Ejercicio 3 - TIR'!$C$18)/('Ejercicio 3 - TIR'!$E$18-'Ejercicio 3 - TIR'!$C$18),'Ejercicio 3 - TIR'!$C$18+SQRT(('Ejercicio 3 - TIR'!$E$18-'Ejercicio 3 - TIR'!$C$18)*('Ejercicio 3 - TIR'!$D$18-'Ejercicio 3 - TIR'!$C$18)*L73),'Ejercicio 3 - TIR'!$E$18-SQRT(('Ejercicio 3 - TIR'!$E$18-'Ejercicio 3 - TIR'!$C$18)*('Ejercicio 3 - TIR'!$E$18-'Ejercicio 3 - TIR'!$D$18)*(1-L73)))</f>
        <v>42152.2439313425</v>
      </c>
      <c r="N73" s="24">
        <f ca="1" t="shared" ref="N73:R73" si="555">RAND()</f>
        <v>0.0898373485115818</v>
      </c>
      <c r="O73" s="25">
        <f ca="1">IF(N73&lt;=('Ejercicio 3 - TIR'!$D$18-'Ejercicio 3 - TIR'!$C$18)/('Ejercicio 3 - TIR'!$E$18-'Ejercicio 3 - TIR'!$C$18),'Ejercicio 3 - TIR'!$C$18+SQRT(('Ejercicio 3 - TIR'!$E$18-'Ejercicio 3 - TIR'!$C$18)*('Ejercicio 3 - TIR'!$D$18-'Ejercicio 3 - TIR'!$C$18)*N73),'Ejercicio 3 - TIR'!$E$18-SQRT(('Ejercicio 3 - TIR'!$E$18-'Ejercicio 3 - TIR'!$C$18)*('Ejercicio 3 - TIR'!$E$18-'Ejercicio 3 - TIR'!$D$18)*(1-N73)))</f>
        <v>33670.9130031557</v>
      </c>
      <c r="P73" s="24">
        <f ca="1" t="shared" si="555"/>
        <v>0.0760811076110497</v>
      </c>
      <c r="Q73" s="26">
        <f ca="1">IF(P73&lt;=('Ejercicio 3 - TIR'!$D$22-'Ejercicio 3 - TIR'!$C$22)/('Ejercicio 3 - TIR'!$E$22-'Ejercicio 3 - TIR'!$C$22),'Ejercicio 3 - TIR'!$C$22+SQRT(('Ejercicio 3 - TIR'!$E$22-'Ejercicio 3 - TIR'!$C$22)*('Ejercicio 3 - TIR'!$D$22-'Ejercicio 3 - TIR'!$C$22)*P73),'Ejercicio 3 - TIR'!$E$22-SQRT(('Ejercicio 3 - TIR'!$E$22-'Ejercicio 3 - TIR'!$C$22)*('Ejercicio 3 - TIR'!$E$22-'Ejercicio 3 - TIR'!$D$22)*(1-P73)))</f>
        <v>0.131702392648509</v>
      </c>
      <c r="R73" s="24">
        <f ca="1" t="shared" si="555"/>
        <v>0.933586528222947</v>
      </c>
      <c r="S73" s="26">
        <f ca="1">IF(R73&lt;=('Ejercicio 3 - TIR'!$D$23-'Ejercicio 3 - TIR'!$C$23)/('Ejercicio 3 - TIR'!$E$23-'Ejercicio 3 - TIR'!$C$23),'Ejercicio 3 - TIR'!$C$23+SQRT(('Ejercicio 3 - TIR'!$E$23-'Ejercicio 3 - TIR'!$C$23)*('Ejercicio 3 - TIR'!$D$23-'Ejercicio 3 - TIR'!$C$23)*R73),'Ejercicio 3 - TIR'!$E$23-SQRT(('Ejercicio 3 - TIR'!$E$23-'Ejercicio 3 - TIR'!$C$23)*('Ejercicio 3 - TIR'!$E$23-'Ejercicio 3 - TIR'!$D$23)*(1-R73)))</f>
        <v>0.169066370721545</v>
      </c>
      <c r="T73" s="24">
        <f ca="1" t="shared" ref="T73:X73" si="556">RAND()</f>
        <v>0.982004363282963</v>
      </c>
      <c r="U73" s="26">
        <f ca="1">IF(T73&lt;=('Ejercicio 3 - TIR'!$D$24-'Ejercicio 3 - TIR'!$C$24)/('Ejercicio 3 - TIR'!$E$24-'Ejercicio 3 - TIR'!$C$24),'Ejercicio 3 - TIR'!$C$24+SQRT(('Ejercicio 3 - TIR'!$E$24-'Ejercicio 3 - TIR'!$C$24)*('Ejercicio 3 - TIR'!$D$24-'Ejercicio 3 - TIR'!$C$24)*T73),'Ejercicio 3 - TIR'!$E$24-SQRT(('Ejercicio 3 - TIR'!$E$24-'Ejercicio 3 - TIR'!$C$24)*('Ejercicio 3 - TIR'!$E$24-'Ejercicio 3 - TIR'!$D$24)*(1-T73)))</f>
        <v>0.212901564763435</v>
      </c>
      <c r="V73" s="24">
        <f ca="1" t="shared" si="556"/>
        <v>0.943703202736834</v>
      </c>
      <c r="W73" s="26">
        <f ca="1">IF(V73&lt;=('Ejercicio 3 - TIR'!$D$25-'Ejercicio 3 - TIR'!$C$25)/('Ejercicio 3 - TIR'!$E$25-'Ejercicio 3 - TIR'!$C$25),'Ejercicio 3 - TIR'!$C$25+SQRT(('Ejercicio 3 - TIR'!$E$25-'Ejercicio 3 - TIR'!$C$25)*('Ejercicio 3 - TIR'!$D$25-'Ejercicio 3 - TIR'!$C$25)*V73),'Ejercicio 3 - TIR'!$E$25-SQRT(('Ejercicio 3 - TIR'!$E$25-'Ejercicio 3 - TIR'!$C$25)*('Ejercicio 3 - TIR'!$E$25-'Ejercicio 3 - TIR'!$D$25)*(1-V73)))</f>
        <v>0.235962949368864</v>
      </c>
      <c r="X73" s="24">
        <f ca="1" t="shared" si="556"/>
        <v>0.704381346029573</v>
      </c>
      <c r="Y73" s="26">
        <f ca="1">IF(X73&lt;=('Ejercicio 3 - TIR'!$D$26-'Ejercicio 3 - TIR'!$C$26)/('Ejercicio 3 - TIR'!$E$26-'Ejercicio 3 - TIR'!$C$26),'Ejercicio 3 - TIR'!$C$26+SQRT(('Ejercicio 3 - TIR'!$E$26-'Ejercicio 3 - TIR'!$C$26)*('Ejercicio 3 - TIR'!$D$26-'Ejercicio 3 - TIR'!$C$26)*X73),'Ejercicio 3 - TIR'!$E$26-SQRT(('Ejercicio 3 - TIR'!$E$26-'Ejercicio 3 - TIR'!$C$26)*('Ejercicio 3 - TIR'!$E$26-'Ejercicio 3 - TIR'!$D$26)*(1-X73)))</f>
        <v>0.24004576703977</v>
      </c>
      <c r="Z73" s="24">
        <f ca="1" t="shared" si="480"/>
        <v>1.13170239264851</v>
      </c>
      <c r="AA73" s="24">
        <f ca="1" t="shared" si="481"/>
        <v>1.32303520891048</v>
      </c>
      <c r="AB73" s="24">
        <f ca="1" t="shared" si="482"/>
        <v>1.60471147512464</v>
      </c>
      <c r="AC73" s="24">
        <f ca="1" t="shared" si="483"/>
        <v>1.98336392768111</v>
      </c>
      <c r="AD73" s="24">
        <f ca="1" t="shared" si="484"/>
        <v>2.45946204302034</v>
      </c>
      <c r="AE73" s="23">
        <f ca="1" t="shared" si="485"/>
        <v>4492.81014941235</v>
      </c>
      <c r="AF73" s="23">
        <f ca="1" t="shared" si="486"/>
        <v>5252.39325571441</v>
      </c>
      <c r="AG73" s="23">
        <f ca="1" t="shared" si="487"/>
        <v>6370.63599860893</v>
      </c>
      <c r="AH73" s="23">
        <f ca="1" t="shared" si="488"/>
        <v>7873.87005819614</v>
      </c>
      <c r="AI73" s="23">
        <f ca="1" t="shared" si="489"/>
        <v>9763.95923588732</v>
      </c>
      <c r="AJ73" s="25">
        <f ca="1" t="shared" si="490"/>
        <v>43000.5415047766</v>
      </c>
      <c r="AK73" s="25">
        <f ca="1" t="shared" si="491"/>
        <v>47429.1006517876</v>
      </c>
      <c r="AL73" s="25">
        <f ca="1" t="shared" si="492"/>
        <v>68545.6274339688</v>
      </c>
      <c r="AM73" s="25">
        <f ca="1" t="shared" si="493"/>
        <v>83603.2400842398</v>
      </c>
      <c r="AN73" s="25">
        <f ca="1" t="shared" si="494"/>
        <v>82812.3324851012</v>
      </c>
      <c r="AO73" s="25">
        <f ca="1">C73/'Ejercicio 3 - TIR'!$D$7</f>
        <v>16476.425859623</v>
      </c>
      <c r="AP73" s="25">
        <f ca="1" t="shared" si="495"/>
        <v>26524.1156451536</v>
      </c>
      <c r="AQ73" s="25">
        <f ca="1" t="shared" si="496"/>
        <v>30952.6747921646</v>
      </c>
      <c r="AR73" s="25">
        <f ca="1" t="shared" si="497"/>
        <v>52069.2015743458</v>
      </c>
      <c r="AS73" s="25">
        <f ca="1" t="shared" si="498"/>
        <v>67126.8142246168</v>
      </c>
      <c r="AT73" s="25">
        <f ca="1" t="shared" si="499"/>
        <v>66335.9066254782</v>
      </c>
      <c r="AU73" s="25">
        <f ca="1">AP73*'Ejercicio 3 - TIR'!$D$5</f>
        <v>13262.0578225768</v>
      </c>
      <c r="AV73" s="25">
        <f ca="1">AQ73*'Ejercicio 3 - TIR'!$D$5</f>
        <v>15476.3373960823</v>
      </c>
      <c r="AW73" s="25">
        <f ca="1">AR73*'Ejercicio 3 - TIR'!$D$5</f>
        <v>26034.6007871729</v>
      </c>
      <c r="AX73" s="25">
        <f ca="1">AS73*'Ejercicio 3 - TIR'!$D$5</f>
        <v>33563.4071123084</v>
      </c>
      <c r="AY73" s="25">
        <f ca="1">AT73*'Ejercicio 3 - TIR'!$D$5</f>
        <v>33167.9533127391</v>
      </c>
      <c r="AZ73" s="25">
        <f ca="1" t="shared" ref="AZ73:BD73" si="557">AJ73-AU73-AE73</f>
        <v>25245.6735327874</v>
      </c>
      <c r="BA73" s="25">
        <f ca="1" t="shared" si="557"/>
        <v>26700.3699999909</v>
      </c>
      <c r="BB73" s="25">
        <f ca="1" t="shared" si="557"/>
        <v>36140.390648187</v>
      </c>
      <c r="BC73" s="25">
        <f ca="1" t="shared" si="557"/>
        <v>42165.9629137353</v>
      </c>
      <c r="BD73" s="25">
        <f ca="1" t="shared" si="557"/>
        <v>39880.4199364748</v>
      </c>
      <c r="BE73" s="25">
        <f ca="1" t="shared" ref="BE73:BI73" si="558">AZ73/Z73</f>
        <v>22307.6965258554</v>
      </c>
      <c r="BF73" s="25">
        <f ca="1" t="shared" si="558"/>
        <v>20181.1484835529</v>
      </c>
      <c r="BG73" s="25">
        <f ca="1" t="shared" si="558"/>
        <v>22521.4259438008</v>
      </c>
      <c r="BH73" s="25">
        <f ca="1" t="shared" si="558"/>
        <v>21259.821420184</v>
      </c>
      <c r="BI73" s="25">
        <f ca="1" t="shared" si="558"/>
        <v>16215.0987650534</v>
      </c>
      <c r="BJ73" s="25">
        <f ca="1" t="shared" si="502"/>
        <v>83900.4957067592</v>
      </c>
      <c r="BK73" s="25">
        <f ca="1" t="shared" si="503"/>
        <v>40523.1440063815</v>
      </c>
      <c r="BL73" s="25">
        <f ca="1" t="shared" si="504"/>
        <v>124423.639713141</v>
      </c>
      <c r="BM73" s="25">
        <f ca="1">BK73*'Ejercicio 3 - TIR'!$D$5</f>
        <v>20261.5720031907</v>
      </c>
      <c r="BN73" s="25">
        <f ca="1" t="shared" si="505"/>
        <v>104162.06770995</v>
      </c>
      <c r="BO73" s="25">
        <f ca="1" t="shared" si="506"/>
        <v>42351.5654594262</v>
      </c>
      <c r="BP73" s="25">
        <f ca="1" t="shared" si="507"/>
        <v>-116495.48182773</v>
      </c>
      <c r="BQ73" s="25">
        <f ca="1" t="shared" ref="BQ73:BT73" si="559">BE73</f>
        <v>22307.6965258554</v>
      </c>
      <c r="BR73" s="25">
        <f ca="1" t="shared" si="559"/>
        <v>20181.1484835529</v>
      </c>
      <c r="BS73" s="25">
        <f ca="1" t="shared" si="559"/>
        <v>22521.4259438008</v>
      </c>
      <c r="BT73" s="25">
        <f ca="1" t="shared" si="559"/>
        <v>21259.821420184</v>
      </c>
      <c r="BU73" s="25">
        <f ca="1" t="shared" si="509"/>
        <v>58566.6642244796</v>
      </c>
      <c r="BV73" s="27">
        <f ca="1" t="shared" si="510"/>
        <v>6.54358613791139</v>
      </c>
    </row>
    <row r="74" ht="15" customHeight="1" spans="1:74">
      <c r="A74" s="23">
        <v>73</v>
      </c>
      <c r="B74" s="24">
        <f ca="1" t="shared" ref="B74:F74" si="560">RAND()</f>
        <v>0.298760267302253</v>
      </c>
      <c r="C74" s="25">
        <f ca="1">IF(B74&lt;=('Ejercicio 3 - TIR'!$D$13-'Ejercicio 3 - TIR'!$C$13)/('Ejercicio 3 - TIR'!$E$13-'Ejercicio 3 - TIR'!$C$13),'Ejercicio 3 - TIR'!$C$13+SQRT(('Ejercicio 3 - TIR'!$E$13-'Ejercicio 3 - TIR'!$C$13)*('Ejercicio 3 - TIR'!$D$13-'Ejercicio 3 - TIR'!$C$13)*B74),'Ejercicio 3 - TIR'!$E$13-SQRT(('Ejercicio 3 - TIR'!$E$13-'Ejercicio 3 - TIR'!$C$13)*('Ejercicio 3 - TIR'!$E$13-'Ejercicio 3 - TIR'!$D$13)*(1-B74)))</f>
        <v>70991.5929558809</v>
      </c>
      <c r="D74" s="24">
        <f ca="1" t="shared" si="560"/>
        <v>0.794175360397291</v>
      </c>
      <c r="E74" s="25">
        <f ca="1">IF(D74&lt;=('Ejercicio 3 - TIR'!$D$14-'Ejercicio 3 - TIR'!$C$14)/('Ejercicio 3 - TIR'!$E$14-'Ejercicio 3 - TIR'!$C$14),'Ejercicio 3 - TIR'!$C$14+SQRT(('Ejercicio 3 - TIR'!$E$14-'Ejercicio 3 - TIR'!$C$14)*('Ejercicio 3 - TIR'!$D$14-'Ejercicio 3 - TIR'!$C$14)*D74),'Ejercicio 3 - TIR'!$E$14-SQRT(('Ejercicio 3 - TIR'!$E$14-'Ejercicio 3 - TIR'!$C$14)*('Ejercicio 3 - TIR'!$E$14-'Ejercicio 3 - TIR'!$D$14)*(1-D74)))</f>
        <v>34443.5896533457</v>
      </c>
      <c r="F74" s="24">
        <f ca="1" t="shared" si="560"/>
        <v>0.219806465862789</v>
      </c>
      <c r="G74" s="25">
        <f ca="1">IF(F74&lt;=('Ejercicio 3 - TIR'!$D$18-'Ejercicio 3 - TIR'!$C$18)/('Ejercicio 3 - TIR'!$E$18-'Ejercicio 3 - TIR'!$C$18),'Ejercicio 3 - TIR'!$C$18+SQRT(('Ejercicio 3 - TIR'!$E$18-'Ejercicio 3 - TIR'!$C$18)*('Ejercicio 3 - TIR'!$D$18-'Ejercicio 3 - TIR'!$C$18)*F74),'Ejercicio 3 - TIR'!$E$18-SQRT(('Ejercicio 3 - TIR'!$E$18-'Ejercicio 3 - TIR'!$C$18)*('Ejercicio 3 - TIR'!$E$18-'Ejercicio 3 - TIR'!$D$18)*(1-F74)))</f>
        <v>35742.0353429266</v>
      </c>
      <c r="H74" s="24">
        <f ca="1" t="shared" ref="H74:L74" si="561">RAND()</f>
        <v>0.193675374545072</v>
      </c>
      <c r="I74" s="25">
        <f ca="1">IF(H74&lt;=('Ejercicio 3 - TIR'!$D$18-'Ejercicio 3 - TIR'!$C$18)/('Ejercicio 3 - TIR'!$E$18-'Ejercicio 3 - TIR'!$C$18),'Ejercicio 3 - TIR'!$C$18+SQRT(('Ejercicio 3 - TIR'!$E$18-'Ejercicio 3 - TIR'!$C$18)*('Ejercicio 3 - TIR'!$D$18-'Ejercicio 3 - TIR'!$C$18)*H74),'Ejercicio 3 - TIR'!$E$18-SQRT(('Ejercicio 3 - TIR'!$E$18-'Ejercicio 3 - TIR'!$C$18)*('Ejercicio 3 - TIR'!$E$18-'Ejercicio 3 - TIR'!$D$18)*(1-H74)))</f>
        <v>35389.9263614414</v>
      </c>
      <c r="J74" s="24">
        <f ca="1" t="shared" si="561"/>
        <v>0.150280057709836</v>
      </c>
      <c r="K74" s="25">
        <f ca="1">IF(J74&lt;=('Ejercicio 3 - TIR'!$D$18-'Ejercicio 3 - TIR'!$C$18)/('Ejercicio 3 - TIR'!$E$18-'Ejercicio 3 - TIR'!$C$18),'Ejercicio 3 - TIR'!$C$18+SQRT(('Ejercicio 3 - TIR'!$E$18-'Ejercicio 3 - TIR'!$C$18)*('Ejercicio 3 - TIR'!$D$18-'Ejercicio 3 - TIR'!$C$18)*J74),'Ejercicio 3 - TIR'!$E$18-SQRT(('Ejercicio 3 - TIR'!$E$18-'Ejercicio 3 - TIR'!$C$18)*('Ejercicio 3 - TIR'!$E$18-'Ejercicio 3 - TIR'!$D$18)*(1-J74)))</f>
        <v>34747.8425265035</v>
      </c>
      <c r="L74" s="24">
        <f ca="1" t="shared" si="561"/>
        <v>0.871620790234874</v>
      </c>
      <c r="M74" s="25">
        <f ca="1">IF(L74&lt;=('Ejercicio 3 - TIR'!$D$18-'Ejercicio 3 - TIR'!$C$18)/('Ejercicio 3 - TIR'!$E$18-'Ejercicio 3 - TIR'!$C$18),'Ejercicio 3 - TIR'!$C$18+SQRT(('Ejercicio 3 - TIR'!$E$18-'Ejercicio 3 - TIR'!$C$18)*('Ejercicio 3 - TIR'!$D$18-'Ejercicio 3 - TIR'!$C$18)*L74),'Ejercicio 3 - TIR'!$E$18-SQRT(('Ejercicio 3 - TIR'!$E$18-'Ejercicio 3 - TIR'!$C$18)*('Ejercicio 3 - TIR'!$E$18-'Ejercicio 3 - TIR'!$D$18)*(1-L74)))</f>
        <v>41897.0271138174</v>
      </c>
      <c r="N74" s="24">
        <f ca="1" t="shared" ref="N74:R74" si="562">RAND()</f>
        <v>0.788251143469681</v>
      </c>
      <c r="O74" s="25">
        <f ca="1">IF(N74&lt;=('Ejercicio 3 - TIR'!$D$18-'Ejercicio 3 - TIR'!$C$18)/('Ejercicio 3 - TIR'!$E$18-'Ejercicio 3 - TIR'!$C$18),'Ejercicio 3 - TIR'!$C$18+SQRT(('Ejercicio 3 - TIR'!$E$18-'Ejercicio 3 - TIR'!$C$18)*('Ejercicio 3 - TIR'!$D$18-'Ejercicio 3 - TIR'!$C$18)*N74),'Ejercicio 3 - TIR'!$E$18-SQRT(('Ejercicio 3 - TIR'!$E$18-'Ejercicio 3 - TIR'!$C$18)*('Ejercicio 3 - TIR'!$E$18-'Ejercicio 3 - TIR'!$D$18)*(1-N74)))</f>
        <v>41014.8821548449</v>
      </c>
      <c r="P74" s="24">
        <f ca="1" t="shared" si="562"/>
        <v>0.460856944767708</v>
      </c>
      <c r="Q74" s="26">
        <f ca="1">IF(P74&lt;=('Ejercicio 3 - TIR'!$D$22-'Ejercicio 3 - TIR'!$C$22)/('Ejercicio 3 - TIR'!$E$22-'Ejercicio 3 - TIR'!$C$22),'Ejercicio 3 - TIR'!$C$22+SQRT(('Ejercicio 3 - TIR'!$E$22-'Ejercicio 3 - TIR'!$C$22)*('Ejercicio 3 - TIR'!$D$22-'Ejercicio 3 - TIR'!$C$22)*P74),'Ejercicio 3 - TIR'!$E$22-SQRT(('Ejercicio 3 - TIR'!$E$22-'Ejercicio 3 - TIR'!$C$22)*('Ejercicio 3 - TIR'!$E$22-'Ejercicio 3 - TIR'!$D$22)*(1-P74)))</f>
        <v>0.148801779469017</v>
      </c>
      <c r="R74" s="24">
        <f ca="1" t="shared" si="562"/>
        <v>0.0145464208916801</v>
      </c>
      <c r="S74" s="26">
        <f ca="1">IF(R74&lt;=('Ejercicio 3 - TIR'!$D$23-'Ejercicio 3 - TIR'!$C$23)/('Ejercicio 3 - TIR'!$E$23-'Ejercicio 3 - TIR'!$C$23),'Ejercicio 3 - TIR'!$C$23+SQRT(('Ejercicio 3 - TIR'!$E$23-'Ejercicio 3 - TIR'!$C$23)*('Ejercicio 3 - TIR'!$D$23-'Ejercicio 3 - TIR'!$C$23)*R74),'Ejercicio 3 - TIR'!$E$23-SQRT(('Ejercicio 3 - TIR'!$E$23-'Ejercicio 3 - TIR'!$C$23)*('Ejercicio 3 - TIR'!$E$23-'Ejercicio 3 - TIR'!$D$23)*(1-R74)))</f>
        <v>0.12511698716092</v>
      </c>
      <c r="T74" s="24">
        <f ca="1" t="shared" ref="T74:X74" si="563">RAND()</f>
        <v>0.408346489928858</v>
      </c>
      <c r="U74" s="26">
        <f ca="1">IF(T74&lt;=('Ejercicio 3 - TIR'!$D$24-'Ejercicio 3 - TIR'!$C$24)/('Ejercicio 3 - TIR'!$E$24-'Ejercicio 3 - TIR'!$C$24),'Ejercicio 3 - TIR'!$C$24+SQRT(('Ejercicio 3 - TIR'!$E$24-'Ejercicio 3 - TIR'!$C$24)*('Ejercicio 3 - TIR'!$D$24-'Ejercicio 3 - TIR'!$C$24)*T74),'Ejercicio 3 - TIR'!$E$24-SQRT(('Ejercicio 3 - TIR'!$E$24-'Ejercicio 3 - TIR'!$C$24)*('Ejercicio 3 - TIR'!$E$24-'Ejercicio 3 - TIR'!$D$24)*(1-T74)))</f>
        <v>0.179283572679074</v>
      </c>
      <c r="V74" s="24">
        <f ca="1" t="shared" si="563"/>
        <v>0.347107094248521</v>
      </c>
      <c r="W74" s="26">
        <f ca="1">IF(V74&lt;=('Ejercicio 3 - TIR'!$D$25-'Ejercicio 3 - TIR'!$C$25)/('Ejercicio 3 - TIR'!$E$25-'Ejercicio 3 - TIR'!$C$25),'Ejercicio 3 - TIR'!$C$25+SQRT(('Ejercicio 3 - TIR'!$E$25-'Ejercicio 3 - TIR'!$C$25)*('Ejercicio 3 - TIR'!$D$25-'Ejercicio 3 - TIR'!$C$25)*V74),'Ejercicio 3 - TIR'!$E$25-SQRT(('Ejercicio 3 - TIR'!$E$25-'Ejercicio 3 - TIR'!$C$25)*('Ejercicio 3 - TIR'!$E$25-'Ejercicio 3 - TIR'!$D$25)*(1-V74)))</f>
        <v>0.202197017141917</v>
      </c>
      <c r="X74" s="24">
        <f ca="1" t="shared" si="563"/>
        <v>0.216074812744717</v>
      </c>
      <c r="Y74" s="26">
        <f ca="1">IF(X74&lt;=('Ejercicio 3 - TIR'!$D$26-'Ejercicio 3 - TIR'!$C$26)/('Ejercicio 3 - TIR'!$E$26-'Ejercicio 3 - TIR'!$C$26),'Ejercicio 3 - TIR'!$C$26+SQRT(('Ejercicio 3 - TIR'!$E$26-'Ejercicio 3 - TIR'!$C$26)*('Ejercicio 3 - TIR'!$D$26-'Ejercicio 3 - TIR'!$C$26)*X74),'Ejercicio 3 - TIR'!$E$26-SQRT(('Ejercicio 3 - TIR'!$E$26-'Ejercicio 3 - TIR'!$C$26)*('Ejercicio 3 - TIR'!$E$26-'Ejercicio 3 - TIR'!$D$26)*(1-X74)))</f>
        <v>0.214153715954501</v>
      </c>
      <c r="Z74" s="24">
        <f ca="1" t="shared" si="480"/>
        <v>1.14880177946902</v>
      </c>
      <c r="AA74" s="24">
        <f ca="1" t="shared" si="481"/>
        <v>1.29253639696128</v>
      </c>
      <c r="AB74" s="24">
        <f ca="1" t="shared" si="482"/>
        <v>1.52426694002624</v>
      </c>
      <c r="AC74" s="24">
        <f ca="1" t="shared" si="483"/>
        <v>1.83246916862758</v>
      </c>
      <c r="AD74" s="24">
        <f ca="1" t="shared" si="484"/>
        <v>2.22489925046124</v>
      </c>
      <c r="AE74" s="23">
        <f ca="1" t="shared" si="485"/>
        <v>5125.26743171846</v>
      </c>
      <c r="AF74" s="23">
        <f ca="1" t="shared" si="486"/>
        <v>5766.52545116906</v>
      </c>
      <c r="AG74" s="23">
        <f ca="1" t="shared" si="487"/>
        <v>6800.36873599946</v>
      </c>
      <c r="AH74" s="23">
        <f ca="1" t="shared" si="488"/>
        <v>8175.3830098837</v>
      </c>
      <c r="AI74" s="23">
        <f ca="1" t="shared" si="489"/>
        <v>9926.17166080159</v>
      </c>
      <c r="AJ74" s="25">
        <f ca="1" t="shared" si="490"/>
        <v>41060.5138037986</v>
      </c>
      <c r="AK74" s="25">
        <f ca="1" t="shared" si="491"/>
        <v>45742.7679079426</v>
      </c>
      <c r="AL74" s="25">
        <f ca="1" t="shared" si="492"/>
        <v>52964.9876003872</v>
      </c>
      <c r="AM74" s="25">
        <f ca="1" t="shared" si="493"/>
        <v>76775.0104432243</v>
      </c>
      <c r="AN74" s="25">
        <f ca="1" t="shared" si="494"/>
        <v>91253.9805640703</v>
      </c>
      <c r="AO74" s="25">
        <f ca="1">C74/'Ejercicio 3 - TIR'!$D$7</f>
        <v>14198.3185911762</v>
      </c>
      <c r="AP74" s="25">
        <f ca="1" t="shared" si="495"/>
        <v>26862.1952126224</v>
      </c>
      <c r="AQ74" s="25">
        <f ca="1" t="shared" si="496"/>
        <v>31544.4493167664</v>
      </c>
      <c r="AR74" s="25">
        <f ca="1" t="shared" si="497"/>
        <v>38766.669009211</v>
      </c>
      <c r="AS74" s="25">
        <f ca="1" t="shared" si="498"/>
        <v>62576.6918520481</v>
      </c>
      <c r="AT74" s="25">
        <f ca="1" t="shared" si="499"/>
        <v>77055.6619728941</v>
      </c>
      <c r="AU74" s="25">
        <f ca="1">AP74*'Ejercicio 3 - TIR'!$D$5</f>
        <v>13431.0976063112</v>
      </c>
      <c r="AV74" s="25">
        <f ca="1">AQ74*'Ejercicio 3 - TIR'!$D$5</f>
        <v>15772.2246583832</v>
      </c>
      <c r="AW74" s="25">
        <f ca="1">AR74*'Ejercicio 3 - TIR'!$D$5</f>
        <v>19383.3345046055</v>
      </c>
      <c r="AX74" s="25">
        <f ca="1">AS74*'Ejercicio 3 - TIR'!$D$5</f>
        <v>31288.345926024</v>
      </c>
      <c r="AY74" s="25">
        <f ca="1">AT74*'Ejercicio 3 - TIR'!$D$5</f>
        <v>38527.8309864471</v>
      </c>
      <c r="AZ74" s="25">
        <f ca="1" t="shared" ref="AZ74:BD74" si="564">AJ74-AU74-AE74</f>
        <v>22504.1487657689</v>
      </c>
      <c r="BA74" s="25">
        <f ca="1" t="shared" si="564"/>
        <v>24204.0177983903</v>
      </c>
      <c r="BB74" s="25">
        <f ca="1" t="shared" si="564"/>
        <v>26781.2843597822</v>
      </c>
      <c r="BC74" s="25">
        <f ca="1" t="shared" si="564"/>
        <v>37311.2815073165</v>
      </c>
      <c r="BD74" s="25">
        <f ca="1" t="shared" si="564"/>
        <v>42799.9779168216</v>
      </c>
      <c r="BE74" s="25">
        <f ca="1" t="shared" ref="BE74:BI74" si="565">AZ74/Z74</f>
        <v>19589.2356435681</v>
      </c>
      <c r="BF74" s="25">
        <f ca="1" t="shared" si="565"/>
        <v>18725.985477309</v>
      </c>
      <c r="BG74" s="25">
        <f ca="1" t="shared" si="565"/>
        <v>17569.943726078</v>
      </c>
      <c r="BH74" s="25">
        <f ca="1" t="shared" si="565"/>
        <v>20361.2056050365</v>
      </c>
      <c r="BI74" s="25">
        <f ca="1" t="shared" si="565"/>
        <v>19236.8161874965</v>
      </c>
      <c r="BJ74" s="25">
        <f ca="1" t="shared" si="502"/>
        <v>76633.5168029234</v>
      </c>
      <c r="BK74" s="25">
        <f ca="1" t="shared" si="503"/>
        <v>31589.8283913178</v>
      </c>
      <c r="BL74" s="25">
        <f ca="1" t="shared" si="504"/>
        <v>108223.345194241</v>
      </c>
      <c r="BM74" s="25">
        <f ca="1">BK74*'Ejercicio 3 - TIR'!$D$5</f>
        <v>15794.9141956589</v>
      </c>
      <c r="BN74" s="25">
        <f ca="1" t="shared" si="505"/>
        <v>92428.4309985822</v>
      </c>
      <c r="BO74" s="25">
        <f ca="1" t="shared" si="506"/>
        <v>41542.7489489338</v>
      </c>
      <c r="BP74" s="25">
        <f ca="1" t="shared" si="507"/>
        <v>-105435.182609227</v>
      </c>
      <c r="BQ74" s="25">
        <f ca="1" t="shared" ref="BQ74:BT74" si="566">BE74</f>
        <v>19589.2356435681</v>
      </c>
      <c r="BR74" s="25">
        <f ca="1" t="shared" si="566"/>
        <v>18725.985477309</v>
      </c>
      <c r="BS74" s="25">
        <f ca="1" t="shared" si="566"/>
        <v>17569.943726078</v>
      </c>
      <c r="BT74" s="25">
        <f ca="1" t="shared" si="566"/>
        <v>20361.2056050365</v>
      </c>
      <c r="BU74" s="25">
        <f ca="1" t="shared" si="509"/>
        <v>60779.5651364304</v>
      </c>
      <c r="BV74" s="27">
        <f ca="1" t="shared" si="510"/>
        <v>7.7120232531608</v>
      </c>
    </row>
    <row r="75" ht="15" customHeight="1" spans="1:74">
      <c r="A75" s="23">
        <v>74</v>
      </c>
      <c r="B75" s="24">
        <f ca="1" t="shared" ref="B75:F75" si="567">RAND()</f>
        <v>0.0262679995451951</v>
      </c>
      <c r="C75" s="25">
        <f ca="1">IF(B75&lt;=('Ejercicio 3 - TIR'!$D$13-'Ejercicio 3 - TIR'!$C$13)/('Ejercicio 3 - TIR'!$E$13-'Ejercicio 3 - TIR'!$C$13),'Ejercicio 3 - TIR'!$C$13+SQRT(('Ejercicio 3 - TIR'!$E$13-'Ejercicio 3 - TIR'!$C$13)*('Ejercicio 3 - TIR'!$D$13-'Ejercicio 3 - TIR'!$C$13)*B75),'Ejercicio 3 - TIR'!$E$13-SQRT(('Ejercicio 3 - TIR'!$E$13-'Ejercicio 3 - TIR'!$C$13)*('Ejercicio 3 - TIR'!$E$13-'Ejercicio 3 - TIR'!$D$13)*(1-B75)))</f>
        <v>63241.481114873</v>
      </c>
      <c r="D75" s="24">
        <f ca="1" t="shared" si="567"/>
        <v>0.168690014431885</v>
      </c>
      <c r="E75" s="25">
        <f ca="1">IF(D75&lt;=('Ejercicio 3 - TIR'!$D$14-'Ejercicio 3 - TIR'!$C$14)/('Ejercicio 3 - TIR'!$E$14-'Ejercicio 3 - TIR'!$C$14),'Ejercicio 3 - TIR'!$C$14+SQRT(('Ejercicio 3 - TIR'!$E$14-'Ejercicio 3 - TIR'!$C$14)*('Ejercicio 3 - TIR'!$D$14-'Ejercicio 3 - TIR'!$C$14)*D75),'Ejercicio 3 - TIR'!$E$14-SQRT(('Ejercicio 3 - TIR'!$E$14-'Ejercicio 3 - TIR'!$C$14)*('Ejercicio 3 - TIR'!$E$14-'Ejercicio 3 - TIR'!$D$14)*(1-D75)))</f>
        <v>28556.9300080816</v>
      </c>
      <c r="F75" s="24">
        <f ca="1" t="shared" si="567"/>
        <v>0.139947572698828</v>
      </c>
      <c r="G75" s="25">
        <f ca="1">IF(F75&lt;=('Ejercicio 3 - TIR'!$D$18-'Ejercicio 3 - TIR'!$C$18)/('Ejercicio 3 - TIR'!$E$18-'Ejercicio 3 - TIR'!$C$18),'Ejercicio 3 - TIR'!$C$18+SQRT(('Ejercicio 3 - TIR'!$E$18-'Ejercicio 3 - TIR'!$C$18)*('Ejercicio 3 - TIR'!$D$18-'Ejercicio 3 - TIR'!$C$18)*F75),'Ejercicio 3 - TIR'!$E$18-SQRT(('Ejercicio 3 - TIR'!$E$18-'Ejercicio 3 - TIR'!$C$18)*('Ejercicio 3 - TIR'!$E$18-'Ejercicio 3 - TIR'!$D$18)*(1-F75)))</f>
        <v>34581.7175714817</v>
      </c>
      <c r="H75" s="24">
        <f ca="1" t="shared" ref="H75:L75" si="568">RAND()</f>
        <v>0.602775353320438</v>
      </c>
      <c r="I75" s="25">
        <f ca="1">IF(H75&lt;=('Ejercicio 3 - TIR'!$D$18-'Ejercicio 3 - TIR'!$C$18)/('Ejercicio 3 - TIR'!$E$18-'Ejercicio 3 - TIR'!$C$18),'Ejercicio 3 - TIR'!$C$18+SQRT(('Ejercicio 3 - TIR'!$E$18-'Ejercicio 3 - TIR'!$C$18)*('Ejercicio 3 - TIR'!$D$18-'Ejercicio 3 - TIR'!$C$18)*H75),'Ejercicio 3 - TIR'!$E$18-SQRT(('Ejercicio 3 - TIR'!$E$18-'Ejercicio 3 - TIR'!$C$18)*('Ejercicio 3 - TIR'!$E$18-'Ejercicio 3 - TIR'!$D$18)*(1-H75)))</f>
        <v>39508.7487609078</v>
      </c>
      <c r="J75" s="24">
        <f ca="1" t="shared" si="568"/>
        <v>0.00189421409637025</v>
      </c>
      <c r="K75" s="25">
        <f ca="1">IF(J75&lt;=('Ejercicio 3 - TIR'!$D$18-'Ejercicio 3 - TIR'!$C$18)/('Ejercicio 3 - TIR'!$E$18-'Ejercicio 3 - TIR'!$C$18),'Ejercicio 3 - TIR'!$C$18+SQRT(('Ejercicio 3 - TIR'!$E$18-'Ejercicio 3 - TIR'!$C$18)*('Ejercicio 3 - TIR'!$D$18-'Ejercicio 3 - TIR'!$C$18)*J75),'Ejercicio 3 - TIR'!$E$18-SQRT(('Ejercicio 3 - TIR'!$E$18-'Ejercicio 3 - TIR'!$C$18)*('Ejercicio 3 - TIR'!$E$18-'Ejercicio 3 - TIR'!$D$18)*(1-J75)))</f>
        <v>30533.0404435458</v>
      </c>
      <c r="L75" s="24">
        <f ca="1" t="shared" si="568"/>
        <v>0.851113551893543</v>
      </c>
      <c r="M75" s="25">
        <f ca="1">IF(L75&lt;=('Ejercicio 3 - TIR'!$D$18-'Ejercicio 3 - TIR'!$C$18)/('Ejercicio 3 - TIR'!$E$18-'Ejercicio 3 - TIR'!$C$18),'Ejercicio 3 - TIR'!$C$18+SQRT(('Ejercicio 3 - TIR'!$E$18-'Ejercicio 3 - TIR'!$C$18)*('Ejercicio 3 - TIR'!$D$18-'Ejercicio 3 - TIR'!$C$18)*L75),'Ejercicio 3 - TIR'!$E$18-SQRT(('Ejercicio 3 - TIR'!$E$18-'Ejercicio 3 - TIR'!$C$18)*('Ejercicio 3 - TIR'!$E$18-'Ejercicio 3 - TIR'!$D$18)*(1-L75)))</f>
        <v>41658.3711145634</v>
      </c>
      <c r="N75" s="24">
        <f ca="1" t="shared" ref="N75:R75" si="569">RAND()</f>
        <v>0.489542125232325</v>
      </c>
      <c r="O75" s="25">
        <f ca="1">IF(N75&lt;=('Ejercicio 3 - TIR'!$D$18-'Ejercicio 3 - TIR'!$C$18)/('Ejercicio 3 - TIR'!$E$18-'Ejercicio 3 - TIR'!$C$18),'Ejercicio 3 - TIR'!$C$18+SQRT(('Ejercicio 3 - TIR'!$E$18-'Ejercicio 3 - TIR'!$C$18)*('Ejercicio 3 - TIR'!$D$18-'Ejercicio 3 - TIR'!$C$18)*N75),'Ejercicio 3 - TIR'!$E$18-SQRT(('Ejercicio 3 - TIR'!$E$18-'Ejercicio 3 - TIR'!$C$18)*('Ejercicio 3 - TIR'!$E$18-'Ejercicio 3 - TIR'!$D$18)*(1-N75)))</f>
        <v>38569.2075937539</v>
      </c>
      <c r="P75" s="24">
        <f ca="1" t="shared" si="569"/>
        <v>0.973287077690679</v>
      </c>
      <c r="Q75" s="26">
        <f ca="1">IF(P75&lt;=('Ejercicio 3 - TIR'!$D$22-'Ejercicio 3 - TIR'!$C$22)/('Ejercicio 3 - TIR'!$E$22-'Ejercicio 3 - TIR'!$C$22),'Ejercicio 3 - TIR'!$C$22+SQRT(('Ejercicio 3 - TIR'!$E$22-'Ejercicio 3 - TIR'!$C$22)*('Ejercicio 3 - TIR'!$D$22-'Ejercicio 3 - TIR'!$C$22)*P75),'Ejercicio 3 - TIR'!$E$22-SQRT(('Ejercicio 3 - TIR'!$E$22-'Ejercicio 3 - TIR'!$C$22)*('Ejercicio 3 - TIR'!$E$22-'Ejercicio 3 - TIR'!$D$22)*(1-P75)))</f>
        <v>0.173065790588915</v>
      </c>
      <c r="R75" s="24">
        <f ca="1" t="shared" si="569"/>
        <v>0.0856593247205661</v>
      </c>
      <c r="S75" s="26">
        <f ca="1">IF(R75&lt;=('Ejercicio 3 - TIR'!$D$23-'Ejercicio 3 - TIR'!$C$23)/('Ejercicio 3 - TIR'!$E$23-'Ejercicio 3 - TIR'!$C$23),'Ejercicio 3 - TIR'!$C$23+SQRT(('Ejercicio 3 - TIR'!$E$23-'Ejercicio 3 - TIR'!$C$23)*('Ejercicio 3 - TIR'!$D$23-'Ejercicio 3 - TIR'!$C$23)*R75),'Ejercicio 3 - TIR'!$E$23-SQRT(('Ejercicio 3 - TIR'!$E$23-'Ejercicio 3 - TIR'!$C$23)*('Ejercicio 3 - TIR'!$E$23-'Ejercicio 3 - TIR'!$D$23)*(1-R75)))</f>
        <v>0.132417197127251</v>
      </c>
      <c r="T75" s="24">
        <f ca="1" t="shared" ref="T75:X75" si="570">RAND()</f>
        <v>0.116512353053839</v>
      </c>
      <c r="U75" s="26">
        <f ca="1">IF(T75&lt;=('Ejercicio 3 - TIR'!$D$24-'Ejercicio 3 - TIR'!$C$24)/('Ejercicio 3 - TIR'!$E$24-'Ejercicio 3 - TIR'!$C$24),'Ejercicio 3 - TIR'!$C$24+SQRT(('Ejercicio 3 - TIR'!$E$24-'Ejercicio 3 - TIR'!$C$24)*('Ejercicio 3 - TIR'!$D$24-'Ejercicio 3 - TIR'!$C$24)*T75),'Ejercicio 3 - TIR'!$E$24-SQRT(('Ejercicio 3 - TIR'!$E$24-'Ejercicio 3 - TIR'!$C$24)*('Ejercicio 3 - TIR'!$E$24-'Ejercicio 3 - TIR'!$D$24)*(1-T75)))</f>
        <v>0.16564212074538</v>
      </c>
      <c r="V75" s="24">
        <f ca="1" t="shared" si="570"/>
        <v>0.339567649992301</v>
      </c>
      <c r="W75" s="26">
        <f ca="1">IF(V75&lt;=('Ejercicio 3 - TIR'!$D$25-'Ejercicio 3 - TIR'!$C$25)/('Ejercicio 3 - TIR'!$E$25-'Ejercicio 3 - TIR'!$C$25),'Ejercicio 3 - TIR'!$C$25+SQRT(('Ejercicio 3 - TIR'!$E$25-'Ejercicio 3 - TIR'!$C$25)*('Ejercicio 3 - TIR'!$D$25-'Ejercicio 3 - TIR'!$C$25)*V75),'Ejercicio 3 - TIR'!$E$25-SQRT(('Ejercicio 3 - TIR'!$E$25-'Ejercicio 3 - TIR'!$C$25)*('Ejercicio 3 - TIR'!$E$25-'Ejercicio 3 - TIR'!$D$25)*(1-V75)))</f>
        <v>0.201921800938191</v>
      </c>
      <c r="X75" s="24">
        <f ca="1" t="shared" si="570"/>
        <v>0.887446815541705</v>
      </c>
      <c r="Y75" s="26">
        <f ca="1">IF(X75&lt;=('Ejercicio 3 - TIR'!$D$26-'Ejercicio 3 - TIR'!$C$26)/('Ejercicio 3 - TIR'!$E$26-'Ejercicio 3 - TIR'!$C$26),'Ejercicio 3 - TIR'!$C$26+SQRT(('Ejercicio 3 - TIR'!$E$26-'Ejercicio 3 - TIR'!$C$26)*('Ejercicio 3 - TIR'!$D$26-'Ejercicio 3 - TIR'!$C$26)*X75),'Ejercicio 3 - TIR'!$E$26-SQRT(('Ejercicio 3 - TIR'!$E$26-'Ejercicio 3 - TIR'!$C$26)*('Ejercicio 3 - TIR'!$E$26-'Ejercicio 3 - TIR'!$D$26)*(1-X75)))</f>
        <v>0.255346659535171</v>
      </c>
      <c r="Z75" s="24">
        <f ca="1" t="shared" si="480"/>
        <v>1.17306579058892</v>
      </c>
      <c r="AA75" s="24">
        <f ca="1" t="shared" si="481"/>
        <v>1.32839987462456</v>
      </c>
      <c r="AB75" s="24">
        <f ca="1" t="shared" si="482"/>
        <v>1.54843884705527</v>
      </c>
      <c r="AC75" s="24">
        <f ca="1" t="shared" si="483"/>
        <v>1.86110240769533</v>
      </c>
      <c r="AD75" s="24">
        <f ca="1" t="shared" si="484"/>
        <v>2.33632869055319</v>
      </c>
      <c r="AE75" s="23">
        <f ca="1" t="shared" si="485"/>
        <v>4942.22766864096</v>
      </c>
      <c r="AF75" s="23">
        <f ca="1" t="shared" si="486"/>
        <v>5596.66360408714</v>
      </c>
      <c r="AG75" s="23">
        <f ca="1" t="shared" si="487"/>
        <v>6523.70683256662</v>
      </c>
      <c r="AH75" s="23">
        <f ca="1" t="shared" si="488"/>
        <v>7840.98546499126</v>
      </c>
      <c r="AI75" s="23">
        <f ca="1" t="shared" si="489"/>
        <v>9843.1549109406</v>
      </c>
      <c r="AJ75" s="25">
        <f ca="1" t="shared" si="490"/>
        <v>40566.6298629128</v>
      </c>
      <c r="AK75" s="25">
        <f ca="1" t="shared" si="491"/>
        <v>52483.4169005633</v>
      </c>
      <c r="AL75" s="25">
        <f ca="1" t="shared" si="492"/>
        <v>47278.5459414961</v>
      </c>
      <c r="AM75" s="25">
        <f ca="1" t="shared" si="493"/>
        <v>77530.4947819795</v>
      </c>
      <c r="AN75" s="25">
        <f ca="1" t="shared" si="494"/>
        <v>90110.3462731893</v>
      </c>
      <c r="AO75" s="25">
        <f ca="1">C75/'Ejercicio 3 - TIR'!$D$7</f>
        <v>12648.2962229746</v>
      </c>
      <c r="AP75" s="25">
        <f ca="1" t="shared" si="495"/>
        <v>27918.3336399382</v>
      </c>
      <c r="AQ75" s="25">
        <f ca="1" t="shared" si="496"/>
        <v>39835.1206775887</v>
      </c>
      <c r="AR75" s="25">
        <f ca="1" t="shared" si="497"/>
        <v>34630.2497185215</v>
      </c>
      <c r="AS75" s="25">
        <f ca="1" t="shared" si="498"/>
        <v>64882.1985590049</v>
      </c>
      <c r="AT75" s="25">
        <f ca="1" t="shared" si="499"/>
        <v>77462.0500502147</v>
      </c>
      <c r="AU75" s="25">
        <f ca="1">AP75*'Ejercicio 3 - TIR'!$D$5</f>
        <v>13959.1668199691</v>
      </c>
      <c r="AV75" s="25">
        <f ca="1">AQ75*'Ejercicio 3 - TIR'!$D$5</f>
        <v>19917.5603387943</v>
      </c>
      <c r="AW75" s="25">
        <f ca="1">AR75*'Ejercicio 3 - TIR'!$D$5</f>
        <v>17315.1248592608</v>
      </c>
      <c r="AX75" s="25">
        <f ca="1">AS75*'Ejercicio 3 - TIR'!$D$5</f>
        <v>32441.0992795025</v>
      </c>
      <c r="AY75" s="25">
        <f ca="1">AT75*'Ejercicio 3 - TIR'!$D$5</f>
        <v>38731.0250251074</v>
      </c>
      <c r="AZ75" s="25">
        <f ca="1" t="shared" ref="AZ75:BD75" si="571">AJ75-AU75-AE75</f>
        <v>21665.2353743027</v>
      </c>
      <c r="BA75" s="25">
        <f ca="1" t="shared" si="571"/>
        <v>26969.1929576818</v>
      </c>
      <c r="BB75" s="25">
        <f ca="1" t="shared" si="571"/>
        <v>23439.7142496687</v>
      </c>
      <c r="BC75" s="25">
        <f ca="1" t="shared" si="571"/>
        <v>37248.4100374858</v>
      </c>
      <c r="BD75" s="25">
        <f ca="1" t="shared" si="571"/>
        <v>41536.1663371413</v>
      </c>
      <c r="BE75" s="25">
        <f ca="1" t="shared" ref="BE75:BI75" si="572">AZ75/Z75</f>
        <v>18468.9005067875</v>
      </c>
      <c r="BF75" s="25">
        <f ca="1" t="shared" si="572"/>
        <v>20302.0140793855</v>
      </c>
      <c r="BG75" s="25">
        <f ca="1" t="shared" si="572"/>
        <v>15137.6428550892</v>
      </c>
      <c r="BH75" s="25">
        <f ca="1" t="shared" si="572"/>
        <v>20014.1646604025</v>
      </c>
      <c r="BI75" s="25">
        <f ca="1" t="shared" si="572"/>
        <v>17778.3915872327</v>
      </c>
      <c r="BJ75" s="25">
        <f ca="1" t="shared" si="502"/>
        <v>66718.3748920005</v>
      </c>
      <c r="BK75" s="25">
        <f ca="1" t="shared" si="503"/>
        <v>29550.5773523511</v>
      </c>
      <c r="BL75" s="25">
        <f ca="1" t="shared" si="504"/>
        <v>96268.9522443517</v>
      </c>
      <c r="BM75" s="25">
        <f ca="1">BK75*'Ejercicio 3 - TIR'!$D$5</f>
        <v>14775.2886761756</v>
      </c>
      <c r="BN75" s="25">
        <f ca="1" t="shared" si="505"/>
        <v>81493.6635681761</v>
      </c>
      <c r="BO75" s="25">
        <f ca="1" t="shared" si="506"/>
        <v>34881.0781195689</v>
      </c>
      <c r="BP75" s="25">
        <f ca="1" t="shared" si="507"/>
        <v>-91798.4111229546</v>
      </c>
      <c r="BQ75" s="25">
        <f ca="1" t="shared" ref="BQ75:BT75" si="573">BE75</f>
        <v>18468.9005067875</v>
      </c>
      <c r="BR75" s="25">
        <f ca="1" t="shared" si="573"/>
        <v>20302.0140793855</v>
      </c>
      <c r="BS75" s="25">
        <f ca="1" t="shared" si="573"/>
        <v>15137.6428550892</v>
      </c>
      <c r="BT75" s="25">
        <f ca="1" t="shared" si="573"/>
        <v>20014.1646604025</v>
      </c>
      <c r="BU75" s="25">
        <f ca="1" t="shared" si="509"/>
        <v>52659.4697068016</v>
      </c>
      <c r="BV75" s="27">
        <f ca="1" t="shared" si="510"/>
        <v>9.82279598782048</v>
      </c>
    </row>
    <row r="76" ht="15" customHeight="1" spans="1:74">
      <c r="A76" s="23">
        <v>75</v>
      </c>
      <c r="B76" s="24">
        <f ca="1" t="shared" ref="B76:F76" si="574">RAND()</f>
        <v>0.296290730277409</v>
      </c>
      <c r="C76" s="25">
        <f ca="1">IF(B76&lt;=('Ejercicio 3 - TIR'!$D$13-'Ejercicio 3 - TIR'!$C$13)/('Ejercicio 3 - TIR'!$E$13-'Ejercicio 3 - TIR'!$C$13),'Ejercicio 3 - TIR'!$C$13+SQRT(('Ejercicio 3 - TIR'!$E$13-'Ejercicio 3 - TIR'!$C$13)*('Ejercicio 3 - TIR'!$D$13-'Ejercicio 3 - TIR'!$C$13)*B76),'Ejercicio 3 - TIR'!$E$13-SQRT(('Ejercicio 3 - TIR'!$E$13-'Ejercicio 3 - TIR'!$C$13)*('Ejercicio 3 - TIR'!$E$13-'Ejercicio 3 - TIR'!$D$13)*(1-B76)))</f>
        <v>70940.5587860484</v>
      </c>
      <c r="D76" s="24">
        <f ca="1" t="shared" si="574"/>
        <v>0.596362981779635</v>
      </c>
      <c r="E76" s="25">
        <f ca="1">IF(D76&lt;=('Ejercicio 3 - TIR'!$D$14-'Ejercicio 3 - TIR'!$C$14)/('Ejercicio 3 - TIR'!$E$14-'Ejercicio 3 - TIR'!$C$14),'Ejercicio 3 - TIR'!$C$14+SQRT(('Ejercicio 3 - TIR'!$E$14-'Ejercicio 3 - TIR'!$C$14)*('Ejercicio 3 - TIR'!$D$14-'Ejercicio 3 - TIR'!$C$14)*D76),'Ejercicio 3 - TIR'!$E$14-SQRT(('Ejercicio 3 - TIR'!$E$14-'Ejercicio 3 - TIR'!$C$14)*('Ejercicio 3 - TIR'!$E$14-'Ejercicio 3 - TIR'!$D$14)*(1-D76)))</f>
        <v>32218.8977173504</v>
      </c>
      <c r="F76" s="24">
        <f ca="1" t="shared" si="574"/>
        <v>0.97196241939015</v>
      </c>
      <c r="G76" s="25">
        <f ca="1">IF(F76&lt;=('Ejercicio 3 - TIR'!$D$18-'Ejercicio 3 - TIR'!$C$18)/('Ejercicio 3 - TIR'!$E$18-'Ejercicio 3 - TIR'!$C$18),'Ejercicio 3 - TIR'!$C$18+SQRT(('Ejercicio 3 - TIR'!$E$18-'Ejercicio 3 - TIR'!$C$18)*('Ejercicio 3 - TIR'!$D$18-'Ejercicio 3 - TIR'!$C$18)*F76),'Ejercicio 3 - TIR'!$E$18-SQRT(('Ejercicio 3 - TIR'!$E$18-'Ejercicio 3 - TIR'!$C$18)*('Ejercicio 3 - TIR'!$E$18-'Ejercicio 3 - TIR'!$D$18)*(1-F76)))</f>
        <v>43549.890160802</v>
      </c>
      <c r="H76" s="24">
        <f ca="1" t="shared" ref="H76:L76" si="575">RAND()</f>
        <v>0.661034297703835</v>
      </c>
      <c r="I76" s="25">
        <f ca="1">IF(H76&lt;=('Ejercicio 3 - TIR'!$D$18-'Ejercicio 3 - TIR'!$C$18)/('Ejercicio 3 - TIR'!$E$18-'Ejercicio 3 - TIR'!$C$18),'Ejercicio 3 - TIR'!$C$18+SQRT(('Ejercicio 3 - TIR'!$E$18-'Ejercicio 3 - TIR'!$C$18)*('Ejercicio 3 - TIR'!$D$18-'Ejercicio 3 - TIR'!$C$18)*H76),'Ejercicio 3 - TIR'!$E$18-SQRT(('Ejercicio 3 - TIR'!$E$18-'Ejercicio 3 - TIR'!$C$18)*('Ejercicio 3 - TIR'!$E$18-'Ejercicio 3 - TIR'!$D$18)*(1-H76)))</f>
        <v>39957.6676313068</v>
      </c>
      <c r="J76" s="24">
        <f ca="1" t="shared" si="575"/>
        <v>0.669527353239595</v>
      </c>
      <c r="K76" s="25">
        <f ca="1">IF(J76&lt;=('Ejercicio 3 - TIR'!$D$18-'Ejercicio 3 - TIR'!$C$18)/('Ejercicio 3 - TIR'!$E$18-'Ejercicio 3 - TIR'!$C$18),'Ejercicio 3 - TIR'!$C$18+SQRT(('Ejercicio 3 - TIR'!$E$18-'Ejercicio 3 - TIR'!$C$18)*('Ejercicio 3 - TIR'!$D$18-'Ejercicio 3 - TIR'!$C$18)*J76),'Ejercicio 3 - TIR'!$E$18-SQRT(('Ejercicio 3 - TIR'!$E$18-'Ejercicio 3 - TIR'!$C$18)*('Ejercicio 3 - TIR'!$E$18-'Ejercicio 3 - TIR'!$D$18)*(1-J76)))</f>
        <v>40021.5013802321</v>
      </c>
      <c r="L76" s="24">
        <f ca="1" t="shared" si="575"/>
        <v>0.880674508246975</v>
      </c>
      <c r="M76" s="25">
        <f ca="1">IF(L76&lt;=('Ejercicio 3 - TIR'!$D$18-'Ejercicio 3 - TIR'!$C$18)/('Ejercicio 3 - TIR'!$E$18-'Ejercicio 3 - TIR'!$C$18),'Ejercicio 3 - TIR'!$C$18+SQRT(('Ejercicio 3 - TIR'!$E$18-'Ejercicio 3 - TIR'!$C$18)*('Ejercicio 3 - TIR'!$D$18-'Ejercicio 3 - TIR'!$C$18)*L76),'Ejercicio 3 - TIR'!$E$18-SQRT(('Ejercicio 3 - TIR'!$E$18-'Ejercicio 3 - TIR'!$C$18)*('Ejercicio 3 - TIR'!$E$18-'Ejercicio 3 - TIR'!$D$18)*(1-L76)))</f>
        <v>42008.4432344552</v>
      </c>
      <c r="N76" s="24">
        <f ca="1" t="shared" ref="N76:R76" si="576">RAND()</f>
        <v>0.433498494989486</v>
      </c>
      <c r="O76" s="25">
        <f ca="1">IF(N76&lt;=('Ejercicio 3 - TIR'!$D$18-'Ejercicio 3 - TIR'!$C$18)/('Ejercicio 3 - TIR'!$E$18-'Ejercicio 3 - TIR'!$C$18),'Ejercicio 3 - TIR'!$C$18+SQRT(('Ejercicio 3 - TIR'!$E$18-'Ejercicio 3 - TIR'!$C$18)*('Ejercicio 3 - TIR'!$D$18-'Ejercicio 3 - TIR'!$C$18)*N76),'Ejercicio 3 - TIR'!$E$18-SQRT(('Ejercicio 3 - TIR'!$E$18-'Ejercicio 3 - TIR'!$C$18)*('Ejercicio 3 - TIR'!$E$18-'Ejercicio 3 - TIR'!$D$18)*(1-N76)))</f>
        <v>38063.7940355904</v>
      </c>
      <c r="P76" s="24">
        <f ca="1" t="shared" si="576"/>
        <v>0.598692380383389</v>
      </c>
      <c r="Q76" s="26">
        <f ca="1">IF(P76&lt;=('Ejercicio 3 - TIR'!$D$22-'Ejercicio 3 - TIR'!$C$22)/('Ejercicio 3 - TIR'!$E$22-'Ejercicio 3 - TIR'!$C$22),'Ejercicio 3 - TIR'!$C$22+SQRT(('Ejercicio 3 - TIR'!$E$22-'Ejercicio 3 - TIR'!$C$22)*('Ejercicio 3 - TIR'!$D$22-'Ejercicio 3 - TIR'!$C$22)*P76),'Ejercicio 3 - TIR'!$E$22-SQRT(('Ejercicio 3 - TIR'!$E$22-'Ejercicio 3 - TIR'!$C$22)*('Ejercicio 3 - TIR'!$E$22-'Ejercicio 3 - TIR'!$D$22)*(1-P76)))</f>
        <v>0.153123361160482</v>
      </c>
      <c r="R76" s="24">
        <f ca="1" t="shared" si="576"/>
        <v>0.0194853132807995</v>
      </c>
      <c r="S76" s="26">
        <f ca="1">IF(R76&lt;=('Ejercicio 3 - TIR'!$D$23-'Ejercicio 3 - TIR'!$C$23)/('Ejercicio 3 - TIR'!$E$23-'Ejercicio 3 - TIR'!$C$23),'Ejercicio 3 - TIR'!$C$23+SQRT(('Ejercicio 3 - TIR'!$E$23-'Ejercicio 3 - TIR'!$C$23)*('Ejercicio 3 - TIR'!$D$23-'Ejercicio 3 - TIR'!$C$23)*R76),'Ejercicio 3 - TIR'!$E$23-SQRT(('Ejercicio 3 - TIR'!$E$23-'Ejercicio 3 - TIR'!$C$23)*('Ejercicio 3 - TIR'!$E$23-'Ejercicio 3 - TIR'!$D$23)*(1-R76)))</f>
        <v>0.125922293804383</v>
      </c>
      <c r="T76" s="24">
        <f ca="1" t="shared" ref="T76:X76" si="577">RAND()</f>
        <v>0.660654261302969</v>
      </c>
      <c r="U76" s="26">
        <f ca="1">IF(T76&lt;=('Ejercicio 3 - TIR'!$D$24-'Ejercicio 3 - TIR'!$C$24)/('Ejercicio 3 - TIR'!$E$24-'Ejercicio 3 - TIR'!$C$24),'Ejercicio 3 - TIR'!$C$24+SQRT(('Ejercicio 3 - TIR'!$E$24-'Ejercicio 3 - TIR'!$C$24)*('Ejercicio 3 - TIR'!$D$24-'Ejercicio 3 - TIR'!$C$24)*T76),'Ejercicio 3 - TIR'!$E$24-SQRT(('Ejercicio 3 - TIR'!$E$24-'Ejercicio 3 - TIR'!$C$24)*('Ejercicio 3 - TIR'!$E$24-'Ejercicio 3 - TIR'!$D$24)*(1-T76)))</f>
        <v>0.189175203677045</v>
      </c>
      <c r="V76" s="24">
        <f ca="1" t="shared" si="577"/>
        <v>0.0682831698661293</v>
      </c>
      <c r="W76" s="26">
        <f ca="1">IF(V76&lt;=('Ejercicio 3 - TIR'!$D$25-'Ejercicio 3 - TIR'!$C$25)/('Ejercicio 3 - TIR'!$E$25-'Ejercicio 3 - TIR'!$C$25),'Ejercicio 3 - TIR'!$C$25+SQRT(('Ejercicio 3 - TIR'!$E$25-'Ejercicio 3 - TIR'!$C$25)*('Ejercicio 3 - TIR'!$D$25-'Ejercicio 3 - TIR'!$C$25)*V76),'Ejercicio 3 - TIR'!$E$25-SQRT(('Ejercicio 3 - TIR'!$E$25-'Ejercicio 3 - TIR'!$C$25)*('Ejercicio 3 - TIR'!$E$25-'Ejercicio 3 - TIR'!$D$25)*(1-V76)))</f>
        <v>0.189777343085551</v>
      </c>
      <c r="X76" s="24">
        <f ca="1" t="shared" si="577"/>
        <v>0.148482248999042</v>
      </c>
      <c r="Y76" s="26">
        <f ca="1">IF(X76&lt;=('Ejercicio 3 - TIR'!$D$26-'Ejercicio 3 - TIR'!$C$26)/('Ejercicio 3 - TIR'!$E$26-'Ejercicio 3 - TIR'!$C$26),'Ejercicio 3 - TIR'!$C$26+SQRT(('Ejercicio 3 - TIR'!$E$26-'Ejercicio 3 - TIR'!$C$26)*('Ejercicio 3 - TIR'!$D$26-'Ejercicio 3 - TIR'!$C$26)*X76),'Ejercicio 3 - TIR'!$E$26-SQRT(('Ejercicio 3 - TIR'!$E$26-'Ejercicio 3 - TIR'!$C$26)*('Ejercicio 3 - TIR'!$E$26-'Ejercicio 3 - TIR'!$D$26)*(1-X76)))</f>
        <v>0.210022539107152</v>
      </c>
      <c r="Z76" s="24">
        <f ca="1" t="shared" si="480"/>
        <v>1.15312336116048</v>
      </c>
      <c r="AA76" s="24">
        <f ca="1" t="shared" si="481"/>
        <v>1.29832729983723</v>
      </c>
      <c r="AB76" s="24">
        <f ca="1" t="shared" si="482"/>
        <v>1.54393863122341</v>
      </c>
      <c r="AC76" s="24">
        <f ca="1" t="shared" si="483"/>
        <v>1.83694320254413</v>
      </c>
      <c r="AD76" s="24">
        <f ca="1" t="shared" si="484"/>
        <v>2.22274267813807</v>
      </c>
      <c r="AE76" s="23">
        <f ca="1" t="shared" si="485"/>
        <v>4933.46591136647</v>
      </c>
      <c r="AF76" s="23">
        <f ca="1" t="shared" si="486"/>
        <v>5554.69925533147</v>
      </c>
      <c r="AG76" s="23">
        <f ca="1" t="shared" si="487"/>
        <v>6605.51061832352</v>
      </c>
      <c r="AH76" s="23">
        <f ca="1" t="shared" si="488"/>
        <v>7859.08687319236</v>
      </c>
      <c r="AI76" s="23">
        <f ca="1" t="shared" si="489"/>
        <v>9509.6722533639</v>
      </c>
      <c r="AJ76" s="25">
        <f ca="1" t="shared" si="490"/>
        <v>50218.3957203938</v>
      </c>
      <c r="AK76" s="25">
        <f ca="1" t="shared" si="491"/>
        <v>51878.1307235481</v>
      </c>
      <c r="AL76" s="25">
        <f ca="1" t="shared" si="492"/>
        <v>61790.7420605013</v>
      </c>
      <c r="AM76" s="25">
        <f ca="1" t="shared" si="493"/>
        <v>77167.1242489933</v>
      </c>
      <c r="AN76" s="25">
        <f ca="1" t="shared" si="494"/>
        <v>84606.0194947639</v>
      </c>
      <c r="AO76" s="25">
        <f ca="1">C76/'Ejercicio 3 - TIR'!$D$7</f>
        <v>14188.1117572097</v>
      </c>
      <c r="AP76" s="25">
        <f ca="1" t="shared" si="495"/>
        <v>36030.2839631842</v>
      </c>
      <c r="AQ76" s="25">
        <f ca="1" t="shared" si="496"/>
        <v>37690.0189663384</v>
      </c>
      <c r="AR76" s="25">
        <f ca="1" t="shared" si="497"/>
        <v>47602.6303032916</v>
      </c>
      <c r="AS76" s="25">
        <f ca="1" t="shared" si="498"/>
        <v>62979.0124917836</v>
      </c>
      <c r="AT76" s="25">
        <f ca="1" t="shared" si="499"/>
        <v>70417.9077375542</v>
      </c>
      <c r="AU76" s="25">
        <f ca="1">AP76*'Ejercicio 3 - TIR'!$D$5</f>
        <v>18015.1419815921</v>
      </c>
      <c r="AV76" s="25">
        <f ca="1">AQ76*'Ejercicio 3 - TIR'!$D$5</f>
        <v>18845.0094831692</v>
      </c>
      <c r="AW76" s="25">
        <f ca="1">AR76*'Ejercicio 3 - TIR'!$D$5</f>
        <v>23801.3151516458</v>
      </c>
      <c r="AX76" s="25">
        <f ca="1">AS76*'Ejercicio 3 - TIR'!$D$5</f>
        <v>31489.5062458918</v>
      </c>
      <c r="AY76" s="25">
        <f ca="1">AT76*'Ejercicio 3 - TIR'!$D$5</f>
        <v>35208.9538687771</v>
      </c>
      <c r="AZ76" s="25">
        <f ca="1" t="shared" ref="AZ76:BD76" si="578">AJ76-AU76-AE76</f>
        <v>27269.7878274353</v>
      </c>
      <c r="BA76" s="25">
        <f ca="1" t="shared" si="578"/>
        <v>27478.4219850474</v>
      </c>
      <c r="BB76" s="25">
        <f ca="1" t="shared" si="578"/>
        <v>31383.9162905319</v>
      </c>
      <c r="BC76" s="25">
        <f ca="1" t="shared" si="578"/>
        <v>37818.5311299091</v>
      </c>
      <c r="BD76" s="25">
        <f ca="1" t="shared" si="578"/>
        <v>39887.3933726229</v>
      </c>
      <c r="BE76" s="25">
        <f ca="1" t="shared" ref="BE76:BI76" si="579">AZ76/Z76</f>
        <v>23648.6300997245</v>
      </c>
      <c r="BF76" s="25">
        <f ca="1" t="shared" si="579"/>
        <v>21164.4798568838</v>
      </c>
      <c r="BG76" s="25">
        <f ca="1" t="shared" si="579"/>
        <v>20327.178591071</v>
      </c>
      <c r="BH76" s="25">
        <f ca="1" t="shared" si="579"/>
        <v>20587.7520206021</v>
      </c>
      <c r="BI76" s="25">
        <f ca="1" t="shared" si="579"/>
        <v>17945.124176963</v>
      </c>
      <c r="BJ76" s="25">
        <f ca="1" t="shared" si="502"/>
        <v>71614.3189989199</v>
      </c>
      <c r="BK76" s="25">
        <f ca="1" t="shared" si="503"/>
        <v>31536.5215249424</v>
      </c>
      <c r="BL76" s="25">
        <f ca="1" t="shared" si="504"/>
        <v>103150.840523862</v>
      </c>
      <c r="BM76" s="25">
        <f ca="1">BK76*'Ejercicio 3 - TIR'!$D$5</f>
        <v>15768.2607624712</v>
      </c>
      <c r="BN76" s="25">
        <f ca="1" t="shared" si="505"/>
        <v>87382.5797613911</v>
      </c>
      <c r="BO76" s="25">
        <f ca="1" t="shared" si="506"/>
        <v>39312.9535959552</v>
      </c>
      <c r="BP76" s="25">
        <f ca="1" t="shared" si="507"/>
        <v>-103159.456503399</v>
      </c>
      <c r="BQ76" s="25">
        <f ca="1" t="shared" ref="BQ76:BT76" si="580">BE76</f>
        <v>23648.6300997245</v>
      </c>
      <c r="BR76" s="25">
        <f ca="1" t="shared" si="580"/>
        <v>21164.4798568838</v>
      </c>
      <c r="BS76" s="25">
        <f ca="1" t="shared" si="580"/>
        <v>20327.178591071</v>
      </c>
      <c r="BT76" s="25">
        <f ca="1" t="shared" si="580"/>
        <v>20587.7520206021</v>
      </c>
      <c r="BU76" s="25">
        <f ca="1" t="shared" si="509"/>
        <v>57258.0777729182</v>
      </c>
      <c r="BV76" s="27">
        <f ca="1" t="shared" si="510"/>
        <v>10.2358345575154</v>
      </c>
    </row>
    <row r="77" ht="15" customHeight="1" spans="1:74">
      <c r="A77" s="23">
        <v>76</v>
      </c>
      <c r="B77" s="24">
        <f ca="1" t="shared" ref="B77:F77" si="581">RAND()</f>
        <v>0.0923925885699404</v>
      </c>
      <c r="C77" s="25">
        <f ca="1">IF(B77&lt;=('Ejercicio 3 - TIR'!$D$13-'Ejercicio 3 - TIR'!$C$13)/('Ejercicio 3 - TIR'!$E$13-'Ejercicio 3 - TIR'!$C$13),'Ejercicio 3 - TIR'!$C$13+SQRT(('Ejercicio 3 - TIR'!$E$13-'Ejercicio 3 - TIR'!$C$13)*('Ejercicio 3 - TIR'!$D$13-'Ejercicio 3 - TIR'!$C$13)*B77),'Ejercicio 3 - TIR'!$E$13-SQRT(('Ejercicio 3 - TIR'!$E$13-'Ejercicio 3 - TIR'!$C$13)*('Ejercicio 3 - TIR'!$E$13-'Ejercicio 3 - TIR'!$D$13)*(1-B77)))</f>
        <v>66079.2298383904</v>
      </c>
      <c r="D77" s="24">
        <f ca="1" t="shared" si="581"/>
        <v>0.0558216833199809</v>
      </c>
      <c r="E77" s="25">
        <f ca="1">IF(D77&lt;=('Ejercicio 3 - TIR'!$D$14-'Ejercicio 3 - TIR'!$C$14)/('Ejercicio 3 - TIR'!$E$14-'Ejercicio 3 - TIR'!$C$14),'Ejercicio 3 - TIR'!$C$14+SQRT(('Ejercicio 3 - TIR'!$E$14-'Ejercicio 3 - TIR'!$C$14)*('Ejercicio 3 - TIR'!$D$14-'Ejercicio 3 - TIR'!$C$14)*D77),'Ejercicio 3 - TIR'!$E$14-SQRT(('Ejercicio 3 - TIR'!$E$14-'Ejercicio 3 - TIR'!$C$14)*('Ejercicio 3 - TIR'!$E$14-'Ejercicio 3 - TIR'!$D$14)*(1-D77)))</f>
        <v>27046.1246904816</v>
      </c>
      <c r="F77" s="24">
        <f ca="1" t="shared" si="581"/>
        <v>0.871995742268697</v>
      </c>
      <c r="G77" s="25">
        <f ca="1">IF(F77&lt;=('Ejercicio 3 - TIR'!$D$18-'Ejercicio 3 - TIR'!$C$18)/('Ejercicio 3 - TIR'!$E$18-'Ejercicio 3 - TIR'!$C$18),'Ejercicio 3 - TIR'!$C$18+SQRT(('Ejercicio 3 - TIR'!$E$18-'Ejercicio 3 - TIR'!$C$18)*('Ejercicio 3 - TIR'!$D$18-'Ejercicio 3 - TIR'!$C$18)*F77),'Ejercicio 3 - TIR'!$E$18-SQRT(('Ejercicio 3 - TIR'!$E$18-'Ejercicio 3 - TIR'!$C$18)*('Ejercicio 3 - TIR'!$E$18-'Ejercicio 3 - TIR'!$D$18)*(1-F77)))</f>
        <v>41901.56179183</v>
      </c>
      <c r="H77" s="24">
        <f ca="1" t="shared" ref="H77:L77" si="582">RAND()</f>
        <v>0.145614860816956</v>
      </c>
      <c r="I77" s="25">
        <f ca="1">IF(H77&lt;=('Ejercicio 3 - TIR'!$D$18-'Ejercicio 3 - TIR'!$C$18)/('Ejercicio 3 - TIR'!$E$18-'Ejercicio 3 - TIR'!$C$18),'Ejercicio 3 - TIR'!$C$18+SQRT(('Ejercicio 3 - TIR'!$E$18-'Ejercicio 3 - TIR'!$C$18)*('Ejercicio 3 - TIR'!$D$18-'Ejercicio 3 - TIR'!$C$18)*H77),'Ejercicio 3 - TIR'!$E$18-SQRT(('Ejercicio 3 - TIR'!$E$18-'Ejercicio 3 - TIR'!$C$18)*('Ejercicio 3 - TIR'!$E$18-'Ejercicio 3 - TIR'!$D$18)*(1-H77)))</f>
        <v>34673.5670662293</v>
      </c>
      <c r="J77" s="24">
        <f ca="1" t="shared" si="582"/>
        <v>0.183912380129354</v>
      </c>
      <c r="K77" s="25">
        <f ca="1">IF(J77&lt;=('Ejercicio 3 - TIR'!$D$18-'Ejercicio 3 - TIR'!$C$18)/('Ejercicio 3 - TIR'!$E$18-'Ejercicio 3 - TIR'!$C$18),'Ejercicio 3 - TIR'!$C$18+SQRT(('Ejercicio 3 - TIR'!$E$18-'Ejercicio 3 - TIR'!$C$18)*('Ejercicio 3 - TIR'!$D$18-'Ejercicio 3 - TIR'!$C$18)*J77),'Ejercicio 3 - TIR'!$E$18-SQRT(('Ejercicio 3 - TIR'!$E$18-'Ejercicio 3 - TIR'!$C$18)*('Ejercicio 3 - TIR'!$E$18-'Ejercicio 3 - TIR'!$D$18)*(1-J77)))</f>
        <v>35252.3192038759</v>
      </c>
      <c r="L77" s="24">
        <f ca="1" t="shared" si="582"/>
        <v>0.827207734517188</v>
      </c>
      <c r="M77" s="25">
        <f ca="1">IF(L77&lt;=('Ejercicio 3 - TIR'!$D$18-'Ejercicio 3 - TIR'!$C$18)/('Ejercicio 3 - TIR'!$E$18-'Ejercicio 3 - TIR'!$C$18),'Ejercicio 3 - TIR'!$C$18+SQRT(('Ejercicio 3 - TIR'!$E$18-'Ejercicio 3 - TIR'!$C$18)*('Ejercicio 3 - TIR'!$D$18-'Ejercicio 3 - TIR'!$C$18)*L77),'Ejercicio 3 - TIR'!$E$18-SQRT(('Ejercicio 3 - TIR'!$E$18-'Ejercicio 3 - TIR'!$C$18)*('Ejercicio 3 - TIR'!$E$18-'Ejercicio 3 - TIR'!$D$18)*(1-L77)))</f>
        <v>41400.0805687889</v>
      </c>
      <c r="N77" s="24">
        <f ca="1" t="shared" ref="N77:R77" si="583">RAND()</f>
        <v>0.619728917067222</v>
      </c>
      <c r="O77" s="25">
        <f ca="1">IF(N77&lt;=('Ejercicio 3 - TIR'!$D$18-'Ejercicio 3 - TIR'!$C$18)/('Ejercicio 3 - TIR'!$E$18-'Ejercicio 3 - TIR'!$C$18),'Ejercicio 3 - TIR'!$C$18+SQRT(('Ejercicio 3 - TIR'!$E$18-'Ejercicio 3 - TIR'!$C$18)*('Ejercicio 3 - TIR'!$D$18-'Ejercicio 3 - TIR'!$C$18)*N77),'Ejercicio 3 - TIR'!$E$18-SQRT(('Ejercicio 3 - TIR'!$E$18-'Ejercicio 3 - TIR'!$C$18)*('Ejercicio 3 - TIR'!$E$18-'Ejercicio 3 - TIR'!$D$18)*(1-N77)))</f>
        <v>39641.5422811956</v>
      </c>
      <c r="P77" s="24">
        <f ca="1" t="shared" si="583"/>
        <v>0.353084323618782</v>
      </c>
      <c r="Q77" s="26">
        <f ca="1">IF(P77&lt;=('Ejercicio 3 - TIR'!$D$22-'Ejercicio 3 - TIR'!$C$22)/('Ejercicio 3 - TIR'!$E$22-'Ejercicio 3 - TIR'!$C$22),'Ejercicio 3 - TIR'!$C$22+SQRT(('Ejercicio 3 - TIR'!$E$22-'Ejercicio 3 - TIR'!$C$22)*('Ejercicio 3 - TIR'!$D$22-'Ejercicio 3 - TIR'!$C$22)*P77),'Ejercicio 3 - TIR'!$E$22-SQRT(('Ejercicio 3 - TIR'!$E$22-'Ejercicio 3 - TIR'!$C$22)*('Ejercicio 3 - TIR'!$E$22-'Ejercicio 3 - TIR'!$D$22)*(1-P77)))</f>
        <v>0.145210152369905</v>
      </c>
      <c r="R77" s="24">
        <f ca="1" t="shared" si="583"/>
        <v>0.250408475163095</v>
      </c>
      <c r="S77" s="26">
        <f ca="1">IF(R77&lt;=('Ejercicio 3 - TIR'!$D$23-'Ejercicio 3 - TIR'!$C$23)/('Ejercicio 3 - TIR'!$E$23-'Ejercicio 3 - TIR'!$C$23),'Ejercicio 3 - TIR'!$C$23+SQRT(('Ejercicio 3 - TIR'!$E$23-'Ejercicio 3 - TIR'!$C$23)*('Ejercicio 3 - TIR'!$D$23-'Ejercicio 3 - TIR'!$C$23)*R77),'Ejercicio 3 - TIR'!$E$23-SQRT(('Ejercicio 3 - TIR'!$E$23-'Ejercicio 3 - TIR'!$C$23)*('Ejercicio 3 - TIR'!$E$23-'Ejercicio 3 - TIR'!$D$23)*(1-R77)))</f>
        <v>0.141230526495911</v>
      </c>
      <c r="T77" s="24">
        <f ca="1" t="shared" ref="T77:X77" si="584">RAND()</f>
        <v>0.238545387029199</v>
      </c>
      <c r="U77" s="26">
        <f ca="1">IF(T77&lt;=('Ejercicio 3 - TIR'!$D$24-'Ejercicio 3 - TIR'!$C$24)/('Ejercicio 3 - TIR'!$E$24-'Ejercicio 3 - TIR'!$C$24),'Ejercicio 3 - TIR'!$C$24+SQRT(('Ejercicio 3 - TIR'!$E$24-'Ejercicio 3 - TIR'!$C$24)*('Ejercicio 3 - TIR'!$D$24-'Ejercicio 3 - TIR'!$C$24)*T77),'Ejercicio 3 - TIR'!$E$24-SQRT(('Ejercicio 3 - TIR'!$E$24-'Ejercicio 3 - TIR'!$C$24)*('Ejercicio 3 - TIR'!$E$24-'Ejercicio 3 - TIR'!$D$24)*(1-T77)))</f>
        <v>0.172381807629441</v>
      </c>
      <c r="V77" s="24">
        <f ca="1" t="shared" si="584"/>
        <v>0.189971188204322</v>
      </c>
      <c r="W77" s="26">
        <f ca="1">IF(V77&lt;=('Ejercicio 3 - TIR'!$D$25-'Ejercicio 3 - TIR'!$C$25)/('Ejercicio 3 - TIR'!$E$25-'Ejercicio 3 - TIR'!$C$25),'Ejercicio 3 - TIR'!$C$25+SQRT(('Ejercicio 3 - TIR'!$E$25-'Ejercicio 3 - TIR'!$C$25)*('Ejercicio 3 - TIR'!$D$25-'Ejercicio 3 - TIR'!$C$25)*V77),'Ejercicio 3 - TIR'!$E$25-SQRT(('Ejercicio 3 - TIR'!$E$25-'Ejercicio 3 - TIR'!$C$25)*('Ejercicio 3 - TIR'!$E$25-'Ejercicio 3 - TIR'!$D$25)*(1-V77)))</f>
        <v>0.196308269788241</v>
      </c>
      <c r="X77" s="24">
        <f ca="1" t="shared" si="584"/>
        <v>0.911690655929248</v>
      </c>
      <c r="Y77" s="26">
        <f ca="1">IF(X77&lt;=('Ejercicio 3 - TIR'!$D$26-'Ejercicio 3 - TIR'!$C$26)/('Ejercicio 3 - TIR'!$E$26-'Ejercicio 3 - TIR'!$C$26),'Ejercicio 3 - TIR'!$C$26+SQRT(('Ejercicio 3 - TIR'!$E$26-'Ejercicio 3 - TIR'!$C$26)*('Ejercicio 3 - TIR'!$D$26-'Ejercicio 3 - TIR'!$C$26)*X77),'Ejercicio 3 - TIR'!$E$26-SQRT(('Ejercicio 3 - TIR'!$E$26-'Ejercicio 3 - TIR'!$C$26)*('Ejercicio 3 - TIR'!$E$26-'Ejercicio 3 - TIR'!$D$26)*(1-X77)))</f>
        <v>0.25816263619431</v>
      </c>
      <c r="Z77" s="24">
        <f ca="1" t="shared" si="480"/>
        <v>1.1452101523699</v>
      </c>
      <c r="AA77" s="24">
        <f ca="1" t="shared" si="481"/>
        <v>1.30694878513757</v>
      </c>
      <c r="AB77" s="24">
        <f ca="1" t="shared" si="482"/>
        <v>1.53224297919868</v>
      </c>
      <c r="AC77" s="24">
        <f ca="1" t="shared" si="483"/>
        <v>1.83303494734036</v>
      </c>
      <c r="AD77" s="24">
        <f ca="1" t="shared" si="484"/>
        <v>2.30625608158204</v>
      </c>
      <c r="AE77" s="23">
        <f ca="1" t="shared" si="485"/>
        <v>3927.37188732028</v>
      </c>
      <c r="AF77" s="23">
        <f ca="1" t="shared" si="486"/>
        <v>4482.03668671176</v>
      </c>
      <c r="AG77" s="23">
        <f ca="1" t="shared" si="487"/>
        <v>5254.65827262861</v>
      </c>
      <c r="AH77" s="23">
        <f ca="1" t="shared" si="488"/>
        <v>6286.19114645679</v>
      </c>
      <c r="AI77" s="23">
        <f ca="1" t="shared" si="489"/>
        <v>7909.05082444741</v>
      </c>
      <c r="AJ77" s="25">
        <f ca="1" t="shared" si="490"/>
        <v>47986.0939641586</v>
      </c>
      <c r="AK77" s="25">
        <f ca="1" t="shared" si="491"/>
        <v>45316.5763535944</v>
      </c>
      <c r="AL77" s="25">
        <f ca="1" t="shared" si="492"/>
        <v>54015.1186006097</v>
      </c>
      <c r="AM77" s="25">
        <f ca="1" t="shared" si="493"/>
        <v>75887.7945052966</v>
      </c>
      <c r="AN77" s="25">
        <f ca="1" t="shared" si="494"/>
        <v>91423.5479692992</v>
      </c>
      <c r="AO77" s="25">
        <f ca="1">C77/'Ejercicio 3 - TIR'!$D$7</f>
        <v>13215.8459676781</v>
      </c>
      <c r="AP77" s="25">
        <f ca="1" t="shared" si="495"/>
        <v>34770.2479964805</v>
      </c>
      <c r="AQ77" s="25">
        <f ca="1" t="shared" si="496"/>
        <v>32100.7303859163</v>
      </c>
      <c r="AR77" s="25">
        <f ca="1" t="shared" si="497"/>
        <v>40799.2726329317</v>
      </c>
      <c r="AS77" s="25">
        <f ca="1" t="shared" si="498"/>
        <v>62671.9485376185</v>
      </c>
      <c r="AT77" s="25">
        <f ca="1" t="shared" si="499"/>
        <v>78207.7020016211</v>
      </c>
      <c r="AU77" s="25">
        <f ca="1">AP77*'Ejercicio 3 - TIR'!$D$5</f>
        <v>17385.1239982403</v>
      </c>
      <c r="AV77" s="25">
        <f ca="1">AQ77*'Ejercicio 3 - TIR'!$D$5</f>
        <v>16050.3651929582</v>
      </c>
      <c r="AW77" s="25">
        <f ca="1">AR77*'Ejercicio 3 - TIR'!$D$5</f>
        <v>20399.6363164658</v>
      </c>
      <c r="AX77" s="25">
        <f ca="1">AS77*'Ejercicio 3 - TIR'!$D$5</f>
        <v>31335.9742688093</v>
      </c>
      <c r="AY77" s="25">
        <f ca="1">AT77*'Ejercicio 3 - TIR'!$D$5</f>
        <v>39103.8510008105</v>
      </c>
      <c r="AZ77" s="25">
        <f ca="1" t="shared" ref="AZ77:BD77" si="585">AJ77-AU77-AE77</f>
        <v>26673.5980785981</v>
      </c>
      <c r="BA77" s="25">
        <f ca="1" t="shared" si="585"/>
        <v>24784.1744739245</v>
      </c>
      <c r="BB77" s="25">
        <f ca="1" t="shared" si="585"/>
        <v>28360.8240115153</v>
      </c>
      <c r="BC77" s="25">
        <f ca="1" t="shared" si="585"/>
        <v>38265.6290900306</v>
      </c>
      <c r="BD77" s="25">
        <f ca="1" t="shared" si="585"/>
        <v>44410.6461440412</v>
      </c>
      <c r="BE77" s="25">
        <f ca="1" t="shared" ref="BE77:BI77" si="586">AZ77/Z77</f>
        <v>23291.4439532339</v>
      </c>
      <c r="BF77" s="25">
        <f ca="1" t="shared" si="586"/>
        <v>18963.3861370595</v>
      </c>
      <c r="BG77" s="25">
        <f ca="1" t="shared" si="586"/>
        <v>18509.3515823105</v>
      </c>
      <c r="BH77" s="25">
        <f ca="1" t="shared" si="586"/>
        <v>20875.5589442264</v>
      </c>
      <c r="BI77" s="25">
        <f ca="1" t="shared" si="586"/>
        <v>19256.5979548882</v>
      </c>
      <c r="BJ77" s="25">
        <f ca="1" t="shared" si="502"/>
        <v>62375.2895506495</v>
      </c>
      <c r="BK77" s="25">
        <f ca="1" t="shared" si="503"/>
        <v>30479.1251362091</v>
      </c>
      <c r="BL77" s="25">
        <f ca="1" t="shared" si="504"/>
        <v>92854.4146868586</v>
      </c>
      <c r="BM77" s="25">
        <f ca="1">BK77*'Ejercicio 3 - TIR'!$D$5</f>
        <v>15239.5625681045</v>
      </c>
      <c r="BN77" s="25">
        <f ca="1" t="shared" si="505"/>
        <v>77614.8521187541</v>
      </c>
      <c r="BO77" s="25">
        <f ca="1" t="shared" si="506"/>
        <v>33654.0476743207</v>
      </c>
      <c r="BP77" s="25">
        <f ca="1" t="shared" si="507"/>
        <v>-93125.354528872</v>
      </c>
      <c r="BQ77" s="25">
        <f ca="1" t="shared" ref="BQ77:BT77" si="587">BE77</f>
        <v>23291.4439532339</v>
      </c>
      <c r="BR77" s="25">
        <f ca="1" t="shared" si="587"/>
        <v>18963.3861370595</v>
      </c>
      <c r="BS77" s="25">
        <f ca="1" t="shared" si="587"/>
        <v>18509.3515823105</v>
      </c>
      <c r="BT77" s="25">
        <f ca="1" t="shared" si="587"/>
        <v>20875.5589442264</v>
      </c>
      <c r="BU77" s="25">
        <f ca="1" t="shared" si="509"/>
        <v>52910.6456292089</v>
      </c>
      <c r="BV77" s="27">
        <f ca="1" t="shared" si="510"/>
        <v>11.7167226527595</v>
      </c>
    </row>
    <row r="78" ht="15" customHeight="1" spans="1:74">
      <c r="A78" s="23">
        <v>77</v>
      </c>
      <c r="B78" s="24">
        <f ca="1" t="shared" ref="B78:F78" si="588">RAND()</f>
        <v>0.409443486823776</v>
      </c>
      <c r="C78" s="25">
        <f ca="1">IF(B78&lt;=('Ejercicio 3 - TIR'!$D$13-'Ejercicio 3 - TIR'!$C$13)/('Ejercicio 3 - TIR'!$E$13-'Ejercicio 3 - TIR'!$C$13),'Ejercicio 3 - TIR'!$C$13+SQRT(('Ejercicio 3 - TIR'!$E$13-'Ejercicio 3 - TIR'!$C$13)*('Ejercicio 3 - TIR'!$D$13-'Ejercicio 3 - TIR'!$C$13)*B78),'Ejercicio 3 - TIR'!$E$13-SQRT(('Ejercicio 3 - TIR'!$E$13-'Ejercicio 3 - TIR'!$C$13)*('Ejercicio 3 - TIR'!$E$13-'Ejercicio 3 - TIR'!$D$13)*(1-B78)))</f>
        <v>73379.1845389464</v>
      </c>
      <c r="D78" s="24">
        <f ca="1" t="shared" si="588"/>
        <v>0.393744301988848</v>
      </c>
      <c r="E78" s="25">
        <f ca="1">IF(D78&lt;=('Ejercicio 3 - TIR'!$D$14-'Ejercicio 3 - TIR'!$C$14)/('Ejercicio 3 - TIR'!$E$14-'Ejercicio 3 - TIR'!$C$14),'Ejercicio 3 - TIR'!$C$14+SQRT(('Ejercicio 3 - TIR'!$E$14-'Ejercicio 3 - TIR'!$C$14)*('Ejercicio 3 - TIR'!$D$14-'Ejercicio 3 - TIR'!$C$14)*D78),'Ejercicio 3 - TIR'!$E$14-SQRT(('Ejercicio 3 - TIR'!$E$14-'Ejercicio 3 - TIR'!$C$14)*('Ejercicio 3 - TIR'!$E$14-'Ejercicio 3 - TIR'!$D$14)*(1-D78)))</f>
        <v>30463.8396247928</v>
      </c>
      <c r="F78" s="24">
        <f ca="1" t="shared" si="588"/>
        <v>0.0571622358660329</v>
      </c>
      <c r="G78" s="25">
        <f ca="1">IF(F78&lt;=('Ejercicio 3 - TIR'!$D$18-'Ejercicio 3 - TIR'!$C$18)/('Ejercicio 3 - TIR'!$E$18-'Ejercicio 3 - TIR'!$C$18),'Ejercicio 3 - TIR'!$C$18+SQRT(('Ejercicio 3 - TIR'!$E$18-'Ejercicio 3 - TIR'!$C$18)*('Ejercicio 3 - TIR'!$D$18-'Ejercicio 3 - TIR'!$C$18)*F78),'Ejercicio 3 - TIR'!$E$18-SQRT(('Ejercicio 3 - TIR'!$E$18-'Ejercicio 3 - TIR'!$C$18)*('Ejercicio 3 - TIR'!$E$18-'Ejercicio 3 - TIR'!$D$18)*(1-F78)))</f>
        <v>32928.19660882</v>
      </c>
      <c r="H78" s="24">
        <f ca="1" t="shared" ref="H78:L78" si="589">RAND()</f>
        <v>0.947474893365659</v>
      </c>
      <c r="I78" s="25">
        <f ca="1">IF(H78&lt;=('Ejercicio 3 - TIR'!$D$18-'Ejercicio 3 - TIR'!$C$18)/('Ejercicio 3 - TIR'!$E$18-'Ejercicio 3 - TIR'!$C$18),'Ejercicio 3 - TIR'!$C$18+SQRT(('Ejercicio 3 - TIR'!$E$18-'Ejercicio 3 - TIR'!$C$18)*('Ejercicio 3 - TIR'!$D$18-'Ejercicio 3 - TIR'!$C$18)*H78),'Ejercicio 3 - TIR'!$E$18-SQRT(('Ejercicio 3 - TIR'!$E$18-'Ejercicio 3 - TIR'!$C$18)*('Ejercicio 3 - TIR'!$E$18-'Ejercicio 3 - TIR'!$D$18)*(1-H78)))</f>
        <v>43015.2121026227</v>
      </c>
      <c r="J78" s="24">
        <f ca="1" t="shared" si="589"/>
        <v>0.730940107006539</v>
      </c>
      <c r="K78" s="25">
        <f ca="1">IF(J78&lt;=('Ejercicio 3 - TIR'!$D$18-'Ejercicio 3 - TIR'!$C$18)/('Ejercicio 3 - TIR'!$E$18-'Ejercicio 3 - TIR'!$C$18),'Ejercicio 3 - TIR'!$C$18+SQRT(('Ejercicio 3 - TIR'!$E$18-'Ejercicio 3 - TIR'!$C$18)*('Ejercicio 3 - TIR'!$D$18-'Ejercicio 3 - TIR'!$C$18)*J78),'Ejercicio 3 - TIR'!$E$18-SQRT(('Ejercicio 3 - TIR'!$E$18-'Ejercicio 3 - TIR'!$C$18)*('Ejercicio 3 - TIR'!$E$18-'Ejercicio 3 - TIR'!$D$18)*(1-J78)))</f>
        <v>40507.8410564062</v>
      </c>
      <c r="L78" s="24">
        <f ca="1" t="shared" si="589"/>
        <v>0.149972293825981</v>
      </c>
      <c r="M78" s="25">
        <f ca="1">IF(L78&lt;=('Ejercicio 3 - TIR'!$D$18-'Ejercicio 3 - TIR'!$C$18)/('Ejercicio 3 - TIR'!$E$18-'Ejercicio 3 - TIR'!$C$18),'Ejercicio 3 - TIR'!$C$18+SQRT(('Ejercicio 3 - TIR'!$E$18-'Ejercicio 3 - TIR'!$C$18)*('Ejercicio 3 - TIR'!$D$18-'Ejercicio 3 - TIR'!$C$18)*L78),'Ejercicio 3 - TIR'!$E$18-SQRT(('Ejercicio 3 - TIR'!$E$18-'Ejercicio 3 - TIR'!$C$18)*('Ejercicio 3 - TIR'!$E$18-'Ejercicio 3 - TIR'!$D$18)*(1-L78)))</f>
        <v>34742.9783969461</v>
      </c>
      <c r="N78" s="24">
        <f ca="1" t="shared" ref="N78:R78" si="590">RAND()</f>
        <v>0.46873175723364</v>
      </c>
      <c r="O78" s="25">
        <f ca="1">IF(N78&lt;=('Ejercicio 3 - TIR'!$D$18-'Ejercicio 3 - TIR'!$C$18)/('Ejercicio 3 - TIR'!$E$18-'Ejercicio 3 - TIR'!$C$18),'Ejercicio 3 - TIR'!$C$18+SQRT(('Ejercicio 3 - TIR'!$E$18-'Ejercicio 3 - TIR'!$C$18)*('Ejercicio 3 - TIR'!$D$18-'Ejercicio 3 - TIR'!$C$18)*N78),'Ejercicio 3 - TIR'!$E$18-SQRT(('Ejercicio 3 - TIR'!$E$18-'Ejercicio 3 - TIR'!$C$18)*('Ejercicio 3 - TIR'!$E$18-'Ejercicio 3 - TIR'!$D$18)*(1-N78)))</f>
        <v>38385.0917457739</v>
      </c>
      <c r="P78" s="24">
        <f ca="1" t="shared" si="590"/>
        <v>0.0726732829051489</v>
      </c>
      <c r="Q78" s="26">
        <f ca="1">IF(P78&lt;=('Ejercicio 3 - TIR'!$D$22-'Ejercicio 3 - TIR'!$C$22)/('Ejercicio 3 - TIR'!$E$22-'Ejercicio 3 - TIR'!$C$22),'Ejercicio 3 - TIR'!$C$22+SQRT(('Ejercicio 3 - TIR'!$E$22-'Ejercicio 3 - TIR'!$C$22)*('Ejercicio 3 - TIR'!$D$22-'Ejercicio 3 - TIR'!$C$22)*P78),'Ejercicio 3 - TIR'!$E$22-SQRT(('Ejercicio 3 - TIR'!$E$22-'Ejercicio 3 - TIR'!$C$22)*('Ejercicio 3 - TIR'!$E$22-'Ejercicio 3 - TIR'!$D$22)*(1-P78)))</f>
        <v>0.13143730340724</v>
      </c>
      <c r="R78" s="24">
        <f ca="1" t="shared" si="590"/>
        <v>0.742137475659477</v>
      </c>
      <c r="S78" s="26">
        <f ca="1">IF(R78&lt;=('Ejercicio 3 - TIR'!$D$23-'Ejercicio 3 - TIR'!$C$23)/('Ejercicio 3 - TIR'!$E$23-'Ejercicio 3 - TIR'!$C$23),'Ejercicio 3 - TIR'!$C$23+SQRT(('Ejercicio 3 - TIR'!$E$23-'Ejercicio 3 - TIR'!$C$23)*('Ejercicio 3 - TIR'!$D$23-'Ejercicio 3 - TIR'!$C$23)*R78),'Ejercicio 3 - TIR'!$E$23-SQRT(('Ejercicio 3 - TIR'!$E$23-'Ejercicio 3 - TIR'!$C$23)*('Ejercicio 3 - TIR'!$E$23-'Ejercicio 3 - TIR'!$D$23)*(1-R78)))</f>
        <v>0.158455800228067</v>
      </c>
      <c r="T78" s="24">
        <f ca="1" t="shared" ref="T78:X78" si="591">RAND()</f>
        <v>0.983716741077385</v>
      </c>
      <c r="U78" s="26">
        <f ca="1">IF(T78&lt;=('Ejercicio 3 - TIR'!$D$24-'Ejercicio 3 - TIR'!$C$24)/('Ejercicio 3 - TIR'!$E$24-'Ejercicio 3 - TIR'!$C$24),'Ejercicio 3 - TIR'!$C$24+SQRT(('Ejercicio 3 - TIR'!$E$24-'Ejercicio 3 - TIR'!$C$24)*('Ejercicio 3 - TIR'!$D$24-'Ejercicio 3 - TIR'!$C$24)*T78),'Ejercicio 3 - TIR'!$E$24-SQRT(('Ejercicio 3 - TIR'!$E$24-'Ejercicio 3 - TIR'!$C$24)*('Ejercicio 3 - TIR'!$E$24-'Ejercicio 3 - TIR'!$D$24)*(1-T78)))</f>
        <v>0.213247731863787</v>
      </c>
      <c r="V78" s="24">
        <f ca="1" t="shared" si="591"/>
        <v>0.430785835137443</v>
      </c>
      <c r="W78" s="26">
        <f ca="1">IF(V78&lt;=('Ejercicio 3 - TIR'!$D$25-'Ejercicio 3 - TIR'!$C$25)/('Ejercicio 3 - TIR'!$E$25-'Ejercicio 3 - TIR'!$C$25),'Ejercicio 3 - TIR'!$C$25+SQRT(('Ejercicio 3 - TIR'!$E$25-'Ejercicio 3 - TIR'!$C$25)*('Ejercicio 3 - TIR'!$D$25-'Ejercicio 3 - TIR'!$C$25)*V78),'Ejercicio 3 - TIR'!$E$25-SQRT(('Ejercicio 3 - TIR'!$E$25-'Ejercicio 3 - TIR'!$C$25)*('Ejercicio 3 - TIR'!$E$25-'Ejercicio 3 - TIR'!$D$25)*(1-V78)))</f>
        <v>0.205365376925318</v>
      </c>
      <c r="X78" s="24">
        <f ca="1" t="shared" si="591"/>
        <v>0.174483654806241</v>
      </c>
      <c r="Y78" s="26">
        <f ca="1">IF(X78&lt;=('Ejercicio 3 - TIR'!$D$26-'Ejercicio 3 - TIR'!$C$26)/('Ejercicio 3 - TIR'!$E$26-'Ejercicio 3 - TIR'!$C$26),'Ejercicio 3 - TIR'!$C$26+SQRT(('Ejercicio 3 - TIR'!$E$26-'Ejercicio 3 - TIR'!$C$26)*('Ejercicio 3 - TIR'!$D$26-'Ejercicio 3 - TIR'!$C$26)*X78),'Ejercicio 3 - TIR'!$E$26-SQRT(('Ejercicio 3 - TIR'!$E$26-'Ejercicio 3 - TIR'!$C$26)*('Ejercicio 3 - TIR'!$E$26-'Ejercicio 3 - TIR'!$D$26)*(1-X78)))</f>
        <v>0.211704973346605</v>
      </c>
      <c r="Z78" s="24">
        <f ca="1" t="shared" si="480"/>
        <v>1.13143730340724</v>
      </c>
      <c r="AA78" s="24">
        <f ca="1" t="shared" si="481"/>
        <v>1.31072010672652</v>
      </c>
      <c r="AB78" s="24">
        <f ca="1" t="shared" si="482"/>
        <v>1.59022819659421</v>
      </c>
      <c r="AC78" s="24">
        <f ca="1" t="shared" si="483"/>
        <v>1.91680600958505</v>
      </c>
      <c r="AD78" s="24">
        <f ca="1" t="shared" si="484"/>
        <v>2.32260337475487</v>
      </c>
      <c r="AE78" s="23">
        <f ca="1" t="shared" si="485"/>
        <v>4004.08493171339</v>
      </c>
      <c r="AF78" s="23">
        <f ca="1" t="shared" si="486"/>
        <v>4638.55541374918</v>
      </c>
      <c r="AG78" s="23">
        <f ca="1" t="shared" si="487"/>
        <v>5627.71683485568</v>
      </c>
      <c r="AH78" s="23">
        <f ca="1" t="shared" si="488"/>
        <v>6783.45502387478</v>
      </c>
      <c r="AI78" s="23">
        <f ca="1" t="shared" si="489"/>
        <v>8219.54618890209</v>
      </c>
      <c r="AJ78" s="25">
        <f ca="1" t="shared" si="490"/>
        <v>37256.1899771467</v>
      </c>
      <c r="AK78" s="25">
        <f ca="1" t="shared" si="491"/>
        <v>56380.9033980135</v>
      </c>
      <c r="AL78" s="25">
        <f ca="1" t="shared" si="492"/>
        <v>64416.7110310538</v>
      </c>
      <c r="AM78" s="25">
        <f ca="1" t="shared" si="493"/>
        <v>66595.5497821498</v>
      </c>
      <c r="AN78" s="25">
        <f ca="1" t="shared" si="494"/>
        <v>89153.3436290097</v>
      </c>
      <c r="AO78" s="25">
        <f ca="1">C78/'Ejercicio 3 - TIR'!$D$7</f>
        <v>14675.8369077893</v>
      </c>
      <c r="AP78" s="25">
        <f ca="1" t="shared" si="495"/>
        <v>22580.3530693574</v>
      </c>
      <c r="AQ78" s="25">
        <f ca="1" t="shared" si="496"/>
        <v>41705.0664902242</v>
      </c>
      <c r="AR78" s="25">
        <f ca="1" t="shared" si="497"/>
        <v>49740.8741232646</v>
      </c>
      <c r="AS78" s="25">
        <f ca="1" t="shared" si="498"/>
        <v>51919.7128743605</v>
      </c>
      <c r="AT78" s="25">
        <f ca="1" t="shared" si="499"/>
        <v>74477.5067212204</v>
      </c>
      <c r="AU78" s="25">
        <f ca="1">AP78*'Ejercicio 3 - TIR'!$D$5</f>
        <v>11290.1765346787</v>
      </c>
      <c r="AV78" s="25">
        <f ca="1">AQ78*'Ejercicio 3 - TIR'!$D$5</f>
        <v>20852.5332451121</v>
      </c>
      <c r="AW78" s="25">
        <f ca="1">AR78*'Ejercicio 3 - TIR'!$D$5</f>
        <v>24870.4370616323</v>
      </c>
      <c r="AX78" s="25">
        <f ca="1">AS78*'Ejercicio 3 - TIR'!$D$5</f>
        <v>25959.8564371803</v>
      </c>
      <c r="AY78" s="25">
        <f ca="1">AT78*'Ejercicio 3 - TIR'!$D$5</f>
        <v>37238.7533606102</v>
      </c>
      <c r="AZ78" s="25">
        <f ca="1" t="shared" ref="AZ78:BD78" si="592">AJ78-AU78-AE78</f>
        <v>21961.9285107546</v>
      </c>
      <c r="BA78" s="25">
        <f ca="1" t="shared" si="592"/>
        <v>30889.8147391522</v>
      </c>
      <c r="BB78" s="25">
        <f ca="1" t="shared" si="592"/>
        <v>33918.5571345659</v>
      </c>
      <c r="BC78" s="25">
        <f ca="1" t="shared" si="592"/>
        <v>33852.2383210948</v>
      </c>
      <c r="BD78" s="25">
        <f ca="1" t="shared" si="592"/>
        <v>43695.0440794974</v>
      </c>
      <c r="BE78" s="25">
        <f ca="1" t="shared" ref="BE78:BI78" si="593">AZ78/Z78</f>
        <v>19410.6455961969</v>
      </c>
      <c r="BF78" s="25">
        <f ca="1" t="shared" si="593"/>
        <v>23567.0564452532</v>
      </c>
      <c r="BG78" s="25">
        <f ca="1" t="shared" si="593"/>
        <v>21329.3646831374</v>
      </c>
      <c r="BH78" s="25">
        <f ca="1" t="shared" si="593"/>
        <v>17660.7534366105</v>
      </c>
      <c r="BI78" s="25">
        <f ca="1" t="shared" si="593"/>
        <v>18812.9598684102</v>
      </c>
      <c r="BJ78" s="25">
        <f ca="1" t="shared" si="502"/>
        <v>70755.4167205347</v>
      </c>
      <c r="BK78" s="25">
        <f ca="1" t="shared" si="503"/>
        <v>34086.1483293834</v>
      </c>
      <c r="BL78" s="25">
        <f ca="1" t="shared" si="504"/>
        <v>104841.565049918</v>
      </c>
      <c r="BM78" s="25">
        <f ca="1">BK78*'Ejercicio 3 - TIR'!$D$5</f>
        <v>17043.0741646917</v>
      </c>
      <c r="BN78" s="25">
        <f ca="1" t="shared" si="505"/>
        <v>87798.4908852264</v>
      </c>
      <c r="BO78" s="25">
        <f ca="1" t="shared" si="506"/>
        <v>37801.7580786874</v>
      </c>
      <c r="BP78" s="25">
        <f ca="1" t="shared" si="507"/>
        <v>-103843.024163739</v>
      </c>
      <c r="BQ78" s="25">
        <f ca="1" t="shared" ref="BQ78:BT78" si="594">BE78</f>
        <v>19410.6455961969</v>
      </c>
      <c r="BR78" s="25">
        <f ca="1" t="shared" si="594"/>
        <v>23567.0564452532</v>
      </c>
      <c r="BS78" s="25">
        <f ca="1" t="shared" si="594"/>
        <v>21329.3646831374</v>
      </c>
      <c r="BT78" s="25">
        <f ca="1" t="shared" si="594"/>
        <v>17660.7534366105</v>
      </c>
      <c r="BU78" s="25">
        <f ca="1" t="shared" si="509"/>
        <v>56614.7179470976</v>
      </c>
      <c r="BV78" s="27">
        <f ca="1" t="shared" si="510"/>
        <v>8.8654959457606</v>
      </c>
    </row>
    <row r="79" ht="15" customHeight="1" spans="1:74">
      <c r="A79" s="23">
        <v>78</v>
      </c>
      <c r="B79" s="24">
        <f ca="1" t="shared" ref="B79:F79" si="595">RAND()</f>
        <v>0.71554296927964</v>
      </c>
      <c r="C79" s="25">
        <f ca="1">IF(B79&lt;=('Ejercicio 3 - TIR'!$D$13-'Ejercicio 3 - TIR'!$C$13)/('Ejercicio 3 - TIR'!$E$13-'Ejercicio 3 - TIR'!$C$13),'Ejercicio 3 - TIR'!$C$13+SQRT(('Ejercicio 3 - TIR'!$E$13-'Ejercicio 3 - TIR'!$C$13)*('Ejercicio 3 - TIR'!$D$13-'Ejercicio 3 - TIR'!$C$13)*B79),'Ejercicio 3 - TIR'!$E$13-SQRT(('Ejercicio 3 - TIR'!$E$13-'Ejercicio 3 - TIR'!$C$13)*('Ejercicio 3 - TIR'!$E$13-'Ejercicio 3 - TIR'!$D$13)*(1-B79)))</f>
        <v>81524.382639153</v>
      </c>
      <c r="D79" s="24">
        <f ca="1" t="shared" si="595"/>
        <v>0.918854235164428</v>
      </c>
      <c r="E79" s="25">
        <f ca="1">IF(D79&lt;=('Ejercicio 3 - TIR'!$D$14-'Ejercicio 3 - TIR'!$C$14)/('Ejercicio 3 - TIR'!$E$14-'Ejercicio 3 - TIR'!$C$14),'Ejercicio 3 - TIR'!$C$14+SQRT(('Ejercicio 3 - TIR'!$E$14-'Ejercicio 3 - TIR'!$C$14)*('Ejercicio 3 - TIR'!$D$14-'Ejercicio 3 - TIR'!$C$14)*D79),'Ejercicio 3 - TIR'!$E$14-SQRT(('Ejercicio 3 - TIR'!$E$14-'Ejercicio 3 - TIR'!$C$14)*('Ejercicio 3 - TIR'!$E$14-'Ejercicio 3 - TIR'!$D$14)*(1-D79)))</f>
        <v>36511.1800382743</v>
      </c>
      <c r="F79" s="24">
        <f ca="1" t="shared" si="595"/>
        <v>0.822976018434762</v>
      </c>
      <c r="G79" s="25">
        <f ca="1">IF(F79&lt;=('Ejercicio 3 - TIR'!$D$18-'Ejercicio 3 - TIR'!$C$18)/('Ejercicio 3 - TIR'!$E$18-'Ejercicio 3 - TIR'!$C$18),'Ejercicio 3 - TIR'!$C$18+SQRT(('Ejercicio 3 - TIR'!$E$18-'Ejercicio 3 - TIR'!$C$18)*('Ejercicio 3 - TIR'!$D$18-'Ejercicio 3 - TIR'!$C$18)*F79),'Ejercicio 3 - TIR'!$E$18-SQRT(('Ejercicio 3 - TIR'!$E$18-'Ejercicio 3 - TIR'!$C$18)*('Ejercicio 3 - TIR'!$E$18-'Ejercicio 3 - TIR'!$D$18)*(1-F79)))</f>
        <v>41356.2658415586</v>
      </c>
      <c r="H79" s="24">
        <f ca="1" t="shared" ref="H79:L79" si="596">RAND()</f>
        <v>0.848317377008438</v>
      </c>
      <c r="I79" s="25">
        <f ca="1">IF(H79&lt;=('Ejercicio 3 - TIR'!$D$18-'Ejercicio 3 - TIR'!$C$18)/('Ejercicio 3 - TIR'!$E$18-'Ejercicio 3 - TIR'!$C$18),'Ejercicio 3 - TIR'!$C$18+SQRT(('Ejercicio 3 - TIR'!$E$18-'Ejercicio 3 - TIR'!$C$18)*('Ejercicio 3 - TIR'!$D$18-'Ejercicio 3 - TIR'!$C$18)*H79),'Ejercicio 3 - TIR'!$E$18-SQRT(('Ejercicio 3 - TIR'!$E$18-'Ejercicio 3 - TIR'!$C$18)*('Ejercicio 3 - TIR'!$E$18-'Ejercicio 3 - TIR'!$D$18)*(1-H79)))</f>
        <v>41627.1381996341</v>
      </c>
      <c r="J79" s="24">
        <f ca="1" t="shared" si="596"/>
        <v>0.817896446761449</v>
      </c>
      <c r="K79" s="25">
        <f ca="1">IF(J79&lt;=('Ejercicio 3 - TIR'!$D$18-'Ejercicio 3 - TIR'!$C$18)/('Ejercicio 3 - TIR'!$E$18-'Ejercicio 3 - TIR'!$C$18),'Ejercicio 3 - TIR'!$C$18+SQRT(('Ejercicio 3 - TIR'!$E$18-'Ejercicio 3 - TIR'!$C$18)*('Ejercicio 3 - TIR'!$D$18-'Ejercicio 3 - TIR'!$C$18)*J79),'Ejercicio 3 - TIR'!$E$18-SQRT(('Ejercicio 3 - TIR'!$E$18-'Ejercicio 3 - TIR'!$C$18)*('Ejercicio 3 - TIR'!$E$18-'Ejercicio 3 - TIR'!$D$18)*(1-J79)))</f>
        <v>41304.3584463734</v>
      </c>
      <c r="L79" s="24">
        <f ca="1" t="shared" si="596"/>
        <v>0.318383146960949</v>
      </c>
      <c r="M79" s="25">
        <f ca="1">IF(L79&lt;=('Ejercicio 3 - TIR'!$D$18-'Ejercicio 3 - TIR'!$C$18)/('Ejercicio 3 - TIR'!$E$18-'Ejercicio 3 - TIR'!$C$18),'Ejercicio 3 - TIR'!$C$18+SQRT(('Ejercicio 3 - TIR'!$E$18-'Ejercicio 3 - TIR'!$C$18)*('Ejercicio 3 - TIR'!$D$18-'Ejercicio 3 - TIR'!$C$18)*L79),'Ejercicio 3 - TIR'!$E$18-SQRT(('Ejercicio 3 - TIR'!$E$18-'Ejercicio 3 - TIR'!$C$18)*('Ejercicio 3 - TIR'!$E$18-'Ejercicio 3 - TIR'!$D$18)*(1-L79)))</f>
        <v>36910.6781175325</v>
      </c>
      <c r="N79" s="24">
        <f ca="1" t="shared" ref="N79:R79" si="597">RAND()</f>
        <v>0.2823846849984</v>
      </c>
      <c r="O79" s="25">
        <f ca="1">IF(N79&lt;=('Ejercicio 3 - TIR'!$D$18-'Ejercicio 3 - TIR'!$C$18)/('Ejercicio 3 - TIR'!$E$18-'Ejercicio 3 - TIR'!$C$18),'Ejercicio 3 - TIR'!$C$18+SQRT(('Ejercicio 3 - TIR'!$E$18-'Ejercicio 3 - TIR'!$C$18)*('Ejercicio 3 - TIR'!$D$18-'Ejercicio 3 - TIR'!$C$18)*N79),'Ejercicio 3 - TIR'!$E$18-SQRT(('Ejercicio 3 - TIR'!$E$18-'Ejercicio 3 - TIR'!$C$18)*('Ejercicio 3 - TIR'!$E$18-'Ejercicio 3 - TIR'!$D$18)*(1-N79)))</f>
        <v>36508.27955375</v>
      </c>
      <c r="P79" s="24">
        <f ca="1" t="shared" si="597"/>
        <v>0.397341770207711</v>
      </c>
      <c r="Q79" s="26">
        <f ca="1">IF(P79&lt;=('Ejercicio 3 - TIR'!$D$22-'Ejercicio 3 - TIR'!$C$22)/('Ejercicio 3 - TIR'!$E$22-'Ejercicio 3 - TIR'!$C$22),'Ejercicio 3 - TIR'!$C$22+SQRT(('Ejercicio 3 - TIR'!$E$22-'Ejercicio 3 - TIR'!$C$22)*('Ejercicio 3 - TIR'!$D$22-'Ejercicio 3 - TIR'!$C$22)*P79),'Ejercicio 3 - TIR'!$E$22-SQRT(('Ejercicio 3 - TIR'!$E$22-'Ejercicio 3 - TIR'!$C$22)*('Ejercicio 3 - TIR'!$E$22-'Ejercicio 3 - TIR'!$D$22)*(1-P79)))</f>
        <v>0.146743507368591</v>
      </c>
      <c r="R79" s="24">
        <f ca="1" t="shared" si="597"/>
        <v>0.138956573600662</v>
      </c>
      <c r="S79" s="26">
        <f ca="1">IF(R79&lt;=('Ejercicio 3 - TIR'!$D$23-'Ejercicio 3 - TIR'!$C$23)/('Ejercicio 3 - TIR'!$E$23-'Ejercicio 3 - TIR'!$C$23),'Ejercicio 3 - TIR'!$C$23+SQRT(('Ejercicio 3 - TIR'!$E$23-'Ejercicio 3 - TIR'!$C$23)*('Ejercicio 3 - TIR'!$D$23-'Ejercicio 3 - TIR'!$C$23)*R79),'Ejercicio 3 - TIR'!$E$23-SQRT(('Ejercicio 3 - TIR'!$E$23-'Ejercicio 3 - TIR'!$C$23)*('Ejercicio 3 - TIR'!$E$23-'Ejercicio 3 - TIR'!$D$23)*(1-R79)))</f>
        <v>0.13581524051291</v>
      </c>
      <c r="T79" s="24">
        <f ca="1" t="shared" ref="T79:X79" si="598">RAND()</f>
        <v>0.585503473716335</v>
      </c>
      <c r="U79" s="26">
        <f ca="1">IF(T79&lt;=('Ejercicio 3 - TIR'!$D$24-'Ejercicio 3 - TIR'!$C$24)/('Ejercicio 3 - TIR'!$E$24-'Ejercicio 3 - TIR'!$C$24),'Ejercicio 3 - TIR'!$C$24+SQRT(('Ejercicio 3 - TIR'!$E$24-'Ejercicio 3 - TIR'!$C$24)*('Ejercicio 3 - TIR'!$D$24-'Ejercicio 3 - TIR'!$C$24)*T79),'Ejercicio 3 - TIR'!$E$24-SQRT(('Ejercicio 3 - TIR'!$E$24-'Ejercicio 3 - TIR'!$C$24)*('Ejercicio 3 - TIR'!$E$24-'Ejercicio 3 - TIR'!$D$24)*(1-T79)))</f>
        <v>0.185932562855503</v>
      </c>
      <c r="V79" s="24">
        <f ca="1" t="shared" si="598"/>
        <v>0.293160490063279</v>
      </c>
      <c r="W79" s="26">
        <f ca="1">IF(V79&lt;=('Ejercicio 3 - TIR'!$D$25-'Ejercicio 3 - TIR'!$C$25)/('Ejercicio 3 - TIR'!$E$25-'Ejercicio 3 - TIR'!$C$25),'Ejercicio 3 - TIR'!$C$25+SQRT(('Ejercicio 3 - TIR'!$E$25-'Ejercicio 3 - TIR'!$C$25)*('Ejercicio 3 - TIR'!$D$25-'Ejercicio 3 - TIR'!$C$25)*V79),'Ejercicio 3 - TIR'!$E$25-SQRT(('Ejercicio 3 - TIR'!$E$25-'Ejercicio 3 - TIR'!$C$25)*('Ejercicio 3 - TIR'!$E$25-'Ejercicio 3 - TIR'!$D$25)*(1-V79)))</f>
        <v>0.200261299928742</v>
      </c>
      <c r="X79" s="24">
        <f ca="1" t="shared" si="598"/>
        <v>0.614066494920428</v>
      </c>
      <c r="Y79" s="26">
        <f ca="1">IF(X79&lt;=('Ejercicio 3 - TIR'!$D$26-'Ejercicio 3 - TIR'!$C$26)/('Ejercicio 3 - TIR'!$E$26-'Ejercicio 3 - TIR'!$C$26),'Ejercicio 3 - TIR'!$C$26+SQRT(('Ejercicio 3 - TIR'!$E$26-'Ejercicio 3 - TIR'!$C$26)*('Ejercicio 3 - TIR'!$D$26-'Ejercicio 3 - TIR'!$C$26)*X79),'Ejercicio 3 - TIR'!$E$26-SQRT(('Ejercicio 3 - TIR'!$E$26-'Ejercicio 3 - TIR'!$C$26)*('Ejercicio 3 - TIR'!$E$26-'Ejercicio 3 - TIR'!$D$26)*(1-X79)))</f>
        <v>0.234348702894335</v>
      </c>
      <c r="Z79" s="24">
        <f ca="1" t="shared" si="480"/>
        <v>1.14674350736859</v>
      </c>
      <c r="AA79" s="24">
        <f ca="1" t="shared" si="481"/>
        <v>1.30248875262847</v>
      </c>
      <c r="AB79" s="24">
        <f ca="1" t="shared" si="482"/>
        <v>1.54466382449515</v>
      </c>
      <c r="AC79" s="24">
        <f ca="1" t="shared" si="483"/>
        <v>1.85400020994146</v>
      </c>
      <c r="AD79" s="24">
        <f ca="1" t="shared" si="484"/>
        <v>2.28848275430706</v>
      </c>
      <c r="AE79" s="23">
        <f ca="1" t="shared" si="485"/>
        <v>5357.77861698246</v>
      </c>
      <c r="AF79" s="23">
        <f ca="1" t="shared" si="486"/>
        <v>6085.44660846285</v>
      </c>
      <c r="AG79" s="23">
        <f ca="1" t="shared" si="487"/>
        <v>7216.92929249468</v>
      </c>
      <c r="AH79" s="23">
        <f ca="1" t="shared" si="488"/>
        <v>8662.20093410348</v>
      </c>
      <c r="AI79" s="23">
        <f ca="1" t="shared" si="489"/>
        <v>10692.1764872207</v>
      </c>
      <c r="AJ79" s="25">
        <f ca="1" t="shared" si="490"/>
        <v>47425.0293428167</v>
      </c>
      <c r="AK79" s="25">
        <f ca="1" t="shared" si="491"/>
        <v>54218.8793091346</v>
      </c>
      <c r="AL79" s="25">
        <f ca="1" t="shared" si="492"/>
        <v>63801.3482860939</v>
      </c>
      <c r="AM79" s="25">
        <f ca="1" t="shared" si="493"/>
        <v>68432.4049789867</v>
      </c>
      <c r="AN79" s="25">
        <f ca="1" t="shared" si="494"/>
        <v>83548.5681481779</v>
      </c>
      <c r="AO79" s="25">
        <f ca="1">C79/'Ejercicio 3 - TIR'!$D$7</f>
        <v>16304.8765278306</v>
      </c>
      <c r="AP79" s="25">
        <f ca="1" t="shared" si="495"/>
        <v>31120.1528149861</v>
      </c>
      <c r="AQ79" s="25">
        <f ca="1" t="shared" si="496"/>
        <v>37914.002781304</v>
      </c>
      <c r="AR79" s="25">
        <f ca="1" t="shared" si="497"/>
        <v>47496.4717582633</v>
      </c>
      <c r="AS79" s="25">
        <f ca="1" t="shared" si="498"/>
        <v>52127.5284511561</v>
      </c>
      <c r="AT79" s="25">
        <f ca="1" t="shared" si="499"/>
        <v>67243.6916203473</v>
      </c>
      <c r="AU79" s="25">
        <f ca="1">AP79*'Ejercicio 3 - TIR'!$D$5</f>
        <v>15560.0764074931</v>
      </c>
      <c r="AV79" s="25">
        <f ca="1">AQ79*'Ejercicio 3 - TIR'!$D$5</f>
        <v>18957.001390652</v>
      </c>
      <c r="AW79" s="25">
        <f ca="1">AR79*'Ejercicio 3 - TIR'!$D$5</f>
        <v>23748.2358791317</v>
      </c>
      <c r="AX79" s="25">
        <f ca="1">AS79*'Ejercicio 3 - TIR'!$D$5</f>
        <v>26063.7642255781</v>
      </c>
      <c r="AY79" s="25">
        <f ca="1">AT79*'Ejercicio 3 - TIR'!$D$5</f>
        <v>33621.8458101737</v>
      </c>
      <c r="AZ79" s="25">
        <f ca="1" t="shared" ref="AZ79:BD79" si="599">AJ79-AU79-AE79</f>
        <v>26507.1743183412</v>
      </c>
      <c r="BA79" s="25">
        <f ca="1" t="shared" si="599"/>
        <v>29176.4313100197</v>
      </c>
      <c r="BB79" s="25">
        <f ca="1" t="shared" si="599"/>
        <v>32836.1831144676</v>
      </c>
      <c r="BC79" s="25">
        <f ca="1" t="shared" si="599"/>
        <v>33706.4398193052</v>
      </c>
      <c r="BD79" s="25">
        <f ca="1" t="shared" si="599"/>
        <v>39234.5458507835</v>
      </c>
      <c r="BE79" s="25">
        <f ca="1" t="shared" ref="BE79:BI79" si="600">AZ79/Z79</f>
        <v>23115.1727897433</v>
      </c>
      <c r="BF79" s="25">
        <f ca="1" t="shared" si="600"/>
        <v>22400.5245735447</v>
      </c>
      <c r="BG79" s="25">
        <f ca="1" t="shared" si="600"/>
        <v>21257.8184286795</v>
      </c>
      <c r="BH79" s="25">
        <f ca="1" t="shared" si="600"/>
        <v>18180.3861933595</v>
      </c>
      <c r="BI79" s="25">
        <f ca="1" t="shared" si="600"/>
        <v>17144.3484889461</v>
      </c>
      <c r="BJ79" s="25">
        <f ca="1" t="shared" si="502"/>
        <v>83555.2058569909</v>
      </c>
      <c r="BK79" s="25">
        <f ca="1" t="shared" si="503"/>
        <v>37313.4287450463</v>
      </c>
      <c r="BL79" s="25">
        <f ca="1" t="shared" si="504"/>
        <v>120868.634602037</v>
      </c>
      <c r="BM79" s="25">
        <f ca="1">BK79*'Ejercicio 3 - TIR'!$D$5</f>
        <v>18656.7143725232</v>
      </c>
      <c r="BN79" s="25">
        <f ca="1" t="shared" si="505"/>
        <v>102211.920229514</v>
      </c>
      <c r="BO79" s="25">
        <f ca="1" t="shared" si="506"/>
        <v>44663.6183021896</v>
      </c>
      <c r="BP79" s="25">
        <f ca="1" t="shared" si="507"/>
        <v>-118035.562677427</v>
      </c>
      <c r="BQ79" s="25">
        <f ca="1" t="shared" ref="BQ79:BT79" si="601">BE79</f>
        <v>23115.1727897433</v>
      </c>
      <c r="BR79" s="25">
        <f ca="1" t="shared" si="601"/>
        <v>22400.5245735447</v>
      </c>
      <c r="BS79" s="25">
        <f ca="1" t="shared" si="601"/>
        <v>21257.8184286795</v>
      </c>
      <c r="BT79" s="25">
        <f ca="1" t="shared" si="601"/>
        <v>18180.3861933595</v>
      </c>
      <c r="BU79" s="25">
        <f ca="1" t="shared" si="509"/>
        <v>61807.9667911357</v>
      </c>
      <c r="BV79" s="27">
        <f ca="1" t="shared" si="510"/>
        <v>6.57035039307989</v>
      </c>
    </row>
    <row r="80" ht="15" customHeight="1" spans="1:74">
      <c r="A80" s="23">
        <v>79</v>
      </c>
      <c r="B80" s="24">
        <f ca="1" t="shared" ref="B80:F80" si="602">RAND()</f>
        <v>0.580650203092175</v>
      </c>
      <c r="C80" s="25">
        <f ca="1">IF(B80&lt;=('Ejercicio 3 - TIR'!$D$13-'Ejercicio 3 - TIR'!$C$13)/('Ejercicio 3 - TIR'!$E$13-'Ejercicio 3 - TIR'!$C$13),'Ejercicio 3 - TIR'!$C$13+SQRT(('Ejercicio 3 - TIR'!$E$13-'Ejercicio 3 - TIR'!$C$13)*('Ejercicio 3 - TIR'!$D$13-'Ejercicio 3 - TIR'!$C$13)*B80),'Ejercicio 3 - TIR'!$E$13-SQRT(('Ejercicio 3 - TIR'!$E$13-'Ejercicio 3 - TIR'!$C$13)*('Ejercicio 3 - TIR'!$E$13-'Ejercicio 3 - TIR'!$D$13)*(1-B80)))</f>
        <v>77567.4398186612</v>
      </c>
      <c r="D80" s="24">
        <f ca="1" t="shared" si="602"/>
        <v>0.0243995210084167</v>
      </c>
      <c r="E80" s="25">
        <f ca="1">IF(D80&lt;=('Ejercicio 3 - TIR'!$D$14-'Ejercicio 3 - TIR'!$C$14)/('Ejercicio 3 - TIR'!$E$14-'Ejercicio 3 - TIR'!$C$14),'Ejercicio 3 - TIR'!$C$14+SQRT(('Ejercicio 3 - TIR'!$E$14-'Ejercicio 3 - TIR'!$C$14)*('Ejercicio 3 - TIR'!$D$14-'Ejercicio 3 - TIR'!$C$14)*D80),'Ejercicio 3 - TIR'!$E$14-SQRT(('Ejercicio 3 - TIR'!$E$14-'Ejercicio 3 - TIR'!$C$14)*('Ejercicio 3 - TIR'!$E$14-'Ejercicio 3 - TIR'!$D$14)*(1-D80)))</f>
        <v>26352.7616477529</v>
      </c>
      <c r="F80" s="24">
        <f ca="1" t="shared" si="602"/>
        <v>0.923743121347205</v>
      </c>
      <c r="G80" s="25">
        <f ca="1">IF(F80&lt;=('Ejercicio 3 - TIR'!$D$18-'Ejercicio 3 - TIR'!$C$18)/('Ejercicio 3 - TIR'!$E$18-'Ejercicio 3 - TIR'!$C$18),'Ejercicio 3 - TIR'!$C$18+SQRT(('Ejercicio 3 - TIR'!$E$18-'Ejercicio 3 - TIR'!$C$18)*('Ejercicio 3 - TIR'!$D$18-'Ejercicio 3 - TIR'!$C$18)*F80),'Ejercicio 3 - TIR'!$E$18-SQRT(('Ejercicio 3 - TIR'!$E$18-'Ejercicio 3 - TIR'!$C$18)*('Ejercicio 3 - TIR'!$E$18-'Ejercicio 3 - TIR'!$D$18)*(1-F80)))</f>
        <v>42608.5013278365</v>
      </c>
      <c r="H80" s="24">
        <f ca="1" t="shared" ref="H80:L80" si="603">RAND()</f>
        <v>0.099935850953047</v>
      </c>
      <c r="I80" s="25">
        <f ca="1">IF(H80&lt;=('Ejercicio 3 - TIR'!$D$18-'Ejercicio 3 - TIR'!$C$18)/('Ejercicio 3 - TIR'!$E$18-'Ejercicio 3 - TIR'!$C$18),'Ejercicio 3 - TIR'!$C$18+SQRT(('Ejercicio 3 - TIR'!$E$18-'Ejercicio 3 - TIR'!$C$18)*('Ejercicio 3 - TIR'!$D$18-'Ejercicio 3 - TIR'!$C$18)*H80),'Ejercicio 3 - TIR'!$E$18-SQRT(('Ejercicio 3 - TIR'!$E$18-'Ejercicio 3 - TIR'!$C$18)*('Ejercicio 3 - TIR'!$E$18-'Ejercicio 3 - TIR'!$D$18)*(1-H80)))</f>
        <v>33871.7409059694</v>
      </c>
      <c r="J80" s="24">
        <f ca="1" t="shared" si="603"/>
        <v>0.126980317296965</v>
      </c>
      <c r="K80" s="25">
        <f ca="1">IF(J80&lt;=('Ejercicio 3 - TIR'!$D$18-'Ejercicio 3 - TIR'!$C$18)/('Ejercicio 3 - TIR'!$E$18-'Ejercicio 3 - TIR'!$C$18),'Ejercicio 3 - TIR'!$C$18+SQRT(('Ejercicio 3 - TIR'!$E$18-'Ejercicio 3 - TIR'!$C$18)*('Ejercicio 3 - TIR'!$D$18-'Ejercicio 3 - TIR'!$C$18)*J80),'Ejercicio 3 - TIR'!$E$18-SQRT(('Ejercicio 3 - TIR'!$E$18-'Ejercicio 3 - TIR'!$C$18)*('Ejercicio 3 - TIR'!$E$18-'Ejercicio 3 - TIR'!$D$18)*(1-J80)))</f>
        <v>34364.2923360546</v>
      </c>
      <c r="L80" s="24">
        <f ca="1" t="shared" si="603"/>
        <v>0.33670192570837</v>
      </c>
      <c r="M80" s="25">
        <f ca="1">IF(L80&lt;=('Ejercicio 3 - TIR'!$D$18-'Ejercicio 3 - TIR'!$C$18)/('Ejercicio 3 - TIR'!$E$18-'Ejercicio 3 - TIR'!$C$18),'Ejercicio 3 - TIR'!$C$18+SQRT(('Ejercicio 3 - TIR'!$E$18-'Ejercicio 3 - TIR'!$C$18)*('Ejercicio 3 - TIR'!$D$18-'Ejercicio 3 - TIR'!$C$18)*L80),'Ejercicio 3 - TIR'!$E$18-SQRT(('Ejercicio 3 - TIR'!$E$18-'Ejercicio 3 - TIR'!$C$18)*('Ejercicio 3 - TIR'!$E$18-'Ejercicio 3 - TIR'!$D$18)*(1-L80)))</f>
        <v>37106.7073146609</v>
      </c>
      <c r="N80" s="24">
        <f ca="1" t="shared" ref="N80:R80" si="604">RAND()</f>
        <v>0.345012051985683</v>
      </c>
      <c r="O80" s="25">
        <f ca="1">IF(N80&lt;=('Ejercicio 3 - TIR'!$D$18-'Ejercicio 3 - TIR'!$C$18)/('Ejercicio 3 - TIR'!$E$18-'Ejercicio 3 - TIR'!$C$18),'Ejercicio 3 - TIR'!$C$18+SQRT(('Ejercicio 3 - TIR'!$E$18-'Ejercicio 3 - TIR'!$C$18)*('Ejercicio 3 - TIR'!$D$18-'Ejercicio 3 - TIR'!$C$18)*N80),'Ejercicio 3 - TIR'!$E$18-SQRT(('Ejercicio 3 - TIR'!$E$18-'Ejercicio 3 - TIR'!$C$18)*('Ejercicio 3 - TIR'!$E$18-'Ejercicio 3 - TIR'!$D$18)*(1-N80)))</f>
        <v>37193.8729345084</v>
      </c>
      <c r="P80" s="24">
        <f ca="1" t="shared" si="604"/>
        <v>0.261783372504121</v>
      </c>
      <c r="Q80" s="26">
        <f ca="1">IF(P80&lt;=('Ejercicio 3 - TIR'!$D$22-'Ejercicio 3 - TIR'!$C$22)/('Ejercicio 3 - TIR'!$E$22-'Ejercicio 3 - TIR'!$C$22),'Ejercicio 3 - TIR'!$C$22+SQRT(('Ejercicio 3 - TIR'!$E$22-'Ejercicio 3 - TIR'!$C$22)*('Ejercicio 3 - TIR'!$D$22-'Ejercicio 3 - TIR'!$C$22)*P80),'Ejercicio 3 - TIR'!$E$22-SQRT(('Ejercicio 3 - TIR'!$E$22-'Ejercicio 3 - TIR'!$C$22)*('Ejercicio 3 - TIR'!$E$22-'Ejercicio 3 - TIR'!$D$22)*(1-P80)))</f>
        <v>0.141707373643705</v>
      </c>
      <c r="R80" s="24">
        <f ca="1" t="shared" si="604"/>
        <v>0.210870736751661</v>
      </c>
      <c r="S80" s="26">
        <f ca="1">IF(R80&lt;=('Ejercicio 3 - TIR'!$D$23-'Ejercicio 3 - TIR'!$C$23)/('Ejercicio 3 - TIR'!$E$23-'Ejercicio 3 - TIR'!$C$23),'Ejercicio 3 - TIR'!$C$23+SQRT(('Ejercicio 3 - TIR'!$E$23-'Ejercicio 3 - TIR'!$C$23)*('Ejercicio 3 - TIR'!$D$23-'Ejercicio 3 - TIR'!$C$23)*R80),'Ejercicio 3 - TIR'!$E$23-SQRT(('Ejercicio 3 - TIR'!$E$23-'Ejercicio 3 - TIR'!$C$23)*('Ejercicio 3 - TIR'!$E$23-'Ejercicio 3 - TIR'!$D$23)*(1-R80)))</f>
        <v>0.139482487678759</v>
      </c>
      <c r="T80" s="24">
        <f ca="1" t="shared" ref="T80:X80" si="605">RAND()</f>
        <v>0.524595733230841</v>
      </c>
      <c r="U80" s="26">
        <f ca="1">IF(T80&lt;=('Ejercicio 3 - TIR'!$D$24-'Ejercicio 3 - TIR'!$C$24)/('Ejercicio 3 - TIR'!$E$24-'Ejercicio 3 - TIR'!$C$24),'Ejercicio 3 - TIR'!$C$24+SQRT(('Ejercicio 3 - TIR'!$E$24-'Ejercicio 3 - TIR'!$C$24)*('Ejercicio 3 - TIR'!$D$24-'Ejercicio 3 - TIR'!$C$24)*T80),'Ejercicio 3 - TIR'!$E$24-SQRT(('Ejercicio 3 - TIR'!$E$24-'Ejercicio 3 - TIR'!$C$24)*('Ejercicio 3 - TIR'!$E$24-'Ejercicio 3 - TIR'!$D$24)*(1-T80)))</f>
        <v>0.183515319009841</v>
      </c>
      <c r="V80" s="24">
        <f ca="1" t="shared" si="605"/>
        <v>0.068732075744858</v>
      </c>
      <c r="W80" s="26">
        <f ca="1">IF(V80&lt;=('Ejercicio 3 - TIR'!$D$25-'Ejercicio 3 - TIR'!$C$25)/('Ejercicio 3 - TIR'!$E$25-'Ejercicio 3 - TIR'!$C$25),'Ejercicio 3 - TIR'!$C$25+SQRT(('Ejercicio 3 - TIR'!$E$25-'Ejercicio 3 - TIR'!$C$25)*('Ejercicio 3 - TIR'!$D$25-'Ejercicio 3 - TIR'!$C$25)*V80),'Ejercicio 3 - TIR'!$E$25-SQRT(('Ejercicio 3 - TIR'!$E$25-'Ejercicio 3 - TIR'!$C$25)*('Ejercicio 3 - TIR'!$E$25-'Ejercicio 3 - TIR'!$D$25)*(1-V80)))</f>
        <v>0.189809429445325</v>
      </c>
      <c r="X80" s="24">
        <f ca="1" t="shared" si="605"/>
        <v>0.59848252631522</v>
      </c>
      <c r="Y80" s="26">
        <f ca="1">IF(X80&lt;=('Ejercicio 3 - TIR'!$D$26-'Ejercicio 3 - TIR'!$C$26)/('Ejercicio 3 - TIR'!$E$26-'Ejercicio 3 - TIR'!$C$26),'Ejercicio 3 - TIR'!$C$26+SQRT(('Ejercicio 3 - TIR'!$E$26-'Ejercicio 3 - TIR'!$C$26)*('Ejercicio 3 - TIR'!$D$26-'Ejercicio 3 - TIR'!$C$26)*X80),'Ejercicio 3 - TIR'!$E$26-SQRT(('Ejercicio 3 - TIR'!$E$26-'Ejercicio 3 - TIR'!$C$26)*('Ejercicio 3 - TIR'!$E$26-'Ejercicio 3 - TIR'!$D$26)*(1-X80)))</f>
        <v>0.233436126042845</v>
      </c>
      <c r="Z80" s="24">
        <f ca="1" t="shared" si="480"/>
        <v>1.1417073736437</v>
      </c>
      <c r="AA80" s="24">
        <f ca="1" t="shared" si="481"/>
        <v>1.30095555832071</v>
      </c>
      <c r="AB80" s="24">
        <f ca="1" t="shared" si="482"/>
        <v>1.53970083262356</v>
      </c>
      <c r="AC80" s="24">
        <f ca="1" t="shared" si="483"/>
        <v>1.83195056918033</v>
      </c>
      <c r="AD80" s="24">
        <f ca="1" t="shared" si="484"/>
        <v>2.25959401315177</v>
      </c>
      <c r="AE80" s="23">
        <f ca="1" t="shared" si="485"/>
        <v>3734.38064136162</v>
      </c>
      <c r="AF80" s="23">
        <f ca="1" t="shared" si="486"/>
        <v>4255.26134315814</v>
      </c>
      <c r="AG80" s="23">
        <f ca="1" t="shared" si="487"/>
        <v>5036.16698601805</v>
      </c>
      <c r="AH80" s="23">
        <f ca="1" t="shared" si="488"/>
        <v>5992.07896822552</v>
      </c>
      <c r="AI80" s="23">
        <f ca="1" t="shared" si="489"/>
        <v>7390.84666951089</v>
      </c>
      <c r="AJ80" s="25">
        <f ca="1" t="shared" si="490"/>
        <v>48646.4401458986</v>
      </c>
      <c r="AK80" s="25">
        <f ca="1" t="shared" si="491"/>
        <v>44065.6296016199</v>
      </c>
      <c r="AL80" s="25">
        <f ca="1" t="shared" si="492"/>
        <v>52910.7295223428</v>
      </c>
      <c r="AM80" s="25">
        <f ca="1" t="shared" si="493"/>
        <v>67977.6535855011</v>
      </c>
      <c r="AN80" s="25">
        <f ca="1" t="shared" si="494"/>
        <v>84043.052608743</v>
      </c>
      <c r="AO80" s="25">
        <f ca="1">C80/'Ejercicio 3 - TIR'!$D$7</f>
        <v>15513.4879637322</v>
      </c>
      <c r="AP80" s="25">
        <f ca="1" t="shared" si="495"/>
        <v>33132.9521821663</v>
      </c>
      <c r="AQ80" s="25">
        <f ca="1" t="shared" si="496"/>
        <v>28552.1416378877</v>
      </c>
      <c r="AR80" s="25">
        <f ca="1" t="shared" si="497"/>
        <v>37397.2415586105</v>
      </c>
      <c r="AS80" s="25">
        <f ca="1" t="shared" si="498"/>
        <v>52464.1656217689</v>
      </c>
      <c r="AT80" s="25">
        <f ca="1" t="shared" si="499"/>
        <v>68529.5646450107</v>
      </c>
      <c r="AU80" s="25">
        <f ca="1">AP80*'Ejercicio 3 - TIR'!$D$5</f>
        <v>16566.4760910832</v>
      </c>
      <c r="AV80" s="25">
        <f ca="1">AQ80*'Ejercicio 3 - TIR'!$D$5</f>
        <v>14276.0708189439</v>
      </c>
      <c r="AW80" s="25">
        <f ca="1">AR80*'Ejercicio 3 - TIR'!$D$5</f>
        <v>18698.6207793053</v>
      </c>
      <c r="AX80" s="25">
        <f ca="1">AS80*'Ejercicio 3 - TIR'!$D$5</f>
        <v>26232.0828108844</v>
      </c>
      <c r="AY80" s="25">
        <f ca="1">AT80*'Ejercicio 3 - TIR'!$D$5</f>
        <v>34264.7823225054</v>
      </c>
      <c r="AZ80" s="25">
        <f ca="1" t="shared" ref="AZ80:BD80" si="606">AJ80-AU80-AE80</f>
        <v>28345.5834134538</v>
      </c>
      <c r="BA80" s="25">
        <f ca="1" t="shared" si="606"/>
        <v>25534.2974395179</v>
      </c>
      <c r="BB80" s="25">
        <f ca="1" t="shared" si="606"/>
        <v>29175.9417570194</v>
      </c>
      <c r="BC80" s="25">
        <f ca="1" t="shared" si="606"/>
        <v>35753.4918063912</v>
      </c>
      <c r="BD80" s="25">
        <f ca="1" t="shared" si="606"/>
        <v>42387.4236167267</v>
      </c>
      <c r="BE80" s="25">
        <f ca="1" t="shared" ref="BE80:BI80" si="607">AZ80/Z80</f>
        <v>24827.363007204</v>
      </c>
      <c r="BF80" s="25">
        <f ca="1" t="shared" si="607"/>
        <v>19627.3402855344</v>
      </c>
      <c r="BG80" s="25">
        <f ca="1" t="shared" si="607"/>
        <v>18949.0978629305</v>
      </c>
      <c r="BH80" s="25">
        <f ca="1" t="shared" si="607"/>
        <v>19516.6247429855</v>
      </c>
      <c r="BI80" s="25">
        <f ca="1" t="shared" si="607"/>
        <v>18758.8670221351</v>
      </c>
      <c r="BJ80" s="25">
        <f ca="1" t="shared" si="502"/>
        <v>59546.5424492782</v>
      </c>
      <c r="BK80" s="25">
        <f ca="1" t="shared" si="503"/>
        <v>35054.1845259515</v>
      </c>
      <c r="BL80" s="25">
        <f ca="1" t="shared" si="504"/>
        <v>94600.7269752297</v>
      </c>
      <c r="BM80" s="25">
        <f ca="1">BK80*'Ejercicio 3 - TIR'!$D$5</f>
        <v>17527.0922629757</v>
      </c>
      <c r="BN80" s="25">
        <f ca="1" t="shared" si="505"/>
        <v>77073.6347122539</v>
      </c>
      <c r="BO80" s="25">
        <f ca="1" t="shared" si="506"/>
        <v>34109.5056296191</v>
      </c>
      <c r="BP80" s="25">
        <f ca="1" t="shared" si="507"/>
        <v>-103920.201466414</v>
      </c>
      <c r="BQ80" s="25">
        <f ca="1" t="shared" ref="BQ80:BT80" si="608">BE80</f>
        <v>24827.363007204</v>
      </c>
      <c r="BR80" s="25">
        <f ca="1" t="shared" si="608"/>
        <v>19627.3402855344</v>
      </c>
      <c r="BS80" s="25">
        <f ca="1" t="shared" si="608"/>
        <v>18949.0978629305</v>
      </c>
      <c r="BT80" s="25">
        <f ca="1" t="shared" si="608"/>
        <v>19516.6247429855</v>
      </c>
      <c r="BU80" s="25">
        <f ca="1" t="shared" si="509"/>
        <v>52868.3726517542</v>
      </c>
      <c r="BV80" s="27">
        <f ca="1" t="shared" si="510"/>
        <v>8.40654480414105</v>
      </c>
    </row>
    <row r="81" ht="15" customHeight="1" spans="1:74">
      <c r="A81" s="23">
        <v>80</v>
      </c>
      <c r="B81" s="24">
        <f ca="1" t="shared" ref="B81:F81" si="609">RAND()</f>
        <v>0.488945431992517</v>
      </c>
      <c r="C81" s="25">
        <f ca="1">IF(B81&lt;=('Ejercicio 3 - TIR'!$D$13-'Ejercicio 3 - TIR'!$C$13)/('Ejercicio 3 - TIR'!$E$13-'Ejercicio 3 - TIR'!$C$13),'Ejercicio 3 - TIR'!$C$13+SQRT(('Ejercicio 3 - TIR'!$E$13-'Ejercicio 3 - TIR'!$C$13)*('Ejercicio 3 - TIR'!$D$13-'Ejercicio 3 - TIR'!$C$13)*B81),'Ejercicio 3 - TIR'!$E$13-SQRT(('Ejercicio 3 - TIR'!$E$13-'Ejercicio 3 - TIR'!$C$13)*('Ejercicio 3 - TIR'!$E$13-'Ejercicio 3 - TIR'!$D$13)*(1-B81)))</f>
        <v>75235.8024234788</v>
      </c>
      <c r="D81" s="24">
        <f ca="1" t="shared" si="609"/>
        <v>0.843495482707848</v>
      </c>
      <c r="E81" s="25">
        <f ca="1">IF(D81&lt;=('Ejercicio 3 - TIR'!$D$14-'Ejercicio 3 - TIR'!$C$14)/('Ejercicio 3 - TIR'!$E$14-'Ejercicio 3 - TIR'!$C$14),'Ejercicio 3 - TIR'!$C$14+SQRT(('Ejercicio 3 - TIR'!$E$14-'Ejercicio 3 - TIR'!$C$14)*('Ejercicio 3 - TIR'!$D$14-'Ejercicio 3 - TIR'!$C$14)*D81),'Ejercicio 3 - TIR'!$E$14-SQRT(('Ejercicio 3 - TIR'!$E$14-'Ejercicio 3 - TIR'!$C$14)*('Ejercicio 3 - TIR'!$E$14-'Ejercicio 3 - TIR'!$D$14)*(1-D81)))</f>
        <v>35154.8294566834</v>
      </c>
      <c r="F81" s="24">
        <f ca="1" t="shared" si="609"/>
        <v>0.110031343798546</v>
      </c>
      <c r="G81" s="25">
        <f ca="1">IF(F81&lt;=('Ejercicio 3 - TIR'!$D$18-'Ejercicio 3 - TIR'!$C$18)/('Ejercicio 3 - TIR'!$E$18-'Ejercicio 3 - TIR'!$C$18),'Ejercicio 3 - TIR'!$C$18+SQRT(('Ejercicio 3 - TIR'!$E$18-'Ejercicio 3 - TIR'!$C$18)*('Ejercicio 3 - TIR'!$D$18-'Ejercicio 3 - TIR'!$C$18)*F81),'Ejercicio 3 - TIR'!$E$18-SQRT(('Ejercicio 3 - TIR'!$E$18-'Ejercicio 3 - TIR'!$C$18)*('Ejercicio 3 - TIR'!$E$18-'Ejercicio 3 - TIR'!$D$18)*(1-F81)))</f>
        <v>34062.5978843324</v>
      </c>
      <c r="H81" s="24">
        <f ca="1" t="shared" ref="H81:L81" si="610">RAND()</f>
        <v>0.348286119878037</v>
      </c>
      <c r="I81" s="25">
        <f ca="1">IF(H81&lt;=('Ejercicio 3 - TIR'!$D$18-'Ejercicio 3 - TIR'!$C$18)/('Ejercicio 3 - TIR'!$E$18-'Ejercicio 3 - TIR'!$C$18),'Ejercicio 3 - TIR'!$C$18+SQRT(('Ejercicio 3 - TIR'!$E$18-'Ejercicio 3 - TIR'!$C$18)*('Ejercicio 3 - TIR'!$D$18-'Ejercicio 3 - TIR'!$C$18)*H81),'Ejercicio 3 - TIR'!$E$18-SQRT(('Ejercicio 3 - TIR'!$E$18-'Ejercicio 3 - TIR'!$C$18)*('Ejercicio 3 - TIR'!$E$18-'Ejercicio 3 - TIR'!$D$18)*(1-H81)))</f>
        <v>37227.9262573511</v>
      </c>
      <c r="J81" s="24">
        <f ca="1" t="shared" si="610"/>
        <v>0.51837704794272</v>
      </c>
      <c r="K81" s="25">
        <f ca="1">IF(J81&lt;=('Ejercicio 3 - TIR'!$D$18-'Ejercicio 3 - TIR'!$C$18)/('Ejercicio 3 - TIR'!$E$18-'Ejercicio 3 - TIR'!$C$18),'Ejercicio 3 - TIR'!$C$18+SQRT(('Ejercicio 3 - TIR'!$E$18-'Ejercicio 3 - TIR'!$C$18)*('Ejercicio 3 - TIR'!$D$18-'Ejercicio 3 - TIR'!$C$18)*J81),'Ejercicio 3 - TIR'!$E$18-SQRT(('Ejercicio 3 - TIR'!$E$18-'Ejercicio 3 - TIR'!$C$18)*('Ejercicio 3 - TIR'!$E$18-'Ejercicio 3 - TIR'!$D$18)*(1-J81)))</f>
        <v>38817.9678606473</v>
      </c>
      <c r="L81" s="24">
        <f ca="1" t="shared" si="610"/>
        <v>0.892824787499176</v>
      </c>
      <c r="M81" s="25">
        <f ca="1">IF(L81&lt;=('Ejercicio 3 - TIR'!$D$18-'Ejercicio 3 - TIR'!$C$18)/('Ejercicio 3 - TIR'!$E$18-'Ejercicio 3 - TIR'!$C$18),'Ejercicio 3 - TIR'!$C$18+SQRT(('Ejercicio 3 - TIR'!$E$18-'Ejercicio 3 - TIR'!$C$18)*('Ejercicio 3 - TIR'!$D$18-'Ejercicio 3 - TIR'!$C$18)*L81),'Ejercicio 3 - TIR'!$E$18-SQRT(('Ejercicio 3 - TIR'!$E$18-'Ejercicio 3 - TIR'!$C$18)*('Ejercicio 3 - TIR'!$E$18-'Ejercicio 3 - TIR'!$D$18)*(1-L81)))</f>
        <v>42164.8384635859</v>
      </c>
      <c r="N81" s="24">
        <f ca="1" t="shared" ref="N81:R81" si="611">RAND()</f>
        <v>0.765492261268991</v>
      </c>
      <c r="O81" s="25">
        <f ca="1">IF(N81&lt;=('Ejercicio 3 - TIR'!$D$18-'Ejercicio 3 - TIR'!$C$18)/('Ejercicio 3 - TIR'!$E$18-'Ejercicio 3 - TIR'!$C$18),'Ejercicio 3 - TIR'!$C$18+SQRT(('Ejercicio 3 - TIR'!$E$18-'Ejercicio 3 - TIR'!$C$18)*('Ejercicio 3 - TIR'!$D$18-'Ejercicio 3 - TIR'!$C$18)*N81),'Ejercicio 3 - TIR'!$E$18-SQRT(('Ejercicio 3 - TIR'!$E$18-'Ejercicio 3 - TIR'!$C$18)*('Ejercicio 3 - TIR'!$E$18-'Ejercicio 3 - TIR'!$D$18)*(1-N81)))</f>
        <v>40806.1854589377</v>
      </c>
      <c r="P81" s="24">
        <f ca="1" t="shared" si="611"/>
        <v>0.367705940920884</v>
      </c>
      <c r="Q81" s="26">
        <f ca="1">IF(P81&lt;=('Ejercicio 3 - TIR'!$D$22-'Ejercicio 3 - TIR'!$C$22)/('Ejercicio 3 - TIR'!$E$22-'Ejercicio 3 - TIR'!$C$22),'Ejercicio 3 - TIR'!$C$22+SQRT(('Ejercicio 3 - TIR'!$E$22-'Ejercicio 3 - TIR'!$C$22)*('Ejercicio 3 - TIR'!$D$22-'Ejercicio 3 - TIR'!$C$22)*P81),'Ejercicio 3 - TIR'!$E$22-SQRT(('Ejercicio 3 - TIR'!$E$22-'Ejercicio 3 - TIR'!$C$22)*('Ejercicio 3 - TIR'!$E$22-'Ejercicio 3 - TIR'!$D$22)*(1-P81)))</f>
        <v>0.145726847720962</v>
      </c>
      <c r="R81" s="24">
        <f ca="1" t="shared" si="611"/>
        <v>0.021890094398989</v>
      </c>
      <c r="S81" s="26">
        <f ca="1">IF(R81&lt;=('Ejercicio 3 - TIR'!$D$23-'Ejercicio 3 - TIR'!$C$23)/('Ejercicio 3 - TIR'!$E$23-'Ejercicio 3 - TIR'!$C$23),'Ejercicio 3 - TIR'!$C$23+SQRT(('Ejercicio 3 - TIR'!$E$23-'Ejercicio 3 - TIR'!$C$23)*('Ejercicio 3 - TIR'!$D$23-'Ejercicio 3 - TIR'!$C$23)*R81),'Ejercicio 3 - TIR'!$E$23-SQRT(('Ejercicio 3 - TIR'!$E$23-'Ejercicio 3 - TIR'!$C$23)*('Ejercicio 3 - TIR'!$E$23-'Ejercicio 3 - TIR'!$D$23)*(1-R81)))</f>
        <v>0.126277114776566</v>
      </c>
      <c r="T81" s="24">
        <f ca="1" t="shared" ref="T81:X81" si="612">RAND()</f>
        <v>0.397434974583285</v>
      </c>
      <c r="U81" s="26">
        <f ca="1">IF(T81&lt;=('Ejercicio 3 - TIR'!$D$24-'Ejercicio 3 - TIR'!$C$24)/('Ejercicio 3 - TIR'!$E$24-'Ejercicio 3 - TIR'!$C$24),'Ejercicio 3 - TIR'!$C$24+SQRT(('Ejercicio 3 - TIR'!$E$24-'Ejercicio 3 - TIR'!$C$24)*('Ejercicio 3 - TIR'!$D$24-'Ejercicio 3 - TIR'!$C$24)*T81),'Ejercicio 3 - TIR'!$E$24-SQRT(('Ejercicio 3 - TIR'!$E$24-'Ejercicio 3 - TIR'!$C$24)*('Ejercicio 3 - TIR'!$E$24-'Ejercicio 3 - TIR'!$D$24)*(1-T81)))</f>
        <v>0.178889677163736</v>
      </c>
      <c r="V81" s="24">
        <f ca="1" t="shared" si="612"/>
        <v>0.73510419023589</v>
      </c>
      <c r="W81" s="26">
        <f ca="1">IF(V81&lt;=('Ejercicio 3 - TIR'!$D$25-'Ejercicio 3 - TIR'!$C$25)/('Ejercicio 3 - TIR'!$E$25-'Ejercicio 3 - TIR'!$C$25),'Ejercicio 3 - TIR'!$C$25+SQRT(('Ejercicio 3 - TIR'!$E$25-'Ejercicio 3 - TIR'!$C$25)*('Ejercicio 3 - TIR'!$D$25-'Ejercicio 3 - TIR'!$C$25)*V81),'Ejercicio 3 - TIR'!$E$25-SQRT(('Ejercicio 3 - TIR'!$E$25-'Ejercicio 3 - TIR'!$C$25)*('Ejercicio 3 - TIR'!$E$25-'Ejercicio 3 - TIR'!$D$25)*(1-V81)))</f>
        <v>0.219551102907094</v>
      </c>
      <c r="X81" s="24">
        <f ca="1" t="shared" si="612"/>
        <v>0.500679250364155</v>
      </c>
      <c r="Y81" s="26">
        <f ca="1">IF(X81&lt;=('Ejercicio 3 - TIR'!$D$26-'Ejercicio 3 - TIR'!$C$26)/('Ejercicio 3 - TIR'!$E$26-'Ejercicio 3 - TIR'!$C$26),'Ejercicio 3 - TIR'!$C$26+SQRT(('Ejercicio 3 - TIR'!$E$26-'Ejercicio 3 - TIR'!$C$26)*('Ejercicio 3 - TIR'!$D$26-'Ejercicio 3 - TIR'!$C$26)*X81),'Ejercicio 3 - TIR'!$E$26-SQRT(('Ejercicio 3 - TIR'!$E$26-'Ejercicio 3 - TIR'!$C$26)*('Ejercicio 3 - TIR'!$E$26-'Ejercicio 3 - TIR'!$D$26)*(1-X81)))</f>
        <v>0.228073782652368</v>
      </c>
      <c r="Z81" s="24">
        <f ca="1" t="shared" si="480"/>
        <v>1.14572684772096</v>
      </c>
      <c r="AA81" s="24">
        <f ca="1" t="shared" si="481"/>
        <v>1.29040592837322</v>
      </c>
      <c r="AB81" s="24">
        <f ca="1" t="shared" si="482"/>
        <v>1.52124622831007</v>
      </c>
      <c r="AC81" s="24">
        <f ca="1" t="shared" si="483"/>
        <v>1.8552375155288</v>
      </c>
      <c r="AD81" s="24">
        <f ca="1" t="shared" si="484"/>
        <v>2.27836855341404</v>
      </c>
      <c r="AE81" s="23">
        <f ca="1" t="shared" si="485"/>
        <v>5123.00247889051</v>
      </c>
      <c r="AF81" s="23">
        <f ca="1" t="shared" si="486"/>
        <v>5769.920450918</v>
      </c>
      <c r="AG81" s="23">
        <f ca="1" t="shared" si="487"/>
        <v>6802.09965764316</v>
      </c>
      <c r="AH81" s="23">
        <f ca="1" t="shared" si="488"/>
        <v>8295.50813956268</v>
      </c>
      <c r="AI81" s="23">
        <f ca="1" t="shared" si="489"/>
        <v>10187.4960599762</v>
      </c>
      <c r="AJ81" s="25">
        <f ca="1" t="shared" si="490"/>
        <v>39026.4328992029</v>
      </c>
      <c r="AK81" s="25">
        <f ca="1" t="shared" si="491"/>
        <v>48039.1367435268</v>
      </c>
      <c r="AL81" s="25">
        <f ca="1" t="shared" si="492"/>
        <v>59051.6871986712</v>
      </c>
      <c r="AM81" s="25">
        <f ca="1" t="shared" si="493"/>
        <v>78225.7901538565</v>
      </c>
      <c r="AN81" s="25">
        <f ca="1" t="shared" si="494"/>
        <v>92971.5297344248</v>
      </c>
      <c r="AO81" s="25">
        <f ca="1">C81/'Ejercicio 3 - TIR'!$D$7</f>
        <v>15047.1604846958</v>
      </c>
      <c r="AP81" s="25">
        <f ca="1" t="shared" si="495"/>
        <v>23979.2724145071</v>
      </c>
      <c r="AQ81" s="25">
        <f ca="1" t="shared" si="496"/>
        <v>32991.976258831</v>
      </c>
      <c r="AR81" s="25">
        <f ca="1" t="shared" si="497"/>
        <v>44004.5267139754</v>
      </c>
      <c r="AS81" s="25">
        <f ca="1" t="shared" si="498"/>
        <v>63178.6296691608</v>
      </c>
      <c r="AT81" s="25">
        <f ca="1" t="shared" si="499"/>
        <v>77924.3692497291</v>
      </c>
      <c r="AU81" s="25">
        <f ca="1">AP81*'Ejercicio 3 - TIR'!$D$5</f>
        <v>11989.6362072535</v>
      </c>
      <c r="AV81" s="25">
        <f ca="1">AQ81*'Ejercicio 3 - TIR'!$D$5</f>
        <v>16495.9881294155</v>
      </c>
      <c r="AW81" s="25">
        <f ca="1">AR81*'Ejercicio 3 - TIR'!$D$5</f>
        <v>22002.2633569877</v>
      </c>
      <c r="AX81" s="25">
        <f ca="1">AS81*'Ejercicio 3 - TIR'!$D$5</f>
        <v>31589.3148345804</v>
      </c>
      <c r="AY81" s="25">
        <f ca="1">AT81*'Ejercicio 3 - TIR'!$D$5</f>
        <v>38962.1846248645</v>
      </c>
      <c r="AZ81" s="25">
        <f ca="1" t="shared" ref="AZ81:BD81" si="613">AJ81-AU81-AE81</f>
        <v>21913.7942130588</v>
      </c>
      <c r="BA81" s="25">
        <f ca="1" t="shared" si="613"/>
        <v>25773.2281631933</v>
      </c>
      <c r="BB81" s="25">
        <f ca="1" t="shared" si="613"/>
        <v>30247.3241840403</v>
      </c>
      <c r="BC81" s="25">
        <f ca="1" t="shared" si="613"/>
        <v>38340.9671797135</v>
      </c>
      <c r="BD81" s="25">
        <f ca="1" t="shared" si="613"/>
        <v>43821.8490495841</v>
      </c>
      <c r="BE81" s="25">
        <f ca="1" t="shared" ref="BE81:BI81" si="614">AZ81/Z81</f>
        <v>19126.5433437725</v>
      </c>
      <c r="BF81" s="25">
        <f ca="1" t="shared" si="614"/>
        <v>19972.9616832162</v>
      </c>
      <c r="BG81" s="25">
        <f ca="1" t="shared" si="614"/>
        <v>19883.2533623709</v>
      </c>
      <c r="BH81" s="25">
        <f ca="1" t="shared" si="614"/>
        <v>20666.338869708</v>
      </c>
      <c r="BI81" s="25">
        <f ca="1" t="shared" si="614"/>
        <v>19233.8719668154</v>
      </c>
      <c r="BJ81" s="25">
        <f ca="1" t="shared" si="502"/>
        <v>80095.657934741</v>
      </c>
      <c r="BK81" s="25">
        <f ca="1" t="shared" si="503"/>
        <v>34282.9772665052</v>
      </c>
      <c r="BL81" s="25">
        <f ca="1" t="shared" si="504"/>
        <v>114378.635201246</v>
      </c>
      <c r="BM81" s="25">
        <f ca="1">BK81*'Ejercicio 3 - TIR'!$D$5</f>
        <v>17141.4886332526</v>
      </c>
      <c r="BN81" s="25">
        <f ca="1" t="shared" si="505"/>
        <v>97237.1465679936</v>
      </c>
      <c r="BO81" s="25">
        <f ca="1" t="shared" si="506"/>
        <v>42678.4096990313</v>
      </c>
      <c r="BP81" s="25">
        <f ca="1" t="shared" si="507"/>
        <v>-110390.631880162</v>
      </c>
      <c r="BQ81" s="25">
        <f ca="1" t="shared" ref="BQ81:BT81" si="615">BE81</f>
        <v>19126.5433437725</v>
      </c>
      <c r="BR81" s="25">
        <f ca="1" t="shared" si="615"/>
        <v>19972.9616832162</v>
      </c>
      <c r="BS81" s="25">
        <f ca="1" t="shared" si="615"/>
        <v>19883.2533623709</v>
      </c>
      <c r="BT81" s="25">
        <f ca="1" t="shared" si="615"/>
        <v>20666.338869708</v>
      </c>
      <c r="BU81" s="25">
        <f ca="1" t="shared" si="509"/>
        <v>61912.2816658467</v>
      </c>
      <c r="BV81" s="27">
        <f ca="1" t="shared" si="510"/>
        <v>7.29913388196399</v>
      </c>
    </row>
    <row r="82" ht="15" customHeight="1" spans="1:74">
      <c r="A82" s="23">
        <v>81</v>
      </c>
      <c r="B82" s="24">
        <f ca="1" t="shared" ref="B82:F82" si="616">RAND()</f>
        <v>0.86565842810188</v>
      </c>
      <c r="C82" s="25">
        <f ca="1">IF(B82&lt;=('Ejercicio 3 - TIR'!$D$13-'Ejercicio 3 - TIR'!$C$13)/('Ejercicio 3 - TIR'!$E$13-'Ejercicio 3 - TIR'!$C$13),'Ejercicio 3 - TIR'!$C$13+SQRT(('Ejercicio 3 - TIR'!$E$13-'Ejercicio 3 - TIR'!$C$13)*('Ejercicio 3 - TIR'!$D$13-'Ejercicio 3 - TIR'!$C$13)*B82),'Ejercicio 3 - TIR'!$E$13-SQRT(('Ejercicio 3 - TIR'!$E$13-'Ejercicio 3 - TIR'!$C$13)*('Ejercicio 3 - TIR'!$E$13-'Ejercicio 3 - TIR'!$D$13)*(1-B82)))</f>
        <v>87303.1544753138</v>
      </c>
      <c r="D82" s="24">
        <f ca="1" t="shared" si="616"/>
        <v>0.818442025458406</v>
      </c>
      <c r="E82" s="25">
        <f ca="1">IF(D82&lt;=('Ejercicio 3 - TIR'!$D$14-'Ejercicio 3 - TIR'!$C$14)/('Ejercicio 3 - TIR'!$E$14-'Ejercicio 3 - TIR'!$C$14),'Ejercicio 3 - TIR'!$C$14+SQRT(('Ejercicio 3 - TIR'!$E$14-'Ejercicio 3 - TIR'!$C$14)*('Ejercicio 3 - TIR'!$D$14-'Ejercicio 3 - TIR'!$C$14)*D82),'Ejercicio 3 - TIR'!$E$14-SQRT(('Ejercicio 3 - TIR'!$E$14-'Ejercicio 3 - TIR'!$C$14)*('Ejercicio 3 - TIR'!$E$14-'Ejercicio 3 - TIR'!$D$14)*(1-D82)))</f>
        <v>34781.4086018123</v>
      </c>
      <c r="F82" s="24">
        <f ca="1" t="shared" si="616"/>
        <v>0.672565625930435</v>
      </c>
      <c r="G82" s="25">
        <f ca="1">IF(F82&lt;=('Ejercicio 3 - TIR'!$D$18-'Ejercicio 3 - TIR'!$C$18)/('Ejercicio 3 - TIR'!$E$18-'Ejercicio 3 - TIR'!$C$18),'Ejercicio 3 - TIR'!$C$18+SQRT(('Ejercicio 3 - TIR'!$E$18-'Ejercicio 3 - TIR'!$C$18)*('Ejercicio 3 - TIR'!$D$18-'Ejercicio 3 - TIR'!$C$18)*F82),'Ejercicio 3 - TIR'!$E$18-SQRT(('Ejercicio 3 - TIR'!$E$18-'Ejercicio 3 - TIR'!$C$18)*('Ejercicio 3 - TIR'!$E$18-'Ejercicio 3 - TIR'!$D$18)*(1-F82)))</f>
        <v>40044.439683021</v>
      </c>
      <c r="H82" s="24">
        <f ca="1" t="shared" ref="H82:L82" si="617">RAND()</f>
        <v>0.828869957445828</v>
      </c>
      <c r="I82" s="25">
        <f ca="1">IF(H82&lt;=('Ejercicio 3 - TIR'!$D$18-'Ejercicio 3 - TIR'!$C$18)/('Ejercicio 3 - TIR'!$E$18-'Ejercicio 3 - TIR'!$C$18),'Ejercicio 3 - TIR'!$C$18+SQRT(('Ejercicio 3 - TIR'!$E$18-'Ejercicio 3 - TIR'!$C$18)*('Ejercicio 3 - TIR'!$D$18-'Ejercicio 3 - TIR'!$C$18)*H82),'Ejercicio 3 - TIR'!$E$18-SQRT(('Ejercicio 3 - TIR'!$E$18-'Ejercicio 3 - TIR'!$C$18)*('Ejercicio 3 - TIR'!$E$18-'Ejercicio 3 - TIR'!$D$18)*(1-H82)))</f>
        <v>41417.4376220974</v>
      </c>
      <c r="J82" s="24">
        <f ca="1" t="shared" si="617"/>
        <v>0.18003021125351</v>
      </c>
      <c r="K82" s="25">
        <f ca="1">IF(J82&lt;=('Ejercicio 3 - TIR'!$D$18-'Ejercicio 3 - TIR'!$C$18)/('Ejercicio 3 - TIR'!$E$18-'Ejercicio 3 - TIR'!$C$18),'Ejercicio 3 - TIR'!$C$18+SQRT(('Ejercicio 3 - TIR'!$E$18-'Ejercicio 3 - TIR'!$C$18)*('Ejercicio 3 - TIR'!$D$18-'Ejercicio 3 - TIR'!$C$18)*J82),'Ejercicio 3 - TIR'!$E$18-SQRT(('Ejercicio 3 - TIR'!$E$18-'Ejercicio 3 - TIR'!$C$18)*('Ejercicio 3 - TIR'!$E$18-'Ejercicio 3 - TIR'!$D$18)*(1-J82)))</f>
        <v>35196.5884662946</v>
      </c>
      <c r="L82" s="24">
        <f ca="1" t="shared" si="617"/>
        <v>0.937792163509229</v>
      </c>
      <c r="M82" s="25">
        <f ca="1">IF(L82&lt;=('Ejercicio 3 - TIR'!$D$18-'Ejercicio 3 - TIR'!$C$18)/('Ejercicio 3 - TIR'!$E$18-'Ejercicio 3 - TIR'!$C$18),'Ejercicio 3 - TIR'!$C$18+SQRT(('Ejercicio 3 - TIR'!$E$18-'Ejercicio 3 - TIR'!$C$18)*('Ejercicio 3 - TIR'!$D$18-'Ejercicio 3 - TIR'!$C$18)*L82),'Ejercicio 3 - TIR'!$E$18-SQRT(('Ejercicio 3 - TIR'!$E$18-'Ejercicio 3 - TIR'!$C$18)*('Ejercicio 3 - TIR'!$E$18-'Ejercicio 3 - TIR'!$D$18)*(1-L82)))</f>
        <v>42840.0028387038</v>
      </c>
      <c r="N82" s="24">
        <f ca="1" t="shared" ref="N82:R82" si="618">RAND()</f>
        <v>0.638878712790245</v>
      </c>
      <c r="O82" s="25">
        <f ca="1">IF(N82&lt;=('Ejercicio 3 - TIR'!$D$18-'Ejercicio 3 - TIR'!$C$18)/('Ejercicio 3 - TIR'!$E$18-'Ejercicio 3 - TIR'!$C$18),'Ejercicio 3 - TIR'!$C$18+SQRT(('Ejercicio 3 - TIR'!$E$18-'Ejercicio 3 - TIR'!$C$18)*('Ejercicio 3 - TIR'!$D$18-'Ejercicio 3 - TIR'!$C$18)*N82),'Ejercicio 3 - TIR'!$E$18-SQRT(('Ejercicio 3 - TIR'!$E$18-'Ejercicio 3 - TIR'!$C$18)*('Ejercicio 3 - TIR'!$E$18-'Ejercicio 3 - TIR'!$D$18)*(1-N82)))</f>
        <v>39789.3721411813</v>
      </c>
      <c r="P82" s="24">
        <f ca="1" t="shared" si="618"/>
        <v>0.92171574494133</v>
      </c>
      <c r="Q82" s="26">
        <f ca="1">IF(P82&lt;=('Ejercicio 3 - TIR'!$D$22-'Ejercicio 3 - TIR'!$C$22)/('Ejercicio 3 - TIR'!$E$22-'Ejercicio 3 - TIR'!$C$22),'Ejercicio 3 - TIR'!$C$22+SQRT(('Ejercicio 3 - TIR'!$E$22-'Ejercicio 3 - TIR'!$C$22)*('Ejercicio 3 - TIR'!$D$22-'Ejercicio 3 - TIR'!$C$22)*P82),'Ejercicio 3 - TIR'!$E$22-SQRT(('Ejercicio 3 - TIR'!$E$22-'Ejercicio 3 - TIR'!$C$22)*('Ejercicio 3 - TIR'!$E$22-'Ejercicio 3 - TIR'!$D$22)*(1-P82)))</f>
        <v>0.168129378318487</v>
      </c>
      <c r="R82" s="24">
        <f ca="1" t="shared" si="618"/>
        <v>0.620634328214021</v>
      </c>
      <c r="S82" s="26">
        <f ca="1">IF(R82&lt;=('Ejercicio 3 - TIR'!$D$23-'Ejercicio 3 - TIR'!$C$23)/('Ejercicio 3 - TIR'!$E$23-'Ejercicio 3 - TIR'!$C$23),'Ejercicio 3 - TIR'!$C$23+SQRT(('Ejercicio 3 - TIR'!$E$23-'Ejercicio 3 - TIR'!$C$23)*('Ejercicio 3 - TIR'!$D$23-'Ejercicio 3 - TIR'!$C$23)*R82),'Ejercicio 3 - TIR'!$E$23-SQRT(('Ejercicio 3 - TIR'!$E$23-'Ejercicio 3 - TIR'!$C$23)*('Ejercicio 3 - TIR'!$E$23-'Ejercicio 3 - TIR'!$D$23)*(1-R82)))</f>
        <v>0.153868444186869</v>
      </c>
      <c r="T82" s="24">
        <f ca="1" t="shared" ref="T82:X82" si="619">RAND()</f>
        <v>0.832408087656497</v>
      </c>
      <c r="U82" s="26">
        <f ca="1">IF(T82&lt;=('Ejercicio 3 - TIR'!$D$24-'Ejercicio 3 - TIR'!$C$24)/('Ejercicio 3 - TIR'!$E$24-'Ejercicio 3 - TIR'!$C$24),'Ejercicio 3 - TIR'!$C$24+SQRT(('Ejercicio 3 - TIR'!$E$24-'Ejercicio 3 - TIR'!$C$24)*('Ejercicio 3 - TIR'!$D$24-'Ejercicio 3 - TIR'!$C$24)*T82),'Ejercicio 3 - TIR'!$E$24-SQRT(('Ejercicio 3 - TIR'!$E$24-'Ejercicio 3 - TIR'!$C$24)*('Ejercicio 3 - TIR'!$E$24-'Ejercicio 3 - TIR'!$D$24)*(1-T82)))</f>
        <v>0.198337651222413</v>
      </c>
      <c r="V82" s="24">
        <f ca="1" t="shared" si="619"/>
        <v>0.957695278349601</v>
      </c>
      <c r="W82" s="26">
        <f ca="1">IF(V82&lt;=('Ejercicio 3 - TIR'!$D$25-'Ejercicio 3 - TIR'!$C$25)/('Ejercicio 3 - TIR'!$E$25-'Ejercicio 3 - TIR'!$C$25),'Ejercicio 3 - TIR'!$C$25+SQRT(('Ejercicio 3 - TIR'!$E$25-'Ejercicio 3 - TIR'!$C$25)*('Ejercicio 3 - TIR'!$D$25-'Ejercicio 3 - TIR'!$C$25)*V82),'Ejercicio 3 - TIR'!$E$25-SQRT(('Ejercicio 3 - TIR'!$E$25-'Ejercicio 3 - TIR'!$C$25)*('Ejercicio 3 - TIR'!$E$25-'Ejercicio 3 - TIR'!$D$25)*(1-V82)))</f>
        <v>0.237831741054021</v>
      </c>
      <c r="X82" s="24">
        <f ca="1" t="shared" si="619"/>
        <v>0.870574878764902</v>
      </c>
      <c r="Y82" s="26">
        <f ca="1">IF(X82&lt;=('Ejercicio 3 - TIR'!$D$26-'Ejercicio 3 - TIR'!$C$26)/('Ejercicio 3 - TIR'!$E$26-'Ejercicio 3 - TIR'!$C$26),'Ejercicio 3 - TIR'!$C$26+SQRT(('Ejercicio 3 - TIR'!$E$26-'Ejercicio 3 - TIR'!$C$26)*('Ejercicio 3 - TIR'!$D$26-'Ejercicio 3 - TIR'!$C$26)*X82),'Ejercicio 3 - TIR'!$E$26-SQRT(('Ejercicio 3 - TIR'!$E$26-'Ejercicio 3 - TIR'!$C$26)*('Ejercicio 3 - TIR'!$E$26-'Ejercicio 3 - TIR'!$D$26)*(1-X82)))</f>
        <v>0.253563365292278</v>
      </c>
      <c r="Z82" s="24">
        <f ca="1" t="shared" si="480"/>
        <v>1.16812937831849</v>
      </c>
      <c r="AA82" s="24">
        <f ca="1" t="shared" si="481"/>
        <v>1.34786762836933</v>
      </c>
      <c r="AB82" s="24">
        <f ca="1" t="shared" si="482"/>
        <v>1.61520052793882</v>
      </c>
      <c r="AC82" s="24">
        <f ca="1" t="shared" si="483"/>
        <v>1.99934648164989</v>
      </c>
      <c r="AD82" s="24">
        <f ca="1" t="shared" si="484"/>
        <v>2.50630750392231</v>
      </c>
      <c r="AE82" s="23">
        <f ca="1" t="shared" si="485"/>
        <v>5847.77660526397</v>
      </c>
      <c r="AF82" s="23">
        <f ca="1" t="shared" si="486"/>
        <v>6747.56489346831</v>
      </c>
      <c r="AG82" s="23">
        <f ca="1" t="shared" si="487"/>
        <v>8085.86106590963</v>
      </c>
      <c r="AH82" s="23">
        <f ca="1" t="shared" si="488"/>
        <v>10008.9354811358</v>
      </c>
      <c r="AI82" s="23">
        <f ca="1" t="shared" si="489"/>
        <v>12546.8348447259</v>
      </c>
      <c r="AJ82" s="25">
        <f ca="1" t="shared" si="490"/>
        <v>46777.0864320394</v>
      </c>
      <c r="AK82" s="25">
        <f ca="1" t="shared" si="491"/>
        <v>55825.223420831</v>
      </c>
      <c r="AL82" s="25">
        <f ca="1" t="shared" si="492"/>
        <v>56849.5482724047</v>
      </c>
      <c r="AM82" s="25">
        <f ca="1" t="shared" si="493"/>
        <v>85652.0089494336</v>
      </c>
      <c r="AN82" s="25">
        <f ca="1" t="shared" si="494"/>
        <v>99724.4019738001</v>
      </c>
      <c r="AO82" s="25">
        <f ca="1">C82/'Ejercicio 3 - TIR'!$D$7</f>
        <v>17460.6308950628</v>
      </c>
      <c r="AP82" s="25">
        <f ca="1" t="shared" si="495"/>
        <v>29316.4555369767</v>
      </c>
      <c r="AQ82" s="25">
        <f ca="1" t="shared" si="496"/>
        <v>38364.5925257683</v>
      </c>
      <c r="AR82" s="25">
        <f ca="1" t="shared" si="497"/>
        <v>39388.9173773419</v>
      </c>
      <c r="AS82" s="25">
        <f ca="1" t="shared" si="498"/>
        <v>68191.3780543709</v>
      </c>
      <c r="AT82" s="25">
        <f ca="1" t="shared" si="499"/>
        <v>82263.7710787373</v>
      </c>
      <c r="AU82" s="25">
        <f ca="1">AP82*'Ejercicio 3 - TIR'!$D$5</f>
        <v>14658.2277684883</v>
      </c>
      <c r="AV82" s="25">
        <f ca="1">AQ82*'Ejercicio 3 - TIR'!$D$5</f>
        <v>19182.2962628841</v>
      </c>
      <c r="AW82" s="25">
        <f ca="1">AR82*'Ejercicio 3 - TIR'!$D$5</f>
        <v>19694.458688671</v>
      </c>
      <c r="AX82" s="25">
        <f ca="1">AS82*'Ejercicio 3 - TIR'!$D$5</f>
        <v>34095.6890271854</v>
      </c>
      <c r="AY82" s="25">
        <f ca="1">AT82*'Ejercicio 3 - TIR'!$D$5</f>
        <v>41131.8855393687</v>
      </c>
      <c r="AZ82" s="25">
        <f ca="1" t="shared" ref="AZ82:BD82" si="620">AJ82-AU82-AE82</f>
        <v>26271.0820582871</v>
      </c>
      <c r="BA82" s="25">
        <f ca="1" t="shared" si="620"/>
        <v>29895.3622644786</v>
      </c>
      <c r="BB82" s="25">
        <f ca="1" t="shared" si="620"/>
        <v>29069.2285178241</v>
      </c>
      <c r="BC82" s="25">
        <f ca="1" t="shared" si="620"/>
        <v>41547.3844411124</v>
      </c>
      <c r="BD82" s="25">
        <f ca="1" t="shared" si="620"/>
        <v>46045.6815897055</v>
      </c>
      <c r="BE82" s="25">
        <f ca="1" t="shared" ref="BE82:BI82" si="621">AZ82/Z82</f>
        <v>22489.8735926873</v>
      </c>
      <c r="BF82" s="25">
        <f ca="1" t="shared" si="621"/>
        <v>22179.7464641587</v>
      </c>
      <c r="BG82" s="25">
        <f ca="1" t="shared" si="621"/>
        <v>17997.2876525243</v>
      </c>
      <c r="BH82" s="25">
        <f ca="1" t="shared" si="621"/>
        <v>20780.4824338535</v>
      </c>
      <c r="BI82" s="25">
        <f ca="1" t="shared" si="621"/>
        <v>18371.9202522616</v>
      </c>
      <c r="BJ82" s="25">
        <f ca="1" t="shared" si="502"/>
        <v>87172.9053757101</v>
      </c>
      <c r="BK82" s="25">
        <f ca="1" t="shared" si="503"/>
        <v>43761.7102355135</v>
      </c>
      <c r="BL82" s="25">
        <f ca="1" t="shared" si="504"/>
        <v>130934.615611224</v>
      </c>
      <c r="BM82" s="25">
        <f ca="1">BK82*'Ejercicio 3 - TIR'!$D$5</f>
        <v>21880.8551177568</v>
      </c>
      <c r="BN82" s="25">
        <f ca="1" t="shared" si="505"/>
        <v>109053.760493467</v>
      </c>
      <c r="BO82" s="25">
        <f ca="1" t="shared" si="506"/>
        <v>43511.7240493436</v>
      </c>
      <c r="BP82" s="25">
        <f ca="1" t="shared" si="507"/>
        <v>-122084.563077126</v>
      </c>
      <c r="BQ82" s="25">
        <f ca="1" t="shared" ref="BQ82:BT82" si="622">BE82</f>
        <v>22489.8735926873</v>
      </c>
      <c r="BR82" s="25">
        <f ca="1" t="shared" si="622"/>
        <v>22179.7464641587</v>
      </c>
      <c r="BS82" s="25">
        <f ca="1" t="shared" si="622"/>
        <v>17997.2876525243</v>
      </c>
      <c r="BT82" s="25">
        <f ca="1" t="shared" si="622"/>
        <v>20780.4824338535</v>
      </c>
      <c r="BU82" s="25">
        <f ca="1" t="shared" si="509"/>
        <v>61883.6443016052</v>
      </c>
      <c r="BV82" s="27">
        <f ca="1" t="shared" si="510"/>
        <v>5.14642600474844</v>
      </c>
    </row>
    <row r="83" ht="15" customHeight="1" spans="1:74">
      <c r="A83" s="23">
        <v>82</v>
      </c>
      <c r="B83" s="24">
        <f ca="1" t="shared" ref="B83:F83" si="623">RAND()</f>
        <v>0.204324962748952</v>
      </c>
      <c r="C83" s="25">
        <f ca="1">IF(B83&lt;=('Ejercicio 3 - TIR'!$D$13-'Ejercicio 3 - TIR'!$C$13)/('Ejercicio 3 - TIR'!$E$13-'Ejercicio 3 - TIR'!$C$13),'Ejercicio 3 - TIR'!$C$13+SQRT(('Ejercicio 3 - TIR'!$E$13-'Ejercicio 3 - TIR'!$C$13)*('Ejercicio 3 - TIR'!$D$13-'Ejercicio 3 - TIR'!$C$13)*B83),'Ejercicio 3 - TIR'!$E$13-SQRT(('Ejercicio 3 - TIR'!$E$13-'Ejercicio 3 - TIR'!$C$13)*('Ejercicio 3 - TIR'!$E$13-'Ejercicio 3 - TIR'!$D$13)*(1-B83)))</f>
        <v>69040.4637657357</v>
      </c>
      <c r="D83" s="24">
        <f ca="1" t="shared" si="623"/>
        <v>0.325167349498719</v>
      </c>
      <c r="E83" s="25">
        <f ca="1">IF(D83&lt;=('Ejercicio 3 - TIR'!$D$14-'Ejercicio 3 - TIR'!$C$14)/('Ejercicio 3 - TIR'!$E$14-'Ejercicio 3 - TIR'!$C$14),'Ejercicio 3 - TIR'!$C$14+SQRT(('Ejercicio 3 - TIR'!$E$14-'Ejercicio 3 - TIR'!$C$14)*('Ejercicio 3 - TIR'!$D$14-'Ejercicio 3 - TIR'!$C$14)*D83),'Ejercicio 3 - TIR'!$E$14-SQRT(('Ejercicio 3 - TIR'!$E$14-'Ejercicio 3 - TIR'!$C$14)*('Ejercicio 3 - TIR'!$E$14-'Ejercicio 3 - TIR'!$D$14)*(1-D83)))</f>
        <v>29938.375361635</v>
      </c>
      <c r="F83" s="24">
        <f ca="1" t="shared" si="623"/>
        <v>0.67097416175169</v>
      </c>
      <c r="G83" s="25">
        <f ca="1">IF(F83&lt;=('Ejercicio 3 - TIR'!$D$18-'Ejercicio 3 - TIR'!$C$18)/('Ejercicio 3 - TIR'!$E$18-'Ejercicio 3 - TIR'!$C$18),'Ejercicio 3 - TIR'!$C$18+SQRT(('Ejercicio 3 - TIR'!$E$18-'Ejercicio 3 - TIR'!$C$18)*('Ejercicio 3 - TIR'!$D$18-'Ejercicio 3 - TIR'!$C$18)*F83),'Ejercicio 3 - TIR'!$E$18-SQRT(('Ejercicio 3 - TIR'!$E$18-'Ejercicio 3 - TIR'!$C$18)*('Ejercicio 3 - TIR'!$E$18-'Ejercicio 3 - TIR'!$D$18)*(1-F83)))</f>
        <v>40032.411262129</v>
      </c>
      <c r="H83" s="24">
        <f ca="1" t="shared" ref="H83:L83" si="624">RAND()</f>
        <v>0.0793053946819324</v>
      </c>
      <c r="I83" s="25">
        <f ca="1">IF(H83&lt;=('Ejercicio 3 - TIR'!$D$18-'Ejercicio 3 - TIR'!$C$18)/('Ejercicio 3 - TIR'!$E$18-'Ejercicio 3 - TIR'!$C$18),'Ejercicio 3 - TIR'!$C$18+SQRT(('Ejercicio 3 - TIR'!$E$18-'Ejercicio 3 - TIR'!$C$18)*('Ejercicio 3 - TIR'!$D$18-'Ejercicio 3 - TIR'!$C$18)*H83),'Ejercicio 3 - TIR'!$E$18-SQRT(('Ejercicio 3 - TIR'!$E$18-'Ejercicio 3 - TIR'!$C$18)*('Ejercicio 3 - TIR'!$E$18-'Ejercicio 3 - TIR'!$D$18)*(1-H83)))</f>
        <v>33449.0301828615</v>
      </c>
      <c r="J83" s="24">
        <f ca="1" t="shared" si="624"/>
        <v>0.761388718813016</v>
      </c>
      <c r="K83" s="25">
        <f ca="1">IF(J83&lt;=('Ejercicio 3 - TIR'!$D$18-'Ejercicio 3 - TIR'!$C$18)/('Ejercicio 3 - TIR'!$E$18-'Ejercicio 3 - TIR'!$C$18),'Ejercicio 3 - TIR'!$C$18+SQRT(('Ejercicio 3 - TIR'!$E$18-'Ejercicio 3 - TIR'!$C$18)*('Ejercicio 3 - TIR'!$D$18-'Ejercicio 3 - TIR'!$C$18)*J83),'Ejercicio 3 - TIR'!$E$18-SQRT(('Ejercicio 3 - TIR'!$E$18-'Ejercicio 3 - TIR'!$C$18)*('Ejercicio 3 - TIR'!$E$18-'Ejercicio 3 - TIR'!$D$18)*(1-J83)))</f>
        <v>40769.65177686</v>
      </c>
      <c r="L83" s="24">
        <f ca="1" t="shared" si="624"/>
        <v>0.241196269615619</v>
      </c>
      <c r="M83" s="25">
        <f ca="1">IF(L83&lt;=('Ejercicio 3 - TIR'!$D$18-'Ejercicio 3 - TIR'!$C$18)/('Ejercicio 3 - TIR'!$E$18-'Ejercicio 3 - TIR'!$C$18),'Ejercicio 3 - TIR'!$C$18+SQRT(('Ejercicio 3 - TIR'!$E$18-'Ejercicio 3 - TIR'!$C$18)*('Ejercicio 3 - TIR'!$D$18-'Ejercicio 3 - TIR'!$C$18)*L83),'Ejercicio 3 - TIR'!$E$18-SQRT(('Ejercicio 3 - TIR'!$E$18-'Ejercicio 3 - TIR'!$C$18)*('Ejercicio 3 - TIR'!$E$18-'Ejercicio 3 - TIR'!$D$18)*(1-L83)))</f>
        <v>36014.9347828836</v>
      </c>
      <c r="N83" s="24">
        <f ca="1" t="shared" ref="N83:R83" si="625">RAND()</f>
        <v>0.471023096379139</v>
      </c>
      <c r="O83" s="25">
        <f ca="1">IF(N83&lt;=('Ejercicio 3 - TIR'!$D$18-'Ejercicio 3 - TIR'!$C$18)/('Ejercicio 3 - TIR'!$E$18-'Ejercicio 3 - TIR'!$C$18),'Ejercicio 3 - TIR'!$C$18+SQRT(('Ejercicio 3 - TIR'!$E$18-'Ejercicio 3 - TIR'!$C$18)*('Ejercicio 3 - TIR'!$D$18-'Ejercicio 3 - TIR'!$C$18)*N83),'Ejercicio 3 - TIR'!$E$18-SQRT(('Ejercicio 3 - TIR'!$E$18-'Ejercicio 3 - TIR'!$C$18)*('Ejercicio 3 - TIR'!$E$18-'Ejercicio 3 - TIR'!$D$18)*(1-N83)))</f>
        <v>38405.5615194269</v>
      </c>
      <c r="P83" s="24">
        <f ca="1" t="shared" si="625"/>
        <v>0.376301925289491</v>
      </c>
      <c r="Q83" s="26">
        <f ca="1">IF(P83&lt;=('Ejercicio 3 - TIR'!$D$22-'Ejercicio 3 - TIR'!$C$22)/('Ejercicio 3 - TIR'!$E$22-'Ejercicio 3 - TIR'!$C$22),'Ejercicio 3 - TIR'!$C$22+SQRT(('Ejercicio 3 - TIR'!$E$22-'Ejercicio 3 - TIR'!$C$22)*('Ejercicio 3 - TIR'!$D$22-'Ejercicio 3 - TIR'!$C$22)*P83),'Ejercicio 3 - TIR'!$E$22-SQRT(('Ejercicio 3 - TIR'!$E$22-'Ejercicio 3 - TIR'!$C$22)*('Ejercicio 3 - TIR'!$E$22-'Ejercicio 3 - TIR'!$D$22)*(1-P83)))</f>
        <v>0.146025823051752</v>
      </c>
      <c r="R83" s="24">
        <f ca="1" t="shared" si="625"/>
        <v>0.361615600729382</v>
      </c>
      <c r="S83" s="26">
        <f ca="1">IF(R83&lt;=('Ejercicio 3 - TIR'!$D$23-'Ejercicio 3 - TIR'!$C$23)/('Ejercicio 3 - TIR'!$E$23-'Ejercicio 3 - TIR'!$C$23),'Ejercicio 3 - TIR'!$C$23+SQRT(('Ejercicio 3 - TIR'!$E$23-'Ejercicio 3 - TIR'!$C$23)*('Ejercicio 3 - TIR'!$D$23-'Ejercicio 3 - TIR'!$C$23)*R83),'Ejercicio 3 - TIR'!$E$23-SQRT(('Ejercicio 3 - TIR'!$E$23-'Ejercicio 3 - TIR'!$C$23)*('Ejercicio 3 - TIR'!$E$23-'Ejercicio 3 - TIR'!$D$23)*(1-R83)))</f>
        <v>0.145512900292066</v>
      </c>
      <c r="T83" s="24">
        <f ca="1" t="shared" ref="T83:X83" si="626">RAND()</f>
        <v>0.0902881013871866</v>
      </c>
      <c r="U83" s="26">
        <f ca="1">IF(T83&lt;=('Ejercicio 3 - TIR'!$D$24-'Ejercicio 3 - TIR'!$C$24)/('Ejercicio 3 - TIR'!$E$24-'Ejercicio 3 - TIR'!$C$24),'Ejercicio 3 - TIR'!$C$24+SQRT(('Ejercicio 3 - TIR'!$E$24-'Ejercicio 3 - TIR'!$C$24)*('Ejercicio 3 - TIR'!$D$24-'Ejercicio 3 - TIR'!$C$24)*T83),'Ejercicio 3 - TIR'!$E$24-SQRT(('Ejercicio 3 - TIR'!$E$24-'Ejercicio 3 - TIR'!$C$24)*('Ejercicio 3 - TIR'!$E$24-'Ejercicio 3 - TIR'!$D$24)*(1-T83)))</f>
        <v>0.163769713610424</v>
      </c>
      <c r="V83" s="24">
        <f ca="1" t="shared" si="626"/>
        <v>0.158482833471586</v>
      </c>
      <c r="W83" s="26">
        <f ca="1">IF(V83&lt;=('Ejercicio 3 - TIR'!$D$25-'Ejercicio 3 - TIR'!$C$25)/('Ejercicio 3 - TIR'!$E$25-'Ejercicio 3 - TIR'!$C$25),'Ejercicio 3 - TIR'!$C$25+SQRT(('Ejercicio 3 - TIR'!$E$25-'Ejercicio 3 - TIR'!$C$25)*('Ejercicio 3 - TIR'!$D$25-'Ejercicio 3 - TIR'!$C$25)*V83),'Ejercicio 3 - TIR'!$E$25-SQRT(('Ejercicio 3 - TIR'!$E$25-'Ejercicio 3 - TIR'!$C$25)*('Ejercicio 3 - TIR'!$E$25-'Ejercicio 3 - TIR'!$D$25)*(1-V83)))</f>
        <v>0.194895501564574</v>
      </c>
      <c r="X83" s="24">
        <f ca="1" t="shared" si="626"/>
        <v>0.242408062631134</v>
      </c>
      <c r="Y83" s="26">
        <f ca="1">IF(X83&lt;=('Ejercicio 3 - TIR'!$D$26-'Ejercicio 3 - TIR'!$C$26)/('Ejercicio 3 - TIR'!$E$26-'Ejercicio 3 - TIR'!$C$26),'Ejercicio 3 - TIR'!$C$26+SQRT(('Ejercicio 3 - TIR'!$E$26-'Ejercicio 3 - TIR'!$C$26)*('Ejercicio 3 - TIR'!$D$26-'Ejercicio 3 - TIR'!$C$26)*X83),'Ejercicio 3 - TIR'!$E$26-SQRT(('Ejercicio 3 - TIR'!$E$26-'Ejercicio 3 - TIR'!$C$26)*('Ejercicio 3 - TIR'!$E$26-'Ejercicio 3 - TIR'!$D$26)*(1-X83)))</f>
        <v>0.215583232186416</v>
      </c>
      <c r="Z83" s="24">
        <f ca="1" t="shared" si="480"/>
        <v>1.14602582305175</v>
      </c>
      <c r="AA83" s="24">
        <f ca="1" t="shared" si="481"/>
        <v>1.31278736437361</v>
      </c>
      <c r="AB83" s="24">
        <f ca="1" t="shared" si="482"/>
        <v>1.52778217506846</v>
      </c>
      <c r="AC83" s="24">
        <f ca="1" t="shared" si="483"/>
        <v>1.82554004835985</v>
      </c>
      <c r="AD83" s="24">
        <f ca="1" t="shared" si="484"/>
        <v>2.21909587247101</v>
      </c>
      <c r="AE83" s="23">
        <f ca="1" t="shared" si="485"/>
        <v>4371.77590301504</v>
      </c>
      <c r="AF83" s="23">
        <f ca="1" t="shared" si="486"/>
        <v>5007.92569408972</v>
      </c>
      <c r="AG83" s="23">
        <f ca="1" t="shared" si="487"/>
        <v>5828.07225079307</v>
      </c>
      <c r="AH83" s="23">
        <f ca="1" t="shared" si="488"/>
        <v>6963.93731526596</v>
      </c>
      <c r="AI83" s="23">
        <f ca="1" t="shared" si="489"/>
        <v>8465.24543043459</v>
      </c>
      <c r="AJ83" s="25">
        <f ca="1" t="shared" si="490"/>
        <v>45878.1770654275</v>
      </c>
      <c r="AK83" s="25">
        <f ca="1" t="shared" si="491"/>
        <v>43911.4641746122</v>
      </c>
      <c r="AL83" s="25">
        <f ca="1" t="shared" si="492"/>
        <v>62287.147268435</v>
      </c>
      <c r="AM83" s="25">
        <f ca="1" t="shared" si="493"/>
        <v>65746.705785222</v>
      </c>
      <c r="AN83" s="25">
        <f ca="1" t="shared" si="494"/>
        <v>85225.6230476917</v>
      </c>
      <c r="AO83" s="25">
        <f ca="1">C83/'Ejercicio 3 - TIR'!$D$7</f>
        <v>13808.0927531471</v>
      </c>
      <c r="AP83" s="25">
        <f ca="1" t="shared" si="495"/>
        <v>32070.0843122804</v>
      </c>
      <c r="AQ83" s="25">
        <f ca="1" t="shared" si="496"/>
        <v>30103.3714214651</v>
      </c>
      <c r="AR83" s="25">
        <f ca="1" t="shared" si="497"/>
        <v>48479.0545152879</v>
      </c>
      <c r="AS83" s="25">
        <f ca="1" t="shared" si="498"/>
        <v>51938.6130320749</v>
      </c>
      <c r="AT83" s="25">
        <f ca="1" t="shared" si="499"/>
        <v>71417.5302945445</v>
      </c>
      <c r="AU83" s="25">
        <f ca="1">AP83*'Ejercicio 3 - TIR'!$D$5</f>
        <v>16035.0421561402</v>
      </c>
      <c r="AV83" s="25">
        <f ca="1">AQ83*'Ejercicio 3 - TIR'!$D$5</f>
        <v>15051.6857107325</v>
      </c>
      <c r="AW83" s="25">
        <f ca="1">AR83*'Ejercicio 3 - TIR'!$D$5</f>
        <v>24239.5272576439</v>
      </c>
      <c r="AX83" s="25">
        <f ca="1">AS83*'Ejercicio 3 - TIR'!$D$5</f>
        <v>25969.3065160374</v>
      </c>
      <c r="AY83" s="25">
        <f ca="1">AT83*'Ejercicio 3 - TIR'!$D$5</f>
        <v>35708.7651472723</v>
      </c>
      <c r="AZ83" s="25">
        <f ca="1" t="shared" ref="AZ83:BD83" si="627">AJ83-AU83-AE83</f>
        <v>25471.3590062723</v>
      </c>
      <c r="BA83" s="25">
        <f ca="1" t="shared" si="627"/>
        <v>23851.85276979</v>
      </c>
      <c r="BB83" s="25">
        <f ca="1" t="shared" si="627"/>
        <v>32219.547759998</v>
      </c>
      <c r="BC83" s="25">
        <f ca="1" t="shared" si="627"/>
        <v>32813.4619539186</v>
      </c>
      <c r="BD83" s="25">
        <f ca="1" t="shared" si="627"/>
        <v>41051.6124699848</v>
      </c>
      <c r="BE83" s="25">
        <f ca="1" t="shared" ref="BE83:BI83" si="628">AZ83/Z83</f>
        <v>22225.8159405559</v>
      </c>
      <c r="BF83" s="25">
        <f ca="1" t="shared" si="628"/>
        <v>18168.8622370087</v>
      </c>
      <c r="BG83" s="25">
        <f ca="1" t="shared" si="628"/>
        <v>21089.0978346139</v>
      </c>
      <c r="BH83" s="25">
        <f ca="1" t="shared" si="628"/>
        <v>17974.660146952</v>
      </c>
      <c r="BI83" s="25">
        <f ca="1" t="shared" si="628"/>
        <v>18499.2514200268</v>
      </c>
      <c r="BJ83" s="25">
        <f ca="1" t="shared" si="502"/>
        <v>66436.125193492</v>
      </c>
      <c r="BK83" s="25">
        <f ca="1" t="shared" si="503"/>
        <v>30641.4816352057</v>
      </c>
      <c r="BL83" s="25">
        <f ca="1" t="shared" si="504"/>
        <v>97077.6068286977</v>
      </c>
      <c r="BM83" s="25">
        <f ca="1">BK83*'Ejercicio 3 - TIR'!$D$5</f>
        <v>15320.7408176028</v>
      </c>
      <c r="BN83" s="25">
        <f ca="1" t="shared" si="505"/>
        <v>81756.8660110948</v>
      </c>
      <c r="BO83" s="25">
        <f ca="1" t="shared" si="506"/>
        <v>36842.4217382086</v>
      </c>
      <c r="BP83" s="25">
        <f ca="1" t="shared" si="507"/>
        <v>-98978.8391273708</v>
      </c>
      <c r="BQ83" s="25">
        <f ca="1" t="shared" ref="BQ83:BT83" si="629">BE83</f>
        <v>22225.8159405559</v>
      </c>
      <c r="BR83" s="25">
        <f ca="1" t="shared" si="629"/>
        <v>18168.8622370087</v>
      </c>
      <c r="BS83" s="25">
        <f ca="1" t="shared" si="629"/>
        <v>21089.0978346139</v>
      </c>
      <c r="BT83" s="25">
        <f ca="1" t="shared" si="629"/>
        <v>17974.660146952</v>
      </c>
      <c r="BU83" s="25">
        <f ca="1" t="shared" si="509"/>
        <v>55341.6731582354</v>
      </c>
      <c r="BV83" s="27">
        <f ca="1" t="shared" si="510"/>
        <v>9.56473692491617</v>
      </c>
    </row>
    <row r="84" ht="15" customHeight="1" spans="1:74">
      <c r="A84" s="23">
        <v>83</v>
      </c>
      <c r="B84" s="24">
        <f ca="1" t="shared" ref="B84:F84" si="630">RAND()</f>
        <v>0.848967768211371</v>
      </c>
      <c r="C84" s="25">
        <f ca="1">IF(B84&lt;=('Ejercicio 3 - TIR'!$D$13-'Ejercicio 3 - TIR'!$C$13)/('Ejercicio 3 - TIR'!$E$13-'Ejercicio 3 - TIR'!$C$13),'Ejercicio 3 - TIR'!$C$13+SQRT(('Ejercicio 3 - TIR'!$E$13-'Ejercicio 3 - TIR'!$C$13)*('Ejercicio 3 - TIR'!$D$13-'Ejercicio 3 - TIR'!$C$13)*B84),'Ejercicio 3 - TIR'!$E$13-SQRT(('Ejercicio 3 - TIR'!$E$13-'Ejercicio 3 - TIR'!$C$13)*('Ejercicio 3 - TIR'!$E$13-'Ejercicio 3 - TIR'!$D$13)*(1-B84)))</f>
        <v>86537.5084718186</v>
      </c>
      <c r="D84" s="24">
        <f ca="1" t="shared" si="630"/>
        <v>0.83484711199213</v>
      </c>
      <c r="E84" s="25">
        <f ca="1">IF(D84&lt;=('Ejercicio 3 - TIR'!$D$14-'Ejercicio 3 - TIR'!$C$14)/('Ejercicio 3 - TIR'!$E$14-'Ejercicio 3 - TIR'!$C$14),'Ejercicio 3 - TIR'!$C$14+SQRT(('Ejercicio 3 - TIR'!$E$14-'Ejercicio 3 - TIR'!$C$14)*('Ejercicio 3 - TIR'!$D$14-'Ejercicio 3 - TIR'!$C$14)*D84),'Ejercicio 3 - TIR'!$E$14-SQRT(('Ejercicio 3 - TIR'!$E$14-'Ejercicio 3 - TIR'!$C$14)*('Ejercicio 3 - TIR'!$E$14-'Ejercicio 3 - TIR'!$D$14)*(1-D84)))</f>
        <v>35022.758474699</v>
      </c>
      <c r="F84" s="24">
        <f ca="1" t="shared" si="630"/>
        <v>0.874650447137484</v>
      </c>
      <c r="G84" s="25">
        <f ca="1">IF(F84&lt;=('Ejercicio 3 - TIR'!$D$18-'Ejercicio 3 - TIR'!$C$18)/('Ejercicio 3 - TIR'!$E$18-'Ejercicio 3 - TIR'!$C$18),'Ejercicio 3 - TIR'!$C$18+SQRT(('Ejercicio 3 - TIR'!$E$18-'Ejercicio 3 - TIR'!$C$18)*('Ejercicio 3 - TIR'!$D$18-'Ejercicio 3 - TIR'!$C$18)*F84),'Ejercicio 3 - TIR'!$E$18-SQRT(('Ejercicio 3 - TIR'!$E$18-'Ejercicio 3 - TIR'!$C$18)*('Ejercicio 3 - TIR'!$E$18-'Ejercicio 3 - TIR'!$D$18)*(1-F84)))</f>
        <v>41933.8596795501</v>
      </c>
      <c r="H84" s="24">
        <f ca="1" t="shared" ref="H84:L84" si="631">RAND()</f>
        <v>0.199991154011174</v>
      </c>
      <c r="I84" s="25">
        <f ca="1">IF(H84&lt;=('Ejercicio 3 - TIR'!$D$18-'Ejercicio 3 - TIR'!$C$18)/('Ejercicio 3 - TIR'!$E$18-'Ejercicio 3 - TIR'!$C$18),'Ejercicio 3 - TIR'!$C$18+SQRT(('Ejercicio 3 - TIR'!$E$18-'Ejercicio 3 - TIR'!$C$18)*('Ejercicio 3 - TIR'!$D$18-'Ejercicio 3 - TIR'!$C$18)*H84),'Ejercicio 3 - TIR'!$E$18-SQRT(('Ejercicio 3 - TIR'!$E$18-'Ejercicio 3 - TIR'!$C$18)*('Ejercicio 3 - TIR'!$E$18-'Ejercicio 3 - TIR'!$D$18)*(1-H84)))</f>
        <v>35477.1044450217</v>
      </c>
      <c r="J84" s="24">
        <f ca="1" t="shared" si="631"/>
        <v>0.164222193301651</v>
      </c>
      <c r="K84" s="25">
        <f ca="1">IF(J84&lt;=('Ejercicio 3 - TIR'!$D$18-'Ejercicio 3 - TIR'!$C$18)/('Ejercicio 3 - TIR'!$E$18-'Ejercicio 3 - TIR'!$C$18),'Ejercicio 3 - TIR'!$C$18+SQRT(('Ejercicio 3 - TIR'!$E$18-'Ejercicio 3 - TIR'!$C$18)*('Ejercicio 3 - TIR'!$D$18-'Ejercicio 3 - TIR'!$C$18)*J84),'Ejercicio 3 - TIR'!$E$18-SQRT(('Ejercicio 3 - TIR'!$E$18-'Ejercicio 3 - TIR'!$C$18)*('Ejercicio 3 - TIR'!$E$18-'Ejercicio 3 - TIR'!$D$18)*(1-J84)))</f>
        <v>34963.1974568062</v>
      </c>
      <c r="L84" s="24">
        <f ca="1" t="shared" si="631"/>
        <v>0.256361999251263</v>
      </c>
      <c r="M84" s="25">
        <f ca="1">IF(L84&lt;=('Ejercicio 3 - TIR'!$D$18-'Ejercicio 3 - TIR'!$C$18)/('Ejercicio 3 - TIR'!$E$18-'Ejercicio 3 - TIR'!$C$18),'Ejercicio 3 - TIR'!$C$18+SQRT(('Ejercicio 3 - TIR'!$E$18-'Ejercicio 3 - TIR'!$C$18)*('Ejercicio 3 - TIR'!$D$18-'Ejercicio 3 - TIR'!$C$18)*L84),'Ejercicio 3 - TIR'!$E$18-SQRT(('Ejercicio 3 - TIR'!$E$18-'Ejercicio 3 - TIR'!$C$18)*('Ejercicio 3 - TIR'!$E$18-'Ejercicio 3 - TIR'!$D$18)*(1-L84)))</f>
        <v>36201.1531095184</v>
      </c>
      <c r="N84" s="24">
        <f ca="1" t="shared" ref="N84:R84" si="632">RAND()</f>
        <v>0.676896403935483</v>
      </c>
      <c r="O84" s="25">
        <f ca="1">IF(N84&lt;=('Ejercicio 3 - TIR'!$D$18-'Ejercicio 3 - TIR'!$C$18)/('Ejercicio 3 - TIR'!$E$18-'Ejercicio 3 - TIR'!$C$18),'Ejercicio 3 - TIR'!$C$18+SQRT(('Ejercicio 3 - TIR'!$E$18-'Ejercicio 3 - TIR'!$C$18)*('Ejercicio 3 - TIR'!$D$18-'Ejercicio 3 - TIR'!$C$18)*N84),'Ejercicio 3 - TIR'!$E$18-SQRT(('Ejercicio 3 - TIR'!$E$18-'Ejercicio 3 - TIR'!$C$18)*('Ejercicio 3 - TIR'!$E$18-'Ejercicio 3 - TIR'!$D$18)*(1-N84)))</f>
        <v>40077.320881386</v>
      </c>
      <c r="P84" s="24">
        <f ca="1" t="shared" si="632"/>
        <v>0.419550768793144</v>
      </c>
      <c r="Q84" s="26">
        <f ca="1">IF(P84&lt;=('Ejercicio 3 - TIR'!$D$22-'Ejercicio 3 - TIR'!$C$22)/('Ejercicio 3 - TIR'!$E$22-'Ejercicio 3 - TIR'!$C$22),'Ejercicio 3 - TIR'!$C$22+SQRT(('Ejercicio 3 - TIR'!$E$22-'Ejercicio 3 - TIR'!$C$22)*('Ejercicio 3 - TIR'!$D$22-'Ejercicio 3 - TIR'!$C$22)*P84),'Ejercicio 3 - TIR'!$E$22-SQRT(('Ejercicio 3 - TIR'!$E$22-'Ejercicio 3 - TIR'!$C$22)*('Ejercicio 3 - TIR'!$E$22-'Ejercicio 3 - TIR'!$D$22)*(1-P84)))</f>
        <v>0.147480745692715</v>
      </c>
      <c r="R84" s="24">
        <f ca="1" t="shared" si="632"/>
        <v>0.564864566929246</v>
      </c>
      <c r="S84" s="26">
        <f ca="1">IF(R84&lt;=('Ejercicio 3 - TIR'!$D$23-'Ejercicio 3 - TIR'!$C$23)/('Ejercicio 3 - TIR'!$E$23-'Ejercicio 3 - TIR'!$C$23),'Ejercicio 3 - TIR'!$C$23+SQRT(('Ejercicio 3 - TIR'!$E$23-'Ejercicio 3 - TIR'!$C$23)*('Ejercicio 3 - TIR'!$D$23-'Ejercicio 3 - TIR'!$C$23)*R84),'Ejercicio 3 - TIR'!$E$23-SQRT(('Ejercicio 3 - TIR'!$E$23-'Ejercicio 3 - TIR'!$C$23)*('Ejercicio 3 - TIR'!$E$23-'Ejercicio 3 - TIR'!$D$23)*(1-R84)))</f>
        <v>0.152013507194946</v>
      </c>
      <c r="T84" s="24">
        <f ca="1" t="shared" ref="T84:X84" si="633">RAND()</f>
        <v>0.351435959093221</v>
      </c>
      <c r="U84" s="26">
        <f ca="1">IF(T84&lt;=('Ejercicio 3 - TIR'!$D$24-'Ejercicio 3 - TIR'!$C$24)/('Ejercicio 3 - TIR'!$E$24-'Ejercicio 3 - TIR'!$C$24),'Ejercicio 3 - TIR'!$C$24+SQRT(('Ejercicio 3 - TIR'!$E$24-'Ejercicio 3 - TIR'!$C$24)*('Ejercicio 3 - TIR'!$D$24-'Ejercicio 3 - TIR'!$C$24)*T84),'Ejercicio 3 - TIR'!$E$24-SQRT(('Ejercicio 3 - TIR'!$E$24-'Ejercicio 3 - TIR'!$C$24)*('Ejercicio 3 - TIR'!$E$24-'Ejercicio 3 - TIR'!$D$24)*(1-T84)))</f>
        <v>0.17716644095379</v>
      </c>
      <c r="V84" s="24">
        <f ca="1" t="shared" si="633"/>
        <v>0.795491907788203</v>
      </c>
      <c r="W84" s="26">
        <f ca="1">IF(V84&lt;=('Ejercicio 3 - TIR'!$D$25-'Ejercicio 3 - TIR'!$C$25)/('Ejercicio 3 - TIR'!$E$25-'Ejercicio 3 - TIR'!$C$25),'Ejercicio 3 - TIR'!$C$25+SQRT(('Ejercicio 3 - TIR'!$E$25-'Ejercicio 3 - TIR'!$C$25)*('Ejercicio 3 - TIR'!$D$25-'Ejercicio 3 - TIR'!$C$25)*V84),'Ejercicio 3 - TIR'!$E$25-SQRT(('Ejercicio 3 - TIR'!$E$25-'Ejercicio 3 - TIR'!$C$25)*('Ejercicio 3 - TIR'!$E$25-'Ejercicio 3 - TIR'!$D$25)*(1-V84)))</f>
        <v>0.223245966234205</v>
      </c>
      <c r="X84" s="24">
        <f ca="1" t="shared" si="633"/>
        <v>0.476307050338074</v>
      </c>
      <c r="Y84" s="26">
        <f ca="1">IF(X84&lt;=('Ejercicio 3 - TIR'!$D$26-'Ejercicio 3 - TIR'!$C$26)/('Ejercicio 3 - TIR'!$E$26-'Ejercicio 3 - TIR'!$C$26),'Ejercicio 3 - TIR'!$C$26+SQRT(('Ejercicio 3 - TIR'!$E$26-'Ejercicio 3 - TIR'!$C$26)*('Ejercicio 3 - TIR'!$D$26-'Ejercicio 3 - TIR'!$C$26)*X84),'Ejercicio 3 - TIR'!$E$26-SQRT(('Ejercicio 3 - TIR'!$E$26-'Ejercicio 3 - TIR'!$C$26)*('Ejercicio 3 - TIR'!$E$26-'Ejercicio 3 - TIR'!$D$26)*(1-X84)))</f>
        <v>0.226821602805515</v>
      </c>
      <c r="Z84" s="24">
        <f ca="1" t="shared" si="480"/>
        <v>1.14748074569271</v>
      </c>
      <c r="AA84" s="24">
        <f ca="1" t="shared" si="481"/>
        <v>1.32191331828414</v>
      </c>
      <c r="AB84" s="24">
        <f ca="1" t="shared" si="482"/>
        <v>1.55611199613395</v>
      </c>
      <c r="AC84" s="24">
        <f ca="1" t="shared" si="483"/>
        <v>1.90350772227951</v>
      </c>
      <c r="AD84" s="24">
        <f ca="1" t="shared" si="484"/>
        <v>2.33526439479963</v>
      </c>
      <c r="AE84" s="23">
        <f ca="1" t="shared" si="485"/>
        <v>5165.18253606446</v>
      </c>
      <c r="AF84" s="23">
        <f ca="1" t="shared" si="486"/>
        <v>5950.3600486737</v>
      </c>
      <c r="AG84" s="23">
        <f ca="1" t="shared" si="487"/>
        <v>7004.56416089084</v>
      </c>
      <c r="AH84" s="23">
        <f ca="1" t="shared" si="488"/>
        <v>8568.3048550384</v>
      </c>
      <c r="AI84" s="23">
        <f ca="1" t="shared" si="489"/>
        <v>10511.7814955845</v>
      </c>
      <c r="AJ84" s="25">
        <f ca="1" t="shared" si="490"/>
        <v>48118.2965748638</v>
      </c>
      <c r="AK84" s="25">
        <f ca="1" t="shared" si="491"/>
        <v>46897.6568600315</v>
      </c>
      <c r="AL84" s="25">
        <f ca="1" t="shared" si="492"/>
        <v>54406.6509857362</v>
      </c>
      <c r="AM84" s="25">
        <f ca="1" t="shared" si="493"/>
        <v>68909.1744993912</v>
      </c>
      <c r="AN84" s="25">
        <f ca="1" t="shared" si="494"/>
        <v>93591.1404932602</v>
      </c>
      <c r="AO84" s="25">
        <f ca="1">C84/'Ejercicio 3 - TIR'!$D$7</f>
        <v>17307.5016943637</v>
      </c>
      <c r="AP84" s="25">
        <f ca="1" t="shared" si="495"/>
        <v>30810.7948805001</v>
      </c>
      <c r="AQ84" s="25">
        <f ca="1" t="shared" si="496"/>
        <v>29590.1551656677</v>
      </c>
      <c r="AR84" s="25">
        <f ca="1" t="shared" si="497"/>
        <v>37099.1492913725</v>
      </c>
      <c r="AS84" s="25">
        <f ca="1" t="shared" si="498"/>
        <v>51601.6728050275</v>
      </c>
      <c r="AT84" s="25">
        <f ca="1" t="shared" si="499"/>
        <v>76283.6387988965</v>
      </c>
      <c r="AU84" s="25">
        <f ca="1">AP84*'Ejercicio 3 - TIR'!$D$5</f>
        <v>15405.39744025</v>
      </c>
      <c r="AV84" s="25">
        <f ca="1">AQ84*'Ejercicio 3 - TIR'!$D$5</f>
        <v>14795.0775828339</v>
      </c>
      <c r="AW84" s="25">
        <f ca="1">AR84*'Ejercicio 3 - TIR'!$D$5</f>
        <v>18549.5746456862</v>
      </c>
      <c r="AX84" s="25">
        <f ca="1">AS84*'Ejercicio 3 - TIR'!$D$5</f>
        <v>25800.8364025138</v>
      </c>
      <c r="AY84" s="25">
        <f ca="1">AT84*'Ejercicio 3 - TIR'!$D$5</f>
        <v>38141.8193994482</v>
      </c>
      <c r="AZ84" s="25">
        <f ca="1" t="shared" ref="AZ84:BD84" si="634">AJ84-AU84-AE84</f>
        <v>27547.7165985493</v>
      </c>
      <c r="BA84" s="25">
        <f ca="1" t="shared" si="634"/>
        <v>26152.2192285239</v>
      </c>
      <c r="BB84" s="25">
        <f ca="1" t="shared" si="634"/>
        <v>28852.5121791591</v>
      </c>
      <c r="BC84" s="25">
        <f ca="1" t="shared" si="634"/>
        <v>34540.0332418391</v>
      </c>
      <c r="BD84" s="25">
        <f ca="1" t="shared" si="634"/>
        <v>44937.5395982275</v>
      </c>
      <c r="BE84" s="25">
        <f ca="1" t="shared" ref="BE84:BI84" si="635">AZ84/Z84</f>
        <v>24007.1275286795</v>
      </c>
      <c r="BF84" s="25">
        <f ca="1" t="shared" si="635"/>
        <v>19783.6112752611</v>
      </c>
      <c r="BG84" s="25">
        <f ca="1" t="shared" si="635"/>
        <v>18541.4110622122</v>
      </c>
      <c r="BH84" s="25">
        <f ca="1" t="shared" si="635"/>
        <v>18145.4652574124</v>
      </c>
      <c r="BI84" s="25">
        <f ca="1" t="shared" si="635"/>
        <v>19243.0200615821</v>
      </c>
      <c r="BJ84" s="25">
        <f ca="1" t="shared" si="502"/>
        <v>81787.4008736315</v>
      </c>
      <c r="BK84" s="25">
        <f ca="1" t="shared" si="503"/>
        <v>40417.5924697818</v>
      </c>
      <c r="BL84" s="25">
        <f ca="1" t="shared" si="504"/>
        <v>122204.993343413</v>
      </c>
      <c r="BM84" s="25">
        <f ca="1">BK84*'Ejercicio 3 - TIR'!$D$5</f>
        <v>20208.7962348909</v>
      </c>
      <c r="BN84" s="25">
        <f ca="1" t="shared" si="505"/>
        <v>101996.197108522</v>
      </c>
      <c r="BO84" s="25">
        <f ca="1" t="shared" si="506"/>
        <v>43676.5093218809</v>
      </c>
      <c r="BP84" s="25">
        <f ca="1" t="shared" si="507"/>
        <v>-121560.266946518</v>
      </c>
      <c r="BQ84" s="25">
        <f ca="1" t="shared" ref="BQ84:BT84" si="636">BE84</f>
        <v>24007.1275286795</v>
      </c>
      <c r="BR84" s="25">
        <f ca="1" t="shared" si="636"/>
        <v>19783.6112752611</v>
      </c>
      <c r="BS84" s="25">
        <f ca="1" t="shared" si="636"/>
        <v>18541.4110622122</v>
      </c>
      <c r="BT84" s="25">
        <f ca="1" t="shared" si="636"/>
        <v>18145.4652574124</v>
      </c>
      <c r="BU84" s="25">
        <f ca="1" t="shared" si="509"/>
        <v>62919.5293834629</v>
      </c>
      <c r="BV84" s="27">
        <f ca="1" t="shared" si="510"/>
        <v>4.87130020855033</v>
      </c>
    </row>
    <row r="85" ht="15" customHeight="1" spans="1:74">
      <c r="A85" s="23">
        <v>84</v>
      </c>
      <c r="B85" s="24">
        <f ca="1" t="shared" ref="B85:F85" si="637">RAND()</f>
        <v>0.867632321975158</v>
      </c>
      <c r="C85" s="25">
        <f ca="1">IF(B85&lt;=('Ejercicio 3 - TIR'!$D$13-'Ejercicio 3 - TIR'!$C$13)/('Ejercicio 3 - TIR'!$E$13-'Ejercicio 3 - TIR'!$C$13),'Ejercicio 3 - TIR'!$C$13+SQRT(('Ejercicio 3 - TIR'!$E$13-'Ejercicio 3 - TIR'!$C$13)*('Ejercicio 3 - TIR'!$D$13-'Ejercicio 3 - TIR'!$C$13)*B85),'Ejercicio 3 - TIR'!$E$13-SQRT(('Ejercicio 3 - TIR'!$E$13-'Ejercicio 3 - TIR'!$C$13)*('Ejercicio 3 - TIR'!$E$13-'Ejercicio 3 - TIR'!$D$13)*(1-B85)))</f>
        <v>87396.7776489578</v>
      </c>
      <c r="D85" s="24">
        <f ca="1" t="shared" si="637"/>
        <v>0.216395927158467</v>
      </c>
      <c r="E85" s="25">
        <f ca="1">IF(D85&lt;=('Ejercicio 3 - TIR'!$D$14-'Ejercicio 3 - TIR'!$C$14)/('Ejercicio 3 - TIR'!$E$14-'Ejercicio 3 - TIR'!$C$14),'Ejercicio 3 - TIR'!$C$14+SQRT(('Ejercicio 3 - TIR'!$E$14-'Ejercicio 3 - TIR'!$C$14)*('Ejercicio 3 - TIR'!$D$14-'Ejercicio 3 - TIR'!$C$14)*D85),'Ejercicio 3 - TIR'!$E$14-SQRT(('Ejercicio 3 - TIR'!$E$14-'Ejercicio 3 - TIR'!$C$14)*('Ejercicio 3 - TIR'!$E$14-'Ejercicio 3 - TIR'!$D$14)*(1-D85)))</f>
        <v>29028.6095041447</v>
      </c>
      <c r="F85" s="24">
        <f ca="1" t="shared" si="637"/>
        <v>0.458249673980531</v>
      </c>
      <c r="G85" s="25">
        <f ca="1">IF(F85&lt;=('Ejercicio 3 - TIR'!$D$18-'Ejercicio 3 - TIR'!$C$18)/('Ejercicio 3 - TIR'!$E$18-'Ejercicio 3 - TIR'!$C$18),'Ejercicio 3 - TIR'!$C$18+SQRT(('Ejercicio 3 - TIR'!$E$18-'Ejercicio 3 - TIR'!$C$18)*('Ejercicio 3 - TIR'!$D$18-'Ejercicio 3 - TIR'!$C$18)*F85),'Ejercicio 3 - TIR'!$E$18-SQRT(('Ejercicio 3 - TIR'!$E$18-'Ejercicio 3 - TIR'!$C$18)*('Ejercicio 3 - TIR'!$E$18-'Ejercicio 3 - TIR'!$D$18)*(1-F85)))</f>
        <v>38290.8052140356</v>
      </c>
      <c r="H85" s="24">
        <f ca="1" t="shared" ref="H85:L85" si="638">RAND()</f>
        <v>0.0286616009908771</v>
      </c>
      <c r="I85" s="25">
        <f ca="1">IF(H85&lt;=('Ejercicio 3 - TIR'!$D$18-'Ejercicio 3 - TIR'!$C$18)/('Ejercicio 3 - TIR'!$E$18-'Ejercicio 3 - TIR'!$C$18),'Ejercicio 3 - TIR'!$C$18+SQRT(('Ejercicio 3 - TIR'!$E$18-'Ejercicio 3 - TIR'!$C$18)*('Ejercicio 3 - TIR'!$D$18-'Ejercicio 3 - TIR'!$C$18)*H85),'Ejercicio 3 - TIR'!$E$18-SQRT(('Ejercicio 3 - TIR'!$E$18-'Ejercicio 3 - TIR'!$C$18)*('Ejercicio 3 - TIR'!$E$18-'Ejercicio 3 - TIR'!$D$18)*(1-H85)))</f>
        <v>32073.4609108039</v>
      </c>
      <c r="J85" s="24">
        <f ca="1" t="shared" si="638"/>
        <v>0.0515124197723322</v>
      </c>
      <c r="K85" s="25">
        <f ca="1">IF(J85&lt;=('Ejercicio 3 - TIR'!$D$18-'Ejercicio 3 - TIR'!$C$18)/('Ejercicio 3 - TIR'!$E$18-'Ejercicio 3 - TIR'!$C$18),'Ejercicio 3 - TIR'!$C$18+SQRT(('Ejercicio 3 - TIR'!$E$18-'Ejercicio 3 - TIR'!$C$18)*('Ejercicio 3 - TIR'!$D$18-'Ejercicio 3 - TIR'!$C$18)*J85),'Ejercicio 3 - TIR'!$E$18-SQRT(('Ejercicio 3 - TIR'!$E$18-'Ejercicio 3 - TIR'!$C$18)*('Ejercicio 3 - TIR'!$E$18-'Ejercicio 3 - TIR'!$D$18)*(1-J85)))</f>
        <v>32779.7235412627</v>
      </c>
      <c r="L85" s="24">
        <f ca="1" t="shared" si="638"/>
        <v>0.329346052292047</v>
      </c>
      <c r="M85" s="25">
        <f ca="1">IF(L85&lt;=('Ejercicio 3 - TIR'!$D$18-'Ejercicio 3 - TIR'!$C$18)/('Ejercicio 3 - TIR'!$E$18-'Ejercicio 3 - TIR'!$C$18),'Ejercicio 3 - TIR'!$C$18+SQRT(('Ejercicio 3 - TIR'!$E$18-'Ejercicio 3 - TIR'!$C$18)*('Ejercicio 3 - TIR'!$D$18-'Ejercicio 3 - TIR'!$C$18)*L85),'Ejercicio 3 - TIR'!$E$18-SQRT(('Ejercicio 3 - TIR'!$E$18-'Ejercicio 3 - TIR'!$C$18)*('Ejercicio 3 - TIR'!$E$18-'Ejercicio 3 - TIR'!$D$18)*(1-L85)))</f>
        <v>37028.6490767293</v>
      </c>
      <c r="N85" s="24">
        <f ca="1" t="shared" ref="N85:R85" si="639">RAND()</f>
        <v>0.0198446952126463</v>
      </c>
      <c r="O85" s="25">
        <f ca="1">IF(N85&lt;=('Ejercicio 3 - TIR'!$D$18-'Ejercicio 3 - TIR'!$C$18)/('Ejercicio 3 - TIR'!$E$18-'Ejercicio 3 - TIR'!$C$18),'Ejercicio 3 - TIR'!$C$18+SQRT(('Ejercicio 3 - TIR'!$E$18-'Ejercicio 3 - TIR'!$C$18)*('Ejercicio 3 - TIR'!$D$18-'Ejercicio 3 - TIR'!$C$18)*N85),'Ejercicio 3 - TIR'!$E$18-SQRT(('Ejercicio 3 - TIR'!$E$18-'Ejercicio 3 - TIR'!$C$18)*('Ejercicio 3 - TIR'!$E$18-'Ejercicio 3 - TIR'!$D$18)*(1-N85)))</f>
        <v>31725.3128069707</v>
      </c>
      <c r="P85" s="24">
        <f ca="1" t="shared" si="639"/>
        <v>0.81469204581076</v>
      </c>
      <c r="Q85" s="26">
        <f ca="1">IF(P85&lt;=('Ejercicio 3 - TIR'!$D$22-'Ejercicio 3 - TIR'!$C$22)/('Ejercicio 3 - TIR'!$E$22-'Ejercicio 3 - TIR'!$C$22),'Ejercicio 3 - TIR'!$C$22+SQRT(('Ejercicio 3 - TIR'!$E$22-'Ejercicio 3 - TIR'!$C$22)*('Ejercicio 3 - TIR'!$D$22-'Ejercicio 3 - TIR'!$C$22)*P85),'Ejercicio 3 - TIR'!$E$22-SQRT(('Ejercicio 3 - TIR'!$E$22-'Ejercicio 3 - TIR'!$C$22)*('Ejercicio 3 - TIR'!$E$22-'Ejercicio 3 - TIR'!$D$22)*(1-P85)))</f>
        <v>0.161736530517434</v>
      </c>
      <c r="R85" s="24">
        <f ca="1" t="shared" si="639"/>
        <v>0.786151815456907</v>
      </c>
      <c r="S85" s="26">
        <f ca="1">IF(R85&lt;=('Ejercicio 3 - TIR'!$D$23-'Ejercicio 3 - TIR'!$C$23)/('Ejercicio 3 - TIR'!$E$23-'Ejercicio 3 - TIR'!$C$23),'Ejercicio 3 - TIR'!$C$23+SQRT(('Ejercicio 3 - TIR'!$E$23-'Ejercicio 3 - TIR'!$C$23)*('Ejercicio 3 - TIR'!$D$23-'Ejercicio 3 - TIR'!$C$23)*R85),'Ejercicio 3 - TIR'!$E$23-SQRT(('Ejercicio 3 - TIR'!$E$23-'Ejercicio 3 - TIR'!$C$23)*('Ejercicio 3 - TIR'!$E$23-'Ejercicio 3 - TIR'!$D$23)*(1-R85)))</f>
        <v>0.160380450255483</v>
      </c>
      <c r="T85" s="24">
        <f ca="1" t="shared" ref="T85:X85" si="640">RAND()</f>
        <v>0.298753632663322</v>
      </c>
      <c r="U85" s="26">
        <f ca="1">IF(T85&lt;=('Ejercicio 3 - TIR'!$D$24-'Ejercicio 3 - TIR'!$C$24)/('Ejercicio 3 - TIR'!$E$24-'Ejercicio 3 - TIR'!$C$24),'Ejercicio 3 - TIR'!$C$24+SQRT(('Ejercicio 3 - TIR'!$E$24-'Ejercicio 3 - TIR'!$C$24)*('Ejercicio 3 - TIR'!$D$24-'Ejercicio 3 - TIR'!$C$24)*T85),'Ejercicio 3 - TIR'!$E$24-SQRT(('Ejercicio 3 - TIR'!$E$24-'Ejercicio 3 - TIR'!$C$24)*('Ejercicio 3 - TIR'!$E$24-'Ejercicio 3 - TIR'!$D$24)*(1-T85)))</f>
        <v>0.175047607242868</v>
      </c>
      <c r="V85" s="24">
        <f ca="1" t="shared" si="640"/>
        <v>0.465441644122047</v>
      </c>
      <c r="W85" s="26">
        <f ca="1">IF(V85&lt;=('Ejercicio 3 - TIR'!$D$25-'Ejercicio 3 - TIR'!$C$25)/('Ejercicio 3 - TIR'!$E$25-'Ejercicio 3 - TIR'!$C$25),'Ejercicio 3 - TIR'!$C$25+SQRT(('Ejercicio 3 - TIR'!$E$25-'Ejercicio 3 - TIR'!$C$25)*('Ejercicio 3 - TIR'!$D$25-'Ejercicio 3 - TIR'!$C$25)*V85),'Ejercicio 3 - TIR'!$E$25-SQRT(('Ejercicio 3 - TIR'!$E$25-'Ejercicio 3 - TIR'!$C$25)*('Ejercicio 3 - TIR'!$E$25-'Ejercicio 3 - TIR'!$D$25)*(1-V85)))</f>
        <v>0.206745471386538</v>
      </c>
      <c r="X85" s="24">
        <f ca="1" t="shared" si="640"/>
        <v>0.401718843189836</v>
      </c>
      <c r="Y85" s="26">
        <f ca="1">IF(X85&lt;=('Ejercicio 3 - TIR'!$D$26-'Ejercicio 3 - TIR'!$C$26)/('Ejercicio 3 - TIR'!$E$26-'Ejercicio 3 - TIR'!$C$26),'Ejercicio 3 - TIR'!$C$26+SQRT(('Ejercicio 3 - TIR'!$E$26-'Ejercicio 3 - TIR'!$C$26)*('Ejercicio 3 - TIR'!$D$26-'Ejercicio 3 - TIR'!$C$26)*X85),'Ejercicio 3 - TIR'!$E$26-SQRT(('Ejercicio 3 - TIR'!$E$26-'Ejercicio 3 - TIR'!$C$26)*('Ejercicio 3 - TIR'!$E$26-'Ejercicio 3 - TIR'!$D$26)*(1-X85)))</f>
        <v>0.223160592483956</v>
      </c>
      <c r="Z85" s="24">
        <f ca="1" t="shared" si="480"/>
        <v>1.16173653051743</v>
      </c>
      <c r="AA85" s="24">
        <f ca="1" t="shared" si="481"/>
        <v>1.34805635836006</v>
      </c>
      <c r="AB85" s="24">
        <f ca="1" t="shared" si="482"/>
        <v>1.58403039831953</v>
      </c>
      <c r="AC85" s="24">
        <f ca="1" t="shared" si="483"/>
        <v>1.9115215097107</v>
      </c>
      <c r="AD85" s="24">
        <f ca="1" t="shared" si="484"/>
        <v>2.33809778236357</v>
      </c>
      <c r="AE85" s="23">
        <f ca="1" t="shared" si="485"/>
        <v>4694.98658694577</v>
      </c>
      <c r="AF85" s="23">
        <f ca="1" t="shared" si="486"/>
        <v>5447.97064970358</v>
      </c>
      <c r="AG85" s="23">
        <f ca="1" t="shared" si="487"/>
        <v>6401.62487626357</v>
      </c>
      <c r="AH85" s="23">
        <f ca="1" t="shared" si="488"/>
        <v>7725.13182894646</v>
      </c>
      <c r="AI85" s="23">
        <f ca="1" t="shared" si="489"/>
        <v>9449.07682491083</v>
      </c>
      <c r="AJ85" s="25">
        <f ca="1" t="shared" si="490"/>
        <v>44483.8272000726</v>
      </c>
      <c r="AK85" s="25">
        <f ca="1" t="shared" si="491"/>
        <v>43236.8329154221</v>
      </c>
      <c r="AL85" s="25">
        <f ca="1" t="shared" si="492"/>
        <v>51924.0785378702</v>
      </c>
      <c r="AM85" s="25">
        <f ca="1" t="shared" si="493"/>
        <v>70781.0591856973</v>
      </c>
      <c r="AN85" s="25">
        <f ca="1" t="shared" si="494"/>
        <v>74176.8835187686</v>
      </c>
      <c r="AO85" s="25">
        <f ca="1">C85/'Ejercicio 3 - TIR'!$D$7</f>
        <v>17479.3555297916</v>
      </c>
      <c r="AP85" s="25">
        <f ca="1" t="shared" si="495"/>
        <v>27004.471670281</v>
      </c>
      <c r="AQ85" s="25">
        <f ca="1" t="shared" si="496"/>
        <v>25757.4773856305</v>
      </c>
      <c r="AR85" s="25">
        <f ca="1" t="shared" si="497"/>
        <v>34444.7230080787</v>
      </c>
      <c r="AS85" s="25">
        <f ca="1" t="shared" si="498"/>
        <v>53301.7036559057</v>
      </c>
      <c r="AT85" s="25">
        <f ca="1" t="shared" si="499"/>
        <v>56697.527988977</v>
      </c>
      <c r="AU85" s="25">
        <f ca="1">AP85*'Ejercicio 3 - TIR'!$D$5</f>
        <v>13502.2358351405</v>
      </c>
      <c r="AV85" s="25">
        <f ca="1">AQ85*'Ejercicio 3 - TIR'!$D$5</f>
        <v>12878.7386928153</v>
      </c>
      <c r="AW85" s="25">
        <f ca="1">AR85*'Ejercicio 3 - TIR'!$D$5</f>
        <v>17222.3615040393</v>
      </c>
      <c r="AX85" s="25">
        <f ca="1">AS85*'Ejercicio 3 - TIR'!$D$5</f>
        <v>26650.8518279529</v>
      </c>
      <c r="AY85" s="25">
        <f ca="1">AT85*'Ejercicio 3 - TIR'!$D$5</f>
        <v>28348.7639944885</v>
      </c>
      <c r="AZ85" s="25">
        <f ca="1" t="shared" ref="AZ85:BD85" si="641">AJ85-AU85-AE85</f>
        <v>26286.6047779863</v>
      </c>
      <c r="BA85" s="25">
        <f ca="1" t="shared" si="641"/>
        <v>24910.1235729032</v>
      </c>
      <c r="BB85" s="25">
        <f ca="1" t="shared" si="641"/>
        <v>28300.0921575673</v>
      </c>
      <c r="BC85" s="25">
        <f ca="1" t="shared" si="641"/>
        <v>36405.075528798</v>
      </c>
      <c r="BD85" s="25">
        <f ca="1" t="shared" si="641"/>
        <v>36379.0426993692</v>
      </c>
      <c r="BE85" s="25">
        <f ca="1" t="shared" ref="BE85:BI85" si="642">AZ85/Z85</f>
        <v>22626.9933736855</v>
      </c>
      <c r="BF85" s="25">
        <f ca="1" t="shared" si="642"/>
        <v>18478.5475907008</v>
      </c>
      <c r="BG85" s="25">
        <f ca="1" t="shared" si="642"/>
        <v>17865.8769349316</v>
      </c>
      <c r="BH85" s="25">
        <f ca="1" t="shared" si="642"/>
        <v>19045.077622123</v>
      </c>
      <c r="BI85" s="25">
        <f ca="1" t="shared" si="642"/>
        <v>15559.2477670433</v>
      </c>
      <c r="BJ85" s="25">
        <f ca="1" t="shared" si="502"/>
        <v>67871.7275067387</v>
      </c>
      <c r="BK85" s="25">
        <f ca="1" t="shared" si="503"/>
        <v>40868.44240135</v>
      </c>
      <c r="BL85" s="25">
        <f ca="1" t="shared" si="504"/>
        <v>108740.169908089</v>
      </c>
      <c r="BM85" s="25">
        <f ca="1">BK85*'Ejercicio 3 - TIR'!$D$5</f>
        <v>20434.221200675</v>
      </c>
      <c r="BN85" s="25">
        <f ca="1" t="shared" si="505"/>
        <v>88305.9487074137</v>
      </c>
      <c r="BO85" s="25">
        <f ca="1" t="shared" si="506"/>
        <v>37768.2872690405</v>
      </c>
      <c r="BP85" s="25">
        <f ca="1" t="shared" si="507"/>
        <v>-116425.387153102</v>
      </c>
      <c r="BQ85" s="25">
        <f ca="1" t="shared" ref="BQ85:BT85" si="643">BE85</f>
        <v>22626.9933736855</v>
      </c>
      <c r="BR85" s="25">
        <f ca="1" t="shared" si="643"/>
        <v>18478.5475907008</v>
      </c>
      <c r="BS85" s="25">
        <f ca="1" t="shared" si="643"/>
        <v>17865.8769349316</v>
      </c>
      <c r="BT85" s="25">
        <f ca="1" t="shared" si="643"/>
        <v>19045.077622123</v>
      </c>
      <c r="BU85" s="25">
        <f ca="1" t="shared" si="509"/>
        <v>53327.5350360838</v>
      </c>
      <c r="BV85" s="27">
        <f ca="1" t="shared" si="510"/>
        <v>3.57795930197688</v>
      </c>
    </row>
    <row r="86" ht="15" customHeight="1" spans="1:74">
      <c r="A86" s="23">
        <v>85</v>
      </c>
      <c r="B86" s="24">
        <f ca="1" t="shared" ref="B86:F86" si="644">RAND()</f>
        <v>0.423257522220367</v>
      </c>
      <c r="C86" s="25">
        <f ca="1">IF(B86&lt;=('Ejercicio 3 - TIR'!$D$13-'Ejercicio 3 - TIR'!$C$13)/('Ejercicio 3 - TIR'!$E$13-'Ejercicio 3 - TIR'!$C$13),'Ejercicio 3 - TIR'!$C$13+SQRT(('Ejercicio 3 - TIR'!$E$13-'Ejercicio 3 - TIR'!$C$13)*('Ejercicio 3 - TIR'!$D$13-'Ejercicio 3 - TIR'!$C$13)*B86),'Ejercicio 3 - TIR'!$E$13-SQRT(('Ejercicio 3 - TIR'!$E$13-'Ejercicio 3 - TIR'!$C$13)*('Ejercicio 3 - TIR'!$E$13-'Ejercicio 3 - TIR'!$D$13)*(1-B86)))</f>
        <v>73692.3780372387</v>
      </c>
      <c r="D86" s="24">
        <f ca="1" t="shared" si="644"/>
        <v>0.377475997796082</v>
      </c>
      <c r="E86" s="25">
        <f ca="1">IF(D86&lt;=('Ejercicio 3 - TIR'!$D$14-'Ejercicio 3 - TIR'!$C$14)/('Ejercicio 3 - TIR'!$E$14-'Ejercicio 3 - TIR'!$C$14),'Ejercicio 3 - TIR'!$C$14+SQRT(('Ejercicio 3 - TIR'!$E$14-'Ejercicio 3 - TIR'!$C$14)*('Ejercicio 3 - TIR'!$D$14-'Ejercicio 3 - TIR'!$C$14)*D86),'Ejercicio 3 - TIR'!$E$14-SQRT(('Ejercicio 3 - TIR'!$E$14-'Ejercicio 3 - TIR'!$C$14)*('Ejercicio 3 - TIR'!$E$14-'Ejercicio 3 - TIR'!$D$14)*(1-D86)))</f>
        <v>30336.73966352</v>
      </c>
      <c r="F86" s="24">
        <f ca="1" t="shared" si="644"/>
        <v>0.76960151555537</v>
      </c>
      <c r="G86" s="25">
        <f ca="1">IF(F86&lt;=('Ejercicio 3 - TIR'!$D$18-'Ejercicio 3 - TIR'!$C$18)/('Ejercicio 3 - TIR'!$E$18-'Ejercicio 3 - TIR'!$C$18),'Ejercicio 3 - TIR'!$C$18+SQRT(('Ejercicio 3 - TIR'!$E$18-'Ejercicio 3 - TIR'!$C$18)*('Ejercicio 3 - TIR'!$D$18-'Ejercicio 3 - TIR'!$C$18)*F86),'Ejercicio 3 - TIR'!$E$18-SQRT(('Ejercicio 3 - TIR'!$E$18-'Ejercicio 3 - TIR'!$C$18)*('Ejercicio 3 - TIR'!$E$18-'Ejercicio 3 - TIR'!$D$18)*(1-F86)))</f>
        <v>40843.0917338306</v>
      </c>
      <c r="H86" s="24">
        <f ca="1" t="shared" ref="H86:L86" si="645">RAND()</f>
        <v>0.309102695179859</v>
      </c>
      <c r="I86" s="25">
        <f ca="1">IF(H86&lt;=('Ejercicio 3 - TIR'!$D$18-'Ejercicio 3 - TIR'!$C$18)/('Ejercicio 3 - TIR'!$E$18-'Ejercicio 3 - TIR'!$C$18),'Ejercicio 3 - TIR'!$C$18+SQRT(('Ejercicio 3 - TIR'!$E$18-'Ejercicio 3 - TIR'!$C$18)*('Ejercicio 3 - TIR'!$D$18-'Ejercicio 3 - TIR'!$C$18)*H86),'Ejercicio 3 - TIR'!$E$18-SQRT(('Ejercicio 3 - TIR'!$E$18-'Ejercicio 3 - TIR'!$C$18)*('Ejercicio 3 - TIR'!$E$18-'Ejercicio 3 - TIR'!$D$18)*(1-H86)))</f>
        <v>36809.2146593406</v>
      </c>
      <c r="J86" s="24">
        <f ca="1" t="shared" si="645"/>
        <v>0.0362550511799711</v>
      </c>
      <c r="K86" s="25">
        <f ca="1">IF(J86&lt;=('Ejercicio 3 - TIR'!$D$18-'Ejercicio 3 - TIR'!$C$18)/('Ejercicio 3 - TIR'!$E$18-'Ejercicio 3 - TIR'!$C$18),'Ejercicio 3 - TIR'!$C$18+SQRT(('Ejercicio 3 - TIR'!$E$18-'Ejercicio 3 - TIR'!$C$18)*('Ejercicio 3 - TIR'!$D$18-'Ejercicio 3 - TIR'!$C$18)*J86),'Ejercicio 3 - TIR'!$E$18-SQRT(('Ejercicio 3 - TIR'!$E$18-'Ejercicio 3 - TIR'!$C$18)*('Ejercicio 3 - TIR'!$E$18-'Ejercicio 3 - TIR'!$D$18)*(1-J86)))</f>
        <v>32332.007220614</v>
      </c>
      <c r="L86" s="24">
        <f ca="1" t="shared" si="645"/>
        <v>0.264107048299628</v>
      </c>
      <c r="M86" s="25">
        <f ca="1">IF(L86&lt;=('Ejercicio 3 - TIR'!$D$18-'Ejercicio 3 - TIR'!$C$18)/('Ejercicio 3 - TIR'!$E$18-'Ejercicio 3 - TIR'!$C$18),'Ejercicio 3 - TIR'!$C$18+SQRT(('Ejercicio 3 - TIR'!$E$18-'Ejercicio 3 - TIR'!$C$18)*('Ejercicio 3 - TIR'!$D$18-'Ejercicio 3 - TIR'!$C$18)*L86),'Ejercicio 3 - TIR'!$E$18-SQRT(('Ejercicio 3 - TIR'!$E$18-'Ejercicio 3 - TIR'!$C$18)*('Ejercicio 3 - TIR'!$E$18-'Ejercicio 3 - TIR'!$D$18)*(1-L86)))</f>
        <v>36294.1287915759</v>
      </c>
      <c r="N86" s="24">
        <f ca="1" t="shared" ref="N86:R86" si="646">RAND()</f>
        <v>0.397349270965131</v>
      </c>
      <c r="O86" s="25">
        <f ca="1">IF(N86&lt;=('Ejercicio 3 - TIR'!$D$18-'Ejercicio 3 - TIR'!$C$18)/('Ejercicio 3 - TIR'!$E$18-'Ejercicio 3 - TIR'!$C$18),'Ejercicio 3 - TIR'!$C$18+SQRT(('Ejercicio 3 - TIR'!$E$18-'Ejercicio 3 - TIR'!$C$18)*('Ejercicio 3 - TIR'!$D$18-'Ejercicio 3 - TIR'!$C$18)*N86),'Ejercicio 3 - TIR'!$E$18-SQRT(('Ejercicio 3 - TIR'!$E$18-'Ejercicio 3 - TIR'!$C$18)*('Ejercicio 3 - TIR'!$E$18-'Ejercicio 3 - TIR'!$D$18)*(1-N86)))</f>
        <v>37720.2584571224</v>
      </c>
      <c r="P86" s="24">
        <f ca="1" t="shared" si="646"/>
        <v>0.217112411022465</v>
      </c>
      <c r="Q86" s="26">
        <f ca="1">IF(P86&lt;=('Ejercicio 3 - TIR'!$D$22-'Ejercicio 3 - TIR'!$C$22)/('Ejercicio 3 - TIR'!$E$22-'Ejercicio 3 - TIR'!$C$22),'Ejercicio 3 - TIR'!$C$22+SQRT(('Ejercicio 3 - TIR'!$E$22-'Ejercicio 3 - TIR'!$C$22)*('Ejercicio 3 - TIR'!$D$22-'Ejercicio 3 - TIR'!$C$22)*P86),'Ejercicio 3 - TIR'!$E$22-SQRT(('Ejercicio 3 - TIR'!$E$22-'Ejercicio 3 - TIR'!$C$22)*('Ejercicio 3 - TIR'!$E$22-'Ejercicio 3 - TIR'!$D$22)*(1-P86)))</f>
        <v>0.1397687212495</v>
      </c>
      <c r="R86" s="24">
        <f ca="1" t="shared" si="646"/>
        <v>0.265641888559143</v>
      </c>
      <c r="S86" s="26">
        <f ca="1">IF(R86&lt;=('Ejercicio 3 - TIR'!$D$23-'Ejercicio 3 - TIR'!$C$23)/('Ejercicio 3 - TIR'!$E$23-'Ejercicio 3 - TIR'!$C$23),'Ejercicio 3 - TIR'!$C$23+SQRT(('Ejercicio 3 - TIR'!$E$23-'Ejercicio 3 - TIR'!$C$23)*('Ejercicio 3 - TIR'!$D$23-'Ejercicio 3 - TIR'!$C$23)*R86),'Ejercicio 3 - TIR'!$E$23-SQRT(('Ejercicio 3 - TIR'!$E$23-'Ejercicio 3 - TIR'!$C$23)*('Ejercicio 3 - TIR'!$E$23-'Ejercicio 3 - TIR'!$D$23)*(1-R86)))</f>
        <v>0.141866764721981</v>
      </c>
      <c r="T86" s="24">
        <f ca="1" t="shared" ref="T86:X86" si="647">RAND()</f>
        <v>0.416116842222652</v>
      </c>
      <c r="U86" s="26">
        <f ca="1">IF(T86&lt;=('Ejercicio 3 - TIR'!$D$24-'Ejercicio 3 - TIR'!$C$24)/('Ejercicio 3 - TIR'!$E$24-'Ejercicio 3 - TIR'!$C$24),'Ejercicio 3 - TIR'!$C$24+SQRT(('Ejercicio 3 - TIR'!$E$24-'Ejercicio 3 - TIR'!$C$24)*('Ejercicio 3 - TIR'!$D$24-'Ejercicio 3 - TIR'!$C$24)*T86),'Ejercicio 3 - TIR'!$E$24-SQRT(('Ejercicio 3 - TIR'!$E$24-'Ejercicio 3 - TIR'!$C$24)*('Ejercicio 3 - TIR'!$E$24-'Ejercicio 3 - TIR'!$D$24)*(1-T86)))</f>
        <v>0.179560875641083</v>
      </c>
      <c r="V86" s="24">
        <f ca="1" t="shared" si="647"/>
        <v>0.132032371077881</v>
      </c>
      <c r="W86" s="26">
        <f ca="1">IF(V86&lt;=('Ejercicio 3 - TIR'!$D$25-'Ejercicio 3 - TIR'!$C$25)/('Ejercicio 3 - TIR'!$E$25-'Ejercicio 3 - TIR'!$C$25),'Ejercicio 3 - TIR'!$C$25+SQRT(('Ejercicio 3 - TIR'!$E$25-'Ejercicio 3 - TIR'!$C$25)*('Ejercicio 3 - TIR'!$D$25-'Ejercicio 3 - TIR'!$C$25)*V86),'Ejercicio 3 - TIR'!$E$25-SQRT(('Ejercicio 3 - TIR'!$E$25-'Ejercicio 3 - TIR'!$C$25)*('Ejercicio 3 - TIR'!$E$25-'Ejercicio 3 - TIR'!$D$25)*(1-V86)))</f>
        <v>0.193595783151736</v>
      </c>
      <c r="X86" s="24">
        <f ca="1" t="shared" si="647"/>
        <v>0.243071887808201</v>
      </c>
      <c r="Y86" s="26">
        <f ca="1">IF(X86&lt;=('Ejercicio 3 - TIR'!$D$26-'Ejercicio 3 - TIR'!$C$26)/('Ejercicio 3 - TIR'!$E$26-'Ejercicio 3 - TIR'!$C$26),'Ejercicio 3 - TIR'!$C$26+SQRT(('Ejercicio 3 - TIR'!$E$26-'Ejercicio 3 - TIR'!$C$26)*('Ejercicio 3 - TIR'!$D$26-'Ejercicio 3 - TIR'!$C$26)*X86),'Ejercicio 3 - TIR'!$E$26-SQRT(('Ejercicio 3 - TIR'!$E$26-'Ejercicio 3 - TIR'!$C$26)*('Ejercicio 3 - TIR'!$E$26-'Ejercicio 3 - TIR'!$D$26)*(1-X86)))</f>
        <v>0.215618237587354</v>
      </c>
      <c r="Z86" s="24">
        <f ca="1" t="shared" si="480"/>
        <v>1.1397687212495</v>
      </c>
      <c r="AA86" s="24">
        <f ca="1" t="shared" si="481"/>
        <v>1.30146402226448</v>
      </c>
      <c r="AB86" s="24">
        <f ca="1" t="shared" si="482"/>
        <v>1.53515604171765</v>
      </c>
      <c r="AC86" s="24">
        <f ca="1" t="shared" si="483"/>
        <v>1.8323557778741</v>
      </c>
      <c r="AD86" s="24">
        <f ca="1" t="shared" si="484"/>
        <v>2.22744510133232</v>
      </c>
      <c r="AE86" s="23">
        <f ca="1" t="shared" si="485"/>
        <v>4240.12730964918</v>
      </c>
      <c r="AF86" s="23">
        <f ca="1" t="shared" si="486"/>
        <v>4841.66045307842</v>
      </c>
      <c r="AG86" s="23">
        <f ca="1" t="shared" si="487"/>
        <v>5711.03324358999</v>
      </c>
      <c r="AH86" s="23">
        <f ca="1" t="shared" si="488"/>
        <v>6816.66519698839</v>
      </c>
      <c r="AI86" s="23">
        <f ca="1" t="shared" si="489"/>
        <v>8286.46253298608</v>
      </c>
      <c r="AJ86" s="25">
        <f ca="1" t="shared" si="490"/>
        <v>46551.6784373442</v>
      </c>
      <c r="AK86" s="25">
        <f ca="1" t="shared" si="491"/>
        <v>47905.8685669419</v>
      </c>
      <c r="AL86" s="25">
        <f ca="1" t="shared" si="492"/>
        <v>49634.6762255842</v>
      </c>
      <c r="AM86" s="25">
        <f ca="1" t="shared" si="493"/>
        <v>66503.7565941507</v>
      </c>
      <c r="AN86" s="25">
        <f ca="1" t="shared" si="494"/>
        <v>84019.8049213062</v>
      </c>
      <c r="AO86" s="25">
        <f ca="1">C86/'Ejercicio 3 - TIR'!$D$7</f>
        <v>14738.4756074477</v>
      </c>
      <c r="AP86" s="25">
        <f ca="1" t="shared" si="495"/>
        <v>31813.2028298964</v>
      </c>
      <c r="AQ86" s="25">
        <f ca="1" t="shared" si="496"/>
        <v>33167.3929594942</v>
      </c>
      <c r="AR86" s="25">
        <f ca="1" t="shared" si="497"/>
        <v>34896.2006181365</v>
      </c>
      <c r="AS86" s="25">
        <f ca="1" t="shared" si="498"/>
        <v>51765.280986703</v>
      </c>
      <c r="AT86" s="25">
        <f ca="1" t="shared" si="499"/>
        <v>69281.3293138584</v>
      </c>
      <c r="AU86" s="25">
        <f ca="1">AP86*'Ejercicio 3 - TIR'!$D$5</f>
        <v>15906.6014149482</v>
      </c>
      <c r="AV86" s="25">
        <f ca="1">AQ86*'Ejercicio 3 - TIR'!$D$5</f>
        <v>16583.6964797471</v>
      </c>
      <c r="AW86" s="25">
        <f ca="1">AR86*'Ejercicio 3 - TIR'!$D$5</f>
        <v>17448.1003090682</v>
      </c>
      <c r="AX86" s="25">
        <f ca="1">AS86*'Ejercicio 3 - TIR'!$D$5</f>
        <v>25882.6404933515</v>
      </c>
      <c r="AY86" s="25">
        <f ca="1">AT86*'Ejercicio 3 - TIR'!$D$5</f>
        <v>34640.6646569292</v>
      </c>
      <c r="AZ86" s="25">
        <f ca="1" t="shared" ref="AZ86:BD86" si="648">AJ86-AU86-AE86</f>
        <v>26404.9497127468</v>
      </c>
      <c r="BA86" s="25">
        <f ca="1" t="shared" si="648"/>
        <v>26480.5116341164</v>
      </c>
      <c r="BB86" s="25">
        <f ca="1" t="shared" si="648"/>
        <v>26475.542672926</v>
      </c>
      <c r="BC86" s="25">
        <f ca="1" t="shared" si="648"/>
        <v>33804.4509038108</v>
      </c>
      <c r="BD86" s="25">
        <f ca="1" t="shared" si="648"/>
        <v>41092.6777313909</v>
      </c>
      <c r="BE86" s="25">
        <f ca="1" t="shared" ref="BE86:BI86" si="649">AZ86/Z86</f>
        <v>23166.9366078056</v>
      </c>
      <c r="BF86" s="25">
        <f ca="1" t="shared" si="649"/>
        <v>20346.7104592271</v>
      </c>
      <c r="BG86" s="25">
        <f ca="1" t="shared" si="649"/>
        <v>17246.1573634581</v>
      </c>
      <c r="BH86" s="25">
        <f ca="1" t="shared" si="649"/>
        <v>18448.6284334098</v>
      </c>
      <c r="BI86" s="25">
        <f ca="1" t="shared" si="649"/>
        <v>18448.3459129079</v>
      </c>
      <c r="BJ86" s="25">
        <f ca="1" t="shared" si="502"/>
        <v>67573.4221539014</v>
      </c>
      <c r="BK86" s="25">
        <f ca="1" t="shared" si="503"/>
        <v>32829.1452929153</v>
      </c>
      <c r="BL86" s="25">
        <f ca="1" t="shared" si="504"/>
        <v>100402.567446817</v>
      </c>
      <c r="BM86" s="25">
        <f ca="1">BK86*'Ejercicio 3 - TIR'!$D$5</f>
        <v>16414.5726464577</v>
      </c>
      <c r="BN86" s="25">
        <f ca="1" t="shared" si="505"/>
        <v>83987.9948003591</v>
      </c>
      <c r="BO86" s="25">
        <f ca="1" t="shared" si="506"/>
        <v>37705.9774672439</v>
      </c>
      <c r="BP86" s="25">
        <f ca="1" t="shared" si="507"/>
        <v>-104029.117700759</v>
      </c>
      <c r="BQ86" s="25">
        <f ca="1" t="shared" ref="BQ86:BT86" si="650">BE86</f>
        <v>23166.9366078056</v>
      </c>
      <c r="BR86" s="25">
        <f ca="1" t="shared" si="650"/>
        <v>20346.7104592271</v>
      </c>
      <c r="BS86" s="25">
        <f ca="1" t="shared" si="650"/>
        <v>17246.1573634581</v>
      </c>
      <c r="BT86" s="25">
        <f ca="1" t="shared" si="650"/>
        <v>18448.6284334098</v>
      </c>
      <c r="BU86" s="25">
        <f ca="1" t="shared" si="509"/>
        <v>56154.3233801518</v>
      </c>
      <c r="BV86" s="27">
        <f ca="1" t="shared" si="510"/>
        <v>8.10560409024004</v>
      </c>
    </row>
    <row r="87" ht="15" customHeight="1" spans="1:74">
      <c r="A87" s="23">
        <v>86</v>
      </c>
      <c r="B87" s="24">
        <f ca="1" t="shared" ref="B87:F87" si="651">RAND()</f>
        <v>0.427422388834293</v>
      </c>
      <c r="C87" s="25">
        <f ca="1">IF(B87&lt;=('Ejercicio 3 - TIR'!$D$13-'Ejercicio 3 - TIR'!$C$13)/('Ejercicio 3 - TIR'!$E$13-'Ejercicio 3 - TIR'!$C$13),'Ejercicio 3 - TIR'!$C$13+SQRT(('Ejercicio 3 - TIR'!$E$13-'Ejercicio 3 - TIR'!$C$13)*('Ejercicio 3 - TIR'!$D$13-'Ejercicio 3 - TIR'!$C$13)*B87),'Ejercicio 3 - TIR'!$E$13-SQRT(('Ejercicio 3 - TIR'!$E$13-'Ejercicio 3 - TIR'!$C$13)*('Ejercicio 3 - TIR'!$E$13-'Ejercicio 3 - TIR'!$D$13)*(1-B87)))</f>
        <v>73787.5385856488</v>
      </c>
      <c r="D87" s="24">
        <f ca="1" t="shared" si="651"/>
        <v>0.681682554477512</v>
      </c>
      <c r="E87" s="25">
        <f ca="1">IF(D87&lt;=('Ejercicio 3 - TIR'!$D$14-'Ejercicio 3 - TIR'!$C$14)/('Ejercicio 3 - TIR'!$E$14-'Ejercicio 3 - TIR'!$C$14),'Ejercicio 3 - TIR'!$C$14+SQRT(('Ejercicio 3 - TIR'!$E$14-'Ejercicio 3 - TIR'!$C$14)*('Ejercicio 3 - TIR'!$D$14-'Ejercicio 3 - TIR'!$C$14)*D87),'Ejercicio 3 - TIR'!$E$14-SQRT(('Ejercicio 3 - TIR'!$E$14-'Ejercicio 3 - TIR'!$C$14)*('Ejercicio 3 - TIR'!$E$14-'Ejercicio 3 - TIR'!$D$14)*(1-D87)))</f>
        <v>33090.0349618559</v>
      </c>
      <c r="F87" s="24">
        <f ca="1" t="shared" si="651"/>
        <v>0.942877108998192</v>
      </c>
      <c r="G87" s="25">
        <f ca="1">IF(F87&lt;=('Ejercicio 3 - TIR'!$D$18-'Ejercicio 3 - TIR'!$C$18)/('Ejercicio 3 - TIR'!$E$18-'Ejercicio 3 - TIR'!$C$18),'Ejercicio 3 - TIR'!$C$18+SQRT(('Ejercicio 3 - TIR'!$E$18-'Ejercicio 3 - TIR'!$C$18)*('Ejercicio 3 - TIR'!$D$18-'Ejercicio 3 - TIR'!$C$18)*F87),'Ejercicio 3 - TIR'!$E$18-SQRT(('Ejercicio 3 - TIR'!$E$18-'Ejercicio 3 - TIR'!$C$18)*('Ejercicio 3 - TIR'!$E$18-'Ejercicio 3 - TIR'!$D$18)*(1-F87)))</f>
        <v>42930.1650246612</v>
      </c>
      <c r="H87" s="24">
        <f ca="1" t="shared" ref="H87:L87" si="652">RAND()</f>
        <v>0.540328050528025</v>
      </c>
      <c r="I87" s="25">
        <f ca="1">IF(H87&lt;=('Ejercicio 3 - TIR'!$D$18-'Ejercicio 3 - TIR'!$C$18)/('Ejercicio 3 - TIR'!$E$18-'Ejercicio 3 - TIR'!$C$18),'Ejercicio 3 - TIR'!$C$18+SQRT(('Ejercicio 3 - TIR'!$E$18-'Ejercicio 3 - TIR'!$C$18)*('Ejercicio 3 - TIR'!$D$18-'Ejercicio 3 - TIR'!$C$18)*H87),'Ejercicio 3 - TIR'!$E$18-SQRT(('Ejercicio 3 - TIR'!$E$18-'Ejercicio 3 - TIR'!$C$18)*('Ejercicio 3 - TIR'!$E$18-'Ejercicio 3 - TIR'!$D$18)*(1-H87)))</f>
        <v>39002.7333393367</v>
      </c>
      <c r="J87" s="24">
        <f ca="1" t="shared" si="652"/>
        <v>0.503982285108961</v>
      </c>
      <c r="K87" s="25">
        <f ca="1">IF(J87&lt;=('Ejercicio 3 - TIR'!$D$18-'Ejercicio 3 - TIR'!$C$18)/('Ejercicio 3 - TIR'!$E$18-'Ejercicio 3 - TIR'!$C$18),'Ejercicio 3 - TIR'!$C$18+SQRT(('Ejercicio 3 - TIR'!$E$18-'Ejercicio 3 - TIR'!$C$18)*('Ejercicio 3 - TIR'!$D$18-'Ejercicio 3 - TIR'!$C$18)*J87),'Ejercicio 3 - TIR'!$E$18-SQRT(('Ejercicio 3 - TIR'!$E$18-'Ejercicio 3 - TIR'!$C$18)*('Ejercicio 3 - TIR'!$E$18-'Ejercicio 3 - TIR'!$D$18)*(1-J87)))</f>
        <v>38694.6732409185</v>
      </c>
      <c r="L87" s="24">
        <f ca="1" t="shared" si="652"/>
        <v>0.4849968500066</v>
      </c>
      <c r="M87" s="25">
        <f ca="1">IF(L87&lt;=('Ejercicio 3 - TIR'!$D$18-'Ejercicio 3 - TIR'!$C$18)/('Ejercicio 3 - TIR'!$E$18-'Ejercicio 3 - TIR'!$C$18),'Ejercicio 3 - TIR'!$C$18+SQRT(('Ejercicio 3 - TIR'!$E$18-'Ejercicio 3 - TIR'!$C$18)*('Ejercicio 3 - TIR'!$D$18-'Ejercicio 3 - TIR'!$C$18)*L87),'Ejercicio 3 - TIR'!$E$18-SQRT(('Ejercicio 3 - TIR'!$E$18-'Ejercicio 3 - TIR'!$C$18)*('Ejercicio 3 - TIR'!$E$18-'Ejercicio 3 - TIR'!$D$18)*(1-L87)))</f>
        <v>38529.3333561885</v>
      </c>
      <c r="N87" s="24">
        <f ca="1" t="shared" ref="N87:R87" si="653">RAND()</f>
        <v>0.829976488078642</v>
      </c>
      <c r="O87" s="25">
        <f ca="1">IF(N87&lt;=('Ejercicio 3 - TIR'!$D$18-'Ejercicio 3 - TIR'!$C$18)/('Ejercicio 3 - TIR'!$E$18-'Ejercicio 3 - TIR'!$C$18),'Ejercicio 3 - TIR'!$C$18+SQRT(('Ejercicio 3 - TIR'!$E$18-'Ejercicio 3 - TIR'!$C$18)*('Ejercicio 3 - TIR'!$D$18-'Ejercicio 3 - TIR'!$C$18)*N87),'Ejercicio 3 - TIR'!$E$18-SQRT(('Ejercicio 3 - TIR'!$E$18-'Ejercicio 3 - TIR'!$C$18)*('Ejercicio 3 - TIR'!$E$18-'Ejercicio 3 - TIR'!$D$18)*(1-N87)))</f>
        <v>41429.0388697016</v>
      </c>
      <c r="P87" s="24">
        <f ca="1" t="shared" si="653"/>
        <v>0.42740344867625</v>
      </c>
      <c r="Q87" s="26">
        <f ca="1">IF(P87&lt;=('Ejercicio 3 - TIR'!$D$22-'Ejercicio 3 - TIR'!$C$22)/('Ejercicio 3 - TIR'!$E$22-'Ejercicio 3 - TIR'!$C$22),'Ejercicio 3 - TIR'!$C$22+SQRT(('Ejercicio 3 - TIR'!$E$22-'Ejercicio 3 - TIR'!$C$22)*('Ejercicio 3 - TIR'!$D$22-'Ejercicio 3 - TIR'!$C$22)*P87),'Ejercicio 3 - TIR'!$E$22-SQRT(('Ejercicio 3 - TIR'!$E$22-'Ejercicio 3 - TIR'!$C$22)*('Ejercicio 3 - TIR'!$E$22-'Ejercicio 3 - TIR'!$D$22)*(1-P87)))</f>
        <v>0.147736730297878</v>
      </c>
      <c r="R87" s="24">
        <f ca="1" t="shared" si="653"/>
        <v>0.409702357189972</v>
      </c>
      <c r="S87" s="26">
        <f ca="1">IF(R87&lt;=('Ejercicio 3 - TIR'!$D$23-'Ejercicio 3 - TIR'!$C$23)/('Ejercicio 3 - TIR'!$E$23-'Ejercicio 3 - TIR'!$C$23),'Ejercicio 3 - TIR'!$C$23+SQRT(('Ejercicio 3 - TIR'!$E$23-'Ejercicio 3 - TIR'!$C$23)*('Ejercicio 3 - TIR'!$D$23-'Ejercicio 3 - TIR'!$C$23)*R87),'Ejercicio 3 - TIR'!$E$23-SQRT(('Ejercicio 3 - TIR'!$E$23-'Ejercicio 3 - TIR'!$C$23)*('Ejercicio 3 - TIR'!$E$23-'Ejercicio 3 - TIR'!$D$23)*(1-R87)))</f>
        <v>0.14715629287922</v>
      </c>
      <c r="T87" s="24">
        <f ca="1" t="shared" ref="T87:X87" si="654">RAND()</f>
        <v>0.95919912961931</v>
      </c>
      <c r="U87" s="26">
        <f ca="1">IF(T87&lt;=('Ejercicio 3 - TIR'!$D$24-'Ejercicio 3 - TIR'!$C$24)/('Ejercicio 3 - TIR'!$E$24-'Ejercicio 3 - TIR'!$C$24),'Ejercicio 3 - TIR'!$C$24+SQRT(('Ejercicio 3 - TIR'!$E$24-'Ejercicio 3 - TIR'!$C$24)*('Ejercicio 3 - TIR'!$D$24-'Ejercicio 3 - TIR'!$C$24)*T87),'Ejercicio 3 - TIR'!$E$24-SQRT(('Ejercicio 3 - TIR'!$E$24-'Ejercicio 3 - TIR'!$C$24)*('Ejercicio 3 - TIR'!$E$24-'Ejercicio 3 - TIR'!$D$24)*(1-T87)))</f>
        <v>0.209311574621773</v>
      </c>
      <c r="V87" s="24">
        <f ca="1" t="shared" si="654"/>
        <v>0.312770372726528</v>
      </c>
      <c r="W87" s="26">
        <f ca="1">IF(V87&lt;=('Ejercicio 3 - TIR'!$D$25-'Ejercicio 3 - TIR'!$C$25)/('Ejercicio 3 - TIR'!$E$25-'Ejercicio 3 - TIR'!$C$25),'Ejercicio 3 - TIR'!$C$25+SQRT(('Ejercicio 3 - TIR'!$E$25-'Ejercicio 3 - TIR'!$C$25)*('Ejercicio 3 - TIR'!$D$25-'Ejercicio 3 - TIR'!$C$25)*V87),'Ejercicio 3 - TIR'!$E$25-SQRT(('Ejercicio 3 - TIR'!$E$25-'Ejercicio 3 - TIR'!$C$25)*('Ejercicio 3 - TIR'!$E$25-'Ejercicio 3 - TIR'!$D$25)*(1-V87)))</f>
        <v>0.200956104401698</v>
      </c>
      <c r="X87" s="24">
        <f ca="1" t="shared" si="654"/>
        <v>0.778498849390553</v>
      </c>
      <c r="Y87" s="26">
        <f ca="1">IF(X87&lt;=('Ejercicio 3 - TIR'!$D$26-'Ejercicio 3 - TIR'!$C$26)/('Ejercicio 3 - TIR'!$E$26-'Ejercicio 3 - TIR'!$C$26),'Ejercicio 3 - TIR'!$C$26+SQRT(('Ejercicio 3 - TIR'!$E$26-'Ejercicio 3 - TIR'!$C$26)*('Ejercicio 3 - TIR'!$D$26-'Ejercicio 3 - TIR'!$C$26)*X87),'Ejercicio 3 - TIR'!$E$26-SQRT(('Ejercicio 3 - TIR'!$E$26-'Ejercicio 3 - TIR'!$C$26)*('Ejercicio 3 - TIR'!$E$26-'Ejercicio 3 - TIR'!$D$26)*(1-X87)))</f>
        <v>0.245415231484207</v>
      </c>
      <c r="Z87" s="24">
        <f ca="1" t="shared" si="480"/>
        <v>1.14773673029788</v>
      </c>
      <c r="AA87" s="24">
        <f ca="1" t="shared" si="481"/>
        <v>1.31663341272983</v>
      </c>
      <c r="AB87" s="24">
        <f ca="1" t="shared" si="482"/>
        <v>1.59222002554795</v>
      </c>
      <c r="AC87" s="24">
        <f ca="1" t="shared" si="483"/>
        <v>1.91218635923244</v>
      </c>
      <c r="AD87" s="24">
        <f ca="1" t="shared" si="484"/>
        <v>2.38146601722441</v>
      </c>
      <c r="AE87" s="23">
        <f ca="1" t="shared" si="485"/>
        <v>4888.61357070708</v>
      </c>
      <c r="AF87" s="23">
        <f ca="1" t="shared" si="486"/>
        <v>5608.00382109138</v>
      </c>
      <c r="AG87" s="23">
        <f ca="1" t="shared" si="487"/>
        <v>6781.82393136893</v>
      </c>
      <c r="AH87" s="23">
        <f ca="1" t="shared" si="488"/>
        <v>8144.67284935504</v>
      </c>
      <c r="AI87" s="23">
        <f ca="1" t="shared" si="489"/>
        <v>10143.4996220426</v>
      </c>
      <c r="AJ87" s="25">
        <f ca="1" t="shared" si="490"/>
        <v>49272.527236553</v>
      </c>
      <c r="AK87" s="25">
        <f ca="1" t="shared" si="491"/>
        <v>51352.3019023624</v>
      </c>
      <c r="AL87" s="25">
        <f ca="1" t="shared" si="492"/>
        <v>61610.4336162248</v>
      </c>
      <c r="AM87" s="25">
        <f ca="1" t="shared" si="493"/>
        <v>73675.2656740231</v>
      </c>
      <c r="AN87" s="25">
        <f ca="1" t="shared" si="494"/>
        <v>98661.8481944636</v>
      </c>
      <c r="AO87" s="25">
        <f ca="1">C87/'Ejercicio 3 - TIR'!$D$7</f>
        <v>14757.5077171298</v>
      </c>
      <c r="AP87" s="25">
        <f ca="1" t="shared" si="495"/>
        <v>34515.0195194233</v>
      </c>
      <c r="AQ87" s="25">
        <f ca="1" t="shared" si="496"/>
        <v>36594.7941852326</v>
      </c>
      <c r="AR87" s="25">
        <f ca="1" t="shared" si="497"/>
        <v>46852.9258990951</v>
      </c>
      <c r="AS87" s="25">
        <f ca="1" t="shared" si="498"/>
        <v>58917.7579568933</v>
      </c>
      <c r="AT87" s="25">
        <f ca="1" t="shared" si="499"/>
        <v>83904.3404773338</v>
      </c>
      <c r="AU87" s="25">
        <f ca="1">AP87*'Ejercicio 3 - TIR'!$D$5</f>
        <v>17257.5097597116</v>
      </c>
      <c r="AV87" s="25">
        <f ca="1">AQ87*'Ejercicio 3 - TIR'!$D$5</f>
        <v>18297.3970926163</v>
      </c>
      <c r="AW87" s="25">
        <f ca="1">AR87*'Ejercicio 3 - TIR'!$D$5</f>
        <v>23426.4629495475</v>
      </c>
      <c r="AX87" s="25">
        <f ca="1">AS87*'Ejercicio 3 - TIR'!$D$5</f>
        <v>29458.8789784466</v>
      </c>
      <c r="AY87" s="25">
        <f ca="1">AT87*'Ejercicio 3 - TIR'!$D$5</f>
        <v>41952.1702386669</v>
      </c>
      <c r="AZ87" s="25">
        <f ca="1" t="shared" ref="AZ87:BD87" si="655">AJ87-AU87-AE87</f>
        <v>27126.4039061343</v>
      </c>
      <c r="BA87" s="25">
        <f ca="1" t="shared" si="655"/>
        <v>27446.9009886547</v>
      </c>
      <c r="BB87" s="25">
        <f ca="1" t="shared" si="655"/>
        <v>31402.1467353084</v>
      </c>
      <c r="BC87" s="25">
        <f ca="1" t="shared" si="655"/>
        <v>36071.7138462214</v>
      </c>
      <c r="BD87" s="25">
        <f ca="1" t="shared" si="655"/>
        <v>46566.178333754</v>
      </c>
      <c r="BE87" s="25">
        <f ca="1" t="shared" ref="BE87:BI87" si="656">AZ87/Z87</f>
        <v>23634.6918156867</v>
      </c>
      <c r="BF87" s="25">
        <f ca="1" t="shared" si="656"/>
        <v>20846.2740830402</v>
      </c>
      <c r="BG87" s="25">
        <f ca="1" t="shared" si="656"/>
        <v>19722.2407904973</v>
      </c>
      <c r="BH87" s="25">
        <f ca="1" t="shared" si="656"/>
        <v>18864.1204723899</v>
      </c>
      <c r="BI87" s="25">
        <f ca="1" t="shared" si="656"/>
        <v>19553.5766611638</v>
      </c>
      <c r="BJ87" s="25">
        <f ca="1" t="shared" si="502"/>
        <v>78802.7937704275</v>
      </c>
      <c r="BK87" s="25">
        <f ca="1" t="shared" si="503"/>
        <v>35144.5031272715</v>
      </c>
      <c r="BL87" s="25">
        <f ca="1" t="shared" si="504"/>
        <v>113947.296897699</v>
      </c>
      <c r="BM87" s="25">
        <f ca="1">BK87*'Ejercicio 3 - TIR'!$D$5</f>
        <v>17572.2515636358</v>
      </c>
      <c r="BN87" s="25">
        <f ca="1" t="shared" si="505"/>
        <v>96375.0453340633</v>
      </c>
      <c r="BO87" s="25">
        <f ca="1" t="shared" si="506"/>
        <v>40468.7888204208</v>
      </c>
      <c r="BP87" s="25">
        <f ca="1" t="shared" si="507"/>
        <v>-106877.573547505</v>
      </c>
      <c r="BQ87" s="25">
        <f ca="1" t="shared" ref="BQ87:BT87" si="657">BE87</f>
        <v>23634.6918156867</v>
      </c>
      <c r="BR87" s="25">
        <f ca="1" t="shared" si="657"/>
        <v>20846.2740830402</v>
      </c>
      <c r="BS87" s="25">
        <f ca="1" t="shared" si="657"/>
        <v>19722.2407904973</v>
      </c>
      <c r="BT87" s="25">
        <f ca="1" t="shared" si="657"/>
        <v>18864.1204723899</v>
      </c>
      <c r="BU87" s="25">
        <f ca="1" t="shared" si="509"/>
        <v>60022.3654815847</v>
      </c>
      <c r="BV87" s="27">
        <f ca="1" t="shared" si="510"/>
        <v>8.98601283236902</v>
      </c>
    </row>
    <row r="88" ht="15" customHeight="1" spans="1:74">
      <c r="A88" s="23">
        <v>87</v>
      </c>
      <c r="B88" s="24">
        <f ca="1" t="shared" ref="B88:F88" si="658">RAND()</f>
        <v>0.798048821042959</v>
      </c>
      <c r="C88" s="25">
        <f ca="1">IF(B88&lt;=('Ejercicio 3 - TIR'!$D$13-'Ejercicio 3 - TIR'!$C$13)/('Ejercicio 3 - TIR'!$E$13-'Ejercicio 3 - TIR'!$C$13),'Ejercicio 3 - TIR'!$C$13+SQRT(('Ejercicio 3 - TIR'!$E$13-'Ejercicio 3 - TIR'!$C$13)*('Ejercicio 3 - TIR'!$D$13-'Ejercicio 3 - TIR'!$C$13)*B88),'Ejercicio 3 - TIR'!$E$13-SQRT(('Ejercicio 3 - TIR'!$E$13-'Ejercicio 3 - TIR'!$C$13)*('Ejercicio 3 - TIR'!$E$13-'Ejercicio 3 - TIR'!$D$13)*(1-B88)))</f>
        <v>84432.6811959012</v>
      </c>
      <c r="D88" s="24">
        <f ca="1" t="shared" si="658"/>
        <v>0.652377226123166</v>
      </c>
      <c r="E88" s="25">
        <f ca="1">IF(D88&lt;=('Ejercicio 3 - TIR'!$D$14-'Ejercicio 3 - TIR'!$C$14)/('Ejercicio 3 - TIR'!$E$14-'Ejercicio 3 - TIR'!$C$14),'Ejercicio 3 - TIR'!$C$14+SQRT(('Ejercicio 3 - TIR'!$E$14-'Ejercicio 3 - TIR'!$C$14)*('Ejercicio 3 - TIR'!$D$14-'Ejercicio 3 - TIR'!$C$14)*D88),'Ejercicio 3 - TIR'!$E$14-SQRT(('Ejercicio 3 - TIR'!$E$14-'Ejercicio 3 - TIR'!$C$14)*('Ejercicio 3 - TIR'!$E$14-'Ejercicio 3 - TIR'!$D$14)*(1-D88)))</f>
        <v>32778.9601800347</v>
      </c>
      <c r="F88" s="24">
        <f ca="1" t="shared" si="658"/>
        <v>0.0726745526576218</v>
      </c>
      <c r="G88" s="25">
        <f ca="1">IF(F88&lt;=('Ejercicio 3 - TIR'!$D$18-'Ejercicio 3 - TIR'!$C$18)/('Ejercicio 3 - TIR'!$E$18-'Ejercicio 3 - TIR'!$C$18),'Ejercicio 3 - TIR'!$C$18+SQRT(('Ejercicio 3 - TIR'!$E$18-'Ejercicio 3 - TIR'!$C$18)*('Ejercicio 3 - TIR'!$D$18-'Ejercicio 3 - TIR'!$C$18)*F88),'Ejercicio 3 - TIR'!$E$18-SQRT(('Ejercicio 3 - TIR'!$E$18-'Ejercicio 3 - TIR'!$C$18)*('Ejercicio 3 - TIR'!$E$18-'Ejercicio 3 - TIR'!$D$18)*(1-F88)))</f>
        <v>33301.6939438178</v>
      </c>
      <c r="H88" s="24">
        <f ca="1" t="shared" ref="H88:L88" si="659">RAND()</f>
        <v>0.282599894431793</v>
      </c>
      <c r="I88" s="25">
        <f ca="1">IF(H88&lt;=('Ejercicio 3 - TIR'!$D$18-'Ejercicio 3 - TIR'!$C$18)/('Ejercicio 3 - TIR'!$E$18-'Ejercicio 3 - TIR'!$C$18),'Ejercicio 3 - TIR'!$C$18+SQRT(('Ejercicio 3 - TIR'!$E$18-'Ejercicio 3 - TIR'!$C$18)*('Ejercicio 3 - TIR'!$D$18-'Ejercicio 3 - TIR'!$C$18)*H88),'Ejercicio 3 - TIR'!$E$18-SQRT(('Ejercicio 3 - TIR'!$E$18-'Ejercicio 3 - TIR'!$C$18)*('Ejercicio 3 - TIR'!$E$18-'Ejercicio 3 - TIR'!$D$18)*(1-H88)))</f>
        <v>36510.7591081815</v>
      </c>
      <c r="J88" s="24">
        <f ca="1" t="shared" si="659"/>
        <v>0.706056797846544</v>
      </c>
      <c r="K88" s="25">
        <f ca="1">IF(J88&lt;=('Ejercicio 3 - TIR'!$D$18-'Ejercicio 3 - TIR'!$C$18)/('Ejercicio 3 - TIR'!$E$18-'Ejercicio 3 - TIR'!$C$18),'Ejercicio 3 - TIR'!$C$18+SQRT(('Ejercicio 3 - TIR'!$E$18-'Ejercicio 3 - TIR'!$C$18)*('Ejercicio 3 - TIR'!$D$18-'Ejercicio 3 - TIR'!$C$18)*J88),'Ejercicio 3 - TIR'!$E$18-SQRT(('Ejercicio 3 - TIR'!$E$18-'Ejercicio 3 - TIR'!$C$18)*('Ejercicio 3 - TIR'!$E$18-'Ejercicio 3 - TIR'!$D$18)*(1-J88)))</f>
        <v>40304.7108543233</v>
      </c>
      <c r="L88" s="24">
        <f ca="1" t="shared" si="659"/>
        <v>0.541634623700672</v>
      </c>
      <c r="M88" s="25">
        <f ca="1">IF(L88&lt;=('Ejercicio 3 - TIR'!$D$18-'Ejercicio 3 - TIR'!$C$18)/('Ejercicio 3 - TIR'!$E$18-'Ejercicio 3 - TIR'!$C$18),'Ejercicio 3 - TIR'!$C$18+SQRT(('Ejercicio 3 - TIR'!$E$18-'Ejercicio 3 - TIR'!$C$18)*('Ejercicio 3 - TIR'!$D$18-'Ejercicio 3 - TIR'!$C$18)*L88),'Ejercicio 3 - TIR'!$E$18-SQRT(('Ejercicio 3 - TIR'!$E$18-'Ejercicio 3 - TIR'!$C$18)*('Ejercicio 3 - TIR'!$E$18-'Ejercicio 3 - TIR'!$D$18)*(1-L88)))</f>
        <v>39013.611571124</v>
      </c>
      <c r="N88" s="24">
        <f ca="1" t="shared" ref="N88:R88" si="660">RAND()</f>
        <v>0.67443701920474</v>
      </c>
      <c r="O88" s="25">
        <f ca="1">IF(N88&lt;=('Ejercicio 3 - TIR'!$D$18-'Ejercicio 3 - TIR'!$C$18)/('Ejercicio 3 - TIR'!$E$18-'Ejercicio 3 - TIR'!$C$18),'Ejercicio 3 - TIR'!$C$18+SQRT(('Ejercicio 3 - TIR'!$E$18-'Ejercicio 3 - TIR'!$C$18)*('Ejercicio 3 - TIR'!$D$18-'Ejercicio 3 - TIR'!$C$18)*N88),'Ejercicio 3 - TIR'!$E$18-SQRT(('Ejercicio 3 - TIR'!$E$18-'Ejercicio 3 - TIR'!$C$18)*('Ejercicio 3 - TIR'!$E$18-'Ejercicio 3 - TIR'!$D$18)*(1-N88)))</f>
        <v>40058.6212895949</v>
      </c>
      <c r="P88" s="24">
        <f ca="1" t="shared" si="660"/>
        <v>0.454731538853368</v>
      </c>
      <c r="Q88" s="26">
        <f ca="1">IF(P88&lt;=('Ejercicio 3 - TIR'!$D$22-'Ejercicio 3 - TIR'!$C$22)/('Ejercicio 3 - TIR'!$E$22-'Ejercicio 3 - TIR'!$C$22),'Ejercicio 3 - TIR'!$C$22+SQRT(('Ejercicio 3 - TIR'!$E$22-'Ejercicio 3 - TIR'!$C$22)*('Ejercicio 3 - TIR'!$D$22-'Ejercicio 3 - TIR'!$C$22)*P88),'Ejercicio 3 - TIR'!$E$22-SQRT(('Ejercicio 3 - TIR'!$E$22-'Ejercicio 3 - TIR'!$C$22)*('Ejercicio 3 - TIR'!$E$22-'Ejercicio 3 - TIR'!$D$22)*(1-P88)))</f>
        <v>0.148609732084311</v>
      </c>
      <c r="R88" s="24">
        <f ca="1" t="shared" si="660"/>
        <v>0.59489258314086</v>
      </c>
      <c r="S88" s="26">
        <f ca="1">IF(R88&lt;=('Ejercicio 3 - TIR'!$D$23-'Ejercicio 3 - TIR'!$C$23)/('Ejercicio 3 - TIR'!$E$23-'Ejercicio 3 - TIR'!$C$23),'Ejercicio 3 - TIR'!$C$23+SQRT(('Ejercicio 3 - TIR'!$E$23-'Ejercicio 3 - TIR'!$C$23)*('Ejercicio 3 - TIR'!$D$23-'Ejercicio 3 - TIR'!$C$23)*R88),'Ejercicio 3 - TIR'!$E$23-SQRT(('Ejercicio 3 - TIR'!$E$23-'Ejercicio 3 - TIR'!$C$23)*('Ejercicio 3 - TIR'!$E$23-'Ejercicio 3 - TIR'!$D$23)*(1-R88)))</f>
        <v>0.152996419675412</v>
      </c>
      <c r="T88" s="24">
        <f ca="1" t="shared" ref="T88:X88" si="661">RAND()</f>
        <v>0.209388957087898</v>
      </c>
      <c r="U88" s="26">
        <f ca="1">IF(T88&lt;=('Ejercicio 3 - TIR'!$D$24-'Ejercicio 3 - TIR'!$C$24)/('Ejercicio 3 - TIR'!$E$24-'Ejercicio 3 - TIR'!$C$24),'Ejercicio 3 - TIR'!$C$24+SQRT(('Ejercicio 3 - TIR'!$E$24-'Ejercicio 3 - TIR'!$C$24)*('Ejercicio 3 - TIR'!$D$24-'Ejercicio 3 - TIR'!$C$24)*T88),'Ejercicio 3 - TIR'!$E$24-SQRT(('Ejercicio 3 - TIR'!$E$24-'Ejercicio 3 - TIR'!$C$24)*('Ejercicio 3 - TIR'!$E$24-'Ejercicio 3 - TIR'!$D$24)*(1-T88)))</f>
        <v>0.170969425597393</v>
      </c>
      <c r="V88" s="24">
        <f ca="1" t="shared" si="661"/>
        <v>0.714046864161651</v>
      </c>
      <c r="W88" s="26">
        <f ca="1">IF(V88&lt;=('Ejercicio 3 - TIR'!$D$25-'Ejercicio 3 - TIR'!$C$25)/('Ejercicio 3 - TIR'!$E$25-'Ejercicio 3 - TIR'!$C$25),'Ejercicio 3 - TIR'!$C$25+SQRT(('Ejercicio 3 - TIR'!$E$25-'Ejercicio 3 - TIR'!$C$25)*('Ejercicio 3 - TIR'!$D$25-'Ejercicio 3 - TIR'!$C$25)*V88),'Ejercicio 3 - TIR'!$E$25-SQRT(('Ejercicio 3 - TIR'!$E$25-'Ejercicio 3 - TIR'!$C$25)*('Ejercicio 3 - TIR'!$E$25-'Ejercicio 3 - TIR'!$D$25)*(1-V88)))</f>
        <v>0.218364008227428</v>
      </c>
      <c r="X88" s="24">
        <f ca="1" t="shared" si="661"/>
        <v>0.63221112476011</v>
      </c>
      <c r="Y88" s="26">
        <f ca="1">IF(X88&lt;=('Ejercicio 3 - TIR'!$D$26-'Ejercicio 3 - TIR'!$C$26)/('Ejercicio 3 - TIR'!$E$26-'Ejercicio 3 - TIR'!$C$26),'Ejercicio 3 - TIR'!$C$26+SQRT(('Ejercicio 3 - TIR'!$E$26-'Ejercicio 3 - TIR'!$C$26)*('Ejercicio 3 - TIR'!$D$26-'Ejercicio 3 - TIR'!$C$26)*X88),'Ejercicio 3 - TIR'!$E$26-SQRT(('Ejercicio 3 - TIR'!$E$26-'Ejercicio 3 - TIR'!$C$26)*('Ejercicio 3 - TIR'!$E$26-'Ejercicio 3 - TIR'!$D$26)*(1-X88)))</f>
        <v>0.235434767741036</v>
      </c>
      <c r="Z88" s="24">
        <f ca="1" t="shared" si="480"/>
        <v>1.14860973208431</v>
      </c>
      <c r="AA88" s="24">
        <f ca="1" t="shared" si="481"/>
        <v>1.32434290869755</v>
      </c>
      <c r="AB88" s="24">
        <f ca="1" t="shared" si="482"/>
        <v>1.55076505509155</v>
      </c>
      <c r="AC88" s="24">
        <f ca="1" t="shared" si="483"/>
        <v>1.88939632834036</v>
      </c>
      <c r="AD88" s="24">
        <f ca="1" t="shared" si="484"/>
        <v>2.33422591407394</v>
      </c>
      <c r="AE88" s="23">
        <f ca="1" t="shared" si="485"/>
        <v>4871.27249035725</v>
      </c>
      <c r="AF88" s="23">
        <f ca="1" t="shared" si="486"/>
        <v>5616.55974064525</v>
      </c>
      <c r="AG88" s="23">
        <f ca="1" t="shared" si="487"/>
        <v>6576.8197333368</v>
      </c>
      <c r="AH88" s="23">
        <f ca="1" t="shared" si="488"/>
        <v>8012.96045169747</v>
      </c>
      <c r="AI88" s="23">
        <f ca="1" t="shared" si="489"/>
        <v>9899.48993456098</v>
      </c>
      <c r="AJ88" s="25">
        <f ca="1" t="shared" si="490"/>
        <v>38250.6497587623</v>
      </c>
      <c r="AK88" s="25">
        <f ca="1" t="shared" si="491"/>
        <v>48352.7649160845</v>
      </c>
      <c r="AL88" s="25">
        <f ca="1" t="shared" si="492"/>
        <v>62503.1371484535</v>
      </c>
      <c r="AM88" s="25">
        <f ca="1" t="shared" si="493"/>
        <v>73712.1744577788</v>
      </c>
      <c r="AN88" s="25">
        <f ca="1" t="shared" si="494"/>
        <v>93505.8718962466</v>
      </c>
      <c r="AO88" s="25">
        <f ca="1">C88/'Ejercicio 3 - TIR'!$D$7</f>
        <v>16886.5362391802</v>
      </c>
      <c r="AP88" s="25">
        <f ca="1" t="shared" si="495"/>
        <v>21364.1135195821</v>
      </c>
      <c r="AQ88" s="25">
        <f ca="1" t="shared" si="496"/>
        <v>31466.2286769043</v>
      </c>
      <c r="AR88" s="25">
        <f ca="1" t="shared" si="497"/>
        <v>45616.6009092733</v>
      </c>
      <c r="AS88" s="25">
        <f ca="1" t="shared" si="498"/>
        <v>56825.6382185986</v>
      </c>
      <c r="AT88" s="25">
        <f ca="1" t="shared" si="499"/>
        <v>76619.3356570664</v>
      </c>
      <c r="AU88" s="25">
        <f ca="1">AP88*'Ejercicio 3 - TIR'!$D$5</f>
        <v>10682.056759791</v>
      </c>
      <c r="AV88" s="25">
        <f ca="1">AQ88*'Ejercicio 3 - TIR'!$D$5</f>
        <v>15733.1143384522</v>
      </c>
      <c r="AW88" s="25">
        <f ca="1">AR88*'Ejercicio 3 - TIR'!$D$5</f>
        <v>22808.3004546366</v>
      </c>
      <c r="AX88" s="25">
        <f ca="1">AS88*'Ejercicio 3 - TIR'!$D$5</f>
        <v>28412.8191092993</v>
      </c>
      <c r="AY88" s="25">
        <f ca="1">AT88*'Ejercicio 3 - TIR'!$D$5</f>
        <v>38309.6678285332</v>
      </c>
      <c r="AZ88" s="25">
        <f ca="1" t="shared" ref="AZ88:BD88" si="662">AJ88-AU88-AE88</f>
        <v>22697.320508614</v>
      </c>
      <c r="BA88" s="25">
        <f ca="1" t="shared" si="662"/>
        <v>27003.0908369871</v>
      </c>
      <c r="BB88" s="25">
        <f ca="1" t="shared" si="662"/>
        <v>33118.0169604801</v>
      </c>
      <c r="BC88" s="25">
        <f ca="1" t="shared" si="662"/>
        <v>37286.3948967821</v>
      </c>
      <c r="BD88" s="25">
        <f ca="1" t="shared" si="662"/>
        <v>45296.7141331525</v>
      </c>
      <c r="BE88" s="25">
        <f ca="1" t="shared" ref="BE88:BI88" si="663">AZ88/Z88</f>
        <v>19760.6897056554</v>
      </c>
      <c r="BF88" s="25">
        <f ca="1" t="shared" si="663"/>
        <v>20389.8028672528</v>
      </c>
      <c r="BG88" s="25">
        <f ca="1" t="shared" si="663"/>
        <v>21355.9216154281</v>
      </c>
      <c r="BH88" s="25">
        <f ca="1" t="shared" si="663"/>
        <v>19734.5545439554</v>
      </c>
      <c r="BI88" s="25">
        <f ca="1" t="shared" si="663"/>
        <v>19405.4542279054</v>
      </c>
      <c r="BJ88" s="25">
        <f ca="1" t="shared" si="502"/>
        <v>76513.4982886348</v>
      </c>
      <c r="BK88" s="25">
        <f ca="1" t="shared" si="503"/>
        <v>39416.9904884432</v>
      </c>
      <c r="BL88" s="25">
        <f ca="1" t="shared" si="504"/>
        <v>115930.488777078</v>
      </c>
      <c r="BM88" s="25">
        <f ca="1">BK88*'Ejercicio 3 - TIR'!$D$5</f>
        <v>19708.4952442216</v>
      </c>
      <c r="BN88" s="25">
        <f ca="1" t="shared" si="505"/>
        <v>96221.9935328564</v>
      </c>
      <c r="BO88" s="25">
        <f ca="1" t="shared" si="506"/>
        <v>41222.2282996248</v>
      </c>
      <c r="BP88" s="25">
        <f ca="1" t="shared" si="507"/>
        <v>-117211.641375936</v>
      </c>
      <c r="BQ88" s="25">
        <f ca="1" t="shared" ref="BQ88:BT88" si="664">BE88</f>
        <v>19760.6897056554</v>
      </c>
      <c r="BR88" s="25">
        <f ca="1" t="shared" si="664"/>
        <v>20389.8028672528</v>
      </c>
      <c r="BS88" s="25">
        <f ca="1" t="shared" si="664"/>
        <v>21355.9216154281</v>
      </c>
      <c r="BT88" s="25">
        <f ca="1" t="shared" si="664"/>
        <v>19734.5545439554</v>
      </c>
      <c r="BU88" s="25">
        <f ca="1" t="shared" si="509"/>
        <v>60627.6825275301</v>
      </c>
      <c r="BV88" s="27">
        <f ca="1" t="shared" si="510"/>
        <v>5.58954789789072</v>
      </c>
    </row>
    <row r="89" ht="15" customHeight="1" spans="1:74">
      <c r="A89" s="23">
        <v>88</v>
      </c>
      <c r="B89" s="24">
        <f ca="1" t="shared" ref="B89:F89" si="665">RAND()</f>
        <v>0.633555989542311</v>
      </c>
      <c r="C89" s="25">
        <f ca="1">IF(B89&lt;=('Ejercicio 3 - TIR'!$D$13-'Ejercicio 3 - TIR'!$C$13)/('Ejercicio 3 - TIR'!$E$13-'Ejercicio 3 - TIR'!$C$13),'Ejercicio 3 - TIR'!$C$13+SQRT(('Ejercicio 3 - TIR'!$E$13-'Ejercicio 3 - TIR'!$C$13)*('Ejercicio 3 - TIR'!$D$13-'Ejercicio 3 - TIR'!$C$13)*B89),'Ejercicio 3 - TIR'!$E$13-SQRT(('Ejercicio 3 - TIR'!$E$13-'Ejercicio 3 - TIR'!$C$13)*('Ejercicio 3 - TIR'!$E$13-'Ejercicio 3 - TIR'!$D$13)*(1-B89)))</f>
        <v>79030.1928347153</v>
      </c>
      <c r="D89" s="24">
        <f ca="1" t="shared" si="665"/>
        <v>0.896252812914977</v>
      </c>
      <c r="E89" s="25">
        <f ca="1">IF(D89&lt;=('Ejercicio 3 - TIR'!$D$14-'Ejercicio 3 - TIR'!$C$14)/('Ejercicio 3 - TIR'!$E$14-'Ejercicio 3 - TIR'!$C$14),'Ejercicio 3 - TIR'!$C$14+SQRT(('Ejercicio 3 - TIR'!$E$14-'Ejercicio 3 - TIR'!$C$14)*('Ejercicio 3 - TIR'!$D$14-'Ejercicio 3 - TIR'!$C$14)*D89),'Ejercicio 3 - TIR'!$E$14-SQRT(('Ejercicio 3 - TIR'!$E$14-'Ejercicio 3 - TIR'!$C$14)*('Ejercicio 3 - TIR'!$E$14-'Ejercicio 3 - TIR'!$D$14)*(1-D89)))</f>
        <v>36055.1200192207</v>
      </c>
      <c r="F89" s="24">
        <f ca="1" t="shared" si="665"/>
        <v>0.0518745035693107</v>
      </c>
      <c r="G89" s="25">
        <f ca="1">IF(F89&lt;=('Ejercicio 3 - TIR'!$D$18-'Ejercicio 3 - TIR'!$C$18)/('Ejercicio 3 - TIR'!$E$18-'Ejercicio 3 - TIR'!$C$18),'Ejercicio 3 - TIR'!$C$18+SQRT(('Ejercicio 3 - TIR'!$E$18-'Ejercicio 3 - TIR'!$C$18)*('Ejercicio 3 - TIR'!$D$18-'Ejercicio 3 - TIR'!$C$18)*F89),'Ejercicio 3 - TIR'!$E$18-SQRT(('Ejercicio 3 - TIR'!$E$18-'Ejercicio 3 - TIR'!$C$18)*('Ejercicio 3 - TIR'!$E$18-'Ejercicio 3 - TIR'!$D$18)*(1-F89)))</f>
        <v>32789.4758531661</v>
      </c>
      <c r="H89" s="24">
        <f ca="1" t="shared" ref="H89:L89" si="666">RAND()</f>
        <v>0.188410213189785</v>
      </c>
      <c r="I89" s="25">
        <f ca="1">IF(H89&lt;=('Ejercicio 3 - TIR'!$D$18-'Ejercicio 3 - TIR'!$C$18)/('Ejercicio 3 - TIR'!$E$18-'Ejercicio 3 - TIR'!$C$18),'Ejercicio 3 - TIR'!$C$18+SQRT(('Ejercicio 3 - TIR'!$E$18-'Ejercicio 3 - TIR'!$C$18)*('Ejercicio 3 - TIR'!$D$18-'Ejercicio 3 - TIR'!$C$18)*H89),'Ejercicio 3 - TIR'!$E$18-SQRT(('Ejercicio 3 - TIR'!$E$18-'Ejercicio 3 - TIR'!$C$18)*('Ejercicio 3 - TIR'!$E$18-'Ejercicio 3 - TIR'!$D$18)*(1-H89)))</f>
        <v>35316.157632959</v>
      </c>
      <c r="J89" s="24">
        <f ca="1" t="shared" si="666"/>
        <v>0.459424992213183</v>
      </c>
      <c r="K89" s="25">
        <f ca="1">IF(J89&lt;=('Ejercicio 3 - TIR'!$D$18-'Ejercicio 3 - TIR'!$C$18)/('Ejercicio 3 - TIR'!$E$18-'Ejercicio 3 - TIR'!$C$18),'Ejercicio 3 - TIR'!$C$18+SQRT(('Ejercicio 3 - TIR'!$E$18-'Ejercicio 3 - TIR'!$C$18)*('Ejercicio 3 - TIR'!$D$18-'Ejercicio 3 - TIR'!$C$18)*J89),'Ejercicio 3 - TIR'!$E$18-SQRT(('Ejercicio 3 - TIR'!$E$18-'Ejercicio 3 - TIR'!$C$18)*('Ejercicio 3 - TIR'!$E$18-'Ejercicio 3 - TIR'!$D$18)*(1-J89)))</f>
        <v>38301.4305292508</v>
      </c>
      <c r="L89" s="24">
        <f ca="1" t="shared" si="666"/>
        <v>0.487746799594744</v>
      </c>
      <c r="M89" s="25">
        <f ca="1">IF(L89&lt;=('Ejercicio 3 - TIR'!$D$18-'Ejercicio 3 - TIR'!$C$18)/('Ejercicio 3 - TIR'!$E$18-'Ejercicio 3 - TIR'!$C$18),'Ejercicio 3 - TIR'!$C$18+SQRT(('Ejercicio 3 - TIR'!$E$18-'Ejercicio 3 - TIR'!$C$18)*('Ejercicio 3 - TIR'!$D$18-'Ejercicio 3 - TIR'!$C$18)*L89),'Ejercicio 3 - TIR'!$E$18-SQRT(('Ejercicio 3 - TIR'!$E$18-'Ejercicio 3 - TIR'!$C$18)*('Ejercicio 3 - TIR'!$E$18-'Ejercicio 3 - TIR'!$D$18)*(1-L89)))</f>
        <v>38553.4799899931</v>
      </c>
      <c r="N89" s="24">
        <f ca="1" t="shared" ref="N89:R89" si="667">RAND()</f>
        <v>0.722468460402356</v>
      </c>
      <c r="O89" s="25">
        <f ca="1">IF(N89&lt;=('Ejercicio 3 - TIR'!$D$18-'Ejercicio 3 - TIR'!$C$18)/('Ejercicio 3 - TIR'!$E$18-'Ejercicio 3 - TIR'!$C$18),'Ejercicio 3 - TIR'!$C$18+SQRT(('Ejercicio 3 - TIR'!$E$18-'Ejercicio 3 - TIR'!$C$18)*('Ejercicio 3 - TIR'!$D$18-'Ejercicio 3 - TIR'!$C$18)*N89),'Ejercicio 3 - TIR'!$E$18-SQRT(('Ejercicio 3 - TIR'!$E$18-'Ejercicio 3 - TIR'!$C$18)*('Ejercicio 3 - TIR'!$E$18-'Ejercicio 3 - TIR'!$D$18)*(1-N89)))</f>
        <v>40437.6688557467</v>
      </c>
      <c r="P89" s="24">
        <f ca="1" t="shared" si="667"/>
        <v>0.879818031002693</v>
      </c>
      <c r="Q89" s="26">
        <f ca="1">IF(P89&lt;=('Ejercicio 3 - TIR'!$D$22-'Ejercicio 3 - TIR'!$C$22)/('Ejercicio 3 - TIR'!$E$22-'Ejercicio 3 - TIR'!$C$22),'Ejercicio 3 - TIR'!$C$22+SQRT(('Ejercicio 3 - TIR'!$E$22-'Ejercicio 3 - TIR'!$C$22)*('Ejercicio 3 - TIR'!$D$22-'Ejercicio 3 - TIR'!$C$22)*P89),'Ejercicio 3 - TIR'!$E$22-SQRT(('Ejercicio 3 - TIR'!$E$22-'Ejercicio 3 - TIR'!$C$22)*('Ejercicio 3 - TIR'!$E$22-'Ejercicio 3 - TIR'!$D$22)*(1-P89)))</f>
        <v>0.165291922484731</v>
      </c>
      <c r="R89" s="24">
        <f ca="1" t="shared" si="667"/>
        <v>0.564964085270081</v>
      </c>
      <c r="S89" s="26">
        <f ca="1">IF(R89&lt;=('Ejercicio 3 - TIR'!$D$23-'Ejercicio 3 - TIR'!$C$23)/('Ejercicio 3 - TIR'!$E$23-'Ejercicio 3 - TIR'!$C$23),'Ejercicio 3 - TIR'!$C$23+SQRT(('Ejercicio 3 - TIR'!$E$23-'Ejercicio 3 - TIR'!$C$23)*('Ejercicio 3 - TIR'!$D$23-'Ejercicio 3 - TIR'!$C$23)*R89),'Ejercicio 3 - TIR'!$E$23-SQRT(('Ejercicio 3 - TIR'!$E$23-'Ejercicio 3 - TIR'!$C$23)*('Ejercicio 3 - TIR'!$E$23-'Ejercicio 3 - TIR'!$D$23)*(1-R89)))</f>
        <v>0.152016707725611</v>
      </c>
      <c r="T89" s="24">
        <f ca="1" t="shared" ref="T89:X89" si="668">RAND()</f>
        <v>0.732011726554909</v>
      </c>
      <c r="U89" s="26">
        <f ca="1">IF(T89&lt;=('Ejercicio 3 - TIR'!$D$24-'Ejercicio 3 - TIR'!$C$24)/('Ejercicio 3 - TIR'!$E$24-'Ejercicio 3 - TIR'!$C$24),'Ejercicio 3 - TIR'!$C$24+SQRT(('Ejercicio 3 - TIR'!$E$24-'Ejercicio 3 - TIR'!$C$24)*('Ejercicio 3 - TIR'!$D$24-'Ejercicio 3 - TIR'!$C$24)*T89),'Ejercicio 3 - TIR'!$E$24-SQRT(('Ejercicio 3 - TIR'!$E$24-'Ejercicio 3 - TIR'!$C$24)*('Ejercicio 3 - TIR'!$E$24-'Ejercicio 3 - TIR'!$D$24)*(1-T89)))</f>
        <v>0.192607169448079</v>
      </c>
      <c r="V89" s="24">
        <f ca="1" t="shared" si="668"/>
        <v>0.877987927091474</v>
      </c>
      <c r="W89" s="26">
        <f ca="1">IF(V89&lt;=('Ejercicio 3 - TIR'!$D$25-'Ejercicio 3 - TIR'!$C$25)/('Ejercicio 3 - TIR'!$E$25-'Ejercicio 3 - TIR'!$C$25),'Ejercicio 3 - TIR'!$C$25+SQRT(('Ejercicio 3 - TIR'!$E$25-'Ejercicio 3 - TIR'!$C$25)*('Ejercicio 3 - TIR'!$D$25-'Ejercicio 3 - TIR'!$C$25)*V89),'Ejercicio 3 - TIR'!$E$25-SQRT(('Ejercicio 3 - TIR'!$E$25-'Ejercicio 3 - TIR'!$C$25)*('Ejercicio 3 - TIR'!$E$25-'Ejercicio 3 - TIR'!$D$25)*(1-V89)))</f>
        <v>0.229334999269784</v>
      </c>
      <c r="X89" s="24">
        <f ca="1" t="shared" si="668"/>
        <v>0.323518212083025</v>
      </c>
      <c r="Y89" s="26">
        <f ca="1">IF(X89&lt;=('Ejercicio 3 - TIR'!$D$26-'Ejercicio 3 - TIR'!$C$26)/('Ejercicio 3 - TIR'!$E$26-'Ejercicio 3 - TIR'!$C$26),'Ejercicio 3 - TIR'!$C$26+SQRT(('Ejercicio 3 - TIR'!$E$26-'Ejercicio 3 - TIR'!$C$26)*('Ejercicio 3 - TIR'!$D$26-'Ejercicio 3 - TIR'!$C$26)*X89),'Ejercicio 3 - TIR'!$E$26-SQRT(('Ejercicio 3 - TIR'!$E$26-'Ejercicio 3 - TIR'!$C$26)*('Ejercicio 3 - TIR'!$E$26-'Ejercicio 3 - TIR'!$D$26)*(1-X89)))</f>
        <v>0.219555019415053</v>
      </c>
      <c r="Z89" s="24">
        <f ca="1" t="shared" si="480"/>
        <v>1.16529192248473</v>
      </c>
      <c r="AA89" s="24">
        <f ca="1" t="shared" si="481"/>
        <v>1.34243576408011</v>
      </c>
      <c r="AB89" s="24">
        <f ca="1" t="shared" si="482"/>
        <v>1.60099851676545</v>
      </c>
      <c r="AC89" s="24">
        <f ca="1" t="shared" si="483"/>
        <v>1.96816351043878</v>
      </c>
      <c r="AD89" s="24">
        <f ca="1" t="shared" si="484"/>
        <v>2.40028368818516</v>
      </c>
      <c r="AE89" s="23">
        <f ca="1" t="shared" si="485"/>
        <v>5959.62010339471</v>
      </c>
      <c r="AF89" s="23">
        <f ca="1" t="shared" si="486"/>
        <v>6865.58193080814</v>
      </c>
      <c r="AG89" s="23">
        <f ca="1" t="shared" si="487"/>
        <v>8187.94223311497</v>
      </c>
      <c r="AH89" s="23">
        <f ca="1" t="shared" si="488"/>
        <v>10065.7239591674</v>
      </c>
      <c r="AI89" s="23">
        <f ca="1" t="shared" si="489"/>
        <v>12275.704178449</v>
      </c>
      <c r="AJ89" s="25">
        <f ca="1" t="shared" si="490"/>
        <v>38209.3113542026</v>
      </c>
      <c r="AK89" s="25">
        <f ca="1" t="shared" si="491"/>
        <v>47409.6730563748</v>
      </c>
      <c r="AL89" s="25">
        <f ca="1" t="shared" si="492"/>
        <v>61320.5334673254</v>
      </c>
      <c r="AM89" s="25">
        <f ca="1" t="shared" si="493"/>
        <v>75879.5525167359</v>
      </c>
      <c r="AN89" s="25">
        <f ca="1" t="shared" si="494"/>
        <v>97061.876942682</v>
      </c>
      <c r="AO89" s="25">
        <f ca="1">C89/'Ejercicio 3 - TIR'!$D$7</f>
        <v>15806.0385669431</v>
      </c>
      <c r="AP89" s="25">
        <f ca="1" t="shared" si="495"/>
        <v>22403.2727872595</v>
      </c>
      <c r="AQ89" s="25">
        <f ca="1" t="shared" si="496"/>
        <v>31603.6344894318</v>
      </c>
      <c r="AR89" s="25">
        <f ca="1" t="shared" si="497"/>
        <v>45514.4949003823</v>
      </c>
      <c r="AS89" s="25">
        <f ca="1" t="shared" si="498"/>
        <v>60073.5139497928</v>
      </c>
      <c r="AT89" s="25">
        <f ca="1" t="shared" si="499"/>
        <v>81255.8383757389</v>
      </c>
      <c r="AU89" s="25">
        <f ca="1">AP89*'Ejercicio 3 - TIR'!$D$5</f>
        <v>11201.6363936298</v>
      </c>
      <c r="AV89" s="25">
        <f ca="1">AQ89*'Ejercicio 3 - TIR'!$D$5</f>
        <v>15801.8172447159</v>
      </c>
      <c r="AW89" s="25">
        <f ca="1">AR89*'Ejercicio 3 - TIR'!$D$5</f>
        <v>22757.2474501912</v>
      </c>
      <c r="AX89" s="25">
        <f ca="1">AS89*'Ejercicio 3 - TIR'!$D$5</f>
        <v>30036.7569748964</v>
      </c>
      <c r="AY89" s="25">
        <f ca="1">AT89*'Ejercicio 3 - TIR'!$D$5</f>
        <v>40627.9191878695</v>
      </c>
      <c r="AZ89" s="25">
        <f ca="1" t="shared" ref="AZ89:BD89" si="669">AJ89-AU89-AE89</f>
        <v>21048.0548571781</v>
      </c>
      <c r="BA89" s="25">
        <f ca="1" t="shared" si="669"/>
        <v>24742.2738808508</v>
      </c>
      <c r="BB89" s="25">
        <f ca="1" t="shared" si="669"/>
        <v>30375.3437840192</v>
      </c>
      <c r="BC89" s="25">
        <f ca="1" t="shared" si="669"/>
        <v>35777.071582672</v>
      </c>
      <c r="BD89" s="25">
        <f ca="1" t="shared" si="669"/>
        <v>44158.2535763635</v>
      </c>
      <c r="BE89" s="25">
        <f ca="1" t="shared" ref="BE89:BI89" si="670">AZ89/Z89</f>
        <v>18062.4738325635</v>
      </c>
      <c r="BF89" s="25">
        <f ca="1" t="shared" si="670"/>
        <v>18430.8810468896</v>
      </c>
      <c r="BG89" s="25">
        <f ca="1" t="shared" si="670"/>
        <v>18972.7494847326</v>
      </c>
      <c r="BH89" s="25">
        <f ca="1" t="shared" si="670"/>
        <v>18177.89598929</v>
      </c>
      <c r="BI89" s="25">
        <f ca="1" t="shared" si="670"/>
        <v>18397.0977237908</v>
      </c>
      <c r="BJ89" s="25">
        <f ca="1" t="shared" si="502"/>
        <v>86542.5164576936</v>
      </c>
      <c r="BK89" s="25">
        <f ca="1" t="shared" si="503"/>
        <v>37938.976547059</v>
      </c>
      <c r="BL89" s="25">
        <f ca="1" t="shared" si="504"/>
        <v>124481.493004753</v>
      </c>
      <c r="BM89" s="25">
        <f ca="1">BK89*'Ejercicio 3 - TIR'!$D$5</f>
        <v>18969.4882735295</v>
      </c>
      <c r="BN89" s="25">
        <f ca="1" t="shared" si="505"/>
        <v>105512.004731223</v>
      </c>
      <c r="BO89" s="25">
        <f ca="1" t="shared" si="506"/>
        <v>43958.1393026922</v>
      </c>
      <c r="BP89" s="25">
        <f ca="1" t="shared" si="507"/>
        <v>-115085.312853936</v>
      </c>
      <c r="BQ89" s="25">
        <f ca="1" t="shared" ref="BQ89:BT89" si="671">BE89</f>
        <v>18062.4738325635</v>
      </c>
      <c r="BR89" s="25">
        <f ca="1" t="shared" si="671"/>
        <v>18430.8810468896</v>
      </c>
      <c r="BS89" s="25">
        <f ca="1" t="shared" si="671"/>
        <v>18972.7494847326</v>
      </c>
      <c r="BT89" s="25">
        <f ca="1" t="shared" si="671"/>
        <v>18177.89598929</v>
      </c>
      <c r="BU89" s="25">
        <f ca="1" t="shared" si="509"/>
        <v>62355.2370264831</v>
      </c>
      <c r="BV89" s="27">
        <f ca="1" t="shared" si="510"/>
        <v>4.75087106161396</v>
      </c>
    </row>
    <row r="90" ht="15" customHeight="1" spans="1:74">
      <c r="A90" s="23">
        <v>89</v>
      </c>
      <c r="B90" s="24">
        <f ca="1" t="shared" ref="B90:F90" si="672">RAND()</f>
        <v>0.643872887644769</v>
      </c>
      <c r="C90" s="25">
        <f ca="1">IF(B90&lt;=('Ejercicio 3 - TIR'!$D$13-'Ejercicio 3 - TIR'!$C$13)/('Ejercicio 3 - TIR'!$E$13-'Ejercicio 3 - TIR'!$C$13),'Ejercicio 3 - TIR'!$C$13+SQRT(('Ejercicio 3 - TIR'!$E$13-'Ejercicio 3 - TIR'!$C$13)*('Ejercicio 3 - TIR'!$D$13-'Ejercicio 3 - TIR'!$C$13)*B90),'Ejercicio 3 - TIR'!$E$13-SQRT(('Ejercicio 3 - TIR'!$E$13-'Ejercicio 3 - TIR'!$C$13)*('Ejercicio 3 - TIR'!$E$13-'Ejercicio 3 - TIR'!$D$13)*(1-B90)))</f>
        <v>79327.4932621543</v>
      </c>
      <c r="D90" s="24">
        <f ca="1" t="shared" si="672"/>
        <v>0.240440541193725</v>
      </c>
      <c r="E90" s="25">
        <f ca="1">IF(D90&lt;=('Ejercicio 3 - TIR'!$D$14-'Ejercicio 3 - TIR'!$C$14)/('Ejercicio 3 - TIR'!$E$14-'Ejercicio 3 - TIR'!$C$14),'Ejercicio 3 - TIR'!$C$14+SQRT(('Ejercicio 3 - TIR'!$E$14-'Ejercicio 3 - TIR'!$C$14)*('Ejercicio 3 - TIR'!$D$14-'Ejercicio 3 - TIR'!$C$14)*D90),'Ejercicio 3 - TIR'!$E$14-SQRT(('Ejercicio 3 - TIR'!$E$14-'Ejercicio 3 - TIR'!$C$14)*('Ejercicio 3 - TIR'!$E$14-'Ejercicio 3 - TIR'!$D$14)*(1-D90)))</f>
        <v>29246.5327726899</v>
      </c>
      <c r="F90" s="24">
        <f ca="1" t="shared" si="672"/>
        <v>0.416640412167754</v>
      </c>
      <c r="G90" s="25">
        <f ca="1">IF(F90&lt;=('Ejercicio 3 - TIR'!$D$18-'Ejercicio 3 - TIR'!$C$18)/('Ejercicio 3 - TIR'!$E$18-'Ejercicio 3 - TIR'!$C$18),'Ejercicio 3 - TIR'!$C$18+SQRT(('Ejercicio 3 - TIR'!$E$18-'Ejercicio 3 - TIR'!$C$18)*('Ejercicio 3 - TIR'!$D$18-'Ejercicio 3 - TIR'!$C$18)*F90),'Ejercicio 3 - TIR'!$E$18-SQRT(('Ejercicio 3 - TIR'!$E$18-'Ejercicio 3 - TIR'!$C$18)*('Ejercicio 3 - TIR'!$E$18-'Ejercicio 3 - TIR'!$D$18)*(1-F90)))</f>
        <v>37905.4450744511</v>
      </c>
      <c r="H90" s="24">
        <f ca="1" t="shared" ref="H90:L90" si="673">RAND()</f>
        <v>0.751753884644882</v>
      </c>
      <c r="I90" s="25">
        <f ca="1">IF(H90&lt;=('Ejercicio 3 - TIR'!$D$18-'Ejercicio 3 - TIR'!$C$18)/('Ejercicio 3 - TIR'!$E$18-'Ejercicio 3 - TIR'!$C$18),'Ejercicio 3 - TIR'!$C$18+SQRT(('Ejercicio 3 - TIR'!$E$18-'Ejercicio 3 - TIR'!$C$18)*('Ejercicio 3 - TIR'!$D$18-'Ejercicio 3 - TIR'!$C$18)*H90),'Ejercicio 3 - TIR'!$E$18-SQRT(('Ejercicio 3 - TIR'!$E$18-'Ejercicio 3 - TIR'!$C$18)*('Ejercicio 3 - TIR'!$E$18-'Ejercicio 3 - TIR'!$D$18)*(1-H90)))</f>
        <v>40685.0888014197</v>
      </c>
      <c r="J90" s="24">
        <f ca="1" t="shared" si="673"/>
        <v>0.159791738389753</v>
      </c>
      <c r="K90" s="25">
        <f ca="1">IF(J90&lt;=('Ejercicio 3 - TIR'!$D$18-'Ejercicio 3 - TIR'!$C$18)/('Ejercicio 3 - TIR'!$E$18-'Ejercicio 3 - TIR'!$C$18),'Ejercicio 3 - TIR'!$C$18+SQRT(('Ejercicio 3 - TIR'!$E$18-'Ejercicio 3 - TIR'!$C$18)*('Ejercicio 3 - TIR'!$D$18-'Ejercicio 3 - TIR'!$C$18)*J90),'Ejercicio 3 - TIR'!$E$18-SQRT(('Ejercicio 3 - TIR'!$E$18-'Ejercicio 3 - TIR'!$C$18)*('Ejercicio 3 - TIR'!$E$18-'Ejercicio 3 - TIR'!$D$18)*(1-J90)))</f>
        <v>34895.790105638</v>
      </c>
      <c r="L90" s="24">
        <f ca="1" t="shared" si="673"/>
        <v>0.148517983272416</v>
      </c>
      <c r="M90" s="25">
        <f ca="1">IF(L90&lt;=('Ejercicio 3 - TIR'!$D$18-'Ejercicio 3 - TIR'!$C$18)/('Ejercicio 3 - TIR'!$E$18-'Ejercicio 3 - TIR'!$C$18),'Ejercicio 3 - TIR'!$C$18+SQRT(('Ejercicio 3 - TIR'!$E$18-'Ejercicio 3 - TIR'!$C$18)*('Ejercicio 3 - TIR'!$D$18-'Ejercicio 3 - TIR'!$C$18)*L90),'Ejercicio 3 - TIR'!$E$18-SQRT(('Ejercicio 3 - TIR'!$E$18-'Ejercicio 3 - TIR'!$C$18)*('Ejercicio 3 - TIR'!$E$18-'Ejercicio 3 - TIR'!$D$18)*(1-L90)))</f>
        <v>34719.9255810725</v>
      </c>
      <c r="N90" s="24">
        <f ca="1" t="shared" ref="N90:R90" si="674">RAND()</f>
        <v>0.790205437333716</v>
      </c>
      <c r="O90" s="25">
        <f ca="1">IF(N90&lt;=('Ejercicio 3 - TIR'!$D$18-'Ejercicio 3 - TIR'!$C$18)/('Ejercicio 3 - TIR'!$E$18-'Ejercicio 3 - TIR'!$C$18),'Ejercicio 3 - TIR'!$C$18+SQRT(('Ejercicio 3 - TIR'!$E$18-'Ejercicio 3 - TIR'!$C$18)*('Ejercicio 3 - TIR'!$D$18-'Ejercicio 3 - TIR'!$C$18)*N90),'Ejercicio 3 - TIR'!$E$18-SQRT(('Ejercicio 3 - TIR'!$E$18-'Ejercicio 3 - TIR'!$C$18)*('Ejercicio 3 - TIR'!$E$18-'Ejercicio 3 - TIR'!$D$18)*(1-N90)))</f>
        <v>41033.3147087308</v>
      </c>
      <c r="P90" s="24">
        <f ca="1" t="shared" si="674"/>
        <v>0.366183556623046</v>
      </c>
      <c r="Q90" s="26">
        <f ca="1">IF(P90&lt;=('Ejercicio 3 - TIR'!$D$22-'Ejercicio 3 - TIR'!$C$22)/('Ejercicio 3 - TIR'!$E$22-'Ejercicio 3 - TIR'!$C$22),'Ejercicio 3 - TIR'!$C$22+SQRT(('Ejercicio 3 - TIR'!$E$22-'Ejercicio 3 - TIR'!$C$22)*('Ejercicio 3 - TIR'!$D$22-'Ejercicio 3 - TIR'!$C$22)*P90),'Ejercicio 3 - TIR'!$E$22-SQRT(('Ejercicio 3 - TIR'!$E$22-'Ejercicio 3 - TIR'!$C$22)*('Ejercicio 3 - TIR'!$E$22-'Ejercicio 3 - TIR'!$D$22)*(1-P90)))</f>
        <v>0.14567353504918</v>
      </c>
      <c r="R90" s="24">
        <f ca="1" t="shared" si="674"/>
        <v>0.30606279952611</v>
      </c>
      <c r="S90" s="26">
        <f ca="1">IF(R90&lt;=('Ejercicio 3 - TIR'!$D$23-'Ejercicio 3 - TIR'!$C$23)/('Ejercicio 3 - TIR'!$E$23-'Ejercicio 3 - TIR'!$C$23),'Ejercicio 3 - TIR'!$C$23+SQRT(('Ejercicio 3 - TIR'!$E$23-'Ejercicio 3 - TIR'!$C$23)*('Ejercicio 3 - TIR'!$D$23-'Ejercicio 3 - TIR'!$C$23)*R90),'Ejercicio 3 - TIR'!$E$23-SQRT(('Ejercicio 3 - TIR'!$E$23-'Ejercicio 3 - TIR'!$C$23)*('Ejercicio 3 - TIR'!$E$23-'Ejercicio 3 - TIR'!$D$23)*(1-R90)))</f>
        <v>0.143471536787075</v>
      </c>
      <c r="T90" s="24">
        <f ca="1" t="shared" ref="T90:X90" si="675">RAND()</f>
        <v>0.334306313132464</v>
      </c>
      <c r="U90" s="26">
        <f ca="1">IF(T90&lt;=('Ejercicio 3 - TIR'!$D$24-'Ejercicio 3 - TIR'!$C$24)/('Ejercicio 3 - TIR'!$E$24-'Ejercicio 3 - TIR'!$C$24),'Ejercicio 3 - TIR'!$C$24+SQRT(('Ejercicio 3 - TIR'!$E$24-'Ejercicio 3 - TIR'!$C$24)*('Ejercicio 3 - TIR'!$D$24-'Ejercicio 3 - TIR'!$C$24)*T90),'Ejercicio 3 - TIR'!$E$24-SQRT(('Ejercicio 3 - TIR'!$E$24-'Ejercicio 3 - TIR'!$C$24)*('Ejercicio 3 - TIR'!$E$24-'Ejercicio 3 - TIR'!$D$24)*(1-T90)))</f>
        <v>0.176496098912447</v>
      </c>
      <c r="V90" s="24">
        <f ca="1" t="shared" si="675"/>
        <v>0.9211592801833</v>
      </c>
      <c r="W90" s="26">
        <f ca="1">IF(V90&lt;=('Ejercicio 3 - TIR'!$D$25-'Ejercicio 3 - TIR'!$C$25)/('Ejercicio 3 - TIR'!$E$25-'Ejercicio 3 - TIR'!$C$25),'Ejercicio 3 - TIR'!$C$25+SQRT(('Ejercicio 3 - TIR'!$E$25-'Ejercicio 3 - TIR'!$C$25)*('Ejercicio 3 - TIR'!$D$25-'Ejercicio 3 - TIR'!$C$25)*V90),'Ejercicio 3 - TIR'!$E$25-SQRT(('Ejercicio 3 - TIR'!$E$25-'Ejercicio 3 - TIR'!$C$25)*('Ejercicio 3 - TIR'!$E$25-'Ejercicio 3 - TIR'!$D$25)*(1-V90)))</f>
        <v>0.233388482328262</v>
      </c>
      <c r="X90" s="24">
        <f ca="1" t="shared" si="675"/>
        <v>0.782865004548315</v>
      </c>
      <c r="Y90" s="26">
        <f ca="1">IF(X90&lt;=('Ejercicio 3 - TIR'!$D$26-'Ejercicio 3 - TIR'!$C$26)/('Ejercicio 3 - TIR'!$E$26-'Ejercicio 3 - TIR'!$C$26),'Ejercicio 3 - TIR'!$C$26+SQRT(('Ejercicio 3 - TIR'!$E$26-'Ejercicio 3 - TIR'!$C$26)*('Ejercicio 3 - TIR'!$D$26-'Ejercicio 3 - TIR'!$C$26)*X90),'Ejercicio 3 - TIR'!$E$26-SQRT(('Ejercicio 3 - TIR'!$E$26-'Ejercicio 3 - TIR'!$C$26)*('Ejercicio 3 - TIR'!$E$26-'Ejercicio 3 - TIR'!$D$26)*(1-X90)))</f>
        <v>0.245757789565522</v>
      </c>
      <c r="Z90" s="24">
        <f ca="1" t="shared" si="480"/>
        <v>1.14567353504918</v>
      </c>
      <c r="AA90" s="24">
        <f ca="1" t="shared" si="481"/>
        <v>1.31004507777897</v>
      </c>
      <c r="AB90" s="24">
        <f ca="1" t="shared" si="482"/>
        <v>1.54126292340641</v>
      </c>
      <c r="AC90" s="24">
        <f ca="1" t="shared" si="483"/>
        <v>1.90097593796905</v>
      </c>
      <c r="AD90" s="24">
        <f ca="1" t="shared" si="484"/>
        <v>2.36815558250157</v>
      </c>
      <c r="AE90" s="23">
        <f ca="1" t="shared" si="485"/>
        <v>4260.44581692944</v>
      </c>
      <c r="AF90" s="23">
        <f ca="1" t="shared" si="486"/>
        <v>4871.69852568237</v>
      </c>
      <c r="AG90" s="23">
        <f ca="1" t="shared" si="487"/>
        <v>5731.53431054283</v>
      </c>
      <c r="AH90" s="23">
        <f ca="1" t="shared" si="488"/>
        <v>7069.20840469278</v>
      </c>
      <c r="AI90" s="23">
        <f ca="1" t="shared" si="489"/>
        <v>8806.52143620809</v>
      </c>
      <c r="AJ90" s="25">
        <f ca="1" t="shared" si="490"/>
        <v>43427.2652560589</v>
      </c>
      <c r="AK90" s="25">
        <f ca="1" t="shared" si="491"/>
        <v>53299.3003233</v>
      </c>
      <c r="AL90" s="25">
        <f ca="1" t="shared" si="492"/>
        <v>53783.587472792</v>
      </c>
      <c r="AM90" s="25">
        <f ca="1" t="shared" si="493"/>
        <v>66001.7430976949</v>
      </c>
      <c r="AN90" s="25">
        <f ca="1" t="shared" si="494"/>
        <v>97173.2732960245</v>
      </c>
      <c r="AO90" s="25">
        <f ca="1">C90/'Ejercicio 3 - TIR'!$D$7</f>
        <v>15865.4986524309</v>
      </c>
      <c r="AP90" s="25">
        <f ca="1" t="shared" si="495"/>
        <v>27561.7666036281</v>
      </c>
      <c r="AQ90" s="25">
        <f ca="1" t="shared" si="496"/>
        <v>37433.8016708692</v>
      </c>
      <c r="AR90" s="25">
        <f ca="1" t="shared" si="497"/>
        <v>37918.0888203611</v>
      </c>
      <c r="AS90" s="25">
        <f ca="1" t="shared" si="498"/>
        <v>50136.244445264</v>
      </c>
      <c r="AT90" s="25">
        <f ca="1" t="shared" si="499"/>
        <v>81307.7746435937</v>
      </c>
      <c r="AU90" s="25">
        <f ca="1">AP90*'Ejercicio 3 - TIR'!$D$5</f>
        <v>13780.883301814</v>
      </c>
      <c r="AV90" s="25">
        <f ca="1">AQ90*'Ejercicio 3 - TIR'!$D$5</f>
        <v>18716.9008354346</v>
      </c>
      <c r="AW90" s="25">
        <f ca="1">AR90*'Ejercicio 3 - TIR'!$D$5</f>
        <v>18959.0444101806</v>
      </c>
      <c r="AX90" s="25">
        <f ca="1">AS90*'Ejercicio 3 - TIR'!$D$5</f>
        <v>25068.122222632</v>
      </c>
      <c r="AY90" s="25">
        <f ca="1">AT90*'Ejercicio 3 - TIR'!$D$5</f>
        <v>40653.8873217968</v>
      </c>
      <c r="AZ90" s="25">
        <f ca="1" t="shared" ref="AZ90:BD90" si="676">AJ90-AU90-AE90</f>
        <v>25385.9361373155</v>
      </c>
      <c r="BA90" s="25">
        <f ca="1" t="shared" si="676"/>
        <v>29710.7009621831</v>
      </c>
      <c r="BB90" s="25">
        <f ca="1" t="shared" si="676"/>
        <v>29093.0087520686</v>
      </c>
      <c r="BC90" s="25">
        <f ca="1" t="shared" si="676"/>
        <v>33864.4124703701</v>
      </c>
      <c r="BD90" s="25">
        <f ca="1" t="shared" si="676"/>
        <v>47712.8645380196</v>
      </c>
      <c r="BE90" s="25">
        <f ca="1" t="shared" ref="BE90:BI90" si="677">AZ90/Z90</f>
        <v>22158.0889849443</v>
      </c>
      <c r="BF90" s="25">
        <f ca="1" t="shared" si="677"/>
        <v>22679.1439975136</v>
      </c>
      <c r="BG90" s="25">
        <f ca="1" t="shared" si="677"/>
        <v>18876.0842230403</v>
      </c>
      <c r="BH90" s="25">
        <f ca="1" t="shared" si="677"/>
        <v>17814.2246800609</v>
      </c>
      <c r="BI90" s="25">
        <f ca="1" t="shared" si="677"/>
        <v>20147.6899957809</v>
      </c>
      <c r="BJ90" s="25">
        <f ca="1" t="shared" si="502"/>
        <v>69260.3398544606</v>
      </c>
      <c r="BK90" s="25">
        <f ca="1" t="shared" si="503"/>
        <v>37571.9692029252</v>
      </c>
      <c r="BL90" s="25">
        <f ca="1" t="shared" si="504"/>
        <v>106832.309057386</v>
      </c>
      <c r="BM90" s="25">
        <f ca="1">BK90*'Ejercicio 3 - TIR'!$D$5</f>
        <v>18785.9846014626</v>
      </c>
      <c r="BN90" s="25">
        <f ca="1" t="shared" si="505"/>
        <v>88046.3244559232</v>
      </c>
      <c r="BO90" s="25">
        <f ca="1" t="shared" si="506"/>
        <v>37179.2820989053</v>
      </c>
      <c r="BP90" s="25">
        <f ca="1" t="shared" si="507"/>
        <v>-108574.026034844</v>
      </c>
      <c r="BQ90" s="25">
        <f ca="1" t="shared" ref="BQ90:BT90" si="678">BE90</f>
        <v>22158.0889849443</v>
      </c>
      <c r="BR90" s="25">
        <f ca="1" t="shared" si="678"/>
        <v>22679.1439975136</v>
      </c>
      <c r="BS90" s="25">
        <f ca="1" t="shared" si="678"/>
        <v>18876.0842230403</v>
      </c>
      <c r="BT90" s="25">
        <f ca="1" t="shared" si="678"/>
        <v>17814.2246800609</v>
      </c>
      <c r="BU90" s="25">
        <f ca="1" t="shared" si="509"/>
        <v>57326.9720946863</v>
      </c>
      <c r="BV90" s="27">
        <f ca="1" t="shared" si="510"/>
        <v>7.53858744781373</v>
      </c>
    </row>
    <row r="91" ht="15" customHeight="1" spans="1:74">
      <c r="A91" s="23">
        <v>90</v>
      </c>
      <c r="B91" s="24">
        <f ca="1" t="shared" ref="B91:F91" si="679">RAND()</f>
        <v>0.778173486537188</v>
      </c>
      <c r="C91" s="25">
        <f ca="1">IF(B91&lt;=('Ejercicio 3 - TIR'!$D$13-'Ejercicio 3 - TIR'!$C$13)/('Ejercicio 3 - TIR'!$E$13-'Ejercicio 3 - TIR'!$C$13),'Ejercicio 3 - TIR'!$C$13+SQRT(('Ejercicio 3 - TIR'!$E$13-'Ejercicio 3 - TIR'!$C$13)*('Ejercicio 3 - TIR'!$D$13-'Ejercicio 3 - TIR'!$C$13)*B91),'Ejercicio 3 - TIR'!$E$13-SQRT(('Ejercicio 3 - TIR'!$E$13-'Ejercicio 3 - TIR'!$C$13)*('Ejercicio 3 - TIR'!$E$13-'Ejercicio 3 - TIR'!$D$13)*(1-B91)))</f>
        <v>83684.6141279045</v>
      </c>
      <c r="D91" s="24">
        <f ca="1" t="shared" si="679"/>
        <v>0.929263874561892</v>
      </c>
      <c r="E91" s="25">
        <f ca="1">IF(D91&lt;=('Ejercicio 3 - TIR'!$D$14-'Ejercicio 3 - TIR'!$C$14)/('Ejercicio 3 - TIR'!$E$14-'Ejercicio 3 - TIR'!$C$14),'Ejercicio 3 - TIR'!$C$14+SQRT(('Ejercicio 3 - TIR'!$E$14-'Ejercicio 3 - TIR'!$C$14)*('Ejercicio 3 - TIR'!$D$14-'Ejercicio 3 - TIR'!$C$14)*D91),'Ejercicio 3 - TIR'!$E$14-SQRT(('Ejercicio 3 - TIR'!$E$14-'Ejercicio 3 - TIR'!$C$14)*('Ejercicio 3 - TIR'!$E$14-'Ejercicio 3 - TIR'!$D$14)*(1-D91)))</f>
        <v>36742.6362168594</v>
      </c>
      <c r="F91" s="24">
        <f ca="1" t="shared" si="679"/>
        <v>0.245521895867182</v>
      </c>
      <c r="G91" s="25">
        <f ca="1">IF(F91&lt;=('Ejercicio 3 - TIR'!$D$18-'Ejercicio 3 - TIR'!$C$18)/('Ejercicio 3 - TIR'!$E$18-'Ejercicio 3 - TIR'!$C$18),'Ejercicio 3 - TIR'!$C$18+SQRT(('Ejercicio 3 - TIR'!$E$18-'Ejercicio 3 - TIR'!$C$18)*('Ejercicio 3 - TIR'!$D$18-'Ejercicio 3 - TIR'!$C$18)*F91),'Ejercicio 3 - TIR'!$E$18-SQRT(('Ejercicio 3 - TIR'!$E$18-'Ejercicio 3 - TIR'!$C$18)*('Ejercicio 3 - TIR'!$E$18-'Ejercicio 3 - TIR'!$D$18)*(1-F91)))</f>
        <v>36068.6311784518</v>
      </c>
      <c r="H91" s="24">
        <f ca="1" t="shared" ref="H91:L91" si="680">RAND()</f>
        <v>0.0908485435075548</v>
      </c>
      <c r="I91" s="25">
        <f ca="1">IF(H91&lt;=('Ejercicio 3 - TIR'!$D$18-'Ejercicio 3 - TIR'!$C$18)/('Ejercicio 3 - TIR'!$E$18-'Ejercicio 3 - TIR'!$C$18),'Ejercicio 3 - TIR'!$C$18+SQRT(('Ejercicio 3 - TIR'!$E$18-'Ejercicio 3 - TIR'!$C$18)*('Ejercicio 3 - TIR'!$D$18-'Ejercicio 3 - TIR'!$C$18)*H91),'Ejercicio 3 - TIR'!$E$18-SQRT(('Ejercicio 3 - TIR'!$E$18-'Ejercicio 3 - TIR'!$C$18)*('Ejercicio 3 - TIR'!$E$18-'Ejercicio 3 - TIR'!$D$18)*(1-H91)))</f>
        <v>33691.5148010178</v>
      </c>
      <c r="J91" s="24">
        <f ca="1" t="shared" si="680"/>
        <v>0.590619144273025</v>
      </c>
      <c r="K91" s="25">
        <f ca="1">IF(J91&lt;=('Ejercicio 3 - TIR'!$D$18-'Ejercicio 3 - TIR'!$C$18)/('Ejercicio 3 - TIR'!$E$18-'Ejercicio 3 - TIR'!$C$18),'Ejercicio 3 - TIR'!$C$18+SQRT(('Ejercicio 3 - TIR'!$E$18-'Ejercicio 3 - TIR'!$C$18)*('Ejercicio 3 - TIR'!$D$18-'Ejercicio 3 - TIR'!$C$18)*J91),'Ejercicio 3 - TIR'!$E$18-SQRT(('Ejercicio 3 - TIR'!$E$18-'Ejercicio 3 - TIR'!$C$18)*('Ejercicio 3 - TIR'!$E$18-'Ejercicio 3 - TIR'!$D$18)*(1-J91)))</f>
        <v>39412.3786388433</v>
      </c>
      <c r="L91" s="24">
        <f ca="1" t="shared" si="680"/>
        <v>0.759379928660082</v>
      </c>
      <c r="M91" s="25">
        <f ca="1">IF(L91&lt;=('Ejercicio 3 - TIR'!$D$18-'Ejercicio 3 - TIR'!$C$18)/('Ejercicio 3 - TIR'!$E$18-'Ejercicio 3 - TIR'!$C$18),'Ejercicio 3 - TIR'!$C$18+SQRT(('Ejercicio 3 - TIR'!$E$18-'Ejercicio 3 - TIR'!$C$18)*('Ejercicio 3 - TIR'!$D$18-'Ejercicio 3 - TIR'!$C$18)*L91),'Ejercicio 3 - TIR'!$E$18-SQRT(('Ejercicio 3 - TIR'!$E$18-'Ejercicio 3 - TIR'!$C$18)*('Ejercicio 3 - TIR'!$E$18-'Ejercicio 3 - TIR'!$D$18)*(1-L91)))</f>
        <v>40751.8821402304</v>
      </c>
      <c r="N91" s="24">
        <f ca="1" t="shared" ref="N91:R91" si="681">RAND()</f>
        <v>0.666735966911477</v>
      </c>
      <c r="O91" s="25">
        <f ca="1">IF(N91&lt;=('Ejercicio 3 - TIR'!$D$18-'Ejercicio 3 - TIR'!$C$18)/('Ejercicio 3 - TIR'!$E$18-'Ejercicio 3 - TIR'!$C$18),'Ejercicio 3 - TIR'!$C$18+SQRT(('Ejercicio 3 - TIR'!$E$18-'Ejercicio 3 - TIR'!$C$18)*('Ejercicio 3 - TIR'!$D$18-'Ejercicio 3 - TIR'!$C$18)*N91),'Ejercicio 3 - TIR'!$E$18-SQRT(('Ejercicio 3 - TIR'!$E$18-'Ejercicio 3 - TIR'!$C$18)*('Ejercicio 3 - TIR'!$E$18-'Ejercicio 3 - TIR'!$D$18)*(1-N91)))</f>
        <v>40000.5197788531</v>
      </c>
      <c r="P91" s="24">
        <f ca="1" t="shared" si="681"/>
        <v>0.378848230120023</v>
      </c>
      <c r="Q91" s="26">
        <f ca="1">IF(P91&lt;=('Ejercicio 3 - TIR'!$D$22-'Ejercicio 3 - TIR'!$C$22)/('Ejercicio 3 - TIR'!$E$22-'Ejercicio 3 - TIR'!$C$22),'Ejercicio 3 - TIR'!$C$22+SQRT(('Ejercicio 3 - TIR'!$E$22-'Ejercicio 3 - TIR'!$C$22)*('Ejercicio 3 - TIR'!$D$22-'Ejercicio 3 - TIR'!$C$22)*P91),'Ejercicio 3 - TIR'!$E$22-SQRT(('Ejercicio 3 - TIR'!$E$22-'Ejercicio 3 - TIR'!$C$22)*('Ejercicio 3 - TIR'!$E$22-'Ejercicio 3 - TIR'!$D$22)*(1-P91)))</f>
        <v>0.146113728462555</v>
      </c>
      <c r="R91" s="24">
        <f ca="1" t="shared" si="681"/>
        <v>0.600958173336654</v>
      </c>
      <c r="S91" s="26">
        <f ca="1">IF(R91&lt;=('Ejercicio 3 - TIR'!$D$23-'Ejercicio 3 - TIR'!$C$23)/('Ejercicio 3 - TIR'!$E$23-'Ejercicio 3 - TIR'!$C$23),'Ejercicio 3 - TIR'!$C$23+SQRT(('Ejercicio 3 - TIR'!$E$23-'Ejercicio 3 - TIR'!$C$23)*('Ejercicio 3 - TIR'!$D$23-'Ejercicio 3 - TIR'!$C$23)*R91),'Ejercicio 3 - TIR'!$E$23-SQRT(('Ejercicio 3 - TIR'!$E$23-'Ejercicio 3 - TIR'!$C$23)*('Ejercicio 3 - TIR'!$E$23-'Ejercicio 3 - TIR'!$D$23)*(1-R91)))</f>
        <v>0.153199341649989</v>
      </c>
      <c r="T91" s="24">
        <f ca="1" t="shared" ref="T91:X91" si="682">RAND()</f>
        <v>0.430622898676365</v>
      </c>
      <c r="U91" s="26">
        <f ca="1">IF(T91&lt;=('Ejercicio 3 - TIR'!$D$24-'Ejercicio 3 - TIR'!$C$24)/('Ejercicio 3 - TIR'!$E$24-'Ejercicio 3 - TIR'!$C$24),'Ejercicio 3 - TIR'!$C$24+SQRT(('Ejercicio 3 - TIR'!$E$24-'Ejercicio 3 - TIR'!$C$24)*('Ejercicio 3 - TIR'!$D$24-'Ejercicio 3 - TIR'!$C$24)*T91),'Ejercicio 3 - TIR'!$E$24-SQRT(('Ejercicio 3 - TIR'!$E$24-'Ejercicio 3 - TIR'!$C$24)*('Ejercicio 3 - TIR'!$E$24-'Ejercicio 3 - TIR'!$D$24)*(1-T91)))</f>
        <v>0.18007186601272</v>
      </c>
      <c r="V91" s="24">
        <f ca="1" t="shared" si="682"/>
        <v>0.293725944910679</v>
      </c>
      <c r="W91" s="26">
        <f ca="1">IF(V91&lt;=('Ejercicio 3 - TIR'!$D$25-'Ejercicio 3 - TIR'!$C$25)/('Ejercicio 3 - TIR'!$E$25-'Ejercicio 3 - TIR'!$C$25),'Ejercicio 3 - TIR'!$C$25+SQRT(('Ejercicio 3 - TIR'!$E$25-'Ejercicio 3 - TIR'!$C$25)*('Ejercicio 3 - TIR'!$D$25-'Ejercicio 3 - TIR'!$C$25)*V91),'Ejercicio 3 - TIR'!$E$25-SQRT(('Ejercicio 3 - TIR'!$E$25-'Ejercicio 3 - TIR'!$C$25)*('Ejercicio 3 - TIR'!$E$25-'Ejercicio 3 - TIR'!$D$25)*(1-V91)))</f>
        <v>0.200281198799522</v>
      </c>
      <c r="X91" s="24">
        <f ca="1" t="shared" si="682"/>
        <v>0.572517026550148</v>
      </c>
      <c r="Y91" s="26">
        <f ca="1">IF(X91&lt;=('Ejercicio 3 - TIR'!$D$26-'Ejercicio 3 - TIR'!$C$26)/('Ejercicio 3 - TIR'!$E$26-'Ejercicio 3 - TIR'!$C$26),'Ejercicio 3 - TIR'!$C$26+SQRT(('Ejercicio 3 - TIR'!$E$26-'Ejercicio 3 - TIR'!$C$26)*('Ejercicio 3 - TIR'!$D$26-'Ejercicio 3 - TIR'!$C$26)*X91),'Ejercicio 3 - TIR'!$E$26-SQRT(('Ejercicio 3 - TIR'!$E$26-'Ejercicio 3 - TIR'!$C$26)*('Ejercicio 3 - TIR'!$E$26-'Ejercicio 3 - TIR'!$D$26)*(1-X91)))</f>
        <v>0.231954104684904</v>
      </c>
      <c r="Z91" s="24">
        <f ca="1" t="shared" si="480"/>
        <v>1.14611372846255</v>
      </c>
      <c r="AA91" s="24">
        <f ca="1" t="shared" si="481"/>
        <v>1.32169759711903</v>
      </c>
      <c r="AB91" s="24">
        <f ca="1" t="shared" si="482"/>
        <v>1.55969814973678</v>
      </c>
      <c r="AC91" s="24">
        <f ca="1" t="shared" si="483"/>
        <v>1.87207636493146</v>
      </c>
      <c r="AD91" s="24">
        <f ca="1" t="shared" si="484"/>
        <v>2.30631216206091</v>
      </c>
      <c r="AE91" s="23">
        <f ca="1" t="shared" si="485"/>
        <v>5368.60357118862</v>
      </c>
      <c r="AF91" s="23">
        <f ca="1" t="shared" si="486"/>
        <v>6191.07010387449</v>
      </c>
      <c r="AG91" s="23">
        <f ca="1" t="shared" si="487"/>
        <v>7305.90765009474</v>
      </c>
      <c r="AH91" s="23">
        <f ca="1" t="shared" si="488"/>
        <v>8769.14359257431</v>
      </c>
      <c r="AI91" s="23">
        <f ca="1" t="shared" si="489"/>
        <v>10803.1824434432</v>
      </c>
      <c r="AJ91" s="25">
        <f ca="1" t="shared" si="490"/>
        <v>41338.7533604761</v>
      </c>
      <c r="AK91" s="25">
        <f ca="1" t="shared" si="491"/>
        <v>44529.9941558055</v>
      </c>
      <c r="AL91" s="25">
        <f ca="1" t="shared" si="492"/>
        <v>61471.4140397295</v>
      </c>
      <c r="AM91" s="25">
        <f ca="1" t="shared" si="493"/>
        <v>76290.6353811979</v>
      </c>
      <c r="AN91" s="25">
        <f ca="1" t="shared" si="494"/>
        <v>92253.6852547269</v>
      </c>
      <c r="AO91" s="25">
        <f ca="1">C91/'Ejercicio 3 - TIR'!$D$7</f>
        <v>16736.9228255809</v>
      </c>
      <c r="AP91" s="25">
        <f ca="1" t="shared" si="495"/>
        <v>24601.8305348952</v>
      </c>
      <c r="AQ91" s="25">
        <f ca="1" t="shared" si="496"/>
        <v>27793.0713302246</v>
      </c>
      <c r="AR91" s="25">
        <f ca="1" t="shared" si="497"/>
        <v>44734.4912141486</v>
      </c>
      <c r="AS91" s="25">
        <f ca="1" t="shared" si="498"/>
        <v>59553.712555617</v>
      </c>
      <c r="AT91" s="25">
        <f ca="1" t="shared" si="499"/>
        <v>75516.762429146</v>
      </c>
      <c r="AU91" s="25">
        <f ca="1">AP91*'Ejercicio 3 - TIR'!$D$5</f>
        <v>12300.9152674476</v>
      </c>
      <c r="AV91" s="25">
        <f ca="1">AQ91*'Ejercicio 3 - TIR'!$D$5</f>
        <v>13896.5356651123</v>
      </c>
      <c r="AW91" s="25">
        <f ca="1">AR91*'Ejercicio 3 - TIR'!$D$5</f>
        <v>22367.2456070743</v>
      </c>
      <c r="AX91" s="25">
        <f ca="1">AS91*'Ejercicio 3 - TIR'!$D$5</f>
        <v>29776.8562778085</v>
      </c>
      <c r="AY91" s="25">
        <f ca="1">AT91*'Ejercicio 3 - TIR'!$D$5</f>
        <v>37758.381214573</v>
      </c>
      <c r="AZ91" s="25">
        <f ca="1" t="shared" ref="AZ91:BD91" si="683">AJ91-AU91-AE91</f>
        <v>23669.2345218399</v>
      </c>
      <c r="BA91" s="25">
        <f ca="1" t="shared" si="683"/>
        <v>24442.3883868187</v>
      </c>
      <c r="BB91" s="25">
        <f ca="1" t="shared" si="683"/>
        <v>31798.2607825604</v>
      </c>
      <c r="BC91" s="25">
        <f ca="1" t="shared" si="683"/>
        <v>37744.6355108151</v>
      </c>
      <c r="BD91" s="25">
        <f ca="1" t="shared" si="683"/>
        <v>43692.1215967107</v>
      </c>
      <c r="BE91" s="25">
        <f ca="1" t="shared" ref="BE91:BI91" si="684">AZ91/Z91</f>
        <v>20651.7328377096</v>
      </c>
      <c r="BF91" s="25">
        <f ca="1" t="shared" si="684"/>
        <v>18493.1775922851</v>
      </c>
      <c r="BG91" s="25">
        <f ca="1" t="shared" si="684"/>
        <v>20387.4453450668</v>
      </c>
      <c r="BH91" s="25">
        <f ca="1" t="shared" si="684"/>
        <v>20161.9101751743</v>
      </c>
      <c r="BI91" s="25">
        <f ca="1" t="shared" si="684"/>
        <v>18944.5827479258</v>
      </c>
      <c r="BJ91" s="25">
        <f ca="1" t="shared" si="502"/>
        <v>84739.9887731225</v>
      </c>
      <c r="BK91" s="25">
        <f ca="1" t="shared" si="503"/>
        <v>38600.5686681121</v>
      </c>
      <c r="BL91" s="25">
        <f ca="1" t="shared" si="504"/>
        <v>123340.557441235</v>
      </c>
      <c r="BM91" s="25">
        <f ca="1">BK91*'Ejercicio 3 - TIR'!$D$5</f>
        <v>19300.284334056</v>
      </c>
      <c r="BN91" s="25">
        <f ca="1" t="shared" si="505"/>
        <v>104040.273107179</v>
      </c>
      <c r="BO91" s="25">
        <f ca="1" t="shared" si="506"/>
        <v>45111.0976296498</v>
      </c>
      <c r="BP91" s="25">
        <f ca="1" t="shared" si="507"/>
        <v>-120427.250344764</v>
      </c>
      <c r="BQ91" s="25">
        <f ca="1" t="shared" ref="BQ91:BT91" si="685">BE91</f>
        <v>20651.7328377096</v>
      </c>
      <c r="BR91" s="25">
        <f ca="1" t="shared" si="685"/>
        <v>18493.1775922851</v>
      </c>
      <c r="BS91" s="25">
        <f ca="1" t="shared" si="685"/>
        <v>20387.4453450668</v>
      </c>
      <c r="BT91" s="25">
        <f ca="1" t="shared" si="685"/>
        <v>20161.9101751743</v>
      </c>
      <c r="BU91" s="25">
        <f ca="1" t="shared" si="509"/>
        <v>64055.6803775756</v>
      </c>
      <c r="BV91" s="27">
        <f ca="1" t="shared" si="510"/>
        <v>5.10018066277684</v>
      </c>
    </row>
    <row r="92" ht="15" customHeight="1" spans="1:74">
      <c r="A92" s="23">
        <v>91</v>
      </c>
      <c r="B92" s="24">
        <f ca="1" t="shared" ref="B92:F92" si="686">RAND()</f>
        <v>0.994925039004344</v>
      </c>
      <c r="C92" s="25">
        <f ca="1">IF(B92&lt;=('Ejercicio 3 - TIR'!$D$13-'Ejercicio 3 - TIR'!$C$13)/('Ejercicio 3 - TIR'!$E$13-'Ejercicio 3 - TIR'!$C$13),'Ejercicio 3 - TIR'!$C$13+SQRT(('Ejercicio 3 - TIR'!$E$13-'Ejercicio 3 - TIR'!$C$13)*('Ejercicio 3 - TIR'!$D$13-'Ejercicio 3 - TIR'!$C$13)*B92),'Ejercicio 3 - TIR'!$E$13-SQRT(('Ejercicio 3 - TIR'!$E$13-'Ejercicio 3 - TIR'!$C$13)*('Ejercicio 3 - TIR'!$E$13-'Ejercicio 3 - TIR'!$D$13)*(1-B92)))</f>
        <v>97532.2169473824</v>
      </c>
      <c r="D92" s="24">
        <f ca="1" t="shared" si="686"/>
        <v>0.0787441040405734</v>
      </c>
      <c r="E92" s="25">
        <f ca="1">IF(D92&lt;=('Ejercicio 3 - TIR'!$D$14-'Ejercicio 3 - TIR'!$C$14)/('Ejercicio 3 - TIR'!$E$14-'Ejercicio 3 - TIR'!$C$14),'Ejercicio 3 - TIR'!$C$14+SQRT(('Ejercicio 3 - TIR'!$E$14-'Ejercicio 3 - TIR'!$C$14)*('Ejercicio 3 - TIR'!$D$14-'Ejercicio 3 - TIR'!$C$14)*D92),'Ejercicio 3 - TIR'!$E$14-SQRT(('Ejercicio 3 - TIR'!$E$14-'Ejercicio 3 - TIR'!$C$14)*('Ejercicio 3 - TIR'!$E$14-'Ejercicio 3 - TIR'!$D$14)*(1-D92)))</f>
        <v>27430.186783571</v>
      </c>
      <c r="F92" s="24">
        <f ca="1" t="shared" si="686"/>
        <v>0.484801579109611</v>
      </c>
      <c r="G92" s="25">
        <f ca="1">IF(F92&lt;=('Ejercicio 3 - TIR'!$D$18-'Ejercicio 3 - TIR'!$C$18)/('Ejercicio 3 - TIR'!$E$18-'Ejercicio 3 - TIR'!$C$18),'Ejercicio 3 - TIR'!$C$18+SQRT(('Ejercicio 3 - TIR'!$E$18-'Ejercicio 3 - TIR'!$C$18)*('Ejercicio 3 - TIR'!$D$18-'Ejercicio 3 - TIR'!$C$18)*F92),'Ejercicio 3 - TIR'!$E$18-SQRT(('Ejercicio 3 - TIR'!$E$18-'Ejercicio 3 - TIR'!$C$18)*('Ejercicio 3 - TIR'!$E$18-'Ejercicio 3 - TIR'!$D$18)*(1-F92)))</f>
        <v>38527.6161303404</v>
      </c>
      <c r="H92" s="24">
        <f ca="1" t="shared" ref="H92:L92" si="687">RAND()</f>
        <v>0.91361746249086</v>
      </c>
      <c r="I92" s="25">
        <f ca="1">IF(H92&lt;=('Ejercicio 3 - TIR'!$D$18-'Ejercicio 3 - TIR'!$C$18)/('Ejercicio 3 - TIR'!$E$18-'Ejercicio 3 - TIR'!$C$18),'Ejercicio 3 - TIR'!$C$18+SQRT(('Ejercicio 3 - TIR'!$E$18-'Ejercicio 3 - TIR'!$C$18)*('Ejercicio 3 - TIR'!$D$18-'Ejercicio 3 - TIR'!$C$18)*H92),'Ejercicio 3 - TIR'!$E$18-SQRT(('Ejercicio 3 - TIR'!$E$18-'Ejercicio 3 - TIR'!$C$18)*('Ejercicio 3 - TIR'!$E$18-'Ejercicio 3 - TIR'!$D$18)*(1-H92)))</f>
        <v>42454.6728475134</v>
      </c>
      <c r="J92" s="24">
        <f ca="1" t="shared" si="687"/>
        <v>0.156365539094932</v>
      </c>
      <c r="K92" s="25">
        <f ca="1">IF(J92&lt;=('Ejercicio 3 - TIR'!$D$18-'Ejercicio 3 - TIR'!$C$18)/('Ejercicio 3 - TIR'!$E$18-'Ejercicio 3 - TIR'!$C$18),'Ejercicio 3 - TIR'!$C$18+SQRT(('Ejercicio 3 - TIR'!$E$18-'Ejercicio 3 - TIR'!$C$18)*('Ejercicio 3 - TIR'!$D$18-'Ejercicio 3 - TIR'!$C$18)*J92),'Ejercicio 3 - TIR'!$E$18-SQRT(('Ejercicio 3 - TIR'!$E$18-'Ejercicio 3 - TIR'!$C$18)*('Ejercicio 3 - TIR'!$E$18-'Ejercicio 3 - TIR'!$D$18)*(1-J92)))</f>
        <v>34843.0187759537</v>
      </c>
      <c r="L92" s="24">
        <f ca="1" t="shared" si="687"/>
        <v>0.301529783352933</v>
      </c>
      <c r="M92" s="25">
        <f ca="1">IF(L92&lt;=('Ejercicio 3 - TIR'!$D$18-'Ejercicio 3 - TIR'!$C$18)/('Ejercicio 3 - TIR'!$E$18-'Ejercicio 3 - TIR'!$C$18),'Ejercicio 3 - TIR'!$C$18+SQRT(('Ejercicio 3 - TIR'!$E$18-'Ejercicio 3 - TIR'!$C$18)*('Ejercicio 3 - TIR'!$D$18-'Ejercicio 3 - TIR'!$C$18)*L92),'Ejercicio 3 - TIR'!$E$18-SQRT(('Ejercicio 3 - TIR'!$E$18-'Ejercicio 3 - TIR'!$C$18)*('Ejercicio 3 - TIR'!$E$18-'Ejercicio 3 - TIR'!$D$18)*(1-L92)))</f>
        <v>36725.285681883</v>
      </c>
      <c r="N92" s="24">
        <f ca="1" t="shared" ref="N92:R92" si="688">RAND()</f>
        <v>0.0540060623465664</v>
      </c>
      <c r="O92" s="25">
        <f ca="1">IF(N92&lt;=('Ejercicio 3 - TIR'!$D$18-'Ejercicio 3 - TIR'!$C$18)/('Ejercicio 3 - TIR'!$E$18-'Ejercicio 3 - TIR'!$C$18),'Ejercicio 3 - TIR'!$C$18+SQRT(('Ejercicio 3 - TIR'!$E$18-'Ejercicio 3 - TIR'!$C$18)*('Ejercicio 3 - TIR'!$D$18-'Ejercicio 3 - TIR'!$C$18)*N92),'Ejercicio 3 - TIR'!$E$18-SQRT(('Ejercicio 3 - TIR'!$E$18-'Ejercicio 3 - TIR'!$C$18)*('Ejercicio 3 - TIR'!$E$18-'Ejercicio 3 - TIR'!$D$18)*(1-N92)))</f>
        <v>32846.2096465273</v>
      </c>
      <c r="P92" s="24">
        <f ca="1" t="shared" si="688"/>
        <v>0.426104693141356</v>
      </c>
      <c r="Q92" s="26">
        <f ca="1">IF(P92&lt;=('Ejercicio 3 - TIR'!$D$22-'Ejercicio 3 - TIR'!$C$22)/('Ejercicio 3 - TIR'!$E$22-'Ejercicio 3 - TIR'!$C$22),'Ejercicio 3 - TIR'!$C$22+SQRT(('Ejercicio 3 - TIR'!$E$22-'Ejercicio 3 - TIR'!$C$22)*('Ejercicio 3 - TIR'!$D$22-'Ejercicio 3 - TIR'!$C$22)*P92),'Ejercicio 3 - TIR'!$E$22-SQRT(('Ejercicio 3 - TIR'!$E$22-'Ejercicio 3 - TIR'!$C$22)*('Ejercicio 3 - TIR'!$E$22-'Ejercicio 3 - TIR'!$D$22)*(1-P92)))</f>
        <v>0.147694556281956</v>
      </c>
      <c r="R92" s="24">
        <f ca="1" t="shared" si="688"/>
        <v>0.444873732984302</v>
      </c>
      <c r="S92" s="26">
        <f ca="1">IF(R92&lt;=('Ejercicio 3 - TIR'!$D$23-'Ejercicio 3 - TIR'!$C$23)/('Ejercicio 3 - TIR'!$E$23-'Ejercicio 3 - TIR'!$C$23),'Ejercicio 3 - TIR'!$C$23+SQRT(('Ejercicio 3 - TIR'!$E$23-'Ejercicio 3 - TIR'!$C$23)*('Ejercicio 3 - TIR'!$D$23-'Ejercicio 3 - TIR'!$C$23)*R92),'Ejercicio 3 - TIR'!$E$23-SQRT(('Ejercicio 3 - TIR'!$E$23-'Ejercicio 3 - TIR'!$C$23)*('Ejercicio 3 - TIR'!$E$23-'Ejercicio 3 - TIR'!$D$23)*(1-R92)))</f>
        <v>0.148297927828231</v>
      </c>
      <c r="T92" s="24">
        <f ca="1" t="shared" ref="T92:X92" si="689">RAND()</f>
        <v>0.435047263265035</v>
      </c>
      <c r="U92" s="26">
        <f ca="1">IF(T92&lt;=('Ejercicio 3 - TIR'!$D$24-'Ejercicio 3 - TIR'!$C$24)/('Ejercicio 3 - TIR'!$E$24-'Ejercicio 3 - TIR'!$C$24),'Ejercicio 3 - TIR'!$C$24+SQRT(('Ejercicio 3 - TIR'!$E$24-'Ejercicio 3 - TIR'!$C$24)*('Ejercicio 3 - TIR'!$D$24-'Ejercicio 3 - TIR'!$C$24)*T92),'Ejercicio 3 - TIR'!$E$24-SQRT(('Ejercicio 3 - TIR'!$E$24-'Ejercicio 3 - TIR'!$C$24)*('Ejercicio 3 - TIR'!$E$24-'Ejercicio 3 - TIR'!$D$24)*(1-T92)))</f>
        <v>0.180227300030575</v>
      </c>
      <c r="V92" s="24">
        <f ca="1" t="shared" si="689"/>
        <v>0.156111392314141</v>
      </c>
      <c r="W92" s="26">
        <f ca="1">IF(V92&lt;=('Ejercicio 3 - TIR'!$D$25-'Ejercicio 3 - TIR'!$C$25)/('Ejercicio 3 - TIR'!$E$25-'Ejercicio 3 - TIR'!$C$25),'Ejercicio 3 - TIR'!$C$25+SQRT(('Ejercicio 3 - TIR'!$E$25-'Ejercicio 3 - TIR'!$C$25)*('Ejercicio 3 - TIR'!$D$25-'Ejercicio 3 - TIR'!$C$25)*V92),'Ejercicio 3 - TIR'!$E$25-SQRT(('Ejercicio 3 - TIR'!$E$25-'Ejercicio 3 - TIR'!$C$25)*('Ejercicio 3 - TIR'!$E$25-'Ejercicio 3 - TIR'!$D$25)*(1-V92)))</f>
        <v>0.194783637889227</v>
      </c>
      <c r="X92" s="24">
        <f ca="1" t="shared" si="689"/>
        <v>0.980431155984149</v>
      </c>
      <c r="Y92" s="26">
        <f ca="1">IF(X92&lt;=('Ejercicio 3 - TIR'!$D$26-'Ejercicio 3 - TIR'!$C$26)/('Ejercicio 3 - TIR'!$E$26-'Ejercicio 3 - TIR'!$C$26),'Ejercicio 3 - TIR'!$C$26+SQRT(('Ejercicio 3 - TIR'!$E$26-'Ejercicio 3 - TIR'!$C$26)*('Ejercicio 3 - TIR'!$D$26-'Ejercicio 3 - TIR'!$C$26)*X92),'Ejercicio 3 - TIR'!$E$26-SQRT(('Ejercicio 3 - TIR'!$E$26-'Ejercicio 3 - TIR'!$C$26)*('Ejercicio 3 - TIR'!$E$26-'Ejercicio 3 - TIR'!$D$26)*(1-X92)))</f>
        <v>0.269720323074843</v>
      </c>
      <c r="Z92" s="24">
        <f ca="1" t="shared" si="480"/>
        <v>1.14769455628196</v>
      </c>
      <c r="AA92" s="24">
        <f ca="1" t="shared" si="481"/>
        <v>1.31789528075831</v>
      </c>
      <c r="AB92" s="24">
        <f ca="1" t="shared" si="482"/>
        <v>1.55541598893242</v>
      </c>
      <c r="AC92" s="24">
        <f ca="1" t="shared" si="483"/>
        <v>1.85838557368774</v>
      </c>
      <c r="AD92" s="24">
        <f ca="1" t="shared" si="484"/>
        <v>2.35962993102043</v>
      </c>
      <c r="AE92" s="23">
        <f ca="1" t="shared" si="485"/>
        <v>4051.28926573069</v>
      </c>
      <c r="AF92" s="23">
        <f ca="1" t="shared" si="486"/>
        <v>4652.08706887131</v>
      </c>
      <c r="AG92" s="23">
        <f ca="1" t="shared" si="487"/>
        <v>5490.52016080114</v>
      </c>
      <c r="AH92" s="23">
        <f ca="1" t="shared" si="488"/>
        <v>6559.98365162613</v>
      </c>
      <c r="AI92" s="23">
        <f ca="1" t="shared" si="489"/>
        <v>8329.34456150842</v>
      </c>
      <c r="AJ92" s="25">
        <f ca="1" t="shared" si="490"/>
        <v>44217.9352993126</v>
      </c>
      <c r="AK92" s="25">
        <f ca="1" t="shared" si="491"/>
        <v>55950.8129918759</v>
      </c>
      <c r="AL92" s="25">
        <f ca="1" t="shared" si="492"/>
        <v>54195.3885067908</v>
      </c>
      <c r="AM92" s="25">
        <f ca="1" t="shared" si="493"/>
        <v>68249.7411007724</v>
      </c>
      <c r="AN92" s="25">
        <f ca="1" t="shared" si="494"/>
        <v>77504.8994025178</v>
      </c>
      <c r="AO92" s="25">
        <f ca="1">C92/'Ejercicio 3 - TIR'!$D$7</f>
        <v>19506.4433894765</v>
      </c>
      <c r="AP92" s="25">
        <f ca="1" t="shared" si="495"/>
        <v>24711.4919098361</v>
      </c>
      <c r="AQ92" s="25">
        <f ca="1" t="shared" si="496"/>
        <v>36444.3696023994</v>
      </c>
      <c r="AR92" s="25">
        <f ca="1" t="shared" si="497"/>
        <v>34688.9451173143</v>
      </c>
      <c r="AS92" s="25">
        <f ca="1" t="shared" si="498"/>
        <v>48743.2977112959</v>
      </c>
      <c r="AT92" s="25">
        <f ca="1" t="shared" si="499"/>
        <v>57998.4560130413</v>
      </c>
      <c r="AU92" s="25">
        <f ca="1">AP92*'Ejercicio 3 - TIR'!$D$5</f>
        <v>12355.745954918</v>
      </c>
      <c r="AV92" s="25">
        <f ca="1">AQ92*'Ejercicio 3 - TIR'!$D$5</f>
        <v>18222.1848011997</v>
      </c>
      <c r="AW92" s="25">
        <f ca="1">AR92*'Ejercicio 3 - TIR'!$D$5</f>
        <v>17344.4725586572</v>
      </c>
      <c r="AX92" s="25">
        <f ca="1">AS92*'Ejercicio 3 - TIR'!$D$5</f>
        <v>24371.6488556479</v>
      </c>
      <c r="AY92" s="25">
        <f ca="1">AT92*'Ejercicio 3 - TIR'!$D$5</f>
        <v>28999.2280065207</v>
      </c>
      <c r="AZ92" s="25">
        <f ca="1" t="shared" ref="AZ92:BD92" si="690">AJ92-AU92-AE92</f>
        <v>27810.9000786638</v>
      </c>
      <c r="BA92" s="25">
        <f ca="1" t="shared" si="690"/>
        <v>33076.5411218049</v>
      </c>
      <c r="BB92" s="25">
        <f ca="1" t="shared" si="690"/>
        <v>31360.3957873325</v>
      </c>
      <c r="BC92" s="25">
        <f ca="1" t="shared" si="690"/>
        <v>37318.1085934983</v>
      </c>
      <c r="BD92" s="25">
        <f ca="1" t="shared" si="690"/>
        <v>40176.3268344887</v>
      </c>
      <c r="BE92" s="25">
        <f ca="1" t="shared" ref="BE92:BI92" si="691">AZ92/Z92</f>
        <v>24231.9700188867</v>
      </c>
      <c r="BF92" s="25">
        <f ca="1" t="shared" si="691"/>
        <v>25098.0040711374</v>
      </c>
      <c r="BG92" s="25">
        <f ca="1" t="shared" si="691"/>
        <v>20162.063403281</v>
      </c>
      <c r="BH92" s="25">
        <f ca="1" t="shared" si="691"/>
        <v>20080.9289104871</v>
      </c>
      <c r="BI92" s="25">
        <f ca="1" t="shared" si="691"/>
        <v>17026.5372151447</v>
      </c>
      <c r="BJ92" s="25">
        <f ca="1" t="shared" si="502"/>
        <v>64725.0897479951</v>
      </c>
      <c r="BK92" s="25">
        <f ca="1" t="shared" si="503"/>
        <v>46027.9876695643</v>
      </c>
      <c r="BL92" s="25">
        <f ca="1" t="shared" si="504"/>
        <v>110753.077417559</v>
      </c>
      <c r="BM92" s="25">
        <f ca="1">BK92*'Ejercicio 3 - TIR'!$D$5</f>
        <v>23013.9938347822</v>
      </c>
      <c r="BN92" s="25">
        <f ca="1" t="shared" si="505"/>
        <v>87739.0835827773</v>
      </c>
      <c r="BO92" s="25">
        <f ca="1" t="shared" si="506"/>
        <v>37183.4084783092</v>
      </c>
      <c r="BP92" s="25">
        <f ca="1" t="shared" si="507"/>
        <v>-124962.403730953</v>
      </c>
      <c r="BQ92" s="25">
        <f ca="1" t="shared" ref="BQ92:BT92" si="692">BE92</f>
        <v>24231.9700188867</v>
      </c>
      <c r="BR92" s="25">
        <f ca="1" t="shared" si="692"/>
        <v>25098.0040711374</v>
      </c>
      <c r="BS92" s="25">
        <f ca="1" t="shared" si="692"/>
        <v>20162.063403281</v>
      </c>
      <c r="BT92" s="25">
        <f ca="1" t="shared" si="692"/>
        <v>20080.9289104871</v>
      </c>
      <c r="BU92" s="25">
        <f ca="1" t="shared" si="509"/>
        <v>54209.9456934539</v>
      </c>
      <c r="BV92" s="27">
        <f ca="1" t="shared" si="510"/>
        <v>4.29991752186936</v>
      </c>
    </row>
    <row r="93" ht="15" customHeight="1" spans="1:74">
      <c r="A93" s="23">
        <v>92</v>
      </c>
      <c r="B93" s="24">
        <f ca="1" t="shared" ref="B93:F93" si="693">RAND()</f>
        <v>0.353478985150709</v>
      </c>
      <c r="C93" s="25">
        <f ca="1">IF(B93&lt;=('Ejercicio 3 - TIR'!$D$13-'Ejercicio 3 - TIR'!$C$13)/('Ejercicio 3 - TIR'!$E$13-'Ejercicio 3 - TIR'!$C$13),'Ejercicio 3 - TIR'!$C$13+SQRT(('Ejercicio 3 - TIR'!$E$13-'Ejercicio 3 - TIR'!$C$13)*('Ejercicio 3 - TIR'!$D$13-'Ejercicio 3 - TIR'!$C$13)*B93),'Ejercicio 3 - TIR'!$E$13-SQRT(('Ejercicio 3 - TIR'!$E$13-'Ejercicio 3 - TIR'!$C$13)*('Ejercicio 3 - TIR'!$E$13-'Ejercicio 3 - TIR'!$D$13)*(1-B93)))</f>
        <v>72146.360779619</v>
      </c>
      <c r="D93" s="24">
        <f ca="1" t="shared" si="693"/>
        <v>0.446250476964906</v>
      </c>
      <c r="E93" s="25">
        <f ca="1">IF(D93&lt;=('Ejercicio 3 - TIR'!$D$14-'Ejercicio 3 - TIR'!$C$14)/('Ejercicio 3 - TIR'!$E$14-'Ejercicio 3 - TIR'!$C$14),'Ejercicio 3 - TIR'!$C$14+SQRT(('Ejercicio 3 - TIR'!$E$14-'Ejercicio 3 - TIR'!$C$14)*('Ejercicio 3 - TIR'!$D$14-'Ejercicio 3 - TIR'!$C$14)*D93),'Ejercicio 3 - TIR'!$E$14-SQRT(('Ejercicio 3 - TIR'!$E$14-'Ejercicio 3 - TIR'!$C$14)*('Ejercicio 3 - TIR'!$E$14-'Ejercicio 3 - TIR'!$D$14)*(1-D93)))</f>
        <v>30886.1408582717</v>
      </c>
      <c r="F93" s="24">
        <f ca="1" t="shared" si="693"/>
        <v>0.781536716198482</v>
      </c>
      <c r="G93" s="25">
        <f ca="1">IF(F93&lt;=('Ejercicio 3 - TIR'!$D$18-'Ejercicio 3 - TIR'!$C$18)/('Ejercicio 3 - TIR'!$E$18-'Ejercicio 3 - TIR'!$C$18),'Ejercicio 3 - TIR'!$C$18+SQRT(('Ejercicio 3 - TIR'!$E$18-'Ejercicio 3 - TIR'!$C$18)*('Ejercicio 3 - TIR'!$D$18-'Ejercicio 3 - TIR'!$C$18)*F93),'Ejercicio 3 - TIR'!$E$18-SQRT(('Ejercicio 3 - TIR'!$E$18-'Ejercicio 3 - TIR'!$C$18)*('Ejercicio 3 - TIR'!$E$18-'Ejercicio 3 - TIR'!$D$18)*(1-F93)))</f>
        <v>40952.1924100677</v>
      </c>
      <c r="H93" s="24">
        <f ca="1" t="shared" ref="H93:L93" si="694">RAND()</f>
        <v>0.527167074258625</v>
      </c>
      <c r="I93" s="25">
        <f ca="1">IF(H93&lt;=('Ejercicio 3 - TIR'!$D$18-'Ejercicio 3 - TIR'!$C$18)/('Ejercicio 3 - TIR'!$E$18-'Ejercicio 3 - TIR'!$C$18),'Ejercicio 3 - TIR'!$C$18+SQRT(('Ejercicio 3 - TIR'!$E$18-'Ejercicio 3 - TIR'!$C$18)*('Ejercicio 3 - TIR'!$D$18-'Ejercicio 3 - TIR'!$C$18)*H93),'Ejercicio 3 - TIR'!$E$18-SQRT(('Ejercicio 3 - TIR'!$E$18-'Ejercicio 3 - TIR'!$C$18)*('Ejercicio 3 - TIR'!$E$18-'Ejercicio 3 - TIR'!$D$18)*(1-H93)))</f>
        <v>38892.415933749</v>
      </c>
      <c r="J93" s="24">
        <f ca="1" t="shared" si="694"/>
        <v>0.785670089804513</v>
      </c>
      <c r="K93" s="25">
        <f ca="1">IF(J93&lt;=('Ejercicio 3 - TIR'!$D$18-'Ejercicio 3 - TIR'!$C$18)/('Ejercicio 3 - TIR'!$E$18-'Ejercicio 3 - TIR'!$C$18),'Ejercicio 3 - TIR'!$C$18+SQRT(('Ejercicio 3 - TIR'!$E$18-'Ejercicio 3 - TIR'!$C$18)*('Ejercicio 3 - TIR'!$D$18-'Ejercicio 3 - TIR'!$C$18)*J93),'Ejercicio 3 - TIR'!$E$18-SQRT(('Ejercicio 3 - TIR'!$E$18-'Ejercicio 3 - TIR'!$C$18)*('Ejercicio 3 - TIR'!$E$18-'Ejercicio 3 - TIR'!$D$18)*(1-J93)))</f>
        <v>40990.6679777472</v>
      </c>
      <c r="L93" s="24">
        <f ca="1" t="shared" si="694"/>
        <v>0.919699381997624</v>
      </c>
      <c r="M93" s="25">
        <f ca="1">IF(L93&lt;=('Ejercicio 3 - TIR'!$D$18-'Ejercicio 3 - TIR'!$C$18)/('Ejercicio 3 - TIR'!$E$18-'Ejercicio 3 - TIR'!$C$18),'Ejercicio 3 - TIR'!$C$18+SQRT(('Ejercicio 3 - TIR'!$E$18-'Ejercicio 3 - TIR'!$C$18)*('Ejercicio 3 - TIR'!$D$18-'Ejercicio 3 - TIR'!$C$18)*L93),'Ejercicio 3 - TIR'!$E$18-SQRT(('Ejercicio 3 - TIR'!$E$18-'Ejercicio 3 - TIR'!$C$18)*('Ejercicio 3 - TIR'!$E$18-'Ejercicio 3 - TIR'!$D$18)*(1-L93)))</f>
        <v>42545.9123181561</v>
      </c>
      <c r="N93" s="24">
        <f ca="1" t="shared" ref="N93:R93" si="695">RAND()</f>
        <v>0.98943660506882</v>
      </c>
      <c r="O93" s="25">
        <f ca="1">IF(N93&lt;=('Ejercicio 3 - TIR'!$D$18-'Ejercicio 3 - TIR'!$C$18)/('Ejercicio 3 - TIR'!$E$18-'Ejercicio 3 - TIR'!$C$18),'Ejercicio 3 - TIR'!$C$18+SQRT(('Ejercicio 3 - TIR'!$E$18-'Ejercicio 3 - TIR'!$C$18)*('Ejercicio 3 - TIR'!$D$18-'Ejercicio 3 - TIR'!$C$18)*N93),'Ejercicio 3 - TIR'!$E$18-SQRT(('Ejercicio 3 - TIR'!$E$18-'Ejercicio 3 - TIR'!$C$18)*('Ejercicio 3 - TIR'!$E$18-'Ejercicio 3 - TIR'!$D$18)*(1-N93)))</f>
        <v>44109.9131391609</v>
      </c>
      <c r="P93" s="24">
        <f ca="1" t="shared" si="695"/>
        <v>0.8389704556149</v>
      </c>
      <c r="Q93" s="26">
        <f ca="1">IF(P93&lt;=('Ejercicio 3 - TIR'!$D$22-'Ejercicio 3 - TIR'!$C$22)/('Ejercicio 3 - TIR'!$E$22-'Ejercicio 3 - TIR'!$C$22),'Ejercicio 3 - TIR'!$C$22+SQRT(('Ejercicio 3 - TIR'!$E$22-'Ejercicio 3 - TIR'!$C$22)*('Ejercicio 3 - TIR'!$D$22-'Ejercicio 3 - TIR'!$C$22)*P93),'Ejercicio 3 - TIR'!$E$22-SQRT(('Ejercicio 3 - TIR'!$E$22-'Ejercicio 3 - TIR'!$C$22)*('Ejercicio 3 - TIR'!$E$22-'Ejercicio 3 - TIR'!$D$22)*(1-P93)))</f>
        <v>0.162974924966592</v>
      </c>
      <c r="R93" s="24">
        <f ca="1" t="shared" si="695"/>
        <v>0.57581412025873</v>
      </c>
      <c r="S93" s="26">
        <f ca="1">IF(R93&lt;=('Ejercicio 3 - TIR'!$D$23-'Ejercicio 3 - TIR'!$C$23)/('Ejercicio 3 - TIR'!$E$23-'Ejercicio 3 - TIR'!$C$23),'Ejercicio 3 - TIR'!$C$23+SQRT(('Ejercicio 3 - TIR'!$E$23-'Ejercicio 3 - TIR'!$C$23)*('Ejercicio 3 - TIR'!$D$23-'Ejercicio 3 - TIR'!$C$23)*R93),'Ejercicio 3 - TIR'!$E$23-SQRT(('Ejercicio 3 - TIR'!$E$23-'Ejercicio 3 - TIR'!$C$23)*('Ejercicio 3 - TIR'!$E$23-'Ejercicio 3 - TIR'!$D$23)*(1-R93)))</f>
        <v>0.1523678704488</v>
      </c>
      <c r="T93" s="24">
        <f ca="1" t="shared" ref="T93:X93" si="696">RAND()</f>
        <v>0.0519603446490522</v>
      </c>
      <c r="U93" s="26">
        <f ca="1">IF(T93&lt;=('Ejercicio 3 - TIR'!$D$24-'Ejercicio 3 - TIR'!$C$24)/('Ejercicio 3 - TIR'!$E$24-'Ejercicio 3 - TIR'!$C$24),'Ejercicio 3 - TIR'!$C$24+SQRT(('Ejercicio 3 - TIR'!$E$24-'Ejercicio 3 - TIR'!$C$24)*('Ejercicio 3 - TIR'!$D$24-'Ejercicio 3 - TIR'!$C$24)*T93),'Ejercicio 3 - TIR'!$E$24-SQRT(('Ejercicio 3 - TIR'!$E$24-'Ejercicio 3 - TIR'!$C$24)*('Ejercicio 3 - TIR'!$E$24-'Ejercicio 3 - TIR'!$D$24)*(1-T93)))</f>
        <v>0.160445895067586</v>
      </c>
      <c r="V93" s="24">
        <f ca="1" t="shared" si="696"/>
        <v>0.743362913424778</v>
      </c>
      <c r="W93" s="26">
        <f ca="1">IF(V93&lt;=('Ejercicio 3 - TIR'!$D$25-'Ejercicio 3 - TIR'!$C$25)/('Ejercicio 3 - TIR'!$E$25-'Ejercicio 3 - TIR'!$C$25),'Ejercicio 3 - TIR'!$C$25+SQRT(('Ejercicio 3 - TIR'!$E$25-'Ejercicio 3 - TIR'!$C$25)*('Ejercicio 3 - TIR'!$D$25-'Ejercicio 3 - TIR'!$C$25)*V93),'Ejercicio 3 - TIR'!$E$25-SQRT(('Ejercicio 3 - TIR'!$E$25-'Ejercicio 3 - TIR'!$C$25)*('Ejercicio 3 - TIR'!$E$25-'Ejercicio 3 - TIR'!$D$25)*(1-V93)))</f>
        <v>0.220029517804792</v>
      </c>
      <c r="X93" s="24">
        <f ca="1" t="shared" si="696"/>
        <v>0.584116222149335</v>
      </c>
      <c r="Y93" s="26">
        <f ca="1">IF(X93&lt;=('Ejercicio 3 - TIR'!$D$26-'Ejercicio 3 - TIR'!$C$26)/('Ejercicio 3 - TIR'!$E$26-'Ejercicio 3 - TIR'!$C$26),'Ejercicio 3 - TIR'!$C$26+SQRT(('Ejercicio 3 - TIR'!$E$26-'Ejercicio 3 - TIR'!$C$26)*('Ejercicio 3 - TIR'!$D$26-'Ejercicio 3 - TIR'!$C$26)*X93),'Ejercicio 3 - TIR'!$E$26-SQRT(('Ejercicio 3 - TIR'!$E$26-'Ejercicio 3 - TIR'!$C$26)*('Ejercicio 3 - TIR'!$E$26-'Ejercicio 3 - TIR'!$D$26)*(1-X93)))</f>
        <v>0.232610418862438</v>
      </c>
      <c r="Z93" s="24">
        <f ca="1" t="shared" si="480"/>
        <v>1.16297492496659</v>
      </c>
      <c r="AA93" s="24">
        <f ca="1" t="shared" si="481"/>
        <v>1.3401749376691</v>
      </c>
      <c r="AB93" s="24">
        <f ca="1" t="shared" si="482"/>
        <v>1.55520050509057</v>
      </c>
      <c r="AC93" s="24">
        <f ca="1" t="shared" si="483"/>
        <v>1.89739052231542</v>
      </c>
      <c r="AD93" s="24">
        <f ca="1" t="shared" si="484"/>
        <v>2.33874332645683</v>
      </c>
      <c r="AE93" s="23">
        <f ca="1" t="shared" si="485"/>
        <v>5033.66648888442</v>
      </c>
      <c r="AF93" s="23">
        <f ca="1" t="shared" si="486"/>
        <v>5800.63553234523</v>
      </c>
      <c r="AG93" s="23">
        <f ca="1" t="shared" si="487"/>
        <v>6731.3236922932</v>
      </c>
      <c r="AH93" s="23">
        <f ca="1" t="shared" si="488"/>
        <v>8212.41359849644</v>
      </c>
      <c r="AI93" s="23">
        <f ca="1" t="shared" si="489"/>
        <v>10122.7065655143</v>
      </c>
      <c r="AJ93" s="25">
        <f ca="1" t="shared" si="490"/>
        <v>47626.3728953159</v>
      </c>
      <c r="AK93" s="25">
        <f ca="1" t="shared" si="491"/>
        <v>52122.641099813</v>
      </c>
      <c r="AL93" s="25">
        <f ca="1" t="shared" si="492"/>
        <v>63748.7075429923</v>
      </c>
      <c r="AM93" s="25">
        <f ca="1" t="shared" si="493"/>
        <v>80726.2107957321</v>
      </c>
      <c r="AN93" s="25">
        <f ca="1" t="shared" si="494"/>
        <v>103161.764984803</v>
      </c>
      <c r="AO93" s="25">
        <f ca="1">C93/'Ejercicio 3 - TIR'!$D$7</f>
        <v>14429.2721559238</v>
      </c>
      <c r="AP93" s="25">
        <f ca="1" t="shared" si="495"/>
        <v>33197.1007393921</v>
      </c>
      <c r="AQ93" s="25">
        <f ca="1" t="shared" si="496"/>
        <v>37693.3689438892</v>
      </c>
      <c r="AR93" s="25">
        <f ca="1" t="shared" si="497"/>
        <v>49319.4353870685</v>
      </c>
      <c r="AS93" s="25">
        <f ca="1" t="shared" si="498"/>
        <v>66296.9386398083</v>
      </c>
      <c r="AT93" s="25">
        <f ca="1" t="shared" si="499"/>
        <v>88732.4928288789</v>
      </c>
      <c r="AU93" s="25">
        <f ca="1">AP93*'Ejercicio 3 - TIR'!$D$5</f>
        <v>16598.550369696</v>
      </c>
      <c r="AV93" s="25">
        <f ca="1">AQ93*'Ejercicio 3 - TIR'!$D$5</f>
        <v>18846.6844719446</v>
      </c>
      <c r="AW93" s="25">
        <f ca="1">AR93*'Ejercicio 3 - TIR'!$D$5</f>
        <v>24659.7176935343</v>
      </c>
      <c r="AX93" s="25">
        <f ca="1">AS93*'Ejercicio 3 - TIR'!$D$5</f>
        <v>33148.4693199041</v>
      </c>
      <c r="AY93" s="25">
        <f ca="1">AT93*'Ejercicio 3 - TIR'!$D$5</f>
        <v>44366.2464144395</v>
      </c>
      <c r="AZ93" s="25">
        <f ca="1" t="shared" ref="AZ93:BD93" si="697">AJ93-AU93-AE93</f>
        <v>25994.1560367354</v>
      </c>
      <c r="BA93" s="25">
        <f ca="1" t="shared" si="697"/>
        <v>27475.3210955232</v>
      </c>
      <c r="BB93" s="25">
        <f ca="1" t="shared" si="697"/>
        <v>32357.6661571649</v>
      </c>
      <c r="BC93" s="25">
        <f ca="1" t="shared" si="697"/>
        <v>39365.3278773315</v>
      </c>
      <c r="BD93" s="25">
        <f ca="1" t="shared" si="697"/>
        <v>48672.812004849</v>
      </c>
      <c r="BE93" s="25">
        <f ca="1" t="shared" ref="BE93:BI93" si="698">AZ93/Z93</f>
        <v>22351.4329317824</v>
      </c>
      <c r="BF93" s="25">
        <f ca="1" t="shared" si="698"/>
        <v>20501.2945125728</v>
      </c>
      <c r="BG93" s="25">
        <f ca="1" t="shared" si="698"/>
        <v>20806.1057408675</v>
      </c>
      <c r="BH93" s="25">
        <f ca="1" t="shared" si="698"/>
        <v>20747.0878632267</v>
      </c>
      <c r="BI93" s="25">
        <f ca="1" t="shared" si="698"/>
        <v>20811.5236307645</v>
      </c>
      <c r="BJ93" s="25">
        <f ca="1" t="shared" si="502"/>
        <v>72234.7558122885</v>
      </c>
      <c r="BK93" s="25">
        <f ca="1" t="shared" si="503"/>
        <v>33746.3639602961</v>
      </c>
      <c r="BL93" s="25">
        <f ca="1" t="shared" si="504"/>
        <v>105981.119772585</v>
      </c>
      <c r="BM93" s="25">
        <f ca="1">BK93*'Ejercicio 3 - TIR'!$D$5</f>
        <v>16873.181980148</v>
      </c>
      <c r="BN93" s="25">
        <f ca="1" t="shared" si="505"/>
        <v>89107.9377924366</v>
      </c>
      <c r="BO93" s="25">
        <f ca="1" t="shared" si="506"/>
        <v>38100.7769362336</v>
      </c>
      <c r="BP93" s="25">
        <f ca="1" t="shared" si="507"/>
        <v>-103032.501637891</v>
      </c>
      <c r="BQ93" s="25">
        <f ca="1" t="shared" ref="BQ93:BT93" si="699">BE93</f>
        <v>22351.4329317824</v>
      </c>
      <c r="BR93" s="25">
        <f ca="1" t="shared" si="699"/>
        <v>20501.2945125728</v>
      </c>
      <c r="BS93" s="25">
        <f ca="1" t="shared" si="699"/>
        <v>20806.1057408675</v>
      </c>
      <c r="BT93" s="25">
        <f ca="1" t="shared" si="699"/>
        <v>20747.0878632267</v>
      </c>
      <c r="BU93" s="25">
        <f ca="1" t="shared" si="509"/>
        <v>58912.3005669981</v>
      </c>
      <c r="BV93" s="27">
        <f ca="1" t="shared" si="510"/>
        <v>10.1986878258927</v>
      </c>
    </row>
    <row r="94" ht="15" customHeight="1" spans="1:74">
      <c r="A94" s="23">
        <v>93</v>
      </c>
      <c r="B94" s="24">
        <f ca="1" t="shared" ref="B94:F94" si="700">RAND()</f>
        <v>0.968486788939209</v>
      </c>
      <c r="C94" s="25">
        <f ca="1">IF(B94&lt;=('Ejercicio 3 - TIR'!$D$13-'Ejercicio 3 - TIR'!$C$13)/('Ejercicio 3 - TIR'!$E$13-'Ejercicio 3 - TIR'!$C$13),'Ejercicio 3 - TIR'!$C$13+SQRT(('Ejercicio 3 - TIR'!$E$13-'Ejercicio 3 - TIR'!$C$13)*('Ejercicio 3 - TIR'!$D$13-'Ejercicio 3 - TIR'!$C$13)*B94),'Ejercicio 3 - TIR'!$E$13-SQRT(('Ejercicio 3 - TIR'!$E$13-'Ejercicio 3 - TIR'!$C$13)*('Ejercicio 3 - TIR'!$E$13-'Ejercicio 3 - TIR'!$D$13)*(1-B94)))</f>
        <v>93850.5404080562</v>
      </c>
      <c r="D94" s="24">
        <f ca="1" t="shared" si="700"/>
        <v>0.974023657130701</v>
      </c>
      <c r="E94" s="25">
        <f ca="1">IF(D94&lt;=('Ejercicio 3 - TIR'!$D$14-'Ejercicio 3 - TIR'!$C$14)/('Ejercicio 3 - TIR'!$E$14-'Ejercicio 3 - TIR'!$C$14),'Ejercicio 3 - TIR'!$C$14+SQRT(('Ejercicio 3 - TIR'!$E$14-'Ejercicio 3 - TIR'!$C$14)*('Ejercicio 3 - TIR'!$D$14-'Ejercicio 3 - TIR'!$C$14)*D94),'Ejercicio 3 - TIR'!$E$14-SQRT(('Ejercicio 3 - TIR'!$E$14-'Ejercicio 3 - TIR'!$C$14)*('Ejercicio 3 - TIR'!$E$14-'Ejercicio 3 - TIR'!$D$14)*(1-D94)))</f>
        <v>38026.0568826851</v>
      </c>
      <c r="F94" s="24">
        <f ca="1" t="shared" si="700"/>
        <v>0.761202519288682</v>
      </c>
      <c r="G94" s="25">
        <f ca="1">IF(F94&lt;=('Ejercicio 3 - TIR'!$D$18-'Ejercicio 3 - TIR'!$C$18)/('Ejercicio 3 - TIR'!$E$18-'Ejercicio 3 - TIR'!$C$18),'Ejercicio 3 - TIR'!$C$18+SQRT(('Ejercicio 3 - TIR'!$E$18-'Ejercicio 3 - TIR'!$C$18)*('Ejercicio 3 - TIR'!$D$18-'Ejercicio 3 - TIR'!$C$18)*F94),'Ejercicio 3 - TIR'!$E$18-SQRT(('Ejercicio 3 - TIR'!$E$18-'Ejercicio 3 - TIR'!$C$18)*('Ejercicio 3 - TIR'!$E$18-'Ejercicio 3 - TIR'!$D$18)*(1-F94)))</f>
        <v>40768.0015296141</v>
      </c>
      <c r="H94" s="24">
        <f ca="1" t="shared" ref="H94:L94" si="701">RAND()</f>
        <v>0.413979731307816</v>
      </c>
      <c r="I94" s="25">
        <f ca="1">IF(H94&lt;=('Ejercicio 3 - TIR'!$D$18-'Ejercicio 3 - TIR'!$C$18)/('Ejercicio 3 - TIR'!$E$18-'Ejercicio 3 - TIR'!$C$18),'Ejercicio 3 - TIR'!$C$18+SQRT(('Ejercicio 3 - TIR'!$E$18-'Ejercicio 3 - TIR'!$C$18)*('Ejercicio 3 - TIR'!$D$18-'Ejercicio 3 - TIR'!$C$18)*H94),'Ejercicio 3 - TIR'!$E$18-SQRT(('Ejercicio 3 - TIR'!$E$18-'Ejercicio 3 - TIR'!$C$18)*('Ejercicio 3 - TIR'!$E$18-'Ejercicio 3 - TIR'!$D$18)*(1-H94)))</f>
        <v>37880.162415596</v>
      </c>
      <c r="J94" s="24">
        <f ca="1" t="shared" si="701"/>
        <v>0.593221243737</v>
      </c>
      <c r="K94" s="25">
        <f ca="1">IF(J94&lt;=('Ejercicio 3 - TIR'!$D$18-'Ejercicio 3 - TIR'!$C$18)/('Ejercicio 3 - TIR'!$E$18-'Ejercicio 3 - TIR'!$C$18),'Ejercicio 3 - TIR'!$C$18+SQRT(('Ejercicio 3 - TIR'!$E$18-'Ejercicio 3 - TIR'!$C$18)*('Ejercicio 3 - TIR'!$D$18-'Ejercicio 3 - TIR'!$C$18)*J94),'Ejercicio 3 - TIR'!$E$18-SQRT(('Ejercicio 3 - TIR'!$E$18-'Ejercicio 3 - TIR'!$C$18)*('Ejercicio 3 - TIR'!$E$18-'Ejercicio 3 - TIR'!$D$18)*(1-J94)))</f>
        <v>39433.089979458</v>
      </c>
      <c r="L94" s="24">
        <f ca="1" t="shared" si="701"/>
        <v>0.2366318463245</v>
      </c>
      <c r="M94" s="25">
        <f ca="1">IF(L94&lt;=('Ejercicio 3 - TIR'!$D$18-'Ejercicio 3 - TIR'!$C$18)/('Ejercicio 3 - TIR'!$E$18-'Ejercicio 3 - TIR'!$C$18),'Ejercicio 3 - TIR'!$C$18+SQRT(('Ejercicio 3 - TIR'!$E$18-'Ejercicio 3 - TIR'!$C$18)*('Ejercicio 3 - TIR'!$D$18-'Ejercicio 3 - TIR'!$C$18)*L94),'Ejercicio 3 - TIR'!$E$18-SQRT(('Ejercicio 3 - TIR'!$E$18-'Ejercicio 3 - TIR'!$C$18)*('Ejercicio 3 - TIR'!$E$18-'Ejercicio 3 - TIR'!$D$18)*(1-L94)))</f>
        <v>35957.7493190529</v>
      </c>
      <c r="N94" s="24">
        <f ca="1" t="shared" ref="N94:R94" si="702">RAND()</f>
        <v>0.655891889422195</v>
      </c>
      <c r="O94" s="25">
        <f ca="1">IF(N94&lt;=('Ejercicio 3 - TIR'!$D$18-'Ejercicio 3 - TIR'!$C$18)/('Ejercicio 3 - TIR'!$E$18-'Ejercicio 3 - TIR'!$C$18),'Ejercicio 3 - TIR'!$C$18+SQRT(('Ejercicio 3 - TIR'!$E$18-'Ejercicio 3 - TIR'!$C$18)*('Ejercicio 3 - TIR'!$D$18-'Ejercicio 3 - TIR'!$C$18)*N94),'Ejercicio 3 - TIR'!$E$18-SQRT(('Ejercicio 3 - TIR'!$E$18-'Ejercicio 3 - TIR'!$C$18)*('Ejercicio 3 - TIR'!$E$18-'Ejercicio 3 - TIR'!$D$18)*(1-N94)))</f>
        <v>39918.8599855694</v>
      </c>
      <c r="P94" s="24">
        <f ca="1" t="shared" si="702"/>
        <v>0.400809602014232</v>
      </c>
      <c r="Q94" s="26">
        <f ca="1">IF(P94&lt;=('Ejercicio 3 - TIR'!$D$22-'Ejercicio 3 - TIR'!$C$22)/('Ejercicio 3 - TIR'!$E$22-'Ejercicio 3 - TIR'!$C$22),'Ejercicio 3 - TIR'!$C$22+SQRT(('Ejercicio 3 - TIR'!$E$22-'Ejercicio 3 - TIR'!$C$22)*('Ejercicio 3 - TIR'!$D$22-'Ejercicio 3 - TIR'!$C$22)*P94),'Ejercicio 3 - TIR'!$E$22-SQRT(('Ejercicio 3 - TIR'!$E$22-'Ejercicio 3 - TIR'!$C$22)*('Ejercicio 3 - TIR'!$E$22-'Ejercicio 3 - TIR'!$D$22)*(1-P94)))</f>
        <v>0.146859956880561</v>
      </c>
      <c r="R94" s="24">
        <f ca="1" t="shared" si="702"/>
        <v>0.739844097175151</v>
      </c>
      <c r="S94" s="26">
        <f ca="1">IF(R94&lt;=('Ejercicio 3 - TIR'!$D$23-'Ejercicio 3 - TIR'!$C$23)/('Ejercicio 3 - TIR'!$E$23-'Ejercicio 3 - TIR'!$C$23),'Ejercicio 3 - TIR'!$C$23+SQRT(('Ejercicio 3 - TIR'!$E$23-'Ejercicio 3 - TIR'!$C$23)*('Ejercicio 3 - TIR'!$D$23-'Ejercicio 3 - TIR'!$C$23)*R94),'Ejercicio 3 - TIR'!$E$23-SQRT(('Ejercicio 3 - TIR'!$E$23-'Ejercicio 3 - TIR'!$C$23)*('Ejercicio 3 - TIR'!$E$23-'Ejercicio 3 - TIR'!$D$23)*(1-R94)))</f>
        <v>0.158360207369646</v>
      </c>
      <c r="T94" s="24">
        <f ca="1" t="shared" ref="T94:X94" si="703">RAND()</f>
        <v>0.132749645714393</v>
      </c>
      <c r="U94" s="26">
        <f ca="1">IF(T94&lt;=('Ejercicio 3 - TIR'!$D$24-'Ejercicio 3 - TIR'!$C$24)/('Ejercicio 3 - TIR'!$E$24-'Ejercicio 3 - TIR'!$C$24),'Ejercicio 3 - TIR'!$C$24+SQRT(('Ejercicio 3 - TIR'!$E$24-'Ejercicio 3 - TIR'!$C$24)*('Ejercicio 3 - TIR'!$D$24-'Ejercicio 3 - TIR'!$C$24)*T94),'Ejercicio 3 - TIR'!$E$24-SQRT(('Ejercicio 3 - TIR'!$E$24-'Ejercicio 3 - TIR'!$C$24)*('Ejercicio 3 - TIR'!$E$24-'Ejercicio 3 - TIR'!$D$24)*(1-T94)))</f>
        <v>0.166696534251162</v>
      </c>
      <c r="V94" s="24">
        <f ca="1" t="shared" si="703"/>
        <v>0.357002459691551</v>
      </c>
      <c r="W94" s="26">
        <f ca="1">IF(V94&lt;=('Ejercicio 3 - TIR'!$D$25-'Ejercicio 3 - TIR'!$C$25)/('Ejercicio 3 - TIR'!$E$25-'Ejercicio 3 - TIR'!$C$25),'Ejercicio 3 - TIR'!$C$25+SQRT(('Ejercicio 3 - TIR'!$E$25-'Ejercicio 3 - TIR'!$C$25)*('Ejercicio 3 - TIR'!$D$25-'Ejercicio 3 - TIR'!$C$25)*V94),'Ejercicio 3 - TIR'!$E$25-SQRT(('Ejercicio 3 - TIR'!$E$25-'Ejercicio 3 - TIR'!$C$25)*('Ejercicio 3 - TIR'!$E$25-'Ejercicio 3 - TIR'!$D$25)*(1-V94)))</f>
        <v>0.202560655663473</v>
      </c>
      <c r="X94" s="24">
        <f ca="1" t="shared" si="703"/>
        <v>0.475307418158304</v>
      </c>
      <c r="Y94" s="26">
        <f ca="1">IF(X94&lt;=('Ejercicio 3 - TIR'!$D$26-'Ejercicio 3 - TIR'!$C$26)/('Ejercicio 3 - TIR'!$E$26-'Ejercicio 3 - TIR'!$C$26),'Ejercicio 3 - TIR'!$C$26+SQRT(('Ejercicio 3 - TIR'!$E$26-'Ejercicio 3 - TIR'!$C$26)*('Ejercicio 3 - TIR'!$D$26-'Ejercicio 3 - TIR'!$C$26)*X94),'Ejercicio 3 - TIR'!$E$26-SQRT(('Ejercicio 3 - TIR'!$E$26-'Ejercicio 3 - TIR'!$C$26)*('Ejercicio 3 - TIR'!$E$26-'Ejercicio 3 - TIR'!$D$26)*(1-X94)))</f>
        <v>0.2267708731807</v>
      </c>
      <c r="Z94" s="24">
        <f ca="1" t="shared" si="480"/>
        <v>1.14685995688056</v>
      </c>
      <c r="AA94" s="24">
        <f ca="1" t="shared" si="481"/>
        <v>1.32847693747611</v>
      </c>
      <c r="AB94" s="24">
        <f ca="1" t="shared" si="482"/>
        <v>1.54992943878598</v>
      </c>
      <c r="AC94" s="24">
        <f ca="1" t="shared" si="483"/>
        <v>1.86388416213858</v>
      </c>
      <c r="AD94" s="24">
        <f ca="1" t="shared" si="484"/>
        <v>2.28655880109442</v>
      </c>
      <c r="AE94" s="23">
        <f ca="1" t="shared" si="485"/>
        <v>5584.50507412891</v>
      </c>
      <c r="AF94" s="23">
        <f ca="1" t="shared" si="486"/>
        <v>6468.8684557248</v>
      </c>
      <c r="AG94" s="23">
        <f ca="1" t="shared" si="487"/>
        <v>7547.20640782079</v>
      </c>
      <c r="AH94" s="23">
        <f ca="1" t="shared" si="488"/>
        <v>9075.97348621654</v>
      </c>
      <c r="AI94" s="23">
        <f ca="1" t="shared" si="489"/>
        <v>11134.1399186507</v>
      </c>
      <c r="AJ94" s="25">
        <f ca="1" t="shared" si="490"/>
        <v>46755.1884763599</v>
      </c>
      <c r="AK94" s="25">
        <f ca="1" t="shared" si="491"/>
        <v>50322.9221569687</v>
      </c>
      <c r="AL94" s="25">
        <f ca="1" t="shared" si="492"/>
        <v>61118.5070214581</v>
      </c>
      <c r="AM94" s="25">
        <f ca="1" t="shared" si="493"/>
        <v>67021.079461932</v>
      </c>
      <c r="AN94" s="25">
        <f ca="1" t="shared" si="494"/>
        <v>91276.8206296597</v>
      </c>
      <c r="AO94" s="25">
        <f ca="1">C94/'Ejercicio 3 - TIR'!$D$7</f>
        <v>18770.1080816112</v>
      </c>
      <c r="AP94" s="25">
        <f ca="1" t="shared" si="495"/>
        <v>27985.0803947486</v>
      </c>
      <c r="AQ94" s="25">
        <f ca="1" t="shared" si="496"/>
        <v>31552.8140753575</v>
      </c>
      <c r="AR94" s="25">
        <f ca="1" t="shared" si="497"/>
        <v>42348.3989398469</v>
      </c>
      <c r="AS94" s="25">
        <f ca="1" t="shared" si="498"/>
        <v>48250.9713803208</v>
      </c>
      <c r="AT94" s="25">
        <f ca="1" t="shared" si="499"/>
        <v>72506.7125480485</v>
      </c>
      <c r="AU94" s="25">
        <f ca="1">AP94*'Ejercicio 3 - TIR'!$D$5</f>
        <v>13992.5401973743</v>
      </c>
      <c r="AV94" s="25">
        <f ca="1">AQ94*'Ejercicio 3 - TIR'!$D$5</f>
        <v>15776.4070376787</v>
      </c>
      <c r="AW94" s="25">
        <f ca="1">AR94*'Ejercicio 3 - TIR'!$D$5</f>
        <v>21174.1994699234</v>
      </c>
      <c r="AX94" s="25">
        <f ca="1">AS94*'Ejercicio 3 - TIR'!$D$5</f>
        <v>24125.4856901604</v>
      </c>
      <c r="AY94" s="25">
        <f ca="1">AT94*'Ejercicio 3 - TIR'!$D$5</f>
        <v>36253.3562740242</v>
      </c>
      <c r="AZ94" s="25">
        <f ca="1" t="shared" ref="AZ94:BD94" si="704">AJ94-AU94-AE94</f>
        <v>27178.1432048566</v>
      </c>
      <c r="BA94" s="25">
        <f ca="1" t="shared" si="704"/>
        <v>28077.6466635652</v>
      </c>
      <c r="BB94" s="25">
        <f ca="1" t="shared" si="704"/>
        <v>32397.1011437139</v>
      </c>
      <c r="BC94" s="25">
        <f ca="1" t="shared" si="704"/>
        <v>33819.6202855551</v>
      </c>
      <c r="BD94" s="25">
        <f ca="1" t="shared" si="704"/>
        <v>43889.3244369847</v>
      </c>
      <c r="BE94" s="25">
        <f ca="1" t="shared" ref="BE94:BI94" si="705">AZ94/Z94</f>
        <v>23697.8743932962</v>
      </c>
      <c r="BF94" s="25">
        <f ca="1" t="shared" si="705"/>
        <v>21135.215728252</v>
      </c>
      <c r="BG94" s="25">
        <f ca="1" t="shared" si="705"/>
        <v>20902.3071199227</v>
      </c>
      <c r="BH94" s="25">
        <f ca="1" t="shared" si="705"/>
        <v>18144.7007129194</v>
      </c>
      <c r="BI94" s="25">
        <f ca="1" t="shared" si="705"/>
        <v>19194.4875487032</v>
      </c>
      <c r="BJ94" s="25">
        <f ca="1" t="shared" si="502"/>
        <v>86948.8150360208</v>
      </c>
      <c r="BK94" s="25">
        <f ca="1" t="shared" si="503"/>
        <v>42918.9558315018</v>
      </c>
      <c r="BL94" s="25">
        <f ca="1" t="shared" si="504"/>
        <v>129867.770867523</v>
      </c>
      <c r="BM94" s="25">
        <f ca="1">BK94*'Ejercicio 3 - TIR'!$D$5</f>
        <v>21459.4779157509</v>
      </c>
      <c r="BN94" s="25">
        <f ca="1" t="shared" si="505"/>
        <v>108408.292951772</v>
      </c>
      <c r="BO94" s="25">
        <f ca="1" t="shared" si="506"/>
        <v>47411.1109234907</v>
      </c>
      <c r="BP94" s="25">
        <f ca="1" t="shared" si="507"/>
        <v>-131876.597290741</v>
      </c>
      <c r="BQ94" s="25">
        <f ca="1" t="shared" ref="BQ94:BT94" si="706">BE94</f>
        <v>23697.8743932962</v>
      </c>
      <c r="BR94" s="25">
        <f ca="1" t="shared" si="706"/>
        <v>21135.215728252</v>
      </c>
      <c r="BS94" s="25">
        <f ca="1" t="shared" si="706"/>
        <v>20902.3071199227</v>
      </c>
      <c r="BT94" s="25">
        <f ca="1" t="shared" si="706"/>
        <v>18144.7007129194</v>
      </c>
      <c r="BU94" s="25">
        <f ca="1" t="shared" si="509"/>
        <v>66605.5984721939</v>
      </c>
      <c r="BV94" s="27">
        <f ca="1" t="shared" si="510"/>
        <v>3.83726626683532</v>
      </c>
    </row>
    <row r="95" ht="15" customHeight="1" spans="1:74">
      <c r="A95" s="23">
        <v>94</v>
      </c>
      <c r="B95" s="24">
        <f ca="1" t="shared" ref="B95:F95" si="707">RAND()</f>
        <v>0.994092543143829</v>
      </c>
      <c r="C95" s="25">
        <f ca="1">IF(B95&lt;=('Ejercicio 3 - TIR'!$D$13-'Ejercicio 3 - TIR'!$C$13)/('Ejercicio 3 - TIR'!$E$13-'Ejercicio 3 - TIR'!$C$13),'Ejercicio 3 - TIR'!$C$13+SQRT(('Ejercicio 3 - TIR'!$E$13-'Ejercicio 3 - TIR'!$C$13)*('Ejercicio 3 - TIR'!$D$13-'Ejercicio 3 - TIR'!$C$13)*B95),'Ejercicio 3 - TIR'!$E$13-SQRT(('Ejercicio 3 - TIR'!$E$13-'Ejercicio 3 - TIR'!$C$13)*('Ejercicio 3 - TIR'!$E$13-'Ejercicio 3 - TIR'!$D$13)*(1-B95)))</f>
        <v>97337.4921169309</v>
      </c>
      <c r="D95" s="24">
        <f ca="1" t="shared" si="707"/>
        <v>0.707462423825506</v>
      </c>
      <c r="E95" s="25">
        <f ca="1">IF(D95&lt;=('Ejercicio 3 - TIR'!$D$14-'Ejercicio 3 - TIR'!$C$14)/('Ejercicio 3 - TIR'!$E$14-'Ejercicio 3 - TIR'!$C$14),'Ejercicio 3 - TIR'!$C$14+SQRT(('Ejercicio 3 - TIR'!$E$14-'Ejercicio 3 - TIR'!$C$14)*('Ejercicio 3 - TIR'!$D$14-'Ejercicio 3 - TIR'!$C$14)*D95),'Ejercicio 3 - TIR'!$E$14-SQRT(('Ejercicio 3 - TIR'!$E$14-'Ejercicio 3 - TIR'!$C$14)*('Ejercicio 3 - TIR'!$E$14-'Ejercicio 3 - TIR'!$D$14)*(1-D95)))</f>
        <v>33375.7538975236</v>
      </c>
      <c r="F95" s="24">
        <f ca="1" t="shared" si="707"/>
        <v>0.676666556429049</v>
      </c>
      <c r="G95" s="25">
        <f ca="1">IF(F95&lt;=('Ejercicio 3 - TIR'!$D$18-'Ejercicio 3 - TIR'!$C$18)/('Ejercicio 3 - TIR'!$E$18-'Ejercicio 3 - TIR'!$C$18),'Ejercicio 3 - TIR'!$C$18+SQRT(('Ejercicio 3 - TIR'!$E$18-'Ejercicio 3 - TIR'!$C$18)*('Ejercicio 3 - TIR'!$D$18-'Ejercicio 3 - TIR'!$C$18)*F95),'Ejercicio 3 - TIR'!$E$18-SQRT(('Ejercicio 3 - TIR'!$E$18-'Ejercicio 3 - TIR'!$C$18)*('Ejercicio 3 - TIR'!$E$18-'Ejercicio 3 - TIR'!$D$18)*(1-F95)))</f>
        <v>40075.570259632</v>
      </c>
      <c r="H95" s="24">
        <f ca="1" t="shared" ref="H95:L95" si="708">RAND()</f>
        <v>0.672717167698264</v>
      </c>
      <c r="I95" s="25">
        <f ca="1">IF(H95&lt;=('Ejercicio 3 - TIR'!$D$18-'Ejercicio 3 - TIR'!$C$18)/('Ejercicio 3 - TIR'!$E$18-'Ejercicio 3 - TIR'!$C$18),'Ejercicio 3 - TIR'!$C$18+SQRT(('Ejercicio 3 - TIR'!$E$18-'Ejercicio 3 - TIR'!$C$18)*('Ejercicio 3 - TIR'!$D$18-'Ejercicio 3 - TIR'!$C$18)*H95),'Ejercicio 3 - TIR'!$E$18-SQRT(('Ejercicio 3 - TIR'!$E$18-'Ejercicio 3 - TIR'!$C$18)*('Ejercicio 3 - TIR'!$E$18-'Ejercicio 3 - TIR'!$D$18)*(1-H95)))</f>
        <v>40045.5865712851</v>
      </c>
      <c r="J95" s="24">
        <f ca="1" t="shared" si="708"/>
        <v>0.59867684800013</v>
      </c>
      <c r="K95" s="25">
        <f ca="1">IF(J95&lt;=('Ejercicio 3 - TIR'!$D$18-'Ejercicio 3 - TIR'!$C$18)/('Ejercicio 3 - TIR'!$E$18-'Ejercicio 3 - TIR'!$C$18),'Ejercicio 3 - TIR'!$C$18+SQRT(('Ejercicio 3 - TIR'!$E$18-'Ejercicio 3 - TIR'!$C$18)*('Ejercicio 3 - TIR'!$D$18-'Ejercicio 3 - TIR'!$C$18)*J95),'Ejercicio 3 - TIR'!$E$18-SQRT(('Ejercicio 3 - TIR'!$E$18-'Ejercicio 3 - TIR'!$C$18)*('Ejercicio 3 - TIR'!$E$18-'Ejercicio 3 - TIR'!$D$18)*(1-J95)))</f>
        <v>39476.3667721347</v>
      </c>
      <c r="L95" s="24">
        <f ca="1" t="shared" si="708"/>
        <v>0.437161627735037</v>
      </c>
      <c r="M95" s="25">
        <f ca="1">IF(L95&lt;=('Ejercicio 3 - TIR'!$D$18-'Ejercicio 3 - TIR'!$C$18)/('Ejercicio 3 - TIR'!$E$18-'Ejercicio 3 - TIR'!$C$18),'Ejercicio 3 - TIR'!$C$18+SQRT(('Ejercicio 3 - TIR'!$E$18-'Ejercicio 3 - TIR'!$C$18)*('Ejercicio 3 - TIR'!$D$18-'Ejercicio 3 - TIR'!$C$18)*L95),'Ejercicio 3 - TIR'!$E$18-SQRT(('Ejercicio 3 - TIR'!$E$18-'Ejercicio 3 - TIR'!$C$18)*('Ejercicio 3 - TIR'!$E$18-'Ejercicio 3 - TIR'!$D$18)*(1-L95)))</f>
        <v>38097.7925486058</v>
      </c>
      <c r="N95" s="24">
        <f ca="1" t="shared" ref="N95:R95" si="709">RAND()</f>
        <v>0.100149464708266</v>
      </c>
      <c r="O95" s="25">
        <f ca="1">IF(N95&lt;=('Ejercicio 3 - TIR'!$D$18-'Ejercicio 3 - TIR'!$C$18)/('Ejercicio 3 - TIR'!$E$18-'Ejercicio 3 - TIR'!$C$18),'Ejercicio 3 - TIR'!$C$18+SQRT(('Ejercicio 3 - TIR'!$E$18-'Ejercicio 3 - TIR'!$C$18)*('Ejercicio 3 - TIR'!$D$18-'Ejercicio 3 - TIR'!$C$18)*N95),'Ejercicio 3 - TIR'!$E$18-SQRT(('Ejercicio 3 - TIR'!$E$18-'Ejercicio 3 - TIR'!$C$18)*('Ejercicio 3 - TIR'!$E$18-'Ejercicio 3 - TIR'!$D$18)*(1-N95)))</f>
        <v>33875.8766371287</v>
      </c>
      <c r="P95" s="24">
        <f ca="1" t="shared" si="709"/>
        <v>0.0910693857303511</v>
      </c>
      <c r="Q95" s="26">
        <f ca="1">IF(P95&lt;=('Ejercicio 3 - TIR'!$D$22-'Ejercicio 3 - TIR'!$C$22)/('Ejercicio 3 - TIR'!$E$22-'Ejercicio 3 - TIR'!$C$22),'Ejercicio 3 - TIR'!$C$22+SQRT(('Ejercicio 3 - TIR'!$E$22-'Ejercicio 3 - TIR'!$C$22)*('Ejercicio 3 - TIR'!$D$22-'Ejercicio 3 - TIR'!$C$22)*P95),'Ejercicio 3 - TIR'!$E$22-SQRT(('Ejercicio 3 - TIR'!$E$22-'Ejercicio 3 - TIR'!$C$22)*('Ejercicio 3 - TIR'!$E$22-'Ejercicio 3 - TIR'!$D$22)*(1-P95)))</f>
        <v>0.132803315754703</v>
      </c>
      <c r="R95" s="24">
        <f ca="1" t="shared" si="709"/>
        <v>0.514357196053721</v>
      </c>
      <c r="S95" s="26">
        <f ca="1">IF(R95&lt;=('Ejercicio 3 - TIR'!$D$23-'Ejercicio 3 - TIR'!$C$23)/('Ejercicio 3 - TIR'!$E$23-'Ejercicio 3 - TIR'!$C$23),'Ejercicio 3 - TIR'!$C$23+SQRT(('Ejercicio 3 - TIR'!$E$23-'Ejercicio 3 - TIR'!$C$23)*('Ejercicio 3 - TIR'!$D$23-'Ejercicio 3 - TIR'!$C$23)*R95),'Ejercicio 3 - TIR'!$E$23-SQRT(('Ejercicio 3 - TIR'!$E$23-'Ejercicio 3 - TIR'!$C$23)*('Ejercicio 3 - TIR'!$E$23-'Ejercicio 3 - TIR'!$D$23)*(1-R95)))</f>
        <v>0.150433853022362</v>
      </c>
      <c r="T95" s="24">
        <f ca="1" t="shared" ref="T95:X95" si="710">RAND()</f>
        <v>0.183938591413572</v>
      </c>
      <c r="U95" s="26">
        <f ca="1">IF(T95&lt;=('Ejercicio 3 - TIR'!$D$24-'Ejercicio 3 - TIR'!$C$24)/('Ejercicio 3 - TIR'!$E$24-'Ejercicio 3 - TIR'!$C$24),'Ejercicio 3 - TIR'!$C$24+SQRT(('Ejercicio 3 - TIR'!$E$24-'Ejercicio 3 - TIR'!$C$24)*('Ejercicio 3 - TIR'!$D$24-'Ejercicio 3 - TIR'!$C$24)*T95),'Ejercicio 3 - TIR'!$E$24-SQRT(('Ejercicio 3 - TIR'!$E$24-'Ejercicio 3 - TIR'!$C$24)*('Ejercicio 3 - TIR'!$E$24-'Ejercicio 3 - TIR'!$D$24)*(1-T95)))</f>
        <v>0.169653779330411</v>
      </c>
      <c r="V95" s="24">
        <f ca="1" t="shared" si="710"/>
        <v>0.964437044356646</v>
      </c>
      <c r="W95" s="26">
        <f ca="1">IF(V95&lt;=('Ejercicio 3 - TIR'!$D$25-'Ejercicio 3 - TIR'!$C$25)/('Ejercicio 3 - TIR'!$E$25-'Ejercicio 3 - TIR'!$C$25),'Ejercicio 3 - TIR'!$C$25+SQRT(('Ejercicio 3 - TIR'!$E$25-'Ejercicio 3 - TIR'!$C$25)*('Ejercicio 3 - TIR'!$D$25-'Ejercicio 3 - TIR'!$C$25)*V95),'Ejercicio 3 - TIR'!$E$25-SQRT(('Ejercicio 3 - TIR'!$E$25-'Ejercicio 3 - TIR'!$C$25)*('Ejercicio 3 - TIR'!$E$25-'Ejercicio 3 - TIR'!$D$25)*(1-V95)))</f>
        <v>0.238843372160382</v>
      </c>
      <c r="X95" s="24">
        <f ca="1" t="shared" si="710"/>
        <v>0.802175693909914</v>
      </c>
      <c r="Y95" s="26">
        <f ca="1">IF(X95&lt;=('Ejercicio 3 - TIR'!$D$26-'Ejercicio 3 - TIR'!$C$26)/('Ejercicio 3 - TIR'!$E$26-'Ejercicio 3 - TIR'!$C$26),'Ejercicio 3 - TIR'!$C$26+SQRT(('Ejercicio 3 - TIR'!$E$26-'Ejercicio 3 - TIR'!$C$26)*('Ejercicio 3 - TIR'!$D$26-'Ejercicio 3 - TIR'!$C$26)*X95),'Ejercicio 3 - TIR'!$E$26-SQRT(('Ejercicio 3 - TIR'!$E$26-'Ejercicio 3 - TIR'!$C$26)*('Ejercicio 3 - TIR'!$E$26-'Ejercicio 3 - TIR'!$D$26)*(1-X95)))</f>
        <v>0.247315886842589</v>
      </c>
      <c r="Z95" s="24">
        <f ca="1" t="shared" si="480"/>
        <v>1.1328033157547</v>
      </c>
      <c r="AA95" s="24">
        <f ca="1" t="shared" si="481"/>
        <v>1.30321528326019</v>
      </c>
      <c r="AB95" s="24">
        <f ca="1" t="shared" si="482"/>
        <v>1.52431068134643</v>
      </c>
      <c r="AC95" s="24">
        <f ca="1" t="shared" si="483"/>
        <v>1.88838218469931</v>
      </c>
      <c r="AD95" s="24">
        <f ca="1" t="shared" si="484"/>
        <v>2.35540909940596</v>
      </c>
      <c r="AE95" s="23">
        <f ca="1" t="shared" si="485"/>
        <v>4432.41078340409</v>
      </c>
      <c r="AF95" s="23">
        <f ca="1" t="shared" si="486"/>
        <v>5099.19541572943</v>
      </c>
      <c r="AG95" s="23">
        <f ca="1" t="shared" si="487"/>
        <v>5964.29318955224</v>
      </c>
      <c r="AH95" s="23">
        <f ca="1" t="shared" si="488"/>
        <v>7388.82508749809</v>
      </c>
      <c r="AI95" s="23">
        <f ca="1" t="shared" si="489"/>
        <v>9216.19891673745</v>
      </c>
      <c r="AJ95" s="25">
        <f ca="1" t="shared" si="490"/>
        <v>45397.7388708717</v>
      </c>
      <c r="AK95" s="25">
        <f ca="1" t="shared" si="491"/>
        <v>52188.0204468178</v>
      </c>
      <c r="AL95" s="25">
        <f ca="1" t="shared" si="492"/>
        <v>60174.2475315144</v>
      </c>
      <c r="AM95" s="25">
        <f ca="1" t="shared" si="493"/>
        <v>71943.1927251571</v>
      </c>
      <c r="AN95" s="25">
        <f ca="1" t="shared" si="494"/>
        <v>79791.5480814466</v>
      </c>
      <c r="AO95" s="25">
        <f ca="1">C95/'Ejercicio 3 - TIR'!$D$7</f>
        <v>19467.4984233862</v>
      </c>
      <c r="AP95" s="25">
        <f ca="1" t="shared" si="495"/>
        <v>25930.2404474855</v>
      </c>
      <c r="AQ95" s="25">
        <f ca="1" t="shared" si="496"/>
        <v>32720.5220234317</v>
      </c>
      <c r="AR95" s="25">
        <f ca="1" t="shared" si="497"/>
        <v>40706.7491081283</v>
      </c>
      <c r="AS95" s="25">
        <f ca="1" t="shared" si="498"/>
        <v>52475.694301771</v>
      </c>
      <c r="AT95" s="25">
        <f ca="1" t="shared" si="499"/>
        <v>60324.0496580605</v>
      </c>
      <c r="AU95" s="25">
        <f ca="1">AP95*'Ejercicio 3 - TIR'!$D$5</f>
        <v>12965.1202237427</v>
      </c>
      <c r="AV95" s="25">
        <f ca="1">AQ95*'Ejercicio 3 - TIR'!$D$5</f>
        <v>16360.2610117158</v>
      </c>
      <c r="AW95" s="25">
        <f ca="1">AR95*'Ejercicio 3 - TIR'!$D$5</f>
        <v>20353.3745540641</v>
      </c>
      <c r="AX95" s="25">
        <f ca="1">AS95*'Ejercicio 3 - TIR'!$D$5</f>
        <v>26237.8471508855</v>
      </c>
      <c r="AY95" s="25">
        <f ca="1">AT95*'Ejercicio 3 - TIR'!$D$5</f>
        <v>30162.0248290302</v>
      </c>
      <c r="AZ95" s="25">
        <f ca="1" t="shared" ref="AZ95:BD95" si="711">AJ95-AU95-AE95</f>
        <v>28000.2078637248</v>
      </c>
      <c r="BA95" s="25">
        <f ca="1" t="shared" si="711"/>
        <v>30728.5640193726</v>
      </c>
      <c r="BB95" s="25">
        <f ca="1" t="shared" si="711"/>
        <v>33856.5797878981</v>
      </c>
      <c r="BC95" s="25">
        <f ca="1" t="shared" si="711"/>
        <v>38316.5204867736</v>
      </c>
      <c r="BD95" s="25">
        <f ca="1" t="shared" si="711"/>
        <v>40413.324335679</v>
      </c>
      <c r="BE95" s="25">
        <f ca="1" t="shared" ref="BE95:BI95" si="712">AZ95/Z95</f>
        <v>24717.625270253</v>
      </c>
      <c r="BF95" s="25">
        <f ca="1" t="shared" si="712"/>
        <v>23579.0390230081</v>
      </c>
      <c r="BG95" s="25">
        <f ca="1" t="shared" si="712"/>
        <v>22211.0756043462</v>
      </c>
      <c r="BH95" s="25">
        <f ca="1" t="shared" si="712"/>
        <v>20290.6598024673</v>
      </c>
      <c r="BI95" s="25">
        <f ca="1" t="shared" si="712"/>
        <v>17157.6667279885</v>
      </c>
      <c r="BJ95" s="25">
        <f ca="1" t="shared" si="502"/>
        <v>78613.554429761</v>
      </c>
      <c r="BK95" s="25">
        <f ca="1" t="shared" si="503"/>
        <v>45853.922929115</v>
      </c>
      <c r="BL95" s="25">
        <f ca="1" t="shared" si="504"/>
        <v>124467.477358876</v>
      </c>
      <c r="BM95" s="25">
        <f ca="1">BK95*'Ejercicio 3 - TIR'!$D$5</f>
        <v>22926.9614645575</v>
      </c>
      <c r="BN95" s="25">
        <f ca="1" t="shared" si="505"/>
        <v>101540.515894318</v>
      </c>
      <c r="BO95" s="25">
        <f ca="1" t="shared" si="506"/>
        <v>43109.5031092167</v>
      </c>
      <c r="BP95" s="25">
        <f ca="1" t="shared" si="507"/>
        <v>-130713.246014454</v>
      </c>
      <c r="BQ95" s="25">
        <f ca="1" t="shared" ref="BQ95:BT95" si="713">BE95</f>
        <v>24717.625270253</v>
      </c>
      <c r="BR95" s="25">
        <f ca="1" t="shared" si="713"/>
        <v>23579.0390230081</v>
      </c>
      <c r="BS95" s="25">
        <f ca="1" t="shared" si="713"/>
        <v>22211.0756043462</v>
      </c>
      <c r="BT95" s="25">
        <f ca="1" t="shared" si="713"/>
        <v>20290.6598024673</v>
      </c>
      <c r="BU95" s="25">
        <f ca="1" t="shared" si="509"/>
        <v>60267.1698372051</v>
      </c>
      <c r="BV95" s="27">
        <f ca="1" t="shared" si="510"/>
        <v>4.34969857539089</v>
      </c>
    </row>
    <row r="96" ht="15" customHeight="1" spans="1:74">
      <c r="A96" s="23">
        <v>95</v>
      </c>
      <c r="B96" s="24">
        <f ca="1" t="shared" ref="B96:F96" si="714">RAND()</f>
        <v>0.299913292384364</v>
      </c>
      <c r="C96" s="25">
        <f ca="1">IF(B96&lt;=('Ejercicio 3 - TIR'!$D$13-'Ejercicio 3 - TIR'!$C$13)/('Ejercicio 3 - TIR'!$E$13-'Ejercicio 3 - TIR'!$C$13),'Ejercicio 3 - TIR'!$C$13+SQRT(('Ejercicio 3 - TIR'!$E$13-'Ejercicio 3 - TIR'!$C$13)*('Ejercicio 3 - TIR'!$D$13-'Ejercicio 3 - TIR'!$C$13)*B96),'Ejercicio 3 - TIR'!$E$13-SQRT(('Ejercicio 3 - TIR'!$E$13-'Ejercicio 3 - TIR'!$C$13)*('Ejercicio 3 - TIR'!$E$13-'Ejercicio 3 - TIR'!$D$13)*(1-B96)))</f>
        <v>71015.4515450255</v>
      </c>
      <c r="D96" s="24">
        <f ca="1" t="shared" si="714"/>
        <v>0.30524407183209</v>
      </c>
      <c r="E96" s="25">
        <f ca="1">IF(D96&lt;=('Ejercicio 3 - TIR'!$D$14-'Ejercicio 3 - TIR'!$C$14)/('Ejercicio 3 - TIR'!$E$14-'Ejercicio 3 - TIR'!$C$14),'Ejercicio 3 - TIR'!$C$14+SQRT(('Ejercicio 3 - TIR'!$E$14-'Ejercicio 3 - TIR'!$C$14)*('Ejercicio 3 - TIR'!$D$14-'Ejercicio 3 - TIR'!$C$14)*D96),'Ejercicio 3 - TIR'!$E$14-SQRT(('Ejercicio 3 - TIR'!$E$14-'Ejercicio 3 - TIR'!$C$14)*('Ejercicio 3 - TIR'!$E$14-'Ejercicio 3 - TIR'!$D$14)*(1-D96)))</f>
        <v>29784.694910588</v>
      </c>
      <c r="F96" s="24">
        <f ca="1" t="shared" si="714"/>
        <v>0.0813095418614644</v>
      </c>
      <c r="G96" s="25">
        <f ca="1">IF(F96&lt;=('Ejercicio 3 - TIR'!$D$18-'Ejercicio 3 - TIR'!$C$18)/('Ejercicio 3 - TIR'!$E$18-'Ejercicio 3 - TIR'!$C$18),'Ejercicio 3 - TIR'!$C$18+SQRT(('Ejercicio 3 - TIR'!$E$18-'Ejercicio 3 - TIR'!$C$18)*('Ejercicio 3 - TIR'!$D$18-'Ejercicio 3 - TIR'!$C$18)*F96),'Ejercicio 3 - TIR'!$E$18-SQRT(('Ejercicio 3 - TIR'!$E$18-'Ejercicio 3 - TIR'!$C$18)*('Ejercicio 3 - TIR'!$E$18-'Ejercicio 3 - TIR'!$D$18)*(1-F96)))</f>
        <v>33492.3389410565</v>
      </c>
      <c r="H96" s="24">
        <f ca="1" t="shared" ref="H96:L96" si="715">RAND()</f>
        <v>0.0709981491212972</v>
      </c>
      <c r="I96" s="25">
        <f ca="1">IF(H96&lt;=('Ejercicio 3 - TIR'!$D$18-'Ejercicio 3 - TIR'!$C$18)/('Ejercicio 3 - TIR'!$E$18-'Ejercicio 3 - TIR'!$C$18),'Ejercicio 3 - TIR'!$C$18+SQRT(('Ejercicio 3 - TIR'!$E$18-'Ejercicio 3 - TIR'!$C$18)*('Ejercicio 3 - TIR'!$D$18-'Ejercicio 3 - TIR'!$C$18)*H96),'Ejercicio 3 - TIR'!$E$18-SQRT(('Ejercicio 3 - TIR'!$E$18-'Ejercicio 3 - TIR'!$C$18)*('Ejercicio 3 - TIR'!$E$18-'Ejercicio 3 - TIR'!$D$18)*(1-H96)))</f>
        <v>33263.3912373779</v>
      </c>
      <c r="J96" s="24">
        <f ca="1" t="shared" si="715"/>
        <v>0.956477930626556</v>
      </c>
      <c r="K96" s="25">
        <f ca="1">IF(J96&lt;=('Ejercicio 3 - TIR'!$D$18-'Ejercicio 3 - TIR'!$C$18)/('Ejercicio 3 - TIR'!$E$18-'Ejercicio 3 - TIR'!$C$18),'Ejercicio 3 - TIR'!$C$18+SQRT(('Ejercicio 3 - TIR'!$E$18-'Ejercicio 3 - TIR'!$C$18)*('Ejercicio 3 - TIR'!$D$18-'Ejercicio 3 - TIR'!$C$18)*J96),'Ejercicio 3 - TIR'!$E$18-SQRT(('Ejercicio 3 - TIR'!$E$18-'Ejercicio 3 - TIR'!$C$18)*('Ejercicio 3 - TIR'!$E$18-'Ejercicio 3 - TIR'!$D$18)*(1-J96)))</f>
        <v>43193.3026808543</v>
      </c>
      <c r="L96" s="24">
        <f ca="1" t="shared" si="715"/>
        <v>0.627116983691197</v>
      </c>
      <c r="M96" s="25">
        <f ca="1">IF(L96&lt;=('Ejercicio 3 - TIR'!$D$18-'Ejercicio 3 - TIR'!$C$18)/('Ejercicio 3 - TIR'!$E$18-'Ejercicio 3 - TIR'!$C$18),'Ejercicio 3 - TIR'!$C$18+SQRT(('Ejercicio 3 - TIR'!$E$18-'Ejercicio 3 - TIR'!$C$18)*('Ejercicio 3 - TIR'!$D$18-'Ejercicio 3 - TIR'!$C$18)*L96),'Ejercicio 3 - TIR'!$E$18-SQRT(('Ejercicio 3 - TIR'!$E$18-'Ejercicio 3 - TIR'!$C$18)*('Ejercicio 3 - TIR'!$E$18-'Ejercicio 3 - TIR'!$D$18)*(1-L96)))</f>
        <v>39698.8425883545</v>
      </c>
      <c r="N96" s="24">
        <f ca="1" t="shared" ref="N96:R96" si="716">RAND()</f>
        <v>0.099668119321993</v>
      </c>
      <c r="O96" s="25">
        <f ca="1">IF(N96&lt;=('Ejercicio 3 - TIR'!$D$18-'Ejercicio 3 - TIR'!$C$18)/('Ejercicio 3 - TIR'!$E$18-'Ejercicio 3 - TIR'!$C$18),'Ejercicio 3 - TIR'!$C$18+SQRT(('Ejercicio 3 - TIR'!$E$18-'Ejercicio 3 - TIR'!$C$18)*('Ejercicio 3 - TIR'!$D$18-'Ejercicio 3 - TIR'!$C$18)*N96),'Ejercicio 3 - TIR'!$E$18-SQRT(('Ejercicio 3 - TIR'!$E$18-'Ejercicio 3 - TIR'!$C$18)*('Ejercicio 3 - TIR'!$E$18-'Ejercicio 3 - TIR'!$D$18)*(1-N96)))</f>
        <v>33866.5511632848</v>
      </c>
      <c r="P96" s="24">
        <f ca="1" t="shared" si="716"/>
        <v>0.320118460555308</v>
      </c>
      <c r="Q96" s="26">
        <f ca="1">IF(P96&lt;=('Ejercicio 3 - TIR'!$D$22-'Ejercicio 3 - TIR'!$C$22)/('Ejercicio 3 - TIR'!$E$22-'Ejercicio 3 - TIR'!$C$22),'Ejercicio 3 - TIR'!$C$22+SQRT(('Ejercicio 3 - TIR'!$E$22-'Ejercicio 3 - TIR'!$C$22)*('Ejercicio 3 - TIR'!$D$22-'Ejercicio 3 - TIR'!$C$22)*P96),'Ejercicio 3 - TIR'!$E$22-SQRT(('Ejercicio 3 - TIR'!$E$22-'Ejercicio 3 - TIR'!$C$22)*('Ejercicio 3 - TIR'!$E$22-'Ejercicio 3 - TIR'!$D$22)*(1-P96)))</f>
        <v>0.14400444185978</v>
      </c>
      <c r="R96" s="24">
        <f ca="1" t="shared" si="716"/>
        <v>0.165104598361431</v>
      </c>
      <c r="S96" s="26">
        <f ca="1">IF(R96&lt;=('Ejercicio 3 - TIR'!$D$23-'Ejercicio 3 - TIR'!$C$23)/('Ejercicio 3 - TIR'!$E$23-'Ejercicio 3 - TIR'!$C$23),'Ejercicio 3 - TIR'!$C$23+SQRT(('Ejercicio 3 - TIR'!$E$23-'Ejercicio 3 - TIR'!$C$23)*('Ejercicio 3 - TIR'!$D$23-'Ejercicio 3 - TIR'!$C$23)*R96),'Ejercicio 3 - TIR'!$E$23-SQRT(('Ejercicio 3 - TIR'!$E$23-'Ejercicio 3 - TIR'!$C$23)*('Ejercicio 3 - TIR'!$E$23-'Ejercicio 3 - TIR'!$D$23)*(1-R96)))</f>
        <v>0.137239149545455</v>
      </c>
      <c r="T96" s="24">
        <f ca="1" t="shared" ref="T96:X96" si="717">RAND()</f>
        <v>0.369664809240583</v>
      </c>
      <c r="U96" s="26">
        <f ca="1">IF(T96&lt;=('Ejercicio 3 - TIR'!$D$24-'Ejercicio 3 - TIR'!$C$24)/('Ejercicio 3 - TIR'!$E$24-'Ejercicio 3 - TIR'!$C$24),'Ejercicio 3 - TIR'!$C$24+SQRT(('Ejercicio 3 - TIR'!$E$24-'Ejercicio 3 - TIR'!$C$24)*('Ejercicio 3 - TIR'!$D$24-'Ejercicio 3 - TIR'!$C$24)*T96),'Ejercicio 3 - TIR'!$E$24-SQRT(('Ejercicio 3 - TIR'!$E$24-'Ejercicio 3 - TIR'!$C$24)*('Ejercicio 3 - TIR'!$E$24-'Ejercicio 3 - TIR'!$D$24)*(1-T96)))</f>
        <v>0.177862090722077</v>
      </c>
      <c r="V96" s="24">
        <f ca="1" t="shared" si="717"/>
        <v>0.252191987185838</v>
      </c>
      <c r="W96" s="26">
        <f ca="1">IF(V96&lt;=('Ejercicio 3 - TIR'!$D$25-'Ejercicio 3 - TIR'!$C$25)/('Ejercicio 3 - TIR'!$E$25-'Ejercicio 3 - TIR'!$C$25),'Ejercicio 3 - TIR'!$C$25+SQRT(('Ejercicio 3 - TIR'!$E$25-'Ejercicio 3 - TIR'!$C$25)*('Ejercicio 3 - TIR'!$D$25-'Ejercicio 3 - TIR'!$C$25)*V96),'Ejercicio 3 - TIR'!$E$25-SQRT(('Ejercicio 3 - TIR'!$E$25-'Ejercicio 3 - TIR'!$C$25)*('Ejercicio 3 - TIR'!$E$25-'Ejercicio 3 - TIR'!$D$25)*(1-V96)))</f>
        <v>0.198790124588735</v>
      </c>
      <c r="X96" s="24">
        <f ca="1" t="shared" si="717"/>
        <v>0.430243823491663</v>
      </c>
      <c r="Y96" s="26">
        <f ca="1">IF(X96&lt;=('Ejercicio 3 - TIR'!$D$26-'Ejercicio 3 - TIR'!$C$26)/('Ejercicio 3 - TIR'!$E$26-'Ejercicio 3 - TIR'!$C$26),'Ejercicio 3 - TIR'!$C$26+SQRT(('Ejercicio 3 - TIR'!$E$26-'Ejercicio 3 - TIR'!$C$26)*('Ejercicio 3 - TIR'!$D$26-'Ejercicio 3 - TIR'!$C$26)*X96),'Ejercicio 3 - TIR'!$E$26-SQRT(('Ejercicio 3 - TIR'!$E$26-'Ejercicio 3 - TIR'!$C$26)*('Ejercicio 3 - TIR'!$E$26-'Ejercicio 3 - TIR'!$D$26)*(1-X96)))</f>
        <v>0.224532141260501</v>
      </c>
      <c r="Z96" s="24">
        <f ca="1" t="shared" si="480"/>
        <v>1.14400444185978</v>
      </c>
      <c r="AA96" s="24">
        <f ca="1" t="shared" si="481"/>
        <v>1.30100663853684</v>
      </c>
      <c r="AB96" s="24">
        <f ca="1" t="shared" si="482"/>
        <v>1.5324063993103</v>
      </c>
      <c r="AC96" s="24">
        <f ca="1" t="shared" si="483"/>
        <v>1.83703365834977</v>
      </c>
      <c r="AD96" s="24">
        <f ca="1" t="shared" si="484"/>
        <v>2.24950675922666</v>
      </c>
      <c r="AE96" s="23">
        <f ca="1" t="shared" si="485"/>
        <v>4289.12836656305</v>
      </c>
      <c r="AF96" s="23">
        <f ca="1" t="shared" si="486"/>
        <v>4877.76469588145</v>
      </c>
      <c r="AG96" s="23">
        <f ca="1" t="shared" si="487"/>
        <v>5745.33412274126</v>
      </c>
      <c r="AH96" s="23">
        <f ca="1" t="shared" si="488"/>
        <v>6887.44980880491</v>
      </c>
      <c r="AI96" s="23">
        <f ca="1" t="shared" si="489"/>
        <v>8433.9036622001</v>
      </c>
      <c r="AJ96" s="25">
        <f ca="1" t="shared" si="490"/>
        <v>38315.3845168419</v>
      </c>
      <c r="AK96" s="25">
        <f ca="1" t="shared" si="491"/>
        <v>43275.8928200767</v>
      </c>
      <c r="AL96" s="25">
        <f ca="1" t="shared" si="492"/>
        <v>66189.693435488</v>
      </c>
      <c r="AM96" s="25">
        <f ca="1" t="shared" si="493"/>
        <v>72928.1100323366</v>
      </c>
      <c r="AN96" s="25">
        <f ca="1" t="shared" si="494"/>
        <v>76183.0357535046</v>
      </c>
      <c r="AO96" s="25">
        <f ca="1">C96/'Ejercicio 3 - TIR'!$D$7</f>
        <v>14203.0903090051</v>
      </c>
      <c r="AP96" s="25">
        <f ca="1" t="shared" si="495"/>
        <v>24112.2942078368</v>
      </c>
      <c r="AQ96" s="25">
        <f ca="1" t="shared" si="496"/>
        <v>29072.8025110716</v>
      </c>
      <c r="AR96" s="25">
        <f ca="1" t="shared" si="497"/>
        <v>51986.6031264829</v>
      </c>
      <c r="AS96" s="25">
        <f ca="1" t="shared" si="498"/>
        <v>58725.0197233315</v>
      </c>
      <c r="AT96" s="25">
        <f ca="1" t="shared" si="499"/>
        <v>61979.9454444995</v>
      </c>
      <c r="AU96" s="25">
        <f ca="1">AP96*'Ejercicio 3 - TIR'!$D$5</f>
        <v>12056.1471039184</v>
      </c>
      <c r="AV96" s="25">
        <f ca="1">AQ96*'Ejercicio 3 - TIR'!$D$5</f>
        <v>14536.4012555358</v>
      </c>
      <c r="AW96" s="25">
        <f ca="1">AR96*'Ejercicio 3 - TIR'!$D$5</f>
        <v>25993.3015632414</v>
      </c>
      <c r="AX96" s="25">
        <f ca="1">AS96*'Ejercicio 3 - TIR'!$D$5</f>
        <v>29362.5098616658</v>
      </c>
      <c r="AY96" s="25">
        <f ca="1">AT96*'Ejercicio 3 - TIR'!$D$5</f>
        <v>30989.9727222497</v>
      </c>
      <c r="AZ96" s="25">
        <f ca="1" t="shared" ref="AZ96:BD96" si="718">AJ96-AU96-AE96</f>
        <v>21970.1090463605</v>
      </c>
      <c r="BA96" s="25">
        <f ca="1" t="shared" si="718"/>
        <v>23861.7268686595</v>
      </c>
      <c r="BB96" s="25">
        <f ca="1" t="shared" si="718"/>
        <v>34451.0577495053</v>
      </c>
      <c r="BC96" s="25">
        <f ca="1" t="shared" si="718"/>
        <v>36678.150361866</v>
      </c>
      <c r="BD96" s="25">
        <f ca="1" t="shared" si="718"/>
        <v>36759.1593690547</v>
      </c>
      <c r="BE96" s="25">
        <f ca="1" t="shared" ref="BE96:BI96" si="719">AZ96/Z96</f>
        <v>19204.5662083656</v>
      </c>
      <c r="BF96" s="25">
        <f ca="1" t="shared" si="719"/>
        <v>18340.9724146337</v>
      </c>
      <c r="BG96" s="25">
        <f ca="1" t="shared" si="719"/>
        <v>22481.6718104354</v>
      </c>
      <c r="BH96" s="25">
        <f ca="1" t="shared" si="719"/>
        <v>19965.9653459014</v>
      </c>
      <c r="BI96" s="25">
        <f ca="1" t="shared" si="719"/>
        <v>16340.9864043671</v>
      </c>
      <c r="BJ96" s="25">
        <f ca="1" t="shared" si="502"/>
        <v>67000.8725228715</v>
      </c>
      <c r="BK96" s="25">
        <f ca="1" t="shared" si="503"/>
        <v>31949.9476520136</v>
      </c>
      <c r="BL96" s="25">
        <f ca="1" t="shared" si="504"/>
        <v>98950.8201748852</v>
      </c>
      <c r="BM96" s="25">
        <f ca="1">BK96*'Ejercicio 3 - TIR'!$D$5</f>
        <v>15974.9738260068</v>
      </c>
      <c r="BN96" s="25">
        <f ca="1" t="shared" si="505"/>
        <v>82975.8463488784</v>
      </c>
      <c r="BO96" s="25">
        <f ca="1" t="shared" si="506"/>
        <v>36886.2400650906</v>
      </c>
      <c r="BP96" s="25">
        <f ca="1" t="shared" si="507"/>
        <v>-100800.146455614</v>
      </c>
      <c r="BQ96" s="25">
        <f ca="1" t="shared" ref="BQ96:BT96" si="720">BE96</f>
        <v>19204.5662083656</v>
      </c>
      <c r="BR96" s="25">
        <f ca="1" t="shared" si="720"/>
        <v>18340.9724146337</v>
      </c>
      <c r="BS96" s="25">
        <f ca="1" t="shared" si="720"/>
        <v>22481.6718104354</v>
      </c>
      <c r="BT96" s="25">
        <f ca="1" t="shared" si="720"/>
        <v>19965.9653459014</v>
      </c>
      <c r="BU96" s="25">
        <f ca="1" t="shared" si="509"/>
        <v>53227.2264694577</v>
      </c>
      <c r="BV96" s="27">
        <f ca="1" t="shared" si="510"/>
        <v>8.46334128847035</v>
      </c>
    </row>
    <row r="97" ht="15" customHeight="1" spans="1:74">
      <c r="A97" s="23">
        <v>96</v>
      </c>
      <c r="B97" s="24">
        <f ca="1" t="shared" ref="B97:F97" si="721">RAND()</f>
        <v>0.00829930931078193</v>
      </c>
      <c r="C97" s="25">
        <f ca="1">IF(B97&lt;=('Ejercicio 3 - TIR'!$D$13-'Ejercicio 3 - TIR'!$C$13)/('Ejercicio 3 - TIR'!$E$13-'Ejercicio 3 - TIR'!$C$13),'Ejercicio 3 - TIR'!$C$13+SQRT(('Ejercicio 3 - TIR'!$E$13-'Ejercicio 3 - TIR'!$C$13)*('Ejercicio 3 - TIR'!$D$13-'Ejercicio 3 - TIR'!$C$13)*B97),'Ejercicio 3 - TIR'!$E$13-SQRT(('Ejercicio 3 - TIR'!$E$13-'Ejercicio 3 - TIR'!$C$13)*('Ejercicio 3 - TIR'!$E$13-'Ejercicio 3 - TIR'!$D$13)*(1-B97)))</f>
        <v>61822.0109012607</v>
      </c>
      <c r="D97" s="24">
        <f ca="1" t="shared" si="721"/>
        <v>0.32051669188521</v>
      </c>
      <c r="E97" s="25">
        <f ca="1">IF(D97&lt;=('Ejercicio 3 - TIR'!$D$14-'Ejercicio 3 - TIR'!$C$14)/('Ejercicio 3 - TIR'!$E$14-'Ejercicio 3 - TIR'!$C$14),'Ejercicio 3 - TIR'!$C$14+SQRT(('Ejercicio 3 - TIR'!$E$14-'Ejercicio 3 - TIR'!$C$14)*('Ejercicio 3 - TIR'!$D$14-'Ejercicio 3 - TIR'!$C$14)*D97),'Ejercicio 3 - TIR'!$E$14-SQRT(('Ejercicio 3 - TIR'!$E$14-'Ejercicio 3 - TIR'!$C$14)*('Ejercicio 3 - TIR'!$E$14-'Ejercicio 3 - TIR'!$D$14)*(1-D97)))</f>
        <v>29902.9329886702</v>
      </c>
      <c r="F97" s="24">
        <f ca="1" t="shared" si="721"/>
        <v>0.678475896063874</v>
      </c>
      <c r="G97" s="25">
        <f ca="1">IF(F97&lt;=('Ejercicio 3 - TIR'!$D$18-'Ejercicio 3 - TIR'!$C$18)/('Ejercicio 3 - TIR'!$E$18-'Ejercicio 3 - TIR'!$C$18),'Ejercicio 3 - TIR'!$C$18+SQRT(('Ejercicio 3 - TIR'!$E$18-'Ejercicio 3 - TIR'!$C$18)*('Ejercicio 3 - TIR'!$D$18-'Ejercicio 3 - TIR'!$C$18)*F97),'Ejercicio 3 - TIR'!$E$18-SQRT(('Ejercicio 3 - TIR'!$E$18-'Ejercicio 3 - TIR'!$C$18)*('Ejercicio 3 - TIR'!$E$18-'Ejercicio 3 - TIR'!$D$18)*(1-F97)))</f>
        <v>40089.3678823181</v>
      </c>
      <c r="H97" s="24">
        <f ca="1" t="shared" ref="H97:L97" si="722">RAND()</f>
        <v>0.206358625073187</v>
      </c>
      <c r="I97" s="25">
        <f ca="1">IF(H97&lt;=('Ejercicio 3 - TIR'!$D$18-'Ejercicio 3 - TIR'!$C$18)/('Ejercicio 3 - TIR'!$E$18-'Ejercicio 3 - TIR'!$C$18),'Ejercicio 3 - TIR'!$C$18+SQRT(('Ejercicio 3 - TIR'!$E$18-'Ejercicio 3 - TIR'!$C$18)*('Ejercicio 3 - TIR'!$D$18-'Ejercicio 3 - TIR'!$C$18)*H97),'Ejercicio 3 - TIR'!$E$18-SQRT(('Ejercicio 3 - TIR'!$E$18-'Ejercicio 3 - TIR'!$C$18)*('Ejercicio 3 - TIR'!$E$18-'Ejercicio 3 - TIR'!$D$18)*(1-H97)))</f>
        <v>35563.6133727082</v>
      </c>
      <c r="J97" s="24">
        <f ca="1" t="shared" si="722"/>
        <v>0.120459916556831</v>
      </c>
      <c r="K97" s="25">
        <f ca="1">IF(J97&lt;=('Ejercicio 3 - TIR'!$D$18-'Ejercicio 3 - TIR'!$C$18)/('Ejercicio 3 - TIR'!$E$18-'Ejercicio 3 - TIR'!$C$18),'Ejercicio 3 - TIR'!$C$18+SQRT(('Ejercicio 3 - TIR'!$E$18-'Ejercicio 3 - TIR'!$C$18)*('Ejercicio 3 - TIR'!$D$18-'Ejercicio 3 - TIR'!$C$18)*J97),'Ejercicio 3 - TIR'!$E$18-SQRT(('Ejercicio 3 - TIR'!$E$18-'Ejercicio 3 - TIR'!$C$18)*('Ejercicio 3 - TIR'!$E$18-'Ejercicio 3 - TIR'!$D$18)*(1-J97)))</f>
        <v>34250.7631648358</v>
      </c>
      <c r="L97" s="24">
        <f ca="1" t="shared" si="722"/>
        <v>0.936648475935273</v>
      </c>
      <c r="M97" s="25">
        <f ca="1">IF(L97&lt;=('Ejercicio 3 - TIR'!$D$18-'Ejercicio 3 - TIR'!$C$18)/('Ejercicio 3 - TIR'!$E$18-'Ejercicio 3 - TIR'!$C$18),'Ejercicio 3 - TIR'!$C$18+SQRT(('Ejercicio 3 - TIR'!$E$18-'Ejercicio 3 - TIR'!$C$18)*('Ejercicio 3 - TIR'!$D$18-'Ejercicio 3 - TIR'!$C$18)*L97),'Ejercicio 3 - TIR'!$E$18-SQRT(('Ejercicio 3 - TIR'!$E$18-'Ejercicio 3 - TIR'!$C$18)*('Ejercicio 3 - TIR'!$E$18-'Ejercicio 3 - TIR'!$D$18)*(1-L97)))</f>
        <v>42820.2375577016</v>
      </c>
      <c r="N97" s="24">
        <f ca="1" t="shared" ref="N97:R97" si="723">RAND()</f>
        <v>0.0846518836255188</v>
      </c>
      <c r="O97" s="25">
        <f ca="1">IF(N97&lt;=('Ejercicio 3 - TIR'!$D$18-'Ejercicio 3 - TIR'!$C$18)/('Ejercicio 3 - TIR'!$E$18-'Ejercicio 3 - TIR'!$C$18),'Ejercicio 3 - TIR'!$C$18+SQRT(('Ejercicio 3 - TIR'!$E$18-'Ejercicio 3 - TIR'!$C$18)*('Ejercicio 3 - TIR'!$D$18-'Ejercicio 3 - TIR'!$C$18)*N97),'Ejercicio 3 - TIR'!$E$18-SQRT(('Ejercicio 3 - TIR'!$E$18-'Ejercicio 3 - TIR'!$C$18)*('Ejercicio 3 - TIR'!$E$18-'Ejercicio 3 - TIR'!$D$18)*(1-N97)))</f>
        <v>33563.3948060561</v>
      </c>
      <c r="P97" s="24">
        <f ca="1" t="shared" si="723"/>
        <v>0.0895241395407573</v>
      </c>
      <c r="Q97" s="26">
        <f ca="1">IF(P97&lt;=('Ejercicio 3 - TIR'!$D$22-'Ejercicio 3 - TIR'!$C$22)/('Ejercicio 3 - TIR'!$E$22-'Ejercicio 3 - TIR'!$C$22),'Ejercicio 3 - TIR'!$C$22+SQRT(('Ejercicio 3 - TIR'!$E$22-'Ejercicio 3 - TIR'!$C$22)*('Ejercicio 3 - TIR'!$D$22-'Ejercicio 3 - TIR'!$C$22)*P97),'Ejercicio 3 - TIR'!$E$22-SQRT(('Ejercicio 3 - TIR'!$E$22-'Ejercicio 3 - TIR'!$C$22)*('Ejercicio 3 - TIR'!$E$22-'Ejercicio 3 - TIR'!$D$22)*(1-P97)))</f>
        <v>0.13269422904998</v>
      </c>
      <c r="R97" s="24">
        <f ca="1" t="shared" si="723"/>
        <v>0.767769372192948</v>
      </c>
      <c r="S97" s="26">
        <f ca="1">IF(R97&lt;=('Ejercicio 3 - TIR'!$D$23-'Ejercicio 3 - TIR'!$C$23)/('Ejercicio 3 - TIR'!$E$23-'Ejercicio 3 - TIR'!$C$23),'Ejercicio 3 - TIR'!$C$23+SQRT(('Ejercicio 3 - TIR'!$E$23-'Ejercicio 3 - TIR'!$C$23)*('Ejercicio 3 - TIR'!$D$23-'Ejercicio 3 - TIR'!$C$23)*R97),'Ejercicio 3 - TIR'!$E$23-SQRT(('Ejercicio 3 - TIR'!$E$23-'Ejercicio 3 - TIR'!$C$23)*('Ejercicio 3 - TIR'!$E$23-'Ejercicio 3 - TIR'!$D$23)*(1-R97)))</f>
        <v>0.159554581685554</v>
      </c>
      <c r="T97" s="24">
        <f ca="1" t="shared" ref="T97:X97" si="724">RAND()</f>
        <v>0.777601972259818</v>
      </c>
      <c r="U97" s="26">
        <f ca="1">IF(T97&lt;=('Ejercicio 3 - TIR'!$D$24-'Ejercicio 3 - TIR'!$C$24)/('Ejercicio 3 - TIR'!$E$24-'Ejercicio 3 - TIR'!$C$24),'Ejercicio 3 - TIR'!$C$24+SQRT(('Ejercicio 3 - TIR'!$E$24-'Ejercicio 3 - TIR'!$C$24)*('Ejercicio 3 - TIR'!$D$24-'Ejercicio 3 - TIR'!$C$24)*T97),'Ejercicio 3 - TIR'!$E$24-SQRT(('Ejercicio 3 - TIR'!$E$24-'Ejercicio 3 - TIR'!$C$24)*('Ejercicio 3 - TIR'!$E$24-'Ejercicio 3 - TIR'!$D$24)*(1-T97)))</f>
        <v>0.195045752312031</v>
      </c>
      <c r="V97" s="24">
        <f ca="1" t="shared" si="724"/>
        <v>0.510302856742538</v>
      </c>
      <c r="W97" s="26">
        <f ca="1">IF(V97&lt;=('Ejercicio 3 - TIR'!$D$25-'Ejercicio 3 - TIR'!$C$25)/('Ejercicio 3 - TIR'!$E$25-'Ejercicio 3 - TIR'!$C$25),'Ejercicio 3 - TIR'!$C$25+SQRT(('Ejercicio 3 - TIR'!$E$25-'Ejercicio 3 - TIR'!$C$25)*('Ejercicio 3 - TIR'!$D$25-'Ejercicio 3 - TIR'!$C$25)*V97),'Ejercicio 3 - TIR'!$E$25-SQRT(('Ejercicio 3 - TIR'!$E$25-'Ejercicio 3 - TIR'!$C$25)*('Ejercicio 3 - TIR'!$E$25-'Ejercicio 3 - TIR'!$D$25)*(1-V97)))</f>
        <v>0.208600241529677</v>
      </c>
      <c r="X97" s="24">
        <f ca="1" t="shared" si="724"/>
        <v>0.125115927592405</v>
      </c>
      <c r="Y97" s="26">
        <f ca="1">IF(X97&lt;=('Ejercicio 3 - TIR'!$D$26-'Ejercicio 3 - TIR'!$C$26)/('Ejercicio 3 - TIR'!$E$26-'Ejercicio 3 - TIR'!$C$26),'Ejercicio 3 - TIR'!$C$26+SQRT(('Ejercicio 3 - TIR'!$E$26-'Ejercicio 3 - TIR'!$C$26)*('Ejercicio 3 - TIR'!$D$26-'Ejercicio 3 - TIR'!$C$26)*X97),'Ejercicio 3 - TIR'!$E$26-SQRT(('Ejercicio 3 - TIR'!$E$26-'Ejercicio 3 - TIR'!$C$26)*('Ejercicio 3 - TIR'!$E$26-'Ejercicio 3 - TIR'!$D$26)*(1-X97)))</f>
        <v>0.208379690000092</v>
      </c>
      <c r="Z97" s="24">
        <f ca="1" t="shared" si="480"/>
        <v>1.13269422904998</v>
      </c>
      <c r="AA97" s="24">
        <f ca="1" t="shared" si="481"/>
        <v>1.31342078294369</v>
      </c>
      <c r="AB97" s="24">
        <f ca="1" t="shared" si="482"/>
        <v>1.5695979276552</v>
      </c>
      <c r="AC97" s="24">
        <f ca="1" t="shared" si="483"/>
        <v>1.89701643446855</v>
      </c>
      <c r="AD97" s="24">
        <f ca="1" t="shared" si="484"/>
        <v>2.29231613100819</v>
      </c>
      <c r="AE97" s="23">
        <f ca="1" t="shared" si="485"/>
        <v>3967.94663926482</v>
      </c>
      <c r="AF97" s="23">
        <f ca="1" t="shared" si="486"/>
        <v>4601.05070544331</v>
      </c>
      <c r="AG97" s="23">
        <f ca="1" t="shared" si="487"/>
        <v>5498.46610171231</v>
      </c>
      <c r="AH97" s="23">
        <f ca="1" t="shared" si="488"/>
        <v>6645.44745857223</v>
      </c>
      <c r="AI97" s="23">
        <f ca="1" t="shared" si="489"/>
        <v>8030.22373990142</v>
      </c>
      <c r="AJ97" s="25">
        <f ca="1" t="shared" si="490"/>
        <v>45408.9956465633</v>
      </c>
      <c r="AK97" s="25">
        <f ca="1" t="shared" si="491"/>
        <v>46709.9889202892</v>
      </c>
      <c r="AL97" s="25">
        <f ca="1" t="shared" si="492"/>
        <v>53759.9268841353</v>
      </c>
      <c r="AM97" s="25">
        <f ca="1" t="shared" si="493"/>
        <v>81230.6943748076</v>
      </c>
      <c r="AN97" s="25">
        <f ca="1" t="shared" si="494"/>
        <v>76937.911325319</v>
      </c>
      <c r="AO97" s="25">
        <f ca="1">C97/'Ejercicio 3 - TIR'!$D$7</f>
        <v>12364.4021802521</v>
      </c>
      <c r="AP97" s="25">
        <f ca="1" t="shared" si="495"/>
        <v>33044.5934663111</v>
      </c>
      <c r="AQ97" s="25">
        <f ca="1" t="shared" si="496"/>
        <v>34345.586740037</v>
      </c>
      <c r="AR97" s="25">
        <f ca="1" t="shared" si="497"/>
        <v>41395.5247038831</v>
      </c>
      <c r="AS97" s="25">
        <f ca="1" t="shared" si="498"/>
        <v>68866.2921945555</v>
      </c>
      <c r="AT97" s="25">
        <f ca="1" t="shared" si="499"/>
        <v>64573.5091450669</v>
      </c>
      <c r="AU97" s="25">
        <f ca="1">AP97*'Ejercicio 3 - TIR'!$D$5</f>
        <v>16522.2967331556</v>
      </c>
      <c r="AV97" s="25">
        <f ca="1">AQ97*'Ejercicio 3 - TIR'!$D$5</f>
        <v>17172.7933700185</v>
      </c>
      <c r="AW97" s="25">
        <f ca="1">AR97*'Ejercicio 3 - TIR'!$D$5</f>
        <v>20697.7623519416</v>
      </c>
      <c r="AX97" s="25">
        <f ca="1">AS97*'Ejercicio 3 - TIR'!$D$5</f>
        <v>34433.1460972777</v>
      </c>
      <c r="AY97" s="25">
        <f ca="1">AT97*'Ejercicio 3 - TIR'!$D$5</f>
        <v>32286.7545725334</v>
      </c>
      <c r="AZ97" s="25">
        <f ca="1" t="shared" ref="AZ97:BD97" si="725">AJ97-AU97-AE97</f>
        <v>24918.7522741429</v>
      </c>
      <c r="BA97" s="25">
        <f ca="1" t="shared" si="725"/>
        <v>24936.1448448273</v>
      </c>
      <c r="BB97" s="25">
        <f ca="1" t="shared" si="725"/>
        <v>27563.6984304814</v>
      </c>
      <c r="BC97" s="25">
        <f ca="1" t="shared" si="725"/>
        <v>40152.1008189576</v>
      </c>
      <c r="BD97" s="25">
        <f ca="1" t="shared" si="725"/>
        <v>36620.9330128842</v>
      </c>
      <c r="BE97" s="25">
        <f ca="1" t="shared" ref="BE97:BI97" si="726">AZ97/Z97</f>
        <v>21999.5402422443</v>
      </c>
      <c r="BF97" s="25">
        <f ca="1" t="shared" si="726"/>
        <v>18985.6481400724</v>
      </c>
      <c r="BG97" s="25">
        <f ca="1" t="shared" si="726"/>
        <v>17560.9931338648</v>
      </c>
      <c r="BH97" s="25">
        <f ca="1" t="shared" si="726"/>
        <v>21165.9214382116</v>
      </c>
      <c r="BI97" s="25">
        <f ca="1" t="shared" si="726"/>
        <v>15975.5159934148</v>
      </c>
      <c r="BJ97" s="25">
        <f ca="1" t="shared" si="502"/>
        <v>68546.9756543858</v>
      </c>
      <c r="BK97" s="25">
        <f ca="1" t="shared" si="503"/>
        <v>28343.1185680648</v>
      </c>
      <c r="BL97" s="25">
        <f ca="1" t="shared" si="504"/>
        <v>96890.0942224506</v>
      </c>
      <c r="BM97" s="25">
        <f ca="1">BK97*'Ejercicio 3 - TIR'!$D$5</f>
        <v>14171.5592840324</v>
      </c>
      <c r="BN97" s="25">
        <f ca="1" t="shared" si="505"/>
        <v>82718.5349384182</v>
      </c>
      <c r="BO97" s="25">
        <f ca="1" t="shared" si="506"/>
        <v>36085.1340787963</v>
      </c>
      <c r="BP97" s="25">
        <f ca="1" t="shared" si="507"/>
        <v>-91724.9438899309</v>
      </c>
      <c r="BQ97" s="25">
        <f ca="1" t="shared" ref="BQ97:BT97" si="727">BE97</f>
        <v>21999.5402422443</v>
      </c>
      <c r="BR97" s="25">
        <f ca="1" t="shared" si="727"/>
        <v>18985.6481400724</v>
      </c>
      <c r="BS97" s="25">
        <f ca="1" t="shared" si="727"/>
        <v>17560.9931338648</v>
      </c>
      <c r="BT97" s="25">
        <f ca="1" t="shared" si="727"/>
        <v>21165.9214382116</v>
      </c>
      <c r="BU97" s="25">
        <f ca="1" t="shared" si="509"/>
        <v>52060.6500722111</v>
      </c>
      <c r="BV97" s="27">
        <f ca="1" t="shared" si="510"/>
        <v>11.4426400784941</v>
      </c>
    </row>
    <row r="98" ht="15" customHeight="1" spans="1:74">
      <c r="A98" s="23">
        <v>97</v>
      </c>
      <c r="B98" s="24">
        <f ca="1" t="shared" ref="B98:F98" si="728">RAND()</f>
        <v>0.775287573386722</v>
      </c>
      <c r="C98" s="25">
        <f ca="1">IF(B98&lt;=('Ejercicio 3 - TIR'!$D$13-'Ejercicio 3 - TIR'!$C$13)/('Ejercicio 3 - TIR'!$E$13-'Ejercicio 3 - TIR'!$C$13),'Ejercicio 3 - TIR'!$C$13+SQRT(('Ejercicio 3 - TIR'!$E$13-'Ejercicio 3 - TIR'!$C$13)*('Ejercicio 3 - TIR'!$D$13-'Ejercicio 3 - TIR'!$C$13)*B98),'Ejercicio 3 - TIR'!$E$13-SQRT(('Ejercicio 3 - TIR'!$E$13-'Ejercicio 3 - TIR'!$C$13)*('Ejercicio 3 - TIR'!$E$13-'Ejercicio 3 - TIR'!$D$13)*(1-B98)))</f>
        <v>83578.8273276257</v>
      </c>
      <c r="D98" s="24">
        <f ca="1" t="shared" si="728"/>
        <v>0.700158366045041</v>
      </c>
      <c r="E98" s="25">
        <f ca="1">IF(D98&lt;=('Ejercicio 3 - TIR'!$D$14-'Ejercicio 3 - TIR'!$C$14)/('Ejercicio 3 - TIR'!$E$14-'Ejercicio 3 - TIR'!$C$14),'Ejercicio 3 - TIR'!$C$14+SQRT(('Ejercicio 3 - TIR'!$E$14-'Ejercicio 3 - TIR'!$C$14)*('Ejercicio 3 - TIR'!$D$14-'Ejercicio 3 - TIR'!$C$14)*D98),'Ejercicio 3 - TIR'!$E$14-SQRT(('Ejercicio 3 - TIR'!$E$14-'Ejercicio 3 - TIR'!$C$14)*('Ejercicio 3 - TIR'!$E$14-'Ejercicio 3 - TIR'!$D$14)*(1-D98)))</f>
        <v>33293.5668874398</v>
      </c>
      <c r="F98" s="24">
        <f ca="1" t="shared" si="728"/>
        <v>0.649634642714181</v>
      </c>
      <c r="G98" s="25">
        <f ca="1">IF(F98&lt;=('Ejercicio 3 - TIR'!$D$18-'Ejercicio 3 - TIR'!$C$18)/('Ejercicio 3 - TIR'!$E$18-'Ejercicio 3 - TIR'!$C$18),'Ejercicio 3 - TIR'!$C$18+SQRT(('Ejercicio 3 - TIR'!$E$18-'Ejercicio 3 - TIR'!$C$18)*('Ejercicio 3 - TIR'!$D$18-'Ejercicio 3 - TIR'!$C$18)*F98),'Ejercicio 3 - TIR'!$E$18-SQRT(('Ejercicio 3 - TIR'!$E$18-'Ejercicio 3 - TIR'!$C$18)*('Ejercicio 3 - TIR'!$E$18-'Ejercicio 3 - TIR'!$D$18)*(1-F98)))</f>
        <v>39871.4333511971</v>
      </c>
      <c r="H98" s="24">
        <f ca="1" t="shared" ref="H98:L98" si="729">RAND()</f>
        <v>0.961579752393711</v>
      </c>
      <c r="I98" s="25">
        <f ca="1">IF(H98&lt;=('Ejercicio 3 - TIR'!$D$18-'Ejercicio 3 - TIR'!$C$18)/('Ejercicio 3 - TIR'!$E$18-'Ejercicio 3 - TIR'!$C$18),'Ejercicio 3 - TIR'!$C$18+SQRT(('Ejercicio 3 - TIR'!$E$18-'Ejercicio 3 - TIR'!$C$18)*('Ejercicio 3 - TIR'!$D$18-'Ejercicio 3 - TIR'!$C$18)*H98),'Ejercicio 3 - TIR'!$E$18-SQRT(('Ejercicio 3 - TIR'!$E$18-'Ejercicio 3 - TIR'!$C$18)*('Ejercicio 3 - TIR'!$E$18-'Ejercicio 3 - TIR'!$D$18)*(1-H98)))</f>
        <v>43302.496370999</v>
      </c>
      <c r="J98" s="24">
        <f ca="1" t="shared" si="729"/>
        <v>0.600862680103453</v>
      </c>
      <c r="K98" s="25">
        <f ca="1">IF(J98&lt;=('Ejercicio 3 - TIR'!$D$18-'Ejercicio 3 - TIR'!$C$18)/('Ejercicio 3 - TIR'!$E$18-'Ejercicio 3 - TIR'!$C$18),'Ejercicio 3 - TIR'!$C$18+SQRT(('Ejercicio 3 - TIR'!$E$18-'Ejercicio 3 - TIR'!$C$18)*('Ejercicio 3 - TIR'!$D$18-'Ejercicio 3 - TIR'!$C$18)*J98),'Ejercicio 3 - TIR'!$E$18-SQRT(('Ejercicio 3 - TIR'!$E$18-'Ejercicio 3 - TIR'!$C$18)*('Ejercicio 3 - TIR'!$E$18-'Ejercicio 3 - TIR'!$D$18)*(1-J98)))</f>
        <v>39493.6506158336</v>
      </c>
      <c r="L98" s="24">
        <f ca="1" t="shared" si="729"/>
        <v>0.229491338703365</v>
      </c>
      <c r="M98" s="25">
        <f ca="1">IF(L98&lt;=('Ejercicio 3 - TIR'!$D$18-'Ejercicio 3 - TIR'!$C$18)/('Ejercicio 3 - TIR'!$E$18-'Ejercicio 3 - TIR'!$C$18),'Ejercicio 3 - TIR'!$C$18+SQRT(('Ejercicio 3 - TIR'!$E$18-'Ejercicio 3 - TIR'!$C$18)*('Ejercicio 3 - TIR'!$D$18-'Ejercicio 3 - TIR'!$C$18)*L98),'Ejercicio 3 - TIR'!$E$18-SQRT(('Ejercicio 3 - TIR'!$E$18-'Ejercicio 3 - TIR'!$C$18)*('Ejercicio 3 - TIR'!$E$18-'Ejercicio 3 - TIR'!$D$18)*(1-L98)))</f>
        <v>35867.1714484498</v>
      </c>
      <c r="N98" s="24">
        <f ca="1" t="shared" ref="N98:R98" si="730">RAND()</f>
        <v>0.567033388311801</v>
      </c>
      <c r="O98" s="25">
        <f ca="1">IF(N98&lt;=('Ejercicio 3 - TIR'!$D$18-'Ejercicio 3 - TIR'!$C$18)/('Ejercicio 3 - TIR'!$E$18-'Ejercicio 3 - TIR'!$C$18),'Ejercicio 3 - TIR'!$C$18+SQRT(('Ejercicio 3 - TIR'!$E$18-'Ejercicio 3 - TIR'!$C$18)*('Ejercicio 3 - TIR'!$D$18-'Ejercicio 3 - TIR'!$C$18)*N98),'Ejercicio 3 - TIR'!$E$18-SQRT(('Ejercicio 3 - TIR'!$E$18-'Ejercicio 3 - TIR'!$C$18)*('Ejercicio 3 - TIR'!$E$18-'Ejercicio 3 - TIR'!$D$18)*(1-N98)))</f>
        <v>39222.5272158324</v>
      </c>
      <c r="P98" s="24">
        <f ca="1" t="shared" si="730"/>
        <v>0.259105746537479</v>
      </c>
      <c r="Q98" s="26">
        <f ca="1">IF(P98&lt;=('Ejercicio 3 - TIR'!$D$22-'Ejercicio 3 - TIR'!$C$22)/('Ejercicio 3 - TIR'!$E$22-'Ejercicio 3 - TIR'!$C$22),'Ejercicio 3 - TIR'!$C$22+SQRT(('Ejercicio 3 - TIR'!$E$22-'Ejercicio 3 - TIR'!$C$22)*('Ejercicio 3 - TIR'!$D$22-'Ejercicio 3 - TIR'!$C$22)*P98),'Ejercicio 3 - TIR'!$E$22-SQRT(('Ejercicio 3 - TIR'!$E$22-'Ejercicio 3 - TIR'!$C$22)*('Ejercicio 3 - TIR'!$E$22-'Ejercicio 3 - TIR'!$D$22)*(1-P98)))</f>
        <v>0.141596072415313</v>
      </c>
      <c r="R98" s="24">
        <f ca="1" t="shared" si="730"/>
        <v>0.0483553553997955</v>
      </c>
      <c r="S98" s="26">
        <f ca="1">IF(R98&lt;=('Ejercicio 3 - TIR'!$D$23-'Ejercicio 3 - TIR'!$C$23)/('Ejercicio 3 - TIR'!$E$23-'Ejercicio 3 - TIR'!$C$23),'Ejercicio 3 - TIR'!$C$23+SQRT(('Ejercicio 3 - TIR'!$E$23-'Ejercicio 3 - TIR'!$C$23)*('Ejercicio 3 - TIR'!$D$23-'Ejercicio 3 - TIR'!$C$23)*R98),'Ejercicio 3 - TIR'!$E$23-SQRT(('Ejercicio 3 - TIR'!$E$23-'Ejercicio 3 - TIR'!$C$23)*('Ejercicio 3 - TIR'!$E$23-'Ejercicio 3 - TIR'!$D$23)*(1-R98)))</f>
        <v>0.129329503723116</v>
      </c>
      <c r="T98" s="24">
        <f ca="1" t="shared" ref="T98:X98" si="731">RAND()</f>
        <v>0.217063829622764</v>
      </c>
      <c r="U98" s="26">
        <f ca="1">IF(T98&lt;=('Ejercicio 3 - TIR'!$D$24-'Ejercicio 3 - TIR'!$C$24)/('Ejercicio 3 - TIR'!$E$24-'Ejercicio 3 - TIR'!$C$24),'Ejercicio 3 - TIR'!$C$24+SQRT(('Ejercicio 3 - TIR'!$E$24-'Ejercicio 3 - TIR'!$C$24)*('Ejercicio 3 - TIR'!$D$24-'Ejercicio 3 - TIR'!$C$24)*T98),'Ejercicio 3 - TIR'!$E$24-SQRT(('Ejercicio 3 - TIR'!$E$24-'Ejercicio 3 - TIR'!$C$24)*('Ejercicio 3 - TIR'!$E$24-'Ejercicio 3 - TIR'!$D$24)*(1-T98)))</f>
        <v>0.171350270307605</v>
      </c>
      <c r="V98" s="24">
        <f ca="1" t="shared" si="731"/>
        <v>0.804526067208087</v>
      </c>
      <c r="W98" s="26">
        <f ca="1">IF(V98&lt;=('Ejercicio 3 - TIR'!$D$25-'Ejercicio 3 - TIR'!$C$25)/('Ejercicio 3 - TIR'!$E$25-'Ejercicio 3 - TIR'!$C$25),'Ejercicio 3 - TIR'!$C$25+SQRT(('Ejercicio 3 - TIR'!$E$25-'Ejercicio 3 - TIR'!$C$25)*('Ejercicio 3 - TIR'!$D$25-'Ejercicio 3 - TIR'!$C$25)*V98),'Ejercicio 3 - TIR'!$E$25-SQRT(('Ejercicio 3 - TIR'!$E$25-'Ejercicio 3 - TIR'!$C$25)*('Ejercicio 3 - TIR'!$E$25-'Ejercicio 3 - TIR'!$D$25)*(1-V98)))</f>
        <v>0.223843571253482</v>
      </c>
      <c r="X98" s="24">
        <f ca="1" t="shared" si="731"/>
        <v>0.466030894775795</v>
      </c>
      <c r="Y98" s="26">
        <f ca="1">IF(X98&lt;=('Ejercicio 3 - TIR'!$D$26-'Ejercicio 3 - TIR'!$C$26)/('Ejercicio 3 - TIR'!$E$26-'Ejercicio 3 - TIR'!$C$26),'Ejercicio 3 - TIR'!$C$26+SQRT(('Ejercicio 3 - TIR'!$E$26-'Ejercicio 3 - TIR'!$C$26)*('Ejercicio 3 - TIR'!$D$26-'Ejercicio 3 - TIR'!$C$26)*X98),'Ejercicio 3 - TIR'!$E$26-SQRT(('Ejercicio 3 - TIR'!$E$26-'Ejercicio 3 - TIR'!$C$26)*('Ejercicio 3 - TIR'!$E$26-'Ejercicio 3 - TIR'!$D$26)*(1-X98)))</f>
        <v>0.22630239141069</v>
      </c>
      <c r="Z98" s="24">
        <f ca="1" t="shared" si="480"/>
        <v>1.14159607241531</v>
      </c>
      <c r="AA98" s="24">
        <f ca="1" t="shared" si="481"/>
        <v>1.28923812591304</v>
      </c>
      <c r="AB98" s="24">
        <f ca="1" t="shared" si="482"/>
        <v>1.51014942727911</v>
      </c>
      <c r="AC98" s="24">
        <f ca="1" t="shared" si="483"/>
        <v>1.84818666820767</v>
      </c>
      <c r="AD98" s="24">
        <f ca="1" t="shared" si="484"/>
        <v>2.26643573099642</v>
      </c>
      <c r="AE98" s="23">
        <f ca="1" t="shared" si="485"/>
        <v>4714.23830795801</v>
      </c>
      <c r="AF98" s="23">
        <f ca="1" t="shared" si="486"/>
        <v>5323.92840875872</v>
      </c>
      <c r="AG98" s="23">
        <f ca="1" t="shared" si="487"/>
        <v>6236.18498069786</v>
      </c>
      <c r="AH98" s="23">
        <f ca="1" t="shared" si="488"/>
        <v>7632.1148977746</v>
      </c>
      <c r="AI98" s="23">
        <f ca="1" t="shared" si="489"/>
        <v>9359.28075066215</v>
      </c>
      <c r="AJ98" s="25">
        <f ca="1" t="shared" si="490"/>
        <v>45517.0717152956</v>
      </c>
      <c r="AK98" s="25">
        <f ca="1" t="shared" si="491"/>
        <v>55827.2292687031</v>
      </c>
      <c r="AL98" s="25">
        <f ca="1" t="shared" si="492"/>
        <v>59641.3138586626</v>
      </c>
      <c r="AM98" s="25">
        <f ca="1" t="shared" si="493"/>
        <v>66289.2280973438</v>
      </c>
      <c r="AN98" s="25">
        <f ca="1" t="shared" si="494"/>
        <v>88895.3371419423</v>
      </c>
      <c r="AO98" s="25">
        <f ca="1">C98/'Ejercicio 3 - TIR'!$D$7</f>
        <v>16715.7654655251</v>
      </c>
      <c r="AP98" s="25">
        <f ca="1" t="shared" si="495"/>
        <v>28801.3062497705</v>
      </c>
      <c r="AQ98" s="25">
        <f ca="1" t="shared" si="496"/>
        <v>39111.463803178</v>
      </c>
      <c r="AR98" s="25">
        <f ca="1" t="shared" si="497"/>
        <v>42925.5483931374</v>
      </c>
      <c r="AS98" s="25">
        <f ca="1" t="shared" si="498"/>
        <v>49573.4626318187</v>
      </c>
      <c r="AT98" s="25">
        <f ca="1" t="shared" si="499"/>
        <v>72179.5716764172</v>
      </c>
      <c r="AU98" s="25">
        <f ca="1">AP98*'Ejercicio 3 - TIR'!$D$5</f>
        <v>14400.6531248852</v>
      </c>
      <c r="AV98" s="25">
        <f ca="1">AQ98*'Ejercicio 3 - TIR'!$D$5</f>
        <v>19555.731901589</v>
      </c>
      <c r="AW98" s="25">
        <f ca="1">AR98*'Ejercicio 3 - TIR'!$D$5</f>
        <v>21462.7741965687</v>
      </c>
      <c r="AX98" s="25">
        <f ca="1">AS98*'Ejercicio 3 - TIR'!$D$5</f>
        <v>24786.7313159093</v>
      </c>
      <c r="AY98" s="25">
        <f ca="1">AT98*'Ejercicio 3 - TIR'!$D$5</f>
        <v>36089.7858382086</v>
      </c>
      <c r="AZ98" s="25">
        <f ca="1" t="shared" ref="AZ98:BD98" si="732">AJ98-AU98-AE98</f>
        <v>26402.1802824524</v>
      </c>
      <c r="BA98" s="25">
        <f ca="1" t="shared" si="732"/>
        <v>30947.5689583554</v>
      </c>
      <c r="BB98" s="25">
        <f ca="1" t="shared" si="732"/>
        <v>31942.354681396</v>
      </c>
      <c r="BC98" s="25">
        <f ca="1" t="shared" si="732"/>
        <v>33870.3818836599</v>
      </c>
      <c r="BD98" s="25">
        <f ca="1" t="shared" si="732"/>
        <v>43446.2705530716</v>
      </c>
      <c r="BE98" s="25">
        <f ca="1" t="shared" ref="BE98:BI98" si="733">AZ98/Z98</f>
        <v>23127.4273978469</v>
      </c>
      <c r="BF98" s="25">
        <f ca="1" t="shared" si="733"/>
        <v>24004.5406169153</v>
      </c>
      <c r="BG98" s="25">
        <f ca="1" t="shared" si="733"/>
        <v>21151.7841244012</v>
      </c>
      <c r="BH98" s="25">
        <f ca="1" t="shared" si="733"/>
        <v>18326.2775704938</v>
      </c>
      <c r="BI98" s="25">
        <f ca="1" t="shared" si="733"/>
        <v>19169.4253487482</v>
      </c>
      <c r="BJ98" s="25">
        <f ca="1" t="shared" si="502"/>
        <v>75457.729606013</v>
      </c>
      <c r="BK98" s="25">
        <f ca="1" t="shared" si="503"/>
        <v>37885.2081220222</v>
      </c>
      <c r="BL98" s="25">
        <f ca="1" t="shared" si="504"/>
        <v>113342.937728035</v>
      </c>
      <c r="BM98" s="25">
        <f ca="1">BK98*'Ejercicio 3 - TIR'!$D$5</f>
        <v>18942.6040610111</v>
      </c>
      <c r="BN98" s="25">
        <f ca="1" t="shared" si="505"/>
        <v>94400.3336670241</v>
      </c>
      <c r="BO98" s="25">
        <f ca="1" t="shared" si="506"/>
        <v>41651.4496202024</v>
      </c>
      <c r="BP98" s="25">
        <f ca="1" t="shared" si="507"/>
        <v>-116872.394215065</v>
      </c>
      <c r="BQ98" s="25">
        <f ca="1" t="shared" ref="BQ98:BT98" si="734">BE98</f>
        <v>23127.4273978469</v>
      </c>
      <c r="BR98" s="25">
        <f ca="1" t="shared" si="734"/>
        <v>24004.5406169153</v>
      </c>
      <c r="BS98" s="25">
        <f ca="1" t="shared" si="734"/>
        <v>21151.7841244012</v>
      </c>
      <c r="BT98" s="25">
        <f ca="1" t="shared" si="734"/>
        <v>18326.2775704938</v>
      </c>
      <c r="BU98" s="25">
        <f ca="1" t="shared" si="509"/>
        <v>60820.8749689506</v>
      </c>
      <c r="BV98" s="27">
        <f ca="1" t="shared" si="510"/>
        <v>7.08845140875003</v>
      </c>
    </row>
    <row r="99" ht="15" customHeight="1" spans="1:74">
      <c r="A99" s="23">
        <v>98</v>
      </c>
      <c r="B99" s="24">
        <f ca="1" t="shared" ref="B99:F99" si="735">RAND()</f>
        <v>0.60911839335592</v>
      </c>
      <c r="C99" s="25">
        <f ca="1">IF(B99&lt;=('Ejercicio 3 - TIR'!$D$13-'Ejercicio 3 - TIR'!$C$13)/('Ejercicio 3 - TIR'!$E$13-'Ejercicio 3 - TIR'!$C$13),'Ejercicio 3 - TIR'!$C$13+SQRT(('Ejercicio 3 - TIR'!$E$13-'Ejercicio 3 - TIR'!$C$13)*('Ejercicio 3 - TIR'!$D$13-'Ejercicio 3 - TIR'!$C$13)*B99),'Ejercicio 3 - TIR'!$E$13-SQRT(('Ejercicio 3 - TIR'!$E$13-'Ejercicio 3 - TIR'!$C$13)*('Ejercicio 3 - TIR'!$E$13-'Ejercicio 3 - TIR'!$D$13)*(1-B99)))</f>
        <v>78342.2547809589</v>
      </c>
      <c r="D99" s="24">
        <f ca="1" t="shared" si="735"/>
        <v>0.656080796088036</v>
      </c>
      <c r="E99" s="25">
        <f ca="1">IF(D99&lt;=('Ejercicio 3 - TIR'!$D$14-'Ejercicio 3 - TIR'!$C$14)/('Ejercicio 3 - TIR'!$E$14-'Ejercicio 3 - TIR'!$C$14),'Ejercicio 3 - TIR'!$C$14+SQRT(('Ejercicio 3 - TIR'!$E$14-'Ejercicio 3 - TIR'!$C$14)*('Ejercicio 3 - TIR'!$D$14-'Ejercicio 3 - TIR'!$C$14)*D99),'Ejercicio 3 - TIR'!$E$14-SQRT(('Ejercicio 3 - TIR'!$E$14-'Ejercicio 3 - TIR'!$C$14)*('Ejercicio 3 - TIR'!$E$14-'Ejercicio 3 - TIR'!$D$14)*(1-D99)))</f>
        <v>32817.5296320281</v>
      </c>
      <c r="F99" s="24">
        <f ca="1" t="shared" si="735"/>
        <v>0.477932460444466</v>
      </c>
      <c r="G99" s="25">
        <f ca="1">IF(F99&lt;=('Ejercicio 3 - TIR'!$D$18-'Ejercicio 3 - TIR'!$C$18)/('Ejercicio 3 - TIR'!$E$18-'Ejercicio 3 - TIR'!$C$18),'Ejercicio 3 - TIR'!$C$18+SQRT(('Ejercicio 3 - TIR'!$E$18-'Ejercicio 3 - TIR'!$C$18)*('Ejercicio 3 - TIR'!$D$18-'Ejercicio 3 - TIR'!$C$18)*F99),'Ejercicio 3 - TIR'!$E$18-SQRT(('Ejercicio 3 - TIR'!$E$18-'Ejercicio 3 - TIR'!$C$18)*('Ejercicio 3 - TIR'!$E$18-'Ejercicio 3 - TIR'!$D$18)*(1-F99)))</f>
        <v>38466.9870123126</v>
      </c>
      <c r="H99" s="24">
        <f ca="1" t="shared" ref="H99:L99" si="736">RAND()</f>
        <v>0.426656578397016</v>
      </c>
      <c r="I99" s="25">
        <f ca="1">IF(H99&lt;=('Ejercicio 3 - TIR'!$D$18-'Ejercicio 3 - TIR'!$C$18)/('Ejercicio 3 - TIR'!$E$18-'Ejercicio 3 - TIR'!$C$18),'Ejercicio 3 - TIR'!$C$18+SQRT(('Ejercicio 3 - TIR'!$E$18-'Ejercicio 3 - TIR'!$C$18)*('Ejercicio 3 - TIR'!$D$18-'Ejercicio 3 - TIR'!$C$18)*H99),'Ejercicio 3 - TIR'!$E$18-SQRT(('Ejercicio 3 - TIR'!$E$18-'Ejercicio 3 - TIR'!$C$18)*('Ejercicio 3 - TIR'!$E$18-'Ejercicio 3 - TIR'!$D$18)*(1-H99)))</f>
        <v>37999.905421913</v>
      </c>
      <c r="J99" s="24">
        <f ca="1" t="shared" si="736"/>
        <v>0.349784688238551</v>
      </c>
      <c r="K99" s="25">
        <f ca="1">IF(J99&lt;=('Ejercicio 3 - TIR'!$D$18-'Ejercicio 3 - TIR'!$C$18)/('Ejercicio 3 - TIR'!$E$18-'Ejercicio 3 - TIR'!$C$18),'Ejercicio 3 - TIR'!$C$18+SQRT(('Ejercicio 3 - TIR'!$E$18-'Ejercicio 3 - TIR'!$C$18)*('Ejercicio 3 - TIR'!$D$18-'Ejercicio 3 - TIR'!$C$18)*J99),'Ejercicio 3 - TIR'!$E$18-SQRT(('Ejercicio 3 - TIR'!$E$18-'Ejercicio 3 - TIR'!$C$18)*('Ejercicio 3 - TIR'!$E$18-'Ejercicio 3 - TIR'!$D$18)*(1-J99)))</f>
        <v>37243.4593417636</v>
      </c>
      <c r="L99" s="24">
        <f ca="1" t="shared" si="736"/>
        <v>0.122354222630886</v>
      </c>
      <c r="M99" s="25">
        <f ca="1">IF(L99&lt;=('Ejercicio 3 - TIR'!$D$18-'Ejercicio 3 - TIR'!$C$18)/('Ejercicio 3 - TIR'!$E$18-'Ejercicio 3 - TIR'!$C$18),'Ejercicio 3 - TIR'!$C$18+SQRT(('Ejercicio 3 - TIR'!$E$18-'Ejercicio 3 - TIR'!$C$18)*('Ejercicio 3 - TIR'!$D$18-'Ejercicio 3 - TIR'!$C$18)*L99),'Ejercicio 3 - TIR'!$E$18-SQRT(('Ejercicio 3 - TIR'!$E$18-'Ejercicio 3 - TIR'!$C$18)*('Ejercicio 3 - TIR'!$E$18-'Ejercicio 3 - TIR'!$D$18)*(1-L99)))</f>
        <v>34284.0557179655</v>
      </c>
      <c r="N99" s="24">
        <f ca="1" t="shared" ref="N99:R99" si="737">RAND()</f>
        <v>0.859554433612206</v>
      </c>
      <c r="O99" s="25">
        <f ca="1">IF(N99&lt;=('Ejercicio 3 - TIR'!$D$18-'Ejercicio 3 - TIR'!$C$18)/('Ejercicio 3 - TIR'!$E$18-'Ejercicio 3 - TIR'!$C$18),'Ejercicio 3 - TIR'!$C$18+SQRT(('Ejercicio 3 - TIR'!$E$18-'Ejercicio 3 - TIR'!$C$18)*('Ejercicio 3 - TIR'!$D$18-'Ejercicio 3 - TIR'!$C$18)*N99),'Ejercicio 3 - TIR'!$E$18-SQRT(('Ejercicio 3 - TIR'!$E$18-'Ejercicio 3 - TIR'!$C$18)*('Ejercicio 3 - TIR'!$E$18-'Ejercicio 3 - TIR'!$D$18)*(1-N99)))</f>
        <v>41754.477318045</v>
      </c>
      <c r="P99" s="24">
        <f ca="1" t="shared" si="737"/>
        <v>0.540324807226262</v>
      </c>
      <c r="Q99" s="26">
        <f ca="1">IF(P99&lt;=('Ejercicio 3 - TIR'!$D$22-'Ejercicio 3 - TIR'!$C$22)/('Ejercicio 3 - TIR'!$E$22-'Ejercicio 3 - TIR'!$C$22),'Ejercicio 3 - TIR'!$C$22+SQRT(('Ejercicio 3 - TIR'!$E$22-'Ejercicio 3 - TIR'!$C$22)*('Ejercicio 3 - TIR'!$D$22-'Ejercicio 3 - TIR'!$C$22)*P99),'Ejercicio 3 - TIR'!$E$22-SQRT(('Ejercicio 3 - TIR'!$E$22-'Ejercicio 3 - TIR'!$C$22)*('Ejercicio 3 - TIR'!$E$22-'Ejercicio 3 - TIR'!$D$22)*(1-P99)))</f>
        <v>0.15123517170236</v>
      </c>
      <c r="R99" s="24">
        <f ca="1" t="shared" si="737"/>
        <v>0.881097196898375</v>
      </c>
      <c r="S99" s="26">
        <f ca="1">IF(R99&lt;=('Ejercicio 3 - TIR'!$D$23-'Ejercicio 3 - TIR'!$C$23)/('Ejercicio 3 - TIR'!$E$23-'Ejercicio 3 - TIR'!$C$23),'Ejercicio 3 - TIR'!$C$23+SQRT(('Ejercicio 3 - TIR'!$E$23-'Ejercicio 3 - TIR'!$C$23)*('Ejercicio 3 - TIR'!$D$23-'Ejercicio 3 - TIR'!$C$23)*R99),'Ejercicio 3 - TIR'!$E$23-SQRT(('Ejercicio 3 - TIR'!$E$23-'Ejercicio 3 - TIR'!$C$23)*('Ejercicio 3 - TIR'!$E$23-'Ejercicio 3 - TIR'!$D$23)*(1-R99)))</f>
        <v>0.165370405146316</v>
      </c>
      <c r="T99" s="24">
        <f ca="1" t="shared" ref="T99:X99" si="738">RAND()</f>
        <v>0.777757751248175</v>
      </c>
      <c r="U99" s="26">
        <f ca="1">IF(T99&lt;=('Ejercicio 3 - TIR'!$D$24-'Ejercicio 3 - TIR'!$C$24)/('Ejercicio 3 - TIR'!$E$24-'Ejercicio 3 - TIR'!$C$24),'Ejercicio 3 - TIR'!$C$24+SQRT(('Ejercicio 3 - TIR'!$E$24-'Ejercicio 3 - TIR'!$C$24)*('Ejercicio 3 - TIR'!$D$24-'Ejercicio 3 - TIR'!$C$24)*T99),'Ejercicio 3 - TIR'!$E$24-SQRT(('Ejercicio 3 - TIR'!$E$24-'Ejercicio 3 - TIR'!$C$24)*('Ejercicio 3 - TIR'!$E$24-'Ejercicio 3 - TIR'!$D$24)*(1-T99)))</f>
        <v>0.195054493460643</v>
      </c>
      <c r="V99" s="24">
        <f ca="1" t="shared" si="738"/>
        <v>0.269820867734575</v>
      </c>
      <c r="W99" s="26">
        <f ca="1">IF(V99&lt;=('Ejercicio 3 - TIR'!$D$25-'Ejercicio 3 - TIR'!$C$25)/('Ejercicio 3 - TIR'!$E$25-'Ejercicio 3 - TIR'!$C$25),'Ejercicio 3 - TIR'!$C$25+SQRT(('Ejercicio 3 - TIR'!$E$25-'Ejercicio 3 - TIR'!$C$25)*('Ejercicio 3 - TIR'!$D$25-'Ejercicio 3 - TIR'!$C$25)*V99),'Ejercicio 3 - TIR'!$E$25-SQRT(('Ejercicio 3 - TIR'!$E$25-'Ejercicio 3 - TIR'!$C$25)*('Ejercicio 3 - TIR'!$E$25-'Ejercicio 3 - TIR'!$D$25)*(1-V99)))</f>
        <v>0.199435771526451</v>
      </c>
      <c r="X99" s="24">
        <f ca="1" t="shared" si="738"/>
        <v>0.213810751448976</v>
      </c>
      <c r="Y99" s="26">
        <f ca="1">IF(X99&lt;=('Ejercicio 3 - TIR'!$D$26-'Ejercicio 3 - TIR'!$C$26)/('Ejercicio 3 - TIR'!$E$26-'Ejercicio 3 - TIR'!$C$26),'Ejercicio 3 - TIR'!$C$26+SQRT(('Ejercicio 3 - TIR'!$E$26-'Ejercicio 3 - TIR'!$C$26)*('Ejercicio 3 - TIR'!$D$26-'Ejercicio 3 - TIR'!$C$26)*X99),'Ejercicio 3 - TIR'!$E$26-SQRT(('Ejercicio 3 - TIR'!$E$26-'Ejercicio 3 - TIR'!$C$26)*('Ejercicio 3 - TIR'!$E$26-'Ejercicio 3 - TIR'!$D$26)*(1-X99)))</f>
        <v>0.214026839761239</v>
      </c>
      <c r="Z99" s="24">
        <f ca="1" t="shared" si="480"/>
        <v>1.15123517170236</v>
      </c>
      <c r="AA99" s="24">
        <f ca="1" t="shared" si="481"/>
        <v>1.34161539846547</v>
      </c>
      <c r="AB99" s="24">
        <f ca="1" t="shared" si="482"/>
        <v>1.60330351043215</v>
      </c>
      <c r="AC99" s="24">
        <f ca="1" t="shared" si="483"/>
        <v>1.92305958302625</v>
      </c>
      <c r="AD99" s="24">
        <f ca="1" t="shared" si="484"/>
        <v>2.33464594825392</v>
      </c>
      <c r="AE99" s="23">
        <f ca="1" t="shared" si="485"/>
        <v>4963.16472874704</v>
      </c>
      <c r="AF99" s="23">
        <f ca="1" t="shared" si="486"/>
        <v>5783.92529074785</v>
      </c>
      <c r="AG99" s="23">
        <f ca="1" t="shared" si="487"/>
        <v>6912.10590854887</v>
      </c>
      <c r="AH99" s="23">
        <f ca="1" t="shared" si="488"/>
        <v>8290.62708329286</v>
      </c>
      <c r="AI99" s="23">
        <f ca="1" t="shared" si="489"/>
        <v>10065.043797569</v>
      </c>
      <c r="AJ99" s="25">
        <f ca="1" t="shared" si="490"/>
        <v>44284.5483979921</v>
      </c>
      <c r="AK99" s="25">
        <f ca="1" t="shared" si="491"/>
        <v>50981.2582542699</v>
      </c>
      <c r="AL99" s="25">
        <f ca="1" t="shared" si="492"/>
        <v>59712.5691032866</v>
      </c>
      <c r="AM99" s="25">
        <f ca="1" t="shared" si="493"/>
        <v>65930.2818934395</v>
      </c>
      <c r="AN99" s="25">
        <f ca="1" t="shared" si="494"/>
        <v>97481.9212920341</v>
      </c>
      <c r="AO99" s="25">
        <f ca="1">C99/'Ejercicio 3 - TIR'!$D$7</f>
        <v>15668.4509561918</v>
      </c>
      <c r="AP99" s="25">
        <f ca="1" t="shared" si="495"/>
        <v>28616.0974418003</v>
      </c>
      <c r="AQ99" s="25">
        <f ca="1" t="shared" si="496"/>
        <v>35312.8072980781</v>
      </c>
      <c r="AR99" s="25">
        <f ca="1" t="shared" si="497"/>
        <v>44044.1181470948</v>
      </c>
      <c r="AS99" s="25">
        <f ca="1" t="shared" si="498"/>
        <v>50261.8309372477</v>
      </c>
      <c r="AT99" s="25">
        <f ca="1" t="shared" si="499"/>
        <v>81813.4703358423</v>
      </c>
      <c r="AU99" s="25">
        <f ca="1">AP99*'Ejercicio 3 - TIR'!$D$5</f>
        <v>14308.0487209002</v>
      </c>
      <c r="AV99" s="25">
        <f ca="1">AQ99*'Ejercicio 3 - TIR'!$D$5</f>
        <v>17656.403649039</v>
      </c>
      <c r="AW99" s="25">
        <f ca="1">AR99*'Ejercicio 3 - TIR'!$D$5</f>
        <v>22022.0590735474</v>
      </c>
      <c r="AX99" s="25">
        <f ca="1">AS99*'Ejercicio 3 - TIR'!$D$5</f>
        <v>25130.9154686239</v>
      </c>
      <c r="AY99" s="25">
        <f ca="1">AT99*'Ejercicio 3 - TIR'!$D$5</f>
        <v>40906.7351679212</v>
      </c>
      <c r="AZ99" s="25">
        <f ca="1" t="shared" ref="AZ99:BD99" si="739">AJ99-AU99-AE99</f>
        <v>25013.3349483449</v>
      </c>
      <c r="BA99" s="25">
        <f ca="1" t="shared" si="739"/>
        <v>27540.929314483</v>
      </c>
      <c r="BB99" s="25">
        <f ca="1" t="shared" si="739"/>
        <v>30778.4041211903</v>
      </c>
      <c r="BC99" s="25">
        <f ca="1" t="shared" si="739"/>
        <v>32508.7393415228</v>
      </c>
      <c r="BD99" s="25">
        <f ca="1" t="shared" si="739"/>
        <v>46510.142326544</v>
      </c>
      <c r="BE99" s="25">
        <f ca="1" t="shared" ref="BE99:BI99" si="740">AZ99/Z99</f>
        <v>21727.3894710471</v>
      </c>
      <c r="BF99" s="25">
        <f ca="1" t="shared" si="740"/>
        <v>20528.1851609516</v>
      </c>
      <c r="BG99" s="25">
        <f ca="1" t="shared" si="740"/>
        <v>19196.8669194109</v>
      </c>
      <c r="BH99" s="25">
        <f ca="1" t="shared" si="740"/>
        <v>16904.6968843081</v>
      </c>
      <c r="BI99" s="25">
        <f ca="1" t="shared" si="740"/>
        <v>19921.7111962218</v>
      </c>
      <c r="BJ99" s="25">
        <f ca="1" t="shared" si="502"/>
        <v>76617.3125871175</v>
      </c>
      <c r="BK99" s="25">
        <f ca="1" t="shared" si="503"/>
        <v>36580.2855402885</v>
      </c>
      <c r="BL99" s="25">
        <f ca="1" t="shared" si="504"/>
        <v>113197.598127406</v>
      </c>
      <c r="BM99" s="25">
        <f ca="1">BK99*'Ejercicio 3 - TIR'!$D$5</f>
        <v>18290.1427701442</v>
      </c>
      <c r="BN99" s="25">
        <f ca="1" t="shared" si="505"/>
        <v>94907.4553572617</v>
      </c>
      <c r="BO99" s="25">
        <f ca="1" t="shared" si="506"/>
        <v>40651.755110124</v>
      </c>
      <c r="BP99" s="25">
        <f ca="1" t="shared" si="507"/>
        <v>-111159.784412987</v>
      </c>
      <c r="BQ99" s="25">
        <f ca="1" t="shared" ref="BQ99:BT99" si="741">BE99</f>
        <v>21727.3894710471</v>
      </c>
      <c r="BR99" s="25">
        <f ca="1" t="shared" si="741"/>
        <v>20528.1851609516</v>
      </c>
      <c r="BS99" s="25">
        <f ca="1" t="shared" si="741"/>
        <v>19196.8669194109</v>
      </c>
      <c r="BT99" s="25">
        <f ca="1" t="shared" si="741"/>
        <v>16904.6968843081</v>
      </c>
      <c r="BU99" s="25">
        <f ca="1" t="shared" si="509"/>
        <v>60573.4663063457</v>
      </c>
      <c r="BV99" s="27">
        <f ca="1" t="shared" si="510"/>
        <v>6.66532828502806</v>
      </c>
    </row>
    <row r="100" ht="15" customHeight="1" spans="1:74">
      <c r="A100" s="23">
        <v>99</v>
      </c>
      <c r="B100" s="24">
        <f ca="1" t="shared" ref="B100:F100" si="742">RAND()</f>
        <v>0.716452128721858</v>
      </c>
      <c r="C100" s="25">
        <f ca="1">IF(B100&lt;=('Ejercicio 3 - TIR'!$D$13-'Ejercicio 3 - TIR'!$C$13)/('Ejercicio 3 - TIR'!$E$13-'Ejercicio 3 - TIR'!$C$13),'Ejercicio 3 - TIR'!$C$13+SQRT(('Ejercicio 3 - TIR'!$E$13-'Ejercicio 3 - TIR'!$C$13)*('Ejercicio 3 - TIR'!$D$13-'Ejercicio 3 - TIR'!$C$13)*B100),'Ejercicio 3 - TIR'!$E$13-SQRT(('Ejercicio 3 - TIR'!$E$13-'Ejercicio 3 - TIR'!$C$13)*('Ejercicio 3 - TIR'!$E$13-'Ejercicio 3 - TIR'!$D$13)*(1-B100)))</f>
        <v>81553.9314342115</v>
      </c>
      <c r="D100" s="24">
        <f ca="1" t="shared" si="742"/>
        <v>0.260993688279022</v>
      </c>
      <c r="E100" s="25">
        <f ca="1">IF(D100&lt;=('Ejercicio 3 - TIR'!$D$14-'Ejercicio 3 - TIR'!$C$14)/('Ejercicio 3 - TIR'!$E$14-'Ejercicio 3 - TIR'!$C$14),'Ejercicio 3 - TIR'!$C$14+SQRT(('Ejercicio 3 - TIR'!$E$14-'Ejercicio 3 - TIR'!$C$14)*('Ejercicio 3 - TIR'!$D$14-'Ejercicio 3 - TIR'!$C$14)*D100),'Ejercicio 3 - TIR'!$E$14-SQRT(('Ejercicio 3 - TIR'!$E$14-'Ejercicio 3 - TIR'!$C$14)*('Ejercicio 3 - TIR'!$E$14-'Ejercicio 3 - TIR'!$D$14)*(1-D100)))</f>
        <v>29424.3108639569</v>
      </c>
      <c r="F100" s="24">
        <f ca="1" t="shared" si="742"/>
        <v>0.0362370281354698</v>
      </c>
      <c r="G100" s="25">
        <f ca="1">IF(F100&lt;=('Ejercicio 3 - TIR'!$D$18-'Ejercicio 3 - TIR'!$C$18)/('Ejercicio 3 - TIR'!$E$18-'Ejercicio 3 - TIR'!$C$18),'Ejercicio 3 - TIR'!$C$18+SQRT(('Ejercicio 3 - TIR'!$E$18-'Ejercicio 3 - TIR'!$C$18)*('Ejercicio 3 - TIR'!$D$18-'Ejercicio 3 - TIR'!$C$18)*F100),'Ejercicio 3 - TIR'!$E$18-SQRT(('Ejercicio 3 - TIR'!$E$18-'Ejercicio 3 - TIR'!$C$18)*('Ejercicio 3 - TIR'!$E$18-'Ejercicio 3 - TIR'!$D$18)*(1-F100)))</f>
        <v>32331.4275069838</v>
      </c>
      <c r="H100" s="24">
        <f ca="1" t="shared" ref="H100:L100" si="743">RAND()</f>
        <v>0.770335134688298</v>
      </c>
      <c r="I100" s="25">
        <f ca="1">IF(H100&lt;=('Ejercicio 3 - TIR'!$D$18-'Ejercicio 3 - TIR'!$C$18)/('Ejercicio 3 - TIR'!$E$18-'Ejercicio 3 - TIR'!$C$18),'Ejercicio 3 - TIR'!$C$18+SQRT(('Ejercicio 3 - TIR'!$E$18-'Ejercicio 3 - TIR'!$C$18)*('Ejercicio 3 - TIR'!$D$18-'Ejercicio 3 - TIR'!$C$18)*H100),'Ejercicio 3 - TIR'!$E$18-SQRT(('Ejercicio 3 - TIR'!$E$18-'Ejercicio 3 - TIR'!$C$18)*('Ejercicio 3 - TIR'!$E$18-'Ejercicio 3 - TIR'!$D$18)*(1-H100)))</f>
        <v>40849.7150822651</v>
      </c>
      <c r="J100" s="24">
        <f ca="1" t="shared" si="743"/>
        <v>0.591101179967269</v>
      </c>
      <c r="K100" s="25">
        <f ca="1">IF(J100&lt;=('Ejercicio 3 - TIR'!$D$18-'Ejercicio 3 - TIR'!$C$18)/('Ejercicio 3 - TIR'!$E$18-'Ejercicio 3 - TIR'!$C$18),'Ejercicio 3 - TIR'!$C$18+SQRT(('Ejercicio 3 - TIR'!$E$18-'Ejercicio 3 - TIR'!$C$18)*('Ejercicio 3 - TIR'!$D$18-'Ejercicio 3 - TIR'!$C$18)*J100),'Ejercicio 3 - TIR'!$E$18-SQRT(('Ejercicio 3 - TIR'!$E$18-'Ejercicio 3 - TIR'!$C$18)*('Ejercicio 3 - TIR'!$E$18-'Ejercicio 3 - TIR'!$D$18)*(1-J100)))</f>
        <v>39416.2188268482</v>
      </c>
      <c r="L100" s="24">
        <f ca="1" t="shared" si="743"/>
        <v>0.893776886610052</v>
      </c>
      <c r="M100" s="25">
        <f ca="1">IF(L100&lt;=('Ejercicio 3 - TIR'!$D$18-'Ejercicio 3 - TIR'!$C$18)/('Ejercicio 3 - TIR'!$E$18-'Ejercicio 3 - TIR'!$C$18),'Ejercicio 3 - TIR'!$C$18+SQRT(('Ejercicio 3 - TIR'!$E$18-'Ejercicio 3 - TIR'!$C$18)*('Ejercicio 3 - TIR'!$D$18-'Ejercicio 3 - TIR'!$C$18)*L100),'Ejercicio 3 - TIR'!$E$18-SQRT(('Ejercicio 3 - TIR'!$E$18-'Ejercicio 3 - TIR'!$C$18)*('Ejercicio 3 - TIR'!$E$18-'Ejercicio 3 - TIR'!$D$18)*(1-L100)))</f>
        <v>42177.4597426704</v>
      </c>
      <c r="N100" s="24">
        <f ca="1" t="shared" ref="N100:R100" si="744">RAND()</f>
        <v>0.804037395651779</v>
      </c>
      <c r="O100" s="25">
        <f ca="1">IF(N100&lt;=('Ejercicio 3 - TIR'!$D$18-'Ejercicio 3 - TIR'!$C$18)/('Ejercicio 3 - TIR'!$E$18-'Ejercicio 3 - TIR'!$C$18),'Ejercicio 3 - TIR'!$C$18+SQRT(('Ejercicio 3 - TIR'!$E$18-'Ejercicio 3 - TIR'!$C$18)*('Ejercicio 3 - TIR'!$D$18-'Ejercicio 3 - TIR'!$C$18)*N100),'Ejercicio 3 - TIR'!$E$18-SQRT(('Ejercicio 3 - TIR'!$E$18-'Ejercicio 3 - TIR'!$C$18)*('Ejercicio 3 - TIR'!$E$18-'Ejercicio 3 - TIR'!$D$18)*(1-N100)))</f>
        <v>41166.307872805</v>
      </c>
      <c r="P100" s="24">
        <f ca="1" t="shared" si="744"/>
        <v>0.788525104397365</v>
      </c>
      <c r="Q100" s="26">
        <f ca="1">IF(P100&lt;=('Ejercicio 3 - TIR'!$D$22-'Ejercicio 3 - TIR'!$C$22)/('Ejercicio 3 - TIR'!$E$22-'Ejercicio 3 - TIR'!$C$22),'Ejercicio 3 - TIR'!$C$22+SQRT(('Ejercicio 3 - TIR'!$E$22-'Ejercicio 3 - TIR'!$C$22)*('Ejercicio 3 - TIR'!$D$22-'Ejercicio 3 - TIR'!$C$22)*P100),'Ejercicio 3 - TIR'!$E$22-SQRT(('Ejercicio 3 - TIR'!$E$22-'Ejercicio 3 - TIR'!$C$22)*('Ejercicio 3 - TIR'!$E$22-'Ejercicio 3 - TIR'!$D$22)*(1-P100)))</f>
        <v>0.160489622964055</v>
      </c>
      <c r="R100" s="24">
        <f ca="1" t="shared" si="744"/>
        <v>0.68192125017067</v>
      </c>
      <c r="S100" s="26">
        <f ca="1">IF(R100&lt;=('Ejercicio 3 - TIR'!$D$23-'Ejercicio 3 - TIR'!$C$23)/('Ejercicio 3 - TIR'!$E$23-'Ejercicio 3 - TIR'!$C$23),'Ejercicio 3 - TIR'!$C$23+SQRT(('Ejercicio 3 - TIR'!$E$23-'Ejercicio 3 - TIR'!$C$23)*('Ejercicio 3 - TIR'!$D$23-'Ejercicio 3 - TIR'!$C$23)*R100),'Ejercicio 3 - TIR'!$E$23-SQRT(('Ejercicio 3 - TIR'!$E$23-'Ejercicio 3 - TIR'!$C$23)*('Ejercicio 3 - TIR'!$E$23-'Ejercicio 3 - TIR'!$D$23)*(1-R100)))</f>
        <v>0.156072155347947</v>
      </c>
      <c r="T100" s="24">
        <f ca="1" t="shared" ref="T100:X100" si="745">RAND()</f>
        <v>0.371821096806273</v>
      </c>
      <c r="U100" s="26">
        <f ca="1">IF(T100&lt;=('Ejercicio 3 - TIR'!$D$24-'Ejercicio 3 - TIR'!$C$24)/('Ejercicio 3 - TIR'!$E$24-'Ejercicio 3 - TIR'!$C$24),'Ejercicio 3 - TIR'!$C$24+SQRT(('Ejercicio 3 - TIR'!$E$24-'Ejercicio 3 - TIR'!$C$24)*('Ejercicio 3 - TIR'!$D$24-'Ejercicio 3 - TIR'!$C$24)*T100),'Ejercicio 3 - TIR'!$E$24-SQRT(('Ejercicio 3 - TIR'!$E$24-'Ejercicio 3 - TIR'!$C$24)*('Ejercicio 3 - TIR'!$E$24-'Ejercicio 3 - TIR'!$D$24)*(1-T100)))</f>
        <v>0.17794323358692</v>
      </c>
      <c r="V100" s="24">
        <f ca="1" t="shared" si="745"/>
        <v>0.586595827864236</v>
      </c>
      <c r="W100" s="26">
        <f ca="1">IF(V100&lt;=('Ejercicio 3 - TIR'!$D$25-'Ejercicio 3 - TIR'!$C$25)/('Ejercicio 3 - TIR'!$E$25-'Ejercicio 3 - TIR'!$C$25),'Ejercicio 3 - TIR'!$C$25+SQRT(('Ejercicio 3 - TIR'!$E$25-'Ejercicio 3 - TIR'!$C$25)*('Ejercicio 3 - TIR'!$D$25-'Ejercicio 3 - TIR'!$C$25)*V100),'Ejercicio 3 - TIR'!$E$25-SQRT(('Ejercicio 3 - TIR'!$E$25-'Ejercicio 3 - TIR'!$C$25)*('Ejercicio 3 - TIR'!$E$25-'Ejercicio 3 - TIR'!$D$25)*(1-V100)))</f>
        <v>0.211961669299571</v>
      </c>
      <c r="X100" s="24">
        <f ca="1" t="shared" si="745"/>
        <v>0.206973338914456</v>
      </c>
      <c r="Y100" s="26">
        <f ca="1">IF(X100&lt;=('Ejercicio 3 - TIR'!$D$26-'Ejercicio 3 - TIR'!$C$26)/('Ejercicio 3 - TIR'!$E$26-'Ejercicio 3 - TIR'!$C$26),'Ejercicio 3 - TIR'!$C$26+SQRT(('Ejercicio 3 - TIR'!$E$26-'Ejercicio 3 - TIR'!$C$26)*('Ejercicio 3 - TIR'!$D$26-'Ejercicio 3 - TIR'!$C$26)*X100),'Ejercicio 3 - TIR'!$E$26-SQRT(('Ejercicio 3 - TIR'!$E$26-'Ejercicio 3 - TIR'!$C$26)*('Ejercicio 3 - TIR'!$E$26-'Ejercicio 3 - TIR'!$D$26)*(1-X100)))</f>
        <v>0.213639543461519</v>
      </c>
      <c r="Z100" s="24">
        <f ca="1" t="shared" si="480"/>
        <v>1.16048962296405</v>
      </c>
      <c r="AA100" s="24">
        <f ca="1" t="shared" si="481"/>
        <v>1.34160973967898</v>
      </c>
      <c r="AB100" s="24">
        <f ca="1" t="shared" si="482"/>
        <v>1.58034011496916</v>
      </c>
      <c r="AC100" s="24">
        <f ca="1" t="shared" si="483"/>
        <v>1.91531164379911</v>
      </c>
      <c r="AD100" s="24">
        <f ca="1" t="shared" si="484"/>
        <v>2.32449794896688</v>
      </c>
      <c r="AE100" s="23">
        <f ca="1" t="shared" si="485"/>
        <v>4722.29655653357</v>
      </c>
      <c r="AF100" s="23">
        <f ca="1" t="shared" si="486"/>
        <v>5459.31555830395</v>
      </c>
      <c r="AG100" s="23">
        <f ca="1" t="shared" si="487"/>
        <v>6430.76382191994</v>
      </c>
      <c r="AH100" s="23">
        <f ca="1" t="shared" si="488"/>
        <v>7793.83925648538</v>
      </c>
      <c r="AI100" s="23">
        <f ca="1" t="shared" si="489"/>
        <v>9458.91151705338</v>
      </c>
      <c r="AJ100" s="25">
        <f ca="1" t="shared" si="490"/>
        <v>37520.2861174692</v>
      </c>
      <c r="AK100" s="25">
        <f ca="1" t="shared" si="491"/>
        <v>54804.3756174782</v>
      </c>
      <c r="AL100" s="25">
        <f ca="1" t="shared" si="492"/>
        <v>62291.031792471</v>
      </c>
      <c r="AM100" s="25">
        <f ca="1" t="shared" si="493"/>
        <v>80782.9797510047</v>
      </c>
      <c r="AN100" s="25">
        <f ca="1" t="shared" si="494"/>
        <v>95690.9982168743</v>
      </c>
      <c r="AO100" s="25">
        <f ca="1">C100/'Ejercicio 3 - TIR'!$D$7</f>
        <v>16310.7862868423</v>
      </c>
      <c r="AP100" s="25">
        <f ca="1" t="shared" si="495"/>
        <v>21209.4998306269</v>
      </c>
      <c r="AQ100" s="25">
        <f ca="1" t="shared" si="496"/>
        <v>38493.5893306359</v>
      </c>
      <c r="AR100" s="25">
        <f ca="1" t="shared" si="497"/>
        <v>45980.2455056287</v>
      </c>
      <c r="AS100" s="25">
        <f ca="1" t="shared" si="498"/>
        <v>64472.1934641624</v>
      </c>
      <c r="AT100" s="25">
        <f ca="1" t="shared" si="499"/>
        <v>79380.211930032</v>
      </c>
      <c r="AU100" s="25">
        <f ca="1">AP100*'Ejercicio 3 - TIR'!$D$5</f>
        <v>10604.7499153135</v>
      </c>
      <c r="AV100" s="25">
        <f ca="1">AQ100*'Ejercicio 3 - TIR'!$D$5</f>
        <v>19246.794665318</v>
      </c>
      <c r="AW100" s="25">
        <f ca="1">AR100*'Ejercicio 3 - TIR'!$D$5</f>
        <v>22990.1227528144</v>
      </c>
      <c r="AX100" s="25">
        <f ca="1">AS100*'Ejercicio 3 - TIR'!$D$5</f>
        <v>32236.0967320812</v>
      </c>
      <c r="AY100" s="25">
        <f ca="1">AT100*'Ejercicio 3 - TIR'!$D$5</f>
        <v>39690.105965016</v>
      </c>
      <c r="AZ100" s="25">
        <f ca="1" t="shared" ref="AZ100:BD100" si="746">AJ100-AU100-AE100</f>
        <v>22193.2396456222</v>
      </c>
      <c r="BA100" s="25">
        <f ca="1" t="shared" si="746"/>
        <v>30098.2653938563</v>
      </c>
      <c r="BB100" s="25">
        <f ca="1" t="shared" si="746"/>
        <v>32870.1452177367</v>
      </c>
      <c r="BC100" s="25">
        <f ca="1" t="shared" si="746"/>
        <v>40753.0437624381</v>
      </c>
      <c r="BD100" s="25">
        <f ca="1" t="shared" si="746"/>
        <v>46541.9807348049</v>
      </c>
      <c r="BE100" s="25">
        <f ca="1" t="shared" ref="BE100:BI100" si="747">AZ100/Z100</f>
        <v>19124.0311041623</v>
      </c>
      <c r="BF100" s="25">
        <f ca="1" t="shared" si="747"/>
        <v>22434.4416290971</v>
      </c>
      <c r="BG100" s="25">
        <f ca="1" t="shared" si="747"/>
        <v>20799.4120419946</v>
      </c>
      <c r="BH100" s="25">
        <f ca="1" t="shared" si="747"/>
        <v>21277.5001365327</v>
      </c>
      <c r="BI100" s="25">
        <f ca="1" t="shared" si="747"/>
        <v>20022.3797811869</v>
      </c>
      <c r="BJ100" s="25">
        <f ca="1" t="shared" si="502"/>
        <v>68396.7502530315</v>
      </c>
      <c r="BK100" s="25">
        <f ca="1" t="shared" si="503"/>
        <v>37914.389269802</v>
      </c>
      <c r="BL100" s="25">
        <f ca="1" t="shared" si="504"/>
        <v>106311.139522833</v>
      </c>
      <c r="BM100" s="25">
        <f ca="1">BK100*'Ejercicio 3 - TIR'!$D$5</f>
        <v>18957.194634901</v>
      </c>
      <c r="BN100" s="25">
        <f ca="1" t="shared" si="505"/>
        <v>87353.9448879325</v>
      </c>
      <c r="BO100" s="25">
        <f ca="1" t="shared" si="506"/>
        <v>37579.704007378</v>
      </c>
      <c r="BP100" s="25">
        <f ca="1" t="shared" si="507"/>
        <v>-110978.242298168</v>
      </c>
      <c r="BQ100" s="25">
        <f ca="1" t="shared" ref="BQ100:BT100" si="748">BE100</f>
        <v>19124.0311041623</v>
      </c>
      <c r="BR100" s="25">
        <f ca="1" t="shared" si="748"/>
        <v>22434.4416290971</v>
      </c>
      <c r="BS100" s="25">
        <f ca="1" t="shared" si="748"/>
        <v>20799.4120419946</v>
      </c>
      <c r="BT100" s="25">
        <f ca="1" t="shared" si="748"/>
        <v>21277.5001365327</v>
      </c>
      <c r="BU100" s="25">
        <f ca="1" t="shared" si="509"/>
        <v>57602.083788565</v>
      </c>
      <c r="BV100" s="27">
        <f ca="1" t="shared" si="510"/>
        <v>7.21901860622776</v>
      </c>
    </row>
    <row r="101" ht="15" customHeight="1" spans="1:74">
      <c r="A101" s="23">
        <v>100</v>
      </c>
      <c r="B101" s="24">
        <f ca="1" t="shared" ref="B101:F101" si="749">RAND()</f>
        <v>0.428395134183813</v>
      </c>
      <c r="C101" s="25">
        <f ca="1">IF(B101&lt;=('Ejercicio 3 - TIR'!$D$13-'Ejercicio 3 - TIR'!$C$13)/('Ejercicio 3 - TIR'!$E$13-'Ejercicio 3 - TIR'!$C$13),'Ejercicio 3 - TIR'!$C$13+SQRT(('Ejercicio 3 - TIR'!$E$13-'Ejercicio 3 - TIR'!$C$13)*('Ejercicio 3 - TIR'!$D$13-'Ejercicio 3 - TIR'!$C$13)*B101),'Ejercicio 3 - TIR'!$E$13-SQRT(('Ejercicio 3 - TIR'!$E$13-'Ejercicio 3 - TIR'!$C$13)*('Ejercicio 3 - TIR'!$E$13-'Ejercicio 3 - TIR'!$D$13)*(1-B101)))</f>
        <v>73809.8140713086</v>
      </c>
      <c r="D101" s="24">
        <f ca="1" t="shared" si="749"/>
        <v>0.27033531006206</v>
      </c>
      <c r="E101" s="25">
        <f ca="1">IF(D101&lt;=('Ejercicio 3 - TIR'!$D$14-'Ejercicio 3 - TIR'!$C$14)/('Ejercicio 3 - TIR'!$E$14-'Ejercicio 3 - TIR'!$C$14),'Ejercicio 3 - TIR'!$C$14+SQRT(('Ejercicio 3 - TIR'!$E$14-'Ejercicio 3 - TIR'!$C$14)*('Ejercicio 3 - TIR'!$D$14-'Ejercicio 3 - TIR'!$C$14)*D101),'Ejercicio 3 - TIR'!$E$14-SQRT(('Ejercicio 3 - TIR'!$E$14-'Ejercicio 3 - TIR'!$C$14)*('Ejercicio 3 - TIR'!$E$14-'Ejercicio 3 - TIR'!$D$14)*(1-D101)))</f>
        <v>29502.7933835181</v>
      </c>
      <c r="F101" s="24">
        <f ca="1" t="shared" si="749"/>
        <v>0.464117806501528</v>
      </c>
      <c r="G101" s="25">
        <f ca="1">IF(F101&lt;=('Ejercicio 3 - TIR'!$D$18-'Ejercicio 3 - TIR'!$C$18)/('Ejercicio 3 - TIR'!$E$18-'Ejercicio 3 - TIR'!$C$18),'Ejercicio 3 - TIR'!$C$18+SQRT(('Ejercicio 3 - TIR'!$E$18-'Ejercicio 3 - TIR'!$C$18)*('Ejercicio 3 - TIR'!$D$18-'Ejercicio 3 - TIR'!$C$18)*F101),'Ejercicio 3 - TIR'!$E$18-SQRT(('Ejercicio 3 - TIR'!$E$18-'Ejercicio 3 - TIR'!$C$18)*('Ejercicio 3 - TIR'!$E$18-'Ejercicio 3 - TIR'!$D$18)*(1-F101)))</f>
        <v>38343.7204516468</v>
      </c>
      <c r="H101" s="24">
        <f ca="1" t="shared" ref="H101:L101" si="750">RAND()</f>
        <v>0.921721455336602</v>
      </c>
      <c r="I101" s="25">
        <f ca="1">IF(H101&lt;=('Ejercicio 3 - TIR'!$D$18-'Ejercicio 3 - TIR'!$C$18)/('Ejercicio 3 - TIR'!$E$18-'Ejercicio 3 - TIR'!$C$18),'Ejercicio 3 - TIR'!$C$18+SQRT(('Ejercicio 3 - TIR'!$E$18-'Ejercicio 3 - TIR'!$C$18)*('Ejercicio 3 - TIR'!$D$18-'Ejercicio 3 - TIR'!$C$18)*H101),'Ejercicio 3 - TIR'!$E$18-SQRT(('Ejercicio 3 - TIR'!$E$18-'Ejercicio 3 - TIR'!$C$18)*('Ejercicio 3 - TIR'!$E$18-'Ejercicio 3 - TIR'!$D$18)*(1-H101)))</f>
        <v>42577.0078725355</v>
      </c>
      <c r="J101" s="24">
        <f ca="1" t="shared" si="750"/>
        <v>0.171897055158544</v>
      </c>
      <c r="K101" s="25">
        <f ca="1">IF(J101&lt;=('Ejercicio 3 - TIR'!$D$18-'Ejercicio 3 - TIR'!$C$18)/('Ejercicio 3 - TIR'!$E$18-'Ejercicio 3 - TIR'!$C$18),'Ejercicio 3 - TIR'!$C$18+SQRT(('Ejercicio 3 - TIR'!$E$18-'Ejercicio 3 - TIR'!$C$18)*('Ejercicio 3 - TIR'!$D$18-'Ejercicio 3 - TIR'!$C$18)*J101),'Ejercicio 3 - TIR'!$E$18-SQRT(('Ejercicio 3 - TIR'!$E$18-'Ejercicio 3 - TIR'!$C$18)*('Ejercicio 3 - TIR'!$E$18-'Ejercicio 3 - TIR'!$D$18)*(1-J101)))</f>
        <v>35077.849768729</v>
      </c>
      <c r="L101" s="24">
        <f ca="1" t="shared" si="750"/>
        <v>0.890020656346016</v>
      </c>
      <c r="M101" s="25">
        <f ca="1">IF(L101&lt;=('Ejercicio 3 - TIR'!$D$18-'Ejercicio 3 - TIR'!$C$18)/('Ejercicio 3 - TIR'!$E$18-'Ejercicio 3 - TIR'!$C$18),'Ejercicio 3 - TIR'!$C$18+SQRT(('Ejercicio 3 - TIR'!$E$18-'Ejercicio 3 - TIR'!$C$18)*('Ejercicio 3 - TIR'!$D$18-'Ejercicio 3 - TIR'!$C$18)*L101),'Ejercicio 3 - TIR'!$E$18-SQRT(('Ejercicio 3 - TIR'!$E$18-'Ejercicio 3 - TIR'!$C$18)*('Ejercicio 3 - TIR'!$E$18-'Ejercicio 3 - TIR'!$D$18)*(1-L101)))</f>
        <v>42127.988375015</v>
      </c>
      <c r="N101" s="24">
        <f ca="1" t="shared" ref="N101:R101" si="751">RAND()</f>
        <v>0.358438138522925</v>
      </c>
      <c r="O101" s="25">
        <f ca="1">IF(N101&lt;=('Ejercicio 3 - TIR'!$D$18-'Ejercicio 3 - TIR'!$C$18)/('Ejercicio 3 - TIR'!$E$18-'Ejercicio 3 - TIR'!$C$18),'Ejercicio 3 - TIR'!$C$18+SQRT(('Ejercicio 3 - TIR'!$E$18-'Ejercicio 3 - TIR'!$C$18)*('Ejercicio 3 - TIR'!$D$18-'Ejercicio 3 - TIR'!$C$18)*N101),'Ejercicio 3 - TIR'!$E$18-SQRT(('Ejercicio 3 - TIR'!$E$18-'Ejercicio 3 - TIR'!$C$18)*('Ejercicio 3 - TIR'!$E$18-'Ejercicio 3 - TIR'!$D$18)*(1-N101)))</f>
        <v>37332.5112191144</v>
      </c>
      <c r="P101" s="24">
        <f ca="1" t="shared" si="751"/>
        <v>0.971230242227917</v>
      </c>
      <c r="Q101" s="26">
        <f ca="1">IF(P101&lt;=('Ejercicio 3 - TIR'!$D$22-'Ejercicio 3 - TIR'!$C$22)/('Ejercicio 3 - TIR'!$E$22-'Ejercicio 3 - TIR'!$C$22),'Ejercicio 3 - TIR'!$C$22+SQRT(('Ejercicio 3 - TIR'!$E$22-'Ejercicio 3 - TIR'!$C$22)*('Ejercicio 3 - TIR'!$D$22-'Ejercicio 3 - TIR'!$C$22)*P101),'Ejercicio 3 - TIR'!$E$22-SQRT(('Ejercicio 3 - TIR'!$E$22-'Ejercicio 3 - TIR'!$C$22)*('Ejercicio 3 - TIR'!$E$22-'Ejercicio 3 - TIR'!$D$22)*(1-P101)))</f>
        <v>0.172803781271407</v>
      </c>
      <c r="R101" s="24">
        <f ca="1" t="shared" si="751"/>
        <v>0.314742583713768</v>
      </c>
      <c r="S101" s="26">
        <f ca="1">IF(R101&lt;=('Ejercicio 3 - TIR'!$D$23-'Ejercicio 3 - TIR'!$C$23)/('Ejercicio 3 - TIR'!$E$23-'Ejercicio 3 - TIR'!$C$23),'Ejercicio 3 - TIR'!$C$23+SQRT(('Ejercicio 3 - TIR'!$E$23-'Ejercicio 3 - TIR'!$C$23)*('Ejercicio 3 - TIR'!$D$23-'Ejercicio 3 - TIR'!$C$23)*R101),'Ejercicio 3 - TIR'!$E$23-SQRT(('Ejercicio 3 - TIR'!$E$23-'Ejercicio 3 - TIR'!$C$23)*('Ejercicio 3 - TIR'!$E$23-'Ejercicio 3 - TIR'!$D$23)*(1-R101)))</f>
        <v>0.143802030389964</v>
      </c>
      <c r="T101" s="24">
        <f ca="1" t="shared" ref="T101:X101" si="752">RAND()</f>
        <v>0.922802864358185</v>
      </c>
      <c r="U101" s="26">
        <f ca="1">IF(T101&lt;=('Ejercicio 3 - TIR'!$D$24-'Ejercicio 3 - TIR'!$C$24)/('Ejercicio 3 - TIR'!$E$24-'Ejercicio 3 - TIR'!$C$24),'Ejercicio 3 - TIR'!$C$24+SQRT(('Ejercicio 3 - TIR'!$E$24-'Ejercicio 3 - TIR'!$C$24)*('Ejercicio 3 - TIR'!$D$24-'Ejercicio 3 - TIR'!$C$24)*T101),'Ejercicio 3 - TIR'!$E$24-SQRT(('Ejercicio 3 - TIR'!$E$24-'Ejercicio 3 - TIR'!$C$24)*('Ejercicio 3 - TIR'!$E$24-'Ejercicio 3 - TIR'!$D$24)*(1-T101)))</f>
        <v>0.205297891994782</v>
      </c>
      <c r="V101" s="24">
        <f ca="1" t="shared" si="752"/>
        <v>0.616929950522766</v>
      </c>
      <c r="W101" s="26">
        <f ca="1">IF(V101&lt;=('Ejercicio 3 - TIR'!$D$25-'Ejercicio 3 - TIR'!$C$25)/('Ejercicio 3 - TIR'!$E$25-'Ejercicio 3 - TIR'!$C$25),'Ejercicio 3 - TIR'!$C$25+SQRT(('Ejercicio 3 - TIR'!$E$25-'Ejercicio 3 - TIR'!$C$25)*('Ejercicio 3 - TIR'!$D$25-'Ejercicio 3 - TIR'!$C$25)*V101),'Ejercicio 3 - TIR'!$E$25-SQRT(('Ejercicio 3 - TIR'!$E$25-'Ejercicio 3 - TIR'!$C$25)*('Ejercicio 3 - TIR'!$E$25-'Ejercicio 3 - TIR'!$D$25)*(1-V101)))</f>
        <v>0.213383812689327</v>
      </c>
      <c r="X101" s="24">
        <f ca="1" t="shared" si="752"/>
        <v>0.501097473216938</v>
      </c>
      <c r="Y101" s="26">
        <f ca="1">IF(X101&lt;=('Ejercicio 3 - TIR'!$D$26-'Ejercicio 3 - TIR'!$C$26)/('Ejercicio 3 - TIR'!$E$26-'Ejercicio 3 - TIR'!$C$26),'Ejercicio 3 - TIR'!$C$26+SQRT(('Ejercicio 3 - TIR'!$E$26-'Ejercicio 3 - TIR'!$C$26)*('Ejercicio 3 - TIR'!$D$26-'Ejercicio 3 - TIR'!$C$26)*X101),'Ejercicio 3 - TIR'!$E$26-SQRT(('Ejercicio 3 - TIR'!$E$26-'Ejercicio 3 - TIR'!$C$26)*('Ejercicio 3 - TIR'!$E$26-'Ejercicio 3 - TIR'!$D$26)*(1-X101)))</f>
        <v>0.228095533480937</v>
      </c>
      <c r="Z101" s="24">
        <f ca="1" t="shared" si="480"/>
        <v>1.17280378127141</v>
      </c>
      <c r="AA101" s="24">
        <f ca="1" t="shared" si="481"/>
        <v>1.34145534626726</v>
      </c>
      <c r="AB101" s="24">
        <f ca="1" t="shared" si="482"/>
        <v>1.61685330106106</v>
      </c>
      <c r="AC101" s="24">
        <f ca="1" t="shared" si="483"/>
        <v>1.9618636230008</v>
      </c>
      <c r="AD101" s="24">
        <f ca="1" t="shared" si="484"/>
        <v>2.40935595270601</v>
      </c>
      <c r="AE101" s="23">
        <f ca="1" t="shared" si="485"/>
        <v>5098.19425474098</v>
      </c>
      <c r="AF101" s="23">
        <f ca="1" t="shared" si="486"/>
        <v>5831.32493989519</v>
      </c>
      <c r="AG101" s="23">
        <f ca="1" t="shared" si="487"/>
        <v>7028.48365759227</v>
      </c>
      <c r="AH101" s="23">
        <f ca="1" t="shared" si="488"/>
        <v>8528.24829787394</v>
      </c>
      <c r="AI101" s="23">
        <f ca="1" t="shared" si="489"/>
        <v>10473.5036430354</v>
      </c>
      <c r="AJ101" s="25">
        <f ca="1" t="shared" si="490"/>
        <v>44969.6603337052</v>
      </c>
      <c r="AK101" s="25">
        <f ca="1" t="shared" si="491"/>
        <v>57115.1548386761</v>
      </c>
      <c r="AL101" s="25">
        <f ca="1" t="shared" si="492"/>
        <v>56715.7371926936</v>
      </c>
      <c r="AM101" s="25">
        <f ca="1" t="shared" si="493"/>
        <v>82649.3679031424</v>
      </c>
      <c r="AN101" s="25">
        <f ca="1" t="shared" si="494"/>
        <v>89947.3081352371</v>
      </c>
      <c r="AO101" s="25">
        <f ca="1">C101/'Ejercicio 3 - TIR'!$D$7</f>
        <v>14761.9628142617</v>
      </c>
      <c r="AP101" s="25">
        <f ca="1" t="shared" si="495"/>
        <v>30207.6975194434</v>
      </c>
      <c r="AQ101" s="25">
        <f ca="1" t="shared" si="496"/>
        <v>42353.1920244144</v>
      </c>
      <c r="AR101" s="25">
        <f ca="1" t="shared" si="497"/>
        <v>41953.7743784319</v>
      </c>
      <c r="AS101" s="25">
        <f ca="1" t="shared" si="498"/>
        <v>67887.4050888807</v>
      </c>
      <c r="AT101" s="25">
        <f ca="1" t="shared" si="499"/>
        <v>75185.3453209754</v>
      </c>
      <c r="AU101" s="25">
        <f ca="1">AP101*'Ejercicio 3 - TIR'!$D$5</f>
        <v>15103.8487597217</v>
      </c>
      <c r="AV101" s="25">
        <f ca="1">AQ101*'Ejercicio 3 - TIR'!$D$5</f>
        <v>21176.5960122072</v>
      </c>
      <c r="AW101" s="25">
        <f ca="1">AR101*'Ejercicio 3 - TIR'!$D$5</f>
        <v>20976.8871892159</v>
      </c>
      <c r="AX101" s="25">
        <f ca="1">AS101*'Ejercicio 3 - TIR'!$D$5</f>
        <v>33943.7025444403</v>
      </c>
      <c r="AY101" s="25">
        <f ca="1">AT101*'Ejercicio 3 - TIR'!$D$5</f>
        <v>37592.6726604877</v>
      </c>
      <c r="AZ101" s="25">
        <f ca="1" t="shared" ref="AZ101:BD101" si="753">AJ101-AU101-AE101</f>
        <v>24767.6173192425</v>
      </c>
      <c r="BA101" s="25">
        <f ca="1" t="shared" si="753"/>
        <v>30107.2338865737</v>
      </c>
      <c r="BB101" s="25">
        <f ca="1" t="shared" si="753"/>
        <v>28710.3663458854</v>
      </c>
      <c r="BC101" s="25">
        <f ca="1" t="shared" si="753"/>
        <v>40177.4170608281</v>
      </c>
      <c r="BD101" s="25">
        <f ca="1" t="shared" si="753"/>
        <v>41881.131831714</v>
      </c>
      <c r="BE101" s="25">
        <f ca="1" t="shared" ref="BE101:BI101" si="754">AZ101/Z101</f>
        <v>21118.2959287465</v>
      </c>
      <c r="BF101" s="25">
        <f ca="1" t="shared" si="754"/>
        <v>22443.7093417609</v>
      </c>
      <c r="BG101" s="25">
        <f ca="1" t="shared" si="754"/>
        <v>17756.9395609634</v>
      </c>
      <c r="BH101" s="25">
        <f ca="1" t="shared" si="754"/>
        <v>20479.2099663758</v>
      </c>
      <c r="BI101" s="25">
        <f ca="1" t="shared" si="754"/>
        <v>17382.7083477127</v>
      </c>
      <c r="BJ101" s="25">
        <f ca="1" t="shared" si="502"/>
        <v>71082.7308600348</v>
      </c>
      <c r="BK101" s="25">
        <f ca="1" t="shared" si="503"/>
        <v>35566.8229801662</v>
      </c>
      <c r="BL101" s="25">
        <f ca="1" t="shared" si="504"/>
        <v>106649.553840201</v>
      </c>
      <c r="BM101" s="25">
        <f ca="1">BK101*'Ejercicio 3 - TIR'!$D$5</f>
        <v>17783.4114900831</v>
      </c>
      <c r="BN101" s="25">
        <f ca="1" t="shared" si="505"/>
        <v>88866.1423501179</v>
      </c>
      <c r="BO101" s="25">
        <f ca="1" t="shared" si="506"/>
        <v>36883.774790649</v>
      </c>
      <c r="BP101" s="25">
        <f ca="1" t="shared" si="507"/>
        <v>-103312.607454827</v>
      </c>
      <c r="BQ101" s="25">
        <f ca="1" t="shared" ref="BQ101:BT101" si="755">BE101</f>
        <v>21118.2959287465</v>
      </c>
      <c r="BR101" s="25">
        <f ca="1" t="shared" si="755"/>
        <v>22443.7093417609</v>
      </c>
      <c r="BS101" s="25">
        <f ca="1" t="shared" si="755"/>
        <v>17756.9395609634</v>
      </c>
      <c r="BT101" s="25">
        <f ca="1" t="shared" si="755"/>
        <v>20479.2099663758</v>
      </c>
      <c r="BU101" s="25">
        <f ca="1" t="shared" si="509"/>
        <v>54266.4831383617</v>
      </c>
      <c r="BV101" s="27">
        <f ca="1" t="shared" si="510"/>
        <v>8.49525736960535</v>
      </c>
    </row>
    <row r="102" ht="15" customHeight="1" spans="1:74">
      <c r="A102" s="23">
        <v>101</v>
      </c>
      <c r="B102" s="24">
        <f ca="1" t="shared" ref="B102:F102" si="756">RAND()</f>
        <v>0.796167136639306</v>
      </c>
      <c r="C102" s="25">
        <f ca="1">IF(B102&lt;=('Ejercicio 3 - TIR'!$D$13-'Ejercicio 3 - TIR'!$C$13)/('Ejercicio 3 - TIR'!$E$13-'Ejercicio 3 - TIR'!$C$13),'Ejercicio 3 - TIR'!$C$13+SQRT(('Ejercicio 3 - TIR'!$E$13-'Ejercicio 3 - TIR'!$C$13)*('Ejercicio 3 - TIR'!$D$13-'Ejercicio 3 - TIR'!$C$13)*B102),'Ejercicio 3 - TIR'!$E$13-SQRT(('Ejercicio 3 - TIR'!$E$13-'Ejercicio 3 - TIR'!$C$13)*('Ejercicio 3 - TIR'!$E$13-'Ejercicio 3 - TIR'!$D$13)*(1-B102)))</f>
        <v>84360.3249383872</v>
      </c>
      <c r="D102" s="24">
        <f ca="1" t="shared" si="756"/>
        <v>0.524656210898659</v>
      </c>
      <c r="E102" s="25">
        <f ca="1">IF(D102&lt;=('Ejercicio 3 - TIR'!$D$14-'Ejercicio 3 - TIR'!$C$14)/('Ejercicio 3 - TIR'!$E$14-'Ejercicio 3 - TIR'!$C$14),'Ejercicio 3 - TIR'!$C$14+SQRT(('Ejercicio 3 - TIR'!$E$14-'Ejercicio 3 - TIR'!$C$14)*('Ejercicio 3 - TIR'!$D$14-'Ejercicio 3 - TIR'!$C$14)*D102),'Ejercicio 3 - TIR'!$E$14-SQRT(('Ejercicio 3 - TIR'!$E$14-'Ejercicio 3 - TIR'!$C$14)*('Ejercicio 3 - TIR'!$E$14-'Ejercicio 3 - TIR'!$D$14)*(1-D102)))</f>
        <v>31555.9743981202</v>
      </c>
      <c r="F102" s="24">
        <f ca="1" t="shared" si="756"/>
        <v>0.86034594457886</v>
      </c>
      <c r="G102" s="25">
        <f ca="1">IF(F102&lt;=('Ejercicio 3 - TIR'!$D$18-'Ejercicio 3 - TIR'!$C$18)/('Ejercicio 3 - TIR'!$E$18-'Ejercicio 3 - TIR'!$C$18),'Ejercicio 3 - TIR'!$C$18+SQRT(('Ejercicio 3 - TIR'!$E$18-'Ejercicio 3 - TIR'!$C$18)*('Ejercicio 3 - TIR'!$D$18-'Ejercicio 3 - TIR'!$C$18)*F102),'Ejercicio 3 - TIR'!$E$18-SQRT(('Ejercicio 3 - TIR'!$E$18-'Ejercicio 3 - TIR'!$C$18)*('Ejercicio 3 - TIR'!$E$18-'Ejercicio 3 - TIR'!$D$18)*(1-F102)))</f>
        <v>41763.6356576267</v>
      </c>
      <c r="H102" s="24">
        <f ca="1" t="shared" ref="H102:L102" si="757">RAND()</f>
        <v>0.273980394581278</v>
      </c>
      <c r="I102" s="25">
        <f ca="1">IF(H102&lt;=('Ejercicio 3 - TIR'!$D$18-'Ejercicio 3 - TIR'!$C$18)/('Ejercicio 3 - TIR'!$E$18-'Ejercicio 3 - TIR'!$C$18),'Ejercicio 3 - TIR'!$C$18+SQRT(('Ejercicio 3 - TIR'!$E$18-'Ejercicio 3 - TIR'!$C$18)*('Ejercicio 3 - TIR'!$D$18-'Ejercicio 3 - TIR'!$C$18)*H102),'Ejercicio 3 - TIR'!$E$18-SQRT(('Ejercicio 3 - TIR'!$E$18-'Ejercicio 3 - TIR'!$C$18)*('Ejercicio 3 - TIR'!$E$18-'Ejercicio 3 - TIR'!$D$18)*(1-H102)))</f>
        <v>36410.6988064634</v>
      </c>
      <c r="J102" s="24">
        <f ca="1" t="shared" si="757"/>
        <v>0.0864208679928056</v>
      </c>
      <c r="K102" s="25">
        <f ca="1">IF(J102&lt;=('Ejercicio 3 - TIR'!$D$18-'Ejercicio 3 - TIR'!$C$18)/('Ejercicio 3 - TIR'!$E$18-'Ejercicio 3 - TIR'!$C$18),'Ejercicio 3 - TIR'!$C$18+SQRT(('Ejercicio 3 - TIR'!$E$18-'Ejercicio 3 - TIR'!$C$18)*('Ejercicio 3 - TIR'!$D$18-'Ejercicio 3 - TIR'!$C$18)*J102),'Ejercicio 3 - TIR'!$E$18-SQRT(('Ejercicio 3 - TIR'!$E$18-'Ejercicio 3 - TIR'!$C$18)*('Ejercicio 3 - TIR'!$E$18-'Ejercicio 3 - TIR'!$D$18)*(1-J102)))</f>
        <v>33600.4347236023</v>
      </c>
      <c r="L102" s="24">
        <f ca="1" t="shared" si="757"/>
        <v>0.641820050691545</v>
      </c>
      <c r="M102" s="25">
        <f ca="1">IF(L102&lt;=('Ejercicio 3 - TIR'!$D$18-'Ejercicio 3 - TIR'!$C$18)/('Ejercicio 3 - TIR'!$E$18-'Ejercicio 3 - TIR'!$C$18),'Ejercicio 3 - TIR'!$C$18+SQRT(('Ejercicio 3 - TIR'!$E$18-'Ejercicio 3 - TIR'!$C$18)*('Ejercicio 3 - TIR'!$D$18-'Ejercicio 3 - TIR'!$C$18)*L102),'Ejercicio 3 - TIR'!$E$18-SQRT(('Ejercicio 3 - TIR'!$E$18-'Ejercicio 3 - TIR'!$C$18)*('Ejercicio 3 - TIR'!$E$18-'Ejercicio 3 - TIR'!$D$18)*(1-L102)))</f>
        <v>39811.8809411719</v>
      </c>
      <c r="N102" s="24">
        <f ca="1" t="shared" ref="N102:R102" si="758">RAND()</f>
        <v>0.905920333654328</v>
      </c>
      <c r="O102" s="25">
        <f ca="1">IF(N102&lt;=('Ejercicio 3 - TIR'!$D$18-'Ejercicio 3 - TIR'!$C$18)/('Ejercicio 3 - TIR'!$E$18-'Ejercicio 3 - TIR'!$C$18),'Ejercicio 3 - TIR'!$C$18+SQRT(('Ejercicio 3 - TIR'!$E$18-'Ejercicio 3 - TIR'!$C$18)*('Ejercicio 3 - TIR'!$D$18-'Ejercicio 3 - TIR'!$C$18)*N102),'Ejercicio 3 - TIR'!$E$18-SQRT(('Ejercicio 3 - TIR'!$E$18-'Ejercicio 3 - TIR'!$C$18)*('Ejercicio 3 - TIR'!$E$18-'Ejercicio 3 - TIR'!$D$18)*(1-N102)))</f>
        <v>42343.6914757647</v>
      </c>
      <c r="P102" s="24">
        <f ca="1" t="shared" si="758"/>
        <v>0.0629718833384287</v>
      </c>
      <c r="Q102" s="26">
        <f ca="1">IF(P102&lt;=('Ejercicio 3 - TIR'!$D$22-'Ejercicio 3 - TIR'!$C$22)/('Ejercicio 3 - TIR'!$E$22-'Ejercicio 3 - TIR'!$C$22),'Ejercicio 3 - TIR'!$C$22+SQRT(('Ejercicio 3 - TIR'!$E$22-'Ejercicio 3 - TIR'!$C$22)*('Ejercicio 3 - TIR'!$D$22-'Ejercicio 3 - TIR'!$C$22)*P102),'Ejercicio 3 - TIR'!$E$22-SQRT(('Ejercicio 3 - TIR'!$E$22-'Ejercicio 3 - TIR'!$C$22)*('Ejercicio 3 - TIR'!$E$22-'Ejercicio 3 - TIR'!$D$22)*(1-P102)))</f>
        <v>0.130646567052772</v>
      </c>
      <c r="R102" s="24">
        <f ca="1" t="shared" si="758"/>
        <v>0.739639428617278</v>
      </c>
      <c r="S102" s="26">
        <f ca="1">IF(R102&lt;=('Ejercicio 3 - TIR'!$D$23-'Ejercicio 3 - TIR'!$C$23)/('Ejercicio 3 - TIR'!$E$23-'Ejercicio 3 - TIR'!$C$23),'Ejercicio 3 - TIR'!$C$23+SQRT(('Ejercicio 3 - TIR'!$E$23-'Ejercicio 3 - TIR'!$C$23)*('Ejercicio 3 - TIR'!$D$23-'Ejercicio 3 - TIR'!$C$23)*R102),'Ejercicio 3 - TIR'!$E$23-SQRT(('Ejercicio 3 - TIR'!$E$23-'Ejercicio 3 - TIR'!$C$23)*('Ejercicio 3 - TIR'!$E$23-'Ejercicio 3 - TIR'!$D$23)*(1-R102)))</f>
        <v>0.15835169686814</v>
      </c>
      <c r="T102" s="24">
        <f ca="1" t="shared" ref="T102:X102" si="759">RAND()</f>
        <v>0.742907607702637</v>
      </c>
      <c r="U102" s="26">
        <f ca="1">IF(T102&lt;=('Ejercicio 3 - TIR'!$D$24-'Ejercicio 3 - TIR'!$C$24)/('Ejercicio 3 - TIR'!$E$24-'Ejercicio 3 - TIR'!$C$24),'Ejercicio 3 - TIR'!$C$24+SQRT(('Ejercicio 3 - TIR'!$E$24-'Ejercicio 3 - TIR'!$C$24)*('Ejercicio 3 - TIR'!$D$24-'Ejercicio 3 - TIR'!$C$24)*T102),'Ejercicio 3 - TIR'!$E$24-SQRT(('Ejercicio 3 - TIR'!$E$24-'Ejercicio 3 - TIR'!$C$24)*('Ejercicio 3 - TIR'!$E$24-'Ejercicio 3 - TIR'!$D$24)*(1-T102)))</f>
        <v>0.193169817398448</v>
      </c>
      <c r="V102" s="24">
        <f ca="1" t="shared" si="759"/>
        <v>0.945500806005441</v>
      </c>
      <c r="W102" s="26">
        <f ca="1">IF(V102&lt;=('Ejercicio 3 - TIR'!$D$25-'Ejercicio 3 - TIR'!$C$25)/('Ejercicio 3 - TIR'!$E$25-'Ejercicio 3 - TIR'!$C$25),'Ejercicio 3 - TIR'!$C$25+SQRT(('Ejercicio 3 - TIR'!$E$25-'Ejercicio 3 - TIR'!$C$25)*('Ejercicio 3 - TIR'!$D$25-'Ejercicio 3 - TIR'!$C$25)*V102),'Ejercicio 3 - TIR'!$E$25-SQRT(('Ejercicio 3 - TIR'!$E$25-'Ejercicio 3 - TIR'!$C$25)*('Ejercicio 3 - TIR'!$E$25-'Ejercicio 3 - TIR'!$D$25)*(1-V102)))</f>
        <v>0.236188874811191</v>
      </c>
      <c r="X102" s="24">
        <f ca="1" t="shared" si="759"/>
        <v>0.151488878962104</v>
      </c>
      <c r="Y102" s="26">
        <f ca="1">IF(X102&lt;=('Ejercicio 3 - TIR'!$D$26-'Ejercicio 3 - TIR'!$C$26)/('Ejercicio 3 - TIR'!$E$26-'Ejercicio 3 - TIR'!$C$26),'Ejercicio 3 - TIR'!$C$26+SQRT(('Ejercicio 3 - TIR'!$E$26-'Ejercicio 3 - TIR'!$C$26)*('Ejercicio 3 - TIR'!$D$26-'Ejercicio 3 - TIR'!$C$26)*X102),'Ejercicio 3 - TIR'!$E$26-SQRT(('Ejercicio 3 - TIR'!$E$26-'Ejercicio 3 - TIR'!$C$26)*('Ejercicio 3 - TIR'!$E$26-'Ejercicio 3 - TIR'!$D$26)*(1-X102)))</f>
        <v>0.21022424221566</v>
      </c>
      <c r="Z102" s="24">
        <f ca="1" t="shared" si="480"/>
        <v>1.13064656705277</v>
      </c>
      <c r="AA102" s="24">
        <f ca="1" t="shared" si="481"/>
        <v>1.30968636950372</v>
      </c>
      <c r="AB102" s="24">
        <f ca="1" t="shared" si="482"/>
        <v>1.56267824634999</v>
      </c>
      <c r="AC102" s="24">
        <f ca="1" t="shared" si="483"/>
        <v>1.93176546304731</v>
      </c>
      <c r="AD102" s="24">
        <f ca="1" t="shared" si="484"/>
        <v>2.33786939365482</v>
      </c>
      <c r="AE102" s="23">
        <f ca="1" t="shared" si="485"/>
        <v>4122.67972511957</v>
      </c>
      <c r="AF102" s="23">
        <f ca="1" t="shared" si="486"/>
        <v>4775.51305523613</v>
      </c>
      <c r="AG102" s="23">
        <f ca="1" t="shared" si="487"/>
        <v>5697.9980401</v>
      </c>
      <c r="AH102" s="23">
        <f ca="1" t="shared" si="488"/>
        <v>7043.80178586759</v>
      </c>
      <c r="AI102" s="23">
        <f ca="1" t="shared" si="489"/>
        <v>8524.57967861892</v>
      </c>
      <c r="AJ102" s="25">
        <f ca="1" t="shared" si="490"/>
        <v>47219.9112839383</v>
      </c>
      <c r="AK102" s="25">
        <f ca="1" t="shared" si="491"/>
        <v>47686.5959309304</v>
      </c>
      <c r="AL102" s="25">
        <f ca="1" t="shared" si="492"/>
        <v>52506.6684104759</v>
      </c>
      <c r="AM102" s="25">
        <f ca="1" t="shared" si="493"/>
        <v>76907.2166211074</v>
      </c>
      <c r="AN102" s="25">
        <f ca="1" t="shared" si="494"/>
        <v>98994.0203155526</v>
      </c>
      <c r="AO102" s="25">
        <f ca="1">C102/'Ejercicio 3 - TIR'!$D$7</f>
        <v>16872.0649876774</v>
      </c>
      <c r="AP102" s="25">
        <f ca="1" t="shared" si="495"/>
        <v>30347.8462962609</v>
      </c>
      <c r="AQ102" s="25">
        <f ca="1" t="shared" si="496"/>
        <v>30814.5309432529</v>
      </c>
      <c r="AR102" s="25">
        <f ca="1" t="shared" si="497"/>
        <v>35634.6034227985</v>
      </c>
      <c r="AS102" s="25">
        <f ca="1" t="shared" si="498"/>
        <v>60035.1516334299</v>
      </c>
      <c r="AT102" s="25">
        <f ca="1" t="shared" si="499"/>
        <v>82121.9553278752</v>
      </c>
      <c r="AU102" s="25">
        <f ca="1">AP102*'Ejercicio 3 - TIR'!$D$5</f>
        <v>15173.9231481304</v>
      </c>
      <c r="AV102" s="25">
        <f ca="1">AQ102*'Ejercicio 3 - TIR'!$D$5</f>
        <v>15407.2654716265</v>
      </c>
      <c r="AW102" s="25">
        <f ca="1">AR102*'Ejercicio 3 - TIR'!$D$5</f>
        <v>17817.3017113992</v>
      </c>
      <c r="AX102" s="25">
        <f ca="1">AS102*'Ejercicio 3 - TIR'!$D$5</f>
        <v>30017.575816715</v>
      </c>
      <c r="AY102" s="25">
        <f ca="1">AT102*'Ejercicio 3 - TIR'!$D$5</f>
        <v>41060.9776639376</v>
      </c>
      <c r="AZ102" s="25">
        <f ca="1" t="shared" ref="AZ102:BD102" si="760">AJ102-AU102-AE102</f>
        <v>27923.3084106883</v>
      </c>
      <c r="BA102" s="25">
        <f ca="1" t="shared" si="760"/>
        <v>27503.8174040678</v>
      </c>
      <c r="BB102" s="25">
        <f ca="1" t="shared" si="760"/>
        <v>28991.3686589767</v>
      </c>
      <c r="BC102" s="25">
        <f ca="1" t="shared" si="760"/>
        <v>39845.8390185248</v>
      </c>
      <c r="BD102" s="25">
        <f ca="1" t="shared" si="760"/>
        <v>49408.4629729961</v>
      </c>
      <c r="BE102" s="25">
        <f ca="1" t="shared" ref="BE102:BI102" si="761">AZ102/Z102</f>
        <v>24696.7613261103</v>
      </c>
      <c r="BF102" s="25">
        <f ca="1" t="shared" si="761"/>
        <v>21000.3081993515</v>
      </c>
      <c r="BG102" s="25">
        <f ca="1" t="shared" si="761"/>
        <v>18552.3595319082</v>
      </c>
      <c r="BH102" s="25">
        <f ca="1" t="shared" si="761"/>
        <v>20626.6442695735</v>
      </c>
      <c r="BI102" s="25">
        <f ca="1" t="shared" si="761"/>
        <v>21133.9705747015</v>
      </c>
      <c r="BJ102" s="25">
        <f ca="1" t="shared" si="502"/>
        <v>73773.7467323203</v>
      </c>
      <c r="BK102" s="25">
        <f ca="1" t="shared" si="503"/>
        <v>39444.6843424462</v>
      </c>
      <c r="BL102" s="25">
        <f ca="1" t="shared" si="504"/>
        <v>113218.431074766</v>
      </c>
      <c r="BM102" s="25">
        <f ca="1">BK102*'Ejercicio 3 - TIR'!$D$5</f>
        <v>19722.3421712231</v>
      </c>
      <c r="BN102" s="25">
        <f ca="1" t="shared" si="505"/>
        <v>93496.0889035434</v>
      </c>
      <c r="BO102" s="25">
        <f ca="1" t="shared" si="506"/>
        <v>39992.0068919589</v>
      </c>
      <c r="BP102" s="25">
        <f ca="1" t="shared" si="507"/>
        <v>-115916.299336507</v>
      </c>
      <c r="BQ102" s="25">
        <f ca="1" t="shared" ref="BQ102:BT102" si="762">BE102</f>
        <v>24696.7613261103</v>
      </c>
      <c r="BR102" s="25">
        <f ca="1" t="shared" si="762"/>
        <v>21000.3081993515</v>
      </c>
      <c r="BS102" s="25">
        <f ca="1" t="shared" si="762"/>
        <v>18552.3595319082</v>
      </c>
      <c r="BT102" s="25">
        <f ca="1" t="shared" si="762"/>
        <v>20626.6442695735</v>
      </c>
      <c r="BU102" s="25">
        <f ca="1" t="shared" si="509"/>
        <v>61125.9774666604</v>
      </c>
      <c r="BV102" s="27">
        <f ca="1" t="shared" si="510"/>
        <v>6.99153862312214</v>
      </c>
    </row>
    <row r="103" ht="15" customHeight="1" spans="1:74">
      <c r="A103" s="23">
        <v>102</v>
      </c>
      <c r="B103" s="24">
        <f ca="1" t="shared" ref="B103:F103" si="763">RAND()</f>
        <v>0.764690329480081</v>
      </c>
      <c r="C103" s="25">
        <f ca="1">IF(B103&lt;=('Ejercicio 3 - TIR'!$D$13-'Ejercicio 3 - TIR'!$C$13)/('Ejercicio 3 - TIR'!$E$13-'Ejercicio 3 - TIR'!$C$13),'Ejercicio 3 - TIR'!$C$13+SQRT(('Ejercicio 3 - TIR'!$E$13-'Ejercicio 3 - TIR'!$C$13)*('Ejercicio 3 - TIR'!$D$13-'Ejercicio 3 - TIR'!$C$13)*B103),'Ejercicio 3 - TIR'!$E$13-SQRT(('Ejercicio 3 - TIR'!$E$13-'Ejercicio 3 - TIR'!$C$13)*('Ejercicio 3 - TIR'!$E$13-'Ejercicio 3 - TIR'!$D$13)*(1-B103)))</f>
        <v>83196.0836521987</v>
      </c>
      <c r="D103" s="24">
        <f ca="1" t="shared" si="763"/>
        <v>0.839095393422659</v>
      </c>
      <c r="E103" s="25">
        <f ca="1">IF(D103&lt;=('Ejercicio 3 - TIR'!$D$14-'Ejercicio 3 - TIR'!$C$14)/('Ejercicio 3 - TIR'!$E$14-'Ejercicio 3 - TIR'!$C$14),'Ejercicio 3 - TIR'!$C$14+SQRT(('Ejercicio 3 - TIR'!$E$14-'Ejercicio 3 - TIR'!$C$14)*('Ejercicio 3 - TIR'!$D$14-'Ejercicio 3 - TIR'!$C$14)*D103),'Ejercicio 3 - TIR'!$E$14-SQRT(('Ejercicio 3 - TIR'!$E$14-'Ejercicio 3 - TIR'!$C$14)*('Ejercicio 3 - TIR'!$E$14-'Ejercicio 3 - TIR'!$D$14)*(1-D103)))</f>
        <v>35087.1911306666</v>
      </c>
      <c r="F103" s="24">
        <f ca="1" t="shared" si="763"/>
        <v>0.412680429947788</v>
      </c>
      <c r="G103" s="25">
        <f ca="1">IF(F103&lt;=('Ejercicio 3 - TIR'!$D$18-'Ejercicio 3 - TIR'!$C$18)/('Ejercicio 3 - TIR'!$E$18-'Ejercicio 3 - TIR'!$C$18),'Ejercicio 3 - TIR'!$C$18+SQRT(('Ejercicio 3 - TIR'!$E$18-'Ejercicio 3 - TIR'!$C$18)*('Ejercicio 3 - TIR'!$D$18-'Ejercicio 3 - TIR'!$C$18)*F103),'Ejercicio 3 - TIR'!$E$18-SQRT(('Ejercicio 3 - TIR'!$E$18-'Ejercicio 3 - TIR'!$C$18)*('Ejercicio 3 - TIR'!$E$18-'Ejercicio 3 - TIR'!$D$18)*(1-F103)))</f>
        <v>37867.7865052484</v>
      </c>
      <c r="H103" s="24">
        <f ca="1" t="shared" ref="H103:L103" si="764">RAND()</f>
        <v>0.559973313033009</v>
      </c>
      <c r="I103" s="25">
        <f ca="1">IF(H103&lt;=('Ejercicio 3 - TIR'!$D$18-'Ejercicio 3 - TIR'!$C$18)/('Ejercicio 3 - TIR'!$E$18-'Ejercicio 3 - TIR'!$C$18),'Ejercicio 3 - TIR'!$C$18+SQRT(('Ejercicio 3 - TIR'!$E$18-'Ejercicio 3 - TIR'!$C$18)*('Ejercicio 3 - TIR'!$D$18-'Ejercicio 3 - TIR'!$C$18)*H103),'Ejercicio 3 - TIR'!$E$18-SQRT(('Ejercicio 3 - TIR'!$E$18-'Ejercicio 3 - TIR'!$C$18)*('Ejercicio 3 - TIR'!$E$18-'Ejercicio 3 - TIR'!$D$18)*(1-H103)))</f>
        <v>39164.9330032986</v>
      </c>
      <c r="J103" s="24">
        <f ca="1" t="shared" si="764"/>
        <v>0.187876980766648</v>
      </c>
      <c r="K103" s="25">
        <f ca="1">IF(J103&lt;=('Ejercicio 3 - TIR'!$D$18-'Ejercicio 3 - TIR'!$C$18)/('Ejercicio 3 - TIR'!$E$18-'Ejercicio 3 - TIR'!$C$18),'Ejercicio 3 - TIR'!$C$18+SQRT(('Ejercicio 3 - TIR'!$E$18-'Ejercicio 3 - TIR'!$C$18)*('Ejercicio 3 - TIR'!$D$18-'Ejercicio 3 - TIR'!$C$18)*J103),'Ejercicio 3 - TIR'!$E$18-SQRT(('Ejercicio 3 - TIR'!$E$18-'Ejercicio 3 - TIR'!$C$18)*('Ejercicio 3 - TIR'!$E$18-'Ejercicio 3 - TIR'!$D$18)*(1-J103)))</f>
        <v>35308.6294949824</v>
      </c>
      <c r="L103" s="24">
        <f ca="1" t="shared" si="764"/>
        <v>0.619428784279728</v>
      </c>
      <c r="M103" s="25">
        <f ca="1">IF(L103&lt;=('Ejercicio 3 - TIR'!$D$18-'Ejercicio 3 - TIR'!$C$18)/('Ejercicio 3 - TIR'!$E$18-'Ejercicio 3 - TIR'!$C$18),'Ejercicio 3 - TIR'!$C$18+SQRT(('Ejercicio 3 - TIR'!$E$18-'Ejercicio 3 - TIR'!$C$18)*('Ejercicio 3 - TIR'!$D$18-'Ejercicio 3 - TIR'!$C$18)*L103),'Ejercicio 3 - TIR'!$E$18-SQRT(('Ejercicio 3 - TIR'!$E$18-'Ejercicio 3 - TIR'!$C$18)*('Ejercicio 3 - TIR'!$E$18-'Ejercicio 3 - TIR'!$D$18)*(1-L103)))</f>
        <v>39639.2073139838</v>
      </c>
      <c r="N103" s="24">
        <f ca="1" t="shared" ref="N103:R103" si="765">RAND()</f>
        <v>0.428558041025205</v>
      </c>
      <c r="O103" s="25">
        <f ca="1">IF(N103&lt;=('Ejercicio 3 - TIR'!$D$18-'Ejercicio 3 - TIR'!$C$18)/('Ejercicio 3 - TIR'!$E$18-'Ejercicio 3 - TIR'!$C$18),'Ejercicio 3 - TIR'!$C$18+SQRT(('Ejercicio 3 - TIR'!$E$18-'Ejercicio 3 - TIR'!$C$18)*('Ejercicio 3 - TIR'!$D$18-'Ejercicio 3 - TIR'!$C$18)*N103),'Ejercicio 3 - TIR'!$E$18-SQRT(('Ejercicio 3 - TIR'!$E$18-'Ejercicio 3 - TIR'!$C$18)*('Ejercicio 3 - TIR'!$E$18-'Ejercicio 3 - TIR'!$D$18)*(1-N103)))</f>
        <v>38017.7120273667</v>
      </c>
      <c r="P103" s="24">
        <f ca="1" t="shared" si="765"/>
        <v>0.320797254262446</v>
      </c>
      <c r="Q103" s="26">
        <f ca="1">IF(P103&lt;=('Ejercicio 3 - TIR'!$D$22-'Ejercicio 3 - TIR'!$C$22)/('Ejercicio 3 - TIR'!$E$22-'Ejercicio 3 - TIR'!$C$22),'Ejercicio 3 - TIR'!$C$22+SQRT(('Ejercicio 3 - TIR'!$E$22-'Ejercicio 3 - TIR'!$C$22)*('Ejercicio 3 - TIR'!$D$22-'Ejercicio 3 - TIR'!$C$22)*P103),'Ejercicio 3 - TIR'!$E$22-SQRT(('Ejercicio 3 - TIR'!$E$22-'Ejercicio 3 - TIR'!$C$22)*('Ejercicio 3 - TIR'!$E$22-'Ejercicio 3 - TIR'!$D$22)*(1-P103)))</f>
        <v>0.144029878436488</v>
      </c>
      <c r="R103" s="24">
        <f ca="1" t="shared" si="765"/>
        <v>0.341420141080303</v>
      </c>
      <c r="S103" s="26">
        <f ca="1">IF(R103&lt;=('Ejercicio 3 - TIR'!$D$23-'Ejercicio 3 - TIR'!$C$23)/('Ejercicio 3 - TIR'!$E$23-'Ejercicio 3 - TIR'!$C$23),'Ejercicio 3 - TIR'!$C$23+SQRT(('Ejercicio 3 - TIR'!$E$23-'Ejercicio 3 - TIR'!$C$23)*('Ejercicio 3 - TIR'!$D$23-'Ejercicio 3 - TIR'!$C$23)*R103),'Ejercicio 3 - TIR'!$E$23-SQRT(('Ejercicio 3 - TIR'!$E$23-'Ejercicio 3 - TIR'!$C$23)*('Ejercicio 3 - TIR'!$E$23-'Ejercicio 3 - TIR'!$D$23)*(1-R103)))</f>
        <v>0.144790245136839</v>
      </c>
      <c r="T103" s="24">
        <f ca="1" t="shared" ref="T103:X103" si="766">RAND()</f>
        <v>0.0277915037303411</v>
      </c>
      <c r="U103" s="26">
        <f ca="1">IF(T103&lt;=('Ejercicio 3 - TIR'!$D$24-'Ejercicio 3 - TIR'!$C$24)/('Ejercicio 3 - TIR'!$E$24-'Ejercicio 3 - TIR'!$C$24),'Ejercicio 3 - TIR'!$C$24+SQRT(('Ejercicio 3 - TIR'!$E$24-'Ejercicio 3 - TIR'!$C$24)*('Ejercicio 3 - TIR'!$D$24-'Ejercicio 3 - TIR'!$C$24)*T103),'Ejercicio 3 - TIR'!$E$24-SQRT(('Ejercicio 3 - TIR'!$E$24-'Ejercicio 3 - TIR'!$C$24)*('Ejercicio 3 - TIR'!$E$24-'Ejercicio 3 - TIR'!$D$24)*(1-T103)))</f>
        <v>0.157639512931707</v>
      </c>
      <c r="V103" s="24">
        <f ca="1" t="shared" si="766"/>
        <v>0.126421813212189</v>
      </c>
      <c r="W103" s="26">
        <f ca="1">IF(V103&lt;=('Ejercicio 3 - TIR'!$D$25-'Ejercicio 3 - TIR'!$C$25)/('Ejercicio 3 - TIR'!$E$25-'Ejercicio 3 - TIR'!$C$25),'Ejercicio 3 - TIR'!$C$25+SQRT(('Ejercicio 3 - TIR'!$E$25-'Ejercicio 3 - TIR'!$C$25)*('Ejercicio 3 - TIR'!$D$25-'Ejercicio 3 - TIR'!$C$25)*V103),'Ejercicio 3 - TIR'!$E$25-SQRT(('Ejercicio 3 - TIR'!$E$25-'Ejercicio 3 - TIR'!$C$25)*('Ejercicio 3 - TIR'!$E$25-'Ejercicio 3 - TIR'!$D$25)*(1-V103)))</f>
        <v>0.193303779105843</v>
      </c>
      <c r="X103" s="24">
        <f ca="1" t="shared" si="766"/>
        <v>0.996454541329733</v>
      </c>
      <c r="Y103" s="26">
        <f ca="1">IF(X103&lt;=('Ejercicio 3 - TIR'!$D$26-'Ejercicio 3 - TIR'!$C$26)/('Ejercicio 3 - TIR'!$E$26-'Ejercicio 3 - TIR'!$C$26),'Ejercicio 3 - TIR'!$C$26+SQRT(('Ejercicio 3 - TIR'!$E$26-'Ejercicio 3 - TIR'!$C$26)*('Ejercicio 3 - TIR'!$D$26-'Ejercicio 3 - TIR'!$C$26)*X103),'Ejercicio 3 - TIR'!$E$26-SQRT(('Ejercicio 3 - TIR'!$E$26-'Ejercicio 3 - TIR'!$C$26)*('Ejercicio 3 - TIR'!$E$26-'Ejercicio 3 - TIR'!$D$26)*(1-X103)))</f>
        <v>0.275624445541484</v>
      </c>
      <c r="Z103" s="24">
        <f ca="1" t="shared" si="480"/>
        <v>1.14402987843649</v>
      </c>
      <c r="AA103" s="24">
        <f ca="1" t="shared" si="481"/>
        <v>1.30967424497917</v>
      </c>
      <c r="AB103" s="24">
        <f ca="1" t="shared" si="482"/>
        <v>1.51613065505689</v>
      </c>
      <c r="AC103" s="24">
        <f ca="1" t="shared" si="483"/>
        <v>1.80920444029761</v>
      </c>
      <c r="AD103" s="24">
        <f ca="1" t="shared" si="484"/>
        <v>2.30786541102583</v>
      </c>
      <c r="AE103" s="23">
        <f ca="1" t="shared" si="485"/>
        <v>5053.60387322774</v>
      </c>
      <c r="AF103" s="23">
        <f ca="1" t="shared" si="486"/>
        <v>5785.31641685686</v>
      </c>
      <c r="AG103" s="23">
        <f ca="1" t="shared" si="487"/>
        <v>6697.31087896598</v>
      </c>
      <c r="AH103" s="23">
        <f ca="1" t="shared" si="488"/>
        <v>7991.92638171678</v>
      </c>
      <c r="AI103" s="23">
        <f ca="1" t="shared" si="489"/>
        <v>10194.6966594858</v>
      </c>
      <c r="AJ103" s="25">
        <f ca="1" t="shared" si="490"/>
        <v>43321.8791922582</v>
      </c>
      <c r="AK103" s="25">
        <f ca="1" t="shared" si="491"/>
        <v>51293.304060755</v>
      </c>
      <c r="AL103" s="25">
        <f ca="1" t="shared" si="492"/>
        <v>53532.4955653888</v>
      </c>
      <c r="AM103" s="25">
        <f ca="1" t="shared" si="493"/>
        <v>71715.4298823369</v>
      </c>
      <c r="AN103" s="25">
        <f ca="1" t="shared" si="494"/>
        <v>87739.7625943002</v>
      </c>
      <c r="AO103" s="25">
        <f ca="1">C103/'Ejercicio 3 - TIR'!$D$7</f>
        <v>16639.2167304397</v>
      </c>
      <c r="AP103" s="25">
        <f ca="1" t="shared" si="495"/>
        <v>26682.6624618184</v>
      </c>
      <c r="AQ103" s="25">
        <f ca="1" t="shared" si="496"/>
        <v>34654.0873303153</v>
      </c>
      <c r="AR103" s="25">
        <f ca="1" t="shared" si="497"/>
        <v>36893.2788349491</v>
      </c>
      <c r="AS103" s="25">
        <f ca="1" t="shared" si="498"/>
        <v>55076.2131518972</v>
      </c>
      <c r="AT103" s="25">
        <f ca="1" t="shared" si="499"/>
        <v>71100.5458638604</v>
      </c>
      <c r="AU103" s="25">
        <f ca="1">AP103*'Ejercicio 3 - TIR'!$D$5</f>
        <v>13341.3312309092</v>
      </c>
      <c r="AV103" s="25">
        <f ca="1">AQ103*'Ejercicio 3 - TIR'!$D$5</f>
        <v>17327.0436651576</v>
      </c>
      <c r="AW103" s="25">
        <f ca="1">AR103*'Ejercicio 3 - TIR'!$D$5</f>
        <v>18446.6394174745</v>
      </c>
      <c r="AX103" s="25">
        <f ca="1">AS103*'Ejercicio 3 - TIR'!$D$5</f>
        <v>27538.1065759486</v>
      </c>
      <c r="AY103" s="25">
        <f ca="1">AT103*'Ejercicio 3 - TIR'!$D$5</f>
        <v>35550.2729319302</v>
      </c>
      <c r="AZ103" s="25">
        <f ca="1" t="shared" ref="AZ103:BD103" si="767">AJ103-AU103-AE103</f>
        <v>24926.9440881212</v>
      </c>
      <c r="BA103" s="25">
        <f ca="1" t="shared" si="767"/>
        <v>28180.9439787405</v>
      </c>
      <c r="BB103" s="25">
        <f ca="1" t="shared" si="767"/>
        <v>28388.5452689483</v>
      </c>
      <c r="BC103" s="25">
        <f ca="1" t="shared" si="767"/>
        <v>36185.3969246716</v>
      </c>
      <c r="BD103" s="25">
        <f ca="1" t="shared" si="767"/>
        <v>41994.7930028841</v>
      </c>
      <c r="BE103" s="25">
        <f ca="1" t="shared" ref="BE103:BI103" si="768">AZ103/Z103</f>
        <v>21788.7177231666</v>
      </c>
      <c r="BF103" s="25">
        <f ca="1" t="shared" si="768"/>
        <v>21517.5216942505</v>
      </c>
      <c r="BG103" s="25">
        <f ca="1" t="shared" si="768"/>
        <v>18724.3396037547</v>
      </c>
      <c r="BH103" s="25">
        <f ca="1" t="shared" si="768"/>
        <v>20000.7230353244</v>
      </c>
      <c r="BI103" s="25">
        <f ca="1" t="shared" si="768"/>
        <v>18196.3786979319</v>
      </c>
      <c r="BJ103" s="25">
        <f ca="1" t="shared" si="502"/>
        <v>80976.5147805176</v>
      </c>
      <c r="BK103" s="25">
        <f ca="1" t="shared" si="503"/>
        <v>38401.0727587441</v>
      </c>
      <c r="BL103" s="25">
        <f ca="1" t="shared" si="504"/>
        <v>119377.587539262</v>
      </c>
      <c r="BM103" s="25">
        <f ca="1">BK103*'Ejercicio 3 - TIR'!$D$5</f>
        <v>19200.5363793721</v>
      </c>
      <c r="BN103" s="25">
        <f ca="1" t="shared" si="505"/>
        <v>100177.05115989</v>
      </c>
      <c r="BO103" s="25">
        <f ca="1" t="shared" si="506"/>
        <v>43406.7994958865</v>
      </c>
      <c r="BP103" s="25">
        <f ca="1" t="shared" si="507"/>
        <v>-118283.274782865</v>
      </c>
      <c r="BQ103" s="25">
        <f ca="1" t="shared" ref="BQ103:BT103" si="769">BE103</f>
        <v>21788.7177231666</v>
      </c>
      <c r="BR103" s="25">
        <f ca="1" t="shared" si="769"/>
        <v>21517.5216942505</v>
      </c>
      <c r="BS103" s="25">
        <f ca="1" t="shared" si="769"/>
        <v>18724.3396037547</v>
      </c>
      <c r="BT103" s="25">
        <f ca="1" t="shared" si="769"/>
        <v>20000.7230353244</v>
      </c>
      <c r="BU103" s="25">
        <f ca="1" t="shared" si="509"/>
        <v>61603.1781938183</v>
      </c>
      <c r="BV103" s="27">
        <f ca="1" t="shared" si="510"/>
        <v>5.74159853064853</v>
      </c>
    </row>
    <row r="104" ht="15" customHeight="1" spans="1:74">
      <c r="A104" s="23">
        <v>103</v>
      </c>
      <c r="B104" s="24">
        <f ca="1" t="shared" ref="B104:F104" si="770">RAND()</f>
        <v>0.258509572965524</v>
      </c>
      <c r="C104" s="25">
        <f ca="1">IF(B104&lt;=('Ejercicio 3 - TIR'!$D$13-'Ejercicio 3 - TIR'!$C$13)/('Ejercicio 3 - TIR'!$E$13-'Ejercicio 3 - TIR'!$C$13),'Ejercicio 3 - TIR'!$C$13+SQRT(('Ejercicio 3 - TIR'!$E$13-'Ejercicio 3 - TIR'!$C$13)*('Ejercicio 3 - TIR'!$D$13-'Ejercicio 3 - TIR'!$C$13)*B104),'Ejercicio 3 - TIR'!$E$13-SQRT(('Ejercicio 3 - TIR'!$E$13-'Ejercicio 3 - TIR'!$C$13)*('Ejercicio 3 - TIR'!$E$13-'Ejercicio 3 - TIR'!$D$13)*(1-B104)))</f>
        <v>70170.6769697774</v>
      </c>
      <c r="D104" s="24">
        <f ca="1" t="shared" si="770"/>
        <v>0.654920447234682</v>
      </c>
      <c r="E104" s="25">
        <f ca="1">IF(D104&lt;=('Ejercicio 3 - TIR'!$D$14-'Ejercicio 3 - TIR'!$C$14)/('Ejercicio 3 - TIR'!$E$14-'Ejercicio 3 - TIR'!$C$14),'Ejercicio 3 - TIR'!$C$14+SQRT(('Ejercicio 3 - TIR'!$E$14-'Ejercicio 3 - TIR'!$C$14)*('Ejercicio 3 - TIR'!$D$14-'Ejercicio 3 - TIR'!$C$14)*D104),'Ejercicio 3 - TIR'!$E$14-SQRT(('Ejercicio 3 - TIR'!$E$14-'Ejercicio 3 - TIR'!$C$14)*('Ejercicio 3 - TIR'!$E$14-'Ejercicio 3 - TIR'!$D$14)*(1-D104)))</f>
        <v>32805.4233679251</v>
      </c>
      <c r="F104" s="24">
        <f ca="1" t="shared" si="770"/>
        <v>0.0793191378254083</v>
      </c>
      <c r="G104" s="25">
        <f ca="1">IF(F104&lt;=('Ejercicio 3 - TIR'!$D$18-'Ejercicio 3 - TIR'!$C$18)/('Ejercicio 3 - TIR'!$E$18-'Ejercicio 3 - TIR'!$C$18),'Ejercicio 3 - TIR'!$C$18+SQRT(('Ejercicio 3 - TIR'!$E$18-'Ejercicio 3 - TIR'!$C$18)*('Ejercicio 3 - TIR'!$D$18-'Ejercicio 3 - TIR'!$C$18)*F104),'Ejercicio 3 - TIR'!$E$18-SQRT(('Ejercicio 3 - TIR'!$E$18-'Ejercicio 3 - TIR'!$C$18)*('Ejercicio 3 - TIR'!$E$18-'Ejercicio 3 - TIR'!$D$18)*(1-F104)))</f>
        <v>33449.3290179122</v>
      </c>
      <c r="H104" s="24">
        <f ca="1" t="shared" ref="H104:L104" si="771">RAND()</f>
        <v>0.0503628008573449</v>
      </c>
      <c r="I104" s="25">
        <f ca="1">IF(H104&lt;=('Ejercicio 3 - TIR'!$D$18-'Ejercicio 3 - TIR'!$C$18)/('Ejercicio 3 - TIR'!$E$18-'Ejercicio 3 - TIR'!$C$18),'Ejercicio 3 - TIR'!$C$18+SQRT(('Ejercicio 3 - TIR'!$E$18-'Ejercicio 3 - TIR'!$C$18)*('Ejercicio 3 - TIR'!$D$18-'Ejercicio 3 - TIR'!$C$18)*H104),'Ejercicio 3 - TIR'!$E$18-SQRT(('Ejercicio 3 - TIR'!$E$18-'Ejercicio 3 - TIR'!$C$18)*('Ejercicio 3 - TIR'!$E$18-'Ejercicio 3 - TIR'!$D$18)*(1-H104)))</f>
        <v>32748.5305398707</v>
      </c>
      <c r="J104" s="24">
        <f ca="1" t="shared" si="771"/>
        <v>0.508342541442931</v>
      </c>
      <c r="K104" s="25">
        <f ca="1">IF(J104&lt;=('Ejercicio 3 - TIR'!$D$18-'Ejercicio 3 - TIR'!$C$18)/('Ejercicio 3 - TIR'!$E$18-'Ejercicio 3 - TIR'!$C$18),'Ejercicio 3 - TIR'!$C$18+SQRT(('Ejercicio 3 - TIR'!$E$18-'Ejercicio 3 - TIR'!$C$18)*('Ejercicio 3 - TIR'!$D$18-'Ejercicio 3 - TIR'!$C$18)*J104),'Ejercicio 3 - TIR'!$E$18-SQRT(('Ejercicio 3 - TIR'!$E$18-'Ejercicio 3 - TIR'!$C$18)*('Ejercicio 3 - TIR'!$E$18-'Ejercicio 3 - TIR'!$D$18)*(1-J104)))</f>
        <v>38732.2036861516</v>
      </c>
      <c r="L104" s="24">
        <f ca="1" t="shared" si="771"/>
        <v>0.35965895555984</v>
      </c>
      <c r="M104" s="25">
        <f ca="1">IF(L104&lt;=('Ejercicio 3 - TIR'!$D$18-'Ejercicio 3 - TIR'!$C$18)/('Ejercicio 3 - TIR'!$E$18-'Ejercicio 3 - TIR'!$C$18),'Ejercicio 3 - TIR'!$C$18+SQRT(('Ejercicio 3 - TIR'!$E$18-'Ejercicio 3 - TIR'!$C$18)*('Ejercicio 3 - TIR'!$D$18-'Ejercicio 3 - TIR'!$C$18)*L104),'Ejercicio 3 - TIR'!$E$18-SQRT(('Ejercicio 3 - TIR'!$E$18-'Ejercicio 3 - TIR'!$C$18)*('Ejercicio 3 - TIR'!$E$18-'Ejercicio 3 - TIR'!$D$18)*(1-L104)))</f>
        <v>37344.987633344</v>
      </c>
      <c r="N104" s="24">
        <f ca="1" t="shared" ref="N104:R104" si="772">RAND()</f>
        <v>0.647651939601785</v>
      </c>
      <c r="O104" s="25">
        <f ca="1">IF(N104&lt;=('Ejercicio 3 - TIR'!$D$18-'Ejercicio 3 - TIR'!$C$18)/('Ejercicio 3 - TIR'!$E$18-'Ejercicio 3 - TIR'!$C$18),'Ejercicio 3 - TIR'!$C$18+SQRT(('Ejercicio 3 - TIR'!$E$18-'Ejercicio 3 - TIR'!$C$18)*('Ejercicio 3 - TIR'!$D$18-'Ejercicio 3 - TIR'!$C$18)*N104),'Ejercicio 3 - TIR'!$E$18-SQRT(('Ejercicio 3 - TIR'!$E$18-'Ejercicio 3 - TIR'!$C$18)*('Ejercicio 3 - TIR'!$E$18-'Ejercicio 3 - TIR'!$D$18)*(1-N104)))</f>
        <v>39856.3578942867</v>
      </c>
      <c r="P104" s="24">
        <f ca="1" t="shared" si="772"/>
        <v>0.829985961320886</v>
      </c>
      <c r="Q104" s="26">
        <f ca="1">IF(P104&lt;=('Ejercicio 3 - TIR'!$D$22-'Ejercicio 3 - TIR'!$C$22)/('Ejercicio 3 - TIR'!$E$22-'Ejercicio 3 - TIR'!$C$22),'Ejercicio 3 - TIR'!$C$22+SQRT(('Ejercicio 3 - TIR'!$E$22-'Ejercicio 3 - TIR'!$C$22)*('Ejercicio 3 - TIR'!$D$22-'Ejercicio 3 - TIR'!$C$22)*P104),'Ejercicio 3 - TIR'!$E$22-SQRT(('Ejercicio 3 - TIR'!$E$22-'Ejercicio 3 - TIR'!$C$22)*('Ejercicio 3 - TIR'!$E$22-'Ejercicio 3 - TIR'!$D$22)*(1-P104)))</f>
        <v>0.162506422046294</v>
      </c>
      <c r="R104" s="24">
        <f ca="1" t="shared" si="772"/>
        <v>0.19876216143765</v>
      </c>
      <c r="S104" s="26">
        <f ca="1">IF(R104&lt;=('Ejercicio 3 - TIR'!$D$23-'Ejercicio 3 - TIR'!$C$23)/('Ejercicio 3 - TIR'!$E$23-'Ejercicio 3 - TIR'!$C$23),'Ejercicio 3 - TIR'!$C$23+SQRT(('Ejercicio 3 - TIR'!$E$23-'Ejercicio 3 - TIR'!$C$23)*('Ejercicio 3 - TIR'!$D$23-'Ejercicio 3 - TIR'!$C$23)*R104),'Ejercicio 3 - TIR'!$E$23-SQRT(('Ejercicio 3 - TIR'!$E$23-'Ejercicio 3 - TIR'!$C$23)*('Ejercicio 3 - TIR'!$E$23-'Ejercicio 3 - TIR'!$D$23)*(1-R104)))</f>
        <v>0.138914858989371</v>
      </c>
      <c r="T104" s="24">
        <f ca="1" t="shared" ref="T104:X104" si="773">RAND()</f>
        <v>0.801223303588718</v>
      </c>
      <c r="U104" s="26">
        <f ca="1">IF(T104&lt;=('Ejercicio 3 - TIR'!$D$24-'Ejercicio 3 - TIR'!$C$24)/('Ejercicio 3 - TIR'!$E$24-'Ejercicio 3 - TIR'!$C$24),'Ejercicio 3 - TIR'!$C$24+SQRT(('Ejercicio 3 - TIR'!$E$24-'Ejercicio 3 - TIR'!$C$24)*('Ejercicio 3 - TIR'!$D$24-'Ejercicio 3 - TIR'!$C$24)*T104),'Ejercicio 3 - TIR'!$E$24-SQRT(('Ejercicio 3 - TIR'!$E$24-'Ejercicio 3 - TIR'!$C$24)*('Ejercicio 3 - TIR'!$E$24-'Ejercicio 3 - TIR'!$D$24)*(1-T104)))</f>
        <v>0.196408163489215</v>
      </c>
      <c r="V104" s="24">
        <f ca="1" t="shared" si="773"/>
        <v>0.242507770985878</v>
      </c>
      <c r="W104" s="26">
        <f ca="1">IF(V104&lt;=('Ejercicio 3 - TIR'!$D$25-'Ejercicio 3 - TIR'!$C$25)/('Ejercicio 3 - TIR'!$E$25-'Ejercicio 3 - TIR'!$C$25),'Ejercicio 3 - TIR'!$C$25+SQRT(('Ejercicio 3 - TIR'!$E$25-'Ejercicio 3 - TIR'!$C$25)*('Ejercicio 3 - TIR'!$D$25-'Ejercicio 3 - TIR'!$C$25)*V104),'Ejercicio 3 - TIR'!$E$25-SQRT(('Ejercicio 3 - TIR'!$E$25-'Ejercicio 3 - TIR'!$C$25)*('Ejercicio 3 - TIR'!$E$25-'Ejercicio 3 - TIR'!$D$25)*(1-V104)))</f>
        <v>0.198425820996098</v>
      </c>
      <c r="X104" s="24">
        <f ca="1" t="shared" si="773"/>
        <v>0.964434968657725</v>
      </c>
      <c r="Y104" s="26">
        <f ca="1">IF(X104&lt;=('Ejercicio 3 - TIR'!$D$26-'Ejercicio 3 - TIR'!$C$26)/('Ejercicio 3 - TIR'!$E$26-'Ejercicio 3 - TIR'!$C$26),'Ejercicio 3 - TIR'!$C$26+SQRT(('Ejercicio 3 - TIR'!$E$26-'Ejercicio 3 - TIR'!$C$26)*('Ejercicio 3 - TIR'!$D$26-'Ejercicio 3 - TIR'!$C$26)*X104),'Ejercicio 3 - TIR'!$E$26-SQRT(('Ejercicio 3 - TIR'!$E$26-'Ejercicio 3 - TIR'!$C$26)*('Ejercicio 3 - TIR'!$E$26-'Ejercicio 3 - TIR'!$D$26)*(1-X104)))</f>
        <v>0.266141747251248</v>
      </c>
      <c r="Z104" s="24">
        <f ca="1" t="shared" si="480"/>
        <v>1.16250642204629</v>
      </c>
      <c r="AA104" s="24">
        <f ca="1" t="shared" si="481"/>
        <v>1.32399583773909</v>
      </c>
      <c r="AB104" s="24">
        <f ca="1" t="shared" si="482"/>
        <v>1.58403942869679</v>
      </c>
      <c r="AC104" s="24">
        <f ca="1" t="shared" si="483"/>
        <v>1.89835375282614</v>
      </c>
      <c r="AD104" s="24">
        <f ca="1" t="shared" si="484"/>
        <v>2.40358493750426</v>
      </c>
      <c r="AE104" s="23">
        <f ca="1" t="shared" si="485"/>
        <v>5331.09197523538</v>
      </c>
      <c r="AF104" s="23">
        <f ca="1" t="shared" si="486"/>
        <v>6071.65986523457</v>
      </c>
      <c r="AG104" s="23">
        <f ca="1" t="shared" si="487"/>
        <v>7264.18342869647</v>
      </c>
      <c r="AH104" s="23">
        <f ca="1" t="shared" si="488"/>
        <v>8705.58498940181</v>
      </c>
      <c r="AI104" s="23">
        <f ca="1" t="shared" si="489"/>
        <v>11022.5045893255</v>
      </c>
      <c r="AJ104" s="25">
        <f ca="1" t="shared" si="490"/>
        <v>38885.0597964624</v>
      </c>
      <c r="AK104" s="25">
        <f ca="1" t="shared" si="491"/>
        <v>43358.9181268603</v>
      </c>
      <c r="AL104" s="25">
        <f ca="1" t="shared" si="492"/>
        <v>61353.3377991794</v>
      </c>
      <c r="AM104" s="25">
        <f ca="1" t="shared" si="493"/>
        <v>70893.9974230044</v>
      </c>
      <c r="AN104" s="25">
        <f ca="1" t="shared" si="494"/>
        <v>95798.1414984864</v>
      </c>
      <c r="AO104" s="25">
        <f ca="1">C104/'Ejercicio 3 - TIR'!$D$7</f>
        <v>14034.1353939555</v>
      </c>
      <c r="AP104" s="25">
        <f ca="1" t="shared" si="495"/>
        <v>24850.9244025069</v>
      </c>
      <c r="AQ104" s="25">
        <f ca="1" t="shared" si="496"/>
        <v>29324.7827329048</v>
      </c>
      <c r="AR104" s="25">
        <f ca="1" t="shared" si="497"/>
        <v>47319.2024052239</v>
      </c>
      <c r="AS104" s="25">
        <f ca="1" t="shared" si="498"/>
        <v>56859.862029049</v>
      </c>
      <c r="AT104" s="25">
        <f ca="1" t="shared" si="499"/>
        <v>81764.0061045309</v>
      </c>
      <c r="AU104" s="25">
        <f ca="1">AP104*'Ejercicio 3 - TIR'!$D$5</f>
        <v>12425.4622012535</v>
      </c>
      <c r="AV104" s="25">
        <f ca="1">AQ104*'Ejercicio 3 - TIR'!$D$5</f>
        <v>14662.3913664524</v>
      </c>
      <c r="AW104" s="25">
        <f ca="1">AR104*'Ejercicio 3 - TIR'!$D$5</f>
        <v>23659.6012026119</v>
      </c>
      <c r="AX104" s="25">
        <f ca="1">AS104*'Ejercicio 3 - TIR'!$D$5</f>
        <v>28429.9310145245</v>
      </c>
      <c r="AY104" s="25">
        <f ca="1">AT104*'Ejercicio 3 - TIR'!$D$5</f>
        <v>40882.0030522655</v>
      </c>
      <c r="AZ104" s="25">
        <f ca="1" t="shared" ref="AZ104:BD104" si="774">AJ104-AU104-AE104</f>
        <v>21128.5056199735</v>
      </c>
      <c r="BA104" s="25">
        <f ca="1" t="shared" si="774"/>
        <v>22624.8668951733</v>
      </c>
      <c r="BB104" s="25">
        <f ca="1" t="shared" si="774"/>
        <v>30429.553167871</v>
      </c>
      <c r="BC104" s="25">
        <f ca="1" t="shared" si="774"/>
        <v>33758.4814190781</v>
      </c>
      <c r="BD104" s="25">
        <f ca="1" t="shared" si="774"/>
        <v>43893.6338568955</v>
      </c>
      <c r="BE104" s="25">
        <f ca="1" t="shared" ref="BE104:BI104" si="775">AZ104/Z104</f>
        <v>18174.9581931618</v>
      </c>
      <c r="BF104" s="25">
        <f ca="1" t="shared" si="775"/>
        <v>17088.3217682983</v>
      </c>
      <c r="BG104" s="25">
        <f ca="1" t="shared" si="775"/>
        <v>19210.0983199046</v>
      </c>
      <c r="BH104" s="25">
        <f ca="1" t="shared" si="775"/>
        <v>17783.0298324644</v>
      </c>
      <c r="BI104" s="25">
        <f ca="1" t="shared" si="775"/>
        <v>18261.7361142528</v>
      </c>
      <c r="BJ104" s="25">
        <f ca="1" t="shared" si="502"/>
        <v>78850.621475595</v>
      </c>
      <c r="BK104" s="25">
        <f ca="1" t="shared" si="503"/>
        <v>33732.2364438067</v>
      </c>
      <c r="BL104" s="25">
        <f ca="1" t="shared" si="504"/>
        <v>112582.857919402</v>
      </c>
      <c r="BM104" s="25">
        <f ca="1">BK104*'Ejercicio 3 - TIR'!$D$5</f>
        <v>16866.1182219034</v>
      </c>
      <c r="BN104" s="25">
        <f ca="1" t="shared" si="505"/>
        <v>95716.7396974984</v>
      </c>
      <c r="BO104" s="25">
        <f ca="1" t="shared" si="506"/>
        <v>39822.4910649029</v>
      </c>
      <c r="BP104" s="25">
        <f ca="1" t="shared" si="507"/>
        <v>-102976.100337702</v>
      </c>
      <c r="BQ104" s="25">
        <f ca="1" t="shared" ref="BQ104:BT104" si="776">BE104</f>
        <v>18174.9581931618</v>
      </c>
      <c r="BR104" s="25">
        <f ca="1" t="shared" si="776"/>
        <v>17088.3217682983</v>
      </c>
      <c r="BS104" s="25">
        <f ca="1" t="shared" si="776"/>
        <v>19210.0983199046</v>
      </c>
      <c r="BT104" s="25">
        <f ca="1" t="shared" si="776"/>
        <v>17783.0298324644</v>
      </c>
      <c r="BU104" s="25">
        <f ca="1" t="shared" si="509"/>
        <v>58084.2271791556</v>
      </c>
      <c r="BV104" s="27">
        <f ca="1" t="shared" si="510"/>
        <v>6.87879207171331</v>
      </c>
    </row>
    <row r="105" ht="15" customHeight="1" spans="1:74">
      <c r="A105" s="23">
        <v>104</v>
      </c>
      <c r="B105" s="24">
        <f ca="1" t="shared" ref="B105:F105" si="777">RAND()</f>
        <v>0.558104285456236</v>
      </c>
      <c r="C105" s="25">
        <f ca="1">IF(B105&lt;=('Ejercicio 3 - TIR'!$D$13-'Ejercicio 3 - TIR'!$C$13)/('Ejercicio 3 - TIR'!$E$13-'Ejercicio 3 - TIR'!$C$13),'Ejercicio 3 - TIR'!$C$13+SQRT(('Ejercicio 3 - TIR'!$E$13-'Ejercicio 3 - TIR'!$C$13)*('Ejercicio 3 - TIR'!$D$13-'Ejercicio 3 - TIR'!$C$13)*B105),'Ejercicio 3 - TIR'!$E$13-SQRT(('Ejercicio 3 - TIR'!$E$13-'Ejercicio 3 - TIR'!$C$13)*('Ejercicio 3 - TIR'!$E$13-'Ejercicio 3 - TIR'!$D$13)*(1-B105)))</f>
        <v>76972.3023848992</v>
      </c>
      <c r="D105" s="24">
        <f ca="1" t="shared" si="777"/>
        <v>0.333547685582857</v>
      </c>
      <c r="E105" s="25">
        <f ca="1">IF(D105&lt;=('Ejercicio 3 - TIR'!$D$14-'Ejercicio 3 - TIR'!$C$14)/('Ejercicio 3 - TIR'!$E$14-'Ejercicio 3 - TIR'!$C$14),'Ejercicio 3 - TIR'!$C$14+SQRT(('Ejercicio 3 - TIR'!$E$14-'Ejercicio 3 - TIR'!$C$14)*('Ejercicio 3 - TIR'!$D$14-'Ejercicio 3 - TIR'!$C$14)*D105),'Ejercicio 3 - TIR'!$E$14-SQRT(('Ejercicio 3 - TIR'!$E$14-'Ejercicio 3 - TIR'!$C$14)*('Ejercicio 3 - TIR'!$E$14-'Ejercicio 3 - TIR'!$D$14)*(1-D105)))</f>
        <v>30001.6077711178</v>
      </c>
      <c r="F105" s="24">
        <f ca="1" t="shared" si="777"/>
        <v>0.485465365353829</v>
      </c>
      <c r="G105" s="25">
        <f ca="1">IF(F105&lt;=('Ejercicio 3 - TIR'!$D$18-'Ejercicio 3 - TIR'!$C$18)/('Ejercicio 3 - TIR'!$E$18-'Ejercicio 3 - TIR'!$C$18),'Ejercicio 3 - TIR'!$C$18+SQRT(('Ejercicio 3 - TIR'!$E$18-'Ejercicio 3 - TIR'!$C$18)*('Ejercicio 3 - TIR'!$D$18-'Ejercicio 3 - TIR'!$C$18)*F105),'Ejercicio 3 - TIR'!$E$18-SQRT(('Ejercicio 3 - TIR'!$E$18-'Ejercicio 3 - TIR'!$C$18)*('Ejercicio 3 - TIR'!$E$18-'Ejercicio 3 - TIR'!$D$18)*(1-F105)))</f>
        <v>38533.4521035203</v>
      </c>
      <c r="H105" s="24">
        <f ca="1" t="shared" ref="H105:L105" si="778">RAND()</f>
        <v>0.67661813786491</v>
      </c>
      <c r="I105" s="25">
        <f ca="1">IF(H105&lt;=('Ejercicio 3 - TIR'!$D$18-'Ejercicio 3 - TIR'!$C$18)/('Ejercicio 3 - TIR'!$E$18-'Ejercicio 3 - TIR'!$C$18),'Ejercicio 3 - TIR'!$C$18+SQRT(('Ejercicio 3 - TIR'!$E$18-'Ejercicio 3 - TIR'!$C$18)*('Ejercicio 3 - TIR'!$D$18-'Ejercicio 3 - TIR'!$C$18)*H105),'Ejercicio 3 - TIR'!$E$18-SQRT(('Ejercicio 3 - TIR'!$E$18-'Ejercicio 3 - TIR'!$C$18)*('Ejercicio 3 - TIR'!$E$18-'Ejercicio 3 - TIR'!$D$18)*(1-H105)))</f>
        <v>40075.2015614716</v>
      </c>
      <c r="J105" s="24">
        <f ca="1" t="shared" si="778"/>
        <v>0.362878923675258</v>
      </c>
      <c r="K105" s="25">
        <f ca="1">IF(J105&lt;=('Ejercicio 3 - TIR'!$D$18-'Ejercicio 3 - TIR'!$C$18)/('Ejercicio 3 - TIR'!$E$18-'Ejercicio 3 - TIR'!$C$18),'Ejercicio 3 - TIR'!$C$18+SQRT(('Ejercicio 3 - TIR'!$E$18-'Ejercicio 3 - TIR'!$C$18)*('Ejercicio 3 - TIR'!$D$18-'Ejercicio 3 - TIR'!$C$18)*J105),'Ejercicio 3 - TIR'!$E$18-SQRT(('Ejercicio 3 - TIR'!$E$18-'Ejercicio 3 - TIR'!$C$18)*('Ejercicio 3 - TIR'!$E$18-'Ejercicio 3 - TIR'!$D$18)*(1-J105)))</f>
        <v>37377.7936099683</v>
      </c>
      <c r="L105" s="24">
        <f ca="1" t="shared" si="778"/>
        <v>0.914843974854653</v>
      </c>
      <c r="M105" s="25">
        <f ca="1">IF(L105&lt;=('Ejercicio 3 - TIR'!$D$18-'Ejercicio 3 - TIR'!$C$18)/('Ejercicio 3 - TIR'!$E$18-'Ejercicio 3 - TIR'!$C$18),'Ejercicio 3 - TIR'!$C$18+SQRT(('Ejercicio 3 - TIR'!$E$18-'Ejercicio 3 - TIR'!$C$18)*('Ejercicio 3 - TIR'!$D$18-'Ejercicio 3 - TIR'!$C$18)*L105),'Ejercicio 3 - TIR'!$E$18-SQRT(('Ejercicio 3 - TIR'!$E$18-'Ejercicio 3 - TIR'!$C$18)*('Ejercicio 3 - TIR'!$E$18-'Ejercicio 3 - TIR'!$D$18)*(1-L105)))</f>
        <v>42472.8075091317</v>
      </c>
      <c r="N105" s="24">
        <f ca="1" t="shared" ref="N105:R105" si="779">RAND()</f>
        <v>0.588286639364024</v>
      </c>
      <c r="O105" s="25">
        <f ca="1">IF(N105&lt;=('Ejercicio 3 - TIR'!$D$18-'Ejercicio 3 - TIR'!$C$18)/('Ejercicio 3 - TIR'!$E$18-'Ejercicio 3 - TIR'!$C$18),'Ejercicio 3 - TIR'!$C$18+SQRT(('Ejercicio 3 - TIR'!$E$18-'Ejercicio 3 - TIR'!$C$18)*('Ejercicio 3 - TIR'!$D$18-'Ejercicio 3 - TIR'!$C$18)*N105),'Ejercicio 3 - TIR'!$E$18-SQRT(('Ejercicio 3 - TIR'!$E$18-'Ejercicio 3 - TIR'!$C$18)*('Ejercicio 3 - TIR'!$E$18-'Ejercicio 3 - TIR'!$D$18)*(1-N105)))</f>
        <v>39393.7743162482</v>
      </c>
      <c r="P105" s="24">
        <f ca="1" t="shared" si="779"/>
        <v>0.0571981985538794</v>
      </c>
      <c r="Q105" s="26">
        <f ca="1">IF(P105&lt;=('Ejercicio 3 - TIR'!$D$22-'Ejercicio 3 - TIR'!$C$22)/('Ejercicio 3 - TIR'!$E$22-'Ejercicio 3 - TIR'!$C$22),'Ejercicio 3 - TIR'!$C$22+SQRT(('Ejercicio 3 - TIR'!$E$22-'Ejercicio 3 - TIR'!$C$22)*('Ejercicio 3 - TIR'!$D$22-'Ejercicio 3 - TIR'!$C$22)*P105),'Ejercicio 3 - TIR'!$E$22-SQRT(('Ejercicio 3 - TIR'!$E$22-'Ejercicio 3 - TIR'!$C$22)*('Ejercicio 3 - TIR'!$E$22-'Ejercicio 3 - TIR'!$D$22)*(1-P105)))</f>
        <v>0.130146760931301</v>
      </c>
      <c r="R105" s="24">
        <f ca="1" t="shared" si="779"/>
        <v>0.0351007704595445</v>
      </c>
      <c r="S105" s="26">
        <f ca="1">IF(R105&lt;=('Ejercicio 3 - TIR'!$D$23-'Ejercicio 3 - TIR'!$C$23)/('Ejercicio 3 - TIR'!$E$23-'Ejercicio 3 - TIR'!$C$23),'Ejercicio 3 - TIR'!$C$23+SQRT(('Ejercicio 3 - TIR'!$E$23-'Ejercicio 3 - TIR'!$C$23)*('Ejercicio 3 - TIR'!$D$23-'Ejercicio 3 - TIR'!$C$23)*R105),'Ejercicio 3 - TIR'!$E$23-SQRT(('Ejercicio 3 - TIR'!$E$23-'Ejercicio 3 - TIR'!$C$23)*('Ejercicio 3 - TIR'!$E$23-'Ejercicio 3 - TIR'!$D$23)*(1-R105)))</f>
        <v>0.127948672016581</v>
      </c>
      <c r="T105" s="24">
        <f ca="1" t="shared" ref="T105:X105" si="780">RAND()</f>
        <v>0.393871037906774</v>
      </c>
      <c r="U105" s="26">
        <f ca="1">IF(T105&lt;=('Ejercicio 3 - TIR'!$D$24-'Ejercicio 3 - TIR'!$C$24)/('Ejercicio 3 - TIR'!$E$24-'Ejercicio 3 - TIR'!$C$24),'Ejercicio 3 - TIR'!$C$24+SQRT(('Ejercicio 3 - TIR'!$E$24-'Ejercicio 3 - TIR'!$C$24)*('Ejercicio 3 - TIR'!$D$24-'Ejercicio 3 - TIR'!$C$24)*T105),'Ejercicio 3 - TIR'!$E$24-SQRT(('Ejercicio 3 - TIR'!$E$24-'Ejercicio 3 - TIR'!$C$24)*('Ejercicio 3 - TIR'!$E$24-'Ejercicio 3 - TIR'!$D$24)*(1-T105)))</f>
        <v>0.17875985360888</v>
      </c>
      <c r="V105" s="24">
        <f ca="1" t="shared" si="780"/>
        <v>0.993747998666032</v>
      </c>
      <c r="W105" s="26">
        <f ca="1">IF(V105&lt;=('Ejercicio 3 - TIR'!$D$25-'Ejercicio 3 - TIR'!$C$25)/('Ejercicio 3 - TIR'!$E$25-'Ejercicio 3 - TIR'!$C$25),'Ejercicio 3 - TIR'!$C$25+SQRT(('Ejercicio 3 - TIR'!$E$25-'Ejercicio 3 - TIR'!$C$25)*('Ejercicio 3 - TIR'!$D$25-'Ejercicio 3 - TIR'!$C$25)*V105),'Ejercicio 3 - TIR'!$E$25-SQRT(('Ejercicio 3 - TIR'!$E$25-'Ejercicio 3 - TIR'!$C$25)*('Ejercicio 3 - TIR'!$E$25-'Ejercicio 3 - TIR'!$D$25)*(1-V105)))</f>
        <v>0.245322179495867</v>
      </c>
      <c r="X105" s="24">
        <f ca="1" t="shared" si="780"/>
        <v>0.0845529005836851</v>
      </c>
      <c r="Y105" s="26">
        <f ca="1">IF(X105&lt;=('Ejercicio 3 - TIR'!$D$26-'Ejercicio 3 - TIR'!$C$26)/('Ejercicio 3 - TIR'!$E$26-'Ejercicio 3 - TIR'!$C$26),'Ejercicio 3 - TIR'!$C$26+SQRT(('Ejercicio 3 - TIR'!$E$26-'Ejercicio 3 - TIR'!$C$26)*('Ejercicio 3 - TIR'!$D$26-'Ejercicio 3 - TIR'!$C$26)*X105),'Ejercicio 3 - TIR'!$E$26-SQRT(('Ejercicio 3 - TIR'!$E$26-'Ejercicio 3 - TIR'!$C$26)*('Ejercicio 3 - TIR'!$E$26-'Ejercicio 3 - TIR'!$D$26)*(1-X105)))</f>
        <v>0.205109362381515</v>
      </c>
      <c r="Z105" s="24">
        <f ca="1" t="shared" si="480"/>
        <v>1.1301467609313</v>
      </c>
      <c r="AA105" s="24">
        <f ca="1" t="shared" si="481"/>
        <v>1.2747475381763</v>
      </c>
      <c r="AB105" s="24">
        <f ca="1" t="shared" si="482"/>
        <v>1.50262122148898</v>
      </c>
      <c r="AC105" s="24">
        <f ca="1" t="shared" si="483"/>
        <v>1.8712475345014</v>
      </c>
      <c r="AD105" s="24">
        <f ca="1" t="shared" si="484"/>
        <v>2.25505792316096</v>
      </c>
      <c r="AE105" s="23">
        <f ca="1" t="shared" si="485"/>
        <v>3904.61207414234</v>
      </c>
      <c r="AF105" s="23">
        <f ca="1" t="shared" si="486"/>
        <v>4404.20200376877</v>
      </c>
      <c r="AG105" s="23">
        <f ca="1" t="shared" si="487"/>
        <v>5191.49650922641</v>
      </c>
      <c r="AH105" s="23">
        <f ca="1" t="shared" si="488"/>
        <v>6465.08574771501</v>
      </c>
      <c r="AI105" s="23">
        <f ca="1" t="shared" si="489"/>
        <v>7791.13536317066</v>
      </c>
      <c r="AJ105" s="25">
        <f ca="1" t="shared" si="490"/>
        <v>43548.4560822949</v>
      </c>
      <c r="AK105" s="25">
        <f ca="1" t="shared" si="491"/>
        <v>51085.764532405</v>
      </c>
      <c r="AL105" s="25">
        <f ca="1" t="shared" si="492"/>
        <v>56164.6658907735</v>
      </c>
      <c r="AM105" s="25">
        <f ca="1" t="shared" si="493"/>
        <v>79477.1363348151</v>
      </c>
      <c r="AN105" s="25">
        <f ca="1" t="shared" si="494"/>
        <v>88835.2428950701</v>
      </c>
      <c r="AO105" s="25">
        <f ca="1">C105/'Ejercicio 3 - TIR'!$D$7</f>
        <v>15394.4604769798</v>
      </c>
      <c r="AP105" s="25">
        <f ca="1" t="shared" si="495"/>
        <v>28153.995605315</v>
      </c>
      <c r="AQ105" s="25">
        <f ca="1" t="shared" si="496"/>
        <v>35691.3040554252</v>
      </c>
      <c r="AR105" s="25">
        <f ca="1" t="shared" si="497"/>
        <v>40770.2054137936</v>
      </c>
      <c r="AS105" s="25">
        <f ca="1" t="shared" si="498"/>
        <v>64082.6758578353</v>
      </c>
      <c r="AT105" s="25">
        <f ca="1" t="shared" si="499"/>
        <v>73440.7824180903</v>
      </c>
      <c r="AU105" s="25">
        <f ca="1">AP105*'Ejercicio 3 - TIR'!$D$5</f>
        <v>14076.9978026575</v>
      </c>
      <c r="AV105" s="25">
        <f ca="1">AQ105*'Ejercicio 3 - TIR'!$D$5</f>
        <v>17845.6520277126</v>
      </c>
      <c r="AW105" s="25">
        <f ca="1">AR105*'Ejercicio 3 - TIR'!$D$5</f>
        <v>20385.1027068968</v>
      </c>
      <c r="AX105" s="25">
        <f ca="1">AS105*'Ejercicio 3 - TIR'!$D$5</f>
        <v>32041.3379289176</v>
      </c>
      <c r="AY105" s="25">
        <f ca="1">AT105*'Ejercicio 3 - TIR'!$D$5</f>
        <v>36720.3912090451</v>
      </c>
      <c r="AZ105" s="25">
        <f ca="1" t="shared" ref="AZ105:BD105" si="781">AJ105-AU105-AE105</f>
        <v>25566.846205495</v>
      </c>
      <c r="BA105" s="25">
        <f ca="1" t="shared" si="781"/>
        <v>28835.9105009237</v>
      </c>
      <c r="BB105" s="25">
        <f ca="1" t="shared" si="781"/>
        <v>30588.0666746503</v>
      </c>
      <c r="BC105" s="25">
        <f ca="1" t="shared" si="781"/>
        <v>40970.7126581825</v>
      </c>
      <c r="BD105" s="25">
        <f ca="1" t="shared" si="781"/>
        <v>44323.7163228543</v>
      </c>
      <c r="BE105" s="25">
        <f ca="1" t="shared" ref="BE105:BI105" si="782">AZ105/Z105</f>
        <v>22622.5894630062</v>
      </c>
      <c r="BF105" s="25">
        <f ca="1" t="shared" si="782"/>
        <v>22620.8795368041</v>
      </c>
      <c r="BG105" s="25">
        <f ca="1" t="shared" si="782"/>
        <v>20356.4719020406</v>
      </c>
      <c r="BH105" s="25">
        <f ca="1" t="shared" si="782"/>
        <v>21894.8652718462</v>
      </c>
      <c r="BI105" s="25">
        <f ca="1" t="shared" si="782"/>
        <v>19655.2451569514</v>
      </c>
      <c r="BJ105" s="25">
        <f ca="1" t="shared" si="502"/>
        <v>67655.3633118267</v>
      </c>
      <c r="BK105" s="25">
        <f ca="1" t="shared" si="503"/>
        <v>34715.4000714017</v>
      </c>
      <c r="BL105" s="25">
        <f ca="1" t="shared" si="504"/>
        <v>102370.763383228</v>
      </c>
      <c r="BM105" s="25">
        <f ca="1">BK105*'Ejercicio 3 - TIR'!$D$5</f>
        <v>17357.7000357008</v>
      </c>
      <c r="BN105" s="25">
        <f ca="1" t="shared" si="505"/>
        <v>85013.0633475275</v>
      </c>
      <c r="BO105" s="25">
        <f ca="1" t="shared" si="506"/>
        <v>37698.8380096078</v>
      </c>
      <c r="BP105" s="25">
        <f ca="1" t="shared" si="507"/>
        <v>-106973.910156017</v>
      </c>
      <c r="BQ105" s="25">
        <f ca="1" t="shared" ref="BQ105:BT105" si="783">BE105</f>
        <v>22622.5894630062</v>
      </c>
      <c r="BR105" s="25">
        <f ca="1" t="shared" si="783"/>
        <v>22620.8795368041</v>
      </c>
      <c r="BS105" s="25">
        <f ca="1" t="shared" si="783"/>
        <v>20356.4719020406</v>
      </c>
      <c r="BT105" s="25">
        <f ca="1" t="shared" si="783"/>
        <v>21894.8652718462</v>
      </c>
      <c r="BU105" s="25">
        <f ca="1" t="shared" si="509"/>
        <v>57354.0831665591</v>
      </c>
      <c r="BV105" s="27">
        <f ca="1" t="shared" si="510"/>
        <v>9.41176984071874</v>
      </c>
    </row>
    <row r="106" ht="15" customHeight="1" spans="1:74">
      <c r="A106" s="23">
        <v>105</v>
      </c>
      <c r="B106" s="24">
        <f ca="1" t="shared" ref="B106:F106" si="784">RAND()</f>
        <v>0.799691883695131</v>
      </c>
      <c r="C106" s="25">
        <f ca="1">IF(B106&lt;=('Ejercicio 3 - TIR'!$D$13-'Ejercicio 3 - TIR'!$C$13)/('Ejercicio 3 - TIR'!$E$13-'Ejercicio 3 - TIR'!$C$13),'Ejercicio 3 - TIR'!$C$13+SQRT(('Ejercicio 3 - TIR'!$E$13-'Ejercicio 3 - TIR'!$C$13)*('Ejercicio 3 - TIR'!$D$13-'Ejercicio 3 - TIR'!$C$13)*B106),'Ejercicio 3 - TIR'!$E$13-SQRT(('Ejercicio 3 - TIR'!$E$13-'Ejercicio 3 - TIR'!$C$13)*('Ejercicio 3 - TIR'!$E$13-'Ejercicio 3 - TIR'!$D$13)*(1-B106)))</f>
        <v>84496.1379145117</v>
      </c>
      <c r="D106" s="24">
        <f ca="1" t="shared" si="784"/>
        <v>0.310054501408679</v>
      </c>
      <c r="E106" s="25">
        <f ca="1">IF(D106&lt;=('Ejercicio 3 - TIR'!$D$14-'Ejercicio 3 - TIR'!$C$14)/('Ejercicio 3 - TIR'!$E$14-'Ejercicio 3 - TIR'!$C$14),'Ejercicio 3 - TIR'!$C$14+SQRT(('Ejercicio 3 - TIR'!$E$14-'Ejercicio 3 - TIR'!$C$14)*('Ejercicio 3 - TIR'!$D$14-'Ejercicio 3 - TIR'!$C$14)*D106),'Ejercicio 3 - TIR'!$E$14-SQRT(('Ejercicio 3 - TIR'!$E$14-'Ejercicio 3 - TIR'!$C$14)*('Ejercicio 3 - TIR'!$E$14-'Ejercicio 3 - TIR'!$D$14)*(1-D106)))</f>
        <v>29822.2492268288</v>
      </c>
      <c r="F106" s="24">
        <f ca="1" t="shared" si="784"/>
        <v>0.0472770942766552</v>
      </c>
      <c r="G106" s="25">
        <f ca="1">IF(F106&lt;=('Ejercicio 3 - TIR'!$D$18-'Ejercicio 3 - TIR'!$C$18)/('Ejercicio 3 - TIR'!$E$18-'Ejercicio 3 - TIR'!$C$18),'Ejercicio 3 - TIR'!$C$18+SQRT(('Ejercicio 3 - TIR'!$E$18-'Ejercicio 3 - TIR'!$C$18)*('Ejercicio 3 - TIR'!$D$18-'Ejercicio 3 - TIR'!$C$18)*F106),'Ejercicio 3 - TIR'!$E$18-SQRT(('Ejercicio 3 - TIR'!$E$18-'Ejercicio 3 - TIR'!$C$18)*('Ejercicio 3 - TIR'!$E$18-'Ejercicio 3 - TIR'!$D$18)*(1-F106)))</f>
        <v>32662.9990877765</v>
      </c>
      <c r="H106" s="24">
        <f ca="1" t="shared" ref="H106:L106" si="785">RAND()</f>
        <v>0.335287592799073</v>
      </c>
      <c r="I106" s="25">
        <f ca="1">IF(H106&lt;=('Ejercicio 3 - TIR'!$D$18-'Ejercicio 3 - TIR'!$C$18)/('Ejercicio 3 - TIR'!$E$18-'Ejercicio 3 - TIR'!$C$18),'Ejercicio 3 - TIR'!$C$18+SQRT(('Ejercicio 3 - TIR'!$E$18-'Ejercicio 3 - TIR'!$C$18)*('Ejercicio 3 - TIR'!$D$18-'Ejercicio 3 - TIR'!$C$18)*H106),'Ejercicio 3 - TIR'!$E$18-SQRT(('Ejercicio 3 - TIR'!$E$18-'Ejercicio 3 - TIR'!$C$18)*('Ejercicio 3 - TIR'!$E$18-'Ejercicio 3 - TIR'!$D$18)*(1-H106)))</f>
        <v>37091.7655714117</v>
      </c>
      <c r="J106" s="24">
        <f ca="1" t="shared" si="785"/>
        <v>0.262432653701227</v>
      </c>
      <c r="K106" s="25">
        <f ca="1">IF(J106&lt;=('Ejercicio 3 - TIR'!$D$18-'Ejercicio 3 - TIR'!$C$18)/('Ejercicio 3 - TIR'!$E$18-'Ejercicio 3 - TIR'!$C$18),'Ejercicio 3 - TIR'!$C$18+SQRT(('Ejercicio 3 - TIR'!$E$18-'Ejercicio 3 - TIR'!$C$18)*('Ejercicio 3 - TIR'!$D$18-'Ejercicio 3 - TIR'!$C$18)*J106),'Ejercicio 3 - TIR'!$E$18-SQRT(('Ejercicio 3 - TIR'!$E$18-'Ejercicio 3 - TIR'!$C$18)*('Ejercicio 3 - TIR'!$E$18-'Ejercicio 3 - TIR'!$D$18)*(1-J106)))</f>
        <v>36274.1452051402</v>
      </c>
      <c r="L106" s="24">
        <f ca="1" t="shared" si="785"/>
        <v>0.410391435450554</v>
      </c>
      <c r="M106" s="25">
        <f ca="1">IF(L106&lt;=('Ejercicio 3 - TIR'!$D$18-'Ejercicio 3 - TIR'!$C$18)/('Ejercicio 3 - TIR'!$E$18-'Ejercicio 3 - TIR'!$C$18),'Ejercicio 3 - TIR'!$C$18+SQRT(('Ejercicio 3 - TIR'!$E$18-'Ejercicio 3 - TIR'!$C$18)*('Ejercicio 3 - TIR'!$D$18-'Ejercicio 3 - TIR'!$C$18)*L106),'Ejercicio 3 - TIR'!$E$18-SQRT(('Ejercicio 3 - TIR'!$E$18-'Ejercicio 3 - TIR'!$C$18)*('Ejercicio 3 - TIR'!$E$18-'Ejercicio 3 - TIR'!$D$18)*(1-L106)))</f>
        <v>37845.9362295129</v>
      </c>
      <c r="N106" s="24">
        <f ca="1" t="shared" ref="N106:R106" si="786">RAND()</f>
        <v>0.667633993922974</v>
      </c>
      <c r="O106" s="25">
        <f ca="1">IF(N106&lt;=('Ejercicio 3 - TIR'!$D$18-'Ejercicio 3 - TIR'!$C$18)/('Ejercicio 3 - TIR'!$E$18-'Ejercicio 3 - TIR'!$C$18),'Ejercicio 3 - TIR'!$C$18+SQRT(('Ejercicio 3 - TIR'!$E$18-'Ejercicio 3 - TIR'!$C$18)*('Ejercicio 3 - TIR'!$D$18-'Ejercicio 3 - TIR'!$C$18)*N106),'Ejercicio 3 - TIR'!$E$18-SQRT(('Ejercicio 3 - TIR'!$E$18-'Ejercicio 3 - TIR'!$C$18)*('Ejercicio 3 - TIR'!$E$18-'Ejercicio 3 - TIR'!$D$18)*(1-N106)))</f>
        <v>40007.2602255098</v>
      </c>
      <c r="P106" s="24">
        <f ca="1" t="shared" si="786"/>
        <v>0.273982956524171</v>
      </c>
      <c r="Q106" s="26">
        <f ca="1">IF(P106&lt;=('Ejercicio 3 - TIR'!$D$22-'Ejercicio 3 - TIR'!$C$22)/('Ejercicio 3 - TIR'!$E$22-'Ejercicio 3 - TIR'!$C$22),'Ejercicio 3 - TIR'!$C$22+SQRT(('Ejercicio 3 - TIR'!$E$22-'Ejercicio 3 - TIR'!$C$22)*('Ejercicio 3 - TIR'!$D$22-'Ejercicio 3 - TIR'!$C$22)*P106),'Ejercicio 3 - TIR'!$E$22-SQRT(('Ejercicio 3 - TIR'!$E$22-'Ejercicio 3 - TIR'!$C$22)*('Ejercicio 3 - TIR'!$E$22-'Ejercicio 3 - TIR'!$D$22)*(1-P106)))</f>
        <v>0.14220741591774</v>
      </c>
      <c r="R106" s="24">
        <f ca="1" t="shared" si="786"/>
        <v>0.0995237785221861</v>
      </c>
      <c r="S106" s="26">
        <f ca="1">IF(R106&lt;=('Ejercicio 3 - TIR'!$D$23-'Ejercicio 3 - TIR'!$C$23)/('Ejercicio 3 - TIR'!$E$23-'Ejercicio 3 - TIR'!$C$23),'Ejercicio 3 - TIR'!$C$23+SQRT(('Ejercicio 3 - TIR'!$E$23-'Ejercicio 3 - TIR'!$C$23)*('Ejercicio 3 - TIR'!$D$23-'Ejercicio 3 - TIR'!$C$23)*R106),'Ejercicio 3 - TIR'!$E$23-SQRT(('Ejercicio 3 - TIR'!$E$23-'Ejercicio 3 - TIR'!$C$23)*('Ejercicio 3 - TIR'!$E$23-'Ejercicio 3 - TIR'!$D$23)*(1-R106)))</f>
        <v>0.133384423832946</v>
      </c>
      <c r="T106" s="24">
        <f ca="1" t="shared" ref="T106:X106" si="787">RAND()</f>
        <v>0.979333147817928</v>
      </c>
      <c r="U106" s="26">
        <f ca="1">IF(T106&lt;=('Ejercicio 3 - TIR'!$D$24-'Ejercicio 3 - TIR'!$C$24)/('Ejercicio 3 - TIR'!$E$24-'Ejercicio 3 - TIR'!$C$24),'Ejercicio 3 - TIR'!$C$24+SQRT(('Ejercicio 3 - TIR'!$E$24-'Ejercicio 3 - TIR'!$C$24)*('Ejercicio 3 - TIR'!$D$24-'Ejercicio 3 - TIR'!$C$24)*T106),'Ejercicio 3 - TIR'!$E$24-SQRT(('Ejercicio 3 - TIR'!$E$24-'Ejercicio 3 - TIR'!$C$24)*('Ejercicio 3 - TIR'!$E$24-'Ejercicio 3 - TIR'!$D$24)*(1-T106)))</f>
        <v>0.212392951550713</v>
      </c>
      <c r="V106" s="24">
        <f ca="1" t="shared" si="787"/>
        <v>0.124092501542305</v>
      </c>
      <c r="W106" s="26">
        <f ca="1">IF(V106&lt;=('Ejercicio 3 - TIR'!$D$25-'Ejercicio 3 - TIR'!$C$25)/('Ejercicio 3 - TIR'!$E$25-'Ejercicio 3 - TIR'!$C$25),'Ejercicio 3 - TIR'!$C$25+SQRT(('Ejercicio 3 - TIR'!$E$25-'Ejercicio 3 - TIR'!$C$25)*('Ejercicio 3 - TIR'!$D$25-'Ejercicio 3 - TIR'!$C$25)*V106),'Ejercicio 3 - TIR'!$E$25-SQRT(('Ejercicio 3 - TIR'!$E$25-'Ejercicio 3 - TIR'!$C$25)*('Ejercicio 3 - TIR'!$E$25-'Ejercicio 3 - TIR'!$D$25)*(1-V106)))</f>
        <v>0.193180648776112</v>
      </c>
      <c r="X106" s="24">
        <f ca="1" t="shared" si="787"/>
        <v>0.452782191960172</v>
      </c>
      <c r="Y106" s="26">
        <f ca="1">IF(X106&lt;=('Ejercicio 3 - TIR'!$D$26-'Ejercicio 3 - TIR'!$C$26)/('Ejercicio 3 - TIR'!$E$26-'Ejercicio 3 - TIR'!$C$26),'Ejercicio 3 - TIR'!$C$26+SQRT(('Ejercicio 3 - TIR'!$E$26-'Ejercicio 3 - TIR'!$C$26)*('Ejercicio 3 - TIR'!$D$26-'Ejercicio 3 - TIR'!$C$26)*X106),'Ejercicio 3 - TIR'!$E$26-SQRT(('Ejercicio 3 - TIR'!$E$26-'Ejercicio 3 - TIR'!$C$26)*('Ejercicio 3 - TIR'!$E$26-'Ejercicio 3 - TIR'!$D$26)*(1-X106)))</f>
        <v>0.225640307548561</v>
      </c>
      <c r="Z106" s="24">
        <f ca="1" t="shared" si="480"/>
        <v>1.14220741591774</v>
      </c>
      <c r="AA106" s="24">
        <f ca="1" t="shared" si="481"/>
        <v>1.29456009398765</v>
      </c>
      <c r="AB106" s="24">
        <f ca="1" t="shared" si="482"/>
        <v>1.56951553330945</v>
      </c>
      <c r="AC106" s="24">
        <f ca="1" t="shared" si="483"/>
        <v>1.87271556229836</v>
      </c>
      <c r="AD106" s="24">
        <f ca="1" t="shared" si="484"/>
        <v>2.29527567772633</v>
      </c>
      <c r="AE106" s="23">
        <f ca="1" t="shared" si="485"/>
        <v>4240.94499940215</v>
      </c>
      <c r="AF106" s="23">
        <f ca="1" t="shared" si="486"/>
        <v>4806.62100465462</v>
      </c>
      <c r="AG106" s="23">
        <f ca="1" t="shared" si="487"/>
        <v>5827.51342681887</v>
      </c>
      <c r="AH106" s="23">
        <f ca="1" t="shared" si="488"/>
        <v>6953.27625136324</v>
      </c>
      <c r="AI106" s="23">
        <f ca="1" t="shared" si="489"/>
        <v>8522.21564319095</v>
      </c>
      <c r="AJ106" s="25">
        <f ca="1" t="shared" si="490"/>
        <v>37307.9197841727</v>
      </c>
      <c r="AK106" s="25">
        <f ca="1" t="shared" si="491"/>
        <v>48017.5195242945</v>
      </c>
      <c r="AL106" s="25">
        <f ca="1" t="shared" si="492"/>
        <v>56932.8343569901</v>
      </c>
      <c r="AM106" s="25">
        <f ca="1" t="shared" si="493"/>
        <v>70874.67374676</v>
      </c>
      <c r="AN106" s="25">
        <f ca="1" t="shared" si="494"/>
        <v>91827.6913280806</v>
      </c>
      <c r="AO106" s="25">
        <f ca="1">C106/'Ejercicio 3 - TIR'!$D$7</f>
        <v>16899.2275829023</v>
      </c>
      <c r="AP106" s="25">
        <f ca="1" t="shared" si="495"/>
        <v>20408.6922012703</v>
      </c>
      <c r="AQ106" s="25">
        <f ca="1" t="shared" si="496"/>
        <v>31118.2919413922</v>
      </c>
      <c r="AR106" s="25">
        <f ca="1" t="shared" si="497"/>
        <v>40033.6067740878</v>
      </c>
      <c r="AS106" s="25">
        <f ca="1" t="shared" si="498"/>
        <v>53975.4461638576</v>
      </c>
      <c r="AT106" s="25">
        <f ca="1" t="shared" si="499"/>
        <v>74928.4637451783</v>
      </c>
      <c r="AU106" s="25">
        <f ca="1">AP106*'Ejercicio 3 - TIR'!$D$5</f>
        <v>10204.3461006352</v>
      </c>
      <c r="AV106" s="25">
        <f ca="1">AQ106*'Ejercicio 3 - TIR'!$D$5</f>
        <v>15559.1459706961</v>
      </c>
      <c r="AW106" s="25">
        <f ca="1">AR106*'Ejercicio 3 - TIR'!$D$5</f>
        <v>20016.8033870439</v>
      </c>
      <c r="AX106" s="25">
        <f ca="1">AS106*'Ejercicio 3 - TIR'!$D$5</f>
        <v>26987.7230819288</v>
      </c>
      <c r="AY106" s="25">
        <f ca="1">AT106*'Ejercicio 3 - TIR'!$D$5</f>
        <v>37464.2318725892</v>
      </c>
      <c r="AZ106" s="25">
        <f ca="1" t="shared" ref="AZ106:BD106" si="788">AJ106-AU106-AE106</f>
        <v>22862.6286841353</v>
      </c>
      <c r="BA106" s="25">
        <f ca="1" t="shared" si="788"/>
        <v>27651.7525489438</v>
      </c>
      <c r="BB106" s="25">
        <f ca="1" t="shared" si="788"/>
        <v>31088.5175431274</v>
      </c>
      <c r="BC106" s="25">
        <f ca="1" t="shared" si="788"/>
        <v>36933.6744134679</v>
      </c>
      <c r="BD106" s="25">
        <f ca="1" t="shared" si="788"/>
        <v>45841.2438123005</v>
      </c>
      <c r="BE106" s="25">
        <f ca="1" t="shared" ref="BE106:BI106" si="789">AZ106/Z106</f>
        <v>20016.1795182933</v>
      </c>
      <c r="BF106" s="25">
        <f ca="1" t="shared" si="789"/>
        <v>21359.9605590868</v>
      </c>
      <c r="BG106" s="25">
        <f ca="1" t="shared" si="789"/>
        <v>19807.7157462562</v>
      </c>
      <c r="BH106" s="25">
        <f ca="1" t="shared" si="789"/>
        <v>19721.988302452</v>
      </c>
      <c r="BI106" s="25">
        <f ca="1" t="shared" si="789"/>
        <v>19971.9991185156</v>
      </c>
      <c r="BJ106" s="25">
        <f ca="1" t="shared" si="502"/>
        <v>68450.2833054331</v>
      </c>
      <c r="BK106" s="25">
        <f ca="1" t="shared" si="503"/>
        <v>38788.3860433977</v>
      </c>
      <c r="BL106" s="25">
        <f ca="1" t="shared" si="504"/>
        <v>107238.669348831</v>
      </c>
      <c r="BM106" s="25">
        <f ca="1">BK106*'Ejercicio 3 - TIR'!$D$5</f>
        <v>19394.1930216988</v>
      </c>
      <c r="BN106" s="25">
        <f ca="1" t="shared" si="505"/>
        <v>87844.4763271319</v>
      </c>
      <c r="BO106" s="25">
        <f ca="1" t="shared" si="506"/>
        <v>38271.86301828</v>
      </c>
      <c r="BP106" s="25">
        <f ca="1" t="shared" si="507"/>
        <v>-114318.38714134</v>
      </c>
      <c r="BQ106" s="25">
        <f ca="1" t="shared" ref="BQ106:BT106" si="790">BE106</f>
        <v>20016.1795182933</v>
      </c>
      <c r="BR106" s="25">
        <f ca="1" t="shared" si="790"/>
        <v>21359.9605590868</v>
      </c>
      <c r="BS106" s="25">
        <f ca="1" t="shared" si="790"/>
        <v>19807.7157462562</v>
      </c>
      <c r="BT106" s="25">
        <f ca="1" t="shared" si="790"/>
        <v>19721.988302452</v>
      </c>
      <c r="BU106" s="25">
        <f ca="1" t="shared" si="509"/>
        <v>58243.8621367955</v>
      </c>
      <c r="BV106" s="27">
        <f ca="1" t="shared" si="510"/>
        <v>5.82291804712329</v>
      </c>
    </row>
    <row r="107" ht="15" customHeight="1" spans="1:74">
      <c r="A107" s="23">
        <v>106</v>
      </c>
      <c r="B107" s="24">
        <f ca="1" t="shared" ref="B107:F107" si="791">RAND()</f>
        <v>0.106861709486846</v>
      </c>
      <c r="C107" s="25">
        <f ca="1">IF(B107&lt;=('Ejercicio 3 - TIR'!$D$13-'Ejercicio 3 - TIR'!$C$13)/('Ejercicio 3 - TIR'!$E$13-'Ejercicio 3 - TIR'!$C$13),'Ejercicio 3 - TIR'!$C$13+SQRT(('Ejercicio 3 - TIR'!$E$13-'Ejercicio 3 - TIR'!$C$13)*('Ejercicio 3 - TIR'!$D$13-'Ejercicio 3 - TIR'!$C$13)*B107),'Ejercicio 3 - TIR'!$E$13-SQRT(('Ejercicio 3 - TIR'!$E$13-'Ejercicio 3 - TIR'!$C$13)*('Ejercicio 3 - TIR'!$E$13-'Ejercicio 3 - TIR'!$D$13)*(1-B107)))</f>
        <v>66537.9418622942</v>
      </c>
      <c r="D107" s="24">
        <f ca="1" t="shared" si="791"/>
        <v>0.972661054666135</v>
      </c>
      <c r="E107" s="25">
        <f ca="1">IF(D107&lt;=('Ejercicio 3 - TIR'!$D$14-'Ejercicio 3 - TIR'!$C$14)/('Ejercicio 3 - TIR'!$E$14-'Ejercicio 3 - TIR'!$C$14),'Ejercicio 3 - TIR'!$C$14+SQRT(('Ejercicio 3 - TIR'!$E$14-'Ejercicio 3 - TIR'!$C$14)*('Ejercicio 3 - TIR'!$D$14-'Ejercicio 3 - TIR'!$C$14)*D107),'Ejercicio 3 - TIR'!$E$14-SQRT(('Ejercicio 3 - TIR'!$E$14-'Ejercicio 3 - TIR'!$C$14)*('Ejercicio 3 - TIR'!$E$14-'Ejercicio 3 - TIR'!$D$14)*(1-D107)))</f>
        <v>37974.9464698236</v>
      </c>
      <c r="F107" s="24">
        <f ca="1" t="shared" si="791"/>
        <v>0.173257948615413</v>
      </c>
      <c r="G107" s="25">
        <f ca="1">IF(F107&lt;=('Ejercicio 3 - TIR'!$D$18-'Ejercicio 3 - TIR'!$C$18)/('Ejercicio 3 - TIR'!$E$18-'Ejercicio 3 - TIR'!$C$18),'Ejercicio 3 - TIR'!$C$18+SQRT(('Ejercicio 3 - TIR'!$E$18-'Ejercicio 3 - TIR'!$C$18)*('Ejercicio 3 - TIR'!$D$18-'Ejercicio 3 - TIR'!$C$18)*F107),'Ejercicio 3 - TIR'!$E$18-SQRT(('Ejercicio 3 - TIR'!$E$18-'Ejercicio 3 - TIR'!$C$18)*('Ejercicio 3 - TIR'!$E$18-'Ejercicio 3 - TIR'!$D$18)*(1-F107)))</f>
        <v>35097.9105810432</v>
      </c>
      <c r="H107" s="24">
        <f ca="1" t="shared" ref="H107:L107" si="792">RAND()</f>
        <v>0.819366190606893</v>
      </c>
      <c r="I107" s="25">
        <f ca="1">IF(H107&lt;=('Ejercicio 3 - TIR'!$D$18-'Ejercicio 3 - TIR'!$C$18)/('Ejercicio 3 - TIR'!$E$18-'Ejercicio 3 - TIR'!$C$18),'Ejercicio 3 - TIR'!$C$18+SQRT(('Ejercicio 3 - TIR'!$E$18-'Ejercicio 3 - TIR'!$C$18)*('Ejercicio 3 - TIR'!$D$18-'Ejercicio 3 - TIR'!$C$18)*H107),'Ejercicio 3 - TIR'!$E$18-SQRT(('Ejercicio 3 - TIR'!$E$18-'Ejercicio 3 - TIR'!$C$18)*('Ejercicio 3 - TIR'!$E$18-'Ejercicio 3 - TIR'!$D$18)*(1-H107)))</f>
        <v>41319.3022802079</v>
      </c>
      <c r="J107" s="24">
        <f ca="1" t="shared" si="792"/>
        <v>0.832002006347773</v>
      </c>
      <c r="K107" s="25">
        <f ca="1">IF(J107&lt;=('Ejercicio 3 - TIR'!$D$18-'Ejercicio 3 - TIR'!$C$18)/('Ejercicio 3 - TIR'!$E$18-'Ejercicio 3 - TIR'!$C$18),'Ejercicio 3 - TIR'!$C$18+SQRT(('Ejercicio 3 - TIR'!$E$18-'Ejercicio 3 - TIR'!$C$18)*('Ejercicio 3 - TIR'!$D$18-'Ejercicio 3 - TIR'!$C$18)*J107),'Ejercicio 3 - TIR'!$E$18-SQRT(('Ejercicio 3 - TIR'!$E$18-'Ejercicio 3 - TIR'!$C$18)*('Ejercicio 3 - TIR'!$E$18-'Ejercicio 3 - TIR'!$D$18)*(1-J107)))</f>
        <v>41450.3733261205</v>
      </c>
      <c r="L107" s="24">
        <f ca="1" t="shared" si="792"/>
        <v>0.783193553719682</v>
      </c>
      <c r="M107" s="25">
        <f ca="1">IF(L107&lt;=('Ejercicio 3 - TIR'!$D$18-'Ejercicio 3 - TIR'!$C$18)/('Ejercicio 3 - TIR'!$E$18-'Ejercicio 3 - TIR'!$C$18),'Ejercicio 3 - TIR'!$C$18+SQRT(('Ejercicio 3 - TIR'!$E$18-'Ejercicio 3 - TIR'!$C$18)*('Ejercicio 3 - TIR'!$D$18-'Ejercicio 3 - TIR'!$C$18)*L107),'Ejercicio 3 - TIR'!$E$18-SQRT(('Ejercicio 3 - TIR'!$E$18-'Ejercicio 3 - TIR'!$C$18)*('Ejercicio 3 - TIR'!$E$18-'Ejercicio 3 - TIR'!$D$18)*(1-L107)))</f>
        <v>40967.5710209572</v>
      </c>
      <c r="N107" s="24">
        <f ca="1" t="shared" ref="N107:R107" si="793">RAND()</f>
        <v>0.0527096833876703</v>
      </c>
      <c r="O107" s="25">
        <f ca="1">IF(N107&lt;=('Ejercicio 3 - TIR'!$D$18-'Ejercicio 3 - TIR'!$C$18)/('Ejercicio 3 - TIR'!$E$18-'Ejercicio 3 - TIR'!$C$18),'Ejercicio 3 - TIR'!$C$18+SQRT(('Ejercicio 3 - TIR'!$E$18-'Ejercicio 3 - TIR'!$C$18)*('Ejercicio 3 - TIR'!$D$18-'Ejercicio 3 - TIR'!$C$18)*N107),'Ejercicio 3 - TIR'!$E$18-SQRT(('Ejercicio 3 - TIR'!$E$18-'Ejercicio 3 - TIR'!$C$18)*('Ejercicio 3 - TIR'!$E$18-'Ejercicio 3 - TIR'!$D$18)*(1-N107)))</f>
        <v>32811.8414799114</v>
      </c>
      <c r="P107" s="24">
        <f ca="1" t="shared" si="793"/>
        <v>0.671139132161279</v>
      </c>
      <c r="Q107" s="26">
        <f ca="1">IF(P107&lt;=('Ejercicio 3 - TIR'!$D$22-'Ejercicio 3 - TIR'!$C$22)/('Ejercicio 3 - TIR'!$E$22-'Ejercicio 3 - TIR'!$C$22),'Ejercicio 3 - TIR'!$C$22+SQRT(('Ejercicio 3 - TIR'!$E$22-'Ejercicio 3 - TIR'!$C$22)*('Ejercicio 3 - TIR'!$D$22-'Ejercicio 3 - TIR'!$C$22)*P107),'Ejercicio 3 - TIR'!$E$22-SQRT(('Ejercicio 3 - TIR'!$E$22-'Ejercicio 3 - TIR'!$C$22)*('Ejercicio 3 - TIR'!$E$22-'Ejercicio 3 - TIR'!$D$22)*(1-P107)))</f>
        <v>0.155669986393146</v>
      </c>
      <c r="R107" s="24">
        <f ca="1" t="shared" si="793"/>
        <v>0.435914057017503</v>
      </c>
      <c r="S107" s="26">
        <f ca="1">IF(R107&lt;=('Ejercicio 3 - TIR'!$D$23-'Ejercicio 3 - TIR'!$C$23)/('Ejercicio 3 - TIR'!$E$23-'Ejercicio 3 - TIR'!$C$23),'Ejercicio 3 - TIR'!$C$23+SQRT(('Ejercicio 3 - TIR'!$E$23-'Ejercicio 3 - TIR'!$C$23)*('Ejercicio 3 - TIR'!$D$23-'Ejercicio 3 - TIR'!$C$23)*R107),'Ejercicio 3 - TIR'!$E$23-SQRT(('Ejercicio 3 - TIR'!$E$23-'Ejercicio 3 - TIR'!$C$23)*('Ejercicio 3 - TIR'!$E$23-'Ejercicio 3 - TIR'!$D$23)*(1-R107)))</f>
        <v>0.148011520891082</v>
      </c>
      <c r="T107" s="24">
        <f ca="1" t="shared" ref="T107:X107" si="794">RAND()</f>
        <v>0.284956949932413</v>
      </c>
      <c r="U107" s="26">
        <f ca="1">IF(T107&lt;=('Ejercicio 3 - TIR'!$D$24-'Ejercicio 3 - TIR'!$C$24)/('Ejercicio 3 - TIR'!$E$24-'Ejercicio 3 - TIR'!$C$24),'Ejercicio 3 - TIR'!$C$24+SQRT(('Ejercicio 3 - TIR'!$E$24-'Ejercicio 3 - TIR'!$C$24)*('Ejercicio 3 - TIR'!$D$24-'Ejercicio 3 - TIR'!$C$24)*T107),'Ejercicio 3 - TIR'!$E$24-SQRT(('Ejercicio 3 - TIR'!$E$24-'Ejercicio 3 - TIR'!$C$24)*('Ejercicio 3 - TIR'!$E$24-'Ejercicio 3 - TIR'!$D$24)*(1-T107)))</f>
        <v>0.174462411877369</v>
      </c>
      <c r="V107" s="24">
        <f ca="1" t="shared" si="794"/>
        <v>0.185334897778651</v>
      </c>
      <c r="W107" s="26">
        <f ca="1">IF(V107&lt;=('Ejercicio 3 - TIR'!$D$25-'Ejercicio 3 - TIR'!$C$25)/('Ejercicio 3 - TIR'!$E$25-'Ejercicio 3 - TIR'!$C$25),'Ejercicio 3 - TIR'!$C$25+SQRT(('Ejercicio 3 - TIR'!$E$25-'Ejercicio 3 - TIR'!$C$25)*('Ejercicio 3 - TIR'!$D$25-'Ejercicio 3 - TIR'!$C$25)*V107),'Ejercicio 3 - TIR'!$E$25-SQRT(('Ejercicio 3 - TIR'!$E$25-'Ejercicio 3 - TIR'!$C$25)*('Ejercicio 3 - TIR'!$E$25-'Ejercicio 3 - TIR'!$D$25)*(1-V107)))</f>
        <v>0.196108037027835</v>
      </c>
      <c r="X107" s="24">
        <f ca="1" t="shared" si="794"/>
        <v>0.536508880111056</v>
      </c>
      <c r="Y107" s="26">
        <f ca="1">IF(X107&lt;=('Ejercicio 3 - TIR'!$D$26-'Ejercicio 3 - TIR'!$C$26)/('Ejercicio 3 - TIR'!$E$26-'Ejercicio 3 - TIR'!$C$26),'Ejercicio 3 - TIR'!$C$26+SQRT(('Ejercicio 3 - TIR'!$E$26-'Ejercicio 3 - TIR'!$C$26)*('Ejercicio 3 - TIR'!$D$26-'Ejercicio 3 - TIR'!$C$26)*X107),'Ejercicio 3 - TIR'!$E$26-SQRT(('Ejercicio 3 - TIR'!$E$26-'Ejercicio 3 - TIR'!$C$26)*('Ejercicio 3 - TIR'!$E$26-'Ejercicio 3 - TIR'!$D$26)*(1-X107)))</f>
        <v>0.229971487655535</v>
      </c>
      <c r="Z107" s="24">
        <f ca="1" t="shared" si="480"/>
        <v>1.15566998639315</v>
      </c>
      <c r="AA107" s="24">
        <f ca="1" t="shared" si="481"/>
        <v>1.32672245872737</v>
      </c>
      <c r="AB107" s="24">
        <f ca="1" t="shared" si="482"/>
        <v>1.55818565876882</v>
      </c>
      <c r="AC107" s="24">
        <f ca="1" t="shared" si="483"/>
        <v>1.8637583896349</v>
      </c>
      <c r="AD107" s="24">
        <f ca="1" t="shared" si="484"/>
        <v>2.29236967912972</v>
      </c>
      <c r="AE107" s="23">
        <f ca="1" t="shared" si="485"/>
        <v>5911.55940023789</v>
      </c>
      <c r="AF107" s="23">
        <f ca="1" t="shared" si="486"/>
        <v>6786.53829790508</v>
      </c>
      <c r="AG107" s="23">
        <f ca="1" t="shared" si="487"/>
        <v>7970.53413765573</v>
      </c>
      <c r="AH107" s="23">
        <f ca="1" t="shared" si="488"/>
        <v>9533.61994145475</v>
      </c>
      <c r="AI107" s="23">
        <f ca="1" t="shared" si="489"/>
        <v>11726.0807021336</v>
      </c>
      <c r="AJ107" s="25">
        <f ca="1" t="shared" si="490"/>
        <v>40561.601843622</v>
      </c>
      <c r="AK107" s="25">
        <f ca="1" t="shared" si="491"/>
        <v>54819.2463140969</v>
      </c>
      <c r="AL107" s="25">
        <f ca="1" t="shared" si="492"/>
        <v>64587.3772673746</v>
      </c>
      <c r="AM107" s="25">
        <f ca="1" t="shared" si="493"/>
        <v>76353.6541932727</v>
      </c>
      <c r="AN107" s="25">
        <f ca="1" t="shared" si="494"/>
        <v>75216.8705249599</v>
      </c>
      <c r="AO107" s="25">
        <f ca="1">C107/'Ejercicio 3 - TIR'!$D$7</f>
        <v>13307.5883724588</v>
      </c>
      <c r="AP107" s="25">
        <f ca="1" t="shared" si="495"/>
        <v>27254.0134711632</v>
      </c>
      <c r="AQ107" s="25">
        <f ca="1" t="shared" si="496"/>
        <v>41511.657941638</v>
      </c>
      <c r="AR107" s="25">
        <f ca="1" t="shared" si="497"/>
        <v>51279.7888949158</v>
      </c>
      <c r="AS107" s="25">
        <f ca="1" t="shared" si="498"/>
        <v>63046.0658208138</v>
      </c>
      <c r="AT107" s="25">
        <f ca="1" t="shared" si="499"/>
        <v>61909.2821525011</v>
      </c>
      <c r="AU107" s="25">
        <f ca="1">AP107*'Ejercicio 3 - TIR'!$D$5</f>
        <v>13627.0067355816</v>
      </c>
      <c r="AV107" s="25">
        <f ca="1">AQ107*'Ejercicio 3 - TIR'!$D$5</f>
        <v>20755.828970819</v>
      </c>
      <c r="AW107" s="25">
        <f ca="1">AR107*'Ejercicio 3 - TIR'!$D$5</f>
        <v>25639.8944474579</v>
      </c>
      <c r="AX107" s="25">
        <f ca="1">AS107*'Ejercicio 3 - TIR'!$D$5</f>
        <v>31523.0329104069</v>
      </c>
      <c r="AY107" s="25">
        <f ca="1">AT107*'Ejercicio 3 - TIR'!$D$5</f>
        <v>30954.6410762505</v>
      </c>
      <c r="AZ107" s="25">
        <f ca="1" t="shared" ref="AZ107:BD107" si="795">AJ107-AU107-AE107</f>
        <v>21023.0357078025</v>
      </c>
      <c r="BA107" s="25">
        <f ca="1" t="shared" si="795"/>
        <v>27276.8790453728</v>
      </c>
      <c r="BB107" s="25">
        <f ca="1" t="shared" si="795"/>
        <v>30976.948682261</v>
      </c>
      <c r="BC107" s="25">
        <f ca="1" t="shared" si="795"/>
        <v>35297.001341411</v>
      </c>
      <c r="BD107" s="25">
        <f ca="1" t="shared" si="795"/>
        <v>32536.1487465758</v>
      </c>
      <c r="BE107" s="25">
        <f ca="1" t="shared" ref="BE107:BI107" si="796">AZ107/Z107</f>
        <v>18191.210254941</v>
      </c>
      <c r="BF107" s="25">
        <f ca="1" t="shared" si="796"/>
        <v>20559.5969721787</v>
      </c>
      <c r="BG107" s="25">
        <f ca="1" t="shared" si="796"/>
        <v>19880.1397689265</v>
      </c>
      <c r="BH107" s="25">
        <f ca="1" t="shared" si="796"/>
        <v>18938.6143277539</v>
      </c>
      <c r="BI107" s="25">
        <f ca="1" t="shared" si="796"/>
        <v>14193.2381337934</v>
      </c>
      <c r="BJ107" s="25">
        <f ca="1" t="shared" si="502"/>
        <v>87052.615853998</v>
      </c>
      <c r="BK107" s="25">
        <f ca="1" t="shared" si="503"/>
        <v>30505.9120873639</v>
      </c>
      <c r="BL107" s="25">
        <f ca="1" t="shared" si="504"/>
        <v>117558.527941362</v>
      </c>
      <c r="BM107" s="25">
        <f ca="1">BK107*'Ejercicio 3 - TIR'!$D$5</f>
        <v>15252.9560436819</v>
      </c>
      <c r="BN107" s="25">
        <f ca="1" t="shared" si="505"/>
        <v>102305.57189768</v>
      </c>
      <c r="BO107" s="25">
        <f ca="1" t="shared" si="506"/>
        <v>44628.740656053</v>
      </c>
      <c r="BP107" s="25">
        <f ca="1" t="shared" si="507"/>
        <v>-104512.888332118</v>
      </c>
      <c r="BQ107" s="25">
        <f ca="1" t="shared" ref="BQ107:BT107" si="797">BE107</f>
        <v>18191.210254941</v>
      </c>
      <c r="BR107" s="25">
        <f ca="1" t="shared" si="797"/>
        <v>20559.5969721787</v>
      </c>
      <c r="BS107" s="25">
        <f ca="1" t="shared" si="797"/>
        <v>19880.1397689265</v>
      </c>
      <c r="BT107" s="25">
        <f ca="1" t="shared" si="797"/>
        <v>18938.6143277539</v>
      </c>
      <c r="BU107" s="25">
        <f ca="1" t="shared" si="509"/>
        <v>58821.9787898465</v>
      </c>
      <c r="BV107" s="27">
        <f ca="1" t="shared" si="510"/>
        <v>7.90674998248537</v>
      </c>
    </row>
    <row r="108" ht="15" customHeight="1" spans="1:74">
      <c r="A108" s="23">
        <v>107</v>
      </c>
      <c r="B108" s="24">
        <f ca="1" t="shared" ref="B108:F108" si="798">RAND()</f>
        <v>0.744065298782713</v>
      </c>
      <c r="C108" s="25">
        <f ca="1">IF(B108&lt;=('Ejercicio 3 - TIR'!$D$13-'Ejercicio 3 - TIR'!$C$13)/('Ejercicio 3 - TIR'!$E$13-'Ejercicio 3 - TIR'!$C$13),'Ejercicio 3 - TIR'!$C$13+SQRT(('Ejercicio 3 - TIR'!$E$13-'Ejercicio 3 - TIR'!$C$13)*('Ejercicio 3 - TIR'!$D$13-'Ejercicio 3 - TIR'!$C$13)*B108),'Ejercicio 3 - TIR'!$E$13-SQRT(('Ejercicio 3 - TIR'!$E$13-'Ejercicio 3 - TIR'!$C$13)*('Ejercicio 3 - TIR'!$E$13-'Ejercicio 3 - TIR'!$D$13)*(1-B108)))</f>
        <v>82475.1136534143</v>
      </c>
      <c r="D108" s="24">
        <f ca="1" t="shared" si="798"/>
        <v>0.976161292576616</v>
      </c>
      <c r="E108" s="25">
        <f ca="1">IF(D108&lt;=('Ejercicio 3 - TIR'!$D$14-'Ejercicio 3 - TIR'!$C$14)/('Ejercicio 3 - TIR'!$E$14-'Ejercicio 3 - TIR'!$C$14),'Ejercicio 3 - TIR'!$C$14+SQRT(('Ejercicio 3 - TIR'!$E$14-'Ejercicio 3 - TIR'!$C$14)*('Ejercicio 3 - TIR'!$D$14-'Ejercicio 3 - TIR'!$C$14)*D108),'Ejercicio 3 - TIR'!$E$14-SQRT(('Ejercicio 3 - TIR'!$E$14-'Ejercicio 3 - TIR'!$C$14)*('Ejercicio 3 - TIR'!$E$14-'Ejercicio 3 - TIR'!$D$14)*(1-D108)))</f>
        <v>38109.0198008685</v>
      </c>
      <c r="F108" s="24">
        <f ca="1" t="shared" si="798"/>
        <v>0.368359050460752</v>
      </c>
      <c r="G108" s="25">
        <f ca="1">IF(F108&lt;=('Ejercicio 3 - TIR'!$D$18-'Ejercicio 3 - TIR'!$C$18)/('Ejercicio 3 - TIR'!$E$18-'Ejercicio 3 - TIR'!$C$18),'Ejercicio 3 - TIR'!$C$18+SQRT(('Ejercicio 3 - TIR'!$E$18-'Ejercicio 3 - TIR'!$C$18)*('Ejercicio 3 - TIR'!$D$18-'Ejercicio 3 - TIR'!$C$18)*F108),'Ejercicio 3 - TIR'!$E$18-SQRT(('Ejercicio 3 - TIR'!$E$18-'Ejercicio 3 - TIR'!$C$18)*('Ejercicio 3 - TIR'!$E$18-'Ejercicio 3 - TIR'!$D$18)*(1-F108)))</f>
        <v>37433.2938573093</v>
      </c>
      <c r="H108" s="24">
        <f ca="1" t="shared" ref="H108:L108" si="799">RAND()</f>
        <v>0.0801118674855055</v>
      </c>
      <c r="I108" s="25">
        <f ca="1">IF(H108&lt;=('Ejercicio 3 - TIR'!$D$18-'Ejercicio 3 - TIR'!$C$18)/('Ejercicio 3 - TIR'!$E$18-'Ejercicio 3 - TIR'!$C$18),'Ejercicio 3 - TIR'!$C$18+SQRT(('Ejercicio 3 - TIR'!$E$18-'Ejercicio 3 - TIR'!$C$18)*('Ejercicio 3 - TIR'!$D$18-'Ejercicio 3 - TIR'!$C$18)*H108),'Ejercicio 3 - TIR'!$E$18-SQRT(('Ejercicio 3 - TIR'!$E$18-'Ejercicio 3 - TIR'!$C$18)*('Ejercicio 3 - TIR'!$E$18-'Ejercicio 3 - TIR'!$D$18)*(1-H108)))</f>
        <v>33466.5227711391</v>
      </c>
      <c r="J108" s="24">
        <f ca="1" t="shared" si="799"/>
        <v>0.523640788963193</v>
      </c>
      <c r="K108" s="25">
        <f ca="1">IF(J108&lt;=('Ejercicio 3 - TIR'!$D$18-'Ejercicio 3 - TIR'!$C$18)/('Ejercicio 3 - TIR'!$E$18-'Ejercicio 3 - TIR'!$C$18),'Ejercicio 3 - TIR'!$C$18+SQRT(('Ejercicio 3 - TIR'!$E$18-'Ejercicio 3 - TIR'!$C$18)*('Ejercicio 3 - TIR'!$D$18-'Ejercicio 3 - TIR'!$C$18)*J108),'Ejercicio 3 - TIR'!$E$18-SQRT(('Ejercicio 3 - TIR'!$E$18-'Ejercicio 3 - TIR'!$C$18)*('Ejercicio 3 - TIR'!$E$18-'Ejercicio 3 - TIR'!$D$18)*(1-J108)))</f>
        <v>38862.6247999382</v>
      </c>
      <c r="L108" s="24">
        <f ca="1" t="shared" si="799"/>
        <v>0.318436635905695</v>
      </c>
      <c r="M108" s="25">
        <f ca="1">IF(L108&lt;=('Ejercicio 3 - TIR'!$D$18-'Ejercicio 3 - TIR'!$C$18)/('Ejercicio 3 - TIR'!$E$18-'Ejercicio 3 - TIR'!$C$18),'Ejercicio 3 - TIR'!$C$18+SQRT(('Ejercicio 3 - TIR'!$E$18-'Ejercicio 3 - TIR'!$C$18)*('Ejercicio 3 - TIR'!$D$18-'Ejercicio 3 - TIR'!$C$18)*L108),'Ejercicio 3 - TIR'!$E$18-SQRT(('Ejercicio 3 - TIR'!$E$18-'Ejercicio 3 - TIR'!$C$18)*('Ejercicio 3 - TIR'!$E$18-'Ejercicio 3 - TIR'!$D$18)*(1-L108)))</f>
        <v>36911.2585963668</v>
      </c>
      <c r="N108" s="24">
        <f ca="1" t="shared" ref="N108:R108" si="800">RAND()</f>
        <v>0.328593040822004</v>
      </c>
      <c r="O108" s="25">
        <f ca="1">IF(N108&lt;=('Ejercicio 3 - TIR'!$D$18-'Ejercicio 3 - TIR'!$C$18)/('Ejercicio 3 - TIR'!$E$18-'Ejercicio 3 - TIR'!$C$18),'Ejercicio 3 - TIR'!$C$18+SQRT(('Ejercicio 3 - TIR'!$E$18-'Ejercicio 3 - TIR'!$C$18)*('Ejercicio 3 - TIR'!$D$18-'Ejercicio 3 - TIR'!$C$18)*N108),'Ejercicio 3 - TIR'!$E$18-SQRT(('Ejercicio 3 - TIR'!$E$18-'Ejercicio 3 - TIR'!$C$18)*('Ejercicio 3 - TIR'!$E$18-'Ejercicio 3 - TIR'!$D$18)*(1-N108)))</f>
        <v>37020.6093840421</v>
      </c>
      <c r="P108" s="24">
        <f ca="1" t="shared" si="800"/>
        <v>0.650464895027677</v>
      </c>
      <c r="Q108" s="26">
        <f ca="1">IF(P108&lt;=('Ejercicio 3 - TIR'!$D$22-'Ejercicio 3 - TIR'!$C$22)/('Ejercicio 3 - TIR'!$E$22-'Ejercicio 3 - TIR'!$C$22),'Ejercicio 3 - TIR'!$C$22+SQRT(('Ejercicio 3 - TIR'!$E$22-'Ejercicio 3 - TIR'!$C$22)*('Ejercicio 3 - TIR'!$D$22-'Ejercicio 3 - TIR'!$C$22)*P108),'Ejercicio 3 - TIR'!$E$22-SQRT(('Ejercicio 3 - TIR'!$E$22-'Ejercicio 3 - TIR'!$C$22)*('Ejercicio 3 - TIR'!$E$22-'Ejercicio 3 - TIR'!$D$22)*(1-P108)))</f>
        <v>0.154916874418243</v>
      </c>
      <c r="R108" s="24">
        <f ca="1" t="shared" si="800"/>
        <v>0.584264624321347</v>
      </c>
      <c r="S108" s="26">
        <f ca="1">IF(R108&lt;=('Ejercicio 3 - TIR'!$D$23-'Ejercicio 3 - TIR'!$C$23)/('Ejercicio 3 - TIR'!$E$23-'Ejercicio 3 - TIR'!$C$23),'Ejercicio 3 - TIR'!$C$23+SQRT(('Ejercicio 3 - TIR'!$E$23-'Ejercicio 3 - TIR'!$C$23)*('Ejercicio 3 - TIR'!$D$23-'Ejercicio 3 - TIR'!$C$23)*R108),'Ejercicio 3 - TIR'!$E$23-SQRT(('Ejercicio 3 - TIR'!$E$23-'Ejercicio 3 - TIR'!$C$23)*('Ejercicio 3 - TIR'!$E$23-'Ejercicio 3 - TIR'!$D$23)*(1-R108)))</f>
        <v>0.152644494590274</v>
      </c>
      <c r="T108" s="24">
        <f ca="1" t="shared" ref="T108:X108" si="801">RAND()</f>
        <v>0.306395988732143</v>
      </c>
      <c r="U108" s="26">
        <f ca="1">IF(T108&lt;=('Ejercicio 3 - TIR'!$D$24-'Ejercicio 3 - TIR'!$C$24)/('Ejercicio 3 - TIR'!$E$24-'Ejercicio 3 - TIR'!$C$24),'Ejercicio 3 - TIR'!$C$24+SQRT(('Ejercicio 3 - TIR'!$E$24-'Ejercicio 3 - TIR'!$C$24)*('Ejercicio 3 - TIR'!$D$24-'Ejercicio 3 - TIR'!$C$24)*T108),'Ejercicio 3 - TIR'!$E$24-SQRT(('Ejercicio 3 - TIR'!$E$24-'Ejercicio 3 - TIR'!$C$24)*('Ejercicio 3 - TIR'!$E$24-'Ejercicio 3 - TIR'!$D$24)*(1-T108)))</f>
        <v>0.175365953093418</v>
      </c>
      <c r="V108" s="24">
        <f ca="1" t="shared" si="801"/>
        <v>0.221623614189704</v>
      </c>
      <c r="W108" s="26">
        <f ca="1">IF(V108&lt;=('Ejercicio 3 - TIR'!$D$25-'Ejercicio 3 - TIR'!$C$25)/('Ejercicio 3 - TIR'!$E$25-'Ejercicio 3 - TIR'!$C$25),'Ejercicio 3 - TIR'!$C$25+SQRT(('Ejercicio 3 - TIR'!$E$25-'Ejercicio 3 - TIR'!$C$25)*('Ejercicio 3 - TIR'!$D$25-'Ejercicio 3 - TIR'!$C$25)*V108),'Ejercicio 3 - TIR'!$E$25-SQRT(('Ejercicio 3 - TIR'!$E$25-'Ejercicio 3 - TIR'!$C$25)*('Ejercicio 3 - TIR'!$E$25-'Ejercicio 3 - TIR'!$D$25)*(1-V108)))</f>
        <v>0.197614569533928</v>
      </c>
      <c r="X108" s="24">
        <f ca="1" t="shared" si="801"/>
        <v>0.784958711812161</v>
      </c>
      <c r="Y108" s="26">
        <f ca="1">IF(X108&lt;=('Ejercicio 3 - TIR'!$D$26-'Ejercicio 3 - TIR'!$C$26)/('Ejercicio 3 - TIR'!$E$26-'Ejercicio 3 - TIR'!$C$26),'Ejercicio 3 - TIR'!$C$26+SQRT(('Ejercicio 3 - TIR'!$E$26-'Ejercicio 3 - TIR'!$C$26)*('Ejercicio 3 - TIR'!$D$26-'Ejercicio 3 - TIR'!$C$26)*X108),'Ejercicio 3 - TIR'!$E$26-SQRT(('Ejercicio 3 - TIR'!$E$26-'Ejercicio 3 - TIR'!$C$26)*('Ejercicio 3 - TIR'!$E$26-'Ejercicio 3 - TIR'!$D$26)*(1-X108)))</f>
        <v>0.24592327838224</v>
      </c>
      <c r="Z108" s="24">
        <f ca="1" t="shared" si="480"/>
        <v>1.15491687441824</v>
      </c>
      <c r="AA108" s="24">
        <f ca="1" t="shared" si="481"/>
        <v>1.33120857700759</v>
      </c>
      <c r="AB108" s="24">
        <f ca="1" t="shared" si="482"/>
        <v>1.56465723788066</v>
      </c>
      <c r="AC108" s="24">
        <f ca="1" t="shared" si="483"/>
        <v>1.8738563044126</v>
      </c>
      <c r="AD108" s="24">
        <f ca="1" t="shared" si="484"/>
        <v>2.33468119001097</v>
      </c>
      <c r="AE108" s="23">
        <f ca="1" t="shared" si="485"/>
        <v>5903.73023469348</v>
      </c>
      <c r="AF108" s="23">
        <f ca="1" t="shared" si="486"/>
        <v>6804.90215256559</v>
      </c>
      <c r="AG108" s="23">
        <f ca="1" t="shared" si="487"/>
        <v>7998.2503042577</v>
      </c>
      <c r="AH108" s="23">
        <f ca="1" t="shared" si="488"/>
        <v>9578.8210951582</v>
      </c>
      <c r="AI108" s="23">
        <f ca="1" t="shared" si="489"/>
        <v>11934.4761819165</v>
      </c>
      <c r="AJ108" s="25">
        <f ca="1" t="shared" si="490"/>
        <v>43232.3427408633</v>
      </c>
      <c r="AK108" s="25">
        <f ca="1" t="shared" si="491"/>
        <v>44550.9221555603</v>
      </c>
      <c r="AL108" s="25">
        <f ca="1" t="shared" si="492"/>
        <v>60806.6871762639</v>
      </c>
      <c r="AM108" s="25">
        <f ca="1" t="shared" si="493"/>
        <v>69166.3946246056</v>
      </c>
      <c r="AN108" s="25">
        <f ca="1" t="shared" si="494"/>
        <v>86431.3203716668</v>
      </c>
      <c r="AO108" s="25">
        <f ca="1">C108/'Ejercicio 3 - TIR'!$D$7</f>
        <v>16495.0227306829</v>
      </c>
      <c r="AP108" s="25">
        <f ca="1" t="shared" si="495"/>
        <v>26737.3200101805</v>
      </c>
      <c r="AQ108" s="25">
        <f ca="1" t="shared" si="496"/>
        <v>28055.8994248775</v>
      </c>
      <c r="AR108" s="25">
        <f ca="1" t="shared" si="497"/>
        <v>44311.664445581</v>
      </c>
      <c r="AS108" s="25">
        <f ca="1" t="shared" si="498"/>
        <v>52671.3718939227</v>
      </c>
      <c r="AT108" s="25">
        <f ca="1" t="shared" si="499"/>
        <v>69936.297640984</v>
      </c>
      <c r="AU108" s="25">
        <f ca="1">AP108*'Ejercicio 3 - TIR'!$D$5</f>
        <v>13368.6600050902</v>
      </c>
      <c r="AV108" s="25">
        <f ca="1">AQ108*'Ejercicio 3 - TIR'!$D$5</f>
        <v>14027.9497124387</v>
      </c>
      <c r="AW108" s="25">
        <f ca="1">AR108*'Ejercicio 3 - TIR'!$D$5</f>
        <v>22155.8322227905</v>
      </c>
      <c r="AX108" s="25">
        <f ca="1">AS108*'Ejercicio 3 - TIR'!$D$5</f>
        <v>26335.6859469614</v>
      </c>
      <c r="AY108" s="25">
        <f ca="1">AT108*'Ejercicio 3 - TIR'!$D$5</f>
        <v>34968.148820492</v>
      </c>
      <c r="AZ108" s="25">
        <f ca="1" t="shared" ref="AZ108:BD108" si="802">AJ108-AU108-AE108</f>
        <v>23959.9525010796</v>
      </c>
      <c r="BA108" s="25">
        <f ca="1" t="shared" si="802"/>
        <v>23718.070290556</v>
      </c>
      <c r="BB108" s="25">
        <f ca="1" t="shared" si="802"/>
        <v>30652.6046492157</v>
      </c>
      <c r="BC108" s="25">
        <f ca="1" t="shared" si="802"/>
        <v>33251.887582486</v>
      </c>
      <c r="BD108" s="25">
        <f ca="1" t="shared" si="802"/>
        <v>39528.6953692584</v>
      </c>
      <c r="BE108" s="25">
        <f ca="1" t="shared" ref="BE108:BI108" si="803">AZ108/Z108</f>
        <v>20746.0407166955</v>
      </c>
      <c r="BF108" s="25">
        <f ca="1" t="shared" si="803"/>
        <v>17816.9452182103</v>
      </c>
      <c r="BG108" s="25">
        <f ca="1" t="shared" si="803"/>
        <v>19590.6195344961</v>
      </c>
      <c r="BH108" s="25">
        <f ca="1" t="shared" si="803"/>
        <v>17745.1640791152</v>
      </c>
      <c r="BI108" s="25">
        <f ca="1" t="shared" si="803"/>
        <v>16931.0891518652</v>
      </c>
      <c r="BJ108" s="25">
        <f ca="1" t="shared" si="502"/>
        <v>88972.4116988432</v>
      </c>
      <c r="BK108" s="25">
        <f ca="1" t="shared" si="503"/>
        <v>38510.6192981287</v>
      </c>
      <c r="BL108" s="25">
        <f ca="1" t="shared" si="504"/>
        <v>127483.030996972</v>
      </c>
      <c r="BM108" s="25">
        <f ca="1">BK108*'Ejercicio 3 - TIR'!$D$5</f>
        <v>19255.3096490643</v>
      </c>
      <c r="BN108" s="25">
        <f ca="1" t="shared" si="505"/>
        <v>108227.721347908</v>
      </c>
      <c r="BO108" s="25">
        <f ca="1" t="shared" si="506"/>
        <v>46356.5311662099</v>
      </c>
      <c r="BP108" s="25">
        <f ca="1" t="shared" si="507"/>
        <v>-120584.133454283</v>
      </c>
      <c r="BQ108" s="25">
        <f ca="1" t="shared" ref="BQ108:BT108" si="804">BE108</f>
        <v>20746.0407166955</v>
      </c>
      <c r="BR108" s="25">
        <f ca="1" t="shared" si="804"/>
        <v>17816.9452182103</v>
      </c>
      <c r="BS108" s="25">
        <f ca="1" t="shared" si="804"/>
        <v>19590.6195344961</v>
      </c>
      <c r="BT108" s="25">
        <f ca="1" t="shared" si="804"/>
        <v>17745.1640791152</v>
      </c>
      <c r="BU108" s="25">
        <f ca="1" t="shared" si="509"/>
        <v>63287.620318075</v>
      </c>
      <c r="BV108" s="27">
        <f ca="1" t="shared" si="510"/>
        <v>4.10753216571618</v>
      </c>
    </row>
    <row r="109" ht="15" customHeight="1" spans="1:74">
      <c r="A109" s="23">
        <v>108</v>
      </c>
      <c r="B109" s="24">
        <f ca="1" t="shared" ref="B109:F109" si="805">RAND()</f>
        <v>0.184810502909045</v>
      </c>
      <c r="C109" s="25">
        <f ca="1">IF(B109&lt;=('Ejercicio 3 - TIR'!$D$13-'Ejercicio 3 - TIR'!$C$13)/('Ejercicio 3 - TIR'!$E$13-'Ejercicio 3 - TIR'!$C$13),'Ejercicio 3 - TIR'!$C$13+SQRT(('Ejercicio 3 - TIR'!$E$13-'Ejercicio 3 - TIR'!$C$13)*('Ejercicio 3 - TIR'!$D$13-'Ejercicio 3 - TIR'!$C$13)*B109),'Ejercicio 3 - TIR'!$E$13-SQRT(('Ejercicio 3 - TIR'!$E$13-'Ejercicio 3 - TIR'!$C$13)*('Ejercicio 3 - TIR'!$E$13-'Ejercicio 3 - TIR'!$D$13)*(1-B109)))</f>
        <v>68597.9184203863</v>
      </c>
      <c r="D109" s="24">
        <f ca="1" t="shared" si="805"/>
        <v>0.375467651319915</v>
      </c>
      <c r="E109" s="25">
        <f ca="1">IF(D109&lt;=('Ejercicio 3 - TIR'!$D$14-'Ejercicio 3 - TIR'!$C$14)/('Ejercicio 3 - TIR'!$E$14-'Ejercicio 3 - TIR'!$C$14),'Ejercicio 3 - TIR'!$C$14+SQRT(('Ejercicio 3 - TIR'!$E$14-'Ejercicio 3 - TIR'!$C$14)*('Ejercicio 3 - TIR'!$D$14-'Ejercicio 3 - TIR'!$C$14)*D109),'Ejercicio 3 - TIR'!$E$14-SQRT(('Ejercicio 3 - TIR'!$E$14-'Ejercicio 3 - TIR'!$C$14)*('Ejercicio 3 - TIR'!$E$14-'Ejercicio 3 - TIR'!$D$14)*(1-D109)))</f>
        <v>30321.164723893</v>
      </c>
      <c r="F109" s="24">
        <f ca="1" t="shared" si="805"/>
        <v>0.383805658248798</v>
      </c>
      <c r="G109" s="25">
        <f ca="1">IF(F109&lt;=('Ejercicio 3 - TIR'!$D$18-'Ejercicio 3 - TIR'!$C$18)/('Ejercicio 3 - TIR'!$E$18-'Ejercicio 3 - TIR'!$C$18),'Ejercicio 3 - TIR'!$C$18+SQRT(('Ejercicio 3 - TIR'!$E$18-'Ejercicio 3 - TIR'!$C$18)*('Ejercicio 3 - TIR'!$D$18-'Ejercicio 3 - TIR'!$C$18)*F109),'Ejercicio 3 - TIR'!$E$18-SQRT(('Ejercicio 3 - TIR'!$E$18-'Ejercicio 3 - TIR'!$C$18)*('Ejercicio 3 - TIR'!$E$18-'Ejercicio 3 - TIR'!$D$18)*(1-F109)))</f>
        <v>37587.5456332941</v>
      </c>
      <c r="H109" s="24">
        <f ca="1" t="shared" ref="H109:L109" si="806">RAND()</f>
        <v>0.437289375785828</v>
      </c>
      <c r="I109" s="25">
        <f ca="1">IF(H109&lt;=('Ejercicio 3 - TIR'!$D$18-'Ejercicio 3 - TIR'!$C$18)/('Ejercicio 3 - TIR'!$E$18-'Ejercicio 3 - TIR'!$C$18),'Ejercicio 3 - TIR'!$C$18+SQRT(('Ejercicio 3 - TIR'!$E$18-'Ejercicio 3 - TIR'!$C$18)*('Ejercicio 3 - TIR'!$D$18-'Ejercicio 3 - TIR'!$C$18)*H109),'Ejercicio 3 - TIR'!$E$18-SQRT(('Ejercicio 3 - TIR'!$E$18-'Ejercicio 3 - TIR'!$C$18)*('Ejercicio 3 - TIR'!$E$18-'Ejercicio 3 - TIR'!$D$18)*(1-H109)))</f>
        <v>38098.9756369478</v>
      </c>
      <c r="J109" s="24">
        <f ca="1" t="shared" si="806"/>
        <v>0.452451960602728</v>
      </c>
      <c r="K109" s="25">
        <f ca="1">IF(J109&lt;=('Ejercicio 3 - TIR'!$D$18-'Ejercicio 3 - TIR'!$C$18)/('Ejercicio 3 - TIR'!$E$18-'Ejercicio 3 - TIR'!$C$18),'Ejercicio 3 - TIR'!$C$18+SQRT(('Ejercicio 3 - TIR'!$E$18-'Ejercicio 3 - TIR'!$C$18)*('Ejercicio 3 - TIR'!$D$18-'Ejercicio 3 - TIR'!$C$18)*J109),'Ejercicio 3 - TIR'!$E$18-SQRT(('Ejercicio 3 - TIR'!$E$18-'Ejercicio 3 - TIR'!$C$18)*('Ejercicio 3 - TIR'!$E$18-'Ejercicio 3 - TIR'!$D$18)*(1-J109)))</f>
        <v>38238.1911904501</v>
      </c>
      <c r="L109" s="24">
        <f ca="1" t="shared" si="806"/>
        <v>0.269781660875057</v>
      </c>
      <c r="M109" s="25">
        <f ca="1">IF(L109&lt;=('Ejercicio 3 - TIR'!$D$18-'Ejercicio 3 - TIR'!$C$18)/('Ejercicio 3 - TIR'!$E$18-'Ejercicio 3 - TIR'!$C$18),'Ejercicio 3 - TIR'!$C$18+SQRT(('Ejercicio 3 - TIR'!$E$18-'Ejercicio 3 - TIR'!$C$18)*('Ejercicio 3 - TIR'!$D$18-'Ejercicio 3 - TIR'!$C$18)*L109),'Ejercicio 3 - TIR'!$E$18-SQRT(('Ejercicio 3 - TIR'!$E$18-'Ejercicio 3 - TIR'!$C$18)*('Ejercicio 3 - TIR'!$E$18-'Ejercicio 3 - TIR'!$D$18)*(1-L109)))</f>
        <v>36361.3873590011</v>
      </c>
      <c r="N109" s="24">
        <f ca="1" t="shared" ref="N109:R109" si="807">RAND()</f>
        <v>0.345265548735076</v>
      </c>
      <c r="O109" s="25">
        <f ca="1">IF(N109&lt;=('Ejercicio 3 - TIR'!$D$18-'Ejercicio 3 - TIR'!$C$18)/('Ejercicio 3 - TIR'!$E$18-'Ejercicio 3 - TIR'!$C$18),'Ejercicio 3 - TIR'!$C$18+SQRT(('Ejercicio 3 - TIR'!$E$18-'Ejercicio 3 - TIR'!$C$18)*('Ejercicio 3 - TIR'!$D$18-'Ejercicio 3 - TIR'!$C$18)*N109),'Ejercicio 3 - TIR'!$E$18-SQRT(('Ejercicio 3 - TIR'!$E$18-'Ejercicio 3 - TIR'!$C$18)*('Ejercicio 3 - TIR'!$E$18-'Ejercicio 3 - TIR'!$D$18)*(1-N109)))</f>
        <v>37196.5152893787</v>
      </c>
      <c r="P109" s="24">
        <f ca="1" t="shared" si="807"/>
        <v>0.106870018757771</v>
      </c>
      <c r="Q109" s="26">
        <f ca="1">IF(P109&lt;=('Ejercicio 3 - TIR'!$D$22-'Ejercicio 3 - TIR'!$C$22)/('Ejercicio 3 - TIR'!$E$22-'Ejercicio 3 - TIR'!$C$22),'Ejercicio 3 - TIR'!$C$22+SQRT(('Ejercicio 3 - TIR'!$E$22-'Ejercicio 3 - TIR'!$C$22)*('Ejercicio 3 - TIR'!$D$22-'Ejercicio 3 - TIR'!$C$22)*P109),'Ejercicio 3 - TIR'!$E$22-SQRT(('Ejercicio 3 - TIR'!$E$22-'Ejercicio 3 - TIR'!$C$22)*('Ejercicio 3 - TIR'!$E$22-'Ejercicio 3 - TIR'!$D$22)*(1-P109)))</f>
        <v>0.133869608277236</v>
      </c>
      <c r="R109" s="24">
        <f ca="1" t="shared" si="807"/>
        <v>0.158383579129638</v>
      </c>
      <c r="S109" s="26">
        <f ca="1">IF(R109&lt;=('Ejercicio 3 - TIR'!$D$23-'Ejercicio 3 - TIR'!$C$23)/('Ejercicio 3 - TIR'!$E$23-'Ejercicio 3 - TIR'!$C$23),'Ejercicio 3 - TIR'!$C$23+SQRT(('Ejercicio 3 - TIR'!$E$23-'Ejercicio 3 - TIR'!$C$23)*('Ejercicio 3 - TIR'!$D$23-'Ejercicio 3 - TIR'!$C$23)*R109),'Ejercicio 3 - TIR'!$E$23-SQRT(('Ejercicio 3 - TIR'!$E$23-'Ejercicio 3 - TIR'!$C$23)*('Ejercicio 3 - TIR'!$E$23-'Ejercicio 3 - TIR'!$D$23)*(1-R109)))</f>
        <v>0.136884621477349</v>
      </c>
      <c r="T109" s="24">
        <f ca="1" t="shared" ref="T109:X109" si="808">RAND()</f>
        <v>0.486127088187257</v>
      </c>
      <c r="U109" s="26">
        <f ca="1">IF(T109&lt;=('Ejercicio 3 - TIR'!$D$24-'Ejercicio 3 - TIR'!$C$24)/('Ejercicio 3 - TIR'!$E$24-'Ejercicio 3 - TIR'!$C$24),'Ejercicio 3 - TIR'!$C$24+SQRT(('Ejercicio 3 - TIR'!$E$24-'Ejercicio 3 - TIR'!$C$24)*('Ejercicio 3 - TIR'!$D$24-'Ejercicio 3 - TIR'!$C$24)*T109),'Ejercicio 3 - TIR'!$E$24-SQRT(('Ejercicio 3 - TIR'!$E$24-'Ejercicio 3 - TIR'!$C$24)*('Ejercicio 3 - TIR'!$E$24-'Ejercicio 3 - TIR'!$D$24)*(1-T109)))</f>
        <v>0.182067900755749</v>
      </c>
      <c r="V109" s="24">
        <f ca="1" t="shared" si="808"/>
        <v>0.106292349119659</v>
      </c>
      <c r="W109" s="26">
        <f ca="1">IF(V109&lt;=('Ejercicio 3 - TIR'!$D$25-'Ejercicio 3 - TIR'!$C$25)/('Ejercicio 3 - TIR'!$E$25-'Ejercicio 3 - TIR'!$C$25),'Ejercicio 3 - TIR'!$C$25+SQRT(('Ejercicio 3 - TIR'!$E$25-'Ejercicio 3 - TIR'!$C$25)*('Ejercicio 3 - TIR'!$D$25-'Ejercicio 3 - TIR'!$C$25)*V109),'Ejercicio 3 - TIR'!$E$25-SQRT(('Ejercicio 3 - TIR'!$E$25-'Ejercicio 3 - TIR'!$C$25)*('Ejercicio 3 - TIR'!$E$25-'Ejercicio 3 - TIR'!$D$25)*(1-V109)))</f>
        <v>0.192198741277998</v>
      </c>
      <c r="X109" s="24">
        <f ca="1" t="shared" si="808"/>
        <v>0.793499756989535</v>
      </c>
      <c r="Y109" s="26">
        <f ca="1">IF(X109&lt;=('Ejercicio 3 - TIR'!$D$26-'Ejercicio 3 - TIR'!$C$26)/('Ejercicio 3 - TIR'!$E$26-'Ejercicio 3 - TIR'!$C$26),'Ejercicio 3 - TIR'!$C$26+SQRT(('Ejercicio 3 - TIR'!$E$26-'Ejercicio 3 - TIR'!$C$26)*('Ejercicio 3 - TIR'!$D$26-'Ejercicio 3 - TIR'!$C$26)*X109),'Ejercicio 3 - TIR'!$E$26-SQRT(('Ejercicio 3 - TIR'!$E$26-'Ejercicio 3 - TIR'!$C$26)*('Ejercicio 3 - TIR'!$E$26-'Ejercicio 3 - TIR'!$D$26)*(1-X109)))</f>
        <v>0.246606867288969</v>
      </c>
      <c r="Z109" s="24">
        <f ca="1" t="shared" si="480"/>
        <v>1.13386960827724</v>
      </c>
      <c r="AA109" s="24">
        <f ca="1" t="shared" si="481"/>
        <v>1.28907892041094</v>
      </c>
      <c r="AB109" s="24">
        <f ca="1" t="shared" si="482"/>
        <v>1.52377881335864</v>
      </c>
      <c r="AC109" s="24">
        <f ca="1" t="shared" si="483"/>
        <v>1.81664718327225</v>
      </c>
      <c r="AD109" s="24">
        <f ca="1" t="shared" si="484"/>
        <v>2.26464485410835</v>
      </c>
      <c r="AE109" s="23">
        <f ca="1" t="shared" si="485"/>
        <v>4059.08244409712</v>
      </c>
      <c r="AF109" s="23">
        <f ca="1" t="shared" si="486"/>
        <v>4614.70840800271</v>
      </c>
      <c r="AG109" s="23">
        <f ca="1" t="shared" si="487"/>
        <v>5454.89868044767</v>
      </c>
      <c r="AH109" s="23">
        <f ca="1" t="shared" si="488"/>
        <v>6503.32334062872</v>
      </c>
      <c r="AI109" s="23">
        <f ca="1" t="shared" si="489"/>
        <v>8107.0875366284</v>
      </c>
      <c r="AJ109" s="25">
        <f ca="1" t="shared" si="490"/>
        <v>42619.3756433259</v>
      </c>
      <c r="AK109" s="25">
        <f ca="1" t="shared" si="491"/>
        <v>49112.5863828392</v>
      </c>
      <c r="AL109" s="25">
        <f ca="1" t="shared" si="492"/>
        <v>58266.5455971649</v>
      </c>
      <c r="AM109" s="25">
        <f ca="1" t="shared" si="493"/>
        <v>66055.8119256006</v>
      </c>
      <c r="AN109" s="25">
        <f ca="1" t="shared" si="494"/>
        <v>84236.8969408542</v>
      </c>
      <c r="AO109" s="25">
        <f ca="1">C109/'Ejercicio 3 - TIR'!$D$7</f>
        <v>13719.5836840773</v>
      </c>
      <c r="AP109" s="25">
        <f ca="1" t="shared" si="495"/>
        <v>28899.7919592486</v>
      </c>
      <c r="AQ109" s="25">
        <f ca="1" t="shared" si="496"/>
        <v>35393.002698762</v>
      </c>
      <c r="AR109" s="25">
        <f ca="1" t="shared" si="497"/>
        <v>44546.9619130876</v>
      </c>
      <c r="AS109" s="25">
        <f ca="1" t="shared" si="498"/>
        <v>52336.2282415234</v>
      </c>
      <c r="AT109" s="25">
        <f ca="1" t="shared" si="499"/>
        <v>70517.3132567769</v>
      </c>
      <c r="AU109" s="25">
        <f ca="1">AP109*'Ejercicio 3 - TIR'!$D$5</f>
        <v>14449.8959796243</v>
      </c>
      <c r="AV109" s="25">
        <f ca="1">AQ109*'Ejercicio 3 - TIR'!$D$5</f>
        <v>17696.501349381</v>
      </c>
      <c r="AW109" s="25">
        <f ca="1">AR109*'Ejercicio 3 - TIR'!$D$5</f>
        <v>22273.4809565438</v>
      </c>
      <c r="AX109" s="25">
        <f ca="1">AS109*'Ejercicio 3 - TIR'!$D$5</f>
        <v>26168.1141207617</v>
      </c>
      <c r="AY109" s="25">
        <f ca="1">AT109*'Ejercicio 3 - TIR'!$D$5</f>
        <v>35258.6566283885</v>
      </c>
      <c r="AZ109" s="25">
        <f ca="1" t="shared" ref="AZ109:BD109" si="809">AJ109-AU109-AE109</f>
        <v>24110.3972196044</v>
      </c>
      <c r="BA109" s="25">
        <f ca="1" t="shared" si="809"/>
        <v>26801.3766254555</v>
      </c>
      <c r="BB109" s="25">
        <f ca="1" t="shared" si="809"/>
        <v>30538.1659601734</v>
      </c>
      <c r="BC109" s="25">
        <f ca="1" t="shared" si="809"/>
        <v>33384.3744642102</v>
      </c>
      <c r="BD109" s="25">
        <f ca="1" t="shared" si="809"/>
        <v>40871.1527758373</v>
      </c>
      <c r="BE109" s="25">
        <f ca="1" t="shared" ref="BE109:BI109" si="810">AZ109/Z109</f>
        <v>21263.818205902</v>
      </c>
      <c r="BF109" s="25">
        <f ca="1" t="shared" si="810"/>
        <v>20791.1061154516</v>
      </c>
      <c r="BG109" s="25">
        <f ca="1" t="shared" si="810"/>
        <v>20041.0753138525</v>
      </c>
      <c r="BH109" s="25">
        <f ca="1" t="shared" si="810"/>
        <v>18376.9169773936</v>
      </c>
      <c r="BI109" s="25">
        <f ca="1" t="shared" si="810"/>
        <v>18047.4888597618</v>
      </c>
      <c r="BJ109" s="25">
        <f ca="1" t="shared" si="502"/>
        <v>68666.6696625361</v>
      </c>
      <c r="BK109" s="25">
        <f ca="1" t="shared" si="503"/>
        <v>31069.9845906545</v>
      </c>
      <c r="BL109" s="25">
        <f ca="1" t="shared" si="504"/>
        <v>99736.6542531906</v>
      </c>
      <c r="BM109" s="25">
        <f ca="1">BK109*'Ejercicio 3 - TIR'!$D$5</f>
        <v>15534.9922953273</v>
      </c>
      <c r="BN109" s="25">
        <f ca="1" t="shared" si="505"/>
        <v>84201.6619578634</v>
      </c>
      <c r="BO109" s="25">
        <f ca="1" t="shared" si="506"/>
        <v>37180.9565659317</v>
      </c>
      <c r="BP109" s="25">
        <f ca="1" t="shared" si="507"/>
        <v>-98919.0831442793</v>
      </c>
      <c r="BQ109" s="25">
        <f ca="1" t="shared" ref="BQ109:BT109" si="811">BE109</f>
        <v>21263.818205902</v>
      </c>
      <c r="BR109" s="25">
        <f ca="1" t="shared" si="811"/>
        <v>20791.1061154516</v>
      </c>
      <c r="BS109" s="25">
        <f ca="1" t="shared" si="811"/>
        <v>20041.0753138525</v>
      </c>
      <c r="BT109" s="25">
        <f ca="1" t="shared" si="811"/>
        <v>18376.9169773936</v>
      </c>
      <c r="BU109" s="25">
        <f ca="1" t="shared" si="509"/>
        <v>55228.4454256934</v>
      </c>
      <c r="BV109" s="27">
        <f ca="1" t="shared" si="510"/>
        <v>9.82763192142824</v>
      </c>
    </row>
    <row r="110" ht="15" customHeight="1" spans="1:74">
      <c r="A110" s="23">
        <v>109</v>
      </c>
      <c r="B110" s="24">
        <f ca="1" t="shared" ref="B110:F110" si="812">RAND()</f>
        <v>0.929520677769903</v>
      </c>
      <c r="C110" s="25">
        <f ca="1">IF(B110&lt;=('Ejercicio 3 - TIR'!$D$13-'Ejercicio 3 - TIR'!$C$13)/('Ejercicio 3 - TIR'!$E$13-'Ejercicio 3 - TIR'!$C$13),'Ejercicio 3 - TIR'!$C$13+SQRT(('Ejercicio 3 - TIR'!$E$13-'Ejercicio 3 - TIR'!$C$13)*('Ejercicio 3 - TIR'!$D$13-'Ejercicio 3 - TIR'!$C$13)*B110),'Ejercicio 3 - TIR'!$E$13-SQRT(('Ejercicio 3 - TIR'!$E$13-'Ejercicio 3 - TIR'!$C$13)*('Ejercicio 3 - TIR'!$E$13-'Ejercicio 3 - TIR'!$D$13)*(1-B110)))</f>
        <v>90803.523137847</v>
      </c>
      <c r="D110" s="24">
        <f ca="1" t="shared" si="812"/>
        <v>0.329140390231486</v>
      </c>
      <c r="E110" s="25">
        <f ca="1">IF(D110&lt;=('Ejercicio 3 - TIR'!$D$14-'Ejercicio 3 - TIR'!$C$14)/('Ejercicio 3 - TIR'!$E$14-'Ejercicio 3 - TIR'!$C$14),'Ejercicio 3 - TIR'!$C$14+SQRT(('Ejercicio 3 - TIR'!$E$14-'Ejercicio 3 - TIR'!$C$14)*('Ejercicio 3 - TIR'!$D$14-'Ejercicio 3 - TIR'!$C$14)*D110),'Ejercicio 3 - TIR'!$E$14-SQRT(('Ejercicio 3 - TIR'!$E$14-'Ejercicio 3 - TIR'!$C$14)*('Ejercicio 3 - TIR'!$E$14-'Ejercicio 3 - TIR'!$D$14)*(1-D110)))</f>
        <v>29968.4534079894</v>
      </c>
      <c r="F110" s="24">
        <f ca="1" t="shared" si="812"/>
        <v>0.93554608926362</v>
      </c>
      <c r="G110" s="25">
        <f ca="1">IF(F110&lt;=('Ejercicio 3 - TIR'!$D$18-'Ejercicio 3 - TIR'!$C$18)/('Ejercicio 3 - TIR'!$E$18-'Ejercicio 3 - TIR'!$C$18),'Ejercicio 3 - TIR'!$C$18+SQRT(('Ejercicio 3 - TIR'!$E$18-'Ejercicio 3 - TIR'!$C$18)*('Ejercicio 3 - TIR'!$D$18-'Ejercicio 3 - TIR'!$C$18)*F110),'Ejercicio 3 - TIR'!$E$18-SQRT(('Ejercicio 3 - TIR'!$E$18-'Ejercicio 3 - TIR'!$C$18)*('Ejercicio 3 - TIR'!$E$18-'Ejercicio 3 - TIR'!$D$18)*(1-F110)))</f>
        <v>42801.3542110589</v>
      </c>
      <c r="H110" s="24">
        <f ca="1" t="shared" ref="H110:L110" si="813">RAND()</f>
        <v>0.276803241513859</v>
      </c>
      <c r="I110" s="25">
        <f ca="1">IF(H110&lt;=('Ejercicio 3 - TIR'!$D$18-'Ejercicio 3 - TIR'!$C$18)/('Ejercicio 3 - TIR'!$E$18-'Ejercicio 3 - TIR'!$C$18),'Ejercicio 3 - TIR'!$C$18+SQRT(('Ejercicio 3 - TIR'!$E$18-'Ejercicio 3 - TIR'!$C$18)*('Ejercicio 3 - TIR'!$D$18-'Ejercicio 3 - TIR'!$C$18)*H110),'Ejercicio 3 - TIR'!$E$18-SQRT(('Ejercicio 3 - TIR'!$E$18-'Ejercicio 3 - TIR'!$C$18)*('Ejercicio 3 - TIR'!$E$18-'Ejercicio 3 - TIR'!$D$18)*(1-H110)))</f>
        <v>36443.6392067743</v>
      </c>
      <c r="J110" s="24">
        <f ca="1" t="shared" si="813"/>
        <v>0.572857142583636</v>
      </c>
      <c r="K110" s="25">
        <f ca="1">IF(J110&lt;=('Ejercicio 3 - TIR'!$D$18-'Ejercicio 3 - TIR'!$C$18)/('Ejercicio 3 - TIR'!$E$18-'Ejercicio 3 - TIR'!$C$18),'Ejercicio 3 - TIR'!$C$18+SQRT(('Ejercicio 3 - TIR'!$E$18-'Ejercicio 3 - TIR'!$C$18)*('Ejercicio 3 - TIR'!$D$18-'Ejercicio 3 - TIR'!$C$18)*J110),'Ejercicio 3 - TIR'!$E$18-SQRT(('Ejercicio 3 - TIR'!$E$18-'Ejercicio 3 - TIR'!$C$18)*('Ejercicio 3 - TIR'!$E$18-'Ejercicio 3 - TIR'!$D$18)*(1-J110)))</f>
        <v>39269.7665228174</v>
      </c>
      <c r="L110" s="24">
        <f ca="1" t="shared" si="813"/>
        <v>0.862988010706446</v>
      </c>
      <c r="M110" s="25">
        <f ca="1">IF(L110&lt;=('Ejercicio 3 - TIR'!$D$18-'Ejercicio 3 - TIR'!$C$18)/('Ejercicio 3 - TIR'!$E$18-'Ejercicio 3 - TIR'!$C$18),'Ejercicio 3 - TIR'!$C$18+SQRT(('Ejercicio 3 - TIR'!$E$18-'Ejercicio 3 - TIR'!$C$18)*('Ejercicio 3 - TIR'!$D$18-'Ejercicio 3 - TIR'!$C$18)*L110),'Ejercicio 3 - TIR'!$E$18-SQRT(('Ejercicio 3 - TIR'!$E$18-'Ejercicio 3 - TIR'!$C$18)*('Ejercicio 3 - TIR'!$E$18-'Ejercicio 3 - TIR'!$D$18)*(1-L110)))</f>
        <v>41794.3956580675</v>
      </c>
      <c r="N110" s="24">
        <f ca="1" t="shared" ref="N110:R110" si="814">RAND()</f>
        <v>0.135531739833341</v>
      </c>
      <c r="O110" s="25">
        <f ca="1">IF(N110&lt;=('Ejercicio 3 - TIR'!$D$18-'Ejercicio 3 - TIR'!$C$18)/('Ejercicio 3 - TIR'!$E$18-'Ejercicio 3 - TIR'!$C$18),'Ejercicio 3 - TIR'!$C$18+SQRT(('Ejercicio 3 - TIR'!$E$18-'Ejercicio 3 - TIR'!$C$18)*('Ejercicio 3 - TIR'!$D$18-'Ejercicio 3 - TIR'!$C$18)*N110),'Ejercicio 3 - TIR'!$E$18-SQRT(('Ejercicio 3 - TIR'!$E$18-'Ejercicio 3 - TIR'!$C$18)*('Ejercicio 3 - TIR'!$E$18-'Ejercicio 3 - TIR'!$D$18)*(1-N110)))</f>
        <v>34508.8536209331</v>
      </c>
      <c r="P110" s="24">
        <f ca="1" t="shared" si="814"/>
        <v>0.503866368769138</v>
      </c>
      <c r="Q110" s="26">
        <f ca="1">IF(P110&lt;=('Ejercicio 3 - TIR'!$D$22-'Ejercicio 3 - TIR'!$C$22)/('Ejercicio 3 - TIR'!$E$22-'Ejercicio 3 - TIR'!$C$22),'Ejercicio 3 - TIR'!$C$22+SQRT(('Ejercicio 3 - TIR'!$E$22-'Ejercicio 3 - TIR'!$C$22)*('Ejercicio 3 - TIR'!$D$22-'Ejercicio 3 - TIR'!$C$22)*P110),'Ejercicio 3 - TIR'!$E$22-SQRT(('Ejercicio 3 - TIR'!$E$22-'Ejercicio 3 - TIR'!$C$22)*('Ejercicio 3 - TIR'!$E$22-'Ejercicio 3 - TIR'!$D$22)*(1-P110)))</f>
        <v>0.150116216166363</v>
      </c>
      <c r="R110" s="24">
        <f ca="1" t="shared" si="814"/>
        <v>0.838546003989399</v>
      </c>
      <c r="S110" s="26">
        <f ca="1">IF(R110&lt;=('Ejercicio 3 - TIR'!$D$23-'Ejercicio 3 - TIR'!$C$23)/('Ejercicio 3 - TIR'!$E$23-'Ejercicio 3 - TIR'!$C$23),'Ejercicio 3 - TIR'!$C$23+SQRT(('Ejercicio 3 - TIR'!$E$23-'Ejercicio 3 - TIR'!$C$23)*('Ejercicio 3 - TIR'!$D$23-'Ejercicio 3 - TIR'!$C$23)*R110),'Ejercicio 3 - TIR'!$E$23-SQRT(('Ejercicio 3 - TIR'!$E$23-'Ejercicio 3 - TIR'!$C$23)*('Ejercicio 3 - TIR'!$E$23-'Ejercicio 3 - TIR'!$D$23)*(1-R110)))</f>
        <v>0.162952501860417</v>
      </c>
      <c r="T110" s="24">
        <f ca="1" t="shared" ref="T110:X110" si="815">RAND()</f>
        <v>0.357313490572258</v>
      </c>
      <c r="U110" s="26">
        <f ca="1">IF(T110&lt;=('Ejercicio 3 - TIR'!$D$24-'Ejercicio 3 - TIR'!$C$24)/('Ejercicio 3 - TIR'!$E$24-'Ejercicio 3 - TIR'!$C$24),'Ejercicio 3 - TIR'!$C$24+SQRT(('Ejercicio 3 - TIR'!$E$24-'Ejercicio 3 - TIR'!$C$24)*('Ejercicio 3 - TIR'!$D$24-'Ejercicio 3 - TIR'!$C$24)*T110),'Ejercicio 3 - TIR'!$E$24-SQRT(('Ejercicio 3 - TIR'!$E$24-'Ejercicio 3 - TIR'!$C$24)*('Ejercicio 3 - TIR'!$E$24-'Ejercicio 3 - TIR'!$D$24)*(1-T110)))</f>
        <v>0.177392669278508</v>
      </c>
      <c r="V110" s="24">
        <f ca="1" t="shared" si="815"/>
        <v>0.0166252335496022</v>
      </c>
      <c r="W110" s="26">
        <f ca="1">IF(V110&lt;=('Ejercicio 3 - TIR'!$D$25-'Ejercicio 3 - TIR'!$C$25)/('Ejercicio 3 - TIR'!$E$25-'Ejercicio 3 - TIR'!$C$25),'Ejercicio 3 - TIR'!$C$25+SQRT(('Ejercicio 3 - TIR'!$E$25-'Ejercicio 3 - TIR'!$C$25)*('Ejercicio 3 - TIR'!$D$25-'Ejercicio 3 - TIR'!$C$25)*V110),'Ejercicio 3 - TIR'!$E$25-SQRT(('Ejercicio 3 - TIR'!$E$25-'Ejercicio 3 - TIR'!$C$25)*('Ejercicio 3 - TIR'!$E$25-'Ejercicio 3 - TIR'!$D$25)*(1-V110)))</f>
        <v>0.18482445095005</v>
      </c>
      <c r="X110" s="24">
        <f ca="1" t="shared" si="815"/>
        <v>0.490516040811626</v>
      </c>
      <c r="Y110" s="26">
        <f ca="1">IF(X110&lt;=('Ejercicio 3 - TIR'!$D$26-'Ejercicio 3 - TIR'!$C$26)/('Ejercicio 3 - TIR'!$E$26-'Ejercicio 3 - TIR'!$C$26),'Ejercicio 3 - TIR'!$C$26+SQRT(('Ejercicio 3 - TIR'!$E$26-'Ejercicio 3 - TIR'!$C$26)*('Ejercicio 3 - TIR'!$D$26-'Ejercicio 3 - TIR'!$C$26)*X110),'Ejercicio 3 - TIR'!$E$26-SQRT(('Ejercicio 3 - TIR'!$E$26-'Ejercicio 3 - TIR'!$C$26)*('Ejercicio 3 - TIR'!$E$26-'Ejercicio 3 - TIR'!$D$26)*(1-X110)))</f>
        <v>0.227547989746653</v>
      </c>
      <c r="Z110" s="24">
        <f ca="1" t="shared" si="480"/>
        <v>1.15011621616636</v>
      </c>
      <c r="AA110" s="24">
        <f ca="1" t="shared" si="481"/>
        <v>1.33753053102091</v>
      </c>
      <c r="AB110" s="24">
        <f ca="1" t="shared" si="482"/>
        <v>1.57479864216021</v>
      </c>
      <c r="AC110" s="24">
        <f ca="1" t="shared" si="483"/>
        <v>1.86585993655435</v>
      </c>
      <c r="AD110" s="24">
        <f ca="1" t="shared" si="484"/>
        <v>2.29043261426611</v>
      </c>
      <c r="AE110" s="23">
        <f ca="1" t="shared" si="485"/>
        <v>4498.75082996531</v>
      </c>
      <c r="AF110" s="23">
        <f ca="1" t="shared" si="486"/>
        <v>5231.83353295479</v>
      </c>
      <c r="AG110" s="23">
        <f ca="1" t="shared" si="487"/>
        <v>6159.92244858645</v>
      </c>
      <c r="AH110" s="23">
        <f ca="1" t="shared" si="488"/>
        <v>7298.42673304133</v>
      </c>
      <c r="AI110" s="23">
        <f ca="1" t="shared" si="489"/>
        <v>8959.16906445811</v>
      </c>
      <c r="AJ110" s="25">
        <f ca="1" t="shared" si="490"/>
        <v>49226.5315520193</v>
      </c>
      <c r="AK110" s="25">
        <f ca="1" t="shared" si="491"/>
        <v>48744.4801005712</v>
      </c>
      <c r="AL110" s="25">
        <f ca="1" t="shared" si="492"/>
        <v>61841.9749980812</v>
      </c>
      <c r="AM110" s="25">
        <f ca="1" t="shared" si="493"/>
        <v>77982.4884308894</v>
      </c>
      <c r="AN110" s="25">
        <f ca="1" t="shared" si="494"/>
        <v>79040.2038143204</v>
      </c>
      <c r="AO110" s="25">
        <f ca="1">C110/'Ejercicio 3 - TIR'!$D$7</f>
        <v>18160.7046275694</v>
      </c>
      <c r="AP110" s="25">
        <f ca="1" t="shared" si="495"/>
        <v>31065.8269244499</v>
      </c>
      <c r="AQ110" s="25">
        <f ca="1" t="shared" si="496"/>
        <v>30583.7754730018</v>
      </c>
      <c r="AR110" s="25">
        <f ca="1" t="shared" si="497"/>
        <v>43681.2703705118</v>
      </c>
      <c r="AS110" s="25">
        <f ca="1" t="shared" si="498"/>
        <v>59821.78380332</v>
      </c>
      <c r="AT110" s="25">
        <f ca="1" t="shared" si="499"/>
        <v>60879.499186751</v>
      </c>
      <c r="AU110" s="25">
        <f ca="1">AP110*'Ejercicio 3 - TIR'!$D$5</f>
        <v>15532.9134622249</v>
      </c>
      <c r="AV110" s="25">
        <f ca="1">AQ110*'Ejercicio 3 - TIR'!$D$5</f>
        <v>15291.8877365009</v>
      </c>
      <c r="AW110" s="25">
        <f ca="1">AR110*'Ejercicio 3 - TIR'!$D$5</f>
        <v>21840.6351852559</v>
      </c>
      <c r="AX110" s="25">
        <f ca="1">AS110*'Ejercicio 3 - TIR'!$D$5</f>
        <v>29910.89190166</v>
      </c>
      <c r="AY110" s="25">
        <f ca="1">AT110*'Ejercicio 3 - TIR'!$D$5</f>
        <v>30439.7495933755</v>
      </c>
      <c r="AZ110" s="25">
        <f ca="1" t="shared" ref="AZ110:BD110" si="816">AJ110-AU110-AE110</f>
        <v>29194.867259829</v>
      </c>
      <c r="BA110" s="25">
        <f ca="1" t="shared" si="816"/>
        <v>28220.7588311155</v>
      </c>
      <c r="BB110" s="25">
        <f ca="1" t="shared" si="816"/>
        <v>33841.4173642388</v>
      </c>
      <c r="BC110" s="25">
        <f ca="1" t="shared" si="816"/>
        <v>40773.1697961881</v>
      </c>
      <c r="BD110" s="25">
        <f ca="1" t="shared" si="816"/>
        <v>39641.2851564868</v>
      </c>
      <c r="BE110" s="25">
        <f ca="1" t="shared" ref="BE110:BI110" si="817">AZ110/Z110</f>
        <v>25384.2758231365</v>
      </c>
      <c r="BF110" s="25">
        <f ca="1" t="shared" si="817"/>
        <v>21099.1511420492</v>
      </c>
      <c r="BG110" s="25">
        <f ca="1" t="shared" si="817"/>
        <v>21489.3615337497</v>
      </c>
      <c r="BH110" s="25">
        <f ca="1" t="shared" si="817"/>
        <v>21852.2135544017</v>
      </c>
      <c r="BI110" s="25">
        <f ca="1" t="shared" si="817"/>
        <v>17307.3352647785</v>
      </c>
      <c r="BJ110" s="25">
        <f ca="1" t="shared" si="502"/>
        <v>68640.7230847734</v>
      </c>
      <c r="BK110" s="25">
        <f ca="1" t="shared" si="503"/>
        <v>41595.8701770385</v>
      </c>
      <c r="BL110" s="25">
        <f ca="1" t="shared" si="504"/>
        <v>110236.593261812</v>
      </c>
      <c r="BM110" s="25">
        <f ca="1">BK110*'Ejercicio 3 - TIR'!$D$5</f>
        <v>20797.9350885192</v>
      </c>
      <c r="BN110" s="25">
        <f ca="1" t="shared" si="505"/>
        <v>89438.6581732926</v>
      </c>
      <c r="BO110" s="25">
        <f ca="1" t="shared" si="506"/>
        <v>39048.8057217741</v>
      </c>
      <c r="BP110" s="25">
        <f ca="1" t="shared" si="507"/>
        <v>-120771.976545836</v>
      </c>
      <c r="BQ110" s="25">
        <f ca="1" t="shared" ref="BQ110:BT110" si="818">BE110</f>
        <v>25384.2758231365</v>
      </c>
      <c r="BR110" s="25">
        <f ca="1" t="shared" si="818"/>
        <v>21099.1511420492</v>
      </c>
      <c r="BS110" s="25">
        <f ca="1" t="shared" si="818"/>
        <v>21489.3615337497</v>
      </c>
      <c r="BT110" s="25">
        <f ca="1" t="shared" si="818"/>
        <v>21852.2135544017</v>
      </c>
      <c r="BU110" s="25">
        <f ca="1" t="shared" si="509"/>
        <v>56356.1409865526</v>
      </c>
      <c r="BV110" s="27">
        <f ca="1" t="shared" si="510"/>
        <v>5.84458692193364</v>
      </c>
    </row>
    <row r="111" ht="15" customHeight="1" spans="1:74">
      <c r="A111" s="23">
        <v>110</v>
      </c>
      <c r="B111" s="24">
        <f ca="1" t="shared" ref="B111:F111" si="819">RAND()</f>
        <v>0.972422038803276</v>
      </c>
      <c r="C111" s="25">
        <f ca="1">IF(B111&lt;=('Ejercicio 3 - TIR'!$D$13-'Ejercicio 3 - TIR'!$C$13)/('Ejercicio 3 - TIR'!$E$13-'Ejercicio 3 - TIR'!$C$13),'Ejercicio 3 - TIR'!$C$13+SQRT(('Ejercicio 3 - TIR'!$E$13-'Ejercicio 3 - TIR'!$C$13)*('Ejercicio 3 - TIR'!$D$13-'Ejercicio 3 - TIR'!$C$13)*B111),'Ejercicio 3 - TIR'!$E$13-SQRT(('Ejercicio 3 - TIR'!$E$13-'Ejercicio 3 - TIR'!$C$13)*('Ejercicio 3 - TIR'!$E$13-'Ejercicio 3 - TIR'!$D$13)*(1-B111)))</f>
        <v>94247.3003349671</v>
      </c>
      <c r="D111" s="24">
        <f ca="1" t="shared" si="819"/>
        <v>0.549893333021951</v>
      </c>
      <c r="E111" s="25">
        <f ca="1">IF(D111&lt;=('Ejercicio 3 - TIR'!$D$14-'Ejercicio 3 - TIR'!$C$14)/('Ejercicio 3 - TIR'!$E$14-'Ejercicio 3 - TIR'!$C$14),'Ejercicio 3 - TIR'!$C$14+SQRT(('Ejercicio 3 - TIR'!$E$14-'Ejercicio 3 - TIR'!$C$14)*('Ejercicio 3 - TIR'!$D$14-'Ejercicio 3 - TIR'!$C$14)*D111),'Ejercicio 3 - TIR'!$E$14-SQRT(('Ejercicio 3 - TIR'!$E$14-'Ejercicio 3 - TIR'!$C$14)*('Ejercicio 3 - TIR'!$E$14-'Ejercicio 3 - TIR'!$D$14)*(1-D111)))</f>
        <v>31783.1879632848</v>
      </c>
      <c r="F111" s="24">
        <f ca="1" t="shared" si="819"/>
        <v>0.855042464705538</v>
      </c>
      <c r="G111" s="25">
        <f ca="1">IF(F111&lt;=('Ejercicio 3 - TIR'!$D$18-'Ejercicio 3 - TIR'!$C$18)/('Ejercicio 3 - TIR'!$E$18-'Ejercicio 3 - TIR'!$C$18),'Ejercicio 3 - TIR'!$C$18+SQRT(('Ejercicio 3 - TIR'!$E$18-'Ejercicio 3 - TIR'!$C$18)*('Ejercicio 3 - TIR'!$D$18-'Ejercicio 3 - TIR'!$C$18)*F111),'Ejercicio 3 - TIR'!$E$18-SQRT(('Ejercicio 3 - TIR'!$E$18-'Ejercicio 3 - TIR'!$C$18)*('Ejercicio 3 - TIR'!$E$18-'Ejercicio 3 - TIR'!$D$18)*(1-F111)))</f>
        <v>41702.7564319443</v>
      </c>
      <c r="H111" s="24">
        <f ca="1" t="shared" ref="H111:L111" si="820">RAND()</f>
        <v>0.377721599925349</v>
      </c>
      <c r="I111" s="25">
        <f ca="1">IF(H111&lt;=('Ejercicio 3 - TIR'!$D$18-'Ejercicio 3 - TIR'!$C$18)/('Ejercicio 3 - TIR'!$E$18-'Ejercicio 3 - TIR'!$C$18),'Ejercicio 3 - TIR'!$C$18+SQRT(('Ejercicio 3 - TIR'!$E$18-'Ejercicio 3 - TIR'!$C$18)*('Ejercicio 3 - TIR'!$D$18-'Ejercicio 3 - TIR'!$C$18)*H111),'Ejercicio 3 - TIR'!$E$18-SQRT(('Ejercicio 3 - TIR'!$E$18-'Ejercicio 3 - TIR'!$C$18)*('Ejercicio 3 - TIR'!$E$18-'Ejercicio 3 - TIR'!$D$18)*(1-H111)))</f>
        <v>37527.1667969298</v>
      </c>
      <c r="J111" s="24">
        <f ca="1" t="shared" si="820"/>
        <v>0.255577688795177</v>
      </c>
      <c r="K111" s="25">
        <f ca="1">IF(J111&lt;=('Ejercicio 3 - TIR'!$D$18-'Ejercicio 3 - TIR'!$C$18)/('Ejercicio 3 - TIR'!$E$18-'Ejercicio 3 - TIR'!$C$18),'Ejercicio 3 - TIR'!$C$18+SQRT(('Ejercicio 3 - TIR'!$E$18-'Ejercicio 3 - TIR'!$C$18)*('Ejercicio 3 - TIR'!$D$18-'Ejercicio 3 - TIR'!$C$18)*J111),'Ejercicio 3 - TIR'!$E$18-SQRT(('Ejercicio 3 - TIR'!$E$18-'Ejercicio 3 - TIR'!$C$18)*('Ejercicio 3 - TIR'!$E$18-'Ejercicio 3 - TIR'!$D$18)*(1-J111)))</f>
        <v>36191.659980916</v>
      </c>
      <c r="L111" s="24">
        <f ca="1" t="shared" si="820"/>
        <v>0.947933965296246</v>
      </c>
      <c r="M111" s="25">
        <f ca="1">IF(L111&lt;=('Ejercicio 3 - TIR'!$D$18-'Ejercicio 3 - TIR'!$C$18)/('Ejercicio 3 - TIR'!$E$18-'Ejercicio 3 - TIR'!$C$18),'Ejercicio 3 - TIR'!$C$18+SQRT(('Ejercicio 3 - TIR'!$E$18-'Ejercicio 3 - TIR'!$C$18)*('Ejercicio 3 - TIR'!$D$18-'Ejercicio 3 - TIR'!$C$18)*L111),'Ejercicio 3 - TIR'!$E$18-SQRT(('Ejercicio 3 - TIR'!$E$18-'Ejercicio 3 - TIR'!$C$18)*('Ejercicio 3 - TIR'!$E$18-'Ejercicio 3 - TIR'!$D$18)*(1-L111)))</f>
        <v>43023.9047080716</v>
      </c>
      <c r="N111" s="24">
        <f ca="1" t="shared" ref="N111:R111" si="821">RAND()</f>
        <v>0.969046168314976</v>
      </c>
      <c r="O111" s="25">
        <f ca="1">IF(N111&lt;=('Ejercicio 3 - TIR'!$D$18-'Ejercicio 3 - TIR'!$C$18)/('Ejercicio 3 - TIR'!$E$18-'Ejercicio 3 - TIR'!$C$18),'Ejercicio 3 - TIR'!$C$18+SQRT(('Ejercicio 3 - TIR'!$E$18-'Ejercicio 3 - TIR'!$C$18)*('Ejercicio 3 - TIR'!$D$18-'Ejercicio 3 - TIR'!$C$18)*N111),'Ejercicio 3 - TIR'!$E$18-SQRT(('Ejercicio 3 - TIR'!$E$18-'Ejercicio 3 - TIR'!$C$18)*('Ejercicio 3 - TIR'!$E$18-'Ejercicio 3 - TIR'!$D$18)*(1-N111)))</f>
        <v>43476.3407938857</v>
      </c>
      <c r="P111" s="24">
        <f ca="1" t="shared" si="821"/>
        <v>0.338133785022099</v>
      </c>
      <c r="Q111" s="26">
        <f ca="1">IF(P111&lt;=('Ejercicio 3 - TIR'!$D$22-'Ejercicio 3 - TIR'!$C$22)/('Ejercicio 3 - TIR'!$E$22-'Ejercicio 3 - TIR'!$C$22),'Ejercicio 3 - TIR'!$C$22+SQRT(('Ejercicio 3 - TIR'!$E$22-'Ejercicio 3 - TIR'!$C$22)*('Ejercicio 3 - TIR'!$D$22-'Ejercicio 3 - TIR'!$C$22)*P111),'Ejercicio 3 - TIR'!$E$22-SQRT(('Ejercicio 3 - TIR'!$E$22-'Ejercicio 3 - TIR'!$C$22)*('Ejercicio 3 - TIR'!$E$22-'Ejercicio 3 - TIR'!$D$22)*(1-P111)))</f>
        <v>0.144670646790058</v>
      </c>
      <c r="R111" s="24">
        <f ca="1" t="shared" si="821"/>
        <v>0.989501034023603</v>
      </c>
      <c r="S111" s="26">
        <f ca="1">IF(R111&lt;=('Ejercicio 3 - TIR'!$D$23-'Ejercicio 3 - TIR'!$C$23)/('Ejercicio 3 - TIR'!$E$23-'Ejercicio 3 - TIR'!$C$23),'Ejercicio 3 - TIR'!$C$23+SQRT(('Ejercicio 3 - TIR'!$E$23-'Ejercicio 3 - TIR'!$C$23)*('Ejercicio 3 - TIR'!$D$23-'Ejercicio 3 - TIR'!$C$23)*R111),'Ejercicio 3 - TIR'!$E$23-SQRT(('Ejercicio 3 - TIR'!$E$23-'Ejercicio 3 - TIR'!$C$23)*('Ejercicio 3 - TIR'!$E$23-'Ejercicio 3 - TIR'!$D$23)*(1-R111)))</f>
        <v>0.175652801044636</v>
      </c>
      <c r="T111" s="24">
        <f ca="1" t="shared" ref="T111:X111" si="822">RAND()</f>
        <v>0.257928749681418</v>
      </c>
      <c r="U111" s="26">
        <f ca="1">IF(T111&lt;=('Ejercicio 3 - TIR'!$D$24-'Ejercicio 3 - TIR'!$C$24)/('Ejercicio 3 - TIR'!$E$24-'Ejercicio 3 - TIR'!$C$24),'Ejercicio 3 - TIR'!$C$24+SQRT(('Ejercicio 3 - TIR'!$E$24-'Ejercicio 3 - TIR'!$C$24)*('Ejercicio 3 - TIR'!$D$24-'Ejercicio 3 - TIR'!$C$24)*T111),'Ejercicio 3 - TIR'!$E$24-SQRT(('Ejercicio 3 - TIR'!$E$24-'Ejercicio 3 - TIR'!$C$24)*('Ejercicio 3 - TIR'!$E$24-'Ejercicio 3 - TIR'!$D$24)*(1-T111)))</f>
        <v>0.173273383388132</v>
      </c>
      <c r="V111" s="24">
        <f ca="1" t="shared" si="822"/>
        <v>0.447779455750551</v>
      </c>
      <c r="W111" s="26">
        <f ca="1">IF(V111&lt;=('Ejercicio 3 - TIR'!$D$25-'Ejercicio 3 - TIR'!$C$25)/('Ejercicio 3 - TIR'!$E$25-'Ejercicio 3 - TIR'!$C$25),'Ejercicio 3 - TIR'!$C$25+SQRT(('Ejercicio 3 - TIR'!$E$25-'Ejercicio 3 - TIR'!$C$25)*('Ejercicio 3 - TIR'!$D$25-'Ejercicio 3 - TIR'!$C$25)*V111),'Ejercicio 3 - TIR'!$E$25-SQRT(('Ejercicio 3 - TIR'!$E$25-'Ejercicio 3 - TIR'!$C$25)*('Ejercicio 3 - TIR'!$E$25-'Ejercicio 3 - TIR'!$D$25)*(1-V111)))</f>
        <v>0.206036698203239</v>
      </c>
      <c r="X111" s="24">
        <f ca="1" t="shared" si="822"/>
        <v>0.681798482440649</v>
      </c>
      <c r="Y111" s="26">
        <f ca="1">IF(X111&lt;=('Ejercicio 3 - TIR'!$D$26-'Ejercicio 3 - TIR'!$C$26)/('Ejercicio 3 - TIR'!$E$26-'Ejercicio 3 - TIR'!$C$26),'Ejercicio 3 - TIR'!$C$26+SQRT(('Ejercicio 3 - TIR'!$E$26-'Ejercicio 3 - TIR'!$C$26)*('Ejercicio 3 - TIR'!$D$26-'Ejercicio 3 - TIR'!$C$26)*X111),'Ejercicio 3 - TIR'!$E$26-SQRT(('Ejercicio 3 - TIR'!$E$26-'Ejercicio 3 - TIR'!$C$26)*('Ejercicio 3 - TIR'!$E$26-'Ejercicio 3 - TIR'!$D$26)*(1-X111)))</f>
        <v>0.23854776007475</v>
      </c>
      <c r="Z111" s="24">
        <f ca="1" t="shared" si="480"/>
        <v>1.14467064679006</v>
      </c>
      <c r="AA111" s="24">
        <f ca="1" t="shared" si="481"/>
        <v>1.34573525217231</v>
      </c>
      <c r="AB111" s="24">
        <f ca="1" t="shared" si="482"/>
        <v>1.57891535246088</v>
      </c>
      <c r="AC111" s="24">
        <f ca="1" t="shared" si="483"/>
        <v>1.90422985842433</v>
      </c>
      <c r="AD111" s="24">
        <f ca="1" t="shared" si="484"/>
        <v>2.35847962581891</v>
      </c>
      <c r="AE111" s="23">
        <f ca="1" t="shared" si="485"/>
        <v>4598.09435969839</v>
      </c>
      <c r="AF111" s="23">
        <f ca="1" t="shared" si="486"/>
        <v>5405.76251344695</v>
      </c>
      <c r="AG111" s="23">
        <f ca="1" t="shared" si="487"/>
        <v>6342.43727394464</v>
      </c>
      <c r="AH111" s="23">
        <f ca="1" t="shared" si="488"/>
        <v>7649.21210842934</v>
      </c>
      <c r="AI111" s="23">
        <f ca="1" t="shared" si="489"/>
        <v>9473.91452323182</v>
      </c>
      <c r="AJ111" s="25">
        <f ca="1" t="shared" si="490"/>
        <v>47735.9211778819</v>
      </c>
      <c r="AK111" s="25">
        <f ca="1" t="shared" si="491"/>
        <v>50501.6312727785</v>
      </c>
      <c r="AL111" s="25">
        <f ca="1" t="shared" si="492"/>
        <v>57143.5675749124</v>
      </c>
      <c r="AM111" s="25">
        <f ca="1" t="shared" si="493"/>
        <v>81927.4039711129</v>
      </c>
      <c r="AN111" s="25">
        <f ca="1" t="shared" si="494"/>
        <v>102538.063967539</v>
      </c>
      <c r="AO111" s="25">
        <f ca="1">C111/'Ejercicio 3 - TIR'!$D$7</f>
        <v>18849.4600669934</v>
      </c>
      <c r="AP111" s="25">
        <f ca="1" t="shared" si="495"/>
        <v>28886.4611108885</v>
      </c>
      <c r="AQ111" s="25">
        <f ca="1" t="shared" si="496"/>
        <v>31652.1712057851</v>
      </c>
      <c r="AR111" s="25">
        <f ca="1" t="shared" si="497"/>
        <v>38294.107507919</v>
      </c>
      <c r="AS111" s="25">
        <f ca="1" t="shared" si="498"/>
        <v>63077.9439041195</v>
      </c>
      <c r="AT111" s="25">
        <f ca="1" t="shared" si="499"/>
        <v>83688.6039005455</v>
      </c>
      <c r="AU111" s="25">
        <f ca="1">AP111*'Ejercicio 3 - TIR'!$D$5</f>
        <v>14443.2305554442</v>
      </c>
      <c r="AV111" s="25">
        <f ca="1">AQ111*'Ejercicio 3 - TIR'!$D$5</f>
        <v>15826.0856028926</v>
      </c>
      <c r="AW111" s="25">
        <f ca="1">AR111*'Ejercicio 3 - TIR'!$D$5</f>
        <v>19147.0537539595</v>
      </c>
      <c r="AX111" s="25">
        <f ca="1">AS111*'Ejercicio 3 - TIR'!$D$5</f>
        <v>31538.9719520598</v>
      </c>
      <c r="AY111" s="25">
        <f ca="1">AT111*'Ejercicio 3 - TIR'!$D$5</f>
        <v>41844.3019502728</v>
      </c>
      <c r="AZ111" s="25">
        <f ca="1" t="shared" ref="AZ111:BD111" si="823">AJ111-AU111-AE111</f>
        <v>28694.5962627393</v>
      </c>
      <c r="BA111" s="25">
        <f ca="1" t="shared" si="823"/>
        <v>29269.783156439</v>
      </c>
      <c r="BB111" s="25">
        <f ca="1" t="shared" si="823"/>
        <v>31654.0765470083</v>
      </c>
      <c r="BC111" s="25">
        <f ca="1" t="shared" si="823"/>
        <v>42739.2199106238</v>
      </c>
      <c r="BD111" s="25">
        <f ca="1" t="shared" si="823"/>
        <v>51219.8474940344</v>
      </c>
      <c r="BE111" s="25">
        <f ca="1" t="shared" ref="BE111:BI111" si="824">AZ111/Z111</f>
        <v>25067.9934382926</v>
      </c>
      <c r="BF111" s="25">
        <f ca="1" t="shared" si="824"/>
        <v>21750.0307799705</v>
      </c>
      <c r="BG111" s="25">
        <f ca="1" t="shared" si="824"/>
        <v>20047.9883216491</v>
      </c>
      <c r="BH111" s="25">
        <f ca="1" t="shared" si="824"/>
        <v>22444.3597087532</v>
      </c>
      <c r="BI111" s="25">
        <f ca="1" t="shared" si="824"/>
        <v>21717.3160765592</v>
      </c>
      <c r="BJ111" s="25">
        <f ca="1" t="shared" si="502"/>
        <v>74960.00125498</v>
      </c>
      <c r="BK111" s="25">
        <f ca="1" t="shared" si="503"/>
        <v>44456.0675256911</v>
      </c>
      <c r="BL111" s="25">
        <f ca="1" t="shared" si="504"/>
        <v>119416.068780671</v>
      </c>
      <c r="BM111" s="25">
        <f ca="1">BK111*'Ejercicio 3 - TIR'!$D$5</f>
        <v>22228.0337628456</v>
      </c>
      <c r="BN111" s="25">
        <f ca="1" t="shared" si="505"/>
        <v>97188.0350178256</v>
      </c>
      <c r="BO111" s="25">
        <f ca="1" t="shared" si="506"/>
        <v>41207.9179967815</v>
      </c>
      <c r="BP111" s="25">
        <f ca="1" t="shared" si="507"/>
        <v>-126030.488298252</v>
      </c>
      <c r="BQ111" s="25">
        <f ca="1" t="shared" ref="BQ111:BT111" si="825">BE111</f>
        <v>25067.9934382926</v>
      </c>
      <c r="BR111" s="25">
        <f ca="1" t="shared" si="825"/>
        <v>21750.0307799705</v>
      </c>
      <c r="BS111" s="25">
        <f ca="1" t="shared" si="825"/>
        <v>20047.9883216491</v>
      </c>
      <c r="BT111" s="25">
        <f ca="1" t="shared" si="825"/>
        <v>22444.3597087532</v>
      </c>
      <c r="BU111" s="25">
        <f ca="1" t="shared" si="509"/>
        <v>62925.2340733408</v>
      </c>
      <c r="BV111" s="27">
        <f ca="1" t="shared" si="510"/>
        <v>5.65089062252906</v>
      </c>
    </row>
    <row r="112" ht="15" customHeight="1" spans="1:74">
      <c r="A112" s="23">
        <v>111</v>
      </c>
      <c r="B112" s="24">
        <f ca="1" t="shared" ref="B112:F112" si="826">RAND()</f>
        <v>0.986123669106146</v>
      </c>
      <c r="C112" s="25">
        <f ca="1">IF(B112&lt;=('Ejercicio 3 - TIR'!$D$13-'Ejercicio 3 - TIR'!$C$13)/('Ejercicio 3 - TIR'!$E$13-'Ejercicio 3 - TIR'!$C$13),'Ejercicio 3 - TIR'!$C$13+SQRT(('Ejercicio 3 - TIR'!$E$13-'Ejercicio 3 - TIR'!$C$13)*('Ejercicio 3 - TIR'!$D$13-'Ejercicio 3 - TIR'!$C$13)*B112),'Ejercicio 3 - TIR'!$E$13-SQRT(('Ejercicio 3 - TIR'!$E$13-'Ejercicio 3 - TIR'!$C$13)*('Ejercicio 3 - TIR'!$E$13-'Ejercicio 3 - TIR'!$D$13)*(1-B112)))</f>
        <v>95919.3631535476</v>
      </c>
      <c r="D112" s="24">
        <f ca="1" t="shared" si="826"/>
        <v>0.426279987125056</v>
      </c>
      <c r="E112" s="25">
        <f ca="1">IF(D112&lt;=('Ejercicio 3 - TIR'!$D$14-'Ejercicio 3 - TIR'!$C$14)/('Ejercicio 3 - TIR'!$E$14-'Ejercicio 3 - TIR'!$C$14),'Ejercicio 3 - TIR'!$C$14+SQRT(('Ejercicio 3 - TIR'!$E$14-'Ejercicio 3 - TIR'!$C$14)*('Ejercicio 3 - TIR'!$D$14-'Ejercicio 3 - TIR'!$C$14)*D112),'Ejercicio 3 - TIR'!$E$14-SQRT(('Ejercicio 3 - TIR'!$E$14-'Ejercicio 3 - TIR'!$C$14)*('Ejercicio 3 - TIR'!$E$14-'Ejercicio 3 - TIR'!$D$14)*(1-D112)))</f>
        <v>30723.2547770653</v>
      </c>
      <c r="F112" s="24">
        <f ca="1" t="shared" si="826"/>
        <v>0.85989175514081</v>
      </c>
      <c r="G112" s="25">
        <f ca="1">IF(F112&lt;=('Ejercicio 3 - TIR'!$D$18-'Ejercicio 3 - TIR'!$C$18)/('Ejercicio 3 - TIR'!$E$18-'Ejercicio 3 - TIR'!$C$18),'Ejercicio 3 - TIR'!$C$18+SQRT(('Ejercicio 3 - TIR'!$E$18-'Ejercicio 3 - TIR'!$C$18)*('Ejercicio 3 - TIR'!$D$18-'Ejercicio 3 - TIR'!$C$18)*F112),'Ejercicio 3 - TIR'!$E$18-SQRT(('Ejercicio 3 - TIR'!$E$18-'Ejercicio 3 - TIR'!$C$18)*('Ejercicio 3 - TIR'!$E$18-'Ejercicio 3 - TIR'!$D$18)*(1-F112)))</f>
        <v>41758.3772020114</v>
      </c>
      <c r="H112" s="24">
        <f ca="1" t="shared" ref="H112:L112" si="827">RAND()</f>
        <v>0.345789111669988</v>
      </c>
      <c r="I112" s="25">
        <f ca="1">IF(H112&lt;=('Ejercicio 3 - TIR'!$D$18-'Ejercicio 3 - TIR'!$C$18)/('Ejercicio 3 - TIR'!$E$18-'Ejercicio 3 - TIR'!$C$18),'Ejercicio 3 - TIR'!$C$18+SQRT(('Ejercicio 3 - TIR'!$E$18-'Ejercicio 3 - TIR'!$C$18)*('Ejercicio 3 - TIR'!$D$18-'Ejercicio 3 - TIR'!$C$18)*H112),'Ejercicio 3 - TIR'!$E$18-SQRT(('Ejercicio 3 - TIR'!$E$18-'Ejercicio 3 - TIR'!$C$18)*('Ejercicio 3 - TIR'!$E$18-'Ejercicio 3 - TIR'!$D$18)*(1-H112)))</f>
        <v>37201.9696438195</v>
      </c>
      <c r="J112" s="24">
        <f ca="1" t="shared" si="827"/>
        <v>0.65917395920659</v>
      </c>
      <c r="K112" s="25">
        <f ca="1">IF(J112&lt;=('Ejercicio 3 - TIR'!$D$18-'Ejercicio 3 - TIR'!$C$18)/('Ejercicio 3 - TIR'!$E$18-'Ejercicio 3 - TIR'!$C$18),'Ejercicio 3 - TIR'!$C$18+SQRT(('Ejercicio 3 - TIR'!$E$18-'Ejercicio 3 - TIR'!$C$18)*('Ejercicio 3 - TIR'!$D$18-'Ejercicio 3 - TIR'!$C$18)*J112),'Ejercicio 3 - TIR'!$E$18-SQRT(('Ejercicio 3 - TIR'!$E$18-'Ejercicio 3 - TIR'!$C$18)*('Ejercicio 3 - TIR'!$E$18-'Ejercicio 3 - TIR'!$D$18)*(1-J112)))</f>
        <v>39943.6459048474</v>
      </c>
      <c r="L112" s="24">
        <f ca="1" t="shared" si="827"/>
        <v>0.42435128370666</v>
      </c>
      <c r="M112" s="25">
        <f ca="1">IF(L112&lt;=('Ejercicio 3 - TIR'!$D$18-'Ejercicio 3 - TIR'!$C$18)/('Ejercicio 3 - TIR'!$E$18-'Ejercicio 3 - TIR'!$C$18),'Ejercicio 3 - TIR'!$C$18+SQRT(('Ejercicio 3 - TIR'!$E$18-'Ejercicio 3 - TIR'!$C$18)*('Ejercicio 3 - TIR'!$D$18-'Ejercicio 3 - TIR'!$C$18)*L112),'Ejercicio 3 - TIR'!$E$18-SQRT(('Ejercicio 3 - TIR'!$E$18-'Ejercicio 3 - TIR'!$C$18)*('Ejercicio 3 - TIR'!$E$18-'Ejercicio 3 - TIR'!$D$18)*(1-L112)))</f>
        <v>37978.2637557303</v>
      </c>
      <c r="N112" s="24">
        <f ca="1" t="shared" ref="N112:R112" si="828">RAND()</f>
        <v>0.392425875839723</v>
      </c>
      <c r="O112" s="25">
        <f ca="1">IF(N112&lt;=('Ejercicio 3 - TIR'!$D$18-'Ejercicio 3 - TIR'!$C$18)/('Ejercicio 3 - TIR'!$E$18-'Ejercicio 3 - TIR'!$C$18),'Ejercicio 3 - TIR'!$C$18+SQRT(('Ejercicio 3 - TIR'!$E$18-'Ejercicio 3 - TIR'!$C$18)*('Ejercicio 3 - TIR'!$D$18-'Ejercicio 3 - TIR'!$C$18)*N112),'Ejercicio 3 - TIR'!$E$18-SQRT(('Ejercicio 3 - TIR'!$E$18-'Ejercicio 3 - TIR'!$C$18)*('Ejercicio 3 - TIR'!$E$18-'Ejercicio 3 - TIR'!$D$18)*(1-N112)))</f>
        <v>37672.2800637072</v>
      </c>
      <c r="P112" s="24">
        <f ca="1" t="shared" si="828"/>
        <v>0.173255884826416</v>
      </c>
      <c r="Q112" s="26">
        <f ca="1">IF(P112&lt;=('Ejercicio 3 - TIR'!$D$22-'Ejercicio 3 - TIR'!$C$22)/('Ejercicio 3 - TIR'!$E$22-'Ejercicio 3 - TIR'!$C$22),'Ejercicio 3 - TIR'!$C$22+SQRT(('Ejercicio 3 - TIR'!$E$22-'Ejercicio 3 - TIR'!$C$22)*('Ejercicio 3 - TIR'!$D$22-'Ejercicio 3 - TIR'!$C$22)*P112),'Ejercicio 3 - TIR'!$E$22-SQRT(('Ejercicio 3 - TIR'!$E$22-'Ejercicio 3 - TIR'!$C$22)*('Ejercicio 3 - TIR'!$E$22-'Ejercicio 3 - TIR'!$D$22)*(1-P112)))</f>
        <v>0.137659575099292</v>
      </c>
      <c r="R112" s="24">
        <f ca="1" t="shared" si="828"/>
        <v>0.038942189591074</v>
      </c>
      <c r="S112" s="26">
        <f ca="1">IF(R112&lt;=('Ejercicio 3 - TIR'!$D$23-'Ejercicio 3 - TIR'!$C$23)/('Ejercicio 3 - TIR'!$E$23-'Ejercicio 3 - TIR'!$C$23),'Ejercicio 3 - TIR'!$C$23+SQRT(('Ejercicio 3 - TIR'!$E$23-'Ejercicio 3 - TIR'!$C$23)*('Ejercicio 3 - TIR'!$D$23-'Ejercicio 3 - TIR'!$C$23)*R112),'Ejercicio 3 - TIR'!$E$23-SQRT(('Ejercicio 3 - TIR'!$E$23-'Ejercicio 3 - TIR'!$C$23)*('Ejercicio 3 - TIR'!$E$23-'Ejercicio 3 - TIR'!$D$23)*(1-R112)))</f>
        <v>0.128372331889261</v>
      </c>
      <c r="T112" s="24">
        <f ca="1" t="shared" ref="T112:X112" si="829">RAND()</f>
        <v>0.680597980131096</v>
      </c>
      <c r="U112" s="26">
        <f ca="1">IF(T112&lt;=('Ejercicio 3 - TIR'!$D$24-'Ejercicio 3 - TIR'!$C$24)/('Ejercicio 3 - TIR'!$E$24-'Ejercicio 3 - TIR'!$C$24),'Ejercicio 3 - TIR'!$C$24+SQRT(('Ejercicio 3 - TIR'!$E$24-'Ejercicio 3 - TIR'!$C$24)*('Ejercicio 3 - TIR'!$D$24-'Ejercicio 3 - TIR'!$C$24)*T112),'Ejercicio 3 - TIR'!$E$24-SQRT(('Ejercicio 3 - TIR'!$E$24-'Ejercicio 3 - TIR'!$C$24)*('Ejercicio 3 - TIR'!$E$24-'Ejercicio 3 - TIR'!$D$24)*(1-T112)))</f>
        <v>0.190094721943561</v>
      </c>
      <c r="V112" s="24">
        <f ca="1" t="shared" si="829"/>
        <v>0.0898428463106475</v>
      </c>
      <c r="W112" s="26">
        <f ca="1">IF(V112&lt;=('Ejercicio 3 - TIR'!$D$25-'Ejercicio 3 - TIR'!$C$25)/('Ejercicio 3 - TIR'!$E$25-'Ejercicio 3 - TIR'!$C$25),'Ejercicio 3 - TIR'!$C$25+SQRT(('Ejercicio 3 - TIR'!$E$25-'Ejercicio 3 - TIR'!$C$25)*('Ejercicio 3 - TIR'!$D$25-'Ejercicio 3 - TIR'!$C$25)*V112),'Ejercicio 3 - TIR'!$E$25-SQRT(('Ejercicio 3 - TIR'!$E$25-'Ejercicio 3 - TIR'!$C$25)*('Ejercicio 3 - TIR'!$E$25-'Ejercicio 3 - TIR'!$D$25)*(1-V112)))</f>
        <v>0.191215167624022</v>
      </c>
      <c r="X112" s="24">
        <f ca="1" t="shared" si="829"/>
        <v>0.529064686826745</v>
      </c>
      <c r="Y112" s="26">
        <f ca="1">IF(X112&lt;=('Ejercicio 3 - TIR'!$D$26-'Ejercicio 3 - TIR'!$C$26)/('Ejercicio 3 - TIR'!$E$26-'Ejercicio 3 - TIR'!$C$26),'Ejercicio 3 - TIR'!$C$26+SQRT(('Ejercicio 3 - TIR'!$E$26-'Ejercicio 3 - TIR'!$C$26)*('Ejercicio 3 - TIR'!$D$26-'Ejercicio 3 - TIR'!$C$26)*X112),'Ejercicio 3 - TIR'!$E$26-SQRT(('Ejercicio 3 - TIR'!$E$26-'Ejercicio 3 - TIR'!$C$26)*('Ejercicio 3 - TIR'!$E$26-'Ejercicio 3 - TIR'!$D$26)*(1-X112)))</f>
        <v>0.229571330662652</v>
      </c>
      <c r="Z112" s="24">
        <f ca="1" t="shared" si="480"/>
        <v>1.13765957509929</v>
      </c>
      <c r="AA112" s="24">
        <f ca="1" t="shared" si="481"/>
        <v>1.28370358765093</v>
      </c>
      <c r="AB112" s="24">
        <f ca="1" t="shared" si="482"/>
        <v>1.52772886420339</v>
      </c>
      <c r="AC112" s="24">
        <f ca="1" t="shared" si="483"/>
        <v>1.8198537950561</v>
      </c>
      <c r="AD112" s="24">
        <f ca="1" t="shared" si="484"/>
        <v>2.2376400523986</v>
      </c>
      <c r="AE112" s="23">
        <f ca="1" t="shared" si="485"/>
        <v>4229.35019827812</v>
      </c>
      <c r="AF112" s="23">
        <f ca="1" t="shared" si="486"/>
        <v>4772.28174560738</v>
      </c>
      <c r="AG112" s="23">
        <f ca="1" t="shared" si="487"/>
        <v>5679.46731707495</v>
      </c>
      <c r="AH112" s="23">
        <f ca="1" t="shared" si="488"/>
        <v>6765.46761212459</v>
      </c>
      <c r="AI112" s="23">
        <f ca="1" t="shared" si="489"/>
        <v>8318.62501439511</v>
      </c>
      <c r="AJ112" s="25">
        <f ca="1" t="shared" si="490"/>
        <v>47506.8176644763</v>
      </c>
      <c r="AK112" s="25">
        <f ca="1" t="shared" si="491"/>
        <v>47756.3018994523</v>
      </c>
      <c r="AL112" s="25">
        <f ca="1" t="shared" si="492"/>
        <v>61023.0607903549</v>
      </c>
      <c r="AM112" s="25">
        <f ca="1" t="shared" si="493"/>
        <v>69114.8874255072</v>
      </c>
      <c r="AN112" s="25">
        <f ca="1" t="shared" si="494"/>
        <v>84297.0027357286</v>
      </c>
      <c r="AO112" s="25">
        <f ca="1">C112/'Ejercicio 3 - TIR'!$D$7</f>
        <v>19183.8726307095</v>
      </c>
      <c r="AP112" s="25">
        <f ca="1" t="shared" si="495"/>
        <v>28322.9450337668</v>
      </c>
      <c r="AQ112" s="25">
        <f ca="1" t="shared" si="496"/>
        <v>28572.4292687428</v>
      </c>
      <c r="AR112" s="25">
        <f ca="1" t="shared" si="497"/>
        <v>41839.1881596454</v>
      </c>
      <c r="AS112" s="25">
        <f ca="1" t="shared" si="498"/>
        <v>49931.0147947976</v>
      </c>
      <c r="AT112" s="25">
        <f ca="1" t="shared" si="499"/>
        <v>65113.1301050191</v>
      </c>
      <c r="AU112" s="25">
        <f ca="1">AP112*'Ejercicio 3 - TIR'!$D$5</f>
        <v>14161.4725168834</v>
      </c>
      <c r="AV112" s="25">
        <f ca="1">AQ112*'Ejercicio 3 - TIR'!$D$5</f>
        <v>14286.2146343714</v>
      </c>
      <c r="AW112" s="25">
        <f ca="1">AR112*'Ejercicio 3 - TIR'!$D$5</f>
        <v>20919.5940798227</v>
      </c>
      <c r="AX112" s="25">
        <f ca="1">AS112*'Ejercicio 3 - TIR'!$D$5</f>
        <v>24965.5073973988</v>
      </c>
      <c r="AY112" s="25">
        <f ca="1">AT112*'Ejercicio 3 - TIR'!$D$5</f>
        <v>32556.5650525095</v>
      </c>
      <c r="AZ112" s="25">
        <f ca="1" t="shared" ref="AZ112:BD112" si="830">AJ112-AU112-AE112</f>
        <v>29115.9949493148</v>
      </c>
      <c r="BA112" s="25">
        <f ca="1" t="shared" si="830"/>
        <v>28697.8055194735</v>
      </c>
      <c r="BB112" s="25">
        <f ca="1" t="shared" si="830"/>
        <v>34423.9993934573</v>
      </c>
      <c r="BC112" s="25">
        <f ca="1" t="shared" si="830"/>
        <v>37383.9124159837</v>
      </c>
      <c r="BD112" s="25">
        <f ca="1" t="shared" si="830"/>
        <v>43421.8126688239</v>
      </c>
      <c r="BE112" s="25">
        <f ca="1" t="shared" ref="BE112:BI112" si="831">AZ112/Z112</f>
        <v>25592.8887574067</v>
      </c>
      <c r="BF112" s="25">
        <f ca="1" t="shared" si="831"/>
        <v>22355.476603433</v>
      </c>
      <c r="BG112" s="25">
        <f ca="1" t="shared" si="831"/>
        <v>22532.7937437427</v>
      </c>
      <c r="BH112" s="25">
        <f ca="1" t="shared" si="831"/>
        <v>20542.2614264633</v>
      </c>
      <c r="BI112" s="25">
        <f ca="1" t="shared" si="831"/>
        <v>19405.1820900679</v>
      </c>
      <c r="BJ112" s="25">
        <f ca="1" t="shared" si="502"/>
        <v>68747.5854292081</v>
      </c>
      <c r="BK112" s="25">
        <f ca="1" t="shared" si="503"/>
        <v>42926.601758589</v>
      </c>
      <c r="BL112" s="25">
        <f ca="1" t="shared" si="504"/>
        <v>111674.187187797</v>
      </c>
      <c r="BM112" s="25">
        <f ca="1">BK112*'Ejercicio 3 - TIR'!$D$5</f>
        <v>21463.3008792945</v>
      </c>
      <c r="BN112" s="25">
        <f ca="1" t="shared" si="505"/>
        <v>90210.8863085026</v>
      </c>
      <c r="BO112" s="25">
        <f ca="1" t="shared" si="506"/>
        <v>40315.1910924201</v>
      </c>
      <c r="BP112" s="25">
        <f ca="1" t="shared" si="507"/>
        <v>-126642.617930613</v>
      </c>
      <c r="BQ112" s="25">
        <f ca="1" t="shared" ref="BQ112:BT112" si="832">BE112</f>
        <v>25592.8887574067</v>
      </c>
      <c r="BR112" s="25">
        <f ca="1" t="shared" si="832"/>
        <v>22355.476603433</v>
      </c>
      <c r="BS112" s="25">
        <f ca="1" t="shared" si="832"/>
        <v>22532.7937437427</v>
      </c>
      <c r="BT112" s="25">
        <f ca="1" t="shared" si="832"/>
        <v>20542.2614264633</v>
      </c>
      <c r="BU112" s="25">
        <f ca="1" t="shared" si="509"/>
        <v>59720.3731824879</v>
      </c>
      <c r="BV112" s="27">
        <f ca="1" t="shared" si="510"/>
        <v>5.29015042277099</v>
      </c>
    </row>
    <row r="113" ht="15" customHeight="1" spans="1:74">
      <c r="A113" s="23">
        <v>112</v>
      </c>
      <c r="B113" s="24">
        <f ca="1" t="shared" ref="B113:F113" si="833">RAND()</f>
        <v>0.0780704708751614</v>
      </c>
      <c r="C113" s="25">
        <f ca="1">IF(B113&lt;=('Ejercicio 3 - TIR'!$D$13-'Ejercicio 3 - TIR'!$C$13)/('Ejercicio 3 - TIR'!$E$13-'Ejercicio 3 - TIR'!$C$13),'Ejercicio 3 - TIR'!$C$13+SQRT(('Ejercicio 3 - TIR'!$E$13-'Ejercicio 3 - TIR'!$C$13)*('Ejercicio 3 - TIR'!$D$13-'Ejercicio 3 - TIR'!$C$13)*B113),'Ejercicio 3 - TIR'!$E$13-SQRT(('Ejercicio 3 - TIR'!$E$13-'Ejercicio 3 - TIR'!$C$13)*('Ejercicio 3 - TIR'!$E$13-'Ejercicio 3 - TIR'!$D$13)*(1-B113)))</f>
        <v>65588.2187099347</v>
      </c>
      <c r="D113" s="24">
        <f ca="1" t="shared" si="833"/>
        <v>0.37476262123721</v>
      </c>
      <c r="E113" s="25">
        <f ca="1">IF(D113&lt;=('Ejercicio 3 - TIR'!$D$14-'Ejercicio 3 - TIR'!$C$14)/('Ejercicio 3 - TIR'!$E$14-'Ejercicio 3 - TIR'!$C$14),'Ejercicio 3 - TIR'!$C$14+SQRT(('Ejercicio 3 - TIR'!$E$14-'Ejercicio 3 - TIR'!$C$14)*('Ejercicio 3 - TIR'!$D$14-'Ejercicio 3 - TIR'!$C$14)*D113),'Ejercicio 3 - TIR'!$E$14-SQRT(('Ejercicio 3 - TIR'!$E$14-'Ejercicio 3 - TIR'!$C$14)*('Ejercicio 3 - TIR'!$E$14-'Ejercicio 3 - TIR'!$D$14)*(1-D113)))</f>
        <v>30315.7030810482</v>
      </c>
      <c r="F113" s="24">
        <f ca="1" t="shared" si="833"/>
        <v>0.794657035942363</v>
      </c>
      <c r="G113" s="25">
        <f ca="1">IF(F113&lt;=('Ejercicio 3 - TIR'!$D$18-'Ejercicio 3 - TIR'!$C$18)/('Ejercicio 3 - TIR'!$E$18-'Ejercicio 3 - TIR'!$C$18),'Ejercicio 3 - TIR'!$C$18+SQRT(('Ejercicio 3 - TIR'!$E$18-'Ejercicio 3 - TIR'!$C$18)*('Ejercicio 3 - TIR'!$D$18-'Ejercicio 3 - TIR'!$C$18)*F113),'Ejercicio 3 - TIR'!$E$18-SQRT(('Ejercicio 3 - TIR'!$E$18-'Ejercicio 3 - TIR'!$C$18)*('Ejercicio 3 - TIR'!$E$18-'Ejercicio 3 - TIR'!$D$18)*(1-F113)))</f>
        <v>41075.624596917</v>
      </c>
      <c r="H113" s="24">
        <f ca="1" t="shared" ref="H113:L113" si="834">RAND()</f>
        <v>0.152058692555898</v>
      </c>
      <c r="I113" s="25">
        <f ca="1">IF(H113&lt;=('Ejercicio 3 - TIR'!$D$18-'Ejercicio 3 - TIR'!$C$18)/('Ejercicio 3 - TIR'!$E$18-'Ejercicio 3 - TIR'!$C$18),'Ejercicio 3 - TIR'!$C$18+SQRT(('Ejercicio 3 - TIR'!$E$18-'Ejercicio 3 - TIR'!$C$18)*('Ejercicio 3 - TIR'!$D$18-'Ejercicio 3 - TIR'!$C$18)*H113),'Ejercicio 3 - TIR'!$E$18-SQRT(('Ejercicio 3 - TIR'!$E$18-'Ejercicio 3 - TIR'!$C$18)*('Ejercicio 3 - TIR'!$E$18-'Ejercicio 3 - TIR'!$D$18)*(1-H113)))</f>
        <v>34775.8563507904</v>
      </c>
      <c r="J113" s="24">
        <f ca="1" t="shared" si="834"/>
        <v>0.707769760032725</v>
      </c>
      <c r="K113" s="25">
        <f ca="1">IF(J113&lt;=('Ejercicio 3 - TIR'!$D$18-'Ejercicio 3 - TIR'!$C$18)/('Ejercicio 3 - TIR'!$E$18-'Ejercicio 3 - TIR'!$C$18),'Ejercicio 3 - TIR'!$C$18+SQRT(('Ejercicio 3 - TIR'!$E$18-'Ejercicio 3 - TIR'!$C$18)*('Ejercicio 3 - TIR'!$D$18-'Ejercicio 3 - TIR'!$C$18)*J113),'Ejercicio 3 - TIR'!$E$18-SQRT(('Ejercicio 3 - TIR'!$E$18-'Ejercicio 3 - TIR'!$C$18)*('Ejercicio 3 - TIR'!$E$18-'Ejercicio 3 - TIR'!$D$18)*(1-J113)))</f>
        <v>40318.4118082059</v>
      </c>
      <c r="L113" s="24">
        <f ca="1" t="shared" si="834"/>
        <v>0.0886158668666108</v>
      </c>
      <c r="M113" s="25">
        <f ca="1">IF(L113&lt;=('Ejercicio 3 - TIR'!$D$18-'Ejercicio 3 - TIR'!$C$18)/('Ejercicio 3 - TIR'!$E$18-'Ejercicio 3 - TIR'!$C$18),'Ejercicio 3 - TIR'!$C$18+SQRT(('Ejercicio 3 - TIR'!$E$18-'Ejercicio 3 - TIR'!$C$18)*('Ejercicio 3 - TIR'!$D$18-'Ejercicio 3 - TIR'!$C$18)*L113),'Ejercicio 3 - TIR'!$E$18-SQRT(('Ejercicio 3 - TIR'!$E$18-'Ejercicio 3 - TIR'!$C$18)*('Ejercicio 3 - TIR'!$E$18-'Ejercicio 3 - TIR'!$D$18)*(1-L113)))</f>
        <v>33645.8716420071</v>
      </c>
      <c r="N113" s="24">
        <f ca="1" t="shared" ref="N113:R113" si="835">RAND()</f>
        <v>0.743831003503839</v>
      </c>
      <c r="O113" s="25">
        <f ca="1">IF(N113&lt;=('Ejercicio 3 - TIR'!$D$18-'Ejercicio 3 - TIR'!$C$18)/('Ejercicio 3 - TIR'!$E$18-'Ejercicio 3 - TIR'!$C$18),'Ejercicio 3 - TIR'!$C$18+SQRT(('Ejercicio 3 - TIR'!$E$18-'Ejercicio 3 - TIR'!$C$18)*('Ejercicio 3 - TIR'!$D$18-'Ejercicio 3 - TIR'!$C$18)*N113),'Ejercicio 3 - TIR'!$E$18-SQRT(('Ejercicio 3 - TIR'!$E$18-'Ejercicio 3 - TIR'!$C$18)*('Ejercicio 3 - TIR'!$E$18-'Ejercicio 3 - TIR'!$D$18)*(1-N113)))</f>
        <v>40616.773478679</v>
      </c>
      <c r="P113" s="24">
        <f ca="1" t="shared" si="835"/>
        <v>0.461494279526535</v>
      </c>
      <c r="Q113" s="26">
        <f ca="1">IF(P113&lt;=('Ejercicio 3 - TIR'!$D$22-'Ejercicio 3 - TIR'!$C$22)/('Ejercicio 3 - TIR'!$E$22-'Ejercicio 3 - TIR'!$C$22),'Ejercicio 3 - TIR'!$C$22+SQRT(('Ejercicio 3 - TIR'!$E$22-'Ejercicio 3 - TIR'!$C$22)*('Ejercicio 3 - TIR'!$D$22-'Ejercicio 3 - TIR'!$C$22)*P113),'Ejercicio 3 - TIR'!$E$22-SQRT(('Ejercicio 3 - TIR'!$E$22-'Ejercicio 3 - TIR'!$C$22)*('Ejercicio 3 - TIR'!$E$22-'Ejercicio 3 - TIR'!$D$22)*(1-P113)))</f>
        <v>0.148821688069018</v>
      </c>
      <c r="R113" s="24">
        <f ca="1" t="shared" si="835"/>
        <v>0.916992117259592</v>
      </c>
      <c r="S113" s="26">
        <f ca="1">IF(R113&lt;=('Ejercicio 3 - TIR'!$D$23-'Ejercicio 3 - TIR'!$C$23)/('Ejercicio 3 - TIR'!$E$23-'Ejercicio 3 - TIR'!$C$23),'Ejercicio 3 - TIR'!$C$23+SQRT(('Ejercicio 3 - TIR'!$E$23-'Ejercicio 3 - TIR'!$C$23)*('Ejercicio 3 - TIR'!$D$23-'Ejercicio 3 - TIR'!$C$23)*R113),'Ejercicio 3 - TIR'!$E$23-SQRT(('Ejercicio 3 - TIR'!$E$23-'Ejercicio 3 - TIR'!$C$23)*('Ejercicio 3 - TIR'!$E$23-'Ejercicio 3 - TIR'!$D$23)*(1-R113)))</f>
        <v>0.16777649031854</v>
      </c>
      <c r="T113" s="24">
        <f ca="1" t="shared" ref="T113:X113" si="836">RAND()</f>
        <v>0.627476348657709</v>
      </c>
      <c r="U113" s="26">
        <f ca="1">IF(T113&lt;=('Ejercicio 3 - TIR'!$D$24-'Ejercicio 3 - TIR'!$C$24)/('Ejercicio 3 - TIR'!$E$24-'Ejercicio 3 - TIR'!$C$24),'Ejercicio 3 - TIR'!$C$24+SQRT(('Ejercicio 3 - TIR'!$E$24-'Ejercicio 3 - TIR'!$C$24)*('Ejercicio 3 - TIR'!$D$24-'Ejercicio 3 - TIR'!$C$24)*T113),'Ejercicio 3 - TIR'!$E$24-SQRT(('Ejercicio 3 - TIR'!$E$24-'Ejercicio 3 - TIR'!$C$24)*('Ejercicio 3 - TIR'!$E$24-'Ejercicio 3 - TIR'!$D$24)*(1-T113)))</f>
        <v>0.187703464214278</v>
      </c>
      <c r="V113" s="24">
        <f ca="1" t="shared" si="836"/>
        <v>0.439986170986304</v>
      </c>
      <c r="W113" s="26">
        <f ca="1">IF(V113&lt;=('Ejercicio 3 - TIR'!$D$25-'Ejercicio 3 - TIR'!$C$25)/('Ejercicio 3 - TIR'!$E$25-'Ejercicio 3 - TIR'!$C$25),'Ejercicio 3 - TIR'!$C$25+SQRT(('Ejercicio 3 - TIR'!$E$25-'Ejercicio 3 - TIR'!$C$25)*('Ejercicio 3 - TIR'!$D$25-'Ejercicio 3 - TIR'!$C$25)*V113),'Ejercicio 3 - TIR'!$E$25-SQRT(('Ejercicio 3 - TIR'!$E$25-'Ejercicio 3 - TIR'!$C$25)*('Ejercicio 3 - TIR'!$E$25-'Ejercicio 3 - TIR'!$D$25)*(1-V113)))</f>
        <v>0.205727566121254</v>
      </c>
      <c r="X113" s="24">
        <f ca="1" t="shared" si="836"/>
        <v>0.856999274758701</v>
      </c>
      <c r="Y113" s="26">
        <f ca="1">IF(X113&lt;=('Ejercicio 3 - TIR'!$D$26-'Ejercicio 3 - TIR'!$C$26)/('Ejercicio 3 - TIR'!$E$26-'Ejercicio 3 - TIR'!$C$26),'Ejercicio 3 - TIR'!$C$26+SQRT(('Ejercicio 3 - TIR'!$E$26-'Ejercicio 3 - TIR'!$C$26)*('Ejercicio 3 - TIR'!$D$26-'Ejercicio 3 - TIR'!$C$26)*X113),'Ejercicio 3 - TIR'!$E$26-SQRT(('Ejercicio 3 - TIR'!$E$26-'Ejercicio 3 - TIR'!$C$26)*('Ejercicio 3 - TIR'!$E$26-'Ejercicio 3 - TIR'!$D$26)*(1-X113)))</f>
        <v>0.252211442709219</v>
      </c>
      <c r="Z113" s="24">
        <f ca="1" t="shared" si="480"/>
        <v>1.14882168806902</v>
      </c>
      <c r="AA113" s="24">
        <f ca="1" t="shared" si="481"/>
        <v>1.34156695889506</v>
      </c>
      <c r="AB113" s="24">
        <f ca="1" t="shared" si="482"/>
        <v>1.59338372455508</v>
      </c>
      <c r="AC113" s="24">
        <f ca="1" t="shared" si="483"/>
        <v>1.92118668010501</v>
      </c>
      <c r="AD113" s="24">
        <f ca="1" t="shared" si="484"/>
        <v>2.40573194440803</v>
      </c>
      <c r="AE113" s="23">
        <f ca="1" t="shared" si="485"/>
        <v>4511.63410752072</v>
      </c>
      <c r="AF113" s="23">
        <f ca="1" t="shared" si="486"/>
        <v>5268.58024368197</v>
      </c>
      <c r="AG113" s="23">
        <f ca="1" t="shared" si="487"/>
        <v>6257.51100691198</v>
      </c>
      <c r="AH113" s="23">
        <f ca="1" t="shared" si="488"/>
        <v>7544.85351634094</v>
      </c>
      <c r="AI113" s="23">
        <f ca="1" t="shared" si="489"/>
        <v>9447.75190672701</v>
      </c>
      <c r="AJ113" s="25">
        <f ca="1" t="shared" si="490"/>
        <v>47188.5683879195</v>
      </c>
      <c r="AK113" s="25">
        <f ca="1" t="shared" si="491"/>
        <v>46654.1398475013</v>
      </c>
      <c r="AL113" s="25">
        <f ca="1" t="shared" si="492"/>
        <v>64242.7011751045</v>
      </c>
      <c r="AM113" s="25">
        <f ca="1" t="shared" si="493"/>
        <v>64640.0004391469</v>
      </c>
      <c r="AN113" s="25">
        <f ca="1" t="shared" si="494"/>
        <v>97713.0694364428</v>
      </c>
      <c r="AO113" s="25">
        <f ca="1">C113/'Ejercicio 3 - TIR'!$D$7</f>
        <v>13117.6437419869</v>
      </c>
      <c r="AP113" s="25">
        <f ca="1" t="shared" si="495"/>
        <v>34070.9246459325</v>
      </c>
      <c r="AQ113" s="25">
        <f ca="1" t="shared" si="496"/>
        <v>33536.4961055143</v>
      </c>
      <c r="AR113" s="25">
        <f ca="1" t="shared" si="497"/>
        <v>51125.0574331176</v>
      </c>
      <c r="AS113" s="25">
        <f ca="1" t="shared" si="498"/>
        <v>51522.35669716</v>
      </c>
      <c r="AT113" s="25">
        <f ca="1" t="shared" si="499"/>
        <v>84595.4256944559</v>
      </c>
      <c r="AU113" s="25">
        <f ca="1">AP113*'Ejercicio 3 - TIR'!$D$5</f>
        <v>17035.4623229663</v>
      </c>
      <c r="AV113" s="25">
        <f ca="1">AQ113*'Ejercicio 3 - TIR'!$D$5</f>
        <v>16768.2480527572</v>
      </c>
      <c r="AW113" s="25">
        <f ca="1">AR113*'Ejercicio 3 - TIR'!$D$5</f>
        <v>25562.5287165588</v>
      </c>
      <c r="AX113" s="25">
        <f ca="1">AS113*'Ejercicio 3 - TIR'!$D$5</f>
        <v>25761.17834858</v>
      </c>
      <c r="AY113" s="25">
        <f ca="1">AT113*'Ejercicio 3 - TIR'!$D$5</f>
        <v>42297.7128472279</v>
      </c>
      <c r="AZ113" s="25">
        <f ca="1" t="shared" ref="AZ113:BD113" si="837">AJ113-AU113-AE113</f>
        <v>25641.4719574325</v>
      </c>
      <c r="BA113" s="25">
        <f ca="1" t="shared" si="837"/>
        <v>24617.3115510621</v>
      </c>
      <c r="BB113" s="25">
        <f ca="1" t="shared" si="837"/>
        <v>32422.6614516337</v>
      </c>
      <c r="BC113" s="25">
        <f ca="1" t="shared" si="837"/>
        <v>31333.968574226</v>
      </c>
      <c r="BD113" s="25">
        <f ca="1" t="shared" si="837"/>
        <v>45967.6046824879</v>
      </c>
      <c r="BE113" s="25">
        <f ca="1" t="shared" ref="BE113:BI113" si="838">AZ113/Z113</f>
        <v>22319.8014310921</v>
      </c>
      <c r="BF113" s="25">
        <f ca="1" t="shared" si="838"/>
        <v>18349.6704266908</v>
      </c>
      <c r="BG113" s="25">
        <f ca="1" t="shared" si="838"/>
        <v>20348.3071604031</v>
      </c>
      <c r="BH113" s="25">
        <f ca="1" t="shared" si="838"/>
        <v>16309.6948873877</v>
      </c>
      <c r="BI113" s="25">
        <f ca="1" t="shared" si="838"/>
        <v>19107.5339001657</v>
      </c>
      <c r="BJ113" s="25">
        <f ca="1" t="shared" si="502"/>
        <v>72931.4553192667</v>
      </c>
      <c r="BK113" s="25">
        <f ca="1" t="shared" si="503"/>
        <v>31557.5345854621</v>
      </c>
      <c r="BL113" s="25">
        <f ca="1" t="shared" si="504"/>
        <v>104488.989904729</v>
      </c>
      <c r="BM113" s="25">
        <f ca="1">BK113*'Ejercicio 3 - TIR'!$D$5</f>
        <v>15778.767292731</v>
      </c>
      <c r="BN113" s="25">
        <f ca="1" t="shared" si="505"/>
        <v>88710.2226119977</v>
      </c>
      <c r="BO113" s="25">
        <f ca="1" t="shared" si="506"/>
        <v>36874.5249520417</v>
      </c>
      <c r="BP113" s="25">
        <f ca="1" t="shared" si="507"/>
        <v>-95903.921790983</v>
      </c>
      <c r="BQ113" s="25">
        <f ca="1" t="shared" ref="BQ113:BT113" si="839">BE113</f>
        <v>22319.8014310921</v>
      </c>
      <c r="BR113" s="25">
        <f ca="1" t="shared" si="839"/>
        <v>18349.6704266908</v>
      </c>
      <c r="BS113" s="25">
        <f ca="1" t="shared" si="839"/>
        <v>20348.3071604031</v>
      </c>
      <c r="BT113" s="25">
        <f ca="1" t="shared" si="839"/>
        <v>16309.6948873877</v>
      </c>
      <c r="BU113" s="25">
        <f ca="1" t="shared" si="509"/>
        <v>55982.0588522074</v>
      </c>
      <c r="BV113" s="27">
        <f ca="1" t="shared" si="510"/>
        <v>10.2600760519795</v>
      </c>
    </row>
    <row r="114" ht="15" customHeight="1" spans="1:74">
      <c r="A114" s="23">
        <v>113</v>
      </c>
      <c r="B114" s="24">
        <f ca="1" t="shared" ref="B114:F114" si="840">RAND()</f>
        <v>0.518103853546866</v>
      </c>
      <c r="C114" s="25">
        <f ca="1">IF(B114&lt;=('Ejercicio 3 - TIR'!$D$13-'Ejercicio 3 - TIR'!$C$13)/('Ejercicio 3 - TIR'!$E$13-'Ejercicio 3 - TIR'!$C$13),'Ejercicio 3 - TIR'!$C$13+SQRT(('Ejercicio 3 - TIR'!$E$13-'Ejercicio 3 - TIR'!$C$13)*('Ejercicio 3 - TIR'!$D$13-'Ejercicio 3 - TIR'!$C$13)*B114),'Ejercicio 3 - TIR'!$E$13-SQRT(('Ejercicio 3 - TIR'!$E$13-'Ejercicio 3 - TIR'!$C$13)*('Ejercicio 3 - TIR'!$E$13-'Ejercicio 3 - TIR'!$D$13)*(1-B114)))</f>
        <v>75952.6430611645</v>
      </c>
      <c r="D114" s="24">
        <f ca="1" t="shared" si="840"/>
        <v>0.929305931215492</v>
      </c>
      <c r="E114" s="25">
        <f ca="1">IF(D114&lt;=('Ejercicio 3 - TIR'!$D$14-'Ejercicio 3 - TIR'!$C$14)/('Ejercicio 3 - TIR'!$E$14-'Ejercicio 3 - TIR'!$C$14),'Ejercicio 3 - TIR'!$C$14+SQRT(('Ejercicio 3 - TIR'!$E$14-'Ejercicio 3 - TIR'!$C$14)*('Ejercicio 3 - TIR'!$D$14-'Ejercicio 3 - TIR'!$C$14)*D114),'Ejercicio 3 - TIR'!$E$14-SQRT(('Ejercicio 3 - TIR'!$E$14-'Ejercicio 3 - TIR'!$C$14)*('Ejercicio 3 - TIR'!$E$14-'Ejercicio 3 - TIR'!$D$14)*(1-D114)))</f>
        <v>36743.6047049419</v>
      </c>
      <c r="F114" s="24">
        <f ca="1" t="shared" si="840"/>
        <v>0.46773760289754</v>
      </c>
      <c r="G114" s="25">
        <f ca="1">IF(F114&lt;=('Ejercicio 3 - TIR'!$D$18-'Ejercicio 3 - TIR'!$C$18)/('Ejercicio 3 - TIR'!$E$18-'Ejercicio 3 - TIR'!$C$18),'Ejercicio 3 - TIR'!$C$18+SQRT(('Ejercicio 3 - TIR'!$E$18-'Ejercicio 3 - TIR'!$C$18)*('Ejercicio 3 - TIR'!$D$18-'Ejercicio 3 - TIR'!$C$18)*F114),'Ejercicio 3 - TIR'!$E$18-SQRT(('Ejercicio 3 - TIR'!$E$18-'Ejercicio 3 - TIR'!$C$18)*('Ejercicio 3 - TIR'!$E$18-'Ejercicio 3 - TIR'!$D$18)*(1-F114)))</f>
        <v>38376.1948660851</v>
      </c>
      <c r="H114" s="24">
        <f ca="1" t="shared" ref="H114:L114" si="841">RAND()</f>
        <v>0.243531515388004</v>
      </c>
      <c r="I114" s="25">
        <f ca="1">IF(H114&lt;=('Ejercicio 3 - TIR'!$D$18-'Ejercicio 3 - TIR'!$C$18)/('Ejercicio 3 - TIR'!$E$18-'Ejercicio 3 - TIR'!$C$18),'Ejercicio 3 - TIR'!$C$18+SQRT(('Ejercicio 3 - TIR'!$E$18-'Ejercicio 3 - TIR'!$C$18)*('Ejercicio 3 - TIR'!$D$18-'Ejercicio 3 - TIR'!$C$18)*H114),'Ejercicio 3 - TIR'!$E$18-SQRT(('Ejercicio 3 - TIR'!$E$18-'Ejercicio 3 - TIR'!$C$18)*('Ejercicio 3 - TIR'!$E$18-'Ejercicio 3 - TIR'!$D$18)*(1-H114)))</f>
        <v>36043.9827355975</v>
      </c>
      <c r="J114" s="24">
        <f ca="1" t="shared" si="841"/>
        <v>0.205825647464686</v>
      </c>
      <c r="K114" s="25">
        <f ca="1">IF(J114&lt;=('Ejercicio 3 - TIR'!$D$18-'Ejercicio 3 - TIR'!$C$18)/('Ejercicio 3 - TIR'!$E$18-'Ejercicio 3 - TIR'!$C$18),'Ejercicio 3 - TIR'!$C$18+SQRT(('Ejercicio 3 - TIR'!$E$18-'Ejercicio 3 - TIR'!$C$18)*('Ejercicio 3 - TIR'!$D$18-'Ejercicio 3 - TIR'!$C$18)*J114),'Ejercicio 3 - TIR'!$E$18-SQRT(('Ejercicio 3 - TIR'!$E$18-'Ejercicio 3 - TIR'!$C$18)*('Ejercicio 3 - TIR'!$E$18-'Ejercicio 3 - TIR'!$D$18)*(1-J114)))</f>
        <v>35556.4239506811</v>
      </c>
      <c r="L114" s="24">
        <f ca="1" t="shared" si="841"/>
        <v>0.331958634750745</v>
      </c>
      <c r="M114" s="25">
        <f ca="1">IF(L114&lt;=('Ejercicio 3 - TIR'!$D$18-'Ejercicio 3 - TIR'!$C$18)/('Ejercicio 3 - TIR'!$E$18-'Ejercicio 3 - TIR'!$C$18),'Ejercicio 3 - TIR'!$C$18+SQRT(('Ejercicio 3 - TIR'!$E$18-'Ejercicio 3 - TIR'!$C$18)*('Ejercicio 3 - TIR'!$D$18-'Ejercicio 3 - TIR'!$C$18)*L114),'Ejercicio 3 - TIR'!$E$18-SQRT(('Ejercicio 3 - TIR'!$E$18-'Ejercicio 3 - TIR'!$C$18)*('Ejercicio 3 - TIR'!$E$18-'Ejercicio 3 - TIR'!$D$18)*(1-L114)))</f>
        <v>37056.4718672019</v>
      </c>
      <c r="N114" s="24">
        <f ca="1" t="shared" ref="N114:R114" si="842">RAND()</f>
        <v>0.969367689443028</v>
      </c>
      <c r="O114" s="25">
        <f ca="1">IF(N114&lt;=('Ejercicio 3 - TIR'!$D$18-'Ejercicio 3 - TIR'!$C$18)/('Ejercicio 3 - TIR'!$E$18-'Ejercicio 3 - TIR'!$C$18),'Ejercicio 3 - TIR'!$C$18+SQRT(('Ejercicio 3 - TIR'!$E$18-'Ejercicio 3 - TIR'!$C$18)*('Ejercicio 3 - TIR'!$D$18-'Ejercicio 3 - TIR'!$C$18)*N114),'Ejercicio 3 - TIR'!$E$18-SQRT(('Ejercicio 3 - TIR'!$E$18-'Ejercicio 3 - TIR'!$C$18)*('Ejercicio 3 - TIR'!$E$18-'Ejercicio 3 - TIR'!$D$18)*(1-N114)))</f>
        <v>43484.2746647981</v>
      </c>
      <c r="P114" s="24">
        <f ca="1" t="shared" si="842"/>
        <v>0.282618048731843</v>
      </c>
      <c r="Q114" s="26">
        <f ca="1">IF(P114&lt;=('Ejercicio 3 - TIR'!$D$22-'Ejercicio 3 - TIR'!$C$22)/('Ejercicio 3 - TIR'!$E$22-'Ejercicio 3 - TIR'!$C$22),'Ejercicio 3 - TIR'!$C$22+SQRT(('Ejercicio 3 - TIR'!$E$22-'Ejercicio 3 - TIR'!$C$22)*('Ejercicio 3 - TIR'!$D$22-'Ejercicio 3 - TIR'!$C$22)*P114),'Ejercicio 3 - TIR'!$E$22-SQRT(('Ejercicio 3 - TIR'!$E$22-'Ejercicio 3 - TIR'!$C$22)*('Ejercicio 3 - TIR'!$E$22-'Ejercicio 3 - TIR'!$D$22)*(1-P114)))</f>
        <v>0.142554655566364</v>
      </c>
      <c r="R114" s="24">
        <f ca="1" t="shared" si="842"/>
        <v>0.776910064963694</v>
      </c>
      <c r="S114" s="26">
        <f ca="1">IF(R114&lt;=('Ejercicio 3 - TIR'!$D$23-'Ejercicio 3 - TIR'!$C$23)/('Ejercicio 3 - TIR'!$E$23-'Ejercicio 3 - TIR'!$C$23),'Ejercicio 3 - TIR'!$C$23+SQRT(('Ejercicio 3 - TIR'!$E$23-'Ejercicio 3 - TIR'!$C$23)*('Ejercicio 3 - TIR'!$D$23-'Ejercicio 3 - TIR'!$C$23)*R114),'Ejercicio 3 - TIR'!$E$23-SQRT(('Ejercicio 3 - TIR'!$E$23-'Ejercicio 3 - TIR'!$C$23)*('Ejercicio 3 - TIR'!$E$23-'Ejercicio 3 - TIR'!$D$23)*(1-R114)))</f>
        <v>0.159960990965985</v>
      </c>
      <c r="T114" s="24">
        <f ca="1" t="shared" ref="T114:X114" si="843">RAND()</f>
        <v>0.895278053777782</v>
      </c>
      <c r="U114" s="26">
        <f ca="1">IF(T114&lt;=('Ejercicio 3 - TIR'!$D$24-'Ejercicio 3 - TIR'!$C$24)/('Ejercicio 3 - TIR'!$E$24-'Ejercicio 3 - TIR'!$C$24),'Ejercicio 3 - TIR'!$C$24+SQRT(('Ejercicio 3 - TIR'!$E$24-'Ejercicio 3 - TIR'!$C$24)*('Ejercicio 3 - TIR'!$D$24-'Ejercicio 3 - TIR'!$C$24)*T114),'Ejercicio 3 - TIR'!$E$24-SQRT(('Ejercicio 3 - TIR'!$E$24-'Ejercicio 3 - TIR'!$C$24)*('Ejercicio 3 - TIR'!$E$24-'Ejercicio 3 - TIR'!$D$24)*(1-T114)))</f>
        <v>0.202876289846467</v>
      </c>
      <c r="V114" s="24">
        <f ca="1" t="shared" si="843"/>
        <v>0.219795805102408</v>
      </c>
      <c r="W114" s="26">
        <f ca="1">IF(V114&lt;=('Ejercicio 3 - TIR'!$D$25-'Ejercicio 3 - TIR'!$C$25)/('Ejercicio 3 - TIR'!$E$25-'Ejercicio 3 - TIR'!$C$25),'Ejercicio 3 - TIR'!$C$25+SQRT(('Ejercicio 3 - TIR'!$E$25-'Ejercicio 3 - TIR'!$C$25)*('Ejercicio 3 - TIR'!$D$25-'Ejercicio 3 - TIR'!$C$25)*V114),'Ejercicio 3 - TIR'!$E$25-SQRT(('Ejercicio 3 - TIR'!$E$25-'Ejercicio 3 - TIR'!$C$25)*('Ejercicio 3 - TIR'!$E$25-'Ejercicio 3 - TIR'!$D$25)*(1-V114)))</f>
        <v>0.197541782325162</v>
      </c>
      <c r="X114" s="24">
        <f ca="1" t="shared" si="843"/>
        <v>0.798589101608679</v>
      </c>
      <c r="Y114" s="26">
        <f ca="1">IF(X114&lt;=('Ejercicio 3 - TIR'!$D$26-'Ejercicio 3 - TIR'!$C$26)/('Ejercicio 3 - TIR'!$E$26-'Ejercicio 3 - TIR'!$C$26),'Ejercicio 3 - TIR'!$C$26+SQRT(('Ejercicio 3 - TIR'!$E$26-'Ejercicio 3 - TIR'!$C$26)*('Ejercicio 3 - TIR'!$D$26-'Ejercicio 3 - TIR'!$C$26)*X114),'Ejercicio 3 - TIR'!$E$26-SQRT(('Ejercicio 3 - TIR'!$E$26-'Ejercicio 3 - TIR'!$C$26)*('Ejercicio 3 - TIR'!$E$26-'Ejercicio 3 - TIR'!$D$26)*(1-X114)))</f>
        <v>0.247020933134591</v>
      </c>
      <c r="Z114" s="24">
        <f ca="1" t="shared" si="480"/>
        <v>1.14255465556636</v>
      </c>
      <c r="AA114" s="24">
        <f ca="1" t="shared" si="481"/>
        <v>1.32531883050356</v>
      </c>
      <c r="AB114" s="24">
        <f ca="1" t="shared" si="482"/>
        <v>1.59419459769978</v>
      </c>
      <c r="AC114" s="24">
        <f ca="1" t="shared" si="483"/>
        <v>1.90911463990254</v>
      </c>
      <c r="AD114" s="24">
        <f ca="1" t="shared" si="484"/>
        <v>2.38070591971217</v>
      </c>
      <c r="AE114" s="23">
        <f ca="1" t="shared" si="485"/>
        <v>5237.97191297963</v>
      </c>
      <c r="AF114" s="23">
        <f ca="1" t="shared" si="486"/>
        <v>6075.84309083185</v>
      </c>
      <c r="AG114" s="23">
        <f ca="1" t="shared" si="487"/>
        <v>7308.48759478911</v>
      </c>
      <c r="AH114" s="23">
        <f ca="1" t="shared" si="488"/>
        <v>8752.21926036509</v>
      </c>
      <c r="AI114" s="23">
        <f ca="1" t="shared" si="489"/>
        <v>10914.200629059</v>
      </c>
      <c r="AJ114" s="25">
        <f ca="1" t="shared" si="490"/>
        <v>43846.9001071676</v>
      </c>
      <c r="AK114" s="25">
        <f ca="1" t="shared" si="491"/>
        <v>47769.7690458326</v>
      </c>
      <c r="AL114" s="25">
        <f ca="1" t="shared" si="492"/>
        <v>56683.8589756989</v>
      </c>
      <c r="AM114" s="25">
        <f ca="1" t="shared" si="493"/>
        <v>70745.0529448117</v>
      </c>
      <c r="AN114" s="25">
        <f ca="1" t="shared" si="494"/>
        <v>103523.270108875</v>
      </c>
      <c r="AO114" s="25">
        <f ca="1">C114/'Ejercicio 3 - TIR'!$D$7</f>
        <v>15190.5286122329</v>
      </c>
      <c r="AP114" s="25">
        <f ca="1" t="shared" si="495"/>
        <v>28656.3714949347</v>
      </c>
      <c r="AQ114" s="25">
        <f ca="1" t="shared" si="496"/>
        <v>32579.2404335997</v>
      </c>
      <c r="AR114" s="25">
        <f ca="1" t="shared" si="497"/>
        <v>41493.330363466</v>
      </c>
      <c r="AS114" s="25">
        <f ca="1" t="shared" si="498"/>
        <v>55554.5243325788</v>
      </c>
      <c r="AT114" s="25">
        <f ca="1" t="shared" si="499"/>
        <v>88332.741496642</v>
      </c>
      <c r="AU114" s="25">
        <f ca="1">AP114*'Ejercicio 3 - TIR'!$D$5</f>
        <v>14328.1857474673</v>
      </c>
      <c r="AV114" s="25">
        <f ca="1">AQ114*'Ejercicio 3 - TIR'!$D$5</f>
        <v>16289.6202167998</v>
      </c>
      <c r="AW114" s="25">
        <f ca="1">AR114*'Ejercicio 3 - TIR'!$D$5</f>
        <v>20746.665181733</v>
      </c>
      <c r="AX114" s="25">
        <f ca="1">AS114*'Ejercicio 3 - TIR'!$D$5</f>
        <v>27777.2621662894</v>
      </c>
      <c r="AY114" s="25">
        <f ca="1">AT114*'Ejercicio 3 - TIR'!$D$5</f>
        <v>44166.370748321</v>
      </c>
      <c r="AZ114" s="25">
        <f ca="1" t="shared" ref="AZ114:BD114" si="844">AJ114-AU114-AE114</f>
        <v>24280.7424467206</v>
      </c>
      <c r="BA114" s="25">
        <f ca="1" t="shared" si="844"/>
        <v>25404.3057382009</v>
      </c>
      <c r="BB114" s="25">
        <f ca="1" t="shared" si="844"/>
        <v>28628.7061991768</v>
      </c>
      <c r="BC114" s="25">
        <f ca="1" t="shared" si="844"/>
        <v>34215.5715181572</v>
      </c>
      <c r="BD114" s="25">
        <f ca="1" t="shared" si="844"/>
        <v>48442.6987314949</v>
      </c>
      <c r="BE114" s="25">
        <f ca="1" t="shared" ref="BE114:BI114" si="845">AZ114/Z114</f>
        <v>21251.2743512341</v>
      </c>
      <c r="BF114" s="25">
        <f ca="1" t="shared" si="845"/>
        <v>19168.4484921628</v>
      </c>
      <c r="BG114" s="25">
        <f ca="1" t="shared" si="845"/>
        <v>17958.1001218323</v>
      </c>
      <c r="BH114" s="25">
        <f ca="1" t="shared" si="845"/>
        <v>17922.2194429895</v>
      </c>
      <c r="BI114" s="25">
        <f ca="1" t="shared" si="845"/>
        <v>20348.0397685371</v>
      </c>
      <c r="BJ114" s="25">
        <f ca="1" t="shared" si="502"/>
        <v>87475.7172326193</v>
      </c>
      <c r="BK114" s="25">
        <f ca="1" t="shared" si="503"/>
        <v>36164.1813907</v>
      </c>
      <c r="BL114" s="25">
        <f ca="1" t="shared" si="504"/>
        <v>123639.898623319</v>
      </c>
      <c r="BM114" s="25">
        <f ca="1">BK114*'Ejercicio 3 - TIR'!$D$5</f>
        <v>18082.09069535</v>
      </c>
      <c r="BN114" s="25">
        <f ca="1" t="shared" si="505"/>
        <v>105557.807927969</v>
      </c>
      <c r="BO114" s="25">
        <f ca="1" t="shared" si="506"/>
        <v>44338.8690110584</v>
      </c>
      <c r="BP114" s="25">
        <f ca="1" t="shared" si="507"/>
        <v>-112696.247766106</v>
      </c>
      <c r="BQ114" s="25">
        <f ca="1" t="shared" ref="BQ114:BT114" si="846">BE114</f>
        <v>21251.2743512341</v>
      </c>
      <c r="BR114" s="25">
        <f ca="1" t="shared" si="846"/>
        <v>19168.4484921628</v>
      </c>
      <c r="BS114" s="25">
        <f ca="1" t="shared" si="846"/>
        <v>17958.1001218323</v>
      </c>
      <c r="BT114" s="25">
        <f ca="1" t="shared" si="846"/>
        <v>17922.2194429895</v>
      </c>
      <c r="BU114" s="25">
        <f ca="1" t="shared" si="509"/>
        <v>64686.9087795955</v>
      </c>
      <c r="BV114" s="27">
        <f ca="1" t="shared" si="510"/>
        <v>6.54638329817867</v>
      </c>
    </row>
    <row r="115" ht="15" customHeight="1" spans="1:74">
      <c r="A115" s="23">
        <v>114</v>
      </c>
      <c r="B115" s="24">
        <f ca="1" t="shared" ref="B115:F115" si="847">RAND()</f>
        <v>0.142646598074986</v>
      </c>
      <c r="C115" s="25">
        <f ca="1">IF(B115&lt;=('Ejercicio 3 - TIR'!$D$13-'Ejercicio 3 - TIR'!$C$13)/('Ejercicio 3 - TIR'!$E$13-'Ejercicio 3 - TIR'!$C$13),'Ejercicio 3 - TIR'!$C$13+SQRT(('Ejercicio 3 - TIR'!$E$13-'Ejercicio 3 - TIR'!$C$13)*('Ejercicio 3 - TIR'!$D$13-'Ejercicio 3 - TIR'!$C$13)*B115),'Ejercicio 3 - TIR'!$E$13-SQRT(('Ejercicio 3 - TIR'!$E$13-'Ejercicio 3 - TIR'!$C$13)*('Ejercicio 3 - TIR'!$E$13-'Ejercicio 3 - TIR'!$D$13)*(1-B115)))</f>
        <v>67553.7169148701</v>
      </c>
      <c r="D115" s="24">
        <f ca="1" t="shared" si="847"/>
        <v>0.610347285690683</v>
      </c>
      <c r="E115" s="25">
        <f ca="1">IF(D115&lt;=('Ejercicio 3 - TIR'!$D$14-'Ejercicio 3 - TIR'!$C$14)/('Ejercicio 3 - TIR'!$E$14-'Ejercicio 3 - TIR'!$C$14),'Ejercicio 3 - TIR'!$C$14+SQRT(('Ejercicio 3 - TIR'!$E$14-'Ejercicio 3 - TIR'!$C$14)*('Ejercicio 3 - TIR'!$D$14-'Ejercicio 3 - TIR'!$C$14)*D115),'Ejercicio 3 - TIR'!$E$14-SQRT(('Ejercicio 3 - TIR'!$E$14-'Ejercicio 3 - TIR'!$C$14)*('Ejercicio 3 - TIR'!$E$14-'Ejercicio 3 - TIR'!$D$14)*(1-D115)))</f>
        <v>32354.8769044313</v>
      </c>
      <c r="F115" s="24">
        <f ca="1" t="shared" si="847"/>
        <v>0.778832576539052</v>
      </c>
      <c r="G115" s="25">
        <f ca="1">IF(F115&lt;=('Ejercicio 3 - TIR'!$D$18-'Ejercicio 3 - TIR'!$C$18)/('Ejercicio 3 - TIR'!$E$18-'Ejercicio 3 - TIR'!$C$18),'Ejercicio 3 - TIR'!$C$18+SQRT(('Ejercicio 3 - TIR'!$E$18-'Ejercicio 3 - TIR'!$C$18)*('Ejercicio 3 - TIR'!$D$18-'Ejercicio 3 - TIR'!$C$18)*F115),'Ejercicio 3 - TIR'!$E$18-SQRT(('Ejercicio 3 - TIR'!$E$18-'Ejercicio 3 - TIR'!$C$18)*('Ejercicio 3 - TIR'!$E$18-'Ejercicio 3 - TIR'!$D$18)*(1-F115)))</f>
        <v>40927.2175654019</v>
      </c>
      <c r="H115" s="24">
        <f ca="1" t="shared" ref="H115:L115" si="848">RAND()</f>
        <v>0.877963513634953</v>
      </c>
      <c r="I115" s="25">
        <f ca="1">IF(H115&lt;=('Ejercicio 3 - TIR'!$D$18-'Ejercicio 3 - TIR'!$C$18)/('Ejercicio 3 - TIR'!$E$18-'Ejercicio 3 - TIR'!$C$18),'Ejercicio 3 - TIR'!$C$18+SQRT(('Ejercicio 3 - TIR'!$E$18-'Ejercicio 3 - TIR'!$C$18)*('Ejercicio 3 - TIR'!$D$18-'Ejercicio 3 - TIR'!$C$18)*H115),'Ejercicio 3 - TIR'!$E$18-SQRT(('Ejercicio 3 - TIR'!$E$18-'Ejercicio 3 - TIR'!$C$18)*('Ejercicio 3 - TIR'!$E$18-'Ejercicio 3 - TIR'!$D$18)*(1-H115)))</f>
        <v>41974.6510156052</v>
      </c>
      <c r="J115" s="24">
        <f ca="1" t="shared" si="848"/>
        <v>0.496554633431893</v>
      </c>
      <c r="K115" s="25">
        <f ca="1">IF(J115&lt;=('Ejercicio 3 - TIR'!$D$18-'Ejercicio 3 - TIR'!$C$18)/('Ejercicio 3 - TIR'!$E$18-'Ejercicio 3 - TIR'!$C$18),'Ejercicio 3 - TIR'!$C$18+SQRT(('Ejercicio 3 - TIR'!$E$18-'Ejercicio 3 - TIR'!$C$18)*('Ejercicio 3 - TIR'!$D$18-'Ejercicio 3 - TIR'!$C$18)*J115),'Ejercicio 3 - TIR'!$E$18-SQRT(('Ejercicio 3 - TIR'!$E$18-'Ejercicio 3 - TIR'!$C$18)*('Ejercicio 3 - TIR'!$E$18-'Ejercicio 3 - TIR'!$D$18)*(1-J115)))</f>
        <v>38630.3647092567</v>
      </c>
      <c r="L115" s="24">
        <f ca="1" t="shared" si="848"/>
        <v>0.00841730809096553</v>
      </c>
      <c r="M115" s="25">
        <f ca="1">IF(L115&lt;=('Ejercicio 3 - TIR'!$D$18-'Ejercicio 3 - TIR'!$C$18)/('Ejercicio 3 - TIR'!$E$18-'Ejercicio 3 - TIR'!$C$18),'Ejercicio 3 - TIR'!$C$18+SQRT(('Ejercicio 3 - TIR'!$E$18-'Ejercicio 3 - TIR'!$C$18)*('Ejercicio 3 - TIR'!$D$18-'Ejercicio 3 - TIR'!$C$18)*L115),'Ejercicio 3 - TIR'!$E$18-SQRT(('Ejercicio 3 - TIR'!$E$18-'Ejercicio 3 - TIR'!$C$18)*('Ejercicio 3 - TIR'!$E$18-'Ejercicio 3 - TIR'!$D$18)*(1-L115)))</f>
        <v>31123.6530664065</v>
      </c>
      <c r="N115" s="24">
        <f ca="1" t="shared" ref="N115:R115" si="849">RAND()</f>
        <v>0.684843517094673</v>
      </c>
      <c r="O115" s="25">
        <f ca="1">IF(N115&lt;=('Ejercicio 3 - TIR'!$D$18-'Ejercicio 3 - TIR'!$C$18)/('Ejercicio 3 - TIR'!$E$18-'Ejercicio 3 - TIR'!$C$18),'Ejercicio 3 - TIR'!$C$18+SQRT(('Ejercicio 3 - TIR'!$E$18-'Ejercicio 3 - TIR'!$C$18)*('Ejercicio 3 - TIR'!$D$18-'Ejercicio 3 - TIR'!$C$18)*N115),'Ejercicio 3 - TIR'!$E$18-SQRT(('Ejercicio 3 - TIR'!$E$18-'Ejercicio 3 - TIR'!$C$18)*('Ejercicio 3 - TIR'!$E$18-'Ejercicio 3 - TIR'!$D$18)*(1-N115)))</f>
        <v>40138.2373342686</v>
      </c>
      <c r="P115" s="24">
        <f ca="1" t="shared" si="849"/>
        <v>0.689723545349574</v>
      </c>
      <c r="Q115" s="26">
        <f ca="1">IF(P115&lt;=('Ejercicio 3 - TIR'!$D$22-'Ejercicio 3 - TIR'!$C$22)/('Ejercicio 3 - TIR'!$E$22-'Ejercicio 3 - TIR'!$C$22),'Ejercicio 3 - TIR'!$C$22+SQRT(('Ejercicio 3 - TIR'!$E$22-'Ejercicio 3 - TIR'!$C$22)*('Ejercicio 3 - TIR'!$D$22-'Ejercicio 3 - TIR'!$C$22)*P115),'Ejercicio 3 - TIR'!$E$22-SQRT(('Ejercicio 3 - TIR'!$E$22-'Ejercicio 3 - TIR'!$C$22)*('Ejercicio 3 - TIR'!$E$22-'Ejercicio 3 - TIR'!$D$22)*(1-P115)))</f>
        <v>0.156367445792493</v>
      </c>
      <c r="R115" s="24">
        <f ca="1" t="shared" si="849"/>
        <v>0.94806006491511</v>
      </c>
      <c r="S115" s="26">
        <f ca="1">IF(R115&lt;=('Ejercicio 3 - TIR'!$D$23-'Ejercicio 3 - TIR'!$C$23)/('Ejercicio 3 - TIR'!$E$23-'Ejercicio 3 - TIR'!$C$23),'Ejercicio 3 - TIR'!$C$23+SQRT(('Ejercicio 3 - TIR'!$E$23-'Ejercicio 3 - TIR'!$C$23)*('Ejercicio 3 - TIR'!$D$23-'Ejercicio 3 - TIR'!$C$23)*R115),'Ejercicio 3 - TIR'!$E$23-SQRT(('Ejercicio 3 - TIR'!$E$23-'Ejercicio 3 - TIR'!$C$23)*('Ejercicio 3 - TIR'!$E$23-'Ejercicio 3 - TIR'!$D$23)*(1-R115)))</f>
        <v>0.170330879918379</v>
      </c>
      <c r="T115" s="24">
        <f ca="1" t="shared" ref="T115:X115" si="850">RAND()</f>
        <v>0.526157055377082</v>
      </c>
      <c r="U115" s="26">
        <f ca="1">IF(T115&lt;=('Ejercicio 3 - TIR'!$D$24-'Ejercicio 3 - TIR'!$C$24)/('Ejercicio 3 - TIR'!$E$24-'Ejercicio 3 - TIR'!$C$24),'Ejercicio 3 - TIR'!$C$24+SQRT(('Ejercicio 3 - TIR'!$E$24-'Ejercicio 3 - TIR'!$C$24)*('Ejercicio 3 - TIR'!$D$24-'Ejercicio 3 - TIR'!$C$24)*T115),'Ejercicio 3 - TIR'!$E$24-SQRT(('Ejercicio 3 - TIR'!$E$24-'Ejercicio 3 - TIR'!$C$24)*('Ejercicio 3 - TIR'!$E$24-'Ejercicio 3 - TIR'!$D$24)*(1-T115)))</f>
        <v>0.183575279754758</v>
      </c>
      <c r="V115" s="24">
        <f ca="1" t="shared" si="850"/>
        <v>0.547580605622815</v>
      </c>
      <c r="W115" s="26">
        <f ca="1">IF(V115&lt;=('Ejercicio 3 - TIR'!$D$25-'Ejercicio 3 - TIR'!$C$25)/('Ejercicio 3 - TIR'!$E$25-'Ejercicio 3 - TIR'!$C$25),'Ejercicio 3 - TIR'!$C$25+SQRT(('Ejercicio 3 - TIR'!$E$25-'Ejercicio 3 - TIR'!$C$25)*('Ejercicio 3 - TIR'!$D$25-'Ejercicio 3 - TIR'!$C$25)*V115),'Ejercicio 3 - TIR'!$E$25-SQRT(('Ejercicio 3 - TIR'!$E$25-'Ejercicio 3 - TIR'!$C$25)*('Ejercicio 3 - TIR'!$E$25-'Ejercicio 3 - TIR'!$D$25)*(1-V115)))</f>
        <v>0.210207188082266</v>
      </c>
      <c r="X115" s="24">
        <f ca="1" t="shared" si="850"/>
        <v>0.865528998265493</v>
      </c>
      <c r="Y115" s="26">
        <f ca="1">IF(X115&lt;=('Ejercicio 3 - TIR'!$D$26-'Ejercicio 3 - TIR'!$C$26)/('Ejercicio 3 - TIR'!$E$26-'Ejercicio 3 - TIR'!$C$26),'Ejercicio 3 - TIR'!$C$26+SQRT(('Ejercicio 3 - TIR'!$E$26-'Ejercicio 3 - TIR'!$C$26)*('Ejercicio 3 - TIR'!$D$26-'Ejercicio 3 - TIR'!$C$26)*X115),'Ejercicio 3 - TIR'!$E$26-SQRT(('Ejercicio 3 - TIR'!$E$26-'Ejercicio 3 - TIR'!$C$26)*('Ejercicio 3 - TIR'!$E$26-'Ejercicio 3 - TIR'!$D$26)*(1-X115)))</f>
        <v>0.253052951750399</v>
      </c>
      <c r="Z115" s="24">
        <f ca="1" t="shared" si="480"/>
        <v>1.15636744579249</v>
      </c>
      <c r="AA115" s="24">
        <f ca="1" t="shared" si="481"/>
        <v>1.3533325303433</v>
      </c>
      <c r="AB115" s="24">
        <f ca="1" t="shared" si="482"/>
        <v>1.60177092820228</v>
      </c>
      <c r="AC115" s="24">
        <f ca="1" t="shared" si="483"/>
        <v>1.9384746909716</v>
      </c>
      <c r="AD115" s="24">
        <f ca="1" t="shared" si="484"/>
        <v>2.42901143341541</v>
      </c>
      <c r="AE115" s="23">
        <f ca="1" t="shared" si="485"/>
        <v>5059.24946047644</v>
      </c>
      <c r="AF115" s="23">
        <f ca="1" t="shared" si="486"/>
        <v>5920.99587280598</v>
      </c>
      <c r="AG115" s="23">
        <f ca="1" t="shared" si="487"/>
        <v>7007.9443465831</v>
      </c>
      <c r="AH115" s="23">
        <f ca="1" t="shared" si="488"/>
        <v>8481.06462191535</v>
      </c>
      <c r="AI115" s="23">
        <f ca="1" t="shared" si="489"/>
        <v>10627.2230584769</v>
      </c>
      <c r="AJ115" s="25">
        <f ca="1" t="shared" si="490"/>
        <v>47326.9020394974</v>
      </c>
      <c r="AK115" s="25">
        <f ca="1" t="shared" si="491"/>
        <v>56805.6606692259</v>
      </c>
      <c r="AL115" s="25">
        <f ca="1" t="shared" si="492"/>
        <v>61876.9951371388</v>
      </c>
      <c r="AM115" s="25">
        <f ca="1" t="shared" si="493"/>
        <v>60332.4137598099</v>
      </c>
      <c r="AN115" s="25">
        <f ca="1" t="shared" si="494"/>
        <v>97496.2374020798</v>
      </c>
      <c r="AO115" s="25">
        <f ca="1">C115/'Ejercicio 3 - TIR'!$D$7</f>
        <v>13510.743382974</v>
      </c>
      <c r="AP115" s="25">
        <f ca="1" t="shared" si="495"/>
        <v>33816.1586565234</v>
      </c>
      <c r="AQ115" s="25">
        <f ca="1" t="shared" si="496"/>
        <v>43294.9172862518</v>
      </c>
      <c r="AR115" s="25">
        <f ca="1" t="shared" si="497"/>
        <v>48366.2517541648</v>
      </c>
      <c r="AS115" s="25">
        <f ca="1" t="shared" si="498"/>
        <v>46821.6703768358</v>
      </c>
      <c r="AT115" s="25">
        <f ca="1" t="shared" si="499"/>
        <v>83985.4940191058</v>
      </c>
      <c r="AU115" s="25">
        <f ca="1">AP115*'Ejercicio 3 - TIR'!$D$5</f>
        <v>16908.0793282617</v>
      </c>
      <c r="AV115" s="25">
        <f ca="1">AQ115*'Ejercicio 3 - TIR'!$D$5</f>
        <v>21647.4586431259</v>
      </c>
      <c r="AW115" s="25">
        <f ca="1">AR115*'Ejercicio 3 - TIR'!$D$5</f>
        <v>24183.1258770824</v>
      </c>
      <c r="AX115" s="25">
        <f ca="1">AS115*'Ejercicio 3 - TIR'!$D$5</f>
        <v>23410.8351884179</v>
      </c>
      <c r="AY115" s="25">
        <f ca="1">AT115*'Ejercicio 3 - TIR'!$D$5</f>
        <v>41992.7470095529</v>
      </c>
      <c r="AZ115" s="25">
        <f ca="1" t="shared" ref="AZ115:BD115" si="851">AJ115-AU115-AE115</f>
        <v>25359.5732507593</v>
      </c>
      <c r="BA115" s="25">
        <f ca="1" t="shared" si="851"/>
        <v>29237.206153294</v>
      </c>
      <c r="BB115" s="25">
        <f ca="1" t="shared" si="851"/>
        <v>30685.9249134733</v>
      </c>
      <c r="BC115" s="25">
        <f ca="1" t="shared" si="851"/>
        <v>28440.5139494766</v>
      </c>
      <c r="BD115" s="25">
        <f ca="1" t="shared" si="851"/>
        <v>44876.26733405</v>
      </c>
      <c r="BE115" s="25">
        <f ca="1" t="shared" ref="BE115:BI115" si="852">AZ115/Z115</f>
        <v>21930.3763202877</v>
      </c>
      <c r="BF115" s="25">
        <f ca="1" t="shared" si="852"/>
        <v>21603.8597297868</v>
      </c>
      <c r="BG115" s="25">
        <f ca="1" t="shared" si="852"/>
        <v>19157.4989739095</v>
      </c>
      <c r="BH115" s="25">
        <f ca="1" t="shared" si="852"/>
        <v>14671.5941569614</v>
      </c>
      <c r="BI115" s="25">
        <f ca="1" t="shared" si="852"/>
        <v>18475.1157267917</v>
      </c>
      <c r="BJ115" s="25">
        <f ca="1" t="shared" si="502"/>
        <v>78590.3659276119</v>
      </c>
      <c r="BK115" s="25">
        <f ca="1" t="shared" si="503"/>
        <v>32817.7501511855</v>
      </c>
      <c r="BL115" s="25">
        <f ca="1" t="shared" si="504"/>
        <v>111408.116078797</v>
      </c>
      <c r="BM115" s="25">
        <f ca="1">BK115*'Ejercicio 3 - TIR'!$D$5</f>
        <v>16408.8750755928</v>
      </c>
      <c r="BN115" s="25">
        <f ca="1" t="shared" si="505"/>
        <v>94999.2410032047</v>
      </c>
      <c r="BO115" s="25">
        <f ca="1" t="shared" si="506"/>
        <v>39110.2485959183</v>
      </c>
      <c r="BP115" s="25">
        <f ca="1" t="shared" si="507"/>
        <v>-99908.5938193014</v>
      </c>
      <c r="BQ115" s="25">
        <f ca="1" t="shared" ref="BQ115:BT115" si="853">BE115</f>
        <v>21930.3763202877</v>
      </c>
      <c r="BR115" s="25">
        <f ca="1" t="shared" si="853"/>
        <v>21603.8597297868</v>
      </c>
      <c r="BS115" s="25">
        <f ca="1" t="shared" si="853"/>
        <v>19157.4989739095</v>
      </c>
      <c r="BT115" s="25">
        <f ca="1" t="shared" si="853"/>
        <v>14671.5941569614</v>
      </c>
      <c r="BU115" s="25">
        <f ca="1" t="shared" si="509"/>
        <v>57585.3643227101</v>
      </c>
      <c r="BV115" s="27">
        <f ca="1" t="shared" si="510"/>
        <v>9.33593675900111</v>
      </c>
    </row>
    <row r="116" ht="15" customHeight="1" spans="1:74">
      <c r="A116" s="23">
        <v>115</v>
      </c>
      <c r="B116" s="24">
        <f ca="1" t="shared" ref="B116:F116" si="854">RAND()</f>
        <v>0.746059177171825</v>
      </c>
      <c r="C116" s="25">
        <f ca="1">IF(B116&lt;=('Ejercicio 3 - TIR'!$D$13-'Ejercicio 3 - TIR'!$C$13)/('Ejercicio 3 - TIR'!$E$13-'Ejercicio 3 - TIR'!$C$13),'Ejercicio 3 - TIR'!$C$13+SQRT(('Ejercicio 3 - TIR'!$E$13-'Ejercicio 3 - TIR'!$C$13)*('Ejercicio 3 - TIR'!$D$13-'Ejercicio 3 - TIR'!$C$13)*B116),'Ejercicio 3 - TIR'!$E$13-SQRT(('Ejercicio 3 - TIR'!$E$13-'Ejercicio 3 - TIR'!$C$13)*('Ejercicio 3 - TIR'!$E$13-'Ejercicio 3 - TIR'!$D$13)*(1-B116)))</f>
        <v>82543.5115961483</v>
      </c>
      <c r="D116" s="24">
        <f ca="1" t="shared" si="854"/>
        <v>0.417769175893291</v>
      </c>
      <c r="E116" s="25">
        <f ca="1">IF(D116&lt;=('Ejercicio 3 - TIR'!$D$14-'Ejercicio 3 - TIR'!$C$14)/('Ejercicio 3 - TIR'!$E$14-'Ejercicio 3 - TIR'!$C$14),'Ejercicio 3 - TIR'!$C$14+SQRT(('Ejercicio 3 - TIR'!$E$14-'Ejercicio 3 - TIR'!$C$14)*('Ejercicio 3 - TIR'!$D$14-'Ejercicio 3 - TIR'!$C$14)*D116),'Ejercicio 3 - TIR'!$E$14-SQRT(('Ejercicio 3 - TIR'!$E$14-'Ejercicio 3 - TIR'!$C$14)*('Ejercicio 3 - TIR'!$E$14-'Ejercicio 3 - TIR'!$D$14)*(1-D116)))</f>
        <v>30654.7004533827</v>
      </c>
      <c r="F116" s="24">
        <f ca="1" t="shared" si="854"/>
        <v>0.965786829599271</v>
      </c>
      <c r="G116" s="25">
        <f ca="1">IF(F116&lt;=('Ejercicio 3 - TIR'!$D$18-'Ejercicio 3 - TIR'!$C$18)/('Ejercicio 3 - TIR'!$E$18-'Ejercicio 3 - TIR'!$C$18),'Ejercicio 3 - TIR'!$C$18+SQRT(('Ejercicio 3 - TIR'!$E$18-'Ejercicio 3 - TIR'!$C$18)*('Ejercicio 3 - TIR'!$D$18-'Ejercicio 3 - TIR'!$C$18)*F116),'Ejercicio 3 - TIR'!$E$18-SQRT(('Ejercicio 3 - TIR'!$E$18-'Ejercicio 3 - TIR'!$C$18)*('Ejercicio 3 - TIR'!$E$18-'Ejercicio 3 - TIR'!$D$18)*(1-F116)))</f>
        <v>43398.1299116175</v>
      </c>
      <c r="H116" s="24">
        <f ca="1" t="shared" ref="H116:L116" si="855">RAND()</f>
        <v>0.571771932591937</v>
      </c>
      <c r="I116" s="25">
        <f ca="1">IF(H116&lt;=('Ejercicio 3 - TIR'!$D$18-'Ejercicio 3 - TIR'!$C$18)/('Ejercicio 3 - TIR'!$E$18-'Ejercicio 3 - TIR'!$C$18),'Ejercicio 3 - TIR'!$C$18+SQRT(('Ejercicio 3 - TIR'!$E$18-'Ejercicio 3 - TIR'!$C$18)*('Ejercicio 3 - TIR'!$D$18-'Ejercicio 3 - TIR'!$C$18)*H116),'Ejercicio 3 - TIR'!$E$18-SQRT(('Ejercicio 3 - TIR'!$E$18-'Ejercicio 3 - TIR'!$C$18)*('Ejercicio 3 - TIR'!$E$18-'Ejercicio 3 - TIR'!$D$18)*(1-H116)))</f>
        <v>39260.9821233382</v>
      </c>
      <c r="J116" s="24">
        <f ca="1" t="shared" si="855"/>
        <v>0.575510166227415</v>
      </c>
      <c r="K116" s="25">
        <f ca="1">IF(J116&lt;=('Ejercicio 3 - TIR'!$D$18-'Ejercicio 3 - TIR'!$C$18)/('Ejercicio 3 - TIR'!$E$18-'Ejercicio 3 - TIR'!$C$18),'Ejercicio 3 - TIR'!$C$18+SQRT(('Ejercicio 3 - TIR'!$E$18-'Ejercicio 3 - TIR'!$C$18)*('Ejercicio 3 - TIR'!$D$18-'Ejercicio 3 - TIR'!$C$18)*J116),'Ejercicio 3 - TIR'!$E$18-SQRT(('Ejercicio 3 - TIR'!$E$18-'Ejercicio 3 - TIR'!$C$18)*('Ejercicio 3 - TIR'!$E$18-'Ejercicio 3 - TIR'!$D$18)*(1-J116)))</f>
        <v>39291.2068610118</v>
      </c>
      <c r="L116" s="24">
        <f ca="1" t="shared" si="855"/>
        <v>0.78274942980688</v>
      </c>
      <c r="M116" s="25">
        <f ca="1">IF(L116&lt;=('Ejercicio 3 - TIR'!$D$18-'Ejercicio 3 - TIR'!$C$18)/('Ejercicio 3 - TIR'!$E$18-'Ejercicio 3 - TIR'!$C$18),'Ejercicio 3 - TIR'!$C$18+SQRT(('Ejercicio 3 - TIR'!$E$18-'Ejercicio 3 - TIR'!$C$18)*('Ejercicio 3 - TIR'!$D$18-'Ejercicio 3 - TIR'!$C$18)*L116),'Ejercicio 3 - TIR'!$E$18-SQRT(('Ejercicio 3 - TIR'!$E$18-'Ejercicio 3 - TIR'!$C$18)*('Ejercicio 3 - TIR'!$E$18-'Ejercicio 3 - TIR'!$D$18)*(1-L116)))</f>
        <v>40963.4429566171</v>
      </c>
      <c r="N116" s="24">
        <f ca="1" t="shared" ref="N116:R116" si="856">RAND()</f>
        <v>0.945744808495041</v>
      </c>
      <c r="O116" s="25">
        <f ca="1">IF(N116&lt;=('Ejercicio 3 - TIR'!$D$18-'Ejercicio 3 - TIR'!$C$18)/('Ejercicio 3 - TIR'!$E$18-'Ejercicio 3 - TIR'!$C$18),'Ejercicio 3 - TIR'!$C$18+SQRT(('Ejercicio 3 - TIR'!$E$18-'Ejercicio 3 - TIR'!$C$18)*('Ejercicio 3 - TIR'!$D$18-'Ejercicio 3 - TIR'!$C$18)*N116),'Ejercicio 3 - TIR'!$E$18-SQRT(('Ejercicio 3 - TIR'!$E$18-'Ejercicio 3 - TIR'!$C$18)*('Ejercicio 3 - TIR'!$E$18-'Ejercicio 3 - TIR'!$D$18)*(1-N116)))</f>
        <v>42982.7892120872</v>
      </c>
      <c r="P116" s="24">
        <f ca="1" t="shared" si="856"/>
        <v>0.714428801360727</v>
      </c>
      <c r="Q116" s="26">
        <f ca="1">IF(P116&lt;=('Ejercicio 3 - TIR'!$D$22-'Ejercicio 3 - TIR'!$C$22)/('Ejercicio 3 - TIR'!$E$22-'Ejercicio 3 - TIR'!$C$22),'Ejercicio 3 - TIR'!$C$22+SQRT(('Ejercicio 3 - TIR'!$E$22-'Ejercicio 3 - TIR'!$C$22)*('Ejercicio 3 - TIR'!$D$22-'Ejercicio 3 - TIR'!$C$22)*P116),'Ejercicio 3 - TIR'!$E$22-SQRT(('Ejercicio 3 - TIR'!$E$22-'Ejercicio 3 - TIR'!$C$22)*('Ejercicio 3 - TIR'!$E$22-'Ejercicio 3 - TIR'!$D$22)*(1-P116)))</f>
        <v>0.157327810922836</v>
      </c>
      <c r="R116" s="24">
        <f ca="1" t="shared" si="856"/>
        <v>0.733827033900671</v>
      </c>
      <c r="S116" s="26">
        <f ca="1">IF(R116&lt;=('Ejercicio 3 - TIR'!$D$23-'Ejercicio 3 - TIR'!$C$23)/('Ejercicio 3 - TIR'!$E$23-'Ejercicio 3 - TIR'!$C$23),'Ejercicio 3 - TIR'!$C$23+SQRT(('Ejercicio 3 - TIR'!$E$23-'Ejercicio 3 - TIR'!$C$23)*('Ejercicio 3 - TIR'!$D$23-'Ejercicio 3 - TIR'!$C$23)*R116),'Ejercicio 3 - TIR'!$E$23-SQRT(('Ejercicio 3 - TIR'!$E$23-'Ejercicio 3 - TIR'!$C$23)*('Ejercicio 3 - TIR'!$E$23-'Ejercicio 3 - TIR'!$D$23)*(1-R116)))</f>
        <v>0.158111387915658</v>
      </c>
      <c r="T116" s="24">
        <f ca="1" t="shared" ref="T116:X116" si="857">RAND()</f>
        <v>0.304747503529605</v>
      </c>
      <c r="U116" s="26">
        <f ca="1">IF(T116&lt;=('Ejercicio 3 - TIR'!$D$24-'Ejercicio 3 - TIR'!$C$24)/('Ejercicio 3 - TIR'!$E$24-'Ejercicio 3 - TIR'!$C$24),'Ejercicio 3 - TIR'!$C$24+SQRT(('Ejercicio 3 - TIR'!$E$24-'Ejercicio 3 - TIR'!$C$24)*('Ejercicio 3 - TIR'!$D$24-'Ejercicio 3 - TIR'!$C$24)*T116),'Ejercicio 3 - TIR'!$E$24-SQRT(('Ejercicio 3 - TIR'!$E$24-'Ejercicio 3 - TIR'!$C$24)*('Ejercicio 3 - TIR'!$E$24-'Ejercicio 3 - TIR'!$D$24)*(1-T116)))</f>
        <v>0.175297623552661</v>
      </c>
      <c r="V116" s="24">
        <f ca="1" t="shared" si="857"/>
        <v>0.737498762579426</v>
      </c>
      <c r="W116" s="26">
        <f ca="1">IF(V116&lt;=('Ejercicio 3 - TIR'!$D$25-'Ejercicio 3 - TIR'!$C$25)/('Ejercicio 3 - TIR'!$E$25-'Ejercicio 3 - TIR'!$C$25),'Ejercicio 3 - TIR'!$C$25+SQRT(('Ejercicio 3 - TIR'!$E$25-'Ejercicio 3 - TIR'!$C$25)*('Ejercicio 3 - TIR'!$D$25-'Ejercicio 3 - TIR'!$C$25)*V116),'Ejercicio 3 - TIR'!$E$25-SQRT(('Ejercicio 3 - TIR'!$E$25-'Ejercicio 3 - TIR'!$C$25)*('Ejercicio 3 - TIR'!$E$25-'Ejercicio 3 - TIR'!$D$25)*(1-V116)))</f>
        <v>0.219689039425119</v>
      </c>
      <c r="X116" s="24">
        <f ca="1" t="shared" si="857"/>
        <v>0.333306975372267</v>
      </c>
      <c r="Y116" s="26">
        <f ca="1">IF(X116&lt;=('Ejercicio 3 - TIR'!$D$26-'Ejercicio 3 - TIR'!$C$26)/('Ejercicio 3 - TIR'!$E$26-'Ejercicio 3 - TIR'!$C$26),'Ejercicio 3 - TIR'!$C$26+SQRT(('Ejercicio 3 - TIR'!$E$26-'Ejercicio 3 - TIR'!$C$26)*('Ejercicio 3 - TIR'!$D$26-'Ejercicio 3 - TIR'!$C$26)*X116),'Ejercicio 3 - TIR'!$E$26-SQRT(('Ejercicio 3 - TIR'!$E$26-'Ejercicio 3 - TIR'!$C$26)*('Ejercicio 3 - TIR'!$E$26-'Ejercicio 3 - TIR'!$D$26)*(1-X116)))</f>
        <v>0.219998813868304</v>
      </c>
      <c r="Z116" s="24">
        <f ca="1" t="shared" si="480"/>
        <v>1.15732781092284</v>
      </c>
      <c r="AA116" s="24">
        <f ca="1" t="shared" si="481"/>
        <v>1.34031451738124</v>
      </c>
      <c r="AB116" s="24">
        <f ca="1" t="shared" si="482"/>
        <v>1.5752684670913</v>
      </c>
      <c r="AC116" s="24">
        <f ca="1" t="shared" si="483"/>
        <v>1.92133768346326</v>
      </c>
      <c r="AD116" s="24">
        <f ca="1" t="shared" si="484"/>
        <v>2.34402969486566</v>
      </c>
      <c r="AE116" s="23">
        <f ca="1" t="shared" si="485"/>
        <v>4822.83691682595</v>
      </c>
      <c r="AF116" s="23">
        <f ca="1" t="shared" si="486"/>
        <v>5585.38235543617</v>
      </c>
      <c r="AG116" s="23">
        <f ca="1" t="shared" si="487"/>
        <v>6564.4866089771</v>
      </c>
      <c r="AH116" s="23">
        <f ca="1" t="shared" si="488"/>
        <v>8006.63236642234</v>
      </c>
      <c r="AI116" s="23">
        <f ca="1" t="shared" si="489"/>
        <v>9768.08199011482</v>
      </c>
      <c r="AJ116" s="25">
        <f ca="1" t="shared" si="490"/>
        <v>50225.8626887571</v>
      </c>
      <c r="AK116" s="25">
        <f ca="1" t="shared" si="491"/>
        <v>52622.0643065554</v>
      </c>
      <c r="AL116" s="25">
        <f ca="1" t="shared" si="492"/>
        <v>61894.1992021131</v>
      </c>
      <c r="AM116" s="25">
        <f ca="1" t="shared" si="493"/>
        <v>78704.6065969463</v>
      </c>
      <c r="AN116" s="25">
        <f ca="1" t="shared" si="494"/>
        <v>100752.934281284</v>
      </c>
      <c r="AO116" s="25">
        <f ca="1">C116/'Ejercicio 3 - TIR'!$D$7</f>
        <v>16508.7023192297</v>
      </c>
      <c r="AP116" s="25">
        <f ca="1" t="shared" si="495"/>
        <v>33717.1603695274</v>
      </c>
      <c r="AQ116" s="25">
        <f ca="1" t="shared" si="496"/>
        <v>36113.3619873258</v>
      </c>
      <c r="AR116" s="25">
        <f ca="1" t="shared" si="497"/>
        <v>45385.4968828835</v>
      </c>
      <c r="AS116" s="25">
        <f ca="1" t="shared" si="498"/>
        <v>62195.9042777167</v>
      </c>
      <c r="AT116" s="25">
        <f ca="1" t="shared" si="499"/>
        <v>84244.2319620539</v>
      </c>
      <c r="AU116" s="25">
        <f ca="1">AP116*'Ejercicio 3 - TIR'!$D$5</f>
        <v>16858.5801847637</v>
      </c>
      <c r="AV116" s="25">
        <f ca="1">AQ116*'Ejercicio 3 - TIR'!$D$5</f>
        <v>18056.6809936629</v>
      </c>
      <c r="AW116" s="25">
        <f ca="1">AR116*'Ejercicio 3 - TIR'!$D$5</f>
        <v>22692.7484414417</v>
      </c>
      <c r="AX116" s="25">
        <f ca="1">AS116*'Ejercicio 3 - TIR'!$D$5</f>
        <v>31097.9521388583</v>
      </c>
      <c r="AY116" s="25">
        <f ca="1">AT116*'Ejercicio 3 - TIR'!$D$5</f>
        <v>42122.1159810269</v>
      </c>
      <c r="AZ116" s="25">
        <f ca="1" t="shared" ref="AZ116:BD116" si="858">AJ116-AU116-AE116</f>
        <v>28544.4455871674</v>
      </c>
      <c r="BA116" s="25">
        <f ca="1" t="shared" si="858"/>
        <v>28980.0009574564</v>
      </c>
      <c r="BB116" s="25">
        <f ca="1" t="shared" si="858"/>
        <v>32636.9641516943</v>
      </c>
      <c r="BC116" s="25">
        <f ca="1" t="shared" si="858"/>
        <v>39600.0220916656</v>
      </c>
      <c r="BD116" s="25">
        <f ca="1" t="shared" si="858"/>
        <v>48862.7363101418</v>
      </c>
      <c r="BE116" s="25">
        <f ca="1" t="shared" ref="BE116:BI116" si="859">AZ116/Z116</f>
        <v>24664.0971708841</v>
      </c>
      <c r="BF116" s="25">
        <f ca="1" t="shared" si="859"/>
        <v>21621.7914389816</v>
      </c>
      <c r="BG116" s="25">
        <f ca="1" t="shared" si="859"/>
        <v>20718.3504485161</v>
      </c>
      <c r="BH116" s="25">
        <f ca="1" t="shared" si="859"/>
        <v>20610.6518559952</v>
      </c>
      <c r="BI116" s="25">
        <f ca="1" t="shared" si="859"/>
        <v>20845.6131836428</v>
      </c>
      <c r="BJ116" s="25">
        <f ca="1" t="shared" si="502"/>
        <v>71855.5281499407</v>
      </c>
      <c r="BK116" s="25">
        <f ca="1" t="shared" si="503"/>
        <v>38696.8884599719</v>
      </c>
      <c r="BL116" s="25">
        <f ca="1" t="shared" si="504"/>
        <v>110552.416609913</v>
      </c>
      <c r="BM116" s="25">
        <f ca="1">BK116*'Ejercicio 3 - TIR'!$D$5</f>
        <v>19348.4442299859</v>
      </c>
      <c r="BN116" s="25">
        <f ca="1" t="shared" si="505"/>
        <v>91203.9723799266</v>
      </c>
      <c r="BO116" s="25">
        <f ca="1" t="shared" si="506"/>
        <v>38909.0516129975</v>
      </c>
      <c r="BP116" s="25">
        <f ca="1" t="shared" si="507"/>
        <v>-113198.212049531</v>
      </c>
      <c r="BQ116" s="25">
        <f ca="1" t="shared" ref="BQ116:BT116" si="860">BE116</f>
        <v>24664.0971708841</v>
      </c>
      <c r="BR116" s="25">
        <f ca="1" t="shared" si="860"/>
        <v>21621.7914389816</v>
      </c>
      <c r="BS116" s="25">
        <f ca="1" t="shared" si="860"/>
        <v>20718.3504485161</v>
      </c>
      <c r="BT116" s="25">
        <f ca="1" t="shared" si="860"/>
        <v>20610.6518559952</v>
      </c>
      <c r="BU116" s="25">
        <f ca="1" t="shared" si="509"/>
        <v>59754.6647966403</v>
      </c>
      <c r="BV116" s="27">
        <f ca="1" t="shared" si="510"/>
        <v>8.12785202247306</v>
      </c>
    </row>
    <row r="117" ht="15" customHeight="1" spans="1:74">
      <c r="A117" s="23">
        <v>116</v>
      </c>
      <c r="B117" s="24">
        <f ca="1" t="shared" ref="B117:F117" si="861">RAND()</f>
        <v>0.685599086957017</v>
      </c>
      <c r="C117" s="25">
        <f ca="1">IF(B117&lt;=('Ejercicio 3 - TIR'!$D$13-'Ejercicio 3 - TIR'!$C$13)/('Ejercicio 3 - TIR'!$E$13-'Ejercicio 3 - TIR'!$C$13),'Ejercicio 3 - TIR'!$C$13+SQRT(('Ejercicio 3 - TIR'!$E$13-'Ejercicio 3 - TIR'!$C$13)*('Ejercicio 3 - TIR'!$D$13-'Ejercicio 3 - TIR'!$C$13)*B117),'Ejercicio 3 - TIR'!$E$13-SQRT(('Ejercicio 3 - TIR'!$E$13-'Ejercicio 3 - TIR'!$C$13)*('Ejercicio 3 - TIR'!$E$13-'Ejercicio 3 - TIR'!$D$13)*(1-B117)))</f>
        <v>80576.2749285422</v>
      </c>
      <c r="D117" s="24">
        <f ca="1" t="shared" si="861"/>
        <v>0.871619219588455</v>
      </c>
      <c r="E117" s="25">
        <f ca="1">IF(D117&lt;=('Ejercicio 3 - TIR'!$D$14-'Ejercicio 3 - TIR'!$C$14)/('Ejercicio 3 - TIR'!$E$14-'Ejercicio 3 - TIR'!$C$14),'Ejercicio 3 - TIR'!$C$14+SQRT(('Ejercicio 3 - TIR'!$E$14-'Ejercicio 3 - TIR'!$C$14)*('Ejercicio 3 - TIR'!$D$14-'Ejercicio 3 - TIR'!$C$14)*D117),'Ejercicio 3 - TIR'!$E$14-SQRT(('Ejercicio 3 - TIR'!$E$14-'Ejercicio 3 - TIR'!$C$14)*('Ejercicio 3 - TIR'!$E$14-'Ejercicio 3 - TIR'!$D$14)*(1-D117)))</f>
        <v>35611.7068167986</v>
      </c>
      <c r="F117" s="24">
        <f ca="1" t="shared" si="861"/>
        <v>0.376123951167572</v>
      </c>
      <c r="G117" s="25">
        <f ca="1">IF(F117&lt;=('Ejercicio 3 - TIR'!$D$18-'Ejercicio 3 - TIR'!$C$18)/('Ejercicio 3 - TIR'!$E$18-'Ejercicio 3 - TIR'!$C$18),'Ejercicio 3 - TIR'!$C$18+SQRT(('Ejercicio 3 - TIR'!$E$18-'Ejercicio 3 - TIR'!$C$18)*('Ejercicio 3 - TIR'!$D$18-'Ejercicio 3 - TIR'!$C$18)*F117),'Ejercicio 3 - TIR'!$E$18-SQRT(('Ejercicio 3 - TIR'!$E$18-'Ejercicio 3 - TIR'!$C$18)*('Ejercicio 3 - TIR'!$E$18-'Ejercicio 3 - TIR'!$D$18)*(1-F117)))</f>
        <v>37511.2311024982</v>
      </c>
      <c r="H117" s="24">
        <f ca="1" t="shared" ref="H117:L117" si="862">RAND()</f>
        <v>0.0900078837508902</v>
      </c>
      <c r="I117" s="25">
        <f ca="1">IF(H117&lt;=('Ejercicio 3 - TIR'!$D$18-'Ejercicio 3 - TIR'!$C$18)/('Ejercicio 3 - TIR'!$E$18-'Ejercicio 3 - TIR'!$C$18),'Ejercicio 3 - TIR'!$C$18+SQRT(('Ejercicio 3 - TIR'!$E$18-'Ejercicio 3 - TIR'!$C$18)*('Ejercicio 3 - TIR'!$D$18-'Ejercicio 3 - TIR'!$C$18)*H117),'Ejercicio 3 - TIR'!$E$18-SQRT(('Ejercicio 3 - TIR'!$E$18-'Ejercicio 3 - TIR'!$C$18)*('Ejercicio 3 - TIR'!$E$18-'Ejercicio 3 - TIR'!$D$18)*(1-H117)))</f>
        <v>33674.3955370419</v>
      </c>
      <c r="J117" s="24">
        <f ca="1" t="shared" si="862"/>
        <v>0.971372415894069</v>
      </c>
      <c r="K117" s="25">
        <f ca="1">IF(J117&lt;=('Ejercicio 3 - TIR'!$D$18-'Ejercicio 3 - TIR'!$C$18)/('Ejercicio 3 - TIR'!$E$18-'Ejercicio 3 - TIR'!$C$18),'Ejercicio 3 - TIR'!$C$18+SQRT(('Ejercicio 3 - TIR'!$E$18-'Ejercicio 3 - TIR'!$C$18)*('Ejercicio 3 - TIR'!$D$18-'Ejercicio 3 - TIR'!$C$18)*J117),'Ejercicio 3 - TIR'!$E$18-SQRT(('Ejercicio 3 - TIR'!$E$18-'Ejercicio 3 - TIR'!$C$18)*('Ejercicio 3 - TIR'!$E$18-'Ejercicio 3 - TIR'!$D$18)*(1-J117)))</f>
        <v>43534.7120392411</v>
      </c>
      <c r="L117" s="24">
        <f ca="1" t="shared" si="862"/>
        <v>0.817763918658118</v>
      </c>
      <c r="M117" s="25">
        <f ca="1">IF(L117&lt;=('Ejercicio 3 - TIR'!$D$18-'Ejercicio 3 - TIR'!$C$18)/('Ejercicio 3 - TIR'!$E$18-'Ejercicio 3 - TIR'!$C$18),'Ejercicio 3 - TIR'!$C$18+SQRT(('Ejercicio 3 - TIR'!$E$18-'Ejercicio 3 - TIR'!$C$18)*('Ejercicio 3 - TIR'!$D$18-'Ejercicio 3 - TIR'!$C$18)*L117),'Ejercicio 3 - TIR'!$E$18-SQRT(('Ejercicio 3 - TIR'!$E$18-'Ejercicio 3 - TIR'!$C$18)*('Ejercicio 3 - TIR'!$E$18-'Ejercicio 3 - TIR'!$D$18)*(1-L117)))</f>
        <v>41303.0139166287</v>
      </c>
      <c r="N117" s="24">
        <f ca="1" t="shared" ref="N117:R117" si="863">RAND()</f>
        <v>0.393234572670155</v>
      </c>
      <c r="O117" s="25">
        <f ca="1">IF(N117&lt;=('Ejercicio 3 - TIR'!$D$18-'Ejercicio 3 - TIR'!$C$18)/('Ejercicio 3 - TIR'!$E$18-'Ejercicio 3 - TIR'!$C$18),'Ejercicio 3 - TIR'!$C$18+SQRT(('Ejercicio 3 - TIR'!$E$18-'Ejercicio 3 - TIR'!$C$18)*('Ejercicio 3 - TIR'!$D$18-'Ejercicio 3 - TIR'!$C$18)*N117),'Ejercicio 3 - TIR'!$E$18-SQRT(('Ejercicio 3 - TIR'!$E$18-'Ejercicio 3 - TIR'!$C$18)*('Ejercicio 3 - TIR'!$E$18-'Ejercicio 3 - TIR'!$D$18)*(1-N117)))</f>
        <v>37680.1813715903</v>
      </c>
      <c r="P117" s="24">
        <f ca="1" t="shared" si="863"/>
        <v>0.576915579858611</v>
      </c>
      <c r="Q117" s="26">
        <f ca="1">IF(P117&lt;=('Ejercicio 3 - TIR'!$D$22-'Ejercicio 3 - TIR'!$C$22)/('Ejercicio 3 - TIR'!$E$22-'Ejercicio 3 - TIR'!$C$22),'Ejercicio 3 - TIR'!$C$22+SQRT(('Ejercicio 3 - TIR'!$E$22-'Ejercicio 3 - TIR'!$C$22)*('Ejercicio 3 - TIR'!$D$22-'Ejercicio 3 - TIR'!$C$22)*P117),'Ejercicio 3 - TIR'!$E$22-SQRT(('Ejercicio 3 - TIR'!$E$22-'Ejercicio 3 - TIR'!$C$22)*('Ejercicio 3 - TIR'!$E$22-'Ejercicio 3 - TIR'!$D$22)*(1-P117)))</f>
        <v>0.152403769165799</v>
      </c>
      <c r="R117" s="24">
        <f ca="1" t="shared" si="863"/>
        <v>0.233629719594131</v>
      </c>
      <c r="S117" s="26">
        <f ca="1">IF(R117&lt;=('Ejercicio 3 - TIR'!$D$23-'Ejercicio 3 - TIR'!$C$23)/('Ejercicio 3 - TIR'!$E$23-'Ejercicio 3 - TIR'!$C$23),'Ejercicio 3 - TIR'!$C$23+SQRT(('Ejercicio 3 - TIR'!$E$23-'Ejercicio 3 - TIR'!$C$23)*('Ejercicio 3 - TIR'!$D$23-'Ejercicio 3 - TIR'!$C$23)*R117),'Ejercicio 3 - TIR'!$E$23-SQRT(('Ejercicio 3 - TIR'!$E$23-'Ejercicio 3 - TIR'!$C$23)*('Ejercicio 3 - TIR'!$E$23-'Ejercicio 3 - TIR'!$D$23)*(1-R117)))</f>
        <v>0.140506913353048</v>
      </c>
      <c r="T117" s="24">
        <f ca="1" t="shared" ref="T117:X117" si="864">RAND()</f>
        <v>0.964202839391505</v>
      </c>
      <c r="U117" s="26">
        <f ca="1">IF(T117&lt;=('Ejercicio 3 - TIR'!$D$24-'Ejercicio 3 - TIR'!$C$24)/('Ejercicio 3 - TIR'!$E$24-'Ejercicio 3 - TIR'!$C$24),'Ejercicio 3 - TIR'!$C$24+SQRT(('Ejercicio 3 - TIR'!$E$24-'Ejercicio 3 - TIR'!$C$24)*('Ejercicio 3 - TIR'!$D$24-'Ejercicio 3 - TIR'!$C$24)*T117),'Ejercicio 3 - TIR'!$E$24-SQRT(('Ejercicio 3 - TIR'!$E$24-'Ejercicio 3 - TIR'!$C$24)*('Ejercicio 3 - TIR'!$E$24-'Ejercicio 3 - TIR'!$D$24)*(1-T117)))</f>
        <v>0.209988404237896</v>
      </c>
      <c r="V117" s="24">
        <f ca="1" t="shared" si="864"/>
        <v>0.489561501653148</v>
      </c>
      <c r="W117" s="26">
        <f ca="1">IF(V117&lt;=('Ejercicio 3 - TIR'!$D$25-'Ejercicio 3 - TIR'!$C$25)/('Ejercicio 3 - TIR'!$E$25-'Ejercicio 3 - TIR'!$C$25),'Ejercicio 3 - TIR'!$C$25+SQRT(('Ejercicio 3 - TIR'!$E$25-'Ejercicio 3 - TIR'!$C$25)*('Ejercicio 3 - TIR'!$D$25-'Ejercicio 3 - TIR'!$C$25)*V117),'Ejercicio 3 - TIR'!$E$25-SQRT(('Ejercicio 3 - TIR'!$E$25-'Ejercicio 3 - TIR'!$C$25)*('Ejercicio 3 - TIR'!$E$25-'Ejercicio 3 - TIR'!$D$25)*(1-V117)))</f>
        <v>0.20773258058251</v>
      </c>
      <c r="X117" s="24">
        <f ca="1" t="shared" si="864"/>
        <v>0.144674495364179</v>
      </c>
      <c r="Y117" s="26">
        <f ca="1">IF(X117&lt;=('Ejercicio 3 - TIR'!$D$26-'Ejercicio 3 - TIR'!$C$26)/('Ejercicio 3 - TIR'!$E$26-'Ejercicio 3 - TIR'!$C$26),'Ejercicio 3 - TIR'!$C$26+SQRT(('Ejercicio 3 - TIR'!$E$26-'Ejercicio 3 - TIR'!$C$26)*('Ejercicio 3 - TIR'!$D$26-'Ejercicio 3 - TIR'!$C$26)*X117),'Ejercicio 3 - TIR'!$E$26-SQRT(('Ejercicio 3 - TIR'!$E$26-'Ejercicio 3 - TIR'!$C$26)*('Ejercicio 3 - TIR'!$E$26-'Ejercicio 3 - TIR'!$D$26)*(1-X117)))</f>
        <v>0.209764137661008</v>
      </c>
      <c r="Z117" s="24">
        <f ca="1" t="shared" si="480"/>
        <v>1.1524037691658</v>
      </c>
      <c r="AA117" s="24">
        <f ca="1" t="shared" si="481"/>
        <v>1.3143244657077</v>
      </c>
      <c r="AB117" s="24">
        <f ca="1" t="shared" si="482"/>
        <v>1.59031736291249</v>
      </c>
      <c r="AC117" s="24">
        <f ca="1" t="shared" si="483"/>
        <v>1.92067809265547</v>
      </c>
      <c r="AD117" s="24">
        <f ca="1" t="shared" si="484"/>
        <v>2.32356747648574</v>
      </c>
      <c r="AE117" s="23">
        <f ca="1" t="shared" si="485"/>
        <v>5427.35834530749</v>
      </c>
      <c r="AF117" s="23">
        <f ca="1" t="shared" si="486"/>
        <v>6189.93971406756</v>
      </c>
      <c r="AG117" s="23">
        <f ca="1" t="shared" si="487"/>
        <v>7489.75527695338</v>
      </c>
      <c r="AH117" s="23">
        <f ca="1" t="shared" si="488"/>
        <v>9045.62146856638</v>
      </c>
      <c r="AI117" s="23">
        <f ca="1" t="shared" si="489"/>
        <v>10943.0684555281</v>
      </c>
      <c r="AJ117" s="25">
        <f ca="1" t="shared" si="490"/>
        <v>43228.0841085682</v>
      </c>
      <c r="AK117" s="25">
        <f ca="1" t="shared" si="491"/>
        <v>44259.0819222525</v>
      </c>
      <c r="AL117" s="25">
        <f ca="1" t="shared" si="492"/>
        <v>69234.0084454006</v>
      </c>
      <c r="AM117" s="25">
        <f ca="1" t="shared" si="493"/>
        <v>79329.7939903129</v>
      </c>
      <c r="AN117" s="25">
        <f ca="1" t="shared" si="494"/>
        <v>87552.4439431112</v>
      </c>
      <c r="AO117" s="25">
        <f ca="1">C117/'Ejercicio 3 - TIR'!$D$7</f>
        <v>16115.2549857084</v>
      </c>
      <c r="AP117" s="25">
        <f ca="1" t="shared" si="495"/>
        <v>27112.8291228598</v>
      </c>
      <c r="AQ117" s="25">
        <f ca="1" t="shared" si="496"/>
        <v>28143.8269365441</v>
      </c>
      <c r="AR117" s="25">
        <f ca="1" t="shared" si="497"/>
        <v>53118.7534596922</v>
      </c>
      <c r="AS117" s="25">
        <f ca="1" t="shared" si="498"/>
        <v>63214.5390046045</v>
      </c>
      <c r="AT117" s="25">
        <f ca="1" t="shared" si="499"/>
        <v>71437.1889574027</v>
      </c>
      <c r="AU117" s="25">
        <f ca="1">AP117*'Ejercicio 3 - TIR'!$D$5</f>
        <v>13556.4145614299</v>
      </c>
      <c r="AV117" s="25">
        <f ca="1">AQ117*'Ejercicio 3 - TIR'!$D$5</f>
        <v>14071.913468272</v>
      </c>
      <c r="AW117" s="25">
        <f ca="1">AR117*'Ejercicio 3 - TIR'!$D$5</f>
        <v>26559.3767298461</v>
      </c>
      <c r="AX117" s="25">
        <f ca="1">AS117*'Ejercicio 3 - TIR'!$D$5</f>
        <v>31607.2695023022</v>
      </c>
      <c r="AY117" s="25">
        <f ca="1">AT117*'Ejercicio 3 - TIR'!$D$5</f>
        <v>35718.5944787014</v>
      </c>
      <c r="AZ117" s="25">
        <f ca="1" t="shared" ref="AZ117:BD117" si="865">AJ117-AU117-AE117</f>
        <v>24244.3112018308</v>
      </c>
      <c r="BA117" s="25">
        <f ca="1" t="shared" si="865"/>
        <v>23997.2287399129</v>
      </c>
      <c r="BB117" s="25">
        <f ca="1" t="shared" si="865"/>
        <v>35184.8764386011</v>
      </c>
      <c r="BC117" s="25">
        <f ca="1" t="shared" si="865"/>
        <v>38676.9030194443</v>
      </c>
      <c r="BD117" s="25">
        <f ca="1" t="shared" si="865"/>
        <v>40890.7810088817</v>
      </c>
      <c r="BE117" s="25">
        <f ca="1" t="shared" ref="BE117:BI117" si="866">AZ117/Z117</f>
        <v>21038.0353227938</v>
      </c>
      <c r="BF117" s="25">
        <f ca="1" t="shared" si="866"/>
        <v>18258.2226581254</v>
      </c>
      <c r="BG117" s="25">
        <f ca="1" t="shared" si="866"/>
        <v>22124.437083529</v>
      </c>
      <c r="BH117" s="25">
        <f ca="1" t="shared" si="866"/>
        <v>20137.1084344335</v>
      </c>
      <c r="BI117" s="25">
        <f ca="1" t="shared" si="866"/>
        <v>17598.2756785383</v>
      </c>
      <c r="BJ117" s="25">
        <f ca="1" t="shared" si="502"/>
        <v>82746.2037416588</v>
      </c>
      <c r="BK117" s="25">
        <f ca="1" t="shared" si="503"/>
        <v>37444.8823600668</v>
      </c>
      <c r="BL117" s="25">
        <f ca="1" t="shared" si="504"/>
        <v>120191.086101726</v>
      </c>
      <c r="BM117" s="25">
        <f ca="1">BK117*'Ejercicio 3 - TIR'!$D$5</f>
        <v>18722.4411800334</v>
      </c>
      <c r="BN117" s="25">
        <f ca="1" t="shared" si="505"/>
        <v>101468.644921692</v>
      </c>
      <c r="BO117" s="25">
        <f ca="1" t="shared" si="506"/>
        <v>43669.3343096528</v>
      </c>
      <c r="BP117" s="25">
        <f ca="1" t="shared" si="507"/>
        <v>-116187.981745341</v>
      </c>
      <c r="BQ117" s="25">
        <f ca="1" t="shared" ref="BQ117:BT117" si="867">BE117</f>
        <v>21038.0353227938</v>
      </c>
      <c r="BR117" s="25">
        <f ca="1" t="shared" si="867"/>
        <v>18258.2226581254</v>
      </c>
      <c r="BS117" s="25">
        <f ca="1" t="shared" si="867"/>
        <v>22124.437083529</v>
      </c>
      <c r="BT117" s="25">
        <f ca="1" t="shared" si="867"/>
        <v>20137.1084344335</v>
      </c>
      <c r="BU117" s="25">
        <f ca="1" t="shared" si="509"/>
        <v>61267.6099881912</v>
      </c>
      <c r="BV117" s="27">
        <f ca="1" t="shared" si="510"/>
        <v>6.05780990963258</v>
      </c>
    </row>
    <row r="118" ht="15" customHeight="1" spans="1:74">
      <c r="A118" s="23">
        <v>117</v>
      </c>
      <c r="B118" s="24">
        <f ca="1" t="shared" ref="B118:F118" si="868">RAND()</f>
        <v>0.221524916489419</v>
      </c>
      <c r="C118" s="25">
        <f ca="1">IF(B118&lt;=('Ejercicio 3 - TIR'!$D$13-'Ejercicio 3 - TIR'!$C$13)/('Ejercicio 3 - TIR'!$E$13-'Ejercicio 3 - TIR'!$C$13),'Ejercicio 3 - TIR'!$C$13+SQRT(('Ejercicio 3 - TIR'!$E$13-'Ejercicio 3 - TIR'!$C$13)*('Ejercicio 3 - TIR'!$D$13-'Ejercicio 3 - TIR'!$C$13)*B118),'Ejercicio 3 - TIR'!$E$13-SQRT(('Ejercicio 3 - TIR'!$E$13-'Ejercicio 3 - TIR'!$C$13)*('Ejercicio 3 - TIR'!$E$13-'Ejercicio 3 - TIR'!$D$13)*(1-B118)))</f>
        <v>69413.2867052782</v>
      </c>
      <c r="D118" s="24">
        <f ca="1" t="shared" si="868"/>
        <v>0.872169305692343</v>
      </c>
      <c r="E118" s="25">
        <f ca="1">IF(D118&lt;=('Ejercicio 3 - TIR'!$D$14-'Ejercicio 3 - TIR'!$C$14)/('Ejercicio 3 - TIR'!$E$14-'Ejercicio 3 - TIR'!$C$14),'Ejercicio 3 - TIR'!$C$14+SQRT(('Ejercicio 3 - TIR'!$E$14-'Ejercicio 3 - TIR'!$C$14)*('Ejercicio 3 - TIR'!$D$14-'Ejercicio 3 - TIR'!$C$14)*D118),'Ejercicio 3 - TIR'!$E$14-SQRT(('Ejercicio 3 - TIR'!$E$14-'Ejercicio 3 - TIR'!$C$14)*('Ejercicio 3 - TIR'!$E$14-'Ejercicio 3 - TIR'!$D$14)*(1-D118)))</f>
        <v>35621.1183909418</v>
      </c>
      <c r="F118" s="24">
        <f ca="1" t="shared" si="868"/>
        <v>0.345839753987514</v>
      </c>
      <c r="G118" s="25">
        <f ca="1">IF(F118&lt;=('Ejercicio 3 - TIR'!$D$18-'Ejercicio 3 - TIR'!$C$18)/('Ejercicio 3 - TIR'!$E$18-'Ejercicio 3 - TIR'!$C$18),'Ejercicio 3 - TIR'!$C$18+SQRT(('Ejercicio 3 - TIR'!$E$18-'Ejercicio 3 - TIR'!$C$18)*('Ejercicio 3 - TIR'!$D$18-'Ejercicio 3 - TIR'!$C$18)*F118),'Ejercicio 3 - TIR'!$E$18-SQRT(('Ejercicio 3 - TIR'!$E$18-'Ejercicio 3 - TIR'!$C$18)*('Ejercicio 3 - TIR'!$E$18-'Ejercicio 3 - TIR'!$D$18)*(1-F118)))</f>
        <v>37202.4970043817</v>
      </c>
      <c r="H118" s="24">
        <f ca="1" t="shared" ref="H118:L118" si="869">RAND()</f>
        <v>0.980130204650121</v>
      </c>
      <c r="I118" s="25">
        <f ca="1">IF(H118&lt;=('Ejercicio 3 - TIR'!$D$18-'Ejercicio 3 - TIR'!$C$18)/('Ejercicio 3 - TIR'!$E$18-'Ejercicio 3 - TIR'!$C$18),'Ejercicio 3 - TIR'!$C$18+SQRT(('Ejercicio 3 - TIR'!$E$18-'Ejercicio 3 - TIR'!$C$18)*('Ejercicio 3 - TIR'!$D$18-'Ejercicio 3 - TIR'!$C$18)*H118),'Ejercicio 3 - TIR'!$E$18-SQRT(('Ejercicio 3 - TIR'!$E$18-'Ejercicio 3 - TIR'!$C$18)*('Ejercicio 3 - TIR'!$E$18-'Ejercicio 3 - TIR'!$D$18)*(1-H118)))</f>
        <v>43779.2483253172</v>
      </c>
      <c r="J118" s="24">
        <f ca="1" t="shared" si="869"/>
        <v>0.657696897765159</v>
      </c>
      <c r="K118" s="25">
        <f ca="1">IF(J118&lt;=('Ejercicio 3 - TIR'!$D$18-'Ejercicio 3 - TIR'!$C$18)/('Ejercicio 3 - TIR'!$E$18-'Ejercicio 3 - TIR'!$C$18),'Ejercicio 3 - TIR'!$C$18+SQRT(('Ejercicio 3 - TIR'!$E$18-'Ejercicio 3 - TIR'!$C$18)*('Ejercicio 3 - TIR'!$D$18-'Ejercicio 3 - TIR'!$C$18)*J118),'Ejercicio 3 - TIR'!$E$18-SQRT(('Ejercicio 3 - TIR'!$E$18-'Ejercicio 3 - TIR'!$C$18)*('Ejercicio 3 - TIR'!$E$18-'Ejercicio 3 - TIR'!$D$18)*(1-J118)))</f>
        <v>39932.4989134041</v>
      </c>
      <c r="L118" s="24">
        <f ca="1" t="shared" si="869"/>
        <v>0.376486506321797</v>
      </c>
      <c r="M118" s="25">
        <f ca="1">IF(L118&lt;=('Ejercicio 3 - TIR'!$D$18-'Ejercicio 3 - TIR'!$C$18)/('Ejercicio 3 - TIR'!$E$18-'Ejercicio 3 - TIR'!$C$18),'Ejercicio 3 - TIR'!$C$18+SQRT(('Ejercicio 3 - TIR'!$E$18-'Ejercicio 3 - TIR'!$C$18)*('Ejercicio 3 - TIR'!$D$18-'Ejercicio 3 - TIR'!$C$18)*L118),'Ejercicio 3 - TIR'!$E$18-SQRT(('Ejercicio 3 - TIR'!$E$18-'Ejercicio 3 - TIR'!$C$18)*('Ejercicio 3 - TIR'!$E$18-'Ejercicio 3 - TIR'!$D$18)*(1-L118)))</f>
        <v>37514.8503610032</v>
      </c>
      <c r="N118" s="24">
        <f ca="1" t="shared" ref="N118:R118" si="870">RAND()</f>
        <v>0.516045753845548</v>
      </c>
      <c r="O118" s="25">
        <f ca="1">IF(N118&lt;=('Ejercicio 3 - TIR'!$D$18-'Ejercicio 3 - TIR'!$C$18)/('Ejercicio 3 - TIR'!$E$18-'Ejercicio 3 - TIR'!$C$18),'Ejercicio 3 - TIR'!$C$18+SQRT(('Ejercicio 3 - TIR'!$E$18-'Ejercicio 3 - TIR'!$C$18)*('Ejercicio 3 - TIR'!$D$18-'Ejercicio 3 - TIR'!$C$18)*N118),'Ejercicio 3 - TIR'!$E$18-SQRT(('Ejercicio 3 - TIR'!$E$18-'Ejercicio 3 - TIR'!$C$18)*('Ejercicio 3 - TIR'!$E$18-'Ejercicio 3 - TIR'!$D$18)*(1-N118)))</f>
        <v>38798.117018819</v>
      </c>
      <c r="P118" s="24">
        <f ca="1" t="shared" si="870"/>
        <v>0.269803447818819</v>
      </c>
      <c r="Q118" s="26">
        <f ca="1">IF(P118&lt;=('Ejercicio 3 - TIR'!$D$22-'Ejercicio 3 - TIR'!$C$22)/('Ejercicio 3 - TIR'!$E$22-'Ejercicio 3 - TIR'!$C$22),'Ejercicio 3 - TIR'!$C$22+SQRT(('Ejercicio 3 - TIR'!$E$22-'Ejercicio 3 - TIR'!$C$22)*('Ejercicio 3 - TIR'!$D$22-'Ejercicio 3 - TIR'!$C$22)*P118),'Ejercicio 3 - TIR'!$E$22-SQRT(('Ejercicio 3 - TIR'!$E$22-'Ejercicio 3 - TIR'!$C$22)*('Ejercicio 3 - TIR'!$E$22-'Ejercicio 3 - TIR'!$D$22)*(1-P118)))</f>
        <v>0.142037382014973</v>
      </c>
      <c r="R118" s="24">
        <f ca="1" t="shared" si="870"/>
        <v>0.835510382202642</v>
      </c>
      <c r="S118" s="26">
        <f ca="1">IF(R118&lt;=('Ejercicio 3 - TIR'!$D$23-'Ejercicio 3 - TIR'!$C$23)/('Ejercicio 3 - TIR'!$E$23-'Ejercicio 3 - TIR'!$C$23),'Ejercicio 3 - TIR'!$C$23+SQRT(('Ejercicio 3 - TIR'!$E$23-'Ejercicio 3 - TIR'!$C$23)*('Ejercicio 3 - TIR'!$D$23-'Ejercicio 3 - TIR'!$C$23)*R118),'Ejercicio 3 - TIR'!$E$23-SQRT(('Ejercicio 3 - TIR'!$E$23-'Ejercicio 3 - TIR'!$C$23)*('Ejercicio 3 - TIR'!$E$23-'Ejercicio 3 - TIR'!$D$23)*(1-R118)))</f>
        <v>0.162792986545154</v>
      </c>
      <c r="T118" s="24">
        <f ca="1" t="shared" ref="T118:X118" si="871">RAND()</f>
        <v>0.520632706382239</v>
      </c>
      <c r="U118" s="26">
        <f ca="1">IF(T118&lt;=('Ejercicio 3 - TIR'!$D$24-'Ejercicio 3 - TIR'!$C$24)/('Ejercicio 3 - TIR'!$E$24-'Ejercicio 3 - TIR'!$C$24),'Ejercicio 3 - TIR'!$C$24+SQRT(('Ejercicio 3 - TIR'!$E$24-'Ejercicio 3 - TIR'!$C$24)*('Ejercicio 3 - TIR'!$D$24-'Ejercicio 3 - TIR'!$C$24)*T118),'Ejercicio 3 - TIR'!$E$24-SQRT(('Ejercicio 3 - TIR'!$E$24-'Ejercicio 3 - TIR'!$C$24)*('Ejercicio 3 - TIR'!$E$24-'Ejercicio 3 - TIR'!$D$24)*(1-T118)))</f>
        <v>0.183363564281856</v>
      </c>
      <c r="V118" s="24">
        <f ca="1" t="shared" si="871"/>
        <v>0.530097450784157</v>
      </c>
      <c r="W118" s="26">
        <f ca="1">IF(V118&lt;=('Ejercicio 3 - TIR'!$D$25-'Ejercicio 3 - TIR'!$C$25)/('Ejercicio 3 - TIR'!$E$25-'Ejercicio 3 - TIR'!$C$25),'Ejercicio 3 - TIR'!$C$25+SQRT(('Ejercicio 3 - TIR'!$E$25-'Ejercicio 3 - TIR'!$C$25)*('Ejercicio 3 - TIR'!$D$25-'Ejercicio 3 - TIR'!$C$25)*V118),'Ejercicio 3 - TIR'!$E$25-SQRT(('Ejercicio 3 - TIR'!$E$25-'Ejercicio 3 - TIR'!$C$25)*('Ejercicio 3 - TIR'!$E$25-'Ejercicio 3 - TIR'!$D$25)*(1-V118)))</f>
        <v>0.209445605389114</v>
      </c>
      <c r="X118" s="24">
        <f ca="1" t="shared" si="871"/>
        <v>0.98730453486831</v>
      </c>
      <c r="Y118" s="26">
        <f ca="1">IF(X118&lt;=('Ejercicio 3 - TIR'!$D$26-'Ejercicio 3 - TIR'!$C$26)/('Ejercicio 3 - TIR'!$E$26-'Ejercicio 3 - TIR'!$C$26),'Ejercicio 3 - TIR'!$C$26+SQRT(('Ejercicio 3 - TIR'!$E$26-'Ejercicio 3 - TIR'!$C$26)*('Ejercicio 3 - TIR'!$D$26-'Ejercicio 3 - TIR'!$C$26)*X118),'Ejercicio 3 - TIR'!$E$26-SQRT(('Ejercicio 3 - TIR'!$E$26-'Ejercicio 3 - TIR'!$C$26)*('Ejercicio 3 - TIR'!$E$26-'Ejercicio 3 - TIR'!$D$26)*(1-X118)))</f>
        <v>0.271720174415416</v>
      </c>
      <c r="Z118" s="24">
        <f ca="1" t="shared" si="480"/>
        <v>1.14203738201497</v>
      </c>
      <c r="AA118" s="24">
        <f ca="1" t="shared" si="481"/>
        <v>1.3279530581794</v>
      </c>
      <c r="AB118" s="24">
        <f ca="1" t="shared" si="482"/>
        <v>1.57145126412617</v>
      </c>
      <c r="AC118" s="24">
        <f ca="1" t="shared" si="483"/>
        <v>1.90058482548056</v>
      </c>
      <c r="AD118" s="24">
        <f ca="1" t="shared" si="484"/>
        <v>2.41701206575143</v>
      </c>
      <c r="AE118" s="23">
        <f ca="1" t="shared" si="485"/>
        <v>5059.53040069479</v>
      </c>
      <c r="AF118" s="23">
        <f ca="1" t="shared" si="486"/>
        <v>5883.18646513989</v>
      </c>
      <c r="AG118" s="23">
        <f ca="1" t="shared" si="487"/>
        <v>6961.94850472272</v>
      </c>
      <c r="AH118" s="23">
        <f ca="1" t="shared" si="488"/>
        <v>8420.0980239822</v>
      </c>
      <c r="AI118" s="23">
        <f ca="1" t="shared" si="489"/>
        <v>10708.0085276536</v>
      </c>
      <c r="AJ118" s="25">
        <f ca="1" t="shared" si="490"/>
        <v>42486.6422833039</v>
      </c>
      <c r="AK118" s="25">
        <f ca="1" t="shared" si="491"/>
        <v>58136.7866984003</v>
      </c>
      <c r="AL118" s="25">
        <f ca="1" t="shared" si="492"/>
        <v>62751.9758971856</v>
      </c>
      <c r="AM118" s="25">
        <f ca="1" t="shared" si="493"/>
        <v>71300.1553262965</v>
      </c>
      <c r="AN118" s="25">
        <f ca="1" t="shared" si="494"/>
        <v>93775.5169629214</v>
      </c>
      <c r="AO118" s="25">
        <f ca="1">C118/'Ejercicio 3 - TIR'!$D$7</f>
        <v>13882.6573410556</v>
      </c>
      <c r="AP118" s="25">
        <f ca="1" t="shared" si="495"/>
        <v>28603.9849422483</v>
      </c>
      <c r="AQ118" s="25">
        <f ca="1" t="shared" si="496"/>
        <v>44254.1293573446</v>
      </c>
      <c r="AR118" s="25">
        <f ca="1" t="shared" si="497"/>
        <v>48869.31855613</v>
      </c>
      <c r="AS118" s="25">
        <f ca="1" t="shared" si="498"/>
        <v>57417.4979852408</v>
      </c>
      <c r="AT118" s="25">
        <f ca="1" t="shared" si="499"/>
        <v>79892.8596218657</v>
      </c>
      <c r="AU118" s="25">
        <f ca="1">AP118*'Ejercicio 3 - TIR'!$D$5</f>
        <v>14301.9924711242</v>
      </c>
      <c r="AV118" s="25">
        <f ca="1">AQ118*'Ejercicio 3 - TIR'!$D$5</f>
        <v>22127.0646786723</v>
      </c>
      <c r="AW118" s="25">
        <f ca="1">AR118*'Ejercicio 3 - TIR'!$D$5</f>
        <v>24434.659278065</v>
      </c>
      <c r="AX118" s="25">
        <f ca="1">AS118*'Ejercicio 3 - TIR'!$D$5</f>
        <v>28708.7489926204</v>
      </c>
      <c r="AY118" s="25">
        <f ca="1">AT118*'Ejercicio 3 - TIR'!$D$5</f>
        <v>39946.4298109329</v>
      </c>
      <c r="AZ118" s="25">
        <f ca="1" t="shared" ref="AZ118:BD118" si="872">AJ118-AU118-AE118</f>
        <v>23125.119411485</v>
      </c>
      <c r="BA118" s="25">
        <f ca="1" t="shared" si="872"/>
        <v>30126.5355545881</v>
      </c>
      <c r="BB118" s="25">
        <f ca="1" t="shared" si="872"/>
        <v>31355.3681143979</v>
      </c>
      <c r="BC118" s="25">
        <f ca="1" t="shared" si="872"/>
        <v>34171.3083096939</v>
      </c>
      <c r="BD118" s="25">
        <f ca="1" t="shared" si="872"/>
        <v>43121.078624335</v>
      </c>
      <c r="BE118" s="25">
        <f ca="1" t="shared" ref="BE118:BI118" si="873">AZ118/Z118</f>
        <v>20249.003907984</v>
      </c>
      <c r="BF118" s="25">
        <f ca="1" t="shared" si="873"/>
        <v>22686.4461578868</v>
      </c>
      <c r="BG118" s="25">
        <f ca="1" t="shared" si="873"/>
        <v>19953.127933518</v>
      </c>
      <c r="BH118" s="25">
        <f ca="1" t="shared" si="873"/>
        <v>17979.3650099536</v>
      </c>
      <c r="BI118" s="25">
        <f ca="1" t="shared" si="873"/>
        <v>17840.6550945078</v>
      </c>
      <c r="BJ118" s="25">
        <f ca="1" t="shared" si="502"/>
        <v>86096.6729464664</v>
      </c>
      <c r="BK118" s="25">
        <f ca="1" t="shared" si="503"/>
        <v>33554.5502980242</v>
      </c>
      <c r="BL118" s="25">
        <f ca="1" t="shared" si="504"/>
        <v>119651.223244491</v>
      </c>
      <c r="BM118" s="25">
        <f ca="1">BK118*'Ejercicio 3 - TIR'!$D$5</f>
        <v>16777.2751490121</v>
      </c>
      <c r="BN118" s="25">
        <f ca="1" t="shared" si="505"/>
        <v>102873.948095478</v>
      </c>
      <c r="BO118" s="25">
        <f ca="1" t="shared" si="506"/>
        <v>42562.4470614696</v>
      </c>
      <c r="BP118" s="25">
        <f ca="1" t="shared" si="507"/>
        <v>-105034.40509622</v>
      </c>
      <c r="BQ118" s="25">
        <f ca="1" t="shared" ref="BQ118:BT118" si="874">BE118</f>
        <v>20249.003907984</v>
      </c>
      <c r="BR118" s="25">
        <f ca="1" t="shared" si="874"/>
        <v>22686.4461578868</v>
      </c>
      <c r="BS118" s="25">
        <f ca="1" t="shared" si="874"/>
        <v>19953.127933518</v>
      </c>
      <c r="BT118" s="25">
        <f ca="1" t="shared" si="874"/>
        <v>17979.3650099536</v>
      </c>
      <c r="BU118" s="25">
        <f ca="1" t="shared" si="509"/>
        <v>60403.1021559773</v>
      </c>
      <c r="BV118" s="27">
        <f ca="1" t="shared" si="510"/>
        <v>9.0123822084005</v>
      </c>
    </row>
    <row r="119" ht="15" customHeight="1" spans="1:74">
      <c r="A119" s="23">
        <v>118</v>
      </c>
      <c r="B119" s="24">
        <f ca="1" t="shared" ref="B119:F119" si="875">RAND()</f>
        <v>0.508921956999963</v>
      </c>
      <c r="C119" s="25">
        <f ca="1">IF(B119&lt;=('Ejercicio 3 - TIR'!$D$13-'Ejercicio 3 - TIR'!$C$13)/('Ejercicio 3 - TIR'!$E$13-'Ejercicio 3 - TIR'!$C$13),'Ejercicio 3 - TIR'!$C$13+SQRT(('Ejercicio 3 - TIR'!$E$13-'Ejercicio 3 - TIR'!$C$13)*('Ejercicio 3 - TIR'!$D$13-'Ejercicio 3 - TIR'!$C$13)*B119),'Ejercicio 3 - TIR'!$E$13-SQRT(('Ejercicio 3 - TIR'!$E$13-'Ejercicio 3 - TIR'!$C$13)*('Ejercicio 3 - TIR'!$E$13-'Ejercicio 3 - TIR'!$D$13)*(1-B119)))</f>
        <v>75724.6287031476</v>
      </c>
      <c r="D119" s="24">
        <f ca="1" t="shared" si="875"/>
        <v>0.2962795551523</v>
      </c>
      <c r="E119" s="25">
        <f ca="1">IF(D119&lt;=('Ejercicio 3 - TIR'!$D$14-'Ejercicio 3 - TIR'!$C$14)/('Ejercicio 3 - TIR'!$E$14-'Ejercicio 3 - TIR'!$C$14),'Ejercicio 3 - TIR'!$C$14+SQRT(('Ejercicio 3 - TIR'!$E$14-'Ejercicio 3 - TIR'!$C$14)*('Ejercicio 3 - TIR'!$D$14-'Ejercicio 3 - TIR'!$C$14)*D119),'Ejercicio 3 - TIR'!$E$14-SQRT(('Ejercicio 3 - TIR'!$E$14-'Ejercicio 3 - TIR'!$C$14)*('Ejercicio 3 - TIR'!$E$14-'Ejercicio 3 - TIR'!$D$14)*(1-D119)))</f>
        <v>29713.9120310441</v>
      </c>
      <c r="F119" s="24">
        <f ca="1" t="shared" si="875"/>
        <v>0.194790795061313</v>
      </c>
      <c r="G119" s="25">
        <f ca="1">IF(F119&lt;=('Ejercicio 3 - TIR'!$D$18-'Ejercicio 3 - TIR'!$C$18)/('Ejercicio 3 - TIR'!$E$18-'Ejercicio 3 - TIR'!$C$18),'Ejercicio 3 - TIR'!$C$18+SQRT(('Ejercicio 3 - TIR'!$E$18-'Ejercicio 3 - TIR'!$C$18)*('Ejercicio 3 - TIR'!$D$18-'Ejercicio 3 - TIR'!$C$18)*F119),'Ejercicio 3 - TIR'!$E$18-SQRT(('Ejercicio 3 - TIR'!$E$18-'Ejercicio 3 - TIR'!$C$18)*('Ejercicio 3 - TIR'!$E$18-'Ejercicio 3 - TIR'!$D$18)*(1-F119)))</f>
        <v>35405.424984143</v>
      </c>
      <c r="H119" s="24">
        <f ca="1" t="shared" ref="H119:L119" si="876">RAND()</f>
        <v>0.289589281040783</v>
      </c>
      <c r="I119" s="25">
        <f ca="1">IF(H119&lt;=('Ejercicio 3 - TIR'!$D$18-'Ejercicio 3 - TIR'!$C$18)/('Ejercicio 3 - TIR'!$E$18-'Ejercicio 3 - TIR'!$C$18),'Ejercicio 3 - TIR'!$C$18+SQRT(('Ejercicio 3 - TIR'!$E$18-'Ejercicio 3 - TIR'!$C$18)*('Ejercicio 3 - TIR'!$D$18-'Ejercicio 3 - TIR'!$C$18)*H119),'Ejercicio 3 - TIR'!$E$18-SQRT(('Ejercicio 3 - TIR'!$E$18-'Ejercicio 3 - TIR'!$C$18)*('Ejercicio 3 - TIR'!$E$18-'Ejercicio 3 - TIR'!$D$18)*(1-H119)))</f>
        <v>36590.7808457054</v>
      </c>
      <c r="J119" s="24">
        <f ca="1" t="shared" si="876"/>
        <v>0.584646651806996</v>
      </c>
      <c r="K119" s="25">
        <f ca="1">IF(J119&lt;=('Ejercicio 3 - TIR'!$D$18-'Ejercicio 3 - TIR'!$C$18)/('Ejercicio 3 - TIR'!$E$18-'Ejercicio 3 - TIR'!$C$18),'Ejercicio 3 - TIR'!$C$18+SQRT(('Ejercicio 3 - TIR'!$E$18-'Ejercicio 3 - TIR'!$C$18)*('Ejercicio 3 - TIR'!$D$18-'Ejercicio 3 - TIR'!$C$18)*J119),'Ejercicio 3 - TIR'!$E$18-SQRT(('Ejercicio 3 - TIR'!$E$18-'Ejercicio 3 - TIR'!$C$18)*('Ejercicio 3 - TIR'!$E$18-'Ejercicio 3 - TIR'!$D$18)*(1-J119)))</f>
        <v>39364.6675205823</v>
      </c>
      <c r="L119" s="24">
        <f ca="1" t="shared" si="876"/>
        <v>0.849989683539169</v>
      </c>
      <c r="M119" s="25">
        <f ca="1">IF(L119&lt;=('Ejercicio 3 - TIR'!$D$18-'Ejercicio 3 - TIR'!$C$18)/('Ejercicio 3 - TIR'!$E$18-'Ejercicio 3 - TIR'!$C$18),'Ejercicio 3 - TIR'!$C$18+SQRT(('Ejercicio 3 - TIR'!$E$18-'Ejercicio 3 - TIR'!$C$18)*('Ejercicio 3 - TIR'!$D$18-'Ejercicio 3 - TIR'!$C$18)*L119),'Ejercicio 3 - TIR'!$E$18-SQRT(('Ejercicio 3 - TIR'!$E$18-'Ejercicio 3 - TIR'!$C$18)*('Ejercicio 3 - TIR'!$E$18-'Ejercicio 3 - TIR'!$D$18)*(1-L119)))</f>
        <v>41645.7826941949</v>
      </c>
      <c r="N119" s="24">
        <f ca="1" t="shared" ref="N119:R119" si="877">RAND()</f>
        <v>0.62281184834096</v>
      </c>
      <c r="O119" s="25">
        <f ca="1">IF(N119&lt;=('Ejercicio 3 - TIR'!$D$18-'Ejercicio 3 - TIR'!$C$18)/('Ejercicio 3 - TIR'!$E$18-'Ejercicio 3 - TIR'!$C$18),'Ejercicio 3 - TIR'!$C$18+SQRT(('Ejercicio 3 - TIR'!$E$18-'Ejercicio 3 - TIR'!$C$18)*('Ejercicio 3 - TIR'!$D$18-'Ejercicio 3 - TIR'!$C$18)*N119),'Ejercicio 3 - TIR'!$E$18-SQRT(('Ejercicio 3 - TIR'!$E$18-'Ejercicio 3 - TIR'!$C$18)*('Ejercicio 3 - TIR'!$E$18-'Ejercicio 3 - TIR'!$D$18)*(1-N119)))</f>
        <v>39665.4941545243</v>
      </c>
      <c r="P119" s="24">
        <f ca="1" t="shared" si="877"/>
        <v>0.33580488992151</v>
      </c>
      <c r="Q119" s="26">
        <f ca="1">IF(P119&lt;=('Ejercicio 3 - TIR'!$D$22-'Ejercicio 3 - TIR'!$C$22)/('Ejercicio 3 - TIR'!$E$22-'Ejercicio 3 - TIR'!$C$22),'Ejercicio 3 - TIR'!$C$22+SQRT(('Ejercicio 3 - TIR'!$E$22-'Ejercicio 3 - TIR'!$C$22)*('Ejercicio 3 - TIR'!$D$22-'Ejercicio 3 - TIR'!$C$22)*P119),'Ejercicio 3 - TIR'!$E$22-SQRT(('Ejercicio 3 - TIR'!$E$22-'Ejercicio 3 - TIR'!$C$22)*('Ejercicio 3 - TIR'!$E$22-'Ejercicio 3 - TIR'!$D$22)*(1-P119)))</f>
        <v>0.144585540503693</v>
      </c>
      <c r="R119" s="24">
        <f ca="1" t="shared" si="877"/>
        <v>0.219802056135945</v>
      </c>
      <c r="S119" s="26">
        <f ca="1">IF(R119&lt;=('Ejercicio 3 - TIR'!$D$23-'Ejercicio 3 - TIR'!$C$23)/('Ejercicio 3 - TIR'!$E$23-'Ejercicio 3 - TIR'!$C$23),'Ejercicio 3 - TIR'!$C$23+SQRT(('Ejercicio 3 - TIR'!$E$23-'Ejercicio 3 - TIR'!$C$23)*('Ejercicio 3 - TIR'!$D$23-'Ejercicio 3 - TIR'!$C$23)*R119),'Ejercicio 3 - TIR'!$E$23-SQRT(('Ejercicio 3 - TIR'!$E$23-'Ejercicio 3 - TIR'!$C$23)*('Ejercicio 3 - TIR'!$E$23-'Ejercicio 3 - TIR'!$D$23)*(1-R119)))</f>
        <v>0.139890794379428</v>
      </c>
      <c r="T119" s="24">
        <f ca="1" t="shared" ref="T119:X119" si="878">RAND()</f>
        <v>0.501330476730173</v>
      </c>
      <c r="U119" s="26">
        <f ca="1">IF(T119&lt;=('Ejercicio 3 - TIR'!$D$24-'Ejercicio 3 - TIR'!$C$24)/('Ejercicio 3 - TIR'!$E$24-'Ejercicio 3 - TIR'!$C$24),'Ejercicio 3 - TIR'!$C$24+SQRT(('Ejercicio 3 - TIR'!$E$24-'Ejercicio 3 - TIR'!$C$24)*('Ejercicio 3 - TIR'!$D$24-'Ejercicio 3 - TIR'!$C$24)*T119),'Ejercicio 3 - TIR'!$E$24-SQRT(('Ejercicio 3 - TIR'!$E$24-'Ejercicio 3 - TIR'!$C$24)*('Ejercicio 3 - TIR'!$E$24-'Ejercicio 3 - TIR'!$D$24)*(1-T119)))</f>
        <v>0.182633241174066</v>
      </c>
      <c r="V119" s="24">
        <f ca="1" t="shared" si="878"/>
        <v>0.946793082856988</v>
      </c>
      <c r="W119" s="26">
        <f ca="1">IF(V119&lt;=('Ejercicio 3 - TIR'!$D$25-'Ejercicio 3 - TIR'!$C$25)/('Ejercicio 3 - TIR'!$E$25-'Ejercicio 3 - TIR'!$C$25),'Ejercicio 3 - TIR'!$C$25+SQRT(('Ejercicio 3 - TIR'!$E$25-'Ejercicio 3 - TIR'!$C$25)*('Ejercicio 3 - TIR'!$D$25-'Ejercicio 3 - TIR'!$C$25)*V119),'Ejercicio 3 - TIR'!$E$25-SQRT(('Ejercicio 3 - TIR'!$E$25-'Ejercicio 3 - TIR'!$C$25)*('Ejercicio 3 - TIR'!$E$25-'Ejercicio 3 - TIR'!$D$25)*(1-V119)))</f>
        <v>0.236353600841228</v>
      </c>
      <c r="X119" s="24">
        <f ca="1" t="shared" si="878"/>
        <v>0.103235162041545</v>
      </c>
      <c r="Y119" s="26">
        <f ca="1">IF(X119&lt;=('Ejercicio 3 - TIR'!$D$26-'Ejercicio 3 - TIR'!$C$26)/('Ejercicio 3 - TIR'!$E$26-'Ejercicio 3 - TIR'!$C$26),'Ejercicio 3 - TIR'!$C$26+SQRT(('Ejercicio 3 - TIR'!$E$26-'Ejercicio 3 - TIR'!$C$26)*('Ejercicio 3 - TIR'!$D$26-'Ejercicio 3 - TIR'!$C$26)*X119),'Ejercicio 3 - TIR'!$E$26-SQRT(('Ejercicio 3 - TIR'!$E$26-'Ejercicio 3 - TIR'!$C$26)*('Ejercicio 3 - TIR'!$E$26-'Ejercicio 3 - TIR'!$D$26)*(1-X119)))</f>
        <v>0.206695356765046</v>
      </c>
      <c r="Z119" s="24">
        <f ca="1" t="shared" si="480"/>
        <v>1.14458554050369</v>
      </c>
      <c r="AA119" s="24">
        <f ca="1" t="shared" si="481"/>
        <v>1.30470252099996</v>
      </c>
      <c r="AB119" s="24">
        <f ca="1" t="shared" si="482"/>
        <v>1.54298457117816</v>
      </c>
      <c r="AC119" s="24">
        <f ca="1" t="shared" si="483"/>
        <v>1.90767453061858</v>
      </c>
      <c r="AD119" s="24">
        <f ca="1" t="shared" si="484"/>
        <v>2.30198199831637</v>
      </c>
      <c r="AE119" s="23">
        <f ca="1" t="shared" si="485"/>
        <v>4296.20203148769</v>
      </c>
      <c r="AF119" s="23">
        <f ca="1" t="shared" si="486"/>
        <v>4897.20114648702</v>
      </c>
      <c r="AG119" s="23">
        <f ca="1" t="shared" si="487"/>
        <v>5791.5928645513</v>
      </c>
      <c r="AH119" s="23">
        <f ca="1" t="shared" si="488"/>
        <v>7160.45669269436</v>
      </c>
      <c r="AI119" s="23">
        <f ca="1" t="shared" si="489"/>
        <v>8640.48984339148</v>
      </c>
      <c r="AJ119" s="25">
        <f ca="1" t="shared" si="490"/>
        <v>40524.5374922382</v>
      </c>
      <c r="AK119" s="25">
        <f ca="1" t="shared" si="491"/>
        <v>47740.084014749</v>
      </c>
      <c r="AL119" s="25">
        <f ca="1" t="shared" si="492"/>
        <v>60739.0746338166</v>
      </c>
      <c r="AM119" s="25">
        <f ca="1" t="shared" si="493"/>
        <v>79446.5989533915</v>
      </c>
      <c r="AN119" s="25">
        <f ca="1" t="shared" si="494"/>
        <v>91309.2534980384</v>
      </c>
      <c r="AO119" s="25">
        <f ca="1">C119/'Ejercicio 3 - TIR'!$D$7</f>
        <v>15144.9257406295</v>
      </c>
      <c r="AP119" s="25">
        <f ca="1" t="shared" si="495"/>
        <v>25379.6117516087</v>
      </c>
      <c r="AQ119" s="25">
        <f ca="1" t="shared" si="496"/>
        <v>32595.1582741195</v>
      </c>
      <c r="AR119" s="25">
        <f ca="1" t="shared" si="497"/>
        <v>45594.148893187</v>
      </c>
      <c r="AS119" s="25">
        <f ca="1" t="shared" si="498"/>
        <v>64301.673212762</v>
      </c>
      <c r="AT119" s="25">
        <f ca="1" t="shared" si="499"/>
        <v>76164.3277574089</v>
      </c>
      <c r="AU119" s="25">
        <f ca="1">AP119*'Ejercicio 3 - TIR'!$D$5</f>
        <v>12689.8058758044</v>
      </c>
      <c r="AV119" s="25">
        <f ca="1">AQ119*'Ejercicio 3 - TIR'!$D$5</f>
        <v>16297.5791370597</v>
      </c>
      <c r="AW119" s="25">
        <f ca="1">AR119*'Ejercicio 3 - TIR'!$D$5</f>
        <v>22797.0744465935</v>
      </c>
      <c r="AX119" s="25">
        <f ca="1">AS119*'Ejercicio 3 - TIR'!$D$5</f>
        <v>32150.836606381</v>
      </c>
      <c r="AY119" s="25">
        <f ca="1">AT119*'Ejercicio 3 - TIR'!$D$5</f>
        <v>38082.1638787044</v>
      </c>
      <c r="AZ119" s="25">
        <f ca="1" t="shared" ref="AZ119:BD119" si="879">AJ119-AU119-AE119</f>
        <v>23538.5295849462</v>
      </c>
      <c r="BA119" s="25">
        <f ca="1" t="shared" si="879"/>
        <v>26545.3037312022</v>
      </c>
      <c r="BB119" s="25">
        <f ca="1" t="shared" si="879"/>
        <v>32150.4073226717</v>
      </c>
      <c r="BC119" s="25">
        <f ca="1" t="shared" si="879"/>
        <v>40135.3056543162</v>
      </c>
      <c r="BD119" s="25">
        <f ca="1" t="shared" si="879"/>
        <v>44586.5997759425</v>
      </c>
      <c r="BE119" s="25">
        <f ca="1" t="shared" ref="BE119:BI119" si="880">AZ119/Z119</f>
        <v>20565.1117823729</v>
      </c>
      <c r="BF119" s="25">
        <f ca="1" t="shared" si="880"/>
        <v>20345.8668194012</v>
      </c>
      <c r="BG119" s="25">
        <f ca="1" t="shared" si="880"/>
        <v>20836.5060307265</v>
      </c>
      <c r="BH119" s="25">
        <f ca="1" t="shared" si="880"/>
        <v>21038.8643398735</v>
      </c>
      <c r="BI119" s="25">
        <f ca="1" t="shared" si="880"/>
        <v>19368.7873356752</v>
      </c>
      <c r="BJ119" s="25">
        <f ca="1" t="shared" si="502"/>
        <v>68400.8905950199</v>
      </c>
      <c r="BK119" s="25">
        <f ca="1" t="shared" si="503"/>
        <v>34863.3464207675</v>
      </c>
      <c r="BL119" s="25">
        <f ca="1" t="shared" si="504"/>
        <v>103264.237015787</v>
      </c>
      <c r="BM119" s="25">
        <f ca="1">BK119*'Ejercicio 3 - TIR'!$D$5</f>
        <v>17431.6732103837</v>
      </c>
      <c r="BN119" s="25">
        <f ca="1" t="shared" si="505"/>
        <v>85832.5638054036</v>
      </c>
      <c r="BO119" s="25">
        <f ca="1" t="shared" si="506"/>
        <v>37286.3749013589</v>
      </c>
      <c r="BP119" s="25">
        <f ca="1" t="shared" si="507"/>
        <v>-105438.540734192</v>
      </c>
      <c r="BQ119" s="25">
        <f ca="1" t="shared" ref="BQ119:BT119" si="881">BE119</f>
        <v>20565.1117823729</v>
      </c>
      <c r="BR119" s="25">
        <f ca="1" t="shared" si="881"/>
        <v>20345.8668194012</v>
      </c>
      <c r="BS119" s="25">
        <f ca="1" t="shared" si="881"/>
        <v>20836.5060307265</v>
      </c>
      <c r="BT119" s="25">
        <f ca="1" t="shared" si="881"/>
        <v>21038.8643398735</v>
      </c>
      <c r="BU119" s="25">
        <f ca="1" t="shared" si="509"/>
        <v>56655.1622370341</v>
      </c>
      <c r="BV119" s="27">
        <f ca="1" t="shared" si="510"/>
        <v>8.49099432257161</v>
      </c>
    </row>
    <row r="120" ht="15" customHeight="1" spans="1:74">
      <c r="A120" s="23">
        <v>119</v>
      </c>
      <c r="B120" s="24">
        <f ca="1" t="shared" ref="B120:F120" si="882">RAND()</f>
        <v>0.200312635187108</v>
      </c>
      <c r="C120" s="25">
        <f ca="1">IF(B120&lt;=('Ejercicio 3 - TIR'!$D$13-'Ejercicio 3 - TIR'!$C$13)/('Ejercicio 3 - TIR'!$E$13-'Ejercicio 3 - TIR'!$C$13),'Ejercicio 3 - TIR'!$C$13+SQRT(('Ejercicio 3 - TIR'!$E$13-'Ejercicio 3 - TIR'!$C$13)*('Ejercicio 3 - TIR'!$D$13-'Ejercicio 3 - TIR'!$C$13)*B120),'Ejercicio 3 - TIR'!$E$13-SQRT(('Ejercicio 3 - TIR'!$E$13-'Ejercicio 3 - TIR'!$C$13)*('Ejercicio 3 - TIR'!$E$13-'Ejercicio 3 - TIR'!$D$13)*(1-B120)))</f>
        <v>68951.2599155003</v>
      </c>
      <c r="D120" s="24">
        <f ca="1" t="shared" si="882"/>
        <v>0.886394441684829</v>
      </c>
      <c r="E120" s="25">
        <f ca="1">IF(D120&lt;=('Ejercicio 3 - TIR'!$D$14-'Ejercicio 3 - TIR'!$C$14)/('Ejercicio 3 - TIR'!$E$14-'Ejercicio 3 - TIR'!$C$14),'Ejercicio 3 - TIR'!$C$14+SQRT(('Ejercicio 3 - TIR'!$E$14-'Ejercicio 3 - TIR'!$C$14)*('Ejercicio 3 - TIR'!$D$14-'Ejercicio 3 - TIR'!$C$14)*D120),'Ejercicio 3 - TIR'!$E$14-SQRT(('Ejercicio 3 - TIR'!$E$14-'Ejercicio 3 - TIR'!$C$14)*('Ejercicio 3 - TIR'!$E$14-'Ejercicio 3 - TIR'!$D$14)*(1-D120)))</f>
        <v>35871.9455251565</v>
      </c>
      <c r="F120" s="24">
        <f ca="1" t="shared" si="882"/>
        <v>0.87422182276511</v>
      </c>
      <c r="G120" s="25">
        <f ca="1">IF(F120&lt;=('Ejercicio 3 - TIR'!$D$18-'Ejercicio 3 - TIR'!$C$18)/('Ejercicio 3 - TIR'!$E$18-'Ejercicio 3 - TIR'!$C$18),'Ejercicio 3 - TIR'!$C$18+SQRT(('Ejercicio 3 - TIR'!$E$18-'Ejercicio 3 - TIR'!$C$18)*('Ejercicio 3 - TIR'!$D$18-'Ejercicio 3 - TIR'!$C$18)*F120),'Ejercicio 3 - TIR'!$E$18-SQRT(('Ejercicio 3 - TIR'!$E$18-'Ejercicio 3 - TIR'!$C$18)*('Ejercicio 3 - TIR'!$E$18-'Ejercicio 3 - TIR'!$D$18)*(1-F120)))</f>
        <v>41928.6219228795</v>
      </c>
      <c r="H120" s="24">
        <f ca="1" t="shared" ref="H120:L120" si="883">RAND()</f>
        <v>0.709391079766836</v>
      </c>
      <c r="I120" s="25">
        <f ca="1">IF(H120&lt;=('Ejercicio 3 - TIR'!$D$18-'Ejercicio 3 - TIR'!$C$18)/('Ejercicio 3 - TIR'!$E$18-'Ejercicio 3 - TIR'!$C$18),'Ejercicio 3 - TIR'!$C$18+SQRT(('Ejercicio 3 - TIR'!$E$18-'Ejercicio 3 - TIR'!$C$18)*('Ejercicio 3 - TIR'!$D$18-'Ejercicio 3 - TIR'!$C$18)*H120),'Ejercicio 3 - TIR'!$E$18-SQRT(('Ejercicio 3 - TIR'!$E$18-'Ejercicio 3 - TIR'!$C$18)*('Ejercicio 3 - TIR'!$E$18-'Ejercicio 3 - TIR'!$D$18)*(1-H120)))</f>
        <v>40331.416808336</v>
      </c>
      <c r="J120" s="24">
        <f ca="1" t="shared" si="883"/>
        <v>0.0599395013901487</v>
      </c>
      <c r="K120" s="25">
        <f ca="1">IF(J120&lt;=('Ejercicio 3 - TIR'!$D$18-'Ejercicio 3 - TIR'!$C$18)/('Ejercicio 3 - TIR'!$E$18-'Ejercicio 3 - TIR'!$C$18),'Ejercicio 3 - TIR'!$C$18+SQRT(('Ejercicio 3 - TIR'!$E$18-'Ejercicio 3 - TIR'!$C$18)*('Ejercicio 3 - TIR'!$D$18-'Ejercicio 3 - TIR'!$C$18)*J120),'Ejercicio 3 - TIR'!$E$18-SQRT(('Ejercicio 3 - TIR'!$E$18-'Ejercicio 3 - TIR'!$C$18)*('Ejercicio 3 - TIR'!$E$18-'Ejercicio 3 - TIR'!$D$18)*(1-J120)))</f>
        <v>32998.4871533029</v>
      </c>
      <c r="L120" s="24">
        <f ca="1" t="shared" si="883"/>
        <v>0.124519619144513</v>
      </c>
      <c r="M120" s="25">
        <f ca="1">IF(L120&lt;=('Ejercicio 3 - TIR'!$D$18-'Ejercicio 3 - TIR'!$C$18)/('Ejercicio 3 - TIR'!$E$18-'Ejercicio 3 - TIR'!$C$18),'Ejercicio 3 - TIR'!$C$18+SQRT(('Ejercicio 3 - TIR'!$E$18-'Ejercicio 3 - TIR'!$C$18)*('Ejercicio 3 - TIR'!$D$18-'Ejercicio 3 - TIR'!$C$18)*L120),'Ejercicio 3 - TIR'!$E$18-SQRT(('Ejercicio 3 - TIR'!$E$18-'Ejercicio 3 - TIR'!$C$18)*('Ejercicio 3 - TIR'!$E$18-'Ejercicio 3 - TIR'!$D$18)*(1-L120)))</f>
        <v>34321.7985690771</v>
      </c>
      <c r="N120" s="24">
        <f ca="1" t="shared" ref="N120:R120" si="884">RAND()</f>
        <v>0.294794507899254</v>
      </c>
      <c r="O120" s="25">
        <f ca="1">IF(N120&lt;=('Ejercicio 3 - TIR'!$D$18-'Ejercicio 3 - TIR'!$C$18)/('Ejercicio 3 - TIR'!$E$18-'Ejercicio 3 - TIR'!$C$18),'Ejercicio 3 - TIR'!$C$18+SQRT(('Ejercicio 3 - TIR'!$E$18-'Ejercicio 3 - TIR'!$C$18)*('Ejercicio 3 - TIR'!$D$18-'Ejercicio 3 - TIR'!$C$18)*N120),'Ejercicio 3 - TIR'!$E$18-SQRT(('Ejercicio 3 - TIR'!$E$18-'Ejercicio 3 - TIR'!$C$18)*('Ejercicio 3 - TIR'!$E$18-'Ejercicio 3 - TIR'!$D$18)*(1-N120)))</f>
        <v>36649.7500843933</v>
      </c>
      <c r="P120" s="24">
        <f ca="1" t="shared" si="884"/>
        <v>0.159810128170715</v>
      </c>
      <c r="Q120" s="26">
        <f ca="1">IF(P120&lt;=('Ejercicio 3 - TIR'!$D$22-'Ejercicio 3 - TIR'!$C$22)/('Ejercicio 3 - TIR'!$E$22-'Ejercicio 3 - TIR'!$C$22),'Ejercicio 3 - TIR'!$C$22+SQRT(('Ejercicio 3 - TIR'!$E$22-'Ejercicio 3 - TIR'!$C$22)*('Ejercicio 3 - TIR'!$D$22-'Ejercicio 3 - TIR'!$C$22)*P120),'Ejercicio 3 - TIR'!$E$22-SQRT(('Ejercicio 3 - TIR'!$E$22-'Ejercicio 3 - TIR'!$C$22)*('Ejercicio 3 - TIR'!$E$22-'Ejercicio 3 - TIR'!$D$22)*(1-P120)))</f>
        <v>0.136960490284991</v>
      </c>
      <c r="R120" s="24">
        <f ca="1" t="shared" si="884"/>
        <v>0.658130632736946</v>
      </c>
      <c r="S120" s="26">
        <f ca="1">IF(R120&lt;=('Ejercicio 3 - TIR'!$D$23-'Ejercicio 3 - TIR'!$C$23)/('Ejercicio 3 - TIR'!$E$23-'Ejercicio 3 - TIR'!$C$23),'Ejercicio 3 - TIR'!$C$23+SQRT(('Ejercicio 3 - TIR'!$E$23-'Ejercicio 3 - TIR'!$C$23)*('Ejercicio 3 - TIR'!$D$23-'Ejercicio 3 - TIR'!$C$23)*R120),'Ejercicio 3 - TIR'!$E$23-SQRT(('Ejercicio 3 - TIR'!$E$23-'Ejercicio 3 - TIR'!$C$23)*('Ejercicio 3 - TIR'!$E$23-'Ejercicio 3 - TIR'!$D$23)*(1-R120)))</f>
        <v>0.155193451246223</v>
      </c>
      <c r="T120" s="24">
        <f ca="1" t="shared" ref="T120:X120" si="885">RAND()</f>
        <v>0.0313242116456531</v>
      </c>
      <c r="U120" s="26">
        <f ca="1">IF(T120&lt;=('Ejercicio 3 - TIR'!$D$24-'Ejercicio 3 - TIR'!$C$24)/('Ejercicio 3 - TIR'!$E$24-'Ejercicio 3 - TIR'!$C$24),'Ejercicio 3 - TIR'!$C$24+SQRT(('Ejercicio 3 - TIR'!$E$24-'Ejercicio 3 - TIR'!$C$24)*('Ejercicio 3 - TIR'!$D$24-'Ejercicio 3 - TIR'!$C$24)*T120),'Ejercicio 3 - TIR'!$E$24-SQRT(('Ejercicio 3 - TIR'!$E$24-'Ejercicio 3 - TIR'!$C$24)*('Ejercicio 3 - TIR'!$E$24-'Ejercicio 3 - TIR'!$D$24)*(1-T120)))</f>
        <v>0.158110539097734</v>
      </c>
      <c r="V120" s="24">
        <f ca="1" t="shared" si="885"/>
        <v>0.173318322535264</v>
      </c>
      <c r="W120" s="26">
        <f ca="1">IF(V120&lt;=('Ejercicio 3 - TIR'!$D$25-'Ejercicio 3 - TIR'!$C$25)/('Ejercicio 3 - TIR'!$E$25-'Ejercicio 3 - TIR'!$C$25),'Ejercicio 3 - TIR'!$C$25+SQRT(('Ejercicio 3 - TIR'!$E$25-'Ejercicio 3 - TIR'!$C$25)*('Ejercicio 3 - TIR'!$D$25-'Ejercicio 3 - TIR'!$C$25)*V120),'Ejercicio 3 - TIR'!$E$25-SQRT(('Ejercicio 3 - TIR'!$E$25-'Ejercicio 3 - TIR'!$C$25)*('Ejercicio 3 - TIR'!$E$25-'Ejercicio 3 - TIR'!$D$25)*(1-V120)))</f>
        <v>0.195577087389797</v>
      </c>
      <c r="X120" s="24">
        <f ca="1" t="shared" si="885"/>
        <v>0.498724119789604</v>
      </c>
      <c r="Y120" s="26">
        <f ca="1">IF(X120&lt;=('Ejercicio 3 - TIR'!$D$26-'Ejercicio 3 - TIR'!$C$26)/('Ejercicio 3 - TIR'!$E$26-'Ejercicio 3 - TIR'!$C$26),'Ejercicio 3 - TIR'!$C$26+SQRT(('Ejercicio 3 - TIR'!$E$26-'Ejercicio 3 - TIR'!$C$26)*('Ejercicio 3 - TIR'!$D$26-'Ejercicio 3 - TIR'!$C$26)*X120),'Ejercicio 3 - TIR'!$E$26-SQRT(('Ejercicio 3 - TIR'!$E$26-'Ejercicio 3 - TIR'!$C$26)*('Ejercicio 3 - TIR'!$E$26-'Ejercicio 3 - TIR'!$D$26)*(1-X120)))</f>
        <v>0.227972221331906</v>
      </c>
      <c r="Z120" s="24">
        <f ca="1" t="shared" si="480"/>
        <v>1.13696049028499</v>
      </c>
      <c r="AA120" s="24">
        <f ca="1" t="shared" si="481"/>
        <v>1.31340931270292</v>
      </c>
      <c r="AB120" s="24">
        <f ca="1" t="shared" si="482"/>
        <v>1.52107316719036</v>
      </c>
      <c r="AC120" s="24">
        <f ca="1" t="shared" si="483"/>
        <v>1.81856022693622</v>
      </c>
      <c r="AD120" s="24">
        <f ca="1" t="shared" si="484"/>
        <v>2.23314144149673</v>
      </c>
      <c r="AE120" s="23">
        <f ca="1" t="shared" si="485"/>
        <v>4913.03924660193</v>
      </c>
      <c r="AF120" s="23">
        <f ca="1" t="shared" si="486"/>
        <v>5675.51076339023</v>
      </c>
      <c r="AG120" s="23">
        <f ca="1" t="shared" si="487"/>
        <v>6572.86882984485</v>
      </c>
      <c r="AH120" s="23">
        <f ca="1" t="shared" si="488"/>
        <v>7858.37137138109</v>
      </c>
      <c r="AI120" s="23">
        <f ca="1" t="shared" si="489"/>
        <v>9649.8617489659</v>
      </c>
      <c r="AJ120" s="25">
        <f ca="1" t="shared" si="490"/>
        <v>47671.1865384111</v>
      </c>
      <c r="AK120" s="25">
        <f ca="1" t="shared" si="491"/>
        <v>52971.6584305715</v>
      </c>
      <c r="AL120" s="25">
        <f ca="1" t="shared" si="492"/>
        <v>50193.1133667648</v>
      </c>
      <c r="AM120" s="25">
        <f ca="1" t="shared" si="493"/>
        <v>62416.2577946402</v>
      </c>
      <c r="AN120" s="25">
        <f ca="1" t="shared" si="494"/>
        <v>81844.0757339569</v>
      </c>
      <c r="AO120" s="25">
        <f ca="1">C120/'Ejercicio 3 - TIR'!$D$7</f>
        <v>13790.2519831001</v>
      </c>
      <c r="AP120" s="25">
        <f ca="1" t="shared" si="495"/>
        <v>33880.934555311</v>
      </c>
      <c r="AQ120" s="25">
        <f ca="1" t="shared" si="496"/>
        <v>39181.4064474715</v>
      </c>
      <c r="AR120" s="25">
        <f ca="1" t="shared" si="497"/>
        <v>36402.8613836647</v>
      </c>
      <c r="AS120" s="25">
        <f ca="1" t="shared" si="498"/>
        <v>48626.0058115402</v>
      </c>
      <c r="AT120" s="25">
        <f ca="1" t="shared" si="499"/>
        <v>68053.8237508568</v>
      </c>
      <c r="AU120" s="25">
        <f ca="1">AP120*'Ejercicio 3 - TIR'!$D$5</f>
        <v>16940.4672776555</v>
      </c>
      <c r="AV120" s="25">
        <f ca="1">AQ120*'Ejercicio 3 - TIR'!$D$5</f>
        <v>19590.7032237357</v>
      </c>
      <c r="AW120" s="25">
        <f ca="1">AR120*'Ejercicio 3 - TIR'!$D$5</f>
        <v>18201.4306918324</v>
      </c>
      <c r="AX120" s="25">
        <f ca="1">AS120*'Ejercicio 3 - TIR'!$D$5</f>
        <v>24313.0029057701</v>
      </c>
      <c r="AY120" s="25">
        <f ca="1">AT120*'Ejercicio 3 - TIR'!$D$5</f>
        <v>34026.9118754284</v>
      </c>
      <c r="AZ120" s="25">
        <f ca="1" t="shared" ref="AZ120:BD120" si="886">AJ120-AU120-AE120</f>
        <v>25817.6800141536</v>
      </c>
      <c r="BA120" s="25">
        <f ca="1" t="shared" si="886"/>
        <v>27705.4444434456</v>
      </c>
      <c r="BB120" s="25">
        <f ca="1" t="shared" si="886"/>
        <v>25418.8138450876</v>
      </c>
      <c r="BC120" s="25">
        <f ca="1" t="shared" si="886"/>
        <v>30244.8835174891</v>
      </c>
      <c r="BD120" s="25">
        <f ca="1" t="shared" si="886"/>
        <v>38167.3021095626</v>
      </c>
      <c r="BE120" s="25">
        <f ca="1" t="shared" ref="BE120:BI120" si="887">AZ120/Z120</f>
        <v>22707.6316501395</v>
      </c>
      <c r="BF120" s="25">
        <f ca="1" t="shared" si="887"/>
        <v>21094.2957199149</v>
      </c>
      <c r="BG120" s="25">
        <f ca="1" t="shared" si="887"/>
        <v>16711.1052863024</v>
      </c>
      <c r="BH120" s="25">
        <f ca="1" t="shared" si="887"/>
        <v>16631.2245640846</v>
      </c>
      <c r="BI120" s="25">
        <f ca="1" t="shared" si="887"/>
        <v>17091.3052797863</v>
      </c>
      <c r="BJ120" s="25">
        <f ca="1" t="shared" si="502"/>
        <v>80107.1281393401</v>
      </c>
      <c r="BK120" s="25">
        <f ca="1" t="shared" si="503"/>
        <v>30795.5831921432</v>
      </c>
      <c r="BL120" s="25">
        <f ca="1" t="shared" si="504"/>
        <v>110902.711331483</v>
      </c>
      <c r="BM120" s="25">
        <f ca="1">BK120*'Ejercicio 3 - TIR'!$D$5</f>
        <v>15397.7915960716</v>
      </c>
      <c r="BN120" s="25">
        <f ca="1" t="shared" si="505"/>
        <v>95504.9197354117</v>
      </c>
      <c r="BO120" s="25">
        <f ca="1" t="shared" si="506"/>
        <v>42767.0715167065</v>
      </c>
      <c r="BP120" s="25">
        <f ca="1" t="shared" si="507"/>
        <v>-104823.205440657</v>
      </c>
      <c r="BQ120" s="25">
        <f ca="1" t="shared" ref="BQ120:BT120" si="888">BE120</f>
        <v>22707.6316501395</v>
      </c>
      <c r="BR120" s="25">
        <f ca="1" t="shared" si="888"/>
        <v>21094.2957199149</v>
      </c>
      <c r="BS120" s="25">
        <f ca="1" t="shared" si="888"/>
        <v>16711.1052863024</v>
      </c>
      <c r="BT120" s="25">
        <f ca="1" t="shared" si="888"/>
        <v>16631.2245640846</v>
      </c>
      <c r="BU120" s="25">
        <f ca="1" t="shared" si="509"/>
        <v>59858.3767964928</v>
      </c>
      <c r="BV120" s="27">
        <f ca="1" t="shared" si="510"/>
        <v>8.16007644062302</v>
      </c>
    </row>
    <row r="121" ht="15" customHeight="1" spans="1:74">
      <c r="A121" s="23">
        <v>120</v>
      </c>
      <c r="B121" s="24">
        <f ca="1" t="shared" ref="B121:F121" si="889">RAND()</f>
        <v>0.517411609795804</v>
      </c>
      <c r="C121" s="25">
        <f ca="1">IF(B121&lt;=('Ejercicio 3 - TIR'!$D$13-'Ejercicio 3 - TIR'!$C$13)/('Ejercicio 3 - TIR'!$E$13-'Ejercicio 3 - TIR'!$C$13),'Ejercicio 3 - TIR'!$C$13+SQRT(('Ejercicio 3 - TIR'!$E$13-'Ejercicio 3 - TIR'!$C$13)*('Ejercicio 3 - TIR'!$D$13-'Ejercicio 3 - TIR'!$C$13)*B121),'Ejercicio 3 - TIR'!$E$13-SQRT(('Ejercicio 3 - TIR'!$E$13-'Ejercicio 3 - TIR'!$C$13)*('Ejercicio 3 - TIR'!$E$13-'Ejercicio 3 - TIR'!$D$13)*(1-B121)))</f>
        <v>75935.3772469828</v>
      </c>
      <c r="D121" s="24">
        <f ca="1" t="shared" si="889"/>
        <v>0.596910971946543</v>
      </c>
      <c r="E121" s="25">
        <f ca="1">IF(D121&lt;=('Ejercicio 3 - TIR'!$D$14-'Ejercicio 3 - TIR'!$C$14)/('Ejercicio 3 - TIR'!$E$14-'Ejercicio 3 - TIR'!$C$14),'Ejercicio 3 - TIR'!$C$14+SQRT(('Ejercicio 3 - TIR'!$E$14-'Ejercicio 3 - TIR'!$C$14)*('Ejercicio 3 - TIR'!$D$14-'Ejercicio 3 - TIR'!$C$14)*D121),'Ejercicio 3 - TIR'!$E$14-SQRT(('Ejercicio 3 - TIR'!$E$14-'Ejercicio 3 - TIR'!$C$14)*('Ejercicio 3 - TIR'!$E$14-'Ejercicio 3 - TIR'!$D$14)*(1-D121)))</f>
        <v>32224.1814445025</v>
      </c>
      <c r="F121" s="24">
        <f ca="1" t="shared" si="889"/>
        <v>0.0465683164825088</v>
      </c>
      <c r="G121" s="25">
        <f ca="1">IF(F121&lt;=('Ejercicio 3 - TIR'!$D$18-'Ejercicio 3 - TIR'!$C$18)/('Ejercicio 3 - TIR'!$E$18-'Ejercicio 3 - TIR'!$C$18),'Ejercicio 3 - TIR'!$C$18+SQRT(('Ejercicio 3 - TIR'!$E$18-'Ejercicio 3 - TIR'!$C$18)*('Ejercicio 3 - TIR'!$D$18-'Ejercicio 3 - TIR'!$C$18)*F121),'Ejercicio 3 - TIR'!$E$18-SQRT(('Ejercicio 3 - TIR'!$E$18-'Ejercicio 3 - TIR'!$C$18)*('Ejercicio 3 - TIR'!$E$18-'Ejercicio 3 - TIR'!$D$18)*(1-F121)))</f>
        <v>32642.9618749381</v>
      </c>
      <c r="H121" s="24">
        <f ca="1" t="shared" ref="H121:L121" si="890">RAND()</f>
        <v>0.0580977691832112</v>
      </c>
      <c r="I121" s="25">
        <f ca="1">IF(H121&lt;=('Ejercicio 3 - TIR'!$D$18-'Ejercicio 3 - TIR'!$C$18)/('Ejercicio 3 - TIR'!$E$18-'Ejercicio 3 - TIR'!$C$18),'Ejercicio 3 - TIR'!$C$18+SQRT(('Ejercicio 3 - TIR'!$E$18-'Ejercicio 3 - TIR'!$C$18)*('Ejercicio 3 - TIR'!$D$18-'Ejercicio 3 - TIR'!$C$18)*H121),'Ejercicio 3 - TIR'!$E$18-SQRT(('Ejercicio 3 - TIR'!$E$18-'Ejercicio 3 - TIR'!$C$18)*('Ejercicio 3 - TIR'!$E$18-'Ejercicio 3 - TIR'!$D$18)*(1-H121)))</f>
        <v>32952.0612082885</v>
      </c>
      <c r="J121" s="24">
        <f ca="1" t="shared" si="890"/>
        <v>0.691457563454448</v>
      </c>
      <c r="K121" s="25">
        <f ca="1">IF(J121&lt;=('Ejercicio 3 - TIR'!$D$18-'Ejercicio 3 - TIR'!$C$18)/('Ejercicio 3 - TIR'!$E$18-'Ejercicio 3 - TIR'!$C$18),'Ejercicio 3 - TIR'!$C$18+SQRT(('Ejercicio 3 - TIR'!$E$18-'Ejercicio 3 - TIR'!$C$18)*('Ejercicio 3 - TIR'!$D$18-'Ejercicio 3 - TIR'!$C$18)*J121),'Ejercicio 3 - TIR'!$E$18-SQRT(('Ejercicio 3 - TIR'!$E$18-'Ejercicio 3 - TIR'!$C$18)*('Ejercicio 3 - TIR'!$E$18-'Ejercicio 3 - TIR'!$D$18)*(1-J121)))</f>
        <v>40189.5236471929</v>
      </c>
      <c r="L121" s="24">
        <f ca="1" t="shared" si="890"/>
        <v>0.0865562527465222</v>
      </c>
      <c r="M121" s="25">
        <f ca="1">IF(L121&lt;=('Ejercicio 3 - TIR'!$D$18-'Ejercicio 3 - TIR'!$C$18)/('Ejercicio 3 - TIR'!$E$18-'Ejercicio 3 - TIR'!$C$18),'Ejercicio 3 - TIR'!$C$18+SQRT(('Ejercicio 3 - TIR'!$E$18-'Ejercicio 3 - TIR'!$C$18)*('Ejercicio 3 - TIR'!$D$18-'Ejercicio 3 - TIR'!$C$18)*L121),'Ejercicio 3 - TIR'!$E$18-SQRT(('Ejercicio 3 - TIR'!$E$18-'Ejercicio 3 - TIR'!$C$18)*('Ejercicio 3 - TIR'!$E$18-'Ejercicio 3 - TIR'!$D$18)*(1-L121)))</f>
        <v>33603.2537951105</v>
      </c>
      <c r="N121" s="24">
        <f ca="1" t="shared" ref="N121:R121" si="891">RAND()</f>
        <v>0.729121547465978</v>
      </c>
      <c r="O121" s="25">
        <f ca="1">IF(N121&lt;=('Ejercicio 3 - TIR'!$D$18-'Ejercicio 3 - TIR'!$C$18)/('Ejercicio 3 - TIR'!$E$18-'Ejercicio 3 - TIR'!$C$18),'Ejercicio 3 - TIR'!$C$18+SQRT(('Ejercicio 3 - TIR'!$E$18-'Ejercicio 3 - TIR'!$C$18)*('Ejercicio 3 - TIR'!$D$18-'Ejercicio 3 - TIR'!$C$18)*N121),'Ejercicio 3 - TIR'!$E$18-SQRT(('Ejercicio 3 - TIR'!$E$18-'Ejercicio 3 - TIR'!$C$18)*('Ejercicio 3 - TIR'!$E$18-'Ejercicio 3 - TIR'!$D$18)*(1-N121)))</f>
        <v>40492.685506862</v>
      </c>
      <c r="P121" s="24">
        <f ca="1" t="shared" si="891"/>
        <v>0.347130071329765</v>
      </c>
      <c r="Q121" s="26">
        <f ca="1">IF(P121&lt;=('Ejercicio 3 - TIR'!$D$22-'Ejercicio 3 - TIR'!$C$22)/('Ejercicio 3 - TIR'!$E$22-'Ejercicio 3 - TIR'!$C$22),'Ejercicio 3 - TIR'!$C$22+SQRT(('Ejercicio 3 - TIR'!$E$22-'Ejercicio 3 - TIR'!$C$22)*('Ejercicio 3 - TIR'!$D$22-'Ejercicio 3 - TIR'!$C$22)*P121),'Ejercicio 3 - TIR'!$E$22-SQRT(('Ejercicio 3 - TIR'!$E$22-'Ejercicio 3 - TIR'!$C$22)*('Ejercicio 3 - TIR'!$E$22-'Ejercicio 3 - TIR'!$D$22)*(1-P121)))</f>
        <v>0.144996682347735</v>
      </c>
      <c r="R121" s="24">
        <f ca="1" t="shared" si="891"/>
        <v>0.424924779793373</v>
      </c>
      <c r="S121" s="26">
        <f ca="1">IF(R121&lt;=('Ejercicio 3 - TIR'!$D$23-'Ejercicio 3 - TIR'!$C$23)/('Ejercicio 3 - TIR'!$E$23-'Ejercicio 3 - TIR'!$C$23),'Ejercicio 3 - TIR'!$C$23+SQRT(('Ejercicio 3 - TIR'!$E$23-'Ejercicio 3 - TIR'!$C$23)*('Ejercicio 3 - TIR'!$D$23-'Ejercicio 3 - TIR'!$C$23)*R121),'Ejercicio 3 - TIR'!$E$23-SQRT(('Ejercicio 3 - TIR'!$E$23-'Ejercicio 3 - TIR'!$C$23)*('Ejercicio 3 - TIR'!$E$23-'Ejercicio 3 - TIR'!$D$23)*(1-R121)))</f>
        <v>0.147656185630489</v>
      </c>
      <c r="T121" s="24">
        <f ca="1" t="shared" ref="T121:X121" si="892">RAND()</f>
        <v>0.535186965250997</v>
      </c>
      <c r="U121" s="26">
        <f ca="1">IF(T121&lt;=('Ejercicio 3 - TIR'!$D$24-'Ejercicio 3 - TIR'!$C$24)/('Ejercicio 3 - TIR'!$E$24-'Ejercicio 3 - TIR'!$C$24),'Ejercicio 3 - TIR'!$C$24+SQRT(('Ejercicio 3 - TIR'!$E$24-'Ejercicio 3 - TIR'!$C$24)*('Ejercicio 3 - TIR'!$D$24-'Ejercicio 3 - TIR'!$C$24)*T121),'Ejercicio 3 - TIR'!$E$24-SQRT(('Ejercicio 3 - TIR'!$E$24-'Ejercicio 3 - TIR'!$C$24)*('Ejercicio 3 - TIR'!$E$24-'Ejercicio 3 - TIR'!$D$24)*(1-T121)))</f>
        <v>0.183924017722352</v>
      </c>
      <c r="V121" s="24">
        <f ca="1" t="shared" si="892"/>
        <v>0.888714699184233</v>
      </c>
      <c r="W121" s="26">
        <f ca="1">IF(V121&lt;=('Ejercicio 3 - TIR'!$D$25-'Ejercicio 3 - TIR'!$C$25)/('Ejercicio 3 - TIR'!$E$25-'Ejercicio 3 - TIR'!$C$25),'Ejercicio 3 - TIR'!$C$25+SQRT(('Ejercicio 3 - TIR'!$E$25-'Ejercicio 3 - TIR'!$C$25)*('Ejercicio 3 - TIR'!$D$25-'Ejercicio 3 - TIR'!$C$25)*V121),'Ejercicio 3 - TIR'!$E$25-SQRT(('Ejercicio 3 - TIR'!$E$25-'Ejercicio 3 - TIR'!$C$25)*('Ejercicio 3 - TIR'!$E$25-'Ejercicio 3 - TIR'!$D$25)*(1-V121)))</f>
        <v>0.230264282307066</v>
      </c>
      <c r="X121" s="24">
        <f ca="1" t="shared" si="892"/>
        <v>0.771739587746362</v>
      </c>
      <c r="Y121" s="26">
        <f ca="1">IF(X121&lt;=('Ejercicio 3 - TIR'!$D$26-'Ejercicio 3 - TIR'!$C$26)/('Ejercicio 3 - TIR'!$E$26-'Ejercicio 3 - TIR'!$C$26),'Ejercicio 3 - TIR'!$C$26+SQRT(('Ejercicio 3 - TIR'!$E$26-'Ejercicio 3 - TIR'!$C$26)*('Ejercicio 3 - TIR'!$D$26-'Ejercicio 3 - TIR'!$C$26)*X121),'Ejercicio 3 - TIR'!$E$26-SQRT(('Ejercicio 3 - TIR'!$E$26-'Ejercicio 3 - TIR'!$C$26)*('Ejercicio 3 - TIR'!$E$26-'Ejercicio 3 - TIR'!$D$26)*(1-X121)))</f>
        <v>0.24489150777704</v>
      </c>
      <c r="Z121" s="24">
        <f ca="1" t="shared" si="480"/>
        <v>1.14499668234774</v>
      </c>
      <c r="AA121" s="24">
        <f ca="1" t="shared" si="481"/>
        <v>1.31406252502277</v>
      </c>
      <c r="AB121" s="24">
        <f ca="1" t="shared" si="482"/>
        <v>1.55575018416333</v>
      </c>
      <c r="AC121" s="24">
        <f ca="1" t="shared" si="483"/>
        <v>1.91398388376879</v>
      </c>
      <c r="AD121" s="24">
        <f ca="1" t="shared" si="484"/>
        <v>2.38270228292588</v>
      </c>
      <c r="AE121" s="23">
        <f ca="1" t="shared" si="485"/>
        <v>4672.39940082432</v>
      </c>
      <c r="AF121" s="23">
        <f ca="1" t="shared" si="486"/>
        <v>5362.30807409222</v>
      </c>
      <c r="AG121" s="23">
        <f ca="1" t="shared" si="487"/>
        <v>6348.56531934426</v>
      </c>
      <c r="AH121" s="23">
        <f ca="1" t="shared" si="488"/>
        <v>7810.4131562826</v>
      </c>
      <c r="AI121" s="23">
        <f ca="1" t="shared" si="489"/>
        <v>9723.11701048628</v>
      </c>
      <c r="AJ121" s="25">
        <f ca="1" t="shared" si="490"/>
        <v>37376.0830488077</v>
      </c>
      <c r="AK121" s="25">
        <f ca="1" t="shared" si="491"/>
        <v>43301.0687560683</v>
      </c>
      <c r="AL121" s="25">
        <f ca="1" t="shared" si="492"/>
        <v>62524.8588155569</v>
      </c>
      <c r="AM121" s="25">
        <f ca="1" t="shared" si="493"/>
        <v>64316.0862060339</v>
      </c>
      <c r="AN121" s="25">
        <f ca="1" t="shared" si="494"/>
        <v>96482.0141989998</v>
      </c>
      <c r="AO121" s="25">
        <f ca="1">C121/'Ejercicio 3 - TIR'!$D$7</f>
        <v>15187.0754493966</v>
      </c>
      <c r="AP121" s="25">
        <f ca="1" t="shared" si="495"/>
        <v>22189.0075994112</v>
      </c>
      <c r="AQ121" s="25">
        <f ca="1" t="shared" si="496"/>
        <v>28113.9933066718</v>
      </c>
      <c r="AR121" s="25">
        <f ca="1" t="shared" si="497"/>
        <v>47337.7833661604</v>
      </c>
      <c r="AS121" s="25">
        <f ca="1" t="shared" si="498"/>
        <v>49129.0107566373</v>
      </c>
      <c r="AT121" s="25">
        <f ca="1" t="shared" si="499"/>
        <v>81294.9387496033</v>
      </c>
      <c r="AU121" s="25">
        <f ca="1">AP121*'Ejercicio 3 - TIR'!$D$5</f>
        <v>11094.5037997056</v>
      </c>
      <c r="AV121" s="25">
        <f ca="1">AQ121*'Ejercicio 3 - TIR'!$D$5</f>
        <v>14056.9966533359</v>
      </c>
      <c r="AW121" s="25">
        <f ca="1">AR121*'Ejercicio 3 - TIR'!$D$5</f>
        <v>23668.8916830802</v>
      </c>
      <c r="AX121" s="25">
        <f ca="1">AS121*'Ejercicio 3 - TIR'!$D$5</f>
        <v>24564.5053783187</v>
      </c>
      <c r="AY121" s="25">
        <f ca="1">AT121*'Ejercicio 3 - TIR'!$D$5</f>
        <v>40647.4693748016</v>
      </c>
      <c r="AZ121" s="25">
        <f ca="1" t="shared" ref="AZ121:BD121" si="893">AJ121-AU121-AE121</f>
        <v>21609.1798482778</v>
      </c>
      <c r="BA121" s="25">
        <f ca="1" t="shared" si="893"/>
        <v>23881.7640286402</v>
      </c>
      <c r="BB121" s="25">
        <f ca="1" t="shared" si="893"/>
        <v>32507.4018131325</v>
      </c>
      <c r="BC121" s="25">
        <f ca="1" t="shared" si="893"/>
        <v>31941.1676714326</v>
      </c>
      <c r="BD121" s="25">
        <f ca="1" t="shared" si="893"/>
        <v>46111.4278137119</v>
      </c>
      <c r="BE121" s="25">
        <f ca="1" t="shared" ref="BE121:BI121" si="894">AZ121/Z121</f>
        <v>18872.7008395952</v>
      </c>
      <c r="BF121" s="25">
        <f ca="1" t="shared" si="894"/>
        <v>18173.993682855</v>
      </c>
      <c r="BG121" s="25">
        <f ca="1" t="shared" si="894"/>
        <v>20895.0011023876</v>
      </c>
      <c r="BH121" s="25">
        <f ca="1" t="shared" si="894"/>
        <v>16688.3158956061</v>
      </c>
      <c r="BI121" s="25">
        <f ca="1" t="shared" si="894"/>
        <v>19352.5763349203</v>
      </c>
      <c r="BJ121" s="25">
        <f ca="1" t="shared" si="502"/>
        <v>76780.630693234</v>
      </c>
      <c r="BK121" s="25">
        <f ca="1" t="shared" si="503"/>
        <v>36186.2793442448</v>
      </c>
      <c r="BL121" s="25">
        <f ca="1" t="shared" si="504"/>
        <v>112966.910037479</v>
      </c>
      <c r="BM121" s="25">
        <f ca="1">BK121*'Ejercicio 3 - TIR'!$D$5</f>
        <v>18093.1396721224</v>
      </c>
      <c r="BN121" s="25">
        <f ca="1" t="shared" si="505"/>
        <v>94873.7703653564</v>
      </c>
      <c r="BO121" s="25">
        <f ca="1" t="shared" si="506"/>
        <v>39817.7191692008</v>
      </c>
      <c r="BP121" s="25">
        <f ca="1" t="shared" si="507"/>
        <v>-108159.558691485</v>
      </c>
      <c r="BQ121" s="25">
        <f ca="1" t="shared" ref="BQ121:BT121" si="895">BE121</f>
        <v>18872.7008395952</v>
      </c>
      <c r="BR121" s="25">
        <f ca="1" t="shared" si="895"/>
        <v>18173.993682855</v>
      </c>
      <c r="BS121" s="25">
        <f ca="1" t="shared" si="895"/>
        <v>20895.0011023876</v>
      </c>
      <c r="BT121" s="25">
        <f ca="1" t="shared" si="895"/>
        <v>16688.3158956061</v>
      </c>
      <c r="BU121" s="25">
        <f ca="1" t="shared" si="509"/>
        <v>59170.2955041211</v>
      </c>
      <c r="BV121" s="27">
        <f ca="1" t="shared" si="510"/>
        <v>6.22567290734026</v>
      </c>
    </row>
    <row r="122" ht="15" customHeight="1" spans="1:74">
      <c r="A122" s="23">
        <v>121</v>
      </c>
      <c r="B122" s="24">
        <f ca="1" t="shared" ref="B122:F122" si="896">RAND()</f>
        <v>0.171769042127855</v>
      </c>
      <c r="C122" s="25">
        <f ca="1">IF(B122&lt;=('Ejercicio 3 - TIR'!$D$13-'Ejercicio 3 - TIR'!$C$13)/('Ejercicio 3 - TIR'!$E$13-'Ejercicio 3 - TIR'!$C$13),'Ejercicio 3 - TIR'!$C$13+SQRT(('Ejercicio 3 - TIR'!$E$13-'Ejercicio 3 - TIR'!$C$13)*('Ejercicio 3 - TIR'!$D$13-'Ejercicio 3 - TIR'!$C$13)*B122),'Ejercicio 3 - TIR'!$E$13-SQRT(('Ejercicio 3 - TIR'!$E$13-'Ejercicio 3 - TIR'!$C$13)*('Ejercicio 3 - TIR'!$E$13-'Ejercicio 3 - TIR'!$D$13)*(1-B122)))</f>
        <v>68289.0057818258</v>
      </c>
      <c r="D122" s="24">
        <f ca="1" t="shared" si="896"/>
        <v>0.179006879903469</v>
      </c>
      <c r="E122" s="25">
        <f ca="1">IF(D122&lt;=('Ejercicio 3 - TIR'!$D$14-'Ejercicio 3 - TIR'!$C$14)/('Ejercicio 3 - TIR'!$E$14-'Ejercicio 3 - TIR'!$C$14),'Ejercicio 3 - TIR'!$C$14+SQRT(('Ejercicio 3 - TIR'!$E$14-'Ejercicio 3 - TIR'!$C$14)*('Ejercicio 3 - TIR'!$D$14-'Ejercicio 3 - TIR'!$C$14)*D122),'Ejercicio 3 - TIR'!$E$14-SQRT(('Ejercicio 3 - TIR'!$E$14-'Ejercicio 3 - TIR'!$C$14)*('Ejercicio 3 - TIR'!$E$14-'Ejercicio 3 - TIR'!$D$14)*(1-D122)))</f>
        <v>28664.0846050221</v>
      </c>
      <c r="F122" s="24">
        <f ca="1" t="shared" si="896"/>
        <v>0.450911266052762</v>
      </c>
      <c r="G122" s="25">
        <f ca="1">IF(F122&lt;=('Ejercicio 3 - TIR'!$D$18-'Ejercicio 3 - TIR'!$C$18)/('Ejercicio 3 - TIR'!$E$18-'Ejercicio 3 - TIR'!$C$18),'Ejercicio 3 - TIR'!$C$18+SQRT(('Ejercicio 3 - TIR'!$E$18-'Ejercicio 3 - TIR'!$C$18)*('Ejercicio 3 - TIR'!$D$18-'Ejercicio 3 - TIR'!$C$18)*F122),'Ejercicio 3 - TIR'!$E$18-SQRT(('Ejercicio 3 - TIR'!$E$18-'Ejercicio 3 - TIR'!$C$18)*('Ejercicio 3 - TIR'!$E$18-'Ejercicio 3 - TIR'!$D$18)*(1-F122)))</f>
        <v>38224.1528383119</v>
      </c>
      <c r="H122" s="24">
        <f ca="1" t="shared" ref="H122:L122" si="897">RAND()</f>
        <v>0.115400856200059</v>
      </c>
      <c r="I122" s="25">
        <f ca="1">IF(H122&lt;=('Ejercicio 3 - TIR'!$D$18-'Ejercicio 3 - TIR'!$C$18)/('Ejercicio 3 - TIR'!$E$18-'Ejercicio 3 - TIR'!$C$18),'Ejercicio 3 - TIR'!$C$18+SQRT(('Ejercicio 3 - TIR'!$E$18-'Ejercicio 3 - TIR'!$C$18)*('Ejercicio 3 - TIR'!$D$18-'Ejercicio 3 - TIR'!$C$18)*H122),'Ejercicio 3 - TIR'!$E$18-SQRT(('Ejercicio 3 - TIR'!$E$18-'Ejercicio 3 - TIR'!$C$18)*('Ejercicio 3 - TIR'!$E$18-'Ejercicio 3 - TIR'!$D$18)*(1-H122)))</f>
        <v>34160.5442468515</v>
      </c>
      <c r="J122" s="24">
        <f ca="1" t="shared" si="897"/>
        <v>0.273406136855385</v>
      </c>
      <c r="K122" s="25">
        <f ca="1">IF(J122&lt;=('Ejercicio 3 - TIR'!$D$18-'Ejercicio 3 - TIR'!$C$18)/('Ejercicio 3 - TIR'!$E$18-'Ejercicio 3 - TIR'!$C$18),'Ejercicio 3 - TIR'!$C$18+SQRT(('Ejercicio 3 - TIR'!$E$18-'Ejercicio 3 - TIR'!$C$18)*('Ejercicio 3 - TIR'!$D$18-'Ejercicio 3 - TIR'!$C$18)*J122),'Ejercicio 3 - TIR'!$E$18-SQRT(('Ejercicio 3 - TIR'!$E$18-'Ejercicio 3 - TIR'!$C$18)*('Ejercicio 3 - TIR'!$E$18-'Ejercicio 3 - TIR'!$D$18)*(1-J122)))</f>
        <v>36403.9769306508</v>
      </c>
      <c r="L122" s="24">
        <f ca="1" t="shared" si="897"/>
        <v>0.867390649213535</v>
      </c>
      <c r="M122" s="25">
        <f ca="1">IF(L122&lt;=('Ejercicio 3 - TIR'!$D$18-'Ejercicio 3 - TIR'!$C$18)/('Ejercicio 3 - TIR'!$E$18-'Ejercicio 3 - TIR'!$C$18),'Ejercicio 3 - TIR'!$C$18+SQRT(('Ejercicio 3 - TIR'!$E$18-'Ejercicio 3 - TIR'!$C$18)*('Ejercicio 3 - TIR'!$D$18-'Ejercicio 3 - TIR'!$C$18)*L122),'Ejercicio 3 - TIR'!$E$18-SQRT(('Ejercicio 3 - TIR'!$E$18-'Ejercicio 3 - TIR'!$C$18)*('Ejercicio 3 - TIR'!$E$18-'Ejercicio 3 - TIR'!$D$18)*(1-L122)))</f>
        <v>41846.3194028271</v>
      </c>
      <c r="N122" s="24">
        <f ca="1" t="shared" ref="N122:R122" si="898">RAND()</f>
        <v>0.73621587096851</v>
      </c>
      <c r="O122" s="25">
        <f ca="1">IF(N122&lt;=('Ejercicio 3 - TIR'!$D$18-'Ejercicio 3 - TIR'!$C$18)/('Ejercicio 3 - TIR'!$E$18-'Ejercicio 3 - TIR'!$C$18),'Ejercicio 3 - TIR'!$C$18+SQRT(('Ejercicio 3 - TIR'!$E$18-'Ejercicio 3 - TIR'!$C$18)*('Ejercicio 3 - TIR'!$D$18-'Ejercicio 3 - TIR'!$C$18)*N122),'Ejercicio 3 - TIR'!$E$18-SQRT(('Ejercicio 3 - TIR'!$E$18-'Ejercicio 3 - TIR'!$C$18)*('Ejercicio 3 - TIR'!$E$18-'Ejercicio 3 - TIR'!$D$18)*(1-N122)))</f>
        <v>40552.1005320082</v>
      </c>
      <c r="P122" s="24">
        <f ca="1" t="shared" si="898"/>
        <v>0.467737367362059</v>
      </c>
      <c r="Q122" s="26">
        <f ca="1">IF(P122&lt;=('Ejercicio 3 - TIR'!$D$22-'Ejercicio 3 - TIR'!$C$22)/('Ejercicio 3 - TIR'!$E$22-'Ejercicio 3 - TIR'!$C$22),'Ejercicio 3 - TIR'!$C$22+SQRT(('Ejercicio 3 - TIR'!$E$22-'Ejercicio 3 - TIR'!$C$22)*('Ejercicio 3 - TIR'!$D$22-'Ejercicio 3 - TIR'!$C$22)*P122),'Ejercicio 3 - TIR'!$E$22-SQRT(('Ejercicio 3 - TIR'!$E$22-'Ejercicio 3 - TIR'!$C$22)*('Ejercicio 3 - TIR'!$E$22-'Ejercicio 3 - TIR'!$D$22)*(1-P122)))</f>
        <v>0.14901598285862</v>
      </c>
      <c r="R122" s="24">
        <f ca="1" t="shared" si="898"/>
        <v>0.25441482555509</v>
      </c>
      <c r="S122" s="26">
        <f ca="1">IF(R122&lt;=('Ejercicio 3 - TIR'!$D$23-'Ejercicio 3 - TIR'!$C$23)/('Ejercicio 3 - TIR'!$E$23-'Ejercicio 3 - TIR'!$C$23),'Ejercicio 3 - TIR'!$C$23+SQRT(('Ejercicio 3 - TIR'!$E$23-'Ejercicio 3 - TIR'!$C$23)*('Ejercicio 3 - TIR'!$D$23-'Ejercicio 3 - TIR'!$C$23)*R122),'Ejercicio 3 - TIR'!$E$23-SQRT(('Ejercicio 3 - TIR'!$E$23-'Ejercicio 3 - TIR'!$C$23)*('Ejercicio 3 - TIR'!$E$23-'Ejercicio 3 - TIR'!$D$23)*(1-R122)))</f>
        <v>0.141399688922953</v>
      </c>
      <c r="T122" s="24">
        <f ca="1" t="shared" ref="T122:X122" si="899">RAND()</f>
        <v>0.401226727308044</v>
      </c>
      <c r="U122" s="26">
        <f ca="1">IF(T122&lt;=('Ejercicio 3 - TIR'!$D$24-'Ejercicio 3 - TIR'!$C$24)/('Ejercicio 3 - TIR'!$E$24-'Ejercicio 3 - TIR'!$C$24),'Ejercicio 3 - TIR'!$C$24+SQRT(('Ejercicio 3 - TIR'!$E$24-'Ejercicio 3 - TIR'!$C$24)*('Ejercicio 3 - TIR'!$D$24-'Ejercicio 3 - TIR'!$C$24)*T122),'Ejercicio 3 - TIR'!$E$24-SQRT(('Ejercicio 3 - TIR'!$E$24-'Ejercicio 3 - TIR'!$C$24)*('Ejercicio 3 - TIR'!$E$24-'Ejercicio 3 - TIR'!$D$24)*(1-T122)))</f>
        <v>0.179027161889287</v>
      </c>
      <c r="V122" s="24">
        <f ca="1" t="shared" si="899"/>
        <v>0.374554224450896</v>
      </c>
      <c r="W122" s="26">
        <f ca="1">IF(V122&lt;=('Ejercicio 3 - TIR'!$D$25-'Ejercicio 3 - TIR'!$C$25)/('Ejercicio 3 - TIR'!$E$25-'Ejercicio 3 - TIR'!$C$25),'Ejercicio 3 - TIR'!$C$25+SQRT(('Ejercicio 3 - TIR'!$E$25-'Ejercicio 3 - TIR'!$C$25)*('Ejercicio 3 - TIR'!$D$25-'Ejercicio 3 - TIR'!$C$25)*V122),'Ejercicio 3 - TIR'!$E$25-SQRT(('Ejercicio 3 - TIR'!$E$25-'Ejercicio 3 - TIR'!$C$25)*('Ejercicio 3 - TIR'!$E$25-'Ejercicio 3 - TIR'!$D$25)*(1-V122)))</f>
        <v>0.20321260624461</v>
      </c>
      <c r="X122" s="24">
        <f ca="1" t="shared" si="899"/>
        <v>0.95378241353819</v>
      </c>
      <c r="Y122" s="26">
        <f ca="1">IF(X122&lt;=('Ejercicio 3 - TIR'!$D$26-'Ejercicio 3 - TIR'!$C$26)/('Ejercicio 3 - TIR'!$E$26-'Ejercicio 3 - TIR'!$C$26),'Ejercicio 3 - TIR'!$C$26+SQRT(('Ejercicio 3 - TIR'!$E$26-'Ejercicio 3 - TIR'!$C$26)*('Ejercicio 3 - TIR'!$D$26-'Ejercicio 3 - TIR'!$C$26)*X122),'Ejercicio 3 - TIR'!$E$26-SQRT(('Ejercicio 3 - TIR'!$E$26-'Ejercicio 3 - TIR'!$C$26)*('Ejercicio 3 - TIR'!$E$26-'Ejercicio 3 - TIR'!$D$26)*(1-X122)))</f>
        <v>0.26420205814374</v>
      </c>
      <c r="Z122" s="24">
        <f ca="1" t="shared" si="480"/>
        <v>1.14901598285862</v>
      </c>
      <c r="AA122" s="24">
        <f ca="1" t="shared" si="481"/>
        <v>1.31148648540233</v>
      </c>
      <c r="AB122" s="24">
        <f ca="1" t="shared" si="482"/>
        <v>1.54627818874006</v>
      </c>
      <c r="AC122" s="24">
        <f ca="1" t="shared" si="483"/>
        <v>1.86050140945313</v>
      </c>
      <c r="AD122" s="24">
        <f ca="1" t="shared" si="484"/>
        <v>2.35204971100997</v>
      </c>
      <c r="AE122" s="23">
        <f ca="1" t="shared" si="485"/>
        <v>4271.40674016</v>
      </c>
      <c r="AF122" s="23">
        <f ca="1" t="shared" si="486"/>
        <v>4875.38232448203</v>
      </c>
      <c r="AG122" s="23">
        <f ca="1" t="shared" si="487"/>
        <v>5748.20818515924</v>
      </c>
      <c r="AH122" s="23">
        <f ca="1" t="shared" si="488"/>
        <v>6916.31655170206</v>
      </c>
      <c r="AI122" s="23">
        <f ca="1" t="shared" si="489"/>
        <v>8743.62161943535</v>
      </c>
      <c r="AJ122" s="25">
        <f ca="1" t="shared" si="490"/>
        <v>43920.1625424511</v>
      </c>
      <c r="AK122" s="25">
        <f ca="1" t="shared" si="491"/>
        <v>44801.092113734</v>
      </c>
      <c r="AL122" s="25">
        <f ca="1" t="shared" si="492"/>
        <v>56290.6755112618</v>
      </c>
      <c r="AM122" s="25">
        <f ca="1" t="shared" si="493"/>
        <v>77855.1362293856</v>
      </c>
      <c r="AN122" s="25">
        <f ca="1" t="shared" si="494"/>
        <v>95380.5563371573</v>
      </c>
      <c r="AO122" s="25">
        <f ca="1">C122/'Ejercicio 3 - TIR'!$D$7</f>
        <v>13657.8011563652</v>
      </c>
      <c r="AP122" s="25">
        <f ca="1" t="shared" si="495"/>
        <v>30262.3613860859</v>
      </c>
      <c r="AQ122" s="25">
        <f ca="1" t="shared" si="496"/>
        <v>31143.2909573688</v>
      </c>
      <c r="AR122" s="25">
        <f ca="1" t="shared" si="497"/>
        <v>42632.8743548967</v>
      </c>
      <c r="AS122" s="25">
        <f ca="1" t="shared" si="498"/>
        <v>64197.3350730205</v>
      </c>
      <c r="AT122" s="25">
        <f ca="1" t="shared" si="499"/>
        <v>81722.7551807922</v>
      </c>
      <c r="AU122" s="25">
        <f ca="1">AP122*'Ejercicio 3 - TIR'!$D$5</f>
        <v>15131.180693043</v>
      </c>
      <c r="AV122" s="25">
        <f ca="1">AQ122*'Ejercicio 3 - TIR'!$D$5</f>
        <v>15571.6454786844</v>
      </c>
      <c r="AW122" s="25">
        <f ca="1">AR122*'Ejercicio 3 - TIR'!$D$5</f>
        <v>21316.4371774483</v>
      </c>
      <c r="AX122" s="25">
        <f ca="1">AS122*'Ejercicio 3 - TIR'!$D$5</f>
        <v>32098.6675365102</v>
      </c>
      <c r="AY122" s="25">
        <f ca="1">AT122*'Ejercicio 3 - TIR'!$D$5</f>
        <v>40861.3775903961</v>
      </c>
      <c r="AZ122" s="25">
        <f ca="1" t="shared" ref="AZ122:BD122" si="900">AJ122-AU122-AE122</f>
        <v>24517.5751092481</v>
      </c>
      <c r="BA122" s="25">
        <f ca="1" t="shared" si="900"/>
        <v>24354.0643105676</v>
      </c>
      <c r="BB122" s="25">
        <f ca="1" t="shared" si="900"/>
        <v>29226.0301486543</v>
      </c>
      <c r="BC122" s="25">
        <f ca="1" t="shared" si="900"/>
        <v>38840.1521411733</v>
      </c>
      <c r="BD122" s="25">
        <f ca="1" t="shared" si="900"/>
        <v>45775.5571273259</v>
      </c>
      <c r="BE122" s="25">
        <f ca="1" t="shared" ref="BE122:BI122" si="901">AZ122/Z122</f>
        <v>21337.8886586514</v>
      </c>
      <c r="BF122" s="25">
        <f ca="1" t="shared" si="901"/>
        <v>18569.8172124865</v>
      </c>
      <c r="BG122" s="25">
        <f ca="1" t="shared" si="901"/>
        <v>18900.8875385277</v>
      </c>
      <c r="BH122" s="25">
        <f ca="1" t="shared" si="901"/>
        <v>20876.1745322138</v>
      </c>
      <c r="BI122" s="25">
        <f ca="1" t="shared" si="901"/>
        <v>19461.9853964183</v>
      </c>
      <c r="BJ122" s="25">
        <f ca="1" t="shared" si="502"/>
        <v>67419.3519116078</v>
      </c>
      <c r="BK122" s="25">
        <f ca="1" t="shared" si="503"/>
        <v>32123.8272628604</v>
      </c>
      <c r="BL122" s="25">
        <f ca="1" t="shared" si="504"/>
        <v>99543.1791744682</v>
      </c>
      <c r="BM122" s="25">
        <f ca="1">BK122*'Ejercicio 3 - TIR'!$D$5</f>
        <v>16061.9136314302</v>
      </c>
      <c r="BN122" s="25">
        <f ca="1" t="shared" si="505"/>
        <v>83481.265543038</v>
      </c>
      <c r="BO122" s="25">
        <f ca="1" t="shared" si="506"/>
        <v>35492.9851832047</v>
      </c>
      <c r="BP122" s="25">
        <f ca="1" t="shared" si="507"/>
        <v>-96953.090386848</v>
      </c>
      <c r="BQ122" s="25">
        <f ca="1" t="shared" ref="BQ122:BT122" si="902">BE122</f>
        <v>21337.8886586514</v>
      </c>
      <c r="BR122" s="25">
        <f ca="1" t="shared" si="902"/>
        <v>18569.8172124865</v>
      </c>
      <c r="BS122" s="25">
        <f ca="1" t="shared" si="902"/>
        <v>18900.8875385277</v>
      </c>
      <c r="BT122" s="25">
        <f ca="1" t="shared" si="902"/>
        <v>20876.1745322138</v>
      </c>
      <c r="BU122" s="25">
        <f ca="1" t="shared" si="509"/>
        <v>54954.970579623</v>
      </c>
      <c r="BV122" s="27">
        <f ca="1" t="shared" si="510"/>
        <v>10.1287634015661</v>
      </c>
    </row>
    <row r="123" ht="15" customHeight="1" spans="1:74">
      <c r="A123" s="23">
        <v>122</v>
      </c>
      <c r="B123" s="24">
        <f ca="1" t="shared" ref="B123:F123" si="903">RAND()</f>
        <v>0.617585626830056</v>
      </c>
      <c r="C123" s="25">
        <f ca="1">IF(B123&lt;=('Ejercicio 3 - TIR'!$D$13-'Ejercicio 3 - TIR'!$C$13)/('Ejercicio 3 - TIR'!$E$13-'Ejercicio 3 - TIR'!$C$13),'Ejercicio 3 - TIR'!$C$13+SQRT(('Ejercicio 3 - TIR'!$E$13-'Ejercicio 3 - TIR'!$C$13)*('Ejercicio 3 - TIR'!$D$13-'Ejercicio 3 - TIR'!$C$13)*B123),'Ejercicio 3 - TIR'!$E$13-SQRT(('Ejercicio 3 - TIR'!$E$13-'Ejercicio 3 - TIR'!$C$13)*('Ejercicio 3 - TIR'!$E$13-'Ejercicio 3 - TIR'!$D$13)*(1-B123)))</f>
        <v>78578.1128794886</v>
      </c>
      <c r="D123" s="24">
        <f ca="1" t="shared" si="903"/>
        <v>0.280575601284951</v>
      </c>
      <c r="E123" s="25">
        <f ca="1">IF(D123&lt;=('Ejercicio 3 - TIR'!$D$14-'Ejercicio 3 - TIR'!$C$14)/('Ejercicio 3 - TIR'!$E$14-'Ejercicio 3 - TIR'!$C$14),'Ejercicio 3 - TIR'!$C$14+SQRT(('Ejercicio 3 - TIR'!$E$14-'Ejercicio 3 - TIR'!$C$14)*('Ejercicio 3 - TIR'!$D$14-'Ejercicio 3 - TIR'!$C$14)*D123),'Ejercicio 3 - TIR'!$E$14-SQRT(('Ejercicio 3 - TIR'!$E$14-'Ejercicio 3 - TIR'!$C$14)*('Ejercicio 3 - TIR'!$E$14-'Ejercicio 3 - TIR'!$D$14)*(1-D123)))</f>
        <v>29587.2835203823</v>
      </c>
      <c r="F123" s="24">
        <f ca="1" t="shared" si="903"/>
        <v>0.563896822486456</v>
      </c>
      <c r="G123" s="25">
        <f ca="1">IF(F123&lt;=('Ejercicio 3 - TIR'!$D$18-'Ejercicio 3 - TIR'!$C$18)/('Ejercicio 3 - TIR'!$E$18-'Ejercicio 3 - TIR'!$C$18),'Ejercicio 3 - TIR'!$C$18+SQRT(('Ejercicio 3 - TIR'!$E$18-'Ejercicio 3 - TIR'!$C$18)*('Ejercicio 3 - TIR'!$D$18-'Ejercicio 3 - TIR'!$C$18)*F123),'Ejercicio 3 - TIR'!$E$18-SQRT(('Ejercicio 3 - TIR'!$E$18-'Ejercicio 3 - TIR'!$C$18)*('Ejercicio 3 - TIR'!$E$18-'Ejercicio 3 - TIR'!$D$18)*(1-F123)))</f>
        <v>39196.9844717151</v>
      </c>
      <c r="H123" s="24">
        <f ca="1" t="shared" ref="H123:L123" si="904">RAND()</f>
        <v>0.996205415057302</v>
      </c>
      <c r="I123" s="25">
        <f ca="1">IF(H123&lt;=('Ejercicio 3 - TIR'!$D$18-'Ejercicio 3 - TIR'!$C$18)/('Ejercicio 3 - TIR'!$E$18-'Ejercicio 3 - TIR'!$C$18),'Ejercicio 3 - TIR'!$C$18+SQRT(('Ejercicio 3 - TIR'!$E$18-'Ejercicio 3 - TIR'!$C$18)*('Ejercicio 3 - TIR'!$D$18-'Ejercicio 3 - TIR'!$C$18)*H123),'Ejercicio 3 - TIR'!$E$18-SQRT(('Ejercicio 3 - TIR'!$E$18-'Ejercicio 3 - TIR'!$C$18)*('Ejercicio 3 - TIR'!$E$18-'Ejercicio 3 - TIR'!$D$18)*(1-H123)))</f>
        <v>44466.5265979429</v>
      </c>
      <c r="J123" s="24">
        <f ca="1" t="shared" si="904"/>
        <v>0.969507774144808</v>
      </c>
      <c r="K123" s="25">
        <f ca="1">IF(J123&lt;=('Ejercicio 3 - TIR'!$D$18-'Ejercicio 3 - TIR'!$C$18)/('Ejercicio 3 - TIR'!$E$18-'Ejercicio 3 - TIR'!$C$18),'Ejercicio 3 - TIR'!$C$18+SQRT(('Ejercicio 3 - TIR'!$E$18-'Ejercicio 3 - TIR'!$C$18)*('Ejercicio 3 - TIR'!$D$18-'Ejercicio 3 - TIR'!$C$18)*J123),'Ejercicio 3 - TIR'!$E$18-SQRT(('Ejercicio 3 - TIR'!$E$18-'Ejercicio 3 - TIR'!$C$18)*('Ejercicio 3 - TIR'!$E$18-'Ejercicio 3 - TIR'!$D$18)*(1-J123)))</f>
        <v>43487.7444200336</v>
      </c>
      <c r="L123" s="24">
        <f ca="1" t="shared" si="904"/>
        <v>0.973092940659896</v>
      </c>
      <c r="M123" s="25">
        <f ca="1">IF(L123&lt;=('Ejercicio 3 - TIR'!$D$18-'Ejercicio 3 - TIR'!$C$18)/('Ejercicio 3 - TIR'!$E$18-'Ejercicio 3 - TIR'!$C$18),'Ejercicio 3 - TIR'!$C$18+SQRT(('Ejercicio 3 - TIR'!$E$18-'Ejercicio 3 - TIR'!$C$18)*('Ejercicio 3 - TIR'!$D$18-'Ejercicio 3 - TIR'!$C$18)*L123),'Ejercicio 3 - TIR'!$E$18-SQRT(('Ejercicio 3 - TIR'!$E$18-'Ejercicio 3 - TIR'!$C$18)*('Ejercicio 3 - TIR'!$E$18-'Ejercicio 3 - TIR'!$D$18)*(1-L123)))</f>
        <v>43579.4263656861</v>
      </c>
      <c r="N123" s="24">
        <f ca="1" t="shared" ref="N123:R123" si="905">RAND()</f>
        <v>0.776443524305524</v>
      </c>
      <c r="O123" s="25">
        <f ca="1">IF(N123&lt;=('Ejercicio 3 - TIR'!$D$18-'Ejercicio 3 - TIR'!$C$18)/('Ejercicio 3 - TIR'!$E$18-'Ejercicio 3 - TIR'!$C$18),'Ejercicio 3 - TIR'!$C$18+SQRT(('Ejercicio 3 - TIR'!$E$18-'Ejercicio 3 - TIR'!$C$18)*('Ejercicio 3 - TIR'!$D$18-'Ejercicio 3 - TIR'!$C$18)*N123),'Ejercicio 3 - TIR'!$E$18-SQRT(('Ejercicio 3 - TIR'!$E$18-'Ejercicio 3 - TIR'!$C$18)*('Ejercicio 3 - TIR'!$E$18-'Ejercicio 3 - TIR'!$D$18)*(1-N123)))</f>
        <v>40905.2795361483</v>
      </c>
      <c r="P123" s="24">
        <f ca="1" t="shared" si="905"/>
        <v>0.500030748457074</v>
      </c>
      <c r="Q123" s="26">
        <f ca="1">IF(P123&lt;=('Ejercicio 3 - TIR'!$D$22-'Ejercicio 3 - TIR'!$C$22)/('Ejercicio 3 - TIR'!$E$22-'Ejercicio 3 - TIR'!$C$22),'Ejercicio 3 - TIR'!$C$22+SQRT(('Ejercicio 3 - TIR'!$E$22-'Ejercicio 3 - TIR'!$C$22)*('Ejercicio 3 - TIR'!$D$22-'Ejercicio 3 - TIR'!$C$22)*P123),'Ejercicio 3 - TIR'!$E$22-SQRT(('Ejercicio 3 - TIR'!$E$22-'Ejercicio 3 - TIR'!$C$22)*('Ejercicio 3 - TIR'!$E$22-'Ejercicio 3 - TIR'!$D$22)*(1-P123)))</f>
        <v>0.150000922467895</v>
      </c>
      <c r="R123" s="24">
        <f ca="1" t="shared" si="905"/>
        <v>0.286095474098814</v>
      </c>
      <c r="S123" s="26">
        <f ca="1">IF(R123&lt;=('Ejercicio 3 - TIR'!$D$23-'Ejercicio 3 - TIR'!$C$23)/('Ejercicio 3 - TIR'!$E$23-'Ejercicio 3 - TIR'!$C$23),'Ejercicio 3 - TIR'!$C$23+SQRT(('Ejercicio 3 - TIR'!$E$23-'Ejercicio 3 - TIR'!$C$23)*('Ejercicio 3 - TIR'!$D$23-'Ejercicio 3 - TIR'!$C$23)*R123),'Ejercicio 3 - TIR'!$E$23-SQRT(('Ejercicio 3 - TIR'!$E$23-'Ejercicio 3 - TIR'!$C$23)*('Ejercicio 3 - TIR'!$E$23-'Ejercicio 3 - TIR'!$D$23)*(1-R123)))</f>
        <v>0.142692991283166</v>
      </c>
      <c r="T123" s="24">
        <f ca="1" t="shared" ref="T123:X123" si="906">RAND()</f>
        <v>0.054226870862728</v>
      </c>
      <c r="U123" s="26">
        <f ca="1">IF(T123&lt;=('Ejercicio 3 - TIR'!$D$24-'Ejercicio 3 - TIR'!$C$24)/('Ejercicio 3 - TIR'!$E$24-'Ejercicio 3 - TIR'!$C$24),'Ejercicio 3 - TIR'!$C$24+SQRT(('Ejercicio 3 - TIR'!$E$24-'Ejercicio 3 - TIR'!$C$24)*('Ejercicio 3 - TIR'!$D$24-'Ejercicio 3 - TIR'!$C$24)*T123),'Ejercicio 3 - TIR'!$E$24-SQRT(('Ejercicio 3 - TIR'!$E$24-'Ejercicio 3 - TIR'!$C$24)*('Ejercicio 3 - TIR'!$E$24-'Ejercicio 3 - TIR'!$D$24)*(1-T123)))</f>
        <v>0.16067128993195</v>
      </c>
      <c r="V123" s="24">
        <f ca="1" t="shared" si="906"/>
        <v>0.165797285602257</v>
      </c>
      <c r="W123" s="26">
        <f ca="1">IF(V123&lt;=('Ejercicio 3 - TIR'!$D$25-'Ejercicio 3 - TIR'!$C$25)/('Ejercicio 3 - TIR'!$E$25-'Ejercicio 3 - TIR'!$C$25),'Ejercicio 3 - TIR'!$C$25+SQRT(('Ejercicio 3 - TIR'!$E$25-'Ejercicio 3 - TIR'!$C$25)*('Ejercicio 3 - TIR'!$D$25-'Ejercicio 3 - TIR'!$C$25)*V123),'Ejercicio 3 - TIR'!$E$25-SQRT(('Ejercicio 3 - TIR'!$E$25-'Ejercicio 3 - TIR'!$C$25)*('Ejercicio 3 - TIR'!$E$25-'Ejercicio 3 - TIR'!$D$25)*(1-V123)))</f>
        <v>0.195235360180946</v>
      </c>
      <c r="X123" s="24">
        <f ca="1" t="shared" si="906"/>
        <v>0.86663733171322</v>
      </c>
      <c r="Y123" s="26">
        <f ca="1">IF(X123&lt;=('Ejercicio 3 - TIR'!$D$26-'Ejercicio 3 - TIR'!$C$26)/('Ejercicio 3 - TIR'!$E$26-'Ejercicio 3 - TIR'!$C$26),'Ejercicio 3 - TIR'!$C$26+SQRT(('Ejercicio 3 - TIR'!$E$26-'Ejercicio 3 - TIR'!$C$26)*('Ejercicio 3 - TIR'!$D$26-'Ejercicio 3 - TIR'!$C$26)*X123),'Ejercicio 3 - TIR'!$E$26-SQRT(('Ejercicio 3 - TIR'!$E$26-'Ejercicio 3 - TIR'!$C$26)*('Ejercicio 3 - TIR'!$E$26-'Ejercicio 3 - TIR'!$D$26)*(1-X123)))</f>
        <v>0.25316423265959</v>
      </c>
      <c r="Z123" s="24">
        <f ca="1" t="shared" si="480"/>
        <v>1.15000092246789</v>
      </c>
      <c r="AA123" s="24">
        <f ca="1" t="shared" si="481"/>
        <v>1.31409799407324</v>
      </c>
      <c r="AB123" s="24">
        <f ca="1" t="shared" si="482"/>
        <v>1.52523581387797</v>
      </c>
      <c r="AC123" s="24">
        <f ca="1" t="shared" si="483"/>
        <v>1.82301577736132</v>
      </c>
      <c r="AD123" s="24">
        <f ca="1" t="shared" si="484"/>
        <v>2.28453816776332</v>
      </c>
      <c r="AE123" s="23">
        <f ca="1" t="shared" si="485"/>
        <v>4438.11982137649</v>
      </c>
      <c r="AF123" s="23">
        <f ca="1" t="shared" si="486"/>
        <v>5071.40841436181</v>
      </c>
      <c r="AG123" s="23">
        <f ca="1" t="shared" si="487"/>
        <v>5886.23814606907</v>
      </c>
      <c r="AH123" s="23">
        <f ca="1" t="shared" si="488"/>
        <v>7035.43997062769</v>
      </c>
      <c r="AI123" s="23">
        <f ca="1" t="shared" si="489"/>
        <v>8816.56173221426</v>
      </c>
      <c r="AJ123" s="25">
        <f ca="1" t="shared" si="490"/>
        <v>45076.5683004321</v>
      </c>
      <c r="AK123" s="25">
        <f ca="1" t="shared" si="491"/>
        <v>58433.3734057611</v>
      </c>
      <c r="AL123" s="25">
        <f ca="1" t="shared" si="492"/>
        <v>66329.0652542073</v>
      </c>
      <c r="AM123" s="25">
        <f ca="1" t="shared" si="493"/>
        <v>79445.9818330016</v>
      </c>
      <c r="AN123" s="25">
        <f ca="1" t="shared" si="494"/>
        <v>93449.6723633589</v>
      </c>
      <c r="AO123" s="25">
        <f ca="1">C123/'Ejercicio 3 - TIR'!$D$7</f>
        <v>15715.6225758977</v>
      </c>
      <c r="AP123" s="25">
        <f ca="1" t="shared" si="495"/>
        <v>29360.9457245344</v>
      </c>
      <c r="AQ123" s="25">
        <f ca="1" t="shared" si="496"/>
        <v>42717.7508298634</v>
      </c>
      <c r="AR123" s="25">
        <f ca="1" t="shared" si="497"/>
        <v>50613.4426783096</v>
      </c>
      <c r="AS123" s="25">
        <f ca="1" t="shared" si="498"/>
        <v>63730.3592571039</v>
      </c>
      <c r="AT123" s="25">
        <f ca="1" t="shared" si="499"/>
        <v>77734.0497874612</v>
      </c>
      <c r="AU123" s="25">
        <f ca="1">AP123*'Ejercicio 3 - TIR'!$D$5</f>
        <v>14680.4728622672</v>
      </c>
      <c r="AV123" s="25">
        <f ca="1">AQ123*'Ejercicio 3 - TIR'!$D$5</f>
        <v>21358.8754149317</v>
      </c>
      <c r="AW123" s="25">
        <f ca="1">AR123*'Ejercicio 3 - TIR'!$D$5</f>
        <v>25306.7213391548</v>
      </c>
      <c r="AX123" s="25">
        <f ca="1">AS123*'Ejercicio 3 - TIR'!$D$5</f>
        <v>31865.1796285519</v>
      </c>
      <c r="AY123" s="25">
        <f ca="1">AT123*'Ejercicio 3 - TIR'!$D$5</f>
        <v>38867.0248937306</v>
      </c>
      <c r="AZ123" s="25">
        <f ca="1" t="shared" ref="AZ123:BD123" si="907">AJ123-AU123-AE123</f>
        <v>25957.9756167884</v>
      </c>
      <c r="BA123" s="25">
        <f ca="1" t="shared" si="907"/>
        <v>32003.0895764676</v>
      </c>
      <c r="BB123" s="25">
        <f ca="1" t="shared" si="907"/>
        <v>35136.1057689835</v>
      </c>
      <c r="BC123" s="25">
        <f ca="1" t="shared" si="907"/>
        <v>40545.362233822</v>
      </c>
      <c r="BD123" s="25">
        <f ca="1" t="shared" si="907"/>
        <v>45766.085737414</v>
      </c>
      <c r="BE123" s="25">
        <f ca="1" t="shared" ref="BE123:BI123" si="908">AZ123/Z123</f>
        <v>22572.1346041034</v>
      </c>
      <c r="BF123" s="25">
        <f ca="1" t="shared" si="908"/>
        <v>24353.6552987722</v>
      </c>
      <c r="BG123" s="25">
        <f ca="1" t="shared" si="908"/>
        <v>23036.5071743552</v>
      </c>
      <c r="BH123" s="25">
        <f ca="1" t="shared" si="908"/>
        <v>22240.8180649475</v>
      </c>
      <c r="BI123" s="25">
        <f ca="1" t="shared" si="908"/>
        <v>20032.9705072169</v>
      </c>
      <c r="BJ123" s="25">
        <f ca="1" t="shared" si="502"/>
        <v>67593.2784827482</v>
      </c>
      <c r="BK123" s="25">
        <f ca="1" t="shared" si="503"/>
        <v>35902.9396048013</v>
      </c>
      <c r="BL123" s="25">
        <f ca="1" t="shared" si="504"/>
        <v>103496.21808755</v>
      </c>
      <c r="BM123" s="25">
        <f ca="1">BK123*'Ejercicio 3 - TIR'!$D$5</f>
        <v>17951.4698024006</v>
      </c>
      <c r="BN123" s="25">
        <f ca="1" t="shared" si="505"/>
        <v>85544.7482851489</v>
      </c>
      <c r="BO123" s="25">
        <f ca="1" t="shared" si="506"/>
        <v>37445.0948083312</v>
      </c>
      <c r="BP123" s="25">
        <f ca="1" t="shared" si="507"/>
        <v>-108165.396399871</v>
      </c>
      <c r="BQ123" s="25">
        <f ca="1" t="shared" ref="BQ123:BT123" si="909">BE123</f>
        <v>22572.1346041034</v>
      </c>
      <c r="BR123" s="25">
        <f ca="1" t="shared" si="909"/>
        <v>24353.6552987722</v>
      </c>
      <c r="BS123" s="25">
        <f ca="1" t="shared" si="909"/>
        <v>23036.5071743552</v>
      </c>
      <c r="BT123" s="25">
        <f ca="1" t="shared" si="909"/>
        <v>22240.8180649475</v>
      </c>
      <c r="BU123" s="25">
        <f ca="1" t="shared" si="509"/>
        <v>57478.0653155481</v>
      </c>
      <c r="BV123" s="27">
        <f ca="1" t="shared" si="510"/>
        <v>10.2102713615682</v>
      </c>
    </row>
    <row r="124" ht="15" customHeight="1" spans="1:74">
      <c r="A124" s="23">
        <v>123</v>
      </c>
      <c r="B124" s="24">
        <f ca="1" t="shared" ref="B124:F124" si="910">RAND()</f>
        <v>0.743898956851768</v>
      </c>
      <c r="C124" s="25">
        <f ca="1">IF(B124&lt;=('Ejercicio 3 - TIR'!$D$13-'Ejercicio 3 - TIR'!$C$13)/('Ejercicio 3 - TIR'!$E$13-'Ejercicio 3 - TIR'!$C$13),'Ejercicio 3 - TIR'!$C$13+SQRT(('Ejercicio 3 - TIR'!$E$13-'Ejercicio 3 - TIR'!$C$13)*('Ejercicio 3 - TIR'!$D$13-'Ejercicio 3 - TIR'!$C$13)*B124),'Ejercicio 3 - TIR'!$E$13-SQRT(('Ejercicio 3 - TIR'!$E$13-'Ejercicio 3 - TIR'!$C$13)*('Ejercicio 3 - TIR'!$E$13-'Ejercicio 3 - TIR'!$D$13)*(1-B124)))</f>
        <v>82469.4195253586</v>
      </c>
      <c r="D124" s="24">
        <f ca="1" t="shared" si="910"/>
        <v>0.337449567107534</v>
      </c>
      <c r="E124" s="25">
        <f ca="1">IF(D124&lt;=('Ejercicio 3 - TIR'!$D$14-'Ejercicio 3 - TIR'!$C$14)/('Ejercicio 3 - TIR'!$E$14-'Ejercicio 3 - TIR'!$C$14),'Ejercicio 3 - TIR'!$C$14+SQRT(('Ejercicio 3 - TIR'!$E$14-'Ejercicio 3 - TIR'!$C$14)*('Ejercicio 3 - TIR'!$D$14-'Ejercicio 3 - TIR'!$C$14)*D124),'Ejercicio 3 - TIR'!$E$14-SQRT(('Ejercicio 3 - TIR'!$E$14-'Ejercicio 3 - TIR'!$C$14)*('Ejercicio 3 - TIR'!$E$14-'Ejercicio 3 - TIR'!$D$14)*(1-D124)))</f>
        <v>30030.9195542482</v>
      </c>
      <c r="F124" s="24">
        <f ca="1" t="shared" si="910"/>
        <v>0.394242242678581</v>
      </c>
      <c r="G124" s="25">
        <f ca="1">IF(F124&lt;=('Ejercicio 3 - TIR'!$D$18-'Ejercicio 3 - TIR'!$C$18)/('Ejercicio 3 - TIR'!$E$18-'Ejercicio 3 - TIR'!$C$18),'Ejercicio 3 - TIR'!$C$18+SQRT(('Ejercicio 3 - TIR'!$E$18-'Ejercicio 3 - TIR'!$C$18)*('Ejercicio 3 - TIR'!$D$18-'Ejercicio 3 - TIR'!$C$18)*F124),'Ejercicio 3 - TIR'!$E$18-SQRT(('Ejercicio 3 - TIR'!$E$18-'Ejercicio 3 - TIR'!$C$18)*('Ejercicio 3 - TIR'!$E$18-'Ejercicio 3 - TIR'!$D$18)*(1-F124)))</f>
        <v>37690.015370712</v>
      </c>
      <c r="H124" s="24">
        <f ca="1" t="shared" ref="H124:L124" si="911">RAND()</f>
        <v>0.235506748692969</v>
      </c>
      <c r="I124" s="25">
        <f ca="1">IF(H124&lt;=('Ejercicio 3 - TIR'!$D$18-'Ejercicio 3 - TIR'!$C$18)/('Ejercicio 3 - TIR'!$E$18-'Ejercicio 3 - TIR'!$C$18),'Ejercicio 3 - TIR'!$C$18+SQRT(('Ejercicio 3 - TIR'!$E$18-'Ejercicio 3 - TIR'!$C$18)*('Ejercicio 3 - TIR'!$D$18-'Ejercicio 3 - TIR'!$C$18)*H124),'Ejercicio 3 - TIR'!$E$18-SQRT(('Ejercicio 3 - TIR'!$E$18-'Ejercicio 3 - TIR'!$C$18)*('Ejercicio 3 - TIR'!$E$18-'Ejercicio 3 - TIR'!$D$18)*(1-H124)))</f>
        <v>35943.5689870603</v>
      </c>
      <c r="J124" s="24">
        <f ca="1" t="shared" si="911"/>
        <v>0.897817760978143</v>
      </c>
      <c r="K124" s="25">
        <f ca="1">IF(J124&lt;=('Ejercicio 3 - TIR'!$D$18-'Ejercicio 3 - TIR'!$C$18)/('Ejercicio 3 - TIR'!$E$18-'Ejercicio 3 - TIR'!$C$18),'Ejercicio 3 - TIR'!$C$18+SQRT(('Ejercicio 3 - TIR'!$E$18-'Ejercicio 3 - TIR'!$C$18)*('Ejercicio 3 - TIR'!$D$18-'Ejercicio 3 - TIR'!$C$18)*J124),'Ejercicio 3 - TIR'!$E$18-SQRT(('Ejercicio 3 - TIR'!$E$18-'Ejercicio 3 - TIR'!$C$18)*('Ejercicio 3 - TIR'!$E$18-'Ejercicio 3 - TIR'!$D$18)*(1-J124)))</f>
        <v>42231.6669408037</v>
      </c>
      <c r="L124" s="24">
        <f ca="1" t="shared" si="911"/>
        <v>0.630568065594462</v>
      </c>
      <c r="M124" s="25">
        <f ca="1">IF(L124&lt;=('Ejercicio 3 - TIR'!$D$18-'Ejercicio 3 - TIR'!$C$18)/('Ejercicio 3 - TIR'!$E$18-'Ejercicio 3 - TIR'!$C$18),'Ejercicio 3 - TIR'!$C$18+SQRT(('Ejercicio 3 - TIR'!$E$18-'Ejercicio 3 - TIR'!$C$18)*('Ejercicio 3 - TIR'!$D$18-'Ejercicio 3 - TIR'!$C$18)*L124),'Ejercicio 3 - TIR'!$E$18-SQRT(('Ejercicio 3 - TIR'!$E$18-'Ejercicio 3 - TIR'!$C$18)*('Ejercicio 3 - TIR'!$E$18-'Ejercicio 3 - TIR'!$D$18)*(1-L124)))</f>
        <v>39725.4927813026</v>
      </c>
      <c r="N124" s="24">
        <f ca="1" t="shared" ref="N124:R124" si="912">RAND()</f>
        <v>0.291800651597997</v>
      </c>
      <c r="O124" s="25">
        <f ca="1">IF(N124&lt;=('Ejercicio 3 - TIR'!$D$18-'Ejercicio 3 - TIR'!$C$18)/('Ejercicio 3 - TIR'!$E$18-'Ejercicio 3 - TIR'!$C$18),'Ejercicio 3 - TIR'!$C$18+SQRT(('Ejercicio 3 - TIR'!$E$18-'Ejercicio 3 - TIR'!$C$18)*('Ejercicio 3 - TIR'!$D$18-'Ejercicio 3 - TIR'!$C$18)*N124),'Ejercicio 3 - TIR'!$E$18-SQRT(('Ejercicio 3 - TIR'!$E$18-'Ejercicio 3 - TIR'!$C$18)*('Ejercicio 3 - TIR'!$E$18-'Ejercicio 3 - TIR'!$D$18)*(1-N124)))</f>
        <v>36615.8973495437</v>
      </c>
      <c r="P124" s="24">
        <f ca="1" t="shared" si="912"/>
        <v>0.778181741764118</v>
      </c>
      <c r="Q124" s="26">
        <f ca="1">IF(P124&lt;=('Ejercicio 3 - TIR'!$D$22-'Ejercicio 3 - TIR'!$C$22)/('Ejercicio 3 - TIR'!$E$22-'Ejercicio 3 - TIR'!$C$22),'Ejercicio 3 - TIR'!$C$22+SQRT(('Ejercicio 3 - TIR'!$E$22-'Ejercicio 3 - TIR'!$C$22)*('Ejercicio 3 - TIR'!$D$22-'Ejercicio 3 - TIR'!$C$22)*P124),'Ejercicio 3 - TIR'!$E$22-SQRT(('Ejercicio 3 - TIR'!$E$22-'Ejercicio 3 - TIR'!$C$22)*('Ejercicio 3 - TIR'!$E$22-'Ejercicio 3 - TIR'!$D$22)*(1-P124)))</f>
        <v>0.16001818664824</v>
      </c>
      <c r="R124" s="24">
        <f ca="1" t="shared" si="912"/>
        <v>0.428834032066786</v>
      </c>
      <c r="S124" s="26">
        <f ca="1">IF(R124&lt;=('Ejercicio 3 - TIR'!$D$23-'Ejercicio 3 - TIR'!$C$23)/('Ejercicio 3 - TIR'!$E$23-'Ejercicio 3 - TIR'!$C$23),'Ejercicio 3 - TIR'!$C$23+SQRT(('Ejercicio 3 - TIR'!$E$23-'Ejercicio 3 - TIR'!$C$23)*('Ejercicio 3 - TIR'!$D$23-'Ejercicio 3 - TIR'!$C$23)*R124),'Ejercicio 3 - TIR'!$E$23-SQRT(('Ejercicio 3 - TIR'!$E$23-'Ejercicio 3 - TIR'!$C$23)*('Ejercicio 3 - TIR'!$E$23-'Ejercicio 3 - TIR'!$D$23)*(1-R124)))</f>
        <v>0.147783111015871</v>
      </c>
      <c r="T124" s="24">
        <f ca="1" t="shared" ref="T124:X124" si="913">RAND()</f>
        <v>0.425078252771898</v>
      </c>
      <c r="U124" s="26">
        <f ca="1">IF(T124&lt;=('Ejercicio 3 - TIR'!$D$24-'Ejercicio 3 - TIR'!$C$24)/('Ejercicio 3 - TIR'!$E$24-'Ejercicio 3 - TIR'!$C$24),'Ejercicio 3 - TIR'!$C$24+SQRT(('Ejercicio 3 - TIR'!$E$24-'Ejercicio 3 - TIR'!$C$24)*('Ejercicio 3 - TIR'!$D$24-'Ejercicio 3 - TIR'!$C$24)*T124),'Ejercicio 3 - TIR'!$E$24-SQRT(('Ejercicio 3 - TIR'!$E$24-'Ejercicio 3 - TIR'!$C$24)*('Ejercicio 3 - TIR'!$E$24-'Ejercicio 3 - TIR'!$D$24)*(1-T124)))</f>
        <v>0.179877488696692</v>
      </c>
      <c r="V124" s="24">
        <f ca="1" t="shared" si="913"/>
        <v>0.125519275339496</v>
      </c>
      <c r="W124" s="26">
        <f ca="1">IF(V124&lt;=('Ejercicio 3 - TIR'!$D$25-'Ejercicio 3 - TIR'!$C$25)/('Ejercicio 3 - TIR'!$E$25-'Ejercicio 3 - TIR'!$C$25),'Ejercicio 3 - TIR'!$C$25+SQRT(('Ejercicio 3 - TIR'!$E$25-'Ejercicio 3 - TIR'!$C$25)*('Ejercicio 3 - TIR'!$D$25-'Ejercicio 3 - TIR'!$C$25)*V124),'Ejercicio 3 - TIR'!$E$25-SQRT(('Ejercicio 3 - TIR'!$E$25-'Ejercicio 3 - TIR'!$C$25)*('Ejercicio 3 - TIR'!$E$25-'Ejercicio 3 - TIR'!$D$25)*(1-V124)))</f>
        <v>0.193256205545905</v>
      </c>
      <c r="X124" s="24">
        <f ca="1" t="shared" si="913"/>
        <v>0.257847623802571</v>
      </c>
      <c r="Y124" s="26">
        <f ca="1">IF(X124&lt;=('Ejercicio 3 - TIR'!$D$26-'Ejercicio 3 - TIR'!$C$26)/('Ejercicio 3 - TIR'!$E$26-'Ejercicio 3 - TIR'!$C$26),'Ejercicio 3 - TIR'!$C$26+SQRT(('Ejercicio 3 - TIR'!$E$26-'Ejercicio 3 - TIR'!$C$26)*('Ejercicio 3 - TIR'!$D$26-'Ejercicio 3 - TIR'!$C$26)*X124),'Ejercicio 3 - TIR'!$E$26-SQRT(('Ejercicio 3 - TIR'!$E$26-'Ejercicio 3 - TIR'!$C$26)*('Ejercicio 3 - TIR'!$E$26-'Ejercicio 3 - TIR'!$D$26)*(1-X124)))</f>
        <v>0.216385385808567</v>
      </c>
      <c r="Z124" s="24">
        <f ca="1" t="shared" si="480"/>
        <v>1.16001818664824</v>
      </c>
      <c r="AA124" s="24">
        <f ca="1" t="shared" si="481"/>
        <v>1.33144928310611</v>
      </c>
      <c r="AB124" s="24">
        <f ca="1" t="shared" si="482"/>
        <v>1.57094703647824</v>
      </c>
      <c r="AC124" s="24">
        <f ca="1" t="shared" si="483"/>
        <v>1.87454229986162</v>
      </c>
      <c r="AD124" s="24">
        <f ca="1" t="shared" si="484"/>
        <v>2.28016585863165</v>
      </c>
      <c r="AE124" s="23">
        <f ca="1" t="shared" si="485"/>
        <v>4805.49329044997</v>
      </c>
      <c r="AF124" s="23">
        <f ca="1" t="shared" si="486"/>
        <v>5515.66403887856</v>
      </c>
      <c r="AG124" s="23">
        <f ca="1" t="shared" si="487"/>
        <v>6507.80783468669</v>
      </c>
      <c r="AH124" s="23">
        <f ca="1" t="shared" si="488"/>
        <v>7765.48208324015</v>
      </c>
      <c r="AI124" s="23">
        <f ca="1" t="shared" si="489"/>
        <v>9445.81891981159</v>
      </c>
      <c r="AJ124" s="25">
        <f ca="1" t="shared" si="490"/>
        <v>43721.1032850776</v>
      </c>
      <c r="AK124" s="25">
        <f ca="1" t="shared" si="491"/>
        <v>47857.0391600963</v>
      </c>
      <c r="AL124" s="25">
        <f ca="1" t="shared" si="492"/>
        <v>66343.7120261918</v>
      </c>
      <c r="AM124" s="25">
        <f ca="1" t="shared" si="493"/>
        <v>74467.116601399</v>
      </c>
      <c r="AN124" s="25">
        <f ca="1" t="shared" si="494"/>
        <v>83490.3190195907</v>
      </c>
      <c r="AO124" s="25">
        <f ca="1">C124/'Ejercicio 3 - TIR'!$D$7</f>
        <v>16493.8839050717</v>
      </c>
      <c r="AP124" s="25">
        <f ca="1" t="shared" si="495"/>
        <v>27227.2193800059</v>
      </c>
      <c r="AQ124" s="25">
        <f ca="1" t="shared" si="496"/>
        <v>31363.1552550246</v>
      </c>
      <c r="AR124" s="25">
        <f ca="1" t="shared" si="497"/>
        <v>49849.8281211201</v>
      </c>
      <c r="AS124" s="25">
        <f ca="1" t="shared" si="498"/>
        <v>57973.2326963273</v>
      </c>
      <c r="AT124" s="25">
        <f ca="1" t="shared" si="499"/>
        <v>66996.435114519</v>
      </c>
      <c r="AU124" s="25">
        <f ca="1">AP124*'Ejercicio 3 - TIR'!$D$5</f>
        <v>13613.609690003</v>
      </c>
      <c r="AV124" s="25">
        <f ca="1">AQ124*'Ejercicio 3 - TIR'!$D$5</f>
        <v>15681.5776275123</v>
      </c>
      <c r="AW124" s="25">
        <f ca="1">AR124*'Ejercicio 3 - TIR'!$D$5</f>
        <v>24924.91406056</v>
      </c>
      <c r="AX124" s="25">
        <f ca="1">AS124*'Ejercicio 3 - TIR'!$D$5</f>
        <v>28986.6163481636</v>
      </c>
      <c r="AY124" s="25">
        <f ca="1">AT124*'Ejercicio 3 - TIR'!$D$5</f>
        <v>33498.2175572595</v>
      </c>
      <c r="AZ124" s="25">
        <f ca="1" t="shared" ref="AZ124:BD124" si="914">AJ124-AU124-AE124</f>
        <v>25302.0003046247</v>
      </c>
      <c r="BA124" s="25">
        <f ca="1" t="shared" si="914"/>
        <v>26659.7974937055</v>
      </c>
      <c r="BB124" s="25">
        <f ca="1" t="shared" si="914"/>
        <v>34910.9901309451</v>
      </c>
      <c r="BC124" s="25">
        <f ca="1" t="shared" si="914"/>
        <v>37715.0181699952</v>
      </c>
      <c r="BD124" s="25">
        <f ca="1" t="shared" si="914"/>
        <v>40546.2825425196</v>
      </c>
      <c r="BE124" s="25">
        <f ca="1" t="shared" ref="BE124:BI124" si="915">AZ124/Z124</f>
        <v>21811.7272607013</v>
      </c>
      <c r="BF124" s="25">
        <f ca="1" t="shared" si="915"/>
        <v>20023.1415736028</v>
      </c>
      <c r="BG124" s="25">
        <f ca="1" t="shared" si="915"/>
        <v>22222.8944199218</v>
      </c>
      <c r="BH124" s="25">
        <f ca="1" t="shared" si="915"/>
        <v>20119.5876843</v>
      </c>
      <c r="BI124" s="25">
        <f ca="1" t="shared" si="915"/>
        <v>17782.1636917465</v>
      </c>
      <c r="BJ124" s="25">
        <f ca="1" t="shared" si="502"/>
        <v>68475.4774709105</v>
      </c>
      <c r="BK124" s="25">
        <f ca="1" t="shared" si="503"/>
        <v>37608.7909565786</v>
      </c>
      <c r="BL124" s="25">
        <f ca="1" t="shared" si="504"/>
        <v>106084.268427489</v>
      </c>
      <c r="BM124" s="25">
        <f ca="1">BK124*'Ejercicio 3 - TIR'!$D$5</f>
        <v>18804.3954782893</v>
      </c>
      <c r="BN124" s="25">
        <f ca="1" t="shared" si="505"/>
        <v>87279.8729491998</v>
      </c>
      <c r="BO124" s="25">
        <f ca="1" t="shared" si="506"/>
        <v>38277.8615067841</v>
      </c>
      <c r="BP124" s="25">
        <f ca="1" t="shared" si="507"/>
        <v>-112500.339079607</v>
      </c>
      <c r="BQ124" s="25">
        <f ca="1" t="shared" ref="BQ124:BT124" si="916">BE124</f>
        <v>21811.7272607013</v>
      </c>
      <c r="BR124" s="25">
        <f ca="1" t="shared" si="916"/>
        <v>20023.1415736028</v>
      </c>
      <c r="BS124" s="25">
        <f ca="1" t="shared" si="916"/>
        <v>22222.8944199218</v>
      </c>
      <c r="BT124" s="25">
        <f ca="1" t="shared" si="916"/>
        <v>20119.5876843</v>
      </c>
      <c r="BU124" s="25">
        <f ca="1" t="shared" si="509"/>
        <v>56060.0251985306</v>
      </c>
      <c r="BV124" s="27">
        <f ca="1" t="shared" si="510"/>
        <v>6.6661253484436</v>
      </c>
    </row>
    <row r="125" ht="15" customHeight="1" spans="1:74">
      <c r="A125" s="23">
        <v>124</v>
      </c>
      <c r="B125" s="24">
        <f ca="1" t="shared" ref="B125:F125" si="917">RAND()</f>
        <v>0.34181549948802</v>
      </c>
      <c r="C125" s="25">
        <f ca="1">IF(B125&lt;=('Ejercicio 3 - TIR'!$D$13-'Ejercicio 3 - TIR'!$C$13)/('Ejercicio 3 - TIR'!$E$13-'Ejercicio 3 - TIR'!$C$13),'Ejercicio 3 - TIR'!$C$13+SQRT(('Ejercicio 3 - TIR'!$E$13-'Ejercicio 3 - TIR'!$C$13)*('Ejercicio 3 - TIR'!$D$13-'Ejercicio 3 - TIR'!$C$13)*B125),'Ejercicio 3 - TIR'!$E$13-SQRT(('Ejercicio 3 - TIR'!$E$13-'Ejercicio 3 - TIR'!$C$13)*('Ejercicio 3 - TIR'!$E$13-'Ejercicio 3 - TIR'!$D$13)*(1-B125)))</f>
        <v>71896.2386749678</v>
      </c>
      <c r="D125" s="24">
        <f ca="1" t="shared" si="917"/>
        <v>0.320040441832157</v>
      </c>
      <c r="E125" s="25">
        <f ca="1">IF(D125&lt;=('Ejercicio 3 - TIR'!$D$14-'Ejercicio 3 - TIR'!$C$14)/('Ejercicio 3 - TIR'!$E$14-'Ejercicio 3 - TIR'!$C$14),'Ejercicio 3 - TIR'!$C$14+SQRT(('Ejercicio 3 - TIR'!$E$14-'Ejercicio 3 - TIR'!$C$14)*('Ejercicio 3 - TIR'!$D$14-'Ejercicio 3 - TIR'!$C$14)*D125),'Ejercicio 3 - TIR'!$E$14-SQRT(('Ejercicio 3 - TIR'!$E$14-'Ejercicio 3 - TIR'!$C$14)*('Ejercicio 3 - TIR'!$E$14-'Ejercicio 3 - TIR'!$D$14)*(1-D125)))</f>
        <v>29899.2890440769</v>
      </c>
      <c r="F125" s="24">
        <f ca="1" t="shared" si="917"/>
        <v>0.358822151782361</v>
      </c>
      <c r="G125" s="25">
        <f ca="1">IF(F125&lt;=('Ejercicio 3 - TIR'!$D$18-'Ejercicio 3 - TIR'!$C$18)/('Ejercicio 3 - TIR'!$E$18-'Ejercicio 3 - TIR'!$C$18),'Ejercicio 3 - TIR'!$C$18+SQRT(('Ejercicio 3 - TIR'!$E$18-'Ejercicio 3 - TIR'!$C$18)*('Ejercicio 3 - TIR'!$D$18-'Ejercicio 3 - TIR'!$C$18)*F125),'Ejercicio 3 - TIR'!$E$18-SQRT(('Ejercicio 3 - TIR'!$E$18-'Ejercicio 3 - TIR'!$C$18)*('Ejercicio 3 - TIR'!$E$18-'Ejercicio 3 - TIR'!$D$18)*(1-F125)))</f>
        <v>37336.4380163233</v>
      </c>
      <c r="H125" s="24">
        <f ca="1" t="shared" ref="H125:L125" si="918">RAND()</f>
        <v>0.0192448994499341</v>
      </c>
      <c r="I125" s="25">
        <f ca="1">IF(H125&lt;=('Ejercicio 3 - TIR'!$D$18-'Ejercicio 3 - TIR'!$C$18)/('Ejercicio 3 - TIR'!$E$18-'Ejercicio 3 - TIR'!$C$18),'Ejercicio 3 - TIR'!$C$18+SQRT(('Ejercicio 3 - TIR'!$E$18-'Ejercicio 3 - TIR'!$C$18)*('Ejercicio 3 - TIR'!$D$18-'Ejercicio 3 - TIR'!$C$18)*H125),'Ejercicio 3 - TIR'!$E$18-SQRT(('Ejercicio 3 - TIR'!$E$18-'Ejercicio 3 - TIR'!$C$18)*('Ejercicio 3 - TIR'!$E$18-'Ejercicio 3 - TIR'!$D$18)*(1-H125)))</f>
        <v>31699.0394102228</v>
      </c>
      <c r="J125" s="24">
        <f ca="1" t="shared" si="918"/>
        <v>0.203889984317797</v>
      </c>
      <c r="K125" s="25">
        <f ca="1">IF(J125&lt;=('Ejercicio 3 - TIR'!$D$18-'Ejercicio 3 - TIR'!$C$18)/('Ejercicio 3 - TIR'!$E$18-'Ejercicio 3 - TIR'!$C$18),'Ejercicio 3 - TIR'!$C$18+SQRT(('Ejercicio 3 - TIR'!$E$18-'Ejercicio 3 - TIR'!$C$18)*('Ejercicio 3 - TIR'!$D$18-'Ejercicio 3 - TIR'!$C$18)*J125),'Ejercicio 3 - TIR'!$E$18-SQRT(('Ejercicio 3 - TIR'!$E$18-'Ejercicio 3 - TIR'!$C$18)*('Ejercicio 3 - TIR'!$E$18-'Ejercicio 3 - TIR'!$D$18)*(1-J125)))</f>
        <v>35530.2348636988</v>
      </c>
      <c r="L125" s="24">
        <f ca="1" t="shared" si="918"/>
        <v>0.664656850343352</v>
      </c>
      <c r="M125" s="25">
        <f ca="1">IF(L125&lt;=('Ejercicio 3 - TIR'!$D$18-'Ejercicio 3 - TIR'!$C$18)/('Ejercicio 3 - TIR'!$E$18-'Ejercicio 3 - TIR'!$C$18),'Ejercicio 3 - TIR'!$C$18+SQRT(('Ejercicio 3 - TIR'!$E$18-'Ejercicio 3 - TIR'!$C$18)*('Ejercicio 3 - TIR'!$D$18-'Ejercicio 3 - TIR'!$C$18)*L125),'Ejercicio 3 - TIR'!$E$18-SQRT(('Ejercicio 3 - TIR'!$E$18-'Ejercicio 3 - TIR'!$C$18)*('Ejercicio 3 - TIR'!$E$18-'Ejercicio 3 - TIR'!$D$18)*(1-L125)))</f>
        <v>39984.9149997135</v>
      </c>
      <c r="N125" s="24">
        <f ca="1" t="shared" ref="N125:R125" si="919">RAND()</f>
        <v>0.124305736915056</v>
      </c>
      <c r="O125" s="25">
        <f ca="1">IF(N125&lt;=('Ejercicio 3 - TIR'!$D$18-'Ejercicio 3 - TIR'!$C$18)/('Ejercicio 3 - TIR'!$E$18-'Ejercicio 3 - TIR'!$C$18),'Ejercicio 3 - TIR'!$C$18+SQRT(('Ejercicio 3 - TIR'!$E$18-'Ejercicio 3 - TIR'!$C$18)*('Ejercicio 3 - TIR'!$D$18-'Ejercicio 3 - TIR'!$C$18)*N125),'Ejercicio 3 - TIR'!$E$18-SQRT(('Ejercicio 3 - TIR'!$E$18-'Ejercicio 3 - TIR'!$C$18)*('Ejercicio 3 - TIR'!$E$18-'Ejercicio 3 - TIR'!$D$18)*(1-N125)))</f>
        <v>34318.0852860103</v>
      </c>
      <c r="P125" s="24">
        <f ca="1" t="shared" si="919"/>
        <v>0.59060703669211</v>
      </c>
      <c r="Q125" s="26">
        <f ca="1">IF(P125&lt;=('Ejercicio 3 - TIR'!$D$22-'Ejercicio 3 - TIR'!$C$22)/('Ejercicio 3 - TIR'!$E$22-'Ejercicio 3 - TIR'!$C$22),'Ejercicio 3 - TIR'!$C$22+SQRT(('Ejercicio 3 - TIR'!$E$22-'Ejercicio 3 - TIR'!$C$22)*('Ejercicio 3 - TIR'!$D$22-'Ejercicio 3 - TIR'!$C$22)*P125),'Ejercicio 3 - TIR'!$E$22-SQRT(('Ejercicio 3 - TIR'!$E$22-'Ejercicio 3 - TIR'!$C$22)*('Ejercicio 3 - TIR'!$E$22-'Ejercicio 3 - TIR'!$D$22)*(1-P125)))</f>
        <v>0.152853962831489</v>
      </c>
      <c r="R125" s="24">
        <f ca="1" t="shared" si="919"/>
        <v>0.896702037762339</v>
      </c>
      <c r="S125" s="26">
        <f ca="1">IF(R125&lt;=('Ejercicio 3 - TIR'!$D$23-'Ejercicio 3 - TIR'!$C$23)/('Ejercicio 3 - TIR'!$E$23-'Ejercicio 3 - TIR'!$C$23),'Ejercicio 3 - TIR'!$C$23+SQRT(('Ejercicio 3 - TIR'!$E$23-'Ejercicio 3 - TIR'!$C$23)*('Ejercicio 3 - TIR'!$D$23-'Ejercicio 3 - TIR'!$C$23)*R125),'Ejercicio 3 - TIR'!$E$23-SQRT(('Ejercicio 3 - TIR'!$E$23-'Ejercicio 3 - TIR'!$C$23)*('Ejercicio 3 - TIR'!$E$23-'Ejercicio 3 - TIR'!$D$23)*(1-R125)))</f>
        <v>0.166364152683907</v>
      </c>
      <c r="T125" s="24">
        <f ca="1" t="shared" ref="T125:X125" si="920">RAND()</f>
        <v>0.052887395732014</v>
      </c>
      <c r="U125" s="26">
        <f ca="1">IF(T125&lt;=('Ejercicio 3 - TIR'!$D$24-'Ejercicio 3 - TIR'!$C$24)/('Ejercicio 3 - TIR'!$E$24-'Ejercicio 3 - TIR'!$C$24),'Ejercicio 3 - TIR'!$C$24+SQRT(('Ejercicio 3 - TIR'!$E$24-'Ejercicio 3 - TIR'!$C$24)*('Ejercicio 3 - TIR'!$D$24-'Ejercicio 3 - TIR'!$C$24)*T125),'Ejercicio 3 - TIR'!$E$24-SQRT(('Ejercicio 3 - TIR'!$E$24-'Ejercicio 3 - TIR'!$C$24)*('Ejercicio 3 - TIR'!$E$24-'Ejercicio 3 - TIR'!$D$24)*(1-T125)))</f>
        <v>0.160538668371157</v>
      </c>
      <c r="V125" s="24">
        <f ca="1" t="shared" si="920"/>
        <v>0.669539659310452</v>
      </c>
      <c r="W125" s="26">
        <f ca="1">IF(V125&lt;=('Ejercicio 3 - TIR'!$D$25-'Ejercicio 3 - TIR'!$C$25)/('Ejercicio 3 - TIR'!$E$25-'Ejercicio 3 - TIR'!$C$25),'Ejercicio 3 - TIR'!$C$25+SQRT(('Ejercicio 3 - TIR'!$E$25-'Ejercicio 3 - TIR'!$C$25)*('Ejercicio 3 - TIR'!$D$25-'Ejercicio 3 - TIR'!$C$25)*V125),'Ejercicio 3 - TIR'!$E$25-SQRT(('Ejercicio 3 - TIR'!$E$25-'Ejercicio 3 - TIR'!$C$25)*('Ejercicio 3 - TIR'!$E$25-'Ejercicio 3 - TIR'!$D$25)*(1-V125)))</f>
        <v>0.215991013063994</v>
      </c>
      <c r="X125" s="24">
        <f ca="1" t="shared" si="920"/>
        <v>0.352422882994817</v>
      </c>
      <c r="Y125" s="26">
        <f ca="1">IF(X125&lt;=('Ejercicio 3 - TIR'!$D$26-'Ejercicio 3 - TIR'!$C$26)/('Ejercicio 3 - TIR'!$E$26-'Ejercicio 3 - TIR'!$C$26),'Ejercicio 3 - TIR'!$C$26+SQRT(('Ejercicio 3 - TIR'!$E$26-'Ejercicio 3 - TIR'!$C$26)*('Ejercicio 3 - TIR'!$D$26-'Ejercicio 3 - TIR'!$C$26)*X125),'Ejercicio 3 - TIR'!$E$26-SQRT(('Ejercicio 3 - TIR'!$E$26-'Ejercicio 3 - TIR'!$C$26)*('Ejercicio 3 - TIR'!$E$26-'Ejercicio 3 - TIR'!$D$26)*(1-X125)))</f>
        <v>0.220865268819179</v>
      </c>
      <c r="Z125" s="24">
        <f ca="1" t="shared" si="480"/>
        <v>1.15285396283149</v>
      </c>
      <c r="AA125" s="24">
        <f ca="1" t="shared" si="481"/>
        <v>1.34464753552623</v>
      </c>
      <c r="AB125" s="24">
        <f ca="1" t="shared" si="482"/>
        <v>1.56051546030817</v>
      </c>
      <c r="AC125" s="24">
        <f ca="1" t="shared" si="483"/>
        <v>1.89757277548216</v>
      </c>
      <c r="AD125" s="24">
        <f ca="1" t="shared" si="484"/>
        <v>2.31668069664298</v>
      </c>
      <c r="AE125" s="23">
        <f ca="1" t="shared" si="485"/>
        <v>4570.22481623126</v>
      </c>
      <c r="AF125" s="23">
        <f ca="1" t="shared" si="486"/>
        <v>5330.54639535854</v>
      </c>
      <c r="AG125" s="23">
        <f ca="1" t="shared" si="487"/>
        <v>6186.30521536007</v>
      </c>
      <c r="AH125" s="23">
        <f ca="1" t="shared" si="488"/>
        <v>7522.49154594877</v>
      </c>
      <c r="AI125" s="23">
        <f ca="1" t="shared" si="489"/>
        <v>9183.94866343474</v>
      </c>
      <c r="AJ125" s="25">
        <f ca="1" t="shared" si="490"/>
        <v>43043.4605251306</v>
      </c>
      <c r="AK125" s="25">
        <f ca="1" t="shared" si="491"/>
        <v>42624.035221505</v>
      </c>
      <c r="AL125" s="25">
        <f ca="1" t="shared" si="492"/>
        <v>55445.4808131825</v>
      </c>
      <c r="AM125" s="25">
        <f ca="1" t="shared" si="493"/>
        <v>75874.2861334246</v>
      </c>
      <c r="AN125" s="25">
        <f ca="1" t="shared" si="494"/>
        <v>79504.0457278477</v>
      </c>
      <c r="AO125" s="25">
        <f ca="1">C125/'Ejercicio 3 - TIR'!$D$7</f>
        <v>14379.2477349936</v>
      </c>
      <c r="AP125" s="25">
        <f ca="1" t="shared" si="495"/>
        <v>28664.212790137</v>
      </c>
      <c r="AQ125" s="25">
        <f ca="1" t="shared" si="496"/>
        <v>28244.7874865115</v>
      </c>
      <c r="AR125" s="25">
        <f ca="1" t="shared" si="497"/>
        <v>41066.2330781889</v>
      </c>
      <c r="AS125" s="25">
        <f ca="1" t="shared" si="498"/>
        <v>61495.038398431</v>
      </c>
      <c r="AT125" s="25">
        <f ca="1" t="shared" si="499"/>
        <v>65124.7979928541</v>
      </c>
      <c r="AU125" s="25">
        <f ca="1">AP125*'Ejercicio 3 - TIR'!$D$5</f>
        <v>14332.1063950685</v>
      </c>
      <c r="AV125" s="25">
        <f ca="1">AQ125*'Ejercicio 3 - TIR'!$D$5</f>
        <v>14122.3937432557</v>
      </c>
      <c r="AW125" s="25">
        <f ca="1">AR125*'Ejercicio 3 - TIR'!$D$5</f>
        <v>20533.1165390945</v>
      </c>
      <c r="AX125" s="25">
        <f ca="1">AS125*'Ejercicio 3 - TIR'!$D$5</f>
        <v>30747.5191992155</v>
      </c>
      <c r="AY125" s="25">
        <f ca="1">AT125*'Ejercicio 3 - TIR'!$D$5</f>
        <v>32562.398996427</v>
      </c>
      <c r="AZ125" s="25">
        <f ca="1" t="shared" ref="AZ125:BD125" si="921">AJ125-AU125-AE125</f>
        <v>24141.1293138308</v>
      </c>
      <c r="BA125" s="25">
        <f ca="1" t="shared" si="921"/>
        <v>23171.0950828907</v>
      </c>
      <c r="BB125" s="25">
        <f ca="1" t="shared" si="921"/>
        <v>28726.0590587279</v>
      </c>
      <c r="BC125" s="25">
        <f ca="1" t="shared" si="921"/>
        <v>37604.2753882603</v>
      </c>
      <c r="BD125" s="25">
        <f ca="1" t="shared" si="921"/>
        <v>37757.6980679859</v>
      </c>
      <c r="BE125" s="25">
        <f ca="1" t="shared" ref="BE125:BI125" si="922">AZ125/Z125</f>
        <v>20940.3186285092</v>
      </c>
      <c r="BF125" s="25">
        <f ca="1" t="shared" si="922"/>
        <v>17232.0957505214</v>
      </c>
      <c r="BG125" s="25">
        <f ca="1" t="shared" si="922"/>
        <v>18408.0579714699</v>
      </c>
      <c r="BH125" s="25">
        <f ca="1" t="shared" si="922"/>
        <v>19817.0398912396</v>
      </c>
      <c r="BI125" s="25">
        <f ca="1" t="shared" si="922"/>
        <v>16298.1882322839</v>
      </c>
      <c r="BJ125" s="25">
        <f ca="1" t="shared" si="502"/>
        <v>69267.105771762</v>
      </c>
      <c r="BK125" s="25">
        <f ca="1" t="shared" si="503"/>
        <v>33312.1256599069</v>
      </c>
      <c r="BL125" s="25">
        <f ca="1" t="shared" si="504"/>
        <v>102579.231431669</v>
      </c>
      <c r="BM125" s="25">
        <f ca="1">BK125*'Ejercicio 3 - TIR'!$D$5</f>
        <v>16656.0628299535</v>
      </c>
      <c r="BN125" s="25">
        <f ca="1" t="shared" si="505"/>
        <v>85923.1686017154</v>
      </c>
      <c r="BO125" s="25">
        <f ca="1" t="shared" si="506"/>
        <v>37088.9129115737</v>
      </c>
      <c r="BP125" s="25">
        <f ca="1" t="shared" si="507"/>
        <v>-101795.527719045</v>
      </c>
      <c r="BQ125" s="25">
        <f ca="1" t="shared" ref="BQ125:BT125" si="923">BE125</f>
        <v>20940.3186285092</v>
      </c>
      <c r="BR125" s="25">
        <f ca="1" t="shared" si="923"/>
        <v>17232.0957505214</v>
      </c>
      <c r="BS125" s="25">
        <f ca="1" t="shared" si="923"/>
        <v>18408.0579714699</v>
      </c>
      <c r="BT125" s="25">
        <f ca="1" t="shared" si="923"/>
        <v>19817.0398912396</v>
      </c>
      <c r="BU125" s="25">
        <f ca="1" t="shared" si="509"/>
        <v>53387.1011438575</v>
      </c>
      <c r="BV125" s="27">
        <f ca="1" t="shared" si="510"/>
        <v>7.32297923049594</v>
      </c>
    </row>
    <row r="126" ht="15" customHeight="1" spans="1:74">
      <c r="A126" s="23">
        <v>125</v>
      </c>
      <c r="B126" s="24">
        <f ca="1" t="shared" ref="B126:F126" si="924">RAND()</f>
        <v>0.167227981232845</v>
      </c>
      <c r="C126" s="25">
        <f ca="1">IF(B126&lt;=('Ejercicio 3 - TIR'!$D$13-'Ejercicio 3 - TIR'!$C$13)/('Ejercicio 3 - TIR'!$E$13-'Ejercicio 3 - TIR'!$C$13),'Ejercicio 3 - TIR'!$C$13+SQRT(('Ejercicio 3 - TIR'!$E$13-'Ejercicio 3 - TIR'!$C$13)*('Ejercicio 3 - TIR'!$D$13-'Ejercicio 3 - TIR'!$C$13)*B126),'Ejercicio 3 - TIR'!$E$13-SQRT(('Ejercicio 3 - TIR'!$E$13-'Ejercicio 3 - TIR'!$C$13)*('Ejercicio 3 - TIR'!$E$13-'Ejercicio 3 - TIR'!$D$13)*(1-B126)))</f>
        <v>68178.7035948944</v>
      </c>
      <c r="D126" s="24">
        <f ca="1" t="shared" si="924"/>
        <v>0.574010169262307</v>
      </c>
      <c r="E126" s="25">
        <f ca="1">IF(D126&lt;=('Ejercicio 3 - TIR'!$D$14-'Ejercicio 3 - TIR'!$C$14)/('Ejercicio 3 - TIR'!$E$14-'Ejercicio 3 - TIR'!$C$14),'Ejercicio 3 - TIR'!$C$14+SQRT(('Ejercicio 3 - TIR'!$E$14-'Ejercicio 3 - TIR'!$C$14)*('Ejercicio 3 - TIR'!$D$14-'Ejercicio 3 - TIR'!$C$14)*D126),'Ejercicio 3 - TIR'!$E$14-SQRT(('Ejercicio 3 - TIR'!$E$14-'Ejercicio 3 - TIR'!$C$14)*('Ejercicio 3 - TIR'!$E$14-'Ejercicio 3 - TIR'!$D$14)*(1-D126)))</f>
        <v>32006.3478552883</v>
      </c>
      <c r="F126" s="24">
        <f ca="1" t="shared" si="924"/>
        <v>0.132352777972721</v>
      </c>
      <c r="G126" s="25">
        <f ca="1">IF(F126&lt;=('Ejercicio 3 - TIR'!$D$18-'Ejercicio 3 - TIR'!$C$18)/('Ejercicio 3 - TIR'!$E$18-'Ejercicio 3 - TIR'!$C$18),'Ejercicio 3 - TIR'!$C$18+SQRT(('Ejercicio 3 - TIR'!$E$18-'Ejercicio 3 - TIR'!$C$18)*('Ejercicio 3 - TIR'!$D$18-'Ejercicio 3 - TIR'!$C$18)*F126),'Ejercicio 3 - TIR'!$E$18-SQRT(('Ejercicio 3 - TIR'!$E$18-'Ejercicio 3 - TIR'!$C$18)*('Ejercicio 3 - TIR'!$E$18-'Ejercicio 3 - TIR'!$D$18)*(1-F126)))</f>
        <v>34455.6611962657</v>
      </c>
      <c r="H126" s="24">
        <f ca="1" t="shared" ref="H126:L126" si="925">RAND()</f>
        <v>0.259860557441728</v>
      </c>
      <c r="I126" s="25">
        <f ca="1">IF(H126&lt;=('Ejercicio 3 - TIR'!$D$18-'Ejercicio 3 - TIR'!$C$18)/('Ejercicio 3 - TIR'!$E$18-'Ejercicio 3 - TIR'!$C$18),'Ejercicio 3 - TIR'!$C$18+SQRT(('Ejercicio 3 - TIR'!$E$18-'Ejercicio 3 - TIR'!$C$18)*('Ejercicio 3 - TIR'!$D$18-'Ejercicio 3 - TIR'!$C$18)*H126),'Ejercicio 3 - TIR'!$E$18-SQRT(('Ejercicio 3 - TIR'!$E$18-'Ejercicio 3 - TIR'!$C$18)*('Ejercicio 3 - TIR'!$E$18-'Ejercicio 3 - TIR'!$D$18)*(1-H126)))</f>
        <v>36243.3231228457</v>
      </c>
      <c r="J126" s="24">
        <f ca="1" t="shared" si="925"/>
        <v>0.585877433329277</v>
      </c>
      <c r="K126" s="25">
        <f ca="1">IF(J126&lt;=('Ejercicio 3 - TIR'!$D$18-'Ejercicio 3 - TIR'!$C$18)/('Ejercicio 3 - TIR'!$E$18-'Ejercicio 3 - TIR'!$C$18),'Ejercicio 3 - TIR'!$C$18+SQRT(('Ejercicio 3 - TIR'!$E$18-'Ejercicio 3 - TIR'!$C$18)*('Ejercicio 3 - TIR'!$D$18-'Ejercicio 3 - TIR'!$C$18)*J126),'Ejercicio 3 - TIR'!$E$18-SQRT(('Ejercicio 3 - TIR'!$E$18-'Ejercicio 3 - TIR'!$C$18)*('Ejercicio 3 - TIR'!$E$18-'Ejercicio 3 - TIR'!$D$18)*(1-J126)))</f>
        <v>39374.5194543183</v>
      </c>
      <c r="L126" s="24">
        <f ca="1" t="shared" si="925"/>
        <v>0.206943292056234</v>
      </c>
      <c r="M126" s="25">
        <f ca="1">IF(L126&lt;=('Ejercicio 3 - TIR'!$D$18-'Ejercicio 3 - TIR'!$C$18)/('Ejercicio 3 - TIR'!$E$18-'Ejercicio 3 - TIR'!$C$18),'Ejercicio 3 - TIR'!$C$18+SQRT(('Ejercicio 3 - TIR'!$E$18-'Ejercicio 3 - TIR'!$C$18)*('Ejercicio 3 - TIR'!$D$18-'Ejercicio 3 - TIR'!$C$18)*L126),'Ejercicio 3 - TIR'!$E$18-SQRT(('Ejercicio 3 - TIR'!$E$18-'Ejercicio 3 - TIR'!$C$18)*('Ejercicio 3 - TIR'!$E$18-'Ejercicio 3 - TIR'!$D$18)*(1-L126)))</f>
        <v>35571.4893707549</v>
      </c>
      <c r="N126" s="24">
        <f ca="1" t="shared" ref="N126:R126" si="926">RAND()</f>
        <v>0.0675303947010017</v>
      </c>
      <c r="O126" s="25">
        <f ca="1">IF(N126&lt;=('Ejercicio 3 - TIR'!$D$18-'Ejercicio 3 - TIR'!$C$18)/('Ejercicio 3 - TIR'!$E$18-'Ejercicio 3 - TIR'!$C$18),'Ejercicio 3 - TIR'!$C$18+SQRT(('Ejercicio 3 - TIR'!$E$18-'Ejercicio 3 - TIR'!$C$18)*('Ejercicio 3 - TIR'!$D$18-'Ejercicio 3 - TIR'!$C$18)*N126),'Ejercicio 3 - TIR'!$E$18-SQRT(('Ejercicio 3 - TIR'!$E$18-'Ejercicio 3 - TIR'!$C$18)*('Ejercicio 3 - TIR'!$E$18-'Ejercicio 3 - TIR'!$D$18)*(1-N126)))</f>
        <v>33182.6968446822</v>
      </c>
      <c r="P126" s="24">
        <f ca="1" t="shared" si="926"/>
        <v>0.331958555912106</v>
      </c>
      <c r="Q126" s="26">
        <f ca="1">IF(P126&lt;=('Ejercicio 3 - TIR'!$D$22-'Ejercicio 3 - TIR'!$C$22)/('Ejercicio 3 - TIR'!$E$22-'Ejercicio 3 - TIR'!$C$22),'Ejercicio 3 - TIR'!$C$22+SQRT(('Ejercicio 3 - TIR'!$E$22-'Ejercicio 3 - TIR'!$C$22)*('Ejercicio 3 - TIR'!$D$22-'Ejercicio 3 - TIR'!$C$22)*P126),'Ejercicio 3 - TIR'!$E$22-SQRT(('Ejercicio 3 - TIR'!$E$22-'Ejercicio 3 - TIR'!$C$22)*('Ejercicio 3 - TIR'!$E$22-'Ejercicio 3 - TIR'!$D$22)*(1-P126)))</f>
        <v>0.14444433268964</v>
      </c>
      <c r="R126" s="24">
        <f ca="1" t="shared" si="926"/>
        <v>0.271571607928016</v>
      </c>
      <c r="S126" s="26">
        <f ca="1">IF(R126&lt;=('Ejercicio 3 - TIR'!$D$23-'Ejercicio 3 - TIR'!$C$23)/('Ejercicio 3 - TIR'!$E$23-'Ejercicio 3 - TIR'!$C$23),'Ejercicio 3 - TIR'!$C$23+SQRT(('Ejercicio 3 - TIR'!$E$23-'Ejercicio 3 - TIR'!$C$23)*('Ejercicio 3 - TIR'!$D$23-'Ejercicio 3 - TIR'!$C$23)*R126),'Ejercicio 3 - TIR'!$E$23-SQRT(('Ejercicio 3 - TIR'!$E$23-'Ejercicio 3 - TIR'!$C$23)*('Ejercicio 3 - TIR'!$E$23-'Ejercicio 3 - TIR'!$D$23)*(1-R126)))</f>
        <v>0.142109475214723</v>
      </c>
      <c r="T126" s="24">
        <f ca="1" t="shared" ref="T126:X126" si="927">RAND()</f>
        <v>0.0238788639471628</v>
      </c>
      <c r="U126" s="26">
        <f ca="1">IF(T126&lt;=('Ejercicio 3 - TIR'!$D$24-'Ejercicio 3 - TIR'!$C$24)/('Ejercicio 3 - TIR'!$E$24-'Ejercicio 3 - TIR'!$C$24),'Ejercicio 3 - TIR'!$C$24+SQRT(('Ejercicio 3 - TIR'!$E$24-'Ejercicio 3 - TIR'!$C$24)*('Ejercicio 3 - TIR'!$D$24-'Ejercicio 3 - TIR'!$C$24)*T126),'Ejercicio 3 - TIR'!$E$24-SQRT(('Ejercicio 3 - TIR'!$E$24-'Ejercicio 3 - TIR'!$C$24)*('Ejercicio 3 - TIR'!$E$24-'Ejercicio 3 - TIR'!$D$24)*(1-T126)))</f>
        <v>0.157081356811307</v>
      </c>
      <c r="V126" s="24">
        <f ca="1" t="shared" si="927"/>
        <v>0.474371371643435</v>
      </c>
      <c r="W126" s="26">
        <f ca="1">IF(V126&lt;=('Ejercicio 3 - TIR'!$D$25-'Ejercicio 3 - TIR'!$C$25)/('Ejercicio 3 - TIR'!$E$25-'Ejercicio 3 - TIR'!$C$25),'Ejercicio 3 - TIR'!$C$25+SQRT(('Ejercicio 3 - TIR'!$E$25-'Ejercicio 3 - TIR'!$C$25)*('Ejercicio 3 - TIR'!$D$25-'Ejercicio 3 - TIR'!$C$25)*V126),'Ejercicio 3 - TIR'!$E$25-SQRT(('Ejercicio 3 - TIR'!$E$25-'Ejercicio 3 - TIR'!$C$25)*('Ejercicio 3 - TIR'!$E$25-'Ejercicio 3 - TIR'!$D$25)*(1-V126)))</f>
        <v>0.207108273533839</v>
      </c>
      <c r="X126" s="24">
        <f ca="1" t="shared" si="927"/>
        <v>0.697711790384083</v>
      </c>
      <c r="Y126" s="26">
        <f ca="1">IF(X126&lt;=('Ejercicio 3 - TIR'!$D$26-'Ejercicio 3 - TIR'!$C$26)/('Ejercicio 3 - TIR'!$E$26-'Ejercicio 3 - TIR'!$C$26),'Ejercicio 3 - TIR'!$C$26+SQRT(('Ejercicio 3 - TIR'!$E$26-'Ejercicio 3 - TIR'!$C$26)*('Ejercicio 3 - TIR'!$D$26-'Ejercicio 3 - TIR'!$C$26)*X126),'Ejercicio 3 - TIR'!$E$26-SQRT(('Ejercicio 3 - TIR'!$E$26-'Ejercicio 3 - TIR'!$C$26)*('Ejercicio 3 - TIR'!$E$26-'Ejercicio 3 - TIR'!$D$26)*(1-X126)))</f>
        <v>0.239597570222498</v>
      </c>
      <c r="Z126" s="24">
        <f ca="1" t="shared" si="480"/>
        <v>1.14444433268964</v>
      </c>
      <c r="AA126" s="24">
        <f ca="1" t="shared" si="481"/>
        <v>1.30708071622063</v>
      </c>
      <c r="AB126" s="24">
        <f ca="1" t="shared" si="482"/>
        <v>1.51239872858646</v>
      </c>
      <c r="AC126" s="24">
        <f ca="1" t="shared" si="483"/>
        <v>1.82562901815877</v>
      </c>
      <c r="AD126" s="24">
        <f ca="1" t="shared" si="484"/>
        <v>2.2630452950373</v>
      </c>
      <c r="AE126" s="23">
        <f ca="1" t="shared" si="485"/>
        <v>4623.1355577896</v>
      </c>
      <c r="AF126" s="23">
        <f ca="1" t="shared" si="486"/>
        <v>5280.1269257536</v>
      </c>
      <c r="AG126" s="23">
        <f ca="1" t="shared" si="487"/>
        <v>6109.53642738689</v>
      </c>
      <c r="AH126" s="23">
        <f ca="1" t="shared" si="488"/>
        <v>7374.87196895509</v>
      </c>
      <c r="AI126" s="23">
        <f ca="1" t="shared" si="489"/>
        <v>9141.87337341874</v>
      </c>
      <c r="AJ126" s="25">
        <f ca="1" t="shared" si="490"/>
        <v>39432.5861851406</v>
      </c>
      <c r="AK126" s="25">
        <f ca="1" t="shared" si="491"/>
        <v>47372.9487456247</v>
      </c>
      <c r="AL126" s="25">
        <f ca="1" t="shared" si="492"/>
        <v>59549.9731614137</v>
      </c>
      <c r="AM126" s="25">
        <f ca="1" t="shared" si="493"/>
        <v>64940.3432143766</v>
      </c>
      <c r="AN126" s="25">
        <f ca="1" t="shared" si="494"/>
        <v>75093.9459710072</v>
      </c>
      <c r="AO126" s="25">
        <f ca="1">C126/'Ejercicio 3 - TIR'!$D$7</f>
        <v>13635.7407189789</v>
      </c>
      <c r="AP126" s="25">
        <f ca="1" t="shared" si="495"/>
        <v>25796.8454661618</v>
      </c>
      <c r="AQ126" s="25">
        <f ca="1" t="shared" si="496"/>
        <v>33737.2080266459</v>
      </c>
      <c r="AR126" s="25">
        <f ca="1" t="shared" si="497"/>
        <v>45914.2324424349</v>
      </c>
      <c r="AS126" s="25">
        <f ca="1" t="shared" si="498"/>
        <v>51304.6024953977</v>
      </c>
      <c r="AT126" s="25">
        <f ca="1" t="shared" si="499"/>
        <v>61458.2052520284</v>
      </c>
      <c r="AU126" s="25">
        <f ca="1">AP126*'Ejercicio 3 - TIR'!$D$5</f>
        <v>12898.4227330809</v>
      </c>
      <c r="AV126" s="25">
        <f ca="1">AQ126*'Ejercicio 3 - TIR'!$D$5</f>
        <v>16868.6040133229</v>
      </c>
      <c r="AW126" s="25">
        <f ca="1">AR126*'Ejercicio 3 - TIR'!$D$5</f>
        <v>22957.1162212174</v>
      </c>
      <c r="AX126" s="25">
        <f ca="1">AS126*'Ejercicio 3 - TIR'!$D$5</f>
        <v>25652.3012476988</v>
      </c>
      <c r="AY126" s="25">
        <f ca="1">AT126*'Ejercicio 3 - TIR'!$D$5</f>
        <v>30729.1026260142</v>
      </c>
      <c r="AZ126" s="25">
        <f ca="1" t="shared" ref="AZ126:BD126" si="928">AJ126-AU126-AE126</f>
        <v>21911.0278942702</v>
      </c>
      <c r="BA126" s="25">
        <f ca="1" t="shared" si="928"/>
        <v>25224.2178065482</v>
      </c>
      <c r="BB126" s="25">
        <f ca="1" t="shared" si="928"/>
        <v>30483.3205128094</v>
      </c>
      <c r="BC126" s="25">
        <f ca="1" t="shared" si="928"/>
        <v>31913.1699977226</v>
      </c>
      <c r="BD126" s="25">
        <f ca="1" t="shared" si="928"/>
        <v>35222.9699715743</v>
      </c>
      <c r="BE126" s="25">
        <f ca="1" t="shared" ref="BE126:BI126" si="929">AZ126/Z126</f>
        <v>19145.5602237773</v>
      </c>
      <c r="BF126" s="25">
        <f ca="1" t="shared" si="929"/>
        <v>19298.1332319576</v>
      </c>
      <c r="BG126" s="25">
        <f ca="1" t="shared" si="929"/>
        <v>20155.6110413424</v>
      </c>
      <c r="BH126" s="25">
        <f ca="1" t="shared" si="929"/>
        <v>17480.6434824905</v>
      </c>
      <c r="BI126" s="25">
        <f ca="1" t="shared" si="929"/>
        <v>15564.4122761554</v>
      </c>
      <c r="BJ126" s="25">
        <f ca="1" t="shared" si="502"/>
        <v>72431.8149252374</v>
      </c>
      <c r="BK126" s="25">
        <f ca="1" t="shared" si="503"/>
        <v>30858.2988784337</v>
      </c>
      <c r="BL126" s="25">
        <f ca="1" t="shared" si="504"/>
        <v>103290.113803671</v>
      </c>
      <c r="BM126" s="25">
        <f ca="1">BK126*'Ejercicio 3 - TIR'!$D$5</f>
        <v>15429.1494392168</v>
      </c>
      <c r="BN126" s="25">
        <f ca="1" t="shared" si="505"/>
        <v>87860.9643644543</v>
      </c>
      <c r="BO126" s="25">
        <f ca="1" t="shared" si="506"/>
        <v>38824.2182147777</v>
      </c>
      <c r="BP126" s="25">
        <f ca="1" t="shared" si="507"/>
        <v>-100185.051450183</v>
      </c>
      <c r="BQ126" s="25">
        <f ca="1" t="shared" ref="BQ126:BT126" si="930">BE126</f>
        <v>19145.5602237773</v>
      </c>
      <c r="BR126" s="25">
        <f ca="1" t="shared" si="930"/>
        <v>19298.1332319576</v>
      </c>
      <c r="BS126" s="25">
        <f ca="1" t="shared" si="930"/>
        <v>20155.6110413424</v>
      </c>
      <c r="BT126" s="25">
        <f ca="1" t="shared" si="930"/>
        <v>17480.6434824905</v>
      </c>
      <c r="BU126" s="25">
        <f ca="1" t="shared" si="509"/>
        <v>54388.6304909332</v>
      </c>
      <c r="BV126" s="27">
        <f ca="1" t="shared" si="510"/>
        <v>7.98464575633355</v>
      </c>
    </row>
    <row r="127" ht="15" customHeight="1" spans="1:74">
      <c r="A127" s="23">
        <v>126</v>
      </c>
      <c r="B127" s="24">
        <f ca="1" t="shared" ref="B127:F127" si="931">RAND()</f>
        <v>0.134185102544615</v>
      </c>
      <c r="C127" s="25">
        <f ca="1">IF(B127&lt;=('Ejercicio 3 - TIR'!$D$13-'Ejercicio 3 - TIR'!$C$13)/('Ejercicio 3 - TIR'!$E$13-'Ejercicio 3 - TIR'!$C$13),'Ejercicio 3 - TIR'!$C$13+SQRT(('Ejercicio 3 - TIR'!$E$13-'Ejercicio 3 - TIR'!$C$13)*('Ejercicio 3 - TIR'!$D$13-'Ejercicio 3 - TIR'!$C$13)*B127),'Ejercicio 3 - TIR'!$E$13-SQRT(('Ejercicio 3 - TIR'!$E$13-'Ejercicio 3 - TIR'!$C$13)*('Ejercicio 3 - TIR'!$E$13-'Ejercicio 3 - TIR'!$D$13)*(1-B127)))</f>
        <v>67326.2569582186</v>
      </c>
      <c r="D127" s="24">
        <f ca="1" t="shared" si="931"/>
        <v>0.856942871325791</v>
      </c>
      <c r="E127" s="25">
        <f ca="1">IF(D127&lt;=('Ejercicio 3 - TIR'!$D$14-'Ejercicio 3 - TIR'!$C$14)/('Ejercicio 3 - TIR'!$E$14-'Ejercicio 3 - TIR'!$C$14),'Ejercicio 3 - TIR'!$C$14+SQRT(('Ejercicio 3 - TIR'!$E$14-'Ejercicio 3 - TIR'!$C$14)*('Ejercicio 3 - TIR'!$D$14-'Ejercicio 3 - TIR'!$C$14)*D127),'Ejercicio 3 - TIR'!$E$14-SQRT(('Ejercicio 3 - TIR'!$E$14-'Ejercicio 3 - TIR'!$C$14)*('Ejercicio 3 - TIR'!$E$14-'Ejercicio 3 - TIR'!$D$14)*(1-D127)))</f>
        <v>35367.6604937536</v>
      </c>
      <c r="F127" s="24">
        <f ca="1" t="shared" si="931"/>
        <v>0.434885256167302</v>
      </c>
      <c r="G127" s="25">
        <f ca="1">IF(F127&lt;=('Ejercicio 3 - TIR'!$D$18-'Ejercicio 3 - TIR'!$C$18)/('Ejercicio 3 - TIR'!$E$18-'Ejercicio 3 - TIR'!$C$18),'Ejercicio 3 - TIR'!$C$18+SQRT(('Ejercicio 3 - TIR'!$E$18-'Ejercicio 3 - TIR'!$C$18)*('Ejercicio 3 - TIR'!$D$18-'Ejercicio 3 - TIR'!$C$18)*F127),'Ejercicio 3 - TIR'!$E$18-SQRT(('Ejercicio 3 - TIR'!$E$18-'Ejercicio 3 - TIR'!$C$18)*('Ejercicio 3 - TIR'!$E$18-'Ejercicio 3 - TIR'!$D$18)*(1-F127)))</f>
        <v>38076.6817706961</v>
      </c>
      <c r="H127" s="24">
        <f ca="1" t="shared" ref="H127:L127" si="932">RAND()</f>
        <v>0.81455567177828</v>
      </c>
      <c r="I127" s="25">
        <f ca="1">IF(H127&lt;=('Ejercicio 3 - TIR'!$D$18-'Ejercicio 3 - TIR'!$C$18)/('Ejercicio 3 - TIR'!$E$18-'Ejercicio 3 - TIR'!$C$18),'Ejercicio 3 - TIR'!$C$18+SQRT(('Ejercicio 3 - TIR'!$E$18-'Ejercicio 3 - TIR'!$C$18)*('Ejercicio 3 - TIR'!$D$18-'Ejercicio 3 - TIR'!$C$18)*H127),'Ejercicio 3 - TIR'!$E$18-SQRT(('Ejercicio 3 - TIR'!$E$18-'Ejercicio 3 - TIR'!$C$18)*('Ejercicio 3 - TIR'!$E$18-'Ejercicio 3 - TIR'!$D$18)*(1-H127)))</f>
        <v>41270.6133726001</v>
      </c>
      <c r="J127" s="24">
        <f ca="1" t="shared" si="932"/>
        <v>0.0741091838468111</v>
      </c>
      <c r="K127" s="25">
        <f ca="1">IF(J127&lt;=('Ejercicio 3 - TIR'!$D$18-'Ejercicio 3 - TIR'!$C$18)/('Ejercicio 3 - TIR'!$E$18-'Ejercicio 3 - TIR'!$C$18),'Ejercicio 3 - TIR'!$C$18+SQRT(('Ejercicio 3 - TIR'!$E$18-'Ejercicio 3 - TIR'!$C$18)*('Ejercicio 3 - TIR'!$D$18-'Ejercicio 3 - TIR'!$C$18)*J127),'Ejercicio 3 - TIR'!$E$18-SQRT(('Ejercicio 3 - TIR'!$E$18-'Ejercicio 3 - TIR'!$C$18)*('Ejercicio 3 - TIR'!$E$18-'Ejercicio 3 - TIR'!$D$18)*(1-J127)))</f>
        <v>33334.1232096342</v>
      </c>
      <c r="L127" s="24">
        <f ca="1" t="shared" si="932"/>
        <v>0.589112999011309</v>
      </c>
      <c r="M127" s="25">
        <f ca="1">IF(L127&lt;=('Ejercicio 3 - TIR'!$D$18-'Ejercicio 3 - TIR'!$C$18)/('Ejercicio 3 - TIR'!$E$18-'Ejercicio 3 - TIR'!$C$18),'Ejercicio 3 - TIR'!$C$18+SQRT(('Ejercicio 3 - TIR'!$E$18-'Ejercicio 3 - TIR'!$C$18)*('Ejercicio 3 - TIR'!$D$18-'Ejercicio 3 - TIR'!$C$18)*L127),'Ejercicio 3 - TIR'!$E$18-SQRT(('Ejercicio 3 - TIR'!$E$18-'Ejercicio 3 - TIR'!$C$18)*('Ejercicio 3 - TIR'!$E$18-'Ejercicio 3 - TIR'!$D$18)*(1-L127)))</f>
        <v>39400.3696656938</v>
      </c>
      <c r="N127" s="24">
        <f ca="1" t="shared" ref="N127:R127" si="933">RAND()</f>
        <v>0.88467630476027</v>
      </c>
      <c r="O127" s="25">
        <f ca="1">IF(N127&lt;=('Ejercicio 3 - TIR'!$D$18-'Ejercicio 3 - TIR'!$C$18)/('Ejercicio 3 - TIR'!$E$18-'Ejercicio 3 - TIR'!$C$18),'Ejercicio 3 - TIR'!$C$18+SQRT(('Ejercicio 3 - TIR'!$E$18-'Ejercicio 3 - TIR'!$C$18)*('Ejercicio 3 - TIR'!$D$18-'Ejercicio 3 - TIR'!$C$18)*N127),'Ejercicio 3 - TIR'!$E$18-SQRT(('Ejercicio 3 - TIR'!$E$18-'Ejercicio 3 - TIR'!$C$18)*('Ejercicio 3 - TIR'!$E$18-'Ejercicio 3 - TIR'!$D$18)*(1-N127)))</f>
        <v>42059.0346579771</v>
      </c>
      <c r="P127" s="24">
        <f ca="1" t="shared" si="933"/>
        <v>0.843503713740401</v>
      </c>
      <c r="Q127" s="26">
        <f ca="1">IF(P127&lt;=('Ejercicio 3 - TIR'!$D$22-'Ejercicio 3 - TIR'!$C$22)/('Ejercicio 3 - TIR'!$E$22-'Ejercicio 3 - TIR'!$C$22),'Ejercicio 3 - TIR'!$C$22+SQRT(('Ejercicio 3 - TIR'!$E$22-'Ejercicio 3 - TIR'!$C$22)*('Ejercicio 3 - TIR'!$D$22-'Ejercicio 3 - TIR'!$C$22)*P127),'Ejercicio 3 - TIR'!$E$22-SQRT(('Ejercicio 3 - TIR'!$E$22-'Ejercicio 3 - TIR'!$C$22)*('Ejercicio 3 - TIR'!$E$22-'Ejercicio 3 - TIR'!$D$22)*(1-P127)))</f>
        <v>0.163216278265317</v>
      </c>
      <c r="R127" s="24">
        <f ca="1" t="shared" si="933"/>
        <v>0.62919968915582</v>
      </c>
      <c r="S127" s="26">
        <f ca="1">IF(R127&lt;=('Ejercicio 3 - TIR'!$D$23-'Ejercicio 3 - TIR'!$C$23)/('Ejercicio 3 - TIR'!$E$23-'Ejercicio 3 - TIR'!$C$23),'Ejercicio 3 - TIR'!$C$23+SQRT(('Ejercicio 3 - TIR'!$E$23-'Ejercicio 3 - TIR'!$C$23)*('Ejercicio 3 - TIR'!$D$23-'Ejercicio 3 - TIR'!$C$23)*R127),'Ejercicio 3 - TIR'!$E$23-SQRT(('Ejercicio 3 - TIR'!$E$23-'Ejercicio 3 - TIR'!$C$23)*('Ejercicio 3 - TIR'!$E$23-'Ejercicio 3 - TIR'!$D$23)*(1-R127)))</f>
        <v>0.154165129001299</v>
      </c>
      <c r="T127" s="24">
        <f ca="1" t="shared" ref="T127:X127" si="934">RAND()</f>
        <v>0.961807260827629</v>
      </c>
      <c r="U127" s="26">
        <f ca="1">IF(T127&lt;=('Ejercicio 3 - TIR'!$D$24-'Ejercicio 3 - TIR'!$C$24)/('Ejercicio 3 - TIR'!$E$24-'Ejercicio 3 - TIR'!$C$24),'Ejercicio 3 - TIR'!$C$24+SQRT(('Ejercicio 3 - TIR'!$E$24-'Ejercicio 3 - TIR'!$C$24)*('Ejercicio 3 - TIR'!$D$24-'Ejercicio 3 - TIR'!$C$24)*T127),'Ejercicio 3 - TIR'!$E$24-SQRT(('Ejercicio 3 - TIR'!$E$24-'Ejercicio 3 - TIR'!$C$24)*('Ejercicio 3 - TIR'!$E$24-'Ejercicio 3 - TIR'!$D$24)*(1-T127)))</f>
        <v>0.209658836154347</v>
      </c>
      <c r="V127" s="24">
        <f ca="1" t="shared" si="934"/>
        <v>0.25625758315226</v>
      </c>
      <c r="W127" s="26">
        <f ca="1">IF(V127&lt;=('Ejercicio 3 - TIR'!$D$25-'Ejercicio 3 - TIR'!$C$25)/('Ejercicio 3 - TIR'!$E$25-'Ejercicio 3 - TIR'!$C$25),'Ejercicio 3 - TIR'!$C$25+SQRT(('Ejercicio 3 - TIR'!$E$25-'Ejercicio 3 - TIR'!$C$25)*('Ejercicio 3 - TIR'!$D$25-'Ejercicio 3 - TIR'!$C$25)*V127),'Ejercicio 3 - TIR'!$E$25-SQRT(('Ejercicio 3 - TIR'!$E$25-'Ejercicio 3 - TIR'!$C$25)*('Ejercicio 3 - TIR'!$E$25-'Ejercicio 3 - TIR'!$D$25)*(1-V127)))</f>
        <v>0.198940977176829</v>
      </c>
      <c r="X127" s="24">
        <f ca="1" t="shared" si="934"/>
        <v>0.658920822282701</v>
      </c>
      <c r="Y127" s="26">
        <f ca="1">IF(X127&lt;=('Ejercicio 3 - TIR'!$D$26-'Ejercicio 3 - TIR'!$C$26)/('Ejercicio 3 - TIR'!$E$26-'Ejercicio 3 - TIR'!$C$26),'Ejercicio 3 - TIR'!$C$26+SQRT(('Ejercicio 3 - TIR'!$E$26-'Ejercicio 3 - TIR'!$C$26)*('Ejercicio 3 - TIR'!$D$26-'Ejercicio 3 - TIR'!$C$26)*X127),'Ejercicio 3 - TIR'!$E$26-SQRT(('Ejercicio 3 - TIR'!$E$26-'Ejercicio 3 - TIR'!$C$26)*('Ejercicio 3 - TIR'!$E$26-'Ejercicio 3 - TIR'!$D$26)*(1-X127)))</f>
        <v>0.237083481505679</v>
      </c>
      <c r="Z127" s="24">
        <f ca="1" t="shared" si="480"/>
        <v>1.16321627826532</v>
      </c>
      <c r="AA127" s="24">
        <f ca="1" t="shared" si="481"/>
        <v>1.3425436658605</v>
      </c>
      <c r="AB127" s="24">
        <f ca="1" t="shared" si="482"/>
        <v>1.6240198083312</v>
      </c>
      <c r="AC127" s="24">
        <f ca="1" t="shared" si="483"/>
        <v>1.94710389595514</v>
      </c>
      <c r="AD127" s="24">
        <f ca="1" t="shared" si="484"/>
        <v>2.40873006646145</v>
      </c>
      <c r="AE127" s="23">
        <f ca="1" t="shared" si="485"/>
        <v>5772.57791674173</v>
      </c>
      <c r="AF127" s="23">
        <f ca="1" t="shared" si="486"/>
        <v>6662.50813594627</v>
      </c>
      <c r="AG127" s="23">
        <f ca="1" t="shared" si="487"/>
        <v>8059.36183759764</v>
      </c>
      <c r="AH127" s="23">
        <f ca="1" t="shared" si="488"/>
        <v>9662.69915699096</v>
      </c>
      <c r="AI127" s="23">
        <f ca="1" t="shared" si="489"/>
        <v>11953.5655138724</v>
      </c>
      <c r="AJ127" s="25">
        <f ca="1" t="shared" si="490"/>
        <v>44291.416058002</v>
      </c>
      <c r="AK127" s="25">
        <f ca="1" t="shared" si="491"/>
        <v>55407.600569562</v>
      </c>
      <c r="AL127" s="25">
        <f ca="1" t="shared" si="492"/>
        <v>54135.2763857989</v>
      </c>
      <c r="AM127" s="25">
        <f ca="1" t="shared" si="493"/>
        <v>76716.6132781451</v>
      </c>
      <c r="AN127" s="25">
        <f ca="1" t="shared" si="494"/>
        <v>101308.861347014</v>
      </c>
      <c r="AO127" s="25">
        <f ca="1">C127/'Ejercicio 3 - TIR'!$D$7</f>
        <v>13465.2513916437</v>
      </c>
      <c r="AP127" s="25">
        <f ca="1" t="shared" si="495"/>
        <v>30826.1646663583</v>
      </c>
      <c r="AQ127" s="25">
        <f ca="1" t="shared" si="496"/>
        <v>41942.3491779182</v>
      </c>
      <c r="AR127" s="25">
        <f ca="1" t="shared" si="497"/>
        <v>40670.0249941552</v>
      </c>
      <c r="AS127" s="25">
        <f ca="1" t="shared" si="498"/>
        <v>63251.3618865014</v>
      </c>
      <c r="AT127" s="25">
        <f ca="1" t="shared" si="499"/>
        <v>87843.6099553702</v>
      </c>
      <c r="AU127" s="25">
        <f ca="1">AP127*'Ejercicio 3 - TIR'!$D$5</f>
        <v>15413.0823331791</v>
      </c>
      <c r="AV127" s="25">
        <f ca="1">AQ127*'Ejercicio 3 - TIR'!$D$5</f>
        <v>20971.1745889591</v>
      </c>
      <c r="AW127" s="25">
        <f ca="1">AR127*'Ejercicio 3 - TIR'!$D$5</f>
        <v>20335.0124970776</v>
      </c>
      <c r="AX127" s="25">
        <f ca="1">AS127*'Ejercicio 3 - TIR'!$D$5</f>
        <v>31625.6809432507</v>
      </c>
      <c r="AY127" s="25">
        <f ca="1">AT127*'Ejercicio 3 - TIR'!$D$5</f>
        <v>43921.8049776851</v>
      </c>
      <c r="AZ127" s="25">
        <f ca="1" t="shared" ref="AZ127:BD127" si="935">AJ127-AU127-AE127</f>
        <v>23105.7558080811</v>
      </c>
      <c r="BA127" s="25">
        <f ca="1" t="shared" si="935"/>
        <v>27773.9178446566</v>
      </c>
      <c r="BB127" s="25">
        <f ca="1" t="shared" si="935"/>
        <v>25740.9020511237</v>
      </c>
      <c r="BC127" s="25">
        <f ca="1" t="shared" si="935"/>
        <v>35428.2331779035</v>
      </c>
      <c r="BD127" s="25">
        <f ca="1" t="shared" si="935"/>
        <v>45433.4908554564</v>
      </c>
      <c r="BE127" s="25">
        <f ca="1" t="shared" ref="BE127:BI127" si="936">AZ127/Z127</f>
        <v>19863.6799018479</v>
      </c>
      <c r="BF127" s="25">
        <f ca="1" t="shared" si="936"/>
        <v>20687.5340824426</v>
      </c>
      <c r="BG127" s="25">
        <f ca="1" t="shared" si="936"/>
        <v>15850.1158169827</v>
      </c>
      <c r="BH127" s="25">
        <f ca="1" t="shared" si="936"/>
        <v>18195.3481021229</v>
      </c>
      <c r="BI127" s="25">
        <f ca="1" t="shared" si="936"/>
        <v>18862.0101056822</v>
      </c>
      <c r="BJ127" s="25">
        <f ca="1" t="shared" si="502"/>
        <v>85191.1472117052</v>
      </c>
      <c r="BK127" s="25">
        <f ca="1" t="shared" si="503"/>
        <v>32434.1558795142</v>
      </c>
      <c r="BL127" s="25">
        <f ca="1" t="shared" si="504"/>
        <v>117625.303091219</v>
      </c>
      <c r="BM127" s="25">
        <f ca="1">BK127*'Ejercicio 3 - TIR'!$D$5</f>
        <v>16217.0779397571</v>
      </c>
      <c r="BN127" s="25">
        <f ca="1" t="shared" si="505"/>
        <v>101408.225151462</v>
      </c>
      <c r="BO127" s="25">
        <f ca="1" t="shared" si="506"/>
        <v>42100.2861895754</v>
      </c>
      <c r="BP127" s="25">
        <f ca="1" t="shared" si="507"/>
        <v>-102693.917451972</v>
      </c>
      <c r="BQ127" s="25">
        <f ca="1" t="shared" ref="BQ127:BT127" si="937">BE127</f>
        <v>19863.6799018479</v>
      </c>
      <c r="BR127" s="25">
        <f ca="1" t="shared" si="937"/>
        <v>20687.5340824426</v>
      </c>
      <c r="BS127" s="25">
        <f ca="1" t="shared" si="937"/>
        <v>15850.1158169827</v>
      </c>
      <c r="BT127" s="25">
        <f ca="1" t="shared" si="937"/>
        <v>18195.3481021229</v>
      </c>
      <c r="BU127" s="25">
        <f ca="1" t="shared" si="509"/>
        <v>60962.2962952576</v>
      </c>
      <c r="BV127" s="27">
        <f ca="1" t="shared" si="510"/>
        <v>8.2716124394868</v>
      </c>
    </row>
    <row r="128" ht="15" customHeight="1" spans="1:74">
      <c r="A128" s="23">
        <v>127</v>
      </c>
      <c r="B128" s="24">
        <f ca="1" t="shared" ref="B128:F128" si="938">RAND()</f>
        <v>0.764730089982104</v>
      </c>
      <c r="C128" s="25">
        <f ca="1">IF(B128&lt;=('Ejercicio 3 - TIR'!$D$13-'Ejercicio 3 - TIR'!$C$13)/('Ejercicio 3 - TIR'!$E$13-'Ejercicio 3 - TIR'!$C$13),'Ejercicio 3 - TIR'!$C$13+SQRT(('Ejercicio 3 - TIR'!$E$13-'Ejercicio 3 - TIR'!$C$13)*('Ejercicio 3 - TIR'!$D$13-'Ejercicio 3 - TIR'!$C$13)*B128),'Ejercicio 3 - TIR'!$E$13-SQRT(('Ejercicio 3 - TIR'!$E$13-'Ejercicio 3 - TIR'!$C$13)*('Ejercicio 3 - TIR'!$E$13-'Ejercicio 3 - TIR'!$D$13)*(1-B128)))</f>
        <v>83197.503399153</v>
      </c>
      <c r="D128" s="24">
        <f ca="1" t="shared" si="938"/>
        <v>0.00210440944634049</v>
      </c>
      <c r="E128" s="25">
        <f ca="1">IF(D128&lt;=('Ejercicio 3 - TIR'!$D$14-'Ejercicio 3 - TIR'!$C$14)/('Ejercicio 3 - TIR'!$E$14-'Ejercicio 3 - TIR'!$C$14),'Ejercicio 3 - TIR'!$C$14+SQRT(('Ejercicio 3 - TIR'!$E$14-'Ejercicio 3 - TIR'!$C$14)*('Ejercicio 3 - TIR'!$D$14-'Ejercicio 3 - TIR'!$C$14)*D128),'Ejercicio 3 - TIR'!$E$14-SQRT(('Ejercicio 3 - TIR'!$E$14-'Ejercicio 3 - TIR'!$C$14)*('Ejercicio 3 - TIR'!$E$14-'Ejercicio 3 - TIR'!$D$14)*(1-D128)))</f>
        <v>25397.279131689</v>
      </c>
      <c r="F128" s="24">
        <f ca="1" t="shared" si="938"/>
        <v>0.935666715502789</v>
      </c>
      <c r="G128" s="25">
        <f ca="1">IF(F128&lt;=('Ejercicio 3 - TIR'!$D$18-'Ejercicio 3 - TIR'!$C$18)/('Ejercicio 3 - TIR'!$E$18-'Ejercicio 3 - TIR'!$C$18),'Ejercicio 3 - TIR'!$C$18+SQRT(('Ejercicio 3 - TIR'!$E$18-'Ejercicio 3 - TIR'!$C$18)*('Ejercicio 3 - TIR'!$D$18-'Ejercicio 3 - TIR'!$C$18)*F128),'Ejercicio 3 - TIR'!$E$18-SQRT(('Ejercicio 3 - TIR'!$E$18-'Ejercicio 3 - TIR'!$C$18)*('Ejercicio 3 - TIR'!$E$18-'Ejercicio 3 - TIR'!$D$18)*(1-F128)))</f>
        <v>42803.4125700781</v>
      </c>
      <c r="H128" s="24">
        <f ca="1" t="shared" ref="H128:L128" si="939">RAND()</f>
        <v>0.258738912645792</v>
      </c>
      <c r="I128" s="25">
        <f ca="1">IF(H128&lt;=('Ejercicio 3 - TIR'!$D$18-'Ejercicio 3 - TIR'!$C$18)/('Ejercicio 3 - TIR'!$E$18-'Ejercicio 3 - TIR'!$C$18),'Ejercicio 3 - TIR'!$C$18+SQRT(('Ejercicio 3 - TIR'!$E$18-'Ejercicio 3 - TIR'!$C$18)*('Ejercicio 3 - TIR'!$D$18-'Ejercicio 3 - TIR'!$C$18)*H128),'Ejercicio 3 - TIR'!$E$18-SQRT(('Ejercicio 3 - TIR'!$E$18-'Ejercicio 3 - TIR'!$C$18)*('Ejercicio 3 - TIR'!$E$18-'Ejercicio 3 - TIR'!$D$18)*(1-H128)))</f>
        <v>36229.8344196992</v>
      </c>
      <c r="J128" s="24">
        <f ca="1" t="shared" si="939"/>
        <v>0.654352034782614</v>
      </c>
      <c r="K128" s="25">
        <f ca="1">IF(J128&lt;=('Ejercicio 3 - TIR'!$D$18-'Ejercicio 3 - TIR'!$C$18)/('Ejercicio 3 - TIR'!$E$18-'Ejercicio 3 - TIR'!$C$18),'Ejercicio 3 - TIR'!$C$18+SQRT(('Ejercicio 3 - TIR'!$E$18-'Ejercicio 3 - TIR'!$C$18)*('Ejercicio 3 - TIR'!$D$18-'Ejercicio 3 - TIR'!$C$18)*J128),'Ejercicio 3 - TIR'!$E$18-SQRT(('Ejercicio 3 - TIR'!$E$18-'Ejercicio 3 - TIR'!$C$18)*('Ejercicio 3 - TIR'!$E$18-'Ejercicio 3 - TIR'!$D$18)*(1-J128)))</f>
        <v>39907.2097594324</v>
      </c>
      <c r="L128" s="24">
        <f ca="1" t="shared" si="939"/>
        <v>0.3439682748638</v>
      </c>
      <c r="M128" s="25">
        <f ca="1">IF(L128&lt;=('Ejercicio 3 - TIR'!$D$18-'Ejercicio 3 - TIR'!$C$18)/('Ejercicio 3 - TIR'!$E$18-'Ejercicio 3 - TIR'!$C$18),'Ejercicio 3 - TIR'!$C$18+SQRT(('Ejercicio 3 - TIR'!$E$18-'Ejercicio 3 - TIR'!$C$18)*('Ejercicio 3 - TIR'!$D$18-'Ejercicio 3 - TIR'!$C$18)*L128),'Ejercicio 3 - TIR'!$E$18-SQRT(('Ejercicio 3 - TIR'!$E$18-'Ejercicio 3 - TIR'!$C$18)*('Ejercicio 3 - TIR'!$E$18-'Ejercicio 3 - TIR'!$D$18)*(1-L128)))</f>
        <v>37182.9827529773</v>
      </c>
      <c r="N128" s="24">
        <f ca="1" t="shared" ref="N128:R128" si="940">RAND()</f>
        <v>0.0308192740823054</v>
      </c>
      <c r="O128" s="25">
        <f ca="1">IF(N128&lt;=('Ejercicio 3 - TIR'!$D$18-'Ejercicio 3 - TIR'!$C$18)/('Ejercicio 3 - TIR'!$E$18-'Ejercicio 3 - TIR'!$C$18),'Ejercicio 3 - TIR'!$C$18+SQRT(('Ejercicio 3 - TIR'!$E$18-'Ejercicio 3 - TIR'!$C$18)*('Ejercicio 3 - TIR'!$D$18-'Ejercicio 3 - TIR'!$C$18)*N128),'Ejercicio 3 - TIR'!$E$18-SQRT(('Ejercicio 3 - TIR'!$E$18-'Ejercicio 3 - TIR'!$C$18)*('Ejercicio 3 - TIR'!$E$18-'Ejercicio 3 - TIR'!$D$18)*(1-N128)))</f>
        <v>32150.0909544356</v>
      </c>
      <c r="P128" s="24">
        <f ca="1" t="shared" si="940"/>
        <v>0.215310729756333</v>
      </c>
      <c r="Q128" s="26">
        <f ca="1">IF(P128&lt;=('Ejercicio 3 - TIR'!$D$22-'Ejercicio 3 - TIR'!$C$22)/('Ejercicio 3 - TIR'!$E$22-'Ejercicio 3 - TIR'!$C$22),'Ejercicio 3 - TIR'!$C$22+SQRT(('Ejercicio 3 - TIR'!$E$22-'Ejercicio 3 - TIR'!$C$22)*('Ejercicio 3 - TIR'!$D$22-'Ejercicio 3 - TIR'!$C$22)*P128),'Ejercicio 3 - TIR'!$E$22-SQRT(('Ejercicio 3 - TIR'!$E$22-'Ejercicio 3 - TIR'!$C$22)*('Ejercicio 3 - TIR'!$E$22-'Ejercicio 3 - TIR'!$D$22)*(1-P128)))</f>
        <v>0.139686526193349</v>
      </c>
      <c r="R128" s="24">
        <f ca="1" t="shared" si="940"/>
        <v>0.0700994435763225</v>
      </c>
      <c r="S128" s="26">
        <f ca="1">IF(R128&lt;=('Ejercicio 3 - TIR'!$D$23-'Ejercicio 3 - TIR'!$C$23)/('Ejercicio 3 - TIR'!$E$23-'Ejercicio 3 - TIR'!$C$23),'Ejercicio 3 - TIR'!$C$23+SQRT(('Ejercicio 3 - TIR'!$E$23-'Ejercicio 3 - TIR'!$C$23)*('Ejercicio 3 - TIR'!$D$23-'Ejercicio 3 - TIR'!$C$23)*R128),'Ejercicio 3 - TIR'!$E$23-SQRT(('Ejercicio 3 - TIR'!$E$23-'Ejercicio 3 - TIR'!$C$23)*('Ejercicio 3 - TIR'!$E$23-'Ejercicio 3 - TIR'!$D$23)*(1-R128)))</f>
        <v>0.131232942554708</v>
      </c>
      <c r="T128" s="24">
        <f ca="1" t="shared" ref="T128:X128" si="941">RAND()</f>
        <v>0.303697386992799</v>
      </c>
      <c r="U128" s="26">
        <f ca="1">IF(T128&lt;=('Ejercicio 3 - TIR'!$D$24-'Ejercicio 3 - TIR'!$C$24)/('Ejercicio 3 - TIR'!$E$24-'Ejercicio 3 - TIR'!$C$24),'Ejercicio 3 - TIR'!$C$24+SQRT(('Ejercicio 3 - TIR'!$E$24-'Ejercicio 3 - TIR'!$C$24)*('Ejercicio 3 - TIR'!$D$24-'Ejercicio 3 - TIR'!$C$24)*T128),'Ejercicio 3 - TIR'!$E$24-SQRT(('Ejercicio 3 - TIR'!$E$24-'Ejercicio 3 - TIR'!$C$24)*('Ejercicio 3 - TIR'!$E$24-'Ejercicio 3 - TIR'!$D$24)*(1-T128)))</f>
        <v>0.175253999934364</v>
      </c>
      <c r="V128" s="24">
        <f ca="1" t="shared" si="941"/>
        <v>0.851123235225425</v>
      </c>
      <c r="W128" s="26">
        <f ca="1">IF(V128&lt;=('Ejercicio 3 - TIR'!$D$25-'Ejercicio 3 - TIR'!$C$25)/('Ejercicio 3 - TIR'!$E$25-'Ejercicio 3 - TIR'!$C$25),'Ejercicio 3 - TIR'!$C$25+SQRT(('Ejercicio 3 - TIR'!$E$25-'Ejercicio 3 - TIR'!$C$25)*('Ejercicio 3 - TIR'!$D$25-'Ejercicio 3 - TIR'!$C$25)*V128),'Ejercicio 3 - TIR'!$E$25-SQRT(('Ejercicio 3 - TIR'!$E$25-'Ejercicio 3 - TIR'!$C$25)*('Ejercicio 3 - TIR'!$E$25-'Ejercicio 3 - TIR'!$D$25)*(1-V128)))</f>
        <v>0.227173071237878</v>
      </c>
      <c r="X128" s="24">
        <f ca="1" t="shared" si="941"/>
        <v>0.563801075012577</v>
      </c>
      <c r="Y128" s="26">
        <f ca="1">IF(X128&lt;=('Ejercicio 3 - TIR'!$D$26-'Ejercicio 3 - TIR'!$C$26)/('Ejercicio 3 - TIR'!$E$26-'Ejercicio 3 - TIR'!$C$26),'Ejercicio 3 - TIR'!$C$26+SQRT(('Ejercicio 3 - TIR'!$E$26-'Ejercicio 3 - TIR'!$C$26)*('Ejercicio 3 - TIR'!$D$26-'Ejercicio 3 - TIR'!$C$26)*X128),'Ejercicio 3 - TIR'!$E$26-SQRT(('Ejercicio 3 - TIR'!$E$26-'Ejercicio 3 - TIR'!$C$26)*('Ejercicio 3 - TIR'!$E$26-'Ejercicio 3 - TIR'!$D$26)*(1-X128)))</f>
        <v>0.231466772259285</v>
      </c>
      <c r="Z128" s="24">
        <f ca="1" t="shared" si="480"/>
        <v>1.13968652619335</v>
      </c>
      <c r="AA128" s="24">
        <f ca="1" t="shared" si="481"/>
        <v>1.28925094261566</v>
      </c>
      <c r="AB128" s="24">
        <f ca="1" t="shared" si="482"/>
        <v>1.5151973272282</v>
      </c>
      <c r="AC128" s="24">
        <f ca="1" t="shared" si="483"/>
        <v>1.85940935758605</v>
      </c>
      <c r="AD128" s="24">
        <f ca="1" t="shared" si="484"/>
        <v>2.28980083989521</v>
      </c>
      <c r="AE128" s="23">
        <f ca="1" t="shared" si="485"/>
        <v>3547.65769666845</v>
      </c>
      <c r="AF128" s="23">
        <f ca="1" t="shared" si="486"/>
        <v>4013.22725537912</v>
      </c>
      <c r="AG128" s="23">
        <f ca="1" t="shared" si="487"/>
        <v>4716.56138452992</v>
      </c>
      <c r="AH128" s="23">
        <f ca="1" t="shared" si="488"/>
        <v>5788.03711993555</v>
      </c>
      <c r="AI128" s="23">
        <f ca="1" t="shared" si="489"/>
        <v>7127.77538980396</v>
      </c>
      <c r="AJ128" s="25">
        <f ca="1" t="shared" si="490"/>
        <v>48782.472581213</v>
      </c>
      <c r="AK128" s="25">
        <f ca="1" t="shared" si="491"/>
        <v>46709.3481764063</v>
      </c>
      <c r="AL128" s="25">
        <f ca="1" t="shared" si="492"/>
        <v>60467.297564627</v>
      </c>
      <c r="AM128" s="25">
        <f ca="1" t="shared" si="493"/>
        <v>69138.3860738469</v>
      </c>
      <c r="AN128" s="25">
        <f ca="1" t="shared" si="494"/>
        <v>73617.305270174</v>
      </c>
      <c r="AO128" s="25">
        <f ca="1">C128/'Ejercicio 3 - TIR'!$D$7</f>
        <v>16639.5006798306</v>
      </c>
      <c r="AP128" s="25">
        <f ca="1" t="shared" si="495"/>
        <v>32142.9719013825</v>
      </c>
      <c r="AQ128" s="25">
        <f ca="1" t="shared" si="496"/>
        <v>30069.8474965757</v>
      </c>
      <c r="AR128" s="25">
        <f ca="1" t="shared" si="497"/>
        <v>43827.7968847964</v>
      </c>
      <c r="AS128" s="25">
        <f ca="1" t="shared" si="498"/>
        <v>52498.8853940163</v>
      </c>
      <c r="AT128" s="25">
        <f ca="1" t="shared" si="499"/>
        <v>56977.8045903434</v>
      </c>
      <c r="AU128" s="25">
        <f ca="1">AP128*'Ejercicio 3 - TIR'!$D$5</f>
        <v>16071.4859506912</v>
      </c>
      <c r="AV128" s="25">
        <f ca="1">AQ128*'Ejercicio 3 - TIR'!$D$5</f>
        <v>15034.9237482879</v>
      </c>
      <c r="AW128" s="25">
        <f ca="1">AR128*'Ejercicio 3 - TIR'!$D$5</f>
        <v>21913.8984423982</v>
      </c>
      <c r="AX128" s="25">
        <f ca="1">AS128*'Ejercicio 3 - TIR'!$D$5</f>
        <v>26249.4426970081</v>
      </c>
      <c r="AY128" s="25">
        <f ca="1">AT128*'Ejercicio 3 - TIR'!$D$5</f>
        <v>28488.9022951717</v>
      </c>
      <c r="AZ128" s="25">
        <f ca="1" t="shared" ref="AZ128:BD128" si="942">AJ128-AU128-AE128</f>
        <v>29163.3289338534</v>
      </c>
      <c r="BA128" s="25">
        <f ca="1" t="shared" si="942"/>
        <v>27661.1971727393</v>
      </c>
      <c r="BB128" s="25">
        <f ca="1" t="shared" si="942"/>
        <v>33836.8377376989</v>
      </c>
      <c r="BC128" s="25">
        <f ca="1" t="shared" si="942"/>
        <v>37100.9062569032</v>
      </c>
      <c r="BD128" s="25">
        <f ca="1" t="shared" si="942"/>
        <v>38000.6275851983</v>
      </c>
      <c r="BE128" s="25">
        <f ca="1" t="shared" ref="BE128:BI128" si="943">AZ128/Z128</f>
        <v>25588.9038464475</v>
      </c>
      <c r="BF128" s="25">
        <f ca="1" t="shared" si="943"/>
        <v>21455.2468091431</v>
      </c>
      <c r="BG128" s="25">
        <f ca="1" t="shared" si="943"/>
        <v>22331.6376881404</v>
      </c>
      <c r="BH128" s="25">
        <f ca="1" t="shared" si="943"/>
        <v>19953.0598819126</v>
      </c>
      <c r="BI128" s="25">
        <f ca="1" t="shared" si="943"/>
        <v>16595.6038285572</v>
      </c>
      <c r="BJ128" s="25">
        <f ca="1" t="shared" si="502"/>
        <v>58154.7110867944</v>
      </c>
      <c r="BK128" s="25">
        <f ca="1" t="shared" si="503"/>
        <v>38101.142632113</v>
      </c>
      <c r="BL128" s="25">
        <f ca="1" t="shared" si="504"/>
        <v>96255.8537189074</v>
      </c>
      <c r="BM128" s="25">
        <f ca="1">BK128*'Ejercicio 3 - TIR'!$D$5</f>
        <v>19050.5713160565</v>
      </c>
      <c r="BN128" s="25">
        <f ca="1" t="shared" si="505"/>
        <v>77205.2824028509</v>
      </c>
      <c r="BO128" s="25">
        <f ca="1" t="shared" si="506"/>
        <v>33717.0294716043</v>
      </c>
      <c r="BP128" s="25">
        <f ca="1" t="shared" si="507"/>
        <v>-108594.782530842</v>
      </c>
      <c r="BQ128" s="25">
        <f ca="1" t="shared" ref="BQ128:BT128" si="944">BE128</f>
        <v>25588.9038464475</v>
      </c>
      <c r="BR128" s="25">
        <f ca="1" t="shared" si="944"/>
        <v>21455.2468091431</v>
      </c>
      <c r="BS128" s="25">
        <f ca="1" t="shared" si="944"/>
        <v>22331.6376881404</v>
      </c>
      <c r="BT128" s="25">
        <f ca="1" t="shared" si="944"/>
        <v>19953.0598819126</v>
      </c>
      <c r="BU128" s="25">
        <f ca="1" t="shared" si="509"/>
        <v>50312.6333001614</v>
      </c>
      <c r="BV128" s="27">
        <f ca="1" t="shared" si="510"/>
        <v>8.04048617420048</v>
      </c>
    </row>
    <row r="129" ht="15" customHeight="1" spans="1:74">
      <c r="A129" s="23">
        <v>128</v>
      </c>
      <c r="B129" s="24">
        <f ca="1" t="shared" ref="B129:F129" si="945">RAND()</f>
        <v>0.228557325551364</v>
      </c>
      <c r="C129" s="25">
        <f ca="1">IF(B129&lt;=('Ejercicio 3 - TIR'!$D$13-'Ejercicio 3 - TIR'!$C$13)/('Ejercicio 3 - TIR'!$E$13-'Ejercicio 3 - TIR'!$C$13),'Ejercicio 3 - TIR'!$C$13+SQRT(('Ejercicio 3 - TIR'!$E$13-'Ejercicio 3 - TIR'!$C$13)*('Ejercicio 3 - TIR'!$D$13-'Ejercicio 3 - TIR'!$C$13)*B129),'Ejercicio 3 - TIR'!$E$13-SQRT(('Ejercicio 3 - TIR'!$E$13-'Ejercicio 3 - TIR'!$C$13)*('Ejercicio 3 - TIR'!$E$13-'Ejercicio 3 - TIR'!$D$13)*(1-B129)))</f>
        <v>69561.5338842963</v>
      </c>
      <c r="D129" s="24">
        <f ca="1" t="shared" si="945"/>
        <v>0.0818634913723437</v>
      </c>
      <c r="E129" s="25">
        <f ca="1">IF(D129&lt;=('Ejercicio 3 - TIR'!$D$14-'Ejercicio 3 - TIR'!$C$14)/('Ejercicio 3 - TIR'!$E$14-'Ejercicio 3 - TIR'!$C$14),'Ejercicio 3 - TIR'!$C$14+SQRT(('Ejercicio 3 - TIR'!$E$14-'Ejercicio 3 - TIR'!$C$14)*('Ejercicio 3 - TIR'!$D$14-'Ejercicio 3 - TIR'!$C$14)*D129),'Ejercicio 3 - TIR'!$E$14-SQRT(('Ejercicio 3 - TIR'!$E$14-'Ejercicio 3 - TIR'!$C$14)*('Ejercicio 3 - TIR'!$E$14-'Ejercicio 3 - TIR'!$D$14)*(1-D129)))</f>
        <v>27477.8542840381</v>
      </c>
      <c r="F129" s="24">
        <f ca="1" t="shared" si="945"/>
        <v>0.173499652484356</v>
      </c>
      <c r="G129" s="25">
        <f ca="1">IF(F129&lt;=('Ejercicio 3 - TIR'!$D$18-'Ejercicio 3 - TIR'!$C$18)/('Ejercicio 3 - TIR'!$E$18-'Ejercicio 3 - TIR'!$C$18),'Ejercicio 3 - TIR'!$C$18+SQRT(('Ejercicio 3 - TIR'!$E$18-'Ejercicio 3 - TIR'!$C$18)*('Ejercicio 3 - TIR'!$D$18-'Ejercicio 3 - TIR'!$C$18)*F129),'Ejercicio 3 - TIR'!$E$18-SQRT(('Ejercicio 3 - TIR'!$E$18-'Ejercicio 3 - TIR'!$C$18)*('Ejercicio 3 - TIR'!$E$18-'Ejercicio 3 - TIR'!$D$18)*(1-F129)))</f>
        <v>35101.4652672201</v>
      </c>
      <c r="H129" s="24">
        <f ca="1" t="shared" ref="H129:L129" si="946">RAND()</f>
        <v>0.145295978300841</v>
      </c>
      <c r="I129" s="25">
        <f ca="1">IF(H129&lt;=('Ejercicio 3 - TIR'!$D$18-'Ejercicio 3 - TIR'!$C$18)/('Ejercicio 3 - TIR'!$E$18-'Ejercicio 3 - TIR'!$C$18),'Ejercicio 3 - TIR'!$C$18+SQRT(('Ejercicio 3 - TIR'!$E$18-'Ejercicio 3 - TIR'!$C$18)*('Ejercicio 3 - TIR'!$D$18-'Ejercicio 3 - TIR'!$C$18)*H129),'Ejercicio 3 - TIR'!$E$18-SQRT(('Ejercicio 3 - TIR'!$E$18-'Ejercicio 3 - TIR'!$C$18)*('Ejercicio 3 - TIR'!$E$18-'Ejercicio 3 - TIR'!$D$18)*(1-H129)))</f>
        <v>34668.446930739</v>
      </c>
      <c r="J129" s="24">
        <f ca="1" t="shared" si="946"/>
        <v>0.706106094636385</v>
      </c>
      <c r="K129" s="25">
        <f ca="1">IF(J129&lt;=('Ejercicio 3 - TIR'!$D$18-'Ejercicio 3 - TIR'!$C$18)/('Ejercicio 3 - TIR'!$E$18-'Ejercicio 3 - TIR'!$C$18),'Ejercicio 3 - TIR'!$C$18+SQRT(('Ejercicio 3 - TIR'!$E$18-'Ejercicio 3 - TIR'!$C$18)*('Ejercicio 3 - TIR'!$D$18-'Ejercicio 3 - TIR'!$C$18)*J129),'Ejercicio 3 - TIR'!$E$18-SQRT(('Ejercicio 3 - TIR'!$E$18-'Ejercicio 3 - TIR'!$C$18)*('Ejercicio 3 - TIR'!$E$18-'Ejercicio 3 - TIR'!$D$18)*(1-J129)))</f>
        <v>40305.1045909125</v>
      </c>
      <c r="L129" s="24">
        <f ca="1" t="shared" si="946"/>
        <v>0.745845697776722</v>
      </c>
      <c r="M129" s="25">
        <f ca="1">IF(L129&lt;=('Ejercicio 3 - TIR'!$D$18-'Ejercicio 3 - TIR'!$C$18)/('Ejercicio 3 - TIR'!$E$18-'Ejercicio 3 - TIR'!$C$18),'Ejercicio 3 - TIR'!$C$18+SQRT(('Ejercicio 3 - TIR'!$E$18-'Ejercicio 3 - TIR'!$C$18)*('Ejercicio 3 - TIR'!$D$18-'Ejercicio 3 - TIR'!$C$18)*L129),'Ejercicio 3 - TIR'!$E$18-SQRT(('Ejercicio 3 - TIR'!$E$18-'Ejercicio 3 - TIR'!$C$18)*('Ejercicio 3 - TIR'!$E$18-'Ejercicio 3 - TIR'!$D$18)*(1-L129)))</f>
        <v>40634.0439000437</v>
      </c>
      <c r="N129" s="24">
        <f ca="1" t="shared" ref="N129:R129" si="947">RAND()</f>
        <v>0.155995725322938</v>
      </c>
      <c r="O129" s="25">
        <f ca="1">IF(N129&lt;=('Ejercicio 3 - TIR'!$D$18-'Ejercicio 3 - TIR'!$C$18)/('Ejercicio 3 - TIR'!$E$18-'Ejercicio 3 - TIR'!$C$18),'Ejercicio 3 - TIR'!$C$18+SQRT(('Ejercicio 3 - TIR'!$E$18-'Ejercicio 3 - TIR'!$C$18)*('Ejercicio 3 - TIR'!$D$18-'Ejercicio 3 - TIR'!$C$18)*N129),'Ejercicio 3 - TIR'!$E$18-SQRT(('Ejercicio 3 - TIR'!$E$18-'Ejercicio 3 - TIR'!$C$18)*('Ejercicio 3 - TIR'!$E$18-'Ejercicio 3 - TIR'!$D$18)*(1-N129)))</f>
        <v>34837.2883724708</v>
      </c>
      <c r="P129" s="24">
        <f ca="1" t="shared" si="947"/>
        <v>0.393491918922045</v>
      </c>
      <c r="Q129" s="26">
        <f ca="1">IF(P129&lt;=('Ejercicio 3 - TIR'!$D$22-'Ejercicio 3 - TIR'!$C$22)/('Ejercicio 3 - TIR'!$E$22-'Ejercicio 3 - TIR'!$C$22),'Ejercicio 3 - TIR'!$C$22+SQRT(('Ejercicio 3 - TIR'!$E$22-'Ejercicio 3 - TIR'!$C$22)*('Ejercicio 3 - TIR'!$D$22-'Ejercicio 3 - TIR'!$C$22)*P129),'Ejercicio 3 - TIR'!$E$22-SQRT(('Ejercicio 3 - TIR'!$E$22-'Ejercicio 3 - TIR'!$C$22)*('Ejercicio 3 - TIR'!$E$22-'Ejercicio 3 - TIR'!$D$22)*(1-P129)))</f>
        <v>0.146613632860992</v>
      </c>
      <c r="R129" s="24">
        <f ca="1" t="shared" si="947"/>
        <v>0.828621992603525</v>
      </c>
      <c r="S129" s="26">
        <f ca="1">IF(R129&lt;=('Ejercicio 3 - TIR'!$D$23-'Ejercicio 3 - TIR'!$C$23)/('Ejercicio 3 - TIR'!$E$23-'Ejercicio 3 - TIR'!$C$23),'Ejercicio 3 - TIR'!$C$23+SQRT(('Ejercicio 3 - TIR'!$E$23-'Ejercicio 3 - TIR'!$C$23)*('Ejercicio 3 - TIR'!$D$23-'Ejercicio 3 - TIR'!$C$23)*R129),'Ejercicio 3 - TIR'!$E$23-SQRT(('Ejercicio 3 - TIR'!$E$23-'Ejercicio 3 - TIR'!$C$23)*('Ejercicio 3 - TIR'!$E$23-'Ejercicio 3 - TIR'!$D$23)*(1-R129)))</f>
        <v>0.162436389513723</v>
      </c>
      <c r="T129" s="24">
        <f ca="1" t="shared" ref="T129:X129" si="948">RAND()</f>
        <v>0.901688765674069</v>
      </c>
      <c r="U129" s="26">
        <f ca="1">IF(T129&lt;=('Ejercicio 3 - TIR'!$D$24-'Ejercicio 3 - TIR'!$C$24)/('Ejercicio 3 - TIR'!$E$24-'Ejercicio 3 - TIR'!$C$24),'Ejercicio 3 - TIR'!$C$24+SQRT(('Ejercicio 3 - TIR'!$E$24-'Ejercicio 3 - TIR'!$C$24)*('Ejercicio 3 - TIR'!$D$24-'Ejercicio 3 - TIR'!$C$24)*T129),'Ejercicio 3 - TIR'!$E$24-SQRT(('Ejercicio 3 - TIR'!$E$24-'Ejercicio 3 - TIR'!$C$24)*('Ejercicio 3 - TIR'!$E$24-'Ejercicio 3 - TIR'!$D$24)*(1-T129)))</f>
        <v>0.203408693357285</v>
      </c>
      <c r="V129" s="24">
        <f ca="1" t="shared" si="948"/>
        <v>0.893897531496538</v>
      </c>
      <c r="W129" s="26">
        <f ca="1">IF(V129&lt;=('Ejercicio 3 - TIR'!$D$25-'Ejercicio 3 - TIR'!$C$25)/('Ejercicio 3 - TIR'!$E$25-'Ejercicio 3 - TIR'!$C$25),'Ejercicio 3 - TIR'!$C$25+SQRT(('Ejercicio 3 - TIR'!$E$25-'Ejercicio 3 - TIR'!$C$25)*('Ejercicio 3 - TIR'!$D$25-'Ejercicio 3 - TIR'!$C$25)*V129),'Ejercicio 3 - TIR'!$E$25-SQRT(('Ejercicio 3 - TIR'!$E$25-'Ejercicio 3 - TIR'!$C$25)*('Ejercicio 3 - TIR'!$E$25-'Ejercicio 3 - TIR'!$D$25)*(1-V129)))</f>
        <v>0.230729332140216</v>
      </c>
      <c r="X129" s="24">
        <f ca="1" t="shared" si="948"/>
        <v>0.0584304923401282</v>
      </c>
      <c r="Y129" s="26">
        <f ca="1">IF(X129&lt;=('Ejercicio 3 - TIR'!$D$26-'Ejercicio 3 - TIR'!$C$26)/('Ejercicio 3 - TIR'!$E$26-'Ejercicio 3 - TIR'!$C$26),'Ejercicio 3 - TIR'!$C$26+SQRT(('Ejercicio 3 - TIR'!$E$26-'Ejercicio 3 - TIR'!$C$26)*('Ejercicio 3 - TIR'!$D$26-'Ejercicio 3 - TIR'!$C$26)*X129),'Ejercicio 3 - TIR'!$E$26-SQRT(('Ejercicio 3 - TIR'!$E$26-'Ejercicio 3 - TIR'!$C$26)*('Ejercicio 3 - TIR'!$E$26-'Ejercicio 3 - TIR'!$D$26)*(1-X129)))</f>
        <v>0.202560347499904</v>
      </c>
      <c r="Z129" s="24">
        <f ca="1" t="shared" si="480"/>
        <v>1.14661363286099</v>
      </c>
      <c r="AA129" s="24">
        <f ca="1" t="shared" si="481"/>
        <v>1.33286541155015</v>
      </c>
      <c r="AB129" s="24">
        <f ca="1" t="shared" si="482"/>
        <v>1.60398182333468</v>
      </c>
      <c r="AC129" s="24">
        <f ca="1" t="shared" si="483"/>
        <v>1.97406747819774</v>
      </c>
      <c r="AD129" s="24">
        <f ca="1" t="shared" si="484"/>
        <v>2.37393527256973</v>
      </c>
      <c r="AE129" s="23">
        <f ca="1" t="shared" si="485"/>
        <v>4028.6280398078</v>
      </c>
      <c r="AF129" s="23">
        <f ca="1" t="shared" si="486"/>
        <v>4683.02383328792</v>
      </c>
      <c r="AG129" s="23">
        <f ca="1" t="shared" si="487"/>
        <v>5635.59159217804</v>
      </c>
      <c r="AH129" s="23">
        <f ca="1" t="shared" si="488"/>
        <v>6935.8878764563</v>
      </c>
      <c r="AI129" s="23">
        <f ca="1" t="shared" si="489"/>
        <v>8340.82373493166</v>
      </c>
      <c r="AJ129" s="25">
        <f ca="1" t="shared" si="490"/>
        <v>40247.8186087912</v>
      </c>
      <c r="AK129" s="25">
        <f ca="1" t="shared" si="491"/>
        <v>46208.3737861438</v>
      </c>
      <c r="AL129" s="25">
        <f ca="1" t="shared" si="492"/>
        <v>64648.6551514268</v>
      </c>
      <c r="AM129" s="25">
        <f ca="1" t="shared" si="493"/>
        <v>80214.3445707353</v>
      </c>
      <c r="AN129" s="25">
        <f ca="1" t="shared" si="494"/>
        <v>82701.4676680916</v>
      </c>
      <c r="AO129" s="25">
        <f ca="1">C129/'Ejercicio 3 - TIR'!$D$7</f>
        <v>13912.3067768592</v>
      </c>
      <c r="AP129" s="25">
        <f ca="1" t="shared" si="495"/>
        <v>26335.511831932</v>
      </c>
      <c r="AQ129" s="25">
        <f ca="1" t="shared" si="496"/>
        <v>32296.0670092845</v>
      </c>
      <c r="AR129" s="25">
        <f ca="1" t="shared" si="497"/>
        <v>50736.3483745675</v>
      </c>
      <c r="AS129" s="25">
        <f ca="1" t="shared" si="498"/>
        <v>66302.0377938761</v>
      </c>
      <c r="AT129" s="25">
        <f ca="1" t="shared" si="499"/>
        <v>68789.1608912324</v>
      </c>
      <c r="AU129" s="25">
        <f ca="1">AP129*'Ejercicio 3 - TIR'!$D$5</f>
        <v>13167.755915966</v>
      </c>
      <c r="AV129" s="25">
        <f ca="1">AQ129*'Ejercicio 3 - TIR'!$D$5</f>
        <v>16148.0335046423</v>
      </c>
      <c r="AW129" s="25">
        <f ca="1">AR129*'Ejercicio 3 - TIR'!$D$5</f>
        <v>25368.1741872838</v>
      </c>
      <c r="AX129" s="25">
        <f ca="1">AS129*'Ejercicio 3 - TIR'!$D$5</f>
        <v>33151.018896938</v>
      </c>
      <c r="AY129" s="25">
        <f ca="1">AT129*'Ejercicio 3 - TIR'!$D$5</f>
        <v>34394.5804456162</v>
      </c>
      <c r="AZ129" s="25">
        <f ca="1" t="shared" ref="AZ129:BD129" si="949">AJ129-AU129-AE129</f>
        <v>23051.4346530174</v>
      </c>
      <c r="BA129" s="25">
        <f ca="1" t="shared" si="949"/>
        <v>25377.3164482136</v>
      </c>
      <c r="BB129" s="25">
        <f ca="1" t="shared" si="949"/>
        <v>33644.889371965</v>
      </c>
      <c r="BC129" s="25">
        <f ca="1" t="shared" si="949"/>
        <v>40127.437797341</v>
      </c>
      <c r="BD129" s="25">
        <f ca="1" t="shared" si="949"/>
        <v>39966.0634875438</v>
      </c>
      <c r="BE129" s="25">
        <f ca="1" t="shared" ref="BE129:BI129" si="950">AZ129/Z129</f>
        <v>20103.9251517534</v>
      </c>
      <c r="BF129" s="25">
        <f ca="1" t="shared" si="950"/>
        <v>19039.6691431128</v>
      </c>
      <c r="BG129" s="25">
        <f ca="1" t="shared" si="950"/>
        <v>20975.8545156186</v>
      </c>
      <c r="BH129" s="25">
        <f ca="1" t="shared" si="950"/>
        <v>20327.2878159039</v>
      </c>
      <c r="BI129" s="25">
        <f ca="1" t="shared" si="950"/>
        <v>16835.3636046199</v>
      </c>
      <c r="BJ129" s="25">
        <f ca="1" t="shared" si="502"/>
        <v>65230.6474994092</v>
      </c>
      <c r="BK129" s="25">
        <f ca="1" t="shared" si="503"/>
        <v>33026.9157803971</v>
      </c>
      <c r="BL129" s="25">
        <f ca="1" t="shared" si="504"/>
        <v>98257.5632798062</v>
      </c>
      <c r="BM129" s="25">
        <f ca="1">BK129*'Ejercicio 3 - TIR'!$D$5</f>
        <v>16513.4578901985</v>
      </c>
      <c r="BN129" s="25">
        <f ca="1" t="shared" si="505"/>
        <v>81744.1053896077</v>
      </c>
      <c r="BO129" s="25">
        <f ca="1" t="shared" si="506"/>
        <v>34434.0076724677</v>
      </c>
      <c r="BP129" s="25">
        <f ca="1" t="shared" si="507"/>
        <v>-97039.3881683343</v>
      </c>
      <c r="BQ129" s="25">
        <f ca="1" t="shared" ref="BQ129:BT129" si="951">BE129</f>
        <v>20103.9251517534</v>
      </c>
      <c r="BR129" s="25">
        <f ca="1" t="shared" si="951"/>
        <v>19039.6691431128</v>
      </c>
      <c r="BS129" s="25">
        <f ca="1" t="shared" si="951"/>
        <v>20975.8545156186</v>
      </c>
      <c r="BT129" s="25">
        <f ca="1" t="shared" si="951"/>
        <v>20327.2878159039</v>
      </c>
      <c r="BU129" s="25">
        <f ca="1" t="shared" si="509"/>
        <v>51269.3712770876</v>
      </c>
      <c r="BV129" s="27">
        <f ca="1" t="shared" si="510"/>
        <v>9.45962898100066</v>
      </c>
    </row>
    <row r="130" ht="15" customHeight="1" spans="1:74">
      <c r="A130" s="23">
        <v>129</v>
      </c>
      <c r="B130" s="24">
        <f ca="1" t="shared" ref="B130:F130" si="952">RAND()</f>
        <v>0.75293897103579</v>
      </c>
      <c r="C130" s="25">
        <f ca="1">IF(B130&lt;=('Ejercicio 3 - TIR'!$D$13-'Ejercicio 3 - TIR'!$C$13)/('Ejercicio 3 - TIR'!$E$13-'Ejercicio 3 - TIR'!$C$13),'Ejercicio 3 - TIR'!$C$13+SQRT(('Ejercicio 3 - TIR'!$E$13-'Ejercicio 3 - TIR'!$C$13)*('Ejercicio 3 - TIR'!$D$13-'Ejercicio 3 - TIR'!$C$13)*B130),'Ejercicio 3 - TIR'!$E$13-SQRT(('Ejercicio 3 - TIR'!$E$13-'Ejercicio 3 - TIR'!$C$13)*('Ejercicio 3 - TIR'!$E$13-'Ejercicio 3 - TIR'!$D$13)*(1-B130)))</f>
        <v>82781.6018527549</v>
      </c>
      <c r="D130" s="24">
        <f ca="1" t="shared" si="952"/>
        <v>0.4350624059572</v>
      </c>
      <c r="E130" s="25">
        <f ca="1">IF(D130&lt;=('Ejercicio 3 - TIR'!$D$14-'Ejercicio 3 - TIR'!$C$14)/('Ejercicio 3 - TIR'!$E$14-'Ejercicio 3 - TIR'!$C$14),'Ejercicio 3 - TIR'!$C$14+SQRT(('Ejercicio 3 - TIR'!$E$14-'Ejercicio 3 - TIR'!$C$14)*('Ejercicio 3 - TIR'!$D$14-'Ejercicio 3 - TIR'!$C$14)*D130),'Ejercicio 3 - TIR'!$E$14-SQRT(('Ejercicio 3 - TIR'!$E$14-'Ejercicio 3 - TIR'!$C$14)*('Ejercicio 3 - TIR'!$E$14-'Ejercicio 3 - TIR'!$D$14)*(1-D130)))</f>
        <v>30794.5321082294</v>
      </c>
      <c r="F130" s="24">
        <f ca="1" t="shared" si="952"/>
        <v>0.472112380602407</v>
      </c>
      <c r="G130" s="25">
        <f ca="1">IF(F130&lt;=('Ejercicio 3 - TIR'!$D$18-'Ejercicio 3 - TIR'!$C$18)/('Ejercicio 3 - TIR'!$E$18-'Ejercicio 3 - TIR'!$C$18),'Ejercicio 3 - TIR'!$C$18+SQRT(('Ejercicio 3 - TIR'!$E$18-'Ejercicio 3 - TIR'!$C$18)*('Ejercicio 3 - TIR'!$D$18-'Ejercicio 3 - TIR'!$C$18)*F130),'Ejercicio 3 - TIR'!$E$18-SQRT(('Ejercicio 3 - TIR'!$E$18-'Ejercicio 3 - TIR'!$C$18)*('Ejercicio 3 - TIR'!$E$18-'Ejercicio 3 - TIR'!$D$18)*(1-F130)))</f>
        <v>38415.2752236847</v>
      </c>
      <c r="H130" s="24">
        <f ca="1" t="shared" ref="H130:L130" si="953">RAND()</f>
        <v>0.000598897997474035</v>
      </c>
      <c r="I130" s="25">
        <f ca="1">IF(H130&lt;=('Ejercicio 3 - TIR'!$D$18-'Ejercicio 3 - TIR'!$C$18)/('Ejercicio 3 - TIR'!$E$18-'Ejercicio 3 - TIR'!$C$18),'Ejercicio 3 - TIR'!$C$18+SQRT(('Ejercicio 3 - TIR'!$E$18-'Ejercicio 3 - TIR'!$C$18)*('Ejercicio 3 - TIR'!$D$18-'Ejercicio 3 - TIR'!$C$18)*H130),'Ejercicio 3 - TIR'!$E$18-SQRT(('Ejercicio 3 - TIR'!$E$18-'Ejercicio 3 - TIR'!$C$18)*('Ejercicio 3 - TIR'!$E$18-'Ejercicio 3 - TIR'!$D$18)*(1-H130)))</f>
        <v>30299.7243727512</v>
      </c>
      <c r="J130" s="24">
        <f ca="1" t="shared" si="953"/>
        <v>0.590696464386398</v>
      </c>
      <c r="K130" s="25">
        <f ca="1">IF(J130&lt;=('Ejercicio 3 - TIR'!$D$18-'Ejercicio 3 - TIR'!$C$18)/('Ejercicio 3 - TIR'!$E$18-'Ejercicio 3 - TIR'!$C$18),'Ejercicio 3 - TIR'!$C$18+SQRT(('Ejercicio 3 - TIR'!$E$18-'Ejercicio 3 - TIR'!$C$18)*('Ejercicio 3 - TIR'!$D$18-'Ejercicio 3 - TIR'!$C$18)*J130),'Ejercicio 3 - TIR'!$E$18-SQRT(('Ejercicio 3 - TIR'!$E$18-'Ejercicio 3 - TIR'!$C$18)*('Ejercicio 3 - TIR'!$E$18-'Ejercicio 3 - TIR'!$D$18)*(1-J130)))</f>
        <v>39412.9947231452</v>
      </c>
      <c r="L130" s="24">
        <f ca="1" t="shared" si="953"/>
        <v>0.585103702187817</v>
      </c>
      <c r="M130" s="25">
        <f ca="1">IF(L130&lt;=('Ejercicio 3 - TIR'!$D$18-'Ejercicio 3 - TIR'!$C$18)/('Ejercicio 3 - TIR'!$E$18-'Ejercicio 3 - TIR'!$C$18),'Ejercicio 3 - TIR'!$C$18+SQRT(('Ejercicio 3 - TIR'!$E$18-'Ejercicio 3 - TIR'!$C$18)*('Ejercicio 3 - TIR'!$D$18-'Ejercicio 3 - TIR'!$C$18)*L130),'Ejercicio 3 - TIR'!$E$18-SQRT(('Ejercicio 3 - TIR'!$E$18-'Ejercicio 3 - TIR'!$C$18)*('Ejercicio 3 - TIR'!$E$18-'Ejercicio 3 - TIR'!$D$18)*(1-L130)))</f>
        <v>39368.3272427991</v>
      </c>
      <c r="N130" s="24">
        <f ca="1" t="shared" ref="N130:R130" si="954">RAND()</f>
        <v>0.366257042759533</v>
      </c>
      <c r="O130" s="25">
        <f ca="1">IF(N130&lt;=('Ejercicio 3 - TIR'!$D$18-'Ejercicio 3 - TIR'!$C$18)/('Ejercicio 3 - TIR'!$E$18-'Ejercicio 3 - TIR'!$C$18),'Ejercicio 3 - TIR'!$C$18+SQRT(('Ejercicio 3 - TIR'!$E$18-'Ejercicio 3 - TIR'!$C$18)*('Ejercicio 3 - TIR'!$D$18-'Ejercicio 3 - TIR'!$C$18)*N130),'Ejercicio 3 - TIR'!$E$18-SQRT(('Ejercicio 3 - TIR'!$E$18-'Ejercicio 3 - TIR'!$C$18)*('Ejercicio 3 - TIR'!$E$18-'Ejercicio 3 - TIR'!$D$18)*(1-N130)))</f>
        <v>37412.0548037592</v>
      </c>
      <c r="P130" s="24">
        <f ca="1" t="shared" si="954"/>
        <v>0.714036121008326</v>
      </c>
      <c r="Q130" s="26">
        <f ca="1">IF(P130&lt;=('Ejercicio 3 - TIR'!$D$22-'Ejercicio 3 - TIR'!$C$22)/('Ejercicio 3 - TIR'!$E$22-'Ejercicio 3 - TIR'!$C$22),'Ejercicio 3 - TIR'!$C$22+SQRT(('Ejercicio 3 - TIR'!$E$22-'Ejercicio 3 - TIR'!$C$22)*('Ejercicio 3 - TIR'!$D$22-'Ejercicio 3 - TIR'!$C$22)*P130),'Ejercicio 3 - TIR'!$E$22-SQRT(('Ejercicio 3 - TIR'!$E$22-'Ejercicio 3 - TIR'!$C$22)*('Ejercicio 3 - TIR'!$E$22-'Ejercicio 3 - TIR'!$D$22)*(1-P130)))</f>
        <v>0.157312228355676</v>
      </c>
      <c r="R130" s="24">
        <f ca="1" t="shared" si="954"/>
        <v>0.541546522275826</v>
      </c>
      <c r="S130" s="26">
        <f ca="1">IF(R130&lt;=('Ejercicio 3 - TIR'!$D$23-'Ejercicio 3 - TIR'!$C$23)/('Ejercicio 3 - TIR'!$E$23-'Ejercicio 3 - TIR'!$C$23),'Ejercicio 3 - TIR'!$C$23+SQRT(('Ejercicio 3 - TIR'!$E$23-'Ejercicio 3 - TIR'!$C$23)*('Ejercicio 3 - TIR'!$D$23-'Ejercicio 3 - TIR'!$C$23)*R130),'Ejercicio 3 - TIR'!$E$23-SQRT(('Ejercicio 3 - TIR'!$E$23-'Ejercicio 3 - TIR'!$C$23)*('Ejercicio 3 - TIR'!$E$23-'Ejercicio 3 - TIR'!$D$23)*(1-R130)))</f>
        <v>0.151273422412276</v>
      </c>
      <c r="T130" s="24">
        <f ca="1" t="shared" ref="T130:X130" si="955">RAND()</f>
        <v>0.044291236731669</v>
      </c>
      <c r="U130" s="26">
        <f ca="1">IF(T130&lt;=('Ejercicio 3 - TIR'!$D$24-'Ejercicio 3 - TIR'!$C$24)/('Ejercicio 3 - TIR'!$E$24-'Ejercicio 3 - TIR'!$C$24),'Ejercicio 3 - TIR'!$C$24+SQRT(('Ejercicio 3 - TIR'!$E$24-'Ejercicio 3 - TIR'!$C$24)*('Ejercicio 3 - TIR'!$D$24-'Ejercicio 3 - TIR'!$C$24)*T130),'Ejercicio 3 - TIR'!$E$24-SQRT(('Ejercicio 3 - TIR'!$E$24-'Ejercicio 3 - TIR'!$C$24)*('Ejercicio 3 - TIR'!$E$24-'Ejercicio 3 - TIR'!$D$24)*(1-T130)))</f>
        <v>0.159644252025767</v>
      </c>
      <c r="V130" s="24">
        <f ca="1" t="shared" si="955"/>
        <v>0.551101575814428</v>
      </c>
      <c r="W130" s="26">
        <f ca="1">IF(V130&lt;=('Ejercicio 3 - TIR'!$D$25-'Ejercicio 3 - TIR'!$C$25)/('Ejercicio 3 - TIR'!$E$25-'Ejercicio 3 - TIR'!$C$25),'Ejercicio 3 - TIR'!$C$25+SQRT(('Ejercicio 3 - TIR'!$E$25-'Ejercicio 3 - TIR'!$C$25)*('Ejercicio 3 - TIR'!$D$25-'Ejercicio 3 - TIR'!$C$25)*V130),'Ejercicio 3 - TIR'!$E$25-SQRT(('Ejercicio 3 - TIR'!$E$25-'Ejercicio 3 - TIR'!$C$25)*('Ejercicio 3 - TIR'!$E$25-'Ejercicio 3 - TIR'!$D$25)*(1-V130)))</f>
        <v>0.210362335025263</v>
      </c>
      <c r="X130" s="24">
        <f ca="1" t="shared" si="955"/>
        <v>0.664066244346595</v>
      </c>
      <c r="Y130" s="26">
        <f ca="1">IF(X130&lt;=('Ejercicio 3 - TIR'!$D$26-'Ejercicio 3 - TIR'!$C$26)/('Ejercicio 3 - TIR'!$E$26-'Ejercicio 3 - TIR'!$C$26),'Ejercicio 3 - TIR'!$C$26+SQRT(('Ejercicio 3 - TIR'!$E$26-'Ejercicio 3 - TIR'!$C$26)*('Ejercicio 3 - TIR'!$D$26-'Ejercicio 3 - TIR'!$C$26)*X130),'Ejercicio 3 - TIR'!$E$26-SQRT(('Ejercicio 3 - TIR'!$E$26-'Ejercicio 3 - TIR'!$C$26)*('Ejercicio 3 - TIR'!$E$26-'Ejercicio 3 - TIR'!$D$26)*(1-X130)))</f>
        <v>0.237408424770521</v>
      </c>
      <c r="Z130" s="24">
        <f ca="1" t="shared" ref="Z130:Z193" si="956">(1+Q130)</f>
        <v>1.15731222835568</v>
      </c>
      <c r="AA130" s="24">
        <f ca="1" t="shared" ref="AA130:AA193" si="957">Z130*(1+S130)</f>
        <v>1.33238280993862</v>
      </c>
      <c r="AB130" s="24">
        <f ca="1" t="shared" ref="AB130:AB193" si="958">AA130*(1+U130)</f>
        <v>1.54509006704326</v>
      </c>
      <c r="AC130" s="24">
        <f ca="1" t="shared" ref="AC130:AC193" si="959">AB130*(1+W130)</f>
        <v>1.87011882137082</v>
      </c>
      <c r="AD130" s="24">
        <f ca="1" t="shared" ref="AD130:AD193" si="960">AC130*(1+Y130)</f>
        <v>2.31410078488616</v>
      </c>
      <c r="AE130" s="23">
        <f ca="1" t="shared" ref="AE130:AE193" si="961">E130*Q130</f>
        <v>4844.35646711596</v>
      </c>
      <c r="AF130" s="23">
        <f ca="1" t="shared" ref="AF130:AF193" si="962">AE130*(1+S130)</f>
        <v>5577.17884928164</v>
      </c>
      <c r="AG130" s="23">
        <f ca="1" t="shared" ref="AG130:AG193" si="963">AF130*(1+U130)</f>
        <v>6467.54339508913</v>
      </c>
      <c r="AH130" s="23">
        <f ca="1" t="shared" ref="AH130:AH193" si="964">AG130*(1+W130)</f>
        <v>7828.07092555729</v>
      </c>
      <c r="AI130" s="23">
        <f ca="1" t="shared" ref="AI130:AI193" si="965">AH130*(1+Y130)</f>
        <v>9686.52091298576</v>
      </c>
      <c r="AJ130" s="25">
        <f ca="1" t="shared" ref="AJ130:AJ193" si="966">G130*Z130</f>
        <v>44458.4677720191</v>
      </c>
      <c r="AK130" s="25">
        <f ca="1" t="shared" ref="AK130:AK193" si="967">I130*AA130</f>
        <v>40370.8319001318</v>
      </c>
      <c r="AL130" s="25">
        <f ca="1" t="shared" ref="AL130:AL193" si="968">K130*AB130</f>
        <v>60896.6266591599</v>
      </c>
      <c r="AM130" s="25">
        <f ca="1" t="shared" ref="AM130:AM193" si="969">M130*AC130</f>
        <v>73623.4497426441</v>
      </c>
      <c r="AN130" s="25">
        <f ca="1" t="shared" ref="AN130:AN193" si="970">O130*AD130</f>
        <v>86575.2653855833</v>
      </c>
      <c r="AO130" s="25">
        <f ca="1">C130/'Ejercicio 3 - TIR'!$D$7</f>
        <v>16556.320370551</v>
      </c>
      <c r="AP130" s="25">
        <f ca="1" t="shared" ref="AP130:AP193" si="971">AJ130-AO130</f>
        <v>27902.1474014681</v>
      </c>
      <c r="AQ130" s="25">
        <f ca="1" t="shared" ref="AQ130:AQ193" si="972">AK130-AO130</f>
        <v>23814.5115295808</v>
      </c>
      <c r="AR130" s="25">
        <f ca="1" t="shared" ref="AR130:AR193" si="973">AL130-AO130</f>
        <v>44340.3062886089</v>
      </c>
      <c r="AS130" s="25">
        <f ca="1" t="shared" ref="AS130:AS193" si="974">AM130-AO130</f>
        <v>57067.1293720931</v>
      </c>
      <c r="AT130" s="25">
        <f ca="1" t="shared" ref="AT130:AT193" si="975">AN130-AO130</f>
        <v>70018.9450150323</v>
      </c>
      <c r="AU130" s="25">
        <f ca="1">AP130*'Ejercicio 3 - TIR'!$D$5</f>
        <v>13951.073700734</v>
      </c>
      <c r="AV130" s="25">
        <f ca="1">AQ130*'Ejercicio 3 - TIR'!$D$5</f>
        <v>11907.2557647904</v>
      </c>
      <c r="AW130" s="25">
        <f ca="1">AR130*'Ejercicio 3 - TIR'!$D$5</f>
        <v>22170.1531443045</v>
      </c>
      <c r="AX130" s="25">
        <f ca="1">AS130*'Ejercicio 3 - TIR'!$D$5</f>
        <v>28533.5646860465</v>
      </c>
      <c r="AY130" s="25">
        <f ca="1">AT130*'Ejercicio 3 - TIR'!$D$5</f>
        <v>35009.4725075162</v>
      </c>
      <c r="AZ130" s="25">
        <f ca="1" t="shared" ref="AZ130:BD130" si="976">AJ130-AU130-AE130</f>
        <v>25663.0376041691</v>
      </c>
      <c r="BA130" s="25">
        <f ca="1" t="shared" si="976"/>
        <v>22886.3972860598</v>
      </c>
      <c r="BB130" s="25">
        <f ca="1" t="shared" si="976"/>
        <v>32258.9301197663</v>
      </c>
      <c r="BC130" s="25">
        <f ca="1" t="shared" si="976"/>
        <v>37261.8141310402</v>
      </c>
      <c r="BD130" s="25">
        <f ca="1" t="shared" si="976"/>
        <v>41879.2719650814</v>
      </c>
      <c r="BE130" s="25">
        <f ca="1" t="shared" ref="BE130:BI130" si="977">AZ130/Z130</f>
        <v>22174.6880188343</v>
      </c>
      <c r="BF130" s="25">
        <f ca="1" t="shared" si="977"/>
        <v>17177.0433507125</v>
      </c>
      <c r="BG130" s="25">
        <f ca="1" t="shared" si="977"/>
        <v>20878.3493000497</v>
      </c>
      <c r="BH130" s="25">
        <f ca="1" t="shared" si="977"/>
        <v>19924.8377724614</v>
      </c>
      <c r="BI130" s="25">
        <f ca="1" t="shared" si="977"/>
        <v>18097.4278383219</v>
      </c>
      <c r="BJ130" s="25">
        <f ca="1" t="shared" ref="BJ130:BJ193" si="978">E130*AD130</f>
        <v>71261.6509218558</v>
      </c>
      <c r="BK130" s="25">
        <f ca="1" t="shared" ref="BK130:BK193" si="979">0.2*C130*AD130</f>
        <v>38312.9939643188</v>
      </c>
      <c r="BL130" s="25">
        <f ca="1" t="shared" ref="BL130:BL193" si="980">BJ130+BK130</f>
        <v>109574.644886175</v>
      </c>
      <c r="BM130" s="25">
        <f ca="1">BK130*'Ejercicio 3 - TIR'!$D$5</f>
        <v>19156.4969821594</v>
      </c>
      <c r="BN130" s="25">
        <f ca="1" t="shared" ref="BN130:BN193" si="981">BL130-BM130</f>
        <v>90418.1479040152</v>
      </c>
      <c r="BO130" s="25">
        <f ca="1" t="shared" ref="BO130:BO193" si="982">BN130/AD130</f>
        <v>39072.6922935049</v>
      </c>
      <c r="BP130" s="25">
        <f ca="1" t="shared" ref="BP130:BP193" si="983">-(C130+E130)</f>
        <v>-113576.133960984</v>
      </c>
      <c r="BQ130" s="25">
        <f ca="1" t="shared" ref="BQ130:BT130" si="984">BE130</f>
        <v>22174.6880188343</v>
      </c>
      <c r="BR130" s="25">
        <f ca="1" t="shared" si="984"/>
        <v>17177.0433507125</v>
      </c>
      <c r="BS130" s="25">
        <f ca="1" t="shared" si="984"/>
        <v>20878.3493000497</v>
      </c>
      <c r="BT130" s="25">
        <f ca="1" t="shared" si="984"/>
        <v>19924.8377724614</v>
      </c>
      <c r="BU130" s="25">
        <f ca="1" t="shared" ref="BU130:BU193" si="985">BI130+BO130</f>
        <v>57170.1201318268</v>
      </c>
      <c r="BV130" s="27">
        <f ca="1" t="shared" ref="BV130:BV193" si="986">IFERROR(IRR(BP130:BU130,0.1),NA())*100</f>
        <v>5.63139890335234</v>
      </c>
    </row>
    <row r="131" ht="15" customHeight="1" spans="1:74">
      <c r="A131" s="23">
        <v>130</v>
      </c>
      <c r="B131" s="24">
        <f ca="1" t="shared" ref="B131:F131" si="987">RAND()</f>
        <v>0.930189683761696</v>
      </c>
      <c r="C131" s="25">
        <f ca="1">IF(B131&lt;=('Ejercicio 3 - TIR'!$D$13-'Ejercicio 3 - TIR'!$C$13)/('Ejercicio 3 - TIR'!$E$13-'Ejercicio 3 - TIR'!$C$13),'Ejercicio 3 - TIR'!$C$13+SQRT(('Ejercicio 3 - TIR'!$E$13-'Ejercicio 3 - TIR'!$C$13)*('Ejercicio 3 - TIR'!$D$13-'Ejercicio 3 - TIR'!$C$13)*B131),'Ejercicio 3 - TIR'!$E$13-SQRT(('Ejercicio 3 - TIR'!$E$13-'Ejercicio 3 - TIR'!$C$13)*('Ejercicio 3 - TIR'!$E$13-'Ejercicio 3 - TIR'!$D$13)*(1-B131)))</f>
        <v>90847.2747508753</v>
      </c>
      <c r="D131" s="24">
        <f ca="1" t="shared" si="987"/>
        <v>0.386940504664176</v>
      </c>
      <c r="E131" s="25">
        <f ca="1">IF(D131&lt;=('Ejercicio 3 - TIR'!$D$14-'Ejercicio 3 - TIR'!$C$14)/('Ejercicio 3 - TIR'!$E$14-'Ejercicio 3 - TIR'!$C$14),'Ejercicio 3 - TIR'!$C$14+SQRT(('Ejercicio 3 - TIR'!$E$14-'Ejercicio 3 - TIR'!$C$14)*('Ejercicio 3 - TIR'!$D$14-'Ejercicio 3 - TIR'!$C$14)*D131),'Ejercicio 3 - TIR'!$E$14-SQRT(('Ejercicio 3 - TIR'!$E$14-'Ejercicio 3 - TIR'!$C$14)*('Ejercicio 3 - TIR'!$E$14-'Ejercicio 3 - TIR'!$D$14)*(1-D131)))</f>
        <v>30410.478411288</v>
      </c>
      <c r="F131" s="24">
        <f ca="1" t="shared" si="987"/>
        <v>0.945671170765726</v>
      </c>
      <c r="G131" s="25">
        <f ca="1">IF(F131&lt;=('Ejercicio 3 - TIR'!$D$18-'Ejercicio 3 - TIR'!$C$18)/('Ejercicio 3 - TIR'!$E$18-'Ejercicio 3 - TIR'!$C$18),'Ejercicio 3 - TIR'!$C$18+SQRT(('Ejercicio 3 - TIR'!$E$18-'Ejercicio 3 - TIR'!$C$18)*('Ejercicio 3 - TIR'!$D$18-'Ejercicio 3 - TIR'!$C$18)*F131),'Ejercicio 3 - TIR'!$E$18-SQRT(('Ejercicio 3 - TIR'!$E$18-'Ejercicio 3 - TIR'!$C$18)*('Ejercicio 3 - TIR'!$E$18-'Ejercicio 3 - TIR'!$D$18)*(1-F131)))</f>
        <v>42981.4207489993</v>
      </c>
      <c r="H131" s="24">
        <f ca="1" t="shared" ref="H131:L131" si="988">RAND()</f>
        <v>0.238226368782913</v>
      </c>
      <c r="I131" s="25">
        <f ca="1">IF(H131&lt;=('Ejercicio 3 - TIR'!$D$18-'Ejercicio 3 - TIR'!$C$18)/('Ejercicio 3 - TIR'!$E$18-'Ejercicio 3 - TIR'!$C$18),'Ejercicio 3 - TIR'!$C$18+SQRT(('Ejercicio 3 - TIR'!$E$18-'Ejercicio 3 - TIR'!$C$18)*('Ejercicio 3 - TIR'!$D$18-'Ejercicio 3 - TIR'!$C$18)*H131),'Ejercicio 3 - TIR'!$E$18-SQRT(('Ejercicio 3 - TIR'!$E$18-'Ejercicio 3 - TIR'!$C$18)*('Ejercicio 3 - TIR'!$E$18-'Ejercicio 3 - TIR'!$D$18)*(1-H131)))</f>
        <v>35977.7884972151</v>
      </c>
      <c r="J131" s="24">
        <f ca="1" t="shared" si="988"/>
        <v>0.512287322000106</v>
      </c>
      <c r="K131" s="25">
        <f ca="1">IF(J131&lt;=('Ejercicio 3 - TIR'!$D$18-'Ejercicio 3 - TIR'!$C$18)/('Ejercicio 3 - TIR'!$E$18-'Ejercicio 3 - TIR'!$C$18),'Ejercicio 3 - TIR'!$C$18+SQRT(('Ejercicio 3 - TIR'!$E$18-'Ejercicio 3 - TIR'!$C$18)*('Ejercicio 3 - TIR'!$D$18-'Ejercicio 3 - TIR'!$C$18)*J131),'Ejercicio 3 - TIR'!$E$18-SQRT(('Ejercicio 3 - TIR'!$E$18-'Ejercicio 3 - TIR'!$C$18)*('Ejercicio 3 - TIR'!$E$18-'Ejercicio 3 - TIR'!$D$18)*(1-J131)))</f>
        <v>38766.0195242776</v>
      </c>
      <c r="L131" s="24">
        <f ca="1" t="shared" si="988"/>
        <v>0.560864247890164</v>
      </c>
      <c r="M131" s="25">
        <f ca="1">IF(L131&lt;=('Ejercicio 3 - TIR'!$D$18-'Ejercicio 3 - TIR'!$C$18)/('Ejercicio 3 - TIR'!$E$18-'Ejercicio 3 - TIR'!$C$18),'Ejercicio 3 - TIR'!$C$18+SQRT(('Ejercicio 3 - TIR'!$E$18-'Ejercicio 3 - TIR'!$C$18)*('Ejercicio 3 - TIR'!$D$18-'Ejercicio 3 - TIR'!$C$18)*L131),'Ejercicio 3 - TIR'!$E$18-SQRT(('Ejercicio 3 - TIR'!$E$18-'Ejercicio 3 - TIR'!$C$18)*('Ejercicio 3 - TIR'!$E$18-'Ejercicio 3 - TIR'!$D$18)*(1-L131)))</f>
        <v>39172.2209515212</v>
      </c>
      <c r="N131" s="24">
        <f ca="1" t="shared" ref="N131:R131" si="989">RAND()</f>
        <v>0.757452427318187</v>
      </c>
      <c r="O131" s="25">
        <f ca="1">IF(N131&lt;=('Ejercicio 3 - TIR'!$D$18-'Ejercicio 3 - TIR'!$C$18)/('Ejercicio 3 - TIR'!$E$18-'Ejercicio 3 - TIR'!$C$18),'Ejercicio 3 - TIR'!$C$18+SQRT(('Ejercicio 3 - TIR'!$E$18-'Ejercicio 3 - TIR'!$C$18)*('Ejercicio 3 - TIR'!$D$18-'Ejercicio 3 - TIR'!$C$18)*N131),'Ejercicio 3 - TIR'!$E$18-SQRT(('Ejercicio 3 - TIR'!$E$18-'Ejercicio 3 - TIR'!$C$18)*('Ejercicio 3 - TIR'!$E$18-'Ejercicio 3 - TIR'!$D$18)*(1-N131)))</f>
        <v>40734.9011792063</v>
      </c>
      <c r="P131" s="24">
        <f ca="1" t="shared" si="989"/>
        <v>0.778813632242809</v>
      </c>
      <c r="Q131" s="26">
        <f ca="1">IF(P131&lt;=('Ejercicio 3 - TIR'!$D$22-'Ejercicio 3 - TIR'!$C$22)/('Ejercicio 3 - TIR'!$E$22-'Ejercicio 3 - TIR'!$C$22),'Ejercicio 3 - TIR'!$C$22+SQRT(('Ejercicio 3 - TIR'!$E$22-'Ejercicio 3 - TIR'!$C$22)*('Ejercicio 3 - TIR'!$D$22-'Ejercicio 3 - TIR'!$C$22)*P131),'Ejercicio 3 - TIR'!$E$22-SQRT(('Ejercicio 3 - TIR'!$E$22-'Ejercicio 3 - TIR'!$C$22)*('Ejercicio 3 - TIR'!$E$22-'Ejercicio 3 - TIR'!$D$22)*(1-P131)))</f>
        <v>0.160046667898245</v>
      </c>
      <c r="R131" s="24">
        <f ca="1" t="shared" si="989"/>
        <v>0.307899212617559</v>
      </c>
      <c r="S131" s="26">
        <f ca="1">IF(R131&lt;=('Ejercicio 3 - TIR'!$D$23-'Ejercicio 3 - TIR'!$C$23)/('Ejercicio 3 - TIR'!$E$23-'Ejercicio 3 - TIR'!$C$23),'Ejercicio 3 - TIR'!$C$23+SQRT(('Ejercicio 3 - TIR'!$E$23-'Ejercicio 3 - TIR'!$C$23)*('Ejercicio 3 - TIR'!$D$23-'Ejercicio 3 - TIR'!$C$23)*R131),'Ejercicio 3 - TIR'!$E$23-SQRT(('Ejercicio 3 - TIR'!$E$23-'Ejercicio 3 - TIR'!$C$23)*('Ejercicio 3 - TIR'!$E$23-'Ejercicio 3 - TIR'!$D$23)*(1-R131)))</f>
        <v>0.143541847478726</v>
      </c>
      <c r="T131" s="24">
        <f ca="1" t="shared" ref="T131:X131" si="990">RAND()</f>
        <v>0.621853341378497</v>
      </c>
      <c r="U131" s="26">
        <f ca="1">IF(T131&lt;=('Ejercicio 3 - TIR'!$D$24-'Ejercicio 3 - TIR'!$C$24)/('Ejercicio 3 - TIR'!$E$24-'Ejercicio 3 - TIR'!$C$24),'Ejercicio 3 - TIR'!$C$24+SQRT(('Ejercicio 3 - TIR'!$E$24-'Ejercicio 3 - TIR'!$C$24)*('Ejercicio 3 - TIR'!$D$24-'Ejercicio 3 - TIR'!$C$24)*T131),'Ejercicio 3 - TIR'!$E$24-SQRT(('Ejercicio 3 - TIR'!$E$24-'Ejercicio 3 - TIR'!$C$24)*('Ejercicio 3 - TIR'!$E$24-'Ejercicio 3 - TIR'!$D$24)*(1-T131)))</f>
        <v>0.187460629321694</v>
      </c>
      <c r="V131" s="24">
        <f ca="1" t="shared" si="990"/>
        <v>0.439907688939313</v>
      </c>
      <c r="W131" s="26">
        <f ca="1">IF(V131&lt;=('Ejercicio 3 - TIR'!$D$25-'Ejercicio 3 - TIR'!$C$25)/('Ejercicio 3 - TIR'!$E$25-'Ejercicio 3 - TIR'!$C$25),'Ejercicio 3 - TIR'!$C$25+SQRT(('Ejercicio 3 - TIR'!$E$25-'Ejercicio 3 - TIR'!$C$25)*('Ejercicio 3 - TIR'!$D$25-'Ejercicio 3 - TIR'!$C$25)*V131),'Ejercicio 3 - TIR'!$E$25-SQRT(('Ejercicio 3 - TIR'!$E$25-'Ejercicio 3 - TIR'!$C$25)*('Ejercicio 3 - TIR'!$E$25-'Ejercicio 3 - TIR'!$D$25)*(1-V131)))</f>
        <v>0.205724463992941</v>
      </c>
      <c r="X131" s="24">
        <f ca="1" t="shared" si="990"/>
        <v>0.315899042661166</v>
      </c>
      <c r="Y131" s="26">
        <f ca="1">IF(X131&lt;=('Ejercicio 3 - TIR'!$D$26-'Ejercicio 3 - TIR'!$C$26)/('Ejercicio 3 - TIR'!$E$26-'Ejercicio 3 - TIR'!$C$26),'Ejercicio 3 - TIR'!$C$26+SQRT(('Ejercicio 3 - TIR'!$E$26-'Ejercicio 3 - TIR'!$C$26)*('Ejercicio 3 - TIR'!$D$26-'Ejercicio 3 - TIR'!$C$26)*X131),'Ejercicio 3 - TIR'!$E$26-SQRT(('Ejercicio 3 - TIR'!$E$26-'Ejercicio 3 - TIR'!$C$26)*('Ejercicio 3 - TIR'!$E$26-'Ejercicio 3 - TIR'!$D$26)*(1-X131)))</f>
        <v>0.219204921078222</v>
      </c>
      <c r="Z131" s="24">
        <f ca="1" t="shared" si="956"/>
        <v>1.16004666789824</v>
      </c>
      <c r="AA131" s="24">
        <f ca="1" t="shared" si="957"/>
        <v>1.3265619097699</v>
      </c>
      <c r="AB131" s="24">
        <f ca="1" t="shared" si="958"/>
        <v>1.57524004020955</v>
      </c>
      <c r="AC131" s="24">
        <f ca="1" t="shared" si="959"/>
        <v>1.89930545314188</v>
      </c>
      <c r="AD131" s="24">
        <f ca="1" t="shared" si="960"/>
        <v>2.31564255510128</v>
      </c>
      <c r="AE131" s="23">
        <f ca="1" t="shared" si="961"/>
        <v>4867.09573891814</v>
      </c>
      <c r="AF131" s="23">
        <f ca="1" t="shared" si="962"/>
        <v>5565.72765313829</v>
      </c>
      <c r="AG131" s="23">
        <f ca="1" t="shared" si="963"/>
        <v>6609.08246162875</v>
      </c>
      <c r="AH131" s="23">
        <f ca="1" t="shared" si="964"/>
        <v>7968.73240853247</v>
      </c>
      <c r="AI131" s="23">
        <f ca="1" t="shared" si="965"/>
        <v>9715.51776723829</v>
      </c>
      <c r="AJ131" s="25">
        <f ca="1" t="shared" si="966"/>
        <v>49860.4539214091</v>
      </c>
      <c r="AK131" s="25">
        <f ca="1" t="shared" si="967"/>
        <v>47726.7638181631</v>
      </c>
      <c r="AL131" s="25">
        <f ca="1" t="shared" si="968"/>
        <v>61065.7861541873</v>
      </c>
      <c r="AM131" s="25">
        <f ca="1" t="shared" si="969"/>
        <v>74400.0128649029</v>
      </c>
      <c r="AN131" s="25">
        <f ca="1" t="shared" si="970"/>
        <v>94327.4706484155</v>
      </c>
      <c r="AO131" s="25">
        <f ca="1">C131/'Ejercicio 3 - TIR'!$D$7</f>
        <v>18169.4549501751</v>
      </c>
      <c r="AP131" s="25">
        <f ca="1" t="shared" si="971"/>
        <v>31690.9989712341</v>
      </c>
      <c r="AQ131" s="25">
        <f ca="1" t="shared" si="972"/>
        <v>29557.3088679881</v>
      </c>
      <c r="AR131" s="25">
        <f ca="1" t="shared" si="973"/>
        <v>42896.3312040123</v>
      </c>
      <c r="AS131" s="25">
        <f ca="1" t="shared" si="974"/>
        <v>56230.5579147278</v>
      </c>
      <c r="AT131" s="25">
        <f ca="1" t="shared" si="975"/>
        <v>76158.0156982404</v>
      </c>
      <c r="AU131" s="25">
        <f ca="1">AP131*'Ejercicio 3 - TIR'!$D$5</f>
        <v>15845.499485617</v>
      </c>
      <c r="AV131" s="25">
        <f ca="1">AQ131*'Ejercicio 3 - TIR'!$D$5</f>
        <v>14778.654433994</v>
      </c>
      <c r="AW131" s="25">
        <f ca="1">AR131*'Ejercicio 3 - TIR'!$D$5</f>
        <v>21448.1656020061</v>
      </c>
      <c r="AX131" s="25">
        <f ca="1">AS131*'Ejercicio 3 - TIR'!$D$5</f>
        <v>28115.2789573639</v>
      </c>
      <c r="AY131" s="25">
        <f ca="1">AT131*'Ejercicio 3 - TIR'!$D$5</f>
        <v>38079.0078491202</v>
      </c>
      <c r="AZ131" s="25">
        <f ca="1" t="shared" ref="AZ131:BD131" si="991">AJ131-AU131-AE131</f>
        <v>29147.8586968739</v>
      </c>
      <c r="BA131" s="25">
        <f ca="1" t="shared" si="991"/>
        <v>27382.3817310308</v>
      </c>
      <c r="BB131" s="25">
        <f ca="1" t="shared" si="991"/>
        <v>33008.5380905524</v>
      </c>
      <c r="BC131" s="25">
        <f ca="1" t="shared" si="991"/>
        <v>38316.0014990065</v>
      </c>
      <c r="BD131" s="25">
        <f ca="1" t="shared" si="991"/>
        <v>46532.945032057</v>
      </c>
      <c r="BE131" s="25">
        <f ca="1" t="shared" ref="BE131:BI131" si="992">AZ131/Z131</f>
        <v>25126.4535328424</v>
      </c>
      <c r="BF131" s="25">
        <f ca="1" t="shared" si="992"/>
        <v>20641.6161427253</v>
      </c>
      <c r="BG131" s="25">
        <f ca="1" t="shared" si="992"/>
        <v>20954.6083441108</v>
      </c>
      <c r="BH131" s="25">
        <f ca="1" t="shared" si="992"/>
        <v>20173.6910909318</v>
      </c>
      <c r="BI131" s="25">
        <f ca="1" t="shared" si="992"/>
        <v>20095.0465906521</v>
      </c>
      <c r="BJ131" s="25">
        <f ca="1" t="shared" si="978"/>
        <v>70419.7979301673</v>
      </c>
      <c r="BK131" s="25">
        <f ca="1" t="shared" si="979"/>
        <v>42073.963085621</v>
      </c>
      <c r="BL131" s="25">
        <f ca="1" t="shared" si="980"/>
        <v>112493.761015788</v>
      </c>
      <c r="BM131" s="25">
        <f ca="1">BK131*'Ejercicio 3 - TIR'!$D$5</f>
        <v>21036.9815428105</v>
      </c>
      <c r="BN131" s="25">
        <f ca="1" t="shared" si="981"/>
        <v>91456.7794729778</v>
      </c>
      <c r="BO131" s="25">
        <f ca="1" t="shared" si="982"/>
        <v>39495.2058863755</v>
      </c>
      <c r="BP131" s="25">
        <f ca="1" t="shared" si="983"/>
        <v>-121257.753162163</v>
      </c>
      <c r="BQ131" s="25">
        <f ca="1" t="shared" ref="BQ131:BT131" si="993">BE131</f>
        <v>25126.4535328424</v>
      </c>
      <c r="BR131" s="25">
        <f ca="1" t="shared" si="993"/>
        <v>20641.6161427253</v>
      </c>
      <c r="BS131" s="25">
        <f ca="1" t="shared" si="993"/>
        <v>20954.6083441108</v>
      </c>
      <c r="BT131" s="25">
        <f ca="1" t="shared" si="993"/>
        <v>20173.6910909318</v>
      </c>
      <c r="BU131" s="25">
        <f ca="1" t="shared" si="985"/>
        <v>59590.2524770276</v>
      </c>
      <c r="BV131" s="27">
        <f ca="1" t="shared" si="986"/>
        <v>5.71561042906039</v>
      </c>
    </row>
    <row r="132" ht="15" customHeight="1" spans="1:74">
      <c r="A132" s="23">
        <v>131</v>
      </c>
      <c r="B132" s="24">
        <f ca="1" t="shared" ref="B132:F132" si="994">RAND()</f>
        <v>0.95062720575068</v>
      </c>
      <c r="C132" s="25">
        <f ca="1">IF(B132&lt;=('Ejercicio 3 - TIR'!$D$13-'Ejercicio 3 - TIR'!$C$13)/('Ejercicio 3 - TIR'!$E$13-'Ejercicio 3 - TIR'!$C$13),'Ejercicio 3 - TIR'!$C$13+SQRT(('Ejercicio 3 - TIR'!$E$13-'Ejercicio 3 - TIR'!$C$13)*('Ejercicio 3 - TIR'!$D$13-'Ejercicio 3 - TIR'!$C$13)*B132),'Ejercicio 3 - TIR'!$E$13-SQRT(('Ejercicio 3 - TIR'!$E$13-'Ejercicio 3 - TIR'!$C$13)*('Ejercicio 3 - TIR'!$E$13-'Ejercicio 3 - TIR'!$D$13)*(1-B132)))</f>
        <v>92302.769777434</v>
      </c>
      <c r="D132" s="24">
        <f ca="1" t="shared" si="994"/>
        <v>0.982083456919542</v>
      </c>
      <c r="E132" s="25">
        <f ca="1">IF(D132&lt;=('Ejercicio 3 - TIR'!$D$14-'Ejercicio 3 - TIR'!$C$14)/('Ejercicio 3 - TIR'!$E$14-'Ejercicio 3 - TIR'!$C$14),'Ejercicio 3 - TIR'!$C$14+SQRT(('Ejercicio 3 - TIR'!$E$14-'Ejercicio 3 - TIR'!$C$14)*('Ejercicio 3 - TIR'!$D$14-'Ejercicio 3 - TIR'!$C$14)*D132),'Ejercicio 3 - TIR'!$E$14-SQRT(('Ejercicio 3 - TIR'!$E$14-'Ejercicio 3 - TIR'!$C$14)*('Ejercicio 3 - TIR'!$E$14-'Ejercicio 3 - TIR'!$D$14)*(1-D132)))</f>
        <v>38360.6460229503</v>
      </c>
      <c r="F132" s="24">
        <f ca="1" t="shared" si="994"/>
        <v>0.679118398508385</v>
      </c>
      <c r="G132" s="25">
        <f ca="1">IF(F132&lt;=('Ejercicio 3 - TIR'!$D$18-'Ejercicio 3 - TIR'!$C$18)/('Ejercicio 3 - TIR'!$E$18-'Ejercicio 3 - TIR'!$C$18),'Ejercicio 3 - TIR'!$C$18+SQRT(('Ejercicio 3 - TIR'!$E$18-'Ejercicio 3 - TIR'!$C$18)*('Ejercicio 3 - TIR'!$D$18-'Ejercicio 3 - TIR'!$C$18)*F132),'Ejercicio 3 - TIR'!$E$18-SQRT(('Ejercicio 3 - TIR'!$E$18-'Ejercicio 3 - TIR'!$C$18)*('Ejercicio 3 - TIR'!$E$18-'Ejercicio 3 - TIR'!$D$18)*(1-F132)))</f>
        <v>40094.2768003208</v>
      </c>
      <c r="H132" s="24">
        <f ca="1" t="shared" ref="H132:L132" si="995">RAND()</f>
        <v>0.192794774913269</v>
      </c>
      <c r="I132" s="25">
        <f ca="1">IF(H132&lt;=('Ejercicio 3 - TIR'!$D$18-'Ejercicio 3 - TIR'!$C$18)/('Ejercicio 3 - TIR'!$E$18-'Ejercicio 3 - TIR'!$C$18),'Ejercicio 3 - TIR'!$C$18+SQRT(('Ejercicio 3 - TIR'!$E$18-'Ejercicio 3 - TIR'!$C$18)*('Ejercicio 3 - TIR'!$D$18-'Ejercicio 3 - TIR'!$C$18)*H132),'Ejercicio 3 - TIR'!$E$18-SQRT(('Ejercicio 3 - TIR'!$E$18-'Ejercicio 3 - TIR'!$C$18)*('Ejercicio 3 - TIR'!$E$18-'Ejercicio 3 - TIR'!$D$18)*(1-H132)))</f>
        <v>35377.6589922559</v>
      </c>
      <c r="J132" s="24">
        <f ca="1" t="shared" si="995"/>
        <v>0.387747824589739</v>
      </c>
      <c r="K132" s="25">
        <f ca="1">IF(J132&lt;=('Ejercicio 3 - TIR'!$D$18-'Ejercicio 3 - TIR'!$C$18)/('Ejercicio 3 - TIR'!$E$18-'Ejercicio 3 - TIR'!$C$18),'Ejercicio 3 - TIR'!$C$18+SQRT(('Ejercicio 3 - TIR'!$E$18-'Ejercicio 3 - TIR'!$C$18)*('Ejercicio 3 - TIR'!$D$18-'Ejercicio 3 - TIR'!$C$18)*J132),'Ejercicio 3 - TIR'!$E$18-SQRT(('Ejercicio 3 - TIR'!$E$18-'Ejercicio 3 - TIR'!$C$18)*('Ejercicio 3 - TIR'!$E$18-'Ejercicio 3 - TIR'!$D$18)*(1-J132)))</f>
        <v>37626.4128978479</v>
      </c>
      <c r="L132" s="24">
        <f ca="1" t="shared" si="995"/>
        <v>0.238663899197036</v>
      </c>
      <c r="M132" s="25">
        <f ca="1">IF(L132&lt;=('Ejercicio 3 - TIR'!$D$18-'Ejercicio 3 - TIR'!$C$18)/('Ejercicio 3 - TIR'!$E$18-'Ejercicio 3 - TIR'!$C$18),'Ejercicio 3 - TIR'!$C$18+SQRT(('Ejercicio 3 - TIR'!$E$18-'Ejercicio 3 - TIR'!$C$18)*('Ejercicio 3 - TIR'!$D$18-'Ejercicio 3 - TIR'!$C$18)*L132),'Ejercicio 3 - TIR'!$E$18-SQRT(('Ejercicio 3 - TIR'!$E$18-'Ejercicio 3 - TIR'!$C$18)*('Ejercicio 3 - TIR'!$E$18-'Ejercicio 3 - TIR'!$D$18)*(1-L132)))</f>
        <v>35983.2754306948</v>
      </c>
      <c r="N132" s="24">
        <f ca="1" t="shared" ref="N132:R132" si="996">RAND()</f>
        <v>0.9877101671746</v>
      </c>
      <c r="O132" s="25">
        <f ca="1">IF(N132&lt;=('Ejercicio 3 - TIR'!$D$18-'Ejercicio 3 - TIR'!$C$18)/('Ejercicio 3 - TIR'!$E$18-'Ejercicio 3 - TIR'!$C$18),'Ejercicio 3 - TIR'!$C$18+SQRT(('Ejercicio 3 - TIR'!$E$18-'Ejercicio 3 - TIR'!$C$18)*('Ejercicio 3 - TIR'!$D$18-'Ejercicio 3 - TIR'!$C$18)*N132),'Ejercicio 3 - TIR'!$E$18-SQRT(('Ejercicio 3 - TIR'!$E$18-'Ejercicio 3 - TIR'!$C$18)*('Ejercicio 3 - TIR'!$E$18-'Ejercicio 3 - TIR'!$D$18)*(1-N132)))</f>
        <v>44039.9284079273</v>
      </c>
      <c r="P132" s="24">
        <f ca="1" t="shared" si="996"/>
        <v>0.8025808448211</v>
      </c>
      <c r="Q132" s="26">
        <f ca="1">IF(P132&lt;=('Ejercicio 3 - TIR'!$D$22-'Ejercicio 3 - TIR'!$C$22)/('Ejercicio 3 - TIR'!$E$22-'Ejercicio 3 - TIR'!$C$22),'Ejercicio 3 - TIR'!$C$22+SQRT(('Ejercicio 3 - TIR'!$E$22-'Ejercicio 3 - TIR'!$C$22)*('Ejercicio 3 - TIR'!$D$22-'Ejercicio 3 - TIR'!$C$22)*P132),'Ejercicio 3 - TIR'!$E$22-SQRT(('Ejercicio 3 - TIR'!$E$22-'Ejercicio 3 - TIR'!$C$22)*('Ejercicio 3 - TIR'!$E$22-'Ejercicio 3 - TIR'!$D$22)*(1-P132)))</f>
        <v>0.161149151761207</v>
      </c>
      <c r="R132" s="24">
        <f ca="1" t="shared" si="996"/>
        <v>0.55937857470825</v>
      </c>
      <c r="S132" s="26">
        <f ca="1">IF(R132&lt;=('Ejercicio 3 - TIR'!$D$23-'Ejercicio 3 - TIR'!$C$23)/('Ejercicio 3 - TIR'!$E$23-'Ejercicio 3 - TIR'!$C$23),'Ejercicio 3 - TIR'!$C$23+SQRT(('Ejercicio 3 - TIR'!$E$23-'Ejercicio 3 - TIR'!$C$23)*('Ejercicio 3 - TIR'!$D$23-'Ejercicio 3 - TIR'!$C$23)*R132),'Ejercicio 3 - TIR'!$E$23-SQRT(('Ejercicio 3 - TIR'!$E$23-'Ejercicio 3 - TIR'!$C$23)*('Ejercicio 3 - TIR'!$E$23-'Ejercicio 3 - TIR'!$D$23)*(1-R132)))</f>
        <v>0.151837639205401</v>
      </c>
      <c r="T132" s="24">
        <f ca="1" t="shared" ref="T132:X132" si="997">RAND()</f>
        <v>0.104448966284569</v>
      </c>
      <c r="U132" s="26">
        <f ca="1">IF(T132&lt;=('Ejercicio 3 - TIR'!$D$24-'Ejercicio 3 - TIR'!$C$24)/('Ejercicio 3 - TIR'!$E$24-'Ejercicio 3 - TIR'!$C$24),'Ejercicio 3 - TIR'!$C$24+SQRT(('Ejercicio 3 - TIR'!$E$24-'Ejercicio 3 - TIR'!$C$24)*('Ejercicio 3 - TIR'!$D$24-'Ejercicio 3 - TIR'!$C$24)*T132),'Ejercicio 3 - TIR'!$E$24-SQRT(('Ejercicio 3 - TIR'!$E$24-'Ejercicio 3 - TIR'!$C$24)*('Ejercicio 3 - TIR'!$E$24-'Ejercicio 3 - TIR'!$D$24)*(1-T132)))</f>
        <v>0.164810227182511</v>
      </c>
      <c r="V132" s="24">
        <f ca="1" t="shared" si="997"/>
        <v>0.919061784545193</v>
      </c>
      <c r="W132" s="26">
        <f ca="1">IF(V132&lt;=('Ejercicio 3 - TIR'!$D$25-'Ejercicio 3 - TIR'!$C$25)/('Ejercicio 3 - TIR'!$E$25-'Ejercicio 3 - TIR'!$C$25),'Ejercicio 3 - TIR'!$C$25+SQRT(('Ejercicio 3 - TIR'!$E$25-'Ejercicio 3 - TIR'!$C$25)*('Ejercicio 3 - TIR'!$D$25-'Ejercicio 3 - TIR'!$C$25)*V132),'Ejercicio 3 - TIR'!$E$25-SQRT(('Ejercicio 3 - TIR'!$E$25-'Ejercicio 3 - TIR'!$C$25)*('Ejercicio 3 - TIR'!$E$25-'Ejercicio 3 - TIR'!$D$25)*(1-V132)))</f>
        <v>0.233168964556753</v>
      </c>
      <c r="X132" s="24">
        <f ca="1" t="shared" si="997"/>
        <v>0.919606317413082</v>
      </c>
      <c r="Y132" s="26">
        <f ca="1">IF(X132&lt;=('Ejercicio 3 - TIR'!$D$26-'Ejercicio 3 - TIR'!$C$26)/('Ejercicio 3 - TIR'!$E$26-'Ejercicio 3 - TIR'!$C$26),'Ejercicio 3 - TIR'!$C$26+SQRT(('Ejercicio 3 - TIR'!$E$26-'Ejercicio 3 - TIR'!$C$26)*('Ejercicio 3 - TIR'!$D$26-'Ejercicio 3 - TIR'!$C$26)*X132),'Ejercicio 3 - TIR'!$E$26-SQRT(('Ejercicio 3 - TIR'!$E$26-'Ejercicio 3 - TIR'!$C$26)*('Ejercicio 3 - TIR'!$E$26-'Ejercicio 3 - TIR'!$D$26)*(1-X132)))</f>
        <v>0.259164312203113</v>
      </c>
      <c r="Z132" s="24">
        <f ca="1" t="shared" si="956"/>
        <v>1.16114915176121</v>
      </c>
      <c r="AA132" s="24">
        <f ca="1" t="shared" si="957"/>
        <v>1.33745529772998</v>
      </c>
      <c r="AB132" s="24">
        <f ca="1" t="shared" si="958"/>
        <v>1.55788160919531</v>
      </c>
      <c r="AC132" s="24">
        <f ca="1" t="shared" si="959"/>
        <v>1.92113125091339</v>
      </c>
      <c r="AD132" s="24">
        <f ca="1" t="shared" si="960"/>
        <v>2.41901991020827</v>
      </c>
      <c r="AE132" s="23">
        <f ca="1" t="shared" si="961"/>
        <v>6181.78556761034</v>
      </c>
      <c r="AF132" s="23">
        <f ca="1" t="shared" si="962"/>
        <v>7120.41329427032</v>
      </c>
      <c r="AG132" s="23">
        <f ca="1" t="shared" si="963"/>
        <v>8293.93022693238</v>
      </c>
      <c r="AH132" s="23">
        <f ca="1" t="shared" si="964"/>
        <v>10227.8173500522</v>
      </c>
      <c r="AI132" s="23">
        <f ca="1" t="shared" si="965"/>
        <v>12878.5025989175</v>
      </c>
      <c r="AJ132" s="25">
        <f ca="1" t="shared" si="966"/>
        <v>46555.4354971715</v>
      </c>
      <c r="AK132" s="25">
        <f ca="1" t="shared" si="967"/>
        <v>47316.0374404774</v>
      </c>
      <c r="AL132" s="25">
        <f ca="1" t="shared" si="968"/>
        <v>58617.4966735466</v>
      </c>
      <c r="AM132" s="25">
        <f ca="1" t="shared" si="969"/>
        <v>69128.5949401318</v>
      </c>
      <c r="AN132" s="25">
        <f ca="1" t="shared" si="970"/>
        <v>106533.463662923</v>
      </c>
      <c r="AO132" s="25">
        <f ca="1">C132/'Ejercicio 3 - TIR'!$D$7</f>
        <v>18460.5539554868</v>
      </c>
      <c r="AP132" s="25">
        <f ca="1" t="shared" si="971"/>
        <v>28094.8815416847</v>
      </c>
      <c r="AQ132" s="25">
        <f ca="1" t="shared" si="972"/>
        <v>28855.4834849906</v>
      </c>
      <c r="AR132" s="25">
        <f ca="1" t="shared" si="973"/>
        <v>40156.9427180598</v>
      </c>
      <c r="AS132" s="25">
        <f ca="1" t="shared" si="974"/>
        <v>50668.040984645</v>
      </c>
      <c r="AT132" s="25">
        <f ca="1" t="shared" si="975"/>
        <v>88072.9097074361</v>
      </c>
      <c r="AU132" s="25">
        <f ca="1">AP132*'Ejercicio 3 - TIR'!$D$5</f>
        <v>14047.4407708423</v>
      </c>
      <c r="AV132" s="25">
        <f ca="1">AQ132*'Ejercicio 3 - TIR'!$D$5</f>
        <v>14427.7417424953</v>
      </c>
      <c r="AW132" s="25">
        <f ca="1">AR132*'Ejercicio 3 - TIR'!$D$5</f>
        <v>20078.4713590299</v>
      </c>
      <c r="AX132" s="25">
        <f ca="1">AS132*'Ejercicio 3 - TIR'!$D$5</f>
        <v>25334.0204923225</v>
      </c>
      <c r="AY132" s="25">
        <f ca="1">AT132*'Ejercicio 3 - TIR'!$D$5</f>
        <v>44036.454853718</v>
      </c>
      <c r="AZ132" s="25">
        <f ca="1" t="shared" ref="AZ132:BD132" si="998">AJ132-AU132-AE132</f>
        <v>26326.2091587188</v>
      </c>
      <c r="BA132" s="25">
        <f ca="1" t="shared" si="998"/>
        <v>25767.8824037118</v>
      </c>
      <c r="BB132" s="25">
        <f ca="1" t="shared" si="998"/>
        <v>30245.0950875843</v>
      </c>
      <c r="BC132" s="25">
        <f ca="1" t="shared" si="998"/>
        <v>33566.7570977571</v>
      </c>
      <c r="BD132" s="25">
        <f ca="1" t="shared" si="998"/>
        <v>49618.5062102873</v>
      </c>
      <c r="BE132" s="25">
        <f ca="1" t="shared" ref="BE132:BI132" si="999">AZ132/Z132</f>
        <v>22672.547380143</v>
      </c>
      <c r="BF132" s="25">
        <f ca="1" t="shared" si="999"/>
        <v>19266.3503949977</v>
      </c>
      <c r="BG132" s="25">
        <f ca="1" t="shared" si="999"/>
        <v>19414.2449009374</v>
      </c>
      <c r="BH132" s="25">
        <f ca="1" t="shared" si="999"/>
        <v>17472.3913745081</v>
      </c>
      <c r="BI132" s="25">
        <f ca="1" t="shared" si="999"/>
        <v>20511.8221643804</v>
      </c>
      <c r="BJ132" s="25">
        <f ca="1" t="shared" si="978"/>
        <v>92795.1664979684</v>
      </c>
      <c r="BK132" s="25">
        <f ca="1" t="shared" si="979"/>
        <v>44656.4475717966</v>
      </c>
      <c r="BL132" s="25">
        <f ca="1" t="shared" si="980"/>
        <v>137451.614069765</v>
      </c>
      <c r="BM132" s="25">
        <f ca="1">BK132*'Ejercicio 3 - TIR'!$D$5</f>
        <v>22328.2237858983</v>
      </c>
      <c r="BN132" s="25">
        <f ca="1" t="shared" si="981"/>
        <v>115123.390283867</v>
      </c>
      <c r="BO132" s="25">
        <f ca="1" t="shared" si="982"/>
        <v>47590.9230006937</v>
      </c>
      <c r="BP132" s="25">
        <f ca="1" t="shared" si="983"/>
        <v>-130663.415800384</v>
      </c>
      <c r="BQ132" s="25">
        <f ca="1" t="shared" ref="BQ132:BT132" si="1000">BE132</f>
        <v>22672.547380143</v>
      </c>
      <c r="BR132" s="25">
        <f ca="1" t="shared" si="1000"/>
        <v>19266.3503949977</v>
      </c>
      <c r="BS132" s="25">
        <f ca="1" t="shared" si="1000"/>
        <v>19414.2449009374</v>
      </c>
      <c r="BT132" s="25">
        <f ca="1" t="shared" si="1000"/>
        <v>17472.3913745081</v>
      </c>
      <c r="BU132" s="25">
        <f ca="1" t="shared" si="985"/>
        <v>68102.745165074</v>
      </c>
      <c r="BV132" s="27">
        <f ca="1" t="shared" si="986"/>
        <v>3.34360422545457</v>
      </c>
    </row>
    <row r="133" ht="15" customHeight="1" spans="1:74">
      <c r="A133" s="23">
        <v>132</v>
      </c>
      <c r="B133" s="24">
        <f ca="1" t="shared" ref="B133:F133" si="1001">RAND()</f>
        <v>0.29781449000636</v>
      </c>
      <c r="C133" s="25">
        <f ca="1">IF(B133&lt;=('Ejercicio 3 - TIR'!$D$13-'Ejercicio 3 - TIR'!$C$13)/('Ejercicio 3 - TIR'!$E$13-'Ejercicio 3 - TIR'!$C$13),'Ejercicio 3 - TIR'!$C$13+SQRT(('Ejercicio 3 - TIR'!$E$13-'Ejercicio 3 - TIR'!$C$13)*('Ejercicio 3 - TIR'!$D$13-'Ejercicio 3 - TIR'!$C$13)*B133),'Ejercicio 3 - TIR'!$E$13-SQRT(('Ejercicio 3 - TIR'!$E$13-'Ejercicio 3 - TIR'!$C$13)*('Ejercicio 3 - TIR'!$E$13-'Ejercicio 3 - TIR'!$D$13)*(1-B133)))</f>
        <v>70972.0374123094</v>
      </c>
      <c r="D133" s="24">
        <f ca="1" t="shared" si="1001"/>
        <v>0.508704195192215</v>
      </c>
      <c r="E133" s="25">
        <f ca="1">IF(D133&lt;=('Ejercicio 3 - TIR'!$D$14-'Ejercicio 3 - TIR'!$C$14)/('Ejercicio 3 - TIR'!$E$14-'Ejercicio 3 - TIR'!$C$14),'Ejercicio 3 - TIR'!$C$14+SQRT(('Ejercicio 3 - TIR'!$E$14-'Ejercicio 3 - TIR'!$C$14)*('Ejercicio 3 - TIR'!$D$14-'Ejercicio 3 - TIR'!$C$14)*D133),'Ejercicio 3 - TIR'!$E$14-SQRT(('Ejercicio 3 - TIR'!$E$14-'Ejercicio 3 - TIR'!$C$14)*('Ejercicio 3 - TIR'!$E$14-'Ejercicio 3 - TIR'!$D$14)*(1-D133)))</f>
        <v>31415.4574541699</v>
      </c>
      <c r="F133" s="24">
        <f ca="1" t="shared" si="1001"/>
        <v>0.778021935606609</v>
      </c>
      <c r="G133" s="25">
        <f ca="1">IF(F133&lt;=('Ejercicio 3 - TIR'!$D$18-'Ejercicio 3 - TIR'!$C$18)/('Ejercicio 3 - TIR'!$E$18-'Ejercicio 3 - TIR'!$C$18),'Ejercicio 3 - TIR'!$C$18+SQRT(('Ejercicio 3 - TIR'!$E$18-'Ejercicio 3 - TIR'!$C$18)*('Ejercicio 3 - TIR'!$D$18-'Ejercicio 3 - TIR'!$C$18)*F133),'Ejercicio 3 - TIR'!$E$18-SQRT(('Ejercicio 3 - TIR'!$E$18-'Ejercicio 3 - TIR'!$C$18)*('Ejercicio 3 - TIR'!$E$18-'Ejercicio 3 - TIR'!$D$18)*(1-F133)))</f>
        <v>40919.7604445934</v>
      </c>
      <c r="H133" s="24">
        <f ca="1" t="shared" ref="H133:L133" si="1002">RAND()</f>
        <v>0.195710260442788</v>
      </c>
      <c r="I133" s="25">
        <f ca="1">IF(H133&lt;=('Ejercicio 3 - TIR'!$D$18-'Ejercicio 3 - TIR'!$C$18)/('Ejercicio 3 - TIR'!$E$18-'Ejercicio 3 - TIR'!$C$18),'Ejercicio 3 - TIR'!$C$18+SQRT(('Ejercicio 3 - TIR'!$E$18-'Ejercicio 3 - TIR'!$C$18)*('Ejercicio 3 - TIR'!$D$18-'Ejercicio 3 - TIR'!$C$18)*H133),'Ejercicio 3 - TIR'!$E$18-SQRT(('Ejercicio 3 - TIR'!$E$18-'Ejercicio 3 - TIR'!$C$18)*('Ejercicio 3 - TIR'!$E$18-'Ejercicio 3 - TIR'!$D$18)*(1-H133)))</f>
        <v>35418.1675007717</v>
      </c>
      <c r="J133" s="24">
        <f ca="1" t="shared" si="1002"/>
        <v>0.305886793639676</v>
      </c>
      <c r="K133" s="25">
        <f ca="1">IF(J133&lt;=('Ejercicio 3 - TIR'!$D$18-'Ejercicio 3 - TIR'!$C$18)/('Ejercicio 3 - TIR'!$E$18-'Ejercicio 3 - TIR'!$C$18),'Ejercicio 3 - TIR'!$C$18+SQRT(('Ejercicio 3 - TIR'!$E$18-'Ejercicio 3 - TIR'!$C$18)*('Ejercicio 3 - TIR'!$D$18-'Ejercicio 3 - TIR'!$C$18)*J133),'Ejercicio 3 - TIR'!$E$18-SQRT(('Ejercicio 3 - TIR'!$E$18-'Ejercicio 3 - TIR'!$C$18)*('Ejercicio 3 - TIR'!$E$18-'Ejercicio 3 - TIR'!$D$18)*(1-J133)))</f>
        <v>36773.7005429788</v>
      </c>
      <c r="L133" s="24">
        <f ca="1" t="shared" si="1002"/>
        <v>0.428734306141631</v>
      </c>
      <c r="M133" s="25">
        <f ca="1">IF(L133&lt;=('Ejercicio 3 - TIR'!$D$18-'Ejercicio 3 - TIR'!$C$18)/('Ejercicio 3 - TIR'!$E$18-'Ejercicio 3 - TIR'!$C$18),'Ejercicio 3 - TIR'!$C$18+SQRT(('Ejercicio 3 - TIR'!$E$18-'Ejercicio 3 - TIR'!$C$18)*('Ejercicio 3 - TIR'!$D$18-'Ejercicio 3 - TIR'!$C$18)*L133),'Ejercicio 3 - TIR'!$E$18-SQRT(('Ejercicio 3 - TIR'!$E$18-'Ejercicio 3 - TIR'!$C$18)*('Ejercicio 3 - TIR'!$E$18-'Ejercicio 3 - TIR'!$D$18)*(1-L133)))</f>
        <v>38019.3606928012</v>
      </c>
      <c r="N133" s="24">
        <f ca="1" t="shared" ref="N133:R133" si="1003">RAND()</f>
        <v>0.518819255496966</v>
      </c>
      <c r="O133" s="25">
        <f ca="1">IF(N133&lt;=('Ejercicio 3 - TIR'!$D$18-'Ejercicio 3 - TIR'!$C$18)/('Ejercicio 3 - TIR'!$E$18-'Ejercicio 3 - TIR'!$C$18),'Ejercicio 3 - TIR'!$C$18+SQRT(('Ejercicio 3 - TIR'!$E$18-'Ejercicio 3 - TIR'!$C$18)*('Ejercicio 3 - TIR'!$D$18-'Ejercicio 3 - TIR'!$C$18)*N133),'Ejercicio 3 - TIR'!$E$18-SQRT(('Ejercicio 3 - TIR'!$E$18-'Ejercicio 3 - TIR'!$C$18)*('Ejercicio 3 - TIR'!$E$18-'Ejercicio 3 - TIR'!$D$18)*(1-N133)))</f>
        <v>38821.728193758</v>
      </c>
      <c r="P133" s="24">
        <f ca="1" t="shared" si="1003"/>
        <v>0.840043215062025</v>
      </c>
      <c r="Q133" s="26">
        <f ca="1">IF(P133&lt;=('Ejercicio 3 - TIR'!$D$22-'Ejercicio 3 - TIR'!$C$22)/('Ejercicio 3 - TIR'!$E$22-'Ejercicio 3 - TIR'!$C$22),'Ejercicio 3 - TIR'!$C$22+SQRT(('Ejercicio 3 - TIR'!$E$22-'Ejercicio 3 - TIR'!$C$22)*('Ejercicio 3 - TIR'!$D$22-'Ejercicio 3 - TIR'!$C$22)*P133),'Ejercicio 3 - TIR'!$E$22-SQRT(('Ejercicio 3 - TIR'!$E$22-'Ejercicio 3 - TIR'!$C$22)*('Ejercicio 3 - TIR'!$E$22-'Ejercicio 3 - TIR'!$D$22)*(1-P133)))</f>
        <v>0.163031729231051</v>
      </c>
      <c r="R133" s="24">
        <f ca="1" t="shared" si="1003"/>
        <v>0.158390131516405</v>
      </c>
      <c r="S133" s="26">
        <f ca="1">IF(R133&lt;=('Ejercicio 3 - TIR'!$D$23-'Ejercicio 3 - TIR'!$C$23)/('Ejercicio 3 - TIR'!$E$23-'Ejercicio 3 - TIR'!$C$23),'Ejercicio 3 - TIR'!$C$23+SQRT(('Ejercicio 3 - TIR'!$E$23-'Ejercicio 3 - TIR'!$C$23)*('Ejercicio 3 - TIR'!$D$23-'Ejercicio 3 - TIR'!$C$23)*R133),'Ejercicio 3 - TIR'!$E$23-SQRT(('Ejercicio 3 - TIR'!$E$23-'Ejercicio 3 - TIR'!$C$23)*('Ejercicio 3 - TIR'!$E$23-'Ejercicio 3 - TIR'!$D$23)*(1-R133)))</f>
        <v>0.136884970735229</v>
      </c>
      <c r="T133" s="24">
        <f ca="1" t="shared" ref="T133:X133" si="1004">RAND()</f>
        <v>0.716736525185117</v>
      </c>
      <c r="U133" s="26">
        <f ca="1">IF(T133&lt;=('Ejercicio 3 - TIR'!$D$24-'Ejercicio 3 - TIR'!$C$24)/('Ejercicio 3 - TIR'!$E$24-'Ejercicio 3 - TIR'!$C$24),'Ejercicio 3 - TIR'!$C$24+SQRT(('Ejercicio 3 - TIR'!$E$24-'Ejercicio 3 - TIR'!$C$24)*('Ejercicio 3 - TIR'!$D$24-'Ejercicio 3 - TIR'!$C$24)*T133),'Ejercicio 3 - TIR'!$E$24-SQRT(('Ejercicio 3 - TIR'!$E$24-'Ejercicio 3 - TIR'!$C$24)*('Ejercicio 3 - TIR'!$E$24-'Ejercicio 3 - TIR'!$D$24)*(1-T133)))</f>
        <v>0.191837298966866</v>
      </c>
      <c r="V133" s="24">
        <f ca="1" t="shared" si="1004"/>
        <v>0.664962234389764</v>
      </c>
      <c r="W133" s="26">
        <f ca="1">IF(V133&lt;=('Ejercicio 3 - TIR'!$D$25-'Ejercicio 3 - TIR'!$C$25)/('Ejercicio 3 - TIR'!$E$25-'Ejercicio 3 - TIR'!$C$25),'Ejercicio 3 - TIR'!$C$25+SQRT(('Ejercicio 3 - TIR'!$E$25-'Ejercicio 3 - TIR'!$C$25)*('Ejercicio 3 - TIR'!$D$25-'Ejercicio 3 - TIR'!$C$25)*V133),'Ejercicio 3 - TIR'!$E$25-SQRT(('Ejercicio 3 - TIR'!$E$25-'Ejercicio 3 - TIR'!$C$25)*('Ejercicio 3 - TIR'!$E$25-'Ejercicio 3 - TIR'!$D$25)*(1-V133)))</f>
        <v>0.215756282625337</v>
      </c>
      <c r="X133" s="24">
        <f ca="1" t="shared" si="1004"/>
        <v>0.590267992069367</v>
      </c>
      <c r="Y133" s="26">
        <f ca="1">IF(X133&lt;=('Ejercicio 3 - TIR'!$D$26-'Ejercicio 3 - TIR'!$C$26)/('Ejercicio 3 - TIR'!$E$26-'Ejercicio 3 - TIR'!$C$26),'Ejercicio 3 - TIR'!$C$26+SQRT(('Ejercicio 3 - TIR'!$E$26-'Ejercicio 3 - TIR'!$C$26)*('Ejercicio 3 - TIR'!$D$26-'Ejercicio 3 - TIR'!$C$26)*X133),'Ejercicio 3 - TIR'!$E$26-SQRT(('Ejercicio 3 - TIR'!$E$26-'Ejercicio 3 - TIR'!$C$26)*('Ejercicio 3 - TIR'!$E$26-'Ejercicio 3 - TIR'!$D$26)*(1-X133)))</f>
        <v>0.23296221898489</v>
      </c>
      <c r="Z133" s="24">
        <f ca="1" t="shared" si="956"/>
        <v>1.16303172923105</v>
      </c>
      <c r="AA133" s="24">
        <f ca="1" t="shared" si="957"/>
        <v>1.32223329345099</v>
      </c>
      <c r="AB133" s="24">
        <f ca="1" t="shared" si="958"/>
        <v>1.57588695707069</v>
      </c>
      <c r="AC133" s="24">
        <f ca="1" t="shared" si="959"/>
        <v>1.91589446876601</v>
      </c>
      <c r="AD133" s="24">
        <f ca="1" t="shared" si="960"/>
        <v>2.36222549555062</v>
      </c>
      <c r="AE133" s="23">
        <f ca="1" t="shared" si="961"/>
        <v>5121.71635333784</v>
      </c>
      <c r="AF133" s="23">
        <f ca="1" t="shared" si="962"/>
        <v>5822.80234647863</v>
      </c>
      <c r="AG133" s="23">
        <f ca="1" t="shared" si="963"/>
        <v>6939.83302104502</v>
      </c>
      <c r="AH133" s="23">
        <f ca="1" t="shared" si="964"/>
        <v>8437.14559570625</v>
      </c>
      <c r="AI133" s="23">
        <f ca="1" t="shared" si="965"/>
        <v>10402.6817555806</v>
      </c>
      <c r="AJ133" s="25">
        <f ca="1" t="shared" si="966"/>
        <v>47590.9797495959</v>
      </c>
      <c r="AK133" s="25">
        <f ca="1" t="shared" si="967"/>
        <v>46831.080262544</v>
      </c>
      <c r="AL133" s="25">
        <f ca="1" t="shared" si="968"/>
        <v>57951.1950489036</v>
      </c>
      <c r="AM133" s="25">
        <f ca="1" t="shared" si="969"/>
        <v>72841.0828573577</v>
      </c>
      <c r="AN133" s="25">
        <f ca="1" t="shared" si="970"/>
        <v>91705.6761206315</v>
      </c>
      <c r="AO133" s="25">
        <f ca="1">C133/'Ejercicio 3 - TIR'!$D$7</f>
        <v>14194.4074824619</v>
      </c>
      <c r="AP133" s="25">
        <f ca="1" t="shared" si="971"/>
        <v>33396.572267134</v>
      </c>
      <c r="AQ133" s="25">
        <f ca="1" t="shared" si="972"/>
        <v>32636.6727800821</v>
      </c>
      <c r="AR133" s="25">
        <f ca="1" t="shared" si="973"/>
        <v>43756.7875664417</v>
      </c>
      <c r="AS133" s="25">
        <f ca="1" t="shared" si="974"/>
        <v>58646.6753748959</v>
      </c>
      <c r="AT133" s="25">
        <f ca="1" t="shared" si="975"/>
        <v>77511.2686381696</v>
      </c>
      <c r="AU133" s="25">
        <f ca="1">AP133*'Ejercicio 3 - TIR'!$D$5</f>
        <v>16698.286133567</v>
      </c>
      <c r="AV133" s="25">
        <f ca="1">AQ133*'Ejercicio 3 - TIR'!$D$5</f>
        <v>16318.3363900411</v>
      </c>
      <c r="AW133" s="25">
        <f ca="1">AR133*'Ejercicio 3 - TIR'!$D$5</f>
        <v>21878.3937832208</v>
      </c>
      <c r="AX133" s="25">
        <f ca="1">AS133*'Ejercicio 3 - TIR'!$D$5</f>
        <v>29323.3376874479</v>
      </c>
      <c r="AY133" s="25">
        <f ca="1">AT133*'Ejercicio 3 - TIR'!$D$5</f>
        <v>38755.6343190848</v>
      </c>
      <c r="AZ133" s="25">
        <f ca="1" t="shared" ref="AZ133:BD133" si="1005">AJ133-AU133-AE133</f>
        <v>25770.977262691</v>
      </c>
      <c r="BA133" s="25">
        <f ca="1" t="shared" si="1005"/>
        <v>24689.9415260243</v>
      </c>
      <c r="BB133" s="25">
        <f ca="1" t="shared" si="1005"/>
        <v>29132.9682446377</v>
      </c>
      <c r="BC133" s="25">
        <f ca="1" t="shared" si="1005"/>
        <v>35080.5995742035</v>
      </c>
      <c r="BD133" s="25">
        <f ca="1" t="shared" si="1005"/>
        <v>42547.3600459661</v>
      </c>
      <c r="BE133" s="25">
        <f ca="1" t="shared" ref="BE133:BI133" si="1006">AZ133/Z133</f>
        <v>22158.4472847785</v>
      </c>
      <c r="BF133" s="25">
        <f ca="1" t="shared" si="1006"/>
        <v>18672.9086677165</v>
      </c>
      <c r="BG133" s="25">
        <f ca="1" t="shared" si="1006"/>
        <v>18486.7119522272</v>
      </c>
      <c r="BH133" s="25">
        <f ca="1" t="shared" si="1006"/>
        <v>18310.2984773468</v>
      </c>
      <c r="BI133" s="25">
        <f ca="1" t="shared" si="1006"/>
        <v>18011.5573750713</v>
      </c>
      <c r="BJ133" s="25">
        <f ca="1" t="shared" si="978"/>
        <v>74210.3945526258</v>
      </c>
      <c r="BK133" s="25">
        <f ca="1" t="shared" si="979"/>
        <v>33530.3912493059</v>
      </c>
      <c r="BL133" s="25">
        <f ca="1" t="shared" si="980"/>
        <v>107740.785801932</v>
      </c>
      <c r="BM133" s="25">
        <f ca="1">BK133*'Ejercicio 3 - TIR'!$D$5</f>
        <v>16765.195624653</v>
      </c>
      <c r="BN133" s="25">
        <f ca="1" t="shared" si="981"/>
        <v>90975.5901772788</v>
      </c>
      <c r="BO133" s="25">
        <f ca="1" t="shared" si="982"/>
        <v>38512.6611954008</v>
      </c>
      <c r="BP133" s="25">
        <f ca="1" t="shared" si="983"/>
        <v>-102387.494866479</v>
      </c>
      <c r="BQ133" s="25">
        <f ca="1" t="shared" ref="BQ133:BT133" si="1007">BE133</f>
        <v>22158.4472847785</v>
      </c>
      <c r="BR133" s="25">
        <f ca="1" t="shared" si="1007"/>
        <v>18672.9086677165</v>
      </c>
      <c r="BS133" s="25">
        <f ca="1" t="shared" si="1007"/>
        <v>18486.7119522272</v>
      </c>
      <c r="BT133" s="25">
        <f ca="1" t="shared" si="1007"/>
        <v>18310.2984773468</v>
      </c>
      <c r="BU133" s="25">
        <f ca="1" t="shared" si="985"/>
        <v>56524.218570472</v>
      </c>
      <c r="BV133" s="27">
        <f ca="1" t="shared" si="986"/>
        <v>8.23509611945954</v>
      </c>
    </row>
    <row r="134" ht="15" customHeight="1" spans="1:74">
      <c r="A134" s="23">
        <v>133</v>
      </c>
      <c r="B134" s="24">
        <f ca="1" t="shared" ref="B134:F134" si="1008">RAND()</f>
        <v>0.707310197101649</v>
      </c>
      <c r="C134" s="25">
        <f ca="1">IF(B134&lt;=('Ejercicio 3 - TIR'!$D$13-'Ejercicio 3 - TIR'!$C$13)/('Ejercicio 3 - TIR'!$E$13-'Ejercicio 3 - TIR'!$C$13),'Ejercicio 3 - TIR'!$C$13+SQRT(('Ejercicio 3 - TIR'!$E$13-'Ejercicio 3 - TIR'!$C$13)*('Ejercicio 3 - TIR'!$D$13-'Ejercicio 3 - TIR'!$C$13)*B134),'Ejercicio 3 - TIR'!$E$13-SQRT(('Ejercicio 3 - TIR'!$E$13-'Ejercicio 3 - TIR'!$C$13)*('Ejercicio 3 - TIR'!$E$13-'Ejercicio 3 - TIR'!$D$13)*(1-B134)))</f>
        <v>81258.9284330372</v>
      </c>
      <c r="D134" s="24">
        <f ca="1" t="shared" si="1008"/>
        <v>0.878023538779477</v>
      </c>
      <c r="E134" s="25">
        <f ca="1">IF(D134&lt;=('Ejercicio 3 - TIR'!$D$14-'Ejercicio 3 - TIR'!$C$14)/('Ejercicio 3 - TIR'!$E$14-'Ejercicio 3 - TIR'!$C$14),'Ejercicio 3 - TIR'!$C$14+SQRT(('Ejercicio 3 - TIR'!$E$14-'Ejercicio 3 - TIR'!$C$14)*('Ejercicio 3 - TIR'!$D$14-'Ejercicio 3 - TIR'!$C$14)*D134),'Ejercicio 3 - TIR'!$E$14-SQRT(('Ejercicio 3 - TIR'!$E$14-'Ejercicio 3 - TIR'!$C$14)*('Ejercicio 3 - TIR'!$E$14-'Ejercicio 3 - TIR'!$D$14)*(1-D134)))</f>
        <v>35722.562778593</v>
      </c>
      <c r="F134" s="24">
        <f ca="1" t="shared" si="1008"/>
        <v>0.0756699807063774</v>
      </c>
      <c r="G134" s="25">
        <f ca="1">IF(F134&lt;=('Ejercicio 3 - TIR'!$D$18-'Ejercicio 3 - TIR'!$C$18)/('Ejercicio 3 - TIR'!$E$18-'Ejercicio 3 - TIR'!$C$18),'Ejercicio 3 - TIR'!$C$18+SQRT(('Ejercicio 3 - TIR'!$E$18-'Ejercicio 3 - TIR'!$C$18)*('Ejercicio 3 - TIR'!$D$18-'Ejercicio 3 - TIR'!$C$18)*F134),'Ejercicio 3 - TIR'!$E$18-SQRT(('Ejercicio 3 - TIR'!$E$18-'Ejercicio 3 - TIR'!$C$18)*('Ejercicio 3 - TIR'!$E$18-'Ejercicio 3 - TIR'!$D$18)*(1-F134)))</f>
        <v>33369.0498817852</v>
      </c>
      <c r="H134" s="24">
        <f ca="1" t="shared" ref="H134:L134" si="1009">RAND()</f>
        <v>0.242120423199645</v>
      </c>
      <c r="I134" s="25">
        <f ca="1">IF(H134&lt;=('Ejercicio 3 - TIR'!$D$18-'Ejercicio 3 - TIR'!$C$18)/('Ejercicio 3 - TIR'!$E$18-'Ejercicio 3 - TIR'!$C$18),'Ejercicio 3 - TIR'!$C$18+SQRT(('Ejercicio 3 - TIR'!$E$18-'Ejercicio 3 - TIR'!$C$18)*('Ejercicio 3 - TIR'!$D$18-'Ejercicio 3 - TIR'!$C$18)*H134),'Ejercicio 3 - TIR'!$E$18-SQRT(('Ejercicio 3 - TIR'!$E$18-'Ejercicio 3 - TIR'!$C$18)*('Ejercicio 3 - TIR'!$E$18-'Ejercicio 3 - TIR'!$D$18)*(1-H134)))</f>
        <v>36026.4470029983</v>
      </c>
      <c r="J134" s="24">
        <f ca="1" t="shared" si="1009"/>
        <v>0.221532606193473</v>
      </c>
      <c r="K134" s="25">
        <f ca="1">IF(J134&lt;=('Ejercicio 3 - TIR'!$D$18-'Ejercicio 3 - TIR'!$C$18)/('Ejercicio 3 - TIR'!$E$18-'Ejercicio 3 - TIR'!$C$18),'Ejercicio 3 - TIR'!$C$18+SQRT(('Ejercicio 3 - TIR'!$E$18-'Ejercicio 3 - TIR'!$C$18)*('Ejercicio 3 - TIR'!$D$18-'Ejercicio 3 - TIR'!$C$18)*J134),'Ejercicio 3 - TIR'!$E$18-SQRT(('Ejercicio 3 - TIR'!$E$18-'Ejercicio 3 - TIR'!$C$18)*('Ejercicio 3 - TIR'!$E$18-'Ejercicio 3 - TIR'!$D$18)*(1-J134)))</f>
        <v>35764.5373560262</v>
      </c>
      <c r="L134" s="24">
        <f ca="1" t="shared" si="1009"/>
        <v>0.900274472682766</v>
      </c>
      <c r="M134" s="25">
        <f ca="1">IF(L134&lt;=('Ejercicio 3 - TIR'!$D$18-'Ejercicio 3 - TIR'!$C$18)/('Ejercicio 3 - TIR'!$E$18-'Ejercicio 3 - TIR'!$C$18),'Ejercicio 3 - TIR'!$C$18+SQRT(('Ejercicio 3 - TIR'!$E$18-'Ejercicio 3 - TIR'!$C$18)*('Ejercicio 3 - TIR'!$D$18-'Ejercicio 3 - TIR'!$C$18)*L134),'Ejercicio 3 - TIR'!$E$18-SQRT(('Ejercicio 3 - TIR'!$E$18-'Ejercicio 3 - TIR'!$C$18)*('Ejercicio 3 - TIR'!$E$18-'Ejercicio 3 - TIR'!$D$18)*(1-L134)))</f>
        <v>42265.1481669398</v>
      </c>
      <c r="N134" s="24">
        <f ca="1" t="shared" ref="N134:R134" si="1010">RAND()</f>
        <v>0.0543689576297719</v>
      </c>
      <c r="O134" s="25">
        <f ca="1">IF(N134&lt;=('Ejercicio 3 - TIR'!$D$18-'Ejercicio 3 - TIR'!$C$18)/('Ejercicio 3 - TIR'!$E$18-'Ejercicio 3 - TIR'!$C$18),'Ejercicio 3 - TIR'!$C$18+SQRT(('Ejercicio 3 - TIR'!$E$18-'Ejercicio 3 - TIR'!$C$18)*('Ejercicio 3 - TIR'!$D$18-'Ejercicio 3 - TIR'!$C$18)*N134),'Ejercicio 3 - TIR'!$E$18-SQRT(('Ejercicio 3 - TIR'!$E$18-'Ejercicio 3 - TIR'!$C$18)*('Ejercicio 3 - TIR'!$E$18-'Ejercicio 3 - TIR'!$D$18)*(1-N134)))</f>
        <v>32855.7562298743</v>
      </c>
      <c r="P134" s="24">
        <f ca="1" t="shared" si="1010"/>
        <v>0.935119236142565</v>
      </c>
      <c r="Q134" s="26">
        <f ca="1">IF(P134&lt;=('Ejercicio 3 - TIR'!$D$22-'Ejercicio 3 - TIR'!$C$22)/('Ejercicio 3 - TIR'!$E$22-'Ejercicio 3 - TIR'!$C$22),'Ejercicio 3 - TIR'!$C$22+SQRT(('Ejercicio 3 - TIR'!$E$22-'Ejercicio 3 - TIR'!$C$22)*('Ejercicio 3 - TIR'!$D$22-'Ejercicio 3 - TIR'!$C$22)*P134),'Ejercicio 3 - TIR'!$E$22-SQRT(('Ejercicio 3 - TIR'!$E$22-'Ejercicio 3 - TIR'!$C$22)*('Ejercicio 3 - TIR'!$E$22-'Ejercicio 3 - TIR'!$D$22)*(1-P134)))</f>
        <v>0.169193271774335</v>
      </c>
      <c r="R134" s="24">
        <f ca="1" t="shared" si="1010"/>
        <v>0.694148675332441</v>
      </c>
      <c r="S134" s="26">
        <f ca="1">IF(R134&lt;=('Ejercicio 3 - TIR'!$D$23-'Ejercicio 3 - TIR'!$C$23)/('Ejercicio 3 - TIR'!$E$23-'Ejercicio 3 - TIR'!$C$23),'Ejercicio 3 - TIR'!$C$23+SQRT(('Ejercicio 3 - TIR'!$E$23-'Ejercicio 3 - TIR'!$C$23)*('Ejercicio 3 - TIR'!$D$23-'Ejercicio 3 - TIR'!$C$23)*R134),'Ejercicio 3 - TIR'!$E$23-SQRT(('Ejercicio 3 - TIR'!$E$23-'Ejercicio 3 - TIR'!$C$23)*('Ejercicio 3 - TIR'!$E$23-'Ejercicio 3 - TIR'!$D$23)*(1-R134)))</f>
        <v>0.156536573472708</v>
      </c>
      <c r="T134" s="24">
        <f ca="1" t="shared" ref="T134:X134" si="1011">RAND()</f>
        <v>0.332240779651451</v>
      </c>
      <c r="U134" s="26">
        <f ca="1">IF(T134&lt;=('Ejercicio 3 - TIR'!$D$24-'Ejercicio 3 - TIR'!$C$24)/('Ejercicio 3 - TIR'!$E$24-'Ejercicio 3 - TIR'!$C$24),'Ejercicio 3 - TIR'!$C$24+SQRT(('Ejercicio 3 - TIR'!$E$24-'Ejercicio 3 - TIR'!$C$24)*('Ejercicio 3 - TIR'!$D$24-'Ejercicio 3 - TIR'!$C$24)*T134),'Ejercicio 3 - TIR'!$E$24-SQRT(('Ejercicio 3 - TIR'!$E$24-'Ejercicio 3 - TIR'!$C$24)*('Ejercicio 3 - TIR'!$E$24-'Ejercicio 3 - TIR'!$D$24)*(1-T134)))</f>
        <v>0.176414118142918</v>
      </c>
      <c r="V134" s="24">
        <f ca="1" t="shared" si="1011"/>
        <v>0.10551069337923</v>
      </c>
      <c r="W134" s="26">
        <f ca="1">IF(V134&lt;=('Ejercicio 3 - TIR'!$D$25-'Ejercicio 3 - TIR'!$C$25)/('Ejercicio 3 - TIR'!$E$25-'Ejercicio 3 - TIR'!$C$25),'Ejercicio 3 - TIR'!$C$25+SQRT(('Ejercicio 3 - TIR'!$E$25-'Ejercicio 3 - TIR'!$C$25)*('Ejercicio 3 - TIR'!$D$25-'Ejercicio 3 - TIR'!$C$25)*V134),'Ejercicio 3 - TIR'!$E$25-SQRT(('Ejercicio 3 - TIR'!$E$25-'Ejercicio 3 - TIR'!$C$25)*('Ejercicio 3 - TIR'!$E$25-'Ejercicio 3 - TIR'!$D$25)*(1-V134)))</f>
        <v>0.192153804784137</v>
      </c>
      <c r="X134" s="24">
        <f ca="1" t="shared" si="1011"/>
        <v>0.878298021684268</v>
      </c>
      <c r="Y134" s="26">
        <f ca="1">IF(X134&lt;=('Ejercicio 3 - TIR'!$D$26-'Ejercicio 3 - TIR'!$C$26)/('Ejercicio 3 - TIR'!$E$26-'Ejercicio 3 - TIR'!$C$26),'Ejercicio 3 - TIR'!$C$26+SQRT(('Ejercicio 3 - TIR'!$E$26-'Ejercicio 3 - TIR'!$C$26)*('Ejercicio 3 - TIR'!$D$26-'Ejercicio 3 - TIR'!$C$26)*X134),'Ejercicio 3 - TIR'!$E$26-SQRT(('Ejercicio 3 - TIR'!$E$26-'Ejercicio 3 - TIR'!$C$26)*('Ejercicio 3 - TIR'!$E$26-'Ejercicio 3 - TIR'!$D$26)*(1-X134)))</f>
        <v>0.254364269409573</v>
      </c>
      <c r="Z134" s="24">
        <f ca="1" t="shared" si="956"/>
        <v>1.16919327177433</v>
      </c>
      <c r="AA134" s="24">
        <f ca="1" t="shared" si="957"/>
        <v>1.35221478026523</v>
      </c>
      <c r="AB134" s="24">
        <f ca="1" t="shared" si="958"/>
        <v>1.59076455826555</v>
      </c>
      <c r="AC134" s="24">
        <f ca="1" t="shared" si="959"/>
        <v>1.89643602065203</v>
      </c>
      <c r="AD134" s="24">
        <f ca="1" t="shared" si="960"/>
        <v>2.37882158352718</v>
      </c>
      <c r="AE134" s="23">
        <f ca="1" t="shared" si="961"/>
        <v>6044.01727267422</v>
      </c>
      <c r="AF134" s="23">
        <f ca="1" t="shared" si="962"/>
        <v>6990.12702654851</v>
      </c>
      <c r="AG134" s="23">
        <f ca="1" t="shared" si="963"/>
        <v>8223.28412164405</v>
      </c>
      <c r="AH134" s="23">
        <f ca="1" t="shared" si="964"/>
        <v>9803.41945343894</v>
      </c>
      <c r="AI134" s="23">
        <f ca="1" t="shared" si="965"/>
        <v>12297.0590804285</v>
      </c>
      <c r="AJ134" s="25">
        <f ca="1" t="shared" si="966"/>
        <v>39014.8686072854</v>
      </c>
      <c r="AK134" s="25">
        <f ca="1" t="shared" si="967"/>
        <v>48715.4941178964</v>
      </c>
      <c r="AL134" s="25">
        <f ca="1" t="shared" si="968"/>
        <v>56892.9584687306</v>
      </c>
      <c r="AM134" s="25">
        <f ca="1" t="shared" si="969"/>
        <v>80153.1494019798</v>
      </c>
      <c r="AN134" s="25">
        <f ca="1" t="shared" si="970"/>
        <v>78157.9820627326</v>
      </c>
      <c r="AO134" s="25">
        <f ca="1">C134/'Ejercicio 3 - TIR'!$D$7</f>
        <v>16251.7856866074</v>
      </c>
      <c r="AP134" s="25">
        <f ca="1" t="shared" si="971"/>
        <v>22763.0829206779</v>
      </c>
      <c r="AQ134" s="25">
        <f ca="1" t="shared" si="972"/>
        <v>32463.708431289</v>
      </c>
      <c r="AR134" s="25">
        <f ca="1" t="shared" si="973"/>
        <v>40641.1727821231</v>
      </c>
      <c r="AS134" s="25">
        <f ca="1" t="shared" si="974"/>
        <v>63901.3637153723</v>
      </c>
      <c r="AT134" s="25">
        <f ca="1" t="shared" si="975"/>
        <v>61906.1963761251</v>
      </c>
      <c r="AU134" s="25">
        <f ca="1">AP134*'Ejercicio 3 - TIR'!$D$5</f>
        <v>11381.541460339</v>
      </c>
      <c r="AV134" s="25">
        <f ca="1">AQ134*'Ejercicio 3 - TIR'!$D$5</f>
        <v>16231.8542156445</v>
      </c>
      <c r="AW134" s="25">
        <f ca="1">AR134*'Ejercicio 3 - TIR'!$D$5</f>
        <v>20320.5863910616</v>
      </c>
      <c r="AX134" s="25">
        <f ca="1">AS134*'Ejercicio 3 - TIR'!$D$5</f>
        <v>31950.6818576862</v>
      </c>
      <c r="AY134" s="25">
        <f ca="1">AT134*'Ejercicio 3 - TIR'!$D$5</f>
        <v>30953.0981880626</v>
      </c>
      <c r="AZ134" s="25">
        <f ca="1" t="shared" ref="AZ134:BD134" si="1012">AJ134-AU134-AE134</f>
        <v>21589.3098742722</v>
      </c>
      <c r="BA134" s="25">
        <f ca="1" t="shared" si="1012"/>
        <v>25493.5128757034</v>
      </c>
      <c r="BB134" s="25">
        <f ca="1" t="shared" si="1012"/>
        <v>28349.087956025</v>
      </c>
      <c r="BC134" s="25">
        <f ca="1" t="shared" si="1012"/>
        <v>38399.0480908547</v>
      </c>
      <c r="BD134" s="25">
        <f ca="1" t="shared" si="1012"/>
        <v>34907.8247942415</v>
      </c>
      <c r="BE134" s="25">
        <f ca="1" t="shared" ref="BE134:BI134" si="1013">AZ134/Z134</f>
        <v>18465.1335202339</v>
      </c>
      <c r="BF134" s="25">
        <f ca="1" t="shared" si="1013"/>
        <v>18853.1535431841</v>
      </c>
      <c r="BG134" s="25">
        <f ca="1" t="shared" si="1013"/>
        <v>17821.0457410082</v>
      </c>
      <c r="BH134" s="25">
        <f ca="1" t="shared" si="1013"/>
        <v>20248.0060875728</v>
      </c>
      <c r="BI134" s="25">
        <f ca="1" t="shared" si="1013"/>
        <v>14674.4190636114</v>
      </c>
      <c r="BJ134" s="25">
        <f ca="1" t="shared" si="978"/>
        <v>84977.6033566216</v>
      </c>
      <c r="BK134" s="25">
        <f ca="1" t="shared" si="979"/>
        <v>38660.0985621599</v>
      </c>
      <c r="BL134" s="25">
        <f ca="1" t="shared" si="980"/>
        <v>123637.701918781</v>
      </c>
      <c r="BM134" s="25">
        <f ca="1">BK134*'Ejercicio 3 - TIR'!$D$5</f>
        <v>19330.0492810799</v>
      </c>
      <c r="BN134" s="25">
        <f ca="1" t="shared" si="981"/>
        <v>104307.652637702</v>
      </c>
      <c r="BO134" s="25">
        <f ca="1" t="shared" si="982"/>
        <v>43848.4556218967</v>
      </c>
      <c r="BP134" s="25">
        <f ca="1" t="shared" si="983"/>
        <v>-116981.49121163</v>
      </c>
      <c r="BQ134" s="25">
        <f ca="1" t="shared" ref="BQ134:BT134" si="1014">BE134</f>
        <v>18465.1335202339</v>
      </c>
      <c r="BR134" s="25">
        <f ca="1" t="shared" si="1014"/>
        <v>18853.1535431841</v>
      </c>
      <c r="BS134" s="25">
        <f ca="1" t="shared" si="1014"/>
        <v>17821.0457410082</v>
      </c>
      <c r="BT134" s="25">
        <f ca="1" t="shared" si="1014"/>
        <v>20248.0060875728</v>
      </c>
      <c r="BU134" s="25">
        <f ca="1" t="shared" si="985"/>
        <v>58522.8746855081</v>
      </c>
      <c r="BV134" s="27">
        <f ca="1" t="shared" si="986"/>
        <v>3.86262106393864</v>
      </c>
    </row>
    <row r="135" ht="15" customHeight="1" spans="1:74">
      <c r="A135" s="23">
        <v>134</v>
      </c>
      <c r="B135" s="24">
        <f ca="1" t="shared" ref="B135:F135" si="1015">RAND()</f>
        <v>0.78594067702079</v>
      </c>
      <c r="C135" s="25">
        <f ca="1">IF(B135&lt;=('Ejercicio 3 - TIR'!$D$13-'Ejercicio 3 - TIR'!$C$13)/('Ejercicio 3 - TIR'!$E$13-'Ejercicio 3 - TIR'!$C$13),'Ejercicio 3 - TIR'!$C$13+SQRT(('Ejercicio 3 - TIR'!$E$13-'Ejercicio 3 - TIR'!$C$13)*('Ejercicio 3 - TIR'!$D$13-'Ejercicio 3 - TIR'!$C$13)*B135),'Ejercicio 3 - TIR'!$E$13-SQRT(('Ejercicio 3 - TIR'!$E$13-'Ejercicio 3 - TIR'!$C$13)*('Ejercicio 3 - TIR'!$E$13-'Ejercicio 3 - TIR'!$D$13)*(1-B135)))</f>
        <v>83972.7985108113</v>
      </c>
      <c r="D135" s="24">
        <f ca="1" t="shared" si="1015"/>
        <v>0.311839527141336</v>
      </c>
      <c r="E135" s="25">
        <f ca="1">IF(D135&lt;=('Ejercicio 3 - TIR'!$D$14-'Ejercicio 3 - TIR'!$C$14)/('Ejercicio 3 - TIR'!$E$14-'Ejercicio 3 - TIR'!$C$14),'Ejercicio 3 - TIR'!$C$14+SQRT(('Ejercicio 3 - TIR'!$E$14-'Ejercicio 3 - TIR'!$C$14)*('Ejercicio 3 - TIR'!$D$14-'Ejercicio 3 - TIR'!$C$14)*D135),'Ejercicio 3 - TIR'!$E$14-SQRT(('Ejercicio 3 - TIR'!$E$14-'Ejercicio 3 - TIR'!$C$14)*('Ejercicio 3 - TIR'!$E$14-'Ejercicio 3 - TIR'!$D$14)*(1-D135)))</f>
        <v>29836.1104759507</v>
      </c>
      <c r="F135" s="24">
        <f ca="1" t="shared" si="1015"/>
        <v>0.737976924578691</v>
      </c>
      <c r="G135" s="25">
        <f ca="1">IF(F135&lt;=('Ejercicio 3 - TIR'!$D$18-'Ejercicio 3 - TIR'!$C$18)/('Ejercicio 3 - TIR'!$E$18-'Ejercicio 3 - TIR'!$C$18),'Ejercicio 3 - TIR'!$C$18+SQRT(('Ejercicio 3 - TIR'!$E$18-'Ejercicio 3 - TIR'!$C$18)*('Ejercicio 3 - TIR'!$D$18-'Ejercicio 3 - TIR'!$C$18)*F135),'Ejercicio 3 - TIR'!$E$18-SQRT(('Ejercicio 3 - TIR'!$E$18-'Ejercicio 3 - TIR'!$C$18)*('Ejercicio 3 - TIR'!$E$18-'Ejercicio 3 - TIR'!$D$18)*(1-F135)))</f>
        <v>40566.9727435309</v>
      </c>
      <c r="H135" s="24">
        <f ca="1" t="shared" ref="H135:L135" si="1016">RAND()</f>
        <v>0.253433714081625</v>
      </c>
      <c r="I135" s="25">
        <f ca="1">IF(H135&lt;=('Ejercicio 3 - TIR'!$D$18-'Ejercicio 3 - TIR'!$C$18)/('Ejercicio 3 - TIR'!$E$18-'Ejercicio 3 - TIR'!$C$18),'Ejercicio 3 - TIR'!$C$18+SQRT(('Ejercicio 3 - TIR'!$E$18-'Ejercicio 3 - TIR'!$C$18)*('Ejercicio 3 - TIR'!$D$18-'Ejercicio 3 - TIR'!$C$18)*H135),'Ejercicio 3 - TIR'!$E$18-SQRT(('Ejercicio 3 - TIR'!$E$18-'Ejercicio 3 - TIR'!$C$18)*('Ejercicio 3 - TIR'!$E$18-'Ejercicio 3 - TIR'!$D$18)*(1-H135)))</f>
        <v>36165.6351750849</v>
      </c>
      <c r="J135" s="24">
        <f ca="1" t="shared" si="1016"/>
        <v>0.43759088066808</v>
      </c>
      <c r="K135" s="25">
        <f ca="1">IF(J135&lt;=('Ejercicio 3 - TIR'!$D$18-'Ejercicio 3 - TIR'!$C$18)/('Ejercicio 3 - TIR'!$E$18-'Ejercicio 3 - TIR'!$C$18),'Ejercicio 3 - TIR'!$C$18+SQRT(('Ejercicio 3 - TIR'!$E$18-'Ejercicio 3 - TIR'!$C$18)*('Ejercicio 3 - TIR'!$D$18-'Ejercicio 3 - TIR'!$C$18)*J135),'Ejercicio 3 - TIR'!$E$18-SQRT(('Ejercicio 3 - TIR'!$E$18-'Ejercicio 3 - TIR'!$C$18)*('Ejercicio 3 - TIR'!$E$18-'Ejercicio 3 - TIR'!$D$18)*(1-J135)))</f>
        <v>38101.7672208113</v>
      </c>
      <c r="L135" s="24">
        <f ca="1" t="shared" si="1016"/>
        <v>0.441645267670228</v>
      </c>
      <c r="M135" s="25">
        <f ca="1">IF(L135&lt;=('Ejercicio 3 - TIR'!$D$18-'Ejercicio 3 - TIR'!$C$18)/('Ejercicio 3 - TIR'!$E$18-'Ejercicio 3 - TIR'!$C$18),'Ejercicio 3 - TIR'!$C$18+SQRT(('Ejercicio 3 - TIR'!$E$18-'Ejercicio 3 - TIR'!$C$18)*('Ejercicio 3 - TIR'!$D$18-'Ejercicio 3 - TIR'!$C$18)*L135),'Ejercicio 3 - TIR'!$E$18-SQRT(('Ejercicio 3 - TIR'!$E$18-'Ejercicio 3 - TIR'!$C$18)*('Ejercicio 3 - TIR'!$E$18-'Ejercicio 3 - TIR'!$D$18)*(1-L135)))</f>
        <v>38139.2131161762</v>
      </c>
      <c r="N135" s="24">
        <f ca="1" t="shared" ref="N135:R135" si="1017">RAND()</f>
        <v>0.549323594844861</v>
      </c>
      <c r="O135" s="25">
        <f ca="1">IF(N135&lt;=('Ejercicio 3 - TIR'!$D$18-'Ejercicio 3 - TIR'!$C$18)/('Ejercicio 3 - TIR'!$E$18-'Ejercicio 3 - TIR'!$C$18),'Ejercicio 3 - TIR'!$C$18+SQRT(('Ejercicio 3 - TIR'!$E$18-'Ejercicio 3 - TIR'!$C$18)*('Ejercicio 3 - TIR'!$D$18-'Ejercicio 3 - TIR'!$C$18)*N135),'Ejercicio 3 - TIR'!$E$18-SQRT(('Ejercicio 3 - TIR'!$E$18-'Ejercicio 3 - TIR'!$C$18)*('Ejercicio 3 - TIR'!$E$18-'Ejercicio 3 - TIR'!$D$18)*(1-N135)))</f>
        <v>39077.3641122701</v>
      </c>
      <c r="P135" s="24">
        <f ca="1" t="shared" si="1017"/>
        <v>0.956473355162438</v>
      </c>
      <c r="Q135" s="26">
        <f ca="1">IF(P135&lt;=('Ejercicio 3 - TIR'!$D$22-'Ejercicio 3 - TIR'!$C$22)/('Ejercicio 3 - TIR'!$E$22-'Ejercicio 3 - TIR'!$C$22),'Ejercicio 3 - TIR'!$C$22+SQRT(('Ejercicio 3 - TIR'!$E$22-'Ejercicio 3 - TIR'!$C$22)*('Ejercicio 3 - TIR'!$D$22-'Ejercicio 3 - TIR'!$C$22)*P135),'Ejercicio 3 - TIR'!$E$22-SQRT(('Ejercicio 3 - TIR'!$E$22-'Ejercicio 3 - TIR'!$C$22)*('Ejercicio 3 - TIR'!$E$22-'Ejercicio 3 - TIR'!$D$22)*(1-P135)))</f>
        <v>0.171148561658826</v>
      </c>
      <c r="R135" s="24">
        <f ca="1" t="shared" si="1017"/>
        <v>0.94318366231394</v>
      </c>
      <c r="S135" s="26">
        <f ca="1">IF(R135&lt;=('Ejercicio 3 - TIR'!$D$23-'Ejercicio 3 - TIR'!$C$23)/('Ejercicio 3 - TIR'!$E$23-'Ejercicio 3 - TIR'!$C$23),'Ejercicio 3 - TIR'!$C$23+SQRT(('Ejercicio 3 - TIR'!$E$23-'Ejercicio 3 - TIR'!$C$23)*('Ejercicio 3 - TIR'!$D$23-'Ejercicio 3 - TIR'!$C$23)*R135),'Ejercicio 3 - TIR'!$E$23-SQRT(('Ejercicio 3 - TIR'!$E$23-'Ejercicio 3 - TIR'!$C$23)*('Ejercicio 3 - TIR'!$E$23-'Ejercicio 3 - TIR'!$D$23)*(1-R135)))</f>
        <v>0.169887166181781</v>
      </c>
      <c r="T135" s="24">
        <f ca="1" t="shared" ref="T135:X135" si="1018">RAND()</f>
        <v>0.211303448861165</v>
      </c>
      <c r="U135" s="26">
        <f ca="1">IF(T135&lt;=('Ejercicio 3 - TIR'!$D$24-'Ejercicio 3 - TIR'!$C$24)/('Ejercicio 3 - TIR'!$E$24-'Ejercicio 3 - TIR'!$C$24),'Ejercicio 3 - TIR'!$C$24+SQRT(('Ejercicio 3 - TIR'!$E$24-'Ejercicio 3 - TIR'!$C$24)*('Ejercicio 3 - TIR'!$D$24-'Ejercicio 3 - TIR'!$C$24)*T135),'Ejercicio 3 - TIR'!$E$24-SQRT(('Ejercicio 3 - TIR'!$E$24-'Ejercicio 3 - TIR'!$C$24)*('Ejercicio 3 - TIR'!$E$24-'Ejercicio 3 - TIR'!$D$24)*(1-T135)))</f>
        <v>0.171065071625998</v>
      </c>
      <c r="V135" s="24">
        <f ca="1" t="shared" si="1018"/>
        <v>0.66102283461815</v>
      </c>
      <c r="W135" s="26">
        <f ca="1">IF(V135&lt;=('Ejercicio 3 - TIR'!$D$25-'Ejercicio 3 - TIR'!$C$25)/('Ejercicio 3 - TIR'!$E$25-'Ejercicio 3 - TIR'!$C$25),'Ejercicio 3 - TIR'!$C$25+SQRT(('Ejercicio 3 - TIR'!$E$25-'Ejercicio 3 - TIR'!$C$25)*('Ejercicio 3 - TIR'!$D$25-'Ejercicio 3 - TIR'!$C$25)*V135),'Ejercicio 3 - TIR'!$E$25-SQRT(('Ejercicio 3 - TIR'!$E$25-'Ejercicio 3 - TIR'!$C$25)*('Ejercicio 3 - TIR'!$E$25-'Ejercicio 3 - TIR'!$D$25)*(1-V135)))</f>
        <v>0.215555550826926</v>
      </c>
      <c r="X135" s="24">
        <f ca="1" t="shared" si="1018"/>
        <v>0.0661078253583613</v>
      </c>
      <c r="Y135" s="26">
        <f ca="1">IF(X135&lt;=('Ejercicio 3 - TIR'!$D$26-'Ejercicio 3 - TIR'!$C$26)/('Ejercicio 3 - TIR'!$E$26-'Ejercicio 3 - TIR'!$C$26),'Ejercicio 3 - TIR'!$C$26+SQRT(('Ejercicio 3 - TIR'!$E$26-'Ejercicio 3 - TIR'!$C$26)*('Ejercicio 3 - TIR'!$D$26-'Ejercicio 3 - TIR'!$C$26)*X135),'Ejercicio 3 - TIR'!$E$26-SQRT(('Ejercicio 3 - TIR'!$E$26-'Ejercicio 3 - TIR'!$C$26)*('Ejercicio 3 - TIR'!$E$26-'Ejercicio 3 - TIR'!$D$26)*(1-X135)))</f>
        <v>0.203360057203005</v>
      </c>
      <c r="Z135" s="24">
        <f ca="1" t="shared" si="956"/>
        <v>1.17114856165883</v>
      </c>
      <c r="AA135" s="24">
        <f ca="1" t="shared" si="957"/>
        <v>1.37011167197691</v>
      </c>
      <c r="AB135" s="24">
        <f ca="1" t="shared" si="958"/>
        <v>1.60448992327926</v>
      </c>
      <c r="AC135" s="24">
        <f ca="1" t="shared" si="959"/>
        <v>1.95034663248797</v>
      </c>
      <c r="AD135" s="24">
        <f ca="1" t="shared" si="960"/>
        <v>2.34696923523642</v>
      </c>
      <c r="AE135" s="23">
        <f ca="1" t="shared" si="961"/>
        <v>5106.40739345278</v>
      </c>
      <c r="AF135" s="23">
        <f ca="1" t="shared" si="962"/>
        <v>5973.92047489617</v>
      </c>
      <c r="AG135" s="23">
        <f ca="1" t="shared" si="963"/>
        <v>6995.84960882231</v>
      </c>
      <c r="AH135" s="23">
        <f ca="1" t="shared" si="964"/>
        <v>8503.84382475433</v>
      </c>
      <c r="AI135" s="23">
        <f ca="1" t="shared" si="965"/>
        <v>10233.1859914018</v>
      </c>
      <c r="AJ135" s="25">
        <f ca="1" t="shared" si="966"/>
        <v>47509.951779439</v>
      </c>
      <c r="AK135" s="25">
        <f ca="1" t="shared" si="967"/>
        <v>49550.9588778426</v>
      </c>
      <c r="AL135" s="25">
        <f ca="1" t="shared" si="968"/>
        <v>61133.9015649237</v>
      </c>
      <c r="AM135" s="25">
        <f ca="1" t="shared" si="969"/>
        <v>74384.6858668753</v>
      </c>
      <c r="AN135" s="25">
        <f ca="1" t="shared" si="970"/>
        <v>91713.3713656296</v>
      </c>
      <c r="AO135" s="25">
        <f ca="1">C135/'Ejercicio 3 - TIR'!$D$7</f>
        <v>16794.5597021623</v>
      </c>
      <c r="AP135" s="25">
        <f ca="1" t="shared" si="971"/>
        <v>30715.3920772767</v>
      </c>
      <c r="AQ135" s="25">
        <f ca="1" t="shared" si="972"/>
        <v>32756.3991756803</v>
      </c>
      <c r="AR135" s="25">
        <f ca="1" t="shared" si="973"/>
        <v>44339.3418627614</v>
      </c>
      <c r="AS135" s="25">
        <f ca="1" t="shared" si="974"/>
        <v>57590.1261647131</v>
      </c>
      <c r="AT135" s="25">
        <f ca="1" t="shared" si="975"/>
        <v>74918.8116634673</v>
      </c>
      <c r="AU135" s="25">
        <f ca="1">AP135*'Ejercicio 3 - TIR'!$D$5</f>
        <v>15357.6960386384</v>
      </c>
      <c r="AV135" s="25">
        <f ca="1">AQ135*'Ejercicio 3 - TIR'!$D$5</f>
        <v>16378.1995878402</v>
      </c>
      <c r="AW135" s="25">
        <f ca="1">AR135*'Ejercicio 3 - TIR'!$D$5</f>
        <v>22169.6709313807</v>
      </c>
      <c r="AX135" s="25">
        <f ca="1">AS135*'Ejercicio 3 - TIR'!$D$5</f>
        <v>28795.0630823565</v>
      </c>
      <c r="AY135" s="25">
        <f ca="1">AT135*'Ejercicio 3 - TIR'!$D$5</f>
        <v>37459.4058317336</v>
      </c>
      <c r="AZ135" s="25">
        <f ca="1" t="shared" ref="AZ135:BD135" si="1019">AJ135-AU135-AE135</f>
        <v>27045.8483473478</v>
      </c>
      <c r="BA135" s="25">
        <f ca="1" t="shared" si="1019"/>
        <v>27198.8388151062</v>
      </c>
      <c r="BB135" s="25">
        <f ca="1" t="shared" si="1019"/>
        <v>31968.3810247207</v>
      </c>
      <c r="BC135" s="25">
        <f ca="1" t="shared" si="1019"/>
        <v>37085.7789597645</v>
      </c>
      <c r="BD135" s="25">
        <f ca="1" t="shared" si="1019"/>
        <v>44020.7795424941</v>
      </c>
      <c r="BE135" s="25">
        <f ca="1" t="shared" ref="BE135:BI135" si="1020">AZ135/Z135</f>
        <v>23093.4394087799</v>
      </c>
      <c r="BF135" s="25">
        <f ca="1" t="shared" si="1020"/>
        <v>19851.5488710942</v>
      </c>
      <c r="BG135" s="25">
        <f ca="1" t="shared" si="1020"/>
        <v>19924.3264547175</v>
      </c>
      <c r="BH135" s="25">
        <f ca="1" t="shared" si="1020"/>
        <v>19014.9680790105</v>
      </c>
      <c r="BI135" s="25">
        <f ca="1" t="shared" si="1020"/>
        <v>18756.4365487133</v>
      </c>
      <c r="BJ135" s="25">
        <f ca="1" t="shared" si="978"/>
        <v>70024.4333861713</v>
      </c>
      <c r="BK135" s="25">
        <f ca="1" t="shared" si="979"/>
        <v>39416.3149403161</v>
      </c>
      <c r="BL135" s="25">
        <f ca="1" t="shared" si="980"/>
        <v>109440.748326487</v>
      </c>
      <c r="BM135" s="25">
        <f ca="1">BK135*'Ejercicio 3 - TIR'!$D$5</f>
        <v>19708.1574701581</v>
      </c>
      <c r="BN135" s="25">
        <f ca="1" t="shared" si="981"/>
        <v>89732.5908563293</v>
      </c>
      <c r="BO135" s="25">
        <f ca="1" t="shared" si="982"/>
        <v>38233.3903270318</v>
      </c>
      <c r="BP135" s="25">
        <f ca="1" t="shared" si="983"/>
        <v>-113808.908986762</v>
      </c>
      <c r="BQ135" s="25">
        <f ca="1" t="shared" ref="BQ135:BT135" si="1021">BE135</f>
        <v>23093.4394087799</v>
      </c>
      <c r="BR135" s="25">
        <f ca="1" t="shared" si="1021"/>
        <v>19851.5488710942</v>
      </c>
      <c r="BS135" s="25">
        <f ca="1" t="shared" si="1021"/>
        <v>19924.3264547175</v>
      </c>
      <c r="BT135" s="25">
        <f ca="1" t="shared" si="1021"/>
        <v>19014.9680790105</v>
      </c>
      <c r="BU135" s="25">
        <f ca="1" t="shared" si="985"/>
        <v>56989.8268757452</v>
      </c>
      <c r="BV135" s="27">
        <f ca="1" t="shared" si="986"/>
        <v>6.00606323657296</v>
      </c>
    </row>
    <row r="136" ht="15" customHeight="1" spans="1:74">
      <c r="A136" s="23">
        <v>135</v>
      </c>
      <c r="B136" s="24">
        <f ca="1" t="shared" ref="B136:F136" si="1022">RAND()</f>
        <v>0.822618568824037</v>
      </c>
      <c r="C136" s="25">
        <f ca="1">IF(B136&lt;=('Ejercicio 3 - TIR'!$D$13-'Ejercicio 3 - TIR'!$C$13)/('Ejercicio 3 - TIR'!$E$13-'Ejercicio 3 - TIR'!$C$13),'Ejercicio 3 - TIR'!$C$13+SQRT(('Ejercicio 3 - TIR'!$E$13-'Ejercicio 3 - TIR'!$C$13)*('Ejercicio 3 - TIR'!$D$13-'Ejercicio 3 - TIR'!$C$13)*B136),'Ejercicio 3 - TIR'!$E$13-SQRT(('Ejercicio 3 - TIR'!$E$13-'Ejercicio 3 - TIR'!$C$13)*('Ejercicio 3 - TIR'!$E$13-'Ejercicio 3 - TIR'!$D$13)*(1-B136)))</f>
        <v>85410.3558161566</v>
      </c>
      <c r="D136" s="24">
        <f ca="1" t="shared" si="1022"/>
        <v>0.533358576666987</v>
      </c>
      <c r="E136" s="25">
        <f ca="1">IF(D136&lt;=('Ejercicio 3 - TIR'!$D$14-'Ejercicio 3 - TIR'!$C$14)/('Ejercicio 3 - TIR'!$E$14-'Ejercicio 3 - TIR'!$C$14),'Ejercicio 3 - TIR'!$C$14+SQRT(('Ejercicio 3 - TIR'!$E$14-'Ejercicio 3 - TIR'!$C$14)*('Ejercicio 3 - TIR'!$D$14-'Ejercicio 3 - TIR'!$C$14)*D136),'Ejercicio 3 - TIR'!$E$14-SQRT(('Ejercicio 3 - TIR'!$E$14-'Ejercicio 3 - TIR'!$C$14)*('Ejercicio 3 - TIR'!$E$14-'Ejercicio 3 - TIR'!$D$14)*(1-D136)))</f>
        <v>31633.6260243788</v>
      </c>
      <c r="F136" s="24">
        <f ca="1" t="shared" si="1022"/>
        <v>0.434248357474099</v>
      </c>
      <c r="G136" s="25">
        <f ca="1">IF(F136&lt;=('Ejercicio 3 - TIR'!$D$18-'Ejercicio 3 - TIR'!$C$18)/('Ejercicio 3 - TIR'!$E$18-'Ejercicio 3 - TIR'!$C$18),'Ejercicio 3 - TIR'!$C$18+SQRT(('Ejercicio 3 - TIR'!$E$18-'Ejercicio 3 - TIR'!$C$18)*('Ejercicio 3 - TIR'!$D$18-'Ejercicio 3 - TIR'!$C$18)*F136),'Ejercicio 3 - TIR'!$E$18-SQRT(('Ejercicio 3 - TIR'!$E$18-'Ejercicio 3 - TIR'!$C$18)*('Ejercicio 3 - TIR'!$E$18-'Ejercicio 3 - TIR'!$D$18)*(1-F136)))</f>
        <v>38070.7653677402</v>
      </c>
      <c r="H136" s="24">
        <f ca="1" t="shared" ref="H136:L136" si="1023">RAND()</f>
        <v>0.727716676133334</v>
      </c>
      <c r="I136" s="25">
        <f ca="1">IF(H136&lt;=('Ejercicio 3 - TIR'!$D$18-'Ejercicio 3 - TIR'!$C$18)/('Ejercicio 3 - TIR'!$E$18-'Ejercicio 3 - TIR'!$C$18),'Ejercicio 3 - TIR'!$C$18+SQRT(('Ejercicio 3 - TIR'!$E$18-'Ejercicio 3 - TIR'!$C$18)*('Ejercicio 3 - TIR'!$D$18-'Ejercicio 3 - TIR'!$C$18)*H136),'Ejercicio 3 - TIR'!$E$18-SQRT(('Ejercicio 3 - TIR'!$E$18-'Ejercicio 3 - TIR'!$C$18)*('Ejercicio 3 - TIR'!$E$18-'Ejercicio 3 - TIR'!$D$18)*(1-H136)))</f>
        <v>40481.0123600523</v>
      </c>
      <c r="J136" s="24">
        <f ca="1" t="shared" si="1023"/>
        <v>0.226326295442617</v>
      </c>
      <c r="K136" s="25">
        <f ca="1">IF(J136&lt;=('Ejercicio 3 - TIR'!$D$18-'Ejercicio 3 - TIR'!$C$18)/('Ejercicio 3 - TIR'!$E$18-'Ejercicio 3 - TIR'!$C$18),'Ejercicio 3 - TIR'!$C$18+SQRT(('Ejercicio 3 - TIR'!$E$18-'Ejercicio 3 - TIR'!$C$18)*('Ejercicio 3 - TIR'!$D$18-'Ejercicio 3 - TIR'!$C$18)*J136),'Ejercicio 3 - TIR'!$E$18-SQRT(('Ejercicio 3 - TIR'!$E$18-'Ejercicio 3 - TIR'!$C$18)*('Ejercicio 3 - TIR'!$E$18-'Ejercicio 3 - TIR'!$D$18)*(1-J136)))</f>
        <v>35826.5722613208</v>
      </c>
      <c r="L136" s="24">
        <f ca="1" t="shared" si="1023"/>
        <v>0.945638853642767</v>
      </c>
      <c r="M136" s="25">
        <f ca="1">IF(L136&lt;=('Ejercicio 3 - TIR'!$D$18-'Ejercicio 3 - TIR'!$C$18)/('Ejercicio 3 - TIR'!$E$18-'Ejercicio 3 - TIR'!$C$18),'Ejercicio 3 - TIR'!$C$18+SQRT(('Ejercicio 3 - TIR'!$E$18-'Ejercicio 3 - TIR'!$C$18)*('Ejercicio 3 - TIR'!$D$18-'Ejercicio 3 - TIR'!$C$18)*L136),'Ejercicio 3 - TIR'!$E$18-SQRT(('Ejercicio 3 - TIR'!$E$18-'Ejercicio 3 - TIR'!$C$18)*('Ejercicio 3 - TIR'!$E$18-'Ejercicio 3 - TIR'!$D$18)*(1-L136)))</f>
        <v>42980.8204694004</v>
      </c>
      <c r="N136" s="24">
        <f ca="1" t="shared" ref="N136:R136" si="1024">RAND()</f>
        <v>0.133889701150059</v>
      </c>
      <c r="O136" s="25">
        <f ca="1">IF(N136&lt;=('Ejercicio 3 - TIR'!$D$18-'Ejercicio 3 - TIR'!$C$18)/('Ejercicio 3 - TIR'!$E$18-'Ejercicio 3 - TIR'!$C$18),'Ejercicio 3 - TIR'!$C$18+SQRT(('Ejercicio 3 - TIR'!$E$18-'Ejercicio 3 - TIR'!$C$18)*('Ejercicio 3 - TIR'!$D$18-'Ejercicio 3 - TIR'!$C$18)*N136),'Ejercicio 3 - TIR'!$E$18-SQRT(('Ejercicio 3 - TIR'!$E$18-'Ejercicio 3 - TIR'!$C$18)*('Ejercicio 3 - TIR'!$E$18-'Ejercicio 3 - TIR'!$D$18)*(1-N136)))</f>
        <v>34481.4568136387</v>
      </c>
      <c r="P136" s="24">
        <f ca="1" t="shared" si="1024"/>
        <v>0.684822425317729</v>
      </c>
      <c r="Q136" s="26">
        <f ca="1">IF(P136&lt;=('Ejercicio 3 - TIR'!$D$22-'Ejercicio 3 - TIR'!$C$22)/('Ejercicio 3 - TIR'!$E$22-'Ejercicio 3 - TIR'!$C$22),'Ejercicio 3 - TIR'!$C$22+SQRT(('Ejercicio 3 - TIR'!$E$22-'Ejercicio 3 - TIR'!$C$22)*('Ejercicio 3 - TIR'!$D$22-'Ejercicio 3 - TIR'!$C$22)*P136),'Ejercicio 3 - TIR'!$E$22-SQRT(('Ejercicio 3 - TIR'!$E$22-'Ejercicio 3 - TIR'!$C$22)*('Ejercicio 3 - TIR'!$E$22-'Ejercicio 3 - TIR'!$D$22)*(1-P136)))</f>
        <v>0.156181527453926</v>
      </c>
      <c r="R136" s="24">
        <f ca="1" t="shared" si="1024"/>
        <v>0.579723724250708</v>
      </c>
      <c r="S136" s="26">
        <f ca="1">IF(R136&lt;=('Ejercicio 3 - TIR'!$D$23-'Ejercicio 3 - TIR'!$C$23)/('Ejercicio 3 - TIR'!$E$23-'Ejercicio 3 - TIR'!$C$23),'Ejercicio 3 - TIR'!$C$23+SQRT(('Ejercicio 3 - TIR'!$E$23-'Ejercicio 3 - TIR'!$C$23)*('Ejercicio 3 - TIR'!$D$23-'Ejercicio 3 - TIR'!$C$23)*R136),'Ejercicio 3 - TIR'!$E$23-SQRT(('Ejercicio 3 - TIR'!$E$23-'Ejercicio 3 - TIR'!$C$23)*('Ejercicio 3 - TIR'!$E$23-'Ejercicio 3 - TIR'!$D$23)*(1-R136)))</f>
        <v>0.152495504070267</v>
      </c>
      <c r="T136" s="24">
        <f ca="1" t="shared" ref="T136:X136" si="1025">RAND()</f>
        <v>0.0439435977874594</v>
      </c>
      <c r="U136" s="26">
        <f ca="1">IF(T136&lt;=('Ejercicio 3 - TIR'!$D$24-'Ejercicio 3 - TIR'!$C$24)/('Ejercicio 3 - TIR'!$E$24-'Ejercicio 3 - TIR'!$C$24),'Ejercicio 3 - TIR'!$C$24+SQRT(('Ejercicio 3 - TIR'!$E$24-'Ejercicio 3 - TIR'!$C$24)*('Ejercicio 3 - TIR'!$D$24-'Ejercicio 3 - TIR'!$C$24)*T136),'Ejercicio 3 - TIR'!$E$24-SQRT(('Ejercicio 3 - TIR'!$E$24-'Ejercicio 3 - TIR'!$C$24)*('Ejercicio 3 - TIR'!$E$24-'Ejercicio 3 - TIR'!$D$24)*(1-T136)))</f>
        <v>0.159606328921792</v>
      </c>
      <c r="V136" s="24">
        <f ca="1" t="shared" si="1025"/>
        <v>0.916142935205057</v>
      </c>
      <c r="W136" s="26">
        <f ca="1">IF(V136&lt;=('Ejercicio 3 - TIR'!$D$25-'Ejercicio 3 - TIR'!$C$25)/('Ejercicio 3 - TIR'!$E$25-'Ejercicio 3 - TIR'!$C$25),'Ejercicio 3 - TIR'!$C$25+SQRT(('Ejercicio 3 - TIR'!$E$25-'Ejercicio 3 - TIR'!$C$25)*('Ejercicio 3 - TIR'!$D$25-'Ejercicio 3 - TIR'!$C$25)*V136),'Ejercicio 3 - TIR'!$E$25-SQRT(('Ejercicio 3 - TIR'!$E$25-'Ejercicio 3 - TIR'!$C$25)*('Ejercicio 3 - TIR'!$E$25-'Ejercicio 3 - TIR'!$D$25)*(1-V136)))</f>
        <v>0.232868166274963</v>
      </c>
      <c r="X136" s="24">
        <f ca="1" t="shared" si="1025"/>
        <v>0.0535302596857845</v>
      </c>
      <c r="Y136" s="26">
        <f ca="1">IF(X136&lt;=('Ejercicio 3 - TIR'!$D$26-'Ejercicio 3 - TIR'!$C$26)/('Ejercicio 3 - TIR'!$E$26-'Ejercicio 3 - TIR'!$C$26),'Ejercicio 3 - TIR'!$C$26+SQRT(('Ejercicio 3 - TIR'!$E$26-'Ejercicio 3 - TIR'!$C$26)*('Ejercicio 3 - TIR'!$D$26-'Ejercicio 3 - TIR'!$C$26)*X136),'Ejercicio 3 - TIR'!$E$26-SQRT(('Ejercicio 3 - TIR'!$E$26-'Ejercicio 3 - TIR'!$C$26)*('Ejercicio 3 - TIR'!$E$26-'Ejercicio 3 - TIR'!$D$26)*(1-X136)))</f>
        <v>0.202022133801935</v>
      </c>
      <c r="Z136" s="24">
        <f ca="1" t="shared" si="956"/>
        <v>1.15618152745393</v>
      </c>
      <c r="AA136" s="24">
        <f ca="1" t="shared" si="957"/>
        <v>1.33249401227974</v>
      </c>
      <c r="AB136" s="24">
        <f ca="1" t="shared" si="958"/>
        <v>1.54516848988998</v>
      </c>
      <c r="AC136" s="24">
        <f ca="1" t="shared" si="959"/>
        <v>1.90498904271652</v>
      </c>
      <c r="AD136" s="24">
        <f ca="1" t="shared" si="960"/>
        <v>2.28983899399541</v>
      </c>
      <c r="AE136" s="23">
        <f ca="1" t="shared" si="961"/>
        <v>4940.58803139374</v>
      </c>
      <c r="AF136" s="23">
        <f ca="1" t="shared" si="962"/>
        <v>5694.00549364465</v>
      </c>
      <c r="AG136" s="23">
        <f ca="1" t="shared" si="963"/>
        <v>6602.80480734579</v>
      </c>
      <c r="AH136" s="23">
        <f ca="1" t="shared" si="964"/>
        <v>8140.38785510392</v>
      </c>
      <c r="AI136" s="23">
        <f ca="1" t="shared" si="965"/>
        <v>9784.92637956737</v>
      </c>
      <c r="AJ136" s="25">
        <f ca="1" t="shared" si="966"/>
        <v>44016.7156542139</v>
      </c>
      <c r="AK136" s="25">
        <f ca="1" t="shared" si="967"/>
        <v>53940.706580792</v>
      </c>
      <c r="AL136" s="25">
        <f ca="1" t="shared" si="968"/>
        <v>55358.0905589593</v>
      </c>
      <c r="AM136" s="25">
        <f ca="1" t="shared" si="969"/>
        <v>81877.9920411735</v>
      </c>
      <c r="AN136" s="25">
        <f ca="1" t="shared" si="970"/>
        <v>78956.9843816387</v>
      </c>
      <c r="AO136" s="25">
        <f ca="1">C136/'Ejercicio 3 - TIR'!$D$7</f>
        <v>17082.0711632313</v>
      </c>
      <c r="AP136" s="25">
        <f ca="1" t="shared" si="971"/>
        <v>26934.6444909826</v>
      </c>
      <c r="AQ136" s="25">
        <f ca="1" t="shared" si="972"/>
        <v>36858.6354175607</v>
      </c>
      <c r="AR136" s="25">
        <f ca="1" t="shared" si="973"/>
        <v>38276.019395728</v>
      </c>
      <c r="AS136" s="25">
        <f ca="1" t="shared" si="974"/>
        <v>64795.9208779422</v>
      </c>
      <c r="AT136" s="25">
        <f ca="1" t="shared" si="975"/>
        <v>61874.9132184074</v>
      </c>
      <c r="AU136" s="25">
        <f ca="1">AP136*'Ejercicio 3 - TIR'!$D$5</f>
        <v>13467.3222454913</v>
      </c>
      <c r="AV136" s="25">
        <f ca="1">AQ136*'Ejercicio 3 - TIR'!$D$5</f>
        <v>18429.3177087803</v>
      </c>
      <c r="AW136" s="25">
        <f ca="1">AR136*'Ejercicio 3 - TIR'!$D$5</f>
        <v>19138.009697864</v>
      </c>
      <c r="AX136" s="25">
        <f ca="1">AS136*'Ejercicio 3 - TIR'!$D$5</f>
        <v>32397.9604389711</v>
      </c>
      <c r="AY136" s="25">
        <f ca="1">AT136*'Ejercicio 3 - TIR'!$D$5</f>
        <v>30937.4566092037</v>
      </c>
      <c r="AZ136" s="25">
        <f ca="1" t="shared" ref="AZ136:BD136" si="1026">AJ136-AU136-AE136</f>
        <v>25608.8053773289</v>
      </c>
      <c r="BA136" s="25">
        <f ca="1" t="shared" si="1026"/>
        <v>29817.383378367</v>
      </c>
      <c r="BB136" s="25">
        <f ca="1" t="shared" si="1026"/>
        <v>29617.2760537495</v>
      </c>
      <c r="BC136" s="25">
        <f ca="1" t="shared" si="1026"/>
        <v>41339.6437470985</v>
      </c>
      <c r="BD136" s="25">
        <f ca="1" t="shared" si="1026"/>
        <v>38234.6013928677</v>
      </c>
      <c r="BE136" s="25">
        <f ca="1" t="shared" ref="BE136:BI136" si="1027">AZ136/Z136</f>
        <v>22149.4676824002</v>
      </c>
      <c r="BF136" s="25">
        <f ca="1" t="shared" si="1027"/>
        <v>22377.1237270724</v>
      </c>
      <c r="BG136" s="25">
        <f ca="1" t="shared" si="1027"/>
        <v>19167.6676346528</v>
      </c>
      <c r="BH136" s="25">
        <f ca="1" t="shared" si="1027"/>
        <v>21700.7252115992</v>
      </c>
      <c r="BI136" s="25">
        <f ca="1" t="shared" si="1027"/>
        <v>16697.5064592442</v>
      </c>
      <c r="BJ136" s="25">
        <f ca="1" t="shared" si="978"/>
        <v>72435.9103920906</v>
      </c>
      <c r="BK136" s="25">
        <f ca="1" t="shared" si="979"/>
        <v>39115.1926477716</v>
      </c>
      <c r="BL136" s="25">
        <f ca="1" t="shared" si="980"/>
        <v>111551.103039862</v>
      </c>
      <c r="BM136" s="25">
        <f ca="1">BK136*'Ejercicio 3 - TIR'!$D$5</f>
        <v>19557.5963238858</v>
      </c>
      <c r="BN136" s="25">
        <f ca="1" t="shared" si="981"/>
        <v>91993.5067159764</v>
      </c>
      <c r="BO136" s="25">
        <f ca="1" t="shared" si="982"/>
        <v>40174.6616059944</v>
      </c>
      <c r="BP136" s="25">
        <f ca="1" t="shared" si="983"/>
        <v>-117043.981840535</v>
      </c>
      <c r="BQ136" s="25">
        <f ca="1" t="shared" ref="BQ136:BT136" si="1028">BE136</f>
        <v>22149.4676824002</v>
      </c>
      <c r="BR136" s="25">
        <f ca="1" t="shared" si="1028"/>
        <v>22377.1237270724</v>
      </c>
      <c r="BS136" s="25">
        <f ca="1" t="shared" si="1028"/>
        <v>19167.6676346528</v>
      </c>
      <c r="BT136" s="25">
        <f ca="1" t="shared" si="1028"/>
        <v>21700.7252115992</v>
      </c>
      <c r="BU136" s="25">
        <f ca="1" t="shared" si="985"/>
        <v>56872.1680652386</v>
      </c>
      <c r="BV136" s="27">
        <f ca="1" t="shared" si="986"/>
        <v>5.8775993706123</v>
      </c>
    </row>
    <row r="137" ht="15" customHeight="1" spans="1:74">
      <c r="A137" s="23">
        <v>136</v>
      </c>
      <c r="B137" s="24">
        <f ca="1" t="shared" ref="B137:F137" si="1029">RAND()</f>
        <v>0.194043915759482</v>
      </c>
      <c r="C137" s="25">
        <f ca="1">IF(B137&lt;=('Ejercicio 3 - TIR'!$D$13-'Ejercicio 3 - TIR'!$C$13)/('Ejercicio 3 - TIR'!$E$13-'Ejercicio 3 - TIR'!$C$13),'Ejercicio 3 - TIR'!$C$13+SQRT(('Ejercicio 3 - TIR'!$E$13-'Ejercicio 3 - TIR'!$C$13)*('Ejercicio 3 - TIR'!$D$13-'Ejercicio 3 - TIR'!$C$13)*B137),'Ejercicio 3 - TIR'!$E$13-SQRT(('Ejercicio 3 - TIR'!$E$13-'Ejercicio 3 - TIR'!$C$13)*('Ejercicio 3 - TIR'!$E$13-'Ejercicio 3 - TIR'!$D$13)*(1-B137)))</f>
        <v>68810.0832177564</v>
      </c>
      <c r="D137" s="24">
        <f ca="1" t="shared" si="1029"/>
        <v>0.991380741537251</v>
      </c>
      <c r="E137" s="25">
        <f ca="1">IF(D137&lt;=('Ejercicio 3 - TIR'!$D$14-'Ejercicio 3 - TIR'!$C$14)/('Ejercicio 3 - TIR'!$E$14-'Ejercicio 3 - TIR'!$C$14),'Ejercicio 3 - TIR'!$C$14+SQRT(('Ejercicio 3 - TIR'!$E$14-'Ejercicio 3 - TIR'!$C$14)*('Ejercicio 3 - TIR'!$D$14-'Ejercicio 3 - TIR'!$C$14)*D137),'Ejercicio 3 - TIR'!$E$14-SQRT(('Ejercicio 3 - TIR'!$E$14-'Ejercicio 3 - TIR'!$C$14)*('Ejercicio 3 - TIR'!$E$14-'Ejercicio 3 - TIR'!$D$14)*(1-D137)))</f>
        <v>38862.9473321731</v>
      </c>
      <c r="F137" s="24">
        <f ca="1" t="shared" si="1029"/>
        <v>0.513437469800482</v>
      </c>
      <c r="G137" s="25">
        <f ca="1">IF(F137&lt;=('Ejercicio 3 - TIR'!$D$18-'Ejercicio 3 - TIR'!$C$18)/('Ejercicio 3 - TIR'!$E$18-'Ejercicio 3 - TIR'!$C$18),'Ejercicio 3 - TIR'!$C$18+SQRT(('Ejercicio 3 - TIR'!$E$18-'Ejercicio 3 - TIR'!$C$18)*('Ejercicio 3 - TIR'!$D$18-'Ejercicio 3 - TIR'!$C$18)*F137),'Ejercicio 3 - TIR'!$E$18-SQRT(('Ejercicio 3 - TIR'!$E$18-'Ejercicio 3 - TIR'!$C$18)*('Ejercicio 3 - TIR'!$E$18-'Ejercicio 3 - TIR'!$D$18)*(1-F137)))</f>
        <v>38775.8544011436</v>
      </c>
      <c r="H137" s="24">
        <f ca="1" t="shared" ref="H137:L137" si="1030">RAND()</f>
        <v>0.506849137911756</v>
      </c>
      <c r="I137" s="25">
        <f ca="1">IF(H137&lt;=('Ejercicio 3 - TIR'!$D$18-'Ejercicio 3 - TIR'!$C$18)/('Ejercicio 3 - TIR'!$E$18-'Ejercicio 3 - TIR'!$C$18),'Ejercicio 3 - TIR'!$C$18+SQRT(('Ejercicio 3 - TIR'!$E$18-'Ejercicio 3 - TIR'!$C$18)*('Ejercicio 3 - TIR'!$D$18-'Ejercicio 3 - TIR'!$C$18)*H137),'Ejercicio 3 - TIR'!$E$18-SQRT(('Ejercicio 3 - TIR'!$E$18-'Ejercicio 3 - TIR'!$C$18)*('Ejercicio 3 - TIR'!$E$18-'Ejercicio 3 - TIR'!$D$18)*(1-H137)))</f>
        <v>38719.3675623157</v>
      </c>
      <c r="J137" s="24">
        <f ca="1" t="shared" si="1030"/>
        <v>0.978611371052346</v>
      </c>
      <c r="K137" s="25">
        <f ca="1">IF(J137&lt;=('Ejercicio 3 - TIR'!$D$18-'Ejercicio 3 - TIR'!$C$18)/('Ejercicio 3 - TIR'!$E$18-'Ejercicio 3 - TIR'!$C$18),'Ejercicio 3 - TIR'!$C$18+SQRT(('Ejercicio 3 - TIR'!$E$18-'Ejercicio 3 - TIR'!$C$18)*('Ejercicio 3 - TIR'!$D$18-'Ejercicio 3 - TIR'!$C$18)*J137),'Ejercicio 3 - TIR'!$E$18-SQRT(('Ejercicio 3 - TIR'!$E$18-'Ejercicio 3 - TIR'!$C$18)*('Ejercicio 3 - TIR'!$E$18-'Ejercicio 3 - TIR'!$D$18)*(1-J137)))</f>
        <v>43733.4506835207</v>
      </c>
      <c r="L137" s="24">
        <f ca="1" t="shared" si="1030"/>
        <v>0.0838433844812749</v>
      </c>
      <c r="M137" s="25">
        <f ca="1">IF(L137&lt;=('Ejercicio 3 - TIR'!$D$18-'Ejercicio 3 - TIR'!$C$18)/('Ejercicio 3 - TIR'!$E$18-'Ejercicio 3 - TIR'!$C$18),'Ejercicio 3 - TIR'!$C$18+SQRT(('Ejercicio 3 - TIR'!$E$18-'Ejercicio 3 - TIR'!$C$18)*('Ejercicio 3 - TIR'!$D$18-'Ejercicio 3 - TIR'!$C$18)*L137),'Ejercicio 3 - TIR'!$E$18-SQRT(('Ejercicio 3 - TIR'!$E$18-'Ejercicio 3 - TIR'!$C$18)*('Ejercicio 3 - TIR'!$E$18-'Ejercicio 3 - TIR'!$D$18)*(1-L137)))</f>
        <v>33546.337219187</v>
      </c>
      <c r="N137" s="24">
        <f ca="1" t="shared" ref="N137:R137" si="1031">RAND()</f>
        <v>0.0583920448313984</v>
      </c>
      <c r="O137" s="25">
        <f ca="1">IF(N137&lt;=('Ejercicio 3 - TIR'!$D$18-'Ejercicio 3 - TIR'!$C$18)/('Ejercicio 3 - TIR'!$E$18-'Ejercicio 3 - TIR'!$C$18),'Ejercicio 3 - TIR'!$C$18+SQRT(('Ejercicio 3 - TIR'!$E$18-'Ejercicio 3 - TIR'!$C$18)*('Ejercicio 3 - TIR'!$D$18-'Ejercicio 3 - TIR'!$C$18)*N137),'Ejercicio 3 - TIR'!$E$18-SQRT(('Ejercicio 3 - TIR'!$E$18-'Ejercicio 3 - TIR'!$C$18)*('Ejercicio 3 - TIR'!$E$18-'Ejercicio 3 - TIR'!$D$18)*(1-N137)))</f>
        <v>32959.5281253453</v>
      </c>
      <c r="P137" s="24">
        <f ca="1" t="shared" si="1031"/>
        <v>0.100716153301706</v>
      </c>
      <c r="Q137" s="26">
        <f ca="1">IF(P137&lt;=('Ejercicio 3 - TIR'!$D$22-'Ejercicio 3 - TIR'!$C$22)/('Ejercicio 3 - TIR'!$E$22-'Ejercicio 3 - TIR'!$C$22),'Ejercicio 3 - TIR'!$C$22+SQRT(('Ejercicio 3 - TIR'!$E$22-'Ejercicio 3 - TIR'!$C$22)*('Ejercicio 3 - TIR'!$D$22-'Ejercicio 3 - TIR'!$C$22)*P137),'Ejercicio 3 - TIR'!$E$22-SQRT(('Ejercicio 3 - TIR'!$E$22-'Ejercicio 3 - TIR'!$C$22)*('Ejercicio 3 - TIR'!$E$22-'Ejercicio 3 - TIR'!$D$22)*(1-P137)))</f>
        <v>0.133464363183718</v>
      </c>
      <c r="R137" s="24">
        <f ca="1" t="shared" si="1031"/>
        <v>0.353584220598613</v>
      </c>
      <c r="S137" s="26">
        <f ca="1">IF(R137&lt;=('Ejercicio 3 - TIR'!$D$23-'Ejercicio 3 - TIR'!$C$23)/('Ejercicio 3 - TIR'!$E$23-'Ejercicio 3 - TIR'!$C$23),'Ejercicio 3 - TIR'!$C$23+SQRT(('Ejercicio 3 - TIR'!$E$23-'Ejercicio 3 - TIR'!$C$23)*('Ejercicio 3 - TIR'!$D$23-'Ejercicio 3 - TIR'!$C$23)*R137),'Ejercicio 3 - TIR'!$E$23-SQRT(('Ejercicio 3 - TIR'!$E$23-'Ejercicio 3 - TIR'!$C$23)*('Ejercicio 3 - TIR'!$E$23-'Ejercicio 3 - TIR'!$D$23)*(1-R137)))</f>
        <v>0.145227992331486</v>
      </c>
      <c r="T137" s="24">
        <f ca="1" t="shared" ref="T137:X137" si="1032">RAND()</f>
        <v>0.615574178258603</v>
      </c>
      <c r="U137" s="26">
        <f ca="1">IF(T137&lt;=('Ejercicio 3 - TIR'!$D$24-'Ejercicio 3 - TIR'!$C$24)/('Ejercicio 3 - TIR'!$E$24-'Ejercicio 3 - TIR'!$C$24),'Ejercicio 3 - TIR'!$C$24+SQRT(('Ejercicio 3 - TIR'!$E$24-'Ejercicio 3 - TIR'!$C$24)*('Ejercicio 3 - TIR'!$D$24-'Ejercicio 3 - TIR'!$C$24)*T137),'Ejercicio 3 - TIR'!$E$24-SQRT(('Ejercicio 3 - TIR'!$E$24-'Ejercicio 3 - TIR'!$C$24)*('Ejercicio 3 - TIR'!$E$24-'Ejercicio 3 - TIR'!$D$24)*(1-T137)))</f>
        <v>0.187191581859591</v>
      </c>
      <c r="V137" s="24">
        <f ca="1" t="shared" si="1032"/>
        <v>0.0754282446611294</v>
      </c>
      <c r="W137" s="26">
        <f ca="1">IF(V137&lt;=('Ejercicio 3 - TIR'!$D$25-'Ejercicio 3 - TIR'!$C$25)/('Ejercicio 3 - TIR'!$E$25-'Ejercicio 3 - TIR'!$C$25),'Ejercicio 3 - TIR'!$C$25+SQRT(('Ejercicio 3 - TIR'!$E$25-'Ejercicio 3 - TIR'!$C$25)*('Ejercicio 3 - TIR'!$D$25-'Ejercicio 3 - TIR'!$C$25)*V137),'Ejercicio 3 - TIR'!$E$25-SQRT(('Ejercicio 3 - TIR'!$E$25-'Ejercicio 3 - TIR'!$C$25)*('Ejercicio 3 - TIR'!$E$25-'Ejercicio 3 - TIR'!$D$25)*(1-V137)))</f>
        <v>0.190276163803948</v>
      </c>
      <c r="X137" s="24">
        <f ca="1" t="shared" si="1032"/>
        <v>0.890348824646926</v>
      </c>
      <c r="Y137" s="26">
        <f ca="1">IF(X137&lt;=('Ejercicio 3 - TIR'!$D$26-'Ejercicio 3 - TIR'!$C$26)/('Ejercicio 3 - TIR'!$E$26-'Ejercicio 3 - TIR'!$C$26),'Ejercicio 3 - TIR'!$C$26+SQRT(('Ejercicio 3 - TIR'!$E$26-'Ejercicio 3 - TIR'!$C$26)*('Ejercicio 3 - TIR'!$D$26-'Ejercicio 3 - TIR'!$C$26)*X137),'Ejercicio 3 - TIR'!$E$26-SQRT(('Ejercicio 3 - TIR'!$E$26-'Ejercicio 3 - TIR'!$C$26)*('Ejercicio 3 - TIR'!$E$26-'Ejercicio 3 - TIR'!$D$26)*(1-X137)))</f>
        <v>0.255666559082066</v>
      </c>
      <c r="Z137" s="24">
        <f ca="1" t="shared" si="956"/>
        <v>1.13346436318372</v>
      </c>
      <c r="AA137" s="24">
        <f ca="1" t="shared" si="957"/>
        <v>1.29807511702818</v>
      </c>
      <c r="AB137" s="24">
        <f ca="1" t="shared" si="958"/>
        <v>1.54106385155725</v>
      </c>
      <c r="AC137" s="24">
        <f ca="1" t="shared" si="959"/>
        <v>1.83429156940851</v>
      </c>
      <c r="AD137" s="24">
        <f ca="1" t="shared" si="960"/>
        <v>2.30325858331242</v>
      </c>
      <c r="AE137" s="23">
        <f ca="1" t="shared" si="961"/>
        <v>5186.81851713087</v>
      </c>
      <c r="AF137" s="23">
        <f ca="1" t="shared" si="962"/>
        <v>5940.08975696156</v>
      </c>
      <c r="AG137" s="23">
        <f ca="1" t="shared" si="963"/>
        <v>7052.02455495514</v>
      </c>
      <c r="AH137" s="23">
        <f ca="1" t="shared" si="964"/>
        <v>8393.85673432326</v>
      </c>
      <c r="AI137" s="23">
        <f ca="1" t="shared" si="965"/>
        <v>10539.8852030155</v>
      </c>
      <c r="AJ137" s="25">
        <f ca="1" t="shared" si="966"/>
        <v>43951.0491156969</v>
      </c>
      <c r="AK137" s="25">
        <f ca="1" t="shared" si="967"/>
        <v>50260.6475797099</v>
      </c>
      <c r="AL137" s="25">
        <f ca="1" t="shared" si="968"/>
        <v>67396.0399522357</v>
      </c>
      <c r="AM137" s="25">
        <f ca="1" t="shared" si="969"/>
        <v>61533.7635456896</v>
      </c>
      <c r="AN137" s="25">
        <f ca="1" t="shared" si="970"/>
        <v>75914.3160566287</v>
      </c>
      <c r="AO137" s="25">
        <f ca="1">C137/'Ejercicio 3 - TIR'!$D$7</f>
        <v>13762.0166435513</v>
      </c>
      <c r="AP137" s="25">
        <f ca="1" t="shared" si="971"/>
        <v>30189.0324721456</v>
      </c>
      <c r="AQ137" s="25">
        <f ca="1" t="shared" si="972"/>
        <v>36498.6309361586</v>
      </c>
      <c r="AR137" s="25">
        <f ca="1" t="shared" si="973"/>
        <v>53634.0233086844</v>
      </c>
      <c r="AS137" s="25">
        <f ca="1" t="shared" si="974"/>
        <v>47771.7469021383</v>
      </c>
      <c r="AT137" s="25">
        <f ca="1" t="shared" si="975"/>
        <v>62152.2994130774</v>
      </c>
      <c r="AU137" s="25">
        <f ca="1">AP137*'Ejercicio 3 - TIR'!$D$5</f>
        <v>15094.5162360728</v>
      </c>
      <c r="AV137" s="25">
        <f ca="1">AQ137*'Ejercicio 3 - TIR'!$D$5</f>
        <v>18249.3154680793</v>
      </c>
      <c r="AW137" s="25">
        <f ca="1">AR137*'Ejercicio 3 - TIR'!$D$5</f>
        <v>26817.0116543422</v>
      </c>
      <c r="AX137" s="25">
        <f ca="1">AS137*'Ejercicio 3 - TIR'!$D$5</f>
        <v>23885.8734510691</v>
      </c>
      <c r="AY137" s="25">
        <f ca="1">AT137*'Ejercicio 3 - TIR'!$D$5</f>
        <v>31076.1497065387</v>
      </c>
      <c r="AZ137" s="25">
        <f ca="1" t="shared" ref="AZ137:BD137" si="1033">AJ137-AU137-AE137</f>
        <v>23669.7143624932</v>
      </c>
      <c r="BA137" s="25">
        <f ca="1" t="shared" si="1033"/>
        <v>26071.242354669</v>
      </c>
      <c r="BB137" s="25">
        <f ca="1" t="shared" si="1033"/>
        <v>33527.0037429383</v>
      </c>
      <c r="BC137" s="25">
        <f ca="1" t="shared" si="1033"/>
        <v>29254.0333602972</v>
      </c>
      <c r="BD137" s="25">
        <f ca="1" t="shared" si="1033"/>
        <v>34298.2811470745</v>
      </c>
      <c r="BE137" s="25">
        <f ca="1" t="shared" ref="BE137:BI137" si="1034">AZ137/Z137</f>
        <v>20882.6277484444</v>
      </c>
      <c r="BF137" s="25">
        <f ca="1" t="shared" si="1034"/>
        <v>20084.5405729345</v>
      </c>
      <c r="BG137" s="25">
        <f ca="1" t="shared" si="1034"/>
        <v>21755.7525011434</v>
      </c>
      <c r="BH137" s="25">
        <f ca="1" t="shared" si="1034"/>
        <v>15948.4096466357</v>
      </c>
      <c r="BI137" s="25">
        <f ca="1" t="shared" si="1034"/>
        <v>14891.1986676496</v>
      </c>
      <c r="BJ137" s="25">
        <f ca="1" t="shared" si="978"/>
        <v>89511.4170156462</v>
      </c>
      <c r="BK137" s="25">
        <f ca="1" t="shared" si="979"/>
        <v>31697.4829579479</v>
      </c>
      <c r="BL137" s="25">
        <f ca="1" t="shared" si="980"/>
        <v>121208.899973594</v>
      </c>
      <c r="BM137" s="25">
        <f ca="1">BK137*'Ejercicio 3 - TIR'!$D$5</f>
        <v>15848.7414789739</v>
      </c>
      <c r="BN137" s="25">
        <f ca="1" t="shared" si="981"/>
        <v>105360.15849462</v>
      </c>
      <c r="BO137" s="25">
        <f ca="1" t="shared" si="982"/>
        <v>45743.9556539487</v>
      </c>
      <c r="BP137" s="25">
        <f ca="1" t="shared" si="983"/>
        <v>-107673.030549929</v>
      </c>
      <c r="BQ137" s="25">
        <f ca="1" t="shared" ref="BQ137:BT137" si="1035">BE137</f>
        <v>20882.6277484444</v>
      </c>
      <c r="BR137" s="25">
        <f ca="1" t="shared" si="1035"/>
        <v>20084.5405729345</v>
      </c>
      <c r="BS137" s="25">
        <f ca="1" t="shared" si="1035"/>
        <v>21755.7525011434</v>
      </c>
      <c r="BT137" s="25">
        <f ca="1" t="shared" si="1035"/>
        <v>15948.4096466357</v>
      </c>
      <c r="BU137" s="25">
        <f ca="1" t="shared" si="985"/>
        <v>60635.1543215983</v>
      </c>
      <c r="BV137" s="27">
        <f ca="1" t="shared" si="986"/>
        <v>7.74337419181557</v>
      </c>
    </row>
    <row r="138" ht="15" customHeight="1" spans="1:74">
      <c r="A138" s="23">
        <v>137</v>
      </c>
      <c r="B138" s="24">
        <f ca="1" t="shared" ref="B138:F138" si="1036">RAND()</f>
        <v>0.5928904243549</v>
      </c>
      <c r="C138" s="25">
        <f ca="1">IF(B138&lt;=('Ejercicio 3 - TIR'!$D$13-'Ejercicio 3 - TIR'!$C$13)/('Ejercicio 3 - TIR'!$E$13-'Ejercicio 3 - TIR'!$C$13),'Ejercicio 3 - TIR'!$C$13+SQRT(('Ejercicio 3 - TIR'!$E$13-'Ejercicio 3 - TIR'!$C$13)*('Ejercicio 3 - TIR'!$D$13-'Ejercicio 3 - TIR'!$C$13)*B138),'Ejercicio 3 - TIR'!$E$13-SQRT(('Ejercicio 3 - TIR'!$E$13-'Ejercicio 3 - TIR'!$C$13)*('Ejercicio 3 - TIR'!$E$13-'Ejercicio 3 - TIR'!$D$13)*(1-B138)))</f>
        <v>77897.2515108614</v>
      </c>
      <c r="D138" s="24">
        <f ca="1" t="shared" si="1036"/>
        <v>0.595627276002646</v>
      </c>
      <c r="E138" s="25">
        <f ca="1">IF(D138&lt;=('Ejercicio 3 - TIR'!$D$14-'Ejercicio 3 - TIR'!$C$14)/('Ejercicio 3 - TIR'!$E$14-'Ejercicio 3 - TIR'!$C$14),'Ejercicio 3 - TIR'!$C$14+SQRT(('Ejercicio 3 - TIR'!$E$14-'Ejercicio 3 - TIR'!$C$14)*('Ejercicio 3 - TIR'!$D$14-'Ejercicio 3 - TIR'!$C$14)*D138),'Ejercicio 3 - TIR'!$E$14-SQRT(('Ejercicio 3 - TIR'!$E$14-'Ejercicio 3 - TIR'!$C$14)*('Ejercicio 3 - TIR'!$E$14-'Ejercicio 3 - TIR'!$D$14)*(1-D138)))</f>
        <v>32211.8096710723</v>
      </c>
      <c r="F138" s="24">
        <f ca="1" t="shared" si="1036"/>
        <v>0.489948644077575</v>
      </c>
      <c r="G138" s="25">
        <f ca="1">IF(F138&lt;=('Ejercicio 3 - TIR'!$D$18-'Ejercicio 3 - TIR'!$C$18)/('Ejercicio 3 - TIR'!$E$18-'Ejercicio 3 - TIR'!$C$18),'Ejercicio 3 - TIR'!$C$18+SQRT(('Ejercicio 3 - TIR'!$E$18-'Ejercicio 3 - TIR'!$C$18)*('Ejercicio 3 - TIR'!$D$18-'Ejercicio 3 - TIR'!$C$18)*F138),'Ejercicio 3 - TIR'!$E$18-SQRT(('Ejercicio 3 - TIR'!$E$18-'Ejercicio 3 - TIR'!$C$18)*('Ejercicio 3 - TIR'!$E$18-'Ejercicio 3 - TIR'!$D$18)*(1-F138)))</f>
        <v>38572.7648172358</v>
      </c>
      <c r="H138" s="24">
        <f ca="1" t="shared" ref="H138:L138" si="1037">RAND()</f>
        <v>0.798482106486625</v>
      </c>
      <c r="I138" s="25">
        <f ca="1">IF(H138&lt;=('Ejercicio 3 - TIR'!$D$18-'Ejercicio 3 - TIR'!$C$18)/('Ejercicio 3 - TIR'!$E$18-'Ejercicio 3 - TIR'!$C$18),'Ejercicio 3 - TIR'!$C$18+SQRT(('Ejercicio 3 - TIR'!$E$18-'Ejercicio 3 - TIR'!$C$18)*('Ejercicio 3 - TIR'!$D$18-'Ejercicio 3 - TIR'!$C$18)*H138),'Ejercicio 3 - TIR'!$E$18-SQRT(('Ejercicio 3 - TIR'!$E$18-'Ejercicio 3 - TIR'!$C$18)*('Ejercicio 3 - TIR'!$E$18-'Ejercicio 3 - TIR'!$D$18)*(1-H138)))</f>
        <v>41112.3474932161</v>
      </c>
      <c r="J138" s="24">
        <f ca="1" t="shared" si="1037"/>
        <v>0.257505272317418</v>
      </c>
      <c r="K138" s="25">
        <f ca="1">IF(J138&lt;=('Ejercicio 3 - TIR'!$D$18-'Ejercicio 3 - TIR'!$C$18)/('Ejercicio 3 - TIR'!$E$18-'Ejercicio 3 - TIR'!$C$18),'Ejercicio 3 - TIR'!$C$18+SQRT(('Ejercicio 3 - TIR'!$E$18-'Ejercicio 3 - TIR'!$C$18)*('Ejercicio 3 - TIR'!$D$18-'Ejercicio 3 - TIR'!$C$18)*J138),'Ejercicio 3 - TIR'!$E$18-SQRT(('Ejercicio 3 - TIR'!$E$18-'Ejercicio 3 - TIR'!$C$18)*('Ejercicio 3 - TIR'!$E$18-'Ejercicio 3 - TIR'!$D$18)*(1-J138)))</f>
        <v>36214.9650721153</v>
      </c>
      <c r="L138" s="24">
        <f ca="1" t="shared" si="1037"/>
        <v>0.710939656501509</v>
      </c>
      <c r="M138" s="25">
        <f ca="1">IF(L138&lt;=('Ejercicio 3 - TIR'!$D$18-'Ejercicio 3 - TIR'!$C$18)/('Ejercicio 3 - TIR'!$E$18-'Ejercicio 3 - TIR'!$C$18),'Ejercicio 3 - TIR'!$C$18+SQRT(('Ejercicio 3 - TIR'!$E$18-'Ejercicio 3 - TIR'!$C$18)*('Ejercicio 3 - TIR'!$D$18-'Ejercicio 3 - TIR'!$C$18)*L138),'Ejercicio 3 - TIR'!$E$18-SQRT(('Ejercicio 3 - TIR'!$E$18-'Ejercicio 3 - TIR'!$C$18)*('Ejercicio 3 - TIR'!$E$18-'Ejercicio 3 - TIR'!$D$18)*(1-L138)))</f>
        <v>40343.8722351737</v>
      </c>
      <c r="N138" s="24">
        <f ca="1" t="shared" ref="N138:R138" si="1038">RAND()</f>
        <v>0.163122701280196</v>
      </c>
      <c r="O138" s="25">
        <f ca="1">IF(N138&lt;=('Ejercicio 3 - TIR'!$D$18-'Ejercicio 3 - TIR'!$C$18)/('Ejercicio 3 - TIR'!$E$18-'Ejercicio 3 - TIR'!$C$18),'Ejercicio 3 - TIR'!$C$18+SQRT(('Ejercicio 3 - TIR'!$E$18-'Ejercicio 3 - TIR'!$C$18)*('Ejercicio 3 - TIR'!$D$18-'Ejercicio 3 - TIR'!$C$18)*N138),'Ejercicio 3 - TIR'!$E$18-SQRT(('Ejercicio 3 - TIR'!$E$18-'Ejercicio 3 - TIR'!$C$18)*('Ejercicio 3 - TIR'!$E$18-'Ejercicio 3 - TIR'!$D$18)*(1-N138)))</f>
        <v>34946.5548811298</v>
      </c>
      <c r="P138" s="24">
        <f ca="1" t="shared" si="1038"/>
        <v>0.0539831240509352</v>
      </c>
      <c r="Q138" s="26">
        <f ca="1">IF(P138&lt;=('Ejercicio 3 - TIR'!$D$22-'Ejercicio 3 - TIR'!$C$22)/('Ejercicio 3 - TIR'!$E$22-'Ejercicio 3 - TIR'!$C$22),'Ejercicio 3 - TIR'!$C$22+SQRT(('Ejercicio 3 - TIR'!$E$22-'Ejercicio 3 - TIR'!$C$22)*('Ejercicio 3 - TIR'!$D$22-'Ejercicio 3 - TIR'!$C$22)*P138),'Ejercicio 3 - TIR'!$E$22-SQRT(('Ejercicio 3 - TIR'!$E$22-'Ejercicio 3 - TIR'!$C$22)*('Ejercicio 3 - TIR'!$E$22-'Ejercicio 3 - TIR'!$D$22)*(1-P138)))</f>
        <v>0.129857465358381</v>
      </c>
      <c r="R138" s="24">
        <f ca="1" t="shared" si="1038"/>
        <v>0.701513994829128</v>
      </c>
      <c r="S138" s="26">
        <f ca="1">IF(R138&lt;=('Ejercicio 3 - TIR'!$D$23-'Ejercicio 3 - TIR'!$C$23)/('Ejercicio 3 - TIR'!$E$23-'Ejercicio 3 - TIR'!$C$23),'Ejercicio 3 - TIR'!$C$23+SQRT(('Ejercicio 3 - TIR'!$E$23-'Ejercicio 3 - TIR'!$C$23)*('Ejercicio 3 - TIR'!$D$23-'Ejercicio 3 - TIR'!$C$23)*R138),'Ejercicio 3 - TIR'!$E$23-SQRT(('Ejercicio 3 - TIR'!$E$23-'Ejercicio 3 - TIR'!$C$23)*('Ejercicio 3 - TIR'!$E$23-'Ejercicio 3 - TIR'!$D$23)*(1-R138)))</f>
        <v>0.156820810857418</v>
      </c>
      <c r="T138" s="24">
        <f ca="1" t="shared" ref="T138:X138" si="1039">RAND()</f>
        <v>0.720981528697728</v>
      </c>
      <c r="U138" s="26">
        <f ca="1">IF(T138&lt;=('Ejercicio 3 - TIR'!$D$24-'Ejercicio 3 - TIR'!$C$24)/('Ejercicio 3 - TIR'!$E$24-'Ejercicio 3 - TIR'!$C$24),'Ejercicio 3 - TIR'!$C$24+SQRT(('Ejercicio 3 - TIR'!$E$24-'Ejercicio 3 - TIR'!$C$24)*('Ejercicio 3 - TIR'!$D$24-'Ejercicio 3 - TIR'!$C$24)*T138),'Ejercicio 3 - TIR'!$E$24-SQRT(('Ejercicio 3 - TIR'!$E$24-'Ejercicio 3 - TIR'!$C$24)*('Ejercicio 3 - TIR'!$E$24-'Ejercicio 3 - TIR'!$D$24)*(1-T138)))</f>
        <v>0.1920491195193</v>
      </c>
      <c r="V138" s="24">
        <f ca="1" t="shared" si="1039"/>
        <v>0.310577790658378</v>
      </c>
      <c r="W138" s="26">
        <f ca="1">IF(V138&lt;=('Ejercicio 3 - TIR'!$D$25-'Ejercicio 3 - TIR'!$C$25)/('Ejercicio 3 - TIR'!$E$25-'Ejercicio 3 - TIR'!$C$25),'Ejercicio 3 - TIR'!$C$25+SQRT(('Ejercicio 3 - TIR'!$E$25-'Ejercicio 3 - TIR'!$C$25)*('Ejercicio 3 - TIR'!$D$25-'Ejercicio 3 - TIR'!$C$25)*V138),'Ejercicio 3 - TIR'!$E$25-SQRT(('Ejercicio 3 - TIR'!$E$25-'Ejercicio 3 - TIR'!$C$25)*('Ejercicio 3 - TIR'!$E$25-'Ejercicio 3 - TIR'!$D$25)*(1-V138)))</f>
        <v>0.200877930288966</v>
      </c>
      <c r="X138" s="24">
        <f ca="1" t="shared" si="1039"/>
        <v>0.554766615073884</v>
      </c>
      <c r="Y138" s="26">
        <f ca="1">IF(X138&lt;=('Ejercicio 3 - TIR'!$D$26-'Ejercicio 3 - TIR'!$C$26)/('Ejercicio 3 - TIR'!$E$26-'Ejercicio 3 - TIR'!$C$26),'Ejercicio 3 - TIR'!$C$26+SQRT(('Ejercicio 3 - TIR'!$E$26-'Ejercicio 3 - TIR'!$C$26)*('Ejercicio 3 - TIR'!$D$26-'Ejercicio 3 - TIR'!$C$26)*X138),'Ejercicio 3 - TIR'!$E$26-SQRT(('Ejercicio 3 - TIR'!$E$26-'Ejercicio 3 - TIR'!$C$26)*('Ejercicio 3 - TIR'!$E$26-'Ejercicio 3 - TIR'!$D$26)*(1-X138)))</f>
        <v>0.230966743136918</v>
      </c>
      <c r="Z138" s="24">
        <f ca="1" t="shared" si="956"/>
        <v>1.12985746535838</v>
      </c>
      <c r="AA138" s="24">
        <f ca="1" t="shared" si="957"/>
        <v>1.30704262922919</v>
      </c>
      <c r="AB138" s="24">
        <f ca="1" t="shared" si="958"/>
        <v>1.55805901534685</v>
      </c>
      <c r="AC138" s="24">
        <f ca="1" t="shared" si="959"/>
        <v>1.87103868561779</v>
      </c>
      <c r="AD138" s="24">
        <f ca="1" t="shared" si="960"/>
        <v>2.30318639711811</v>
      </c>
      <c r="AE138" s="23">
        <f ca="1" t="shared" si="961"/>
        <v>4182.94395849203</v>
      </c>
      <c r="AF138" s="23">
        <f ca="1" t="shared" si="962"/>
        <v>4838.91662183389</v>
      </c>
      <c r="AG138" s="23">
        <f ca="1" t="shared" si="963"/>
        <v>5768.2262984844</v>
      </c>
      <c r="AH138" s="23">
        <f ca="1" t="shared" si="964"/>
        <v>6926.93565876233</v>
      </c>
      <c r="AI138" s="23">
        <f ca="1" t="shared" si="965"/>
        <v>8526.82742778565</v>
      </c>
      <c r="AJ138" s="25">
        <f ca="1" t="shared" si="966"/>
        <v>43581.726288267</v>
      </c>
      <c r="AK138" s="25">
        <f ca="1" t="shared" si="967"/>
        <v>53735.5907613173</v>
      </c>
      <c r="AL138" s="25">
        <f ca="1" t="shared" si="968"/>
        <v>56425.0528210804</v>
      </c>
      <c r="AM138" s="25">
        <f ca="1" t="shared" si="969"/>
        <v>75484.9456796312</v>
      </c>
      <c r="AN138" s="25">
        <f ca="1" t="shared" si="970"/>
        <v>80488.4298283595</v>
      </c>
      <c r="AO138" s="25">
        <f ca="1">C138/'Ejercicio 3 - TIR'!$D$7</f>
        <v>15579.4503021723</v>
      </c>
      <c r="AP138" s="25">
        <f ca="1" t="shared" si="971"/>
        <v>28002.2759860947</v>
      </c>
      <c r="AQ138" s="25">
        <f ca="1" t="shared" si="972"/>
        <v>38156.140459145</v>
      </c>
      <c r="AR138" s="25">
        <f ca="1" t="shared" si="973"/>
        <v>40845.6025189081</v>
      </c>
      <c r="AS138" s="25">
        <f ca="1" t="shared" si="974"/>
        <v>59905.4953774589</v>
      </c>
      <c r="AT138" s="25">
        <f ca="1" t="shared" si="975"/>
        <v>64908.9795261873</v>
      </c>
      <c r="AU138" s="25">
        <f ca="1">AP138*'Ejercicio 3 - TIR'!$D$5</f>
        <v>14001.1379930474</v>
      </c>
      <c r="AV138" s="25">
        <f ca="1">AQ138*'Ejercicio 3 - TIR'!$D$5</f>
        <v>19078.0702295725</v>
      </c>
      <c r="AW138" s="25">
        <f ca="1">AR138*'Ejercicio 3 - TIR'!$D$5</f>
        <v>20422.801259454</v>
      </c>
      <c r="AX138" s="25">
        <f ca="1">AS138*'Ejercicio 3 - TIR'!$D$5</f>
        <v>29952.7476887295</v>
      </c>
      <c r="AY138" s="25">
        <f ca="1">AT138*'Ejercicio 3 - TIR'!$D$5</f>
        <v>32454.4897630936</v>
      </c>
      <c r="AZ138" s="25">
        <f ca="1" t="shared" ref="AZ138:BD138" si="1040">AJ138-AU138-AE138</f>
        <v>25397.6443367276</v>
      </c>
      <c r="BA138" s="25">
        <f ca="1" t="shared" si="1040"/>
        <v>29818.6039099109</v>
      </c>
      <c r="BB138" s="25">
        <f ca="1" t="shared" si="1040"/>
        <v>30234.0252631419</v>
      </c>
      <c r="BC138" s="25">
        <f ca="1" t="shared" si="1040"/>
        <v>38605.2623321394</v>
      </c>
      <c r="BD138" s="25">
        <f ca="1" t="shared" si="1040"/>
        <v>39507.1126374803</v>
      </c>
      <c r="BE138" s="25">
        <f ca="1" t="shared" ref="BE138:BI138" si="1041">AZ138/Z138</f>
        <v>22478.6268316346</v>
      </c>
      <c r="BF138" s="25">
        <f ca="1" t="shared" si="1041"/>
        <v>22813.7960025803</v>
      </c>
      <c r="BG138" s="25">
        <f ca="1" t="shared" si="1041"/>
        <v>19404.9294444802</v>
      </c>
      <c r="BH138" s="25">
        <f ca="1" t="shared" si="1041"/>
        <v>20633.0647403972</v>
      </c>
      <c r="BI138" s="25">
        <f ca="1" t="shared" si="1041"/>
        <v>17153.241564345</v>
      </c>
      <c r="BJ138" s="25">
        <f ca="1" t="shared" si="978"/>
        <v>74189.8018609711</v>
      </c>
      <c r="BK138" s="25">
        <f ca="1" t="shared" si="979"/>
        <v>35882.3780105407</v>
      </c>
      <c r="BL138" s="25">
        <f ca="1" t="shared" si="980"/>
        <v>110072.179871512</v>
      </c>
      <c r="BM138" s="25">
        <f ca="1">BK138*'Ejercicio 3 - TIR'!$D$5</f>
        <v>17941.1890052704</v>
      </c>
      <c r="BN138" s="25">
        <f ca="1" t="shared" si="981"/>
        <v>92130.9908662415</v>
      </c>
      <c r="BO138" s="25">
        <f ca="1" t="shared" si="982"/>
        <v>40001.5348221584</v>
      </c>
      <c r="BP138" s="25">
        <f ca="1" t="shared" si="983"/>
        <v>-110109.061181934</v>
      </c>
      <c r="BQ138" s="25">
        <f ca="1" t="shared" ref="BQ138:BT138" si="1042">BE138</f>
        <v>22478.6268316346</v>
      </c>
      <c r="BR138" s="25">
        <f ca="1" t="shared" si="1042"/>
        <v>22813.7960025803</v>
      </c>
      <c r="BS138" s="25">
        <f ca="1" t="shared" si="1042"/>
        <v>19404.9294444802</v>
      </c>
      <c r="BT138" s="25">
        <f ca="1" t="shared" si="1042"/>
        <v>20633.0647403972</v>
      </c>
      <c r="BU138" s="25">
        <f ca="1" t="shared" si="985"/>
        <v>57154.7763865034</v>
      </c>
      <c r="BV138" s="27">
        <f ca="1" t="shared" si="986"/>
        <v>7.92015537834037</v>
      </c>
    </row>
    <row r="139" ht="15" customHeight="1" spans="1:74">
      <c r="A139" s="23">
        <v>138</v>
      </c>
      <c r="B139" s="24">
        <f ca="1" t="shared" ref="B139:F139" si="1043">RAND()</f>
        <v>0.911220078130285</v>
      </c>
      <c r="C139" s="25">
        <f ca="1">IF(B139&lt;=('Ejercicio 3 - TIR'!$D$13-'Ejercicio 3 - TIR'!$C$13)/('Ejercicio 3 - TIR'!$E$13-'Ejercicio 3 - TIR'!$C$13),'Ejercicio 3 - TIR'!$C$13+SQRT(('Ejercicio 3 - TIR'!$E$13-'Ejercicio 3 - TIR'!$C$13)*('Ejercicio 3 - TIR'!$D$13-'Ejercicio 3 - TIR'!$C$13)*B139),'Ejercicio 3 - TIR'!$E$13-SQRT(('Ejercicio 3 - TIR'!$E$13-'Ejercicio 3 - TIR'!$C$13)*('Ejercicio 3 - TIR'!$E$13-'Ejercicio 3 - TIR'!$D$13)*(1-B139)))</f>
        <v>89678.3767631415</v>
      </c>
      <c r="D139" s="24">
        <f ca="1" t="shared" si="1043"/>
        <v>0.131855850165328</v>
      </c>
      <c r="E139" s="25">
        <f ca="1">IF(D139&lt;=('Ejercicio 3 - TIR'!$D$14-'Ejercicio 3 - TIR'!$C$14)/('Ejercicio 3 - TIR'!$E$14-'Ejercicio 3 - TIR'!$C$14),'Ejercicio 3 - TIR'!$C$14+SQRT(('Ejercicio 3 - TIR'!$E$14-'Ejercicio 3 - TIR'!$C$14)*('Ejercicio 3 - TIR'!$D$14-'Ejercicio 3 - TIR'!$C$14)*D139),'Ejercicio 3 - TIR'!$E$14-SQRT(('Ejercicio 3 - TIR'!$E$14-'Ejercicio 3 - TIR'!$C$14)*('Ejercicio 3 - TIR'!$E$14-'Ejercicio 3 - TIR'!$D$14)*(1-D139)))</f>
        <v>28144.7080567836</v>
      </c>
      <c r="F139" s="24">
        <f ca="1" t="shared" si="1043"/>
        <v>0.204269647324722</v>
      </c>
      <c r="G139" s="25">
        <f ca="1">IF(F139&lt;=('Ejercicio 3 - TIR'!$D$18-'Ejercicio 3 - TIR'!$C$18)/('Ejercicio 3 - TIR'!$E$18-'Ejercicio 3 - TIR'!$C$18),'Ejercicio 3 - TIR'!$C$18+SQRT(('Ejercicio 3 - TIR'!$E$18-'Ejercicio 3 - TIR'!$C$18)*('Ejercicio 3 - TIR'!$D$18-'Ejercicio 3 - TIR'!$C$18)*F139),'Ejercicio 3 - TIR'!$E$18-SQRT(('Ejercicio 3 - TIR'!$E$18-'Ejercicio 3 - TIR'!$C$18)*('Ejercicio 3 - TIR'!$E$18-'Ejercicio 3 - TIR'!$D$18)*(1-F139)))</f>
        <v>35535.3813869243</v>
      </c>
      <c r="H139" s="24">
        <f ca="1" t="shared" ref="H139:L139" si="1044">RAND()</f>
        <v>0.693856066104233</v>
      </c>
      <c r="I139" s="25">
        <f ca="1">IF(H139&lt;=('Ejercicio 3 - TIR'!$D$18-'Ejercicio 3 - TIR'!$C$18)/('Ejercicio 3 - TIR'!$E$18-'Ejercicio 3 - TIR'!$C$18),'Ejercicio 3 - TIR'!$C$18+SQRT(('Ejercicio 3 - TIR'!$E$18-'Ejercicio 3 - TIR'!$C$18)*('Ejercicio 3 - TIR'!$D$18-'Ejercicio 3 - TIR'!$C$18)*H139),'Ejercicio 3 - TIR'!$E$18-SQRT(('Ejercicio 3 - TIR'!$E$18-'Ejercicio 3 - TIR'!$C$18)*('Ejercicio 3 - TIR'!$E$18-'Ejercicio 3 - TIR'!$D$18)*(1-H139)))</f>
        <v>40208.2576193849</v>
      </c>
      <c r="J139" s="24">
        <f ca="1" t="shared" si="1044"/>
        <v>0.70601729671782</v>
      </c>
      <c r="K139" s="25">
        <f ca="1">IF(J139&lt;=('Ejercicio 3 - TIR'!$D$18-'Ejercicio 3 - TIR'!$C$18)/('Ejercicio 3 - TIR'!$E$18-'Ejercicio 3 - TIR'!$C$18),'Ejercicio 3 - TIR'!$C$18+SQRT(('Ejercicio 3 - TIR'!$E$18-'Ejercicio 3 - TIR'!$C$18)*('Ejercicio 3 - TIR'!$D$18-'Ejercicio 3 - TIR'!$C$18)*J139),'Ejercicio 3 - TIR'!$E$18-SQRT(('Ejercicio 3 - TIR'!$E$18-'Ejercicio 3 - TIR'!$C$18)*('Ejercicio 3 - TIR'!$E$18-'Ejercicio 3 - TIR'!$D$18)*(1-J139)))</f>
        <v>40304.395380128</v>
      </c>
      <c r="L139" s="24">
        <f ca="1" t="shared" si="1044"/>
        <v>0.743824244133062</v>
      </c>
      <c r="M139" s="25">
        <f ca="1">IF(L139&lt;=('Ejercicio 3 - TIR'!$D$18-'Ejercicio 3 - TIR'!$C$18)/('Ejercicio 3 - TIR'!$E$18-'Ejercicio 3 - TIR'!$C$18),'Ejercicio 3 - TIR'!$C$18+SQRT(('Ejercicio 3 - TIR'!$E$18-'Ejercicio 3 - TIR'!$C$18)*('Ejercicio 3 - TIR'!$D$18-'Ejercicio 3 - TIR'!$C$18)*L139),'Ejercicio 3 - TIR'!$E$18-SQRT(('Ejercicio 3 - TIR'!$E$18-'Ejercicio 3 - TIR'!$C$18)*('Ejercicio 3 - TIR'!$E$18-'Ejercicio 3 - TIR'!$D$18)*(1-L139)))</f>
        <v>40616.7156503347</v>
      </c>
      <c r="N139" s="24">
        <f ca="1" t="shared" ref="N139:R139" si="1045">RAND()</f>
        <v>0.562868469475203</v>
      </c>
      <c r="O139" s="25">
        <f ca="1">IF(N139&lt;=('Ejercicio 3 - TIR'!$D$18-'Ejercicio 3 - TIR'!$C$18)/('Ejercicio 3 - TIR'!$E$18-'Ejercicio 3 - TIR'!$C$18),'Ejercicio 3 - TIR'!$C$18+SQRT(('Ejercicio 3 - TIR'!$E$18-'Ejercicio 3 - TIR'!$C$18)*('Ejercicio 3 - TIR'!$D$18-'Ejercicio 3 - TIR'!$C$18)*N139),'Ejercicio 3 - TIR'!$E$18-SQRT(('Ejercicio 3 - TIR'!$E$18-'Ejercicio 3 - TIR'!$C$18)*('Ejercicio 3 - TIR'!$E$18-'Ejercicio 3 - TIR'!$D$18)*(1-N139)))</f>
        <v>39188.5945835737</v>
      </c>
      <c r="P139" s="24">
        <f ca="1" t="shared" si="1045"/>
        <v>0.896251115921554</v>
      </c>
      <c r="Q139" s="26">
        <f ca="1">IF(P139&lt;=('Ejercicio 3 - TIR'!$D$22-'Ejercicio 3 - TIR'!$C$22)/('Ejercicio 3 - TIR'!$E$22-'Ejercicio 3 - TIR'!$C$22),'Ejercicio 3 - TIR'!$C$22+SQRT(('Ejercicio 3 - TIR'!$E$22-'Ejercicio 3 - TIR'!$C$22)*('Ejercicio 3 - TIR'!$D$22-'Ejercicio 3 - TIR'!$C$22)*P139),'Ejercicio 3 - TIR'!$E$22-SQRT(('Ejercicio 3 - TIR'!$E$22-'Ejercicio 3 - TIR'!$C$22)*('Ejercicio 3 - TIR'!$E$22-'Ejercicio 3 - TIR'!$D$22)*(1-P139)))</f>
        <v>0.166334423124463</v>
      </c>
      <c r="R139" s="24">
        <f ca="1" t="shared" si="1045"/>
        <v>0.580232720279277</v>
      </c>
      <c r="S139" s="26">
        <f ca="1">IF(R139&lt;=('Ejercicio 3 - TIR'!$D$23-'Ejercicio 3 - TIR'!$C$23)/('Ejercicio 3 - TIR'!$E$23-'Ejercicio 3 - TIR'!$C$23),'Ejercicio 3 - TIR'!$C$23+SQRT(('Ejercicio 3 - TIR'!$E$23-'Ejercicio 3 - TIR'!$C$23)*('Ejercicio 3 - TIR'!$D$23-'Ejercicio 3 - TIR'!$C$23)*R139),'Ejercicio 3 - TIR'!$E$23-SQRT(('Ejercicio 3 - TIR'!$E$23-'Ejercicio 3 - TIR'!$C$23)*('Ejercicio 3 - TIR'!$E$23-'Ejercicio 3 - TIR'!$D$23)*(1-R139)))</f>
        <v>0.152512164445026</v>
      </c>
      <c r="T139" s="24">
        <f ca="1" t="shared" ref="T139:X139" si="1046">RAND()</f>
        <v>0.118328183232697</v>
      </c>
      <c r="U139" s="26">
        <f ca="1">IF(T139&lt;=('Ejercicio 3 - TIR'!$D$24-'Ejercicio 3 - TIR'!$C$24)/('Ejercicio 3 - TIR'!$E$24-'Ejercicio 3 - TIR'!$C$24),'Ejercicio 3 - TIR'!$C$24+SQRT(('Ejercicio 3 - TIR'!$E$24-'Ejercicio 3 - TIR'!$C$24)*('Ejercicio 3 - TIR'!$D$24-'Ejercicio 3 - TIR'!$C$24)*T139),'Ejercicio 3 - TIR'!$E$24-SQRT(('Ejercicio 3 - TIR'!$E$24-'Ejercicio 3 - TIR'!$C$24)*('Ejercicio 3 - TIR'!$E$24-'Ejercicio 3 - TIR'!$D$24)*(1-T139)))</f>
        <v>0.165763539729029</v>
      </c>
      <c r="V139" s="24">
        <f ca="1" t="shared" si="1046"/>
        <v>0.619725198890991</v>
      </c>
      <c r="W139" s="26">
        <f ca="1">IF(V139&lt;=('Ejercicio 3 - TIR'!$D$25-'Ejercicio 3 - TIR'!$C$25)/('Ejercicio 3 - TIR'!$E$25-'Ejercicio 3 - TIR'!$C$25),'Ejercicio 3 - TIR'!$C$25+SQRT(('Ejercicio 3 - TIR'!$E$25-'Ejercicio 3 - TIR'!$C$25)*('Ejercicio 3 - TIR'!$D$25-'Ejercicio 3 - TIR'!$C$25)*V139),'Ejercicio 3 - TIR'!$E$25-SQRT(('Ejercicio 3 - TIR'!$E$25-'Ejercicio 3 - TIR'!$C$25)*('Ejercicio 3 - TIR'!$E$25-'Ejercicio 3 - TIR'!$D$25)*(1-V139)))</f>
        <v>0.213517650789984</v>
      </c>
      <c r="X139" s="24">
        <f ca="1" t="shared" si="1046"/>
        <v>0.16698550485821</v>
      </c>
      <c r="Y139" s="26">
        <f ca="1">IF(X139&lt;=('Ejercicio 3 - TIR'!$D$26-'Ejercicio 3 - TIR'!$C$26)/('Ejercicio 3 - TIR'!$E$26-'Ejercicio 3 - TIR'!$C$26),'Ejercicio 3 - TIR'!$C$26+SQRT(('Ejercicio 3 - TIR'!$E$26-'Ejercicio 3 - TIR'!$C$26)*('Ejercicio 3 - TIR'!$D$26-'Ejercicio 3 - TIR'!$C$26)*X139),'Ejercicio 3 - TIR'!$E$26-SQRT(('Ejercicio 3 - TIR'!$E$26-'Ejercicio 3 - TIR'!$C$26)*('Ejercicio 3 - TIR'!$E$26-'Ejercicio 3 - TIR'!$D$26)*(1-X139)))</f>
        <v>0.211233484478935</v>
      </c>
      <c r="Z139" s="24">
        <f ca="1" t="shared" si="956"/>
        <v>1.16633442312446</v>
      </c>
      <c r="AA139" s="24">
        <f ca="1" t="shared" si="957"/>
        <v>1.34421461046192</v>
      </c>
      <c r="AB139" s="24">
        <f ca="1" t="shared" si="958"/>
        <v>1.56703638244756</v>
      </c>
      <c r="AC139" s="24">
        <f ca="1" t="shared" si="959"/>
        <v>1.9016263095302</v>
      </c>
      <c r="AD139" s="24">
        <f ca="1" t="shared" si="960"/>
        <v>2.30331346106908</v>
      </c>
      <c r="AE139" s="23">
        <f ca="1" t="shared" si="961"/>
        <v>4681.43377863153</v>
      </c>
      <c r="AF139" s="23">
        <f ca="1" t="shared" si="962"/>
        <v>5395.40937691669</v>
      </c>
      <c r="AG139" s="23">
        <f ca="1" t="shared" si="963"/>
        <v>6289.77153352159</v>
      </c>
      <c r="AH139" s="23">
        <f ca="1" t="shared" si="964"/>
        <v>7632.74877536484</v>
      </c>
      <c r="AI139" s="23">
        <f ca="1" t="shared" si="965"/>
        <v>9245.04089533747</v>
      </c>
      <c r="AJ139" s="25">
        <f ca="1" t="shared" si="966"/>
        <v>41446.1385504262</v>
      </c>
      <c r="AK139" s="25">
        <f ca="1" t="shared" si="967"/>
        <v>54048.5273531939</v>
      </c>
      <c r="AL139" s="25">
        <f ca="1" t="shared" si="968"/>
        <v>63158.4539332119</v>
      </c>
      <c r="AM139" s="25">
        <f ca="1" t="shared" si="969"/>
        <v>77237.8150873835</v>
      </c>
      <c r="AN139" s="25">
        <f ca="1" t="shared" si="970"/>
        <v>90263.6174247242</v>
      </c>
      <c r="AO139" s="25">
        <f ca="1">C139/'Ejercicio 3 - TIR'!$D$7</f>
        <v>17935.6753526283</v>
      </c>
      <c r="AP139" s="25">
        <f ca="1" t="shared" si="971"/>
        <v>23510.4631977979</v>
      </c>
      <c r="AQ139" s="25">
        <f ca="1" t="shared" si="972"/>
        <v>36112.8520005656</v>
      </c>
      <c r="AR139" s="25">
        <f ca="1" t="shared" si="973"/>
        <v>45222.7785805836</v>
      </c>
      <c r="AS139" s="25">
        <f ca="1" t="shared" si="974"/>
        <v>59302.1397347552</v>
      </c>
      <c r="AT139" s="25">
        <f ca="1" t="shared" si="975"/>
        <v>72327.9420720959</v>
      </c>
      <c r="AU139" s="25">
        <f ca="1">AP139*'Ejercicio 3 - TIR'!$D$5</f>
        <v>11755.2315988989</v>
      </c>
      <c r="AV139" s="25">
        <f ca="1">AQ139*'Ejercicio 3 - TIR'!$D$5</f>
        <v>18056.4260002828</v>
      </c>
      <c r="AW139" s="25">
        <f ca="1">AR139*'Ejercicio 3 - TIR'!$D$5</f>
        <v>22611.3892902918</v>
      </c>
      <c r="AX139" s="25">
        <f ca="1">AS139*'Ejercicio 3 - TIR'!$D$5</f>
        <v>29651.0698673776</v>
      </c>
      <c r="AY139" s="25">
        <f ca="1">AT139*'Ejercicio 3 - TIR'!$D$5</f>
        <v>36163.971036048</v>
      </c>
      <c r="AZ139" s="25">
        <f ca="1" t="shared" ref="AZ139:BD139" si="1047">AJ139-AU139-AE139</f>
        <v>25009.4731728957</v>
      </c>
      <c r="BA139" s="25">
        <f ca="1" t="shared" si="1047"/>
        <v>30596.6919759944</v>
      </c>
      <c r="BB139" s="25">
        <f ca="1" t="shared" si="1047"/>
        <v>34257.2931093985</v>
      </c>
      <c r="BC139" s="25">
        <f ca="1" t="shared" si="1047"/>
        <v>39953.9964446411</v>
      </c>
      <c r="BD139" s="25">
        <f ca="1" t="shared" si="1047"/>
        <v>44854.6054933388</v>
      </c>
      <c r="BE139" s="25">
        <f ca="1" t="shared" ref="BE139:BI139" si="1048">AZ139/Z139</f>
        <v>21442.7977748427</v>
      </c>
      <c r="BF139" s="25">
        <f ca="1" t="shared" si="1048"/>
        <v>22761.7612082645</v>
      </c>
      <c r="BG139" s="25">
        <f ca="1" t="shared" si="1048"/>
        <v>21861.1983059971</v>
      </c>
      <c r="BH139" s="25">
        <f ca="1" t="shared" si="1048"/>
        <v>21010.4352492429</v>
      </c>
      <c r="BI139" s="25">
        <f ca="1" t="shared" si="1048"/>
        <v>19473.9475331853</v>
      </c>
      <c r="BJ139" s="25">
        <f ca="1" t="shared" si="978"/>
        <v>64826.084925049</v>
      </c>
      <c r="BK139" s="25">
        <f ca="1" t="shared" si="979"/>
        <v>41311.4824730737</v>
      </c>
      <c r="BL139" s="25">
        <f ca="1" t="shared" si="980"/>
        <v>106137.567398123</v>
      </c>
      <c r="BM139" s="25">
        <f ca="1">BK139*'Ejercicio 3 - TIR'!$D$5</f>
        <v>20655.7412365368</v>
      </c>
      <c r="BN139" s="25">
        <f ca="1" t="shared" si="981"/>
        <v>85481.8261615859</v>
      </c>
      <c r="BO139" s="25">
        <f ca="1" t="shared" si="982"/>
        <v>37112.5457330977</v>
      </c>
      <c r="BP139" s="25">
        <f ca="1" t="shared" si="983"/>
        <v>-117823.084819925</v>
      </c>
      <c r="BQ139" s="25">
        <f ca="1" t="shared" ref="BQ139:BT139" si="1049">BE139</f>
        <v>21442.7977748427</v>
      </c>
      <c r="BR139" s="25">
        <f ca="1" t="shared" si="1049"/>
        <v>22761.7612082645</v>
      </c>
      <c r="BS139" s="25">
        <f ca="1" t="shared" si="1049"/>
        <v>21861.1983059971</v>
      </c>
      <c r="BT139" s="25">
        <f ca="1" t="shared" si="1049"/>
        <v>21010.4352492429</v>
      </c>
      <c r="BU139" s="25">
        <f ca="1" t="shared" si="985"/>
        <v>56586.4932662831</v>
      </c>
      <c r="BV139" s="27">
        <f ca="1" t="shared" si="986"/>
        <v>5.98544075757486</v>
      </c>
    </row>
    <row r="140" ht="15" customHeight="1" spans="1:74">
      <c r="A140" s="23">
        <v>139</v>
      </c>
      <c r="B140" s="24">
        <f ca="1" t="shared" ref="B140:F140" si="1050">RAND()</f>
        <v>0.60325099361718</v>
      </c>
      <c r="C140" s="25">
        <f ca="1">IF(B140&lt;=('Ejercicio 3 - TIR'!$D$13-'Ejercicio 3 - TIR'!$C$13)/('Ejercicio 3 - TIR'!$E$13-'Ejercicio 3 - TIR'!$C$13),'Ejercicio 3 - TIR'!$C$13+SQRT(('Ejercicio 3 - TIR'!$E$13-'Ejercicio 3 - TIR'!$C$13)*('Ejercicio 3 - TIR'!$D$13-'Ejercicio 3 - TIR'!$C$13)*B140),'Ejercicio 3 - TIR'!$E$13-SQRT(('Ejercicio 3 - TIR'!$E$13-'Ejercicio 3 - TIR'!$C$13)*('Ejercicio 3 - TIR'!$E$13-'Ejercicio 3 - TIR'!$D$13)*(1-B140)))</f>
        <v>78180.3114674067</v>
      </c>
      <c r="D140" s="24">
        <f ca="1" t="shared" si="1050"/>
        <v>0.824557660589304</v>
      </c>
      <c r="E140" s="25">
        <f ca="1">IF(D140&lt;=('Ejercicio 3 - TIR'!$D$14-'Ejercicio 3 - TIR'!$C$14)/('Ejercicio 3 - TIR'!$E$14-'Ejercicio 3 - TIR'!$C$14),'Ejercicio 3 - TIR'!$C$14+SQRT(('Ejercicio 3 - TIR'!$E$14-'Ejercicio 3 - TIR'!$C$14)*('Ejercicio 3 - TIR'!$D$14-'Ejercicio 3 - TIR'!$C$14)*D140),'Ejercicio 3 - TIR'!$E$14-SQRT(('Ejercicio 3 - TIR'!$E$14-'Ejercicio 3 - TIR'!$C$14)*('Ejercicio 3 - TIR'!$E$14-'Ejercicio 3 - TIR'!$D$14)*(1-D140)))</f>
        <v>34870.0535176666</v>
      </c>
      <c r="F140" s="24">
        <f ca="1" t="shared" si="1050"/>
        <v>0.109658477512762</v>
      </c>
      <c r="G140" s="25">
        <f ca="1">IF(F140&lt;=('Ejercicio 3 - TIR'!$D$18-'Ejercicio 3 - TIR'!$C$18)/('Ejercicio 3 - TIR'!$E$18-'Ejercicio 3 - TIR'!$C$18),'Ejercicio 3 - TIR'!$C$18+SQRT(('Ejercicio 3 - TIR'!$E$18-'Ejercicio 3 - TIR'!$C$18)*('Ejercicio 3 - TIR'!$D$18-'Ejercicio 3 - TIR'!$C$18)*F140),'Ejercicio 3 - TIR'!$E$18-SQRT(('Ejercicio 3 - TIR'!$E$18-'Ejercicio 3 - TIR'!$C$18)*('Ejercicio 3 - TIR'!$E$18-'Ejercicio 3 - TIR'!$D$18)*(1-F140)))</f>
        <v>34055.7085234166</v>
      </c>
      <c r="H140" s="24">
        <f ca="1" t="shared" ref="H140:L140" si="1051">RAND()</f>
        <v>0.150922030756562</v>
      </c>
      <c r="I140" s="25">
        <f ca="1">IF(H140&lt;=('Ejercicio 3 - TIR'!$D$18-'Ejercicio 3 - TIR'!$C$18)/('Ejercicio 3 - TIR'!$E$18-'Ejercicio 3 - TIR'!$C$18),'Ejercicio 3 - TIR'!$C$18+SQRT(('Ejercicio 3 - TIR'!$E$18-'Ejercicio 3 - TIR'!$C$18)*('Ejercicio 3 - TIR'!$D$18-'Ejercicio 3 - TIR'!$C$18)*H140),'Ejercicio 3 - TIR'!$E$18-SQRT(('Ejercicio 3 - TIR'!$E$18-'Ejercicio 3 - TIR'!$C$18)*('Ejercicio 3 - TIR'!$E$18-'Ejercicio 3 - TIR'!$D$18)*(1-H140)))</f>
        <v>34757.9727419863</v>
      </c>
      <c r="J140" s="24">
        <f ca="1" t="shared" si="1051"/>
        <v>0.381713259777604</v>
      </c>
      <c r="K140" s="25">
        <f ca="1">IF(J140&lt;=('Ejercicio 3 - TIR'!$D$18-'Ejercicio 3 - TIR'!$C$18)/('Ejercicio 3 - TIR'!$E$18-'Ejercicio 3 - TIR'!$C$18),'Ejercicio 3 - TIR'!$C$18+SQRT(('Ejercicio 3 - TIR'!$E$18-'Ejercicio 3 - TIR'!$C$18)*('Ejercicio 3 - TIR'!$D$18-'Ejercicio 3 - TIR'!$C$18)*J140),'Ejercicio 3 - TIR'!$E$18-SQRT(('Ejercicio 3 - TIR'!$E$18-'Ejercicio 3 - TIR'!$C$18)*('Ejercicio 3 - TIR'!$E$18-'Ejercicio 3 - TIR'!$D$18)*(1-J140)))</f>
        <v>37566.8348050318</v>
      </c>
      <c r="L140" s="24">
        <f ca="1" t="shared" si="1051"/>
        <v>0.40075446148773</v>
      </c>
      <c r="M140" s="25">
        <f ca="1">IF(L140&lt;=('Ejercicio 3 - TIR'!$D$18-'Ejercicio 3 - TIR'!$C$18)/('Ejercicio 3 - TIR'!$E$18-'Ejercicio 3 - TIR'!$C$18),'Ejercicio 3 - TIR'!$C$18+SQRT(('Ejercicio 3 - TIR'!$E$18-'Ejercicio 3 - TIR'!$C$18)*('Ejercicio 3 - TIR'!$D$18-'Ejercicio 3 - TIR'!$C$18)*L140),'Ejercicio 3 - TIR'!$E$18-SQRT(('Ejercicio 3 - TIR'!$E$18-'Ejercicio 3 - TIR'!$C$18)*('Ejercicio 3 - TIR'!$E$18-'Ejercicio 3 - TIR'!$D$18)*(1-L140)))</f>
        <v>37753.2682929949</v>
      </c>
      <c r="N140" s="24">
        <f ca="1" t="shared" ref="N140:R140" si="1052">RAND()</f>
        <v>0.704239577280124</v>
      </c>
      <c r="O140" s="25">
        <f ca="1">IF(N140&lt;=('Ejercicio 3 - TIR'!$D$18-'Ejercicio 3 - TIR'!$C$18)/('Ejercicio 3 - TIR'!$E$18-'Ejercicio 3 - TIR'!$C$18),'Ejercicio 3 - TIR'!$C$18+SQRT(('Ejercicio 3 - TIR'!$E$18-'Ejercicio 3 - TIR'!$C$18)*('Ejercicio 3 - TIR'!$D$18-'Ejercicio 3 - TIR'!$C$18)*N140),'Ejercicio 3 - TIR'!$E$18-SQRT(('Ejercicio 3 - TIR'!$E$18-'Ejercicio 3 - TIR'!$C$18)*('Ejercicio 3 - TIR'!$E$18-'Ejercicio 3 - TIR'!$D$18)*(1-N140)))</f>
        <v>40290.2195694501</v>
      </c>
      <c r="P140" s="24">
        <f ca="1" t="shared" si="1052"/>
        <v>0.0163603140347088</v>
      </c>
      <c r="Q140" s="26">
        <f ca="1">IF(P140&lt;=('Ejercicio 3 - TIR'!$D$22-'Ejercicio 3 - TIR'!$C$22)/('Ejercicio 3 - TIR'!$E$22-'Ejercicio 3 - TIR'!$C$22),'Ejercicio 3 - TIR'!$C$22+SQRT(('Ejercicio 3 - TIR'!$E$22-'Ejercicio 3 - TIR'!$C$22)*('Ejercicio 3 - TIR'!$D$22-'Ejercicio 3 - TIR'!$C$22)*P140),'Ejercicio 3 - TIR'!$E$22-SQRT(('Ejercicio 3 - TIR'!$E$22-'Ejercicio 3 - TIR'!$C$22)*('Ejercicio 3 - TIR'!$E$22-'Ejercicio 3 - TIR'!$D$22)*(1-P140)))</f>
        <v>0.125426653228508</v>
      </c>
      <c r="R140" s="24">
        <f ca="1" t="shared" si="1052"/>
        <v>0.791640138636025</v>
      </c>
      <c r="S140" s="26">
        <f ca="1">IF(R140&lt;=('Ejercicio 3 - TIR'!$D$23-'Ejercicio 3 - TIR'!$C$23)/('Ejercicio 3 - TIR'!$E$23-'Ejercicio 3 - TIR'!$C$23),'Ejercicio 3 - TIR'!$C$23+SQRT(('Ejercicio 3 - TIR'!$E$23-'Ejercicio 3 - TIR'!$C$23)*('Ejercicio 3 - TIR'!$D$23-'Ejercicio 3 - TIR'!$C$23)*R140),'Ejercicio 3 - TIR'!$E$23-SQRT(('Ejercicio 3 - TIR'!$E$23-'Ejercicio 3 - TIR'!$C$23)*('Ejercicio 3 - TIR'!$E$23-'Ejercicio 3 - TIR'!$D$23)*(1-R140)))</f>
        <v>0.160633850396758</v>
      </c>
      <c r="T140" s="24">
        <f ca="1" t="shared" ref="T140:X140" si="1053">RAND()</f>
        <v>0.433054684726485</v>
      </c>
      <c r="U140" s="26">
        <f ca="1">IF(T140&lt;=('Ejercicio 3 - TIR'!$D$24-'Ejercicio 3 - TIR'!$C$24)/('Ejercicio 3 - TIR'!$E$24-'Ejercicio 3 - TIR'!$C$24),'Ejercicio 3 - TIR'!$C$24+SQRT(('Ejercicio 3 - TIR'!$E$24-'Ejercicio 3 - TIR'!$C$24)*('Ejercicio 3 - TIR'!$D$24-'Ejercicio 3 - TIR'!$C$24)*T140),'Ejercicio 3 - TIR'!$E$24-SQRT(('Ejercicio 3 - TIR'!$E$24-'Ejercicio 3 - TIR'!$C$24)*('Ejercicio 3 - TIR'!$E$24-'Ejercicio 3 - TIR'!$D$24)*(1-T140)))</f>
        <v>0.180157222953641</v>
      </c>
      <c r="V140" s="24">
        <f ca="1" t="shared" si="1053"/>
        <v>0.405051168924811</v>
      </c>
      <c r="W140" s="26">
        <f ca="1">IF(V140&lt;=('Ejercicio 3 - TIR'!$D$25-'Ejercicio 3 - TIR'!$C$25)/('Ejercicio 3 - TIR'!$E$25-'Ejercicio 3 - TIR'!$C$25),'Ejercicio 3 - TIR'!$C$25+SQRT(('Ejercicio 3 - TIR'!$E$25-'Ejercicio 3 - TIR'!$C$25)*('Ejercicio 3 - TIR'!$D$25-'Ejercicio 3 - TIR'!$C$25)*V140),'Ejercicio 3 - TIR'!$E$25-SQRT(('Ejercicio 3 - TIR'!$E$25-'Ejercicio 3 - TIR'!$C$25)*('Ejercicio 3 - TIR'!$E$25-'Ejercicio 3 - TIR'!$D$25)*(1-V140)))</f>
        <v>0.204367545444463</v>
      </c>
      <c r="X140" s="24">
        <f ca="1" t="shared" si="1053"/>
        <v>0.17641197358893</v>
      </c>
      <c r="Y140" s="26">
        <f ca="1">IF(X140&lt;=('Ejercicio 3 - TIR'!$D$26-'Ejercicio 3 - TIR'!$C$26)/('Ejercicio 3 - TIR'!$E$26-'Ejercicio 3 - TIR'!$C$26),'Ejercicio 3 - TIR'!$C$26+SQRT(('Ejercicio 3 - TIR'!$E$26-'Ejercicio 3 - TIR'!$C$26)*('Ejercicio 3 - TIR'!$D$26-'Ejercicio 3 - TIR'!$C$26)*X140),'Ejercicio 3 - TIR'!$E$26-SQRT(('Ejercicio 3 - TIR'!$E$26-'Ejercicio 3 - TIR'!$C$26)*('Ejercicio 3 - TIR'!$E$26-'Ejercicio 3 - TIR'!$D$26)*(1-X140)))</f>
        <v>0.211824580836527</v>
      </c>
      <c r="Z140" s="24">
        <f ca="1" t="shared" si="956"/>
        <v>1.12542665322851</v>
      </c>
      <c r="AA140" s="24">
        <f ca="1" t="shared" si="957"/>
        <v>1.30620826987574</v>
      </c>
      <c r="AB140" s="24">
        <f ca="1" t="shared" si="958"/>
        <v>1.54153112437563</v>
      </c>
      <c r="AC140" s="24">
        <f ca="1" t="shared" si="959"/>
        <v>1.85657005649053</v>
      </c>
      <c r="AD140" s="24">
        <f ca="1" t="shared" si="960"/>
        <v>2.24983723050028</v>
      </c>
      <c r="AE140" s="23">
        <f ca="1" t="shared" si="961"/>
        <v>4373.63411061989</v>
      </c>
      <c r="AF140" s="23">
        <f ca="1" t="shared" si="962"/>
        <v>5076.18779803536</v>
      </c>
      <c r="AG140" s="23">
        <f ca="1" t="shared" si="963"/>
        <v>5990.69969492057</v>
      </c>
      <c r="AH140" s="23">
        <f ca="1" t="shared" si="964"/>
        <v>7215.00428706638</v>
      </c>
      <c r="AI140" s="23">
        <f ca="1" t="shared" si="965"/>
        <v>8743.31954590796</v>
      </c>
      <c r="AJ140" s="25">
        <f ca="1" t="shared" si="966"/>
        <v>38327.2020668344</v>
      </c>
      <c r="AK140" s="25">
        <f ca="1" t="shared" si="967"/>
        <v>45401.151439698</v>
      </c>
      <c r="AL140" s="25">
        <f ca="1" t="shared" si="968"/>
        <v>57910.4450962344</v>
      </c>
      <c r="AM140" s="25">
        <f ca="1" t="shared" si="969"/>
        <v>70091.5874474274</v>
      </c>
      <c r="AN140" s="25">
        <f ca="1" t="shared" si="970"/>
        <v>90646.4360123798</v>
      </c>
      <c r="AO140" s="25">
        <f ca="1">C140/'Ejercicio 3 - TIR'!$D$7</f>
        <v>15636.0622934813</v>
      </c>
      <c r="AP140" s="25">
        <f ca="1" t="shared" si="971"/>
        <v>22691.139773353</v>
      </c>
      <c r="AQ140" s="25">
        <f ca="1" t="shared" si="972"/>
        <v>29765.0891462167</v>
      </c>
      <c r="AR140" s="25">
        <f ca="1" t="shared" si="973"/>
        <v>42274.382802753</v>
      </c>
      <c r="AS140" s="25">
        <f ca="1" t="shared" si="974"/>
        <v>54455.5251539461</v>
      </c>
      <c r="AT140" s="25">
        <f ca="1" t="shared" si="975"/>
        <v>75010.3737188984</v>
      </c>
      <c r="AU140" s="25">
        <f ca="1">AP140*'Ejercicio 3 - TIR'!$D$5</f>
        <v>11345.5698866765</v>
      </c>
      <c r="AV140" s="25">
        <f ca="1">AQ140*'Ejercicio 3 - TIR'!$D$5</f>
        <v>14882.5445731083</v>
      </c>
      <c r="AW140" s="25">
        <f ca="1">AR140*'Ejercicio 3 - TIR'!$D$5</f>
        <v>21137.1914013765</v>
      </c>
      <c r="AX140" s="25">
        <f ca="1">AS140*'Ejercicio 3 - TIR'!$D$5</f>
        <v>27227.762576973</v>
      </c>
      <c r="AY140" s="25">
        <f ca="1">AT140*'Ejercicio 3 - TIR'!$D$5</f>
        <v>37505.1868594492</v>
      </c>
      <c r="AZ140" s="25">
        <f ca="1" t="shared" ref="AZ140:BD140" si="1054">AJ140-AU140-AE140</f>
        <v>22607.998069538</v>
      </c>
      <c r="BA140" s="25">
        <f ca="1" t="shared" si="1054"/>
        <v>25442.4190685543</v>
      </c>
      <c r="BB140" s="25">
        <f ca="1" t="shared" si="1054"/>
        <v>30782.5539999373</v>
      </c>
      <c r="BC140" s="25">
        <f ca="1" t="shared" si="1054"/>
        <v>35648.820583388</v>
      </c>
      <c r="BD140" s="25">
        <f ca="1" t="shared" si="1054"/>
        <v>44397.9296070226</v>
      </c>
      <c r="BE140" s="25">
        <f ca="1" t="shared" ref="BE140:BI140" si="1055">AZ140/Z140</f>
        <v>20088.3798199398</v>
      </c>
      <c r="BF140" s="25">
        <f ca="1" t="shared" si="1055"/>
        <v>19478.0722609991</v>
      </c>
      <c r="BG140" s="25">
        <f ca="1" t="shared" si="1055"/>
        <v>19968.8176989648</v>
      </c>
      <c r="BH140" s="25">
        <f ca="1" t="shared" si="1055"/>
        <v>19201.4410976632</v>
      </c>
      <c r="BI140" s="25">
        <f ca="1" t="shared" si="1055"/>
        <v>19733.8407441814</v>
      </c>
      <c r="BJ140" s="25">
        <f ca="1" t="shared" si="978"/>
        <v>78451.9446335836</v>
      </c>
      <c r="BK140" s="25">
        <f ca="1" t="shared" si="979"/>
        <v>35178.5950862959</v>
      </c>
      <c r="BL140" s="25">
        <f ca="1" t="shared" si="980"/>
        <v>113630.53971988</v>
      </c>
      <c r="BM140" s="25">
        <f ca="1">BK140*'Ejercicio 3 - TIR'!$D$5</f>
        <v>17589.2975431479</v>
      </c>
      <c r="BN140" s="25">
        <f ca="1" t="shared" si="981"/>
        <v>96041.2421767316</v>
      </c>
      <c r="BO140" s="25">
        <f ca="1" t="shared" si="982"/>
        <v>42688.0846644073</v>
      </c>
      <c r="BP140" s="25">
        <f ca="1" t="shared" si="983"/>
        <v>-113050.364985073</v>
      </c>
      <c r="BQ140" s="25">
        <f ca="1" t="shared" ref="BQ140:BT140" si="1056">BE140</f>
        <v>20088.3798199398</v>
      </c>
      <c r="BR140" s="25">
        <f ca="1" t="shared" si="1056"/>
        <v>19478.0722609991</v>
      </c>
      <c r="BS140" s="25">
        <f ca="1" t="shared" si="1056"/>
        <v>19968.8176989648</v>
      </c>
      <c r="BT140" s="25">
        <f ca="1" t="shared" si="1056"/>
        <v>19201.4410976632</v>
      </c>
      <c r="BU140" s="25">
        <f ca="1" t="shared" si="985"/>
        <v>62421.9254085887</v>
      </c>
      <c r="BV140" s="27">
        <f ca="1" t="shared" si="986"/>
        <v>6.50066715169417</v>
      </c>
    </row>
    <row r="141" ht="15" customHeight="1" spans="1:74">
      <c r="A141" s="23">
        <v>140</v>
      </c>
      <c r="B141" s="24">
        <f ca="1" t="shared" ref="B141:F141" si="1057">RAND()</f>
        <v>0.906298582407491</v>
      </c>
      <c r="C141" s="25">
        <f ca="1">IF(B141&lt;=('Ejercicio 3 - TIR'!$D$13-'Ejercicio 3 - TIR'!$C$13)/('Ejercicio 3 - TIR'!$E$13-'Ejercicio 3 - TIR'!$C$13),'Ejercicio 3 - TIR'!$C$13+SQRT(('Ejercicio 3 - TIR'!$E$13-'Ejercicio 3 - TIR'!$C$13)*('Ejercicio 3 - TIR'!$D$13-'Ejercicio 3 - TIR'!$C$13)*B141),'Ejercicio 3 - TIR'!$E$13-SQRT(('Ejercicio 3 - TIR'!$E$13-'Ejercicio 3 - TIR'!$C$13)*('Ejercicio 3 - TIR'!$E$13-'Ejercicio 3 - TIR'!$D$13)*(1-B141)))</f>
        <v>89396.1468743192</v>
      </c>
      <c r="D141" s="24">
        <f ca="1" t="shared" si="1057"/>
        <v>0.810033043737126</v>
      </c>
      <c r="E141" s="25">
        <f ca="1">IF(D141&lt;=('Ejercicio 3 - TIR'!$D$14-'Ejercicio 3 - TIR'!$C$14)/('Ejercicio 3 - TIR'!$E$14-'Ejercicio 3 - TIR'!$C$14),'Ejercicio 3 - TIR'!$C$14+SQRT(('Ejercicio 3 - TIR'!$E$14-'Ejercicio 3 - TIR'!$C$14)*('Ejercicio 3 - TIR'!$D$14-'Ejercicio 3 - TIR'!$C$14)*D141),'Ejercicio 3 - TIR'!$E$14-SQRT(('Ejercicio 3 - TIR'!$E$14-'Ejercicio 3 - TIR'!$C$14)*('Ejercicio 3 - TIR'!$E$14-'Ejercicio 3 - TIR'!$D$14)*(1-D141)))</f>
        <v>34661.9251186002</v>
      </c>
      <c r="F141" s="24">
        <f ca="1" t="shared" si="1057"/>
        <v>0.644684535173499</v>
      </c>
      <c r="G141" s="25">
        <f ca="1">IF(F141&lt;=('Ejercicio 3 - TIR'!$D$18-'Ejercicio 3 - TIR'!$C$18)/('Ejercicio 3 - TIR'!$E$18-'Ejercicio 3 - TIR'!$C$18),'Ejercicio 3 - TIR'!$C$18+SQRT(('Ejercicio 3 - TIR'!$E$18-'Ejercicio 3 - TIR'!$C$18)*('Ejercicio 3 - TIR'!$D$18-'Ejercicio 3 - TIR'!$C$18)*F141),'Ejercicio 3 - TIR'!$E$18-SQRT(('Ejercicio 3 - TIR'!$E$18-'Ejercicio 3 - TIR'!$C$18)*('Ejercicio 3 - TIR'!$E$18-'Ejercicio 3 - TIR'!$D$18)*(1-F141)))</f>
        <v>39833.7520955139</v>
      </c>
      <c r="H141" s="24">
        <f ca="1" t="shared" ref="H141:L141" si="1058">RAND()</f>
        <v>0.63470197523032</v>
      </c>
      <c r="I141" s="25">
        <f ca="1">IF(H141&lt;=('Ejercicio 3 - TIR'!$D$18-'Ejercicio 3 - TIR'!$C$18)/('Ejercicio 3 - TIR'!$E$18-'Ejercicio 3 - TIR'!$C$18),'Ejercicio 3 - TIR'!$C$18+SQRT(('Ejercicio 3 - TIR'!$E$18-'Ejercicio 3 - TIR'!$C$18)*('Ejercicio 3 - TIR'!$D$18-'Ejercicio 3 - TIR'!$C$18)*H141),'Ejercicio 3 - TIR'!$E$18-SQRT(('Ejercicio 3 - TIR'!$E$18-'Ejercicio 3 - TIR'!$C$18)*('Ejercicio 3 - TIR'!$E$18-'Ejercicio 3 - TIR'!$D$18)*(1-H141)))</f>
        <v>39757.3201384677</v>
      </c>
      <c r="J141" s="24">
        <f ca="1" t="shared" si="1058"/>
        <v>0.873603635922627</v>
      </c>
      <c r="K141" s="25">
        <f ca="1">IF(J141&lt;=('Ejercicio 3 - TIR'!$D$18-'Ejercicio 3 - TIR'!$C$18)/('Ejercicio 3 - TIR'!$E$18-'Ejercicio 3 - TIR'!$C$18),'Ejercicio 3 - TIR'!$C$18+SQRT(('Ejercicio 3 - TIR'!$E$18-'Ejercicio 3 - TIR'!$C$18)*('Ejercicio 3 - TIR'!$D$18-'Ejercicio 3 - TIR'!$C$18)*J141),'Ejercicio 3 - TIR'!$E$18-SQRT(('Ejercicio 3 - TIR'!$E$18-'Ejercicio 3 - TIR'!$C$18)*('Ejercicio 3 - TIR'!$E$18-'Ejercicio 3 - TIR'!$D$18)*(1-J141)))</f>
        <v>41921.0834201293</v>
      </c>
      <c r="L141" s="24">
        <f ca="1" t="shared" si="1058"/>
        <v>0.892287452478804</v>
      </c>
      <c r="M141" s="25">
        <f ca="1">IF(L141&lt;=('Ejercicio 3 - TIR'!$D$18-'Ejercicio 3 - TIR'!$C$18)/('Ejercicio 3 - TIR'!$E$18-'Ejercicio 3 - TIR'!$C$18),'Ejercicio 3 - TIR'!$C$18+SQRT(('Ejercicio 3 - TIR'!$E$18-'Ejercicio 3 - TIR'!$C$18)*('Ejercicio 3 - TIR'!$D$18-'Ejercicio 3 - TIR'!$C$18)*L141),'Ejercicio 3 - TIR'!$E$18-SQRT(('Ejercicio 3 - TIR'!$E$18-'Ejercicio 3 - TIR'!$C$18)*('Ejercicio 3 - TIR'!$E$18-'Ejercicio 3 - TIR'!$D$18)*(1-L141)))</f>
        <v>42157.7401483873</v>
      </c>
      <c r="N141" s="24">
        <f ca="1" t="shared" ref="N141:R141" si="1059">RAND()</f>
        <v>0.922039666839409</v>
      </c>
      <c r="O141" s="25">
        <f ca="1">IF(N141&lt;=('Ejercicio 3 - TIR'!$D$18-'Ejercicio 3 - TIR'!$C$18)/('Ejercicio 3 - TIR'!$E$18-'Ejercicio 3 - TIR'!$C$18),'Ejercicio 3 - TIR'!$C$18+SQRT(('Ejercicio 3 - TIR'!$E$18-'Ejercicio 3 - TIR'!$C$18)*('Ejercicio 3 - TIR'!$D$18-'Ejercicio 3 - TIR'!$C$18)*N141),'Ejercicio 3 - TIR'!$E$18-SQRT(('Ejercicio 3 - TIR'!$E$18-'Ejercicio 3 - TIR'!$C$18)*('Ejercicio 3 - TIR'!$E$18-'Ejercicio 3 - TIR'!$D$18)*(1-N141)))</f>
        <v>42581.9377619581</v>
      </c>
      <c r="P141" s="24">
        <f ca="1" t="shared" si="1059"/>
        <v>0.770354922169804</v>
      </c>
      <c r="Q141" s="26">
        <f ca="1">IF(P141&lt;=('Ejercicio 3 - TIR'!$D$22-'Ejercicio 3 - TIR'!$C$22)/('Ejercicio 3 - TIR'!$E$22-'Ejercicio 3 - TIR'!$C$22),'Ejercicio 3 - TIR'!$C$22+SQRT(('Ejercicio 3 - TIR'!$E$22-'Ejercicio 3 - TIR'!$C$22)*('Ejercicio 3 - TIR'!$D$22-'Ejercicio 3 - TIR'!$C$22)*P141),'Ejercicio 3 - TIR'!$E$22-SQRT(('Ejercicio 3 - TIR'!$E$22-'Ejercicio 3 - TIR'!$C$22)*('Ejercicio 3 - TIR'!$E$22-'Ejercicio 3 - TIR'!$D$22)*(1-P141)))</f>
        <v>0.159668715237488</v>
      </c>
      <c r="R141" s="24">
        <f ca="1" t="shared" si="1059"/>
        <v>0.695453722682482</v>
      </c>
      <c r="S141" s="26">
        <f ca="1">IF(R141&lt;=('Ejercicio 3 - TIR'!$D$23-'Ejercicio 3 - TIR'!$C$23)/('Ejercicio 3 - TIR'!$E$23-'Ejercicio 3 - TIR'!$C$23),'Ejercicio 3 - TIR'!$C$23+SQRT(('Ejercicio 3 - TIR'!$E$23-'Ejercicio 3 - TIR'!$C$23)*('Ejercicio 3 - TIR'!$D$23-'Ejercicio 3 - TIR'!$C$23)*R141),'Ejercicio 3 - TIR'!$E$23-SQRT(('Ejercicio 3 - TIR'!$E$23-'Ejercicio 3 - TIR'!$C$23)*('Ejercicio 3 - TIR'!$E$23-'Ejercicio 3 - TIR'!$D$23)*(1-R141)))</f>
        <v>0.156586685429621</v>
      </c>
      <c r="T141" s="24">
        <f ca="1" t="shared" ref="T141:X141" si="1060">RAND()</f>
        <v>0.855605400476571</v>
      </c>
      <c r="U141" s="26">
        <f ca="1">IF(T141&lt;=('Ejercicio 3 - TIR'!$D$24-'Ejercicio 3 - TIR'!$C$24)/('Ejercicio 3 - TIR'!$E$24-'Ejercicio 3 - TIR'!$C$24),'Ejercicio 3 - TIR'!$C$24+SQRT(('Ejercicio 3 - TIR'!$E$24-'Ejercicio 3 - TIR'!$C$24)*('Ejercicio 3 - TIR'!$D$24-'Ejercicio 3 - TIR'!$C$24)*T141),'Ejercicio 3 - TIR'!$E$24-SQRT(('Ejercicio 3 - TIR'!$E$24-'Ejercicio 3 - TIR'!$C$24)*('Ejercicio 3 - TIR'!$E$24-'Ejercicio 3 - TIR'!$D$24)*(1-T141)))</f>
        <v>0.199892666047792</v>
      </c>
      <c r="V141" s="24">
        <f ca="1" t="shared" si="1060"/>
        <v>0.917673196032563</v>
      </c>
      <c r="W141" s="26">
        <f ca="1">IF(V141&lt;=('Ejercicio 3 - TIR'!$D$25-'Ejercicio 3 - TIR'!$C$25)/('Ejercicio 3 - TIR'!$E$25-'Ejercicio 3 - TIR'!$C$25),'Ejercicio 3 - TIR'!$C$25+SQRT(('Ejercicio 3 - TIR'!$E$25-'Ejercicio 3 - TIR'!$C$25)*('Ejercicio 3 - TIR'!$D$25-'Ejercicio 3 - TIR'!$C$25)*V141),'Ejercicio 3 - TIR'!$E$25-SQRT(('Ejercicio 3 - TIR'!$E$25-'Ejercicio 3 - TIR'!$C$25)*('Ejercicio 3 - TIR'!$E$25-'Ejercicio 3 - TIR'!$D$25)*(1-V141)))</f>
        <v>0.233025200623099</v>
      </c>
      <c r="X141" s="24">
        <f ca="1" t="shared" si="1060"/>
        <v>0.232573962413312</v>
      </c>
      <c r="Y141" s="26">
        <f ca="1">IF(X141&lt;=('Ejercicio 3 - TIR'!$D$26-'Ejercicio 3 - TIR'!$C$26)/('Ejercicio 3 - TIR'!$E$26-'Ejercicio 3 - TIR'!$C$26),'Ejercicio 3 - TIR'!$C$26+SQRT(('Ejercicio 3 - TIR'!$E$26-'Ejercicio 3 - TIR'!$C$26)*('Ejercicio 3 - TIR'!$D$26-'Ejercicio 3 - TIR'!$C$26)*X141),'Ejercicio 3 - TIR'!$E$26-SQRT(('Ejercicio 3 - TIR'!$E$26-'Ejercicio 3 - TIR'!$C$26)*('Ejercicio 3 - TIR'!$E$26-'Ejercicio 3 - TIR'!$D$26)*(1-X141)))</f>
        <v>0.215058924528318</v>
      </c>
      <c r="Z141" s="24">
        <f ca="1" t="shared" si="956"/>
        <v>1.15966871523749</v>
      </c>
      <c r="AA141" s="24">
        <f ca="1" t="shared" si="957"/>
        <v>1.34125739555295</v>
      </c>
      <c r="AB141" s="24">
        <f ca="1" t="shared" si="958"/>
        <v>1.60936491220635</v>
      </c>
      <c r="AC141" s="24">
        <f ca="1" t="shared" si="959"/>
        <v>1.98438749374901</v>
      </c>
      <c r="AD141" s="24">
        <f ca="1" t="shared" si="960"/>
        <v>2.41114773400212</v>
      </c>
      <c r="AE141" s="23">
        <f ca="1" t="shared" si="961"/>
        <v>5534.42505134491</v>
      </c>
      <c r="AF141" s="23">
        <f ca="1" t="shared" si="962"/>
        <v>6401.04232589367</v>
      </c>
      <c r="AG141" s="23">
        <f ca="1" t="shared" si="963"/>
        <v>7680.56374190132</v>
      </c>
      <c r="AH141" s="23">
        <f ca="1" t="shared" si="964"/>
        <v>9470.32864875638</v>
      </c>
      <c r="AI141" s="23">
        <f ca="1" t="shared" si="965"/>
        <v>11507.0073428876</v>
      </c>
      <c r="AJ141" s="25">
        <f ca="1" t="shared" si="966"/>
        <v>46193.9561156932</v>
      </c>
      <c r="AK141" s="25">
        <f ca="1" t="shared" si="967"/>
        <v>53324.7996630862</v>
      </c>
      <c r="AL141" s="25">
        <f ca="1" t="shared" si="968"/>
        <v>67466.3207380314</v>
      </c>
      <c r="AM141" s="25">
        <f ca="1" t="shared" si="969"/>
        <v>83657.2923151803</v>
      </c>
      <c r="AN141" s="25">
        <f ca="1" t="shared" si="970"/>
        <v>102671.342744165</v>
      </c>
      <c r="AO141" s="25">
        <f ca="1">C141/'Ejercicio 3 - TIR'!$D$7</f>
        <v>17879.2293748638</v>
      </c>
      <c r="AP141" s="25">
        <f ca="1" t="shared" si="971"/>
        <v>28314.7267408294</v>
      </c>
      <c r="AQ141" s="25">
        <f ca="1" t="shared" si="972"/>
        <v>35445.5702882224</v>
      </c>
      <c r="AR141" s="25">
        <f ca="1" t="shared" si="973"/>
        <v>49587.0913631676</v>
      </c>
      <c r="AS141" s="25">
        <f ca="1" t="shared" si="974"/>
        <v>65778.0629403165</v>
      </c>
      <c r="AT141" s="25">
        <f ca="1" t="shared" si="975"/>
        <v>84792.1133693007</v>
      </c>
      <c r="AU141" s="25">
        <f ca="1">AP141*'Ejercicio 3 - TIR'!$D$5</f>
        <v>14157.3633704147</v>
      </c>
      <c r="AV141" s="25">
        <f ca="1">AQ141*'Ejercicio 3 - TIR'!$D$5</f>
        <v>17722.7851441112</v>
      </c>
      <c r="AW141" s="25">
        <f ca="1">AR141*'Ejercicio 3 - TIR'!$D$5</f>
        <v>24793.5456815838</v>
      </c>
      <c r="AX141" s="25">
        <f ca="1">AS141*'Ejercicio 3 - TIR'!$D$5</f>
        <v>32889.0314701582</v>
      </c>
      <c r="AY141" s="25">
        <f ca="1">AT141*'Ejercicio 3 - TIR'!$D$5</f>
        <v>42396.0566846503</v>
      </c>
      <c r="AZ141" s="25">
        <f ca="1" t="shared" ref="AZ141:BD141" si="1061">AJ141-AU141-AE141</f>
        <v>26502.1676939336</v>
      </c>
      <c r="BA141" s="25">
        <f ca="1" t="shared" si="1061"/>
        <v>29200.9721930813</v>
      </c>
      <c r="BB141" s="25">
        <f ca="1" t="shared" si="1061"/>
        <v>34992.2113145463</v>
      </c>
      <c r="BC141" s="25">
        <f ca="1" t="shared" si="1061"/>
        <v>41297.9321962657</v>
      </c>
      <c r="BD141" s="25">
        <f ca="1" t="shared" si="1061"/>
        <v>48768.2787166265</v>
      </c>
      <c r="BE141" s="25">
        <f ca="1" t="shared" ref="BE141:BI141" si="1062">AZ141/Z141</f>
        <v>22853.2229469571</v>
      </c>
      <c r="BF141" s="25">
        <f ca="1" t="shared" si="1062"/>
        <v>21771.3410490034</v>
      </c>
      <c r="BG141" s="25">
        <f ca="1" t="shared" si="1062"/>
        <v>21742.869531419</v>
      </c>
      <c r="BH141" s="25">
        <f ca="1" t="shared" si="1062"/>
        <v>20811.4253523355</v>
      </c>
      <c r="BI141" s="25">
        <f ca="1" t="shared" si="1062"/>
        <v>20226.1678241005</v>
      </c>
      <c r="BJ141" s="25">
        <f ca="1" t="shared" si="978"/>
        <v>83575.0222058641</v>
      </c>
      <c r="BK141" s="25">
        <f ca="1" t="shared" si="979"/>
        <v>43109.4633929071</v>
      </c>
      <c r="BL141" s="25">
        <f ca="1" t="shared" si="980"/>
        <v>126684.485598771</v>
      </c>
      <c r="BM141" s="25">
        <f ca="1">BK141*'Ejercicio 3 - TIR'!$D$5</f>
        <v>21554.7316964535</v>
      </c>
      <c r="BN141" s="25">
        <f ca="1" t="shared" si="981"/>
        <v>105129.753902318</v>
      </c>
      <c r="BO141" s="25">
        <f ca="1" t="shared" si="982"/>
        <v>43601.5398060322</v>
      </c>
      <c r="BP141" s="25">
        <f ca="1" t="shared" si="983"/>
        <v>-124058.071992919</v>
      </c>
      <c r="BQ141" s="25">
        <f ca="1" t="shared" ref="BQ141:BT141" si="1063">BE141</f>
        <v>22853.2229469571</v>
      </c>
      <c r="BR141" s="25">
        <f ca="1" t="shared" si="1063"/>
        <v>21771.3410490034</v>
      </c>
      <c r="BS141" s="25">
        <f ca="1" t="shared" si="1063"/>
        <v>21742.869531419</v>
      </c>
      <c r="BT141" s="25">
        <f ca="1" t="shared" si="1063"/>
        <v>20811.4253523355</v>
      </c>
      <c r="BU141" s="25">
        <f ca="1" t="shared" si="985"/>
        <v>63827.7076301327</v>
      </c>
      <c r="BV141" s="27">
        <f ca="1" t="shared" si="986"/>
        <v>5.82740209954202</v>
      </c>
    </row>
    <row r="142" ht="15" customHeight="1" spans="1:74">
      <c r="A142" s="23">
        <v>141</v>
      </c>
      <c r="B142" s="24">
        <f ca="1" t="shared" ref="B142:F142" si="1064">RAND()</f>
        <v>0.358720685082584</v>
      </c>
      <c r="C142" s="25">
        <f ca="1">IF(B142&lt;=('Ejercicio 3 - TIR'!$D$13-'Ejercicio 3 - TIR'!$C$13)/('Ejercicio 3 - TIR'!$E$13-'Ejercicio 3 - TIR'!$C$13),'Ejercicio 3 - TIR'!$C$13+SQRT(('Ejercicio 3 - TIR'!$E$13-'Ejercicio 3 - TIR'!$C$13)*('Ejercicio 3 - TIR'!$D$13-'Ejercicio 3 - TIR'!$C$13)*B142),'Ejercicio 3 - TIR'!$E$13-SQRT(('Ejercicio 3 - TIR'!$E$13-'Ejercicio 3 - TIR'!$C$13)*('Ejercicio 3 - TIR'!$E$13-'Ejercicio 3 - TIR'!$D$13)*(1-B142)))</f>
        <v>72259.5029262109</v>
      </c>
      <c r="D142" s="24">
        <f ca="1" t="shared" si="1064"/>
        <v>0.544239397164692</v>
      </c>
      <c r="E142" s="25">
        <f ca="1">IF(D142&lt;=('Ejercicio 3 - TIR'!$D$14-'Ejercicio 3 - TIR'!$C$14)/('Ejercicio 3 - TIR'!$E$14-'Ejercicio 3 - TIR'!$C$14),'Ejercicio 3 - TIR'!$C$14+SQRT(('Ejercicio 3 - TIR'!$E$14-'Ejercicio 3 - TIR'!$C$14)*('Ejercicio 3 - TIR'!$D$14-'Ejercicio 3 - TIR'!$C$14)*D142),'Ejercicio 3 - TIR'!$E$14-SQRT(('Ejercicio 3 - TIR'!$E$14-'Ejercicio 3 - TIR'!$C$14)*('Ejercicio 3 - TIR'!$E$14-'Ejercicio 3 - TIR'!$D$14)*(1-D142)))</f>
        <v>31731.7419957227</v>
      </c>
      <c r="F142" s="24">
        <f ca="1" t="shared" si="1064"/>
        <v>0.794417301871301</v>
      </c>
      <c r="G142" s="25">
        <f ca="1">IF(F142&lt;=('Ejercicio 3 - TIR'!$D$18-'Ejercicio 3 - TIR'!$C$18)/('Ejercicio 3 - TIR'!$E$18-'Ejercicio 3 - TIR'!$C$18),'Ejercicio 3 - TIR'!$C$18+SQRT(('Ejercicio 3 - TIR'!$E$18-'Ejercicio 3 - TIR'!$C$18)*('Ejercicio 3 - TIR'!$D$18-'Ejercicio 3 - TIR'!$C$18)*F142),'Ejercicio 3 - TIR'!$E$18-SQRT(('Ejercicio 3 - TIR'!$E$18-'Ejercicio 3 - TIR'!$C$18)*('Ejercicio 3 - TIR'!$E$18-'Ejercicio 3 - TIR'!$D$18)*(1-F142)))</f>
        <v>41073.3344476958</v>
      </c>
      <c r="H142" s="24">
        <f ca="1" t="shared" ref="H142:L142" si="1065">RAND()</f>
        <v>0.955062612295954</v>
      </c>
      <c r="I142" s="25">
        <f ca="1">IF(H142&lt;=('Ejercicio 3 - TIR'!$D$18-'Ejercicio 3 - TIR'!$C$18)/('Ejercicio 3 - TIR'!$E$18-'Ejercicio 3 - TIR'!$C$18),'Ejercicio 3 - TIR'!$C$18+SQRT(('Ejercicio 3 - TIR'!$E$18-'Ejercicio 3 - TIR'!$C$18)*('Ejercicio 3 - TIR'!$D$18-'Ejercicio 3 - TIR'!$C$18)*H142),'Ejercicio 3 - TIR'!$E$18-SQRT(('Ejercicio 3 - TIR'!$E$18-'Ejercicio 3 - TIR'!$C$18)*('Ejercicio 3 - TIR'!$E$18-'Ejercicio 3 - TIR'!$D$18)*(1-H142)))</f>
        <v>43164.1612059324</v>
      </c>
      <c r="J142" s="24">
        <f ca="1" t="shared" si="1065"/>
        <v>0.307458006126835</v>
      </c>
      <c r="K142" s="25">
        <f ca="1">IF(J142&lt;=('Ejercicio 3 - TIR'!$D$18-'Ejercicio 3 - TIR'!$C$18)/('Ejercicio 3 - TIR'!$E$18-'Ejercicio 3 - TIR'!$C$18),'Ejercicio 3 - TIR'!$C$18+SQRT(('Ejercicio 3 - TIR'!$E$18-'Ejercicio 3 - TIR'!$C$18)*('Ejercicio 3 - TIR'!$D$18-'Ejercicio 3 - TIR'!$C$18)*J142),'Ejercicio 3 - TIR'!$E$18-SQRT(('Ejercicio 3 - TIR'!$E$18-'Ejercicio 3 - TIR'!$C$18)*('Ejercicio 3 - TIR'!$E$18-'Ejercicio 3 - TIR'!$D$18)*(1-J142)))</f>
        <v>36791.0750930192</v>
      </c>
      <c r="L142" s="24">
        <f ca="1" t="shared" si="1065"/>
        <v>0.0430555081691733</v>
      </c>
      <c r="M142" s="25">
        <f ca="1">IF(L142&lt;=('Ejercicio 3 - TIR'!$D$18-'Ejercicio 3 - TIR'!$C$18)/('Ejercicio 3 - TIR'!$E$18-'Ejercicio 3 - TIR'!$C$18),'Ejercicio 3 - TIR'!$C$18+SQRT(('Ejercicio 3 - TIR'!$E$18-'Ejercicio 3 - TIR'!$C$18)*('Ejercicio 3 - TIR'!$D$18-'Ejercicio 3 - TIR'!$C$18)*L142),'Ejercicio 3 - TIR'!$E$18-SQRT(('Ejercicio 3 - TIR'!$E$18-'Ejercicio 3 - TIR'!$C$18)*('Ejercicio 3 - TIR'!$E$18-'Ejercicio 3 - TIR'!$D$18)*(1-L142)))</f>
        <v>32541.3237151878</v>
      </c>
      <c r="N142" s="24">
        <f ca="1" t="shared" ref="N142:R142" si="1066">RAND()</f>
        <v>0.416527375549866</v>
      </c>
      <c r="O142" s="25">
        <f ca="1">IF(N142&lt;=('Ejercicio 3 - TIR'!$D$18-'Ejercicio 3 - TIR'!$C$18)/('Ejercicio 3 - TIR'!$E$18-'Ejercicio 3 - TIR'!$C$18),'Ejercicio 3 - TIR'!$C$18+SQRT(('Ejercicio 3 - TIR'!$E$18-'Ejercicio 3 - TIR'!$C$18)*('Ejercicio 3 - TIR'!$D$18-'Ejercicio 3 - TIR'!$C$18)*N142),'Ejercicio 3 - TIR'!$E$18-SQRT(('Ejercicio 3 - TIR'!$E$18-'Ejercicio 3 - TIR'!$C$18)*('Ejercicio 3 - TIR'!$E$18-'Ejercicio 3 - TIR'!$D$18)*(1-N142)))</f>
        <v>37904.3726084035</v>
      </c>
      <c r="P142" s="24">
        <f ca="1" t="shared" si="1066"/>
        <v>0.713464289402791</v>
      </c>
      <c r="Q142" s="26">
        <f ca="1">IF(P142&lt;=('Ejercicio 3 - TIR'!$D$22-'Ejercicio 3 - TIR'!$C$22)/('Ejercicio 3 - TIR'!$E$22-'Ejercicio 3 - TIR'!$C$22),'Ejercicio 3 - TIR'!$C$22+SQRT(('Ejercicio 3 - TIR'!$E$22-'Ejercicio 3 - TIR'!$C$22)*('Ejercicio 3 - TIR'!$D$22-'Ejercicio 3 - TIR'!$C$22)*P142),'Ejercicio 3 - TIR'!$E$22-SQRT(('Ejercicio 3 - TIR'!$E$22-'Ejercicio 3 - TIR'!$C$22)*('Ejercicio 3 - TIR'!$E$22-'Ejercicio 3 - TIR'!$D$22)*(1-P142)))</f>
        <v>0.157289555727045</v>
      </c>
      <c r="R142" s="24">
        <f ca="1" t="shared" si="1066"/>
        <v>0.944391714279644</v>
      </c>
      <c r="S142" s="26">
        <f ca="1">IF(R142&lt;=('Ejercicio 3 - TIR'!$D$23-'Ejercicio 3 - TIR'!$C$23)/('Ejercicio 3 - TIR'!$E$23-'Ejercicio 3 - TIR'!$C$23),'Ejercicio 3 - TIR'!$C$23+SQRT(('Ejercicio 3 - TIR'!$E$23-'Ejercicio 3 - TIR'!$C$23)*('Ejercicio 3 - TIR'!$D$23-'Ejercicio 3 - TIR'!$C$23)*R142),'Ejercicio 3 - TIR'!$E$23-SQRT(('Ejercicio 3 - TIR'!$E$23-'Ejercicio 3 - TIR'!$C$23)*('Ejercicio 3 - TIR'!$E$23-'Ejercicio 3 - TIR'!$D$23)*(1-R142)))</f>
        <v>0.169995255410724</v>
      </c>
      <c r="T142" s="24">
        <f ca="1" t="shared" ref="T142:X142" si="1067">RAND()</f>
        <v>0.718925678709071</v>
      </c>
      <c r="U142" s="26">
        <f ca="1">IF(T142&lt;=('Ejercicio 3 - TIR'!$D$24-'Ejercicio 3 - TIR'!$C$24)/('Ejercicio 3 - TIR'!$E$24-'Ejercicio 3 - TIR'!$C$24),'Ejercicio 3 - TIR'!$C$24+SQRT(('Ejercicio 3 - TIR'!$E$24-'Ejercicio 3 - TIR'!$C$24)*('Ejercicio 3 - TIR'!$D$24-'Ejercicio 3 - TIR'!$C$24)*T142),'Ejercicio 3 - TIR'!$E$24-SQRT(('Ejercicio 3 - TIR'!$E$24-'Ejercicio 3 - TIR'!$C$24)*('Ejercicio 3 - TIR'!$E$24-'Ejercicio 3 - TIR'!$D$24)*(1-T142)))</f>
        <v>0.191946335362121</v>
      </c>
      <c r="V142" s="24">
        <f ca="1" t="shared" si="1067"/>
        <v>0.954463176331514</v>
      </c>
      <c r="W142" s="26">
        <f ca="1">IF(V142&lt;=('Ejercicio 3 - TIR'!$D$25-'Ejercicio 3 - TIR'!$C$25)/('Ejercicio 3 - TIR'!$E$25-'Ejercicio 3 - TIR'!$C$25),'Ejercicio 3 - TIR'!$C$25+SQRT(('Ejercicio 3 - TIR'!$E$25-'Ejercicio 3 - TIR'!$C$25)*('Ejercicio 3 - TIR'!$D$25-'Ejercicio 3 - TIR'!$C$25)*V142),'Ejercicio 3 - TIR'!$E$25-SQRT(('Ejercicio 3 - TIR'!$E$25-'Ejercicio 3 - TIR'!$C$25)*('Ejercicio 3 - TIR'!$E$25-'Ejercicio 3 - TIR'!$D$25)*(1-V142)))</f>
        <v>0.237375465044616</v>
      </c>
      <c r="X142" s="24">
        <f ca="1" t="shared" si="1067"/>
        <v>0.874669831856567</v>
      </c>
      <c r="Y142" s="26">
        <f ca="1">IF(X142&lt;=('Ejercicio 3 - TIR'!$D$26-'Ejercicio 3 - TIR'!$C$26)/('Ejercicio 3 - TIR'!$E$26-'Ejercicio 3 - TIR'!$C$26),'Ejercicio 3 - TIR'!$C$26+SQRT(('Ejercicio 3 - TIR'!$E$26-'Ejercicio 3 - TIR'!$C$26)*('Ejercicio 3 - TIR'!$D$26-'Ejercicio 3 - TIR'!$C$26)*X142),'Ejercicio 3 - TIR'!$E$26-SQRT(('Ejercicio 3 - TIR'!$E$26-'Ejercicio 3 - TIR'!$C$26)*('Ejercicio 3 - TIR'!$E$26-'Ejercicio 3 - TIR'!$D$26)*(1-X142)))</f>
        <v>0.253984948434137</v>
      </c>
      <c r="Z142" s="24">
        <f ca="1" t="shared" si="956"/>
        <v>1.15728955572705</v>
      </c>
      <c r="AA142" s="24">
        <f ca="1" t="shared" si="957"/>
        <v>1.35402328933703</v>
      </c>
      <c r="AB142" s="24">
        <f ca="1" t="shared" si="958"/>
        <v>1.61392309772024</v>
      </c>
      <c r="AC142" s="24">
        <f ca="1" t="shared" si="959"/>
        <v>1.99702884358782</v>
      </c>
      <c r="AD142" s="24">
        <f ca="1" t="shared" si="960"/>
        <v>2.50424411144796</v>
      </c>
      <c r="AE142" s="23">
        <f ca="1" t="shared" si="961"/>
        <v>4991.07160095245</v>
      </c>
      <c r="AF142" s="23">
        <f ca="1" t="shared" si="962"/>
        <v>5839.53009252957</v>
      </c>
      <c r="AG142" s="23">
        <f ca="1" t="shared" si="963"/>
        <v>6960.40649402745</v>
      </c>
      <c r="AH142" s="23">
        <f ca="1" t="shared" si="964"/>
        <v>8612.63622244678</v>
      </c>
      <c r="AI142" s="23">
        <f ca="1" t="shared" si="965"/>
        <v>10800.1161892869</v>
      </c>
      <c r="AJ142" s="25">
        <f ca="1" t="shared" si="966"/>
        <v>47533.7409752022</v>
      </c>
      <c r="AK142" s="25">
        <f ca="1" t="shared" si="967"/>
        <v>58445.2795375304</v>
      </c>
      <c r="AL142" s="25">
        <f ca="1" t="shared" si="968"/>
        <v>59377.9658825833</v>
      </c>
      <c r="AM142" s="25">
        <f ca="1" t="shared" si="969"/>
        <v>64985.9620677585</v>
      </c>
      <c r="AN142" s="25">
        <f ca="1" t="shared" si="970"/>
        <v>94921.8019027239</v>
      </c>
      <c r="AO142" s="25">
        <f ca="1">C142/'Ejercicio 3 - TIR'!$D$7</f>
        <v>14451.9005852422</v>
      </c>
      <c r="AP142" s="25">
        <f ca="1" t="shared" si="971"/>
        <v>33081.84038996</v>
      </c>
      <c r="AQ142" s="25">
        <f ca="1" t="shared" si="972"/>
        <v>43993.3789522882</v>
      </c>
      <c r="AR142" s="25">
        <f ca="1" t="shared" si="973"/>
        <v>44926.0652973411</v>
      </c>
      <c r="AS142" s="25">
        <f ca="1" t="shared" si="974"/>
        <v>50534.0614825164</v>
      </c>
      <c r="AT142" s="25">
        <f ca="1" t="shared" si="975"/>
        <v>80469.9013174817</v>
      </c>
      <c r="AU142" s="25">
        <f ca="1">AP142*'Ejercicio 3 - TIR'!$D$5</f>
        <v>16540.92019498</v>
      </c>
      <c r="AV142" s="25">
        <f ca="1">AQ142*'Ejercicio 3 - TIR'!$D$5</f>
        <v>21996.6894761441</v>
      </c>
      <c r="AW142" s="25">
        <f ca="1">AR142*'Ejercicio 3 - TIR'!$D$5</f>
        <v>22463.0326486705</v>
      </c>
      <c r="AX142" s="25">
        <f ca="1">AS142*'Ejercicio 3 - TIR'!$D$5</f>
        <v>25267.0307412582</v>
      </c>
      <c r="AY142" s="25">
        <f ca="1">AT142*'Ejercicio 3 - TIR'!$D$5</f>
        <v>40234.9506587409</v>
      </c>
      <c r="AZ142" s="25">
        <f ca="1" t="shared" ref="AZ142:BD142" si="1068">AJ142-AU142-AE142</f>
        <v>26001.7491792698</v>
      </c>
      <c r="BA142" s="25">
        <f ca="1" t="shared" si="1068"/>
        <v>30609.0599688567</v>
      </c>
      <c r="BB142" s="25">
        <f ca="1" t="shared" si="1068"/>
        <v>29954.5267398853</v>
      </c>
      <c r="BC142" s="25">
        <f ca="1" t="shared" si="1068"/>
        <v>31106.2951040536</v>
      </c>
      <c r="BD142" s="25">
        <f ca="1" t="shared" si="1068"/>
        <v>43886.7350546961</v>
      </c>
      <c r="BE142" s="25">
        <f ca="1" t="shared" ref="BE142:BI142" si="1069">AZ142/Z142</f>
        <v>22467.7990487304</v>
      </c>
      <c r="BF142" s="25">
        <f ca="1" t="shared" si="1069"/>
        <v>22606.0070088188</v>
      </c>
      <c r="BG142" s="25">
        <f ca="1" t="shared" si="1069"/>
        <v>18560.0706639603</v>
      </c>
      <c r="BH142" s="25">
        <f ca="1" t="shared" si="1069"/>
        <v>15576.2873450384</v>
      </c>
      <c r="BI142" s="25">
        <f ca="1" t="shared" si="1069"/>
        <v>17524.9428975679</v>
      </c>
      <c r="BJ142" s="25">
        <f ca="1" t="shared" si="978"/>
        <v>79464.0280387745</v>
      </c>
      <c r="BK142" s="25">
        <f ca="1" t="shared" si="979"/>
        <v>36191.0869398241</v>
      </c>
      <c r="BL142" s="25">
        <f ca="1" t="shared" si="980"/>
        <v>115655.114978599</v>
      </c>
      <c r="BM142" s="25">
        <f ca="1">BK142*'Ejercicio 3 - TIR'!$D$5</f>
        <v>18095.543469912</v>
      </c>
      <c r="BN142" s="25">
        <f ca="1" t="shared" si="981"/>
        <v>97559.5715086865</v>
      </c>
      <c r="BO142" s="25">
        <f ca="1" t="shared" si="982"/>
        <v>38957.6922883438</v>
      </c>
      <c r="BP142" s="25">
        <f ca="1" t="shared" si="983"/>
        <v>-103991.244921934</v>
      </c>
      <c r="BQ142" s="25">
        <f ca="1" t="shared" ref="BQ142:BT142" si="1070">BE142</f>
        <v>22467.7990487304</v>
      </c>
      <c r="BR142" s="25">
        <f ca="1" t="shared" si="1070"/>
        <v>22606.0070088188</v>
      </c>
      <c r="BS142" s="25">
        <f ca="1" t="shared" si="1070"/>
        <v>18560.0706639603</v>
      </c>
      <c r="BT142" s="25">
        <f ca="1" t="shared" si="1070"/>
        <v>15576.2873450384</v>
      </c>
      <c r="BU142" s="25">
        <f ca="1" t="shared" si="985"/>
        <v>56482.6351859116</v>
      </c>
      <c r="BV142" s="27">
        <f ca="1" t="shared" si="986"/>
        <v>8.25974610433877</v>
      </c>
    </row>
    <row r="143" ht="15" customHeight="1" spans="1:74">
      <c r="A143" s="23">
        <v>142</v>
      </c>
      <c r="B143" s="24">
        <f ca="1" t="shared" ref="B143:F143" si="1071">RAND()</f>
        <v>0.624852477237255</v>
      </c>
      <c r="C143" s="25">
        <f ca="1">IF(B143&lt;=('Ejercicio 3 - TIR'!$D$13-'Ejercicio 3 - TIR'!$C$13)/('Ejercicio 3 - TIR'!$E$13-'Ejercicio 3 - TIR'!$C$13),'Ejercicio 3 - TIR'!$C$13+SQRT(('Ejercicio 3 - TIR'!$E$13-'Ejercicio 3 - TIR'!$C$13)*('Ejercicio 3 - TIR'!$D$13-'Ejercicio 3 - TIR'!$C$13)*B143),'Ejercicio 3 - TIR'!$E$13-SQRT(('Ejercicio 3 - TIR'!$E$13-'Ejercicio 3 - TIR'!$C$13)*('Ejercicio 3 - TIR'!$E$13-'Ejercicio 3 - TIR'!$D$13)*(1-B143)))</f>
        <v>78782.6244008526</v>
      </c>
      <c r="D143" s="24">
        <f ca="1" t="shared" si="1071"/>
        <v>0.765484695801024</v>
      </c>
      <c r="E143" s="25">
        <f ca="1">IF(D143&lt;=('Ejercicio 3 - TIR'!$D$14-'Ejercicio 3 - TIR'!$C$14)/('Ejercicio 3 - TIR'!$E$14-'Ejercicio 3 - TIR'!$C$14),'Ejercicio 3 - TIR'!$C$14+SQRT(('Ejercicio 3 - TIR'!$E$14-'Ejercicio 3 - TIR'!$C$14)*('Ejercicio 3 - TIR'!$D$14-'Ejercicio 3 - TIR'!$C$14)*D143),'Ejercicio 3 - TIR'!$E$14-SQRT(('Ejercicio 3 - TIR'!$E$14-'Ejercicio 3 - TIR'!$C$14)*('Ejercicio 3 - TIR'!$E$14-'Ejercicio 3 - TIR'!$D$14)*(1-D143)))</f>
        <v>34068.9549293698</v>
      </c>
      <c r="F143" s="24">
        <f ca="1" t="shared" si="1071"/>
        <v>0.790650143866427</v>
      </c>
      <c r="G143" s="25">
        <f ca="1">IF(F143&lt;=('Ejercicio 3 - TIR'!$D$18-'Ejercicio 3 - TIR'!$C$18)/('Ejercicio 3 - TIR'!$E$18-'Ejercicio 3 - TIR'!$C$18),'Ejercicio 3 - TIR'!$C$18+SQRT(('Ejercicio 3 - TIR'!$E$18-'Ejercicio 3 - TIR'!$C$18)*('Ejercicio 3 - TIR'!$D$18-'Ejercicio 3 - TIR'!$C$18)*F143),'Ejercicio 3 - TIR'!$E$18-SQRT(('Ejercicio 3 - TIR'!$E$18-'Ejercicio 3 - TIR'!$C$18)*('Ejercicio 3 - TIR'!$E$18-'Ejercicio 3 - TIR'!$D$18)*(1-F143)))</f>
        <v>41037.5210776563</v>
      </c>
      <c r="H143" s="24">
        <f ca="1" t="shared" ref="H143:L143" si="1072">RAND()</f>
        <v>0.432250724054964</v>
      </c>
      <c r="I143" s="25">
        <f ca="1">IF(H143&lt;=('Ejercicio 3 - TIR'!$D$18-'Ejercicio 3 - TIR'!$C$18)/('Ejercicio 3 - TIR'!$E$18-'Ejercicio 3 - TIR'!$C$18),'Ejercicio 3 - TIR'!$C$18+SQRT(('Ejercicio 3 - TIR'!$E$18-'Ejercicio 3 - TIR'!$C$18)*('Ejercicio 3 - TIR'!$D$18-'Ejercicio 3 - TIR'!$C$18)*H143),'Ejercicio 3 - TIR'!$E$18-SQRT(('Ejercicio 3 - TIR'!$E$18-'Ejercicio 3 - TIR'!$C$18)*('Ejercicio 3 - TIR'!$E$18-'Ejercicio 3 - TIR'!$D$18)*(1-H143)))</f>
        <v>38052.1803636186</v>
      </c>
      <c r="J143" s="24">
        <f ca="1" t="shared" si="1072"/>
        <v>0.540168717763499</v>
      </c>
      <c r="K143" s="25">
        <f ca="1">IF(J143&lt;=('Ejercicio 3 - TIR'!$D$18-'Ejercicio 3 - TIR'!$C$18)/('Ejercicio 3 - TIR'!$E$18-'Ejercicio 3 - TIR'!$C$18),'Ejercicio 3 - TIR'!$C$18+SQRT(('Ejercicio 3 - TIR'!$E$18-'Ejercicio 3 - TIR'!$C$18)*('Ejercicio 3 - TIR'!$D$18-'Ejercicio 3 - TIR'!$C$18)*J143),'Ejercicio 3 - TIR'!$E$18-SQRT(('Ejercicio 3 - TIR'!$E$18-'Ejercicio 3 - TIR'!$C$18)*('Ejercicio 3 - TIR'!$E$18-'Ejercicio 3 - TIR'!$D$18)*(1-J143)))</f>
        <v>39001.4058715583</v>
      </c>
      <c r="L143" s="24">
        <f ca="1" t="shared" si="1072"/>
        <v>0.063691598113105</v>
      </c>
      <c r="M143" s="25">
        <f ca="1">IF(L143&lt;=('Ejercicio 3 - TIR'!$D$18-'Ejercicio 3 - TIR'!$C$18)/('Ejercicio 3 - TIR'!$E$18-'Ejercicio 3 - TIR'!$C$18),'Ejercicio 3 - TIR'!$C$18+SQRT(('Ejercicio 3 - TIR'!$E$18-'Ejercicio 3 - TIR'!$C$18)*('Ejercicio 3 - TIR'!$D$18-'Ejercicio 3 - TIR'!$C$18)*L143),'Ejercicio 3 - TIR'!$E$18-SQRT(('Ejercicio 3 - TIR'!$E$18-'Ejercicio 3 - TIR'!$C$18)*('Ejercicio 3 - TIR'!$E$18-'Ejercicio 3 - TIR'!$D$18)*(1-L143)))</f>
        <v>33090.9124408443</v>
      </c>
      <c r="N143" s="24">
        <f ca="1" t="shared" ref="N143:R143" si="1073">RAND()</f>
        <v>0.370451411370627</v>
      </c>
      <c r="O143" s="25">
        <f ca="1">IF(N143&lt;=('Ejercicio 3 - TIR'!$D$18-'Ejercicio 3 - TIR'!$C$18)/('Ejercicio 3 - TIR'!$E$18-'Ejercicio 3 - TIR'!$C$18),'Ejercicio 3 - TIR'!$C$18+SQRT(('Ejercicio 3 - TIR'!$E$18-'Ejercicio 3 - TIR'!$C$18)*('Ejercicio 3 - TIR'!$D$18-'Ejercicio 3 - TIR'!$C$18)*N143),'Ejercicio 3 - TIR'!$E$18-SQRT(('Ejercicio 3 - TIR'!$E$18-'Ejercicio 3 - TIR'!$C$18)*('Ejercicio 3 - TIR'!$E$18-'Ejercicio 3 - TIR'!$D$18)*(1-N143)))</f>
        <v>37454.3753397313</v>
      </c>
      <c r="P143" s="24">
        <f ca="1" t="shared" si="1073"/>
        <v>0.571749287467164</v>
      </c>
      <c r="Q143" s="26">
        <f ca="1">IF(P143&lt;=('Ejercicio 3 - TIR'!$D$22-'Ejercicio 3 - TIR'!$C$22)/('Ejercicio 3 - TIR'!$E$22-'Ejercicio 3 - TIR'!$C$22),'Ejercicio 3 - TIR'!$C$22+SQRT(('Ejercicio 3 - TIR'!$E$22-'Ejercicio 3 - TIR'!$C$22)*('Ejercicio 3 - TIR'!$D$22-'Ejercicio 3 - TIR'!$C$22)*P143),'Ejercicio 3 - TIR'!$E$22-SQRT(('Ejercicio 3 - TIR'!$E$22-'Ejercicio 3 - TIR'!$C$22)*('Ejercicio 3 - TIR'!$E$22-'Ejercicio 3 - TIR'!$D$22)*(1-P143)))</f>
        <v>0.152235791339224</v>
      </c>
      <c r="R143" s="24">
        <f ca="1" t="shared" si="1073"/>
        <v>0.156510469100652</v>
      </c>
      <c r="S143" s="26">
        <f ca="1">IF(R143&lt;=('Ejercicio 3 - TIR'!$D$23-'Ejercicio 3 - TIR'!$C$23)/('Ejercicio 3 - TIR'!$E$23-'Ejercicio 3 - TIR'!$C$23),'Ejercicio 3 - TIR'!$C$23+SQRT(('Ejercicio 3 - TIR'!$E$23-'Ejercicio 3 - TIR'!$C$23)*('Ejercicio 3 - TIR'!$D$23-'Ejercicio 3 - TIR'!$C$23)*R143),'Ejercicio 3 - TIR'!$E$23-SQRT(('Ejercicio 3 - TIR'!$E$23-'Ejercicio 3 - TIR'!$C$23)*('Ejercicio 3 - TIR'!$E$23-'Ejercicio 3 - TIR'!$D$23)*(1-R143)))</f>
        <v>0.136784482249422</v>
      </c>
      <c r="T143" s="24">
        <f ca="1" t="shared" ref="T143:X143" si="1074">RAND()</f>
        <v>0.64534787275216</v>
      </c>
      <c r="U143" s="26">
        <f ca="1">IF(T143&lt;=('Ejercicio 3 - TIR'!$D$24-'Ejercicio 3 - TIR'!$C$24)/('Ejercicio 3 - TIR'!$E$24-'Ejercicio 3 - TIR'!$C$24),'Ejercicio 3 - TIR'!$C$24+SQRT(('Ejercicio 3 - TIR'!$E$24-'Ejercicio 3 - TIR'!$C$24)*('Ejercicio 3 - TIR'!$D$24-'Ejercicio 3 - TIR'!$C$24)*T143),'Ejercicio 3 - TIR'!$E$24-SQRT(('Ejercicio 3 - TIR'!$E$24-'Ejercicio 3 - TIR'!$C$24)*('Ejercicio 3 - TIR'!$E$24-'Ejercicio 3 - TIR'!$D$24)*(1-T143)))</f>
        <v>0.188487685640468</v>
      </c>
      <c r="V143" s="24">
        <f ca="1" t="shared" si="1074"/>
        <v>0.752198865212579</v>
      </c>
      <c r="W143" s="26">
        <f ca="1">IF(V143&lt;=('Ejercicio 3 - TIR'!$D$25-'Ejercicio 3 - TIR'!$C$25)/('Ejercicio 3 - TIR'!$E$25-'Ejercicio 3 - TIR'!$C$25),'Ejercicio 3 - TIR'!$C$25+SQRT(('Ejercicio 3 - TIR'!$E$25-'Ejercicio 3 - TIR'!$C$25)*('Ejercicio 3 - TIR'!$D$25-'Ejercicio 3 - TIR'!$C$25)*V143),'Ejercicio 3 - TIR'!$E$25-SQRT(('Ejercicio 3 - TIR'!$E$25-'Ejercicio 3 - TIR'!$C$25)*('Ejercicio 3 - TIR'!$E$25-'Ejercicio 3 - TIR'!$D$25)*(1-V143)))</f>
        <v>0.220549975012643</v>
      </c>
      <c r="X143" s="24">
        <f ca="1" t="shared" si="1074"/>
        <v>0.471502233480936</v>
      </c>
      <c r="Y143" s="26">
        <f ca="1">IF(X143&lt;=('Ejercicio 3 - TIR'!$D$26-'Ejercicio 3 - TIR'!$C$26)/('Ejercicio 3 - TIR'!$E$26-'Ejercicio 3 - TIR'!$C$26),'Ejercicio 3 - TIR'!$C$26+SQRT(('Ejercicio 3 - TIR'!$E$26-'Ejercicio 3 - TIR'!$C$26)*('Ejercicio 3 - TIR'!$D$26-'Ejercicio 3 - TIR'!$C$26)*X143),'Ejercicio 3 - TIR'!$E$26-SQRT(('Ejercicio 3 - TIR'!$E$26-'Ejercicio 3 - TIR'!$C$26)*('Ejercicio 3 - TIR'!$E$26-'Ejercicio 3 - TIR'!$D$26)*(1-X143)))</f>
        <v>0.2265782072633</v>
      </c>
      <c r="Z143" s="24">
        <f ca="1" t="shared" si="956"/>
        <v>1.15223579133922</v>
      </c>
      <c r="AA143" s="24">
        <f ca="1" t="shared" si="957"/>
        <v>1.30984376748681</v>
      </c>
      <c r="AB143" s="24">
        <f ca="1" t="shared" si="958"/>
        <v>1.55673318777099</v>
      </c>
      <c r="AC143" s="24">
        <f ca="1" t="shared" si="959"/>
        <v>1.90007065343524</v>
      </c>
      <c r="AD143" s="24">
        <f ca="1" t="shared" si="960"/>
        <v>2.3305852557642</v>
      </c>
      <c r="AE143" s="23">
        <f ca="1" t="shared" si="961"/>
        <v>5186.51431377297</v>
      </c>
      <c r="AF143" s="23">
        <f ca="1" t="shared" si="962"/>
        <v>5895.94898886163</v>
      </c>
      <c r="AG143" s="23">
        <f ca="1" t="shared" si="963"/>
        <v>7007.26276842642</v>
      </c>
      <c r="AH143" s="23">
        <f ca="1" t="shared" si="964"/>
        <v>8552.71439690988</v>
      </c>
      <c r="AI143" s="23">
        <f ca="1" t="shared" si="965"/>
        <v>10490.5730921967</v>
      </c>
      <c r="AJ143" s="25">
        <f ca="1" t="shared" si="966"/>
        <v>47284.9005735134</v>
      </c>
      <c r="AK143" s="25">
        <f ca="1" t="shared" si="967"/>
        <v>49842.4112885699</v>
      </c>
      <c r="AL143" s="25">
        <f ca="1" t="shared" si="968"/>
        <v>60714.7828899814</v>
      </c>
      <c r="AM143" s="25">
        <f ca="1" t="shared" si="969"/>
        <v>62875.0716242432</v>
      </c>
      <c r="AN143" s="25">
        <f ca="1" t="shared" si="970"/>
        <v>87290.6149306361</v>
      </c>
      <c r="AO143" s="25">
        <f ca="1">C143/'Ejercicio 3 - TIR'!$D$7</f>
        <v>15756.5248801705</v>
      </c>
      <c r="AP143" s="25">
        <f ca="1" t="shared" si="971"/>
        <v>31528.3756933429</v>
      </c>
      <c r="AQ143" s="25">
        <f ca="1" t="shared" si="972"/>
        <v>34085.8864083994</v>
      </c>
      <c r="AR143" s="25">
        <f ca="1" t="shared" si="973"/>
        <v>44958.2580098109</v>
      </c>
      <c r="AS143" s="25">
        <f ca="1" t="shared" si="974"/>
        <v>47118.5467440727</v>
      </c>
      <c r="AT143" s="25">
        <f ca="1" t="shared" si="975"/>
        <v>71534.0900504655</v>
      </c>
      <c r="AU143" s="25">
        <f ca="1">AP143*'Ejercicio 3 - TIR'!$D$5</f>
        <v>15764.1878466714</v>
      </c>
      <c r="AV143" s="25">
        <f ca="1">AQ143*'Ejercicio 3 - TIR'!$D$5</f>
        <v>17042.9432041997</v>
      </c>
      <c r="AW143" s="25">
        <f ca="1">AR143*'Ejercicio 3 - TIR'!$D$5</f>
        <v>22479.1290049054</v>
      </c>
      <c r="AX143" s="25">
        <f ca="1">AS143*'Ejercicio 3 - TIR'!$D$5</f>
        <v>23559.2733720363</v>
      </c>
      <c r="AY143" s="25">
        <f ca="1">AT143*'Ejercicio 3 - TIR'!$D$5</f>
        <v>35767.0450252328</v>
      </c>
      <c r="AZ143" s="25">
        <f ca="1" t="shared" ref="AZ143:BD143" si="1075">AJ143-AU143-AE143</f>
        <v>26334.198413069</v>
      </c>
      <c r="BA143" s="25">
        <f ca="1" t="shared" si="1075"/>
        <v>26903.5190955086</v>
      </c>
      <c r="BB143" s="25">
        <f ca="1" t="shared" si="1075"/>
        <v>31228.3911166495</v>
      </c>
      <c r="BC143" s="25">
        <f ca="1" t="shared" si="1075"/>
        <v>30763.083855297</v>
      </c>
      <c r="BD143" s="25">
        <f ca="1" t="shared" si="1075"/>
        <v>41032.9968132066</v>
      </c>
      <c r="BE143" s="25">
        <f ca="1" t="shared" ref="BE143:BI143" si="1076">AZ143/Z143</f>
        <v>22854.8692993308</v>
      </c>
      <c r="BF143" s="25">
        <f ca="1" t="shared" si="1076"/>
        <v>20539.4870467095</v>
      </c>
      <c r="BG143" s="25">
        <f ca="1" t="shared" si="1076"/>
        <v>20060.2077234339</v>
      </c>
      <c r="BH143" s="25">
        <f ca="1" t="shared" si="1076"/>
        <v>16190.4947059094</v>
      </c>
      <c r="BI143" s="25">
        <f ca="1" t="shared" si="1076"/>
        <v>17606.3058460188</v>
      </c>
      <c r="BJ143" s="25">
        <f ca="1" t="shared" si="978"/>
        <v>79400.6040376844</v>
      </c>
      <c r="BK143" s="25">
        <f ca="1" t="shared" si="979"/>
        <v>36721.9245678072</v>
      </c>
      <c r="BL143" s="25">
        <f ca="1" t="shared" si="980"/>
        <v>116122.528605492</v>
      </c>
      <c r="BM143" s="25">
        <f ca="1">BK143*'Ejercicio 3 - TIR'!$D$5</f>
        <v>18360.9622839036</v>
      </c>
      <c r="BN143" s="25">
        <f ca="1" t="shared" si="981"/>
        <v>97761.5663215881</v>
      </c>
      <c r="BO143" s="25">
        <f ca="1" t="shared" si="982"/>
        <v>41947.2173694551</v>
      </c>
      <c r="BP143" s="25">
        <f ca="1" t="shared" si="983"/>
        <v>-112851.579330222</v>
      </c>
      <c r="BQ143" s="25">
        <f ca="1" t="shared" ref="BQ143:BT143" si="1077">BE143</f>
        <v>22854.8692993308</v>
      </c>
      <c r="BR143" s="25">
        <f ca="1" t="shared" si="1077"/>
        <v>20539.4870467095</v>
      </c>
      <c r="BS143" s="25">
        <f ca="1" t="shared" si="1077"/>
        <v>20060.2077234339</v>
      </c>
      <c r="BT143" s="25">
        <f ca="1" t="shared" si="1077"/>
        <v>16190.4947059094</v>
      </c>
      <c r="BU143" s="25">
        <f ca="1" t="shared" si="985"/>
        <v>59553.5232154739</v>
      </c>
      <c r="BV143" s="27">
        <f ca="1" t="shared" si="986"/>
        <v>6.32368619090362</v>
      </c>
    </row>
    <row r="144" ht="15" customHeight="1" spans="1:74">
      <c r="A144" s="23">
        <v>143</v>
      </c>
      <c r="B144" s="24">
        <f ca="1" t="shared" ref="B144:F144" si="1078">RAND()</f>
        <v>0.661060438885319</v>
      </c>
      <c r="C144" s="25">
        <f ca="1">IF(B144&lt;=('Ejercicio 3 - TIR'!$D$13-'Ejercicio 3 - TIR'!$C$13)/('Ejercicio 3 - TIR'!$E$13-'Ejercicio 3 - TIR'!$C$13),'Ejercicio 3 - TIR'!$C$13+SQRT(('Ejercicio 3 - TIR'!$E$13-'Ejercicio 3 - TIR'!$C$13)*('Ejercicio 3 - TIR'!$D$13-'Ejercicio 3 - TIR'!$C$13)*B144),'Ejercicio 3 - TIR'!$E$13-SQRT(('Ejercicio 3 - TIR'!$E$13-'Ejercicio 3 - TIR'!$C$13)*('Ejercicio 3 - TIR'!$E$13-'Ejercicio 3 - TIR'!$D$13)*(1-B144)))</f>
        <v>79832.5144517811</v>
      </c>
      <c r="D144" s="24">
        <f ca="1" t="shared" si="1078"/>
        <v>0.10699587591472</v>
      </c>
      <c r="E144" s="25">
        <f ca="1">IF(D144&lt;=('Ejercicio 3 - TIR'!$D$14-'Ejercicio 3 - TIR'!$C$14)/('Ejercicio 3 - TIR'!$E$14-'Ejercicio 3 - TIR'!$C$14),'Ejercicio 3 - TIR'!$C$14+SQRT(('Ejercicio 3 - TIR'!$E$14-'Ejercicio 3 - TIR'!$C$14)*('Ejercicio 3 - TIR'!$D$14-'Ejercicio 3 - TIR'!$C$14)*D144),'Ejercicio 3 - TIR'!$E$14-SQRT(('Ejercicio 3 - TIR'!$E$14-'Ejercicio 3 - TIR'!$C$14)*('Ejercicio 3 - TIR'!$E$14-'Ejercicio 3 - TIR'!$D$14)*(1-D144)))</f>
        <v>27832.7885013894</v>
      </c>
      <c r="F144" s="24">
        <f ca="1" t="shared" si="1078"/>
        <v>0.435383970433401</v>
      </c>
      <c r="G144" s="25">
        <f ca="1">IF(F144&lt;=('Ejercicio 3 - TIR'!$D$18-'Ejercicio 3 - TIR'!$C$18)/('Ejercicio 3 - TIR'!$E$18-'Ejercicio 3 - TIR'!$C$18),'Ejercicio 3 - TIR'!$C$18+SQRT(('Ejercicio 3 - TIR'!$E$18-'Ejercicio 3 - TIR'!$C$18)*('Ejercicio 3 - TIR'!$D$18-'Ejercicio 3 - TIR'!$C$18)*F144),'Ejercicio 3 - TIR'!$E$18-SQRT(('Ejercicio 3 - TIR'!$E$18-'Ejercicio 3 - TIR'!$C$18)*('Ejercicio 3 - TIR'!$E$18-'Ejercicio 3 - TIR'!$D$18)*(1-F144)))</f>
        <v>38081.311500308</v>
      </c>
      <c r="H144" s="24">
        <f ca="1" t="shared" ref="H144:L144" si="1079">RAND()</f>
        <v>0.26331083616164</v>
      </c>
      <c r="I144" s="25">
        <f ca="1">IF(H144&lt;=('Ejercicio 3 - TIR'!$D$18-'Ejercicio 3 - TIR'!$C$18)/('Ejercicio 3 - TIR'!$E$18-'Ejercicio 3 - TIR'!$C$18),'Ejercicio 3 - TIR'!$C$18+SQRT(('Ejercicio 3 - TIR'!$E$18-'Ejercicio 3 - TIR'!$C$18)*('Ejercicio 3 - TIR'!$D$18-'Ejercicio 3 - TIR'!$C$18)*H144),'Ejercicio 3 - TIR'!$E$18-SQRT(('Ejercicio 3 - TIR'!$E$18-'Ejercicio 3 - TIR'!$C$18)*('Ejercicio 3 - TIR'!$E$18-'Ejercicio 3 - TIR'!$D$18)*(1-H144)))</f>
        <v>36284.6340724219</v>
      </c>
      <c r="J144" s="24">
        <f ca="1" t="shared" si="1079"/>
        <v>0.467116963581303</v>
      </c>
      <c r="K144" s="25">
        <f ca="1">IF(J144&lt;=('Ejercicio 3 - TIR'!$D$18-'Ejercicio 3 - TIR'!$C$18)/('Ejercicio 3 - TIR'!$E$18-'Ejercicio 3 - TIR'!$C$18),'Ejercicio 3 - TIR'!$C$18+SQRT(('Ejercicio 3 - TIR'!$E$18-'Ejercicio 3 - TIR'!$C$18)*('Ejercicio 3 - TIR'!$D$18-'Ejercicio 3 - TIR'!$C$18)*J144),'Ejercicio 3 - TIR'!$E$18-SQRT(('Ejercicio 3 - TIR'!$E$18-'Ejercicio 3 - TIR'!$C$18)*('Ejercicio 3 - TIR'!$E$18-'Ejercicio 3 - TIR'!$D$18)*(1-J144)))</f>
        <v>38370.6358502324</v>
      </c>
      <c r="L144" s="24">
        <f ca="1" t="shared" si="1079"/>
        <v>0.0380048821679533</v>
      </c>
      <c r="M144" s="25">
        <f ca="1">IF(L144&lt;=('Ejercicio 3 - TIR'!$D$18-'Ejercicio 3 - TIR'!$C$18)/('Ejercicio 3 - TIR'!$E$18-'Ejercicio 3 - TIR'!$C$18),'Ejercicio 3 - TIR'!$C$18+SQRT(('Ejercicio 3 - TIR'!$E$18-'Ejercicio 3 - TIR'!$C$18)*('Ejercicio 3 - TIR'!$D$18-'Ejercicio 3 - TIR'!$C$18)*L144),'Ejercicio 3 - TIR'!$E$18-SQRT(('Ejercicio 3 - TIR'!$E$18-'Ejercicio 3 - TIR'!$C$18)*('Ejercicio 3 - TIR'!$E$18-'Ejercicio 3 - TIR'!$D$18)*(1-L144)))</f>
        <v>32387.6206409715</v>
      </c>
      <c r="N144" s="24">
        <f ca="1" t="shared" ref="N144:R144" si="1080">RAND()</f>
        <v>0.394189071887743</v>
      </c>
      <c r="O144" s="25">
        <f ca="1">IF(N144&lt;=('Ejercicio 3 - TIR'!$D$18-'Ejercicio 3 - TIR'!$C$18)/('Ejercicio 3 - TIR'!$E$18-'Ejercicio 3 - TIR'!$C$18),'Ejercicio 3 - TIR'!$C$18+SQRT(('Ejercicio 3 - TIR'!$E$18-'Ejercicio 3 - TIR'!$C$18)*('Ejercicio 3 - TIR'!$D$18-'Ejercicio 3 - TIR'!$C$18)*N144),'Ejercicio 3 - TIR'!$E$18-SQRT(('Ejercicio 3 - TIR'!$E$18-'Ejercicio 3 - TIR'!$C$18)*('Ejercicio 3 - TIR'!$E$18-'Ejercicio 3 - TIR'!$D$18)*(1-N144)))</f>
        <v>37689.4967834808</v>
      </c>
      <c r="P144" s="24">
        <f ca="1" t="shared" si="1080"/>
        <v>0.964417422237648</v>
      </c>
      <c r="Q144" s="26">
        <f ca="1">IF(P144&lt;=('Ejercicio 3 - TIR'!$D$22-'Ejercicio 3 - TIR'!$C$22)/('Ejercicio 3 - TIR'!$E$22-'Ejercicio 3 - TIR'!$C$22),'Ejercicio 3 - TIR'!$C$22+SQRT(('Ejercicio 3 - TIR'!$E$22-'Ejercicio 3 - TIR'!$C$22)*('Ejercicio 3 - TIR'!$D$22-'Ejercicio 3 - TIR'!$C$22)*P144),'Ejercicio 3 - TIR'!$E$22-SQRT(('Ejercicio 3 - TIR'!$E$22-'Ejercicio 3 - TIR'!$C$22)*('Ejercicio 3 - TIR'!$E$22-'Ejercicio 3 - TIR'!$D$22)*(1-P144)))</f>
        <v>0.171996960579115</v>
      </c>
      <c r="R144" s="24">
        <f ca="1" t="shared" si="1080"/>
        <v>0.136184311727725</v>
      </c>
      <c r="S144" s="26">
        <f ca="1">IF(R144&lt;=('Ejercicio 3 - TIR'!$D$23-'Ejercicio 3 - TIR'!$C$23)/('Ejercicio 3 - TIR'!$E$23-'Ejercicio 3 - TIR'!$C$23),'Ejercicio 3 - TIR'!$C$23+SQRT(('Ejercicio 3 - TIR'!$E$23-'Ejercicio 3 - TIR'!$C$23)*('Ejercicio 3 - TIR'!$D$23-'Ejercicio 3 - TIR'!$C$23)*R144),'Ejercicio 3 - TIR'!$E$23-SQRT(('Ejercicio 3 - TIR'!$E$23-'Ejercicio 3 - TIR'!$C$23)*('Ejercicio 3 - TIR'!$E$23-'Ejercicio 3 - TIR'!$D$23)*(1-R144)))</f>
        <v>0.135656684231021</v>
      </c>
      <c r="T144" s="24">
        <f ca="1" t="shared" ref="T144:X144" si="1081">RAND()</f>
        <v>0.391870053091965</v>
      </c>
      <c r="U144" s="26">
        <f ca="1">IF(T144&lt;=('Ejercicio 3 - TIR'!$D$24-'Ejercicio 3 - TIR'!$C$24)/('Ejercicio 3 - TIR'!$E$24-'Ejercicio 3 - TIR'!$C$24),'Ejercicio 3 - TIR'!$C$24+SQRT(('Ejercicio 3 - TIR'!$E$24-'Ejercicio 3 - TIR'!$C$24)*('Ejercicio 3 - TIR'!$D$24-'Ejercicio 3 - TIR'!$C$24)*T144),'Ejercicio 3 - TIR'!$E$24-SQRT(('Ejercicio 3 - TIR'!$E$24-'Ejercicio 3 - TIR'!$C$24)*('Ejercicio 3 - TIR'!$E$24-'Ejercicio 3 - TIR'!$D$24)*(1-T144)))</f>
        <v>0.178686706180618</v>
      </c>
      <c r="V144" s="24">
        <f ca="1" t="shared" si="1081"/>
        <v>0.19834164591366</v>
      </c>
      <c r="W144" s="26">
        <f ca="1">IF(V144&lt;=('Ejercicio 3 - TIR'!$D$25-'Ejercicio 3 - TIR'!$C$25)/('Ejercicio 3 - TIR'!$E$25-'Ejercicio 3 - TIR'!$C$25),'Ejercicio 3 - TIR'!$C$25+SQRT(('Ejercicio 3 - TIR'!$E$25-'Ejercicio 3 - TIR'!$C$25)*('Ejercicio 3 - TIR'!$D$25-'Ejercicio 3 - TIR'!$C$25)*V144),'Ejercicio 3 - TIR'!$E$25-SQRT(('Ejercicio 3 - TIR'!$E$25-'Ejercicio 3 - TIR'!$C$25)*('Ejercicio 3 - TIR'!$E$25-'Ejercicio 3 - TIR'!$D$25)*(1-V144)))</f>
        <v>0.196663682194495</v>
      </c>
      <c r="X144" s="24">
        <f ca="1" t="shared" si="1081"/>
        <v>0.107389023199278</v>
      </c>
      <c r="Y144" s="26">
        <f ca="1">IF(X144&lt;=('Ejercicio 3 - TIR'!$D$26-'Ejercicio 3 - TIR'!$C$26)/('Ejercicio 3 - TIR'!$E$26-'Ejercicio 3 - TIR'!$C$26),'Ejercicio 3 - TIR'!$C$26+SQRT(('Ejercicio 3 - TIR'!$E$26-'Ejercicio 3 - TIR'!$C$26)*('Ejercicio 3 - TIR'!$D$26-'Ejercicio 3 - TIR'!$C$26)*X144),'Ejercicio 3 - TIR'!$E$26-SQRT(('Ejercicio 3 - TIR'!$E$26-'Ejercicio 3 - TIR'!$C$26)*('Ejercicio 3 - TIR'!$E$26-'Ejercicio 3 - TIR'!$D$26)*(1-X144)))</f>
        <v>0.207027928900429</v>
      </c>
      <c r="Z144" s="24">
        <f ca="1" t="shared" si="956"/>
        <v>1.17199696057912</v>
      </c>
      <c r="AA144" s="24">
        <f ca="1" t="shared" si="957"/>
        <v>1.33098618218011</v>
      </c>
      <c r="AB144" s="24">
        <f ca="1" t="shared" si="958"/>
        <v>1.56881571904579</v>
      </c>
      <c r="AC144" s="24">
        <f ca="1" t="shared" si="959"/>
        <v>1.87734479503794</v>
      </c>
      <c r="AD144" s="24">
        <f ca="1" t="shared" si="960"/>
        <v>2.26600759978665</v>
      </c>
      <c r="AE144" s="23">
        <f ca="1" t="shared" si="961"/>
        <v>4787.15502668033</v>
      </c>
      <c r="AF144" s="23">
        <f ca="1" t="shared" si="962"/>
        <v>5436.56460449965</v>
      </c>
      <c r="AG144" s="23">
        <f ca="1" t="shared" si="963"/>
        <v>6408.00642661582</v>
      </c>
      <c r="AH144" s="23">
        <f ca="1" t="shared" si="964"/>
        <v>7668.22856600008</v>
      </c>
      <c r="AI144" s="23">
        <f ca="1" t="shared" si="965"/>
        <v>9255.76604435418</v>
      </c>
      <c r="AJ144" s="25">
        <f ca="1" t="shared" si="966"/>
        <v>44631.1813332275</v>
      </c>
      <c r="AK144" s="25">
        <f ca="1" t="shared" si="967"/>
        <v>48294.3465758552</v>
      </c>
      <c r="AL144" s="25">
        <f ca="1" t="shared" si="968"/>
        <v>60196.4566716266</v>
      </c>
      <c r="AM144" s="25">
        <f ca="1" t="shared" si="969"/>
        <v>60802.7310339912</v>
      </c>
      <c r="AN144" s="25">
        <f ca="1" t="shared" si="970"/>
        <v>85404.686143502</v>
      </c>
      <c r="AO144" s="25">
        <f ca="1">C144/'Ejercicio 3 - TIR'!$D$7</f>
        <v>15966.5028903562</v>
      </c>
      <c r="AP144" s="25">
        <f ca="1" t="shared" si="971"/>
        <v>28664.6784428712</v>
      </c>
      <c r="AQ144" s="25">
        <f ca="1" t="shared" si="972"/>
        <v>32327.843685499</v>
      </c>
      <c r="AR144" s="25">
        <f ca="1" t="shared" si="973"/>
        <v>44229.9537812704</v>
      </c>
      <c r="AS144" s="25">
        <f ca="1" t="shared" si="974"/>
        <v>44836.228143635</v>
      </c>
      <c r="AT144" s="25">
        <f ca="1" t="shared" si="975"/>
        <v>69438.1832531457</v>
      </c>
      <c r="AU144" s="25">
        <f ca="1">AP144*'Ejercicio 3 - TIR'!$D$5</f>
        <v>14332.3392214356</v>
      </c>
      <c r="AV144" s="25">
        <f ca="1">AQ144*'Ejercicio 3 - TIR'!$D$5</f>
        <v>16163.9218427495</v>
      </c>
      <c r="AW144" s="25">
        <f ca="1">AR144*'Ejercicio 3 - TIR'!$D$5</f>
        <v>22114.9768906352</v>
      </c>
      <c r="AX144" s="25">
        <f ca="1">AS144*'Ejercicio 3 - TIR'!$D$5</f>
        <v>22418.1140718175</v>
      </c>
      <c r="AY144" s="25">
        <f ca="1">AT144*'Ejercicio 3 - TIR'!$D$5</f>
        <v>34719.0916265729</v>
      </c>
      <c r="AZ144" s="25">
        <f ca="1" t="shared" ref="AZ144:BD144" si="1082">AJ144-AU144-AE144</f>
        <v>25511.6870851115</v>
      </c>
      <c r="BA144" s="25">
        <f ca="1" t="shared" si="1082"/>
        <v>26693.8601286061</v>
      </c>
      <c r="BB144" s="25">
        <f ca="1" t="shared" si="1082"/>
        <v>31673.4733543756</v>
      </c>
      <c r="BC144" s="25">
        <f ca="1" t="shared" si="1082"/>
        <v>30716.3883961737</v>
      </c>
      <c r="BD144" s="25">
        <f ca="1" t="shared" si="1082"/>
        <v>41429.8284725749</v>
      </c>
      <c r="BE144" s="25">
        <f ca="1" t="shared" ref="BE144:BI144" si="1083">AZ144/Z144</f>
        <v>21767.7075480686</v>
      </c>
      <c r="BF144" s="25">
        <f ca="1" t="shared" si="1083"/>
        <v>20055.7004167259</v>
      </c>
      <c r="BG144" s="25">
        <f ca="1" t="shared" si="1083"/>
        <v>20189.4161116899</v>
      </c>
      <c r="BH144" s="25">
        <f ca="1" t="shared" si="1083"/>
        <v>16361.6126762441</v>
      </c>
      <c r="BI144" s="25">
        <f ca="1" t="shared" si="1083"/>
        <v>18283.1816082504</v>
      </c>
      <c r="BJ144" s="25">
        <f ca="1" t="shared" si="978"/>
        <v>63069.3102674028</v>
      </c>
      <c r="BK144" s="25">
        <f ca="1" t="shared" si="979"/>
        <v>36180.2168915627</v>
      </c>
      <c r="BL144" s="25">
        <f ca="1" t="shared" si="980"/>
        <v>99249.5271589655</v>
      </c>
      <c r="BM144" s="25">
        <f ca="1">BK144*'Ejercicio 3 - TIR'!$D$5</f>
        <v>18090.1084457814</v>
      </c>
      <c r="BN144" s="25">
        <f ca="1" t="shared" si="981"/>
        <v>81159.4187131842</v>
      </c>
      <c r="BO144" s="25">
        <f ca="1" t="shared" si="982"/>
        <v>35816.0399465675</v>
      </c>
      <c r="BP144" s="25">
        <f ca="1" t="shared" si="983"/>
        <v>-107665.302953171</v>
      </c>
      <c r="BQ144" s="25">
        <f ca="1" t="shared" ref="BQ144:BT144" si="1084">BE144</f>
        <v>21767.7075480686</v>
      </c>
      <c r="BR144" s="25">
        <f ca="1" t="shared" si="1084"/>
        <v>20055.7004167259</v>
      </c>
      <c r="BS144" s="25">
        <f ca="1" t="shared" si="1084"/>
        <v>20189.4161116899</v>
      </c>
      <c r="BT144" s="25">
        <f ca="1" t="shared" si="1084"/>
        <v>16361.6126762441</v>
      </c>
      <c r="BU144" s="25">
        <f ca="1" t="shared" si="985"/>
        <v>54099.2215548179</v>
      </c>
      <c r="BV144" s="27">
        <f ca="1" t="shared" si="986"/>
        <v>6.31269159173988</v>
      </c>
    </row>
    <row r="145" ht="15" customHeight="1" spans="1:74">
      <c r="A145" s="23">
        <v>144</v>
      </c>
      <c r="B145" s="24">
        <f ca="1" t="shared" ref="B145:F145" si="1085">RAND()</f>
        <v>0.889950862924368</v>
      </c>
      <c r="C145" s="25">
        <f ca="1">IF(B145&lt;=('Ejercicio 3 - TIR'!$D$13-'Ejercicio 3 - TIR'!$C$13)/('Ejercicio 3 - TIR'!$E$13-'Ejercicio 3 - TIR'!$C$13),'Ejercicio 3 - TIR'!$C$13+SQRT(('Ejercicio 3 - TIR'!$E$13-'Ejercicio 3 - TIR'!$C$13)*('Ejercicio 3 - TIR'!$D$13-'Ejercicio 3 - TIR'!$C$13)*B145),'Ejercicio 3 - TIR'!$E$13-SQRT(('Ejercicio 3 - TIR'!$E$13-'Ejercicio 3 - TIR'!$C$13)*('Ejercicio 3 - TIR'!$E$13-'Ejercicio 3 - TIR'!$D$13)*(1-B145)))</f>
        <v>88508.3088933456</v>
      </c>
      <c r="D145" s="24">
        <f ca="1" t="shared" si="1085"/>
        <v>0.164523681596815</v>
      </c>
      <c r="E145" s="25">
        <f ca="1">IF(D145&lt;=('Ejercicio 3 - TIR'!$D$14-'Ejercicio 3 - TIR'!$C$14)/('Ejercicio 3 - TIR'!$E$14-'Ejercicio 3 - TIR'!$C$14),'Ejercicio 3 - TIR'!$C$14+SQRT(('Ejercicio 3 - TIR'!$E$14-'Ejercicio 3 - TIR'!$C$14)*('Ejercicio 3 - TIR'!$D$14-'Ejercicio 3 - TIR'!$C$14)*D145),'Ejercicio 3 - TIR'!$E$14-SQRT(('Ejercicio 3 - TIR'!$E$14-'Ejercicio 3 - TIR'!$C$14)*('Ejercicio 3 - TIR'!$E$14-'Ejercicio 3 - TIR'!$D$14)*(1-D145)))</f>
        <v>28512.7305788747</v>
      </c>
      <c r="F145" s="24">
        <f ca="1" t="shared" si="1085"/>
        <v>0.820659821790857</v>
      </c>
      <c r="G145" s="25">
        <f ca="1">IF(F145&lt;=('Ejercicio 3 - TIR'!$D$18-'Ejercicio 3 - TIR'!$C$18)/('Ejercicio 3 - TIR'!$E$18-'Ejercicio 3 - TIR'!$C$18),'Ejercicio 3 - TIR'!$C$18+SQRT(('Ejercicio 3 - TIR'!$E$18-'Ejercicio 3 - TIR'!$C$18)*('Ejercicio 3 - TIR'!$D$18-'Ejercicio 3 - TIR'!$C$18)*F145),'Ejercicio 3 - TIR'!$E$18-SQRT(('Ejercicio 3 - TIR'!$E$18-'Ejercicio 3 - TIR'!$C$18)*('Ejercicio 3 - TIR'!$E$18-'Ejercicio 3 - TIR'!$D$18)*(1-F145)))</f>
        <v>41332.5058465369</v>
      </c>
      <c r="H145" s="24">
        <f ca="1" t="shared" ref="H145:L145" si="1086">RAND()</f>
        <v>0.378041688663998</v>
      </c>
      <c r="I145" s="25">
        <f ca="1">IF(H145&lt;=('Ejercicio 3 - TIR'!$D$18-'Ejercicio 3 - TIR'!$C$18)/('Ejercicio 3 - TIR'!$E$18-'Ejercicio 3 - TIR'!$C$18),'Ejercicio 3 - TIR'!$C$18+SQRT(('Ejercicio 3 - TIR'!$E$18-'Ejercicio 3 - TIR'!$C$18)*('Ejercicio 3 - TIR'!$D$18-'Ejercicio 3 - TIR'!$C$18)*H145),'Ejercicio 3 - TIR'!$E$18-SQRT(('Ejercicio 3 - TIR'!$E$18-'Ejercicio 3 - TIR'!$C$18)*('Ejercicio 3 - TIR'!$E$18-'Ejercicio 3 - TIR'!$D$18)*(1-H145)))</f>
        <v>37530.3554563911</v>
      </c>
      <c r="J145" s="24">
        <f ca="1" t="shared" si="1086"/>
        <v>0.126320742588087</v>
      </c>
      <c r="K145" s="25">
        <f ca="1">IF(J145&lt;=('Ejercicio 3 - TIR'!$D$18-'Ejercicio 3 - TIR'!$C$18)/('Ejercicio 3 - TIR'!$E$18-'Ejercicio 3 - TIR'!$C$18),'Ejercicio 3 - TIR'!$C$18+SQRT(('Ejercicio 3 - TIR'!$E$18-'Ejercicio 3 - TIR'!$C$18)*('Ejercicio 3 - TIR'!$D$18-'Ejercicio 3 - TIR'!$C$18)*J145),'Ejercicio 3 - TIR'!$E$18-SQRT(('Ejercicio 3 - TIR'!$E$18-'Ejercicio 3 - TIR'!$C$18)*('Ejercicio 3 - TIR'!$E$18-'Ejercicio 3 - TIR'!$D$18)*(1-J145)))</f>
        <v>34352.9428422865</v>
      </c>
      <c r="L145" s="24">
        <f ca="1" t="shared" si="1086"/>
        <v>0.491394460780103</v>
      </c>
      <c r="M145" s="25">
        <f ca="1">IF(L145&lt;=('Ejercicio 3 - TIR'!$D$18-'Ejercicio 3 - TIR'!$C$18)/('Ejercicio 3 - TIR'!$E$18-'Ejercicio 3 - TIR'!$C$18),'Ejercicio 3 - TIR'!$C$18+SQRT(('Ejercicio 3 - TIR'!$E$18-'Ejercicio 3 - TIR'!$C$18)*('Ejercicio 3 - TIR'!$D$18-'Ejercicio 3 - TIR'!$C$18)*L145),'Ejercicio 3 - TIR'!$E$18-SQRT(('Ejercicio 3 - TIR'!$E$18-'Ejercicio 3 - TIR'!$C$18)*('Ejercicio 3 - TIR'!$E$18-'Ejercicio 3 - TIR'!$D$18)*(1-L145)))</f>
        <v>38585.4044236143</v>
      </c>
      <c r="N145" s="24">
        <f ca="1" t="shared" ref="N145:R145" si="1087">RAND()</f>
        <v>0.942249657708076</v>
      </c>
      <c r="O145" s="25">
        <f ca="1">IF(N145&lt;=('Ejercicio 3 - TIR'!$D$18-'Ejercicio 3 - TIR'!$C$18)/('Ejercicio 3 - TIR'!$E$18-'Ejercicio 3 - TIR'!$C$18),'Ejercicio 3 - TIR'!$C$18+SQRT(('Ejercicio 3 - TIR'!$E$18-'Ejercicio 3 - TIR'!$C$18)*('Ejercicio 3 - TIR'!$D$18-'Ejercicio 3 - TIR'!$C$18)*N145),'Ejercicio 3 - TIR'!$E$18-SQRT(('Ejercicio 3 - TIR'!$E$18-'Ejercicio 3 - TIR'!$C$18)*('Ejercicio 3 - TIR'!$E$18-'Ejercicio 3 - TIR'!$D$18)*(1-N145)))</f>
        <v>42918.82829351</v>
      </c>
      <c r="P145" s="24">
        <f ca="1" t="shared" si="1087"/>
        <v>0.504442746707114</v>
      </c>
      <c r="Q145" s="26">
        <f ca="1">IF(P145&lt;=('Ejercicio 3 - TIR'!$D$22-'Ejercicio 3 - TIR'!$C$22)/('Ejercicio 3 - TIR'!$E$22-'Ejercicio 3 - TIR'!$C$22),'Ejercicio 3 - TIR'!$C$22+SQRT(('Ejercicio 3 - TIR'!$E$22-'Ejercicio 3 - TIR'!$C$22)*('Ejercicio 3 - TIR'!$D$22-'Ejercicio 3 - TIR'!$C$22)*P145),'Ejercicio 3 - TIR'!$E$22-SQRT(('Ejercicio 3 - TIR'!$E$22-'Ejercicio 3 - TIR'!$C$22)*('Ejercicio 3 - TIR'!$E$22-'Ejercicio 3 - TIR'!$D$22)*(1-P145)))</f>
        <v>0.150133579793902</v>
      </c>
      <c r="R145" s="24">
        <f ca="1" t="shared" si="1087"/>
        <v>0.532267003075057</v>
      </c>
      <c r="S145" s="26">
        <f ca="1">IF(R145&lt;=('Ejercicio 3 - TIR'!$D$23-'Ejercicio 3 - TIR'!$C$23)/('Ejercicio 3 - TIR'!$E$23-'Ejercicio 3 - TIR'!$C$23),'Ejercicio 3 - TIR'!$C$23+SQRT(('Ejercicio 3 - TIR'!$E$23-'Ejercicio 3 - TIR'!$C$23)*('Ejercicio 3 - TIR'!$D$23-'Ejercicio 3 - TIR'!$C$23)*R145),'Ejercicio 3 - TIR'!$E$23-SQRT(('Ejercicio 3 - TIR'!$E$23-'Ejercicio 3 - TIR'!$C$23)*('Ejercicio 3 - TIR'!$E$23-'Ejercicio 3 - TIR'!$D$23)*(1-R145)))</f>
        <v>0.150984152701241</v>
      </c>
      <c r="T145" s="24">
        <f ca="1" t="shared" ref="T145:X145" si="1088">RAND()</f>
        <v>0.0510603228592863</v>
      </c>
      <c r="U145" s="26">
        <f ca="1">IF(T145&lt;=('Ejercicio 3 - TIR'!$D$24-'Ejercicio 3 - TIR'!$C$24)/('Ejercicio 3 - TIR'!$E$24-'Ejercicio 3 - TIR'!$C$24),'Ejercicio 3 - TIR'!$C$24+SQRT(('Ejercicio 3 - TIR'!$E$24-'Ejercicio 3 - TIR'!$C$24)*('Ejercicio 3 - TIR'!$D$24-'Ejercicio 3 - TIR'!$C$24)*T145),'Ejercicio 3 - TIR'!$E$24-SQRT(('Ejercicio 3 - TIR'!$E$24-'Ejercicio 3 - TIR'!$C$24)*('Ejercicio 3 - TIR'!$E$24-'Ejercicio 3 - TIR'!$D$24)*(1-T145)))</f>
        <v>0.160355031530831</v>
      </c>
      <c r="V145" s="24">
        <f ca="1" t="shared" si="1088"/>
        <v>0.0470639023297077</v>
      </c>
      <c r="W145" s="26">
        <f ca="1">IF(V145&lt;=('Ejercicio 3 - TIR'!$D$25-'Ejercicio 3 - TIR'!$C$25)/('Ejercicio 3 - TIR'!$E$25-'Ejercicio 3 - TIR'!$C$25),'Ejercicio 3 - TIR'!$C$25+SQRT(('Ejercicio 3 - TIR'!$E$25-'Ejercicio 3 - TIR'!$C$25)*('Ejercicio 3 - TIR'!$D$25-'Ejercicio 3 - TIR'!$C$25)*V145),'Ejercicio 3 - TIR'!$E$25-SQRT(('Ejercicio 3 - TIR'!$E$25-'Ejercicio 3 - TIR'!$C$25)*('Ejercicio 3 - TIR'!$E$25-'Ejercicio 3 - TIR'!$D$25)*(1-V145)))</f>
        <v>0.188117232487837</v>
      </c>
      <c r="X145" s="24">
        <f ca="1" t="shared" si="1088"/>
        <v>0.968763484483047</v>
      </c>
      <c r="Y145" s="26">
        <f ca="1">IF(X145&lt;=('Ejercicio 3 - TIR'!$D$26-'Ejercicio 3 - TIR'!$C$26)/('Ejercicio 3 - TIR'!$E$26-'Ejercicio 3 - TIR'!$C$26),'Ejercicio 3 - TIR'!$C$26+SQRT(('Ejercicio 3 - TIR'!$E$26-'Ejercicio 3 - TIR'!$C$26)*('Ejercicio 3 - TIR'!$D$26-'Ejercicio 3 - TIR'!$C$26)*X145),'Ejercicio 3 - TIR'!$E$26-SQRT(('Ejercicio 3 - TIR'!$E$26-'Ejercicio 3 - TIR'!$C$26)*('Ejercicio 3 - TIR'!$E$26-'Ejercicio 3 - TIR'!$D$26)*(1-X145)))</f>
        <v>0.267012421942812</v>
      </c>
      <c r="Z145" s="24">
        <f ca="1" t="shared" si="956"/>
        <v>1.1501335797939</v>
      </c>
      <c r="AA145" s="24">
        <f ca="1" t="shared" si="957"/>
        <v>1.32378552383233</v>
      </c>
      <c r="AB145" s="24">
        <f ca="1" t="shared" si="958"/>
        <v>1.53606119324652</v>
      </c>
      <c r="AC145" s="24">
        <f ca="1" t="shared" si="959"/>
        <v>1.82502077385202</v>
      </c>
      <c r="AD145" s="24">
        <f ca="1" t="shared" si="960"/>
        <v>2.31232399077419</v>
      </c>
      <c r="AE145" s="23">
        <f ca="1" t="shared" si="961"/>
        <v>4280.71831150552</v>
      </c>
      <c r="AF145" s="23">
        <f ca="1" t="shared" si="962"/>
        <v>4927.03893872087</v>
      </c>
      <c r="AG145" s="23">
        <f ca="1" t="shared" si="963"/>
        <v>5717.11442309308</v>
      </c>
      <c r="AH145" s="23">
        <f ca="1" t="shared" si="964"/>
        <v>6792.60216618165</v>
      </c>
      <c r="AI145" s="23">
        <f ca="1" t="shared" si="965"/>
        <v>8606.31132186781</v>
      </c>
      <c r="AJ145" s="25">
        <f ca="1" t="shared" si="966"/>
        <v>47537.9029111299</v>
      </c>
      <c r="AK145" s="25">
        <f ca="1" t="shared" si="967"/>
        <v>49682.1412574523</v>
      </c>
      <c r="AL145" s="25">
        <f ca="1" t="shared" si="968"/>
        <v>52768.2223738521</v>
      </c>
      <c r="AM145" s="25">
        <f ca="1" t="shared" si="969"/>
        <v>70419.1646405777</v>
      </c>
      <c r="AN145" s="25">
        <f ca="1" t="shared" si="970"/>
        <v>99242.2363190015</v>
      </c>
      <c r="AO145" s="25">
        <f ca="1">C145/'Ejercicio 3 - TIR'!$D$7</f>
        <v>17701.6617786691</v>
      </c>
      <c r="AP145" s="25">
        <f ca="1" t="shared" si="971"/>
        <v>29836.2411324608</v>
      </c>
      <c r="AQ145" s="25">
        <f ca="1" t="shared" si="972"/>
        <v>31980.4794787831</v>
      </c>
      <c r="AR145" s="25">
        <f ca="1" t="shared" si="973"/>
        <v>35066.560595183</v>
      </c>
      <c r="AS145" s="25">
        <f ca="1" t="shared" si="974"/>
        <v>52717.5028619085</v>
      </c>
      <c r="AT145" s="25">
        <f ca="1" t="shared" si="975"/>
        <v>81540.5745403324</v>
      </c>
      <c r="AU145" s="25">
        <f ca="1">AP145*'Ejercicio 3 - TIR'!$D$5</f>
        <v>14918.1205662304</v>
      </c>
      <c r="AV145" s="25">
        <f ca="1">AQ145*'Ejercicio 3 - TIR'!$D$5</f>
        <v>15990.2397393916</v>
      </c>
      <c r="AW145" s="25">
        <f ca="1">AR145*'Ejercicio 3 - TIR'!$D$5</f>
        <v>17533.2802975915</v>
      </c>
      <c r="AX145" s="25">
        <f ca="1">AS145*'Ejercicio 3 - TIR'!$D$5</f>
        <v>26358.7514309543</v>
      </c>
      <c r="AY145" s="25">
        <f ca="1">AT145*'Ejercicio 3 - TIR'!$D$5</f>
        <v>40770.2872701662</v>
      </c>
      <c r="AZ145" s="25">
        <f ca="1" t="shared" ref="AZ145:BD145" si="1089">AJ145-AU145-AE145</f>
        <v>28339.064033394</v>
      </c>
      <c r="BA145" s="25">
        <f ca="1" t="shared" si="1089"/>
        <v>28764.8625793398</v>
      </c>
      <c r="BB145" s="25">
        <f ca="1" t="shared" si="1089"/>
        <v>29517.8276531675</v>
      </c>
      <c r="BC145" s="25">
        <f ca="1" t="shared" si="1089"/>
        <v>37267.8110434417</v>
      </c>
      <c r="BD145" s="25">
        <f ca="1" t="shared" si="1089"/>
        <v>49865.6377269675</v>
      </c>
      <c r="BE145" s="25">
        <f ca="1" t="shared" ref="BE145:BI145" si="1090">AZ145/Z145</f>
        <v>24639.8023075478</v>
      </c>
      <c r="BF145" s="25">
        <f ca="1" t="shared" si="1090"/>
        <v>21729.2469674893</v>
      </c>
      <c r="BG145" s="25">
        <f ca="1" t="shared" si="1090"/>
        <v>19216.5701359726</v>
      </c>
      <c r="BH145" s="25">
        <f ca="1" t="shared" si="1090"/>
        <v>20420.4859349527</v>
      </c>
      <c r="BI145" s="25">
        <f ca="1" t="shared" si="1090"/>
        <v>21565.1603866601</v>
      </c>
      <c r="BJ145" s="25">
        <f ca="1" t="shared" si="978"/>
        <v>65930.6709600128</v>
      </c>
      <c r="BK145" s="25">
        <f ca="1" t="shared" si="979"/>
        <v>40931.9772073872</v>
      </c>
      <c r="BL145" s="25">
        <f ca="1" t="shared" si="980"/>
        <v>106862.6481674</v>
      </c>
      <c r="BM145" s="25">
        <f ca="1">BK145*'Ejercicio 3 - TIR'!$D$5</f>
        <v>20465.9886036936</v>
      </c>
      <c r="BN145" s="25">
        <f ca="1" t="shared" si="981"/>
        <v>86396.6595637064</v>
      </c>
      <c r="BO145" s="25">
        <f ca="1" t="shared" si="982"/>
        <v>37363.5614682092</v>
      </c>
      <c r="BP145" s="25">
        <f ca="1" t="shared" si="983"/>
        <v>-117021.03947222</v>
      </c>
      <c r="BQ145" s="25">
        <f ca="1" t="shared" ref="BQ145:BT145" si="1091">BE145</f>
        <v>24639.8023075478</v>
      </c>
      <c r="BR145" s="25">
        <f ca="1" t="shared" si="1091"/>
        <v>21729.2469674893</v>
      </c>
      <c r="BS145" s="25">
        <f ca="1" t="shared" si="1091"/>
        <v>19216.5701359726</v>
      </c>
      <c r="BT145" s="25">
        <f ca="1" t="shared" si="1091"/>
        <v>20420.4859349527</v>
      </c>
      <c r="BU145" s="25">
        <f ca="1" t="shared" si="985"/>
        <v>58928.7218548694</v>
      </c>
      <c r="BV145" s="27">
        <f ca="1" t="shared" si="986"/>
        <v>6.51797103671368</v>
      </c>
    </row>
    <row r="146" ht="15" customHeight="1" spans="1:74">
      <c r="A146" s="23">
        <v>145</v>
      </c>
      <c r="B146" s="24">
        <f ca="1" t="shared" ref="B146:F146" si="1092">RAND()</f>
        <v>0.831765221671044</v>
      </c>
      <c r="C146" s="25">
        <f ca="1">IF(B146&lt;=('Ejercicio 3 - TIR'!$D$13-'Ejercicio 3 - TIR'!$C$13)/('Ejercicio 3 - TIR'!$E$13-'Ejercicio 3 - TIR'!$C$13),'Ejercicio 3 - TIR'!$C$13+SQRT(('Ejercicio 3 - TIR'!$E$13-'Ejercicio 3 - TIR'!$C$13)*('Ejercicio 3 - TIR'!$D$13-'Ejercicio 3 - TIR'!$C$13)*B146),'Ejercicio 3 - TIR'!$E$13-SQRT(('Ejercicio 3 - TIR'!$E$13-'Ejercicio 3 - TIR'!$C$13)*('Ejercicio 3 - TIR'!$E$13-'Ejercicio 3 - TIR'!$D$13)*(1-B146)))</f>
        <v>85791.4907891522</v>
      </c>
      <c r="D146" s="24">
        <f ca="1" t="shared" si="1092"/>
        <v>0.561309062751504</v>
      </c>
      <c r="E146" s="25">
        <f ca="1">IF(D146&lt;=('Ejercicio 3 - TIR'!$D$14-'Ejercicio 3 - TIR'!$C$14)/('Ejercicio 3 - TIR'!$E$14-'Ejercicio 3 - TIR'!$C$14),'Ejercicio 3 - TIR'!$C$14+SQRT(('Ejercicio 3 - TIR'!$E$14-'Ejercicio 3 - TIR'!$C$14)*('Ejercicio 3 - TIR'!$D$14-'Ejercicio 3 - TIR'!$C$14)*D146),'Ejercicio 3 - TIR'!$E$14-SQRT(('Ejercicio 3 - TIR'!$E$14-'Ejercicio 3 - TIR'!$C$14)*('Ejercicio 3 - TIR'!$E$14-'Ejercicio 3 - TIR'!$D$14)*(1-D146)))</f>
        <v>31888.0556839143</v>
      </c>
      <c r="F146" s="24">
        <f ca="1" t="shared" si="1092"/>
        <v>0.403851455230926</v>
      </c>
      <c r="G146" s="25">
        <f ca="1">IF(F146&lt;=('Ejercicio 3 - TIR'!$D$18-'Ejercicio 3 - TIR'!$C$18)/('Ejercicio 3 - TIR'!$E$18-'Ejercicio 3 - TIR'!$C$18),'Ejercicio 3 - TIR'!$C$18+SQRT(('Ejercicio 3 - TIR'!$E$18-'Ejercicio 3 - TIR'!$C$18)*('Ejercicio 3 - TIR'!$D$18-'Ejercicio 3 - TIR'!$C$18)*F146),'Ejercicio 3 - TIR'!$E$18-SQRT(('Ejercicio 3 - TIR'!$E$18-'Ejercicio 3 - TIR'!$C$18)*('Ejercicio 3 - TIR'!$E$18-'Ejercicio 3 - TIR'!$D$18)*(1-F146)))</f>
        <v>37783.1689101958</v>
      </c>
      <c r="H146" s="24">
        <f ca="1" t="shared" ref="H146:L146" si="1093">RAND()</f>
        <v>0.477467429183849</v>
      </c>
      <c r="I146" s="25">
        <f ca="1">IF(H146&lt;=('Ejercicio 3 - TIR'!$D$18-'Ejercicio 3 - TIR'!$C$18)/('Ejercicio 3 - TIR'!$E$18-'Ejercicio 3 - TIR'!$C$18),'Ejercicio 3 - TIR'!$C$18+SQRT(('Ejercicio 3 - TIR'!$E$18-'Ejercicio 3 - TIR'!$C$18)*('Ejercicio 3 - TIR'!$D$18-'Ejercicio 3 - TIR'!$C$18)*H146),'Ejercicio 3 - TIR'!$E$18-SQRT(('Ejercicio 3 - TIR'!$E$18-'Ejercicio 3 - TIR'!$C$18)*('Ejercicio 3 - TIR'!$E$18-'Ejercicio 3 - TIR'!$D$18)*(1-H146)))</f>
        <v>38462.8667942712</v>
      </c>
      <c r="J146" s="24">
        <f ca="1" t="shared" si="1093"/>
        <v>0.0501401401456734</v>
      </c>
      <c r="K146" s="25">
        <f ca="1">IF(J146&lt;=('Ejercicio 3 - TIR'!$D$18-'Ejercicio 3 - TIR'!$C$18)/('Ejercicio 3 - TIR'!$E$18-'Ejercicio 3 - TIR'!$C$18),'Ejercicio 3 - TIR'!$C$18+SQRT(('Ejercicio 3 - TIR'!$E$18-'Ejercicio 3 - TIR'!$C$18)*('Ejercicio 3 - TIR'!$D$18-'Ejercicio 3 - TIR'!$C$18)*J146),'Ejercicio 3 - TIR'!$E$18-SQRT(('Ejercicio 3 - TIR'!$E$18-'Ejercicio 3 - TIR'!$C$18)*('Ejercicio 3 - TIR'!$E$18-'Ejercicio 3 - TIR'!$D$18)*(1-J146)))</f>
        <v>32742.4479980213</v>
      </c>
      <c r="L146" s="24">
        <f ca="1" t="shared" si="1093"/>
        <v>0.081982208590992</v>
      </c>
      <c r="M146" s="25">
        <f ca="1">IF(L146&lt;=('Ejercicio 3 - TIR'!$D$18-'Ejercicio 3 - TIR'!$C$18)/('Ejercicio 3 - TIR'!$E$18-'Ejercicio 3 - TIR'!$C$18),'Ejercicio 3 - TIR'!$C$18+SQRT(('Ejercicio 3 - TIR'!$E$18-'Ejercicio 3 - TIR'!$C$18)*('Ejercicio 3 - TIR'!$D$18-'Ejercicio 3 - TIR'!$C$18)*L146),'Ejercicio 3 - TIR'!$E$18-SQRT(('Ejercicio 3 - TIR'!$E$18-'Ejercicio 3 - TIR'!$C$18)*('Ejercicio 3 - TIR'!$E$18-'Ejercicio 3 - TIR'!$D$18)*(1-L146)))</f>
        <v>33506.7550939079</v>
      </c>
      <c r="N146" s="24">
        <f ca="1" t="shared" ref="N146:R146" si="1094">RAND()</f>
        <v>0.569690413221415</v>
      </c>
      <c r="O146" s="25">
        <f ca="1">IF(N146&lt;=('Ejercicio 3 - TIR'!$D$18-'Ejercicio 3 - TIR'!$C$18)/('Ejercicio 3 - TIR'!$E$18-'Ejercicio 3 - TIR'!$C$18),'Ejercicio 3 - TIR'!$C$18+SQRT(('Ejercicio 3 - TIR'!$E$18-'Ejercicio 3 - TIR'!$C$18)*('Ejercicio 3 - TIR'!$D$18-'Ejercicio 3 - TIR'!$C$18)*N146),'Ejercicio 3 - TIR'!$E$18-SQRT(('Ejercicio 3 - TIR'!$E$18-'Ejercicio 3 - TIR'!$C$18)*('Ejercicio 3 - TIR'!$E$18-'Ejercicio 3 - TIR'!$D$18)*(1-N146)))</f>
        <v>39244.1095830378</v>
      </c>
      <c r="P146" s="24">
        <f ca="1" t="shared" si="1094"/>
        <v>0.478142459986871</v>
      </c>
      <c r="Q146" s="26">
        <f ca="1">IF(P146&lt;=('Ejercicio 3 - TIR'!$D$22-'Ejercicio 3 - TIR'!$C$22)/('Ejercicio 3 - TIR'!$E$22-'Ejercicio 3 - TIR'!$C$22),'Ejercicio 3 - TIR'!$C$22+SQRT(('Ejercicio 3 - TIR'!$E$22-'Ejercicio 3 - TIR'!$C$22)*('Ejercicio 3 - TIR'!$D$22-'Ejercicio 3 - TIR'!$C$22)*P146),'Ejercicio 3 - TIR'!$E$22-SQRT(('Ejercicio 3 - TIR'!$E$22-'Ejercicio 3 - TIR'!$C$22)*('Ejercicio 3 - TIR'!$E$22-'Ejercicio 3 - TIR'!$D$22)*(1-P146)))</f>
        <v>0.149336946466467</v>
      </c>
      <c r="R146" s="24">
        <f ca="1" t="shared" si="1094"/>
        <v>0.0869788997922405</v>
      </c>
      <c r="S146" s="26">
        <f ca="1">IF(R146&lt;=('Ejercicio 3 - TIR'!$D$23-'Ejercicio 3 - TIR'!$C$23)/('Ejercicio 3 - TIR'!$E$23-'Ejercicio 3 - TIR'!$C$23),'Ejercicio 3 - TIR'!$C$23+SQRT(('Ejercicio 3 - TIR'!$E$23-'Ejercicio 3 - TIR'!$C$23)*('Ejercicio 3 - TIR'!$D$23-'Ejercicio 3 - TIR'!$C$23)*R146),'Ejercicio 3 - TIR'!$E$23-SQRT(('Ejercicio 3 - TIR'!$E$23-'Ejercicio 3 - TIR'!$C$23)*('Ejercicio 3 - TIR'!$E$23-'Ejercicio 3 - TIR'!$D$23)*(1-R146)))</f>
        <v>0.132512474560455</v>
      </c>
      <c r="T146" s="24">
        <f ca="1" t="shared" ref="T146:X146" si="1095">RAND()</f>
        <v>0.931919822506303</v>
      </c>
      <c r="U146" s="26">
        <f ca="1">IF(T146&lt;=('Ejercicio 3 - TIR'!$D$24-'Ejercicio 3 - TIR'!$C$24)/('Ejercicio 3 - TIR'!$E$24-'Ejercicio 3 - TIR'!$C$24),'Ejercicio 3 - TIR'!$C$24+SQRT(('Ejercicio 3 - TIR'!$E$24-'Ejercicio 3 - TIR'!$C$24)*('Ejercicio 3 - TIR'!$D$24-'Ejercicio 3 - TIR'!$C$24)*T146),'Ejercicio 3 - TIR'!$E$24-SQRT(('Ejercicio 3 - TIR'!$E$24-'Ejercicio 3 - TIR'!$C$24)*('Ejercicio 3 - TIR'!$E$24-'Ejercicio 3 - TIR'!$D$24)*(1-T146)))</f>
        <v>0.206193316944959</v>
      </c>
      <c r="V146" s="24">
        <f ca="1" t="shared" si="1095"/>
        <v>0.987034169870727</v>
      </c>
      <c r="W146" s="26">
        <f ca="1">IF(V146&lt;=('Ejercicio 3 - TIR'!$D$25-'Ejercicio 3 - TIR'!$C$25)/('Ejercicio 3 - TIR'!$E$25-'Ejercicio 3 - TIR'!$C$25),'Ejercicio 3 - TIR'!$C$25+SQRT(('Ejercicio 3 - TIR'!$E$25-'Ejercicio 3 - TIR'!$C$25)*('Ejercicio 3 - TIR'!$D$25-'Ejercicio 3 - TIR'!$C$25)*V146),'Ejercicio 3 - TIR'!$E$25-SQRT(('Ejercicio 3 - TIR'!$E$25-'Ejercicio 3 - TIR'!$C$25)*('Ejercicio 3 - TIR'!$E$25-'Ejercicio 3 - TIR'!$D$25)*(1-V146)))</f>
        <v>0.243263501988981</v>
      </c>
      <c r="X146" s="24">
        <f ca="1" t="shared" si="1095"/>
        <v>0.982804124512674</v>
      </c>
      <c r="Y146" s="26">
        <f ca="1">IF(X146&lt;=('Ejercicio 3 - TIR'!$D$26-'Ejercicio 3 - TIR'!$C$26)/('Ejercicio 3 - TIR'!$E$26-'Ejercicio 3 - TIR'!$C$26),'Ejercicio 3 - TIR'!$C$26+SQRT(('Ejercicio 3 - TIR'!$E$26-'Ejercicio 3 - TIR'!$C$26)*('Ejercicio 3 - TIR'!$D$26-'Ejercicio 3 - TIR'!$C$26)*X146),'Ejercicio 3 - TIR'!$E$26-SQRT(('Ejercicio 3 - TIR'!$E$26-'Ejercicio 3 - TIR'!$C$26)*('Ejercicio 3 - TIR'!$E$26-'Ejercicio 3 - TIR'!$D$26)*(1-X146)))</f>
        <v>0.270363728540999</v>
      </c>
      <c r="Z146" s="24">
        <f ca="1" t="shared" si="956"/>
        <v>1.14933694646647</v>
      </c>
      <c r="AA146" s="24">
        <f ca="1" t="shared" si="957"/>
        <v>1.3016384293465</v>
      </c>
      <c r="AB146" s="24">
        <f ca="1" t="shared" si="958"/>
        <v>1.57002757455648</v>
      </c>
      <c r="AC146" s="24">
        <f ca="1" t="shared" si="959"/>
        <v>1.95195798056235</v>
      </c>
      <c r="AD146" s="24">
        <f ca="1" t="shared" si="960"/>
        <v>2.47969661814255</v>
      </c>
      <c r="AE146" s="23">
        <f ca="1" t="shared" si="961"/>
        <v>4762.06486458844</v>
      </c>
      <c r="AF146" s="23">
        <f ca="1" t="shared" si="962"/>
        <v>5393.09786381246</v>
      </c>
      <c r="AG146" s="23">
        <f ca="1" t="shared" si="963"/>
        <v>6505.11860096072</v>
      </c>
      <c r="AH146" s="23">
        <f ca="1" t="shared" si="964"/>
        <v>8087.57653268409</v>
      </c>
      <c r="AI146" s="23">
        <f ca="1" t="shared" si="965"/>
        <v>10274.1638789212</v>
      </c>
      <c r="AJ146" s="25">
        <f ca="1" t="shared" si="966"/>
        <v>43425.5919830712</v>
      </c>
      <c r="AK146" s="25">
        <f ca="1" t="shared" si="967"/>
        <v>50064.7455222586</v>
      </c>
      <c r="AL146" s="25">
        <f ca="1" t="shared" si="968"/>
        <v>51406.5462153749</v>
      </c>
      <c r="AM146" s="25">
        <f ca="1" t="shared" si="969"/>
        <v>65403.7780083017</v>
      </c>
      <c r="AN146" s="25">
        <f ca="1" t="shared" si="970"/>
        <v>97313.4858150745</v>
      </c>
      <c r="AO146" s="25">
        <f ca="1">C146/'Ejercicio 3 - TIR'!$D$7</f>
        <v>17158.2981578304</v>
      </c>
      <c r="AP146" s="25">
        <f ca="1" t="shared" si="971"/>
        <v>26267.2938252408</v>
      </c>
      <c r="AQ146" s="25">
        <f ca="1" t="shared" si="972"/>
        <v>32906.4473644282</v>
      </c>
      <c r="AR146" s="25">
        <f ca="1" t="shared" si="973"/>
        <v>34248.2480575445</v>
      </c>
      <c r="AS146" s="25">
        <f ca="1" t="shared" si="974"/>
        <v>48245.4798504713</v>
      </c>
      <c r="AT146" s="25">
        <f ca="1" t="shared" si="975"/>
        <v>80155.1876572441</v>
      </c>
      <c r="AU146" s="25">
        <f ca="1">AP146*'Ejercicio 3 - TIR'!$D$5</f>
        <v>13133.6469126204</v>
      </c>
      <c r="AV146" s="25">
        <f ca="1">AQ146*'Ejercicio 3 - TIR'!$D$5</f>
        <v>16453.2236822141</v>
      </c>
      <c r="AW146" s="25">
        <f ca="1">AR146*'Ejercicio 3 - TIR'!$D$5</f>
        <v>17124.1240287723</v>
      </c>
      <c r="AX146" s="25">
        <f ca="1">AS146*'Ejercicio 3 - TIR'!$D$5</f>
        <v>24122.7399252356</v>
      </c>
      <c r="AY146" s="25">
        <f ca="1">AT146*'Ejercicio 3 - TIR'!$D$5</f>
        <v>40077.593828622</v>
      </c>
      <c r="AZ146" s="25">
        <f ca="1" t="shared" ref="AZ146:BD146" si="1096">AJ146-AU146-AE146</f>
        <v>25529.8802058624</v>
      </c>
      <c r="BA146" s="25">
        <f ca="1" t="shared" si="1096"/>
        <v>28218.4239762321</v>
      </c>
      <c r="BB146" s="25">
        <f ca="1" t="shared" si="1096"/>
        <v>27777.303585642</v>
      </c>
      <c r="BC146" s="25">
        <f ca="1" t="shared" si="1096"/>
        <v>33193.461550382</v>
      </c>
      <c r="BD146" s="25">
        <f ca="1" t="shared" si="1096"/>
        <v>46961.7281075312</v>
      </c>
      <c r="BE146" s="25">
        <f ca="1" t="shared" ref="BE146:BI146" si="1097">AZ146/Z146</f>
        <v>22212.7029713538</v>
      </c>
      <c r="BF146" s="25">
        <f ca="1" t="shared" si="1097"/>
        <v>21679.1570838912</v>
      </c>
      <c r="BG146" s="25">
        <f ca="1" t="shared" si="1097"/>
        <v>17692.2393184648</v>
      </c>
      <c r="BH146" s="25">
        <f ca="1" t="shared" si="1097"/>
        <v>17005.2131659202</v>
      </c>
      <c r="BI146" s="25">
        <f ca="1" t="shared" si="1097"/>
        <v>18938.4974613179</v>
      </c>
      <c r="BJ146" s="25">
        <f ca="1" t="shared" si="978"/>
        <v>79072.7038385436</v>
      </c>
      <c r="BK146" s="25">
        <f ca="1" t="shared" si="979"/>
        <v>42547.3739150536</v>
      </c>
      <c r="BL146" s="25">
        <f ca="1" t="shared" si="980"/>
        <v>121620.077753597</v>
      </c>
      <c r="BM146" s="25">
        <f ca="1">BK146*'Ejercicio 3 - TIR'!$D$5</f>
        <v>21273.6869575268</v>
      </c>
      <c r="BN146" s="25">
        <f ca="1" t="shared" si="981"/>
        <v>100346.39079607</v>
      </c>
      <c r="BO146" s="25">
        <f ca="1" t="shared" si="982"/>
        <v>40467.2047628296</v>
      </c>
      <c r="BP146" s="25">
        <f ca="1" t="shared" si="983"/>
        <v>-117679.546473067</v>
      </c>
      <c r="BQ146" s="25">
        <f ca="1" t="shared" ref="BQ146:BT146" si="1098">BE146</f>
        <v>22212.7029713538</v>
      </c>
      <c r="BR146" s="25">
        <f ca="1" t="shared" si="1098"/>
        <v>21679.1570838912</v>
      </c>
      <c r="BS146" s="25">
        <f ca="1" t="shared" si="1098"/>
        <v>17692.2393184648</v>
      </c>
      <c r="BT146" s="25">
        <f ca="1" t="shared" si="1098"/>
        <v>17005.2131659202</v>
      </c>
      <c r="BU146" s="25">
        <f ca="1" t="shared" si="985"/>
        <v>59405.7022241475</v>
      </c>
      <c r="BV146" s="27">
        <f ca="1" t="shared" si="986"/>
        <v>4.72499135148166</v>
      </c>
    </row>
    <row r="147" ht="15" customHeight="1" spans="1:74">
      <c r="A147" s="23">
        <v>146</v>
      </c>
      <c r="B147" s="24">
        <f ca="1" t="shared" ref="B147:F147" si="1099">RAND()</f>
        <v>0.874570372900984</v>
      </c>
      <c r="C147" s="25">
        <f ca="1">IF(B147&lt;=('Ejercicio 3 - TIR'!$D$13-'Ejercicio 3 - TIR'!$C$13)/('Ejercicio 3 - TIR'!$E$13-'Ejercicio 3 - TIR'!$C$13),'Ejercicio 3 - TIR'!$C$13+SQRT(('Ejercicio 3 - TIR'!$E$13-'Ejercicio 3 - TIR'!$C$13)*('Ejercicio 3 - TIR'!$D$13-'Ejercicio 3 - TIR'!$C$13)*B147),'Ejercicio 3 - TIR'!$E$13-SQRT(('Ejercicio 3 - TIR'!$E$13-'Ejercicio 3 - TIR'!$C$13)*('Ejercicio 3 - TIR'!$E$13-'Ejercicio 3 - TIR'!$D$13)*(1-B147)))</f>
        <v>87731.5219966445</v>
      </c>
      <c r="D147" s="24">
        <f ca="1" t="shared" si="1099"/>
        <v>0.144259665690713</v>
      </c>
      <c r="E147" s="25">
        <f ca="1">IF(D147&lt;=('Ejercicio 3 - TIR'!$D$14-'Ejercicio 3 - TIR'!$C$14)/('Ejercicio 3 - TIR'!$E$14-'Ejercicio 3 - TIR'!$C$14),'Ejercicio 3 - TIR'!$C$14+SQRT(('Ejercicio 3 - TIR'!$E$14-'Ejercicio 3 - TIR'!$C$14)*('Ejercicio 3 - TIR'!$D$14-'Ejercicio 3 - TIR'!$C$14)*D147),'Ejercicio 3 - TIR'!$E$14-SQRT(('Ejercicio 3 - TIR'!$E$14-'Ejercicio 3 - TIR'!$C$14)*('Ejercicio 3 - TIR'!$E$14-'Ejercicio 3 - TIR'!$D$14)*(1-D147)))</f>
        <v>28289.2970262358</v>
      </c>
      <c r="F147" s="24">
        <f ca="1" t="shared" si="1099"/>
        <v>0.562774557607781</v>
      </c>
      <c r="G147" s="25">
        <f ca="1">IF(F147&lt;=('Ejercicio 3 - TIR'!$D$18-'Ejercicio 3 - TIR'!$C$18)/('Ejercicio 3 - TIR'!$E$18-'Ejercicio 3 - TIR'!$C$18),'Ejercicio 3 - TIR'!$C$18+SQRT(('Ejercicio 3 - TIR'!$E$18-'Ejercicio 3 - TIR'!$C$18)*('Ejercicio 3 - TIR'!$D$18-'Ejercicio 3 - TIR'!$C$18)*F147),'Ejercicio 3 - TIR'!$E$18-SQRT(('Ejercicio 3 - TIR'!$E$18-'Ejercicio 3 - TIR'!$C$18)*('Ejercicio 3 - TIR'!$E$18-'Ejercicio 3 - TIR'!$D$18)*(1-F147)))</f>
        <v>39187.8280154325</v>
      </c>
      <c r="H147" s="24">
        <f ca="1" t="shared" ref="H147:L147" si="1100">RAND()</f>
        <v>0.190783144261351</v>
      </c>
      <c r="I147" s="25">
        <f ca="1">IF(H147&lt;=('Ejercicio 3 - TIR'!$D$18-'Ejercicio 3 - TIR'!$C$18)/('Ejercicio 3 - TIR'!$E$18-'Ejercicio 3 - TIR'!$C$18),'Ejercicio 3 - TIR'!$C$18+SQRT(('Ejercicio 3 - TIR'!$E$18-'Ejercicio 3 - TIR'!$C$18)*('Ejercicio 3 - TIR'!$D$18-'Ejercicio 3 - TIR'!$C$18)*H147),'Ejercicio 3 - TIR'!$E$18-SQRT(('Ejercicio 3 - TIR'!$E$18-'Ejercicio 3 - TIR'!$C$18)*('Ejercicio 3 - TIR'!$E$18-'Ejercicio 3 - TIR'!$D$18)*(1-H147)))</f>
        <v>35349.5300390971</v>
      </c>
      <c r="J147" s="24">
        <f ca="1" t="shared" si="1100"/>
        <v>0.225069291784886</v>
      </c>
      <c r="K147" s="25">
        <f ca="1">IF(J147&lt;=('Ejercicio 3 - TIR'!$D$18-'Ejercicio 3 - TIR'!$C$18)/('Ejercicio 3 - TIR'!$E$18-'Ejercicio 3 - TIR'!$C$18),'Ejercicio 3 - TIR'!$C$18+SQRT(('Ejercicio 3 - TIR'!$E$18-'Ejercicio 3 - TIR'!$C$18)*('Ejercicio 3 - TIR'!$D$18-'Ejercicio 3 - TIR'!$C$18)*J147),'Ejercicio 3 - TIR'!$E$18-SQRT(('Ejercicio 3 - TIR'!$E$18-'Ejercicio 3 - TIR'!$C$18)*('Ejercicio 3 - TIR'!$E$18-'Ejercicio 3 - TIR'!$D$18)*(1-J147)))</f>
        <v>35810.3695035456</v>
      </c>
      <c r="L147" s="24">
        <f ca="1" t="shared" si="1100"/>
        <v>0.805746870918139</v>
      </c>
      <c r="M147" s="25">
        <f ca="1">IF(L147&lt;=('Ejercicio 3 - TIR'!$D$18-'Ejercicio 3 - TIR'!$C$18)/('Ejercicio 3 - TIR'!$E$18-'Ejercicio 3 - TIR'!$C$18),'Ejercicio 3 - TIR'!$C$18+SQRT(('Ejercicio 3 - TIR'!$E$18-'Ejercicio 3 - TIR'!$C$18)*('Ejercicio 3 - TIR'!$D$18-'Ejercicio 3 - TIR'!$C$18)*L147),'Ejercicio 3 - TIR'!$E$18-SQRT(('Ejercicio 3 - TIR'!$E$18-'Ejercicio 3 - TIR'!$C$18)*('Ejercicio 3 - TIR'!$E$18-'Ejercicio 3 - TIR'!$D$18)*(1-L147)))</f>
        <v>41183.066062775</v>
      </c>
      <c r="N147" s="24">
        <f ca="1" t="shared" ref="N147:R147" si="1101">RAND()</f>
        <v>0.961618642403041</v>
      </c>
      <c r="O147" s="25">
        <f ca="1">IF(N147&lt;=('Ejercicio 3 - TIR'!$D$18-'Ejercicio 3 - TIR'!$C$18)/('Ejercicio 3 - TIR'!$E$18-'Ejercicio 3 - TIR'!$C$18),'Ejercicio 3 - TIR'!$C$18+SQRT(('Ejercicio 3 - TIR'!$E$18-'Ejercicio 3 - TIR'!$C$18)*('Ejercicio 3 - TIR'!$D$18-'Ejercicio 3 - TIR'!$C$18)*N147),'Ejercicio 3 - TIR'!$E$18-SQRT(('Ejercicio 3 - TIR'!$E$18-'Ejercicio 3 - TIR'!$C$18)*('Ejercicio 3 - TIR'!$E$18-'Ejercicio 3 - TIR'!$D$18)*(1-N147)))</f>
        <v>43303.3557179621</v>
      </c>
      <c r="P147" s="24">
        <f ca="1" t="shared" si="1101"/>
        <v>0.252170319009351</v>
      </c>
      <c r="Q147" s="26">
        <f ca="1">IF(P147&lt;=('Ejercicio 3 - TIR'!$D$22-'Ejercicio 3 - TIR'!$C$22)/('Ejercicio 3 - TIR'!$E$22-'Ejercicio 3 - TIR'!$C$22),'Ejercicio 3 - TIR'!$C$22+SQRT(('Ejercicio 3 - TIR'!$E$22-'Ejercicio 3 - TIR'!$C$22)*('Ejercicio 3 - TIR'!$D$22-'Ejercicio 3 - TIR'!$C$22)*P147),'Ejercicio 3 - TIR'!$E$22-SQRT(('Ejercicio 3 - TIR'!$E$22-'Ejercicio 3 - TIR'!$C$22)*('Ejercicio 3 - TIR'!$E$22-'Ejercicio 3 - TIR'!$D$22)*(1-P147)))</f>
        <v>0.141305083295233</v>
      </c>
      <c r="R147" s="24">
        <f ca="1" t="shared" si="1101"/>
        <v>0.998185303732445</v>
      </c>
      <c r="S147" s="26">
        <f ca="1">IF(R147&lt;=('Ejercicio 3 - TIR'!$D$23-'Ejercicio 3 - TIR'!$C$23)/('Ejercicio 3 - TIR'!$E$23-'Ejercicio 3 - TIR'!$C$23),'Ejercicio 3 - TIR'!$C$23+SQRT(('Ejercicio 3 - TIR'!$E$23-'Ejercicio 3 - TIR'!$C$23)*('Ejercicio 3 - TIR'!$D$23-'Ejercicio 3 - TIR'!$C$23)*R147),'Ejercicio 3 - TIR'!$E$23-SQRT(('Ejercicio 3 - TIR'!$E$23-'Ejercicio 3 - TIR'!$C$23)*('Ejercicio 3 - TIR'!$E$23-'Ejercicio 3 - TIR'!$D$23)*(1-R147)))</f>
        <v>0.178192666803935</v>
      </c>
      <c r="T147" s="24">
        <f ca="1" t="shared" ref="T147:X147" si="1102">RAND()</f>
        <v>0.266720400209059</v>
      </c>
      <c r="U147" s="26">
        <f ca="1">IF(T147&lt;=('Ejercicio 3 - TIR'!$D$24-'Ejercicio 3 - TIR'!$C$24)/('Ejercicio 3 - TIR'!$E$24-'Ejercicio 3 - TIR'!$C$24),'Ejercicio 3 - TIR'!$C$24+SQRT(('Ejercicio 3 - TIR'!$E$24-'Ejercicio 3 - TIR'!$C$24)*('Ejercicio 3 - TIR'!$D$24-'Ejercicio 3 - TIR'!$C$24)*T147),'Ejercicio 3 - TIR'!$E$24-SQRT(('Ejercicio 3 - TIR'!$E$24-'Ejercicio 3 - TIR'!$C$24)*('Ejercicio 3 - TIR'!$E$24-'Ejercicio 3 - TIR'!$D$24)*(1-T147)))</f>
        <v>0.173666703201735</v>
      </c>
      <c r="V147" s="24">
        <f ca="1" t="shared" si="1102"/>
        <v>0.682236711037243</v>
      </c>
      <c r="W147" s="26">
        <f ca="1">IF(V147&lt;=('Ejercicio 3 - TIR'!$D$25-'Ejercicio 3 - TIR'!$C$25)/('Ejercicio 3 - TIR'!$E$25-'Ejercicio 3 - TIR'!$C$25),'Ejercicio 3 - TIR'!$C$25+SQRT(('Ejercicio 3 - TIR'!$E$25-'Ejercicio 3 - TIR'!$C$25)*('Ejercicio 3 - TIR'!$D$25-'Ejercicio 3 - TIR'!$C$25)*V147),'Ejercicio 3 - TIR'!$E$25-SQRT(('Ejercicio 3 - TIR'!$E$25-'Ejercicio 3 - TIR'!$C$25)*('Ejercicio 3 - TIR'!$E$25-'Ejercicio 3 - TIR'!$D$25)*(1-V147)))</f>
        <v>0.216650764455993</v>
      </c>
      <c r="X147" s="24">
        <f ca="1" t="shared" si="1102"/>
        <v>0.688975182528667</v>
      </c>
      <c r="Y147" s="26">
        <f ca="1">IF(X147&lt;=('Ejercicio 3 - TIR'!$D$26-'Ejercicio 3 - TIR'!$C$26)/('Ejercicio 3 - TIR'!$E$26-'Ejercicio 3 - TIR'!$C$26),'Ejercicio 3 - TIR'!$C$26+SQRT(('Ejercicio 3 - TIR'!$E$26-'Ejercicio 3 - TIR'!$C$26)*('Ejercicio 3 - TIR'!$D$26-'Ejercicio 3 - TIR'!$C$26)*X147),'Ejercicio 3 - TIR'!$E$26-SQRT(('Ejercicio 3 - TIR'!$E$26-'Ejercicio 3 - TIR'!$C$26)*('Ejercicio 3 - TIR'!$E$26-'Ejercicio 3 - TIR'!$D$26)*(1-X147)))</f>
        <v>0.239017881773325</v>
      </c>
      <c r="Z147" s="24">
        <f ca="1" t="shared" si="956"/>
        <v>1.14130508329523</v>
      </c>
      <c r="AA147" s="24">
        <f ca="1" t="shared" si="957"/>
        <v>1.3446772797245</v>
      </c>
      <c r="AB147" s="24">
        <f ca="1" t="shared" si="958"/>
        <v>1.57820294976453</v>
      </c>
      <c r="AC147" s="24">
        <f ca="1" t="shared" si="959"/>
        <v>1.92012182529772</v>
      </c>
      <c r="AD147" s="24">
        <f ca="1" t="shared" si="960"/>
        <v>2.37906527672711</v>
      </c>
      <c r="AE147" s="23">
        <f ca="1" t="shared" si="961"/>
        <v>3997.42147265584</v>
      </c>
      <c r="AF147" s="23">
        <f ca="1" t="shared" si="962"/>
        <v>4709.7326652077</v>
      </c>
      <c r="AG147" s="23">
        <f ca="1" t="shared" si="963"/>
        <v>5527.65641013584</v>
      </c>
      <c r="AH147" s="23">
        <f ca="1" t="shared" si="964"/>
        <v>6725.22739704184</v>
      </c>
      <c r="AI147" s="23">
        <f ca="1" t="shared" si="965"/>
        <v>8332.67700392672</v>
      </c>
      <c r="AJ147" s="25">
        <f ca="1" t="shared" si="966"/>
        <v>44725.2673173125</v>
      </c>
      <c r="AK147" s="25">
        <f ca="1" t="shared" si="967"/>
        <v>47533.7098925125</v>
      </c>
      <c r="AL147" s="25">
        <f ca="1" t="shared" si="968"/>
        <v>56516.0307826534</v>
      </c>
      <c r="AM147" s="25">
        <f ca="1" t="shared" si="969"/>
        <v>79076.5039798121</v>
      </c>
      <c r="AN147" s="25">
        <f ca="1" t="shared" si="970"/>
        <v>103021.509954366</v>
      </c>
      <c r="AO147" s="25">
        <f ca="1">C147/'Ejercicio 3 - TIR'!$D$7</f>
        <v>17546.3043993289</v>
      </c>
      <c r="AP147" s="25">
        <f ca="1" t="shared" si="971"/>
        <v>27178.9629179836</v>
      </c>
      <c r="AQ147" s="25">
        <f ca="1" t="shared" si="972"/>
        <v>29987.4054931837</v>
      </c>
      <c r="AR147" s="25">
        <f ca="1" t="shared" si="973"/>
        <v>38969.7263833245</v>
      </c>
      <c r="AS147" s="25">
        <f ca="1" t="shared" si="974"/>
        <v>61530.1995804832</v>
      </c>
      <c r="AT147" s="25">
        <f ca="1" t="shared" si="975"/>
        <v>85475.2055550369</v>
      </c>
      <c r="AU147" s="25">
        <f ca="1">AP147*'Ejercicio 3 - TIR'!$D$5</f>
        <v>13589.4814589918</v>
      </c>
      <c r="AV147" s="25">
        <f ca="1">AQ147*'Ejercicio 3 - TIR'!$D$5</f>
        <v>14993.7027465918</v>
      </c>
      <c r="AW147" s="25">
        <f ca="1">AR147*'Ejercicio 3 - TIR'!$D$5</f>
        <v>19484.8631916623</v>
      </c>
      <c r="AX147" s="25">
        <f ca="1">AS147*'Ejercicio 3 - TIR'!$D$5</f>
        <v>30765.0997902416</v>
      </c>
      <c r="AY147" s="25">
        <f ca="1">AT147*'Ejercicio 3 - TIR'!$D$5</f>
        <v>42737.6027775185</v>
      </c>
      <c r="AZ147" s="25">
        <f ca="1" t="shared" ref="AZ147:BD147" si="1103">AJ147-AU147-AE147</f>
        <v>27138.3643856649</v>
      </c>
      <c r="BA147" s="25">
        <f ca="1" t="shared" si="1103"/>
        <v>27830.274480713</v>
      </c>
      <c r="BB147" s="25">
        <f ca="1" t="shared" si="1103"/>
        <v>31503.5111808553</v>
      </c>
      <c r="BC147" s="25">
        <f ca="1" t="shared" si="1103"/>
        <v>41586.1767925286</v>
      </c>
      <c r="BD147" s="25">
        <f ca="1" t="shared" si="1103"/>
        <v>51951.2301729206</v>
      </c>
      <c r="BE147" s="25">
        <f ca="1" t="shared" ref="BE147:BI147" si="1104">AZ147/Z147</f>
        <v>23778.3610910674</v>
      </c>
      <c r="BF147" s="25">
        <f ca="1" t="shared" si="1104"/>
        <v>20696.6198509839</v>
      </c>
      <c r="BG147" s="25">
        <f ca="1" t="shared" si="1104"/>
        <v>19961.6349630798</v>
      </c>
      <c r="BH147" s="25">
        <f ca="1" t="shared" si="1104"/>
        <v>21658.0928588115</v>
      </c>
      <c r="BI147" s="25">
        <f ca="1" t="shared" si="1104"/>
        <v>21836.824185165</v>
      </c>
      <c r="BJ147" s="25">
        <f ca="1" t="shared" si="978"/>
        <v>67302.0842581369</v>
      </c>
      <c r="BK147" s="25">
        <f ca="1" t="shared" si="979"/>
        <v>41743.8035313275</v>
      </c>
      <c r="BL147" s="25">
        <f ca="1" t="shared" si="980"/>
        <v>109045.887789464</v>
      </c>
      <c r="BM147" s="25">
        <f ca="1">BK147*'Ejercicio 3 - TIR'!$D$5</f>
        <v>20871.9017656637</v>
      </c>
      <c r="BN147" s="25">
        <f ca="1" t="shared" si="981"/>
        <v>88173.9860238007</v>
      </c>
      <c r="BO147" s="25">
        <f ca="1" t="shared" si="982"/>
        <v>37062.4492259002</v>
      </c>
      <c r="BP147" s="25">
        <f ca="1" t="shared" si="983"/>
        <v>-116020.81902288</v>
      </c>
      <c r="BQ147" s="25">
        <f ca="1" t="shared" ref="BQ147:BT147" si="1105">BE147</f>
        <v>23778.3610910674</v>
      </c>
      <c r="BR147" s="25">
        <f ca="1" t="shared" si="1105"/>
        <v>20696.6198509839</v>
      </c>
      <c r="BS147" s="25">
        <f ca="1" t="shared" si="1105"/>
        <v>19961.6349630798</v>
      </c>
      <c r="BT147" s="25">
        <f ca="1" t="shared" si="1105"/>
        <v>21658.0928588115</v>
      </c>
      <c r="BU147" s="25">
        <f ca="1" t="shared" si="985"/>
        <v>58899.2734110652</v>
      </c>
      <c r="BV147" s="27">
        <f ca="1" t="shared" si="986"/>
        <v>6.74778697173801</v>
      </c>
    </row>
    <row r="148" ht="15" customHeight="1" spans="1:74">
      <c r="A148" s="23">
        <v>147</v>
      </c>
      <c r="B148" s="24">
        <f ca="1" t="shared" ref="B148:F148" si="1106">RAND()</f>
        <v>0.568527806023314</v>
      </c>
      <c r="C148" s="25">
        <f ca="1">IF(B148&lt;=('Ejercicio 3 - TIR'!$D$13-'Ejercicio 3 - TIR'!$C$13)/('Ejercicio 3 - TIR'!$E$13-'Ejercicio 3 - TIR'!$C$13),'Ejercicio 3 - TIR'!$C$13+SQRT(('Ejercicio 3 - TIR'!$E$13-'Ejercicio 3 - TIR'!$C$13)*('Ejercicio 3 - TIR'!$D$13-'Ejercicio 3 - TIR'!$C$13)*B148),'Ejercicio 3 - TIR'!$E$13-SQRT(('Ejercicio 3 - TIR'!$E$13-'Ejercicio 3 - TIR'!$C$13)*('Ejercicio 3 - TIR'!$E$13-'Ejercicio 3 - TIR'!$D$13)*(1-B148)))</f>
        <v>77245.5140077385</v>
      </c>
      <c r="D148" s="24">
        <f ca="1" t="shared" si="1106"/>
        <v>0.149984033547212</v>
      </c>
      <c r="E148" s="25">
        <f ca="1">IF(D148&lt;=('Ejercicio 3 - TIR'!$D$14-'Ejercicio 3 - TIR'!$C$14)/('Ejercicio 3 - TIR'!$E$14-'Ejercicio 3 - TIR'!$C$14),'Ejercicio 3 - TIR'!$C$14+SQRT(('Ejercicio 3 - TIR'!$E$14-'Ejercicio 3 - TIR'!$C$14)*('Ejercicio 3 - TIR'!$D$14-'Ejercicio 3 - TIR'!$C$14)*D148),'Ejercicio 3 - TIR'!$E$14-SQRT(('Ejercicio 3 - TIR'!$E$14-'Ejercicio 3 - TIR'!$C$14)*('Ejercicio 3 - TIR'!$E$14-'Ejercicio 3 - TIR'!$D$14)*(1-D148)))</f>
        <v>28353.9234511302</v>
      </c>
      <c r="F148" s="24">
        <f ca="1" t="shared" si="1106"/>
        <v>0.466120510962793</v>
      </c>
      <c r="G148" s="25">
        <f ca="1">IF(F148&lt;=('Ejercicio 3 - TIR'!$D$18-'Ejercicio 3 - TIR'!$C$18)/('Ejercicio 3 - TIR'!$E$18-'Ejercicio 3 - TIR'!$C$18),'Ejercicio 3 - TIR'!$C$18+SQRT(('Ejercicio 3 - TIR'!$E$18-'Ejercicio 3 - TIR'!$C$18)*('Ejercicio 3 - TIR'!$D$18-'Ejercicio 3 - TIR'!$C$18)*F148),'Ejercicio 3 - TIR'!$E$18-SQRT(('Ejercicio 3 - TIR'!$E$18-'Ejercicio 3 - TIR'!$C$18)*('Ejercicio 3 - TIR'!$E$18-'Ejercicio 3 - TIR'!$D$18)*(1-F148)))</f>
        <v>38361.7029751372</v>
      </c>
      <c r="H148" s="24">
        <f ca="1" t="shared" ref="H148:L148" si="1107">RAND()</f>
        <v>0.0970210718616513</v>
      </c>
      <c r="I148" s="25">
        <f ca="1">IF(H148&lt;=('Ejercicio 3 - TIR'!$D$18-'Ejercicio 3 - TIR'!$C$18)/('Ejercicio 3 - TIR'!$E$18-'Ejercicio 3 - TIR'!$C$18),'Ejercicio 3 - TIR'!$C$18+SQRT(('Ejercicio 3 - TIR'!$E$18-'Ejercicio 3 - TIR'!$C$18)*('Ejercicio 3 - TIR'!$D$18-'Ejercicio 3 - TIR'!$C$18)*H148),'Ejercicio 3 - TIR'!$E$18-SQRT(('Ejercicio 3 - TIR'!$E$18-'Ejercicio 3 - TIR'!$C$18)*('Ejercicio 3 - TIR'!$E$18-'Ejercicio 3 - TIR'!$D$18)*(1-H148)))</f>
        <v>33814.8605189768</v>
      </c>
      <c r="J148" s="24">
        <f ca="1" t="shared" si="1107"/>
        <v>0.355990075379572</v>
      </c>
      <c r="K148" s="25">
        <f ca="1">IF(J148&lt;=('Ejercicio 3 - TIR'!$D$18-'Ejercicio 3 - TIR'!$C$18)/('Ejercicio 3 - TIR'!$E$18-'Ejercicio 3 - TIR'!$C$18),'Ejercicio 3 - TIR'!$C$18+SQRT(('Ejercicio 3 - TIR'!$E$18-'Ejercicio 3 - TIR'!$C$18)*('Ejercicio 3 - TIR'!$D$18-'Ejercicio 3 - TIR'!$C$18)*J148),'Ejercicio 3 - TIR'!$E$18-SQRT(('Ejercicio 3 - TIR'!$E$18-'Ejercicio 3 - TIR'!$C$18)*('Ejercicio 3 - TIR'!$E$18-'Ejercicio 3 - TIR'!$D$18)*(1-J148)))</f>
        <v>37307.4285016643</v>
      </c>
      <c r="L148" s="24">
        <f ca="1" t="shared" si="1107"/>
        <v>0.376373449964674</v>
      </c>
      <c r="M148" s="25">
        <f ca="1">IF(L148&lt;=('Ejercicio 3 - TIR'!$D$18-'Ejercicio 3 - TIR'!$C$18)/('Ejercicio 3 - TIR'!$E$18-'Ejercicio 3 - TIR'!$C$18),'Ejercicio 3 - TIR'!$C$18+SQRT(('Ejercicio 3 - TIR'!$E$18-'Ejercicio 3 - TIR'!$C$18)*('Ejercicio 3 - TIR'!$D$18-'Ejercicio 3 - TIR'!$C$18)*L148),'Ejercicio 3 - TIR'!$E$18-SQRT(('Ejercicio 3 - TIR'!$E$18-'Ejercicio 3 - TIR'!$C$18)*('Ejercicio 3 - TIR'!$E$18-'Ejercicio 3 - TIR'!$D$18)*(1-L148)))</f>
        <v>37513.7219468584</v>
      </c>
      <c r="N148" s="24">
        <f ca="1" t="shared" ref="N148:R148" si="1108">RAND()</f>
        <v>0.232125374417412</v>
      </c>
      <c r="O148" s="25">
        <f ca="1">IF(N148&lt;=('Ejercicio 3 - TIR'!$D$18-'Ejercicio 3 - TIR'!$C$18)/('Ejercicio 3 - TIR'!$E$18-'Ejercicio 3 - TIR'!$C$18),'Ejercicio 3 - TIR'!$C$18+SQRT(('Ejercicio 3 - TIR'!$E$18-'Ejercicio 3 - TIR'!$C$18)*('Ejercicio 3 - TIR'!$D$18-'Ejercicio 3 - TIR'!$C$18)*N148),'Ejercicio 3 - TIR'!$E$18-SQRT(('Ejercicio 3 - TIR'!$E$18-'Ejercicio 3 - TIR'!$C$18)*('Ejercicio 3 - TIR'!$E$18-'Ejercicio 3 - TIR'!$D$18)*(1-N148)))</f>
        <v>35900.7462377747</v>
      </c>
      <c r="P148" s="24">
        <f ca="1" t="shared" si="1108"/>
        <v>0.822776792355743</v>
      </c>
      <c r="Q148" s="26">
        <f ca="1">IF(P148&lt;=('Ejercicio 3 - TIR'!$D$22-'Ejercicio 3 - TIR'!$C$22)/('Ejercicio 3 - TIR'!$E$22-'Ejercicio 3 - TIR'!$C$22),'Ejercicio 3 - TIR'!$C$22+SQRT(('Ejercicio 3 - TIR'!$E$22-'Ejercicio 3 - TIR'!$C$22)*('Ejercicio 3 - TIR'!$D$22-'Ejercicio 3 - TIR'!$C$22)*P148),'Ejercicio 3 - TIR'!$E$22-SQRT(('Ejercicio 3 - TIR'!$E$22-'Ejercicio 3 - TIR'!$C$22)*('Ejercicio 3 - TIR'!$E$22-'Ejercicio 3 - TIR'!$D$22)*(1-P148)))</f>
        <v>0.16213937924484</v>
      </c>
      <c r="R148" s="24">
        <f ca="1" t="shared" si="1108"/>
        <v>0.993103495588864</v>
      </c>
      <c r="S148" s="26">
        <f ca="1">IF(R148&lt;=('Ejercicio 3 - TIR'!$D$23-'Ejercicio 3 - TIR'!$C$23)/('Ejercicio 3 - TIR'!$E$23-'Ejercicio 3 - TIR'!$C$23),'Ejercicio 3 - TIR'!$C$23+SQRT(('Ejercicio 3 - TIR'!$E$23-'Ejercicio 3 - TIR'!$C$23)*('Ejercicio 3 - TIR'!$D$23-'Ejercicio 3 - TIR'!$C$23)*R148),'Ejercicio 3 - TIR'!$E$23-SQRT(('Ejercicio 3 - TIR'!$E$23-'Ejercicio 3 - TIR'!$C$23)*('Ejercicio 3 - TIR'!$E$23-'Ejercicio 3 - TIR'!$D$23)*(1-R148)))</f>
        <v>0.176476690768603</v>
      </c>
      <c r="T148" s="24">
        <f ca="1" t="shared" ref="T148:X148" si="1109">RAND()</f>
        <v>0.158997754749624</v>
      </c>
      <c r="U148" s="26">
        <f ca="1">IF(T148&lt;=('Ejercicio 3 - TIR'!$D$24-'Ejercicio 3 - TIR'!$C$24)/('Ejercicio 3 - TIR'!$E$24-'Ejercicio 3 - TIR'!$C$24),'Ejercicio 3 - TIR'!$C$24+SQRT(('Ejercicio 3 - TIR'!$E$24-'Ejercicio 3 - TIR'!$C$24)*('Ejercicio 3 - TIR'!$D$24-'Ejercicio 3 - TIR'!$C$24)*T148),'Ejercicio 3 - TIR'!$E$24-SQRT(('Ejercicio 3 - TIR'!$E$24-'Ejercicio 3 - TIR'!$C$24)*('Ejercicio 3 - TIR'!$E$24-'Ejercicio 3 - TIR'!$D$24)*(1-T148)))</f>
        <v>0.168272801782272</v>
      </c>
      <c r="V148" s="24">
        <f ca="1" t="shared" si="1109"/>
        <v>0.0148982776868321</v>
      </c>
      <c r="W148" s="26">
        <f ca="1">IF(V148&lt;=('Ejercicio 3 - TIR'!$D$25-'Ejercicio 3 - TIR'!$C$25)/('Ejercicio 3 - TIR'!$E$25-'Ejercicio 3 - TIR'!$C$25),'Ejercicio 3 - TIR'!$C$25+SQRT(('Ejercicio 3 - TIR'!$E$25-'Ejercicio 3 - TIR'!$C$25)*('Ejercicio 3 - TIR'!$D$25-'Ejercicio 3 - TIR'!$C$25)*V148),'Ejercicio 3 - TIR'!$E$25-SQRT(('Ejercicio 3 - TIR'!$E$25-'Ejercicio 3 - TIR'!$C$25)*('Ejercicio 3 - TIR'!$E$25-'Ejercicio 3 - TIR'!$D$25)*(1-V148)))</f>
        <v>0.184567010921989</v>
      </c>
      <c r="X148" s="24">
        <f ca="1" t="shared" si="1109"/>
        <v>0.445271900894141</v>
      </c>
      <c r="Y148" s="26">
        <f ca="1">IF(X148&lt;=('Ejercicio 3 - TIR'!$D$26-'Ejercicio 3 - TIR'!$C$26)/('Ejercicio 3 - TIR'!$E$26-'Ejercicio 3 - TIR'!$C$26),'Ejercicio 3 - TIR'!$C$26+SQRT(('Ejercicio 3 - TIR'!$E$26-'Ejercicio 3 - TIR'!$C$26)*('Ejercicio 3 - TIR'!$D$26-'Ejercicio 3 - TIR'!$C$26)*X148),'Ejercicio 3 - TIR'!$E$26-SQRT(('Ejercicio 3 - TIR'!$E$26-'Ejercicio 3 - TIR'!$C$26)*('Ejercicio 3 - TIR'!$E$26-'Ejercicio 3 - TIR'!$D$26)*(1-X148)))</f>
        <v>0.225268548939649</v>
      </c>
      <c r="Z148" s="24">
        <f ca="1" t="shared" si="956"/>
        <v>1.16213937924484</v>
      </c>
      <c r="AA148" s="24">
        <f ca="1" t="shared" si="957"/>
        <v>1.36722989110585</v>
      </c>
      <c r="AB148" s="24">
        <f ca="1" t="shared" si="958"/>
        <v>1.5972974955627</v>
      </c>
      <c r="AC148" s="24">
        <f ca="1" t="shared" si="959"/>
        <v>1.89210591987189</v>
      </c>
      <c r="AD148" s="24">
        <f ca="1" t="shared" si="960"/>
        <v>2.31833787488154</v>
      </c>
      <c r="AE148" s="23">
        <f ca="1" t="shared" si="961"/>
        <v>4597.28754752195</v>
      </c>
      <c r="AF148" s="23">
        <f ca="1" t="shared" si="962"/>
        <v>5408.60164042033</v>
      </c>
      <c r="AG148" s="23">
        <f ca="1" t="shared" si="963"/>
        <v>6318.72219217805</v>
      </c>
      <c r="AH148" s="23">
        <f ca="1" t="shared" si="964"/>
        <v>7484.94986003479</v>
      </c>
      <c r="AI148" s="23">
        <f ca="1" t="shared" si="965"/>
        <v>9171.07365389085</v>
      </c>
      <c r="AJ148" s="25">
        <f ca="1" t="shared" si="966"/>
        <v>44581.6456823009</v>
      </c>
      <c r="AK148" s="25">
        <f ca="1" t="shared" si="967"/>
        <v>46232.68806512</v>
      </c>
      <c r="AL148" s="25">
        <f ca="1" t="shared" si="968"/>
        <v>59591.0621115929</v>
      </c>
      <c r="AM148" s="25">
        <f ca="1" t="shared" si="969"/>
        <v>70979.9353720786</v>
      </c>
      <c r="AN148" s="25">
        <f ca="1" t="shared" si="970"/>
        <v>83230.0597395441</v>
      </c>
      <c r="AO148" s="25">
        <f ca="1">C148/'Ejercicio 3 - TIR'!$D$7</f>
        <v>15449.1028015477</v>
      </c>
      <c r="AP148" s="25">
        <f ca="1" t="shared" si="971"/>
        <v>29132.5428807532</v>
      </c>
      <c r="AQ148" s="25">
        <f ca="1" t="shared" si="972"/>
        <v>30783.5852635723</v>
      </c>
      <c r="AR148" s="25">
        <f ca="1" t="shared" si="973"/>
        <v>44141.9593100452</v>
      </c>
      <c r="AS148" s="25">
        <f ca="1" t="shared" si="974"/>
        <v>55530.8325705309</v>
      </c>
      <c r="AT148" s="25">
        <f ca="1" t="shared" si="975"/>
        <v>67780.9569379964</v>
      </c>
      <c r="AU148" s="25">
        <f ca="1">AP148*'Ejercicio 3 - TIR'!$D$5</f>
        <v>14566.2714403766</v>
      </c>
      <c r="AV148" s="25">
        <f ca="1">AQ148*'Ejercicio 3 - TIR'!$D$5</f>
        <v>15391.7926317862</v>
      </c>
      <c r="AW148" s="25">
        <f ca="1">AR148*'Ejercicio 3 - TIR'!$D$5</f>
        <v>22070.9796550226</v>
      </c>
      <c r="AX148" s="25">
        <f ca="1">AS148*'Ejercicio 3 - TIR'!$D$5</f>
        <v>27765.4162852655</v>
      </c>
      <c r="AY148" s="25">
        <f ca="1">AT148*'Ejercicio 3 - TIR'!$D$5</f>
        <v>33890.4784689982</v>
      </c>
      <c r="AZ148" s="25">
        <f ca="1" t="shared" ref="AZ148:BD148" si="1110">AJ148-AU148-AE148</f>
        <v>25418.0866944024</v>
      </c>
      <c r="BA148" s="25">
        <f ca="1" t="shared" si="1110"/>
        <v>25432.2937929135</v>
      </c>
      <c r="BB148" s="25">
        <f ca="1" t="shared" si="1110"/>
        <v>31201.3602643922</v>
      </c>
      <c r="BC148" s="25">
        <f ca="1" t="shared" si="1110"/>
        <v>35729.5692267784</v>
      </c>
      <c r="BD148" s="25">
        <f ca="1" t="shared" si="1110"/>
        <v>40168.5076166551</v>
      </c>
      <c r="BE148" s="25">
        <f ca="1" t="shared" ref="BE148:BI148" si="1111">AZ148/Z148</f>
        <v>21871.8056959046</v>
      </c>
      <c r="BF148" s="25">
        <f ca="1" t="shared" si="1111"/>
        <v>18601.3295630505</v>
      </c>
      <c r="BG148" s="25">
        <f ca="1" t="shared" si="1111"/>
        <v>19533.8441029738</v>
      </c>
      <c r="BH148" s="25">
        <f ca="1" t="shared" si="1111"/>
        <v>18883.4931763215</v>
      </c>
      <c r="BI148" s="25">
        <f ca="1" t="shared" si="1111"/>
        <v>17326.4251306369</v>
      </c>
      <c r="BJ148" s="25">
        <f ca="1" t="shared" si="978"/>
        <v>65733.9746382471</v>
      </c>
      <c r="BK148" s="25">
        <f ca="1" t="shared" si="979"/>
        <v>35816.2401577666</v>
      </c>
      <c r="BL148" s="25">
        <f ca="1" t="shared" si="980"/>
        <v>101550.214796014</v>
      </c>
      <c r="BM148" s="25">
        <f ca="1">BK148*'Ejercicio 3 - TIR'!$D$5</f>
        <v>17908.1200788833</v>
      </c>
      <c r="BN148" s="25">
        <f ca="1" t="shared" si="981"/>
        <v>83642.0947171304</v>
      </c>
      <c r="BO148" s="25">
        <f ca="1" t="shared" si="982"/>
        <v>36078.474851904</v>
      </c>
      <c r="BP148" s="25">
        <f ca="1" t="shared" si="983"/>
        <v>-105599.437458869</v>
      </c>
      <c r="BQ148" s="25">
        <f ca="1" t="shared" ref="BQ148:BT148" si="1112">BE148</f>
        <v>21871.8056959046</v>
      </c>
      <c r="BR148" s="25">
        <f ca="1" t="shared" si="1112"/>
        <v>18601.3295630505</v>
      </c>
      <c r="BS148" s="25">
        <f ca="1" t="shared" si="1112"/>
        <v>19533.8441029738</v>
      </c>
      <c r="BT148" s="25">
        <f ca="1" t="shared" si="1112"/>
        <v>18883.4931763215</v>
      </c>
      <c r="BU148" s="25">
        <f ca="1" t="shared" si="985"/>
        <v>53404.899982541</v>
      </c>
      <c r="BV148" s="27">
        <f ca="1" t="shared" si="986"/>
        <v>6.85238267433694</v>
      </c>
    </row>
    <row r="149" ht="15" customHeight="1" spans="1:74">
      <c r="A149" s="23">
        <v>148</v>
      </c>
      <c r="B149" s="24">
        <f ca="1" t="shared" ref="B149:F149" si="1113">RAND()</f>
        <v>0.648859651314938</v>
      </c>
      <c r="C149" s="25">
        <f ca="1">IF(B149&lt;=('Ejercicio 3 - TIR'!$D$13-'Ejercicio 3 - TIR'!$C$13)/('Ejercicio 3 - TIR'!$E$13-'Ejercicio 3 - TIR'!$C$13),'Ejercicio 3 - TIR'!$C$13+SQRT(('Ejercicio 3 - TIR'!$E$13-'Ejercicio 3 - TIR'!$C$13)*('Ejercicio 3 - TIR'!$D$13-'Ejercicio 3 - TIR'!$C$13)*B149),'Ejercicio 3 - TIR'!$E$13-SQRT(('Ejercicio 3 - TIR'!$E$13-'Ejercicio 3 - TIR'!$C$13)*('Ejercicio 3 - TIR'!$E$13-'Ejercicio 3 - TIR'!$D$13)*(1-B149)))</f>
        <v>79472.7396269723</v>
      </c>
      <c r="D149" s="24">
        <f ca="1" t="shared" si="1113"/>
        <v>0.232722898181965</v>
      </c>
      <c r="E149" s="25">
        <f ca="1">IF(D149&lt;=('Ejercicio 3 - TIR'!$D$14-'Ejercicio 3 - TIR'!$C$14)/('Ejercicio 3 - TIR'!$E$14-'Ejercicio 3 - TIR'!$C$14),'Ejercicio 3 - TIR'!$C$14+SQRT(('Ejercicio 3 - TIR'!$E$14-'Ejercicio 3 - TIR'!$C$14)*('Ejercicio 3 - TIR'!$D$14-'Ejercicio 3 - TIR'!$C$14)*D149),'Ejercicio 3 - TIR'!$E$14-SQRT(('Ejercicio 3 - TIR'!$E$14-'Ejercicio 3 - TIR'!$C$14)*('Ejercicio 3 - TIR'!$E$14-'Ejercicio 3 - TIR'!$D$14)*(1-D149)))</f>
        <v>29177.8244773623</v>
      </c>
      <c r="F149" s="24">
        <f ca="1" t="shared" si="1113"/>
        <v>0.0799715744130456</v>
      </c>
      <c r="G149" s="25">
        <f ca="1">IF(F149&lt;=('Ejercicio 3 - TIR'!$D$18-'Ejercicio 3 - TIR'!$C$18)/('Ejercicio 3 - TIR'!$E$18-'Ejercicio 3 - TIR'!$C$18),'Ejercicio 3 - TIR'!$C$18+SQRT(('Ejercicio 3 - TIR'!$E$18-'Ejercicio 3 - TIR'!$C$18)*('Ejercicio 3 - TIR'!$D$18-'Ejercicio 3 - TIR'!$C$18)*F149),'Ejercicio 3 - TIR'!$E$18-SQRT(('Ejercicio 3 - TIR'!$E$18-'Ejercicio 3 - TIR'!$C$18)*('Ejercicio 3 - TIR'!$E$18-'Ejercicio 3 - TIR'!$D$18)*(1-F149)))</f>
        <v>33463.4861284487</v>
      </c>
      <c r="H149" s="24">
        <f ca="1" t="shared" ref="H149:L149" si="1114">RAND()</f>
        <v>0.978124595112668</v>
      </c>
      <c r="I149" s="25">
        <f ca="1">IF(H149&lt;=('Ejercicio 3 - TIR'!$D$18-'Ejercicio 3 - TIR'!$C$18)/('Ejercicio 3 - TIR'!$E$18-'Ejercicio 3 - TIR'!$C$18),'Ejercicio 3 - TIR'!$C$18+SQRT(('Ejercicio 3 - TIR'!$E$18-'Ejercicio 3 - TIR'!$C$18)*('Ejercicio 3 - TIR'!$D$18-'Ejercicio 3 - TIR'!$C$18)*H149),'Ejercicio 3 - TIR'!$E$18-SQRT(('Ejercicio 3 - TIR'!$E$18-'Ejercicio 3 - TIR'!$C$18)*('Ejercicio 3 - TIR'!$E$18-'Ejercicio 3 - TIR'!$D$18)*(1-H149)))</f>
        <v>43719.1193004226</v>
      </c>
      <c r="J149" s="24">
        <f ca="1" t="shared" si="1114"/>
        <v>0.775012437548902</v>
      </c>
      <c r="K149" s="25">
        <f ca="1">IF(J149&lt;=('Ejercicio 3 - TIR'!$D$18-'Ejercicio 3 - TIR'!$C$18)/('Ejercicio 3 - TIR'!$E$18-'Ejercicio 3 - TIR'!$C$18),'Ejercicio 3 - TIR'!$C$18+SQRT(('Ejercicio 3 - TIR'!$E$18-'Ejercicio 3 - TIR'!$C$18)*('Ejercicio 3 - TIR'!$D$18-'Ejercicio 3 - TIR'!$C$18)*J149),'Ejercicio 3 - TIR'!$E$18-SQRT(('Ejercicio 3 - TIR'!$E$18-'Ejercicio 3 - TIR'!$C$18)*('Ejercicio 3 - TIR'!$E$18-'Ejercicio 3 - TIR'!$D$18)*(1-J149)))</f>
        <v>40892.1943590486</v>
      </c>
      <c r="L149" s="24">
        <f ca="1" t="shared" si="1114"/>
        <v>0.466238640176868</v>
      </c>
      <c r="M149" s="25">
        <f ca="1">IF(L149&lt;=('Ejercicio 3 - TIR'!$D$18-'Ejercicio 3 - TIR'!$C$18)/('Ejercicio 3 - TIR'!$E$18-'Ejercicio 3 - TIR'!$C$18),'Ejercicio 3 - TIR'!$C$18+SQRT(('Ejercicio 3 - TIR'!$E$18-'Ejercicio 3 - TIR'!$C$18)*('Ejercicio 3 - TIR'!$D$18-'Ejercicio 3 - TIR'!$C$18)*L149),'Ejercicio 3 - TIR'!$E$18-SQRT(('Ejercicio 3 - TIR'!$E$18-'Ejercicio 3 - TIR'!$C$18)*('Ejercicio 3 - TIR'!$E$18-'Ejercicio 3 - TIR'!$D$18)*(1-L149)))</f>
        <v>38362.7624638352</v>
      </c>
      <c r="N149" s="24">
        <f ca="1" t="shared" ref="N149:R149" si="1115">RAND()</f>
        <v>0.602770691787819</v>
      </c>
      <c r="O149" s="25">
        <f ca="1">IF(N149&lt;=('Ejercicio 3 - TIR'!$D$18-'Ejercicio 3 - TIR'!$C$18)/('Ejercicio 3 - TIR'!$E$18-'Ejercicio 3 - TIR'!$C$18),'Ejercicio 3 - TIR'!$C$18+SQRT(('Ejercicio 3 - TIR'!$E$18-'Ejercicio 3 - TIR'!$C$18)*('Ejercicio 3 - TIR'!$D$18-'Ejercicio 3 - TIR'!$C$18)*N149),'Ejercicio 3 - TIR'!$E$18-SQRT(('Ejercicio 3 - TIR'!$E$18-'Ejercicio 3 - TIR'!$C$18)*('Ejercicio 3 - TIR'!$E$18-'Ejercicio 3 - TIR'!$D$18)*(1-N149)))</f>
        <v>39508.7119931236</v>
      </c>
      <c r="P149" s="24">
        <f ca="1" t="shared" si="1115"/>
        <v>0.0900051766544623</v>
      </c>
      <c r="Q149" s="26">
        <f ca="1">IF(P149&lt;=('Ejercicio 3 - TIR'!$D$22-'Ejercicio 3 - TIR'!$C$22)/('Ejercicio 3 - TIR'!$E$22-'Ejercicio 3 - TIR'!$C$22),'Ejercicio 3 - TIR'!$C$22+SQRT(('Ejercicio 3 - TIR'!$E$22-'Ejercicio 3 - TIR'!$C$22)*('Ejercicio 3 - TIR'!$D$22-'Ejercicio 3 - TIR'!$C$22)*P149),'Ejercicio 3 - TIR'!$E$22-SQRT(('Ejercicio 3 - TIR'!$E$22-'Ejercicio 3 - TIR'!$C$22)*('Ejercicio 3 - TIR'!$E$22-'Ejercicio 3 - TIR'!$D$22)*(1-P149)))</f>
        <v>0.132728288100842</v>
      </c>
      <c r="R149" s="24">
        <f ca="1" t="shared" si="1115"/>
        <v>0.457001009214147</v>
      </c>
      <c r="S149" s="26">
        <f ca="1">IF(R149&lt;=('Ejercicio 3 - TIR'!$D$23-'Ejercicio 3 - TIR'!$C$23)/('Ejercicio 3 - TIR'!$E$23-'Ejercicio 3 - TIR'!$C$23),'Ejercicio 3 - TIR'!$C$23+SQRT(('Ejercicio 3 - TIR'!$E$23-'Ejercicio 3 - TIR'!$C$23)*('Ejercicio 3 - TIR'!$D$23-'Ejercicio 3 - TIR'!$C$23)*R149),'Ejercicio 3 - TIR'!$E$23-SQRT(('Ejercicio 3 - TIR'!$E$23-'Ejercicio 3 - TIR'!$C$23)*('Ejercicio 3 - TIR'!$E$23-'Ejercicio 3 - TIR'!$D$23)*(1-R149)))</f>
        <v>0.148681035835295</v>
      </c>
      <c r="T149" s="24">
        <f ca="1" t="shared" ref="T149:X149" si="1116">RAND()</f>
        <v>0.459736255457013</v>
      </c>
      <c r="U149" s="26">
        <f ca="1">IF(T149&lt;=('Ejercicio 3 - TIR'!$D$24-'Ejercicio 3 - TIR'!$C$24)/('Ejercicio 3 - TIR'!$E$24-'Ejercicio 3 - TIR'!$C$24),'Ejercicio 3 - TIR'!$C$24+SQRT(('Ejercicio 3 - TIR'!$E$24-'Ejercicio 3 - TIR'!$C$24)*('Ejercicio 3 - TIR'!$D$24-'Ejercicio 3 - TIR'!$C$24)*T149),'Ejercicio 3 - TIR'!$E$24-SQRT(('Ejercicio 3 - TIR'!$E$24-'Ejercicio 3 - TIR'!$C$24)*('Ejercicio 3 - TIR'!$E$24-'Ejercicio 3 - TIR'!$D$24)*(1-T149)))</f>
        <v>0.181106061079901</v>
      </c>
      <c r="V149" s="24">
        <f ca="1" t="shared" si="1116"/>
        <v>0.180049260976561</v>
      </c>
      <c r="W149" s="26">
        <f ca="1">IF(V149&lt;=('Ejercicio 3 - TIR'!$D$25-'Ejercicio 3 - TIR'!$C$25)/('Ejercicio 3 - TIR'!$E$25-'Ejercicio 3 - TIR'!$C$25),'Ejercicio 3 - TIR'!$C$25+SQRT(('Ejercicio 3 - TIR'!$E$25-'Ejercicio 3 - TIR'!$C$25)*('Ejercicio 3 - TIR'!$D$25-'Ejercicio 3 - TIR'!$C$25)*V149),'Ejercicio 3 - TIR'!$E$25-SQRT(('Ejercicio 3 - TIR'!$E$25-'Ejercicio 3 - TIR'!$C$25)*('Ejercicio 3 - TIR'!$E$25-'Ejercicio 3 - TIR'!$D$25)*(1-V149)))</f>
        <v>0.195876679922679</v>
      </c>
      <c r="X149" s="24">
        <f ca="1" t="shared" si="1116"/>
        <v>0.0167267696518751</v>
      </c>
      <c r="Y149" s="26">
        <f ca="1">IF(X149&lt;=('Ejercicio 3 - TIR'!$D$26-'Ejercicio 3 - TIR'!$C$26)/('Ejercicio 3 - TIR'!$E$26-'Ejercicio 3 - TIR'!$C$26),'Ejercicio 3 - TIR'!$C$26+SQRT(('Ejercicio 3 - TIR'!$E$26-'Ejercicio 3 - TIR'!$C$26)*('Ejercicio 3 - TIR'!$D$26-'Ejercicio 3 - TIR'!$C$26)*X149),'Ejercicio 3 - TIR'!$E$26-SQRT(('Ejercicio 3 - TIR'!$E$26-'Ejercicio 3 - TIR'!$C$26)*('Ejercicio 3 - TIR'!$E$26-'Ejercicio 3 - TIR'!$D$26)*(1-X149)))</f>
        <v>0.196720288539941</v>
      </c>
      <c r="Z149" s="24">
        <f ca="1" t="shared" si="956"/>
        <v>1.13272828810084</v>
      </c>
      <c r="AA149" s="24">
        <f ca="1" t="shared" si="957"/>
        <v>1.30114350329562</v>
      </c>
      <c r="AB149" s="24">
        <f ca="1" t="shared" si="958"/>
        <v>1.53678847807719</v>
      </c>
      <c r="AC149" s="24">
        <f ca="1" t="shared" si="959"/>
        <v>1.83780950290637</v>
      </c>
      <c r="AD149" s="24">
        <f ca="1" t="shared" si="960"/>
        <v>2.19934391859956</v>
      </c>
      <c r="AE149" s="23">
        <f ca="1" t="shared" si="961"/>
        <v>3872.72269338714</v>
      </c>
      <c r="AF149" s="23">
        <f ca="1" t="shared" si="962"/>
        <v>4448.52311494279</v>
      </c>
      <c r="AG149" s="23">
        <f ca="1" t="shared" si="963"/>
        <v>5254.17761391297</v>
      </c>
      <c r="AH149" s="23">
        <f ca="1" t="shared" si="964"/>
        <v>6283.3484806503</v>
      </c>
      <c r="AI149" s="23">
        <f ca="1" t="shared" si="965"/>
        <v>7519.41060676083</v>
      </c>
      <c r="AJ149" s="25">
        <f ca="1" t="shared" si="966"/>
        <v>37905.037356164</v>
      </c>
      <c r="AK149" s="25">
        <f ca="1" t="shared" si="967"/>
        <v>56884.8480475508</v>
      </c>
      <c r="AL149" s="25">
        <f ca="1" t="shared" si="968"/>
        <v>62842.6531342788</v>
      </c>
      <c r="AM149" s="25">
        <f ca="1" t="shared" si="969"/>
        <v>70503.4494137762</v>
      </c>
      <c r="AN149" s="25">
        <f ca="1" t="shared" si="970"/>
        <v>86893.245453778</v>
      </c>
      <c r="AO149" s="25">
        <f ca="1">C149/'Ejercicio 3 - TIR'!$D$7</f>
        <v>15894.5479253945</v>
      </c>
      <c r="AP149" s="25">
        <f ca="1" t="shared" si="971"/>
        <v>22010.4894307696</v>
      </c>
      <c r="AQ149" s="25">
        <f ca="1" t="shared" si="972"/>
        <v>40990.3001221563</v>
      </c>
      <c r="AR149" s="25">
        <f ca="1" t="shared" si="973"/>
        <v>46948.1052088844</v>
      </c>
      <c r="AS149" s="25">
        <f ca="1" t="shared" si="974"/>
        <v>54608.9014883817</v>
      </c>
      <c r="AT149" s="25">
        <f ca="1" t="shared" si="975"/>
        <v>70998.6975283835</v>
      </c>
      <c r="AU149" s="25">
        <f ca="1">AP149*'Ejercicio 3 - TIR'!$D$5</f>
        <v>11005.2447153848</v>
      </c>
      <c r="AV149" s="25">
        <f ca="1">AQ149*'Ejercicio 3 - TIR'!$D$5</f>
        <v>20495.1500610782</v>
      </c>
      <c r="AW149" s="25">
        <f ca="1">AR149*'Ejercicio 3 - TIR'!$D$5</f>
        <v>23474.0526044422</v>
      </c>
      <c r="AX149" s="25">
        <f ca="1">AS149*'Ejercicio 3 - TIR'!$D$5</f>
        <v>27304.4507441909</v>
      </c>
      <c r="AY149" s="25">
        <f ca="1">AT149*'Ejercicio 3 - TIR'!$D$5</f>
        <v>35499.3487641918</v>
      </c>
      <c r="AZ149" s="25">
        <f ca="1" t="shared" ref="AZ149:BD149" si="1117">AJ149-AU149-AE149</f>
        <v>23027.0699473921</v>
      </c>
      <c r="BA149" s="25">
        <f ca="1" t="shared" si="1117"/>
        <v>31941.1748715298</v>
      </c>
      <c r="BB149" s="25">
        <f ca="1" t="shared" si="1117"/>
        <v>34114.4229159237</v>
      </c>
      <c r="BC149" s="25">
        <f ca="1" t="shared" si="1117"/>
        <v>36915.650188935</v>
      </c>
      <c r="BD149" s="25">
        <f ca="1" t="shared" si="1117"/>
        <v>43874.4860828254</v>
      </c>
      <c r="BE149" s="25">
        <f ca="1" t="shared" ref="BE149:BI149" si="1118">AZ149/Z149</f>
        <v>20328.8557276166</v>
      </c>
      <c r="BF149" s="25">
        <f ca="1" t="shared" si="1118"/>
        <v>24548.541179837</v>
      </c>
      <c r="BG149" s="25">
        <f ca="1" t="shared" si="1118"/>
        <v>22198.5155423648</v>
      </c>
      <c r="BH149" s="25">
        <f ca="1" t="shared" si="1118"/>
        <v>20086.7664088989</v>
      </c>
      <c r="BI149" s="25">
        <f ca="1" t="shared" si="1118"/>
        <v>19948.8973560636</v>
      </c>
      <c r="BJ149" s="25">
        <f ca="1" t="shared" si="978"/>
        <v>64172.0708222521</v>
      </c>
      <c r="BK149" s="25">
        <f ca="1" t="shared" si="979"/>
        <v>34957.5773186056</v>
      </c>
      <c r="BL149" s="25">
        <f ca="1" t="shared" si="980"/>
        <v>99129.6481408577</v>
      </c>
      <c r="BM149" s="25">
        <f ca="1">BK149*'Ejercicio 3 - TIR'!$D$5</f>
        <v>17478.7886593028</v>
      </c>
      <c r="BN149" s="25">
        <f ca="1" t="shared" si="981"/>
        <v>81650.8594815549</v>
      </c>
      <c r="BO149" s="25">
        <f ca="1" t="shared" si="982"/>
        <v>37125.0984400595</v>
      </c>
      <c r="BP149" s="25">
        <f ca="1" t="shared" si="983"/>
        <v>-108650.564104335</v>
      </c>
      <c r="BQ149" s="25">
        <f ca="1" t="shared" ref="BQ149:BT149" si="1119">BE149</f>
        <v>20328.8557276166</v>
      </c>
      <c r="BR149" s="25">
        <f ca="1" t="shared" si="1119"/>
        <v>24548.541179837</v>
      </c>
      <c r="BS149" s="25">
        <f ca="1" t="shared" si="1119"/>
        <v>22198.5155423648</v>
      </c>
      <c r="BT149" s="25">
        <f ca="1" t="shared" si="1119"/>
        <v>20086.7664088989</v>
      </c>
      <c r="BU149" s="25">
        <f ca="1" t="shared" si="985"/>
        <v>57073.9957961231</v>
      </c>
      <c r="BV149" s="27">
        <f ca="1" t="shared" si="986"/>
        <v>8.7327565365088</v>
      </c>
    </row>
    <row r="150" ht="15" customHeight="1" spans="1:74">
      <c r="A150" s="23">
        <v>149</v>
      </c>
      <c r="B150" s="24">
        <f ca="1" t="shared" ref="B150:F150" si="1120">RAND()</f>
        <v>0.411165451214728</v>
      </c>
      <c r="C150" s="25">
        <f ca="1">IF(B150&lt;=('Ejercicio 3 - TIR'!$D$13-'Ejercicio 3 - TIR'!$C$13)/('Ejercicio 3 - TIR'!$E$13-'Ejercicio 3 - TIR'!$C$13),'Ejercicio 3 - TIR'!$C$13+SQRT(('Ejercicio 3 - TIR'!$E$13-'Ejercicio 3 - TIR'!$C$13)*('Ejercicio 3 - TIR'!$D$13-'Ejercicio 3 - TIR'!$C$13)*B150),'Ejercicio 3 - TIR'!$E$13-SQRT(('Ejercicio 3 - TIR'!$E$13-'Ejercicio 3 - TIR'!$C$13)*('Ejercicio 3 - TIR'!$E$13-'Ejercicio 3 - TIR'!$D$13)*(1-B150)))</f>
        <v>73418.0238029163</v>
      </c>
      <c r="D150" s="24">
        <f ca="1" t="shared" si="1120"/>
        <v>0.273334589121656</v>
      </c>
      <c r="E150" s="25">
        <f ca="1">IF(D150&lt;=('Ejercicio 3 - TIR'!$D$14-'Ejercicio 3 - TIR'!$C$14)/('Ejercicio 3 - TIR'!$E$14-'Ejercicio 3 - TIR'!$C$14),'Ejercicio 3 - TIR'!$C$14+SQRT(('Ejercicio 3 - TIR'!$E$14-'Ejercicio 3 - TIR'!$C$14)*('Ejercicio 3 - TIR'!$D$14-'Ejercicio 3 - TIR'!$C$14)*D150),'Ejercicio 3 - TIR'!$E$14-SQRT(('Ejercicio 3 - TIR'!$E$14-'Ejercicio 3 - TIR'!$C$14)*('Ejercicio 3 - TIR'!$E$14-'Ejercicio 3 - TIR'!$D$14)*(1-D150)))</f>
        <v>29527.7029699533</v>
      </c>
      <c r="F150" s="24">
        <f ca="1" t="shared" si="1120"/>
        <v>0.922665670777713</v>
      </c>
      <c r="G150" s="25">
        <f ca="1">IF(F150&lt;=('Ejercicio 3 - TIR'!$D$18-'Ejercicio 3 - TIR'!$C$18)/('Ejercicio 3 - TIR'!$E$18-'Ejercicio 3 - TIR'!$C$18),'Ejercicio 3 - TIR'!$C$18+SQRT(('Ejercicio 3 - TIR'!$E$18-'Ejercicio 3 - TIR'!$C$18)*('Ejercicio 3 - TIR'!$D$18-'Ejercicio 3 - TIR'!$C$18)*F150),'Ejercicio 3 - TIR'!$E$18-SQRT(('Ejercicio 3 - TIR'!$E$18-'Ejercicio 3 - TIR'!$C$18)*('Ejercicio 3 - TIR'!$E$18-'Ejercicio 3 - TIR'!$D$18)*(1-F150)))</f>
        <v>42591.6655772772</v>
      </c>
      <c r="H150" s="24">
        <f ca="1" t="shared" ref="H150:L150" si="1121">RAND()</f>
        <v>0.841059929515537</v>
      </c>
      <c r="I150" s="25">
        <f ca="1">IF(H150&lt;=('Ejercicio 3 - TIR'!$D$18-'Ejercicio 3 - TIR'!$C$18)/('Ejercicio 3 - TIR'!$E$18-'Ejercicio 3 - TIR'!$C$18),'Ejercicio 3 - TIR'!$C$18+SQRT(('Ejercicio 3 - TIR'!$E$18-'Ejercicio 3 - TIR'!$C$18)*('Ejercicio 3 - TIR'!$D$18-'Ejercicio 3 - TIR'!$C$18)*H150),'Ejercicio 3 - TIR'!$E$18-SQRT(('Ejercicio 3 - TIR'!$E$18-'Ejercicio 3 - TIR'!$C$18)*('Ejercicio 3 - TIR'!$E$18-'Ejercicio 3 - TIR'!$D$18)*(1-H150)))</f>
        <v>41547.3915243204</v>
      </c>
      <c r="J150" s="24">
        <f ca="1" t="shared" si="1121"/>
        <v>0.916366825409695</v>
      </c>
      <c r="K150" s="25">
        <f ca="1">IF(J150&lt;=('Ejercicio 3 - TIR'!$D$18-'Ejercicio 3 - TIR'!$C$18)/('Ejercicio 3 - TIR'!$E$18-'Ejercicio 3 - TIR'!$C$18),'Ejercicio 3 - TIR'!$C$18+SQRT(('Ejercicio 3 - TIR'!$E$18-'Ejercicio 3 - TIR'!$C$18)*('Ejercicio 3 - TIR'!$D$18-'Ejercicio 3 - TIR'!$C$18)*J150),'Ejercicio 3 - TIR'!$E$18-SQRT(('Ejercicio 3 - TIR'!$E$18-'Ejercicio 3 - TIR'!$C$18)*('Ejercicio 3 - TIR'!$E$18-'Ejercicio 3 - TIR'!$D$18)*(1-J150)))</f>
        <v>42495.5064195984</v>
      </c>
      <c r="L150" s="24">
        <f ca="1" t="shared" si="1121"/>
        <v>0.537237613363568</v>
      </c>
      <c r="M150" s="25">
        <f ca="1">IF(L150&lt;=('Ejercicio 3 - TIR'!$D$18-'Ejercicio 3 - TIR'!$C$18)/('Ejercicio 3 - TIR'!$E$18-'Ejercicio 3 - TIR'!$C$18),'Ejercicio 3 - TIR'!$C$18+SQRT(('Ejercicio 3 - TIR'!$E$18-'Ejercicio 3 - TIR'!$C$18)*('Ejercicio 3 - TIR'!$D$18-'Ejercicio 3 - TIR'!$C$18)*L150),'Ejercicio 3 - TIR'!$E$18-SQRT(('Ejercicio 3 - TIR'!$E$18-'Ejercicio 3 - TIR'!$C$18)*('Ejercicio 3 - TIR'!$E$18-'Ejercicio 3 - TIR'!$D$18)*(1-L150)))</f>
        <v>38976.9505960841</v>
      </c>
      <c r="N150" s="24">
        <f ca="1" t="shared" ref="N150:R150" si="1122">RAND()</f>
        <v>0.0252418243963377</v>
      </c>
      <c r="O150" s="25">
        <f ca="1">IF(N150&lt;=('Ejercicio 3 - TIR'!$D$18-'Ejercicio 3 - TIR'!$C$18)/('Ejercicio 3 - TIR'!$E$18-'Ejercicio 3 - TIR'!$C$18),'Ejercicio 3 - TIR'!$C$18+SQRT(('Ejercicio 3 - TIR'!$E$18-'Ejercicio 3 - TIR'!$C$18)*('Ejercicio 3 - TIR'!$D$18-'Ejercicio 3 - TIR'!$C$18)*N150),'Ejercicio 3 - TIR'!$E$18-SQRT(('Ejercicio 3 - TIR'!$E$18-'Ejercicio 3 - TIR'!$C$18)*('Ejercicio 3 - TIR'!$E$18-'Ejercicio 3 - TIR'!$D$18)*(1-N150)))</f>
        <v>31945.8349517497</v>
      </c>
      <c r="P150" s="24">
        <f ca="1" t="shared" si="1122"/>
        <v>0.00325853217488903</v>
      </c>
      <c r="Q150" s="26">
        <f ca="1">IF(P150&lt;=('Ejercicio 3 - TIR'!$D$22-'Ejercicio 3 - TIR'!$C$22)/('Ejercicio 3 - TIR'!$E$22-'Ejercicio 3 - TIR'!$C$22),'Ejercicio 3 - TIR'!$C$22+SQRT(('Ejercicio 3 - TIR'!$E$22-'Ejercicio 3 - TIR'!$C$22)*('Ejercicio 3 - TIR'!$D$22-'Ejercicio 3 - TIR'!$C$22)*P150),'Ejercicio 3 - TIR'!$E$22-SQRT(('Ejercicio 3 - TIR'!$E$22-'Ejercicio 3 - TIR'!$C$22)*('Ejercicio 3 - TIR'!$E$22-'Ejercicio 3 - TIR'!$D$22)*(1-P150)))</f>
        <v>0.122421850101637</v>
      </c>
      <c r="R150" s="24">
        <f ca="1" t="shared" si="1122"/>
        <v>0.0740397534163848</v>
      </c>
      <c r="S150" s="26">
        <f ca="1">IF(R150&lt;=('Ejercicio 3 - TIR'!$D$23-'Ejercicio 3 - TIR'!$C$23)/('Ejercicio 3 - TIR'!$E$23-'Ejercicio 3 - TIR'!$C$23),'Ejercicio 3 - TIR'!$C$23+SQRT(('Ejercicio 3 - TIR'!$E$23-'Ejercicio 3 - TIR'!$C$23)*('Ejercicio 3 - TIR'!$D$23-'Ejercicio 3 - TIR'!$C$23)*R150),'Ejercicio 3 - TIR'!$E$23-SQRT(('Ejercicio 3 - TIR'!$E$23-'Ejercicio 3 - TIR'!$C$23)*('Ejercicio 3 - TIR'!$E$23-'Ejercicio 3 - TIR'!$D$23)*(1-R150)))</f>
        <v>0.131544330043337</v>
      </c>
      <c r="T150" s="24">
        <f ca="1" t="shared" ref="T150:X150" si="1123">RAND()</f>
        <v>0.551294707608654</v>
      </c>
      <c r="U150" s="26">
        <f ca="1">IF(T150&lt;=('Ejercicio 3 - TIR'!$D$24-'Ejercicio 3 - TIR'!$C$24)/('Ejercicio 3 - TIR'!$E$24-'Ejercicio 3 - TIR'!$C$24),'Ejercicio 3 - TIR'!$C$24+SQRT(('Ejercicio 3 - TIR'!$E$24-'Ejercicio 3 - TIR'!$C$24)*('Ejercicio 3 - TIR'!$D$24-'Ejercicio 3 - TIR'!$C$24)*T150),'Ejercicio 3 - TIR'!$E$24-SQRT(('Ejercicio 3 - TIR'!$E$24-'Ejercicio 3 - TIR'!$C$24)*('Ejercicio 3 - TIR'!$E$24-'Ejercicio 3 - TIR'!$D$24)*(1-T150)))</f>
        <v>0.184554622040444</v>
      </c>
      <c r="V150" s="24">
        <f ca="1" t="shared" si="1123"/>
        <v>0.817709185286063</v>
      </c>
      <c r="W150" s="26">
        <f ca="1">IF(V150&lt;=('Ejercicio 3 - TIR'!$D$25-'Ejercicio 3 - TIR'!$C$25)/('Ejercicio 3 - TIR'!$E$25-'Ejercicio 3 - TIR'!$C$25),'Ejercicio 3 - TIR'!$C$25+SQRT(('Ejercicio 3 - TIR'!$E$25-'Ejercicio 3 - TIR'!$C$25)*('Ejercicio 3 - TIR'!$D$25-'Ejercicio 3 - TIR'!$C$25)*V150),'Ejercicio 3 - TIR'!$E$25-SQRT(('Ejercicio 3 - TIR'!$E$25-'Ejercicio 3 - TIR'!$C$25)*('Ejercicio 3 - TIR'!$E$25-'Ejercicio 3 - TIR'!$D$25)*(1-V150)))</f>
        <v>0.224740984748039</v>
      </c>
      <c r="X150" s="24">
        <f ca="1" t="shared" si="1123"/>
        <v>0.731804334565857</v>
      </c>
      <c r="Y150" s="26">
        <f ca="1">IF(X150&lt;=('Ejercicio 3 - TIR'!$D$26-'Ejercicio 3 - TIR'!$C$26)/('Ejercicio 3 - TIR'!$E$26-'Ejercicio 3 - TIR'!$C$26),'Ejercicio 3 - TIR'!$C$26+SQRT(('Ejercicio 3 - TIR'!$E$26-'Ejercicio 3 - TIR'!$C$26)*('Ejercicio 3 - TIR'!$D$26-'Ejercicio 3 - TIR'!$C$26)*X150),'Ejercicio 3 - TIR'!$E$26-SQRT(('Ejercicio 3 - TIR'!$E$26-'Ejercicio 3 - TIR'!$C$26)*('Ejercicio 3 - TIR'!$E$26-'Ejercicio 3 - TIR'!$D$26)*(1-X150)))</f>
        <v>0.241944033406779</v>
      </c>
      <c r="Z150" s="24">
        <f ca="1" t="shared" si="956"/>
        <v>1.12242185010164</v>
      </c>
      <c r="AA150" s="24">
        <f ca="1" t="shared" si="957"/>
        <v>1.27007008039926</v>
      </c>
      <c r="AB150" s="24">
        <f ca="1" t="shared" si="958"/>
        <v>1.50446738405222</v>
      </c>
      <c r="AC150" s="24">
        <f ca="1" t="shared" si="959"/>
        <v>1.84258286546542</v>
      </c>
      <c r="AD150" s="24">
        <f ca="1" t="shared" si="960"/>
        <v>2.28838479582235</v>
      </c>
      <c r="AE150" s="23">
        <f ca="1" t="shared" si="961"/>
        <v>3614.83602683329</v>
      </c>
      <c r="AF150" s="23">
        <f ca="1" t="shared" si="962"/>
        <v>4090.3472101996</v>
      </c>
      <c r="AG150" s="23">
        <f ca="1" t="shared" si="963"/>
        <v>4845.23969359217</v>
      </c>
      <c r="AH150" s="23">
        <f ca="1" t="shared" si="964"/>
        <v>5934.16363367036</v>
      </c>
      <c r="AI150" s="23">
        <f ca="1" t="shared" si="965"/>
        <v>7369.8991180964</v>
      </c>
      <c r="AJ150" s="25">
        <f ca="1" t="shared" si="966"/>
        <v>47805.8160761577</v>
      </c>
      <c r="AK150" s="25">
        <f ca="1" t="shared" si="967"/>
        <v>52768.0988936731</v>
      </c>
      <c r="AL150" s="25">
        <f ca="1" t="shared" si="968"/>
        <v>63933.1033770676</v>
      </c>
      <c r="AM150" s="25">
        <f ca="1" t="shared" si="969"/>
        <v>71818.261316437</v>
      </c>
      <c r="AN150" s="25">
        <f ca="1" t="shared" si="970"/>
        <v>73104.3629934342</v>
      </c>
      <c r="AO150" s="25">
        <f ca="1">C150/'Ejercicio 3 - TIR'!$D$7</f>
        <v>14683.6047605833</v>
      </c>
      <c r="AP150" s="25">
        <f ca="1" t="shared" si="971"/>
        <v>33122.2113155745</v>
      </c>
      <c r="AQ150" s="25">
        <f ca="1" t="shared" si="972"/>
        <v>38084.4941330899</v>
      </c>
      <c r="AR150" s="25">
        <f ca="1" t="shared" si="973"/>
        <v>49249.4986164843</v>
      </c>
      <c r="AS150" s="25">
        <f ca="1" t="shared" si="974"/>
        <v>57134.6565558537</v>
      </c>
      <c r="AT150" s="25">
        <f ca="1" t="shared" si="975"/>
        <v>58420.7582328509</v>
      </c>
      <c r="AU150" s="25">
        <f ca="1">AP150*'Ejercicio 3 - TIR'!$D$5</f>
        <v>16561.1056577872</v>
      </c>
      <c r="AV150" s="25">
        <f ca="1">AQ150*'Ejercicio 3 - TIR'!$D$5</f>
        <v>19042.2470665449</v>
      </c>
      <c r="AW150" s="25">
        <f ca="1">AR150*'Ejercicio 3 - TIR'!$D$5</f>
        <v>24624.7493082422</v>
      </c>
      <c r="AX150" s="25">
        <f ca="1">AS150*'Ejercicio 3 - TIR'!$D$5</f>
        <v>28567.3282779269</v>
      </c>
      <c r="AY150" s="25">
        <f ca="1">AT150*'Ejercicio 3 - TIR'!$D$5</f>
        <v>29210.3791164255</v>
      </c>
      <c r="AZ150" s="25">
        <f ca="1" t="shared" ref="AZ150:BD150" si="1124">AJ150-AU150-AE150</f>
        <v>27629.8743915372</v>
      </c>
      <c r="BA150" s="25">
        <f ca="1" t="shared" si="1124"/>
        <v>29635.5046169286</v>
      </c>
      <c r="BB150" s="25">
        <f ca="1" t="shared" si="1124"/>
        <v>34463.1143752332</v>
      </c>
      <c r="BC150" s="25">
        <f ca="1" t="shared" si="1124"/>
        <v>37316.7694048398</v>
      </c>
      <c r="BD150" s="25">
        <f ca="1" t="shared" si="1124"/>
        <v>36524.0847589123</v>
      </c>
      <c r="BE150" s="25">
        <f ca="1" t="shared" ref="BE150:BI150" si="1125">AZ150/Z150</f>
        <v>24616.301249869</v>
      </c>
      <c r="BF150" s="25">
        <f ca="1" t="shared" si="1125"/>
        <v>23333.7554157739</v>
      </c>
      <c r="BG150" s="25">
        <f ca="1" t="shared" si="1125"/>
        <v>22907.1861181917</v>
      </c>
      <c r="BH150" s="25">
        <f ca="1" t="shared" si="1125"/>
        <v>20252.4239773682</v>
      </c>
      <c r="BI150" s="25">
        <f ca="1" t="shared" si="1125"/>
        <v>15960.6394980382</v>
      </c>
      <c r="BJ150" s="25">
        <f ca="1" t="shared" si="978"/>
        <v>67570.7465319997</v>
      </c>
      <c r="BK150" s="25">
        <f ca="1" t="shared" si="979"/>
        <v>33601.7378819834</v>
      </c>
      <c r="BL150" s="25">
        <f ca="1" t="shared" si="980"/>
        <v>101172.484413983</v>
      </c>
      <c r="BM150" s="25">
        <f ca="1">BK150*'Ejercicio 3 - TIR'!$D$5</f>
        <v>16800.8689409917</v>
      </c>
      <c r="BN150" s="25">
        <f ca="1" t="shared" si="981"/>
        <v>84371.6154729913</v>
      </c>
      <c r="BO150" s="25">
        <f ca="1" t="shared" si="982"/>
        <v>36869.505350245</v>
      </c>
      <c r="BP150" s="25">
        <f ca="1" t="shared" si="983"/>
        <v>-102945.72677287</v>
      </c>
      <c r="BQ150" s="25">
        <f ca="1" t="shared" ref="BQ150:BT150" si="1126">BE150</f>
        <v>24616.301249869</v>
      </c>
      <c r="BR150" s="25">
        <f ca="1" t="shared" si="1126"/>
        <v>23333.7554157739</v>
      </c>
      <c r="BS150" s="25">
        <f ca="1" t="shared" si="1126"/>
        <v>22907.1861181917</v>
      </c>
      <c r="BT150" s="25">
        <f ca="1" t="shared" si="1126"/>
        <v>20252.4239773682</v>
      </c>
      <c r="BU150" s="25">
        <f ca="1" t="shared" si="985"/>
        <v>52830.1448482832</v>
      </c>
      <c r="BV150" s="27">
        <f ca="1" t="shared" si="986"/>
        <v>10.8659452730078</v>
      </c>
    </row>
    <row r="151" ht="15" customHeight="1" spans="1:74">
      <c r="A151" s="23">
        <v>150</v>
      </c>
      <c r="B151" s="24">
        <f ca="1" t="shared" ref="B151:F151" si="1127">RAND()</f>
        <v>0.150423874162624</v>
      </c>
      <c r="C151" s="25">
        <f ca="1">IF(B151&lt;=('Ejercicio 3 - TIR'!$D$13-'Ejercicio 3 - TIR'!$C$13)/('Ejercicio 3 - TIR'!$E$13-'Ejercicio 3 - TIR'!$C$13),'Ejercicio 3 - TIR'!$C$13+SQRT(('Ejercicio 3 - TIR'!$E$13-'Ejercicio 3 - TIR'!$C$13)*('Ejercicio 3 - TIR'!$D$13-'Ejercicio 3 - TIR'!$C$13)*B151),'Ejercicio 3 - TIR'!$E$13-SQRT(('Ejercicio 3 - TIR'!$E$13-'Ejercicio 3 - TIR'!$C$13)*('Ejercicio 3 - TIR'!$E$13-'Ejercicio 3 - TIR'!$D$13)*(1-B151)))</f>
        <v>67756.9033554022</v>
      </c>
      <c r="D151" s="24">
        <f ca="1" t="shared" si="1127"/>
        <v>0.796607505020334</v>
      </c>
      <c r="E151" s="25">
        <f ca="1">IF(D151&lt;=('Ejercicio 3 - TIR'!$D$14-'Ejercicio 3 - TIR'!$C$14)/('Ejercicio 3 - TIR'!$E$14-'Ejercicio 3 - TIR'!$C$14),'Ejercicio 3 - TIR'!$C$14+SQRT(('Ejercicio 3 - TIR'!$E$14-'Ejercicio 3 - TIR'!$C$14)*('Ejercicio 3 - TIR'!$D$14-'Ejercicio 3 - TIR'!$C$14)*D151),'Ejercicio 3 - TIR'!$E$14-SQRT(('Ejercicio 3 - TIR'!$E$14-'Ejercicio 3 - TIR'!$C$14)*('Ejercicio 3 - TIR'!$E$14-'Ejercicio 3 - TIR'!$D$14)*(1-D151)))</f>
        <v>34476.5161132715</v>
      </c>
      <c r="F151" s="24">
        <f ca="1" t="shared" si="1127"/>
        <v>0.327717598240073</v>
      </c>
      <c r="G151" s="25">
        <f ca="1">IF(F151&lt;=('Ejercicio 3 - TIR'!$D$18-'Ejercicio 3 - TIR'!$C$18)/('Ejercicio 3 - TIR'!$E$18-'Ejercicio 3 - TIR'!$C$18),'Ejercicio 3 - TIR'!$C$18+SQRT(('Ejercicio 3 - TIR'!$E$18-'Ejercicio 3 - TIR'!$C$18)*('Ejercicio 3 - TIR'!$D$18-'Ejercicio 3 - TIR'!$C$18)*F151),'Ejercicio 3 - TIR'!$E$18-SQRT(('Ejercicio 3 - TIR'!$E$18-'Ejercicio 3 - TIR'!$C$18)*('Ejercicio 3 - TIR'!$E$18-'Ejercicio 3 - TIR'!$D$18)*(1-F151)))</f>
        <v>37011.2509394552</v>
      </c>
      <c r="H151" s="24">
        <f ca="1" t="shared" ref="H151:L151" si="1128">RAND()</f>
        <v>0.729458462049017</v>
      </c>
      <c r="I151" s="25">
        <f ca="1">IF(H151&lt;=('Ejercicio 3 - TIR'!$D$18-'Ejercicio 3 - TIR'!$C$18)/('Ejercicio 3 - TIR'!$E$18-'Ejercicio 3 - TIR'!$C$18),'Ejercicio 3 - TIR'!$C$18+SQRT(('Ejercicio 3 - TIR'!$E$18-'Ejercicio 3 - TIR'!$C$18)*('Ejercicio 3 - TIR'!$D$18-'Ejercicio 3 - TIR'!$C$18)*H151),'Ejercicio 3 - TIR'!$E$18-SQRT(('Ejercicio 3 - TIR'!$E$18-'Ejercicio 3 - TIR'!$C$18)*('Ejercicio 3 - TIR'!$E$18-'Ejercicio 3 - TIR'!$D$18)*(1-H151)))</f>
        <v>40495.4894443099</v>
      </c>
      <c r="J151" s="24">
        <f ca="1" t="shared" si="1128"/>
        <v>0.447607051114896</v>
      </c>
      <c r="K151" s="25">
        <f ca="1">IF(J151&lt;=('Ejercicio 3 - TIR'!$D$18-'Ejercicio 3 - TIR'!$C$18)/('Ejercicio 3 - TIR'!$E$18-'Ejercicio 3 - TIR'!$C$18),'Ejercicio 3 - TIR'!$C$18+SQRT(('Ejercicio 3 - TIR'!$E$18-'Ejercicio 3 - TIR'!$C$18)*('Ejercicio 3 - TIR'!$D$18-'Ejercicio 3 - TIR'!$C$18)*J151),'Ejercicio 3 - TIR'!$E$18-SQRT(('Ejercicio 3 - TIR'!$E$18-'Ejercicio 3 - TIR'!$C$18)*('Ejercicio 3 - TIR'!$E$18-'Ejercicio 3 - TIR'!$D$18)*(1-J151)))</f>
        <v>38193.964709909</v>
      </c>
      <c r="L151" s="24">
        <f ca="1" t="shared" si="1128"/>
        <v>0.461150097052394</v>
      </c>
      <c r="M151" s="25">
        <f ca="1">IF(L151&lt;=('Ejercicio 3 - TIR'!$D$18-'Ejercicio 3 - TIR'!$C$18)/('Ejercicio 3 - TIR'!$E$18-'Ejercicio 3 - TIR'!$C$18),'Ejercicio 3 - TIR'!$C$18+SQRT(('Ejercicio 3 - TIR'!$E$18-'Ejercicio 3 - TIR'!$C$18)*('Ejercicio 3 - TIR'!$D$18-'Ejercicio 3 - TIR'!$C$18)*L151),'Ejercicio 3 - TIR'!$E$18-SQRT(('Ejercicio 3 - TIR'!$E$18-'Ejercicio 3 - TIR'!$C$18)*('Ejercicio 3 - TIR'!$E$18-'Ejercicio 3 - TIR'!$D$18)*(1-L151)))</f>
        <v>38317.0015364829</v>
      </c>
      <c r="N151" s="24">
        <f ca="1" t="shared" ref="N151:R151" si="1129">RAND()</f>
        <v>0.997537669263031</v>
      </c>
      <c r="O151" s="25">
        <f ca="1">IF(N151&lt;=('Ejercicio 3 - TIR'!$D$18-'Ejercicio 3 - TIR'!$C$18)/('Ejercicio 3 - TIR'!$E$18-'Ejercicio 3 - TIR'!$C$18),'Ejercicio 3 - TIR'!$C$18+SQRT(('Ejercicio 3 - TIR'!$E$18-'Ejercicio 3 - TIR'!$C$18)*('Ejercicio 3 - TIR'!$D$18-'Ejercicio 3 - TIR'!$C$18)*N151),'Ejercicio 3 - TIR'!$E$18-SQRT(('Ejercicio 3 - TIR'!$E$18-'Ejercicio 3 - TIR'!$C$18)*('Ejercicio 3 - TIR'!$E$18-'Ejercicio 3 - TIR'!$D$18)*(1-N151)))</f>
        <v>44570.2619341125</v>
      </c>
      <c r="P151" s="24">
        <f ca="1" t="shared" si="1129"/>
        <v>0.674220679600886</v>
      </c>
      <c r="Q151" s="26">
        <f ca="1">IF(P151&lt;=('Ejercicio 3 - TIR'!$D$22-'Ejercicio 3 - TIR'!$C$22)/('Ejercicio 3 - TIR'!$E$22-'Ejercicio 3 - TIR'!$C$22),'Ejercicio 3 - TIR'!$C$22+SQRT(('Ejercicio 3 - TIR'!$E$22-'Ejercicio 3 - TIR'!$C$22)*('Ejercicio 3 - TIR'!$D$22-'Ejercicio 3 - TIR'!$C$22)*P151),'Ejercicio 3 - TIR'!$E$22-SQRT(('Ejercicio 3 - TIR'!$E$22-'Ejercicio 3 - TIR'!$C$22)*('Ejercicio 3 - TIR'!$E$22-'Ejercicio 3 - TIR'!$D$22)*(1-P151)))</f>
        <v>0.155784245278778</v>
      </c>
      <c r="R151" s="24">
        <f ca="1" t="shared" si="1129"/>
        <v>0.241690193545443</v>
      </c>
      <c r="S151" s="26">
        <f ca="1">IF(R151&lt;=('Ejercicio 3 - TIR'!$D$23-'Ejercicio 3 - TIR'!$C$23)/('Ejercicio 3 - TIR'!$E$23-'Ejercicio 3 - TIR'!$C$23),'Ejercicio 3 - TIR'!$C$23+SQRT(('Ejercicio 3 - TIR'!$E$23-'Ejercicio 3 - TIR'!$C$23)*('Ejercicio 3 - TIR'!$D$23-'Ejercicio 3 - TIR'!$C$23)*R151),'Ejercicio 3 - TIR'!$E$23-SQRT(('Ejercicio 3 - TIR'!$E$23-'Ejercicio 3 - TIR'!$C$23)*('Ejercicio 3 - TIR'!$E$23-'Ejercicio 3 - TIR'!$D$23)*(1-R151)))</f>
        <v>0.140857668814654</v>
      </c>
      <c r="T151" s="24">
        <f ca="1" t="shared" ref="T151:X151" si="1130">RAND()</f>
        <v>0.477050135838277</v>
      </c>
      <c r="U151" s="26">
        <f ca="1">IF(T151&lt;=('Ejercicio 3 - TIR'!$D$24-'Ejercicio 3 - TIR'!$C$24)/('Ejercicio 3 - TIR'!$E$24-'Ejercicio 3 - TIR'!$C$24),'Ejercicio 3 - TIR'!$C$24+SQRT(('Ejercicio 3 - TIR'!$E$24-'Ejercicio 3 - TIR'!$C$24)*('Ejercicio 3 - TIR'!$D$24-'Ejercicio 3 - TIR'!$C$24)*T151),'Ejercicio 3 - TIR'!$E$24-SQRT(('Ejercicio 3 - TIR'!$E$24-'Ejercicio 3 - TIR'!$C$24)*('Ejercicio 3 - TIR'!$E$24-'Ejercicio 3 - TIR'!$D$24)*(1-T151)))</f>
        <v>0.181734354576816</v>
      </c>
      <c r="V151" s="24">
        <f ca="1" t="shared" si="1130"/>
        <v>0.489231820968065</v>
      </c>
      <c r="W151" s="26">
        <f ca="1">IF(V151&lt;=('Ejercicio 3 - TIR'!$D$25-'Ejercicio 3 - TIR'!$C$25)/('Ejercicio 3 - TIR'!$E$25-'Ejercicio 3 - TIR'!$C$25),'Ejercicio 3 - TIR'!$C$25+SQRT(('Ejercicio 3 - TIR'!$E$25-'Ejercicio 3 - TIR'!$C$25)*('Ejercicio 3 - TIR'!$D$25-'Ejercicio 3 - TIR'!$C$25)*V151),'Ejercicio 3 - TIR'!$E$25-SQRT(('Ejercicio 3 - TIR'!$E$25-'Ejercicio 3 - TIR'!$C$25)*('Ejercicio 3 - TIR'!$E$25-'Ejercicio 3 - TIR'!$D$25)*(1-V151)))</f>
        <v>0.207718933000552</v>
      </c>
      <c r="X151" s="24">
        <f ca="1" t="shared" si="1130"/>
        <v>0.771534875206039</v>
      </c>
      <c r="Y151" s="26">
        <f ca="1">IF(X151&lt;=('Ejercicio 3 - TIR'!$D$26-'Ejercicio 3 - TIR'!$C$26)/('Ejercicio 3 - TIR'!$E$26-'Ejercicio 3 - TIR'!$C$26),'Ejercicio 3 - TIR'!$C$26+SQRT(('Ejercicio 3 - TIR'!$E$26-'Ejercicio 3 - TIR'!$C$26)*('Ejercicio 3 - TIR'!$D$26-'Ejercicio 3 - TIR'!$C$26)*X151),'Ejercicio 3 - TIR'!$E$26-SQRT(('Ejercicio 3 - TIR'!$E$26-'Ejercicio 3 - TIR'!$C$26)*('Ejercicio 3 - TIR'!$E$26-'Ejercicio 3 - TIR'!$D$26)*(1-X151)))</f>
        <v>0.244875767995764</v>
      </c>
      <c r="Z151" s="24">
        <f ca="1" t="shared" si="956"/>
        <v>1.15578424527878</v>
      </c>
      <c r="AA151" s="24">
        <f ca="1" t="shared" si="957"/>
        <v>1.31858531972145</v>
      </c>
      <c r="AB151" s="24">
        <f ca="1" t="shared" si="958"/>
        <v>1.55821757175549</v>
      </c>
      <c r="AC151" s="24">
        <f ca="1" t="shared" si="959"/>
        <v>1.88188886314326</v>
      </c>
      <c r="AD151" s="24">
        <f ca="1" t="shared" si="960"/>
        <v>2.34271784378814</v>
      </c>
      <c r="AE151" s="23">
        <f ca="1" t="shared" si="961"/>
        <v>5370.89804254761</v>
      </c>
      <c r="AF151" s="23">
        <f ca="1" t="shared" si="962"/>
        <v>6127.43022026205</v>
      </c>
      <c r="AG151" s="23">
        <f ca="1" t="shared" si="963"/>
        <v>7240.99479655586</v>
      </c>
      <c r="AH151" s="23">
        <f ca="1" t="shared" si="964"/>
        <v>8745.08650955899</v>
      </c>
      <c r="AI151" s="23">
        <f ca="1" t="shared" si="965"/>
        <v>10886.5462847766</v>
      </c>
      <c r="AJ151" s="25">
        <f ca="1" t="shared" si="966"/>
        <v>42777.0207338816</v>
      </c>
      <c r="AK151" s="25">
        <f ca="1" t="shared" si="967"/>
        <v>53396.757896202</v>
      </c>
      <c r="AL151" s="25">
        <f ca="1" t="shared" si="968"/>
        <v>59514.5069459894</v>
      </c>
      <c r="AM151" s="25">
        <f ca="1" t="shared" si="969"/>
        <v>72108.3384605502</v>
      </c>
      <c r="AN151" s="25">
        <f ca="1" t="shared" si="970"/>
        <v>104415.547935357</v>
      </c>
      <c r="AO151" s="25">
        <f ca="1">C151/'Ejercicio 3 - TIR'!$D$7</f>
        <v>13551.3806710804</v>
      </c>
      <c r="AP151" s="25">
        <f ca="1" t="shared" si="971"/>
        <v>29225.6400628012</v>
      </c>
      <c r="AQ151" s="25">
        <f ca="1" t="shared" si="972"/>
        <v>39845.3772251215</v>
      </c>
      <c r="AR151" s="25">
        <f ca="1" t="shared" si="973"/>
        <v>45963.126274909</v>
      </c>
      <c r="AS151" s="25">
        <f ca="1" t="shared" si="974"/>
        <v>58556.9577894698</v>
      </c>
      <c r="AT151" s="25">
        <f ca="1" t="shared" si="975"/>
        <v>90864.1672642761</v>
      </c>
      <c r="AU151" s="25">
        <f ca="1">AP151*'Ejercicio 3 - TIR'!$D$5</f>
        <v>14612.8200314006</v>
      </c>
      <c r="AV151" s="25">
        <f ca="1">AQ151*'Ejercicio 3 - TIR'!$D$5</f>
        <v>19922.6886125608</v>
      </c>
      <c r="AW151" s="25">
        <f ca="1">AR151*'Ejercicio 3 - TIR'!$D$5</f>
        <v>22981.5631374545</v>
      </c>
      <c r="AX151" s="25">
        <f ca="1">AS151*'Ejercicio 3 - TIR'!$D$5</f>
        <v>29278.4788947349</v>
      </c>
      <c r="AY151" s="25">
        <f ca="1">AT151*'Ejercicio 3 - TIR'!$D$5</f>
        <v>45432.0836321381</v>
      </c>
      <c r="AZ151" s="25">
        <f ca="1" t="shared" ref="AZ151:BD151" si="1131">AJ151-AU151-AE151</f>
        <v>22793.3026599334</v>
      </c>
      <c r="BA151" s="25">
        <f ca="1" t="shared" si="1131"/>
        <v>27346.6390633792</v>
      </c>
      <c r="BB151" s="25">
        <f ca="1" t="shared" si="1131"/>
        <v>29291.9490119791</v>
      </c>
      <c r="BC151" s="25">
        <f ca="1" t="shared" si="1131"/>
        <v>34084.7730562563</v>
      </c>
      <c r="BD151" s="25">
        <f ca="1" t="shared" si="1131"/>
        <v>48096.9180184419</v>
      </c>
      <c r="BE151" s="25">
        <f ca="1" t="shared" ref="BE151:BI151" si="1132">AZ151/Z151</f>
        <v>19721.0705657574</v>
      </c>
      <c r="BF151" s="25">
        <f ca="1" t="shared" si="1132"/>
        <v>20739.3777667387</v>
      </c>
      <c r="BG151" s="25">
        <f ca="1" t="shared" si="1132"/>
        <v>18798.3690743384</v>
      </c>
      <c r="BH151" s="25">
        <f ca="1" t="shared" si="1132"/>
        <v>18112.0010452295</v>
      </c>
      <c r="BI151" s="25">
        <f ca="1" t="shared" si="1132"/>
        <v>20530.3929988726</v>
      </c>
      <c r="BJ151" s="25">
        <f ca="1" t="shared" si="978"/>
        <v>80768.7494902102</v>
      </c>
      <c r="BK151" s="25">
        <f ca="1" t="shared" si="979"/>
        <v>31747.0613061058</v>
      </c>
      <c r="BL151" s="25">
        <f ca="1" t="shared" si="980"/>
        <v>112515.810796316</v>
      </c>
      <c r="BM151" s="25">
        <f ca="1">BK151*'Ejercicio 3 - TIR'!$D$5</f>
        <v>15873.5306530529</v>
      </c>
      <c r="BN151" s="25">
        <f ca="1" t="shared" si="981"/>
        <v>96642.2801432631</v>
      </c>
      <c r="BO151" s="25">
        <f ca="1" t="shared" si="982"/>
        <v>41252.2064488117</v>
      </c>
      <c r="BP151" s="25">
        <f ca="1" t="shared" si="983"/>
        <v>-102233.419468674</v>
      </c>
      <c r="BQ151" s="25">
        <f ca="1" t="shared" ref="BQ151:BT151" si="1133">BE151</f>
        <v>19721.0705657574</v>
      </c>
      <c r="BR151" s="25">
        <f ca="1" t="shared" si="1133"/>
        <v>20739.3777667387</v>
      </c>
      <c r="BS151" s="25">
        <f ca="1" t="shared" si="1133"/>
        <v>18798.3690743384</v>
      </c>
      <c r="BT151" s="25">
        <f ca="1" t="shared" si="1133"/>
        <v>18112.0010452295</v>
      </c>
      <c r="BU151" s="25">
        <f ca="1" t="shared" si="985"/>
        <v>61782.5994476843</v>
      </c>
      <c r="BV151" s="27">
        <f ca="1" t="shared" si="986"/>
        <v>9.25678949680215</v>
      </c>
    </row>
    <row r="152" ht="15" customHeight="1" spans="1:74">
      <c r="A152" s="23">
        <v>151</v>
      </c>
      <c r="B152" s="24">
        <f ca="1" t="shared" ref="B152:F152" si="1134">RAND()</f>
        <v>0.459918961080096</v>
      </c>
      <c r="C152" s="25">
        <f ca="1">IF(B152&lt;=('Ejercicio 3 - TIR'!$D$13-'Ejercicio 3 - TIR'!$C$13)/('Ejercicio 3 - TIR'!$E$13-'Ejercicio 3 - TIR'!$C$13),'Ejercicio 3 - TIR'!$C$13+SQRT(('Ejercicio 3 - TIR'!$E$13-'Ejercicio 3 - TIR'!$C$13)*('Ejercicio 3 - TIR'!$D$13-'Ejercicio 3 - TIR'!$C$13)*B152),'Ejercicio 3 - TIR'!$E$13-SQRT(('Ejercicio 3 - TIR'!$E$13-'Ejercicio 3 - TIR'!$C$13)*('Ejercicio 3 - TIR'!$E$13-'Ejercicio 3 - TIR'!$D$13)*(1-B152)))</f>
        <v>74542.2458432822</v>
      </c>
      <c r="D152" s="24">
        <f ca="1" t="shared" si="1134"/>
        <v>0.0769731725128324</v>
      </c>
      <c r="E152" s="25">
        <f ca="1">IF(D152&lt;=('Ejercicio 3 - TIR'!$D$14-'Ejercicio 3 - TIR'!$C$14)/('Ejercicio 3 - TIR'!$E$14-'Ejercicio 3 - TIR'!$C$14),'Ejercicio 3 - TIR'!$C$14+SQRT(('Ejercicio 3 - TIR'!$E$14-'Ejercicio 3 - TIR'!$C$14)*('Ejercicio 3 - TIR'!$D$14-'Ejercicio 3 - TIR'!$C$14)*D152),'Ejercicio 3 - TIR'!$E$14-SQRT(('Ejercicio 3 - TIR'!$E$14-'Ejercicio 3 - TIR'!$C$14)*('Ejercicio 3 - TIR'!$E$14-'Ejercicio 3 - TIR'!$D$14)*(1-D152)))</f>
        <v>27402.7042969251</v>
      </c>
      <c r="F152" s="24">
        <f ca="1" t="shared" si="1134"/>
        <v>0.792072174201999</v>
      </c>
      <c r="G152" s="25">
        <f ca="1">IF(F152&lt;=('Ejercicio 3 - TIR'!$D$18-'Ejercicio 3 - TIR'!$C$18)/('Ejercicio 3 - TIR'!$E$18-'Ejercicio 3 - TIR'!$C$18),'Ejercicio 3 - TIR'!$C$18+SQRT(('Ejercicio 3 - TIR'!$E$18-'Ejercicio 3 - TIR'!$C$18)*('Ejercicio 3 - TIR'!$D$18-'Ejercicio 3 - TIR'!$C$18)*F152),'Ejercicio 3 - TIR'!$E$18-SQRT(('Ejercicio 3 - TIR'!$E$18-'Ejercicio 3 - TIR'!$C$18)*('Ejercicio 3 - TIR'!$E$18-'Ejercicio 3 - TIR'!$D$18)*(1-F152)))</f>
        <v>41051.00178085</v>
      </c>
      <c r="H152" s="24">
        <f ca="1" t="shared" ref="H152:L152" si="1135">RAND()</f>
        <v>0.270992637681186</v>
      </c>
      <c r="I152" s="25">
        <f ca="1">IF(H152&lt;=('Ejercicio 3 - TIR'!$D$18-'Ejercicio 3 - TIR'!$C$18)/('Ejercicio 3 - TIR'!$E$18-'Ejercicio 3 - TIR'!$C$18),'Ejercicio 3 - TIR'!$C$18+SQRT(('Ejercicio 3 - TIR'!$E$18-'Ejercicio 3 - TIR'!$C$18)*('Ejercicio 3 - TIR'!$D$18-'Ejercicio 3 - TIR'!$C$18)*H152),'Ejercicio 3 - TIR'!$E$18-SQRT(('Ejercicio 3 - TIR'!$E$18-'Ejercicio 3 - TIR'!$C$18)*('Ejercicio 3 - TIR'!$E$18-'Ejercicio 3 - TIR'!$D$18)*(1-H152)))</f>
        <v>36375.6486456029</v>
      </c>
      <c r="J152" s="24">
        <f ca="1" t="shared" si="1135"/>
        <v>0.371611616075356</v>
      </c>
      <c r="K152" s="25">
        <f ca="1">IF(J152&lt;=('Ejercicio 3 - TIR'!$D$18-'Ejercicio 3 - TIR'!$C$18)/('Ejercicio 3 - TIR'!$E$18-'Ejercicio 3 - TIR'!$C$18),'Ejercicio 3 - TIR'!$C$18+SQRT(('Ejercicio 3 - TIR'!$E$18-'Ejercicio 3 - TIR'!$C$18)*('Ejercicio 3 - TIR'!$D$18-'Ejercicio 3 - TIR'!$C$18)*J152),'Ejercicio 3 - TIR'!$E$18-SQRT(('Ejercicio 3 - TIR'!$E$18-'Ejercicio 3 - TIR'!$C$18)*('Ejercicio 3 - TIR'!$E$18-'Ejercicio 3 - TIR'!$D$18)*(1-J152)))</f>
        <v>37466.0392720172</v>
      </c>
      <c r="L152" s="24">
        <f ca="1" t="shared" si="1135"/>
        <v>0.0366530758009762</v>
      </c>
      <c r="M152" s="25">
        <f ca="1">IF(L152&lt;=('Ejercicio 3 - TIR'!$D$18-'Ejercicio 3 - TIR'!$C$18)/('Ejercicio 3 - TIR'!$E$18-'Ejercicio 3 - TIR'!$C$18),'Ejercicio 3 - TIR'!$C$18+SQRT(('Ejercicio 3 - TIR'!$E$18-'Ejercicio 3 - TIR'!$C$18)*('Ejercicio 3 - TIR'!$D$18-'Ejercicio 3 - TIR'!$C$18)*L152),'Ejercicio 3 - TIR'!$E$18-SQRT(('Ejercicio 3 - TIR'!$E$18-'Ejercicio 3 - TIR'!$C$18)*('Ejercicio 3 - TIR'!$E$18-'Ejercicio 3 - TIR'!$D$18)*(1-L152)))</f>
        <v>32344.7732022834</v>
      </c>
      <c r="N152" s="24">
        <f ca="1" t="shared" ref="N152:R152" si="1136">RAND()</f>
        <v>0.711830585325933</v>
      </c>
      <c r="O152" s="25">
        <f ca="1">IF(N152&lt;=('Ejercicio 3 - TIR'!$D$18-'Ejercicio 3 - TIR'!$C$18)/('Ejercicio 3 - TIR'!$E$18-'Ejercicio 3 - TIR'!$C$18),'Ejercicio 3 - TIR'!$C$18+SQRT(('Ejercicio 3 - TIR'!$E$18-'Ejercicio 3 - TIR'!$C$18)*('Ejercicio 3 - TIR'!$D$18-'Ejercicio 3 - TIR'!$C$18)*N152),'Ejercicio 3 - TIR'!$E$18-SQRT(('Ejercicio 3 - TIR'!$E$18-'Ejercicio 3 - TIR'!$C$18)*('Ejercicio 3 - TIR'!$E$18-'Ejercicio 3 - TIR'!$D$18)*(1-N152)))</f>
        <v>40351.0532267453</v>
      </c>
      <c r="P152" s="24">
        <f ca="1" t="shared" si="1136"/>
        <v>0.622619679336056</v>
      </c>
      <c r="Q152" s="26">
        <f ca="1">IF(P152&lt;=('Ejercicio 3 - TIR'!$D$22-'Ejercicio 3 - TIR'!$C$22)/('Ejercicio 3 - TIR'!$E$22-'Ejercicio 3 - TIR'!$C$22),'Ejercicio 3 - TIR'!$C$22+SQRT(('Ejercicio 3 - TIR'!$E$22-'Ejercicio 3 - TIR'!$C$22)*('Ejercicio 3 - TIR'!$D$22-'Ejercicio 3 - TIR'!$C$22)*P152),'Ejercicio 3 - TIR'!$E$22-SQRT(('Ejercicio 3 - TIR'!$E$22-'Ejercicio 3 - TIR'!$C$22)*('Ejercicio 3 - TIR'!$E$22-'Ejercicio 3 - TIR'!$D$22)*(1-P152)))</f>
        <v>0.153936911595225</v>
      </c>
      <c r="R152" s="24">
        <f ca="1" t="shared" si="1136"/>
        <v>0.118914369160299</v>
      </c>
      <c r="S152" s="26">
        <f ca="1">IF(R152&lt;=('Ejercicio 3 - TIR'!$D$23-'Ejercicio 3 - TIR'!$C$23)/('Ejercicio 3 - TIR'!$E$23-'Ejercicio 3 - TIR'!$C$23),'Ejercicio 3 - TIR'!$C$23+SQRT(('Ejercicio 3 - TIR'!$E$23-'Ejercicio 3 - TIR'!$C$23)*('Ejercicio 3 - TIR'!$D$23-'Ejercicio 3 - TIR'!$C$23)*R152),'Ejercicio 3 - TIR'!$E$23-SQRT(('Ejercicio 3 - TIR'!$E$23-'Ejercicio 3 - TIR'!$C$23)*('Ejercicio 3 - TIR'!$E$23-'Ejercicio 3 - TIR'!$D$23)*(1-R152)))</f>
        <v>0.13463030637029</v>
      </c>
      <c r="T152" s="24">
        <f ca="1" t="shared" ref="T152:X152" si="1137">RAND()</f>
        <v>0.881492020952718</v>
      </c>
      <c r="U152" s="26">
        <f ca="1">IF(T152&lt;=('Ejercicio 3 - TIR'!$D$24-'Ejercicio 3 - TIR'!$C$24)/('Ejercicio 3 - TIR'!$E$24-'Ejercicio 3 - TIR'!$C$24),'Ejercicio 3 - TIR'!$C$24+SQRT(('Ejercicio 3 - TIR'!$E$24-'Ejercicio 3 - TIR'!$C$24)*('Ejercicio 3 - TIR'!$D$24-'Ejercicio 3 - TIR'!$C$24)*T152),'Ejercicio 3 - TIR'!$E$24-SQRT(('Ejercicio 3 - TIR'!$E$24-'Ejercicio 3 - TIR'!$C$24)*('Ejercicio 3 - TIR'!$E$24-'Ejercicio 3 - TIR'!$D$24)*(1-T152)))</f>
        <v>0.201784008637124</v>
      </c>
      <c r="V152" s="24">
        <f ca="1" t="shared" si="1137"/>
        <v>0.110100981354196</v>
      </c>
      <c r="W152" s="26">
        <f ca="1">IF(V152&lt;=('Ejercicio 3 - TIR'!$D$25-'Ejercicio 3 - TIR'!$C$25)/('Ejercicio 3 - TIR'!$E$25-'Ejercicio 3 - TIR'!$C$25),'Ejercicio 3 - TIR'!$C$25+SQRT(('Ejercicio 3 - TIR'!$E$25-'Ejercicio 3 - TIR'!$C$25)*('Ejercicio 3 - TIR'!$D$25-'Ejercicio 3 - TIR'!$C$25)*V152),'Ejercicio 3 - TIR'!$E$25-SQRT(('Ejercicio 3 - TIR'!$E$25-'Ejercicio 3 - TIR'!$C$25)*('Ejercicio 3 - TIR'!$E$25-'Ejercicio 3 - TIR'!$D$25)*(1-V152)))</f>
        <v>0.192415368455905</v>
      </c>
      <c r="X152" s="24">
        <f ca="1" t="shared" si="1137"/>
        <v>0.309004623796533</v>
      </c>
      <c r="Y152" s="26">
        <f ca="1">IF(X152&lt;=('Ejercicio 3 - TIR'!$D$26-'Ejercicio 3 - TIR'!$C$26)/('Ejercicio 3 - TIR'!$E$26-'Ejercicio 3 - TIR'!$C$26),'Ejercicio 3 - TIR'!$C$26+SQRT(('Ejercicio 3 - TIR'!$E$26-'Ejercicio 3 - TIR'!$C$26)*('Ejercicio 3 - TIR'!$D$26-'Ejercicio 3 - TIR'!$C$26)*X152),'Ejercicio 3 - TIR'!$E$26-SQRT(('Ejercicio 3 - TIR'!$E$26-'Ejercicio 3 - TIR'!$C$26)*('Ejercicio 3 - TIR'!$E$26-'Ejercicio 3 - TIR'!$D$26)*(1-X152)))</f>
        <v>0.218884467872035</v>
      </c>
      <c r="Z152" s="24">
        <f ca="1" t="shared" si="956"/>
        <v>1.15393691159523</v>
      </c>
      <c r="AA152" s="24">
        <f ca="1" t="shared" si="957"/>
        <v>1.30929179153528</v>
      </c>
      <c r="AB152" s="24">
        <f ca="1" t="shared" si="958"/>
        <v>1.57348593770695</v>
      </c>
      <c r="AC152" s="24">
        <f ca="1" t="shared" si="959"/>
        <v>1.87624881417101</v>
      </c>
      <c r="AD152" s="24">
        <f ca="1" t="shared" si="960"/>
        <v>2.28693053745637</v>
      </c>
      <c r="AE152" s="23">
        <f ca="1" t="shared" si="961"/>
        <v>4218.28766882586</v>
      </c>
      <c r="AF152" s="23">
        <f ca="1" t="shared" si="962"/>
        <v>4786.1970300379</v>
      </c>
      <c r="AG152" s="23">
        <f ca="1" t="shared" si="963"/>
        <v>5751.97505288605</v>
      </c>
      <c r="AH152" s="23">
        <f ca="1" t="shared" si="964"/>
        <v>6858.74345203629</v>
      </c>
      <c r="AI152" s="23">
        <f ca="1" t="shared" si="965"/>
        <v>8360.01586280606</v>
      </c>
      <c r="AJ152" s="25">
        <f ca="1" t="shared" si="966"/>
        <v>47370.2662128841</v>
      </c>
      <c r="AK152" s="25">
        <f ca="1" t="shared" si="967"/>
        <v>47626.3381834592</v>
      </c>
      <c r="AL152" s="25">
        <f ca="1" t="shared" si="968"/>
        <v>58952.2859360953</v>
      </c>
      <c r="AM152" s="25">
        <f ca="1" t="shared" si="969"/>
        <v>60686.8423654146</v>
      </c>
      <c r="AN152" s="25">
        <f ca="1" t="shared" si="970"/>
        <v>92280.0558427714</v>
      </c>
      <c r="AO152" s="25">
        <f ca="1">C152/'Ejercicio 3 - TIR'!$D$7</f>
        <v>14908.4491686564</v>
      </c>
      <c r="AP152" s="25">
        <f ca="1" t="shared" si="971"/>
        <v>32461.8170442277</v>
      </c>
      <c r="AQ152" s="25">
        <f ca="1" t="shared" si="972"/>
        <v>32717.8890148027</v>
      </c>
      <c r="AR152" s="25">
        <f ca="1" t="shared" si="973"/>
        <v>44043.8367674388</v>
      </c>
      <c r="AS152" s="25">
        <f ca="1" t="shared" si="974"/>
        <v>45778.3931967582</v>
      </c>
      <c r="AT152" s="25">
        <f ca="1" t="shared" si="975"/>
        <v>77371.6066741149</v>
      </c>
      <c r="AU152" s="25">
        <f ca="1">AP152*'Ejercicio 3 - TIR'!$D$5</f>
        <v>16230.9085221138</v>
      </c>
      <c r="AV152" s="25">
        <f ca="1">AQ152*'Ejercicio 3 - TIR'!$D$5</f>
        <v>16358.9445074014</v>
      </c>
      <c r="AW152" s="25">
        <f ca="1">AR152*'Ejercicio 3 - TIR'!$D$5</f>
        <v>22021.9183837194</v>
      </c>
      <c r="AX152" s="25">
        <f ca="1">AS152*'Ejercicio 3 - TIR'!$D$5</f>
        <v>22889.1965983791</v>
      </c>
      <c r="AY152" s="25">
        <f ca="1">AT152*'Ejercicio 3 - TIR'!$D$5</f>
        <v>38685.8033370575</v>
      </c>
      <c r="AZ152" s="25">
        <f ca="1" t="shared" ref="AZ152:BD152" si="1138">AJ152-AU152-AE152</f>
        <v>26921.0700219444</v>
      </c>
      <c r="BA152" s="25">
        <f ca="1" t="shared" si="1138"/>
        <v>26481.1966460199</v>
      </c>
      <c r="BB152" s="25">
        <f ca="1" t="shared" si="1138"/>
        <v>31178.3924994898</v>
      </c>
      <c r="BC152" s="25">
        <f ca="1" t="shared" si="1138"/>
        <v>30938.9023149992</v>
      </c>
      <c r="BD152" s="25">
        <f ca="1" t="shared" si="1138"/>
        <v>45234.2366429078</v>
      </c>
      <c r="BE152" s="25">
        <f ca="1" t="shared" ref="BE152:BI152" si="1139">AZ152/Z152</f>
        <v>23329.7589767955</v>
      </c>
      <c r="BF152" s="25">
        <f ca="1" t="shared" si="1139"/>
        <v>20225.588228097</v>
      </c>
      <c r="BG152" s="25">
        <f ca="1" t="shared" si="1139"/>
        <v>19814.8529658462</v>
      </c>
      <c r="BH152" s="25">
        <f ca="1" t="shared" si="1139"/>
        <v>16489.7651533861</v>
      </c>
      <c r="BI152" s="25">
        <f ca="1" t="shared" si="1139"/>
        <v>19779.4536834597</v>
      </c>
      <c r="BJ152" s="25">
        <f ca="1" t="shared" si="978"/>
        <v>62668.081265525</v>
      </c>
      <c r="BK152" s="25">
        <f ca="1" t="shared" si="979"/>
        <v>34094.5876699165</v>
      </c>
      <c r="BL152" s="25">
        <f ca="1" t="shared" si="980"/>
        <v>96762.6689354414</v>
      </c>
      <c r="BM152" s="25">
        <f ca="1">BK152*'Ejercicio 3 - TIR'!$D$5</f>
        <v>17047.2938349582</v>
      </c>
      <c r="BN152" s="25">
        <f ca="1" t="shared" si="981"/>
        <v>79715.3751004832</v>
      </c>
      <c r="BO152" s="25">
        <f ca="1" t="shared" si="982"/>
        <v>34856.9288812533</v>
      </c>
      <c r="BP152" s="25">
        <f ca="1" t="shared" si="983"/>
        <v>-101944.950140207</v>
      </c>
      <c r="BQ152" s="25">
        <f ca="1" t="shared" ref="BQ152:BT152" si="1140">BE152</f>
        <v>23329.7589767955</v>
      </c>
      <c r="BR152" s="25">
        <f ca="1" t="shared" si="1140"/>
        <v>20225.588228097</v>
      </c>
      <c r="BS152" s="25">
        <f ca="1" t="shared" si="1140"/>
        <v>19814.8529658462</v>
      </c>
      <c r="BT152" s="25">
        <f ca="1" t="shared" si="1140"/>
        <v>16489.7651533861</v>
      </c>
      <c r="BU152" s="25">
        <f ca="1" t="shared" si="985"/>
        <v>54636.382564713</v>
      </c>
      <c r="BV152" s="27">
        <f ca="1" t="shared" si="986"/>
        <v>8.65935162769011</v>
      </c>
    </row>
    <row r="153" ht="15" customHeight="1" spans="1:74">
      <c r="A153" s="23">
        <v>152</v>
      </c>
      <c r="B153" s="24">
        <f ca="1" t="shared" ref="B153:F153" si="1141">RAND()</f>
        <v>0.256969872902636</v>
      </c>
      <c r="C153" s="25">
        <f ca="1">IF(B153&lt;=('Ejercicio 3 - TIR'!$D$13-'Ejercicio 3 - TIR'!$C$13)/('Ejercicio 3 - TIR'!$E$13-'Ejercicio 3 - TIR'!$C$13),'Ejercicio 3 - TIR'!$C$13+SQRT(('Ejercicio 3 - TIR'!$E$13-'Ejercicio 3 - TIR'!$C$13)*('Ejercicio 3 - TIR'!$D$13-'Ejercicio 3 - TIR'!$C$13)*B153),'Ejercicio 3 - TIR'!$E$13-SQRT(('Ejercicio 3 - TIR'!$E$13-'Ejercicio 3 - TIR'!$C$13)*('Ejercicio 3 - TIR'!$E$13-'Ejercicio 3 - TIR'!$D$13)*(1-B153)))</f>
        <v>70139.7228325517</v>
      </c>
      <c r="D153" s="24">
        <f ca="1" t="shared" si="1141"/>
        <v>0.183412481212183</v>
      </c>
      <c r="E153" s="25">
        <f ca="1">IF(D153&lt;=('Ejercicio 3 - TIR'!$D$14-'Ejercicio 3 - TIR'!$C$14)/('Ejercicio 3 - TIR'!$E$14-'Ejercicio 3 - TIR'!$C$14),'Ejercicio 3 - TIR'!$C$14+SQRT(('Ejercicio 3 - TIR'!$E$14-'Ejercicio 3 - TIR'!$C$14)*('Ejercicio 3 - TIR'!$D$14-'Ejercicio 3 - TIR'!$C$14)*D153),'Ejercicio 3 - TIR'!$E$14-SQRT(('Ejercicio 3 - TIR'!$E$14-'Ejercicio 3 - TIR'!$C$14)*('Ejercicio 3 - TIR'!$E$14-'Ejercicio 3 - TIR'!$D$14)*(1-D153)))</f>
        <v>28708.8995795133</v>
      </c>
      <c r="F153" s="24">
        <f ca="1" t="shared" si="1141"/>
        <v>0.0743970580087467</v>
      </c>
      <c r="G153" s="25">
        <f ca="1">IF(F153&lt;=('Ejercicio 3 - TIR'!$D$18-'Ejercicio 3 - TIR'!$C$18)/('Ejercicio 3 - TIR'!$E$18-'Ejercicio 3 - TIR'!$C$18),'Ejercicio 3 - TIR'!$C$18+SQRT(('Ejercicio 3 - TIR'!$E$18-'Ejercicio 3 - TIR'!$C$18)*('Ejercicio 3 - TIR'!$D$18-'Ejercicio 3 - TIR'!$C$18)*F153),'Ejercicio 3 - TIR'!$E$18-SQRT(('Ejercicio 3 - TIR'!$E$18-'Ejercicio 3 - TIR'!$C$18)*('Ejercicio 3 - TIR'!$E$18-'Ejercicio 3 - TIR'!$D$18)*(1-F153)))</f>
        <v>33340.5925673916</v>
      </c>
      <c r="H153" s="24">
        <f ca="1" t="shared" ref="H153:L153" si="1142">RAND()</f>
        <v>0.197086933484454</v>
      </c>
      <c r="I153" s="25">
        <f ca="1">IF(H153&lt;=('Ejercicio 3 - TIR'!$D$18-'Ejercicio 3 - TIR'!$C$18)/('Ejercicio 3 - TIR'!$E$18-'Ejercicio 3 - TIR'!$C$18),'Ejercicio 3 - TIR'!$C$18+SQRT(('Ejercicio 3 - TIR'!$E$18-'Ejercicio 3 - TIR'!$C$18)*('Ejercicio 3 - TIR'!$D$18-'Ejercicio 3 - TIR'!$C$18)*H153),'Ejercicio 3 - TIR'!$E$18-SQRT(('Ejercicio 3 - TIR'!$E$18-'Ejercicio 3 - TIR'!$C$18)*('Ejercicio 3 - TIR'!$E$18-'Ejercicio 3 - TIR'!$D$18)*(1-H153)))</f>
        <v>35437.1904530436</v>
      </c>
      <c r="J153" s="24">
        <f ca="1" t="shared" si="1142"/>
        <v>0.179129291525613</v>
      </c>
      <c r="K153" s="25">
        <f ca="1">IF(J153&lt;=('Ejercicio 3 - TIR'!$D$18-'Ejercicio 3 - TIR'!$C$18)/('Ejercicio 3 - TIR'!$E$18-'Ejercicio 3 - TIR'!$C$18),'Ejercicio 3 - TIR'!$C$18+SQRT(('Ejercicio 3 - TIR'!$E$18-'Ejercicio 3 - TIR'!$C$18)*('Ejercicio 3 - TIR'!$D$18-'Ejercicio 3 - TIR'!$C$18)*J153),'Ejercicio 3 - TIR'!$E$18-SQRT(('Ejercicio 3 - TIR'!$E$18-'Ejercicio 3 - TIR'!$C$18)*('Ejercicio 3 - TIR'!$E$18-'Ejercicio 3 - TIR'!$D$18)*(1-J153)))</f>
        <v>35183.5695933248</v>
      </c>
      <c r="L153" s="24">
        <f ca="1" t="shared" si="1142"/>
        <v>0.0613453873627878</v>
      </c>
      <c r="M153" s="25">
        <f ca="1">IF(L153&lt;=('Ejercicio 3 - TIR'!$D$18-'Ejercicio 3 - TIR'!$C$18)/('Ejercicio 3 - TIR'!$E$18-'Ejercicio 3 - TIR'!$C$18),'Ejercicio 3 - TIR'!$C$18+SQRT(('Ejercicio 3 - TIR'!$E$18-'Ejercicio 3 - TIR'!$C$18)*('Ejercicio 3 - TIR'!$D$18-'Ejercicio 3 - TIR'!$C$18)*L153),'Ejercicio 3 - TIR'!$E$18-SQRT(('Ejercicio 3 - TIR'!$E$18-'Ejercicio 3 - TIR'!$C$18)*('Ejercicio 3 - TIR'!$E$18-'Ejercicio 3 - TIR'!$D$18)*(1-L153)))</f>
        <v>33033.4482201643</v>
      </c>
      <c r="N153" s="24">
        <f ca="1" t="shared" ref="N153:R153" si="1143">RAND()</f>
        <v>0.801981559104255</v>
      </c>
      <c r="O153" s="25">
        <f ca="1">IF(N153&lt;=('Ejercicio 3 - TIR'!$D$18-'Ejercicio 3 - TIR'!$C$18)/('Ejercicio 3 - TIR'!$E$18-'Ejercicio 3 - TIR'!$C$18),'Ejercicio 3 - TIR'!$C$18+SQRT(('Ejercicio 3 - TIR'!$E$18-'Ejercicio 3 - TIR'!$C$18)*('Ejercicio 3 - TIR'!$D$18-'Ejercicio 3 - TIR'!$C$18)*N153),'Ejercicio 3 - TIR'!$E$18-SQRT(('Ejercicio 3 - TIR'!$E$18-'Ejercicio 3 - TIR'!$C$18)*('Ejercicio 3 - TIR'!$E$18-'Ejercicio 3 - TIR'!$D$18)*(1-N153)))</f>
        <v>41146.2507778553</v>
      </c>
      <c r="P153" s="24">
        <f ca="1" t="shared" si="1143"/>
        <v>0.221497507276784</v>
      </c>
      <c r="Q153" s="26">
        <f ca="1">IF(P153&lt;=('Ejercicio 3 - TIR'!$D$22-'Ejercicio 3 - TIR'!$C$22)/('Ejercicio 3 - TIR'!$E$22-'Ejercicio 3 - TIR'!$C$22),'Ejercicio 3 - TIR'!$C$22+SQRT(('Ejercicio 3 - TIR'!$E$22-'Ejercicio 3 - TIR'!$C$22)*('Ejercicio 3 - TIR'!$D$22-'Ejercicio 3 - TIR'!$C$22)*P153),'Ejercicio 3 - TIR'!$E$22-SQRT(('Ejercicio 3 - TIR'!$E$22-'Ejercicio 3 - TIR'!$C$22)*('Ejercicio 3 - TIR'!$E$22-'Ejercicio 3 - TIR'!$D$22)*(1-P153)))</f>
        <v>0.139967361195166</v>
      </c>
      <c r="R153" s="24">
        <f ca="1" t="shared" si="1143"/>
        <v>0.470511531043393</v>
      </c>
      <c r="S153" s="26">
        <f ca="1">IF(R153&lt;=('Ejercicio 3 - TIR'!$D$23-'Ejercicio 3 - TIR'!$C$23)/('Ejercicio 3 - TIR'!$E$23-'Ejercicio 3 - TIR'!$C$23),'Ejercicio 3 - TIR'!$C$23+SQRT(('Ejercicio 3 - TIR'!$E$23-'Ejercicio 3 - TIR'!$C$23)*('Ejercicio 3 - TIR'!$D$23-'Ejercicio 3 - TIR'!$C$23)*R153),'Ejercicio 3 - TIR'!$E$23-SQRT(('Ejercicio 3 - TIR'!$E$23-'Ejercicio 3 - TIR'!$C$23)*('Ejercicio 3 - TIR'!$E$23-'Ejercicio 3 - TIR'!$D$23)*(1-R153)))</f>
        <v>0.14910190295974</v>
      </c>
      <c r="T153" s="24">
        <f ca="1" t="shared" ref="T153:X153" si="1144">RAND()</f>
        <v>0.617434552617255</v>
      </c>
      <c r="U153" s="26">
        <f ca="1">IF(T153&lt;=('Ejercicio 3 - TIR'!$D$24-'Ejercicio 3 - TIR'!$C$24)/('Ejercicio 3 - TIR'!$E$24-'Ejercicio 3 - TIR'!$C$24),'Ejercicio 3 - TIR'!$C$24+SQRT(('Ejercicio 3 - TIR'!$E$24-'Ejercicio 3 - TIR'!$C$24)*('Ejercicio 3 - TIR'!$D$24-'Ejercicio 3 - TIR'!$C$24)*T153),'Ejercicio 3 - TIR'!$E$24-SQRT(('Ejercicio 3 - TIR'!$E$24-'Ejercicio 3 - TIR'!$C$24)*('Ejercicio 3 - TIR'!$E$24-'Ejercicio 3 - TIR'!$D$24)*(1-T153)))</f>
        <v>0.187271063985035</v>
      </c>
      <c r="V153" s="24">
        <f ca="1" t="shared" si="1144"/>
        <v>0.536980464379286</v>
      </c>
      <c r="W153" s="26">
        <f ca="1">IF(V153&lt;=('Ejercicio 3 - TIR'!$D$25-'Ejercicio 3 - TIR'!$C$25)/('Ejercicio 3 - TIR'!$E$25-'Ejercicio 3 - TIR'!$C$25),'Ejercicio 3 - TIR'!$C$25+SQRT(('Ejercicio 3 - TIR'!$E$25-'Ejercicio 3 - TIR'!$C$25)*('Ejercicio 3 - TIR'!$D$25-'Ejercicio 3 - TIR'!$C$25)*V153),'Ejercicio 3 - TIR'!$E$25-SQRT(('Ejercicio 3 - TIR'!$E$25-'Ejercicio 3 - TIR'!$C$25)*('Ejercicio 3 - TIR'!$E$25-'Ejercicio 3 - TIR'!$D$25)*(1-V153)))</f>
        <v>0.209743716333068</v>
      </c>
      <c r="X153" s="24">
        <f ca="1" t="shared" si="1144"/>
        <v>0.777154073165818</v>
      </c>
      <c r="Y153" s="26">
        <f ca="1">IF(X153&lt;=('Ejercicio 3 - TIR'!$D$26-'Ejercicio 3 - TIR'!$C$26)/('Ejercicio 3 - TIR'!$E$26-'Ejercicio 3 - TIR'!$C$26),'Ejercicio 3 - TIR'!$C$26+SQRT(('Ejercicio 3 - TIR'!$E$26-'Ejercicio 3 - TIR'!$C$26)*('Ejercicio 3 - TIR'!$D$26-'Ejercicio 3 - TIR'!$C$26)*X153),'Ejercicio 3 - TIR'!$E$26-SQRT(('Ejercicio 3 - TIR'!$E$26-'Ejercicio 3 - TIR'!$C$26)*('Ejercicio 3 - TIR'!$E$26-'Ejercicio 3 - TIR'!$D$26)*(1-X153)))</f>
        <v>0.245310404947527</v>
      </c>
      <c r="Z153" s="24">
        <f ca="1" t="shared" si="956"/>
        <v>1.13996736119517</v>
      </c>
      <c r="AA153" s="24">
        <f ca="1" t="shared" si="957"/>
        <v>1.30993866406136</v>
      </c>
      <c r="AB153" s="24">
        <f ca="1" t="shared" si="958"/>
        <v>1.55525227143526</v>
      </c>
      <c r="AC153" s="24">
        <f ca="1" t="shared" si="959"/>
        <v>1.88145666268154</v>
      </c>
      <c r="AD153" s="24">
        <f ca="1" t="shared" si="960"/>
        <v>2.34299755849517</v>
      </c>
      <c r="AE153" s="23">
        <f ca="1" t="shared" si="961"/>
        <v>4018.30891696148</v>
      </c>
      <c r="AF153" s="23">
        <f ca="1" t="shared" si="962"/>
        <v>4617.44642316052</v>
      </c>
      <c r="AG153" s="23">
        <f ca="1" t="shared" si="963"/>
        <v>5482.16052771969</v>
      </c>
      <c r="AH153" s="23">
        <f ca="1" t="shared" si="964"/>
        <v>6632.00925033807</v>
      </c>
      <c r="AI153" s="23">
        <f ca="1" t="shared" si="965"/>
        <v>8258.91012515424</v>
      </c>
      <c r="AJ153" s="25">
        <f ca="1" t="shared" si="966"/>
        <v>38007.1873297326</v>
      </c>
      <c r="AK153" s="25">
        <f ca="1" t="shared" si="967"/>
        <v>46420.5459201478</v>
      </c>
      <c r="AL153" s="25">
        <f ca="1" t="shared" si="968"/>
        <v>54719.3265272191</v>
      </c>
      <c r="AM153" s="25">
        <f ca="1" t="shared" si="969"/>
        <v>62151.0012451739</v>
      </c>
      <c r="AN153" s="25">
        <f ca="1" t="shared" si="970"/>
        <v>96405.565113745</v>
      </c>
      <c r="AO153" s="25">
        <f ca="1">C153/'Ejercicio 3 - TIR'!$D$7</f>
        <v>14027.9445665103</v>
      </c>
      <c r="AP153" s="25">
        <f ca="1" t="shared" si="971"/>
        <v>23979.2427632222</v>
      </c>
      <c r="AQ153" s="25">
        <f ca="1" t="shared" si="972"/>
        <v>32392.6013536375</v>
      </c>
      <c r="AR153" s="25">
        <f ca="1" t="shared" si="973"/>
        <v>40691.3819607088</v>
      </c>
      <c r="AS153" s="25">
        <f ca="1" t="shared" si="974"/>
        <v>48123.0566786635</v>
      </c>
      <c r="AT153" s="25">
        <f ca="1" t="shared" si="975"/>
        <v>82377.6205472347</v>
      </c>
      <c r="AU153" s="25">
        <f ca="1">AP153*'Ejercicio 3 - TIR'!$D$5</f>
        <v>11989.6213816111</v>
      </c>
      <c r="AV153" s="25">
        <f ca="1">AQ153*'Ejercicio 3 - TIR'!$D$5</f>
        <v>16196.3006768187</v>
      </c>
      <c r="AW153" s="25">
        <f ca="1">AR153*'Ejercicio 3 - TIR'!$D$5</f>
        <v>20345.6909803544</v>
      </c>
      <c r="AX153" s="25">
        <f ca="1">AS153*'Ejercicio 3 - TIR'!$D$5</f>
        <v>24061.5283393318</v>
      </c>
      <c r="AY153" s="25">
        <f ca="1">AT153*'Ejercicio 3 - TIR'!$D$5</f>
        <v>41188.8102736174</v>
      </c>
      <c r="AZ153" s="25">
        <f ca="1" t="shared" ref="AZ153:BD153" si="1145">AJ153-AU153-AE153</f>
        <v>21999.25703116</v>
      </c>
      <c r="BA153" s="25">
        <f ca="1" t="shared" si="1145"/>
        <v>25606.7988201685</v>
      </c>
      <c r="BB153" s="25">
        <f ca="1" t="shared" si="1145"/>
        <v>28891.4750191451</v>
      </c>
      <c r="BC153" s="25">
        <f ca="1" t="shared" si="1145"/>
        <v>31457.463655504</v>
      </c>
      <c r="BD153" s="25">
        <f ca="1" t="shared" si="1145"/>
        <v>46957.8447149734</v>
      </c>
      <c r="BE153" s="25">
        <f ca="1" t="shared" ref="BE153:BI153" si="1146">AZ153/Z153</f>
        <v>19298.1464031527</v>
      </c>
      <c r="BF153" s="25">
        <f ca="1" t="shared" si="1146"/>
        <v>19548.0899393997</v>
      </c>
      <c r="BG153" s="25">
        <f ca="1" t="shared" si="1146"/>
        <v>18576.7129550517</v>
      </c>
      <c r="BH153" s="25">
        <f ca="1" t="shared" si="1146"/>
        <v>16719.7386362699</v>
      </c>
      <c r="BI153" s="25">
        <f ca="1" t="shared" si="1146"/>
        <v>20041.7813261115</v>
      </c>
      <c r="BJ153" s="25">
        <f ca="1" t="shared" si="978"/>
        <v>67264.8816218827</v>
      </c>
      <c r="BK153" s="25">
        <f ca="1" t="shared" si="979"/>
        <v>32867.4398700393</v>
      </c>
      <c r="BL153" s="25">
        <f ca="1" t="shared" si="980"/>
        <v>100132.321491922</v>
      </c>
      <c r="BM153" s="25">
        <f ca="1">BK153*'Ejercicio 3 - TIR'!$D$5</f>
        <v>16433.7199350197</v>
      </c>
      <c r="BN153" s="25">
        <f ca="1" t="shared" si="981"/>
        <v>83698.6015569023</v>
      </c>
      <c r="BO153" s="25">
        <f ca="1" t="shared" si="982"/>
        <v>35722.8718627684</v>
      </c>
      <c r="BP153" s="25">
        <f ca="1" t="shared" si="983"/>
        <v>-98848.6224120649</v>
      </c>
      <c r="BQ153" s="25">
        <f ca="1" t="shared" ref="BQ153:BT153" si="1147">BE153</f>
        <v>19298.1464031527</v>
      </c>
      <c r="BR153" s="25">
        <f ca="1" t="shared" si="1147"/>
        <v>19548.0899393997</v>
      </c>
      <c r="BS153" s="25">
        <f ca="1" t="shared" si="1147"/>
        <v>18576.7129550517</v>
      </c>
      <c r="BT153" s="25">
        <f ca="1" t="shared" si="1147"/>
        <v>16719.7386362699</v>
      </c>
      <c r="BU153" s="25">
        <f ca="1" t="shared" si="985"/>
        <v>55764.65318888</v>
      </c>
      <c r="BV153" s="27">
        <f ca="1" t="shared" si="986"/>
        <v>8.2494328310345</v>
      </c>
    </row>
    <row r="154" ht="15" customHeight="1" spans="1:74">
      <c r="A154" s="23">
        <v>153</v>
      </c>
      <c r="B154" s="24">
        <f ca="1" t="shared" ref="B154:F154" si="1148">RAND()</f>
        <v>0.903683122866073</v>
      </c>
      <c r="C154" s="25">
        <f ca="1">IF(B154&lt;=('Ejercicio 3 - TIR'!$D$13-'Ejercicio 3 - TIR'!$C$13)/('Ejercicio 3 - TIR'!$E$13-'Ejercicio 3 - TIR'!$C$13),'Ejercicio 3 - TIR'!$C$13+SQRT(('Ejercicio 3 - TIR'!$E$13-'Ejercicio 3 - TIR'!$C$13)*('Ejercicio 3 - TIR'!$D$13-'Ejercicio 3 - TIR'!$C$13)*B154),'Ejercicio 3 - TIR'!$E$13-SQRT(('Ejercicio 3 - TIR'!$E$13-'Ejercicio 3 - TIR'!$C$13)*('Ejercicio 3 - TIR'!$E$13-'Ejercicio 3 - TIR'!$D$13)*(1-B154)))</f>
        <v>89249.1743312101</v>
      </c>
      <c r="D154" s="24">
        <f ca="1" t="shared" si="1148"/>
        <v>0.557997553916693</v>
      </c>
      <c r="E154" s="25">
        <f ca="1">IF(D154&lt;=('Ejercicio 3 - TIR'!$D$14-'Ejercicio 3 - TIR'!$C$14)/('Ejercicio 3 - TIR'!$E$14-'Ejercicio 3 - TIR'!$C$14),'Ejercicio 3 - TIR'!$C$14+SQRT(('Ejercicio 3 - TIR'!$E$14-'Ejercicio 3 - TIR'!$C$14)*('Ejercicio 3 - TIR'!$D$14-'Ejercicio 3 - TIR'!$C$14)*D154),'Ejercicio 3 - TIR'!$E$14-SQRT(('Ejercicio 3 - TIR'!$E$14-'Ejercicio 3 - TIR'!$C$14)*('Ejercicio 3 - TIR'!$E$14-'Ejercicio 3 - TIR'!$D$14)*(1-D154)))</f>
        <v>31857.4962749474</v>
      </c>
      <c r="F154" s="24">
        <f ca="1" t="shared" si="1148"/>
        <v>0.986948864689185</v>
      </c>
      <c r="G154" s="25">
        <f ca="1">IF(F154&lt;=('Ejercicio 3 - TIR'!$D$18-'Ejercicio 3 - TIR'!$C$18)/('Ejercicio 3 - TIR'!$E$18-'Ejercicio 3 - TIR'!$C$18),'Ejercicio 3 - TIR'!$C$18+SQRT(('Ejercicio 3 - TIR'!$E$18-'Ejercicio 3 - TIR'!$C$18)*('Ejercicio 3 - TIR'!$D$18-'Ejercicio 3 - TIR'!$C$18)*F154),'Ejercicio 3 - TIR'!$E$18-SQRT(('Ejercicio 3 - TIR'!$E$18-'Ejercicio 3 - TIR'!$C$18)*('Ejercicio 3 - TIR'!$E$18-'Ejercicio 3 - TIR'!$D$18)*(1-F154)))</f>
        <v>44010.6390202201</v>
      </c>
      <c r="H154" s="24">
        <f ca="1" t="shared" ref="H154:L154" si="1149">RAND()</f>
        <v>0.071673378253686</v>
      </c>
      <c r="I154" s="25">
        <f ca="1">IF(H154&lt;=('Ejercicio 3 - TIR'!$D$18-'Ejercicio 3 - TIR'!$C$18)/('Ejercicio 3 - TIR'!$E$18-'Ejercicio 3 - TIR'!$C$18),'Ejercicio 3 - TIR'!$C$18+SQRT(('Ejercicio 3 - TIR'!$E$18-'Ejercicio 3 - TIR'!$C$18)*('Ejercicio 3 - TIR'!$D$18-'Ejercicio 3 - TIR'!$C$18)*H154),'Ejercicio 3 - TIR'!$E$18-SQRT(('Ejercicio 3 - TIR'!$E$18-'Ejercicio 3 - TIR'!$C$18)*('Ejercicio 3 - TIR'!$E$18-'Ejercicio 3 - TIR'!$D$18)*(1-H154)))</f>
        <v>33278.8727846705</v>
      </c>
      <c r="J154" s="24">
        <f ca="1" t="shared" si="1149"/>
        <v>0.276923340184401</v>
      </c>
      <c r="K154" s="25">
        <f ca="1">IF(J154&lt;=('Ejercicio 3 - TIR'!$D$18-'Ejercicio 3 - TIR'!$C$18)/('Ejercicio 3 - TIR'!$E$18-'Ejercicio 3 - TIR'!$C$18),'Ejercicio 3 - TIR'!$C$18+SQRT(('Ejercicio 3 - TIR'!$E$18-'Ejercicio 3 - TIR'!$C$18)*('Ejercicio 3 - TIR'!$D$18-'Ejercicio 3 - TIR'!$C$18)*J154),'Ejercicio 3 - TIR'!$E$18-SQRT(('Ejercicio 3 - TIR'!$E$18-'Ejercicio 3 - TIR'!$C$18)*('Ejercicio 3 - TIR'!$E$18-'Ejercicio 3 - TIR'!$D$18)*(1-J154)))</f>
        <v>36445.0369298911</v>
      </c>
      <c r="L154" s="24">
        <f ca="1" t="shared" si="1149"/>
        <v>0.402250896929177</v>
      </c>
      <c r="M154" s="25">
        <f ca="1">IF(L154&lt;=('Ejercicio 3 - TIR'!$D$18-'Ejercicio 3 - TIR'!$C$18)/('Ejercicio 3 - TIR'!$E$18-'Ejercicio 3 - TIR'!$C$18),'Ejercicio 3 - TIR'!$C$18+SQRT(('Ejercicio 3 - TIR'!$E$18-'Ejercicio 3 - TIR'!$C$18)*('Ejercicio 3 - TIR'!$D$18-'Ejercicio 3 - TIR'!$C$18)*L154),'Ejercicio 3 - TIR'!$E$18-SQRT(('Ejercicio 3 - TIR'!$E$18-'Ejercicio 3 - TIR'!$C$18)*('Ejercicio 3 - TIR'!$E$18-'Ejercicio 3 - TIR'!$D$18)*(1-L154)))</f>
        <v>37767.7303338476</v>
      </c>
      <c r="N154" s="24">
        <f ca="1" t="shared" ref="N154:R154" si="1150">RAND()</f>
        <v>0.758605628793094</v>
      </c>
      <c r="O154" s="25">
        <f ca="1">IF(N154&lt;=('Ejercicio 3 - TIR'!$D$18-'Ejercicio 3 - TIR'!$C$18)/('Ejercicio 3 - TIR'!$E$18-'Ejercicio 3 - TIR'!$C$18),'Ejercicio 3 - TIR'!$C$18+SQRT(('Ejercicio 3 - TIR'!$E$18-'Ejercicio 3 - TIR'!$C$18)*('Ejercicio 3 - TIR'!$D$18-'Ejercicio 3 - TIR'!$C$18)*N154),'Ejercicio 3 - TIR'!$E$18-SQRT(('Ejercicio 3 - TIR'!$E$18-'Ejercicio 3 - TIR'!$C$18)*('Ejercicio 3 - TIR'!$E$18-'Ejercicio 3 - TIR'!$D$18)*(1-N154)))</f>
        <v>40745.0525455045</v>
      </c>
      <c r="P154" s="24">
        <f ca="1" t="shared" si="1150"/>
        <v>0.182654007728158</v>
      </c>
      <c r="Q154" s="26">
        <f ca="1">IF(P154&lt;=('Ejercicio 3 - TIR'!$D$22-'Ejercicio 3 - TIR'!$C$22)/('Ejercicio 3 - TIR'!$E$22-'Ejercicio 3 - TIR'!$C$22),'Ejercicio 3 - TIR'!$C$22+SQRT(('Ejercicio 3 - TIR'!$E$22-'Ejercicio 3 - TIR'!$C$22)*('Ejercicio 3 - TIR'!$D$22-'Ejercicio 3 - TIR'!$C$22)*P154),'Ejercicio 3 - TIR'!$E$22-SQRT(('Ejercicio 3 - TIR'!$E$22-'Ejercicio 3 - TIR'!$C$22)*('Ejercicio 3 - TIR'!$E$22-'Ejercicio 3 - TIR'!$D$22)*(1-P154)))</f>
        <v>0.138132214809854</v>
      </c>
      <c r="R154" s="24">
        <f ca="1" t="shared" si="1150"/>
        <v>0.184758087907166</v>
      </c>
      <c r="S154" s="26">
        <f ca="1">IF(R154&lt;=('Ejercicio 3 - TIR'!$D$23-'Ejercicio 3 - TIR'!$C$23)/('Ejercicio 3 - TIR'!$E$23-'Ejercicio 3 - TIR'!$C$23),'Ejercicio 3 - TIR'!$C$23+SQRT(('Ejercicio 3 - TIR'!$E$23-'Ejercicio 3 - TIR'!$C$23)*('Ejercicio 3 - TIR'!$D$23-'Ejercicio 3 - TIR'!$C$23)*R154),'Ejercicio 3 - TIR'!$E$23-SQRT(('Ejercicio 3 - TIR'!$E$23-'Ejercicio 3 - TIR'!$C$23)*('Ejercicio 3 - TIR'!$E$23-'Ejercicio 3 - TIR'!$D$23)*(1-R154)))</f>
        <v>0.138236352657067</v>
      </c>
      <c r="T154" s="24">
        <f ca="1" t="shared" ref="T154:X154" si="1151">RAND()</f>
        <v>0.810505827342571</v>
      </c>
      <c r="U154" s="26">
        <f ca="1">IF(T154&lt;=('Ejercicio 3 - TIR'!$D$24-'Ejercicio 3 - TIR'!$C$24)/('Ejercicio 3 - TIR'!$E$24-'Ejercicio 3 - TIR'!$C$24),'Ejercicio 3 - TIR'!$C$24+SQRT(('Ejercicio 3 - TIR'!$E$24-'Ejercicio 3 - TIR'!$C$24)*('Ejercicio 3 - TIR'!$D$24-'Ejercicio 3 - TIR'!$C$24)*T154),'Ejercicio 3 - TIR'!$E$24-SQRT(('Ejercicio 3 - TIR'!$E$24-'Ejercicio 3 - TIR'!$C$24)*('Ejercicio 3 - TIR'!$E$24-'Ejercicio 3 - TIR'!$D$24)*(1-T154)))</f>
        <v>0.19696559782758</v>
      </c>
      <c r="V154" s="24">
        <f ca="1" t="shared" si="1151"/>
        <v>0.755160713580921</v>
      </c>
      <c r="W154" s="26">
        <f ca="1">IF(V154&lt;=('Ejercicio 3 - TIR'!$D$25-'Ejercicio 3 - TIR'!$C$25)/('Ejercicio 3 - TIR'!$E$25-'Ejercicio 3 - TIR'!$C$25),'Ejercicio 3 - TIR'!$C$25+SQRT(('Ejercicio 3 - TIR'!$E$25-'Ejercicio 3 - TIR'!$C$25)*('Ejercicio 3 - TIR'!$D$25-'Ejercicio 3 - TIR'!$C$25)*V154),'Ejercicio 3 - TIR'!$E$25-SQRT(('Ejercicio 3 - TIR'!$E$25-'Ejercicio 3 - TIR'!$C$25)*('Ejercicio 3 - TIR'!$E$25-'Ejercicio 3 - TIR'!$D$25)*(1-V154)))</f>
        <v>0.220726505120386</v>
      </c>
      <c r="X154" s="24">
        <f ca="1" t="shared" si="1151"/>
        <v>0.916897543112267</v>
      </c>
      <c r="Y154" s="26">
        <f ca="1">IF(X154&lt;=('Ejercicio 3 - TIR'!$D$26-'Ejercicio 3 - TIR'!$C$26)/('Ejercicio 3 - TIR'!$E$26-'Ejercicio 3 - TIR'!$C$26),'Ejercicio 3 - TIR'!$C$26+SQRT(('Ejercicio 3 - TIR'!$E$26-'Ejercicio 3 - TIR'!$C$26)*('Ejercicio 3 - TIR'!$D$26-'Ejercicio 3 - TIR'!$C$26)*X154),'Ejercicio 3 - TIR'!$E$26-SQRT(('Ejercicio 3 - TIR'!$E$26-'Ejercicio 3 - TIR'!$C$26)*('Ejercicio 3 - TIR'!$E$26-'Ejercicio 3 - TIR'!$D$26)*(1-X154)))</f>
        <v>0.25881620272015</v>
      </c>
      <c r="Z154" s="24">
        <f ca="1" t="shared" si="956"/>
        <v>1.13813221480985</v>
      </c>
      <c r="AA154" s="24">
        <f ca="1" t="shared" si="957"/>
        <v>1.29546346102668</v>
      </c>
      <c r="AB154" s="24">
        <f ca="1" t="shared" si="958"/>
        <v>1.55062519609158</v>
      </c>
      <c r="AC154" s="24">
        <f ca="1" t="shared" si="959"/>
        <v>1.89288927637649</v>
      </c>
      <c r="AD154" s="24">
        <f ca="1" t="shared" si="960"/>
        <v>2.38279969105795</v>
      </c>
      <c r="AE154" s="23">
        <f ca="1" t="shared" si="961"/>
        <v>4400.54651875515</v>
      </c>
      <c r="AF154" s="23">
        <f ca="1" t="shared" si="962"/>
        <v>5008.86201920561</v>
      </c>
      <c r="AG154" s="23">
        <f ca="1" t="shared" si="963"/>
        <v>5995.4355212543</v>
      </c>
      <c r="AH154" s="23">
        <f ca="1" t="shared" si="964"/>
        <v>7318.78705053538</v>
      </c>
      <c r="AI154" s="23">
        <f ca="1" t="shared" si="965"/>
        <v>9213.00772347236</v>
      </c>
      <c r="AJ154" s="25">
        <f ca="1" t="shared" si="966"/>
        <v>50089.92606328</v>
      </c>
      <c r="AK154" s="25">
        <f ca="1" t="shared" si="967"/>
        <v>43111.5637166957</v>
      </c>
      <c r="AL154" s="25">
        <f ca="1" t="shared" si="968"/>
        <v>56512.5925359773</v>
      </c>
      <c r="AM154" s="25">
        <f ca="1" t="shared" si="969"/>
        <v>71490.1317420192</v>
      </c>
      <c r="AN154" s="25">
        <f ca="1" t="shared" si="970"/>
        <v>97087.2986175679</v>
      </c>
      <c r="AO154" s="25">
        <f ca="1">C154/'Ejercicio 3 - TIR'!$D$7</f>
        <v>17849.834866242</v>
      </c>
      <c r="AP154" s="25">
        <f ca="1" t="shared" si="971"/>
        <v>32240.091197038</v>
      </c>
      <c r="AQ154" s="25">
        <f ca="1" t="shared" si="972"/>
        <v>25261.7288504537</v>
      </c>
      <c r="AR154" s="25">
        <f ca="1" t="shared" si="973"/>
        <v>38662.7576697353</v>
      </c>
      <c r="AS154" s="25">
        <f ca="1" t="shared" si="974"/>
        <v>53640.2968757772</v>
      </c>
      <c r="AT154" s="25">
        <f ca="1" t="shared" si="975"/>
        <v>79237.4637513259</v>
      </c>
      <c r="AU154" s="25">
        <f ca="1">AP154*'Ejercicio 3 - TIR'!$D$5</f>
        <v>16120.045598519</v>
      </c>
      <c r="AV154" s="25">
        <f ca="1">AQ154*'Ejercicio 3 - TIR'!$D$5</f>
        <v>12630.8644252269</v>
      </c>
      <c r="AW154" s="25">
        <f ca="1">AR154*'Ejercicio 3 - TIR'!$D$5</f>
        <v>19331.3788348677</v>
      </c>
      <c r="AX154" s="25">
        <f ca="1">AS154*'Ejercicio 3 - TIR'!$D$5</f>
        <v>26820.1484378886</v>
      </c>
      <c r="AY154" s="25">
        <f ca="1">AT154*'Ejercicio 3 - TIR'!$D$5</f>
        <v>39618.7318756629</v>
      </c>
      <c r="AZ154" s="25">
        <f ca="1" t="shared" ref="AZ154:BD154" si="1152">AJ154-AU154-AE154</f>
        <v>29569.3339460059</v>
      </c>
      <c r="BA154" s="25">
        <f ca="1" t="shared" si="1152"/>
        <v>25471.8372722633</v>
      </c>
      <c r="BB154" s="25">
        <f ca="1" t="shared" si="1152"/>
        <v>31185.7781798554</v>
      </c>
      <c r="BC154" s="25">
        <f ca="1" t="shared" si="1152"/>
        <v>37351.1962535952</v>
      </c>
      <c r="BD154" s="25">
        <f ca="1" t="shared" si="1152"/>
        <v>48255.5590184326</v>
      </c>
      <c r="BE154" s="25">
        <f ca="1" t="shared" ref="BE154:BI154" si="1153">AZ154/Z154</f>
        <v>25980.5790234538</v>
      </c>
      <c r="BF154" s="25">
        <f ca="1" t="shared" si="1153"/>
        <v>19662.3355567871</v>
      </c>
      <c r="BG154" s="25">
        <f ca="1" t="shared" si="1153"/>
        <v>20111.7447713738</v>
      </c>
      <c r="BH154" s="25">
        <f ca="1" t="shared" si="1153"/>
        <v>19732.3724740497</v>
      </c>
      <c r="BI154" s="25">
        <f ca="1" t="shared" si="1153"/>
        <v>20251.6221567107</v>
      </c>
      <c r="BJ154" s="25">
        <f ca="1" t="shared" si="978"/>
        <v>75910.0322818243</v>
      </c>
      <c r="BK154" s="25">
        <f ca="1" t="shared" si="979"/>
        <v>42532.5810047168</v>
      </c>
      <c r="BL154" s="25">
        <f ca="1" t="shared" si="980"/>
        <v>118442.613286541</v>
      </c>
      <c r="BM154" s="25">
        <f ca="1">BK154*'Ejercicio 3 - TIR'!$D$5</f>
        <v>21266.2905023584</v>
      </c>
      <c r="BN154" s="25">
        <f ca="1" t="shared" si="981"/>
        <v>97176.3227841827</v>
      </c>
      <c r="BO154" s="25">
        <f ca="1" t="shared" si="982"/>
        <v>40782.4137080684</v>
      </c>
      <c r="BP154" s="25">
        <f ca="1" t="shared" si="983"/>
        <v>-121106.670606157</v>
      </c>
      <c r="BQ154" s="25">
        <f ca="1" t="shared" ref="BQ154:BT154" si="1154">BE154</f>
        <v>25980.5790234538</v>
      </c>
      <c r="BR154" s="25">
        <f ca="1" t="shared" si="1154"/>
        <v>19662.3355567871</v>
      </c>
      <c r="BS154" s="25">
        <f ca="1" t="shared" si="1154"/>
        <v>20111.7447713738</v>
      </c>
      <c r="BT154" s="25">
        <f ca="1" t="shared" si="1154"/>
        <v>19732.3724740497</v>
      </c>
      <c r="BU154" s="25">
        <f ca="1" t="shared" si="985"/>
        <v>61034.0358647791</v>
      </c>
      <c r="BV154" s="27">
        <f ca="1" t="shared" si="986"/>
        <v>5.74419980748209</v>
      </c>
    </row>
    <row r="155" ht="15" customHeight="1" spans="1:74">
      <c r="A155" s="23">
        <v>154</v>
      </c>
      <c r="B155" s="24">
        <f ca="1" t="shared" ref="B155:F155" si="1155">RAND()</f>
        <v>0.139819585458643</v>
      </c>
      <c r="C155" s="25">
        <f ca="1">IF(B155&lt;=('Ejercicio 3 - TIR'!$D$13-'Ejercicio 3 - TIR'!$C$13)/('Ejercicio 3 - TIR'!$E$13-'Ejercicio 3 - TIR'!$C$13),'Ejercicio 3 - TIR'!$C$13+SQRT(('Ejercicio 3 - TIR'!$E$13-'Ejercicio 3 - TIR'!$C$13)*('Ejercicio 3 - TIR'!$D$13-'Ejercicio 3 - TIR'!$C$13)*B155),'Ejercicio 3 - TIR'!$E$13-SQRT(('Ejercicio 3 - TIR'!$E$13-'Ejercicio 3 - TIR'!$C$13)*('Ejercicio 3 - TIR'!$E$13-'Ejercicio 3 - TIR'!$D$13)*(1-B155)))</f>
        <v>67478.4914376803</v>
      </c>
      <c r="D155" s="24">
        <f ca="1" t="shared" si="1155"/>
        <v>0.280522613942443</v>
      </c>
      <c r="E155" s="25">
        <f ca="1">IF(D155&lt;=('Ejercicio 3 - TIR'!$D$14-'Ejercicio 3 - TIR'!$C$14)/('Ejercicio 3 - TIR'!$E$14-'Ejercicio 3 - TIR'!$C$14),'Ejercicio 3 - TIR'!$C$14+SQRT(('Ejercicio 3 - TIR'!$E$14-'Ejercicio 3 - TIR'!$C$14)*('Ejercicio 3 - TIR'!$D$14-'Ejercicio 3 - TIR'!$C$14)*D155),'Ejercicio 3 - TIR'!$E$14-SQRT(('Ejercicio 3 - TIR'!$E$14-'Ejercicio 3 - TIR'!$C$14)*('Ejercicio 3 - TIR'!$E$14-'Ejercicio 3 - TIR'!$D$14)*(1-D155)))</f>
        <v>29586.8503404497</v>
      </c>
      <c r="F155" s="24">
        <f ca="1" t="shared" si="1155"/>
        <v>0.927855267064188</v>
      </c>
      <c r="G155" s="25">
        <f ca="1">IF(F155&lt;=('Ejercicio 3 - TIR'!$D$18-'Ejercicio 3 - TIR'!$C$18)/('Ejercicio 3 - TIR'!$E$18-'Ejercicio 3 - TIR'!$C$18),'Ejercicio 3 - TIR'!$C$18+SQRT(('Ejercicio 3 - TIR'!$E$18-'Ejercicio 3 - TIR'!$C$18)*('Ejercicio 3 - TIR'!$D$18-'Ejercicio 3 - TIR'!$C$18)*F155),'Ejercicio 3 - TIR'!$E$18-SQRT(('Ejercicio 3 - TIR'!$E$18-'Ejercicio 3 - TIR'!$C$18)*('Ejercicio 3 - TIR'!$E$18-'Ejercicio 3 - TIR'!$D$18)*(1-F155)))</f>
        <v>42673.8755471416</v>
      </c>
      <c r="H155" s="24">
        <f ca="1" t="shared" ref="H155:L155" si="1156">RAND()</f>
        <v>0.450852872709013</v>
      </c>
      <c r="I155" s="25">
        <f ca="1">IF(H155&lt;=('Ejercicio 3 - TIR'!$D$18-'Ejercicio 3 - TIR'!$C$18)/('Ejercicio 3 - TIR'!$E$18-'Ejercicio 3 - TIR'!$C$18),'Ejercicio 3 - TIR'!$C$18+SQRT(('Ejercicio 3 - TIR'!$E$18-'Ejercicio 3 - TIR'!$C$18)*('Ejercicio 3 - TIR'!$D$18-'Ejercicio 3 - TIR'!$C$18)*H155),'Ejercicio 3 - TIR'!$E$18-SQRT(('Ejercicio 3 - TIR'!$E$18-'Ejercicio 3 - TIR'!$C$18)*('Ejercicio 3 - TIR'!$E$18-'Ejercicio 3 - TIR'!$D$18)*(1-H155)))</f>
        <v>38223.620304121</v>
      </c>
      <c r="J155" s="24">
        <f ca="1" t="shared" si="1156"/>
        <v>0.223001132451196</v>
      </c>
      <c r="K155" s="25">
        <f ca="1">IF(J155&lt;=('Ejercicio 3 - TIR'!$D$18-'Ejercicio 3 - TIR'!$C$18)/('Ejercicio 3 - TIR'!$E$18-'Ejercicio 3 - TIR'!$C$18),'Ejercicio 3 - TIR'!$C$18+SQRT(('Ejercicio 3 - TIR'!$E$18-'Ejercicio 3 - TIR'!$C$18)*('Ejercicio 3 - TIR'!$D$18-'Ejercicio 3 - TIR'!$C$18)*J155),'Ejercicio 3 - TIR'!$E$18-SQRT(('Ejercicio 3 - TIR'!$E$18-'Ejercicio 3 - TIR'!$C$18)*('Ejercicio 3 - TIR'!$E$18-'Ejercicio 3 - TIR'!$D$18)*(1-J155)))</f>
        <v>35783.6121816456</v>
      </c>
      <c r="L155" s="24">
        <f ca="1" t="shared" si="1156"/>
        <v>0.897442389073424</v>
      </c>
      <c r="M155" s="25">
        <f ca="1">IF(L155&lt;=('Ejercicio 3 - TIR'!$D$18-'Ejercicio 3 - TIR'!$C$18)/('Ejercicio 3 - TIR'!$E$18-'Ejercicio 3 - TIR'!$C$18),'Ejercicio 3 - TIR'!$C$18+SQRT(('Ejercicio 3 - TIR'!$E$18-'Ejercicio 3 - TIR'!$C$18)*('Ejercicio 3 - TIR'!$D$18-'Ejercicio 3 - TIR'!$C$18)*L155),'Ejercicio 3 - TIR'!$E$18-SQRT(('Ejercicio 3 - TIR'!$E$18-'Ejercicio 3 - TIR'!$C$18)*('Ejercicio 3 - TIR'!$E$18-'Ejercicio 3 - TIR'!$D$18)*(1-L155)))</f>
        <v>42226.5867925076</v>
      </c>
      <c r="N155" s="24">
        <f ca="1" t="shared" ref="N155:R155" si="1157">RAND()</f>
        <v>0.0885190788953474</v>
      </c>
      <c r="O155" s="25">
        <f ca="1">IF(N155&lt;=('Ejercicio 3 - TIR'!$D$18-'Ejercicio 3 - TIR'!$C$18)/('Ejercicio 3 - TIR'!$E$18-'Ejercicio 3 - TIR'!$C$18),'Ejercicio 3 - TIR'!$C$18+SQRT(('Ejercicio 3 - TIR'!$E$18-'Ejercicio 3 - TIR'!$C$18)*('Ejercicio 3 - TIR'!$D$18-'Ejercicio 3 - TIR'!$C$18)*N155),'Ejercicio 3 - TIR'!$E$18-SQRT(('Ejercicio 3 - TIR'!$E$18-'Ejercicio 3 - TIR'!$C$18)*('Ejercicio 3 - TIR'!$E$18-'Ejercicio 3 - TIR'!$D$18)*(1-N155)))</f>
        <v>33643.8800521288</v>
      </c>
      <c r="P155" s="24">
        <f ca="1" t="shared" si="1157"/>
        <v>0.890725397763015</v>
      </c>
      <c r="Q155" s="26">
        <f ca="1">IF(P155&lt;=('Ejercicio 3 - TIR'!$D$22-'Ejercicio 3 - TIR'!$C$22)/('Ejercicio 3 - TIR'!$E$22-'Ejercicio 3 - TIR'!$C$22),'Ejercicio 3 - TIR'!$C$22+SQRT(('Ejercicio 3 - TIR'!$E$22-'Ejercicio 3 - TIR'!$C$22)*('Ejercicio 3 - TIR'!$D$22-'Ejercicio 3 - TIR'!$C$22)*P155),'Ejercicio 3 - TIR'!$E$22-SQRT(('Ejercicio 3 - TIR'!$E$22-'Ejercicio 3 - TIR'!$C$22)*('Ejercicio 3 - TIR'!$E$22-'Ejercicio 3 - TIR'!$D$22)*(1-P155)))</f>
        <v>0.165975226061481</v>
      </c>
      <c r="R155" s="24">
        <f ca="1" t="shared" si="1157"/>
        <v>0.585463482780758</v>
      </c>
      <c r="S155" s="26">
        <f ca="1">IF(R155&lt;=('Ejercicio 3 - TIR'!$D$23-'Ejercicio 3 - TIR'!$C$23)/('Ejercicio 3 - TIR'!$E$23-'Ejercicio 3 - TIR'!$C$23),'Ejercicio 3 - TIR'!$C$23+SQRT(('Ejercicio 3 - TIR'!$E$23-'Ejercicio 3 - TIR'!$C$23)*('Ejercicio 3 - TIR'!$D$23-'Ejercicio 3 - TIR'!$C$23)*R155),'Ejercicio 3 - TIR'!$E$23-SQRT(('Ejercicio 3 - TIR'!$E$23-'Ejercicio 3 - TIR'!$C$23)*('Ejercicio 3 - TIR'!$E$23-'Ejercicio 3 - TIR'!$D$23)*(1-R155)))</f>
        <v>0.152683965679575</v>
      </c>
      <c r="T155" s="24">
        <f ca="1" t="shared" ref="T155:X155" si="1158">RAND()</f>
        <v>0.774194783275105</v>
      </c>
      <c r="U155" s="26">
        <f ca="1">IF(T155&lt;=('Ejercicio 3 - TIR'!$D$24-'Ejercicio 3 - TIR'!$C$24)/('Ejercicio 3 - TIR'!$E$24-'Ejercicio 3 - TIR'!$C$24),'Ejercicio 3 - TIR'!$C$24+SQRT(('Ejercicio 3 - TIR'!$E$24-'Ejercicio 3 - TIR'!$C$24)*('Ejercicio 3 - TIR'!$D$24-'Ejercicio 3 - TIR'!$C$24)*T155),'Ejercicio 3 - TIR'!$E$24-SQRT(('Ejercicio 3 - TIR'!$E$24-'Ejercicio 3 - TIR'!$C$24)*('Ejercicio 3 - TIR'!$E$24-'Ejercicio 3 - TIR'!$D$24)*(1-T155)))</f>
        <v>0.194855326472</v>
      </c>
      <c r="V155" s="24">
        <f ca="1" t="shared" si="1158"/>
        <v>0.394583002816083</v>
      </c>
      <c r="W155" s="26">
        <f ca="1">IF(V155&lt;=('Ejercicio 3 - TIR'!$D$25-'Ejercicio 3 - TIR'!$C$25)/('Ejercicio 3 - TIR'!$E$25-'Ejercicio 3 - TIR'!$C$25),'Ejercicio 3 - TIR'!$C$25+SQRT(('Ejercicio 3 - TIR'!$E$25-'Ejercicio 3 - TIR'!$C$25)*('Ejercicio 3 - TIR'!$D$25-'Ejercicio 3 - TIR'!$C$25)*V155),'Ejercicio 3 - TIR'!$E$25-SQRT(('Ejercicio 3 - TIR'!$E$25-'Ejercicio 3 - TIR'!$C$25)*('Ejercicio 3 - TIR'!$E$25-'Ejercicio 3 - TIR'!$D$25)*(1-V155)))</f>
        <v>0.203967842868884</v>
      </c>
      <c r="X155" s="24">
        <f ca="1" t="shared" si="1158"/>
        <v>0.666104811603199</v>
      </c>
      <c r="Y155" s="26">
        <f ca="1">IF(X155&lt;=('Ejercicio 3 - TIR'!$D$26-'Ejercicio 3 - TIR'!$C$26)/('Ejercicio 3 - TIR'!$E$26-'Ejercicio 3 - TIR'!$C$26),'Ejercicio 3 - TIR'!$C$26+SQRT(('Ejercicio 3 - TIR'!$E$26-'Ejercicio 3 - TIR'!$C$26)*('Ejercicio 3 - TIR'!$D$26-'Ejercicio 3 - TIR'!$C$26)*X155),'Ejercicio 3 - TIR'!$E$26-SQRT(('Ejercicio 3 - TIR'!$E$26-'Ejercicio 3 - TIR'!$C$26)*('Ejercicio 3 - TIR'!$E$26-'Ejercicio 3 - TIR'!$D$26)*(1-X155)))</f>
        <v>0.237537851946201</v>
      </c>
      <c r="Z155" s="24">
        <f ca="1" t="shared" si="956"/>
        <v>1.16597522606148</v>
      </c>
      <c r="AA155" s="24">
        <f ca="1" t="shared" si="957"/>
        <v>1.34400094746069</v>
      </c>
      <c r="AB155" s="24">
        <f ca="1" t="shared" si="958"/>
        <v>1.60588669085682</v>
      </c>
      <c r="AC155" s="24">
        <f ca="1" t="shared" si="959"/>
        <v>1.93343593508273</v>
      </c>
      <c r="AD155" s="24">
        <f ca="1" t="shared" si="960"/>
        <v>2.39270015397788</v>
      </c>
      <c r="AE155" s="23">
        <f ca="1" t="shared" si="961"/>
        <v>4910.68417370333</v>
      </c>
      <c r="AF155" s="23">
        <f ca="1" t="shared" si="962"/>
        <v>5660.46690754428</v>
      </c>
      <c r="AG155" s="23">
        <f ca="1" t="shared" si="963"/>
        <v>6763.43903479777</v>
      </c>
      <c r="AH155" s="23">
        <f ca="1" t="shared" si="964"/>
        <v>8142.96310510069</v>
      </c>
      <c r="AI155" s="23">
        <f ca="1" t="shared" si="965"/>
        <v>10077.2250695635</v>
      </c>
      <c r="AJ155" s="25">
        <f ca="1" t="shared" si="966"/>
        <v>49756.6816879979</v>
      </c>
      <c r="AK155" s="25">
        <f ca="1" t="shared" si="967"/>
        <v>51372.5819041162</v>
      </c>
      <c r="AL155" s="25">
        <f ca="1" t="shared" si="968"/>
        <v>57464.4265532865</v>
      </c>
      <c r="AM155" s="25">
        <f ca="1" t="shared" si="969"/>
        <v>81642.4003205241</v>
      </c>
      <c r="AN155" s="25">
        <f ca="1" t="shared" si="970"/>
        <v>80499.7169811419</v>
      </c>
      <c r="AO155" s="25">
        <f ca="1">C155/'Ejercicio 3 - TIR'!$D$7</f>
        <v>13495.6982875361</v>
      </c>
      <c r="AP155" s="25">
        <f ca="1" t="shared" si="971"/>
        <v>36260.9834004618</v>
      </c>
      <c r="AQ155" s="25">
        <f ca="1" t="shared" si="972"/>
        <v>37876.8836165802</v>
      </c>
      <c r="AR155" s="25">
        <f ca="1" t="shared" si="973"/>
        <v>43968.7282657505</v>
      </c>
      <c r="AS155" s="25">
        <f ca="1" t="shared" si="974"/>
        <v>68146.702032988</v>
      </c>
      <c r="AT155" s="25">
        <f ca="1" t="shared" si="975"/>
        <v>67004.0186936058</v>
      </c>
      <c r="AU155" s="25">
        <f ca="1">AP155*'Ejercicio 3 - TIR'!$D$5</f>
        <v>18130.4917002309</v>
      </c>
      <c r="AV155" s="25">
        <f ca="1">AQ155*'Ejercicio 3 - TIR'!$D$5</f>
        <v>18938.4418082901</v>
      </c>
      <c r="AW155" s="25">
        <f ca="1">AR155*'Ejercicio 3 - TIR'!$D$5</f>
        <v>21984.3641328752</v>
      </c>
      <c r="AX155" s="25">
        <f ca="1">AS155*'Ejercicio 3 - TIR'!$D$5</f>
        <v>34073.351016494</v>
      </c>
      <c r="AY155" s="25">
        <f ca="1">AT155*'Ejercicio 3 - TIR'!$D$5</f>
        <v>33502.0093468029</v>
      </c>
      <c r="AZ155" s="25">
        <f ca="1" t="shared" ref="AZ155:BD155" si="1159">AJ155-AU155-AE155</f>
        <v>26715.5058140637</v>
      </c>
      <c r="BA155" s="25">
        <f ca="1" t="shared" si="1159"/>
        <v>26773.6731882819</v>
      </c>
      <c r="BB155" s="25">
        <f ca="1" t="shared" si="1159"/>
        <v>28716.6233856135</v>
      </c>
      <c r="BC155" s="25">
        <f ca="1" t="shared" si="1159"/>
        <v>39426.0861989294</v>
      </c>
      <c r="BD155" s="25">
        <f ca="1" t="shared" si="1159"/>
        <v>36920.4825647755</v>
      </c>
      <c r="BE155" s="25">
        <f ca="1" t="shared" ref="BE155:BI155" si="1160">AZ155/Z155</f>
        <v>22912.5844331233</v>
      </c>
      <c r="BF155" s="25">
        <f ca="1" t="shared" si="1160"/>
        <v>19920.8737455633</v>
      </c>
      <c r="BG155" s="25">
        <f ca="1" t="shared" si="1160"/>
        <v>17882.0981262955</v>
      </c>
      <c r="BH155" s="25">
        <f ca="1" t="shared" si="1160"/>
        <v>20391.7210203514</v>
      </c>
      <c r="BI155" s="25">
        <f ca="1" t="shared" si="1160"/>
        <v>15430.4677514209</v>
      </c>
      <c r="BJ155" s="25">
        <f ca="1" t="shared" si="978"/>
        <v>70792.4613653144</v>
      </c>
      <c r="BK155" s="25">
        <f ca="1" t="shared" si="979"/>
        <v>32291.1593706265</v>
      </c>
      <c r="BL155" s="25">
        <f ca="1" t="shared" si="980"/>
        <v>103083.620735941</v>
      </c>
      <c r="BM155" s="25">
        <f ca="1">BK155*'Ejercicio 3 - TIR'!$D$5</f>
        <v>16145.5796853133</v>
      </c>
      <c r="BN155" s="25">
        <f ca="1" t="shared" si="981"/>
        <v>86938.0410506276</v>
      </c>
      <c r="BO155" s="25">
        <f ca="1" t="shared" si="982"/>
        <v>36334.6994842177</v>
      </c>
      <c r="BP155" s="25">
        <f ca="1" t="shared" si="983"/>
        <v>-97065.3417781299</v>
      </c>
      <c r="BQ155" s="25">
        <f ca="1" t="shared" ref="BQ155:BT155" si="1161">BE155</f>
        <v>22912.5844331233</v>
      </c>
      <c r="BR155" s="25">
        <f ca="1" t="shared" si="1161"/>
        <v>19920.8737455633</v>
      </c>
      <c r="BS155" s="25">
        <f ca="1" t="shared" si="1161"/>
        <v>17882.0981262955</v>
      </c>
      <c r="BT155" s="25">
        <f ca="1" t="shared" si="1161"/>
        <v>20391.7210203514</v>
      </c>
      <c r="BU155" s="25">
        <f ca="1" t="shared" si="985"/>
        <v>51765.1672356386</v>
      </c>
      <c r="BV155" s="27">
        <f ca="1" t="shared" si="986"/>
        <v>9.90554166642157</v>
      </c>
    </row>
    <row r="156" ht="15" customHeight="1" spans="1:74">
      <c r="A156" s="23">
        <v>155</v>
      </c>
      <c r="B156" s="24">
        <f ca="1" t="shared" ref="B156:F156" si="1162">RAND()</f>
        <v>0.700236285130277</v>
      </c>
      <c r="C156" s="25">
        <f ca="1">IF(B156&lt;=('Ejercicio 3 - TIR'!$D$13-'Ejercicio 3 - TIR'!$C$13)/('Ejercicio 3 - TIR'!$E$13-'Ejercicio 3 - TIR'!$C$13),'Ejercicio 3 - TIR'!$C$13+SQRT(('Ejercicio 3 - TIR'!$E$13-'Ejercicio 3 - TIR'!$C$13)*('Ejercicio 3 - TIR'!$D$13-'Ejercicio 3 - TIR'!$C$13)*B156),'Ejercicio 3 - TIR'!$E$13-SQRT(('Ejercicio 3 - TIR'!$E$13-'Ejercicio 3 - TIR'!$C$13)*('Ejercicio 3 - TIR'!$E$13-'Ejercicio 3 - TIR'!$D$13)*(1-B156)))</f>
        <v>81033.8075027256</v>
      </c>
      <c r="D156" s="24">
        <f ca="1" t="shared" si="1162"/>
        <v>0.794794767718888</v>
      </c>
      <c r="E156" s="25">
        <f ca="1">IF(D156&lt;=('Ejercicio 3 - TIR'!$D$14-'Ejercicio 3 - TIR'!$C$14)/('Ejercicio 3 - TIR'!$E$14-'Ejercicio 3 - TIR'!$C$14),'Ejercicio 3 - TIR'!$C$14+SQRT(('Ejercicio 3 - TIR'!$E$14-'Ejercicio 3 - TIR'!$C$14)*('Ejercicio 3 - TIR'!$D$14-'Ejercicio 3 - TIR'!$C$14)*D156),'Ejercicio 3 - TIR'!$E$14-SQRT(('Ejercicio 3 - TIR'!$E$14-'Ejercicio 3 - TIR'!$C$14)*('Ejercicio 3 - TIR'!$E$14-'Ejercicio 3 - TIR'!$D$14)*(1-D156)))</f>
        <v>34451.956665439</v>
      </c>
      <c r="F156" s="24">
        <f ca="1" t="shared" si="1162"/>
        <v>0.0591350242538293</v>
      </c>
      <c r="G156" s="25">
        <f ca="1">IF(F156&lt;=('Ejercicio 3 - TIR'!$D$18-'Ejercicio 3 - TIR'!$C$18)/('Ejercicio 3 - TIR'!$E$18-'Ejercicio 3 - TIR'!$C$18),'Ejercicio 3 - TIR'!$C$18+SQRT(('Ejercicio 3 - TIR'!$E$18-'Ejercicio 3 - TIR'!$C$18)*('Ejercicio 3 - TIR'!$D$18-'Ejercicio 3 - TIR'!$C$18)*F156),'Ejercicio 3 - TIR'!$E$18-SQRT(('Ejercicio 3 - TIR'!$E$18-'Ejercicio 3 - TIR'!$C$18)*('Ejercicio 3 - TIR'!$E$18-'Ejercicio 3 - TIR'!$D$18)*(1-F156)))</f>
        <v>32978.297103728</v>
      </c>
      <c r="H156" s="24">
        <f ca="1" t="shared" ref="H156:L156" si="1163">RAND()</f>
        <v>0.142999227982018</v>
      </c>
      <c r="I156" s="25">
        <f ca="1">IF(H156&lt;=('Ejercicio 3 - TIR'!$D$18-'Ejercicio 3 - TIR'!$C$18)/('Ejercicio 3 - TIR'!$E$18-'Ejercicio 3 - TIR'!$C$18),'Ejercicio 3 - TIR'!$C$18+SQRT(('Ejercicio 3 - TIR'!$E$18-'Ejercicio 3 - TIR'!$C$18)*('Ejercicio 3 - TIR'!$D$18-'Ejercicio 3 - TIR'!$C$18)*H156),'Ejercicio 3 - TIR'!$E$18-SQRT(('Ejercicio 3 - TIR'!$E$18-'Ejercicio 3 - TIR'!$C$18)*('Ejercicio 3 - TIR'!$E$18-'Ejercicio 3 - TIR'!$D$18)*(1-H156)))</f>
        <v>34631.4019688754</v>
      </c>
      <c r="J156" s="24">
        <f ca="1" t="shared" si="1163"/>
        <v>0.823331384440236</v>
      </c>
      <c r="K156" s="25">
        <f ca="1">IF(J156&lt;=('Ejercicio 3 - TIR'!$D$18-'Ejercicio 3 - TIR'!$C$18)/('Ejercicio 3 - TIR'!$E$18-'Ejercicio 3 - TIR'!$C$18),'Ejercicio 3 - TIR'!$C$18+SQRT(('Ejercicio 3 - TIR'!$E$18-'Ejercicio 3 - TIR'!$C$18)*('Ejercicio 3 - TIR'!$D$18-'Ejercicio 3 - TIR'!$C$18)*J156),'Ejercicio 3 - TIR'!$E$18-SQRT(('Ejercicio 3 - TIR'!$E$18-'Ejercicio 3 - TIR'!$C$18)*('Ejercicio 3 - TIR'!$E$18-'Ejercicio 3 - TIR'!$D$18)*(1-J156)))</f>
        <v>41359.924977836</v>
      </c>
      <c r="L156" s="24">
        <f ca="1" t="shared" si="1163"/>
        <v>0.133007027782871</v>
      </c>
      <c r="M156" s="25">
        <f ca="1">IF(L156&lt;=('Ejercicio 3 - TIR'!$D$18-'Ejercicio 3 - TIR'!$C$18)/('Ejercicio 3 - TIR'!$E$18-'Ejercicio 3 - TIR'!$C$18),'Ejercicio 3 - TIR'!$C$18+SQRT(('Ejercicio 3 - TIR'!$E$18-'Ejercicio 3 - TIR'!$C$18)*('Ejercicio 3 - TIR'!$D$18-'Ejercicio 3 - TIR'!$C$18)*L156),'Ejercicio 3 - TIR'!$E$18-SQRT(('Ejercicio 3 - TIR'!$E$18-'Ejercicio 3 - TIR'!$C$18)*('Ejercicio 3 - TIR'!$E$18-'Ejercicio 3 - TIR'!$D$18)*(1-L156)))</f>
        <v>34466.6602923695</v>
      </c>
      <c r="N156" s="24">
        <f ca="1" t="shared" ref="N156:R156" si="1164">RAND()</f>
        <v>0.791767598569675</v>
      </c>
      <c r="O156" s="25">
        <f ca="1">IF(N156&lt;=('Ejercicio 3 - TIR'!$D$18-'Ejercicio 3 - TIR'!$C$18)/('Ejercicio 3 - TIR'!$E$18-'Ejercicio 3 - TIR'!$C$18),'Ejercicio 3 - TIR'!$C$18+SQRT(('Ejercicio 3 - TIR'!$E$18-'Ejercicio 3 - TIR'!$C$18)*('Ejercicio 3 - TIR'!$D$18-'Ejercicio 3 - TIR'!$C$18)*N156),'Ejercicio 3 - TIR'!$E$18-SQRT(('Ejercicio 3 - TIR'!$E$18-'Ejercicio 3 - TIR'!$C$18)*('Ejercicio 3 - TIR'!$E$18-'Ejercicio 3 - TIR'!$D$18)*(1-N156)))</f>
        <v>41048.1105648975</v>
      </c>
      <c r="P156" s="24">
        <f ca="1" t="shared" si="1164"/>
        <v>0.890027111941228</v>
      </c>
      <c r="Q156" s="26">
        <f ca="1">IF(P156&lt;=('Ejercicio 3 - TIR'!$D$22-'Ejercicio 3 - TIR'!$C$22)/('Ejercicio 3 - TIR'!$E$22-'Ejercicio 3 - TIR'!$C$22),'Ejercicio 3 - TIR'!$C$22+SQRT(('Ejercicio 3 - TIR'!$E$22-'Ejercicio 3 - TIR'!$C$22)*('Ejercicio 3 - TIR'!$D$22-'Ejercicio 3 - TIR'!$C$22)*P156),'Ejercicio 3 - TIR'!$E$22-SQRT(('Ejercicio 3 - TIR'!$E$22-'Ejercicio 3 - TIR'!$C$22)*('Ejercicio 3 - TIR'!$E$22-'Ejercicio 3 - TIR'!$D$22)*(1-P156)))</f>
        <v>0.165930486912981</v>
      </c>
      <c r="R156" s="24">
        <f ca="1" t="shared" si="1164"/>
        <v>0.793927692030274</v>
      </c>
      <c r="S156" s="26">
        <f ca="1">IF(R156&lt;=('Ejercicio 3 - TIR'!$D$23-'Ejercicio 3 - TIR'!$C$23)/('Ejercicio 3 - TIR'!$E$23-'Ejercicio 3 - TIR'!$C$23),'Ejercicio 3 - TIR'!$C$23+SQRT(('Ejercicio 3 - TIR'!$E$23-'Ejercicio 3 - TIR'!$C$23)*('Ejercicio 3 - TIR'!$D$23-'Ejercicio 3 - TIR'!$C$23)*R156),'Ejercicio 3 - TIR'!$E$23-SQRT(('Ejercicio 3 - TIR'!$E$23-'Ejercicio 3 - TIR'!$C$23)*('Ejercicio 3 - TIR'!$E$23-'Ejercicio 3 - TIR'!$D$23)*(1-R156)))</f>
        <v>0.160740452903936</v>
      </c>
      <c r="T156" s="24">
        <f ca="1" t="shared" ref="T156:X156" si="1165">RAND()</f>
        <v>0.992050363650631</v>
      </c>
      <c r="U156" s="26">
        <f ca="1">IF(T156&lt;=('Ejercicio 3 - TIR'!$D$24-'Ejercicio 3 - TIR'!$C$24)/('Ejercicio 3 - TIR'!$E$24-'Ejercicio 3 - TIR'!$C$24),'Ejercicio 3 - TIR'!$C$24+SQRT(('Ejercicio 3 - TIR'!$E$24-'Ejercicio 3 - TIR'!$C$24)*('Ejercicio 3 - TIR'!$D$24-'Ejercicio 3 - TIR'!$C$24)*T156),'Ejercicio 3 - TIR'!$E$24-SQRT(('Ejercicio 3 - TIR'!$E$24-'Ejercicio 3 - TIR'!$C$24)*('Ejercicio 3 - TIR'!$E$24-'Ejercicio 3 - TIR'!$D$24)*(1-T156)))</f>
        <v>0.215282057463445</v>
      </c>
      <c r="V156" s="24">
        <f ca="1" t="shared" si="1165"/>
        <v>0.852128980666329</v>
      </c>
      <c r="W156" s="26">
        <f ca="1">IF(V156&lt;=('Ejercicio 3 - TIR'!$D$25-'Ejercicio 3 - TIR'!$C$25)/('Ejercicio 3 - TIR'!$E$25-'Ejercicio 3 - TIR'!$C$25),'Ejercicio 3 - TIR'!$C$25+SQRT(('Ejercicio 3 - TIR'!$E$25-'Ejercicio 3 - TIR'!$C$25)*('Ejercicio 3 - TIR'!$D$25-'Ejercicio 3 - TIR'!$C$25)*V156),'Ejercicio 3 - TIR'!$E$25-SQRT(('Ejercicio 3 - TIR'!$E$25-'Ejercicio 3 - TIR'!$C$25)*('Ejercicio 3 - TIR'!$E$25-'Ejercicio 3 - TIR'!$D$25)*(1-V156)))</f>
        <v>0.227250306207163</v>
      </c>
      <c r="X156" s="24">
        <f ca="1" t="shared" si="1165"/>
        <v>0.282361450471888</v>
      </c>
      <c r="Y156" s="26">
        <f ca="1">IF(X156&lt;=('Ejercicio 3 - TIR'!$D$26-'Ejercicio 3 - TIR'!$C$26)/('Ejercicio 3 - TIR'!$E$26-'Ejercicio 3 - TIR'!$C$26),'Ejercicio 3 - TIR'!$C$26+SQRT(('Ejercicio 3 - TIR'!$E$26-'Ejercicio 3 - TIR'!$C$26)*('Ejercicio 3 - TIR'!$D$26-'Ejercicio 3 - TIR'!$C$26)*X156),'Ejercicio 3 - TIR'!$E$26-SQRT(('Ejercicio 3 - TIR'!$E$26-'Ejercicio 3 - TIR'!$C$26)*('Ejercicio 3 - TIR'!$E$26-'Ejercicio 3 - TIR'!$D$26)*(1-X156)))</f>
        <v>0.217611155649014</v>
      </c>
      <c r="Z156" s="24">
        <f ca="1" t="shared" si="956"/>
        <v>1.16593048691298</v>
      </c>
      <c r="AA156" s="24">
        <f ca="1" t="shared" si="957"/>
        <v>1.35334268143388</v>
      </c>
      <c r="AB156" s="24">
        <f ca="1" t="shared" si="958"/>
        <v>1.64469307834606</v>
      </c>
      <c r="AC156" s="24">
        <f ca="1" t="shared" si="959"/>
        <v>2.01845008401701</v>
      </c>
      <c r="AD156" s="24">
        <f ca="1" t="shared" si="960"/>
        <v>2.4576873394198</v>
      </c>
      <c r="AE156" s="23">
        <f ca="1" t="shared" si="961"/>
        <v>5716.62994460123</v>
      </c>
      <c r="AF156" s="23">
        <f ca="1" t="shared" si="962"/>
        <v>6635.52363098063</v>
      </c>
      <c r="AG156" s="23">
        <f ca="1" t="shared" si="963"/>
        <v>8064.03281060545</v>
      </c>
      <c r="AH156" s="23">
        <f ca="1" t="shared" si="964"/>
        <v>9896.58673608015</v>
      </c>
      <c r="AI156" s="23">
        <f ca="1" t="shared" si="965"/>
        <v>12050.1944126993</v>
      </c>
      <c r="AJ156" s="25">
        <f ca="1" t="shared" si="966"/>
        <v>38450.4019997105</v>
      </c>
      <c r="AK156" s="25">
        <f ca="1" t="shared" si="967"/>
        <v>46868.1544023724</v>
      </c>
      <c r="AL156" s="25">
        <f ca="1" t="shared" si="968"/>
        <v>68024.3823319593</v>
      </c>
      <c r="AM156" s="25">
        <f ca="1" t="shared" si="969"/>
        <v>69569.2333629189</v>
      </c>
      <c r="AN156" s="25">
        <f ca="1" t="shared" si="970"/>
        <v>100883.421642453</v>
      </c>
      <c r="AO156" s="25">
        <f ca="1">C156/'Ejercicio 3 - TIR'!$D$7</f>
        <v>16206.7615005451</v>
      </c>
      <c r="AP156" s="25">
        <f ca="1" t="shared" si="971"/>
        <v>22243.6404991654</v>
      </c>
      <c r="AQ156" s="25">
        <f ca="1" t="shared" si="972"/>
        <v>30661.3929018273</v>
      </c>
      <c r="AR156" s="25">
        <f ca="1" t="shared" si="973"/>
        <v>51817.6208314142</v>
      </c>
      <c r="AS156" s="25">
        <f ca="1" t="shared" si="974"/>
        <v>53362.4718623738</v>
      </c>
      <c r="AT156" s="25">
        <f ca="1" t="shared" si="975"/>
        <v>84676.6601419076</v>
      </c>
      <c r="AU156" s="25">
        <f ca="1">AP156*'Ejercicio 3 - TIR'!$D$5</f>
        <v>11121.8202495827</v>
      </c>
      <c r="AV156" s="25">
        <f ca="1">AQ156*'Ejercicio 3 - TIR'!$D$5</f>
        <v>15330.6964509136</v>
      </c>
      <c r="AW156" s="25">
        <f ca="1">AR156*'Ejercicio 3 - TIR'!$D$5</f>
        <v>25908.8104157071</v>
      </c>
      <c r="AX156" s="25">
        <f ca="1">AS156*'Ejercicio 3 - TIR'!$D$5</f>
        <v>26681.2359311869</v>
      </c>
      <c r="AY156" s="25">
        <f ca="1">AT156*'Ejercicio 3 - TIR'!$D$5</f>
        <v>42338.3300709538</v>
      </c>
      <c r="AZ156" s="25">
        <f ca="1" t="shared" ref="AZ156:BD156" si="1166">AJ156-AU156-AE156</f>
        <v>21611.9518055266</v>
      </c>
      <c r="BA156" s="25">
        <f ca="1" t="shared" si="1166"/>
        <v>24901.9343204781</v>
      </c>
      <c r="BB156" s="25">
        <f ca="1" t="shared" si="1166"/>
        <v>34051.5391056467</v>
      </c>
      <c r="BC156" s="25">
        <f ca="1" t="shared" si="1166"/>
        <v>32991.4106956519</v>
      </c>
      <c r="BD156" s="25">
        <f ca="1" t="shared" si="1166"/>
        <v>46494.8971587997</v>
      </c>
      <c r="BE156" s="25">
        <f ca="1" t="shared" ref="BE156:BI156" si="1167">AZ156/Z156</f>
        <v>18536.2266859907</v>
      </c>
      <c r="BF156" s="25">
        <f ca="1" t="shared" si="1167"/>
        <v>18400.3169796539</v>
      </c>
      <c r="BG156" s="25">
        <f ca="1" t="shared" si="1167"/>
        <v>20703.886672819</v>
      </c>
      <c r="BH156" s="25">
        <f ca="1" t="shared" si="1167"/>
        <v>16344.9227488421</v>
      </c>
      <c r="BI156" s="25">
        <f ca="1" t="shared" si="1167"/>
        <v>18918.1497634178</v>
      </c>
      <c r="BJ156" s="25">
        <f ca="1" t="shared" si="978"/>
        <v>84672.1377148889</v>
      </c>
      <c r="BK156" s="25">
        <f ca="1" t="shared" si="979"/>
        <v>39831.152552886</v>
      </c>
      <c r="BL156" s="25">
        <f ca="1" t="shared" si="980"/>
        <v>124503.290267775</v>
      </c>
      <c r="BM156" s="25">
        <f ca="1">BK156*'Ejercicio 3 - TIR'!$D$5</f>
        <v>19915.576276443</v>
      </c>
      <c r="BN156" s="25">
        <f ca="1" t="shared" si="981"/>
        <v>104587.713991332</v>
      </c>
      <c r="BO156" s="25">
        <f ca="1" t="shared" si="982"/>
        <v>42555.3374157115</v>
      </c>
      <c r="BP156" s="25">
        <f ca="1" t="shared" si="983"/>
        <v>-115485.764168165</v>
      </c>
      <c r="BQ156" s="25">
        <f ca="1" t="shared" ref="BQ156:BT156" si="1168">BE156</f>
        <v>18536.2266859907</v>
      </c>
      <c r="BR156" s="25">
        <f ca="1" t="shared" si="1168"/>
        <v>18400.3169796539</v>
      </c>
      <c r="BS156" s="25">
        <f ca="1" t="shared" si="1168"/>
        <v>20703.886672819</v>
      </c>
      <c r="BT156" s="25">
        <f ca="1" t="shared" si="1168"/>
        <v>16344.9227488421</v>
      </c>
      <c r="BU156" s="25">
        <f ca="1" t="shared" si="985"/>
        <v>61473.4871791294</v>
      </c>
      <c r="BV156" s="27">
        <f ca="1" t="shared" si="986"/>
        <v>4.57206412516926</v>
      </c>
    </row>
    <row r="157" ht="15" customHeight="1" spans="1:74">
      <c r="A157" s="23">
        <v>156</v>
      </c>
      <c r="B157" s="24">
        <f ca="1" t="shared" ref="B157:F157" si="1169">RAND()</f>
        <v>0.494178772957706</v>
      </c>
      <c r="C157" s="25">
        <f ca="1">IF(B157&lt;=('Ejercicio 3 - TIR'!$D$13-'Ejercicio 3 - TIR'!$C$13)/('Ejercicio 3 - TIR'!$E$13-'Ejercicio 3 - TIR'!$C$13),'Ejercicio 3 - TIR'!$C$13+SQRT(('Ejercicio 3 - TIR'!$E$13-'Ejercicio 3 - TIR'!$C$13)*('Ejercicio 3 - TIR'!$D$13-'Ejercicio 3 - TIR'!$C$13)*B157),'Ejercicio 3 - TIR'!$E$13-SQRT(('Ejercicio 3 - TIR'!$E$13-'Ejercicio 3 - TIR'!$C$13)*('Ejercicio 3 - TIR'!$E$13-'Ejercicio 3 - TIR'!$D$13)*(1-B157)))</f>
        <v>75362.9248397714</v>
      </c>
      <c r="D157" s="24">
        <f ca="1" t="shared" si="1169"/>
        <v>0.129887539157589</v>
      </c>
      <c r="E157" s="25">
        <f ca="1">IF(D157&lt;=('Ejercicio 3 - TIR'!$D$14-'Ejercicio 3 - TIR'!$C$14)/('Ejercicio 3 - TIR'!$E$14-'Ejercicio 3 - TIR'!$C$14),'Ejercicio 3 - TIR'!$C$14+SQRT(('Ejercicio 3 - TIR'!$E$14-'Ejercicio 3 - TIR'!$C$14)*('Ejercicio 3 - TIR'!$D$14-'Ejercicio 3 - TIR'!$C$14)*D157),'Ejercicio 3 - TIR'!$E$14-SQRT(('Ejercicio 3 - TIR'!$E$14-'Ejercicio 3 - TIR'!$C$14)*('Ejercicio 3 - TIR'!$E$14-'Ejercicio 3 - TIR'!$D$14)*(1-D157)))</f>
        <v>28121.1480959447</v>
      </c>
      <c r="F157" s="24">
        <f ca="1" t="shared" si="1169"/>
        <v>0.4875379203579</v>
      </c>
      <c r="G157" s="25">
        <f ca="1">IF(F157&lt;=('Ejercicio 3 - TIR'!$D$18-'Ejercicio 3 - TIR'!$C$18)/('Ejercicio 3 - TIR'!$E$18-'Ejercicio 3 - TIR'!$C$18),'Ejercicio 3 - TIR'!$C$18+SQRT(('Ejercicio 3 - TIR'!$E$18-'Ejercicio 3 - TIR'!$C$18)*('Ejercicio 3 - TIR'!$D$18-'Ejercicio 3 - TIR'!$C$18)*F157),'Ejercicio 3 - TIR'!$E$18-SQRT(('Ejercicio 3 - TIR'!$E$18-'Ejercicio 3 - TIR'!$C$18)*('Ejercicio 3 - TIR'!$E$18-'Ejercicio 3 - TIR'!$D$18)*(1-F157)))</f>
        <v>38551.6482653162</v>
      </c>
      <c r="H157" s="24">
        <f ca="1" t="shared" ref="H157:L157" si="1170">RAND()</f>
        <v>0.997739622201242</v>
      </c>
      <c r="I157" s="25">
        <f ca="1">IF(H157&lt;=('Ejercicio 3 - TIR'!$D$18-'Ejercicio 3 - TIR'!$C$18)/('Ejercicio 3 - TIR'!$E$18-'Ejercicio 3 - TIR'!$C$18),'Ejercicio 3 - TIR'!$C$18+SQRT(('Ejercicio 3 - TIR'!$E$18-'Ejercicio 3 - TIR'!$C$18)*('Ejercicio 3 - TIR'!$D$18-'Ejercicio 3 - TIR'!$C$18)*H157),'Ejercicio 3 - TIR'!$E$18-SQRT(('Ejercicio 3 - TIR'!$E$18-'Ejercicio 3 - TIR'!$C$18)*('Ejercicio 3 - TIR'!$E$18-'Ejercicio 3 - TIR'!$D$18)*(1-H157)))</f>
        <v>44588.2618126687</v>
      </c>
      <c r="J157" s="24">
        <f ca="1" t="shared" si="1170"/>
        <v>0.782882631370535</v>
      </c>
      <c r="K157" s="25">
        <f ca="1">IF(J157&lt;=('Ejercicio 3 - TIR'!$D$18-'Ejercicio 3 - TIR'!$C$18)/('Ejercicio 3 - TIR'!$E$18-'Ejercicio 3 - TIR'!$C$18),'Ejercicio 3 - TIR'!$C$18+SQRT(('Ejercicio 3 - TIR'!$E$18-'Ejercicio 3 - TIR'!$C$18)*('Ejercicio 3 - TIR'!$D$18-'Ejercicio 3 - TIR'!$C$18)*J157),'Ejercicio 3 - TIR'!$E$18-SQRT(('Ejercicio 3 - TIR'!$E$18-'Ejercicio 3 - TIR'!$C$18)*('Ejercicio 3 - TIR'!$E$18-'Ejercicio 3 - TIR'!$D$18)*(1-J157)))</f>
        <v>40964.6806015868</v>
      </c>
      <c r="L157" s="24">
        <f ca="1" t="shared" si="1170"/>
        <v>0.910578098596884</v>
      </c>
      <c r="M157" s="25">
        <f ca="1">IF(L157&lt;=('Ejercicio 3 - TIR'!$D$18-'Ejercicio 3 - TIR'!$C$18)/('Ejercicio 3 - TIR'!$E$18-'Ejercicio 3 - TIR'!$C$18),'Ejercicio 3 - TIR'!$C$18+SQRT(('Ejercicio 3 - TIR'!$E$18-'Ejercicio 3 - TIR'!$C$18)*('Ejercicio 3 - TIR'!$D$18-'Ejercicio 3 - TIR'!$C$18)*L157),'Ejercicio 3 - TIR'!$E$18-SQRT(('Ejercicio 3 - TIR'!$E$18-'Ejercicio 3 - TIR'!$C$18)*('Ejercicio 3 - TIR'!$E$18-'Ejercicio 3 - TIR'!$D$18)*(1-L157)))</f>
        <v>42410.2813656241</v>
      </c>
      <c r="N157" s="24">
        <f ca="1" t="shared" ref="N157:R157" si="1171">RAND()</f>
        <v>0.509340026135774</v>
      </c>
      <c r="O157" s="25">
        <f ca="1">IF(N157&lt;=('Ejercicio 3 - TIR'!$D$18-'Ejercicio 3 - TIR'!$C$18)/('Ejercicio 3 - TIR'!$E$18-'Ejercicio 3 - TIR'!$C$18),'Ejercicio 3 - TIR'!$C$18+SQRT(('Ejercicio 3 - TIR'!$E$18-'Ejercicio 3 - TIR'!$C$18)*('Ejercicio 3 - TIR'!$D$18-'Ejercicio 3 - TIR'!$C$18)*N157),'Ejercicio 3 - TIR'!$E$18-SQRT(('Ejercicio 3 - TIR'!$E$18-'Ejercicio 3 - TIR'!$C$18)*('Ejercicio 3 - TIR'!$E$18-'Ejercicio 3 - TIR'!$D$18)*(1-N157)))</f>
        <v>38740.7667810305</v>
      </c>
      <c r="P157" s="24">
        <f ca="1" t="shared" si="1171"/>
        <v>0.883976829220443</v>
      </c>
      <c r="Q157" s="26">
        <f ca="1">IF(P157&lt;=('Ejercicio 3 - TIR'!$D$22-'Ejercicio 3 - TIR'!$C$22)/('Ejercicio 3 - TIR'!$E$22-'Ejercicio 3 - TIR'!$C$22),'Ejercicio 3 - TIR'!$C$22+SQRT(('Ejercicio 3 - TIR'!$E$22-'Ejercicio 3 - TIR'!$C$22)*('Ejercicio 3 - TIR'!$D$22-'Ejercicio 3 - TIR'!$C$22)*P157),'Ejercicio 3 - TIR'!$E$22-SQRT(('Ejercicio 3 - TIR'!$E$22-'Ejercicio 3 - TIR'!$C$22)*('Ejercicio 3 - TIR'!$E$22-'Ejercicio 3 - TIR'!$D$22)*(1-P157)))</f>
        <v>0.16554864340613</v>
      </c>
      <c r="R157" s="24">
        <f ca="1" t="shared" si="1171"/>
        <v>0.870843006861724</v>
      </c>
      <c r="S157" s="26">
        <f ca="1">IF(R157&lt;=('Ejercicio 3 - TIR'!$D$23-'Ejercicio 3 - TIR'!$C$23)/('Ejercicio 3 - TIR'!$E$23-'Ejercicio 3 - TIR'!$C$23),'Ejercicio 3 - TIR'!$C$23+SQRT(('Ejercicio 3 - TIR'!$E$23-'Ejercicio 3 - TIR'!$C$23)*('Ejercicio 3 - TIR'!$D$23-'Ejercicio 3 - TIR'!$C$23)*R157),'Ejercicio 3 - TIR'!$E$23-SQRT(('Ejercicio 3 - TIR'!$E$23-'Ejercicio 3 - TIR'!$C$23)*('Ejercicio 3 - TIR'!$E$23-'Ejercicio 3 - TIR'!$D$23)*(1-R157)))</f>
        <v>0.1647526203022</v>
      </c>
      <c r="T157" s="24">
        <f ca="1" t="shared" ref="T157:X157" si="1172">RAND()</f>
        <v>0.255446157828898</v>
      </c>
      <c r="U157" s="26">
        <f ca="1">IF(T157&lt;=('Ejercicio 3 - TIR'!$D$24-'Ejercicio 3 - TIR'!$C$24)/('Ejercicio 3 - TIR'!$E$24-'Ejercicio 3 - TIR'!$C$24),'Ejercicio 3 - TIR'!$C$24+SQRT(('Ejercicio 3 - TIR'!$E$24-'Ejercicio 3 - TIR'!$C$24)*('Ejercicio 3 - TIR'!$D$24-'Ejercicio 3 - TIR'!$C$24)*T157),'Ejercicio 3 - TIR'!$E$24-SQRT(('Ejercicio 3 - TIR'!$E$24-'Ejercicio 3 - TIR'!$C$24)*('Ejercicio 3 - TIR'!$E$24-'Ejercicio 3 - TIR'!$D$24)*(1-T157)))</f>
        <v>0.173161108165213</v>
      </c>
      <c r="V157" s="24">
        <f ca="1" t="shared" si="1172"/>
        <v>0.670988779043216</v>
      </c>
      <c r="W157" s="26">
        <f ca="1">IF(V157&lt;=('Ejercicio 3 - TIR'!$D$25-'Ejercicio 3 - TIR'!$C$25)/('Ejercicio 3 - TIR'!$E$25-'Ejercicio 3 - TIR'!$C$25),'Ejercicio 3 - TIR'!$C$25+SQRT(('Ejercicio 3 - TIR'!$E$25-'Ejercicio 3 - TIR'!$C$25)*('Ejercicio 3 - TIR'!$D$25-'Ejercicio 3 - TIR'!$C$25)*V157),'Ejercicio 3 - TIR'!$E$25-SQRT(('Ejercicio 3 - TIR'!$E$25-'Ejercicio 3 - TIR'!$C$25)*('Ejercicio 3 - TIR'!$E$25-'Ejercicio 3 - TIR'!$D$25)*(1-V157)))</f>
        <v>0.216065662326358</v>
      </c>
      <c r="X157" s="24">
        <f ca="1" t="shared" si="1172"/>
        <v>0.28195796387283</v>
      </c>
      <c r="Y157" s="26">
        <f ca="1">IF(X157&lt;=('Ejercicio 3 - TIR'!$D$26-'Ejercicio 3 - TIR'!$C$26)/('Ejercicio 3 - TIR'!$E$26-'Ejercicio 3 - TIR'!$C$26),'Ejercicio 3 - TIR'!$C$26+SQRT(('Ejercicio 3 - TIR'!$E$26-'Ejercicio 3 - TIR'!$C$26)*('Ejercicio 3 - TIR'!$D$26-'Ejercicio 3 - TIR'!$C$26)*X157),'Ejercicio 3 - TIR'!$E$26-SQRT(('Ejercicio 3 - TIR'!$E$26-'Ejercicio 3 - TIR'!$C$26)*('Ejercicio 3 - TIR'!$E$26-'Ejercicio 3 - TIR'!$D$26)*(1-X157)))</f>
        <v>0.217591420812576</v>
      </c>
      <c r="Z157" s="24">
        <f ca="1" t="shared" si="956"/>
        <v>1.16554864340613</v>
      </c>
      <c r="AA157" s="24">
        <f ca="1" t="shared" si="957"/>
        <v>1.35757583649696</v>
      </c>
      <c r="AB157" s="24">
        <f ca="1" t="shared" si="958"/>
        <v>1.59265517276309</v>
      </c>
      <c r="AC157" s="24">
        <f ca="1" t="shared" si="959"/>
        <v>1.93677326752365</v>
      </c>
      <c r="AD157" s="24">
        <f ca="1" t="shared" si="960"/>
        <v>2.35819851459594</v>
      </c>
      <c r="AE157" s="23">
        <f ca="1" t="shared" si="961"/>
        <v>4655.41791830651</v>
      </c>
      <c r="AF157" s="23">
        <f ca="1" t="shared" si="962"/>
        <v>5422.41021894932</v>
      </c>
      <c r="AG157" s="23">
        <f ca="1" t="shared" si="963"/>
        <v>6361.36078138895</v>
      </c>
      <c r="AH157" s="23">
        <f ca="1" t="shared" si="964"/>
        <v>7735.83241191668</v>
      </c>
      <c r="AI157" s="23">
        <f ca="1" t="shared" si="965"/>
        <v>9419.0831775936</v>
      </c>
      <c r="AJ157" s="25">
        <f ca="1" t="shared" si="966"/>
        <v>44933.8213367095</v>
      </c>
      <c r="AK157" s="25">
        <f ca="1" t="shared" si="967"/>
        <v>60531.9468282794</v>
      </c>
      <c r="AL157" s="25">
        <f ca="1" t="shared" si="968"/>
        <v>65242.6104607052</v>
      </c>
      <c r="AM157" s="25">
        <f ca="1" t="shared" si="969"/>
        <v>82139.0992170972</v>
      </c>
      <c r="AN157" s="25">
        <f ca="1" t="shared" si="970"/>
        <v>91358.4186773338</v>
      </c>
      <c r="AO157" s="25">
        <f ca="1">C157/'Ejercicio 3 - TIR'!$D$7</f>
        <v>15072.5849679543</v>
      </c>
      <c r="AP157" s="25">
        <f ca="1" t="shared" si="971"/>
        <v>29861.2363687552</v>
      </c>
      <c r="AQ157" s="25">
        <f ca="1" t="shared" si="972"/>
        <v>45459.3618603251</v>
      </c>
      <c r="AR157" s="25">
        <f ca="1" t="shared" si="973"/>
        <v>50170.0254927509</v>
      </c>
      <c r="AS157" s="25">
        <f ca="1" t="shared" si="974"/>
        <v>67066.514249143</v>
      </c>
      <c r="AT157" s="25">
        <f ca="1" t="shared" si="975"/>
        <v>76285.8337093795</v>
      </c>
      <c r="AU157" s="25">
        <f ca="1">AP157*'Ejercicio 3 - TIR'!$D$5</f>
        <v>14930.6181843776</v>
      </c>
      <c r="AV157" s="25">
        <f ca="1">AQ157*'Ejercicio 3 - TIR'!$D$5</f>
        <v>22729.6809301625</v>
      </c>
      <c r="AW157" s="25">
        <f ca="1">AR157*'Ejercicio 3 - TIR'!$D$5</f>
        <v>25085.0127463754</v>
      </c>
      <c r="AX157" s="25">
        <f ca="1">AS157*'Ejercicio 3 - TIR'!$D$5</f>
        <v>33533.2571245715</v>
      </c>
      <c r="AY157" s="25">
        <f ca="1">AT157*'Ejercicio 3 - TIR'!$D$5</f>
        <v>38142.9168546897</v>
      </c>
      <c r="AZ157" s="25">
        <f ca="1" t="shared" ref="AZ157:BD157" si="1173">AJ157-AU157-AE157</f>
        <v>25347.7852340254</v>
      </c>
      <c r="BA157" s="25">
        <f ca="1" t="shared" si="1173"/>
        <v>32379.8556791675</v>
      </c>
      <c r="BB157" s="25">
        <f ca="1" t="shared" si="1173"/>
        <v>33796.2369329408</v>
      </c>
      <c r="BC157" s="25">
        <f ca="1" t="shared" si="1173"/>
        <v>40870.0096806091</v>
      </c>
      <c r="BD157" s="25">
        <f ca="1" t="shared" si="1173"/>
        <v>43796.4186450504</v>
      </c>
      <c r="BE157" s="25">
        <f ca="1" t="shared" ref="BE157:BI157" si="1174">AZ157/Z157</f>
        <v>21747.5138231473</v>
      </c>
      <c r="BF157" s="25">
        <f ca="1" t="shared" si="1174"/>
        <v>23851.2315913925</v>
      </c>
      <c r="BG157" s="25">
        <f ca="1" t="shared" si="1174"/>
        <v>21220.0591257351</v>
      </c>
      <c r="BH157" s="25">
        <f ca="1" t="shared" si="1174"/>
        <v>21102.1136887465</v>
      </c>
      <c r="BI157" s="25">
        <f ca="1" t="shared" si="1174"/>
        <v>18571.981270438</v>
      </c>
      <c r="BJ157" s="25">
        <f ca="1" t="shared" si="978"/>
        <v>66315.2496685892</v>
      </c>
      <c r="BK157" s="25">
        <f ca="1" t="shared" si="979"/>
        <v>35544.1474825508</v>
      </c>
      <c r="BL157" s="25">
        <f ca="1" t="shared" si="980"/>
        <v>101859.39715114</v>
      </c>
      <c r="BM157" s="25">
        <f ca="1">BK157*'Ejercicio 3 - TIR'!$D$5</f>
        <v>17772.0737412754</v>
      </c>
      <c r="BN157" s="25">
        <f ca="1" t="shared" si="981"/>
        <v>84087.3234098646</v>
      </c>
      <c r="BO157" s="25">
        <f ca="1" t="shared" si="982"/>
        <v>35657.4405799218</v>
      </c>
      <c r="BP157" s="25">
        <f ca="1" t="shared" si="983"/>
        <v>-103484.072935716</v>
      </c>
      <c r="BQ157" s="25">
        <f ca="1" t="shared" ref="BQ157:BT157" si="1175">BE157</f>
        <v>21747.5138231473</v>
      </c>
      <c r="BR157" s="25">
        <f ca="1" t="shared" si="1175"/>
        <v>23851.2315913925</v>
      </c>
      <c r="BS157" s="25">
        <f ca="1" t="shared" si="1175"/>
        <v>21220.0591257351</v>
      </c>
      <c r="BT157" s="25">
        <f ca="1" t="shared" si="1175"/>
        <v>21102.1136887465</v>
      </c>
      <c r="BU157" s="25">
        <f ca="1" t="shared" si="985"/>
        <v>54229.4218503598</v>
      </c>
      <c r="BV157" s="27">
        <f ca="1" t="shared" si="986"/>
        <v>10.0086991094924</v>
      </c>
    </row>
    <row r="158" ht="15" customHeight="1" spans="1:74">
      <c r="A158" s="23">
        <v>157</v>
      </c>
      <c r="B158" s="24">
        <f ca="1" t="shared" ref="B158:F158" si="1176">RAND()</f>
        <v>0.873100706526888</v>
      </c>
      <c r="C158" s="25">
        <f ca="1">IF(B158&lt;=('Ejercicio 3 - TIR'!$D$13-'Ejercicio 3 - TIR'!$C$13)/('Ejercicio 3 - TIR'!$E$13-'Ejercicio 3 - TIR'!$C$13),'Ejercicio 3 - TIR'!$C$13+SQRT(('Ejercicio 3 - TIR'!$E$13-'Ejercicio 3 - TIR'!$C$13)*('Ejercicio 3 - TIR'!$D$13-'Ejercicio 3 - TIR'!$C$13)*B158),'Ejercicio 3 - TIR'!$E$13-SQRT(('Ejercicio 3 - TIR'!$E$13-'Ejercicio 3 - TIR'!$C$13)*('Ejercicio 3 - TIR'!$E$13-'Ejercicio 3 - TIR'!$D$13)*(1-B158)))</f>
        <v>87659.8560718388</v>
      </c>
      <c r="D158" s="24">
        <f ca="1" t="shared" si="1176"/>
        <v>0.816192005939662</v>
      </c>
      <c r="E158" s="25">
        <f ca="1">IF(D158&lt;=('Ejercicio 3 - TIR'!$D$14-'Ejercicio 3 - TIR'!$C$14)/('Ejercicio 3 - TIR'!$E$14-'Ejercicio 3 - TIR'!$C$14),'Ejercicio 3 - TIR'!$C$14+SQRT(('Ejercicio 3 - TIR'!$E$14-'Ejercicio 3 - TIR'!$C$14)*('Ejercicio 3 - TIR'!$D$14-'Ejercicio 3 - TIR'!$C$14)*D158),'Ejercicio 3 - TIR'!$E$14-SQRT(('Ejercicio 3 - TIR'!$E$14-'Ejercicio 3 - TIR'!$C$14)*('Ejercicio 3 - TIR'!$E$14-'Ejercicio 3 - TIR'!$D$14)*(1-D158)))</f>
        <v>34749.1715787839</v>
      </c>
      <c r="F158" s="24">
        <f ca="1" t="shared" si="1176"/>
        <v>0.22034817892665</v>
      </c>
      <c r="G158" s="25">
        <f ca="1">IF(F158&lt;=('Ejercicio 3 - TIR'!$D$18-'Ejercicio 3 - TIR'!$C$18)/('Ejercicio 3 - TIR'!$E$18-'Ejercicio 3 - TIR'!$C$18),'Ejercicio 3 - TIR'!$C$18+SQRT(('Ejercicio 3 - TIR'!$E$18-'Ejercicio 3 - TIR'!$C$18)*('Ejercicio 3 - TIR'!$D$18-'Ejercicio 3 - TIR'!$C$18)*F158),'Ejercicio 3 - TIR'!$E$18-SQRT(('Ejercicio 3 - TIR'!$E$18-'Ejercicio 3 - TIR'!$C$18)*('Ejercicio 3 - TIR'!$E$18-'Ejercicio 3 - TIR'!$D$18)*(1-F158)))</f>
        <v>35749.1066122483</v>
      </c>
      <c r="H158" s="24">
        <f ca="1" t="shared" ref="H158:L158" si="1177">RAND()</f>
        <v>0.941394024236723</v>
      </c>
      <c r="I158" s="25">
        <f ca="1">IF(H158&lt;=('Ejercicio 3 - TIR'!$D$18-'Ejercicio 3 - TIR'!$C$18)/('Ejercicio 3 - TIR'!$E$18-'Ejercicio 3 - TIR'!$C$18),'Ejercicio 3 - TIR'!$C$18+SQRT(('Ejercicio 3 - TIR'!$E$18-'Ejercicio 3 - TIR'!$C$18)*('Ejercicio 3 - TIR'!$D$18-'Ejercicio 3 - TIR'!$C$18)*H158),'Ejercicio 3 - TIR'!$E$18-SQRT(('Ejercicio 3 - TIR'!$E$18-'Ejercicio 3 - TIR'!$C$18)*('Ejercicio 3 - TIR'!$E$18-'Ejercicio 3 - TIR'!$D$18)*(1-H158)))</f>
        <v>42903.4675813988</v>
      </c>
      <c r="J158" s="24">
        <f ca="1" t="shared" si="1177"/>
        <v>0.755534414775741</v>
      </c>
      <c r="K158" s="25">
        <f ca="1">IF(J158&lt;=('Ejercicio 3 - TIR'!$D$18-'Ejercicio 3 - TIR'!$C$18)/('Ejercicio 3 - TIR'!$E$18-'Ejercicio 3 - TIR'!$C$18),'Ejercicio 3 - TIR'!$C$18+SQRT(('Ejercicio 3 - TIR'!$E$18-'Ejercicio 3 - TIR'!$C$18)*('Ejercicio 3 - TIR'!$D$18-'Ejercicio 3 - TIR'!$C$18)*J158),'Ejercicio 3 - TIR'!$E$18-SQRT(('Ejercicio 3 - TIR'!$E$18-'Ejercicio 3 - TIR'!$C$18)*('Ejercicio 3 - TIR'!$E$18-'Ejercicio 3 - TIR'!$D$18)*(1-J158)))</f>
        <v>40718.0706577736</v>
      </c>
      <c r="L158" s="24">
        <f ca="1" t="shared" si="1177"/>
        <v>0.658467631716824</v>
      </c>
      <c r="M158" s="25">
        <f ca="1">IF(L158&lt;=('Ejercicio 3 - TIR'!$D$18-'Ejercicio 3 - TIR'!$C$18)/('Ejercicio 3 - TIR'!$E$18-'Ejercicio 3 - TIR'!$C$18),'Ejercicio 3 - TIR'!$C$18+SQRT(('Ejercicio 3 - TIR'!$E$18-'Ejercicio 3 - TIR'!$C$18)*('Ejercicio 3 - TIR'!$D$18-'Ejercicio 3 - TIR'!$C$18)*L158),'Ejercicio 3 - TIR'!$E$18-SQRT(('Ejercicio 3 - TIR'!$E$18-'Ejercicio 3 - TIR'!$C$18)*('Ejercicio 3 - TIR'!$E$18-'Ejercicio 3 - TIR'!$D$18)*(1-L158)))</f>
        <v>39938.3169982409</v>
      </c>
      <c r="N158" s="24">
        <f ca="1" t="shared" ref="N158:R158" si="1178">RAND()</f>
        <v>0.598929856210779</v>
      </c>
      <c r="O158" s="25">
        <f ca="1">IF(N158&lt;=('Ejercicio 3 - TIR'!$D$18-'Ejercicio 3 - TIR'!$C$18)/('Ejercicio 3 - TIR'!$E$18-'Ejercicio 3 - TIR'!$C$18),'Ejercicio 3 - TIR'!$C$18+SQRT(('Ejercicio 3 - TIR'!$E$18-'Ejercicio 3 - TIR'!$C$18)*('Ejercicio 3 - TIR'!$D$18-'Ejercicio 3 - TIR'!$C$18)*N158),'Ejercicio 3 - TIR'!$E$18-SQRT(('Ejercicio 3 - TIR'!$E$18-'Ejercicio 3 - TIR'!$C$18)*('Ejercicio 3 - TIR'!$E$18-'Ejercicio 3 - TIR'!$D$18)*(1-N158)))</f>
        <v>39478.3689752835</v>
      </c>
      <c r="P158" s="24">
        <f ca="1" t="shared" si="1178"/>
        <v>0.345840241636745</v>
      </c>
      <c r="Q158" s="26">
        <f ca="1">IF(P158&lt;=('Ejercicio 3 - TIR'!$D$22-'Ejercicio 3 - TIR'!$C$22)/('Ejercicio 3 - TIR'!$E$22-'Ejercicio 3 - TIR'!$C$22),'Ejercicio 3 - TIR'!$C$22+SQRT(('Ejercicio 3 - TIR'!$E$22-'Ejercicio 3 - TIR'!$C$22)*('Ejercicio 3 - TIR'!$D$22-'Ejercicio 3 - TIR'!$C$22)*P158),'Ejercicio 3 - TIR'!$E$22-SQRT(('Ejercicio 3 - TIR'!$E$22-'Ejercicio 3 - TIR'!$C$22)*('Ejercicio 3 - TIR'!$E$22-'Ejercicio 3 - TIR'!$D$22)*(1-P158)))</f>
        <v>0.144950199096323</v>
      </c>
      <c r="R158" s="24">
        <f ca="1" t="shared" si="1178"/>
        <v>0.697758903154684</v>
      </c>
      <c r="S158" s="26">
        <f ca="1">IF(R158&lt;=('Ejercicio 3 - TIR'!$D$23-'Ejercicio 3 - TIR'!$C$23)/('Ejercicio 3 - TIR'!$E$23-'Ejercicio 3 - TIR'!$C$23),'Ejercicio 3 - TIR'!$C$23+SQRT(('Ejercicio 3 - TIR'!$E$23-'Ejercicio 3 - TIR'!$C$23)*('Ejercicio 3 - TIR'!$D$23-'Ejercicio 3 - TIR'!$C$23)*R158),'Ejercicio 3 - TIR'!$E$23-SQRT(('Ejercicio 3 - TIR'!$E$23-'Ejercicio 3 - TIR'!$C$23)*('Ejercicio 3 - TIR'!$E$23-'Ejercicio 3 - TIR'!$D$23)*(1-R158)))</f>
        <v>0.15667546411348</v>
      </c>
      <c r="T158" s="24">
        <f ca="1" t="shared" ref="T158:X158" si="1179">RAND()</f>
        <v>0.612794820768684</v>
      </c>
      <c r="U158" s="26">
        <f ca="1">IF(T158&lt;=('Ejercicio 3 - TIR'!$D$24-'Ejercicio 3 - TIR'!$C$24)/('Ejercicio 3 - TIR'!$E$24-'Ejercicio 3 - TIR'!$C$24),'Ejercicio 3 - TIR'!$C$24+SQRT(('Ejercicio 3 - TIR'!$E$24-'Ejercicio 3 - TIR'!$C$24)*('Ejercicio 3 - TIR'!$D$24-'Ejercicio 3 - TIR'!$C$24)*T158),'Ejercicio 3 - TIR'!$E$24-SQRT(('Ejercicio 3 - TIR'!$E$24-'Ejercicio 3 - TIR'!$C$24)*('Ejercicio 3 - TIR'!$E$24-'Ejercicio 3 - TIR'!$D$24)*(1-T158)))</f>
        <v>0.187073194782249</v>
      </c>
      <c r="V158" s="24">
        <f ca="1" t="shared" si="1179"/>
        <v>0.30758853576163</v>
      </c>
      <c r="W158" s="26">
        <f ca="1">IF(V158&lt;=('Ejercicio 3 - TIR'!$D$25-'Ejercicio 3 - TIR'!$C$25)/('Ejercicio 3 - TIR'!$E$25-'Ejercicio 3 - TIR'!$C$25),'Ejercicio 3 - TIR'!$C$25+SQRT(('Ejercicio 3 - TIR'!$E$25-'Ejercicio 3 - TIR'!$C$25)*('Ejercicio 3 - TIR'!$D$25-'Ejercicio 3 - TIR'!$C$25)*V158),'Ejercicio 3 - TIR'!$E$25-SQRT(('Ejercicio 3 - TIR'!$E$25-'Ejercicio 3 - TIR'!$C$25)*('Ejercicio 3 - TIR'!$E$25-'Ejercicio 3 - TIR'!$D$25)*(1-V158)))</f>
        <v>0.200771551671475</v>
      </c>
      <c r="X158" s="24">
        <f ca="1" t="shared" si="1179"/>
        <v>0.597855724318927</v>
      </c>
      <c r="Y158" s="26">
        <f ca="1">IF(X158&lt;=('Ejercicio 3 - TIR'!$D$26-'Ejercicio 3 - TIR'!$C$26)/('Ejercicio 3 - TIR'!$E$26-'Ejercicio 3 - TIR'!$C$26),'Ejercicio 3 - TIR'!$C$26+SQRT(('Ejercicio 3 - TIR'!$E$26-'Ejercicio 3 - TIR'!$C$26)*('Ejercicio 3 - TIR'!$D$26-'Ejercicio 3 - TIR'!$C$26)*X158),'Ejercicio 3 - TIR'!$E$26-SQRT(('Ejercicio 3 - TIR'!$E$26-'Ejercicio 3 - TIR'!$C$26)*('Ejercicio 3 - TIR'!$E$26-'Ejercicio 3 - TIR'!$D$26)*(1-X158)))</f>
        <v>0.233399795186311</v>
      </c>
      <c r="Z158" s="24">
        <f ca="1" t="shared" si="956"/>
        <v>1.14495019909632</v>
      </c>
      <c r="AA158" s="24">
        <f ca="1" t="shared" si="957"/>
        <v>1.32433580292656</v>
      </c>
      <c r="AB158" s="24">
        <f ca="1" t="shared" si="958"/>
        <v>1.57208353254455</v>
      </c>
      <c r="AC158" s="24">
        <f ca="1" t="shared" si="959"/>
        <v>1.88771318273069</v>
      </c>
      <c r="AD158" s="24">
        <f ca="1" t="shared" si="960"/>
        <v>2.32830505295053</v>
      </c>
      <c r="AE158" s="23">
        <f ca="1" t="shared" si="961"/>
        <v>5036.899338777</v>
      </c>
      <c r="AF158" s="23">
        <f ca="1" t="shared" si="962"/>
        <v>5826.05788037277</v>
      </c>
      <c r="AG158" s="23">
        <f ca="1" t="shared" si="963"/>
        <v>6915.9571410404</v>
      </c>
      <c r="AH158" s="23">
        <f ca="1" t="shared" si="964"/>
        <v>8304.4845875405</v>
      </c>
      <c r="AI158" s="23">
        <f ca="1" t="shared" si="965"/>
        <v>10242.7495894003</v>
      </c>
      <c r="AJ158" s="25">
        <f ca="1" t="shared" si="966"/>
        <v>40930.9467332094</v>
      </c>
      <c r="AK158" s="25">
        <f ca="1" t="shared" si="967"/>
        <v>56818.5981877454</v>
      </c>
      <c r="AL158" s="25">
        <f ca="1" t="shared" si="968"/>
        <v>64012.2083580712</v>
      </c>
      <c r="AM158" s="25">
        <f ca="1" t="shared" si="969"/>
        <v>75392.0874936565</v>
      </c>
      <c r="AN158" s="25">
        <f ca="1" t="shared" si="970"/>
        <v>91917.685967398</v>
      </c>
      <c r="AO158" s="25">
        <f ca="1">C158/'Ejercicio 3 - TIR'!$D$7</f>
        <v>17531.9712143678</v>
      </c>
      <c r="AP158" s="25">
        <f ca="1" t="shared" si="971"/>
        <v>23398.9755188416</v>
      </c>
      <c r="AQ158" s="25">
        <f ca="1" t="shared" si="972"/>
        <v>39286.6269733777</v>
      </c>
      <c r="AR158" s="25">
        <f ca="1" t="shared" si="973"/>
        <v>46480.2371437034</v>
      </c>
      <c r="AS158" s="25">
        <f ca="1" t="shared" si="974"/>
        <v>57860.1162792887</v>
      </c>
      <c r="AT158" s="25">
        <f ca="1" t="shared" si="975"/>
        <v>74385.7147530303</v>
      </c>
      <c r="AU158" s="25">
        <f ca="1">AP158*'Ejercicio 3 - TIR'!$D$5</f>
        <v>11699.4877594208</v>
      </c>
      <c r="AV158" s="25">
        <f ca="1">AQ158*'Ejercicio 3 - TIR'!$D$5</f>
        <v>19643.3134866888</v>
      </c>
      <c r="AW158" s="25">
        <f ca="1">AR158*'Ejercicio 3 - TIR'!$D$5</f>
        <v>23240.1185718517</v>
      </c>
      <c r="AX158" s="25">
        <f ca="1">AS158*'Ejercicio 3 - TIR'!$D$5</f>
        <v>28930.0581396444</v>
      </c>
      <c r="AY158" s="25">
        <f ca="1">AT158*'Ejercicio 3 - TIR'!$D$5</f>
        <v>37192.8573765151</v>
      </c>
      <c r="AZ158" s="25">
        <f ca="1" t="shared" ref="AZ158:BD158" si="1180">AJ158-AU158-AE158</f>
        <v>24194.5596350116</v>
      </c>
      <c r="BA158" s="25">
        <f ca="1" t="shared" si="1180"/>
        <v>31349.2268206838</v>
      </c>
      <c r="BB158" s="25">
        <f ca="1" t="shared" si="1180"/>
        <v>33856.1326451791</v>
      </c>
      <c r="BC158" s="25">
        <f ca="1" t="shared" si="1180"/>
        <v>38157.5447664716</v>
      </c>
      <c r="BD158" s="25">
        <f ca="1" t="shared" si="1180"/>
        <v>44482.0790014826</v>
      </c>
      <c r="BE158" s="25">
        <f ca="1" t="shared" ref="BE158:BI158" si="1181">AZ158/Z158</f>
        <v>21131.5388687715</v>
      </c>
      <c r="BF158" s="25">
        <f ca="1" t="shared" si="1181"/>
        <v>23671.6599758213</v>
      </c>
      <c r="BG158" s="25">
        <f ca="1" t="shared" si="1181"/>
        <v>21535.8356883111</v>
      </c>
      <c r="BH158" s="25">
        <f ca="1" t="shared" si="1181"/>
        <v>20213.6347383422</v>
      </c>
      <c r="BI158" s="25">
        <f ca="1" t="shared" si="1181"/>
        <v>19104.9188099785</v>
      </c>
      <c r="BJ158" s="25">
        <f ca="1" t="shared" si="978"/>
        <v>80906.6717727275</v>
      </c>
      <c r="BK158" s="25">
        <f ca="1" t="shared" si="979"/>
        <v>40819.7771665957</v>
      </c>
      <c r="BL158" s="25">
        <f ca="1" t="shared" si="980"/>
        <v>121726.448939323</v>
      </c>
      <c r="BM158" s="25">
        <f ca="1">BK158*'Ejercicio 3 - TIR'!$D$5</f>
        <v>20409.8885832978</v>
      </c>
      <c r="BN158" s="25">
        <f ca="1" t="shared" si="981"/>
        <v>101316.560356025</v>
      </c>
      <c r="BO158" s="25">
        <f ca="1" t="shared" si="982"/>
        <v>43515.1571859678</v>
      </c>
      <c r="BP158" s="25">
        <f ca="1" t="shared" si="983"/>
        <v>-122409.027650623</v>
      </c>
      <c r="BQ158" s="25">
        <f ca="1" t="shared" ref="BQ158:BT158" si="1182">BE158</f>
        <v>21131.5388687715</v>
      </c>
      <c r="BR158" s="25">
        <f ca="1" t="shared" si="1182"/>
        <v>23671.6599758213</v>
      </c>
      <c r="BS158" s="25">
        <f ca="1" t="shared" si="1182"/>
        <v>21535.8356883111</v>
      </c>
      <c r="BT158" s="25">
        <f ca="1" t="shared" si="1182"/>
        <v>20213.6347383422</v>
      </c>
      <c r="BU158" s="25">
        <f ca="1" t="shared" si="985"/>
        <v>62620.0759959463</v>
      </c>
      <c r="BV158" s="27">
        <f ca="1" t="shared" si="986"/>
        <v>5.86749956512655</v>
      </c>
    </row>
    <row r="159" ht="15" customHeight="1" spans="1:74">
      <c r="A159" s="23">
        <v>158</v>
      </c>
      <c r="B159" s="24">
        <f ca="1" t="shared" ref="B159:F159" si="1183">RAND()</f>
        <v>0.505964469491768</v>
      </c>
      <c r="C159" s="25">
        <f ca="1">IF(B159&lt;=('Ejercicio 3 - TIR'!$D$13-'Ejercicio 3 - TIR'!$C$13)/('Ejercicio 3 - TIR'!$E$13-'Ejercicio 3 - TIR'!$C$13),'Ejercicio 3 - TIR'!$C$13+SQRT(('Ejercicio 3 - TIR'!$E$13-'Ejercicio 3 - TIR'!$C$13)*('Ejercicio 3 - TIR'!$D$13-'Ejercicio 3 - TIR'!$C$13)*B159),'Ejercicio 3 - TIR'!$E$13-SQRT(('Ejercicio 3 - TIR'!$E$13-'Ejercicio 3 - TIR'!$C$13)*('Ejercicio 3 - TIR'!$E$13-'Ejercicio 3 - TIR'!$D$13)*(1-B159)))</f>
        <v>75651.6399605666</v>
      </c>
      <c r="D159" s="24">
        <f ca="1" t="shared" si="1183"/>
        <v>0.495360867013766</v>
      </c>
      <c r="E159" s="25">
        <f ca="1">IF(D159&lt;=('Ejercicio 3 - TIR'!$D$14-'Ejercicio 3 - TIR'!$C$14)/('Ejercicio 3 - TIR'!$E$14-'Ejercicio 3 - TIR'!$C$14),'Ejercicio 3 - TIR'!$C$14+SQRT(('Ejercicio 3 - TIR'!$E$14-'Ejercicio 3 - TIR'!$C$14)*('Ejercicio 3 - TIR'!$D$14-'Ejercicio 3 - TIR'!$C$14)*D159),'Ejercicio 3 - TIR'!$E$14-SQRT(('Ejercicio 3 - TIR'!$E$14-'Ejercicio 3 - TIR'!$C$14)*('Ejercicio 3 - TIR'!$E$14-'Ejercicio 3 - TIR'!$D$14)*(1-D159)))</f>
        <v>31299.6626532108</v>
      </c>
      <c r="F159" s="24">
        <f ca="1" t="shared" si="1183"/>
        <v>0.686265627411215</v>
      </c>
      <c r="G159" s="25">
        <f ca="1">IF(F159&lt;=('Ejercicio 3 - TIR'!$D$18-'Ejercicio 3 - TIR'!$C$18)/('Ejercicio 3 - TIR'!$E$18-'Ejercicio 3 - TIR'!$C$18),'Ejercicio 3 - TIR'!$C$18+SQRT(('Ejercicio 3 - TIR'!$E$18-'Ejercicio 3 - TIR'!$C$18)*('Ejercicio 3 - TIR'!$D$18-'Ejercicio 3 - TIR'!$C$18)*F159),'Ejercicio 3 - TIR'!$E$18-SQRT(('Ejercicio 3 - TIR'!$E$18-'Ejercicio 3 - TIR'!$C$18)*('Ejercicio 3 - TIR'!$E$18-'Ejercicio 3 - TIR'!$D$18)*(1-F159)))</f>
        <v>40149.2188315531</v>
      </c>
      <c r="H159" s="24">
        <f ca="1" t="shared" ref="H159:L159" si="1184">RAND()</f>
        <v>0.0242824936798223</v>
      </c>
      <c r="I159" s="25">
        <f ca="1">IF(H159&lt;=('Ejercicio 3 - TIR'!$D$18-'Ejercicio 3 - TIR'!$C$18)/('Ejercicio 3 - TIR'!$E$18-'Ejercicio 3 - TIR'!$C$18),'Ejercicio 3 - TIR'!$C$18+SQRT(('Ejercicio 3 - TIR'!$E$18-'Ejercicio 3 - TIR'!$C$18)*('Ejercicio 3 - TIR'!$D$18-'Ejercicio 3 - TIR'!$C$18)*H159),'Ejercicio 3 - TIR'!$E$18-SQRT(('Ejercicio 3 - TIR'!$E$18-'Ejercicio 3 - TIR'!$C$18)*('Ejercicio 3 - TIR'!$E$18-'Ejercicio 3 - TIR'!$D$18)*(1-H159)))</f>
        <v>31908.5004720915</v>
      </c>
      <c r="J159" s="24">
        <f ca="1" t="shared" si="1184"/>
        <v>0.283934260809261</v>
      </c>
      <c r="K159" s="25">
        <f ca="1">IF(J159&lt;=('Ejercicio 3 - TIR'!$D$18-'Ejercicio 3 - TIR'!$C$18)/('Ejercicio 3 - TIR'!$E$18-'Ejercicio 3 - TIR'!$C$18),'Ejercicio 3 - TIR'!$C$18+SQRT(('Ejercicio 3 - TIR'!$E$18-'Ejercicio 3 - TIR'!$C$18)*('Ejercicio 3 - TIR'!$D$18-'Ejercicio 3 - TIR'!$C$18)*J159),'Ejercicio 3 - TIR'!$E$18-SQRT(('Ejercicio 3 - TIR'!$E$18-'Ejercicio 3 - TIR'!$C$18)*('Ejercicio 3 - TIR'!$E$18-'Ejercicio 3 - TIR'!$D$18)*(1-J159)))</f>
        <v>36526.1120984388</v>
      </c>
      <c r="L159" s="24">
        <f ca="1" t="shared" si="1184"/>
        <v>0.342474411307026</v>
      </c>
      <c r="M159" s="25">
        <f ca="1">IF(L159&lt;=('Ejercicio 3 - TIR'!$D$18-'Ejercicio 3 - TIR'!$C$18)/('Ejercicio 3 - TIR'!$E$18-'Ejercicio 3 - TIR'!$C$18),'Ejercicio 3 - TIR'!$C$18+SQRT(('Ejercicio 3 - TIR'!$E$18-'Ejercicio 3 - TIR'!$C$18)*('Ejercicio 3 - TIR'!$D$18-'Ejercicio 3 - TIR'!$C$18)*L159),'Ejercicio 3 - TIR'!$E$18-SQRT(('Ejercicio 3 - TIR'!$E$18-'Ejercicio 3 - TIR'!$C$18)*('Ejercicio 3 - TIR'!$E$18-'Ejercicio 3 - TIR'!$D$18)*(1-L159)))</f>
        <v>37167.367835967</v>
      </c>
      <c r="N159" s="24">
        <f ca="1" t="shared" ref="N159:R159" si="1185">RAND()</f>
        <v>0.756607885651835</v>
      </c>
      <c r="O159" s="25">
        <f ca="1">IF(N159&lt;=('Ejercicio 3 - TIR'!$D$18-'Ejercicio 3 - TIR'!$C$18)/('Ejercicio 3 - TIR'!$E$18-'Ejercicio 3 - TIR'!$C$18),'Ejercicio 3 - TIR'!$C$18+SQRT(('Ejercicio 3 - TIR'!$E$18-'Ejercicio 3 - TIR'!$C$18)*('Ejercicio 3 - TIR'!$D$18-'Ejercicio 3 - TIR'!$C$18)*N159),'Ejercicio 3 - TIR'!$E$18-SQRT(('Ejercicio 3 - TIR'!$E$18-'Ejercicio 3 - TIR'!$C$18)*('Ejercicio 3 - TIR'!$E$18-'Ejercicio 3 - TIR'!$D$18)*(1-N159)))</f>
        <v>40727.4821736928</v>
      </c>
      <c r="P159" s="24">
        <f ca="1" t="shared" si="1185"/>
        <v>0.0472778699101077</v>
      </c>
      <c r="Q159" s="26">
        <f ca="1">IF(P159&lt;=('Ejercicio 3 - TIR'!$D$22-'Ejercicio 3 - TIR'!$C$22)/('Ejercicio 3 - TIR'!$E$22-'Ejercicio 3 - TIR'!$C$22),'Ejercicio 3 - TIR'!$C$22+SQRT(('Ejercicio 3 - TIR'!$E$22-'Ejercicio 3 - TIR'!$C$22)*('Ejercicio 3 - TIR'!$D$22-'Ejercicio 3 - TIR'!$C$22)*P159),'Ejercicio 3 - TIR'!$E$22-SQRT(('Ejercicio 3 - TIR'!$E$22-'Ejercicio 3 - TIR'!$C$22)*('Ejercicio 3 - TIR'!$E$22-'Ejercicio 3 - TIR'!$D$22)*(1-P159)))</f>
        <v>0.129224975113148</v>
      </c>
      <c r="R159" s="24">
        <f ca="1" t="shared" si="1185"/>
        <v>0.206502419359697</v>
      </c>
      <c r="S159" s="26">
        <f ca="1">IF(R159&lt;=('Ejercicio 3 - TIR'!$D$23-'Ejercicio 3 - TIR'!$C$23)/('Ejercicio 3 - TIR'!$E$23-'Ejercicio 3 - TIR'!$C$23),'Ejercicio 3 - TIR'!$C$23+SQRT(('Ejercicio 3 - TIR'!$E$23-'Ejercicio 3 - TIR'!$C$23)*('Ejercicio 3 - TIR'!$D$23-'Ejercicio 3 - TIR'!$C$23)*R159),'Ejercicio 3 - TIR'!$E$23-SQRT(('Ejercicio 3 - TIR'!$E$23-'Ejercicio 3 - TIR'!$C$23)*('Ejercicio 3 - TIR'!$E$23-'Ejercicio 3 - TIR'!$D$23)*(1-R159)))</f>
        <v>0.139279635755051</v>
      </c>
      <c r="T159" s="24">
        <f ca="1" t="shared" ref="T159:X159" si="1186">RAND()</f>
        <v>0.324221760272238</v>
      </c>
      <c r="U159" s="26">
        <f ca="1">IF(T159&lt;=('Ejercicio 3 - TIR'!$D$24-'Ejercicio 3 - TIR'!$C$24)/('Ejercicio 3 - TIR'!$E$24-'Ejercicio 3 - TIR'!$C$24),'Ejercicio 3 - TIR'!$C$24+SQRT(('Ejercicio 3 - TIR'!$E$24-'Ejercicio 3 - TIR'!$C$24)*('Ejercicio 3 - TIR'!$D$24-'Ejercicio 3 - TIR'!$C$24)*T159),'Ejercicio 3 - TIR'!$E$24-SQRT(('Ejercicio 3 - TIR'!$E$24-'Ejercicio 3 - TIR'!$C$24)*('Ejercicio 3 - TIR'!$E$24-'Ejercicio 3 - TIR'!$D$24)*(1-T159)))</f>
        <v>0.176093403315239</v>
      </c>
      <c r="V159" s="24">
        <f ca="1" t="shared" si="1186"/>
        <v>0.0319165397912651</v>
      </c>
      <c r="W159" s="26">
        <f ca="1">IF(V159&lt;=('Ejercicio 3 - TIR'!$D$25-'Ejercicio 3 - TIR'!$C$25)/('Ejercicio 3 - TIR'!$E$25-'Ejercicio 3 - TIR'!$C$25),'Ejercicio 3 - TIR'!$C$25+SQRT(('Ejercicio 3 - TIR'!$E$25-'Ejercicio 3 - TIR'!$C$25)*('Ejercicio 3 - TIR'!$D$25-'Ejercicio 3 - TIR'!$C$25)*V159),'Ejercicio 3 - TIR'!$E$25-SQRT(('Ejercicio 3 - TIR'!$E$25-'Ejercicio 3 - TIR'!$C$25)*('Ejercicio 3 - TIR'!$E$25-'Ejercicio 3 - TIR'!$D$25)*(1-V159)))</f>
        <v>0.186684546036028</v>
      </c>
      <c r="X159" s="24">
        <f ca="1" t="shared" si="1186"/>
        <v>0.142062597539786</v>
      </c>
      <c r="Y159" s="26">
        <f ca="1">IF(X159&lt;=('Ejercicio 3 - TIR'!$D$26-'Ejercicio 3 - TIR'!$C$26)/('Ejercicio 3 - TIR'!$E$26-'Ejercicio 3 - TIR'!$C$26),'Ejercicio 3 - TIR'!$C$26+SQRT(('Ejercicio 3 - TIR'!$E$26-'Ejercicio 3 - TIR'!$C$26)*('Ejercicio 3 - TIR'!$D$26-'Ejercicio 3 - TIR'!$C$26)*X159),'Ejercicio 3 - TIR'!$E$26-SQRT(('Ejercicio 3 - TIR'!$E$26-'Ejercicio 3 - TIR'!$C$26)*('Ejercicio 3 - TIR'!$E$26-'Ejercicio 3 - TIR'!$D$26)*(1-X159)))</f>
        <v>0.209584918007421</v>
      </c>
      <c r="Z159" s="24">
        <f ca="1" t="shared" si="956"/>
        <v>1.12922497511315</v>
      </c>
      <c r="AA159" s="24">
        <f ca="1" t="shared" si="957"/>
        <v>1.28650301833241</v>
      </c>
      <c r="AB159" s="24">
        <f ca="1" t="shared" si="958"/>
        <v>1.5130477132059</v>
      </c>
      <c r="AC159" s="24">
        <f ca="1" t="shared" si="959"/>
        <v>1.79551033867659</v>
      </c>
      <c r="AD159" s="24">
        <f ca="1" t="shared" si="960"/>
        <v>2.1718222257896</v>
      </c>
      <c r="AE159" s="23">
        <f ca="1" t="shared" si="961"/>
        <v>4044.69812741108</v>
      </c>
      <c r="AF159" s="23">
        <f ca="1" t="shared" si="962"/>
        <v>4608.04220933604</v>
      </c>
      <c r="AG159" s="23">
        <f ca="1" t="shared" si="963"/>
        <v>5419.48804459829</v>
      </c>
      <c r="AH159" s="23">
        <f ca="1" t="shared" si="964"/>
        <v>6431.2227099518</v>
      </c>
      <c r="AI159" s="23">
        <f ca="1" t="shared" si="965"/>
        <v>7779.10999430451</v>
      </c>
      <c r="AJ159" s="25">
        <f ca="1" t="shared" si="966"/>
        <v>45337.5006358729</v>
      </c>
      <c r="AK159" s="25">
        <f ca="1" t="shared" si="967"/>
        <v>41050.3821678069</v>
      </c>
      <c r="AL159" s="25">
        <f ca="1" t="shared" si="968"/>
        <v>55265.750382845</v>
      </c>
      <c r="AM159" s="25">
        <f ca="1" t="shared" si="969"/>
        <v>66734.3932108744</v>
      </c>
      <c r="AN159" s="25">
        <f ca="1" t="shared" si="970"/>
        <v>88452.8509852758</v>
      </c>
      <c r="AO159" s="25">
        <f ca="1">C159/'Ejercicio 3 - TIR'!$D$7</f>
        <v>15130.3279921133</v>
      </c>
      <c r="AP159" s="25">
        <f ca="1" t="shared" si="971"/>
        <v>30207.1726437596</v>
      </c>
      <c r="AQ159" s="25">
        <f ca="1" t="shared" si="972"/>
        <v>25920.0541756936</v>
      </c>
      <c r="AR159" s="25">
        <f ca="1" t="shared" si="973"/>
        <v>40135.4223907317</v>
      </c>
      <c r="AS159" s="25">
        <f ca="1" t="shared" si="974"/>
        <v>51604.0652187611</v>
      </c>
      <c r="AT159" s="25">
        <f ca="1" t="shared" si="975"/>
        <v>73322.5229931625</v>
      </c>
      <c r="AU159" s="25">
        <f ca="1">AP159*'Ejercicio 3 - TIR'!$D$5</f>
        <v>15103.5863218798</v>
      </c>
      <c r="AV159" s="25">
        <f ca="1">AQ159*'Ejercicio 3 - TIR'!$D$5</f>
        <v>12960.0270878468</v>
      </c>
      <c r="AW159" s="25">
        <f ca="1">AR159*'Ejercicio 3 - TIR'!$D$5</f>
        <v>20067.7111953658</v>
      </c>
      <c r="AX159" s="25">
        <f ca="1">AS159*'Ejercicio 3 - TIR'!$D$5</f>
        <v>25802.0326093805</v>
      </c>
      <c r="AY159" s="25">
        <f ca="1">AT159*'Ejercicio 3 - TIR'!$D$5</f>
        <v>36661.2614965812</v>
      </c>
      <c r="AZ159" s="25">
        <f ca="1" t="shared" ref="AZ159:BD159" si="1187">AJ159-AU159-AE159</f>
        <v>26189.216186582</v>
      </c>
      <c r="BA159" s="25">
        <f ca="1" t="shared" si="1187"/>
        <v>23482.3128706241</v>
      </c>
      <c r="BB159" s="25">
        <f ca="1" t="shared" si="1187"/>
        <v>29778.5511428809</v>
      </c>
      <c r="BC159" s="25">
        <f ca="1" t="shared" si="1187"/>
        <v>34501.137891542</v>
      </c>
      <c r="BD159" s="25">
        <f ca="1" t="shared" si="1187"/>
        <v>44012.47949439</v>
      </c>
      <c r="BE159" s="25">
        <f ca="1" t="shared" ref="BE159:BI159" si="1188">AZ159/Z159</f>
        <v>23192.2041787624</v>
      </c>
      <c r="BF159" s="25">
        <f ca="1" t="shared" si="1188"/>
        <v>18252.8237680019</v>
      </c>
      <c r="BG159" s="25">
        <f ca="1" t="shared" si="1188"/>
        <v>19681.1712432948</v>
      </c>
      <c r="BH159" s="25">
        <f ca="1" t="shared" si="1188"/>
        <v>19215.2265282815</v>
      </c>
      <c r="BI159" s="25">
        <f ca="1" t="shared" si="1188"/>
        <v>20265.2311831778</v>
      </c>
      <c r="BJ159" s="25">
        <f ca="1" t="shared" si="978"/>
        <v>67977.3030099598</v>
      </c>
      <c r="BK159" s="25">
        <f ca="1" t="shared" si="979"/>
        <v>32860.3826167582</v>
      </c>
      <c r="BL159" s="25">
        <f ca="1" t="shared" si="980"/>
        <v>100837.685626718</v>
      </c>
      <c r="BM159" s="25">
        <f ca="1">BK159*'Ejercicio 3 - TIR'!$D$5</f>
        <v>16430.1913083791</v>
      </c>
      <c r="BN159" s="25">
        <f ca="1" t="shared" si="981"/>
        <v>84407.4943183389</v>
      </c>
      <c r="BO159" s="25">
        <f ca="1" t="shared" si="982"/>
        <v>38864.8266492674</v>
      </c>
      <c r="BP159" s="25">
        <f ca="1" t="shared" si="983"/>
        <v>-106951.302613777</v>
      </c>
      <c r="BQ159" s="25">
        <f ca="1" t="shared" ref="BQ159:BT159" si="1189">BE159</f>
        <v>23192.2041787624</v>
      </c>
      <c r="BR159" s="25">
        <f ca="1" t="shared" si="1189"/>
        <v>18252.8237680019</v>
      </c>
      <c r="BS159" s="25">
        <f ca="1" t="shared" si="1189"/>
        <v>19681.1712432948</v>
      </c>
      <c r="BT159" s="25">
        <f ca="1" t="shared" si="1189"/>
        <v>19215.2265282815</v>
      </c>
      <c r="BU159" s="25">
        <f ca="1" t="shared" si="985"/>
        <v>59130.0578324453</v>
      </c>
      <c r="BV159" s="27">
        <f ca="1" t="shared" si="986"/>
        <v>8.04903228631224</v>
      </c>
    </row>
    <row r="160" ht="15" customHeight="1" spans="1:74">
      <c r="A160" s="23">
        <v>159</v>
      </c>
      <c r="B160" s="24">
        <f ca="1" t="shared" ref="B160:F160" si="1190">RAND()</f>
        <v>0.786574333616986</v>
      </c>
      <c r="C160" s="25">
        <f ca="1">IF(B160&lt;=('Ejercicio 3 - TIR'!$D$13-'Ejercicio 3 - TIR'!$C$13)/('Ejercicio 3 - TIR'!$E$13-'Ejercicio 3 - TIR'!$C$13),'Ejercicio 3 - TIR'!$C$13+SQRT(('Ejercicio 3 - TIR'!$E$13-'Ejercicio 3 - TIR'!$C$13)*('Ejercicio 3 - TIR'!$D$13-'Ejercicio 3 - TIR'!$C$13)*B160),'Ejercicio 3 - TIR'!$E$13-SQRT(('Ejercicio 3 - TIR'!$E$13-'Ejercicio 3 - TIR'!$C$13)*('Ejercicio 3 - TIR'!$E$13-'Ejercicio 3 - TIR'!$D$13)*(1-B160)))</f>
        <v>83996.5378852069</v>
      </c>
      <c r="D160" s="24">
        <f ca="1" t="shared" si="1190"/>
        <v>0.62363418447669</v>
      </c>
      <c r="E160" s="25">
        <f ca="1">IF(D160&lt;=('Ejercicio 3 - TIR'!$D$14-'Ejercicio 3 - TIR'!$C$14)/('Ejercicio 3 - TIR'!$E$14-'Ejercicio 3 - TIR'!$C$14),'Ejercicio 3 - TIR'!$C$14+SQRT(('Ejercicio 3 - TIR'!$E$14-'Ejercicio 3 - TIR'!$C$14)*('Ejercicio 3 - TIR'!$D$14-'Ejercicio 3 - TIR'!$C$14)*D160),'Ejercicio 3 - TIR'!$E$14-SQRT(('Ejercicio 3 - TIR'!$E$14-'Ejercicio 3 - TIR'!$C$14)*('Ejercicio 3 - TIR'!$E$14-'Ejercicio 3 - TIR'!$D$14)*(1-D160)))</f>
        <v>32486.3542585176</v>
      </c>
      <c r="F160" s="24">
        <f ca="1" t="shared" si="1190"/>
        <v>0.553427970893808</v>
      </c>
      <c r="G160" s="25">
        <f ca="1">IF(F160&lt;=('Ejercicio 3 - TIR'!$D$18-'Ejercicio 3 - TIR'!$C$18)/('Ejercicio 3 - TIR'!$E$18-'Ejercicio 3 - TIR'!$C$18),'Ejercicio 3 - TIR'!$C$18+SQRT(('Ejercicio 3 - TIR'!$E$18-'Ejercicio 3 - TIR'!$C$18)*('Ejercicio 3 - TIR'!$D$18-'Ejercicio 3 - TIR'!$C$18)*F160),'Ejercicio 3 - TIR'!$E$18-SQRT(('Ejercicio 3 - TIR'!$E$18-'Ejercicio 3 - TIR'!$C$18)*('Ejercicio 3 - TIR'!$E$18-'Ejercicio 3 - TIR'!$D$18)*(1-F160)))</f>
        <v>39111.2126324695</v>
      </c>
      <c r="H160" s="24">
        <f ca="1" t="shared" ref="H160:L160" si="1191">RAND()</f>
        <v>0.816591414241666</v>
      </c>
      <c r="I160" s="25">
        <f ca="1">IF(H160&lt;=('Ejercicio 3 - TIR'!$D$18-'Ejercicio 3 - TIR'!$C$18)/('Ejercicio 3 - TIR'!$E$18-'Ejercicio 3 - TIR'!$C$18),'Ejercicio 3 - TIR'!$C$18+SQRT(('Ejercicio 3 - TIR'!$E$18-'Ejercicio 3 - TIR'!$C$18)*('Ejercicio 3 - TIR'!$D$18-'Ejercicio 3 - TIR'!$C$18)*H160),'Ejercicio 3 - TIR'!$E$18-SQRT(('Ejercicio 3 - TIR'!$E$18-'Ejercicio 3 - TIR'!$C$18)*('Ejercicio 3 - TIR'!$E$18-'Ejercicio 3 - TIR'!$D$18)*(1-H160)))</f>
        <v>41291.1398069117</v>
      </c>
      <c r="J160" s="24">
        <f ca="1" t="shared" si="1191"/>
        <v>0.829093996168048</v>
      </c>
      <c r="K160" s="25">
        <f ca="1">IF(J160&lt;=('Ejercicio 3 - TIR'!$D$18-'Ejercicio 3 - TIR'!$C$18)/('Ejercicio 3 - TIR'!$E$18-'Ejercicio 3 - TIR'!$C$18),'Ejercicio 3 - TIR'!$C$18+SQRT(('Ejercicio 3 - TIR'!$E$18-'Ejercicio 3 - TIR'!$C$18)*('Ejercicio 3 - TIR'!$D$18-'Ejercicio 3 - TIR'!$C$18)*J160),'Ejercicio 3 - TIR'!$E$18-SQRT(('Ejercicio 3 - TIR'!$E$18-'Ejercicio 3 - TIR'!$C$18)*('Ejercicio 3 - TIR'!$E$18-'Ejercicio 3 - TIR'!$D$18)*(1-J160)))</f>
        <v>41419.7834859612</v>
      </c>
      <c r="L160" s="24">
        <f ca="1" t="shared" si="1191"/>
        <v>0.428106586560799</v>
      </c>
      <c r="M160" s="25">
        <f ca="1">IF(L160&lt;=('Ejercicio 3 - TIR'!$D$18-'Ejercicio 3 - TIR'!$C$18)/('Ejercicio 3 - TIR'!$E$18-'Ejercicio 3 - TIR'!$C$18),'Ejercicio 3 - TIR'!$C$18+SQRT(('Ejercicio 3 - TIR'!$E$18-'Ejercicio 3 - TIR'!$C$18)*('Ejercicio 3 - TIR'!$D$18-'Ejercicio 3 - TIR'!$C$18)*L160),'Ejercicio 3 - TIR'!$E$18-SQRT(('Ejercicio 3 - TIR'!$E$18-'Ejercicio 3 - TIR'!$C$18)*('Ejercicio 3 - TIR'!$E$18-'Ejercicio 3 - TIR'!$D$18)*(1-L160)))</f>
        <v>38013.4878788278</v>
      </c>
      <c r="N160" s="24">
        <f ca="1" t="shared" ref="N160:R160" si="1192">RAND()</f>
        <v>0.23888750122457</v>
      </c>
      <c r="O160" s="25">
        <f ca="1">IF(N160&lt;=('Ejercicio 3 - TIR'!$D$18-'Ejercicio 3 - TIR'!$C$18)/('Ejercicio 3 - TIR'!$E$18-'Ejercicio 3 - TIR'!$C$18),'Ejercicio 3 - TIR'!$C$18+SQRT(('Ejercicio 3 - TIR'!$E$18-'Ejercicio 3 - TIR'!$C$18)*('Ejercicio 3 - TIR'!$D$18-'Ejercicio 3 - TIR'!$C$18)*N160),'Ejercicio 3 - TIR'!$E$18-SQRT(('Ejercicio 3 - TIR'!$E$18-'Ejercicio 3 - TIR'!$C$18)*('Ejercicio 3 - TIR'!$E$18-'Ejercicio 3 - TIR'!$D$18)*(1-N160)))</f>
        <v>35986.0776125678</v>
      </c>
      <c r="P160" s="24">
        <f ca="1" t="shared" si="1192"/>
        <v>0.250156942178063</v>
      </c>
      <c r="Q160" s="26">
        <f ca="1">IF(P160&lt;=('Ejercicio 3 - TIR'!$D$22-'Ejercicio 3 - TIR'!$C$22)/('Ejercicio 3 - TIR'!$E$22-'Ejercicio 3 - TIR'!$C$22),'Ejercicio 3 - TIR'!$C$22+SQRT(('Ejercicio 3 - TIR'!$E$22-'Ejercicio 3 - TIR'!$C$22)*('Ejercicio 3 - TIR'!$D$22-'Ejercicio 3 - TIR'!$C$22)*P160),'Ejercicio 3 - TIR'!$E$22-SQRT(('Ejercicio 3 - TIR'!$E$22-'Ejercicio 3 - TIR'!$C$22)*('Ejercicio 3 - TIR'!$E$22-'Ejercicio 3 - TIR'!$D$22)*(1-P160)))</f>
        <v>0.141219860883628</v>
      </c>
      <c r="R160" s="24">
        <f ca="1" t="shared" si="1192"/>
        <v>0.940771190938151</v>
      </c>
      <c r="S160" s="26">
        <f ca="1">IF(R160&lt;=('Ejercicio 3 - TIR'!$D$23-'Ejercicio 3 - TIR'!$C$23)/('Ejercicio 3 - TIR'!$E$23-'Ejercicio 3 - TIR'!$C$23),'Ejercicio 3 - TIR'!$C$23+SQRT(('Ejercicio 3 - TIR'!$E$23-'Ejercicio 3 - TIR'!$C$23)*('Ejercicio 3 - TIR'!$D$23-'Ejercicio 3 - TIR'!$C$23)*R160),'Ejercicio 3 - TIR'!$E$23-SQRT(('Ejercicio 3 - TIR'!$E$23-'Ejercicio 3 - TIR'!$C$23)*('Ejercicio 3 - TIR'!$E$23-'Ejercicio 3 - TIR'!$D$23)*(1-R160)))</f>
        <v>0.169674698245992</v>
      </c>
      <c r="T160" s="24">
        <f ca="1" t="shared" ref="T160:X160" si="1193">RAND()</f>
        <v>0.647799520627924</v>
      </c>
      <c r="U160" s="26">
        <f ca="1">IF(T160&lt;=('Ejercicio 3 - TIR'!$D$24-'Ejercicio 3 - TIR'!$C$24)/('Ejercicio 3 - TIR'!$E$24-'Ejercicio 3 - TIR'!$C$24),'Ejercicio 3 - TIR'!$C$24+SQRT(('Ejercicio 3 - TIR'!$E$24-'Ejercicio 3 - TIR'!$C$24)*('Ejercicio 3 - TIR'!$D$24-'Ejercicio 3 - TIR'!$C$24)*T160),'Ejercicio 3 - TIR'!$E$24-SQRT(('Ejercicio 3 - TIR'!$E$24-'Ejercicio 3 - TIR'!$C$24)*('Ejercicio 3 - TIR'!$E$24-'Ejercicio 3 - TIR'!$D$24)*(1-T160)))</f>
        <v>0.188596794077008</v>
      </c>
      <c r="V160" s="24">
        <f ca="1" t="shared" si="1193"/>
        <v>0.937625751652194</v>
      </c>
      <c r="W160" s="26">
        <f ca="1">IF(V160&lt;=('Ejercicio 3 - TIR'!$D$25-'Ejercicio 3 - TIR'!$C$25)/('Ejercicio 3 - TIR'!$E$25-'Ejercicio 3 - TIR'!$C$25),'Ejercicio 3 - TIR'!$C$25+SQRT(('Ejercicio 3 - TIR'!$E$25-'Ejercicio 3 - TIR'!$C$25)*('Ejercicio 3 - TIR'!$D$25-'Ejercicio 3 - TIR'!$C$25)*V160),'Ejercicio 3 - TIR'!$E$25-SQRT(('Ejercicio 3 - TIR'!$E$25-'Ejercicio 3 - TIR'!$C$25)*('Ejercicio 3 - TIR'!$E$25-'Ejercicio 3 - TIR'!$D$25)*(1-V160)))</f>
        <v>0.235224687170238</v>
      </c>
      <c r="X160" s="24">
        <f ca="1" t="shared" si="1193"/>
        <v>0.679341178413423</v>
      </c>
      <c r="Y160" s="26">
        <f ca="1">IF(X160&lt;=('Ejercicio 3 - TIR'!$D$26-'Ejercicio 3 - TIR'!$C$26)/('Ejercicio 3 - TIR'!$E$26-'Ejercicio 3 - TIR'!$C$26),'Ejercicio 3 - TIR'!$C$26+SQRT(('Ejercicio 3 - TIR'!$E$26-'Ejercicio 3 - TIR'!$C$26)*('Ejercicio 3 - TIR'!$D$26-'Ejercicio 3 - TIR'!$C$26)*X160),'Ejercicio 3 - TIR'!$E$26-SQRT(('Ejercicio 3 - TIR'!$E$26-'Ejercicio 3 - TIR'!$C$26)*('Ejercicio 3 - TIR'!$E$26-'Ejercicio 3 - TIR'!$D$26)*(1-X160)))</f>
        <v>0.238388010903497</v>
      </c>
      <c r="Z160" s="24">
        <f ca="1" t="shared" si="956"/>
        <v>1.14121986088363</v>
      </c>
      <c r="AA160" s="24">
        <f ca="1" t="shared" si="957"/>
        <v>1.33485599641139</v>
      </c>
      <c r="AB160" s="24">
        <f ca="1" t="shared" si="958"/>
        <v>1.58660555788905</v>
      </c>
      <c r="AC160" s="24">
        <f ca="1" t="shared" si="959"/>
        <v>1.95981435390606</v>
      </c>
      <c r="AD160" s="24">
        <f ca="1" t="shared" si="960"/>
        <v>2.42701059947385</v>
      </c>
      <c r="AE160" s="23">
        <f ca="1" t="shared" si="961"/>
        <v>4587.7184290041</v>
      </c>
      <c r="AF160" s="23">
        <f ca="1" t="shared" si="962"/>
        <v>5366.13816908295</v>
      </c>
      <c r="AG160" s="23">
        <f ca="1" t="shared" si="963"/>
        <v>6378.17462434626</v>
      </c>
      <c r="AH160" s="23">
        <f ca="1" t="shared" si="964"/>
        <v>7878.47875507526</v>
      </c>
      <c r="AI160" s="23">
        <f ca="1" t="shared" si="965"/>
        <v>9756.61363444311</v>
      </c>
      <c r="AJ160" s="25">
        <f ca="1" t="shared" si="966"/>
        <v>44634.4926394168</v>
      </c>
      <c r="AK160" s="25">
        <f ca="1" t="shared" si="967"/>
        <v>55117.7255699171</v>
      </c>
      <c r="AL160" s="25">
        <f ca="1" t="shared" si="968"/>
        <v>65716.858685387</v>
      </c>
      <c r="AM160" s="25">
        <f ca="1" t="shared" si="969"/>
        <v>74499.3791869608</v>
      </c>
      <c r="AN160" s="25">
        <f ca="1" t="shared" si="970"/>
        <v>87338.5917991906</v>
      </c>
      <c r="AO160" s="25">
        <f ca="1">C160/'Ejercicio 3 - TIR'!$D$7</f>
        <v>16799.3075770414</v>
      </c>
      <c r="AP160" s="25">
        <f ca="1" t="shared" si="971"/>
        <v>27835.1850623754</v>
      </c>
      <c r="AQ160" s="25">
        <f ca="1" t="shared" si="972"/>
        <v>38318.4179928757</v>
      </c>
      <c r="AR160" s="25">
        <f ca="1" t="shared" si="973"/>
        <v>48917.5511083456</v>
      </c>
      <c r="AS160" s="25">
        <f ca="1" t="shared" si="974"/>
        <v>57700.0716099194</v>
      </c>
      <c r="AT160" s="25">
        <f ca="1" t="shared" si="975"/>
        <v>70539.2842221492</v>
      </c>
      <c r="AU160" s="25">
        <f ca="1">AP160*'Ejercicio 3 - TIR'!$D$5</f>
        <v>13917.5925311877</v>
      </c>
      <c r="AV160" s="25">
        <f ca="1">AQ160*'Ejercicio 3 - TIR'!$D$5</f>
        <v>19159.2089964379</v>
      </c>
      <c r="AW160" s="25">
        <f ca="1">AR160*'Ejercicio 3 - TIR'!$D$5</f>
        <v>24458.7755541728</v>
      </c>
      <c r="AX160" s="25">
        <f ca="1">AS160*'Ejercicio 3 - TIR'!$D$5</f>
        <v>28850.0358049597</v>
      </c>
      <c r="AY160" s="25">
        <f ca="1">AT160*'Ejercicio 3 - TIR'!$D$5</f>
        <v>35269.6421110746</v>
      </c>
      <c r="AZ160" s="25">
        <f ca="1" t="shared" ref="AZ160:BD160" si="1194">AJ160-AU160-AE160</f>
        <v>26129.181679225</v>
      </c>
      <c r="BA160" s="25">
        <f ca="1" t="shared" si="1194"/>
        <v>30592.3784043963</v>
      </c>
      <c r="BB160" s="25">
        <f ca="1" t="shared" si="1194"/>
        <v>34879.9085068679</v>
      </c>
      <c r="BC160" s="25">
        <f ca="1" t="shared" si="1194"/>
        <v>37770.8646269258</v>
      </c>
      <c r="BD160" s="25">
        <f ca="1" t="shared" si="1194"/>
        <v>42312.3360536729</v>
      </c>
      <c r="BE160" s="25">
        <f ca="1" t="shared" ref="BE160:BI160" si="1195">AZ160/Z160</f>
        <v>22895.8350400541</v>
      </c>
      <c r="BF160" s="25">
        <f ca="1" t="shared" si="1195"/>
        <v>22918.1113817824</v>
      </c>
      <c r="BG160" s="25">
        <f ca="1" t="shared" si="1195"/>
        <v>21983.9823032481</v>
      </c>
      <c r="BH160" s="25">
        <f ca="1" t="shared" si="1195"/>
        <v>19272.674756997</v>
      </c>
      <c r="BI160" s="25">
        <f ca="1" t="shared" si="1195"/>
        <v>17433.9312992064</v>
      </c>
      <c r="BJ160" s="25">
        <f ca="1" t="shared" si="978"/>
        <v>78844.7261236846</v>
      </c>
      <c r="BK160" s="25">
        <f ca="1" t="shared" si="979"/>
        <v>40772.0975533008</v>
      </c>
      <c r="BL160" s="25">
        <f ca="1" t="shared" si="980"/>
        <v>119616.823676985</v>
      </c>
      <c r="BM160" s="25">
        <f ca="1">BK160*'Ejercicio 3 - TIR'!$D$5</f>
        <v>20386.0487766504</v>
      </c>
      <c r="BN160" s="25">
        <f ca="1" t="shared" si="981"/>
        <v>99230.774900335</v>
      </c>
      <c r="BO160" s="25">
        <f ca="1" t="shared" si="982"/>
        <v>40886.0080470383</v>
      </c>
      <c r="BP160" s="25">
        <f ca="1" t="shared" si="983"/>
        <v>-116482.892143725</v>
      </c>
      <c r="BQ160" s="25">
        <f ca="1" t="shared" ref="BQ160:BT160" si="1196">BE160</f>
        <v>22895.8350400541</v>
      </c>
      <c r="BR160" s="25">
        <f ca="1" t="shared" si="1196"/>
        <v>22918.1113817824</v>
      </c>
      <c r="BS160" s="25">
        <f ca="1" t="shared" si="1196"/>
        <v>21983.9823032481</v>
      </c>
      <c r="BT160" s="25">
        <f ca="1" t="shared" si="1196"/>
        <v>19272.674756997</v>
      </c>
      <c r="BU160" s="25">
        <f ca="1" t="shared" si="985"/>
        <v>58319.9393462447</v>
      </c>
      <c r="BV160" s="27">
        <f ca="1" t="shared" si="986"/>
        <v>6.76668122365667</v>
      </c>
    </row>
    <row r="161" ht="15" customHeight="1" spans="1:74">
      <c r="A161" s="23">
        <v>160</v>
      </c>
      <c r="B161" s="24">
        <f ca="1" t="shared" ref="B161:F161" si="1197">RAND()</f>
        <v>0.911612832888079</v>
      </c>
      <c r="C161" s="25">
        <f ca="1">IF(B161&lt;=('Ejercicio 3 - TIR'!$D$13-'Ejercicio 3 - TIR'!$C$13)/('Ejercicio 3 - TIR'!$E$13-'Ejercicio 3 - TIR'!$C$13),'Ejercicio 3 - TIR'!$C$13+SQRT(('Ejercicio 3 - TIR'!$E$13-'Ejercicio 3 - TIR'!$C$13)*('Ejercicio 3 - TIR'!$D$13-'Ejercicio 3 - TIR'!$C$13)*B161),'Ejercicio 3 - TIR'!$E$13-SQRT(('Ejercicio 3 - TIR'!$E$13-'Ejercicio 3 - TIR'!$C$13)*('Ejercicio 3 - TIR'!$E$13-'Ejercicio 3 - TIR'!$D$13)*(1-B161)))</f>
        <v>89701.2330575789</v>
      </c>
      <c r="D161" s="24">
        <f ca="1" t="shared" si="1197"/>
        <v>0.425541125731687</v>
      </c>
      <c r="E161" s="25">
        <f ca="1">IF(D161&lt;=('Ejercicio 3 - TIR'!$D$14-'Ejercicio 3 - TIR'!$C$14)/('Ejercicio 3 - TIR'!$E$14-'Ejercicio 3 - TIR'!$C$14),'Ejercicio 3 - TIR'!$C$14+SQRT(('Ejercicio 3 - TIR'!$E$14-'Ejercicio 3 - TIR'!$C$14)*('Ejercicio 3 - TIR'!$D$14-'Ejercicio 3 - TIR'!$C$14)*D161),'Ejercicio 3 - TIR'!$E$14-SQRT(('Ejercicio 3 - TIR'!$E$14-'Ejercicio 3 - TIR'!$C$14)*('Ejercicio 3 - TIR'!$E$14-'Ejercicio 3 - TIR'!$D$14)*(1-D161)))</f>
        <v>30717.2832026261</v>
      </c>
      <c r="F161" s="24">
        <f ca="1" t="shared" si="1197"/>
        <v>0.0165719557158055</v>
      </c>
      <c r="G161" s="25">
        <f ca="1">IF(F161&lt;=('Ejercicio 3 - TIR'!$D$18-'Ejercicio 3 - TIR'!$C$18)/('Ejercicio 3 - TIR'!$E$18-'Ejercicio 3 - TIR'!$C$18),'Ejercicio 3 - TIR'!$C$18+SQRT(('Ejercicio 3 - TIR'!$E$18-'Ejercicio 3 - TIR'!$C$18)*('Ejercicio 3 - TIR'!$D$18-'Ejercicio 3 - TIR'!$C$18)*F161),'Ejercicio 3 - TIR'!$E$18-SQRT(('Ejercicio 3 - TIR'!$E$18-'Ejercicio 3 - TIR'!$C$18)*('Ejercicio 3 - TIR'!$E$18-'Ejercicio 3 - TIR'!$D$18)*(1-F161)))</f>
        <v>31576.6398946401</v>
      </c>
      <c r="H161" s="24">
        <f ca="1" t="shared" ref="H161:L161" si="1198">RAND()</f>
        <v>0.255218973928237</v>
      </c>
      <c r="I161" s="25">
        <f ca="1">IF(H161&lt;=('Ejercicio 3 - TIR'!$D$18-'Ejercicio 3 - TIR'!$C$18)/('Ejercicio 3 - TIR'!$E$18-'Ejercicio 3 - TIR'!$C$18),'Ejercicio 3 - TIR'!$C$18+SQRT(('Ejercicio 3 - TIR'!$E$18-'Ejercicio 3 - TIR'!$C$18)*('Ejercicio 3 - TIR'!$D$18-'Ejercicio 3 - TIR'!$C$18)*H161),'Ejercicio 3 - TIR'!$E$18-SQRT(('Ejercicio 3 - TIR'!$E$18-'Ejercicio 3 - TIR'!$C$18)*('Ejercicio 3 - TIR'!$E$18-'Ejercicio 3 - TIR'!$D$18)*(1-H161)))</f>
        <v>36187.3133175261</v>
      </c>
      <c r="J161" s="24">
        <f ca="1" t="shared" si="1198"/>
        <v>0.100242760292598</v>
      </c>
      <c r="K161" s="25">
        <f ca="1">IF(J161&lt;=('Ejercicio 3 - TIR'!$D$18-'Ejercicio 3 - TIR'!$C$18)/('Ejercicio 3 - TIR'!$E$18-'Ejercicio 3 - TIR'!$C$18),'Ejercicio 3 - TIR'!$C$18+SQRT(('Ejercicio 3 - TIR'!$E$18-'Ejercicio 3 - TIR'!$C$18)*('Ejercicio 3 - TIR'!$D$18-'Ejercicio 3 - TIR'!$C$18)*J161),'Ejercicio 3 - TIR'!$E$18-SQRT(('Ejercicio 3 - TIR'!$E$18-'Ejercicio 3 - TIR'!$C$18)*('Ejercicio 3 - TIR'!$E$18-'Ejercicio 3 - TIR'!$D$18)*(1-J161)))</f>
        <v>33877.6815294567</v>
      </c>
      <c r="L161" s="24">
        <f ca="1" t="shared" si="1198"/>
        <v>0.535763051691782</v>
      </c>
      <c r="M161" s="25">
        <f ca="1">IF(L161&lt;=('Ejercicio 3 - TIR'!$D$18-'Ejercicio 3 - TIR'!$C$18)/('Ejercicio 3 - TIR'!$E$18-'Ejercicio 3 - TIR'!$C$18),'Ejercicio 3 - TIR'!$C$18+SQRT(('Ejercicio 3 - TIR'!$E$18-'Ejercicio 3 - TIR'!$C$18)*('Ejercicio 3 - TIR'!$D$18-'Ejercicio 3 - TIR'!$C$18)*L161),'Ejercicio 3 - TIR'!$E$18-SQRT(('Ejercicio 3 - TIR'!$E$18-'Ejercicio 3 - TIR'!$C$18)*('Ejercicio 3 - TIR'!$E$18-'Ejercicio 3 - TIR'!$D$18)*(1-L161)))</f>
        <v>38964.6225661635</v>
      </c>
      <c r="N161" s="24">
        <f ca="1" t="shared" ref="N161:R161" si="1199">RAND()</f>
        <v>0.274865546072108</v>
      </c>
      <c r="O161" s="25">
        <f ca="1">IF(N161&lt;=('Ejercicio 3 - TIR'!$D$18-'Ejercicio 3 - TIR'!$C$18)/('Ejercicio 3 - TIR'!$E$18-'Ejercicio 3 - TIR'!$C$18),'Ejercicio 3 - TIR'!$C$18+SQRT(('Ejercicio 3 - TIR'!$E$18-'Ejercicio 3 - TIR'!$C$18)*('Ejercicio 3 - TIR'!$D$18-'Ejercicio 3 - TIR'!$C$18)*N161),'Ejercicio 3 - TIR'!$E$18-SQRT(('Ejercicio 3 - TIR'!$E$18-'Ejercicio 3 - TIR'!$C$18)*('Ejercicio 3 - TIR'!$E$18-'Ejercicio 3 - TIR'!$D$18)*(1-N161)))</f>
        <v>36421.0460137595</v>
      </c>
      <c r="P161" s="24">
        <f ca="1" t="shared" si="1199"/>
        <v>0.326680770086131</v>
      </c>
      <c r="Q161" s="26">
        <f ca="1">IF(P161&lt;=('Ejercicio 3 - TIR'!$D$22-'Ejercicio 3 - TIR'!$C$22)/('Ejercicio 3 - TIR'!$E$22-'Ejercicio 3 - TIR'!$C$22),'Ejercicio 3 - TIR'!$C$22+SQRT(('Ejercicio 3 - TIR'!$E$22-'Ejercicio 3 - TIR'!$C$22)*('Ejercicio 3 - TIR'!$D$22-'Ejercicio 3 - TIR'!$C$22)*P161),'Ejercicio 3 - TIR'!$E$22-SQRT(('Ejercicio 3 - TIR'!$E$22-'Ejercicio 3 - TIR'!$C$22)*('Ejercicio 3 - TIR'!$E$22-'Ejercicio 3 - TIR'!$D$22)*(1-P161)))</f>
        <v>0.144249234754009</v>
      </c>
      <c r="R161" s="24">
        <f ca="1" t="shared" si="1199"/>
        <v>0.865203425246764</v>
      </c>
      <c r="S161" s="26">
        <f ca="1">IF(R161&lt;=('Ejercicio 3 - TIR'!$D$23-'Ejercicio 3 - TIR'!$C$23)/('Ejercicio 3 - TIR'!$E$23-'Ejercicio 3 - TIR'!$C$23),'Ejercicio 3 - TIR'!$C$23+SQRT(('Ejercicio 3 - TIR'!$E$23-'Ejercicio 3 - TIR'!$C$23)*('Ejercicio 3 - TIR'!$D$23-'Ejercicio 3 - TIR'!$C$23)*R161),'Ejercicio 3 - TIR'!$E$23-SQRT(('Ejercicio 3 - TIR'!$E$23-'Ejercicio 3 - TIR'!$C$23)*('Ejercicio 3 - TIR'!$E$23-'Ejercicio 3 - TIR'!$D$23)*(1-R161)))</f>
        <v>0.164423291921724</v>
      </c>
      <c r="T161" s="24">
        <f ca="1" t="shared" ref="T161:X161" si="1200">RAND()</f>
        <v>0.265682033146571</v>
      </c>
      <c r="U161" s="26">
        <f ca="1">IF(T161&lt;=('Ejercicio 3 - TIR'!$D$24-'Ejercicio 3 - TIR'!$C$24)/('Ejercicio 3 - TIR'!$E$24-'Ejercicio 3 - TIR'!$C$24),'Ejercicio 3 - TIR'!$C$24+SQRT(('Ejercicio 3 - TIR'!$E$24-'Ejercicio 3 - TIR'!$C$24)*('Ejercicio 3 - TIR'!$D$24-'Ejercicio 3 - TIR'!$C$24)*T161),'Ejercicio 3 - TIR'!$E$24-SQRT(('Ejercicio 3 - TIR'!$E$24-'Ejercicio 3 - TIR'!$C$24)*('Ejercicio 3 - TIR'!$E$24-'Ejercicio 3 - TIR'!$D$24)*(1-T161)))</f>
        <v>0.173620589950461</v>
      </c>
      <c r="V161" s="24">
        <f ca="1" t="shared" si="1200"/>
        <v>0.822979982820304</v>
      </c>
      <c r="W161" s="26">
        <f ca="1">IF(V161&lt;=('Ejercicio 3 - TIR'!$D$25-'Ejercicio 3 - TIR'!$C$25)/('Ejercicio 3 - TIR'!$E$25-'Ejercicio 3 - TIR'!$C$25),'Ejercicio 3 - TIR'!$C$25+SQRT(('Ejercicio 3 - TIR'!$E$25-'Ejercicio 3 - TIR'!$C$25)*('Ejercicio 3 - TIR'!$D$25-'Ejercicio 3 - TIR'!$C$25)*V161),'Ejercicio 3 - TIR'!$E$25-SQRT(('Ejercicio 3 - TIR'!$E$25-'Ejercicio 3 - TIR'!$C$25)*('Ejercicio 3 - TIR'!$E$25-'Ejercicio 3 - TIR'!$D$25)*(1-V161)))</f>
        <v>0.22510883570162</v>
      </c>
      <c r="X161" s="24">
        <f ca="1" t="shared" si="1200"/>
        <v>0.424719380867439</v>
      </c>
      <c r="Y161" s="26">
        <f ca="1">IF(X161&lt;=('Ejercicio 3 - TIR'!$D$26-'Ejercicio 3 - TIR'!$C$26)/('Ejercicio 3 - TIR'!$E$26-'Ejercicio 3 - TIR'!$C$26),'Ejercicio 3 - TIR'!$C$26+SQRT(('Ejercicio 3 - TIR'!$E$26-'Ejercicio 3 - TIR'!$C$26)*('Ejercicio 3 - TIR'!$D$26-'Ejercicio 3 - TIR'!$C$26)*X161),'Ejercicio 3 - TIR'!$E$26-SQRT(('Ejercicio 3 - TIR'!$E$26-'Ejercicio 3 - TIR'!$C$26)*('Ejercicio 3 - TIR'!$E$26-'Ejercicio 3 - TIR'!$D$26)*(1-X161)))</f>
        <v>0.224263877571939</v>
      </c>
      <c r="Z161" s="24">
        <f ca="1" t="shared" si="956"/>
        <v>1.14424923475401</v>
      </c>
      <c r="AA161" s="24">
        <f ca="1" t="shared" si="957"/>
        <v>1.33239046071118</v>
      </c>
      <c r="AB161" s="24">
        <f ca="1" t="shared" si="958"/>
        <v>1.56372087854422</v>
      </c>
      <c r="AC161" s="24">
        <f ca="1" t="shared" si="959"/>
        <v>1.91572826487562</v>
      </c>
      <c r="AD161" s="24">
        <f ca="1" t="shared" si="960"/>
        <v>2.34535691393079</v>
      </c>
      <c r="AE161" s="23">
        <f ca="1" t="shared" si="961"/>
        <v>4430.94459570099</v>
      </c>
      <c r="AF161" s="23">
        <f ca="1" t="shared" si="962"/>
        <v>5159.49509244892</v>
      </c>
      <c r="AG161" s="23">
        <f ca="1" t="shared" si="963"/>
        <v>6055.28967424641</v>
      </c>
      <c r="AH161" s="23">
        <f ca="1" t="shared" si="964"/>
        <v>7418.38888265206</v>
      </c>
      <c r="AI161" s="23">
        <f ca="1" t="shared" si="965"/>
        <v>9082.06553881218</v>
      </c>
      <c r="AJ161" s="25">
        <f ca="1" t="shared" si="966"/>
        <v>36131.5460355449</v>
      </c>
      <c r="AK161" s="25">
        <f ca="1" t="shared" si="967"/>
        <v>48215.6310630383</v>
      </c>
      <c r="AL161" s="25">
        <f ca="1" t="shared" si="968"/>
        <v>52975.2379242832</v>
      </c>
      <c r="AM161" s="25">
        <f ca="1" t="shared" si="969"/>
        <v>74645.6287802098</v>
      </c>
      <c r="AN161" s="25">
        <f ca="1" t="shared" si="970"/>
        <v>85420.3520809622</v>
      </c>
      <c r="AO161" s="25">
        <f ca="1">C161/'Ejercicio 3 - TIR'!$D$7</f>
        <v>17940.2466115158</v>
      </c>
      <c r="AP161" s="25">
        <f ca="1" t="shared" si="971"/>
        <v>18191.2994240291</v>
      </c>
      <c r="AQ161" s="25">
        <f ca="1" t="shared" si="972"/>
        <v>30275.3844515225</v>
      </c>
      <c r="AR161" s="25">
        <f ca="1" t="shared" si="973"/>
        <v>35034.9913127675</v>
      </c>
      <c r="AS161" s="25">
        <f ca="1" t="shared" si="974"/>
        <v>56705.382168694</v>
      </c>
      <c r="AT161" s="25">
        <f ca="1" t="shared" si="975"/>
        <v>67480.1054694464</v>
      </c>
      <c r="AU161" s="25">
        <f ca="1">AP161*'Ejercicio 3 - TIR'!$D$5</f>
        <v>9095.64971201455</v>
      </c>
      <c r="AV161" s="25">
        <f ca="1">AQ161*'Ejercicio 3 - TIR'!$D$5</f>
        <v>15137.6922257612</v>
      </c>
      <c r="AW161" s="25">
        <f ca="1">AR161*'Ejercicio 3 - TIR'!$D$5</f>
        <v>17517.4956563837</v>
      </c>
      <c r="AX161" s="25">
        <f ca="1">AS161*'Ejercicio 3 - TIR'!$D$5</f>
        <v>28352.691084347</v>
      </c>
      <c r="AY161" s="25">
        <f ca="1">AT161*'Ejercicio 3 - TIR'!$D$5</f>
        <v>33740.0527347232</v>
      </c>
      <c r="AZ161" s="25">
        <f ca="1" t="shared" ref="AZ161:BD161" si="1201">AJ161-AU161-AE161</f>
        <v>22604.9517278293</v>
      </c>
      <c r="BA161" s="25">
        <f ca="1" t="shared" si="1201"/>
        <v>27918.4437448281</v>
      </c>
      <c r="BB161" s="25">
        <f ca="1" t="shared" si="1201"/>
        <v>29402.4525936531</v>
      </c>
      <c r="BC161" s="25">
        <f ca="1" t="shared" si="1201"/>
        <v>38874.5488132107</v>
      </c>
      <c r="BD161" s="25">
        <f ca="1" t="shared" si="1201"/>
        <v>42598.2338074268</v>
      </c>
      <c r="BE161" s="25">
        <f ca="1" t="shared" ref="BE161:BI161" si="1202">AZ161/Z161</f>
        <v>19755.2692553812</v>
      </c>
      <c r="BF161" s="25">
        <f ca="1" t="shared" si="1202"/>
        <v>20953.6502760057</v>
      </c>
      <c r="BG161" s="25">
        <f ca="1" t="shared" si="1202"/>
        <v>18802.8778006891</v>
      </c>
      <c r="BH161" s="25">
        <f ca="1" t="shared" si="1202"/>
        <v>20292.3084270173</v>
      </c>
      <c r="BI161" s="25">
        <f ca="1" t="shared" si="1202"/>
        <v>18162.793711441</v>
      </c>
      <c r="BJ161" s="25">
        <f ca="1" t="shared" si="978"/>
        <v>72042.9925364493</v>
      </c>
      <c r="BK161" s="25">
        <f ca="1" t="shared" si="979"/>
        <v>42076.281427942</v>
      </c>
      <c r="BL161" s="25">
        <f ca="1" t="shared" si="980"/>
        <v>114119.273964391</v>
      </c>
      <c r="BM161" s="25">
        <f ca="1">BK161*'Ejercicio 3 - TIR'!$D$5</f>
        <v>21038.140713971</v>
      </c>
      <c r="BN161" s="25">
        <f ca="1" t="shared" si="981"/>
        <v>93081.1332504203</v>
      </c>
      <c r="BO161" s="25">
        <f ca="1" t="shared" si="982"/>
        <v>39687.406508384</v>
      </c>
      <c r="BP161" s="25">
        <f ca="1" t="shared" si="983"/>
        <v>-120418.516260205</v>
      </c>
      <c r="BQ161" s="25">
        <f ca="1" t="shared" ref="BQ161:BT161" si="1203">BE161</f>
        <v>19755.2692553812</v>
      </c>
      <c r="BR161" s="25">
        <f ca="1" t="shared" si="1203"/>
        <v>20953.6502760057</v>
      </c>
      <c r="BS161" s="25">
        <f ca="1" t="shared" si="1203"/>
        <v>18802.8778006891</v>
      </c>
      <c r="BT161" s="25">
        <f ca="1" t="shared" si="1203"/>
        <v>20292.3084270173</v>
      </c>
      <c r="BU161" s="25">
        <f ca="1" t="shared" si="985"/>
        <v>57850.200219825</v>
      </c>
      <c r="BV161" s="27">
        <f ca="1" t="shared" si="986"/>
        <v>3.89005031877352</v>
      </c>
    </row>
    <row r="162" ht="15" customHeight="1" spans="1:74">
      <c r="A162" s="23">
        <v>161</v>
      </c>
      <c r="B162" s="24">
        <f ca="1" t="shared" ref="B162:F162" si="1204">RAND()</f>
        <v>0.159894582432188</v>
      </c>
      <c r="C162" s="25">
        <f ca="1">IF(B162&lt;=('Ejercicio 3 - TIR'!$D$13-'Ejercicio 3 - TIR'!$C$13)/('Ejercicio 3 - TIR'!$E$13-'Ejercicio 3 - TIR'!$C$13),'Ejercicio 3 - TIR'!$C$13+SQRT(('Ejercicio 3 - TIR'!$E$13-'Ejercicio 3 - TIR'!$C$13)*('Ejercicio 3 - TIR'!$D$13-'Ejercicio 3 - TIR'!$C$13)*B162),'Ejercicio 3 - TIR'!$E$13-SQRT(('Ejercicio 3 - TIR'!$E$13-'Ejercicio 3 - TIR'!$C$13)*('Ejercicio 3 - TIR'!$E$13-'Ejercicio 3 - TIR'!$D$13)*(1-B162)))</f>
        <v>67997.3641265654</v>
      </c>
      <c r="D162" s="24">
        <f ca="1" t="shared" si="1204"/>
        <v>0.170764946038453</v>
      </c>
      <c r="E162" s="25">
        <f ca="1">IF(D162&lt;=('Ejercicio 3 - TIR'!$D$14-'Ejercicio 3 - TIR'!$C$14)/('Ejercicio 3 - TIR'!$E$14-'Ejercicio 3 - TIR'!$C$14),'Ejercicio 3 - TIR'!$C$14+SQRT(('Ejercicio 3 - TIR'!$E$14-'Ejercicio 3 - TIR'!$C$14)*('Ejercicio 3 - TIR'!$D$14-'Ejercicio 3 - TIR'!$C$14)*D162),'Ejercicio 3 - TIR'!$E$14-SQRT(('Ejercicio 3 - TIR'!$E$14-'Ejercicio 3 - TIR'!$C$14)*('Ejercicio 3 - TIR'!$E$14-'Ejercicio 3 - TIR'!$D$14)*(1-D162)))</f>
        <v>28578.7387377237</v>
      </c>
      <c r="F162" s="24">
        <f ca="1" t="shared" si="1204"/>
        <v>0.321646951402283</v>
      </c>
      <c r="G162" s="25">
        <f ca="1">IF(F162&lt;=('Ejercicio 3 - TIR'!$D$18-'Ejercicio 3 - TIR'!$C$18)/('Ejercicio 3 - TIR'!$E$18-'Ejercicio 3 - TIR'!$C$18),'Ejercicio 3 - TIR'!$C$18+SQRT(('Ejercicio 3 - TIR'!$E$18-'Ejercicio 3 - TIR'!$C$18)*('Ejercicio 3 - TIR'!$D$18-'Ejercicio 3 - TIR'!$C$18)*F162),'Ejercicio 3 - TIR'!$E$18-SQRT(('Ejercicio 3 - TIR'!$E$18-'Ejercicio 3 - TIR'!$C$18)*('Ejercicio 3 - TIR'!$E$18-'Ejercicio 3 - TIR'!$D$18)*(1-F162)))</f>
        <v>36946.0091210955</v>
      </c>
      <c r="H162" s="24">
        <f ca="1" t="shared" ref="H162:L162" si="1205">RAND()</f>
        <v>0.00743371813371785</v>
      </c>
      <c r="I162" s="25">
        <f ca="1">IF(H162&lt;=('Ejercicio 3 - TIR'!$D$18-'Ejercicio 3 - TIR'!$C$18)/('Ejercicio 3 - TIR'!$E$18-'Ejercicio 3 - TIR'!$C$18),'Ejercicio 3 - TIR'!$C$18+SQRT(('Ejercicio 3 - TIR'!$E$18-'Ejercicio 3 - TIR'!$C$18)*('Ejercicio 3 - TIR'!$D$18-'Ejercicio 3 - TIR'!$C$18)*H162),'Ejercicio 3 - TIR'!$E$18-SQRT(('Ejercicio 3 - TIR'!$E$18-'Ejercicio 3 - TIR'!$C$18)*('Ejercicio 3 - TIR'!$E$18-'Ejercicio 3 - TIR'!$D$18)*(1-H162)))</f>
        <v>31055.9629349829</v>
      </c>
      <c r="J162" s="24">
        <f ca="1" t="shared" si="1205"/>
        <v>0.463727962451519</v>
      </c>
      <c r="K162" s="25">
        <f ca="1">IF(J162&lt;=('Ejercicio 3 - TIR'!$D$18-'Ejercicio 3 - TIR'!$C$18)/('Ejercicio 3 - TIR'!$E$18-'Ejercicio 3 - TIR'!$C$18),'Ejercicio 3 - TIR'!$C$18+SQRT(('Ejercicio 3 - TIR'!$E$18-'Ejercicio 3 - TIR'!$C$18)*('Ejercicio 3 - TIR'!$D$18-'Ejercicio 3 - TIR'!$C$18)*J162),'Ejercicio 3 - TIR'!$E$18-SQRT(('Ejercicio 3 - TIR'!$E$18-'Ejercicio 3 - TIR'!$C$18)*('Ejercicio 3 - TIR'!$E$18-'Ejercicio 3 - TIR'!$D$18)*(1-J162)))</f>
        <v>38340.2154868881</v>
      </c>
      <c r="L162" s="24">
        <f ca="1" t="shared" si="1205"/>
        <v>0.710695332502484</v>
      </c>
      <c r="M162" s="25">
        <f ca="1">IF(L162&lt;=('Ejercicio 3 - TIR'!$D$18-'Ejercicio 3 - TIR'!$C$18)/('Ejercicio 3 - TIR'!$E$18-'Ejercicio 3 - TIR'!$C$18),'Ejercicio 3 - TIR'!$C$18+SQRT(('Ejercicio 3 - TIR'!$E$18-'Ejercicio 3 - TIR'!$C$18)*('Ejercicio 3 - TIR'!$D$18-'Ejercicio 3 - TIR'!$C$18)*L162),'Ejercicio 3 - TIR'!$E$18-SQRT(('Ejercicio 3 - TIR'!$E$18-'Ejercicio 3 - TIR'!$C$18)*('Ejercicio 3 - TIR'!$E$18-'Ejercicio 3 - TIR'!$D$18)*(1-L162)))</f>
        <v>40341.9048890868</v>
      </c>
      <c r="N162" s="24">
        <f ca="1" t="shared" ref="N162:R162" si="1206">RAND()</f>
        <v>0.967243519988618</v>
      </c>
      <c r="O162" s="25">
        <f ca="1">IF(N162&lt;=('Ejercicio 3 - TIR'!$D$18-'Ejercicio 3 - TIR'!$C$18)/('Ejercicio 3 - TIR'!$E$18-'Ejercicio 3 - TIR'!$C$18),'Ejercicio 3 - TIR'!$C$18+SQRT(('Ejercicio 3 - TIR'!$E$18-'Ejercicio 3 - TIR'!$C$18)*('Ejercicio 3 - TIR'!$D$18-'Ejercicio 3 - TIR'!$C$18)*N162),'Ejercicio 3 - TIR'!$E$18-SQRT(('Ejercicio 3 - TIR'!$E$18-'Ejercicio 3 - TIR'!$C$18)*('Ejercicio 3 - TIR'!$E$18-'Ejercicio 3 - TIR'!$D$18)*(1-N162)))</f>
        <v>43432.6021561666</v>
      </c>
      <c r="P162" s="24">
        <f ca="1" t="shared" si="1206"/>
        <v>0.51604013192774</v>
      </c>
      <c r="Q162" s="26">
        <f ca="1">IF(P162&lt;=('Ejercicio 3 - TIR'!$D$22-'Ejercicio 3 - TIR'!$C$22)/('Ejercicio 3 - TIR'!$E$22-'Ejercicio 3 - TIR'!$C$22),'Ejercicio 3 - TIR'!$C$22+SQRT(('Ejercicio 3 - TIR'!$E$22-'Ejercicio 3 - TIR'!$C$22)*('Ejercicio 3 - TIR'!$D$22-'Ejercicio 3 - TIR'!$C$22)*P162),'Ejercicio 3 - TIR'!$E$22-SQRT(('Ejercicio 3 - TIR'!$E$22-'Ejercicio 3 - TIR'!$C$22)*('Ejercicio 3 - TIR'!$E$22-'Ejercicio 3 - TIR'!$D$22)*(1-P162)))</f>
        <v>0.150485126418531</v>
      </c>
      <c r="R162" s="24">
        <f ca="1" t="shared" si="1206"/>
        <v>0.361144291197767</v>
      </c>
      <c r="S162" s="26">
        <f ca="1">IF(R162&lt;=('Ejercicio 3 - TIR'!$D$23-'Ejercicio 3 - TIR'!$C$23)/('Ejercicio 3 - TIR'!$E$23-'Ejercicio 3 - TIR'!$C$23),'Ejercicio 3 - TIR'!$C$23+SQRT(('Ejercicio 3 - TIR'!$E$23-'Ejercicio 3 - TIR'!$C$23)*('Ejercicio 3 - TIR'!$D$23-'Ejercicio 3 - TIR'!$C$23)*R162),'Ejercicio 3 - TIR'!$E$23-SQRT(('Ejercicio 3 - TIR'!$E$23-'Ejercicio 3 - TIR'!$C$23)*('Ejercicio 3 - TIR'!$E$23-'Ejercicio 3 - TIR'!$D$23)*(1-R162)))</f>
        <v>0.145496268828124</v>
      </c>
      <c r="T162" s="24">
        <f ca="1" t="shared" ref="T162:X162" si="1207">RAND()</f>
        <v>0.666623007844686</v>
      </c>
      <c r="U162" s="26">
        <f ca="1">IF(T162&lt;=('Ejercicio 3 - TIR'!$D$24-'Ejercicio 3 - TIR'!$C$24)/('Ejercicio 3 - TIR'!$E$24-'Ejercicio 3 - TIR'!$C$24),'Ejercicio 3 - TIR'!$C$24+SQRT(('Ejercicio 3 - TIR'!$E$24-'Ejercicio 3 - TIR'!$C$24)*('Ejercicio 3 - TIR'!$D$24-'Ejercicio 3 - TIR'!$C$24)*T162),'Ejercicio 3 - TIR'!$E$24-SQRT(('Ejercicio 3 - TIR'!$E$24-'Ejercicio 3 - TIR'!$C$24)*('Ejercicio 3 - TIR'!$E$24-'Ejercicio 3 - TIR'!$D$24)*(1-T162)))</f>
        <v>0.189447494733903</v>
      </c>
      <c r="V162" s="24">
        <f ca="1" t="shared" si="1207"/>
        <v>0.282399547717072</v>
      </c>
      <c r="W162" s="26">
        <f ca="1">IF(V162&lt;=('Ejercicio 3 - TIR'!$D$25-'Ejercicio 3 - TIR'!$C$25)/('Ejercicio 3 - TIR'!$E$25-'Ejercicio 3 - TIR'!$C$25),'Ejercicio 3 - TIR'!$C$25+SQRT(('Ejercicio 3 - TIR'!$E$25-'Ejercicio 3 - TIR'!$C$25)*('Ejercicio 3 - TIR'!$D$25-'Ejercicio 3 - TIR'!$C$25)*V162),'Ejercicio 3 - TIR'!$E$25-SQRT(('Ejercicio 3 - TIR'!$E$25-'Ejercicio 3 - TIR'!$C$25)*('Ejercicio 3 - TIR'!$E$25-'Ejercicio 3 - TIR'!$D$25)*(1-V162)))</f>
        <v>0.19988364571209</v>
      </c>
      <c r="X162" s="24">
        <f ca="1" t="shared" si="1207"/>
        <v>0.153154277970574</v>
      </c>
      <c r="Y162" s="26">
        <f ca="1">IF(X162&lt;=('Ejercicio 3 - TIR'!$D$26-'Ejercicio 3 - TIR'!$C$26)/('Ejercicio 3 - TIR'!$E$26-'Ejercicio 3 - TIR'!$C$26),'Ejercicio 3 - TIR'!$C$26+SQRT(('Ejercicio 3 - TIR'!$E$26-'Ejercicio 3 - TIR'!$C$26)*('Ejercicio 3 - TIR'!$D$26-'Ejercicio 3 - TIR'!$C$26)*X162),'Ejercicio 3 - TIR'!$E$26-SQRT(('Ejercicio 3 - TIR'!$E$26-'Ejercicio 3 - TIR'!$C$26)*('Ejercicio 3 - TIR'!$E$26-'Ejercicio 3 - TIR'!$D$26)*(1-X162)))</f>
        <v>0.210335106356264</v>
      </c>
      <c r="Z162" s="24">
        <f ca="1" t="shared" si="956"/>
        <v>1.15048512641853</v>
      </c>
      <c r="AA162" s="24">
        <f ca="1" t="shared" si="957"/>
        <v>1.31787641965468</v>
      </c>
      <c r="AB162" s="24">
        <f ca="1" t="shared" si="958"/>
        <v>1.56754480572715</v>
      </c>
      <c r="AC162" s="24">
        <f ca="1" t="shared" si="959"/>
        <v>1.88087137631294</v>
      </c>
      <c r="AD162" s="24">
        <f ca="1" t="shared" si="960"/>
        <v>2.27648465729217</v>
      </c>
      <c r="AE162" s="23">
        <f ca="1" t="shared" si="961"/>
        <v>4300.67511182853</v>
      </c>
      <c r="AF162" s="23">
        <f ca="1" t="shared" si="962"/>
        <v>4926.40729404156</v>
      </c>
      <c r="AG162" s="23">
        <f ca="1" t="shared" si="963"/>
        <v>5859.70281393655</v>
      </c>
      <c r="AH162" s="23">
        <f ca="1" t="shared" si="964"/>
        <v>7030.96157517558</v>
      </c>
      <c r="AI162" s="23">
        <f ca="1" t="shared" si="965"/>
        <v>8509.81962587694</v>
      </c>
      <c r="AJ162" s="25">
        <f ca="1" t="shared" si="966"/>
        <v>42505.8339743438</v>
      </c>
      <c r="AK162" s="25">
        <f ca="1" t="shared" si="967"/>
        <v>40927.9212416837</v>
      </c>
      <c r="AL162" s="25">
        <f ca="1" t="shared" si="968"/>
        <v>60100.0056369309</v>
      </c>
      <c r="AM162" s="25">
        <f ca="1" t="shared" si="969"/>
        <v>75877.9341718222</v>
      </c>
      <c r="AN162" s="25">
        <f ca="1" t="shared" si="970"/>
        <v>98873.652434788</v>
      </c>
      <c r="AO162" s="25">
        <f ca="1">C162/'Ejercicio 3 - TIR'!$D$7</f>
        <v>13599.4728253131</v>
      </c>
      <c r="AP162" s="25">
        <f ca="1" t="shared" si="971"/>
        <v>28906.3611490307</v>
      </c>
      <c r="AQ162" s="25">
        <f ca="1" t="shared" si="972"/>
        <v>27328.4484163706</v>
      </c>
      <c r="AR162" s="25">
        <f ca="1" t="shared" si="973"/>
        <v>46500.5328116178</v>
      </c>
      <c r="AS162" s="25">
        <f ca="1" t="shared" si="974"/>
        <v>62278.4613465092</v>
      </c>
      <c r="AT162" s="25">
        <f ca="1" t="shared" si="975"/>
        <v>85274.179609475</v>
      </c>
      <c r="AU162" s="25">
        <f ca="1">AP162*'Ejercicio 3 - TIR'!$D$5</f>
        <v>14453.1805745154</v>
      </c>
      <c r="AV162" s="25">
        <f ca="1">AQ162*'Ejercicio 3 - TIR'!$D$5</f>
        <v>13664.2242081853</v>
      </c>
      <c r="AW162" s="25">
        <f ca="1">AR162*'Ejercicio 3 - TIR'!$D$5</f>
        <v>23250.2664058089</v>
      </c>
      <c r="AX162" s="25">
        <f ca="1">AS162*'Ejercicio 3 - TIR'!$D$5</f>
        <v>31139.2306732546</v>
      </c>
      <c r="AY162" s="25">
        <f ca="1">AT162*'Ejercicio 3 - TIR'!$D$5</f>
        <v>42637.0898047375</v>
      </c>
      <c r="AZ162" s="25">
        <f ca="1" t="shared" ref="AZ162:BD162" si="1208">AJ162-AU162-AE162</f>
        <v>23751.9782879999</v>
      </c>
      <c r="BA162" s="25">
        <f ca="1" t="shared" si="1208"/>
        <v>22337.2897394568</v>
      </c>
      <c r="BB162" s="25">
        <f ca="1" t="shared" si="1208"/>
        <v>30990.0364171854</v>
      </c>
      <c r="BC162" s="25">
        <f ca="1" t="shared" si="1208"/>
        <v>37707.7419233921</v>
      </c>
      <c r="BD162" s="25">
        <f ca="1" t="shared" si="1208"/>
        <v>47726.7430041736</v>
      </c>
      <c r="BE162" s="25">
        <f ca="1" t="shared" ref="BE162:BI162" si="1209">AZ162/Z162</f>
        <v>20645.1850115959</v>
      </c>
      <c r="BF162" s="25">
        <f ca="1" t="shared" si="1209"/>
        <v>16949.4570251965</v>
      </c>
      <c r="BG162" s="25">
        <f ca="1" t="shared" si="1209"/>
        <v>19769.7930572453</v>
      </c>
      <c r="BH162" s="25">
        <f ca="1" t="shared" si="1209"/>
        <v>20048.017317011</v>
      </c>
      <c r="BI162" s="25">
        <f ca="1" t="shared" si="1209"/>
        <v>20965.1063763125</v>
      </c>
      <c r="BJ162" s="25">
        <f ca="1" t="shared" si="978"/>
        <v>65059.0602611893</v>
      </c>
      <c r="BK162" s="25">
        <f ca="1" t="shared" si="979"/>
        <v>30958.991234087</v>
      </c>
      <c r="BL162" s="25">
        <f ca="1" t="shared" si="980"/>
        <v>96018.0514952763</v>
      </c>
      <c r="BM162" s="25">
        <f ca="1">BK162*'Ejercicio 3 - TIR'!$D$5</f>
        <v>15479.4956170435</v>
      </c>
      <c r="BN162" s="25">
        <f ca="1" t="shared" si="981"/>
        <v>80538.5558782328</v>
      </c>
      <c r="BO162" s="25">
        <f ca="1" t="shared" si="982"/>
        <v>35378.4751503802</v>
      </c>
      <c r="BP162" s="25">
        <f ca="1" t="shared" si="983"/>
        <v>-96576.102864289</v>
      </c>
      <c r="BQ162" s="25">
        <f ca="1" t="shared" ref="BQ162:BT162" si="1210">BE162</f>
        <v>20645.1850115959</v>
      </c>
      <c r="BR162" s="25">
        <f ca="1" t="shared" si="1210"/>
        <v>16949.4570251965</v>
      </c>
      <c r="BS162" s="25">
        <f ca="1" t="shared" si="1210"/>
        <v>19769.7930572453</v>
      </c>
      <c r="BT162" s="25">
        <f ca="1" t="shared" si="1210"/>
        <v>20048.017317011</v>
      </c>
      <c r="BU162" s="25">
        <f ca="1" t="shared" si="985"/>
        <v>56343.5815266927</v>
      </c>
      <c r="BV162" s="27">
        <f ca="1" t="shared" si="986"/>
        <v>9.90816153876506</v>
      </c>
    </row>
    <row r="163" ht="15" customHeight="1" spans="1:74">
      <c r="A163" s="23">
        <v>162</v>
      </c>
      <c r="B163" s="24">
        <f ca="1" t="shared" ref="B163:F163" si="1211">RAND()</f>
        <v>0.484032580559287</v>
      </c>
      <c r="C163" s="25">
        <f ca="1">IF(B163&lt;=('Ejercicio 3 - TIR'!$D$13-'Ejercicio 3 - TIR'!$C$13)/('Ejercicio 3 - TIR'!$E$13-'Ejercicio 3 - TIR'!$C$13),'Ejercicio 3 - TIR'!$C$13+SQRT(('Ejercicio 3 - TIR'!$E$13-'Ejercicio 3 - TIR'!$C$13)*('Ejercicio 3 - TIR'!$D$13-'Ejercicio 3 - TIR'!$C$13)*B163),'Ejercicio 3 - TIR'!$E$13-SQRT(('Ejercicio 3 - TIR'!$E$13-'Ejercicio 3 - TIR'!$C$13)*('Ejercicio 3 - TIR'!$E$13-'Ejercicio 3 - TIR'!$D$13)*(1-B163)))</f>
        <v>75117.0559754507</v>
      </c>
      <c r="D163" s="24">
        <f ca="1" t="shared" si="1211"/>
        <v>0.113598862558663</v>
      </c>
      <c r="E163" s="25">
        <f ca="1">IF(D163&lt;=('Ejercicio 3 - TIR'!$D$14-'Ejercicio 3 - TIR'!$C$14)/('Ejercicio 3 - TIR'!$E$14-'Ejercicio 3 - TIR'!$C$14),'Ejercicio 3 - TIR'!$C$14+SQRT(('Ejercicio 3 - TIR'!$E$14-'Ejercicio 3 - TIR'!$C$14)*('Ejercicio 3 - TIR'!$D$14-'Ejercicio 3 - TIR'!$C$14)*D163),'Ejercicio 3 - TIR'!$E$14-SQRT(('Ejercicio 3 - TIR'!$E$14-'Ejercicio 3 - TIR'!$C$14)*('Ejercicio 3 - TIR'!$E$14-'Ejercicio 3 - TIR'!$D$14)*(1-D163)))</f>
        <v>27918.8892907919</v>
      </c>
      <c r="F163" s="24">
        <f ca="1" t="shared" si="1211"/>
        <v>0.421492603250049</v>
      </c>
      <c r="G163" s="25">
        <f ca="1">IF(F163&lt;=('Ejercicio 3 - TIR'!$D$18-'Ejercicio 3 - TIR'!$C$18)/('Ejercicio 3 - TIR'!$E$18-'Ejercicio 3 - TIR'!$C$18),'Ejercicio 3 - TIR'!$C$18+SQRT(('Ejercicio 3 - TIR'!$E$18-'Ejercicio 3 - TIR'!$C$18)*('Ejercicio 3 - TIR'!$D$18-'Ejercicio 3 - TIR'!$C$18)*F163),'Ejercicio 3 - TIR'!$E$18-SQRT(('Ejercicio 3 - TIR'!$E$18-'Ejercicio 3 - TIR'!$C$18)*('Ejercicio 3 - TIR'!$E$18-'Ejercicio 3 - TIR'!$D$18)*(1-F163)))</f>
        <v>37951.3451998707</v>
      </c>
      <c r="H163" s="24">
        <f ca="1" t="shared" ref="H163:L163" si="1212">RAND()</f>
        <v>0.427926997069999</v>
      </c>
      <c r="I163" s="25">
        <f ca="1">IF(H163&lt;=('Ejercicio 3 - TIR'!$D$18-'Ejercicio 3 - TIR'!$C$18)/('Ejercicio 3 - TIR'!$E$18-'Ejercicio 3 - TIR'!$C$18),'Ejercicio 3 - TIR'!$C$18+SQRT(('Ejercicio 3 - TIR'!$E$18-'Ejercicio 3 - TIR'!$C$18)*('Ejercicio 3 - TIR'!$D$18-'Ejercicio 3 - TIR'!$C$18)*H163),'Ejercicio 3 - TIR'!$E$18-SQRT(('Ejercicio 3 - TIR'!$E$18-'Ejercicio 3 - TIR'!$C$18)*('Ejercicio 3 - TIR'!$E$18-'Ejercicio 3 - TIR'!$D$18)*(1-H163)))</f>
        <v>38011.8068848731</v>
      </c>
      <c r="J163" s="24">
        <f ca="1" t="shared" si="1212"/>
        <v>0.551696284662702</v>
      </c>
      <c r="K163" s="25">
        <f ca="1">IF(J163&lt;=('Ejercicio 3 - TIR'!$D$18-'Ejercicio 3 - TIR'!$C$18)/('Ejercicio 3 - TIR'!$E$18-'Ejercicio 3 - TIR'!$C$18),'Ejercicio 3 - TIR'!$C$18+SQRT(('Ejercicio 3 - TIR'!$E$18-'Ejercicio 3 - TIR'!$C$18)*('Ejercicio 3 - TIR'!$D$18-'Ejercicio 3 - TIR'!$C$18)*J163),'Ejercicio 3 - TIR'!$E$18-SQRT(('Ejercicio 3 - TIR'!$E$18-'Ejercicio 3 - TIR'!$C$18)*('Ejercicio 3 - TIR'!$E$18-'Ejercicio 3 - TIR'!$D$18)*(1-J163)))</f>
        <v>39096.9468888966</v>
      </c>
      <c r="L163" s="24">
        <f ca="1" t="shared" si="1212"/>
        <v>0.185457926572856</v>
      </c>
      <c r="M163" s="25">
        <f ca="1">IF(L163&lt;=('Ejercicio 3 - TIR'!$D$18-'Ejercicio 3 - TIR'!$C$18)/('Ejercicio 3 - TIR'!$E$18-'Ejercicio 3 - TIR'!$C$18),'Ejercicio 3 - TIR'!$C$18+SQRT(('Ejercicio 3 - TIR'!$E$18-'Ejercicio 3 - TIR'!$C$18)*('Ejercicio 3 - TIR'!$D$18-'Ejercicio 3 - TIR'!$C$18)*L163),'Ejercicio 3 - TIR'!$E$18-SQRT(('Ejercicio 3 - TIR'!$E$18-'Ejercicio 3 - TIR'!$C$18)*('Ejercicio 3 - TIR'!$E$18-'Ejercicio 3 - TIR'!$D$18)*(1-L163)))</f>
        <v>35274.3425169331</v>
      </c>
      <c r="N163" s="24">
        <f ca="1" t="shared" ref="N163:R163" si="1213">RAND()</f>
        <v>0.346685581254452</v>
      </c>
      <c r="O163" s="25">
        <f ca="1">IF(N163&lt;=('Ejercicio 3 - TIR'!$D$18-'Ejercicio 3 - TIR'!$C$18)/('Ejercicio 3 - TIR'!$E$18-'Ejercicio 3 - TIR'!$C$18),'Ejercicio 3 - TIR'!$C$18+SQRT(('Ejercicio 3 - TIR'!$E$18-'Ejercicio 3 - TIR'!$C$18)*('Ejercicio 3 - TIR'!$D$18-'Ejercicio 3 - TIR'!$C$18)*N163),'Ejercicio 3 - TIR'!$E$18-SQRT(('Ejercicio 3 - TIR'!$E$18-'Ejercicio 3 - TIR'!$C$18)*('Ejercicio 3 - TIR'!$E$18-'Ejercicio 3 - TIR'!$D$18)*(1-N163)))</f>
        <v>37211.2992718489</v>
      </c>
      <c r="P163" s="24">
        <f ca="1" t="shared" si="1213"/>
        <v>0.486352822881811</v>
      </c>
      <c r="Q163" s="26">
        <f ca="1">IF(P163&lt;=('Ejercicio 3 - TIR'!$D$22-'Ejercicio 3 - TIR'!$C$22)/('Ejercicio 3 - TIR'!$E$22-'Ejercicio 3 - TIR'!$C$22),'Ejercicio 3 - TIR'!$C$22+SQRT(('Ejercicio 3 - TIR'!$E$22-'Ejercicio 3 - TIR'!$C$22)*('Ejercicio 3 - TIR'!$D$22-'Ejercicio 3 - TIR'!$C$22)*P163),'Ejercicio 3 - TIR'!$E$22-SQRT(('Ejercicio 3 - TIR'!$E$22-'Ejercicio 3 - TIR'!$C$22)*('Ejercicio 3 - TIR'!$E$22-'Ejercicio 3 - TIR'!$D$22)*(1-P163)))</f>
        <v>0.149587752215862</v>
      </c>
      <c r="R163" s="24">
        <f ca="1" t="shared" si="1213"/>
        <v>0.729321053323388</v>
      </c>
      <c r="S163" s="26">
        <f ca="1">IF(R163&lt;=('Ejercicio 3 - TIR'!$D$23-'Ejercicio 3 - TIR'!$C$23)/('Ejercicio 3 - TIR'!$E$23-'Ejercicio 3 - TIR'!$C$23),'Ejercicio 3 - TIR'!$C$23+SQRT(('Ejercicio 3 - TIR'!$E$23-'Ejercicio 3 - TIR'!$C$23)*('Ejercicio 3 - TIR'!$D$23-'Ejercicio 3 - TIR'!$C$23)*R163),'Ejercicio 3 - TIR'!$E$23-SQRT(('Ejercicio 3 - TIR'!$E$23-'Ejercicio 3 - TIR'!$C$23)*('Ejercicio 3 - TIR'!$E$23-'Ejercicio 3 - TIR'!$D$23)*(1-R163)))</f>
        <v>0.157926891836039</v>
      </c>
      <c r="T163" s="24">
        <f ca="1" t="shared" ref="T163:X163" si="1214">RAND()</f>
        <v>0.937262740929523</v>
      </c>
      <c r="U163" s="26">
        <f ca="1">IF(T163&lt;=('Ejercicio 3 - TIR'!$D$24-'Ejercicio 3 - TIR'!$C$24)/('Ejercicio 3 - TIR'!$E$24-'Ejercicio 3 - TIR'!$C$24),'Ejercicio 3 - TIR'!$C$24+SQRT(('Ejercicio 3 - TIR'!$E$24-'Ejercicio 3 - TIR'!$C$24)*('Ejercicio 3 - TIR'!$D$24-'Ejercicio 3 - TIR'!$C$24)*T163),'Ejercicio 3 - TIR'!$E$24-SQRT(('Ejercicio 3 - TIR'!$E$24-'Ejercicio 3 - TIR'!$C$24)*('Ejercicio 3 - TIR'!$E$24-'Ejercicio 3 - TIR'!$D$24)*(1-T163)))</f>
        <v>0.206746158089168</v>
      </c>
      <c r="V163" s="24">
        <f ca="1" t="shared" si="1214"/>
        <v>0.876469680024683</v>
      </c>
      <c r="W163" s="26">
        <f ca="1">IF(V163&lt;=('Ejercicio 3 - TIR'!$D$25-'Ejercicio 3 - TIR'!$C$25)/('Ejercicio 3 - TIR'!$E$25-'Ejercicio 3 - TIR'!$C$25),'Ejercicio 3 - TIR'!$C$25+SQRT(('Ejercicio 3 - TIR'!$E$25-'Ejercicio 3 - TIR'!$C$25)*('Ejercicio 3 - TIR'!$D$25-'Ejercicio 3 - TIR'!$C$25)*V163),'Ejercicio 3 - TIR'!$E$25-SQRT(('Ejercicio 3 - TIR'!$E$25-'Ejercicio 3 - TIR'!$C$25)*('Ejercicio 3 - TIR'!$E$25-'Ejercicio 3 - TIR'!$D$25)*(1-V163)))</f>
        <v>0.229206825160317</v>
      </c>
      <c r="X163" s="24">
        <f ca="1" t="shared" si="1214"/>
        <v>0.076034664376061</v>
      </c>
      <c r="Y163" s="26">
        <f ca="1">IF(X163&lt;=('Ejercicio 3 - TIR'!$D$26-'Ejercicio 3 - TIR'!$C$26)/('Ejercicio 3 - TIR'!$E$26-'Ejercicio 3 - TIR'!$C$26),'Ejercicio 3 - TIR'!$C$26+SQRT(('Ejercicio 3 - TIR'!$E$26-'Ejercicio 3 - TIR'!$C$26)*('Ejercicio 3 - TIR'!$D$26-'Ejercicio 3 - TIR'!$C$26)*X163),'Ejercicio 3 - TIR'!$E$26-SQRT(('Ejercicio 3 - TIR'!$E$26-'Ejercicio 3 - TIR'!$C$26)*('Ejercicio 3 - TIR'!$E$26-'Ejercicio 3 - TIR'!$D$26)*(1-X163)))</f>
        <v>0.204328070135764</v>
      </c>
      <c r="Z163" s="24">
        <f ca="1" t="shared" si="956"/>
        <v>1.14958775221586</v>
      </c>
      <c r="AA163" s="24">
        <f ca="1" t="shared" si="957"/>
        <v>1.33113857281609</v>
      </c>
      <c r="AB163" s="24">
        <f ca="1" t="shared" si="958"/>
        <v>1.60634635863012</v>
      </c>
      <c r="AC163" s="24">
        <f ca="1" t="shared" si="959"/>
        <v>1.97453190759956</v>
      </c>
      <c r="AD163" s="24">
        <f ca="1" t="shared" si="960"/>
        <v>2.37798420170087</v>
      </c>
      <c r="AE163" s="23">
        <f ca="1" t="shared" si="961"/>
        <v>4176.32389337307</v>
      </c>
      <c r="AF163" s="23">
        <f ca="1" t="shared" si="962"/>
        <v>4835.87774515406</v>
      </c>
      <c r="AG163" s="23">
        <f ca="1" t="shared" si="963"/>
        <v>5835.67688995357</v>
      </c>
      <c r="AH163" s="23">
        <f ca="1" t="shared" si="964"/>
        <v>7173.25386256127</v>
      </c>
      <c r="AI163" s="23">
        <f ca="1" t="shared" si="965"/>
        <v>8638.95098089232</v>
      </c>
      <c r="AJ163" s="25">
        <f ca="1" t="shared" si="966"/>
        <v>43628.4016218876</v>
      </c>
      <c r="AK163" s="25">
        <f ca="1" t="shared" si="967"/>
        <v>50598.9823668909</v>
      </c>
      <c r="AL163" s="25">
        <f ca="1" t="shared" si="968"/>
        <v>62803.2382685341</v>
      </c>
      <c r="AM163" s="25">
        <f ca="1" t="shared" si="969"/>
        <v>69650.3148192803</v>
      </c>
      <c r="AN163" s="25">
        <f ca="1" t="shared" si="970"/>
        <v>88487.8817932197</v>
      </c>
      <c r="AO163" s="25">
        <f ca="1">C163/'Ejercicio 3 - TIR'!$D$7</f>
        <v>15023.4111950901</v>
      </c>
      <c r="AP163" s="25">
        <f ca="1" t="shared" si="971"/>
        <v>28604.9904267975</v>
      </c>
      <c r="AQ163" s="25">
        <f ca="1" t="shared" si="972"/>
        <v>35575.5711718008</v>
      </c>
      <c r="AR163" s="25">
        <f ca="1" t="shared" si="973"/>
        <v>47779.827073444</v>
      </c>
      <c r="AS163" s="25">
        <f ca="1" t="shared" si="974"/>
        <v>54626.9036241902</v>
      </c>
      <c r="AT163" s="25">
        <f ca="1" t="shared" si="975"/>
        <v>73464.4705981295</v>
      </c>
      <c r="AU163" s="25">
        <f ca="1">AP163*'Ejercicio 3 - TIR'!$D$5</f>
        <v>14302.4952133988</v>
      </c>
      <c r="AV163" s="25">
        <f ca="1">AQ163*'Ejercicio 3 - TIR'!$D$5</f>
        <v>17787.7855859004</v>
      </c>
      <c r="AW163" s="25">
        <f ca="1">AR163*'Ejercicio 3 - TIR'!$D$5</f>
        <v>23889.913536722</v>
      </c>
      <c r="AX163" s="25">
        <f ca="1">AS163*'Ejercicio 3 - TIR'!$D$5</f>
        <v>27313.4518120951</v>
      </c>
      <c r="AY163" s="25">
        <f ca="1">AT163*'Ejercicio 3 - TIR'!$D$5</f>
        <v>36732.2352990648</v>
      </c>
      <c r="AZ163" s="25">
        <f ca="1" t="shared" ref="AZ163:BD163" si="1215">AJ163-AU163-AE163</f>
        <v>25149.5825151158</v>
      </c>
      <c r="BA163" s="25">
        <f ca="1" t="shared" si="1215"/>
        <v>27975.3190358364</v>
      </c>
      <c r="BB163" s="25">
        <f ca="1" t="shared" si="1215"/>
        <v>33077.6478418586</v>
      </c>
      <c r="BC163" s="25">
        <f ca="1" t="shared" si="1215"/>
        <v>35163.609144624</v>
      </c>
      <c r="BD163" s="25">
        <f ca="1" t="shared" si="1215"/>
        <v>43116.6955132626</v>
      </c>
      <c r="BE163" s="25">
        <f ca="1" t="shared" ref="BE163:BI163" si="1216">AZ163/Z163</f>
        <v>21877.0445898013</v>
      </c>
      <c r="BF163" s="25">
        <f ca="1" t="shared" si="1216"/>
        <v>21016.0832291511</v>
      </c>
      <c r="BG163" s="25">
        <f ca="1" t="shared" si="1216"/>
        <v>20591.8528492616</v>
      </c>
      <c r="BH163" s="25">
        <f ca="1" t="shared" si="1216"/>
        <v>17808.5798508935</v>
      </c>
      <c r="BI163" s="25">
        <f ca="1" t="shared" si="1216"/>
        <v>18131.615627397</v>
      </c>
      <c r="BJ163" s="25">
        <f ca="1" t="shared" si="978"/>
        <v>66390.6776625388</v>
      </c>
      <c r="BK163" s="25">
        <f ca="1" t="shared" si="979"/>
        <v>35725.4344775803</v>
      </c>
      <c r="BL163" s="25">
        <f ca="1" t="shared" si="980"/>
        <v>102116.112140119</v>
      </c>
      <c r="BM163" s="25">
        <f ca="1">BK163*'Ejercicio 3 - TIR'!$D$5</f>
        <v>17862.7172387902</v>
      </c>
      <c r="BN163" s="25">
        <f ca="1" t="shared" si="981"/>
        <v>84253.3949013289</v>
      </c>
      <c r="BO163" s="25">
        <f ca="1" t="shared" si="982"/>
        <v>35430.594888337</v>
      </c>
      <c r="BP163" s="25">
        <f ca="1" t="shared" si="983"/>
        <v>-103035.945266243</v>
      </c>
      <c r="BQ163" s="25">
        <f ca="1" t="shared" ref="BQ163:BT163" si="1217">BE163</f>
        <v>21877.0445898013</v>
      </c>
      <c r="BR163" s="25">
        <f ca="1" t="shared" si="1217"/>
        <v>21016.0832291511</v>
      </c>
      <c r="BS163" s="25">
        <f ca="1" t="shared" si="1217"/>
        <v>20591.8528492616</v>
      </c>
      <c r="BT163" s="25">
        <f ca="1" t="shared" si="1217"/>
        <v>17808.5798508935</v>
      </c>
      <c r="BU163" s="25">
        <f ca="1" t="shared" si="985"/>
        <v>53562.2105157339</v>
      </c>
      <c r="BV163" s="27">
        <f ca="1" t="shared" si="986"/>
        <v>8.36146003674496</v>
      </c>
    </row>
    <row r="164" ht="15" customHeight="1" spans="1:74">
      <c r="A164" s="23">
        <v>163</v>
      </c>
      <c r="B164" s="24">
        <f ca="1" t="shared" ref="B164:F164" si="1218">RAND()</f>
        <v>0.47643577208151</v>
      </c>
      <c r="C164" s="25">
        <f ca="1">IF(B164&lt;=('Ejercicio 3 - TIR'!$D$13-'Ejercicio 3 - TIR'!$C$13)/('Ejercicio 3 - TIR'!$E$13-'Ejercicio 3 - TIR'!$C$13),'Ejercicio 3 - TIR'!$C$13+SQRT(('Ejercicio 3 - TIR'!$E$13-'Ejercicio 3 - TIR'!$C$13)*('Ejercicio 3 - TIR'!$D$13-'Ejercicio 3 - TIR'!$C$13)*B164),'Ejercicio 3 - TIR'!$E$13-SQRT(('Ejercicio 3 - TIR'!$E$13-'Ejercicio 3 - TIR'!$C$13)*('Ejercicio 3 - TIR'!$E$13-'Ejercicio 3 - TIR'!$D$13)*(1-B164)))</f>
        <v>74934.5442191412</v>
      </c>
      <c r="D164" s="24">
        <f ca="1" t="shared" si="1218"/>
        <v>0.812521889067427</v>
      </c>
      <c r="E164" s="25">
        <f ca="1">IF(D164&lt;=('Ejercicio 3 - TIR'!$D$14-'Ejercicio 3 - TIR'!$C$14)/('Ejercicio 3 - TIR'!$E$14-'Ejercicio 3 - TIR'!$C$14),'Ejercicio 3 - TIR'!$C$14+SQRT(('Ejercicio 3 - TIR'!$E$14-'Ejercicio 3 - TIR'!$C$14)*('Ejercicio 3 - TIR'!$D$14-'Ejercicio 3 - TIR'!$C$14)*D164),'Ejercicio 3 - TIR'!$E$14-SQRT(('Ejercicio 3 - TIR'!$E$14-'Ejercicio 3 - TIR'!$C$14)*('Ejercicio 3 - TIR'!$E$14-'Ejercicio 3 - TIR'!$D$14)*(1-D164)))</f>
        <v>34697.0087082962</v>
      </c>
      <c r="F164" s="24">
        <f ca="1" t="shared" si="1218"/>
        <v>0.136564081111869</v>
      </c>
      <c r="G164" s="25">
        <f ca="1">IF(F164&lt;=('Ejercicio 3 - TIR'!$D$18-'Ejercicio 3 - TIR'!$C$18)/('Ejercicio 3 - TIR'!$E$18-'Ejercicio 3 - TIR'!$C$18),'Ejercicio 3 - TIR'!$C$18+SQRT(('Ejercicio 3 - TIR'!$E$18-'Ejercicio 3 - TIR'!$C$18)*('Ejercicio 3 - TIR'!$D$18-'Ejercicio 3 - TIR'!$C$18)*F164),'Ejercicio 3 - TIR'!$E$18-SQRT(('Ejercicio 3 - TIR'!$E$18-'Ejercicio 3 - TIR'!$C$18)*('Ejercicio 3 - TIR'!$E$18-'Ejercicio 3 - TIR'!$D$18)*(1-F164)))</f>
        <v>34525.9929481585</v>
      </c>
      <c r="H164" s="24">
        <f ca="1" t="shared" ref="H164:L164" si="1219">RAND()</f>
        <v>0.190458840857729</v>
      </c>
      <c r="I164" s="25">
        <f ca="1">IF(H164&lt;=('Ejercicio 3 - TIR'!$D$18-'Ejercicio 3 - TIR'!$C$18)/('Ejercicio 3 - TIR'!$E$18-'Ejercicio 3 - TIR'!$C$18),'Ejercicio 3 - TIR'!$C$18+SQRT(('Ejercicio 3 - TIR'!$E$18-'Ejercicio 3 - TIR'!$C$18)*('Ejercicio 3 - TIR'!$D$18-'Ejercicio 3 - TIR'!$C$18)*H164),'Ejercicio 3 - TIR'!$E$18-SQRT(('Ejercicio 3 - TIR'!$E$18-'Ejercicio 3 - TIR'!$C$18)*('Ejercicio 3 - TIR'!$E$18-'Ejercicio 3 - TIR'!$D$18)*(1-H164)))</f>
        <v>35344.9813964746</v>
      </c>
      <c r="J164" s="24">
        <f ca="1" t="shared" si="1219"/>
        <v>0.98166621001328</v>
      </c>
      <c r="K164" s="25">
        <f ca="1">IF(J164&lt;=('Ejercicio 3 - TIR'!$D$18-'Ejercicio 3 - TIR'!$C$18)/('Ejercicio 3 - TIR'!$E$18-'Ejercicio 3 - TIR'!$C$18),'Ejercicio 3 - TIR'!$C$18+SQRT(('Ejercicio 3 - TIR'!$E$18-'Ejercicio 3 - TIR'!$C$18)*('Ejercicio 3 - TIR'!$D$18-'Ejercicio 3 - TIR'!$C$18)*J164),'Ejercicio 3 - TIR'!$E$18-SQRT(('Ejercicio 3 - TIR'!$E$18-'Ejercicio 3 - TIR'!$C$18)*('Ejercicio 3 - TIR'!$E$18-'Ejercicio 3 - TIR'!$D$18)*(1-J164)))</f>
        <v>43827.3814563107</v>
      </c>
      <c r="L164" s="24">
        <f ca="1" t="shared" si="1219"/>
        <v>0.799368073228907</v>
      </c>
      <c r="M164" s="25">
        <f ca="1">IF(L164&lt;=('Ejercicio 3 - TIR'!$D$18-'Ejercicio 3 - TIR'!$C$18)/('Ejercicio 3 - TIR'!$E$18-'Ejercicio 3 - TIR'!$C$18),'Ejercicio 3 - TIR'!$C$18+SQRT(('Ejercicio 3 - TIR'!$E$18-'Ejercicio 3 - TIR'!$C$18)*('Ejercicio 3 - TIR'!$D$18-'Ejercicio 3 - TIR'!$C$18)*L164),'Ejercicio 3 - TIR'!$E$18-SQRT(('Ejercicio 3 - TIR'!$E$18-'Ejercicio 3 - TIR'!$C$18)*('Ejercicio 3 - TIR'!$E$18-'Ejercicio 3 - TIR'!$D$18)*(1-L164)))</f>
        <v>41120.9028746586</v>
      </c>
      <c r="N164" s="24">
        <f ca="1" t="shared" ref="N164:R164" si="1220">RAND()</f>
        <v>0.881667438508616</v>
      </c>
      <c r="O164" s="25">
        <f ca="1">IF(N164&lt;=('Ejercicio 3 - TIR'!$D$18-'Ejercicio 3 - TIR'!$C$18)/('Ejercicio 3 - TIR'!$E$18-'Ejercicio 3 - TIR'!$C$18),'Ejercicio 3 - TIR'!$C$18+SQRT(('Ejercicio 3 - TIR'!$E$18-'Ejercicio 3 - TIR'!$C$18)*('Ejercicio 3 - TIR'!$D$18-'Ejercicio 3 - TIR'!$C$18)*N164),'Ejercicio 3 - TIR'!$E$18-SQRT(('Ejercicio 3 - TIR'!$E$18-'Ejercicio 3 - TIR'!$C$18)*('Ejercicio 3 - TIR'!$E$18-'Ejercicio 3 - TIR'!$D$18)*(1-N164)))</f>
        <v>42020.9158937932</v>
      </c>
      <c r="P164" s="24">
        <f ca="1" t="shared" si="1220"/>
        <v>0.41037810734594</v>
      </c>
      <c r="Q164" s="26">
        <f ca="1">IF(P164&lt;=('Ejercicio 3 - TIR'!$D$22-'Ejercicio 3 - TIR'!$C$22)/('Ejercicio 3 - TIR'!$E$22-'Ejercicio 3 - TIR'!$C$22),'Ejercicio 3 - TIR'!$C$22+SQRT(('Ejercicio 3 - TIR'!$E$22-'Ejercicio 3 - TIR'!$C$22)*('Ejercicio 3 - TIR'!$D$22-'Ejercicio 3 - TIR'!$C$22)*P164),'Ejercicio 3 - TIR'!$E$22-SQRT(('Ejercicio 3 - TIR'!$E$22-'Ejercicio 3 - TIR'!$C$22)*('Ejercicio 3 - TIR'!$E$22-'Ejercicio 3 - TIR'!$D$22)*(1-P164)))</f>
        <v>0.147178679019089</v>
      </c>
      <c r="R164" s="24">
        <f ca="1" t="shared" si="1220"/>
        <v>0.947232637873509</v>
      </c>
      <c r="S164" s="26">
        <f ca="1">IF(R164&lt;=('Ejercicio 3 - TIR'!$D$23-'Ejercicio 3 - TIR'!$C$23)/('Ejercicio 3 - TIR'!$E$23-'Ejercicio 3 - TIR'!$C$23),'Ejercicio 3 - TIR'!$C$23+SQRT(('Ejercicio 3 - TIR'!$E$23-'Ejercicio 3 - TIR'!$C$23)*('Ejercicio 3 - TIR'!$D$23-'Ejercicio 3 - TIR'!$C$23)*R164),'Ejercicio 3 - TIR'!$E$23-SQRT(('Ejercicio 3 - TIR'!$E$23-'Ejercicio 3 - TIR'!$C$23)*('Ejercicio 3 - TIR'!$E$23-'Ejercicio 3 - TIR'!$D$23)*(1-R164)))</f>
        <v>0.170254167463593</v>
      </c>
      <c r="T164" s="24">
        <f ca="1" t="shared" ref="T164:X164" si="1221">RAND()</f>
        <v>0.950559801333626</v>
      </c>
      <c r="U164" s="26">
        <f ca="1">IF(T164&lt;=('Ejercicio 3 - TIR'!$D$24-'Ejercicio 3 - TIR'!$C$24)/('Ejercicio 3 - TIR'!$E$24-'Ejercicio 3 - TIR'!$C$24),'Ejercicio 3 - TIR'!$C$24+SQRT(('Ejercicio 3 - TIR'!$E$24-'Ejercicio 3 - TIR'!$C$24)*('Ejercicio 3 - TIR'!$D$24-'Ejercicio 3 - TIR'!$C$24)*T164),'Ejercicio 3 - TIR'!$E$24-SQRT(('Ejercicio 3 - TIR'!$E$24-'Ejercicio 3 - TIR'!$C$24)*('Ejercicio 3 - TIR'!$E$24-'Ejercicio 3 - TIR'!$D$24)*(1-T164)))</f>
        <v>0.208234263462671</v>
      </c>
      <c r="V164" s="24">
        <f ca="1" t="shared" si="1221"/>
        <v>0.352051706911368</v>
      </c>
      <c r="W164" s="26">
        <f ca="1">IF(V164&lt;=('Ejercicio 3 - TIR'!$D$25-'Ejercicio 3 - TIR'!$C$25)/('Ejercicio 3 - TIR'!$E$25-'Ejercicio 3 - TIR'!$C$25),'Ejercicio 3 - TIR'!$C$25+SQRT(('Ejercicio 3 - TIR'!$E$25-'Ejercicio 3 - TIR'!$C$25)*('Ejercicio 3 - TIR'!$D$25-'Ejercicio 3 - TIR'!$C$25)*V164),'Ejercicio 3 - TIR'!$E$25-SQRT(('Ejercicio 3 - TIR'!$E$25-'Ejercicio 3 - TIR'!$C$25)*('Ejercicio 3 - TIR'!$E$25-'Ejercicio 3 - TIR'!$D$25)*(1-V164)))</f>
        <v>0.202378376489139</v>
      </c>
      <c r="X164" s="24">
        <f ca="1" t="shared" si="1221"/>
        <v>0.0315485969075897</v>
      </c>
      <c r="Y164" s="26">
        <f ca="1">IF(X164&lt;=('Ejercicio 3 - TIR'!$D$26-'Ejercicio 3 - TIR'!$C$26)/('Ejercicio 3 - TIR'!$E$26-'Ejercicio 3 - TIR'!$C$26),'Ejercicio 3 - TIR'!$C$26+SQRT(('Ejercicio 3 - TIR'!$E$26-'Ejercicio 3 - TIR'!$C$26)*('Ejercicio 3 - TIR'!$D$26-'Ejercicio 3 - TIR'!$C$26)*X164),'Ejercicio 3 - TIR'!$E$26-SQRT(('Ejercicio 3 - TIR'!$E$26-'Ejercicio 3 - TIR'!$C$26)*('Ejercicio 3 - TIR'!$E$26-'Ejercicio 3 - TIR'!$D$26)*(1-X164)))</f>
        <v>0.199229366806585</v>
      </c>
      <c r="Z164" s="24">
        <f ca="1" t="shared" si="956"/>
        <v>1.14717867901909</v>
      </c>
      <c r="AA164" s="24">
        <f ca="1" t="shared" si="957"/>
        <v>1.34249062994747</v>
      </c>
      <c r="AB164" s="24">
        <f ca="1" t="shared" si="958"/>
        <v>1.62204317748012</v>
      </c>
      <c r="AC164" s="24">
        <f ca="1" t="shared" si="959"/>
        <v>1.95030964233383</v>
      </c>
      <c r="AD164" s="24">
        <f ca="1" t="shared" si="960"/>
        <v>2.33886859745277</v>
      </c>
      <c r="AE164" s="23">
        <f ca="1" t="shared" si="961"/>
        <v>5106.65990760088</v>
      </c>
      <c r="AF164" s="23">
        <f ca="1" t="shared" si="962"/>
        <v>5976.09003868918</v>
      </c>
      <c r="AG164" s="23">
        <f ca="1" t="shared" si="963"/>
        <v>7220.51674628222</v>
      </c>
      <c r="AH164" s="23">
        <f ca="1" t="shared" si="964"/>
        <v>8681.79320280746</v>
      </c>
      <c r="AI164" s="23">
        <f ca="1" t="shared" si="965"/>
        <v>10411.4613653485</v>
      </c>
      <c r="AJ164" s="25">
        <f ca="1" t="shared" si="966"/>
        <v>39607.4829820909</v>
      </c>
      <c r="AK164" s="25">
        <f ca="1" t="shared" si="967"/>
        <v>47450.3063404347</v>
      </c>
      <c r="AL164" s="25">
        <f ca="1" t="shared" si="968"/>
        <v>71089.9050780274</v>
      </c>
      <c r="AM164" s="25">
        <f ca="1" t="shared" si="969"/>
        <v>80198.4933779194</v>
      </c>
      <c r="AN164" s="25">
        <f ca="1" t="shared" si="970"/>
        <v>98281.4006201971</v>
      </c>
      <c r="AO164" s="25">
        <f ca="1">C164/'Ejercicio 3 - TIR'!$D$7</f>
        <v>14986.9088438282</v>
      </c>
      <c r="AP164" s="25">
        <f ca="1" t="shared" si="971"/>
        <v>24620.5741382626</v>
      </c>
      <c r="AQ164" s="25">
        <f ca="1" t="shared" si="972"/>
        <v>32463.3974966065</v>
      </c>
      <c r="AR164" s="25">
        <f ca="1" t="shared" si="973"/>
        <v>56102.9962341991</v>
      </c>
      <c r="AS164" s="25">
        <f ca="1" t="shared" si="974"/>
        <v>65211.5845340912</v>
      </c>
      <c r="AT164" s="25">
        <f ca="1" t="shared" si="975"/>
        <v>83294.4917763689</v>
      </c>
      <c r="AU164" s="25">
        <f ca="1">AP164*'Ejercicio 3 - TIR'!$D$5</f>
        <v>12310.2870691313</v>
      </c>
      <c r="AV164" s="25">
        <f ca="1">AQ164*'Ejercicio 3 - TIR'!$D$5</f>
        <v>16231.6987483033</v>
      </c>
      <c r="AW164" s="25">
        <f ca="1">AR164*'Ejercicio 3 - TIR'!$D$5</f>
        <v>28051.4981170996</v>
      </c>
      <c r="AX164" s="25">
        <f ca="1">AS164*'Ejercicio 3 - TIR'!$D$5</f>
        <v>32605.7922670456</v>
      </c>
      <c r="AY164" s="25">
        <f ca="1">AT164*'Ejercicio 3 - TIR'!$D$5</f>
        <v>41647.2458881844</v>
      </c>
      <c r="AZ164" s="25">
        <f ca="1" t="shared" ref="AZ164:BD164" si="1222">AJ164-AU164-AE164</f>
        <v>22190.5360053587</v>
      </c>
      <c r="BA164" s="25">
        <f ca="1" t="shared" si="1222"/>
        <v>25242.5175534423</v>
      </c>
      <c r="BB164" s="25">
        <f ca="1" t="shared" si="1222"/>
        <v>35817.8902146456</v>
      </c>
      <c r="BC164" s="25">
        <f ca="1" t="shared" si="1222"/>
        <v>38910.9079080664</v>
      </c>
      <c r="BD164" s="25">
        <f ca="1" t="shared" si="1222"/>
        <v>46222.6933666642</v>
      </c>
      <c r="BE164" s="25">
        <f ca="1" t="shared" ref="BE164:BI164" si="1223">AZ164/Z164</f>
        <v>19343.5742933551</v>
      </c>
      <c r="BF164" s="25">
        <f ca="1" t="shared" si="1223"/>
        <v>18802.7513863766</v>
      </c>
      <c r="BG164" s="25">
        <f ca="1" t="shared" si="1223"/>
        <v>22081.9585519847</v>
      </c>
      <c r="BH164" s="25">
        <f ca="1" t="shared" si="1223"/>
        <v>19951.1436868578</v>
      </c>
      <c r="BI164" s="25">
        <f ca="1" t="shared" si="1223"/>
        <v>19762.8432041905</v>
      </c>
      <c r="BJ164" s="25">
        <f ca="1" t="shared" si="978"/>
        <v>81151.7440933794</v>
      </c>
      <c r="BK164" s="25">
        <f ca="1" t="shared" si="979"/>
        <v>35052.4104677171</v>
      </c>
      <c r="BL164" s="25">
        <f ca="1" t="shared" si="980"/>
        <v>116204.154561097</v>
      </c>
      <c r="BM164" s="25">
        <f ca="1">BK164*'Ejercicio 3 - TIR'!$D$5</f>
        <v>17526.2052338586</v>
      </c>
      <c r="BN164" s="25">
        <f ca="1" t="shared" si="981"/>
        <v>98677.949327238</v>
      </c>
      <c r="BO164" s="25">
        <f ca="1" t="shared" si="982"/>
        <v>42190.4631302103</v>
      </c>
      <c r="BP164" s="25">
        <f ca="1" t="shared" si="983"/>
        <v>-109631.552927437</v>
      </c>
      <c r="BQ164" s="25">
        <f ca="1" t="shared" ref="BQ164:BT164" si="1224">BE164</f>
        <v>19343.5742933551</v>
      </c>
      <c r="BR164" s="25">
        <f ca="1" t="shared" si="1224"/>
        <v>18802.7513863766</v>
      </c>
      <c r="BS164" s="25">
        <f ca="1" t="shared" si="1224"/>
        <v>22081.9585519847</v>
      </c>
      <c r="BT164" s="25">
        <f ca="1" t="shared" si="1224"/>
        <v>19951.1436868578</v>
      </c>
      <c r="BU164" s="25">
        <f ca="1" t="shared" si="985"/>
        <v>61953.3063344009</v>
      </c>
      <c r="BV164" s="27">
        <f ca="1" t="shared" si="986"/>
        <v>7.64265290050778</v>
      </c>
    </row>
    <row r="165" ht="15" customHeight="1" spans="1:74">
      <c r="A165" s="23">
        <v>164</v>
      </c>
      <c r="B165" s="24">
        <f ca="1" t="shared" ref="B165:F165" si="1225">RAND()</f>
        <v>0.263727392247363</v>
      </c>
      <c r="C165" s="25">
        <f ca="1">IF(B165&lt;=('Ejercicio 3 - TIR'!$D$13-'Ejercicio 3 - TIR'!$C$13)/('Ejercicio 3 - TIR'!$E$13-'Ejercicio 3 - TIR'!$C$13),'Ejercicio 3 - TIR'!$C$13+SQRT(('Ejercicio 3 - TIR'!$E$13-'Ejercicio 3 - TIR'!$C$13)*('Ejercicio 3 - TIR'!$D$13-'Ejercicio 3 - TIR'!$C$13)*B165),'Ejercicio 3 - TIR'!$E$13-SQRT(('Ejercicio 3 - TIR'!$E$13-'Ejercicio 3 - TIR'!$C$13)*('Ejercicio 3 - TIR'!$E$13-'Ejercicio 3 - TIR'!$D$13)*(1-B165)))</f>
        <v>70275.8157504169</v>
      </c>
      <c r="D165" s="24">
        <f ca="1" t="shared" si="1225"/>
        <v>0.878297692712593</v>
      </c>
      <c r="E165" s="25">
        <f ca="1">IF(D165&lt;=('Ejercicio 3 - TIR'!$D$14-'Ejercicio 3 - TIR'!$C$14)/('Ejercicio 3 - TIR'!$E$14-'Ejercicio 3 - TIR'!$C$14),'Ejercicio 3 - TIR'!$C$14+SQRT(('Ejercicio 3 - TIR'!$E$14-'Ejercicio 3 - TIR'!$C$14)*('Ejercicio 3 - TIR'!$D$14-'Ejercicio 3 - TIR'!$C$14)*D165),'Ejercicio 3 - TIR'!$E$14-SQRT(('Ejercicio 3 - TIR'!$E$14-'Ejercicio 3 - TIR'!$C$14)*('Ejercicio 3 - TIR'!$E$14-'Ejercicio 3 - TIR'!$D$14)*(1-D165)))</f>
        <v>35727.3724602873</v>
      </c>
      <c r="F165" s="24">
        <f ca="1" t="shared" si="1225"/>
        <v>0.032745218846562</v>
      </c>
      <c r="G165" s="25">
        <f ca="1">IF(F165&lt;=('Ejercicio 3 - TIR'!$D$18-'Ejercicio 3 - TIR'!$C$18)/('Ejercicio 3 - TIR'!$E$18-'Ejercicio 3 - TIR'!$C$18),'Ejercicio 3 - TIR'!$C$18+SQRT(('Ejercicio 3 - TIR'!$E$18-'Ejercicio 3 - TIR'!$C$18)*('Ejercicio 3 - TIR'!$D$18-'Ejercicio 3 - TIR'!$C$18)*F165),'Ejercicio 3 - TIR'!$E$18-SQRT(('Ejercicio 3 - TIR'!$E$18-'Ejercicio 3 - TIR'!$C$18)*('Ejercicio 3 - TIR'!$E$18-'Ejercicio 3 - TIR'!$D$18)*(1-F165)))</f>
        <v>32216.2542333822</v>
      </c>
      <c r="H165" s="24">
        <f ca="1" t="shared" ref="H165:L165" si="1226">RAND()</f>
        <v>0.108992859478149</v>
      </c>
      <c r="I165" s="25">
        <f ca="1">IF(H165&lt;=('Ejercicio 3 - TIR'!$D$18-'Ejercicio 3 - TIR'!$C$18)/('Ejercicio 3 - TIR'!$E$18-'Ejercicio 3 - TIR'!$C$18),'Ejercicio 3 - TIR'!$C$18+SQRT(('Ejercicio 3 - TIR'!$E$18-'Ejercicio 3 - TIR'!$C$18)*('Ejercicio 3 - TIR'!$D$18-'Ejercicio 3 - TIR'!$C$18)*H165),'Ejercicio 3 - TIR'!$E$18-SQRT(('Ejercicio 3 - TIR'!$E$18-'Ejercicio 3 - TIR'!$C$18)*('Ejercicio 3 - TIR'!$E$18-'Ejercicio 3 - TIR'!$D$18)*(1-H165)))</f>
        <v>34043.3808776471</v>
      </c>
      <c r="J165" s="24">
        <f ca="1" t="shared" si="1226"/>
        <v>0.353863695390499</v>
      </c>
      <c r="K165" s="25">
        <f ca="1">IF(J165&lt;=('Ejercicio 3 - TIR'!$D$18-'Ejercicio 3 - TIR'!$C$18)/('Ejercicio 3 - TIR'!$E$18-'Ejercicio 3 - TIR'!$C$18),'Ejercicio 3 - TIR'!$C$18+SQRT(('Ejercicio 3 - TIR'!$E$18-'Ejercicio 3 - TIR'!$C$18)*('Ejercicio 3 - TIR'!$D$18-'Ejercicio 3 - TIR'!$C$18)*J165),'Ejercicio 3 - TIR'!$E$18-SQRT(('Ejercicio 3 - TIR'!$E$18-'Ejercicio 3 - TIR'!$C$18)*('Ejercicio 3 - TIR'!$E$18-'Ejercicio 3 - TIR'!$D$18)*(1-J165)))</f>
        <v>37285.5716528338</v>
      </c>
      <c r="L165" s="24">
        <f ca="1" t="shared" si="1226"/>
        <v>0.363899492985411</v>
      </c>
      <c r="M165" s="25">
        <f ca="1">IF(L165&lt;=('Ejercicio 3 - TIR'!$D$18-'Ejercicio 3 - TIR'!$C$18)/('Ejercicio 3 - TIR'!$E$18-'Ejercicio 3 - TIR'!$C$18),'Ejercicio 3 - TIR'!$C$18+SQRT(('Ejercicio 3 - TIR'!$E$18-'Ejercicio 3 - TIR'!$C$18)*('Ejercicio 3 - TIR'!$D$18-'Ejercicio 3 - TIR'!$C$18)*L165),'Ejercicio 3 - TIR'!$E$18-SQRT(('Ejercicio 3 - TIR'!$E$18-'Ejercicio 3 - TIR'!$C$18)*('Ejercicio 3 - TIR'!$E$18-'Ejercicio 3 - TIR'!$D$18)*(1-L165)))</f>
        <v>37388.161066721</v>
      </c>
      <c r="N165" s="24">
        <f ca="1" t="shared" ref="N165:R165" si="1227">RAND()</f>
        <v>0.0248107134723727</v>
      </c>
      <c r="O165" s="25">
        <f ca="1">IF(N165&lt;=('Ejercicio 3 - TIR'!$D$18-'Ejercicio 3 - TIR'!$C$18)/('Ejercicio 3 - TIR'!$E$18-'Ejercicio 3 - TIR'!$C$18),'Ejercicio 3 - TIR'!$C$18+SQRT(('Ejercicio 3 - TIR'!$E$18-'Ejercicio 3 - TIR'!$C$18)*('Ejercicio 3 - TIR'!$D$18-'Ejercicio 3 - TIR'!$C$18)*N165),'Ejercicio 3 - TIR'!$E$18-SQRT(('Ejercicio 3 - TIR'!$E$18-'Ejercicio 3 - TIR'!$C$18)*('Ejercicio 3 - TIR'!$E$18-'Ejercicio 3 - TIR'!$D$18)*(1-N165)))</f>
        <v>31929.146707966</v>
      </c>
      <c r="P165" s="24">
        <f ca="1" t="shared" si="1227"/>
        <v>0.194773675004077</v>
      </c>
      <c r="Q165" s="26">
        <f ca="1">IF(P165&lt;=('Ejercicio 3 - TIR'!$D$22-'Ejercicio 3 - TIR'!$C$22)/('Ejercicio 3 - TIR'!$E$22-'Ejercicio 3 - TIR'!$C$22),'Ejercicio 3 - TIR'!$C$22+SQRT(('Ejercicio 3 - TIR'!$E$22-'Ejercicio 3 - TIR'!$C$22)*('Ejercicio 3 - TIR'!$D$22-'Ejercicio 3 - TIR'!$C$22)*P165),'Ejercicio 3 - TIR'!$E$22-SQRT(('Ejercicio 3 - TIR'!$E$22-'Ejercicio 3 - TIR'!$C$22)*('Ejercicio 3 - TIR'!$E$22-'Ejercicio 3 - TIR'!$D$22)*(1-P165)))</f>
        <v>0.138724118537526</v>
      </c>
      <c r="R165" s="24">
        <f ca="1" t="shared" si="1227"/>
        <v>0.241108390851758</v>
      </c>
      <c r="S165" s="26">
        <f ca="1">IF(R165&lt;=('Ejercicio 3 - TIR'!$D$23-'Ejercicio 3 - TIR'!$C$23)/('Ejercicio 3 - TIR'!$E$23-'Ejercicio 3 - TIR'!$C$23),'Ejercicio 3 - TIR'!$C$23+SQRT(('Ejercicio 3 - TIR'!$E$23-'Ejercicio 3 - TIR'!$C$23)*('Ejercicio 3 - TIR'!$D$23-'Ejercicio 3 - TIR'!$C$23)*R165),'Ejercicio 3 - TIR'!$E$23-SQRT(('Ejercicio 3 - TIR'!$E$23-'Ejercicio 3 - TIR'!$C$23)*('Ejercicio 3 - TIR'!$E$23-'Ejercicio 3 - TIR'!$D$23)*(1-R165)))</f>
        <v>0.140832549136703</v>
      </c>
      <c r="T165" s="24">
        <f ca="1" t="shared" ref="T165:X165" si="1228">RAND()</f>
        <v>0.602481180960063</v>
      </c>
      <c r="U165" s="26">
        <f ca="1">IF(T165&lt;=('Ejercicio 3 - TIR'!$D$24-'Ejercicio 3 - TIR'!$C$24)/('Ejercicio 3 - TIR'!$E$24-'Ejercicio 3 - TIR'!$C$24),'Ejercicio 3 - TIR'!$C$24+SQRT(('Ejercicio 3 - TIR'!$E$24-'Ejercicio 3 - TIR'!$C$24)*('Ejercicio 3 - TIR'!$D$24-'Ejercicio 3 - TIR'!$C$24)*T165),'Ejercicio 3 - TIR'!$E$24-SQRT(('Ejercicio 3 - TIR'!$E$24-'Ejercicio 3 - TIR'!$C$24)*('Ejercicio 3 - TIR'!$E$24-'Ejercicio 3 - TIR'!$D$24)*(1-T165)))</f>
        <v>0.186637555645429</v>
      </c>
      <c r="V165" s="24">
        <f ca="1" t="shared" si="1228"/>
        <v>0.404226148639237</v>
      </c>
      <c r="W165" s="26">
        <f ca="1">IF(V165&lt;=('Ejercicio 3 - TIR'!$D$25-'Ejercicio 3 - TIR'!$C$25)/('Ejercicio 3 - TIR'!$E$25-'Ejercicio 3 - TIR'!$C$25),'Ejercicio 3 - TIR'!$C$25+SQRT(('Ejercicio 3 - TIR'!$E$25-'Ejercicio 3 - TIR'!$C$25)*('Ejercicio 3 - TIR'!$D$25-'Ejercicio 3 - TIR'!$C$25)*V165),'Ejercicio 3 - TIR'!$E$25-SQRT(('Ejercicio 3 - TIR'!$E$25-'Ejercicio 3 - TIR'!$C$25)*('Ejercicio 3 - TIR'!$E$25-'Ejercicio 3 - TIR'!$D$25)*(1-V165)))</f>
        <v>0.204335916961329</v>
      </c>
      <c r="X165" s="24">
        <f ca="1" t="shared" si="1228"/>
        <v>0.715703762657045</v>
      </c>
      <c r="Y165" s="26">
        <f ca="1">IF(X165&lt;=('Ejercicio 3 - TIR'!$D$26-'Ejercicio 3 - TIR'!$C$26)/('Ejercicio 3 - TIR'!$E$26-'Ejercicio 3 - TIR'!$C$26),'Ejercicio 3 - TIR'!$C$26+SQRT(('Ejercicio 3 - TIR'!$E$26-'Ejercicio 3 - TIR'!$C$26)*('Ejercicio 3 - TIR'!$D$26-'Ejercicio 3 - TIR'!$C$26)*X165),'Ejercicio 3 - TIR'!$E$26-SQRT(('Ejercicio 3 - TIR'!$E$26-'Ejercicio 3 - TIR'!$C$26)*('Ejercicio 3 - TIR'!$E$26-'Ejercicio 3 - TIR'!$D$26)*(1-X165)))</f>
        <v>0.240818375714476</v>
      </c>
      <c r="Z165" s="24">
        <f ca="1" t="shared" si="956"/>
        <v>1.13872411853753</v>
      </c>
      <c r="AA165" s="24">
        <f ca="1" t="shared" si="957"/>
        <v>1.29909353891461</v>
      </c>
      <c r="AB165" s="24">
        <f ca="1" t="shared" si="958"/>
        <v>1.54155318157241</v>
      </c>
      <c r="AC165" s="24">
        <f ca="1" t="shared" si="959"/>
        <v>1.85654786447366</v>
      </c>
      <c r="AD165" s="24">
        <f ca="1" t="shared" si="960"/>
        <v>2.30363870563238</v>
      </c>
      <c r="AE165" s="23">
        <f ca="1" t="shared" si="961"/>
        <v>4956.24825221526</v>
      </c>
      <c r="AF165" s="23">
        <f ca="1" t="shared" si="962"/>
        <v>5654.24932772906</v>
      </c>
      <c r="AG165" s="23">
        <f ca="1" t="shared" si="963"/>
        <v>6709.54460126623</v>
      </c>
      <c r="AH165" s="23">
        <f ca="1" t="shared" si="964"/>
        <v>8080.54554975889</v>
      </c>
      <c r="AI165" s="23">
        <f ca="1" t="shared" si="965"/>
        <v>10026.4894039387</v>
      </c>
      <c r="AJ165" s="25">
        <f ca="1" t="shared" si="966"/>
        <v>36685.4257044889</v>
      </c>
      <c r="AK165" s="25">
        <f ca="1" t="shared" si="967"/>
        <v>44225.5361409606</v>
      </c>
      <c r="AL165" s="25">
        <f ca="1" t="shared" si="968"/>
        <v>57477.6916081718</v>
      </c>
      <c r="AM165" s="25">
        <f ca="1" t="shared" si="969"/>
        <v>69412.9105850179</v>
      </c>
      <c r="AN165" s="25">
        <f ca="1" t="shared" si="970"/>
        <v>73553.2181942851</v>
      </c>
      <c r="AO165" s="25">
        <f ca="1">C165/'Ejercicio 3 - TIR'!$D$7</f>
        <v>14055.1631500834</v>
      </c>
      <c r="AP165" s="25">
        <f ca="1" t="shared" si="971"/>
        <v>22630.2625544056</v>
      </c>
      <c r="AQ165" s="25">
        <f ca="1" t="shared" si="972"/>
        <v>30170.3729908772</v>
      </c>
      <c r="AR165" s="25">
        <f ca="1" t="shared" si="973"/>
        <v>43422.5284580884</v>
      </c>
      <c r="AS165" s="25">
        <f ca="1" t="shared" si="974"/>
        <v>55357.7474349346</v>
      </c>
      <c r="AT165" s="25">
        <f ca="1" t="shared" si="975"/>
        <v>59498.0550442017</v>
      </c>
      <c r="AU165" s="25">
        <f ca="1">AP165*'Ejercicio 3 - TIR'!$D$5</f>
        <v>11315.1312772028</v>
      </c>
      <c r="AV165" s="25">
        <f ca="1">AQ165*'Ejercicio 3 - TIR'!$D$5</f>
        <v>15085.1864954386</v>
      </c>
      <c r="AW165" s="25">
        <f ca="1">AR165*'Ejercicio 3 - TIR'!$D$5</f>
        <v>21711.2642290442</v>
      </c>
      <c r="AX165" s="25">
        <f ca="1">AS165*'Ejercicio 3 - TIR'!$D$5</f>
        <v>27678.8737174673</v>
      </c>
      <c r="AY165" s="25">
        <f ca="1">AT165*'Ejercicio 3 - TIR'!$D$5</f>
        <v>29749.0275221009</v>
      </c>
      <c r="AZ165" s="25">
        <f ca="1" t="shared" ref="AZ165:BD165" si="1229">AJ165-AU165-AE165</f>
        <v>20414.0461750709</v>
      </c>
      <c r="BA165" s="25">
        <f ca="1" t="shared" si="1229"/>
        <v>23486.1003177929</v>
      </c>
      <c r="BB165" s="25">
        <f ca="1" t="shared" si="1229"/>
        <v>29056.8827778613</v>
      </c>
      <c r="BC165" s="25">
        <f ca="1" t="shared" si="1229"/>
        <v>33653.4913177918</v>
      </c>
      <c r="BD165" s="25">
        <f ca="1" t="shared" si="1229"/>
        <v>33777.7012682456</v>
      </c>
      <c r="BE165" s="25">
        <f ca="1" t="shared" ref="BE165:BI165" si="1230">AZ165/Z165</f>
        <v>17927.1219804221</v>
      </c>
      <c r="BF165" s="25">
        <f ca="1" t="shared" si="1230"/>
        <v>18078.8369846066</v>
      </c>
      <c r="BG165" s="25">
        <f ca="1" t="shared" si="1230"/>
        <v>18849.0952665175</v>
      </c>
      <c r="BH165" s="25">
        <f ca="1" t="shared" si="1230"/>
        <v>18126.9182237501</v>
      </c>
      <c r="BI165" s="25">
        <f ca="1" t="shared" si="1230"/>
        <v>14662.7599135486</v>
      </c>
      <c r="BJ165" s="25">
        <f ca="1" t="shared" si="978"/>
        <v>82302.9580500623</v>
      </c>
      <c r="BK165" s="25">
        <f ca="1" t="shared" si="979"/>
        <v>32378.01784651</v>
      </c>
      <c r="BL165" s="25">
        <f ca="1" t="shared" si="980"/>
        <v>114680.975896572</v>
      </c>
      <c r="BM165" s="25">
        <f ca="1">BK165*'Ejercicio 3 - TIR'!$D$5</f>
        <v>16189.008923255</v>
      </c>
      <c r="BN165" s="25">
        <f ca="1" t="shared" si="981"/>
        <v>98491.9669733173</v>
      </c>
      <c r="BO165" s="25">
        <f ca="1" t="shared" si="982"/>
        <v>42754.954035329</v>
      </c>
      <c r="BP165" s="25">
        <f ca="1" t="shared" si="983"/>
        <v>-106003.188210704</v>
      </c>
      <c r="BQ165" s="25">
        <f ca="1" t="shared" ref="BQ165:BT165" si="1231">BE165</f>
        <v>17927.1219804221</v>
      </c>
      <c r="BR165" s="25">
        <f ca="1" t="shared" si="1231"/>
        <v>18078.8369846066</v>
      </c>
      <c r="BS165" s="25">
        <f ca="1" t="shared" si="1231"/>
        <v>18849.0952665175</v>
      </c>
      <c r="BT165" s="25">
        <f ca="1" t="shared" si="1231"/>
        <v>18126.9182237501</v>
      </c>
      <c r="BU165" s="25">
        <f ca="1" t="shared" si="985"/>
        <v>57417.7139488777</v>
      </c>
      <c r="BV165" s="27">
        <f ca="1" t="shared" si="986"/>
        <v>6.02573810276386</v>
      </c>
    </row>
    <row r="166" ht="15" customHeight="1" spans="1:74">
      <c r="A166" s="23">
        <v>165</v>
      </c>
      <c r="B166" s="24">
        <f ca="1" t="shared" ref="B166:F166" si="1232">RAND()</f>
        <v>0.969449055220163</v>
      </c>
      <c r="C166" s="25">
        <f ca="1">IF(B166&lt;=('Ejercicio 3 - TIR'!$D$13-'Ejercicio 3 - TIR'!$C$13)/('Ejercicio 3 - TIR'!$E$13-'Ejercicio 3 - TIR'!$C$13),'Ejercicio 3 - TIR'!$C$13+SQRT(('Ejercicio 3 - TIR'!$E$13-'Ejercicio 3 - TIR'!$C$13)*('Ejercicio 3 - TIR'!$D$13-'Ejercicio 3 - TIR'!$C$13)*B166),'Ejercicio 3 - TIR'!$E$13-SQRT(('Ejercicio 3 - TIR'!$E$13-'Ejercicio 3 - TIR'!$C$13)*('Ejercicio 3 - TIR'!$E$13-'Ejercicio 3 - TIR'!$D$13)*(1-B166)))</f>
        <v>93945.156175771</v>
      </c>
      <c r="D166" s="24">
        <f ca="1" t="shared" si="1232"/>
        <v>0.521925216670315</v>
      </c>
      <c r="E166" s="25">
        <f ca="1">IF(D166&lt;=('Ejercicio 3 - TIR'!$D$14-'Ejercicio 3 - TIR'!$C$14)/('Ejercicio 3 - TIR'!$E$14-'Ejercicio 3 - TIR'!$C$14),'Ejercicio 3 - TIR'!$C$14+SQRT(('Ejercicio 3 - TIR'!$E$14-'Ejercicio 3 - TIR'!$C$14)*('Ejercicio 3 - TIR'!$D$14-'Ejercicio 3 - TIR'!$C$14)*D166),'Ejercicio 3 - TIR'!$E$14-SQRT(('Ejercicio 3 - TIR'!$E$14-'Ejercicio 3 - TIR'!$C$14)*('Ejercicio 3 - TIR'!$E$14-'Ejercicio 3 - TIR'!$D$14)*(1-D166)))</f>
        <v>31531.752395008</v>
      </c>
      <c r="F166" s="24">
        <f ca="1" t="shared" si="1232"/>
        <v>0.287084412950333</v>
      </c>
      <c r="G166" s="25">
        <f ca="1">IF(F166&lt;=('Ejercicio 3 - TIR'!$D$18-'Ejercicio 3 - TIR'!$C$18)/('Ejercicio 3 - TIR'!$E$18-'Ejercicio 3 - TIR'!$C$18),'Ejercicio 3 - TIR'!$C$18+SQRT(('Ejercicio 3 - TIR'!$E$18-'Ejercicio 3 - TIR'!$C$18)*('Ejercicio 3 - TIR'!$D$18-'Ejercicio 3 - TIR'!$C$18)*F166),'Ejercicio 3 - TIR'!$E$18-SQRT(('Ejercicio 3 - TIR'!$E$18-'Ejercicio 3 - TIR'!$C$18)*('Ejercicio 3 - TIR'!$E$18-'Ejercicio 3 - TIR'!$D$18)*(1-F166)))</f>
        <v>36562.2147132313</v>
      </c>
      <c r="H166" s="24">
        <f ca="1" t="shared" ref="H166:L166" si="1233">RAND()</f>
        <v>0.975815050769967</v>
      </c>
      <c r="I166" s="25">
        <f ca="1">IF(H166&lt;=('Ejercicio 3 - TIR'!$D$18-'Ejercicio 3 - TIR'!$C$18)/('Ejercicio 3 - TIR'!$E$18-'Ejercicio 3 - TIR'!$C$18),'Ejercicio 3 - TIR'!$C$18+SQRT(('Ejercicio 3 - TIR'!$E$18-'Ejercicio 3 - TIR'!$C$18)*('Ejercicio 3 - TIR'!$D$18-'Ejercicio 3 - TIR'!$C$18)*H166),'Ejercicio 3 - TIR'!$E$18-SQRT(('Ejercicio 3 - TIR'!$E$18-'Ejercicio 3 - TIR'!$C$18)*('Ejercicio 3 - TIR'!$E$18-'Ejercicio 3 - TIR'!$D$18)*(1-H166)))</f>
        <v>43653.199646476</v>
      </c>
      <c r="J166" s="24">
        <f ca="1" t="shared" si="1233"/>
        <v>0.613245477689862</v>
      </c>
      <c r="K166" s="25">
        <f ca="1">IF(J166&lt;=('Ejercicio 3 - TIR'!$D$18-'Ejercicio 3 - TIR'!$C$18)/('Ejercicio 3 - TIR'!$E$18-'Ejercicio 3 - TIR'!$C$18),'Ejercicio 3 - TIR'!$C$18+SQRT(('Ejercicio 3 - TIR'!$E$18-'Ejercicio 3 - TIR'!$C$18)*('Ejercicio 3 - TIR'!$D$18-'Ejercicio 3 - TIR'!$C$18)*J166),'Ejercicio 3 - TIR'!$E$18-SQRT(('Ejercicio 3 - TIR'!$E$18-'Ejercicio 3 - TIR'!$C$18)*('Ejercicio 3 - TIR'!$E$18-'Ejercicio 3 - TIR'!$D$18)*(1-J166)))</f>
        <v>39590.9760532221</v>
      </c>
      <c r="L166" s="24">
        <f ca="1" t="shared" si="1233"/>
        <v>0.146281782287478</v>
      </c>
      <c r="M166" s="25">
        <f ca="1">IF(L166&lt;=('Ejercicio 3 - TIR'!$D$18-'Ejercicio 3 - TIR'!$C$18)/('Ejercicio 3 - TIR'!$E$18-'Ejercicio 3 - TIR'!$C$18),'Ejercicio 3 - TIR'!$C$18+SQRT(('Ejercicio 3 - TIR'!$E$18-'Ejercicio 3 - TIR'!$C$18)*('Ejercicio 3 - TIR'!$D$18-'Ejercicio 3 - TIR'!$C$18)*L166),'Ejercicio 3 - TIR'!$E$18-SQRT(('Ejercicio 3 - TIR'!$E$18-'Ejercicio 3 - TIR'!$C$18)*('Ejercicio 3 - TIR'!$E$18-'Ejercicio 3 - TIR'!$D$18)*(1-L166)))</f>
        <v>34684.2573950544</v>
      </c>
      <c r="N166" s="24">
        <f ca="1" t="shared" ref="N166:R166" si="1234">RAND()</f>
        <v>0.818433967924884</v>
      </c>
      <c r="O166" s="25">
        <f ca="1">IF(N166&lt;=('Ejercicio 3 - TIR'!$D$18-'Ejercicio 3 - TIR'!$C$18)/('Ejercicio 3 - TIR'!$E$18-'Ejercicio 3 - TIR'!$C$18),'Ejercicio 3 - TIR'!$C$18+SQRT(('Ejercicio 3 - TIR'!$E$18-'Ejercicio 3 - TIR'!$C$18)*('Ejercicio 3 - TIR'!$D$18-'Ejercicio 3 - TIR'!$C$18)*N166),'Ejercicio 3 - TIR'!$E$18-SQRT(('Ejercicio 3 - TIR'!$E$18-'Ejercicio 3 - TIR'!$C$18)*('Ejercicio 3 - TIR'!$E$18-'Ejercicio 3 - TIR'!$D$18)*(1-N166)))</f>
        <v>41309.8167517542</v>
      </c>
      <c r="P166" s="24">
        <f ca="1" t="shared" si="1234"/>
        <v>0.630921243365132</v>
      </c>
      <c r="Q166" s="26">
        <f ca="1">IF(P166&lt;=('Ejercicio 3 - TIR'!$D$22-'Ejercicio 3 - TIR'!$C$22)/('Ejercicio 3 - TIR'!$E$22-'Ejercicio 3 - TIR'!$C$22),'Ejercicio 3 - TIR'!$C$22+SQRT(('Ejercicio 3 - TIR'!$E$22-'Ejercicio 3 - TIR'!$C$22)*('Ejercicio 3 - TIR'!$D$22-'Ejercicio 3 - TIR'!$C$22)*P166),'Ejercicio 3 - TIR'!$E$22-SQRT(('Ejercicio 3 - TIR'!$E$22-'Ejercicio 3 - TIR'!$C$22)*('Ejercicio 3 - TIR'!$E$22-'Ejercicio 3 - TIR'!$D$22)*(1-P166)))</f>
        <v>0.154225171931849</v>
      </c>
      <c r="R166" s="24">
        <f ca="1" t="shared" si="1234"/>
        <v>0.52034437807148</v>
      </c>
      <c r="S166" s="26">
        <f ca="1">IF(R166&lt;=('Ejercicio 3 - TIR'!$D$23-'Ejercicio 3 - TIR'!$C$23)/('Ejercicio 3 - TIR'!$E$23-'Ejercicio 3 - TIR'!$C$23),'Ejercicio 3 - TIR'!$C$23+SQRT(('Ejercicio 3 - TIR'!$E$23-'Ejercicio 3 - TIR'!$C$23)*('Ejercicio 3 - TIR'!$D$23-'Ejercicio 3 - TIR'!$C$23)*R166),'Ejercicio 3 - TIR'!$E$23-SQRT(('Ejercicio 3 - TIR'!$E$23-'Ejercicio 3 - TIR'!$C$23)*('Ejercicio 3 - TIR'!$E$23-'Ejercicio 3 - TIR'!$D$23)*(1-R166)))</f>
        <v>0.15061666936048</v>
      </c>
      <c r="T166" s="24">
        <f ca="1" t="shared" ref="T166:X166" si="1235">RAND()</f>
        <v>0.53854643168795</v>
      </c>
      <c r="U166" s="26">
        <f ca="1">IF(T166&lt;=('Ejercicio 3 - TIR'!$D$24-'Ejercicio 3 - TIR'!$C$24)/('Ejercicio 3 - TIR'!$E$24-'Ejercicio 3 - TIR'!$C$24),'Ejercicio 3 - TIR'!$C$24+SQRT(('Ejercicio 3 - TIR'!$E$24-'Ejercicio 3 - TIR'!$C$24)*('Ejercicio 3 - TIR'!$D$24-'Ejercicio 3 - TIR'!$C$24)*T166),'Ejercicio 3 - TIR'!$E$24-SQRT(('Ejercicio 3 - TIR'!$E$24-'Ejercicio 3 - TIR'!$C$24)*('Ejercicio 3 - TIR'!$E$24-'Ejercicio 3 - TIR'!$D$24)*(1-T166)))</f>
        <v>0.184054624897301</v>
      </c>
      <c r="V166" s="24">
        <f ca="1" t="shared" si="1235"/>
        <v>0.251870277991939</v>
      </c>
      <c r="W166" s="26">
        <f ca="1">IF(V166&lt;=('Ejercicio 3 - TIR'!$D$25-'Ejercicio 3 - TIR'!$C$25)/('Ejercicio 3 - TIR'!$E$25-'Ejercicio 3 - TIR'!$C$25),'Ejercicio 3 - TIR'!$C$25+SQRT(('Ejercicio 3 - TIR'!$E$25-'Ejercicio 3 - TIR'!$C$25)*('Ejercicio 3 - TIR'!$D$25-'Ejercicio 3 - TIR'!$C$25)*V166),'Ejercicio 3 - TIR'!$E$25-SQRT(('Ejercicio 3 - TIR'!$E$25-'Ejercicio 3 - TIR'!$C$25)*('Ejercicio 3 - TIR'!$E$25-'Ejercicio 3 - TIR'!$D$25)*(1-V166)))</f>
        <v>0.198778135934877</v>
      </c>
      <c r="X166" s="24">
        <f ca="1" t="shared" si="1235"/>
        <v>0.910602479487552</v>
      </c>
      <c r="Y166" s="26">
        <f ca="1">IF(X166&lt;=('Ejercicio 3 - TIR'!$D$26-'Ejercicio 3 - TIR'!$C$26)/('Ejercicio 3 - TIR'!$E$26-'Ejercicio 3 - TIR'!$C$26),'Ejercicio 3 - TIR'!$C$26+SQRT(('Ejercicio 3 - TIR'!$E$26-'Ejercicio 3 - TIR'!$C$26)*('Ejercicio 3 - TIR'!$D$26-'Ejercicio 3 - TIR'!$C$26)*X166),'Ejercicio 3 - TIR'!$E$26-SQRT(('Ejercicio 3 - TIR'!$E$26-'Ejercicio 3 - TIR'!$C$26)*('Ejercicio 3 - TIR'!$E$26-'Ejercicio 3 - TIR'!$D$26)*(1-X166)))</f>
        <v>0.258028504585094</v>
      </c>
      <c r="Z166" s="24">
        <f ca="1" t="shared" si="956"/>
        <v>1.15422517193185</v>
      </c>
      <c r="AA166" s="24">
        <f ca="1" t="shared" si="957"/>
        <v>1.32807072302025</v>
      </c>
      <c r="AB166" s="24">
        <f ca="1" t="shared" si="958"/>
        <v>1.57250828178283</v>
      </c>
      <c r="AC166" s="24">
        <f ca="1" t="shared" si="959"/>
        <v>1.88508854677778</v>
      </c>
      <c r="AD166" s="24">
        <f ca="1" t="shared" si="960"/>
        <v>2.37149512551334</v>
      </c>
      <c r="AE166" s="23">
        <f ca="1" t="shared" si="961"/>
        <v>4862.98993443259</v>
      </c>
      <c r="AF166" s="23">
        <f ca="1" t="shared" si="962"/>
        <v>5595.43728149037</v>
      </c>
      <c r="AG166" s="23">
        <f ca="1" t="shared" si="963"/>
        <v>6625.30339147145</v>
      </c>
      <c r="AH166" s="23">
        <f ca="1" t="shared" si="964"/>
        <v>7942.26884963116</v>
      </c>
      <c r="AI166" s="23">
        <f ca="1" t="shared" si="965"/>
        <v>9991.60060391427</v>
      </c>
      <c r="AJ166" s="25">
        <f ca="1" t="shared" si="966"/>
        <v>42201.0285635886</v>
      </c>
      <c r="AK166" s="25">
        <f ca="1" t="shared" si="967"/>
        <v>57974.5364166427</v>
      </c>
      <c r="AL166" s="25">
        <f ca="1" t="shared" si="968"/>
        <v>62257.1377275574</v>
      </c>
      <c r="AM166" s="25">
        <f ca="1" t="shared" si="969"/>
        <v>65382.8963689095</v>
      </c>
      <c r="AN166" s="25">
        <f ca="1" t="shared" si="970"/>
        <v>97966.0290626343</v>
      </c>
      <c r="AO166" s="25">
        <f ca="1">C166/'Ejercicio 3 - TIR'!$D$7</f>
        <v>18789.0312351542</v>
      </c>
      <c r="AP166" s="25">
        <f ca="1" t="shared" si="971"/>
        <v>23411.9973284344</v>
      </c>
      <c r="AQ166" s="25">
        <f ca="1" t="shared" si="972"/>
        <v>39185.5051814885</v>
      </c>
      <c r="AR166" s="25">
        <f ca="1" t="shared" si="973"/>
        <v>43468.1064924033</v>
      </c>
      <c r="AS166" s="25">
        <f ca="1" t="shared" si="974"/>
        <v>46593.8651337553</v>
      </c>
      <c r="AT166" s="25">
        <f ca="1" t="shared" si="975"/>
        <v>79176.9978274802</v>
      </c>
      <c r="AU166" s="25">
        <f ca="1">AP166*'Ejercicio 3 - TIR'!$D$5</f>
        <v>11705.9986642172</v>
      </c>
      <c r="AV166" s="25">
        <f ca="1">AQ166*'Ejercicio 3 - TIR'!$D$5</f>
        <v>19592.7525907443</v>
      </c>
      <c r="AW166" s="25">
        <f ca="1">AR166*'Ejercicio 3 - TIR'!$D$5</f>
        <v>21734.0532462016</v>
      </c>
      <c r="AX166" s="25">
        <f ca="1">AS166*'Ejercicio 3 - TIR'!$D$5</f>
        <v>23296.9325668776</v>
      </c>
      <c r="AY166" s="25">
        <f ca="1">AT166*'Ejercicio 3 - TIR'!$D$5</f>
        <v>39588.4989137401</v>
      </c>
      <c r="AZ166" s="25">
        <f ca="1" t="shared" ref="AZ166:BD166" si="1236">AJ166-AU166-AE166</f>
        <v>25632.0399649388</v>
      </c>
      <c r="BA166" s="25">
        <f ca="1" t="shared" si="1236"/>
        <v>32786.3465444081</v>
      </c>
      <c r="BB166" s="25">
        <f ca="1" t="shared" si="1236"/>
        <v>33897.7810898844</v>
      </c>
      <c r="BC166" s="25">
        <f ca="1" t="shared" si="1236"/>
        <v>34143.6949524007</v>
      </c>
      <c r="BD166" s="25">
        <f ca="1" t="shared" si="1236"/>
        <v>48385.92954498</v>
      </c>
      <c r="BE166" s="25">
        <f ca="1" t="shared" ref="BE166:BI166" si="1237">AZ166/Z166</f>
        <v>22207.1399829532</v>
      </c>
      <c r="BF166" s="25">
        <f ca="1" t="shared" si="1237"/>
        <v>24687.1992402984</v>
      </c>
      <c r="BG166" s="25">
        <f ca="1" t="shared" si="1237"/>
        <v>21556.5040150076</v>
      </c>
      <c r="BH166" s="25">
        <f ca="1" t="shared" si="1237"/>
        <v>18112.5151976353</v>
      </c>
      <c r="BI166" s="25">
        <f ca="1" t="shared" si="1237"/>
        <v>20403.1326163938</v>
      </c>
      <c r="BJ166" s="25">
        <f ca="1" t="shared" si="978"/>
        <v>74777.397103655</v>
      </c>
      <c r="BK166" s="25">
        <f ca="1" t="shared" si="979"/>
        <v>44558.095987286</v>
      </c>
      <c r="BL166" s="25">
        <f ca="1" t="shared" si="980"/>
        <v>119335.493090941</v>
      </c>
      <c r="BM166" s="25">
        <f ca="1">BK166*'Ejercicio 3 - TIR'!$D$5</f>
        <v>22279.047993643</v>
      </c>
      <c r="BN166" s="25">
        <f ca="1" t="shared" si="981"/>
        <v>97056.445097298</v>
      </c>
      <c r="BO166" s="25">
        <f ca="1" t="shared" si="982"/>
        <v>40926.2680125851</v>
      </c>
      <c r="BP166" s="25">
        <f ca="1" t="shared" si="983"/>
        <v>-125476.908570779</v>
      </c>
      <c r="BQ166" s="25">
        <f ca="1" t="shared" ref="BQ166:BT166" si="1238">BE166</f>
        <v>22207.1399829532</v>
      </c>
      <c r="BR166" s="25">
        <f ca="1" t="shared" si="1238"/>
        <v>24687.1992402984</v>
      </c>
      <c r="BS166" s="25">
        <f ca="1" t="shared" si="1238"/>
        <v>21556.5040150076</v>
      </c>
      <c r="BT166" s="25">
        <f ca="1" t="shared" si="1238"/>
        <v>18112.5151976353</v>
      </c>
      <c r="BU166" s="25">
        <f ca="1" t="shared" si="985"/>
        <v>61329.4006289789</v>
      </c>
      <c r="BV166" s="27">
        <f ca="1" t="shared" si="986"/>
        <v>4.91067027962078</v>
      </c>
    </row>
    <row r="167" ht="15" customHeight="1" spans="1:74">
      <c r="A167" s="23">
        <v>166</v>
      </c>
      <c r="B167" s="24">
        <f ca="1" t="shared" ref="B167:F167" si="1239">RAND()</f>
        <v>0.335808541204128</v>
      </c>
      <c r="C167" s="25">
        <f ca="1">IF(B167&lt;=('Ejercicio 3 - TIR'!$D$13-'Ejercicio 3 - TIR'!$C$13)/('Ejercicio 3 - TIR'!$E$13-'Ejercicio 3 - TIR'!$C$13),'Ejercicio 3 - TIR'!$C$13+SQRT(('Ejercicio 3 - TIR'!$E$13-'Ejercicio 3 - TIR'!$C$13)*('Ejercicio 3 - TIR'!$D$13-'Ejercicio 3 - TIR'!$C$13)*B167),'Ejercicio 3 - TIR'!$E$13-SQRT(('Ejercicio 3 - TIR'!$E$13-'Ejercicio 3 - TIR'!$C$13)*('Ejercicio 3 - TIR'!$E$13-'Ejercicio 3 - TIR'!$D$13)*(1-B167)))</f>
        <v>71768.2846685674</v>
      </c>
      <c r="D167" s="24">
        <f ca="1" t="shared" si="1239"/>
        <v>0.890720325956616</v>
      </c>
      <c r="E167" s="25">
        <f ca="1">IF(D167&lt;=('Ejercicio 3 - TIR'!$D$14-'Ejercicio 3 - TIR'!$C$14)/('Ejercicio 3 - TIR'!$E$14-'Ejercicio 3 - TIR'!$C$14),'Ejercicio 3 - TIR'!$C$14+SQRT(('Ejercicio 3 - TIR'!$E$14-'Ejercicio 3 - TIR'!$C$14)*('Ejercicio 3 - TIR'!$D$14-'Ejercicio 3 - TIR'!$C$14)*D167),'Ejercicio 3 - TIR'!$E$14-SQRT(('Ejercicio 3 - TIR'!$E$14-'Ejercicio 3 - TIR'!$C$14)*('Ejercicio 3 - TIR'!$E$14-'Ejercicio 3 - TIR'!$D$14)*(1-D167)))</f>
        <v>35951.3025419886</v>
      </c>
      <c r="F167" s="24">
        <f ca="1" t="shared" si="1239"/>
        <v>0.0384632921574481</v>
      </c>
      <c r="G167" s="25">
        <f ca="1">IF(F167&lt;=('Ejercicio 3 - TIR'!$D$18-'Ejercicio 3 - TIR'!$C$18)/('Ejercicio 3 - TIR'!$E$18-'Ejercicio 3 - TIR'!$C$18),'Ejercicio 3 - TIR'!$C$18+SQRT(('Ejercicio 3 - TIR'!$E$18-'Ejercicio 3 - TIR'!$C$18)*('Ejercicio 3 - TIR'!$D$18-'Ejercicio 3 - TIR'!$C$18)*F167),'Ejercicio 3 - TIR'!$E$18-SQRT(('Ejercicio 3 - TIR'!$E$18-'Ejercicio 3 - TIR'!$C$18)*('Ejercicio 3 - TIR'!$E$18-'Ejercicio 3 - TIR'!$D$18)*(1-F167)))</f>
        <v>32401.9770655893</v>
      </c>
      <c r="H167" s="24">
        <f ca="1" t="shared" ref="H167:L167" si="1240">RAND()</f>
        <v>0.126725154838768</v>
      </c>
      <c r="I167" s="25">
        <f ca="1">IF(H167&lt;=('Ejercicio 3 - TIR'!$D$18-'Ejercicio 3 - TIR'!$C$18)/('Ejercicio 3 - TIR'!$E$18-'Ejercicio 3 - TIR'!$C$18),'Ejercicio 3 - TIR'!$C$18+SQRT(('Ejercicio 3 - TIR'!$E$18-'Ejercicio 3 - TIR'!$C$18)*('Ejercicio 3 - TIR'!$D$18-'Ejercicio 3 - TIR'!$C$18)*H167),'Ejercicio 3 - TIR'!$E$18-SQRT(('Ejercicio 3 - TIR'!$E$18-'Ejercicio 3 - TIR'!$C$18)*('Ejercicio 3 - TIR'!$E$18-'Ejercicio 3 - TIR'!$D$18)*(1-H167)))</f>
        <v>34359.9051854158</v>
      </c>
      <c r="J167" s="24">
        <f ca="1" t="shared" si="1240"/>
        <v>0.128642898099374</v>
      </c>
      <c r="K167" s="25">
        <f ca="1">IF(J167&lt;=('Ejercicio 3 - TIR'!$D$18-'Ejercicio 3 - TIR'!$C$18)/('Ejercicio 3 - TIR'!$E$18-'Ejercicio 3 - TIR'!$C$18),'Ejercicio 3 - TIR'!$C$18+SQRT(('Ejercicio 3 - TIR'!$E$18-'Ejercicio 3 - TIR'!$C$18)*('Ejercicio 3 - TIR'!$D$18-'Ejercicio 3 - TIR'!$C$18)*J167),'Ejercicio 3 - TIR'!$E$18-SQRT(('Ejercicio 3 - TIR'!$E$18-'Ejercicio 3 - TIR'!$C$18)*('Ejercicio 3 - TIR'!$E$18-'Ejercicio 3 - TIR'!$D$18)*(1-J167)))</f>
        <v>34392.7707332509</v>
      </c>
      <c r="L167" s="24">
        <f ca="1" t="shared" si="1240"/>
        <v>0.460229821303261</v>
      </c>
      <c r="M167" s="25">
        <f ca="1">IF(L167&lt;=('Ejercicio 3 - TIR'!$D$18-'Ejercicio 3 - TIR'!$C$18)/('Ejercicio 3 - TIR'!$E$18-'Ejercicio 3 - TIR'!$C$18),'Ejercicio 3 - TIR'!$C$18+SQRT(('Ejercicio 3 - TIR'!$E$18-'Ejercicio 3 - TIR'!$C$18)*('Ejercicio 3 - TIR'!$D$18-'Ejercicio 3 - TIR'!$C$18)*L167),'Ejercicio 3 - TIR'!$E$18-SQRT(('Ejercicio 3 - TIR'!$E$18-'Ejercicio 3 - TIR'!$C$18)*('Ejercicio 3 - TIR'!$E$18-'Ejercicio 3 - TIR'!$D$18)*(1-L167)))</f>
        <v>38308.6986463278</v>
      </c>
      <c r="N167" s="24">
        <f ca="1" t="shared" ref="N167:R167" si="1241">RAND()</f>
        <v>0.784103748737335</v>
      </c>
      <c r="O167" s="25">
        <f ca="1">IF(N167&lt;=('Ejercicio 3 - TIR'!$D$18-'Ejercicio 3 - TIR'!$C$18)/('Ejercicio 3 - TIR'!$E$18-'Ejercicio 3 - TIR'!$C$18),'Ejercicio 3 - TIR'!$C$18+SQRT(('Ejercicio 3 - TIR'!$E$18-'Ejercicio 3 - TIR'!$C$18)*('Ejercicio 3 - TIR'!$D$18-'Ejercicio 3 - TIR'!$C$18)*N167),'Ejercicio 3 - TIR'!$E$18-SQRT(('Ejercicio 3 - TIR'!$E$18-'Ejercicio 3 - TIR'!$C$18)*('Ejercicio 3 - TIR'!$E$18-'Ejercicio 3 - TIR'!$D$18)*(1-N167)))</f>
        <v>40976.0443783884</v>
      </c>
      <c r="P167" s="24">
        <f ca="1" t="shared" si="1241"/>
        <v>0.34287708282568</v>
      </c>
      <c r="Q167" s="26">
        <f ca="1">IF(P167&lt;=('Ejercicio 3 - TIR'!$D$22-'Ejercicio 3 - TIR'!$C$22)/('Ejercicio 3 - TIR'!$E$22-'Ejercicio 3 - TIR'!$C$22),'Ejercicio 3 - TIR'!$C$22+SQRT(('Ejercicio 3 - TIR'!$E$22-'Ejercicio 3 - TIR'!$C$22)*('Ejercicio 3 - TIR'!$D$22-'Ejercicio 3 - TIR'!$C$22)*P167),'Ejercicio 3 - TIR'!$E$22-SQRT(('Ejercicio 3 - TIR'!$E$22-'Ejercicio 3 - TIR'!$C$22)*('Ejercicio 3 - TIR'!$E$22-'Ejercicio 3 - TIR'!$D$22)*(1-P167)))</f>
        <v>0.144843082519813</v>
      </c>
      <c r="R167" s="24">
        <f ca="1" t="shared" si="1241"/>
        <v>0.705232976723142</v>
      </c>
      <c r="S167" s="26">
        <f ca="1">IF(R167&lt;=('Ejercicio 3 - TIR'!$D$23-'Ejercicio 3 - TIR'!$C$23)/('Ejercicio 3 - TIR'!$E$23-'Ejercicio 3 - TIR'!$C$23),'Ejercicio 3 - TIR'!$C$23+SQRT(('Ejercicio 3 - TIR'!$E$23-'Ejercicio 3 - TIR'!$C$23)*('Ejercicio 3 - TIR'!$D$23-'Ejercicio 3 - TIR'!$C$23)*R167),'Ejercicio 3 - TIR'!$E$23-SQRT(('Ejercicio 3 - TIR'!$E$23-'Ejercicio 3 - TIR'!$C$23)*('Ejercicio 3 - TIR'!$E$23-'Ejercicio 3 - TIR'!$D$23)*(1-R167)))</f>
        <v>0.156965663849411</v>
      </c>
      <c r="T167" s="24">
        <f ca="1" t="shared" ref="T167:X167" si="1242">RAND()</f>
        <v>0.851797960183579</v>
      </c>
      <c r="U167" s="26">
        <f ca="1">IF(T167&lt;=('Ejercicio 3 - TIR'!$D$24-'Ejercicio 3 - TIR'!$C$24)/('Ejercicio 3 - TIR'!$E$24-'Ejercicio 3 - TIR'!$C$24),'Ejercicio 3 - TIR'!$C$24+SQRT(('Ejercicio 3 - TIR'!$E$24-'Ejercicio 3 - TIR'!$C$24)*('Ejercicio 3 - TIR'!$D$24-'Ejercicio 3 - TIR'!$C$24)*T167),'Ejercicio 3 - TIR'!$E$24-SQRT(('Ejercicio 3 - TIR'!$E$24-'Ejercicio 3 - TIR'!$C$24)*('Ejercicio 3 - TIR'!$E$24-'Ejercicio 3 - TIR'!$D$24)*(1-T167)))</f>
        <v>0.199629292808398</v>
      </c>
      <c r="V167" s="24">
        <f ca="1" t="shared" si="1242"/>
        <v>0.624480993811618</v>
      </c>
      <c r="W167" s="26">
        <f ca="1">IF(V167&lt;=('Ejercicio 3 - TIR'!$D$25-'Ejercicio 3 - TIR'!$C$25)/('Ejercicio 3 - TIR'!$E$25-'Ejercicio 3 - TIR'!$C$25),'Ejercicio 3 - TIR'!$C$25+SQRT(('Ejercicio 3 - TIR'!$E$25-'Ejercicio 3 - TIR'!$C$25)*('Ejercicio 3 - TIR'!$D$25-'Ejercicio 3 - TIR'!$C$25)*V167),'Ejercicio 3 - TIR'!$E$25-SQRT(('Ejercicio 3 - TIR'!$E$25-'Ejercicio 3 - TIR'!$C$25)*('Ejercicio 3 - TIR'!$E$25-'Ejercicio 3 - TIR'!$D$25)*(1-V167)))</f>
        <v>0.213746496422286</v>
      </c>
      <c r="X167" s="24">
        <f ca="1" t="shared" si="1242"/>
        <v>0.662728998269695</v>
      </c>
      <c r="Y167" s="26">
        <f ca="1">IF(X167&lt;=('Ejercicio 3 - TIR'!$D$26-'Ejercicio 3 - TIR'!$C$26)/('Ejercicio 3 - TIR'!$E$26-'Ejercicio 3 - TIR'!$C$26),'Ejercicio 3 - TIR'!$C$26+SQRT(('Ejercicio 3 - TIR'!$E$26-'Ejercicio 3 - TIR'!$C$26)*('Ejercicio 3 - TIR'!$D$26-'Ejercicio 3 - TIR'!$C$26)*X167),'Ejercicio 3 - TIR'!$E$26-SQRT(('Ejercicio 3 - TIR'!$E$26-'Ejercicio 3 - TIR'!$C$26)*('Ejercicio 3 - TIR'!$E$26-'Ejercicio 3 - TIR'!$D$26)*(1-X167)))</f>
        <v>0.237323737167558</v>
      </c>
      <c r="Z167" s="24">
        <f ca="1" t="shared" si="956"/>
        <v>1.14484308251981</v>
      </c>
      <c r="AA167" s="24">
        <f ca="1" t="shared" si="957"/>
        <v>1.32454413697094</v>
      </c>
      <c r="AB167" s="24">
        <f ca="1" t="shared" si="958"/>
        <v>1.58896194632796</v>
      </c>
      <c r="AC167" s="24">
        <f ca="1" t="shared" si="959"/>
        <v>1.9285969953039</v>
      </c>
      <c r="AD167" s="24">
        <f ca="1" t="shared" si="960"/>
        <v>2.38629884171954</v>
      </c>
      <c r="AE167" s="23">
        <f ca="1" t="shared" si="961"/>
        <v>5207.29748078401</v>
      </c>
      <c r="AF167" s="23">
        <f ca="1" t="shared" si="962"/>
        <v>6024.66438671664</v>
      </c>
      <c r="AG167" s="23">
        <f ca="1" t="shared" si="963"/>
        <v>7227.36387764483</v>
      </c>
      <c r="AH167" s="23">
        <f ca="1" t="shared" si="964"/>
        <v>8772.1875848604</v>
      </c>
      <c r="AI167" s="23">
        <f ca="1" t="shared" si="965"/>
        <v>10854.0359256343</v>
      </c>
      <c r="AJ167" s="25">
        <f ca="1" t="shared" si="966"/>
        <v>37095.1793035056</v>
      </c>
      <c r="AK167" s="25">
        <f ca="1" t="shared" si="967"/>
        <v>45511.2109602199</v>
      </c>
      <c r="AL167" s="25">
        <f ca="1" t="shared" si="968"/>
        <v>54648.8039239177</v>
      </c>
      <c r="AM167" s="25">
        <f ca="1" t="shared" si="969"/>
        <v>73882.0411033103</v>
      </c>
      <c r="AN167" s="25">
        <f ca="1" t="shared" si="970"/>
        <v>97781.0872383967</v>
      </c>
      <c r="AO167" s="25">
        <f ca="1">C167/'Ejercicio 3 - TIR'!$D$7</f>
        <v>14353.6569337135</v>
      </c>
      <c r="AP167" s="25">
        <f ca="1" t="shared" si="971"/>
        <v>22741.5223697921</v>
      </c>
      <c r="AQ167" s="25">
        <f ca="1" t="shared" si="972"/>
        <v>31157.5540265064</v>
      </c>
      <c r="AR167" s="25">
        <f ca="1" t="shared" si="973"/>
        <v>40295.1469902042</v>
      </c>
      <c r="AS167" s="25">
        <f ca="1" t="shared" si="974"/>
        <v>59528.3841695968</v>
      </c>
      <c r="AT167" s="25">
        <f ca="1" t="shared" si="975"/>
        <v>83427.4303046832</v>
      </c>
      <c r="AU167" s="25">
        <f ca="1">AP167*'Ejercicio 3 - TIR'!$D$5</f>
        <v>11370.7611848961</v>
      </c>
      <c r="AV167" s="25">
        <f ca="1">AQ167*'Ejercicio 3 - TIR'!$D$5</f>
        <v>15578.7770132532</v>
      </c>
      <c r="AW167" s="25">
        <f ca="1">AR167*'Ejercicio 3 - TIR'!$D$5</f>
        <v>20147.5734951021</v>
      </c>
      <c r="AX167" s="25">
        <f ca="1">AS167*'Ejercicio 3 - TIR'!$D$5</f>
        <v>29764.1920847984</v>
      </c>
      <c r="AY167" s="25">
        <f ca="1">AT167*'Ejercicio 3 - TIR'!$D$5</f>
        <v>41713.7151523416</v>
      </c>
      <c r="AZ167" s="25">
        <f ca="1" t="shared" ref="AZ167:BD167" si="1243">AJ167-AU167-AE167</f>
        <v>20517.1206378255</v>
      </c>
      <c r="BA167" s="25">
        <f ca="1" t="shared" si="1243"/>
        <v>23907.76956025</v>
      </c>
      <c r="BB167" s="25">
        <f ca="1" t="shared" si="1243"/>
        <v>27273.8665511708</v>
      </c>
      <c r="BC167" s="25">
        <f ca="1" t="shared" si="1243"/>
        <v>35345.6614336515</v>
      </c>
      <c r="BD167" s="25">
        <f ca="1" t="shared" si="1243"/>
        <v>45213.3361604208</v>
      </c>
      <c r="BE167" s="25">
        <f ca="1" t="shared" ref="BE167:BI167" si="1244">AZ167/Z167</f>
        <v>17921.338697935</v>
      </c>
      <c r="BF167" s="25">
        <f ca="1" t="shared" si="1244"/>
        <v>18049.8096612499</v>
      </c>
      <c r="BG167" s="25">
        <f ca="1" t="shared" si="1244"/>
        <v>17164.5813256886</v>
      </c>
      <c r="BH167" s="25">
        <f ca="1" t="shared" si="1244"/>
        <v>18327.1370429994</v>
      </c>
      <c r="BI167" s="25">
        <f ca="1" t="shared" si="1244"/>
        <v>18947.0553184531</v>
      </c>
      <c r="BJ167" s="25">
        <f ca="1" t="shared" si="978"/>
        <v>85790.5516142563</v>
      </c>
      <c r="BK167" s="25">
        <f ca="1" t="shared" si="979"/>
        <v>34252.1149153602</v>
      </c>
      <c r="BL167" s="25">
        <f ca="1" t="shared" si="980"/>
        <v>120042.666529617</v>
      </c>
      <c r="BM167" s="25">
        <f ca="1">BK167*'Ejercicio 3 - TIR'!$D$5</f>
        <v>17126.0574576801</v>
      </c>
      <c r="BN167" s="25">
        <f ca="1" t="shared" si="981"/>
        <v>102916.609071936</v>
      </c>
      <c r="BO167" s="25">
        <f ca="1" t="shared" si="982"/>
        <v>43128.1310088454</v>
      </c>
      <c r="BP167" s="25">
        <f ca="1" t="shared" si="983"/>
        <v>-107719.587210556</v>
      </c>
      <c r="BQ167" s="25">
        <f ca="1" t="shared" ref="BQ167:BT167" si="1245">BE167</f>
        <v>17921.338697935</v>
      </c>
      <c r="BR167" s="25">
        <f ca="1" t="shared" si="1245"/>
        <v>18049.8096612499</v>
      </c>
      <c r="BS167" s="25">
        <f ca="1" t="shared" si="1245"/>
        <v>17164.5813256886</v>
      </c>
      <c r="BT167" s="25">
        <f ca="1" t="shared" si="1245"/>
        <v>18327.1370429994</v>
      </c>
      <c r="BU167" s="25">
        <f ca="1" t="shared" si="985"/>
        <v>62075.1863272985</v>
      </c>
      <c r="BV167" s="27">
        <f ca="1" t="shared" si="986"/>
        <v>6.15764136149859</v>
      </c>
    </row>
    <row r="168" ht="15" customHeight="1" spans="1:74">
      <c r="A168" s="23">
        <v>167</v>
      </c>
      <c r="B168" s="24">
        <f ca="1" t="shared" ref="B168:F168" si="1246">RAND()</f>
        <v>0.503217839391177</v>
      </c>
      <c r="C168" s="25">
        <f ca="1">IF(B168&lt;=('Ejercicio 3 - TIR'!$D$13-'Ejercicio 3 - TIR'!$C$13)/('Ejercicio 3 - TIR'!$E$13-'Ejercicio 3 - TIR'!$C$13),'Ejercicio 3 - TIR'!$C$13+SQRT(('Ejercicio 3 - TIR'!$E$13-'Ejercicio 3 - TIR'!$C$13)*('Ejercicio 3 - TIR'!$D$13-'Ejercicio 3 - TIR'!$C$13)*B168),'Ejercicio 3 - TIR'!$E$13-SQRT(('Ejercicio 3 - TIR'!$E$13-'Ejercicio 3 - TIR'!$C$13)*('Ejercicio 3 - TIR'!$E$13-'Ejercicio 3 - TIR'!$D$13)*(1-B168)))</f>
        <v>75584.0504438065</v>
      </c>
      <c r="D168" s="24">
        <f ca="1" t="shared" si="1246"/>
        <v>0.649817922202791</v>
      </c>
      <c r="E168" s="25">
        <f ca="1">IF(D168&lt;=('Ejercicio 3 - TIR'!$D$14-'Ejercicio 3 - TIR'!$C$14)/('Ejercicio 3 - TIR'!$E$14-'Ejercicio 3 - TIR'!$C$14),'Ejercicio 3 - TIR'!$C$14+SQRT(('Ejercicio 3 - TIR'!$E$14-'Ejercicio 3 - TIR'!$C$14)*('Ejercicio 3 - TIR'!$D$14-'Ejercicio 3 - TIR'!$C$14)*D168),'Ejercicio 3 - TIR'!$E$14-SQRT(('Ejercicio 3 - TIR'!$E$14-'Ejercicio 3 - TIR'!$C$14)*('Ejercicio 3 - TIR'!$E$14-'Ejercicio 3 - TIR'!$D$14)*(1-D168)))</f>
        <v>32752.4271877006</v>
      </c>
      <c r="F168" s="24">
        <f ca="1" t="shared" si="1246"/>
        <v>0.746655405886973</v>
      </c>
      <c r="G168" s="25">
        <f ca="1">IF(F168&lt;=('Ejercicio 3 - TIR'!$D$18-'Ejercicio 3 - TIR'!$C$18)/('Ejercicio 3 - TIR'!$E$18-'Ejercicio 3 - TIR'!$C$18),'Ejercicio 3 - TIR'!$C$18+SQRT(('Ejercicio 3 - TIR'!$E$18-'Ejercicio 3 - TIR'!$C$18)*('Ejercicio 3 - TIR'!$D$18-'Ejercicio 3 - TIR'!$C$18)*F168),'Ejercicio 3 - TIR'!$E$18-SQRT(('Ejercicio 3 - TIR'!$E$18-'Ejercicio 3 - TIR'!$C$18)*('Ejercicio 3 - TIR'!$E$18-'Ejercicio 3 - TIR'!$D$18)*(1-F168)))</f>
        <v>40641.0041800345</v>
      </c>
      <c r="H168" s="24">
        <f ca="1" t="shared" ref="H168:L168" si="1247">RAND()</f>
        <v>0.535306006039279</v>
      </c>
      <c r="I168" s="25">
        <f ca="1">IF(H168&lt;=('Ejercicio 3 - TIR'!$D$18-'Ejercicio 3 - TIR'!$C$18)/('Ejercicio 3 - TIR'!$E$18-'Ejercicio 3 - TIR'!$C$18),'Ejercicio 3 - TIR'!$C$18+SQRT(('Ejercicio 3 - TIR'!$E$18-'Ejercicio 3 - TIR'!$C$18)*('Ejercicio 3 - TIR'!$D$18-'Ejercicio 3 - TIR'!$C$18)*H168),'Ejercicio 3 - TIR'!$E$18-SQRT(('Ejercicio 3 - TIR'!$E$18-'Ejercicio 3 - TIR'!$C$18)*('Ejercicio 3 - TIR'!$E$18-'Ejercicio 3 - TIR'!$D$18)*(1-H168)))</f>
        <v>38960.798006087</v>
      </c>
      <c r="J168" s="24">
        <f ca="1" t="shared" si="1247"/>
        <v>0.408573478512335</v>
      </c>
      <c r="K168" s="25">
        <f ca="1">IF(J168&lt;=('Ejercicio 3 - TIR'!$D$18-'Ejercicio 3 - TIR'!$C$18)/('Ejercicio 3 - TIR'!$E$18-'Ejercicio 3 - TIR'!$C$18),'Ejercicio 3 - TIR'!$C$18+SQRT(('Ejercicio 3 - TIR'!$E$18-'Ejercicio 3 - TIR'!$C$18)*('Ejercicio 3 - TIR'!$D$18-'Ejercicio 3 - TIR'!$C$18)*J168),'Ejercicio 3 - TIR'!$E$18-SQRT(('Ejercicio 3 - TIR'!$E$18-'Ejercicio 3 - TIR'!$C$18)*('Ejercicio 3 - TIR'!$E$18-'Ejercicio 3 - TIR'!$D$18)*(1-J168)))</f>
        <v>37828.538929893</v>
      </c>
      <c r="L168" s="24">
        <f ca="1" t="shared" si="1247"/>
        <v>0.128133115417703</v>
      </c>
      <c r="M168" s="25">
        <f ca="1">IF(L168&lt;=('Ejercicio 3 - TIR'!$D$18-'Ejercicio 3 - TIR'!$C$18)/('Ejercicio 3 - TIR'!$E$18-'Ejercicio 3 - TIR'!$C$18),'Ejercicio 3 - TIR'!$C$18+SQRT(('Ejercicio 3 - TIR'!$E$18-'Ejercicio 3 - TIR'!$C$18)*('Ejercicio 3 - TIR'!$D$18-'Ejercicio 3 - TIR'!$C$18)*L168),'Ejercicio 3 - TIR'!$E$18-SQRT(('Ejercicio 3 - TIR'!$E$18-'Ejercicio 3 - TIR'!$C$18)*('Ejercicio 3 - TIR'!$E$18-'Ejercicio 3 - TIR'!$D$18)*(1-L168)))</f>
        <v>34384.0583153803</v>
      </c>
      <c r="N168" s="24">
        <f ca="1" t="shared" ref="N168:R168" si="1248">RAND()</f>
        <v>0.382339799517807</v>
      </c>
      <c r="O168" s="25">
        <f ca="1">IF(N168&lt;=('Ejercicio 3 - TIR'!$D$18-'Ejercicio 3 - TIR'!$C$18)/('Ejercicio 3 - TIR'!$E$18-'Ejercicio 3 - TIR'!$C$18),'Ejercicio 3 - TIR'!$C$18+SQRT(('Ejercicio 3 - TIR'!$E$18-'Ejercicio 3 - TIR'!$C$18)*('Ejercicio 3 - TIR'!$D$18-'Ejercicio 3 - TIR'!$C$18)*N168),'Ejercicio 3 - TIR'!$E$18-SQRT(('Ejercicio 3 - TIR'!$E$18-'Ejercicio 3 - TIR'!$C$18)*('Ejercicio 3 - TIR'!$E$18-'Ejercicio 3 - TIR'!$D$18)*(1-N168)))</f>
        <v>37573.0423165113</v>
      </c>
      <c r="P168" s="24">
        <f ca="1" t="shared" si="1248"/>
        <v>0.0527212793414356</v>
      </c>
      <c r="Q168" s="26">
        <f ca="1">IF(P168&lt;=('Ejercicio 3 - TIR'!$D$22-'Ejercicio 3 - TIR'!$C$22)/('Ejercicio 3 - TIR'!$E$22-'Ejercicio 3 - TIR'!$C$22),'Ejercicio 3 - TIR'!$C$22+SQRT(('Ejercicio 3 - TIR'!$E$22-'Ejercicio 3 - TIR'!$C$22)*('Ejercicio 3 - TIR'!$D$22-'Ejercicio 3 - TIR'!$C$22)*P168),'Ejercicio 3 - TIR'!$E$22-SQRT(('Ejercicio 3 - TIR'!$E$22-'Ejercicio 3 - TIR'!$C$22)*('Ejercicio 3 - TIR'!$E$22-'Ejercicio 3 - TIR'!$D$22)*(1-P168)))</f>
        <v>0.129741575992343</v>
      </c>
      <c r="R168" s="24">
        <f ca="1" t="shared" si="1248"/>
        <v>0.656248802889857</v>
      </c>
      <c r="S168" s="26">
        <f ca="1">IF(R168&lt;=('Ejercicio 3 - TIR'!$D$23-'Ejercicio 3 - TIR'!$C$23)/('Ejercicio 3 - TIR'!$E$23-'Ejercicio 3 - TIR'!$C$23),'Ejercicio 3 - TIR'!$C$23+SQRT(('Ejercicio 3 - TIR'!$E$23-'Ejercicio 3 - TIR'!$C$23)*('Ejercicio 3 - TIR'!$D$23-'Ejercicio 3 - TIR'!$C$23)*R168),'Ejercicio 3 - TIR'!$E$23-SQRT(('Ejercicio 3 - TIR'!$E$23-'Ejercicio 3 - TIR'!$C$23)*('Ejercicio 3 - TIR'!$E$23-'Ejercicio 3 - TIR'!$D$23)*(1-R168)))</f>
        <v>0.155125270759298</v>
      </c>
      <c r="T168" s="24">
        <f ca="1" t="shared" ref="T168:X168" si="1249">RAND()</f>
        <v>0.873438708296574</v>
      </c>
      <c r="U168" s="26">
        <f ca="1">IF(T168&lt;=('Ejercicio 3 - TIR'!$D$24-'Ejercicio 3 - TIR'!$C$24)/('Ejercicio 3 - TIR'!$E$24-'Ejercicio 3 - TIR'!$C$24),'Ejercicio 3 - TIR'!$C$24+SQRT(('Ejercicio 3 - TIR'!$E$24-'Ejercicio 3 - TIR'!$C$24)*('Ejercicio 3 - TIR'!$D$24-'Ejercicio 3 - TIR'!$C$24)*T168),'Ejercicio 3 - TIR'!$E$24-SQRT(('Ejercicio 3 - TIR'!$E$24-'Ejercicio 3 - TIR'!$C$24)*('Ejercicio 3 - TIR'!$E$24-'Ejercicio 3 - TIR'!$D$24)*(1-T168)))</f>
        <v>0.201175239263948</v>
      </c>
      <c r="V168" s="24">
        <f ca="1" t="shared" si="1249"/>
        <v>0.343723095177893</v>
      </c>
      <c r="W168" s="26">
        <f ca="1">IF(V168&lt;=('Ejercicio 3 - TIR'!$D$25-'Ejercicio 3 - TIR'!$C$25)/('Ejercicio 3 - TIR'!$E$25-'Ejercicio 3 - TIR'!$C$25),'Ejercicio 3 - TIR'!$C$25+SQRT(('Ejercicio 3 - TIR'!$E$25-'Ejercicio 3 - TIR'!$C$25)*('Ejercicio 3 - TIR'!$D$25-'Ejercicio 3 - TIR'!$C$25)*V168),'Ejercicio 3 - TIR'!$E$25-SQRT(('Ejercicio 3 - TIR'!$E$25-'Ejercicio 3 - TIR'!$C$25)*('Ejercicio 3 - TIR'!$E$25-'Ejercicio 3 - TIR'!$D$25)*(1-V168)))</f>
        <v>0.202073293803169</v>
      </c>
      <c r="X168" s="24">
        <f ca="1" t="shared" si="1249"/>
        <v>0.0628827078104794</v>
      </c>
      <c r="Y168" s="26">
        <f ca="1">IF(X168&lt;=('Ejercicio 3 - TIR'!$D$26-'Ejercicio 3 - TIR'!$C$26)/('Ejercicio 3 - TIR'!$E$26-'Ejercicio 3 - TIR'!$C$26),'Ejercicio 3 - TIR'!$C$26+SQRT(('Ejercicio 3 - TIR'!$E$26-'Ejercicio 3 - TIR'!$C$26)*('Ejercicio 3 - TIR'!$D$26-'Ejercicio 3 - TIR'!$C$26)*X168),'Ejercicio 3 - TIR'!$E$26-SQRT(('Ejercicio 3 - TIR'!$E$26-'Ejercicio 3 - TIR'!$C$26)*('Ejercicio 3 - TIR'!$E$26-'Ejercicio 3 - TIR'!$D$26)*(1-X168)))</f>
        <v>0.203030092520327</v>
      </c>
      <c r="Z168" s="24">
        <f ca="1" t="shared" si="956"/>
        <v>1.12974157599234</v>
      </c>
      <c r="AA168" s="24">
        <f ca="1" t="shared" si="957"/>
        <v>1.30499304385619</v>
      </c>
      <c r="AB168" s="24">
        <f ca="1" t="shared" si="958"/>
        <v>1.56752533169175</v>
      </c>
      <c r="AC168" s="24">
        <f ca="1" t="shared" si="959"/>
        <v>1.8842803385866</v>
      </c>
      <c r="AD168" s="24">
        <f ca="1" t="shared" si="960"/>
        <v>2.26684595006408</v>
      </c>
      <c r="AE168" s="23">
        <f ca="1" t="shared" si="961"/>
        <v>4249.35152090672</v>
      </c>
      <c r="AF168" s="23">
        <f ca="1" t="shared" si="962"/>
        <v>4908.53332613881</v>
      </c>
      <c r="AG168" s="23">
        <f ca="1" t="shared" si="963"/>
        <v>5896.00869245985</v>
      </c>
      <c r="AH168" s="23">
        <f ca="1" t="shared" si="964"/>
        <v>7087.43458923733</v>
      </c>
      <c r="AI168" s="23">
        <f ca="1" t="shared" si="965"/>
        <v>8526.39708962195</v>
      </c>
      <c r="AJ168" s="25">
        <f ca="1" t="shared" si="966"/>
        <v>45913.8321122635</v>
      </c>
      <c r="AK168" s="25">
        <f ca="1" t="shared" si="967"/>
        <v>50843.5703810296</v>
      </c>
      <c r="AL168" s="25">
        <f ca="1" t="shared" si="968"/>
        <v>59297.1930334947</v>
      </c>
      <c r="AM168" s="25">
        <f ca="1" t="shared" si="969"/>
        <v>64789.2050444864</v>
      </c>
      <c r="AN168" s="25">
        <f ca="1" t="shared" si="970"/>
        <v>85172.2988067698</v>
      </c>
      <c r="AO168" s="25">
        <f ca="1">C168/'Ejercicio 3 - TIR'!$D$7</f>
        <v>15116.8100887613</v>
      </c>
      <c r="AP168" s="25">
        <f ca="1" t="shared" si="971"/>
        <v>30797.0220235022</v>
      </c>
      <c r="AQ168" s="25">
        <f ca="1" t="shared" si="972"/>
        <v>35726.7602922683</v>
      </c>
      <c r="AR168" s="25">
        <f ca="1" t="shared" si="973"/>
        <v>44180.3829447334</v>
      </c>
      <c r="AS168" s="25">
        <f ca="1" t="shared" si="974"/>
        <v>49672.3949557251</v>
      </c>
      <c r="AT168" s="25">
        <f ca="1" t="shared" si="975"/>
        <v>70055.4887180085</v>
      </c>
      <c r="AU168" s="25">
        <f ca="1">AP168*'Ejercicio 3 - TIR'!$D$5</f>
        <v>15398.5110117511</v>
      </c>
      <c r="AV168" s="25">
        <f ca="1">AQ168*'Ejercicio 3 - TIR'!$D$5</f>
        <v>17863.3801461342</v>
      </c>
      <c r="AW168" s="25">
        <f ca="1">AR168*'Ejercicio 3 - TIR'!$D$5</f>
        <v>22090.1914723667</v>
      </c>
      <c r="AX168" s="25">
        <f ca="1">AS168*'Ejercicio 3 - TIR'!$D$5</f>
        <v>24836.1974778625</v>
      </c>
      <c r="AY168" s="25">
        <f ca="1">AT168*'Ejercicio 3 - TIR'!$D$5</f>
        <v>35027.7443590043</v>
      </c>
      <c r="AZ168" s="25">
        <f ca="1" t="shared" ref="AZ168:BD168" si="1250">AJ168-AU168-AE168</f>
        <v>26265.9695796057</v>
      </c>
      <c r="BA168" s="25">
        <f ca="1" t="shared" si="1250"/>
        <v>28071.6569087566</v>
      </c>
      <c r="BB168" s="25">
        <f ca="1" t="shared" si="1250"/>
        <v>31310.9928686682</v>
      </c>
      <c r="BC168" s="25">
        <f ca="1" t="shared" si="1250"/>
        <v>32865.5729773865</v>
      </c>
      <c r="BD168" s="25">
        <f ca="1" t="shared" si="1250"/>
        <v>41618.1573581436</v>
      </c>
      <c r="BE168" s="25">
        <f ca="1" t="shared" ref="BE168:BI168" si="1251">AZ168/Z168</f>
        <v>23249.5378923575</v>
      </c>
      <c r="BF168" s="25">
        <f ca="1" t="shared" si="1251"/>
        <v>21510.9628675156</v>
      </c>
      <c r="BG168" s="25">
        <f ca="1" t="shared" si="1251"/>
        <v>19974.7922637243</v>
      </c>
      <c r="BH168" s="25">
        <f ca="1" t="shared" si="1251"/>
        <v>17441.9762836558</v>
      </c>
      <c r="BI168" s="25">
        <f ca="1" t="shared" si="1251"/>
        <v>18359.4996197105</v>
      </c>
      <c r="BJ168" s="25">
        <f ca="1" t="shared" si="978"/>
        <v>74244.7069252076</v>
      </c>
      <c r="BK168" s="25">
        <f ca="1" t="shared" si="979"/>
        <v>34267.4797275963</v>
      </c>
      <c r="BL168" s="25">
        <f ca="1" t="shared" si="980"/>
        <v>108512.186652804</v>
      </c>
      <c r="BM168" s="25">
        <f ca="1">BK168*'Ejercicio 3 - TIR'!$D$5</f>
        <v>17133.7398637982</v>
      </c>
      <c r="BN168" s="25">
        <f ca="1" t="shared" si="981"/>
        <v>91378.4467890058</v>
      </c>
      <c r="BO168" s="25">
        <f ca="1" t="shared" si="982"/>
        <v>40310.8322320813</v>
      </c>
      <c r="BP168" s="25">
        <f ca="1" t="shared" si="983"/>
        <v>-108336.477631507</v>
      </c>
      <c r="BQ168" s="25">
        <f ca="1" t="shared" ref="BQ168:BT168" si="1252">BE168</f>
        <v>23249.5378923575</v>
      </c>
      <c r="BR168" s="25">
        <f ca="1" t="shared" si="1252"/>
        <v>21510.9628675156</v>
      </c>
      <c r="BS168" s="25">
        <f ca="1" t="shared" si="1252"/>
        <v>19974.7922637243</v>
      </c>
      <c r="BT168" s="25">
        <f ca="1" t="shared" si="1252"/>
        <v>17441.9762836558</v>
      </c>
      <c r="BU168" s="25">
        <f ca="1" t="shared" si="985"/>
        <v>58670.3318517917</v>
      </c>
      <c r="BV168" s="27">
        <f ca="1" t="shared" si="986"/>
        <v>8.07277787711251</v>
      </c>
    </row>
    <row r="169" ht="15" customHeight="1" spans="1:74">
      <c r="A169" s="23">
        <v>168</v>
      </c>
      <c r="B169" s="24">
        <f ca="1" t="shared" ref="B169:F169" si="1253">RAND()</f>
        <v>0.598834579158751</v>
      </c>
      <c r="C169" s="25">
        <f ca="1">IF(B169&lt;=('Ejercicio 3 - TIR'!$D$13-'Ejercicio 3 - TIR'!$C$13)/('Ejercicio 3 - TIR'!$E$13-'Ejercicio 3 - TIR'!$C$13),'Ejercicio 3 - TIR'!$C$13+SQRT(('Ejercicio 3 - TIR'!$E$13-'Ejercicio 3 - TIR'!$C$13)*('Ejercicio 3 - TIR'!$D$13-'Ejercicio 3 - TIR'!$C$13)*B169),'Ejercicio 3 - TIR'!$E$13-SQRT(('Ejercicio 3 - TIR'!$E$13-'Ejercicio 3 - TIR'!$C$13)*('Ejercicio 3 - TIR'!$E$13-'Ejercicio 3 - TIR'!$D$13)*(1-B169)))</f>
        <v>78059.2045492991</v>
      </c>
      <c r="D169" s="24">
        <f ca="1" t="shared" si="1253"/>
        <v>0.586747862624811</v>
      </c>
      <c r="E169" s="25">
        <f ca="1">IF(D169&lt;=('Ejercicio 3 - TIR'!$D$14-'Ejercicio 3 - TIR'!$C$14)/('Ejercicio 3 - TIR'!$E$14-'Ejercicio 3 - TIR'!$C$14),'Ejercicio 3 - TIR'!$C$14+SQRT(('Ejercicio 3 - TIR'!$E$14-'Ejercicio 3 - TIR'!$C$14)*('Ejercicio 3 - TIR'!$D$14-'Ejercicio 3 - TIR'!$C$14)*D169),'Ejercicio 3 - TIR'!$E$14-SQRT(('Ejercicio 3 - TIR'!$E$14-'Ejercicio 3 - TIR'!$C$14)*('Ejercicio 3 - TIR'!$E$14-'Ejercicio 3 - TIR'!$D$14)*(1-D169)))</f>
        <v>32126.7655562483</v>
      </c>
      <c r="F169" s="24">
        <f ca="1" t="shared" si="1253"/>
        <v>0.0370069446903516</v>
      </c>
      <c r="G169" s="25">
        <f ca="1">IF(F169&lt;=('Ejercicio 3 - TIR'!$D$18-'Ejercicio 3 - TIR'!$C$18)/('Ejercicio 3 - TIR'!$E$18-'Ejercicio 3 - TIR'!$C$18),'Ejercicio 3 - TIR'!$C$18+SQRT(('Ejercicio 3 - TIR'!$E$18-'Ejercicio 3 - TIR'!$C$18)*('Ejercicio 3 - TIR'!$D$18-'Ejercicio 3 - TIR'!$C$18)*F169),'Ejercicio 3 - TIR'!$E$18-SQRT(('Ejercicio 3 - TIR'!$E$18-'Ejercicio 3 - TIR'!$C$18)*('Ejercicio 3 - TIR'!$E$18-'Ejercicio 3 - TIR'!$D$18)*(1-F169)))</f>
        <v>32356.0648767707</v>
      </c>
      <c r="H169" s="24">
        <f ca="1" t="shared" ref="H169:L169" si="1254">RAND()</f>
        <v>0.105965618127768</v>
      </c>
      <c r="I169" s="25">
        <f ca="1">IF(H169&lt;=('Ejercicio 3 - TIR'!$D$18-'Ejercicio 3 - TIR'!$C$18)/('Ejercicio 3 - TIR'!$E$18-'Ejercicio 3 - TIR'!$C$18),'Ejercicio 3 - TIR'!$C$18+SQRT(('Ejercicio 3 - TIR'!$E$18-'Ejercicio 3 - TIR'!$C$18)*('Ejercicio 3 - TIR'!$D$18-'Ejercicio 3 - TIR'!$C$18)*H169),'Ejercicio 3 - TIR'!$E$18-SQRT(('Ejercicio 3 - TIR'!$E$18-'Ejercicio 3 - TIR'!$C$18)*('Ejercicio 3 - TIR'!$E$18-'Ejercicio 3 - TIR'!$D$18)*(1-H169)))</f>
        <v>33986.8336708678</v>
      </c>
      <c r="J169" s="24">
        <f ca="1" t="shared" si="1254"/>
        <v>0.905963832407345</v>
      </c>
      <c r="K169" s="25">
        <f ca="1">IF(J169&lt;=('Ejercicio 3 - TIR'!$D$18-'Ejercicio 3 - TIR'!$C$18)/('Ejercicio 3 - TIR'!$E$18-'Ejercicio 3 - TIR'!$C$18),'Ejercicio 3 - TIR'!$C$18+SQRT(('Ejercicio 3 - TIR'!$E$18-'Ejercicio 3 - TIR'!$C$18)*('Ejercicio 3 - TIR'!$D$18-'Ejercicio 3 - TIR'!$C$18)*J169),'Ejercicio 3 - TIR'!$E$18-SQRT(('Ejercicio 3 - TIR'!$E$18-'Ejercicio 3 - TIR'!$C$18)*('Ejercicio 3 - TIR'!$E$18-'Ejercicio 3 - TIR'!$D$18)*(1-J169)))</f>
        <v>42344.3056332761</v>
      </c>
      <c r="L169" s="24">
        <f ca="1" t="shared" si="1254"/>
        <v>0.784828828244714</v>
      </c>
      <c r="M169" s="25">
        <f ca="1">IF(L169&lt;=('Ejercicio 3 - TIR'!$D$18-'Ejercicio 3 - TIR'!$C$18)/('Ejercicio 3 - TIR'!$E$18-'Ejercicio 3 - TIR'!$C$18),'Ejercicio 3 - TIR'!$C$18+SQRT(('Ejercicio 3 - TIR'!$E$18-'Ejercicio 3 - TIR'!$C$18)*('Ejercicio 3 - TIR'!$D$18-'Ejercicio 3 - TIR'!$C$18)*L169),'Ejercicio 3 - TIR'!$E$18-SQRT(('Ejercicio 3 - TIR'!$E$18-'Ejercicio 3 - TIR'!$C$18)*('Ejercicio 3 - TIR'!$E$18-'Ejercicio 3 - TIR'!$D$18)*(1-L169)))</f>
        <v>40982.8072137814</v>
      </c>
      <c r="N169" s="24">
        <f ca="1" t="shared" ref="N169:R169" si="1255">RAND()</f>
        <v>0.518502362750128</v>
      </c>
      <c r="O169" s="25">
        <f ca="1">IF(N169&lt;=('Ejercicio 3 - TIR'!$D$18-'Ejercicio 3 - TIR'!$C$18)/('Ejercicio 3 - TIR'!$E$18-'Ejercicio 3 - TIR'!$C$18),'Ejercicio 3 - TIR'!$C$18+SQRT(('Ejercicio 3 - TIR'!$E$18-'Ejercicio 3 - TIR'!$C$18)*('Ejercicio 3 - TIR'!$D$18-'Ejercicio 3 - TIR'!$C$18)*N169),'Ejercicio 3 - TIR'!$E$18-SQRT(('Ejercicio 3 - TIR'!$E$18-'Ejercicio 3 - TIR'!$C$18)*('Ejercicio 3 - TIR'!$E$18-'Ejercicio 3 - TIR'!$D$18)*(1-N169)))</f>
        <v>38819.0336439158</v>
      </c>
      <c r="P169" s="24">
        <f ca="1" t="shared" si="1255"/>
        <v>0.0581046985069287</v>
      </c>
      <c r="Q169" s="26">
        <f ca="1">IF(P169&lt;=('Ejercicio 3 - TIR'!$D$22-'Ejercicio 3 - TIR'!$C$22)/('Ejercicio 3 - TIR'!$E$22-'Ejercicio 3 - TIR'!$C$22),'Ejercicio 3 - TIR'!$C$22+SQRT(('Ejercicio 3 - TIR'!$E$22-'Ejercicio 3 - TIR'!$C$22)*('Ejercicio 3 - TIR'!$D$22-'Ejercicio 3 - TIR'!$C$22)*P169),'Ejercicio 3 - TIR'!$E$22-SQRT(('Ejercicio 3 - TIR'!$E$22-'Ejercicio 3 - TIR'!$C$22)*('Ejercicio 3 - TIR'!$E$22-'Ejercicio 3 - TIR'!$D$22)*(1-P169)))</f>
        <v>0.130226849823502</v>
      </c>
      <c r="R169" s="24">
        <f ca="1" t="shared" si="1255"/>
        <v>0.78218167343178</v>
      </c>
      <c r="S169" s="26">
        <f ca="1">IF(R169&lt;=('Ejercicio 3 - TIR'!$D$23-'Ejercicio 3 - TIR'!$C$23)/('Ejercicio 3 - TIR'!$E$23-'Ejercicio 3 - TIR'!$C$23),'Ejercicio 3 - TIR'!$C$23+SQRT(('Ejercicio 3 - TIR'!$E$23-'Ejercicio 3 - TIR'!$C$23)*('Ejercicio 3 - TIR'!$D$23-'Ejercicio 3 - TIR'!$C$23)*R169),'Ejercicio 3 - TIR'!$E$23-SQRT(('Ejercicio 3 - TIR'!$E$23-'Ejercicio 3 - TIR'!$C$23)*('Ejercicio 3 - TIR'!$E$23-'Ejercicio 3 - TIR'!$D$23)*(1-R169)))</f>
        <v>0.160199166991695</v>
      </c>
      <c r="T169" s="24">
        <f ca="1" t="shared" ref="T169:X169" si="1256">RAND()</f>
        <v>0.306503273770753</v>
      </c>
      <c r="U169" s="26">
        <f ca="1">IF(T169&lt;=('Ejercicio 3 - TIR'!$D$24-'Ejercicio 3 - TIR'!$C$24)/('Ejercicio 3 - TIR'!$E$24-'Ejercicio 3 - TIR'!$C$24),'Ejercicio 3 - TIR'!$C$24+SQRT(('Ejercicio 3 - TIR'!$E$24-'Ejercicio 3 - TIR'!$C$24)*('Ejercicio 3 - TIR'!$D$24-'Ejercicio 3 - TIR'!$C$24)*T169),'Ejercicio 3 - TIR'!$E$24-SQRT(('Ejercicio 3 - TIR'!$E$24-'Ejercicio 3 - TIR'!$C$24)*('Ejercicio 3 - TIR'!$E$24-'Ejercicio 3 - TIR'!$D$24)*(1-T169)))</f>
        <v>0.175370393668971</v>
      </c>
      <c r="V169" s="24">
        <f ca="1" t="shared" si="1256"/>
        <v>0.33672968024341</v>
      </c>
      <c r="W169" s="26">
        <f ca="1">IF(V169&lt;=('Ejercicio 3 - TIR'!$D$25-'Ejercicio 3 - TIR'!$C$25)/('Ejercicio 3 - TIR'!$E$25-'Ejercicio 3 - TIR'!$C$25),'Ejercicio 3 - TIR'!$C$25+SQRT(('Ejercicio 3 - TIR'!$E$25-'Ejercicio 3 - TIR'!$C$25)*('Ejercicio 3 - TIR'!$D$25-'Ejercicio 3 - TIR'!$C$25)*V169),'Ejercicio 3 - TIR'!$E$25-SQRT(('Ejercicio 3 - TIR'!$E$25-'Ejercicio 3 - TIR'!$C$25)*('Ejercicio 3 - TIR'!$E$25-'Ejercicio 3 - TIR'!$D$25)*(1-V169)))</f>
        <v>0.201818612316081</v>
      </c>
      <c r="X169" s="24">
        <f ca="1" t="shared" si="1256"/>
        <v>0.408352124954304</v>
      </c>
      <c r="Y169" s="26">
        <f ca="1">IF(X169&lt;=('Ejercicio 3 - TIR'!$D$26-'Ejercicio 3 - TIR'!$C$26)/('Ejercicio 3 - TIR'!$E$26-'Ejercicio 3 - TIR'!$C$26),'Ejercicio 3 - TIR'!$C$26+SQRT(('Ejercicio 3 - TIR'!$E$26-'Ejercicio 3 - TIR'!$C$26)*('Ejercicio 3 - TIR'!$D$26-'Ejercicio 3 - TIR'!$C$26)*X169),'Ejercicio 3 - TIR'!$E$26-SQRT(('Ejercicio 3 - TIR'!$E$26-'Ejercicio 3 - TIR'!$C$26)*('Ejercicio 3 - TIR'!$E$26-'Ejercicio 3 - TIR'!$D$26)*(1-X169)))</f>
        <v>0.223476566582994</v>
      </c>
      <c r="Z169" s="24">
        <f ca="1" t="shared" si="956"/>
        <v>1.1302268498235</v>
      </c>
      <c r="AA169" s="24">
        <f ca="1" t="shared" si="957"/>
        <v>1.31128824967687</v>
      </c>
      <c r="AB169" s="24">
        <f ca="1" t="shared" si="958"/>
        <v>1.5412493862362</v>
      </c>
      <c r="AC169" s="24">
        <f ca="1" t="shared" si="959"/>
        <v>1.85230219859941</v>
      </c>
      <c r="AD169" s="24">
        <f ca="1" t="shared" si="960"/>
        <v>2.26624833421653</v>
      </c>
      <c r="AE169" s="23">
        <f ca="1" t="shared" si="961"/>
        <v>4183.76747340842</v>
      </c>
      <c r="AF169" s="23">
        <f ca="1" t="shared" si="962"/>
        <v>4854.00353753539</v>
      </c>
      <c r="AG169" s="23">
        <f ca="1" t="shared" si="963"/>
        <v>5705.25204878355</v>
      </c>
      <c r="AH169" s="23">
        <f ca="1" t="shared" si="964"/>
        <v>6856.67810018253</v>
      </c>
      <c r="AI169" s="23">
        <f ca="1" t="shared" si="965"/>
        <v>8388.98498017613</v>
      </c>
      <c r="AJ169" s="25">
        <f ca="1" t="shared" si="966"/>
        <v>36569.6932783575</v>
      </c>
      <c r="AK169" s="25">
        <f ca="1" t="shared" si="967"/>
        <v>44566.5356363313</v>
      </c>
      <c r="AL169" s="25">
        <f ca="1" t="shared" si="968"/>
        <v>65263.135067885</v>
      </c>
      <c r="AM169" s="25">
        <f ca="1" t="shared" si="969"/>
        <v>75912.543906863</v>
      </c>
      <c r="AN169" s="25">
        <f ca="1" t="shared" si="970"/>
        <v>87973.5703314198</v>
      </c>
      <c r="AO169" s="25">
        <f ca="1">C169/'Ejercicio 3 - TIR'!$D$7</f>
        <v>15611.8409098598</v>
      </c>
      <c r="AP169" s="25">
        <f ca="1" t="shared" si="971"/>
        <v>20957.8523684977</v>
      </c>
      <c r="AQ169" s="25">
        <f ca="1" t="shared" si="972"/>
        <v>28954.6947264715</v>
      </c>
      <c r="AR169" s="25">
        <f ca="1" t="shared" si="973"/>
        <v>49651.2941580252</v>
      </c>
      <c r="AS169" s="25">
        <f ca="1" t="shared" si="974"/>
        <v>60300.7029970032</v>
      </c>
      <c r="AT169" s="25">
        <f ca="1" t="shared" si="975"/>
        <v>72361.72942156</v>
      </c>
      <c r="AU169" s="25">
        <f ca="1">AP169*'Ejercicio 3 - TIR'!$D$5</f>
        <v>10478.9261842488</v>
      </c>
      <c r="AV169" s="25">
        <f ca="1">AQ169*'Ejercicio 3 - TIR'!$D$5</f>
        <v>14477.3473632357</v>
      </c>
      <c r="AW169" s="25">
        <f ca="1">AR169*'Ejercicio 3 - TIR'!$D$5</f>
        <v>24825.6470790126</v>
      </c>
      <c r="AX169" s="25">
        <f ca="1">AS169*'Ejercicio 3 - TIR'!$D$5</f>
        <v>30150.3514985016</v>
      </c>
      <c r="AY169" s="25">
        <f ca="1">AT169*'Ejercicio 3 - TIR'!$D$5</f>
        <v>36180.86471078</v>
      </c>
      <c r="AZ169" s="25">
        <f ca="1" t="shared" ref="AZ169:BD169" si="1257">AJ169-AU169-AE169</f>
        <v>21906.9996207002</v>
      </c>
      <c r="BA169" s="25">
        <f ca="1" t="shared" si="1257"/>
        <v>25235.1847355602</v>
      </c>
      <c r="BB169" s="25">
        <f ca="1" t="shared" si="1257"/>
        <v>34732.2359400889</v>
      </c>
      <c r="BC169" s="25">
        <f ca="1" t="shared" si="1257"/>
        <v>38905.5143081789</v>
      </c>
      <c r="BD169" s="25">
        <f ca="1" t="shared" si="1257"/>
        <v>43403.7206404637</v>
      </c>
      <c r="BE169" s="25">
        <f ca="1" t="shared" ref="BE169:BI169" si="1258">AZ169/Z169</f>
        <v>19382.8341842359</v>
      </c>
      <c r="BF169" s="25">
        <f ca="1" t="shared" si="1258"/>
        <v>19244.5747468404</v>
      </c>
      <c r="BG169" s="25">
        <f ca="1" t="shared" si="1258"/>
        <v>22535.1174509833</v>
      </c>
      <c r="BH169" s="25">
        <f ca="1" t="shared" si="1258"/>
        <v>21003.8698532004</v>
      </c>
      <c r="BI169" s="25">
        <f ca="1" t="shared" si="1258"/>
        <v>19152.2349890524</v>
      </c>
      <c r="BJ169" s="25">
        <f ca="1" t="shared" si="978"/>
        <v>72807.2289256128</v>
      </c>
      <c r="BK169" s="25">
        <f ca="1" t="shared" si="979"/>
        <v>35380.3084560233</v>
      </c>
      <c r="BL169" s="25">
        <f ca="1" t="shared" si="980"/>
        <v>108187.537381636</v>
      </c>
      <c r="BM169" s="25">
        <f ca="1">BK169*'Ejercicio 3 - TIR'!$D$5</f>
        <v>17690.1542280117</v>
      </c>
      <c r="BN169" s="25">
        <f ca="1" t="shared" si="981"/>
        <v>90497.3831536245</v>
      </c>
      <c r="BO169" s="25">
        <f ca="1" t="shared" si="982"/>
        <v>39932.6860111782</v>
      </c>
      <c r="BP169" s="25">
        <f ca="1" t="shared" si="983"/>
        <v>-110185.970105547</v>
      </c>
      <c r="BQ169" s="25">
        <f ca="1" t="shared" ref="BQ169:BT169" si="1259">BE169</f>
        <v>19382.8341842359</v>
      </c>
      <c r="BR169" s="25">
        <f ca="1" t="shared" si="1259"/>
        <v>19244.5747468404</v>
      </c>
      <c r="BS169" s="25">
        <f ca="1" t="shared" si="1259"/>
        <v>22535.1174509833</v>
      </c>
      <c r="BT169" s="25">
        <f ca="1" t="shared" si="1259"/>
        <v>21003.8698532004</v>
      </c>
      <c r="BU169" s="25">
        <f ca="1" t="shared" si="985"/>
        <v>59084.9210002306</v>
      </c>
      <c r="BV169" s="27">
        <f ca="1" t="shared" si="986"/>
        <v>7.36299583844198</v>
      </c>
    </row>
    <row r="170" ht="15" customHeight="1" spans="1:74">
      <c r="A170" s="23">
        <v>169</v>
      </c>
      <c r="B170" s="24">
        <f ca="1" t="shared" ref="B170:F170" si="1260">RAND()</f>
        <v>0.825826097706942</v>
      </c>
      <c r="C170" s="25">
        <f ca="1">IF(B170&lt;=('Ejercicio 3 - TIR'!$D$13-'Ejercicio 3 - TIR'!$C$13)/('Ejercicio 3 - TIR'!$E$13-'Ejercicio 3 - TIR'!$C$13),'Ejercicio 3 - TIR'!$C$13+SQRT(('Ejercicio 3 - TIR'!$E$13-'Ejercicio 3 - TIR'!$C$13)*('Ejercicio 3 - TIR'!$D$13-'Ejercicio 3 - TIR'!$C$13)*B170),'Ejercicio 3 - TIR'!$E$13-SQRT(('Ejercicio 3 - TIR'!$E$13-'Ejercicio 3 - TIR'!$C$13)*('Ejercicio 3 - TIR'!$E$13-'Ejercicio 3 - TIR'!$D$13)*(1-B170)))</f>
        <v>85542.8674090721</v>
      </c>
      <c r="D170" s="24">
        <f ca="1" t="shared" si="1260"/>
        <v>0.385752683916253</v>
      </c>
      <c r="E170" s="25">
        <f ca="1">IF(D170&lt;=('Ejercicio 3 - TIR'!$D$14-'Ejercicio 3 - TIR'!$C$14)/('Ejercicio 3 - TIR'!$E$14-'Ejercicio 3 - TIR'!$C$14),'Ejercicio 3 - TIR'!$C$14+SQRT(('Ejercicio 3 - TIR'!$E$14-'Ejercicio 3 - TIR'!$C$14)*('Ejercicio 3 - TIR'!$D$14-'Ejercicio 3 - TIR'!$C$14)*D170),'Ejercicio 3 - TIR'!$E$14-SQRT(('Ejercicio 3 - TIR'!$E$14-'Ejercicio 3 - TIR'!$C$14)*('Ejercicio 3 - TIR'!$E$14-'Ejercicio 3 - TIR'!$D$14)*(1-D170)))</f>
        <v>30401.192917213</v>
      </c>
      <c r="F170" s="24">
        <f ca="1" t="shared" si="1260"/>
        <v>0.589824958082595</v>
      </c>
      <c r="G170" s="25">
        <f ca="1">IF(F170&lt;=('Ejercicio 3 - TIR'!$D$18-'Ejercicio 3 - TIR'!$C$18)/('Ejercicio 3 - TIR'!$E$18-'Ejercicio 3 - TIR'!$C$18),'Ejercicio 3 - TIR'!$C$18+SQRT(('Ejercicio 3 - TIR'!$E$18-'Ejercicio 3 - TIR'!$C$18)*('Ejercicio 3 - TIR'!$D$18-'Ejercicio 3 - TIR'!$C$18)*F170),'Ejercicio 3 - TIR'!$E$18-SQRT(('Ejercicio 3 - TIR'!$E$18-'Ejercicio 3 - TIR'!$C$18)*('Ejercicio 3 - TIR'!$E$18-'Ejercicio 3 - TIR'!$D$18)*(1-F170)))</f>
        <v>39406.0482516511</v>
      </c>
      <c r="H170" s="24">
        <f ca="1" t="shared" ref="H170:L170" si="1261">RAND()</f>
        <v>0.0216965944135579</v>
      </c>
      <c r="I170" s="25">
        <f ca="1">IF(H170&lt;=('Ejercicio 3 - TIR'!$D$18-'Ejercicio 3 - TIR'!$C$18)/('Ejercicio 3 - TIR'!$E$18-'Ejercicio 3 - TIR'!$C$18),'Ejercicio 3 - TIR'!$C$18+SQRT(('Ejercicio 3 - TIR'!$E$18-'Ejercicio 3 - TIR'!$C$18)*('Ejercicio 3 - TIR'!$D$18-'Ejercicio 3 - TIR'!$C$18)*H170),'Ejercicio 3 - TIR'!$E$18-SQRT(('Ejercicio 3 - TIR'!$E$18-'Ejercicio 3 - TIR'!$C$18)*('Ejercicio 3 - TIR'!$E$18-'Ejercicio 3 - TIR'!$D$18)*(1-H170)))</f>
        <v>31804.0202776116</v>
      </c>
      <c r="J170" s="24">
        <f ca="1" t="shared" si="1261"/>
        <v>0.284411860776455</v>
      </c>
      <c r="K170" s="25">
        <f ca="1">IF(J170&lt;=('Ejercicio 3 - TIR'!$D$18-'Ejercicio 3 - TIR'!$C$18)/('Ejercicio 3 - TIR'!$E$18-'Ejercicio 3 - TIR'!$C$18),'Ejercicio 3 - TIR'!$C$18+SQRT(('Ejercicio 3 - TIR'!$E$18-'Ejercicio 3 - TIR'!$C$18)*('Ejercicio 3 - TIR'!$D$18-'Ejercicio 3 - TIR'!$C$18)*J170),'Ejercicio 3 - TIR'!$E$18-SQRT(('Ejercicio 3 - TIR'!$E$18-'Ejercicio 3 - TIR'!$C$18)*('Ejercicio 3 - TIR'!$E$18-'Ejercicio 3 - TIR'!$D$18)*(1-J170)))</f>
        <v>36531.5985115795</v>
      </c>
      <c r="L170" s="24">
        <f ca="1" t="shared" si="1261"/>
        <v>0.994748680243208</v>
      </c>
      <c r="M170" s="25">
        <f ca="1">IF(L170&lt;=('Ejercicio 3 - TIR'!$D$18-'Ejercicio 3 - TIR'!$C$18)/('Ejercicio 3 - TIR'!$E$18-'Ejercicio 3 - TIR'!$C$18),'Ejercicio 3 - TIR'!$C$18+SQRT(('Ejercicio 3 - TIR'!$E$18-'Ejercicio 3 - TIR'!$C$18)*('Ejercicio 3 - TIR'!$D$18-'Ejercicio 3 - TIR'!$C$18)*L170),'Ejercicio 3 - TIR'!$E$18-SQRT(('Ejercicio 3 - TIR'!$E$18-'Ejercicio 3 - TIR'!$C$18)*('Ejercicio 3 - TIR'!$E$18-'Ejercicio 3 - TIR'!$D$18)*(1-L170)))</f>
        <v>44372.4261145017</v>
      </c>
      <c r="N170" s="24">
        <f ca="1" t="shared" ref="N170:R170" si="1262">RAND()</f>
        <v>0.162875743653136</v>
      </c>
      <c r="O170" s="25">
        <f ca="1">IF(N170&lt;=('Ejercicio 3 - TIR'!$D$18-'Ejercicio 3 - TIR'!$C$18)/('Ejercicio 3 - TIR'!$E$18-'Ejercicio 3 - TIR'!$C$18),'Ejercicio 3 - TIR'!$C$18+SQRT(('Ejercicio 3 - TIR'!$E$18-'Ejercicio 3 - TIR'!$C$18)*('Ejercicio 3 - TIR'!$D$18-'Ejercicio 3 - TIR'!$C$18)*N170),'Ejercicio 3 - TIR'!$E$18-SQRT(('Ejercicio 3 - TIR'!$E$18-'Ejercicio 3 - TIR'!$C$18)*('Ejercicio 3 - TIR'!$E$18-'Ejercicio 3 - TIR'!$D$18)*(1-N170)))</f>
        <v>34942.8090746022</v>
      </c>
      <c r="P170" s="24">
        <f ca="1" t="shared" si="1262"/>
        <v>0.0562805204312353</v>
      </c>
      <c r="Q170" s="26">
        <f ca="1">IF(P170&lt;=('Ejercicio 3 - TIR'!$D$22-'Ejercicio 3 - TIR'!$C$22)/('Ejercicio 3 - TIR'!$E$22-'Ejercicio 3 - TIR'!$C$22),'Ejercicio 3 - TIR'!$C$22+SQRT(('Ejercicio 3 - TIR'!$E$22-'Ejercicio 3 - TIR'!$C$22)*('Ejercicio 3 - TIR'!$D$22-'Ejercicio 3 - TIR'!$C$22)*P170),'Ejercicio 3 - TIR'!$E$22-SQRT(('Ejercicio 3 - TIR'!$E$22-'Ejercicio 3 - TIR'!$C$22)*('Ejercicio 3 - TIR'!$E$22-'Ejercicio 3 - TIR'!$D$22)*(1-P170)))</f>
        <v>0.130065035358916</v>
      </c>
      <c r="R170" s="24">
        <f ca="1" t="shared" si="1262"/>
        <v>0.367707574192643</v>
      </c>
      <c r="S170" s="26">
        <f ca="1">IF(R170&lt;=('Ejercicio 3 - TIR'!$D$23-'Ejercicio 3 - TIR'!$C$23)/('Ejercicio 3 - TIR'!$E$23-'Ejercicio 3 - TIR'!$C$23),'Ejercicio 3 - TIR'!$C$23+SQRT(('Ejercicio 3 - TIR'!$E$23-'Ejercicio 3 - TIR'!$C$23)*('Ejercicio 3 - TIR'!$D$23-'Ejercicio 3 - TIR'!$C$23)*R170),'Ejercicio 3 - TIR'!$E$23-SQRT(('Ejercicio 3 - TIR'!$E$23-'Ejercicio 3 - TIR'!$C$23)*('Ejercicio 3 - TIR'!$E$23-'Ejercicio 3 - TIR'!$D$23)*(1-R170)))</f>
        <v>0.145726904857498</v>
      </c>
      <c r="T170" s="24">
        <f ca="1" t="shared" ref="T170:X170" si="1263">RAND()</f>
        <v>0.42886916749092</v>
      </c>
      <c r="U170" s="26">
        <f ca="1">IF(T170&lt;=('Ejercicio 3 - TIR'!$D$24-'Ejercicio 3 - TIR'!$C$24)/('Ejercicio 3 - TIR'!$E$24-'Ejercicio 3 - TIR'!$C$24),'Ejercicio 3 - TIR'!$C$24+SQRT(('Ejercicio 3 - TIR'!$E$24-'Ejercicio 3 - TIR'!$C$24)*('Ejercicio 3 - TIR'!$D$24-'Ejercicio 3 - TIR'!$C$24)*T170),'Ejercicio 3 - TIR'!$E$24-SQRT(('Ejercicio 3 - TIR'!$E$24-'Ejercicio 3 - TIR'!$C$24)*('Ejercicio 3 - TIR'!$E$24-'Ejercicio 3 - TIR'!$D$24)*(1-T170)))</f>
        <v>0.180010422219966</v>
      </c>
      <c r="V170" s="24">
        <f ca="1" t="shared" si="1263"/>
        <v>0.528949696957276</v>
      </c>
      <c r="W170" s="26">
        <f ca="1">IF(V170&lt;=('Ejercicio 3 - TIR'!$D$25-'Ejercicio 3 - TIR'!$C$25)/('Ejercicio 3 - TIR'!$E$25-'Ejercicio 3 - TIR'!$C$25),'Ejercicio 3 - TIR'!$C$25+SQRT(('Ejercicio 3 - TIR'!$E$25-'Ejercicio 3 - TIR'!$C$25)*('Ejercicio 3 - TIR'!$D$25-'Ejercicio 3 - TIR'!$C$25)*V170),'Ejercicio 3 - TIR'!$E$25-SQRT(('Ejercicio 3 - TIR'!$E$25-'Ejercicio 3 - TIR'!$C$25)*('Ejercicio 3 - TIR'!$E$25-'Ejercicio 3 - TIR'!$D$25)*(1-V170)))</f>
        <v>0.209396107814034</v>
      </c>
      <c r="X170" s="24">
        <f ca="1" t="shared" si="1263"/>
        <v>0.25930363236624</v>
      </c>
      <c r="Y170" s="26">
        <f ca="1">IF(X170&lt;=('Ejercicio 3 - TIR'!$D$26-'Ejercicio 3 - TIR'!$C$26)/('Ejercicio 3 - TIR'!$E$26-'Ejercicio 3 - TIR'!$C$26),'Ejercicio 3 - TIR'!$C$26+SQRT(('Ejercicio 3 - TIR'!$E$26-'Ejercicio 3 - TIR'!$C$26)*('Ejercicio 3 - TIR'!$D$26-'Ejercicio 3 - TIR'!$C$26)*X170),'Ejercicio 3 - TIR'!$E$26-SQRT(('Ejercicio 3 - TIR'!$E$26-'Ejercicio 3 - TIR'!$C$26)*('Ejercicio 3 - TIR'!$E$26-'Ejercicio 3 - TIR'!$D$26)*(1-X170)))</f>
        <v>0.216459777160604</v>
      </c>
      <c r="Z170" s="24">
        <f ca="1" t="shared" si="956"/>
        <v>1.13006503535892</v>
      </c>
      <c r="AA170" s="24">
        <f ca="1" t="shared" si="957"/>
        <v>1.29474591524945</v>
      </c>
      <c r="AB170" s="24">
        <f ca="1" t="shared" si="958"/>
        <v>1.52781367412108</v>
      </c>
      <c r="AC170" s="24">
        <f ca="1" t="shared" si="959"/>
        <v>1.84773191094709</v>
      </c>
      <c r="AD170" s="24">
        <f ca="1" t="shared" si="960"/>
        <v>2.24769154864324</v>
      </c>
      <c r="AE170" s="23">
        <f ca="1" t="shared" si="961"/>
        <v>3954.13223173052</v>
      </c>
      <c r="AF170" s="23">
        <f ca="1" t="shared" si="962"/>
        <v>4530.35568325789</v>
      </c>
      <c r="AG170" s="23">
        <f ca="1" t="shared" si="963"/>
        <v>5345.86692260776</v>
      </c>
      <c r="AH170" s="23">
        <f ca="1" t="shared" si="964"/>
        <v>6465.27064909361</v>
      </c>
      <c r="AI170" s="23">
        <f ca="1" t="shared" si="965"/>
        <v>7864.74169307941</v>
      </c>
      <c r="AJ170" s="25">
        <f ca="1" t="shared" si="966"/>
        <v>44531.3973108573</v>
      </c>
      <c r="AK170" s="25">
        <f ca="1" t="shared" si="967"/>
        <v>41178.1253429482</v>
      </c>
      <c r="AL170" s="25">
        <f ca="1" t="shared" si="968"/>
        <v>55813.4757434925</v>
      </c>
      <c r="AM170" s="25">
        <f ca="1" t="shared" si="969"/>
        <v>81988.3476979069</v>
      </c>
      <c r="AN170" s="25">
        <f ca="1" t="shared" si="970"/>
        <v>78540.6566428377</v>
      </c>
      <c r="AO170" s="25">
        <f ca="1">C170/'Ejercicio 3 - TIR'!$D$7</f>
        <v>17108.5734818144</v>
      </c>
      <c r="AP170" s="25">
        <f ca="1" t="shared" si="971"/>
        <v>27422.8238290428</v>
      </c>
      <c r="AQ170" s="25">
        <f ca="1" t="shared" si="972"/>
        <v>24069.5518611338</v>
      </c>
      <c r="AR170" s="25">
        <f ca="1" t="shared" si="973"/>
        <v>38704.9022616781</v>
      </c>
      <c r="AS170" s="25">
        <f ca="1" t="shared" si="974"/>
        <v>64879.7742160924</v>
      </c>
      <c r="AT170" s="25">
        <f ca="1" t="shared" si="975"/>
        <v>61432.0831610233</v>
      </c>
      <c r="AU170" s="25">
        <f ca="1">AP170*'Ejercicio 3 - TIR'!$D$5</f>
        <v>13711.4119145214</v>
      </c>
      <c r="AV170" s="25">
        <f ca="1">AQ170*'Ejercicio 3 - TIR'!$D$5</f>
        <v>12034.7759305669</v>
      </c>
      <c r="AW170" s="25">
        <f ca="1">AR170*'Ejercicio 3 - TIR'!$D$5</f>
        <v>19352.451130839</v>
      </c>
      <c r="AX170" s="25">
        <f ca="1">AS170*'Ejercicio 3 - TIR'!$D$5</f>
        <v>32439.8871080462</v>
      </c>
      <c r="AY170" s="25">
        <f ca="1">AT170*'Ejercicio 3 - TIR'!$D$5</f>
        <v>30716.0415805116</v>
      </c>
      <c r="AZ170" s="25">
        <f ca="1" t="shared" ref="AZ170:BD170" si="1264">AJ170-AU170-AE170</f>
        <v>26865.8531646053</v>
      </c>
      <c r="BA170" s="25">
        <f ca="1" t="shared" si="1264"/>
        <v>24612.9937291234</v>
      </c>
      <c r="BB170" s="25">
        <f ca="1" t="shared" si="1264"/>
        <v>31115.1576900457</v>
      </c>
      <c r="BC170" s="25">
        <f ca="1" t="shared" si="1264"/>
        <v>43083.189940767</v>
      </c>
      <c r="BD170" s="25">
        <f ca="1" t="shared" si="1264"/>
        <v>39959.8733692467</v>
      </c>
      <c r="BE170" s="25">
        <f ca="1" t="shared" ref="BE170:BI170" si="1265">AZ170/Z170</f>
        <v>23773.7230371636</v>
      </c>
      <c r="BF170" s="25">
        <f ca="1" t="shared" si="1265"/>
        <v>19009.9025911052</v>
      </c>
      <c r="BG170" s="25">
        <f ca="1" t="shared" si="1265"/>
        <v>20365.806522805</v>
      </c>
      <c r="BH170" s="25">
        <f ca="1" t="shared" si="1265"/>
        <v>23316.7970339831</v>
      </c>
      <c r="BI170" s="25">
        <f ca="1" t="shared" si="1265"/>
        <v>17778.1837518442</v>
      </c>
      <c r="BJ170" s="25">
        <f ca="1" t="shared" si="978"/>
        <v>68332.5043886923</v>
      </c>
      <c r="BK170" s="25">
        <f ca="1" t="shared" si="979"/>
        <v>38454.7960244161</v>
      </c>
      <c r="BL170" s="25">
        <f ca="1" t="shared" si="980"/>
        <v>106787.300413108</v>
      </c>
      <c r="BM170" s="25">
        <f ca="1">BK170*'Ejercicio 3 - TIR'!$D$5</f>
        <v>19227.398012208</v>
      </c>
      <c r="BN170" s="25">
        <f ca="1" t="shared" si="981"/>
        <v>87559.9024009003</v>
      </c>
      <c r="BO170" s="25">
        <f ca="1" t="shared" si="982"/>
        <v>38955.4796581202</v>
      </c>
      <c r="BP170" s="25">
        <f ca="1" t="shared" si="983"/>
        <v>-115944.060326285</v>
      </c>
      <c r="BQ170" s="25">
        <f ca="1" t="shared" ref="BQ170:BT170" si="1266">BE170</f>
        <v>23773.7230371636</v>
      </c>
      <c r="BR170" s="25">
        <f ca="1" t="shared" si="1266"/>
        <v>19009.9025911052</v>
      </c>
      <c r="BS170" s="25">
        <f ca="1" t="shared" si="1266"/>
        <v>20365.806522805</v>
      </c>
      <c r="BT170" s="25">
        <f ca="1" t="shared" si="1266"/>
        <v>23316.7970339831</v>
      </c>
      <c r="BU170" s="25">
        <f ca="1" t="shared" si="985"/>
        <v>56733.6634099644</v>
      </c>
      <c r="BV170" s="27">
        <f ca="1" t="shared" si="986"/>
        <v>6.37132845060453</v>
      </c>
    </row>
    <row r="171" ht="15" customHeight="1" spans="1:74">
      <c r="A171" s="23">
        <v>170</v>
      </c>
      <c r="B171" s="24">
        <f ca="1" t="shared" ref="B171:F171" si="1267">RAND()</f>
        <v>0.254276215603416</v>
      </c>
      <c r="C171" s="25">
        <f ca="1">IF(B171&lt;=('Ejercicio 3 - TIR'!$D$13-'Ejercicio 3 - TIR'!$C$13)/('Ejercicio 3 - TIR'!$E$13-'Ejercicio 3 - TIR'!$C$13),'Ejercicio 3 - TIR'!$C$13+SQRT(('Ejercicio 3 - TIR'!$E$13-'Ejercicio 3 - TIR'!$C$13)*('Ejercicio 3 - TIR'!$D$13-'Ejercicio 3 - TIR'!$C$13)*B171),'Ejercicio 3 - TIR'!$E$13-SQRT(('Ejercicio 3 - TIR'!$E$13-'Ejercicio 3 - TIR'!$C$13)*('Ejercicio 3 - TIR'!$E$13-'Ejercicio 3 - TIR'!$D$13)*(1-B171)))</f>
        <v>70085.6465676441</v>
      </c>
      <c r="D171" s="24">
        <f ca="1" t="shared" si="1267"/>
        <v>0.471023448724662</v>
      </c>
      <c r="E171" s="25">
        <f ca="1">IF(D171&lt;=('Ejercicio 3 - TIR'!$D$14-'Ejercicio 3 - TIR'!$C$14)/('Ejercicio 3 - TIR'!$E$14-'Ejercicio 3 - TIR'!$C$14),'Ejercicio 3 - TIR'!$C$14+SQRT(('Ejercicio 3 - TIR'!$E$14-'Ejercicio 3 - TIR'!$C$14)*('Ejercicio 3 - TIR'!$D$14-'Ejercicio 3 - TIR'!$C$14)*D171),'Ejercicio 3 - TIR'!$E$14-SQRT(('Ejercicio 3 - TIR'!$E$14-'Ejercicio 3 - TIR'!$C$14)*('Ejercicio 3 - TIR'!$E$14-'Ejercicio 3 - TIR'!$D$14)*(1-D171)))</f>
        <v>31092.3357331284</v>
      </c>
      <c r="F171" s="24">
        <f ca="1" t="shared" si="1267"/>
        <v>0.253934762554448</v>
      </c>
      <c r="G171" s="25">
        <f ca="1">IF(F171&lt;=('Ejercicio 3 - TIR'!$D$18-'Ejercicio 3 - TIR'!$C$18)/('Ejercicio 3 - TIR'!$E$18-'Ejercicio 3 - TIR'!$C$18),'Ejercicio 3 - TIR'!$C$18+SQRT(('Ejercicio 3 - TIR'!$E$18-'Ejercicio 3 - TIR'!$C$18)*('Ejercicio 3 - TIR'!$D$18-'Ejercicio 3 - TIR'!$C$18)*F171),'Ejercicio 3 - TIR'!$E$18-SQRT(('Ejercicio 3 - TIR'!$E$18-'Ejercicio 3 - TIR'!$C$18)*('Ejercicio 3 - TIR'!$E$18-'Ejercicio 3 - TIR'!$D$18)*(1-F171)))</f>
        <v>36171.7270178749</v>
      </c>
      <c r="H171" s="24">
        <f ca="1" t="shared" ref="H171:L171" si="1268">RAND()</f>
        <v>0.458840515321562</v>
      </c>
      <c r="I171" s="25">
        <f ca="1">IF(H171&lt;=('Ejercicio 3 - TIR'!$D$18-'Ejercicio 3 - TIR'!$C$18)/('Ejercicio 3 - TIR'!$E$18-'Ejercicio 3 - TIR'!$C$18),'Ejercicio 3 - TIR'!$C$18+SQRT(('Ejercicio 3 - TIR'!$E$18-'Ejercicio 3 - TIR'!$C$18)*('Ejercicio 3 - TIR'!$D$18-'Ejercicio 3 - TIR'!$C$18)*H171),'Ejercicio 3 - TIR'!$E$18-SQRT(('Ejercicio 3 - TIR'!$E$18-'Ejercicio 3 - TIR'!$C$18)*('Ejercicio 3 - TIR'!$E$18-'Ejercicio 3 - TIR'!$D$18)*(1-H171)))</f>
        <v>38296.1483411421</v>
      </c>
      <c r="J171" s="24">
        <f ca="1" t="shared" si="1268"/>
        <v>0.702347710414585</v>
      </c>
      <c r="K171" s="25">
        <f ca="1">IF(J171&lt;=('Ejercicio 3 - TIR'!$D$18-'Ejercicio 3 - TIR'!$C$18)/('Ejercicio 3 - TIR'!$E$18-'Ejercicio 3 - TIR'!$C$18),'Ejercicio 3 - TIR'!$C$18+SQRT(('Ejercicio 3 - TIR'!$E$18-'Ejercicio 3 - TIR'!$C$18)*('Ejercicio 3 - TIR'!$D$18-'Ejercicio 3 - TIR'!$C$18)*J171),'Ejercicio 3 - TIR'!$E$18-SQRT(('Ejercicio 3 - TIR'!$E$18-'Ejercicio 3 - TIR'!$C$18)*('Ejercicio 3 - TIR'!$E$18-'Ejercicio 3 - TIR'!$D$18)*(1-J171)))</f>
        <v>40275.1802448235</v>
      </c>
      <c r="L171" s="24">
        <f ca="1" t="shared" si="1268"/>
        <v>0.290661738732383</v>
      </c>
      <c r="M171" s="25">
        <f ca="1">IF(L171&lt;=('Ejercicio 3 - TIR'!$D$18-'Ejercicio 3 - TIR'!$C$18)/('Ejercicio 3 - TIR'!$E$18-'Ejercicio 3 - TIR'!$C$18),'Ejercicio 3 - TIR'!$C$18+SQRT(('Ejercicio 3 - TIR'!$E$18-'Ejercicio 3 - TIR'!$C$18)*('Ejercicio 3 - TIR'!$D$18-'Ejercicio 3 - TIR'!$C$18)*L171),'Ejercicio 3 - TIR'!$E$18-SQRT(('Ejercicio 3 - TIR'!$E$18-'Ejercicio 3 - TIR'!$C$18)*('Ejercicio 3 - TIR'!$E$18-'Ejercicio 3 - TIR'!$D$18)*(1-L171)))</f>
        <v>36602.9736338908</v>
      </c>
      <c r="N171" s="24">
        <f ca="1" t="shared" ref="N171:R171" si="1269">RAND()</f>
        <v>0.123449411234936</v>
      </c>
      <c r="O171" s="25">
        <f ca="1">IF(N171&lt;=('Ejercicio 3 - TIR'!$D$18-'Ejercicio 3 - TIR'!$C$18)/('Ejercicio 3 - TIR'!$E$18-'Ejercicio 3 - TIR'!$C$18),'Ejercicio 3 - TIR'!$C$18+SQRT(('Ejercicio 3 - TIR'!$E$18-'Ejercicio 3 - TIR'!$C$18)*('Ejercicio 3 - TIR'!$D$18-'Ejercicio 3 - TIR'!$C$18)*N171),'Ejercicio 3 - TIR'!$E$18-SQRT(('Ejercicio 3 - TIR'!$E$18-'Ejercicio 3 - TIR'!$C$18)*('Ejercicio 3 - TIR'!$E$18-'Ejercicio 3 - TIR'!$D$18)*(1-N171)))</f>
        <v>34303.1862247921</v>
      </c>
      <c r="P171" s="24">
        <f ca="1" t="shared" si="1269"/>
        <v>0.858212235213345</v>
      </c>
      <c r="Q171" s="26">
        <f ca="1">IF(P171&lt;=('Ejercicio 3 - TIR'!$D$22-'Ejercicio 3 - TIR'!$C$22)/('Ejercicio 3 - TIR'!$E$22-'Ejercicio 3 - TIR'!$C$22),'Ejercicio 3 - TIR'!$C$22+SQRT(('Ejercicio 3 - TIR'!$E$22-'Ejercicio 3 - TIR'!$C$22)*('Ejercicio 3 - TIR'!$D$22-'Ejercicio 3 - TIR'!$C$22)*P171),'Ejercicio 3 - TIR'!$E$22-SQRT(('Ejercicio 3 - TIR'!$E$22-'Ejercicio 3 - TIR'!$C$22)*('Ejercicio 3 - TIR'!$E$22-'Ejercicio 3 - TIR'!$D$22)*(1-P171)))</f>
        <v>0.164024456922659</v>
      </c>
      <c r="R171" s="24">
        <f ca="1" t="shared" si="1269"/>
        <v>0.116309760328628</v>
      </c>
      <c r="S171" s="26">
        <f ca="1">IF(R171&lt;=('Ejercicio 3 - TIR'!$D$23-'Ejercicio 3 - TIR'!$C$23)/('Ejercicio 3 - TIR'!$E$23-'Ejercicio 3 - TIR'!$C$23),'Ejercicio 3 - TIR'!$C$23+SQRT(('Ejercicio 3 - TIR'!$E$23-'Ejercicio 3 - TIR'!$C$23)*('Ejercicio 3 - TIR'!$D$23-'Ejercicio 3 - TIR'!$C$23)*R171),'Ejercicio 3 - TIR'!$E$23-SQRT(('Ejercicio 3 - TIR'!$E$23-'Ejercicio 3 - TIR'!$C$23)*('Ejercicio 3 - TIR'!$E$23-'Ejercicio 3 - TIR'!$D$23)*(1-R171)))</f>
        <v>0.134469193778215</v>
      </c>
      <c r="T171" s="24">
        <f ca="1" t="shared" ref="T171:X171" si="1270">RAND()</f>
        <v>0.810403693745718</v>
      </c>
      <c r="U171" s="26">
        <f ca="1">IF(T171&lt;=('Ejercicio 3 - TIR'!$D$24-'Ejercicio 3 - TIR'!$C$24)/('Ejercicio 3 - TIR'!$E$24-'Ejercicio 3 - TIR'!$C$24),'Ejercicio 3 - TIR'!$C$24+SQRT(('Ejercicio 3 - TIR'!$E$24-'Ejercicio 3 - TIR'!$C$24)*('Ejercicio 3 - TIR'!$D$24-'Ejercicio 3 - TIR'!$C$24)*T171),'Ejercicio 3 - TIR'!$E$24-SQRT(('Ejercicio 3 - TIR'!$E$24-'Ejercicio 3 - TIR'!$C$24)*('Ejercicio 3 - TIR'!$E$24-'Ejercicio 3 - TIR'!$D$24)*(1-T171)))</f>
        <v>0.196959391121066</v>
      </c>
      <c r="V171" s="24">
        <f ca="1" t="shared" si="1270"/>
        <v>0.348288279875203</v>
      </c>
      <c r="W171" s="26">
        <f ca="1">IF(V171&lt;=('Ejercicio 3 - TIR'!$D$25-'Ejercicio 3 - TIR'!$C$25)/('Ejercicio 3 - TIR'!$E$25-'Ejercicio 3 - TIR'!$C$25),'Ejercicio 3 - TIR'!$C$25+SQRT(('Ejercicio 3 - TIR'!$E$25-'Ejercicio 3 - TIR'!$C$25)*('Ejercicio 3 - TIR'!$D$25-'Ejercicio 3 - TIR'!$C$25)*V171),'Ejercicio 3 - TIR'!$E$25-SQRT(('Ejercicio 3 - TIR'!$E$25-'Ejercicio 3 - TIR'!$C$25)*('Ejercicio 3 - TIR'!$E$25-'Ejercicio 3 - TIR'!$D$25)*(1-V171)))</f>
        <v>0.20224027826257</v>
      </c>
      <c r="X171" s="24">
        <f ca="1" t="shared" si="1270"/>
        <v>0.578492577847685</v>
      </c>
      <c r="Y171" s="26">
        <f ca="1">IF(X171&lt;=('Ejercicio 3 - TIR'!$D$26-'Ejercicio 3 - TIR'!$C$26)/('Ejercicio 3 - TIR'!$E$26-'Ejercicio 3 - TIR'!$C$26),'Ejercicio 3 - TIR'!$C$26+SQRT(('Ejercicio 3 - TIR'!$E$26-'Ejercicio 3 - TIR'!$C$26)*('Ejercicio 3 - TIR'!$D$26-'Ejercicio 3 - TIR'!$C$26)*X171),'Ejercicio 3 - TIR'!$E$26-SQRT(('Ejercicio 3 - TIR'!$E$26-'Ejercicio 3 - TIR'!$C$26)*('Ejercicio 3 - TIR'!$E$26-'Ejercicio 3 - TIR'!$D$26)*(1-X171)))</f>
        <v>0.232291090144267</v>
      </c>
      <c r="Z171" s="24">
        <f ca="1" t="shared" si="956"/>
        <v>1.16402445692266</v>
      </c>
      <c r="AA171" s="24">
        <f ca="1" t="shared" si="957"/>
        <v>1.32054988718317</v>
      </c>
      <c r="AB171" s="24">
        <f ca="1" t="shared" si="958"/>
        <v>1.58064458890776</v>
      </c>
      <c r="AC171" s="24">
        <f ca="1" t="shared" si="959"/>
        <v>1.9003145904027</v>
      </c>
      <c r="AD171" s="24">
        <f ca="1" t="shared" si="960"/>
        <v>2.34174073822439</v>
      </c>
      <c r="AE171" s="23">
        <f ca="1" t="shared" si="961"/>
        <v>5099.90348308337</v>
      </c>
      <c r="AF171" s="23">
        <f ca="1" t="shared" si="962"/>
        <v>5785.6833928003</v>
      </c>
      <c r="AG171" s="23">
        <f ca="1" t="shared" si="963"/>
        <v>6925.22807106552</v>
      </c>
      <c r="AH171" s="23">
        <f ca="1" t="shared" si="964"/>
        <v>8325.78812318957</v>
      </c>
      <c r="AI171" s="23">
        <f ca="1" t="shared" si="965"/>
        <v>10259.7945226355</v>
      </c>
      <c r="AJ171" s="25">
        <f ca="1" t="shared" si="966"/>
        <v>42104.7748979365</v>
      </c>
      <c r="AK171" s="25">
        <f ca="1" t="shared" si="967"/>
        <v>50571.9743714452</v>
      </c>
      <c r="AL171" s="25">
        <f ca="1" t="shared" si="968"/>
        <v>63660.7457212651</v>
      </c>
      <c r="AM171" s="25">
        <f ca="1" t="shared" si="969"/>
        <v>69557.1648486079</v>
      </c>
      <c r="AN171" s="25">
        <f ca="1" t="shared" si="970"/>
        <v>80329.1686334934</v>
      </c>
      <c r="AO171" s="25">
        <f ca="1">C171/'Ejercicio 3 - TIR'!$D$7</f>
        <v>14017.1293135288</v>
      </c>
      <c r="AP171" s="25">
        <f ca="1" t="shared" si="971"/>
        <v>28087.6455844077</v>
      </c>
      <c r="AQ171" s="25">
        <f ca="1" t="shared" si="972"/>
        <v>36554.8450579164</v>
      </c>
      <c r="AR171" s="25">
        <f ca="1" t="shared" si="973"/>
        <v>49643.6164077363</v>
      </c>
      <c r="AS171" s="25">
        <f ca="1" t="shared" si="974"/>
        <v>55540.0355350791</v>
      </c>
      <c r="AT171" s="25">
        <f ca="1" t="shared" si="975"/>
        <v>66312.0393199646</v>
      </c>
      <c r="AU171" s="25">
        <f ca="1">AP171*'Ejercicio 3 - TIR'!$D$5</f>
        <v>14043.8227922038</v>
      </c>
      <c r="AV171" s="25">
        <f ca="1">AQ171*'Ejercicio 3 - TIR'!$D$5</f>
        <v>18277.4225289582</v>
      </c>
      <c r="AW171" s="25">
        <f ca="1">AR171*'Ejercicio 3 - TIR'!$D$5</f>
        <v>24821.8082038682</v>
      </c>
      <c r="AX171" s="25">
        <f ca="1">AS171*'Ejercicio 3 - TIR'!$D$5</f>
        <v>27770.0177675395</v>
      </c>
      <c r="AY171" s="25">
        <f ca="1">AT171*'Ejercicio 3 - TIR'!$D$5</f>
        <v>33156.0196599823</v>
      </c>
      <c r="AZ171" s="25">
        <f ca="1" t="shared" ref="AZ171:BD171" si="1271">AJ171-AU171-AE171</f>
        <v>22961.0486226493</v>
      </c>
      <c r="BA171" s="25">
        <f ca="1" t="shared" si="1271"/>
        <v>26508.8684496867</v>
      </c>
      <c r="BB171" s="25">
        <f ca="1" t="shared" si="1271"/>
        <v>31913.7094463315</v>
      </c>
      <c r="BC171" s="25">
        <f ca="1" t="shared" si="1271"/>
        <v>33461.3589578788</v>
      </c>
      <c r="BD171" s="25">
        <f ca="1" t="shared" si="1271"/>
        <v>36913.3544508757</v>
      </c>
      <c r="BE171" s="25">
        <f ca="1" t="shared" ref="BE171:BI171" si="1272">AZ171/Z171</f>
        <v>19725.5723332065</v>
      </c>
      <c r="BF171" s="25">
        <f ca="1" t="shared" si="1272"/>
        <v>20074.1135999277</v>
      </c>
      <c r="BG171" s="25">
        <f ca="1" t="shared" si="1272"/>
        <v>20190.3132875582</v>
      </c>
      <c r="BH171" s="25">
        <f ca="1" t="shared" si="1272"/>
        <v>17608.3260776249</v>
      </c>
      <c r="BI171" s="25">
        <f ca="1" t="shared" si="1272"/>
        <v>15763.2114641627</v>
      </c>
      <c r="BJ171" s="25">
        <f ca="1" t="shared" si="978"/>
        <v>72810.1892328168</v>
      </c>
      <c r="BK171" s="25">
        <f ca="1" t="shared" si="979"/>
        <v>32824.4827464498</v>
      </c>
      <c r="BL171" s="25">
        <f ca="1" t="shared" si="980"/>
        <v>105634.671979267</v>
      </c>
      <c r="BM171" s="25">
        <f ca="1">BK171*'Ejercicio 3 - TIR'!$D$5</f>
        <v>16412.2413732249</v>
      </c>
      <c r="BN171" s="25">
        <f ca="1" t="shared" si="981"/>
        <v>89222.4306060417</v>
      </c>
      <c r="BO171" s="25">
        <f ca="1" t="shared" si="982"/>
        <v>38100.9003898928</v>
      </c>
      <c r="BP171" s="25">
        <f ca="1" t="shared" si="983"/>
        <v>-101177.982300773</v>
      </c>
      <c r="BQ171" s="25">
        <f ca="1" t="shared" ref="BQ171:BT171" si="1273">BE171</f>
        <v>19725.5723332065</v>
      </c>
      <c r="BR171" s="25">
        <f ca="1" t="shared" si="1273"/>
        <v>20074.1135999277</v>
      </c>
      <c r="BS171" s="25">
        <f ca="1" t="shared" si="1273"/>
        <v>20190.3132875582</v>
      </c>
      <c r="BT171" s="25">
        <f ca="1" t="shared" si="1273"/>
        <v>17608.3260776249</v>
      </c>
      <c r="BU171" s="25">
        <f ca="1" t="shared" si="985"/>
        <v>53864.1118540556</v>
      </c>
      <c r="BV171" s="27">
        <f ca="1" t="shared" si="986"/>
        <v>7.9762574106625</v>
      </c>
    </row>
    <row r="172" ht="15" customHeight="1" spans="1:74">
      <c r="A172" s="23">
        <v>171</v>
      </c>
      <c r="B172" s="24">
        <f ca="1" t="shared" ref="B172:F172" si="1274">RAND()</f>
        <v>0.0142115325605348</v>
      </c>
      <c r="C172" s="25">
        <f ca="1">IF(B172&lt;=('Ejercicio 3 - TIR'!$D$13-'Ejercicio 3 - TIR'!$C$13)/('Ejercicio 3 - TIR'!$E$13-'Ejercicio 3 - TIR'!$C$13),'Ejercicio 3 - TIR'!$C$13+SQRT(('Ejercicio 3 - TIR'!$E$13-'Ejercicio 3 - TIR'!$C$13)*('Ejercicio 3 - TIR'!$D$13-'Ejercicio 3 - TIR'!$C$13)*B172),'Ejercicio 3 - TIR'!$E$13-SQRT(('Ejercicio 3 - TIR'!$E$13-'Ejercicio 3 - TIR'!$C$13)*('Ejercicio 3 - TIR'!$E$13-'Ejercicio 3 - TIR'!$D$13)*(1-B172)))</f>
        <v>62384.2426521254</v>
      </c>
      <c r="D172" s="24">
        <f ca="1" t="shared" si="1274"/>
        <v>0.432107483362489</v>
      </c>
      <c r="E172" s="25">
        <f ca="1">IF(D172&lt;=('Ejercicio 3 - TIR'!$D$14-'Ejercicio 3 - TIR'!$C$14)/('Ejercicio 3 - TIR'!$E$14-'Ejercicio 3 - TIR'!$C$14),'Ejercicio 3 - TIR'!$C$14+SQRT(('Ejercicio 3 - TIR'!$E$14-'Ejercicio 3 - TIR'!$C$14)*('Ejercicio 3 - TIR'!$D$14-'Ejercicio 3 - TIR'!$C$14)*D172),'Ejercicio 3 - TIR'!$E$14-SQRT(('Ejercicio 3 - TIR'!$E$14-'Ejercicio 3 - TIR'!$C$14)*('Ejercicio 3 - TIR'!$E$14-'Ejercicio 3 - TIR'!$D$14)*(1-D172)))</f>
        <v>30770.4887726583</v>
      </c>
      <c r="F172" s="24">
        <f ca="1" t="shared" si="1274"/>
        <v>0.47448012225649</v>
      </c>
      <c r="G172" s="25">
        <f ca="1">IF(F172&lt;=('Ejercicio 3 - TIR'!$D$18-'Ejercicio 3 - TIR'!$C$18)/('Ejercicio 3 - TIR'!$E$18-'Ejercicio 3 - TIR'!$C$18),'Ejercicio 3 - TIR'!$C$18+SQRT(('Ejercicio 3 - TIR'!$E$18-'Ejercicio 3 - TIR'!$C$18)*('Ejercicio 3 - TIR'!$D$18-'Ejercicio 3 - TIR'!$C$18)*F172),'Ejercicio 3 - TIR'!$E$18-SQRT(('Ejercicio 3 - TIR'!$E$18-'Ejercicio 3 - TIR'!$C$18)*('Ejercicio 3 - TIR'!$E$18-'Ejercicio 3 - TIR'!$D$18)*(1-F172)))</f>
        <v>38436.3510084914</v>
      </c>
      <c r="H172" s="24">
        <f ca="1" t="shared" ref="H172:L172" si="1275">RAND()</f>
        <v>0.829762534491571</v>
      </c>
      <c r="I172" s="25">
        <f ca="1">IF(H172&lt;=('Ejercicio 3 - TIR'!$D$18-'Ejercicio 3 - TIR'!$C$18)/('Ejercicio 3 - TIR'!$E$18-'Ejercicio 3 - TIR'!$C$18),'Ejercicio 3 - TIR'!$C$18+SQRT(('Ejercicio 3 - TIR'!$E$18-'Ejercicio 3 - TIR'!$C$18)*('Ejercicio 3 - TIR'!$D$18-'Ejercicio 3 - TIR'!$C$18)*H172),'Ejercicio 3 - TIR'!$E$18-SQRT(('Ejercicio 3 - TIR'!$E$18-'Ejercicio 3 - TIR'!$C$18)*('Ejercicio 3 - TIR'!$E$18-'Ejercicio 3 - TIR'!$D$18)*(1-H172)))</f>
        <v>41426.7927693552</v>
      </c>
      <c r="J172" s="24">
        <f ca="1" t="shared" si="1275"/>
        <v>0.792076387565503</v>
      </c>
      <c r="K172" s="25">
        <f ca="1">IF(J172&lt;=('Ejercicio 3 - TIR'!$D$18-'Ejercicio 3 - TIR'!$C$18)/('Ejercicio 3 - TIR'!$E$18-'Ejercicio 3 - TIR'!$C$18),'Ejercicio 3 - TIR'!$C$18+SQRT(('Ejercicio 3 - TIR'!$E$18-'Ejercicio 3 - TIR'!$C$18)*('Ejercicio 3 - TIR'!$D$18-'Ejercicio 3 - TIR'!$C$18)*J172),'Ejercicio 3 - TIR'!$E$18-SQRT(('Ejercicio 3 - TIR'!$E$18-'Ejercicio 3 - TIR'!$C$18)*('Ejercicio 3 - TIR'!$E$18-'Ejercicio 3 - TIR'!$D$18)*(1-J172)))</f>
        <v>41051.0417914864</v>
      </c>
      <c r="L172" s="24">
        <f ca="1" t="shared" si="1275"/>
        <v>0.387866917066449</v>
      </c>
      <c r="M172" s="25">
        <f ca="1">IF(L172&lt;=('Ejercicio 3 - TIR'!$D$18-'Ejercicio 3 - TIR'!$C$18)/('Ejercicio 3 - TIR'!$E$18-'Ejercicio 3 - TIR'!$C$18),'Ejercicio 3 - TIR'!$C$18+SQRT(('Ejercicio 3 - TIR'!$E$18-'Ejercicio 3 - TIR'!$C$18)*('Ejercicio 3 - TIR'!$D$18-'Ejercicio 3 - TIR'!$C$18)*L172),'Ejercicio 3 - TIR'!$E$18-SQRT(('Ejercicio 3 - TIR'!$E$18-'Ejercicio 3 - TIR'!$C$18)*('Ejercicio 3 - TIR'!$E$18-'Ejercicio 3 - TIR'!$D$18)*(1-L172)))</f>
        <v>37627.5839923247</v>
      </c>
      <c r="N172" s="24">
        <f ca="1" t="shared" ref="N172:R172" si="1276">RAND()</f>
        <v>0.470810914254364</v>
      </c>
      <c r="O172" s="25">
        <f ca="1">IF(N172&lt;=('Ejercicio 3 - TIR'!$D$18-'Ejercicio 3 - TIR'!$C$18)/('Ejercicio 3 - TIR'!$E$18-'Ejercicio 3 - TIR'!$C$18),'Ejercicio 3 - TIR'!$C$18+SQRT(('Ejercicio 3 - TIR'!$E$18-'Ejercicio 3 - TIR'!$C$18)*('Ejercicio 3 - TIR'!$D$18-'Ejercicio 3 - TIR'!$C$18)*N172),'Ejercicio 3 - TIR'!$E$18-SQRT(('Ejercicio 3 - TIR'!$E$18-'Ejercicio 3 - TIR'!$C$18)*('Ejercicio 3 - TIR'!$E$18-'Ejercicio 3 - TIR'!$D$18)*(1-N172)))</f>
        <v>38403.6680763911</v>
      </c>
      <c r="P172" s="24">
        <f ca="1" t="shared" si="1276"/>
        <v>0.693236824783045</v>
      </c>
      <c r="Q172" s="26">
        <f ca="1">IF(P172&lt;=('Ejercicio 3 - TIR'!$D$22-'Ejercicio 3 - TIR'!$C$22)/('Ejercicio 3 - TIR'!$E$22-'Ejercicio 3 - TIR'!$C$22),'Ejercicio 3 - TIR'!$C$22+SQRT(('Ejercicio 3 - TIR'!$E$22-'Ejercicio 3 - TIR'!$C$22)*('Ejercicio 3 - TIR'!$D$22-'Ejercicio 3 - TIR'!$C$22)*P172),'Ejercicio 3 - TIR'!$E$22-SQRT(('Ejercicio 3 - TIR'!$E$22-'Ejercicio 3 - TIR'!$C$22)*('Ejercicio 3 - TIR'!$E$22-'Ejercicio 3 - TIR'!$D$22)*(1-P172)))</f>
        <v>0.156501623132852</v>
      </c>
      <c r="R172" s="24">
        <f ca="1" t="shared" si="1276"/>
        <v>0.550807247843224</v>
      </c>
      <c r="S172" s="26">
        <f ca="1">IF(R172&lt;=('Ejercicio 3 - TIR'!$D$23-'Ejercicio 3 - TIR'!$C$23)/('Ejercicio 3 - TIR'!$E$23-'Ejercicio 3 - TIR'!$C$23),'Ejercicio 3 - TIR'!$C$23+SQRT(('Ejercicio 3 - TIR'!$E$23-'Ejercicio 3 - TIR'!$C$23)*('Ejercicio 3 - TIR'!$D$23-'Ejercicio 3 - TIR'!$C$23)*R172),'Ejercicio 3 - TIR'!$E$23-SQRT(('Ejercicio 3 - TIR'!$E$23-'Ejercicio 3 - TIR'!$C$23)*('Ejercicio 3 - TIR'!$E$23-'Ejercicio 3 - TIR'!$D$23)*(1-R172)))</f>
        <v>0.15156503993528</v>
      </c>
      <c r="T172" s="24">
        <f ca="1" t="shared" ref="T172:X172" si="1277">RAND()</f>
        <v>0.666227905077038</v>
      </c>
      <c r="U172" s="26">
        <f ca="1">IF(T172&lt;=('Ejercicio 3 - TIR'!$D$24-'Ejercicio 3 - TIR'!$C$24)/('Ejercicio 3 - TIR'!$E$24-'Ejercicio 3 - TIR'!$C$24),'Ejercicio 3 - TIR'!$C$24+SQRT(('Ejercicio 3 - TIR'!$E$24-'Ejercicio 3 - TIR'!$C$24)*('Ejercicio 3 - TIR'!$D$24-'Ejercicio 3 - TIR'!$C$24)*T172),'Ejercicio 3 - TIR'!$E$24-SQRT(('Ejercicio 3 - TIR'!$E$24-'Ejercicio 3 - TIR'!$C$24)*('Ejercicio 3 - TIR'!$E$24-'Ejercicio 3 - TIR'!$D$24)*(1-T172)))</f>
        <v>0.189429395397142</v>
      </c>
      <c r="V172" s="24">
        <f ca="1" t="shared" si="1277"/>
        <v>0.191528350113226</v>
      </c>
      <c r="W172" s="26">
        <f ca="1">IF(V172&lt;=('Ejercicio 3 - TIR'!$D$25-'Ejercicio 3 - TIR'!$C$25)/('Ejercicio 3 - TIR'!$E$25-'Ejercicio 3 - TIR'!$C$25),'Ejercicio 3 - TIR'!$C$25+SQRT(('Ejercicio 3 - TIR'!$E$25-'Ejercicio 3 - TIR'!$C$25)*('Ejercicio 3 - TIR'!$D$25-'Ejercicio 3 - TIR'!$C$25)*V172),'Ejercicio 3 - TIR'!$E$25-SQRT(('Ejercicio 3 - TIR'!$E$25-'Ejercicio 3 - TIR'!$C$25)*('Ejercicio 3 - TIR'!$E$25-'Ejercicio 3 - TIR'!$D$25)*(1-V172)))</f>
        <v>0.196374971455197</v>
      </c>
      <c r="X172" s="24">
        <f ca="1" t="shared" si="1277"/>
        <v>0.779547540842845</v>
      </c>
      <c r="Y172" s="26">
        <f ca="1">IF(X172&lt;=('Ejercicio 3 - TIR'!$D$26-'Ejercicio 3 - TIR'!$C$26)/('Ejercicio 3 - TIR'!$E$26-'Ejercicio 3 - TIR'!$C$26),'Ejercicio 3 - TIR'!$C$26+SQRT(('Ejercicio 3 - TIR'!$E$26-'Ejercicio 3 - TIR'!$C$26)*('Ejercicio 3 - TIR'!$D$26-'Ejercicio 3 - TIR'!$C$26)*X172),'Ejercicio 3 - TIR'!$E$26-SQRT(('Ejercicio 3 - TIR'!$E$26-'Ejercicio 3 - TIR'!$C$26)*('Ejercicio 3 - TIR'!$E$26-'Ejercicio 3 - TIR'!$D$26)*(1-X172)))</f>
        <v>0.245497198962278</v>
      </c>
      <c r="Z172" s="24">
        <f ca="1" t="shared" si="956"/>
        <v>1.15650162313285</v>
      </c>
      <c r="AA172" s="24">
        <f ca="1" t="shared" si="957"/>
        <v>1.3317868378282</v>
      </c>
      <c r="AB172" s="24">
        <f ca="1" t="shared" si="958"/>
        <v>1.58406641331587</v>
      </c>
      <c r="AC172" s="24">
        <f ca="1" t="shared" si="959"/>
        <v>1.89513741001391</v>
      </c>
      <c r="AD172" s="24">
        <f ca="1" t="shared" si="960"/>
        <v>2.36038833582095</v>
      </c>
      <c r="AE172" s="23">
        <f ca="1" t="shared" si="961"/>
        <v>4815.63143751222</v>
      </c>
      <c r="AF172" s="23">
        <f ca="1" t="shared" si="962"/>
        <v>5545.51280865235</v>
      </c>
      <c r="AG172" s="23">
        <f ca="1" t="shared" si="963"/>
        <v>6595.99594716247</v>
      </c>
      <c r="AH172" s="23">
        <f ca="1" t="shared" si="964"/>
        <v>7891.2844630051</v>
      </c>
      <c r="AI172" s="23">
        <f ca="1" t="shared" si="965"/>
        <v>9828.5726948874</v>
      </c>
      <c r="AJ172" s="25">
        <f ca="1" t="shared" si="966"/>
        <v>44451.7023286243</v>
      </c>
      <c r="AK172" s="25">
        <f ca="1" t="shared" si="967"/>
        <v>55171.6573436637</v>
      </c>
      <c r="AL172" s="25">
        <f ca="1" t="shared" si="968"/>
        <v>65027.5765335195</v>
      </c>
      <c r="AM172" s="25">
        <f ca="1" t="shared" si="969"/>
        <v>71309.4420722948</v>
      </c>
      <c r="AN172" s="25">
        <f ca="1" t="shared" si="970"/>
        <v>90647.5701802527</v>
      </c>
      <c r="AO172" s="25">
        <f ca="1">C172/'Ejercicio 3 - TIR'!$D$7</f>
        <v>12476.8485304251</v>
      </c>
      <c r="AP172" s="25">
        <f ca="1" t="shared" si="971"/>
        <v>31974.8537981992</v>
      </c>
      <c r="AQ172" s="25">
        <f ca="1" t="shared" si="972"/>
        <v>42694.8088132386</v>
      </c>
      <c r="AR172" s="25">
        <f ca="1" t="shared" si="973"/>
        <v>52550.7280030944</v>
      </c>
      <c r="AS172" s="25">
        <f ca="1" t="shared" si="974"/>
        <v>58832.5935418698</v>
      </c>
      <c r="AT172" s="25">
        <f ca="1" t="shared" si="975"/>
        <v>78170.7216498277</v>
      </c>
      <c r="AU172" s="25">
        <f ca="1">AP172*'Ejercicio 3 - TIR'!$D$5</f>
        <v>15987.4268990996</v>
      </c>
      <c r="AV172" s="25">
        <f ca="1">AQ172*'Ejercicio 3 - TIR'!$D$5</f>
        <v>21347.4044066193</v>
      </c>
      <c r="AW172" s="25">
        <f ca="1">AR172*'Ejercicio 3 - TIR'!$D$5</f>
        <v>26275.3640015472</v>
      </c>
      <c r="AX172" s="25">
        <f ca="1">AS172*'Ejercicio 3 - TIR'!$D$5</f>
        <v>29416.2967709349</v>
      </c>
      <c r="AY172" s="25">
        <f ca="1">AT172*'Ejercicio 3 - TIR'!$D$5</f>
        <v>39085.3608249138</v>
      </c>
      <c r="AZ172" s="25">
        <f ca="1" t="shared" ref="AZ172:BD172" si="1278">AJ172-AU172-AE172</f>
        <v>23648.6439920125</v>
      </c>
      <c r="BA172" s="25">
        <f ca="1" t="shared" si="1278"/>
        <v>28278.740128392</v>
      </c>
      <c r="BB172" s="25">
        <f ca="1" t="shared" si="1278"/>
        <v>32156.2165848098</v>
      </c>
      <c r="BC172" s="25">
        <f ca="1" t="shared" si="1278"/>
        <v>34001.8608383549</v>
      </c>
      <c r="BD172" s="25">
        <f ca="1" t="shared" si="1278"/>
        <v>41733.6366604515</v>
      </c>
      <c r="BE172" s="25">
        <f ca="1" t="shared" ref="BE172:BI172" si="1279">AZ172/Z172</f>
        <v>20448.4313026302</v>
      </c>
      <c r="BF172" s="25">
        <f ca="1" t="shared" si="1279"/>
        <v>21233.6834432959</v>
      </c>
      <c r="BG172" s="25">
        <f ca="1" t="shared" si="1279"/>
        <v>20299.7906618691</v>
      </c>
      <c r="BH172" s="25">
        <f ca="1" t="shared" si="1279"/>
        <v>17941.6334977554</v>
      </c>
      <c r="BI172" s="25">
        <f ca="1" t="shared" si="1279"/>
        <v>17680.8349825778</v>
      </c>
      <c r="BJ172" s="25">
        <f ca="1" t="shared" si="978"/>
        <v>72630.302786492</v>
      </c>
      <c r="BK172" s="25">
        <f ca="1" t="shared" si="979"/>
        <v>29450.2077390201</v>
      </c>
      <c r="BL172" s="25">
        <f ca="1" t="shared" si="980"/>
        <v>102080.510525512</v>
      </c>
      <c r="BM172" s="25">
        <f ca="1">BK172*'Ejercicio 3 - TIR'!$D$5</f>
        <v>14725.10386951</v>
      </c>
      <c r="BN172" s="25">
        <f ca="1" t="shared" si="981"/>
        <v>87355.4066560021</v>
      </c>
      <c r="BO172" s="25">
        <f ca="1" t="shared" si="982"/>
        <v>37008.9130378708</v>
      </c>
      <c r="BP172" s="25">
        <f ca="1" t="shared" si="983"/>
        <v>-93154.7314247837</v>
      </c>
      <c r="BQ172" s="25">
        <f ca="1" t="shared" ref="BQ172:BT172" si="1280">BE172</f>
        <v>20448.4313026302</v>
      </c>
      <c r="BR172" s="25">
        <f ca="1" t="shared" si="1280"/>
        <v>21233.6834432959</v>
      </c>
      <c r="BS172" s="25">
        <f ca="1" t="shared" si="1280"/>
        <v>20299.7906618691</v>
      </c>
      <c r="BT172" s="25">
        <f ca="1" t="shared" si="1280"/>
        <v>17941.6334977554</v>
      </c>
      <c r="BU172" s="25">
        <f ca="1" t="shared" si="985"/>
        <v>54689.7480204486</v>
      </c>
      <c r="BV172" s="27">
        <f ca="1" t="shared" si="986"/>
        <v>11.5930285216613</v>
      </c>
    </row>
    <row r="173" ht="15" customHeight="1" spans="1:74">
      <c r="A173" s="23">
        <v>172</v>
      </c>
      <c r="B173" s="24">
        <f ca="1" t="shared" ref="B173:F173" si="1281">RAND()</f>
        <v>0.240758516167482</v>
      </c>
      <c r="C173" s="25">
        <f ca="1">IF(B173&lt;=('Ejercicio 3 - TIR'!$D$13-'Ejercicio 3 - TIR'!$C$13)/('Ejercicio 3 - TIR'!$E$13-'Ejercicio 3 - TIR'!$C$13),'Ejercicio 3 - TIR'!$C$13+SQRT(('Ejercicio 3 - TIR'!$E$13-'Ejercicio 3 - TIR'!$C$13)*('Ejercicio 3 - TIR'!$D$13-'Ejercicio 3 - TIR'!$C$13)*B173),'Ejercicio 3 - TIR'!$E$13-SQRT(('Ejercicio 3 - TIR'!$E$13-'Ejercicio 3 - TIR'!$C$13)*('Ejercicio 3 - TIR'!$E$13-'Ejercicio 3 - TIR'!$D$13)*(1-B173)))</f>
        <v>69813.4299033005</v>
      </c>
      <c r="D173" s="24">
        <f ca="1" t="shared" si="1281"/>
        <v>0.354277987155722</v>
      </c>
      <c r="E173" s="25">
        <f ca="1">IF(D173&lt;=('Ejercicio 3 - TIR'!$D$14-'Ejercicio 3 - TIR'!$C$14)/('Ejercicio 3 - TIR'!$E$14-'Ejercicio 3 - TIR'!$C$14),'Ejercicio 3 - TIR'!$C$14+SQRT(('Ejercicio 3 - TIR'!$E$14-'Ejercicio 3 - TIR'!$C$14)*('Ejercicio 3 - TIR'!$D$14-'Ejercicio 3 - TIR'!$C$14)*D173),'Ejercicio 3 - TIR'!$E$14-SQRT(('Ejercicio 3 - TIR'!$E$14-'Ejercicio 3 - TIR'!$C$14)*('Ejercicio 3 - TIR'!$E$14-'Ejercicio 3 - TIR'!$D$14)*(1-D173)))</f>
        <v>30158.3384570164</v>
      </c>
      <c r="F173" s="24">
        <f ca="1" t="shared" si="1281"/>
        <v>0.070406358275886</v>
      </c>
      <c r="G173" s="25">
        <f ca="1">IF(F173&lt;=('Ejercicio 3 - TIR'!$D$18-'Ejercicio 3 - TIR'!$C$18)/('Ejercicio 3 - TIR'!$E$18-'Ejercicio 3 - TIR'!$C$18),'Ejercicio 3 - TIR'!$C$18+SQRT(('Ejercicio 3 - TIR'!$E$18-'Ejercicio 3 - TIR'!$C$18)*('Ejercicio 3 - TIR'!$D$18-'Ejercicio 3 - TIR'!$C$18)*F173),'Ejercicio 3 - TIR'!$E$18-SQRT(('Ejercicio 3 - TIR'!$E$18-'Ejercicio 3 - TIR'!$C$18)*('Ejercicio 3 - TIR'!$E$18-'Ejercicio 3 - TIR'!$D$18)*(1-F173)))</f>
        <v>33249.7621053522</v>
      </c>
      <c r="H173" s="24">
        <f ca="1" t="shared" ref="H173:L173" si="1282">RAND()</f>
        <v>0.557649713041942</v>
      </c>
      <c r="I173" s="25">
        <f ca="1">IF(H173&lt;=('Ejercicio 3 - TIR'!$D$18-'Ejercicio 3 - TIR'!$C$18)/('Ejercicio 3 - TIR'!$E$18-'Ejercicio 3 - TIR'!$C$18),'Ejercicio 3 - TIR'!$C$18+SQRT(('Ejercicio 3 - TIR'!$E$18-'Ejercicio 3 - TIR'!$C$18)*('Ejercicio 3 - TIR'!$D$18-'Ejercicio 3 - TIR'!$C$18)*H173),'Ejercicio 3 - TIR'!$E$18-SQRT(('Ejercicio 3 - TIR'!$E$18-'Ejercicio 3 - TIR'!$C$18)*('Ejercicio 3 - TIR'!$E$18-'Ejercicio 3 - TIR'!$D$18)*(1-H173)))</f>
        <v>39145.8983679183</v>
      </c>
      <c r="J173" s="24">
        <f ca="1" t="shared" si="1282"/>
        <v>0.444290846094184</v>
      </c>
      <c r="K173" s="25">
        <f ca="1">IF(J173&lt;=('Ejercicio 3 - TIR'!$D$18-'Ejercicio 3 - TIR'!$C$18)/('Ejercicio 3 - TIR'!$E$18-'Ejercicio 3 - TIR'!$C$18),'Ejercicio 3 - TIR'!$C$18+SQRT(('Ejercicio 3 - TIR'!$E$18-'Ejercicio 3 - TIR'!$C$18)*('Ejercicio 3 - TIR'!$D$18-'Ejercicio 3 - TIR'!$C$18)*J173),'Ejercicio 3 - TIR'!$E$18-SQRT(('Ejercicio 3 - TIR'!$E$18-'Ejercicio 3 - TIR'!$C$18)*('Ejercicio 3 - TIR'!$E$18-'Ejercicio 3 - TIR'!$D$18)*(1-J173)))</f>
        <v>38163.5547964185</v>
      </c>
      <c r="L173" s="24">
        <f ca="1" t="shared" si="1282"/>
        <v>0.241534866778814</v>
      </c>
      <c r="M173" s="25">
        <f ca="1">IF(L173&lt;=('Ejercicio 3 - TIR'!$D$18-'Ejercicio 3 - TIR'!$C$18)/('Ejercicio 3 - TIR'!$E$18-'Ejercicio 3 - TIR'!$C$18),'Ejercicio 3 - TIR'!$C$18+SQRT(('Ejercicio 3 - TIR'!$E$18-'Ejercicio 3 - TIR'!$C$18)*('Ejercicio 3 - TIR'!$D$18-'Ejercicio 3 - TIR'!$C$18)*L173),'Ejercicio 3 - TIR'!$E$18-SQRT(('Ejercicio 3 - TIR'!$E$18-'Ejercicio 3 - TIR'!$C$18)*('Ejercicio 3 - TIR'!$E$18-'Ejercicio 3 - TIR'!$D$18)*(1-L173)))</f>
        <v>36019.1552577436</v>
      </c>
      <c r="N173" s="24">
        <f ca="1" t="shared" ref="N173:R173" si="1283">RAND()</f>
        <v>0.660175655294678</v>
      </c>
      <c r="O173" s="25">
        <f ca="1">IF(N173&lt;=('Ejercicio 3 - TIR'!$D$18-'Ejercicio 3 - TIR'!$C$18)/('Ejercicio 3 - TIR'!$E$18-'Ejercicio 3 - TIR'!$C$18),'Ejercicio 3 - TIR'!$C$18+SQRT(('Ejercicio 3 - TIR'!$E$18-'Ejercicio 3 - TIR'!$C$18)*('Ejercicio 3 - TIR'!$D$18-'Ejercicio 3 - TIR'!$C$18)*N173),'Ejercicio 3 - TIR'!$E$18-SQRT(('Ejercicio 3 - TIR'!$E$18-'Ejercicio 3 - TIR'!$C$18)*('Ejercicio 3 - TIR'!$E$18-'Ejercicio 3 - TIR'!$D$18)*(1-N173)))</f>
        <v>39951.1983345827</v>
      </c>
      <c r="P173" s="24">
        <f ca="1" t="shared" si="1283"/>
        <v>0.320523334970936</v>
      </c>
      <c r="Q173" s="26">
        <f ca="1">IF(P173&lt;=('Ejercicio 3 - TIR'!$D$22-'Ejercicio 3 - TIR'!$C$22)/('Ejercicio 3 - TIR'!$E$22-'Ejercicio 3 - TIR'!$C$22),'Ejercicio 3 - TIR'!$C$22+SQRT(('Ejercicio 3 - TIR'!$E$22-'Ejercicio 3 - TIR'!$C$22)*('Ejercicio 3 - TIR'!$D$22-'Ejercicio 3 - TIR'!$C$22)*P173),'Ejercicio 3 - TIR'!$E$22-SQRT(('Ejercicio 3 - TIR'!$E$22-'Ejercicio 3 - TIR'!$C$22)*('Ejercicio 3 - TIR'!$E$22-'Ejercicio 3 - TIR'!$D$22)*(1-P173)))</f>
        <v>0.144019617044151</v>
      </c>
      <c r="R173" s="24">
        <f ca="1" t="shared" si="1283"/>
        <v>0.413032157052732</v>
      </c>
      <c r="S173" s="26">
        <f ca="1">IF(R173&lt;=('Ejercicio 3 - TIR'!$D$23-'Ejercicio 3 - TIR'!$C$23)/('Ejercicio 3 - TIR'!$E$23-'Ejercicio 3 - TIR'!$C$23),'Ejercicio 3 - TIR'!$C$23+SQRT(('Ejercicio 3 - TIR'!$E$23-'Ejercicio 3 - TIR'!$C$23)*('Ejercicio 3 - TIR'!$D$23-'Ejercicio 3 - TIR'!$C$23)*R173),'Ejercicio 3 - TIR'!$E$23-SQRT(('Ejercicio 3 - TIR'!$E$23-'Ejercicio 3 - TIR'!$C$23)*('Ejercicio 3 - TIR'!$E$23-'Ejercicio 3 - TIR'!$D$23)*(1-R173)))</f>
        <v>0.147266424090719</v>
      </c>
      <c r="T173" s="24">
        <f ca="1" t="shared" ref="T173:X173" si="1284">RAND()</f>
        <v>0.852625252258592</v>
      </c>
      <c r="U173" s="26">
        <f ca="1">IF(T173&lt;=('Ejercicio 3 - TIR'!$D$24-'Ejercicio 3 - TIR'!$C$24)/('Ejercicio 3 - TIR'!$E$24-'Ejercicio 3 - TIR'!$C$24),'Ejercicio 3 - TIR'!$C$24+SQRT(('Ejercicio 3 - TIR'!$E$24-'Ejercicio 3 - TIR'!$C$24)*('Ejercicio 3 - TIR'!$D$24-'Ejercicio 3 - TIR'!$C$24)*T173),'Ejercicio 3 - TIR'!$E$24-SQRT(('Ejercicio 3 - TIR'!$E$24-'Ejercicio 3 - TIR'!$C$24)*('Ejercicio 3 - TIR'!$E$24-'Ejercicio 3 - TIR'!$D$24)*(1-T173)))</f>
        <v>0.199686228964667</v>
      </c>
      <c r="V173" s="24">
        <f ca="1" t="shared" si="1284"/>
        <v>0.397346678281317</v>
      </c>
      <c r="W173" s="26">
        <f ca="1">IF(V173&lt;=('Ejercicio 3 - TIR'!$D$25-'Ejercicio 3 - TIR'!$C$25)/('Ejercicio 3 - TIR'!$E$25-'Ejercicio 3 - TIR'!$C$25),'Ejercicio 3 - TIR'!$C$25+SQRT(('Ejercicio 3 - TIR'!$E$25-'Ejercicio 3 - TIR'!$C$25)*('Ejercicio 3 - TIR'!$D$25-'Ejercicio 3 - TIR'!$C$25)*V173),'Ejercicio 3 - TIR'!$E$25-SQRT(('Ejercicio 3 - TIR'!$E$25-'Ejercicio 3 - TIR'!$C$25)*('Ejercicio 3 - TIR'!$E$25-'Ejercicio 3 - TIR'!$D$25)*(1-V173)))</f>
        <v>0.204073029426976</v>
      </c>
      <c r="X173" s="24">
        <f ca="1" t="shared" si="1284"/>
        <v>0.63046555900664</v>
      </c>
      <c r="Y173" s="26">
        <f ca="1">IF(X173&lt;=('Ejercicio 3 - TIR'!$D$26-'Ejercicio 3 - TIR'!$C$26)/('Ejercicio 3 - TIR'!$E$26-'Ejercicio 3 - TIR'!$C$26),'Ejercicio 3 - TIR'!$C$26+SQRT(('Ejercicio 3 - TIR'!$E$26-'Ejercicio 3 - TIR'!$C$26)*('Ejercicio 3 - TIR'!$D$26-'Ejercicio 3 - TIR'!$C$26)*X173),'Ejercicio 3 - TIR'!$E$26-SQRT(('Ejercicio 3 - TIR'!$E$26-'Ejercicio 3 - TIR'!$C$26)*('Ejercicio 3 - TIR'!$E$26-'Ejercicio 3 - TIR'!$D$26)*(1-X173)))</f>
        <v>0.235329137221628</v>
      </c>
      <c r="Z173" s="24">
        <f ca="1" t="shared" si="956"/>
        <v>1.14401961704415</v>
      </c>
      <c r="AA173" s="24">
        <f ca="1" t="shared" si="957"/>
        <v>1.31249529513588</v>
      </c>
      <c r="AB173" s="24">
        <f ca="1" t="shared" si="958"/>
        <v>1.57458253115543</v>
      </c>
      <c r="AC173" s="24">
        <f ca="1" t="shared" si="959"/>
        <v>1.89591235837111</v>
      </c>
      <c r="AD173" s="24">
        <f ca="1" t="shared" si="960"/>
        <v>2.34207577791441</v>
      </c>
      <c r="AE173" s="23">
        <f ca="1" t="shared" si="961"/>
        <v>4343.39235526741</v>
      </c>
      <c r="AF173" s="23">
        <f ca="1" t="shared" si="962"/>
        <v>4983.0282158506</v>
      </c>
      <c r="AG173" s="23">
        <f ca="1" t="shared" si="963"/>
        <v>5978.07032909834</v>
      </c>
      <c r="AH173" s="23">
        <f ca="1" t="shared" si="964"/>
        <v>7198.03325128496</v>
      </c>
      <c r="AI173" s="23">
        <f ca="1" t="shared" si="965"/>
        <v>8891.94020600244</v>
      </c>
      <c r="AJ173" s="25">
        <f ca="1" t="shared" si="966"/>
        <v>38038.3801105741</v>
      </c>
      <c r="AK173" s="25">
        <f ca="1" t="shared" si="967"/>
        <v>51378.80743176</v>
      </c>
      <c r="AL173" s="25">
        <f ca="1" t="shared" si="968"/>
        <v>60091.6667092335</v>
      </c>
      <c r="AM173" s="25">
        <f ca="1" t="shared" si="969"/>
        <v>68289.1615912439</v>
      </c>
      <c r="AN173" s="25">
        <f ca="1" t="shared" si="970"/>
        <v>93568.7339180806</v>
      </c>
      <c r="AO173" s="25">
        <f ca="1">C173/'Ejercicio 3 - TIR'!$D$7</f>
        <v>13962.6859806601</v>
      </c>
      <c r="AP173" s="25">
        <f ca="1" t="shared" si="971"/>
        <v>24075.694129914</v>
      </c>
      <c r="AQ173" s="25">
        <f ca="1" t="shared" si="972"/>
        <v>37416.1214510999</v>
      </c>
      <c r="AR173" s="25">
        <f ca="1" t="shared" si="973"/>
        <v>46128.9807285734</v>
      </c>
      <c r="AS173" s="25">
        <f ca="1" t="shared" si="974"/>
        <v>54326.4756105838</v>
      </c>
      <c r="AT173" s="25">
        <f ca="1" t="shared" si="975"/>
        <v>79606.0479374205</v>
      </c>
      <c r="AU173" s="25">
        <f ca="1">AP173*'Ejercicio 3 - TIR'!$D$5</f>
        <v>12037.847064957</v>
      </c>
      <c r="AV173" s="25">
        <f ca="1">AQ173*'Ejercicio 3 - TIR'!$D$5</f>
        <v>18708.06072555</v>
      </c>
      <c r="AW173" s="25">
        <f ca="1">AR173*'Ejercicio 3 - TIR'!$D$5</f>
        <v>23064.4903642867</v>
      </c>
      <c r="AX173" s="25">
        <f ca="1">AS173*'Ejercicio 3 - TIR'!$D$5</f>
        <v>27163.2378052919</v>
      </c>
      <c r="AY173" s="25">
        <f ca="1">AT173*'Ejercicio 3 - TIR'!$D$5</f>
        <v>39803.0239687102</v>
      </c>
      <c r="AZ173" s="25">
        <f ca="1" t="shared" ref="AZ173:BD173" si="1285">AJ173-AU173-AE173</f>
        <v>21657.1406903497</v>
      </c>
      <c r="BA173" s="25">
        <f ca="1" t="shared" si="1285"/>
        <v>27687.7184903595</v>
      </c>
      <c r="BB173" s="25">
        <f ca="1" t="shared" si="1285"/>
        <v>31049.1060158485</v>
      </c>
      <c r="BC173" s="25">
        <f ca="1" t="shared" si="1285"/>
        <v>33927.890534667</v>
      </c>
      <c r="BD173" s="25">
        <f ca="1" t="shared" si="1285"/>
        <v>44873.7697433679</v>
      </c>
      <c r="BE173" s="25">
        <f ca="1" t="shared" ref="BE173:BI173" si="1286">AZ173/Z173</f>
        <v>18930.7424170803</v>
      </c>
      <c r="BF173" s="25">
        <f ca="1" t="shared" si="1286"/>
        <v>21095.4801841732</v>
      </c>
      <c r="BG173" s="25">
        <f ca="1" t="shared" si="1286"/>
        <v>19718.9448006035</v>
      </c>
      <c r="BH173" s="25">
        <f ca="1" t="shared" si="1286"/>
        <v>17895.2842334001</v>
      </c>
      <c r="BI173" s="25">
        <f ca="1" t="shared" si="1286"/>
        <v>19159.8282884457</v>
      </c>
      <c r="BJ173" s="25">
        <f ca="1" t="shared" si="978"/>
        <v>70633.1140023227</v>
      </c>
      <c r="BK173" s="25">
        <f ca="1" t="shared" si="979"/>
        <v>32701.6686299291</v>
      </c>
      <c r="BL173" s="25">
        <f ca="1" t="shared" si="980"/>
        <v>103334.782632252</v>
      </c>
      <c r="BM173" s="25">
        <f ca="1">BK173*'Ejercicio 3 - TIR'!$D$5</f>
        <v>16350.8343149645</v>
      </c>
      <c r="BN173" s="25">
        <f ca="1" t="shared" si="981"/>
        <v>86983.9483172873</v>
      </c>
      <c r="BO173" s="25">
        <f ca="1" t="shared" si="982"/>
        <v>37139.6814473465</v>
      </c>
      <c r="BP173" s="25">
        <f ca="1" t="shared" si="983"/>
        <v>-99971.7683603169</v>
      </c>
      <c r="BQ173" s="25">
        <f ca="1" t="shared" ref="BQ173:BT173" si="1287">BE173</f>
        <v>18930.7424170803</v>
      </c>
      <c r="BR173" s="25">
        <f ca="1" t="shared" si="1287"/>
        <v>21095.4801841732</v>
      </c>
      <c r="BS173" s="25">
        <f ca="1" t="shared" si="1287"/>
        <v>19718.9448006035</v>
      </c>
      <c r="BT173" s="25">
        <f ca="1" t="shared" si="1287"/>
        <v>17895.2842334001</v>
      </c>
      <c r="BU173" s="25">
        <f ca="1" t="shared" si="985"/>
        <v>56299.5097357922</v>
      </c>
      <c r="BV173" s="27">
        <f ca="1" t="shared" si="986"/>
        <v>8.88431663459381</v>
      </c>
    </row>
    <row r="174" ht="15" customHeight="1" spans="1:74">
      <c r="A174" s="23">
        <v>173</v>
      </c>
      <c r="B174" s="24">
        <f ca="1" t="shared" ref="B174:F174" si="1288">RAND()</f>
        <v>0.818950994232371</v>
      </c>
      <c r="C174" s="25">
        <f ca="1">IF(B174&lt;=('Ejercicio 3 - TIR'!$D$13-'Ejercicio 3 - TIR'!$C$13)/('Ejercicio 3 - TIR'!$E$13-'Ejercicio 3 - TIR'!$C$13),'Ejercicio 3 - TIR'!$C$13+SQRT(('Ejercicio 3 - TIR'!$E$13-'Ejercicio 3 - TIR'!$C$13)*('Ejercicio 3 - TIR'!$D$13-'Ejercicio 3 - TIR'!$C$13)*B174),'Ejercicio 3 - TIR'!$E$13-SQRT(('Ejercicio 3 - TIR'!$E$13-'Ejercicio 3 - TIR'!$C$13)*('Ejercicio 3 - TIR'!$E$13-'Ejercicio 3 - TIR'!$D$13)*(1-B174)))</f>
        <v>85260.298275706</v>
      </c>
      <c r="D174" s="24">
        <f ca="1" t="shared" si="1288"/>
        <v>0.427398878792791</v>
      </c>
      <c r="E174" s="25">
        <f ca="1">IF(D174&lt;=('Ejercicio 3 - TIR'!$D$14-'Ejercicio 3 - TIR'!$C$14)/('Ejercicio 3 - TIR'!$E$14-'Ejercicio 3 - TIR'!$C$14),'Ejercicio 3 - TIR'!$C$14+SQRT(('Ejercicio 3 - TIR'!$E$14-'Ejercicio 3 - TIR'!$C$14)*('Ejercicio 3 - TIR'!$D$14-'Ejercicio 3 - TIR'!$C$14)*D174),'Ejercicio 3 - TIR'!$E$14-SQRT(('Ejercicio 3 - TIR'!$E$14-'Ejercicio 3 - TIR'!$C$14)*('Ejercicio 3 - TIR'!$E$14-'Ejercicio 3 - TIR'!$D$14)*(1-D174)))</f>
        <v>30732.3051312054</v>
      </c>
      <c r="F174" s="24">
        <f ca="1" t="shared" si="1288"/>
        <v>0.609792650909968</v>
      </c>
      <c r="G174" s="25">
        <f ca="1">IF(F174&lt;=('Ejercicio 3 - TIR'!$D$18-'Ejercicio 3 - TIR'!$C$18)/('Ejercicio 3 - TIR'!$E$18-'Ejercicio 3 - TIR'!$C$18),'Ejercicio 3 - TIR'!$C$18+SQRT(('Ejercicio 3 - TIR'!$E$18-'Ejercicio 3 - TIR'!$C$18)*('Ejercicio 3 - TIR'!$D$18-'Ejercicio 3 - TIR'!$C$18)*F174),'Ejercicio 3 - TIR'!$E$18-SQRT(('Ejercicio 3 - TIR'!$E$18-'Ejercicio 3 - TIR'!$C$18)*('Ejercicio 3 - TIR'!$E$18-'Ejercicio 3 - TIR'!$D$18)*(1-F174)))</f>
        <v>39563.9373500926</v>
      </c>
      <c r="H174" s="24">
        <f ca="1" t="shared" ref="H174:L174" si="1289">RAND()</f>
        <v>0.687243774179046</v>
      </c>
      <c r="I174" s="25">
        <f ca="1">IF(H174&lt;=('Ejercicio 3 - TIR'!$D$18-'Ejercicio 3 - TIR'!$C$18)/('Ejercicio 3 - TIR'!$E$18-'Ejercicio 3 - TIR'!$C$18),'Ejercicio 3 - TIR'!$C$18+SQRT(('Ejercicio 3 - TIR'!$E$18-'Ejercicio 3 - TIR'!$C$18)*('Ejercicio 3 - TIR'!$D$18-'Ejercicio 3 - TIR'!$C$18)*H174),'Ejercicio 3 - TIR'!$E$18-SQRT(('Ejercicio 3 - TIR'!$E$18-'Ejercicio 3 - TIR'!$C$18)*('Ejercicio 3 - TIR'!$E$18-'Ejercicio 3 - TIR'!$D$18)*(1-H174)))</f>
        <v>40156.7865072277</v>
      </c>
      <c r="J174" s="24">
        <f ca="1" t="shared" si="1289"/>
        <v>0.352861903552273</v>
      </c>
      <c r="K174" s="25">
        <f ca="1">IF(J174&lt;=('Ejercicio 3 - TIR'!$D$18-'Ejercicio 3 - TIR'!$C$18)/('Ejercicio 3 - TIR'!$E$18-'Ejercicio 3 - TIR'!$C$18),'Ejercicio 3 - TIR'!$C$18+SQRT(('Ejercicio 3 - TIR'!$E$18-'Ejercicio 3 - TIR'!$C$18)*('Ejercicio 3 - TIR'!$D$18-'Ejercicio 3 - TIR'!$C$18)*J174),'Ejercicio 3 - TIR'!$E$18-SQRT(('Ejercicio 3 - TIR'!$E$18-'Ejercicio 3 - TIR'!$C$18)*('Ejercicio 3 - TIR'!$E$18-'Ejercicio 3 - TIR'!$D$18)*(1-J174)))</f>
        <v>37275.2515786632</v>
      </c>
      <c r="L174" s="24">
        <f ca="1" t="shared" si="1289"/>
        <v>0.917864653533619</v>
      </c>
      <c r="M174" s="25">
        <f ca="1">IF(L174&lt;=('Ejercicio 3 - TIR'!$D$18-'Ejercicio 3 - TIR'!$C$18)/('Ejercicio 3 - TIR'!$E$18-'Ejercicio 3 - TIR'!$C$18),'Ejercicio 3 - TIR'!$C$18+SQRT(('Ejercicio 3 - TIR'!$E$18-'Ejercicio 3 - TIR'!$C$18)*('Ejercicio 3 - TIR'!$D$18-'Ejercicio 3 - TIR'!$C$18)*L174),'Ejercicio 3 - TIR'!$E$18-SQRT(('Ejercicio 3 - TIR'!$E$18-'Ejercicio 3 - TIR'!$C$18)*('Ejercicio 3 - TIR'!$E$18-'Ejercicio 3 - TIR'!$D$18)*(1-L174)))</f>
        <v>42518.0348541975</v>
      </c>
      <c r="N174" s="24">
        <f ca="1" t="shared" ref="N174:R174" si="1290">RAND()</f>
        <v>0.609318833177353</v>
      </c>
      <c r="O174" s="25">
        <f ca="1">IF(N174&lt;=('Ejercicio 3 - TIR'!$D$18-'Ejercicio 3 - TIR'!$C$18)/('Ejercicio 3 - TIR'!$E$18-'Ejercicio 3 - TIR'!$C$18),'Ejercicio 3 - TIR'!$C$18+SQRT(('Ejercicio 3 - TIR'!$E$18-'Ejercicio 3 - TIR'!$C$18)*('Ejercicio 3 - TIR'!$D$18-'Ejercicio 3 - TIR'!$C$18)*N174),'Ejercicio 3 - TIR'!$E$18-SQRT(('Ejercicio 3 - TIR'!$E$18-'Ejercicio 3 - TIR'!$C$18)*('Ejercicio 3 - TIR'!$E$18-'Ejercicio 3 - TIR'!$D$18)*(1-N174)))</f>
        <v>39560.2209690259</v>
      </c>
      <c r="P174" s="24">
        <f ca="1" t="shared" si="1290"/>
        <v>0.0801221926005049</v>
      </c>
      <c r="Q174" s="26">
        <f ca="1">IF(P174&lt;=('Ejercicio 3 - TIR'!$D$22-'Ejercicio 3 - TIR'!$C$22)/('Ejercicio 3 - TIR'!$E$22-'Ejercicio 3 - TIR'!$C$22),'Ejercicio 3 - TIR'!$C$22+SQRT(('Ejercicio 3 - TIR'!$E$22-'Ejercicio 3 - TIR'!$C$22)*('Ejercicio 3 - TIR'!$D$22-'Ejercicio 3 - TIR'!$C$22)*P174),'Ejercicio 3 - TIR'!$E$22-SQRT(('Ejercicio 3 - TIR'!$E$22-'Ejercicio 3 - TIR'!$C$22)*('Ejercicio 3 - TIR'!$E$22-'Ejercicio 3 - TIR'!$D$22)*(1-P174)))</f>
        <v>0.132009160948247</v>
      </c>
      <c r="R174" s="24">
        <f ca="1" t="shared" si="1290"/>
        <v>0.500918437400994</v>
      </c>
      <c r="S174" s="26">
        <f ca="1">IF(R174&lt;=('Ejercicio 3 - TIR'!$D$23-'Ejercicio 3 - TIR'!$C$23)/('Ejercicio 3 - TIR'!$E$23-'Ejercicio 3 - TIR'!$C$23),'Ejercicio 3 - TIR'!$C$23+SQRT(('Ejercicio 3 - TIR'!$E$23-'Ejercicio 3 - TIR'!$C$23)*('Ejercicio 3 - TIR'!$D$23-'Ejercicio 3 - TIR'!$C$23)*R174),'Ejercicio 3 - TIR'!$E$23-SQRT(('Ejercicio 3 - TIR'!$E$23-'Ejercicio 3 - TIR'!$C$23)*('Ejercicio 3 - TIR'!$E$23-'Ejercicio 3 - TIR'!$D$23)*(1-R174)))</f>
        <v>0.150027565786573</v>
      </c>
      <c r="T174" s="24">
        <f ca="1" t="shared" ref="T174:X174" si="1291">RAND()</f>
        <v>0.0401080793327089</v>
      </c>
      <c r="U174" s="26">
        <f ca="1">IF(T174&lt;=('Ejercicio 3 - TIR'!$D$24-'Ejercicio 3 - TIR'!$C$24)/('Ejercicio 3 - TIR'!$E$24-'Ejercicio 3 - TIR'!$C$24),'Ejercicio 3 - TIR'!$C$24+SQRT(('Ejercicio 3 - TIR'!$E$24-'Ejercicio 3 - TIR'!$C$24)*('Ejercicio 3 - TIR'!$D$24-'Ejercicio 3 - TIR'!$C$24)*T174),'Ejercicio 3 - TIR'!$E$24-SQRT(('Ejercicio 3 - TIR'!$E$24-'Ejercicio 3 - TIR'!$C$24)*('Ejercicio 3 - TIR'!$E$24-'Ejercicio 3 - TIR'!$D$24)*(1-T174)))</f>
        <v>0.159177525080254</v>
      </c>
      <c r="V174" s="24">
        <f ca="1" t="shared" si="1291"/>
        <v>0.0520488702653719</v>
      </c>
      <c r="W174" s="26">
        <f ca="1">IF(V174&lt;=('Ejercicio 3 - TIR'!$D$25-'Ejercicio 3 - TIR'!$C$25)/('Ejercicio 3 - TIR'!$E$25-'Ejercicio 3 - TIR'!$C$25),'Ejercicio 3 - TIR'!$C$25+SQRT(('Ejercicio 3 - TIR'!$E$25-'Ejercicio 3 - TIR'!$C$25)*('Ejercicio 3 - TIR'!$D$25-'Ejercicio 3 - TIR'!$C$25)*V174),'Ejercicio 3 - TIR'!$E$25-SQRT(('Ejercicio 3 - TIR'!$E$25-'Ejercicio 3 - TIR'!$C$25)*('Ejercicio 3 - TIR'!$E$25-'Ejercicio 3 - TIR'!$D$25)*(1-V174)))</f>
        <v>0.188536300039919</v>
      </c>
      <c r="X174" s="24">
        <f ca="1" t="shared" si="1291"/>
        <v>0.572609568671828</v>
      </c>
      <c r="Y174" s="26">
        <f ca="1">IF(X174&lt;=('Ejercicio 3 - TIR'!$D$26-'Ejercicio 3 - TIR'!$C$26)/('Ejercicio 3 - TIR'!$E$26-'Ejercicio 3 - TIR'!$C$26),'Ejercicio 3 - TIR'!$C$26+SQRT(('Ejercicio 3 - TIR'!$E$26-'Ejercicio 3 - TIR'!$C$26)*('Ejercicio 3 - TIR'!$D$26-'Ejercicio 3 - TIR'!$C$26)*X174),'Ejercicio 3 - TIR'!$E$26-SQRT(('Ejercicio 3 - TIR'!$E$26-'Ejercicio 3 - TIR'!$C$26)*('Ejercicio 3 - TIR'!$E$26-'Ejercicio 3 - TIR'!$D$26)*(1-X174)))</f>
        <v>0.231959305488241</v>
      </c>
      <c r="Z174" s="24">
        <f ca="1" t="shared" si="956"/>
        <v>1.13200916094825</v>
      </c>
      <c r="AA174" s="24">
        <f ca="1" t="shared" si="957"/>
        <v>1.30184173981341</v>
      </c>
      <c r="AB174" s="24">
        <f ca="1" t="shared" si="958"/>
        <v>1.50906568600308</v>
      </c>
      <c r="AC174" s="24">
        <f ca="1" t="shared" si="959"/>
        <v>1.79357934695931</v>
      </c>
      <c r="AD174" s="24">
        <f ca="1" t="shared" si="960"/>
        <v>2.20961676661804</v>
      </c>
      <c r="AE174" s="23">
        <f ca="1" t="shared" si="961"/>
        <v>4056.94581437594</v>
      </c>
      <c r="AF174" s="23">
        <f ca="1" t="shared" si="962"/>
        <v>4665.59951943479</v>
      </c>
      <c r="AG174" s="23">
        <f ca="1" t="shared" si="963"/>
        <v>5408.25810395404</v>
      </c>
      <c r="AH174" s="23">
        <f ca="1" t="shared" si="964"/>
        <v>6427.91107653445</v>
      </c>
      <c r="AI174" s="23">
        <f ca="1" t="shared" si="965"/>
        <v>7918.92486558755</v>
      </c>
      <c r="AJ174" s="25">
        <f ca="1" t="shared" si="966"/>
        <v>44786.7395234873</v>
      </c>
      <c r="AK174" s="25">
        <f ca="1" t="shared" si="967"/>
        <v>52277.7808118851</v>
      </c>
      <c r="AL174" s="25">
        <f ca="1" t="shared" si="968"/>
        <v>56250.8030944929</v>
      </c>
      <c r="AM174" s="25">
        <f ca="1" t="shared" si="969"/>
        <v>76259.4691877846</v>
      </c>
      <c r="AN174" s="25">
        <f ca="1" t="shared" si="970"/>
        <v>87412.9275442743</v>
      </c>
      <c r="AO174" s="25">
        <f ca="1">C174/'Ejercicio 3 - TIR'!$D$7</f>
        <v>17052.0596551412</v>
      </c>
      <c r="AP174" s="25">
        <f ca="1" t="shared" si="971"/>
        <v>27734.6798683461</v>
      </c>
      <c r="AQ174" s="25">
        <f ca="1" t="shared" si="972"/>
        <v>35225.7211567439</v>
      </c>
      <c r="AR174" s="25">
        <f ca="1" t="shared" si="973"/>
        <v>39198.7434393517</v>
      </c>
      <c r="AS174" s="25">
        <f ca="1" t="shared" si="974"/>
        <v>59207.4095326434</v>
      </c>
      <c r="AT174" s="25">
        <f ca="1" t="shared" si="975"/>
        <v>70360.8678891331</v>
      </c>
      <c r="AU174" s="25">
        <f ca="1">AP174*'Ejercicio 3 - TIR'!$D$5</f>
        <v>13867.339934173</v>
      </c>
      <c r="AV174" s="25">
        <f ca="1">AQ174*'Ejercicio 3 - TIR'!$D$5</f>
        <v>17612.860578372</v>
      </c>
      <c r="AW174" s="25">
        <f ca="1">AR174*'Ejercicio 3 - TIR'!$D$5</f>
        <v>19599.3717196758</v>
      </c>
      <c r="AX174" s="25">
        <f ca="1">AS174*'Ejercicio 3 - TIR'!$D$5</f>
        <v>29603.7047663217</v>
      </c>
      <c r="AY174" s="25">
        <f ca="1">AT174*'Ejercicio 3 - TIR'!$D$5</f>
        <v>35180.4339445666</v>
      </c>
      <c r="AZ174" s="25">
        <f ca="1" t="shared" ref="AZ174:BD174" si="1292">AJ174-AU174-AE174</f>
        <v>26862.4537749383</v>
      </c>
      <c r="BA174" s="25">
        <f ca="1" t="shared" si="1292"/>
        <v>29999.3207140784</v>
      </c>
      <c r="BB174" s="25">
        <f ca="1" t="shared" si="1292"/>
        <v>31243.173270863</v>
      </c>
      <c r="BC174" s="25">
        <f ca="1" t="shared" si="1292"/>
        <v>40227.8533449285</v>
      </c>
      <c r="BD174" s="25">
        <f ca="1" t="shared" si="1292"/>
        <v>44313.5687341202</v>
      </c>
      <c r="BE174" s="25">
        <f ca="1" t="shared" ref="BE174:BI174" si="1293">AZ174/Z174</f>
        <v>23729.8908009159</v>
      </c>
      <c r="BF174" s="25">
        <f ca="1" t="shared" si="1293"/>
        <v>23043.7539346204</v>
      </c>
      <c r="BG174" s="25">
        <f ca="1" t="shared" si="1293"/>
        <v>20703.6536319461</v>
      </c>
      <c r="BH174" s="25">
        <f ca="1" t="shared" si="1293"/>
        <v>22428.811645901</v>
      </c>
      <c r="BI174" s="25">
        <f ca="1" t="shared" si="1293"/>
        <v>20054.8662571677</v>
      </c>
      <c r="BJ174" s="25">
        <f ca="1" t="shared" si="978"/>
        <v>67906.6166947332</v>
      </c>
      <c r="BK174" s="25">
        <f ca="1" t="shared" si="979"/>
        <v>37678.5169193711</v>
      </c>
      <c r="BL174" s="25">
        <f ca="1" t="shared" si="980"/>
        <v>105585.133614104</v>
      </c>
      <c r="BM174" s="25">
        <f ca="1">BK174*'Ejercicio 3 - TIR'!$D$5</f>
        <v>18839.2584596855</v>
      </c>
      <c r="BN174" s="25">
        <f ca="1" t="shared" si="981"/>
        <v>86745.8751544187</v>
      </c>
      <c r="BO174" s="25">
        <f ca="1" t="shared" si="982"/>
        <v>39258.334958776</v>
      </c>
      <c r="BP174" s="25">
        <f ca="1" t="shared" si="983"/>
        <v>-115992.603406911</v>
      </c>
      <c r="BQ174" s="25">
        <f ca="1" t="shared" ref="BQ174:BT174" si="1294">BE174</f>
        <v>23729.8908009159</v>
      </c>
      <c r="BR174" s="25">
        <f ca="1" t="shared" si="1294"/>
        <v>23043.7539346204</v>
      </c>
      <c r="BS174" s="25">
        <f ca="1" t="shared" si="1294"/>
        <v>20703.6536319461</v>
      </c>
      <c r="BT174" s="25">
        <f ca="1" t="shared" si="1294"/>
        <v>22428.811645901</v>
      </c>
      <c r="BU174" s="25">
        <f ca="1" t="shared" si="985"/>
        <v>59313.2012159437</v>
      </c>
      <c r="BV174" s="27">
        <f ca="1" t="shared" si="986"/>
        <v>7.7234831475637</v>
      </c>
    </row>
    <row r="175" ht="15" customHeight="1" spans="1:74">
      <c r="A175" s="23">
        <v>174</v>
      </c>
      <c r="B175" s="24">
        <f ca="1" t="shared" ref="B175:F175" si="1295">RAND()</f>
        <v>0.941548584113432</v>
      </c>
      <c r="C175" s="25">
        <f ca="1">IF(B175&lt;=('Ejercicio 3 - TIR'!$D$13-'Ejercicio 3 - TIR'!$C$13)/('Ejercicio 3 - TIR'!$E$13-'Ejercicio 3 - TIR'!$C$13),'Ejercicio 3 - TIR'!$C$13+SQRT(('Ejercicio 3 - TIR'!$E$13-'Ejercicio 3 - TIR'!$C$13)*('Ejercicio 3 - TIR'!$D$13-'Ejercicio 3 - TIR'!$C$13)*B175),'Ejercicio 3 - TIR'!$E$13-SQRT(('Ejercicio 3 - TIR'!$E$13-'Ejercicio 3 - TIR'!$C$13)*('Ejercicio 3 - TIR'!$E$13-'Ejercicio 3 - TIR'!$D$13)*(1-B175)))</f>
        <v>91624.9358770286</v>
      </c>
      <c r="D175" s="24">
        <f ca="1" t="shared" si="1295"/>
        <v>0.0475456156391643</v>
      </c>
      <c r="E175" s="25">
        <f ca="1">IF(D175&lt;=('Ejercicio 3 - TIR'!$D$14-'Ejercicio 3 - TIR'!$C$14)/('Ejercicio 3 - TIR'!$E$14-'Ejercicio 3 - TIR'!$C$14),'Ejercicio 3 - TIR'!$C$14+SQRT(('Ejercicio 3 - TIR'!$E$14-'Ejercicio 3 - TIR'!$C$14)*('Ejercicio 3 - TIR'!$D$14-'Ejercicio 3 - TIR'!$C$14)*D175),'Ejercicio 3 - TIR'!$E$14-SQRT(('Ejercicio 3 - TIR'!$E$14-'Ejercicio 3 - TIR'!$C$14)*('Ejercicio 3 - TIR'!$E$14-'Ejercicio 3 - TIR'!$D$14)*(1-D175)))</f>
        <v>26888.3646821886</v>
      </c>
      <c r="F175" s="24">
        <f ca="1" t="shared" si="1295"/>
        <v>0.203051693239553</v>
      </c>
      <c r="G175" s="25">
        <f ca="1">IF(F175&lt;=('Ejercicio 3 - TIR'!$D$18-'Ejercicio 3 - TIR'!$C$18)/('Ejercicio 3 - TIR'!$E$18-'Ejercicio 3 - TIR'!$C$18),'Ejercicio 3 - TIR'!$C$18+SQRT(('Ejercicio 3 - TIR'!$E$18-'Ejercicio 3 - TIR'!$C$18)*('Ejercicio 3 - TIR'!$D$18-'Ejercicio 3 - TIR'!$C$18)*F175),'Ejercicio 3 - TIR'!$E$18-SQRT(('Ejercicio 3 - TIR'!$E$18-'Ejercicio 3 - TIR'!$C$18)*('Ejercicio 3 - TIR'!$E$18-'Ejercicio 3 - TIR'!$D$18)*(1-F175)))</f>
        <v>35518.8544088364</v>
      </c>
      <c r="H175" s="24">
        <f ca="1" t="shared" ref="H175:L175" si="1296">RAND()</f>
        <v>0.693145395776534</v>
      </c>
      <c r="I175" s="25">
        <f ca="1">IF(H175&lt;=('Ejercicio 3 - TIR'!$D$18-'Ejercicio 3 - TIR'!$C$18)/('Ejercicio 3 - TIR'!$E$18-'Ejercicio 3 - TIR'!$C$18),'Ejercicio 3 - TIR'!$C$18+SQRT(('Ejercicio 3 - TIR'!$E$18-'Ejercicio 3 - TIR'!$C$18)*('Ejercicio 3 - TIR'!$D$18-'Ejercicio 3 - TIR'!$C$18)*H175),'Ejercicio 3 - TIR'!$E$18-SQRT(('Ejercicio 3 - TIR'!$E$18-'Ejercicio 3 - TIR'!$C$18)*('Ejercicio 3 - TIR'!$E$18-'Ejercicio 3 - TIR'!$D$18)*(1-H175)))</f>
        <v>40202.6991634087</v>
      </c>
      <c r="J175" s="24">
        <f ca="1" t="shared" si="1296"/>
        <v>0.618832914666291</v>
      </c>
      <c r="K175" s="25">
        <f ca="1">IF(J175&lt;=('Ejercicio 3 - TIR'!$D$18-'Ejercicio 3 - TIR'!$C$18)/('Ejercicio 3 - TIR'!$E$18-'Ejercicio 3 - TIR'!$C$18),'Ejercicio 3 - TIR'!$C$18+SQRT(('Ejercicio 3 - TIR'!$E$18-'Ejercicio 3 - TIR'!$C$18)*('Ejercicio 3 - TIR'!$D$18-'Ejercicio 3 - TIR'!$C$18)*J175),'Ejercicio 3 - TIR'!$E$18-SQRT(('Ejercicio 3 - TIR'!$E$18-'Ejercicio 3 - TIR'!$C$18)*('Ejercicio 3 - TIR'!$E$18-'Ejercicio 3 - TIR'!$D$18)*(1-J175)))</f>
        <v>39634.5699021774</v>
      </c>
      <c r="L175" s="24">
        <f ca="1" t="shared" si="1296"/>
        <v>0.284091125815818</v>
      </c>
      <c r="M175" s="25">
        <f ca="1">IF(L175&lt;=('Ejercicio 3 - TIR'!$D$18-'Ejercicio 3 - TIR'!$C$18)/('Ejercicio 3 - TIR'!$E$18-'Ejercicio 3 - TIR'!$C$18),'Ejercicio 3 - TIR'!$C$18+SQRT(('Ejercicio 3 - TIR'!$E$18-'Ejercicio 3 - TIR'!$C$18)*('Ejercicio 3 - TIR'!$D$18-'Ejercicio 3 - TIR'!$C$18)*L175),'Ejercicio 3 - TIR'!$E$18-SQRT(('Ejercicio 3 - TIR'!$E$18-'Ejercicio 3 - TIR'!$C$18)*('Ejercicio 3 - TIR'!$E$18-'Ejercicio 3 - TIR'!$D$18)*(1-L175)))</f>
        <v>36527.9145883178</v>
      </c>
      <c r="N175" s="24">
        <f ca="1" t="shared" ref="N175:R175" si="1297">RAND()</f>
        <v>0.897092342355722</v>
      </c>
      <c r="O175" s="25">
        <f ca="1">IF(N175&lt;=('Ejercicio 3 - TIR'!$D$18-'Ejercicio 3 - TIR'!$C$18)/('Ejercicio 3 - TIR'!$E$18-'Ejercicio 3 - TIR'!$C$18),'Ejercicio 3 - TIR'!$C$18+SQRT(('Ejercicio 3 - TIR'!$E$18-'Ejercicio 3 - TIR'!$C$18)*('Ejercicio 3 - TIR'!$D$18-'Ejercicio 3 - TIR'!$C$18)*N175),'Ejercicio 3 - TIR'!$E$18-SQRT(('Ejercicio 3 - TIR'!$E$18-'Ejercicio 3 - TIR'!$C$18)*('Ejercicio 3 - TIR'!$E$18-'Ejercicio 3 - TIR'!$D$18)*(1-N175)))</f>
        <v>42221.8577568237</v>
      </c>
      <c r="P175" s="24">
        <f ca="1" t="shared" si="1297"/>
        <v>0.617607924260461</v>
      </c>
      <c r="Q175" s="26">
        <f ca="1">IF(P175&lt;=('Ejercicio 3 - TIR'!$D$22-'Ejercicio 3 - TIR'!$C$22)/('Ejercicio 3 - TIR'!$E$22-'Ejercicio 3 - TIR'!$C$22),'Ejercicio 3 - TIR'!$C$22+SQRT(('Ejercicio 3 - TIR'!$E$22-'Ejercicio 3 - TIR'!$C$22)*('Ejercicio 3 - TIR'!$D$22-'Ejercicio 3 - TIR'!$C$22)*P175),'Ejercicio 3 - TIR'!$E$22-SQRT(('Ejercicio 3 - TIR'!$E$22-'Ejercicio 3 - TIR'!$C$22)*('Ejercicio 3 - TIR'!$E$22-'Ejercicio 3 - TIR'!$D$22)*(1-P175)))</f>
        <v>0.153764418505946</v>
      </c>
      <c r="R175" s="24">
        <f ca="1" t="shared" si="1297"/>
        <v>0.973783847656595</v>
      </c>
      <c r="S175" s="26">
        <f ca="1">IF(R175&lt;=('Ejercicio 3 - TIR'!$D$23-'Ejercicio 3 - TIR'!$C$23)/('Ejercicio 3 - TIR'!$E$23-'Ejercicio 3 - TIR'!$C$23),'Ejercicio 3 - TIR'!$C$23+SQRT(('Ejercicio 3 - TIR'!$E$23-'Ejercicio 3 - TIR'!$C$23)*('Ejercicio 3 - TIR'!$D$23-'Ejercicio 3 - TIR'!$C$23)*R175),'Ejercicio 3 - TIR'!$E$23-SQRT(('Ejercicio 3 - TIR'!$E$23-'Ejercicio 3 - TIR'!$C$23)*('Ejercicio 3 - TIR'!$E$23-'Ejercicio 3 - TIR'!$D$23)*(1-R175)))</f>
        <v>0.173130569585611</v>
      </c>
      <c r="T175" s="24">
        <f ca="1" t="shared" ref="T175:X175" si="1298">RAND()</f>
        <v>0.775646263319202</v>
      </c>
      <c r="U175" s="26">
        <f ca="1">IF(T175&lt;=('Ejercicio 3 - TIR'!$D$24-'Ejercicio 3 - TIR'!$C$24)/('Ejercicio 3 - TIR'!$E$24-'Ejercicio 3 - TIR'!$C$24),'Ejercicio 3 - TIR'!$C$24+SQRT(('Ejercicio 3 - TIR'!$E$24-'Ejercicio 3 - TIR'!$C$24)*('Ejercicio 3 - TIR'!$D$24-'Ejercicio 3 - TIR'!$C$24)*T175),'Ejercicio 3 - TIR'!$E$24-SQRT(('Ejercicio 3 - TIR'!$E$24-'Ejercicio 3 - TIR'!$C$24)*('Ejercicio 3 - TIR'!$E$24-'Ejercicio 3 - TIR'!$D$24)*(1-T175)))</f>
        <v>0.194936271971109</v>
      </c>
      <c r="V175" s="24">
        <f ca="1" t="shared" si="1298"/>
        <v>0.452284133393191</v>
      </c>
      <c r="W175" s="26">
        <f ca="1">IF(V175&lt;=('Ejercicio 3 - TIR'!$D$25-'Ejercicio 3 - TIR'!$C$25)/('Ejercicio 3 - TIR'!$E$25-'Ejercicio 3 - TIR'!$C$25),'Ejercicio 3 - TIR'!$C$25+SQRT(('Ejercicio 3 - TIR'!$E$25-'Ejercicio 3 - TIR'!$C$25)*('Ejercicio 3 - TIR'!$D$25-'Ejercicio 3 - TIR'!$C$25)*V175),'Ejercicio 3 - TIR'!$E$25-SQRT(('Ejercicio 3 - TIR'!$E$25-'Ejercicio 3 - TIR'!$C$25)*('Ejercicio 3 - TIR'!$E$25-'Ejercicio 3 - TIR'!$D$25)*(1-V175)))</f>
        <v>0.206216378254833</v>
      </c>
      <c r="X175" s="24">
        <f ca="1" t="shared" si="1298"/>
        <v>0.174753749579784</v>
      </c>
      <c r="Y175" s="26">
        <f ca="1">IF(X175&lt;=('Ejercicio 3 - TIR'!$D$26-'Ejercicio 3 - TIR'!$C$26)/('Ejercicio 3 - TIR'!$E$26-'Ejercicio 3 - TIR'!$C$26),'Ejercicio 3 - TIR'!$C$26+SQRT(('Ejercicio 3 - TIR'!$E$26-'Ejercicio 3 - TIR'!$C$26)*('Ejercicio 3 - TIR'!$D$26-'Ejercicio 3 - TIR'!$C$26)*X175),'Ejercicio 3 - TIR'!$E$26-SQRT(('Ejercicio 3 - TIR'!$E$26-'Ejercicio 3 - TIR'!$C$26)*('Ejercicio 3 - TIR'!$E$26-'Ejercicio 3 - TIR'!$D$26)*(1-X175)))</f>
        <v>0.211721766131358</v>
      </c>
      <c r="Z175" s="24">
        <f ca="1" t="shared" si="956"/>
        <v>1.15376441850595</v>
      </c>
      <c r="AA175" s="24">
        <f ca="1" t="shared" si="957"/>
        <v>1.35351630944949</v>
      </c>
      <c r="AB175" s="24">
        <f ca="1" t="shared" si="958"/>
        <v>1.61736573286567</v>
      </c>
      <c r="AC175" s="24">
        <f ca="1" t="shared" si="959"/>
        <v>1.9508930366107</v>
      </c>
      <c r="AD175" s="24">
        <f ca="1" t="shared" si="960"/>
        <v>2.36393955585529</v>
      </c>
      <c r="AE175" s="23">
        <f ca="1" t="shared" si="961"/>
        <v>4134.47375993254</v>
      </c>
      <c r="AF175" s="23">
        <f ca="1" t="shared" si="962"/>
        <v>4850.27755692642</v>
      </c>
      <c r="AG175" s="23">
        <f ca="1" t="shared" si="963"/>
        <v>5795.77258189879</v>
      </c>
      <c r="AH175" s="23">
        <f ca="1" t="shared" si="964"/>
        <v>6990.95581292663</v>
      </c>
      <c r="AI175" s="23">
        <f ca="1" t="shared" si="965"/>
        <v>8471.09332458574</v>
      </c>
      <c r="AJ175" s="25">
        <f ca="1" t="shared" si="966"/>
        <v>40980.3904030085</v>
      </c>
      <c r="AK175" s="25">
        <f ca="1" t="shared" si="967"/>
        <v>54415.009001565</v>
      </c>
      <c r="AL175" s="25">
        <f ca="1" t="shared" si="968"/>
        <v>64103.5951966508</v>
      </c>
      <c r="AM175" s="25">
        <f ca="1" t="shared" si="969"/>
        <v>71262.0542122597</v>
      </c>
      <c r="AN175" s="25">
        <f ca="1" t="shared" si="970"/>
        <v>99809.9196730509</v>
      </c>
      <c r="AO175" s="25">
        <f ca="1">C175/'Ejercicio 3 - TIR'!$D$7</f>
        <v>18324.9871754057</v>
      </c>
      <c r="AP175" s="25">
        <f ca="1" t="shared" si="971"/>
        <v>22655.4032276027</v>
      </c>
      <c r="AQ175" s="25">
        <f ca="1" t="shared" si="972"/>
        <v>36090.0218261593</v>
      </c>
      <c r="AR175" s="25">
        <f ca="1" t="shared" si="973"/>
        <v>45778.6080212451</v>
      </c>
      <c r="AS175" s="25">
        <f ca="1" t="shared" si="974"/>
        <v>52937.067036854</v>
      </c>
      <c r="AT175" s="25">
        <f ca="1" t="shared" si="975"/>
        <v>81484.9324976451</v>
      </c>
      <c r="AU175" s="25">
        <f ca="1">AP175*'Ejercicio 3 - TIR'!$D$5</f>
        <v>11327.7016138014</v>
      </c>
      <c r="AV175" s="25">
        <f ca="1">AQ175*'Ejercicio 3 - TIR'!$D$5</f>
        <v>18045.0109130797</v>
      </c>
      <c r="AW175" s="25">
        <f ca="1">AR175*'Ejercicio 3 - TIR'!$D$5</f>
        <v>22889.3040106225</v>
      </c>
      <c r="AX175" s="25">
        <f ca="1">AS175*'Ejercicio 3 - TIR'!$D$5</f>
        <v>26468.533518427</v>
      </c>
      <c r="AY175" s="25">
        <f ca="1">AT175*'Ejercicio 3 - TIR'!$D$5</f>
        <v>40742.4662488226</v>
      </c>
      <c r="AZ175" s="25">
        <f ca="1" t="shared" ref="AZ175:BD175" si="1299">AJ175-AU175-AE175</f>
        <v>25518.2150292746</v>
      </c>
      <c r="BA175" s="25">
        <f ca="1" t="shared" si="1299"/>
        <v>31519.720531559</v>
      </c>
      <c r="BB175" s="25">
        <f ca="1" t="shared" si="1299"/>
        <v>35418.5186041295</v>
      </c>
      <c r="BC175" s="25">
        <f ca="1" t="shared" si="1299"/>
        <v>37802.5648809061</v>
      </c>
      <c r="BD175" s="25">
        <f ca="1" t="shared" si="1299"/>
        <v>50596.3600996426</v>
      </c>
      <c r="BE175" s="25">
        <f ca="1" t="shared" ref="BE175:BI175" si="1300">AZ175/Z175</f>
        <v>22117.3530921668</v>
      </c>
      <c r="BF175" s="25">
        <f ca="1" t="shared" si="1300"/>
        <v>23287.2853555631</v>
      </c>
      <c r="BG175" s="25">
        <f ca="1" t="shared" si="1300"/>
        <v>21898.8926773999</v>
      </c>
      <c r="BH175" s="25">
        <f ca="1" t="shared" si="1300"/>
        <v>19377.0566461095</v>
      </c>
      <c r="BI175" s="25">
        <f ca="1" t="shared" si="1300"/>
        <v>21403.4068571337</v>
      </c>
      <c r="BJ175" s="25">
        <f ca="1" t="shared" si="978"/>
        <v>63562.468864488</v>
      </c>
      <c r="BK175" s="25">
        <f ca="1" t="shared" si="979"/>
        <v>43319.1620444825</v>
      </c>
      <c r="BL175" s="25">
        <f ca="1" t="shared" si="980"/>
        <v>106881.63090897</v>
      </c>
      <c r="BM175" s="25">
        <f ca="1">BK175*'Ejercicio 3 - TIR'!$D$5</f>
        <v>21659.5810222412</v>
      </c>
      <c r="BN175" s="25">
        <f ca="1" t="shared" si="981"/>
        <v>85222.0498867292</v>
      </c>
      <c r="BO175" s="25">
        <f ca="1" t="shared" si="982"/>
        <v>36050.8582698915</v>
      </c>
      <c r="BP175" s="25">
        <f ca="1" t="shared" si="983"/>
        <v>-118513.300559217</v>
      </c>
      <c r="BQ175" s="25">
        <f ca="1" t="shared" ref="BQ175:BT175" si="1301">BE175</f>
        <v>22117.3530921668</v>
      </c>
      <c r="BR175" s="25">
        <f ca="1" t="shared" si="1301"/>
        <v>23287.2853555631</v>
      </c>
      <c r="BS175" s="25">
        <f ca="1" t="shared" si="1301"/>
        <v>21898.8926773999</v>
      </c>
      <c r="BT175" s="25">
        <f ca="1" t="shared" si="1301"/>
        <v>19377.0566461095</v>
      </c>
      <c r="BU175" s="25">
        <f ca="1" t="shared" si="985"/>
        <v>57454.2651270251</v>
      </c>
      <c r="BV175" s="27">
        <f ca="1" t="shared" si="986"/>
        <v>5.93171518086928</v>
      </c>
    </row>
    <row r="176" ht="15" customHeight="1" spans="1:74">
      <c r="A176" s="23">
        <v>175</v>
      </c>
      <c r="B176" s="24">
        <f ca="1" t="shared" ref="B176:F176" si="1302">RAND()</f>
        <v>0.576920718956103</v>
      </c>
      <c r="C176" s="25">
        <f ca="1">IF(B176&lt;=('Ejercicio 3 - TIR'!$D$13-'Ejercicio 3 - TIR'!$C$13)/('Ejercicio 3 - TIR'!$E$13-'Ejercicio 3 - TIR'!$C$13),'Ejercicio 3 - TIR'!$C$13+SQRT(('Ejercicio 3 - TIR'!$E$13-'Ejercicio 3 - TIR'!$C$13)*('Ejercicio 3 - TIR'!$D$13-'Ejercicio 3 - TIR'!$C$13)*B176),'Ejercicio 3 - TIR'!$E$13-SQRT(('Ejercicio 3 - TIR'!$E$13-'Ejercicio 3 - TIR'!$C$13)*('Ejercicio 3 - TIR'!$E$13-'Ejercicio 3 - TIR'!$D$13)*(1-B176)))</f>
        <v>77467.9087243843</v>
      </c>
      <c r="D176" s="24">
        <f ca="1" t="shared" si="1302"/>
        <v>0.185838538255618</v>
      </c>
      <c r="E176" s="25">
        <f ca="1">IF(D176&lt;=('Ejercicio 3 - TIR'!$D$14-'Ejercicio 3 - TIR'!$C$14)/('Ejercicio 3 - TIR'!$E$14-'Ejercicio 3 - TIR'!$C$14),'Ejercicio 3 - TIR'!$C$14+SQRT(('Ejercicio 3 - TIR'!$E$14-'Ejercicio 3 - TIR'!$C$14)*('Ejercicio 3 - TIR'!$D$14-'Ejercicio 3 - TIR'!$C$14)*D176),'Ejercicio 3 - TIR'!$E$14-SQRT(('Ejercicio 3 - TIR'!$E$14-'Ejercicio 3 - TIR'!$C$14)*('Ejercicio 3 - TIR'!$E$14-'Ejercicio 3 - TIR'!$D$14)*(1-D176)))</f>
        <v>28733.3484125074</v>
      </c>
      <c r="F176" s="24">
        <f ca="1" t="shared" si="1302"/>
        <v>0.275641628255575</v>
      </c>
      <c r="G176" s="25">
        <f ca="1">IF(F176&lt;=('Ejercicio 3 - TIR'!$D$18-'Ejercicio 3 - TIR'!$C$18)/('Ejercicio 3 - TIR'!$E$18-'Ejercicio 3 - TIR'!$C$18),'Ejercicio 3 - TIR'!$C$18+SQRT(('Ejercicio 3 - TIR'!$E$18-'Ejercicio 3 - TIR'!$C$18)*('Ejercicio 3 - TIR'!$D$18-'Ejercicio 3 - TIR'!$C$18)*F176),'Ejercicio 3 - TIR'!$E$18-SQRT(('Ejercicio 3 - TIR'!$E$18-'Ejercicio 3 - TIR'!$C$18)*('Ejercicio 3 - TIR'!$E$18-'Ejercicio 3 - TIR'!$D$18)*(1-F176)))</f>
        <v>36430.1045277924</v>
      </c>
      <c r="H176" s="24">
        <f ca="1" t="shared" ref="H176:L176" si="1303">RAND()</f>
        <v>0.244592745029147</v>
      </c>
      <c r="I176" s="25">
        <f ca="1">IF(H176&lt;=('Ejercicio 3 - TIR'!$D$18-'Ejercicio 3 - TIR'!$C$18)/('Ejercicio 3 - TIR'!$E$18-'Ejercicio 3 - TIR'!$C$18),'Ejercicio 3 - TIR'!$C$18+SQRT(('Ejercicio 3 - TIR'!$E$18-'Ejercicio 3 - TIR'!$C$18)*('Ejercicio 3 - TIR'!$D$18-'Ejercicio 3 - TIR'!$C$18)*H176),'Ejercicio 3 - TIR'!$E$18-SQRT(('Ejercicio 3 - TIR'!$E$18-'Ejercicio 3 - TIR'!$C$18)*('Ejercicio 3 - TIR'!$E$18-'Ejercicio 3 - TIR'!$D$18)*(1-H176)))</f>
        <v>36057.1372573496</v>
      </c>
      <c r="J176" s="24">
        <f ca="1" t="shared" si="1303"/>
        <v>0.14294120142522</v>
      </c>
      <c r="K176" s="25">
        <f ca="1">IF(J176&lt;=('Ejercicio 3 - TIR'!$D$18-'Ejercicio 3 - TIR'!$C$18)/('Ejercicio 3 - TIR'!$E$18-'Ejercicio 3 - TIR'!$C$18),'Ejercicio 3 - TIR'!$C$18+SQRT(('Ejercicio 3 - TIR'!$E$18-'Ejercicio 3 - TIR'!$C$18)*('Ejercicio 3 - TIR'!$D$18-'Ejercicio 3 - TIR'!$C$18)*J176),'Ejercicio 3 - TIR'!$E$18-SQRT(('Ejercicio 3 - TIR'!$E$18-'Ejercicio 3 - TIR'!$C$18)*('Ejercicio 3 - TIR'!$E$18-'Ejercicio 3 - TIR'!$D$18)*(1-J176)))</f>
        <v>34630.4622030401</v>
      </c>
      <c r="L176" s="24">
        <f ca="1" t="shared" si="1303"/>
        <v>0.448273420571772</v>
      </c>
      <c r="M176" s="25">
        <f ca="1">IF(L176&lt;=('Ejercicio 3 - TIR'!$D$18-'Ejercicio 3 - TIR'!$C$18)/('Ejercicio 3 - TIR'!$E$18-'Ejercicio 3 - TIR'!$C$18),'Ejercicio 3 - TIR'!$C$18+SQRT(('Ejercicio 3 - TIR'!$E$18-'Ejercicio 3 - TIR'!$C$18)*('Ejercicio 3 - TIR'!$D$18-'Ejercicio 3 - TIR'!$C$18)*L176),'Ejercicio 3 - TIR'!$E$18-SQRT(('Ejercicio 3 - TIR'!$E$18-'Ejercicio 3 - TIR'!$C$18)*('Ejercicio 3 - TIR'!$E$18-'Ejercicio 3 - TIR'!$D$18)*(1-L176)))</f>
        <v>38200.0617732896</v>
      </c>
      <c r="N176" s="24">
        <f ca="1" t="shared" ref="N176:R176" si="1304">RAND()</f>
        <v>0.0512446105763633</v>
      </c>
      <c r="O176" s="25">
        <f ca="1">IF(N176&lt;=('Ejercicio 3 - TIR'!$D$18-'Ejercicio 3 - TIR'!$C$18)/('Ejercicio 3 - TIR'!$E$18-'Ejercicio 3 - TIR'!$C$18),'Ejercicio 3 - TIR'!$C$18+SQRT(('Ejercicio 3 - TIR'!$E$18-'Ejercicio 3 - TIR'!$C$18)*('Ejercicio 3 - TIR'!$D$18-'Ejercicio 3 - TIR'!$C$18)*N176),'Ejercicio 3 - TIR'!$E$18-SQRT(('Ejercicio 3 - TIR'!$E$18-'Ejercicio 3 - TIR'!$C$18)*('Ejercicio 3 - TIR'!$E$18-'Ejercicio 3 - TIR'!$D$18)*(1-N176)))</f>
        <v>32772.4883383803</v>
      </c>
      <c r="P176" s="24">
        <f ca="1" t="shared" si="1304"/>
        <v>0.13680041436214</v>
      </c>
      <c r="Q176" s="26">
        <f ca="1">IF(P176&lt;=('Ejercicio 3 - TIR'!$D$22-'Ejercicio 3 - TIR'!$C$22)/('Ejercicio 3 - TIR'!$E$22-'Ejercicio 3 - TIR'!$C$22),'Ejercicio 3 - TIR'!$C$22+SQRT(('Ejercicio 3 - TIR'!$E$22-'Ejercicio 3 - TIR'!$C$22)*('Ejercicio 3 - TIR'!$D$22-'Ejercicio 3 - TIR'!$C$22)*P176),'Ejercicio 3 - TIR'!$E$22-SQRT(('Ejercicio 3 - TIR'!$E$22-'Ejercicio 3 - TIR'!$C$22)*('Ejercicio 3 - TIR'!$E$22-'Ejercicio 3 - TIR'!$D$22)*(1-P176)))</f>
        <v>0.135692059962027</v>
      </c>
      <c r="R176" s="24">
        <f ca="1" t="shared" si="1304"/>
        <v>0.654646015540744</v>
      </c>
      <c r="S176" s="26">
        <f ca="1">IF(R176&lt;=('Ejercicio 3 - TIR'!$D$23-'Ejercicio 3 - TIR'!$C$23)/('Ejercicio 3 - TIR'!$E$23-'Ejercicio 3 - TIR'!$C$23),'Ejercicio 3 - TIR'!$C$23+SQRT(('Ejercicio 3 - TIR'!$E$23-'Ejercicio 3 - TIR'!$C$23)*('Ejercicio 3 - TIR'!$D$23-'Ejercicio 3 - TIR'!$C$23)*R176),'Ejercicio 3 - TIR'!$E$23-SQRT(('Ejercicio 3 - TIR'!$E$23-'Ejercicio 3 - TIR'!$C$23)*('Ejercicio 3 - TIR'!$E$23-'Ejercicio 3 - TIR'!$D$23)*(1-R176)))</f>
        <v>0.155067347272569</v>
      </c>
      <c r="T176" s="24">
        <f ca="1" t="shared" ref="T176:X176" si="1305">RAND()</f>
        <v>0.536065990715824</v>
      </c>
      <c r="U176" s="26">
        <f ca="1">IF(T176&lt;=('Ejercicio 3 - TIR'!$D$24-'Ejercicio 3 - TIR'!$C$24)/('Ejercicio 3 - TIR'!$E$24-'Ejercicio 3 - TIR'!$C$24),'Ejercicio 3 - TIR'!$C$24+SQRT(('Ejercicio 3 - TIR'!$E$24-'Ejercicio 3 - TIR'!$C$24)*('Ejercicio 3 - TIR'!$D$24-'Ejercicio 3 - TIR'!$C$24)*T176),'Ejercicio 3 - TIR'!$E$24-SQRT(('Ejercicio 3 - TIR'!$E$24-'Ejercicio 3 - TIR'!$C$24)*('Ejercicio 3 - TIR'!$E$24-'Ejercicio 3 - TIR'!$D$24)*(1-T176)))</f>
        <v>0.183958146190912</v>
      </c>
      <c r="V176" s="24">
        <f ca="1" t="shared" si="1305"/>
        <v>0.855469707090596</v>
      </c>
      <c r="W176" s="26">
        <f ca="1">IF(V176&lt;=('Ejercicio 3 - TIR'!$D$25-'Ejercicio 3 - TIR'!$C$25)/('Ejercicio 3 - TIR'!$E$25-'Ejercicio 3 - TIR'!$C$25),'Ejercicio 3 - TIR'!$C$25+SQRT(('Ejercicio 3 - TIR'!$E$25-'Ejercicio 3 - TIR'!$C$25)*('Ejercicio 3 - TIR'!$D$25-'Ejercicio 3 - TIR'!$C$25)*V176),'Ejercicio 3 - TIR'!$E$25-SQRT(('Ejercicio 3 - TIR'!$E$25-'Ejercicio 3 - TIR'!$C$25)*('Ejercicio 3 - TIR'!$E$25-'Ejercicio 3 - TIR'!$D$25)*(1-V176)))</f>
        <v>0.227508756699931</v>
      </c>
      <c r="X176" s="24">
        <f ca="1" t="shared" si="1305"/>
        <v>0.627381750239939</v>
      </c>
      <c r="Y176" s="26">
        <f ca="1">IF(X176&lt;=('Ejercicio 3 - TIR'!$D$26-'Ejercicio 3 - TIR'!$C$26)/('Ejercicio 3 - TIR'!$E$26-'Ejercicio 3 - TIR'!$C$26),'Ejercicio 3 - TIR'!$C$26+SQRT(('Ejercicio 3 - TIR'!$E$26-'Ejercicio 3 - TIR'!$C$26)*('Ejercicio 3 - TIR'!$D$26-'Ejercicio 3 - TIR'!$C$26)*X176),'Ejercicio 3 - TIR'!$E$26-SQRT(('Ejercicio 3 - TIR'!$E$26-'Ejercicio 3 - TIR'!$C$26)*('Ejercicio 3 - TIR'!$E$26-'Ejercicio 3 - TIR'!$D$26)*(1-X176)))</f>
        <v>0.235143132647226</v>
      </c>
      <c r="Z176" s="24">
        <f ca="1" t="shared" si="956"/>
        <v>1.13569205996203</v>
      </c>
      <c r="AA176" s="24">
        <f ca="1" t="shared" si="957"/>
        <v>1.31180081501886</v>
      </c>
      <c r="AB176" s="24">
        <f ca="1" t="shared" si="958"/>
        <v>1.55311726112145</v>
      </c>
      <c r="AC176" s="24">
        <f ca="1" t="shared" si="959"/>
        <v>1.9064650382084</v>
      </c>
      <c r="AD176" s="24">
        <f ca="1" t="shared" si="960"/>
        <v>2.35475719957514</v>
      </c>
      <c r="AE176" s="23">
        <f ca="1" t="shared" si="961"/>
        <v>3898.88723569977</v>
      </c>
      <c r="AF176" s="23">
        <f ca="1" t="shared" si="962"/>
        <v>4503.47733665461</v>
      </c>
      <c r="AG176" s="23">
        <f ca="1" t="shared" si="963"/>
        <v>5331.92867891837</v>
      </c>
      <c r="AH176" s="23">
        <f ca="1" t="shared" si="964"/>
        <v>6544.9891434718</v>
      </c>
      <c r="AI176" s="23">
        <f ca="1" t="shared" si="965"/>
        <v>8083.99839380984</v>
      </c>
      <c r="AJ176" s="25">
        <f ca="1" t="shared" si="966"/>
        <v>41373.3804558005</v>
      </c>
      <c r="AK176" s="25">
        <f ca="1" t="shared" si="967"/>
        <v>47299.782041438</v>
      </c>
      <c r="AL176" s="25">
        <f ca="1" t="shared" si="968"/>
        <v>53785.1686081557</v>
      </c>
      <c r="AM176" s="25">
        <f ca="1" t="shared" si="969"/>
        <v>72827.0822281778</v>
      </c>
      <c r="AN176" s="25">
        <f ca="1" t="shared" si="970"/>
        <v>77171.2528627931</v>
      </c>
      <c r="AO176" s="25">
        <f ca="1">C176/'Ejercicio 3 - TIR'!$D$7</f>
        <v>15493.5817448769</v>
      </c>
      <c r="AP176" s="25">
        <f ca="1" t="shared" si="971"/>
        <v>25879.7987109236</v>
      </c>
      <c r="AQ176" s="25">
        <f ca="1" t="shared" si="972"/>
        <v>31806.2002965611</v>
      </c>
      <c r="AR176" s="25">
        <f ca="1" t="shared" si="973"/>
        <v>38291.5868632788</v>
      </c>
      <c r="AS176" s="25">
        <f ca="1" t="shared" si="974"/>
        <v>57333.5004833009</v>
      </c>
      <c r="AT176" s="25">
        <f ca="1" t="shared" si="975"/>
        <v>61677.6711179162</v>
      </c>
      <c r="AU176" s="25">
        <f ca="1">AP176*'Ejercicio 3 - TIR'!$D$5</f>
        <v>12939.8993554618</v>
      </c>
      <c r="AV176" s="25">
        <f ca="1">AQ176*'Ejercicio 3 - TIR'!$D$5</f>
        <v>15903.1001482806</v>
      </c>
      <c r="AW176" s="25">
        <f ca="1">AR176*'Ejercicio 3 - TIR'!$D$5</f>
        <v>19145.7934316394</v>
      </c>
      <c r="AX176" s="25">
        <f ca="1">AS176*'Ejercicio 3 - TIR'!$D$5</f>
        <v>28666.7502416505</v>
      </c>
      <c r="AY176" s="25">
        <f ca="1">AT176*'Ejercicio 3 - TIR'!$D$5</f>
        <v>30838.8355589581</v>
      </c>
      <c r="AZ176" s="25">
        <f ca="1" t="shared" ref="AZ176:BD176" si="1306">AJ176-AU176-AE176</f>
        <v>24534.5938646389</v>
      </c>
      <c r="BA176" s="25">
        <f ca="1" t="shared" si="1306"/>
        <v>26893.2045565028</v>
      </c>
      <c r="BB176" s="25">
        <f ca="1" t="shared" si="1306"/>
        <v>29307.4464975979</v>
      </c>
      <c r="BC176" s="25">
        <f ca="1" t="shared" si="1306"/>
        <v>37615.3428430555</v>
      </c>
      <c r="BD176" s="25">
        <f ca="1" t="shared" si="1306"/>
        <v>38248.4189100251</v>
      </c>
      <c r="BE176" s="25">
        <f ca="1" t="shared" ref="BE176:BI176" si="1307">AZ176/Z176</f>
        <v>21603.2098220879</v>
      </c>
      <c r="BF176" s="25">
        <f ca="1" t="shared" si="1307"/>
        <v>20500.9817409789</v>
      </c>
      <c r="BG176" s="25">
        <f ca="1" t="shared" si="1307"/>
        <v>18870.0796979334</v>
      </c>
      <c r="BH176" s="25">
        <f ca="1" t="shared" si="1307"/>
        <v>19730.4131411739</v>
      </c>
      <c r="BI176" s="25">
        <f ca="1" t="shared" si="1307"/>
        <v>16243.0414978352</v>
      </c>
      <c r="BJ176" s="25">
        <f ca="1" t="shared" si="978"/>
        <v>67660.0590422525</v>
      </c>
      <c r="BK176" s="25">
        <f ca="1" t="shared" si="979"/>
        <v>36483.6231609547</v>
      </c>
      <c r="BL176" s="25">
        <f ca="1" t="shared" si="980"/>
        <v>104143.682203207</v>
      </c>
      <c r="BM176" s="25">
        <f ca="1">BK176*'Ejercicio 3 - TIR'!$D$5</f>
        <v>18241.8115804773</v>
      </c>
      <c r="BN176" s="25">
        <f ca="1" t="shared" si="981"/>
        <v>85901.8706227299</v>
      </c>
      <c r="BO176" s="25">
        <f ca="1" t="shared" si="982"/>
        <v>36480.1392849458</v>
      </c>
      <c r="BP176" s="25">
        <f ca="1" t="shared" si="983"/>
        <v>-106201.257136892</v>
      </c>
      <c r="BQ176" s="25">
        <f ca="1" t="shared" ref="BQ176:BT176" si="1308">BE176</f>
        <v>21603.2098220879</v>
      </c>
      <c r="BR176" s="25">
        <f ca="1" t="shared" si="1308"/>
        <v>20500.9817409789</v>
      </c>
      <c r="BS176" s="25">
        <f ca="1" t="shared" si="1308"/>
        <v>18870.0796979334</v>
      </c>
      <c r="BT176" s="25">
        <f ca="1" t="shared" si="1308"/>
        <v>19730.4131411739</v>
      </c>
      <c r="BU176" s="25">
        <f ca="1" t="shared" si="985"/>
        <v>52723.180782781</v>
      </c>
      <c r="BV176" s="27">
        <f ca="1" t="shared" si="986"/>
        <v>6.98221962898993</v>
      </c>
    </row>
    <row r="177" ht="15" customHeight="1" spans="1:74">
      <c r="A177" s="23">
        <v>176</v>
      </c>
      <c r="B177" s="24">
        <f ca="1" t="shared" ref="B177:F177" si="1309">RAND()</f>
        <v>0.901643090864471</v>
      </c>
      <c r="C177" s="25">
        <f ca="1">IF(B177&lt;=('Ejercicio 3 - TIR'!$D$13-'Ejercicio 3 - TIR'!$C$13)/('Ejercicio 3 - TIR'!$E$13-'Ejercicio 3 - TIR'!$C$13),'Ejercicio 3 - TIR'!$C$13+SQRT(('Ejercicio 3 - TIR'!$E$13-'Ejercicio 3 - TIR'!$C$13)*('Ejercicio 3 - TIR'!$D$13-'Ejercicio 3 - TIR'!$C$13)*B177),'Ejercicio 3 - TIR'!$E$13-SQRT(('Ejercicio 3 - TIR'!$E$13-'Ejercicio 3 - TIR'!$C$13)*('Ejercicio 3 - TIR'!$E$13-'Ejercicio 3 - TIR'!$D$13)*(1-B177)))</f>
        <v>89135.9173897363</v>
      </c>
      <c r="D177" s="24">
        <f ca="1" t="shared" si="1309"/>
        <v>0.49568106342057</v>
      </c>
      <c r="E177" s="25">
        <f ca="1">IF(D177&lt;=('Ejercicio 3 - TIR'!$D$14-'Ejercicio 3 - TIR'!$C$14)/('Ejercicio 3 - TIR'!$E$14-'Ejercicio 3 - TIR'!$C$14),'Ejercicio 3 - TIR'!$C$14+SQRT(('Ejercicio 3 - TIR'!$E$14-'Ejercicio 3 - TIR'!$C$14)*('Ejercicio 3 - TIR'!$D$14-'Ejercicio 3 - TIR'!$C$14)*D177),'Ejercicio 3 - TIR'!$E$14-SQRT(('Ejercicio 3 - TIR'!$E$14-'Ejercicio 3 - TIR'!$C$14)*('Ejercicio 3 - TIR'!$E$14-'Ejercicio 3 - TIR'!$D$14)*(1-D177)))</f>
        <v>31302.4232980149</v>
      </c>
      <c r="F177" s="24">
        <f ca="1" t="shared" si="1309"/>
        <v>0.0991273866405697</v>
      </c>
      <c r="G177" s="25">
        <f ca="1">IF(F177&lt;=('Ejercicio 3 - TIR'!$D$18-'Ejercicio 3 - TIR'!$C$18)/('Ejercicio 3 - TIR'!$E$18-'Ejercicio 3 - TIR'!$C$18),'Ejercicio 3 - TIR'!$C$18+SQRT(('Ejercicio 3 - TIR'!$E$18-'Ejercicio 3 - TIR'!$C$18)*('Ejercicio 3 - TIR'!$D$18-'Ejercicio 3 - TIR'!$C$18)*F177),'Ejercicio 3 - TIR'!$E$18-SQRT(('Ejercicio 3 - TIR'!$E$18-'Ejercicio 3 - TIR'!$C$18)*('Ejercicio 3 - TIR'!$E$18-'Ejercicio 3 - TIR'!$D$18)*(1-F177)))</f>
        <v>33856.0482357052</v>
      </c>
      <c r="H177" s="24">
        <f ca="1" t="shared" ref="H177:L177" si="1310">RAND()</f>
        <v>0.817110071515448</v>
      </c>
      <c r="I177" s="25">
        <f ca="1">IF(H177&lt;=('Ejercicio 3 - TIR'!$D$18-'Ejercicio 3 - TIR'!$C$18)/('Ejercicio 3 - TIR'!$E$18-'Ejercicio 3 - TIR'!$C$18),'Ejercicio 3 - TIR'!$C$18+SQRT(('Ejercicio 3 - TIR'!$E$18-'Ejercicio 3 - TIR'!$C$18)*('Ejercicio 3 - TIR'!$D$18-'Ejercicio 3 - TIR'!$C$18)*H177),'Ejercicio 3 - TIR'!$E$18-SQRT(('Ejercicio 3 - TIR'!$E$18-'Ejercicio 3 - TIR'!$C$18)*('Ejercicio 3 - TIR'!$E$18-'Ejercicio 3 - TIR'!$D$18)*(1-H177)))</f>
        <v>41296.387623368</v>
      </c>
      <c r="J177" s="24">
        <f ca="1" t="shared" si="1310"/>
        <v>0.671147882993702</v>
      </c>
      <c r="K177" s="25">
        <f ca="1">IF(J177&lt;=('Ejercicio 3 - TIR'!$D$18-'Ejercicio 3 - TIR'!$C$18)/('Ejercicio 3 - TIR'!$E$18-'Ejercicio 3 - TIR'!$C$18),'Ejercicio 3 - TIR'!$C$18+SQRT(('Ejercicio 3 - TIR'!$E$18-'Ejercicio 3 - TIR'!$C$18)*('Ejercicio 3 - TIR'!$D$18-'Ejercicio 3 - TIR'!$C$18)*J177),'Ejercicio 3 - TIR'!$E$18-SQRT(('Ejercicio 3 - TIR'!$E$18-'Ejercicio 3 - TIR'!$C$18)*('Ejercicio 3 - TIR'!$E$18-'Ejercicio 3 - TIR'!$D$18)*(1-J177)))</f>
        <v>40033.7228454835</v>
      </c>
      <c r="L177" s="24">
        <f ca="1" t="shared" si="1310"/>
        <v>0.135280324424825</v>
      </c>
      <c r="M177" s="25">
        <f ca="1">IF(L177&lt;=('Ejercicio 3 - TIR'!$D$18-'Ejercicio 3 - TIR'!$C$18)/('Ejercicio 3 - TIR'!$E$18-'Ejercicio 3 - TIR'!$C$18),'Ejercicio 3 - TIR'!$C$18+SQRT(('Ejercicio 3 - TIR'!$E$18-'Ejercicio 3 - TIR'!$C$18)*('Ejercicio 3 - TIR'!$D$18-'Ejercicio 3 - TIR'!$C$18)*L177),'Ejercicio 3 - TIR'!$E$18-SQRT(('Ejercicio 3 - TIR'!$E$18-'Ejercicio 3 - TIR'!$C$18)*('Ejercicio 3 - TIR'!$E$18-'Ejercicio 3 - TIR'!$D$18)*(1-L177)))</f>
        <v>34504.6696508982</v>
      </c>
      <c r="N177" s="24">
        <f ca="1" t="shared" ref="N177:R177" si="1311">RAND()</f>
        <v>0.921880339691649</v>
      </c>
      <c r="O177" s="25">
        <f ca="1">IF(N177&lt;=('Ejercicio 3 - TIR'!$D$18-'Ejercicio 3 - TIR'!$C$18)/('Ejercicio 3 - TIR'!$E$18-'Ejercicio 3 - TIR'!$C$18),'Ejercicio 3 - TIR'!$C$18+SQRT(('Ejercicio 3 - TIR'!$E$18-'Ejercicio 3 - TIR'!$C$18)*('Ejercicio 3 - TIR'!$D$18-'Ejercicio 3 - TIR'!$C$18)*N177),'Ejercicio 3 - TIR'!$E$18-SQRT(('Ejercicio 3 - TIR'!$E$18-'Ejercicio 3 - TIR'!$C$18)*('Ejercicio 3 - TIR'!$E$18-'Ejercicio 3 - TIR'!$D$18)*(1-N177)))</f>
        <v>42579.4681321812</v>
      </c>
      <c r="P177" s="24">
        <f ca="1" t="shared" si="1311"/>
        <v>0.776449394535394</v>
      </c>
      <c r="Q177" s="26">
        <f ca="1">IF(P177&lt;=('Ejercicio 3 - TIR'!$D$22-'Ejercicio 3 - TIR'!$C$22)/('Ejercicio 3 - TIR'!$E$22-'Ejercicio 3 - TIR'!$C$22),'Ejercicio 3 - TIR'!$C$22+SQRT(('Ejercicio 3 - TIR'!$E$22-'Ejercicio 3 - TIR'!$C$22)*('Ejercicio 3 - TIR'!$D$22-'Ejercicio 3 - TIR'!$C$22)*P177),'Ejercicio 3 - TIR'!$E$22-SQRT(('Ejercicio 3 - TIR'!$E$22-'Ejercicio 3 - TIR'!$C$22)*('Ejercicio 3 - TIR'!$E$22-'Ejercicio 3 - TIR'!$D$22)*(1-P177)))</f>
        <v>0.15994031182106</v>
      </c>
      <c r="R177" s="24">
        <f ca="1" t="shared" si="1311"/>
        <v>0.593812194272117</v>
      </c>
      <c r="S177" s="26">
        <f ca="1">IF(R177&lt;=('Ejercicio 3 - TIR'!$D$23-'Ejercicio 3 - TIR'!$C$23)/('Ejercicio 3 - TIR'!$E$23-'Ejercicio 3 - TIR'!$C$23),'Ejercicio 3 - TIR'!$C$23+SQRT(('Ejercicio 3 - TIR'!$E$23-'Ejercicio 3 - TIR'!$C$23)*('Ejercicio 3 - TIR'!$D$23-'Ejercicio 3 - TIR'!$C$23)*R177),'Ejercicio 3 - TIR'!$E$23-SQRT(('Ejercicio 3 - TIR'!$E$23-'Ejercicio 3 - TIR'!$C$23)*('Ejercicio 3 - TIR'!$E$23-'Ejercicio 3 - TIR'!$D$23)*(1-R177)))</f>
        <v>0.152960435463747</v>
      </c>
      <c r="T177" s="24">
        <f ca="1" t="shared" ref="T177:X177" si="1312">RAND()</f>
        <v>0.600448555317739</v>
      </c>
      <c r="U177" s="26">
        <f ca="1">IF(T177&lt;=('Ejercicio 3 - TIR'!$D$24-'Ejercicio 3 - TIR'!$C$24)/('Ejercicio 3 - TIR'!$E$24-'Ejercicio 3 - TIR'!$C$24),'Ejercicio 3 - TIR'!$C$24+SQRT(('Ejercicio 3 - TIR'!$E$24-'Ejercicio 3 - TIR'!$C$24)*('Ejercicio 3 - TIR'!$D$24-'Ejercicio 3 - TIR'!$C$24)*T177),'Ejercicio 3 - TIR'!$E$24-SQRT(('Ejercicio 3 - TIR'!$E$24-'Ejercicio 3 - TIR'!$C$24)*('Ejercicio 3 - TIR'!$E$24-'Ejercicio 3 - TIR'!$D$24)*(1-T177)))</f>
        <v>0.18655236861734</v>
      </c>
      <c r="V177" s="24">
        <f ca="1" t="shared" si="1312"/>
        <v>0.0842778267351694</v>
      </c>
      <c r="W177" s="26">
        <f ca="1">IF(V177&lt;=('Ejercicio 3 - TIR'!$D$25-'Ejercicio 3 - TIR'!$C$25)/('Ejercicio 3 - TIR'!$E$25-'Ejercicio 3 - TIR'!$C$25),'Ejercicio 3 - TIR'!$C$25+SQRT(('Ejercicio 3 - TIR'!$E$25-'Ejercicio 3 - TIR'!$C$25)*('Ejercicio 3 - TIR'!$D$25-'Ejercicio 3 - TIR'!$C$25)*V177),'Ejercicio 3 - TIR'!$E$25-SQRT(('Ejercicio 3 - TIR'!$E$25-'Ejercicio 3 - TIR'!$C$25)*('Ejercicio 3 - TIR'!$E$25-'Ejercicio 3 - TIR'!$D$25)*(1-V177)))</f>
        <v>0.19086227220379</v>
      </c>
      <c r="X177" s="24">
        <f ca="1" t="shared" si="1312"/>
        <v>0.116497181016019</v>
      </c>
      <c r="Y177" s="26">
        <f ca="1">IF(X177&lt;=('Ejercicio 3 - TIR'!$D$26-'Ejercicio 3 - TIR'!$C$26)/('Ejercicio 3 - TIR'!$E$26-'Ejercicio 3 - TIR'!$C$26),'Ejercicio 3 - TIR'!$C$26+SQRT(('Ejercicio 3 - TIR'!$E$26-'Ejercicio 3 - TIR'!$C$26)*('Ejercicio 3 - TIR'!$D$26-'Ejercicio 3 - TIR'!$C$26)*X177),'Ejercicio 3 - TIR'!$E$26-SQRT(('Ejercicio 3 - TIR'!$E$26-'Ejercicio 3 - TIR'!$C$26)*('Ejercicio 3 - TIR'!$E$26-'Ejercicio 3 - TIR'!$D$26)*(1-X177)))</f>
        <v>0.20773534292714</v>
      </c>
      <c r="Z177" s="24">
        <f ca="1" t="shared" si="956"/>
        <v>1.15994031182106</v>
      </c>
      <c r="AA177" s="24">
        <f ca="1" t="shared" si="957"/>
        <v>1.33736528702916</v>
      </c>
      <c r="AB177" s="24">
        <f ca="1" t="shared" si="958"/>
        <v>1.58685394903106</v>
      </c>
      <c r="AC177" s="24">
        <f ca="1" t="shared" si="959"/>
        <v>1.88972449939869</v>
      </c>
      <c r="AD177" s="24">
        <f ca="1" t="shared" si="960"/>
        <v>2.28228706631909</v>
      </c>
      <c r="AE177" s="23">
        <f ca="1" t="shared" si="961"/>
        <v>5006.51934303932</v>
      </c>
      <c r="AF177" s="23">
        <f ca="1" t="shared" si="962"/>
        <v>5772.31872190829</v>
      </c>
      <c r="AG177" s="23">
        <f ca="1" t="shared" si="963"/>
        <v>6849.1584518945</v>
      </c>
      <c r="AH177" s="23">
        <f ca="1" t="shared" si="964"/>
        <v>8156.40439670687</v>
      </c>
      <c r="AI177" s="23">
        <f ca="1" t="shared" si="965"/>
        <v>9850.77786110921</v>
      </c>
      <c r="AJ177" s="25">
        <f ca="1" t="shared" si="966"/>
        <v>39270.9951475528</v>
      </c>
      <c r="AK177" s="25">
        <f ca="1" t="shared" si="967"/>
        <v>55228.3552871932</v>
      </c>
      <c r="AL177" s="25">
        <f ca="1" t="shared" si="968"/>
        <v>63527.6711917706</v>
      </c>
      <c r="AM177" s="25">
        <f ca="1" t="shared" si="969"/>
        <v>65204.3195829608</v>
      </c>
      <c r="AN177" s="25">
        <f ca="1" t="shared" si="970"/>
        <v>97178.5694088232</v>
      </c>
      <c r="AO177" s="25">
        <f ca="1">C177/'Ejercicio 3 - TIR'!$D$7</f>
        <v>17827.1834779473</v>
      </c>
      <c r="AP177" s="25">
        <f ca="1" t="shared" si="971"/>
        <v>21443.8116696055</v>
      </c>
      <c r="AQ177" s="25">
        <f ca="1" t="shared" si="972"/>
        <v>37401.171809246</v>
      </c>
      <c r="AR177" s="25">
        <f ca="1" t="shared" si="973"/>
        <v>45700.4877138233</v>
      </c>
      <c r="AS177" s="25">
        <f ca="1" t="shared" si="974"/>
        <v>47377.1361050136</v>
      </c>
      <c r="AT177" s="25">
        <f ca="1" t="shared" si="975"/>
        <v>79351.3859308759</v>
      </c>
      <c r="AU177" s="25">
        <f ca="1">AP177*'Ejercicio 3 - TIR'!$D$5</f>
        <v>10721.9058348028</v>
      </c>
      <c r="AV177" s="25">
        <f ca="1">AQ177*'Ejercicio 3 - TIR'!$D$5</f>
        <v>18700.585904623</v>
      </c>
      <c r="AW177" s="25">
        <f ca="1">AR177*'Ejercicio 3 - TIR'!$D$5</f>
        <v>22850.2438569117</v>
      </c>
      <c r="AX177" s="25">
        <f ca="1">AS177*'Ejercicio 3 - TIR'!$D$5</f>
        <v>23688.5680525068</v>
      </c>
      <c r="AY177" s="25">
        <f ca="1">AT177*'Ejercicio 3 - TIR'!$D$5</f>
        <v>39675.692965438</v>
      </c>
      <c r="AZ177" s="25">
        <f ca="1" t="shared" ref="AZ177:BD177" si="1313">AJ177-AU177-AE177</f>
        <v>23542.5699697107</v>
      </c>
      <c r="BA177" s="25">
        <f ca="1" t="shared" si="1313"/>
        <v>30755.450660662</v>
      </c>
      <c r="BB177" s="25">
        <f ca="1" t="shared" si="1313"/>
        <v>33828.2688829644</v>
      </c>
      <c r="BC177" s="25">
        <f ca="1" t="shared" si="1313"/>
        <v>33359.3471337472</v>
      </c>
      <c r="BD177" s="25">
        <f ca="1" t="shared" si="1313"/>
        <v>47652.098582276</v>
      </c>
      <c r="BE177" s="25">
        <f ca="1" t="shared" ref="BE177:BI177" si="1314">AZ177/Z177</f>
        <v>20296.3632954094</v>
      </c>
      <c r="BF177" s="25">
        <f ca="1" t="shared" si="1314"/>
        <v>22997.0457278597</v>
      </c>
      <c r="BG177" s="25">
        <f ca="1" t="shared" si="1314"/>
        <v>21317.8212800366</v>
      </c>
      <c r="BH177" s="25">
        <f ca="1" t="shared" si="1314"/>
        <v>17653.0214559647</v>
      </c>
      <c r="BI177" s="25">
        <f ca="1" t="shared" si="1314"/>
        <v>20879.0994285964</v>
      </c>
      <c r="BJ177" s="25">
        <f ca="1" t="shared" si="978"/>
        <v>71441.1158375048</v>
      </c>
      <c r="BK177" s="25">
        <f ca="1" t="shared" si="979"/>
        <v>40686.7502806165</v>
      </c>
      <c r="BL177" s="25">
        <f ca="1" t="shared" si="980"/>
        <v>112127.866118121</v>
      </c>
      <c r="BM177" s="25">
        <f ca="1">BK177*'Ejercicio 3 - TIR'!$D$5</f>
        <v>20343.3751403082</v>
      </c>
      <c r="BN177" s="25">
        <f ca="1" t="shared" si="981"/>
        <v>91784.4909778131</v>
      </c>
      <c r="BO177" s="25">
        <f ca="1" t="shared" si="982"/>
        <v>40216.0150369885</v>
      </c>
      <c r="BP177" s="25">
        <f ca="1" t="shared" si="983"/>
        <v>-120438.340687751</v>
      </c>
      <c r="BQ177" s="25">
        <f ca="1" t="shared" ref="BQ177:BT177" si="1315">BE177</f>
        <v>20296.3632954094</v>
      </c>
      <c r="BR177" s="25">
        <f ca="1" t="shared" si="1315"/>
        <v>22997.0457278597</v>
      </c>
      <c r="BS177" s="25">
        <f ca="1" t="shared" si="1315"/>
        <v>21317.8212800366</v>
      </c>
      <c r="BT177" s="25">
        <f ca="1" t="shared" si="1315"/>
        <v>17653.0214559647</v>
      </c>
      <c r="BU177" s="25">
        <f ca="1" t="shared" si="985"/>
        <v>61095.1144655849</v>
      </c>
      <c r="BV177" s="27">
        <f ca="1" t="shared" si="986"/>
        <v>5.14222165348632</v>
      </c>
    </row>
    <row r="178" ht="15" customHeight="1" spans="1:74">
      <c r="A178" s="23">
        <v>177</v>
      </c>
      <c r="B178" s="24">
        <f ca="1" t="shared" ref="B178:F178" si="1316">RAND()</f>
        <v>0.0925519817608242</v>
      </c>
      <c r="C178" s="25">
        <f ca="1">IF(B178&lt;=('Ejercicio 3 - TIR'!$D$13-'Ejercicio 3 - TIR'!$C$13)/('Ejercicio 3 - TIR'!$E$13-'Ejercicio 3 - TIR'!$C$13),'Ejercicio 3 - TIR'!$C$13+SQRT(('Ejercicio 3 - TIR'!$E$13-'Ejercicio 3 - TIR'!$C$13)*('Ejercicio 3 - TIR'!$D$13-'Ejercicio 3 - TIR'!$C$13)*B178),'Ejercicio 3 - TIR'!$E$13-SQRT(('Ejercicio 3 - TIR'!$E$13-'Ejercicio 3 - TIR'!$C$13)*('Ejercicio 3 - TIR'!$E$13-'Ejercicio 3 - TIR'!$D$13)*(1-B178)))</f>
        <v>66084.4714400127</v>
      </c>
      <c r="D178" s="24">
        <f ca="1" t="shared" si="1316"/>
        <v>0.848947041925787</v>
      </c>
      <c r="E178" s="25">
        <f ca="1">IF(D178&lt;=('Ejercicio 3 - TIR'!$D$14-'Ejercicio 3 - TIR'!$C$14)/('Ejercicio 3 - TIR'!$E$14-'Ejercicio 3 - TIR'!$C$14),'Ejercicio 3 - TIR'!$C$14+SQRT(('Ejercicio 3 - TIR'!$E$14-'Ejercicio 3 - TIR'!$C$14)*('Ejercicio 3 - TIR'!$D$14-'Ejercicio 3 - TIR'!$C$14)*D178),'Ejercicio 3 - TIR'!$E$14-SQRT(('Ejercicio 3 - TIR'!$E$14-'Ejercicio 3 - TIR'!$C$14)*('Ejercicio 3 - TIR'!$E$14-'Ejercicio 3 - TIR'!$D$14)*(1-D178)))</f>
        <v>35239.9638960264</v>
      </c>
      <c r="F178" s="24">
        <f ca="1" t="shared" si="1316"/>
        <v>0.764317855919305</v>
      </c>
      <c r="G178" s="25">
        <f ca="1">IF(F178&lt;=('Ejercicio 3 - TIR'!$D$18-'Ejercicio 3 - TIR'!$C$18)/('Ejercicio 3 - TIR'!$E$18-'Ejercicio 3 - TIR'!$C$18),'Ejercicio 3 - TIR'!$C$18+SQRT(('Ejercicio 3 - TIR'!$E$18-'Ejercicio 3 - TIR'!$C$18)*('Ejercicio 3 - TIR'!$D$18-'Ejercicio 3 - TIR'!$C$18)*F178),'Ejercicio 3 - TIR'!$E$18-SQRT(('Ejercicio 3 - TIR'!$E$18-'Ejercicio 3 - TIR'!$C$18)*('Ejercicio 3 - TIR'!$E$18-'Ejercicio 3 - TIR'!$D$18)*(1-F178)))</f>
        <v>40795.6973460451</v>
      </c>
      <c r="H178" s="24">
        <f ca="1" t="shared" ref="H178:L178" si="1317">RAND()</f>
        <v>0.828787337673458</v>
      </c>
      <c r="I178" s="25">
        <f ca="1">IF(H178&lt;=('Ejercicio 3 - TIR'!$D$18-'Ejercicio 3 - TIR'!$C$18)/('Ejercicio 3 - TIR'!$E$18-'Ejercicio 3 - TIR'!$C$18),'Ejercicio 3 - TIR'!$C$18+SQRT(('Ejercicio 3 - TIR'!$E$18-'Ejercicio 3 - TIR'!$C$18)*('Ejercicio 3 - TIR'!$D$18-'Ejercicio 3 - TIR'!$C$18)*H178),'Ejercicio 3 - TIR'!$E$18-SQRT(('Ejercicio 3 - TIR'!$E$18-'Ejercicio 3 - TIR'!$C$18)*('Ejercicio 3 - TIR'!$E$18-'Ejercicio 3 - TIR'!$D$18)*(1-H178)))</f>
        <v>41416.5729148634</v>
      </c>
      <c r="J178" s="24">
        <f ca="1" t="shared" si="1317"/>
        <v>0.600745955664664</v>
      </c>
      <c r="K178" s="25">
        <f ca="1">IF(J178&lt;=('Ejercicio 3 - TIR'!$D$18-'Ejercicio 3 - TIR'!$C$18)/('Ejercicio 3 - TIR'!$E$18-'Ejercicio 3 - TIR'!$C$18),'Ejercicio 3 - TIR'!$C$18+SQRT(('Ejercicio 3 - TIR'!$E$18-'Ejercicio 3 - TIR'!$C$18)*('Ejercicio 3 - TIR'!$D$18-'Ejercicio 3 - TIR'!$C$18)*J178),'Ejercicio 3 - TIR'!$E$18-SQRT(('Ejercicio 3 - TIR'!$E$18-'Ejercicio 3 - TIR'!$C$18)*('Ejercicio 3 - TIR'!$E$18-'Ejercicio 3 - TIR'!$D$18)*(1-J178)))</f>
        <v>39492.7284460106</v>
      </c>
      <c r="L178" s="24">
        <f ca="1" t="shared" si="1317"/>
        <v>0.215645170080931</v>
      </c>
      <c r="M178" s="25">
        <f ca="1">IF(L178&lt;=('Ejercicio 3 - TIR'!$D$18-'Ejercicio 3 - TIR'!$C$18)/('Ejercicio 3 - TIR'!$E$18-'Ejercicio 3 - TIR'!$C$18),'Ejercicio 3 - TIR'!$C$18+SQRT(('Ejercicio 3 - TIR'!$E$18-'Ejercicio 3 - TIR'!$C$18)*('Ejercicio 3 - TIR'!$D$18-'Ejercicio 3 - TIR'!$C$18)*L178),'Ejercicio 3 - TIR'!$E$18-SQRT(('Ejercicio 3 - TIR'!$E$18-'Ejercicio 3 - TIR'!$C$18)*('Ejercicio 3 - TIR'!$E$18-'Ejercicio 3 - TIR'!$D$18)*(1-L178)))</f>
        <v>35687.4225719688</v>
      </c>
      <c r="N178" s="24">
        <f ca="1" t="shared" ref="N178:R178" si="1318">RAND()</f>
        <v>0.0270678905060009</v>
      </c>
      <c r="O178" s="25">
        <f ca="1">IF(N178&lt;=('Ejercicio 3 - TIR'!$D$18-'Ejercicio 3 - TIR'!$C$18)/('Ejercicio 3 - TIR'!$E$18-'Ejercicio 3 - TIR'!$C$18),'Ejercicio 3 - TIR'!$C$18+SQRT(('Ejercicio 3 - TIR'!$E$18-'Ejercicio 3 - TIR'!$C$18)*('Ejercicio 3 - TIR'!$D$18-'Ejercicio 3 - TIR'!$C$18)*N178),'Ejercicio 3 - TIR'!$E$18-SQRT(('Ejercicio 3 - TIR'!$E$18-'Ejercicio 3 - TIR'!$C$18)*('Ejercicio 3 - TIR'!$E$18-'Ejercicio 3 - TIR'!$D$18)*(1-N178)))</f>
        <v>32014.9897210408</v>
      </c>
      <c r="P178" s="24">
        <f ca="1" t="shared" si="1318"/>
        <v>0.310058441003214</v>
      </c>
      <c r="Q178" s="26">
        <f ca="1">IF(P178&lt;=('Ejercicio 3 - TIR'!$D$22-'Ejercicio 3 - TIR'!$C$22)/('Ejercicio 3 - TIR'!$E$22-'Ejercicio 3 - TIR'!$C$22),'Ejercicio 3 - TIR'!$C$22+SQRT(('Ejercicio 3 - TIR'!$E$22-'Ejercicio 3 - TIR'!$C$22)*('Ejercicio 3 - TIR'!$D$22-'Ejercicio 3 - TIR'!$C$22)*P178),'Ejercicio 3 - TIR'!$E$22-SQRT(('Ejercicio 3 - TIR'!$E$22-'Ejercicio 3 - TIR'!$C$22)*('Ejercicio 3 - TIR'!$E$22-'Ejercicio 3 - TIR'!$D$22)*(1-P178)))</f>
        <v>0.143624250121555</v>
      </c>
      <c r="R178" s="24">
        <f ca="1" t="shared" si="1318"/>
        <v>0.515986332897367</v>
      </c>
      <c r="S178" s="26">
        <f ca="1">IF(R178&lt;=('Ejercicio 3 - TIR'!$D$23-'Ejercicio 3 - TIR'!$C$23)/('Ejercicio 3 - TIR'!$E$23-'Ejercicio 3 - TIR'!$C$23),'Ejercicio 3 - TIR'!$C$23+SQRT(('Ejercicio 3 - TIR'!$E$23-'Ejercicio 3 - TIR'!$C$23)*('Ejercicio 3 - TIR'!$D$23-'Ejercicio 3 - TIR'!$C$23)*R178),'Ejercicio 3 - TIR'!$E$23-SQRT(('Ejercicio 3 - TIR'!$E$23-'Ejercicio 3 - TIR'!$C$23)*('Ejercicio 3 - TIR'!$E$23-'Ejercicio 3 - TIR'!$D$23)*(1-R178)))</f>
        <v>0.150483485964892</v>
      </c>
      <c r="T178" s="24">
        <f ca="1" t="shared" ref="T178:X178" si="1319">RAND()</f>
        <v>0.618152756308295</v>
      </c>
      <c r="U178" s="26">
        <f ca="1">IF(T178&lt;=('Ejercicio 3 - TIR'!$D$24-'Ejercicio 3 - TIR'!$C$24)/('Ejercicio 3 - TIR'!$E$24-'Ejercicio 3 - TIR'!$C$24),'Ejercicio 3 - TIR'!$C$24+SQRT(('Ejercicio 3 - TIR'!$E$24-'Ejercicio 3 - TIR'!$C$24)*('Ejercicio 3 - TIR'!$D$24-'Ejercicio 3 - TIR'!$C$24)*T178),'Ejercicio 3 - TIR'!$E$24-SQRT(('Ejercicio 3 - TIR'!$E$24-'Ejercicio 3 - TIR'!$C$24)*('Ejercicio 3 - TIR'!$E$24-'Ejercicio 3 - TIR'!$D$24)*(1-T178)))</f>
        <v>0.187301800013812</v>
      </c>
      <c r="V178" s="24">
        <f ca="1" t="shared" si="1319"/>
        <v>0.164217723819131</v>
      </c>
      <c r="W178" s="26">
        <f ca="1">IF(V178&lt;=('Ejercicio 3 - TIR'!$D$25-'Ejercicio 3 - TIR'!$C$25)/('Ejercicio 3 - TIR'!$E$25-'Ejercicio 3 - TIR'!$C$25),'Ejercicio 3 - TIR'!$C$25+SQRT(('Ejercicio 3 - TIR'!$E$25-'Ejercicio 3 - TIR'!$C$25)*('Ejercicio 3 - TIR'!$D$25-'Ejercicio 3 - TIR'!$C$25)*V178),'Ejercicio 3 - TIR'!$E$25-SQRT(('Ejercicio 3 - TIR'!$E$25-'Ejercicio 3 - TIR'!$C$25)*('Ejercicio 3 - TIR'!$E$25-'Ejercicio 3 - TIR'!$D$25)*(1-V178)))</f>
        <v>0.195162612352322</v>
      </c>
      <c r="X178" s="24">
        <f ca="1" t="shared" si="1319"/>
        <v>0.862985165882465</v>
      </c>
      <c r="Y178" s="26">
        <f ca="1">IF(X178&lt;=('Ejercicio 3 - TIR'!$D$26-'Ejercicio 3 - TIR'!$C$26)/('Ejercicio 3 - TIR'!$E$26-'Ejercicio 3 - TIR'!$C$26),'Ejercicio 3 - TIR'!$C$26+SQRT(('Ejercicio 3 - TIR'!$E$26-'Ejercicio 3 - TIR'!$C$26)*('Ejercicio 3 - TIR'!$D$26-'Ejercicio 3 - TIR'!$C$26)*X178),'Ejercicio 3 - TIR'!$E$26-SQRT(('Ejercicio 3 - TIR'!$E$26-'Ejercicio 3 - TIR'!$C$26)*('Ejercicio 3 - TIR'!$E$26-'Ejercicio 3 - TIR'!$D$26)*(1-X178)))</f>
        <v>0.252799262799794</v>
      </c>
      <c r="Z178" s="24">
        <f ca="1" t="shared" si="956"/>
        <v>1.14362425012155</v>
      </c>
      <c r="AA178" s="24">
        <f ca="1" t="shared" si="957"/>
        <v>1.31572081391383</v>
      </c>
      <c r="AB178" s="24">
        <f ca="1" t="shared" si="958"/>
        <v>1.56215769067553</v>
      </c>
      <c r="AC178" s="24">
        <f ca="1" t="shared" si="959"/>
        <v>1.86703246649404</v>
      </c>
      <c r="AD178" s="24">
        <f ca="1" t="shared" si="960"/>
        <v>2.33901689764701</v>
      </c>
      <c r="AE178" s="23">
        <f ca="1" t="shared" si="961"/>
        <v>5061.31338887746</v>
      </c>
      <c r="AF178" s="23">
        <f ca="1" t="shared" si="962"/>
        <v>5822.95747119652</v>
      </c>
      <c r="AG178" s="23">
        <f ca="1" t="shared" si="963"/>
        <v>6913.6078869555</v>
      </c>
      <c r="AH178" s="23">
        <f ca="1" t="shared" si="964"/>
        <v>8262.88566295336</v>
      </c>
      <c r="AI178" s="23">
        <f ca="1" t="shared" si="965"/>
        <v>10351.7370671469</v>
      </c>
      <c r="AJ178" s="25">
        <f ca="1" t="shared" si="966"/>
        <v>46654.9487855567</v>
      </c>
      <c r="AK178" s="25">
        <f ca="1" t="shared" si="967"/>
        <v>54492.6470250656</v>
      </c>
      <c r="AL178" s="25">
        <f ca="1" t="shared" si="968"/>
        <v>61693.8694676958</v>
      </c>
      <c r="AM178" s="25">
        <f ca="1" t="shared" si="969"/>
        <v>66629.5765873578</v>
      </c>
      <c r="AN178" s="25">
        <f ca="1" t="shared" si="970"/>
        <v>74883.6019355098</v>
      </c>
      <c r="AO178" s="25">
        <f ca="1">C178/'Ejercicio 3 - TIR'!$D$7</f>
        <v>13216.8942880025</v>
      </c>
      <c r="AP178" s="25">
        <f ca="1" t="shared" si="971"/>
        <v>33438.0544975542</v>
      </c>
      <c r="AQ178" s="25">
        <f ca="1" t="shared" si="972"/>
        <v>41275.7527370631</v>
      </c>
      <c r="AR178" s="25">
        <f ca="1" t="shared" si="973"/>
        <v>48476.9751796933</v>
      </c>
      <c r="AS178" s="25">
        <f ca="1" t="shared" si="974"/>
        <v>53412.6822993552</v>
      </c>
      <c r="AT178" s="25">
        <f ca="1" t="shared" si="975"/>
        <v>61666.7076475072</v>
      </c>
      <c r="AU178" s="25">
        <f ca="1">AP178*'Ejercicio 3 - TIR'!$D$5</f>
        <v>16719.0272487771</v>
      </c>
      <c r="AV178" s="25">
        <f ca="1">AQ178*'Ejercicio 3 - TIR'!$D$5</f>
        <v>20637.8763685315</v>
      </c>
      <c r="AW178" s="25">
        <f ca="1">AR178*'Ejercicio 3 - TIR'!$D$5</f>
        <v>24238.4875898466</v>
      </c>
      <c r="AX178" s="25">
        <f ca="1">AS178*'Ejercicio 3 - TIR'!$D$5</f>
        <v>26706.3411496776</v>
      </c>
      <c r="AY178" s="25">
        <f ca="1">AT178*'Ejercicio 3 - TIR'!$D$5</f>
        <v>30833.3538237536</v>
      </c>
      <c r="AZ178" s="25">
        <f ca="1" t="shared" ref="AZ178:BD178" si="1320">AJ178-AU178-AE178</f>
        <v>24874.6081479022</v>
      </c>
      <c r="BA178" s="25">
        <f ca="1" t="shared" si="1320"/>
        <v>28031.8131853376</v>
      </c>
      <c r="BB178" s="25">
        <f ca="1" t="shared" si="1320"/>
        <v>30541.7739908937</v>
      </c>
      <c r="BC178" s="25">
        <f ca="1" t="shared" si="1320"/>
        <v>31660.3497747268</v>
      </c>
      <c r="BD178" s="25">
        <f ca="1" t="shared" si="1320"/>
        <v>33698.5110446092</v>
      </c>
      <c r="BE178" s="25">
        <f ca="1" t="shared" ref="BE178:BI178" si="1321">AZ178/Z178</f>
        <v>21750.6826610736</v>
      </c>
      <c r="BF178" s="25">
        <f ca="1" t="shared" si="1321"/>
        <v>21305.2897612467</v>
      </c>
      <c r="BG178" s="25">
        <f ca="1" t="shared" si="1321"/>
        <v>19551.0185515819</v>
      </c>
      <c r="BH178" s="25">
        <f ca="1" t="shared" si="1321"/>
        <v>16957.5785868252</v>
      </c>
      <c r="BI178" s="25">
        <f ca="1" t="shared" si="1321"/>
        <v>14407.1259504406</v>
      </c>
      <c r="BJ178" s="25">
        <f ca="1" t="shared" si="978"/>
        <v>82426.8710252763</v>
      </c>
      <c r="BK178" s="25">
        <f ca="1" t="shared" si="979"/>
        <v>30914.5390740522</v>
      </c>
      <c r="BL178" s="25">
        <f ca="1" t="shared" si="980"/>
        <v>113341.410099328</v>
      </c>
      <c r="BM178" s="25">
        <f ca="1">BK178*'Ejercicio 3 - TIR'!$D$5</f>
        <v>15457.2695370261</v>
      </c>
      <c r="BN178" s="25">
        <f ca="1" t="shared" si="981"/>
        <v>97884.1405623024</v>
      </c>
      <c r="BO178" s="25">
        <f ca="1" t="shared" si="982"/>
        <v>41848.4110400277</v>
      </c>
      <c r="BP178" s="25">
        <f ca="1" t="shared" si="983"/>
        <v>-101324.435336039</v>
      </c>
      <c r="BQ178" s="25">
        <f ca="1" t="shared" ref="BQ178:BT178" si="1322">BE178</f>
        <v>21750.6826610736</v>
      </c>
      <c r="BR178" s="25">
        <f ca="1" t="shared" si="1322"/>
        <v>21305.2897612467</v>
      </c>
      <c r="BS178" s="25">
        <f ca="1" t="shared" si="1322"/>
        <v>19551.0185515819</v>
      </c>
      <c r="BT178" s="25">
        <f ca="1" t="shared" si="1322"/>
        <v>16957.5785868252</v>
      </c>
      <c r="BU178" s="25">
        <f ca="1" t="shared" si="985"/>
        <v>56255.5369904683</v>
      </c>
      <c r="BV178" s="27">
        <f ca="1" t="shared" si="986"/>
        <v>9.0772786516355</v>
      </c>
    </row>
    <row r="179" ht="15" customHeight="1" spans="1:74">
      <c r="A179" s="23">
        <v>178</v>
      </c>
      <c r="B179" s="24">
        <f ca="1" t="shared" ref="B179:F179" si="1323">RAND()</f>
        <v>0.190495778678527</v>
      </c>
      <c r="C179" s="25">
        <f ca="1">IF(B179&lt;=('Ejercicio 3 - TIR'!$D$13-'Ejercicio 3 - TIR'!$C$13)/('Ejercicio 3 - TIR'!$E$13-'Ejercicio 3 - TIR'!$C$13),'Ejercicio 3 - TIR'!$C$13+SQRT(('Ejercicio 3 - TIR'!$E$13-'Ejercicio 3 - TIR'!$C$13)*('Ejercicio 3 - TIR'!$D$13-'Ejercicio 3 - TIR'!$C$13)*B179),'Ejercicio 3 - TIR'!$E$13-SQRT(('Ejercicio 3 - TIR'!$E$13-'Ejercicio 3 - TIR'!$C$13)*('Ejercicio 3 - TIR'!$E$13-'Ejercicio 3 - TIR'!$D$13)*(1-B179)))</f>
        <v>68729.164420001</v>
      </c>
      <c r="D179" s="24">
        <f ca="1" t="shared" si="1323"/>
        <v>0.051496199472747</v>
      </c>
      <c r="E179" s="25">
        <f ca="1">IF(D179&lt;=('Ejercicio 3 - TIR'!$D$14-'Ejercicio 3 - TIR'!$C$14)/('Ejercicio 3 - TIR'!$E$14-'Ejercicio 3 - TIR'!$C$14),'Ejercicio 3 - TIR'!$C$14+SQRT(('Ejercicio 3 - TIR'!$E$14-'Ejercicio 3 - TIR'!$C$14)*('Ejercicio 3 - TIR'!$D$14-'Ejercicio 3 - TIR'!$C$14)*D179),'Ejercicio 3 - TIR'!$E$14-SQRT(('Ejercicio 3 - TIR'!$E$14-'Ejercicio 3 - TIR'!$C$14)*('Ejercicio 3 - TIR'!$E$14-'Ejercicio 3 - TIR'!$D$14)*(1-D179)))</f>
        <v>26965.2518821912</v>
      </c>
      <c r="F179" s="24">
        <f ca="1" t="shared" si="1323"/>
        <v>0.266612074868988</v>
      </c>
      <c r="G179" s="25">
        <f ca="1">IF(F179&lt;=('Ejercicio 3 - TIR'!$D$18-'Ejercicio 3 - TIR'!$C$18)/('Ejercicio 3 - TIR'!$E$18-'Ejercicio 3 - TIR'!$C$18),'Ejercicio 3 - TIR'!$C$18+SQRT(('Ejercicio 3 - TIR'!$E$18-'Ejercicio 3 - TIR'!$C$18)*('Ejercicio 3 - TIR'!$D$18-'Ejercicio 3 - TIR'!$C$18)*F179),'Ejercicio 3 - TIR'!$E$18-SQRT(('Ejercicio 3 - TIR'!$E$18-'Ejercicio 3 - TIR'!$C$18)*('Ejercicio 3 - TIR'!$E$18-'Ejercicio 3 - TIR'!$D$18)*(1-F179)))</f>
        <v>36323.9079081173</v>
      </c>
      <c r="H179" s="24">
        <f ca="1" t="shared" ref="H179:L179" si="1324">RAND()</f>
        <v>0.746097421109717</v>
      </c>
      <c r="I179" s="25">
        <f ca="1">IF(H179&lt;=('Ejercicio 3 - TIR'!$D$18-'Ejercicio 3 - TIR'!$C$18)/('Ejercicio 3 - TIR'!$E$18-'Ejercicio 3 - TIR'!$C$18),'Ejercicio 3 - TIR'!$C$18+SQRT(('Ejercicio 3 - TIR'!$E$18-'Ejercicio 3 - TIR'!$C$18)*('Ejercicio 3 - TIR'!$D$18-'Ejercicio 3 - TIR'!$C$18)*H179),'Ejercicio 3 - TIR'!$E$18-SQRT(('Ejercicio 3 - TIR'!$E$18-'Ejercicio 3 - TIR'!$C$18)*('Ejercicio 3 - TIR'!$E$18-'Ejercicio 3 - TIR'!$D$18)*(1-H179)))</f>
        <v>40636.2065336715</v>
      </c>
      <c r="J179" s="24">
        <f ca="1" t="shared" si="1324"/>
        <v>0.438398533074204</v>
      </c>
      <c r="K179" s="25">
        <f ca="1">IF(J179&lt;=('Ejercicio 3 - TIR'!$D$18-'Ejercicio 3 - TIR'!$C$18)/('Ejercicio 3 - TIR'!$E$18-'Ejercicio 3 - TIR'!$C$18),'Ejercicio 3 - TIR'!$C$18+SQRT(('Ejercicio 3 - TIR'!$E$18-'Ejercicio 3 - TIR'!$C$18)*('Ejercicio 3 - TIR'!$D$18-'Ejercicio 3 - TIR'!$C$18)*J179),'Ejercicio 3 - TIR'!$E$18-SQRT(('Ejercicio 3 - TIR'!$E$18-'Ejercicio 3 - TIR'!$C$18)*('Ejercicio 3 - TIR'!$E$18-'Ejercicio 3 - TIR'!$D$18)*(1-J179)))</f>
        <v>38109.2404059277</v>
      </c>
      <c r="L179" s="24">
        <f ca="1" t="shared" si="1324"/>
        <v>0.75651732764299</v>
      </c>
      <c r="M179" s="25">
        <f ca="1">IF(L179&lt;=('Ejercicio 3 - TIR'!$D$18-'Ejercicio 3 - TIR'!$C$18)/('Ejercicio 3 - TIR'!$E$18-'Ejercicio 3 - TIR'!$C$18),'Ejercicio 3 - TIR'!$C$18+SQRT(('Ejercicio 3 - TIR'!$E$18-'Ejercicio 3 - TIR'!$C$18)*('Ejercicio 3 - TIR'!$D$18-'Ejercicio 3 - TIR'!$C$18)*L179),'Ejercicio 3 - TIR'!$E$18-SQRT(('Ejercicio 3 - TIR'!$E$18-'Ejercicio 3 - TIR'!$C$18)*('Ejercicio 3 - TIR'!$E$18-'Ejercicio 3 - TIR'!$D$18)*(1-L179)))</f>
        <v>40726.6874176143</v>
      </c>
      <c r="N179" s="24">
        <f ca="1" t="shared" ref="N179:R179" si="1325">RAND()</f>
        <v>0.118037967052838</v>
      </c>
      <c r="O179" s="25">
        <f ca="1">IF(N179&lt;=('Ejercicio 3 - TIR'!$D$18-'Ejercicio 3 - TIR'!$C$18)/('Ejercicio 3 - TIR'!$E$18-'Ejercicio 3 - TIR'!$C$18),'Ejercicio 3 - TIR'!$C$18+SQRT(('Ejercicio 3 - TIR'!$E$18-'Ejercicio 3 - TIR'!$C$18)*('Ejercicio 3 - TIR'!$D$18-'Ejercicio 3 - TIR'!$C$18)*N179),'Ejercicio 3 - TIR'!$E$18-SQRT(('Ejercicio 3 - TIR'!$E$18-'Ejercicio 3 - TIR'!$C$18)*('Ejercicio 3 - TIR'!$E$18-'Ejercicio 3 - TIR'!$D$18)*(1-N179)))</f>
        <v>34207.8135721448</v>
      </c>
      <c r="P179" s="24">
        <f ca="1" t="shared" si="1325"/>
        <v>0.394255754930407</v>
      </c>
      <c r="Q179" s="26">
        <f ca="1">IF(P179&lt;=('Ejercicio 3 - TIR'!$D$22-'Ejercicio 3 - TIR'!$C$22)/('Ejercicio 3 - TIR'!$E$22-'Ejercicio 3 - TIR'!$C$22),'Ejercicio 3 - TIR'!$C$22+SQRT(('Ejercicio 3 - TIR'!$E$22-'Ejercicio 3 - TIR'!$C$22)*('Ejercicio 3 - TIR'!$D$22-'Ejercicio 3 - TIR'!$C$22)*P179),'Ejercicio 3 - TIR'!$E$22-SQRT(('Ejercicio 3 - TIR'!$E$22-'Ejercicio 3 - TIR'!$C$22)*('Ejercicio 3 - TIR'!$E$22-'Ejercicio 3 - TIR'!$D$22)*(1-P179)))</f>
        <v>0.146639451174428</v>
      </c>
      <c r="R179" s="24">
        <f ca="1" t="shared" si="1325"/>
        <v>0.0275484300024538</v>
      </c>
      <c r="S179" s="26">
        <f ca="1">IF(R179&lt;=('Ejercicio 3 - TIR'!$D$23-'Ejercicio 3 - TIR'!$C$23)/('Ejercicio 3 - TIR'!$E$23-'Ejercicio 3 - TIR'!$C$23),'Ejercicio 3 - TIR'!$C$23+SQRT(('Ejercicio 3 - TIR'!$E$23-'Ejercicio 3 - TIR'!$C$23)*('Ejercicio 3 - TIR'!$D$23-'Ejercicio 3 - TIR'!$C$23)*R179),'Ejercicio 3 - TIR'!$E$23-SQRT(('Ejercicio 3 - TIR'!$E$23-'Ejercicio 3 - TIR'!$C$23)*('Ejercicio 3 - TIR'!$E$23-'Ejercicio 3 - TIR'!$D$23)*(1-R179)))</f>
        <v>0.127041816101292</v>
      </c>
      <c r="T179" s="24">
        <f ca="1" t="shared" ref="T179:X179" si="1326">RAND()</f>
        <v>0.962590571725388</v>
      </c>
      <c r="U179" s="26">
        <f ca="1">IF(T179&lt;=('Ejercicio 3 - TIR'!$D$24-'Ejercicio 3 - TIR'!$C$24)/('Ejercicio 3 - TIR'!$E$24-'Ejercicio 3 - TIR'!$C$24),'Ejercicio 3 - TIR'!$C$24+SQRT(('Ejercicio 3 - TIR'!$E$24-'Ejercicio 3 - TIR'!$C$24)*('Ejercicio 3 - TIR'!$D$24-'Ejercicio 3 - TIR'!$C$24)*T179),'Ejercicio 3 - TIR'!$E$24-SQRT(('Ejercicio 3 - TIR'!$E$24-'Ejercicio 3 - TIR'!$C$24)*('Ejercicio 3 - TIR'!$E$24-'Ejercicio 3 - TIR'!$D$24)*(1-T179)))</f>
        <v>0.209765431168392</v>
      </c>
      <c r="V179" s="24">
        <f ca="1" t="shared" si="1326"/>
        <v>0.865623701856879</v>
      </c>
      <c r="W179" s="26">
        <f ca="1">IF(V179&lt;=('Ejercicio 3 - TIR'!$D$25-'Ejercicio 3 - TIR'!$C$25)/('Ejercicio 3 - TIR'!$E$25-'Ejercicio 3 - TIR'!$C$25),'Ejercicio 3 - TIR'!$C$25+SQRT(('Ejercicio 3 - TIR'!$E$25-'Ejercicio 3 - TIR'!$C$25)*('Ejercicio 3 - TIR'!$D$25-'Ejercicio 3 - TIR'!$C$25)*V179),'Ejercicio 3 - TIR'!$E$25-SQRT(('Ejercicio 3 - TIR'!$E$25-'Ejercicio 3 - TIR'!$C$25)*('Ejercicio 3 - TIR'!$E$25-'Ejercicio 3 - TIR'!$D$25)*(1-V179)))</f>
        <v>0.228313205780915</v>
      </c>
      <c r="X179" s="24">
        <f ca="1" t="shared" si="1326"/>
        <v>0.538863406552373</v>
      </c>
      <c r="Y179" s="26">
        <f ca="1">IF(X179&lt;=('Ejercicio 3 - TIR'!$D$26-'Ejercicio 3 - TIR'!$C$26)/('Ejercicio 3 - TIR'!$E$26-'Ejercicio 3 - TIR'!$C$26),'Ejercicio 3 - TIR'!$C$26+SQRT(('Ejercicio 3 - TIR'!$E$26-'Ejercicio 3 - TIR'!$C$26)*('Ejercicio 3 - TIR'!$D$26-'Ejercicio 3 - TIR'!$C$26)*X179),'Ejercicio 3 - TIR'!$E$26-SQRT(('Ejercicio 3 - TIR'!$E$26-'Ejercicio 3 - TIR'!$C$26)*('Ejercicio 3 - TIR'!$E$26-'Ejercicio 3 - TIR'!$D$26)*(1-X179)))</f>
        <v>0.230098721413002</v>
      </c>
      <c r="Z179" s="24">
        <f ca="1" t="shared" si="956"/>
        <v>1.14663945117443</v>
      </c>
      <c r="AA179" s="24">
        <f ca="1" t="shared" si="957"/>
        <v>1.29231060946502</v>
      </c>
      <c r="AB179" s="24">
        <f ca="1" t="shared" si="958"/>
        <v>1.56339270166293</v>
      </c>
      <c r="AC179" s="24">
        <f ca="1" t="shared" si="959"/>
        <v>1.92033590127408</v>
      </c>
      <c r="AD179" s="24">
        <f ca="1" t="shared" si="960"/>
        <v>2.36220273684073</v>
      </c>
      <c r="AE179" s="23">
        <f ca="1" t="shared" si="961"/>
        <v>3954.16973678473</v>
      </c>
      <c r="AF179" s="23">
        <f ca="1" t="shared" si="962"/>
        <v>4456.51464131863</v>
      </c>
      <c r="AG179" s="23">
        <f ca="1" t="shared" si="963"/>
        <v>5391.33735656308</v>
      </c>
      <c r="AH179" s="23">
        <f ca="1" t="shared" si="964"/>
        <v>6622.25087188641</v>
      </c>
      <c r="AI179" s="23">
        <f ca="1" t="shared" si="965"/>
        <v>8146.0223303836</v>
      </c>
      <c r="AJ179" s="25">
        <f ca="1" t="shared" si="966"/>
        <v>41650.425828274</v>
      </c>
      <c r="AK179" s="25">
        <f ca="1" t="shared" si="967"/>
        <v>52514.6008318753</v>
      </c>
      <c r="AL179" s="25">
        <f ca="1" t="shared" si="968"/>
        <v>59579.7083165455</v>
      </c>
      <c r="AM179" s="25">
        <f ca="1" t="shared" si="969"/>
        <v>78208.9199880123</v>
      </c>
      <c r="AN179" s="25">
        <f ca="1" t="shared" si="970"/>
        <v>80805.790841458</v>
      </c>
      <c r="AO179" s="25">
        <f ca="1">C179/'Ejercicio 3 - TIR'!$D$7</f>
        <v>13745.8328840002</v>
      </c>
      <c r="AP179" s="25">
        <f ca="1" t="shared" si="971"/>
        <v>27904.5929442739</v>
      </c>
      <c r="AQ179" s="25">
        <f ca="1" t="shared" si="972"/>
        <v>38768.7679478751</v>
      </c>
      <c r="AR179" s="25">
        <f ca="1" t="shared" si="973"/>
        <v>45833.8754325453</v>
      </c>
      <c r="AS179" s="25">
        <f ca="1" t="shared" si="974"/>
        <v>64463.0871040121</v>
      </c>
      <c r="AT179" s="25">
        <f ca="1" t="shared" si="975"/>
        <v>67059.9579574578</v>
      </c>
      <c r="AU179" s="25">
        <f ca="1">AP179*'Ejercicio 3 - TIR'!$D$5</f>
        <v>13952.2964721369</v>
      </c>
      <c r="AV179" s="25">
        <f ca="1">AQ179*'Ejercicio 3 - TIR'!$D$5</f>
        <v>19384.3839739375</v>
      </c>
      <c r="AW179" s="25">
        <f ca="1">AR179*'Ejercicio 3 - TIR'!$D$5</f>
        <v>22916.9377162727</v>
      </c>
      <c r="AX179" s="25">
        <f ca="1">AS179*'Ejercicio 3 - TIR'!$D$5</f>
        <v>32231.543552006</v>
      </c>
      <c r="AY179" s="25">
        <f ca="1">AT179*'Ejercicio 3 - TIR'!$D$5</f>
        <v>33529.9789787289</v>
      </c>
      <c r="AZ179" s="25">
        <f ca="1" t="shared" ref="AZ179:BD179" si="1327">AJ179-AU179-AE179</f>
        <v>23743.9596193524</v>
      </c>
      <c r="BA179" s="25">
        <f ca="1" t="shared" si="1327"/>
        <v>28673.7022166191</v>
      </c>
      <c r="BB179" s="25">
        <f ca="1" t="shared" si="1327"/>
        <v>31271.4332437098</v>
      </c>
      <c r="BC179" s="25">
        <f ca="1" t="shared" si="1327"/>
        <v>39355.1255641198</v>
      </c>
      <c r="BD179" s="25">
        <f ca="1" t="shared" si="1327"/>
        <v>39129.7895323455</v>
      </c>
      <c r="BE179" s="25">
        <f ca="1" t="shared" ref="BE179:BI179" si="1328">AZ179/Z179</f>
        <v>20707.43300785</v>
      </c>
      <c r="BF179" s="25">
        <f ca="1" t="shared" si="1328"/>
        <v>22187.9337727401</v>
      </c>
      <c r="BG179" s="25">
        <f ca="1" t="shared" si="1328"/>
        <v>20002.2893866956</v>
      </c>
      <c r="BH179" s="25">
        <f ca="1" t="shared" si="1328"/>
        <v>20493.8758568274</v>
      </c>
      <c r="BI179" s="25">
        <f ca="1" t="shared" si="1328"/>
        <v>16564.9581731831</v>
      </c>
      <c r="BJ179" s="25">
        <f ca="1" t="shared" si="978"/>
        <v>63697.3917957118</v>
      </c>
      <c r="BK179" s="25">
        <f ca="1" t="shared" si="979"/>
        <v>32470.4440587406</v>
      </c>
      <c r="BL179" s="25">
        <f ca="1" t="shared" si="980"/>
        <v>96167.8358544524</v>
      </c>
      <c r="BM179" s="25">
        <f ca="1">BK179*'Ejercicio 3 - TIR'!$D$5</f>
        <v>16235.2220293703</v>
      </c>
      <c r="BN179" s="25">
        <f ca="1" t="shared" si="981"/>
        <v>79932.6138250821</v>
      </c>
      <c r="BO179" s="25">
        <f ca="1" t="shared" si="982"/>
        <v>33838.1683241913</v>
      </c>
      <c r="BP179" s="25">
        <f ca="1" t="shared" si="983"/>
        <v>-95694.4163021922</v>
      </c>
      <c r="BQ179" s="25">
        <f ca="1" t="shared" ref="BQ179:BT179" si="1329">BE179</f>
        <v>20707.43300785</v>
      </c>
      <c r="BR179" s="25">
        <f ca="1" t="shared" si="1329"/>
        <v>22187.9337727401</v>
      </c>
      <c r="BS179" s="25">
        <f ca="1" t="shared" si="1329"/>
        <v>20002.2893866956</v>
      </c>
      <c r="BT179" s="25">
        <f ca="1" t="shared" si="1329"/>
        <v>20493.8758568274</v>
      </c>
      <c r="BU179" s="25">
        <f ca="1" t="shared" si="985"/>
        <v>50403.1264973744</v>
      </c>
      <c r="BV179" s="27">
        <f ca="1" t="shared" si="986"/>
        <v>10.6378651394776</v>
      </c>
    </row>
    <row r="180" ht="15" customHeight="1" spans="1:74">
      <c r="A180" s="23">
        <v>179</v>
      </c>
      <c r="B180" s="24">
        <f ca="1" t="shared" ref="B180:F180" si="1330">RAND()</f>
        <v>0.901259611159336</v>
      </c>
      <c r="C180" s="25">
        <f ca="1">IF(B180&lt;=('Ejercicio 3 - TIR'!$D$13-'Ejercicio 3 - TIR'!$C$13)/('Ejercicio 3 - TIR'!$E$13-'Ejercicio 3 - TIR'!$C$13),'Ejercicio 3 - TIR'!$C$13+SQRT(('Ejercicio 3 - TIR'!$E$13-'Ejercicio 3 - TIR'!$C$13)*('Ejercicio 3 - TIR'!$D$13-'Ejercicio 3 - TIR'!$C$13)*B180),'Ejercicio 3 - TIR'!$E$13-SQRT(('Ejercicio 3 - TIR'!$E$13-'Ejercicio 3 - TIR'!$C$13)*('Ejercicio 3 - TIR'!$E$13-'Ejercicio 3 - TIR'!$D$13)*(1-B180)))</f>
        <v>89114.7592305546</v>
      </c>
      <c r="D180" s="24">
        <f ca="1" t="shared" si="1330"/>
        <v>0.618102777966719</v>
      </c>
      <c r="E180" s="25">
        <f ca="1">IF(D180&lt;=('Ejercicio 3 - TIR'!$D$14-'Ejercicio 3 - TIR'!$C$14)/('Ejercicio 3 - TIR'!$E$14-'Ejercicio 3 - TIR'!$C$14),'Ejercicio 3 - TIR'!$C$14+SQRT(('Ejercicio 3 - TIR'!$E$14-'Ejercicio 3 - TIR'!$C$14)*('Ejercicio 3 - TIR'!$D$14-'Ejercicio 3 - TIR'!$C$14)*D180),'Ejercicio 3 - TIR'!$E$14-SQRT(('Ejercicio 3 - TIR'!$E$14-'Ejercicio 3 - TIR'!$C$14)*('Ejercicio 3 - TIR'!$E$14-'Ejercicio 3 - TIR'!$D$14)*(1-D180)))</f>
        <v>32431.3420406923</v>
      </c>
      <c r="F180" s="24">
        <f ca="1" t="shared" si="1330"/>
        <v>0.0129348099050359</v>
      </c>
      <c r="G180" s="25">
        <f ca="1">IF(F180&lt;=('Ejercicio 3 - TIR'!$D$18-'Ejercicio 3 - TIR'!$C$18)/('Ejercicio 3 - TIR'!$E$18-'Ejercicio 3 - TIR'!$C$18),'Ejercicio 3 - TIR'!$C$18+SQRT(('Ejercicio 3 - TIR'!$E$18-'Ejercicio 3 - TIR'!$C$18)*('Ejercicio 3 - TIR'!$D$18-'Ejercicio 3 - TIR'!$C$18)*F180),'Ejercicio 3 - TIR'!$E$18-SQRT(('Ejercicio 3 - TIR'!$E$18-'Ejercicio 3 - TIR'!$C$18)*('Ejercicio 3 - TIR'!$E$18-'Ejercicio 3 - TIR'!$D$18)*(1-F180)))</f>
        <v>31392.9183342018</v>
      </c>
      <c r="H180" s="24">
        <f ca="1" t="shared" ref="H180:L180" si="1331">RAND()</f>
        <v>0.498605066975185</v>
      </c>
      <c r="I180" s="25">
        <f ca="1">IF(H180&lt;=('Ejercicio 3 - TIR'!$D$18-'Ejercicio 3 - TIR'!$C$18)/('Ejercicio 3 - TIR'!$E$18-'Ejercicio 3 - TIR'!$C$18),'Ejercicio 3 - TIR'!$C$18+SQRT(('Ejercicio 3 - TIR'!$E$18-'Ejercicio 3 - TIR'!$C$18)*('Ejercicio 3 - TIR'!$D$18-'Ejercicio 3 - TIR'!$C$18)*H180),'Ejercicio 3 - TIR'!$E$18-SQRT(('Ejercicio 3 - TIR'!$E$18-'Ejercicio 3 - TIR'!$C$18)*('Ejercicio 3 - TIR'!$E$18-'Ejercicio 3 - TIR'!$D$18)*(1-H180)))</f>
        <v>38648.1651259835</v>
      </c>
      <c r="J180" s="24">
        <f ca="1" t="shared" si="1331"/>
        <v>0.631378318436039</v>
      </c>
      <c r="K180" s="25">
        <f ca="1">IF(J180&lt;=('Ejercicio 3 - TIR'!$D$18-'Ejercicio 3 - TIR'!$C$18)/('Ejercicio 3 - TIR'!$E$18-'Ejercicio 3 - TIR'!$C$18),'Ejercicio 3 - TIR'!$C$18+SQRT(('Ejercicio 3 - TIR'!$E$18-'Ejercicio 3 - TIR'!$C$18)*('Ejercicio 3 - TIR'!$D$18-'Ejercicio 3 - TIR'!$C$18)*J180),'Ejercicio 3 - TIR'!$E$18-SQRT(('Ejercicio 3 - TIR'!$E$18-'Ejercicio 3 - TIR'!$C$18)*('Ejercicio 3 - TIR'!$E$18-'Ejercicio 3 - TIR'!$D$18)*(1-J180)))</f>
        <v>39731.7391953035</v>
      </c>
      <c r="L180" s="24">
        <f ca="1" t="shared" si="1331"/>
        <v>0.67049229701071</v>
      </c>
      <c r="M180" s="25">
        <f ca="1">IF(L180&lt;=('Ejercicio 3 - TIR'!$D$18-'Ejercicio 3 - TIR'!$C$18)/('Ejercicio 3 - TIR'!$E$18-'Ejercicio 3 - TIR'!$C$18),'Ejercicio 3 - TIR'!$C$18+SQRT(('Ejercicio 3 - TIR'!$E$18-'Ejercicio 3 - TIR'!$C$18)*('Ejercicio 3 - TIR'!$D$18-'Ejercicio 3 - TIR'!$C$18)*L180),'Ejercicio 3 - TIR'!$E$18-SQRT(('Ejercicio 3 - TIR'!$E$18-'Ejercicio 3 - TIR'!$C$18)*('Ejercicio 3 - TIR'!$E$18-'Ejercicio 3 - TIR'!$D$18)*(1-L180)))</f>
        <v>40028.7750278028</v>
      </c>
      <c r="N180" s="24">
        <f ca="1" t="shared" ref="N180:R180" si="1332">RAND()</f>
        <v>0.533280567971211</v>
      </c>
      <c r="O180" s="25">
        <f ca="1">IF(N180&lt;=('Ejercicio 3 - TIR'!$D$18-'Ejercicio 3 - TIR'!$C$18)/('Ejercicio 3 - TIR'!$E$18-'Ejercicio 3 - TIR'!$C$18),'Ejercicio 3 - TIR'!$C$18+SQRT(('Ejercicio 3 - TIR'!$E$18-'Ejercicio 3 - TIR'!$C$18)*('Ejercicio 3 - TIR'!$D$18-'Ejercicio 3 - TIR'!$C$18)*N180),'Ejercicio 3 - TIR'!$E$18-SQRT(('Ejercicio 3 - TIR'!$E$18-'Ejercicio 3 - TIR'!$C$18)*('Ejercicio 3 - TIR'!$E$18-'Ejercicio 3 - TIR'!$D$18)*(1-N180)))</f>
        <v>38943.829448043</v>
      </c>
      <c r="P180" s="24">
        <f ca="1" t="shared" si="1332"/>
        <v>0.291787505959847</v>
      </c>
      <c r="Q180" s="26">
        <f ca="1">IF(P180&lt;=('Ejercicio 3 - TIR'!$D$22-'Ejercicio 3 - TIR'!$C$22)/('Ejercicio 3 - TIR'!$E$22-'Ejercicio 3 - TIR'!$C$22),'Ejercicio 3 - TIR'!$C$22+SQRT(('Ejercicio 3 - TIR'!$E$22-'Ejercicio 3 - TIR'!$C$22)*('Ejercicio 3 - TIR'!$D$22-'Ejercicio 3 - TIR'!$C$22)*P180),'Ejercicio 3 - TIR'!$E$22-SQRT(('Ejercicio 3 - TIR'!$E$22-'Ejercicio 3 - TIR'!$C$22)*('Ejercicio 3 - TIR'!$E$22-'Ejercicio 3 - TIR'!$D$22)*(1-P180)))</f>
        <v>0.142917624456469</v>
      </c>
      <c r="R180" s="24">
        <f ca="1" t="shared" si="1332"/>
        <v>0.608843515520008</v>
      </c>
      <c r="S180" s="26">
        <f ca="1">IF(R180&lt;=('Ejercicio 3 - TIR'!$D$23-'Ejercicio 3 - TIR'!$C$23)/('Ejercicio 3 - TIR'!$E$23-'Ejercicio 3 - TIR'!$C$23),'Ejercicio 3 - TIR'!$C$23+SQRT(('Ejercicio 3 - TIR'!$E$23-'Ejercicio 3 - TIR'!$C$23)*('Ejercicio 3 - TIR'!$D$23-'Ejercicio 3 - TIR'!$C$23)*R180),'Ejercicio 3 - TIR'!$E$23-SQRT(('Ejercicio 3 - TIR'!$E$23-'Ejercicio 3 - TIR'!$C$23)*('Ejercicio 3 - TIR'!$E$23-'Ejercicio 3 - TIR'!$D$23)*(1-R180)))</f>
        <v>0.153465462655927</v>
      </c>
      <c r="T180" s="24">
        <f ca="1" t="shared" ref="T180:X180" si="1333">RAND()</f>
        <v>0.895596726327563</v>
      </c>
      <c r="U180" s="26">
        <f ca="1">IF(T180&lt;=('Ejercicio 3 - TIR'!$D$24-'Ejercicio 3 - TIR'!$C$24)/('Ejercicio 3 - TIR'!$E$24-'Ejercicio 3 - TIR'!$C$24),'Ejercicio 3 - TIR'!$C$24+SQRT(('Ejercicio 3 - TIR'!$E$24-'Ejercicio 3 - TIR'!$C$24)*('Ejercicio 3 - TIR'!$D$24-'Ejercicio 3 - TIR'!$C$24)*T180),'Ejercicio 3 - TIR'!$E$24-SQRT(('Ejercicio 3 - TIR'!$E$24-'Ejercicio 3 - TIR'!$C$24)*('Ejercicio 3 - TIR'!$E$24-'Ejercicio 3 - TIR'!$D$24)*(1-T180)))</f>
        <v>0.20290236372235</v>
      </c>
      <c r="V180" s="24">
        <f ca="1" t="shared" si="1333"/>
        <v>0.540332578167273</v>
      </c>
      <c r="W180" s="26">
        <f ca="1">IF(V180&lt;=('Ejercicio 3 - TIR'!$D$25-'Ejercicio 3 - TIR'!$C$25)/('Ejercicio 3 - TIR'!$E$25-'Ejercicio 3 - TIR'!$C$25),'Ejercicio 3 - TIR'!$C$25+SQRT(('Ejercicio 3 - TIR'!$E$25-'Ejercicio 3 - TIR'!$C$25)*('Ejercicio 3 - TIR'!$D$25-'Ejercicio 3 - TIR'!$C$25)*V180),'Ejercicio 3 - TIR'!$E$25-SQRT(('Ejercicio 3 - TIR'!$E$25-'Ejercicio 3 - TIR'!$C$25)*('Ejercicio 3 - TIR'!$E$25-'Ejercicio 3 - TIR'!$D$25)*(1-V180)))</f>
        <v>0.209889702364423</v>
      </c>
      <c r="X180" s="24">
        <f ca="1" t="shared" si="1333"/>
        <v>0.570330260237642</v>
      </c>
      <c r="Y180" s="26">
        <f ca="1">IF(X180&lt;=('Ejercicio 3 - TIR'!$D$26-'Ejercicio 3 - TIR'!$C$26)/('Ejercicio 3 - TIR'!$E$26-'Ejercicio 3 - TIR'!$C$26),'Ejercicio 3 - TIR'!$C$26+SQRT(('Ejercicio 3 - TIR'!$E$26-'Ejercicio 3 - TIR'!$C$26)*('Ejercicio 3 - TIR'!$D$26-'Ejercicio 3 - TIR'!$C$26)*X180),'Ejercicio 3 - TIR'!$E$26-SQRT(('Ejercicio 3 - TIR'!$E$26-'Ejercicio 3 - TIR'!$C$26)*('Ejercicio 3 - TIR'!$E$26-'Ejercicio 3 - TIR'!$D$26)*(1-X180)))</f>
        <v>0.231831373335783</v>
      </c>
      <c r="Z180" s="24">
        <f ca="1" t="shared" si="956"/>
        <v>1.14291762445647</v>
      </c>
      <c r="AA180" s="24">
        <f ca="1" t="shared" si="957"/>
        <v>1.31831600647129</v>
      </c>
      <c r="AB180" s="24">
        <f ca="1" t="shared" si="958"/>
        <v>1.58580544031733</v>
      </c>
      <c r="AC180" s="24">
        <f ca="1" t="shared" si="959"/>
        <v>1.91864967219341</v>
      </c>
      <c r="AD180" s="24">
        <f ca="1" t="shared" si="960"/>
        <v>2.36345286064826</v>
      </c>
      <c r="AE180" s="23">
        <f ca="1" t="shared" si="961"/>
        <v>4635.01036239094</v>
      </c>
      <c r="AF180" s="23">
        <f ca="1" t="shared" si="962"/>
        <v>5346.32437207028</v>
      </c>
      <c r="AG180" s="23">
        <f ca="1" t="shared" si="963"/>
        <v>6431.10622438975</v>
      </c>
      <c r="AH180" s="23">
        <f ca="1" t="shared" si="964"/>
        <v>7780.9291957009</v>
      </c>
      <c r="AI180" s="23">
        <f ca="1" t="shared" si="965"/>
        <v>9584.79269696873</v>
      </c>
      <c r="AJ180" s="25">
        <f ca="1" t="shared" si="966"/>
        <v>35879.5196472818</v>
      </c>
      <c r="AK180" s="25">
        <f ca="1" t="shared" si="967"/>
        <v>50950.4947063297</v>
      </c>
      <c r="AL180" s="25">
        <f ca="1" t="shared" si="968"/>
        <v>63006.8081691815</v>
      </c>
      <c r="AM180" s="25">
        <f ca="1" t="shared" si="969"/>
        <v>76801.1960853979</v>
      </c>
      <c r="AN180" s="25">
        <f ca="1" t="shared" si="970"/>
        <v>92041.9051135754</v>
      </c>
      <c r="AO180" s="25">
        <f ca="1">C180/'Ejercicio 3 - TIR'!$D$7</f>
        <v>17822.9518461109</v>
      </c>
      <c r="AP180" s="25">
        <f ca="1" t="shared" si="971"/>
        <v>18056.5678011709</v>
      </c>
      <c r="AQ180" s="25">
        <f ca="1" t="shared" si="972"/>
        <v>33127.5428602188</v>
      </c>
      <c r="AR180" s="25">
        <f ca="1" t="shared" si="973"/>
        <v>45183.8563230705</v>
      </c>
      <c r="AS180" s="25">
        <f ca="1" t="shared" si="974"/>
        <v>58978.2442392869</v>
      </c>
      <c r="AT180" s="25">
        <f ca="1" t="shared" si="975"/>
        <v>74218.9532674645</v>
      </c>
      <c r="AU180" s="25">
        <f ca="1">AP180*'Ejercicio 3 - TIR'!$D$5</f>
        <v>9028.28390058543</v>
      </c>
      <c r="AV180" s="25">
        <f ca="1">AQ180*'Ejercicio 3 - TIR'!$D$5</f>
        <v>16563.7714301094</v>
      </c>
      <c r="AW180" s="25">
        <f ca="1">AR180*'Ejercicio 3 - TIR'!$D$5</f>
        <v>22591.9281615353</v>
      </c>
      <c r="AX180" s="25">
        <f ca="1">AS180*'Ejercicio 3 - TIR'!$D$5</f>
        <v>29489.1221196435</v>
      </c>
      <c r="AY180" s="25">
        <f ca="1">AT180*'Ejercicio 3 - TIR'!$D$5</f>
        <v>37109.4766337323</v>
      </c>
      <c r="AZ180" s="25">
        <f ca="1" t="shared" ref="AZ180:BD180" si="1334">AJ180-AU180-AE180</f>
        <v>22216.2253843054</v>
      </c>
      <c r="BA180" s="25">
        <f ca="1" t="shared" si="1334"/>
        <v>29040.39890415</v>
      </c>
      <c r="BB180" s="25">
        <f ca="1" t="shared" si="1334"/>
        <v>33983.7737832564</v>
      </c>
      <c r="BC180" s="25">
        <f ca="1" t="shared" si="1334"/>
        <v>39531.1447700535</v>
      </c>
      <c r="BD180" s="25">
        <f ca="1" t="shared" si="1334"/>
        <v>45347.6357828744</v>
      </c>
      <c r="BE180" s="25">
        <f ca="1" t="shared" ref="BE180:BI180" si="1335">AZ180/Z180</f>
        <v>19438.1685161874</v>
      </c>
      <c r="BF180" s="25">
        <f ca="1" t="shared" si="1335"/>
        <v>22028.4049966759</v>
      </c>
      <c r="BG180" s="25">
        <f ca="1" t="shared" si="1335"/>
        <v>21429.9767923965</v>
      </c>
      <c r="BH180" s="25">
        <f ca="1" t="shared" si="1335"/>
        <v>20603.6283449605</v>
      </c>
      <c r="BI180" s="25">
        <f ca="1" t="shared" si="1335"/>
        <v>19187.0278176126</v>
      </c>
      <c r="BJ180" s="25">
        <f ca="1" t="shared" si="978"/>
        <v>76649.9481207365</v>
      </c>
      <c r="BK180" s="25">
        <f ca="1" t="shared" si="979"/>
        <v>42123.7065258871</v>
      </c>
      <c r="BL180" s="25">
        <f ca="1" t="shared" si="980"/>
        <v>118773.654646624</v>
      </c>
      <c r="BM180" s="25">
        <f ca="1">BK180*'Ejercicio 3 - TIR'!$D$5</f>
        <v>21061.8532629436</v>
      </c>
      <c r="BN180" s="25">
        <f ca="1" t="shared" si="981"/>
        <v>97711.80138368</v>
      </c>
      <c r="BO180" s="25">
        <f ca="1" t="shared" si="982"/>
        <v>41342.8179637477</v>
      </c>
      <c r="BP180" s="25">
        <f ca="1" t="shared" si="983"/>
        <v>-121546.101271247</v>
      </c>
      <c r="BQ180" s="25">
        <f ca="1" t="shared" ref="BQ180:BT180" si="1336">BE180</f>
        <v>19438.1685161874</v>
      </c>
      <c r="BR180" s="25">
        <f ca="1" t="shared" si="1336"/>
        <v>22028.4049966759</v>
      </c>
      <c r="BS180" s="25">
        <f ca="1" t="shared" si="1336"/>
        <v>21429.9767923965</v>
      </c>
      <c r="BT180" s="25">
        <f ca="1" t="shared" si="1336"/>
        <v>20603.6283449605</v>
      </c>
      <c r="BU180" s="25">
        <f ca="1" t="shared" si="985"/>
        <v>60529.8457813604</v>
      </c>
      <c r="BV180" s="27">
        <f ca="1" t="shared" si="986"/>
        <v>4.95899956288577</v>
      </c>
    </row>
    <row r="181" ht="15" customHeight="1" spans="1:74">
      <c r="A181" s="23">
        <v>180</v>
      </c>
      <c r="B181" s="24">
        <f ca="1" t="shared" ref="B181:F181" si="1337">RAND()</f>
        <v>0.259352553210184</v>
      </c>
      <c r="C181" s="25">
        <f ca="1">IF(B181&lt;=('Ejercicio 3 - TIR'!$D$13-'Ejercicio 3 - TIR'!$C$13)/('Ejercicio 3 - TIR'!$E$13-'Ejercicio 3 - TIR'!$C$13),'Ejercicio 3 - TIR'!$C$13+SQRT(('Ejercicio 3 - TIR'!$E$13-'Ejercicio 3 - TIR'!$C$13)*('Ejercicio 3 - TIR'!$D$13-'Ejercicio 3 - TIR'!$C$13)*B181),'Ejercicio 3 - TIR'!$E$13-SQRT(('Ejercicio 3 - TIR'!$E$13-'Ejercicio 3 - TIR'!$C$13)*('Ejercicio 3 - TIR'!$E$13-'Ejercicio 3 - TIR'!$D$13)*(1-B181)))</f>
        <v>70187.6378636684</v>
      </c>
      <c r="D181" s="24">
        <f ca="1" t="shared" si="1337"/>
        <v>0.82997664480095</v>
      </c>
      <c r="E181" s="25">
        <f ca="1">IF(D181&lt;=('Ejercicio 3 - TIR'!$D$14-'Ejercicio 3 - TIR'!$C$14)/('Ejercicio 3 - TIR'!$E$14-'Ejercicio 3 - TIR'!$C$14),'Ejercicio 3 - TIR'!$C$14+SQRT(('Ejercicio 3 - TIR'!$E$14-'Ejercicio 3 - TIR'!$C$14)*('Ejercicio 3 - TIR'!$D$14-'Ejercicio 3 - TIR'!$C$14)*D181),'Ejercicio 3 - TIR'!$E$14-SQRT(('Ejercicio 3 - TIR'!$E$14-'Ejercicio 3 - TIR'!$C$14)*('Ejercicio 3 - TIR'!$E$14-'Ejercicio 3 - TIR'!$D$14)*(1-D181)))</f>
        <v>34949.9006663376</v>
      </c>
      <c r="F181" s="24">
        <f ca="1" t="shared" si="1337"/>
        <v>0.571440014753643</v>
      </c>
      <c r="G181" s="25">
        <f ca="1">IF(F181&lt;=('Ejercicio 3 - TIR'!$D$18-'Ejercicio 3 - TIR'!$C$18)/('Ejercicio 3 - TIR'!$E$18-'Ejercicio 3 - TIR'!$C$18),'Ejercicio 3 - TIR'!$C$18+SQRT(('Ejercicio 3 - TIR'!$E$18-'Ejercicio 3 - TIR'!$C$18)*('Ejercicio 3 - TIR'!$D$18-'Ejercicio 3 - TIR'!$C$18)*F181),'Ejercicio 3 - TIR'!$E$18-SQRT(('Ejercicio 3 - TIR'!$E$18-'Ejercicio 3 - TIR'!$C$18)*('Ejercicio 3 - TIR'!$E$18-'Ejercicio 3 - TIR'!$D$18)*(1-F181)))</f>
        <v>39258.2936987896</v>
      </c>
      <c r="H181" s="24">
        <f ca="1" t="shared" ref="H181:L181" si="1338">RAND()</f>
        <v>0.882470395729404</v>
      </c>
      <c r="I181" s="25">
        <f ca="1">IF(H181&lt;=('Ejercicio 3 - TIR'!$D$18-'Ejercicio 3 - TIR'!$C$18)/('Ejercicio 3 - TIR'!$E$18-'Ejercicio 3 - TIR'!$C$18),'Ejercicio 3 - TIR'!$C$18+SQRT(('Ejercicio 3 - TIR'!$E$18-'Ejercicio 3 - TIR'!$C$18)*('Ejercicio 3 - TIR'!$D$18-'Ejercicio 3 - TIR'!$C$18)*H181),'Ejercicio 3 - TIR'!$E$18-SQRT(('Ejercicio 3 - TIR'!$E$18-'Ejercicio 3 - TIR'!$C$18)*('Ejercicio 3 - TIR'!$E$18-'Ejercicio 3 - TIR'!$D$18)*(1-H181)))</f>
        <v>42031.0405323928</v>
      </c>
      <c r="J181" s="24">
        <f ca="1" t="shared" si="1338"/>
        <v>0.871689576402196</v>
      </c>
      <c r="K181" s="25">
        <f ca="1">IF(J181&lt;=('Ejercicio 3 - TIR'!$D$18-'Ejercicio 3 - TIR'!$C$18)/('Ejercicio 3 - TIR'!$E$18-'Ejercicio 3 - TIR'!$C$18),'Ejercicio 3 - TIR'!$C$18+SQRT(('Ejercicio 3 - TIR'!$E$18-'Ejercicio 3 - TIR'!$C$18)*('Ejercicio 3 - TIR'!$D$18-'Ejercicio 3 - TIR'!$C$18)*J181),'Ejercicio 3 - TIR'!$E$18-SQRT(('Ejercicio 3 - TIR'!$E$18-'Ejercicio 3 - TIR'!$C$18)*('Ejercicio 3 - TIR'!$E$18-'Ejercicio 3 - TIR'!$D$18)*(1-J181)))</f>
        <v>41897.8585187269</v>
      </c>
      <c r="L181" s="24">
        <f ca="1" t="shared" si="1338"/>
        <v>0.0929779264502499</v>
      </c>
      <c r="M181" s="25">
        <f ca="1">IF(L181&lt;=('Ejercicio 3 - TIR'!$D$18-'Ejercicio 3 - TIR'!$C$18)/('Ejercicio 3 - TIR'!$E$18-'Ejercicio 3 - TIR'!$C$18),'Ejercicio 3 - TIR'!$C$18+SQRT(('Ejercicio 3 - TIR'!$E$18-'Ejercicio 3 - TIR'!$C$18)*('Ejercicio 3 - TIR'!$D$18-'Ejercicio 3 - TIR'!$C$18)*L181),'Ejercicio 3 - TIR'!$E$18-SQRT(('Ejercicio 3 - TIR'!$E$18-'Ejercicio 3 - TIR'!$C$18)*('Ejercicio 3 - TIR'!$E$18-'Ejercicio 3 - TIR'!$D$18)*(1-L181)))</f>
        <v>33734.5266055469</v>
      </c>
      <c r="N181" s="24">
        <f ca="1" t="shared" ref="N181:R181" si="1339">RAND()</f>
        <v>0.201379022168873</v>
      </c>
      <c r="O181" s="25">
        <f ca="1">IF(N181&lt;=('Ejercicio 3 - TIR'!$D$18-'Ejercicio 3 - TIR'!$C$18)/('Ejercicio 3 - TIR'!$E$18-'Ejercicio 3 - TIR'!$C$18),'Ejercicio 3 - TIR'!$C$18+SQRT(('Ejercicio 3 - TIR'!$E$18-'Ejercicio 3 - TIR'!$C$18)*('Ejercicio 3 - TIR'!$D$18-'Ejercicio 3 - TIR'!$C$18)*N181),'Ejercicio 3 - TIR'!$E$18-SQRT(('Ejercicio 3 - TIR'!$E$18-'Ejercicio 3 - TIR'!$C$18)*('Ejercicio 3 - TIR'!$E$18-'Ejercicio 3 - TIR'!$D$18)*(1-N181)))</f>
        <v>35496.0761753574</v>
      </c>
      <c r="P181" s="24">
        <f ca="1" t="shared" si="1339"/>
        <v>0.626300592015048</v>
      </c>
      <c r="Q181" s="26">
        <f ca="1">IF(P181&lt;=('Ejercicio 3 - TIR'!$D$22-'Ejercicio 3 - TIR'!$C$22)/('Ejercicio 3 - TIR'!$E$22-'Ejercicio 3 - TIR'!$C$22),'Ejercicio 3 - TIR'!$C$22+SQRT(('Ejercicio 3 - TIR'!$E$22-'Ejercicio 3 - TIR'!$C$22)*('Ejercicio 3 - TIR'!$D$22-'Ejercicio 3 - TIR'!$C$22)*P181),'Ejercicio 3 - TIR'!$E$22-SQRT(('Ejercicio 3 - TIR'!$E$22-'Ejercicio 3 - TIR'!$C$22)*('Ejercicio 3 - TIR'!$E$22-'Ejercicio 3 - TIR'!$D$22)*(1-P181)))</f>
        <v>0.15406433084779</v>
      </c>
      <c r="R181" s="24">
        <f ca="1" t="shared" si="1339"/>
        <v>0.614735719542152</v>
      </c>
      <c r="S181" s="26">
        <f ca="1">IF(R181&lt;=('Ejercicio 3 - TIR'!$D$23-'Ejercicio 3 - TIR'!$C$23)/('Ejercicio 3 - TIR'!$E$23-'Ejercicio 3 - TIR'!$C$23),'Ejercicio 3 - TIR'!$C$23+SQRT(('Ejercicio 3 - TIR'!$E$23-'Ejercicio 3 - TIR'!$C$23)*('Ejercicio 3 - TIR'!$D$23-'Ejercicio 3 - TIR'!$C$23)*R181),'Ejercicio 3 - TIR'!$E$23-SQRT(('Ejercicio 3 - TIR'!$E$23-'Ejercicio 3 - TIR'!$C$23)*('Ejercicio 3 - TIR'!$E$23-'Ejercicio 3 - TIR'!$D$23)*(1-R181)))</f>
        <v>0.153666073121843</v>
      </c>
      <c r="T181" s="24">
        <f ca="1" t="shared" ref="T181:X181" si="1340">RAND()</f>
        <v>0.186059685586927</v>
      </c>
      <c r="U181" s="26">
        <f ca="1">IF(T181&lt;=('Ejercicio 3 - TIR'!$D$24-'Ejercicio 3 - TIR'!$C$24)/('Ejercicio 3 - TIR'!$E$24-'Ejercicio 3 - TIR'!$C$24),'Ejercicio 3 - TIR'!$C$24+SQRT(('Ejercicio 3 - TIR'!$E$24-'Ejercicio 3 - TIR'!$C$24)*('Ejercicio 3 - TIR'!$D$24-'Ejercicio 3 - TIR'!$C$24)*T181),'Ejercicio 3 - TIR'!$E$24-SQRT(('Ejercicio 3 - TIR'!$E$24-'Ejercicio 3 - TIR'!$C$24)*('Ejercicio 3 - TIR'!$E$24-'Ejercicio 3 - TIR'!$D$24)*(1-T181)))</f>
        <v>0.16976677362982</v>
      </c>
      <c r="V181" s="24">
        <f ca="1" t="shared" si="1340"/>
        <v>0.39472698586972</v>
      </c>
      <c r="W181" s="26">
        <f ca="1">IF(V181&lt;=('Ejercicio 3 - TIR'!$D$25-'Ejercicio 3 - TIR'!$C$25)/('Ejercicio 3 - TIR'!$E$25-'Ejercicio 3 - TIR'!$C$25),'Ejercicio 3 - TIR'!$C$25+SQRT(('Ejercicio 3 - TIR'!$E$25-'Ejercicio 3 - TIR'!$C$25)*('Ejercicio 3 - TIR'!$D$25-'Ejercicio 3 - TIR'!$C$25)*V181),'Ejercicio 3 - TIR'!$E$25-SQRT(('Ejercicio 3 - TIR'!$E$25-'Ejercicio 3 - TIR'!$C$25)*('Ejercicio 3 - TIR'!$E$25-'Ejercicio 3 - TIR'!$D$25)*(1-V181)))</f>
        <v>0.203973316983993</v>
      </c>
      <c r="X181" s="24">
        <f ca="1" t="shared" si="1340"/>
        <v>0.817387060746284</v>
      </c>
      <c r="Y181" s="26">
        <f ca="1">IF(X181&lt;=('Ejercicio 3 - TIR'!$D$26-'Ejercicio 3 - TIR'!$C$26)/('Ejercicio 3 - TIR'!$E$26-'Ejercicio 3 - TIR'!$C$26),'Ejercicio 3 - TIR'!$C$26+SQRT(('Ejercicio 3 - TIR'!$E$26-'Ejercicio 3 - TIR'!$C$26)*('Ejercicio 3 - TIR'!$D$26-'Ejercicio 3 - TIR'!$C$26)*X181),'Ejercicio 3 - TIR'!$E$26-SQRT(('Ejercicio 3 - TIR'!$E$26-'Ejercicio 3 - TIR'!$C$26)*('Ejercicio 3 - TIR'!$E$26-'Ejercicio 3 - TIR'!$D$26)*(1-X181)))</f>
        <v>0.248597613594345</v>
      </c>
      <c r="Z181" s="24">
        <f ca="1" t="shared" si="956"/>
        <v>1.15406433084779</v>
      </c>
      <c r="AA181" s="24">
        <f ca="1" t="shared" si="957"/>
        <v>1.33140486469916</v>
      </c>
      <c r="AB181" s="24">
        <f ca="1" t="shared" si="958"/>
        <v>1.55743317297418</v>
      </c>
      <c r="AC181" s="24">
        <f ca="1" t="shared" si="959"/>
        <v>1.87510798324663</v>
      </c>
      <c r="AD181" s="24">
        <f ca="1" t="shared" si="960"/>
        <v>2.34125535311344</v>
      </c>
      <c r="AE181" s="23">
        <f ca="1" t="shared" si="961"/>
        <v>5384.53305935602</v>
      </c>
      <c r="AF181" s="23">
        <f ca="1" t="shared" si="962"/>
        <v>6211.953110182</v>
      </c>
      <c r="AG181" s="23">
        <f ca="1" t="shared" si="963"/>
        <v>7266.53634763733</v>
      </c>
      <c r="AH181" s="23">
        <f ca="1" t="shared" si="964"/>
        <v>8748.71586944966</v>
      </c>
      <c r="AI181" s="23">
        <f ca="1" t="shared" si="965"/>
        <v>10923.6257566098</v>
      </c>
      <c r="AJ181" s="25">
        <f ca="1" t="shared" si="966"/>
        <v>45306.5964477196</v>
      </c>
      <c r="AK181" s="25">
        <f ca="1" t="shared" si="967"/>
        <v>55960.3318331952</v>
      </c>
      <c r="AL181" s="25">
        <f ca="1" t="shared" si="968"/>
        <v>65253.1147336441</v>
      </c>
      <c r="AM181" s="25">
        <f ca="1" t="shared" si="969"/>
        <v>63255.8801491067</v>
      </c>
      <c r="AN181" s="25">
        <f ca="1" t="shared" si="970"/>
        <v>83105.3783600781</v>
      </c>
      <c r="AO181" s="25">
        <f ca="1">C181/'Ejercicio 3 - TIR'!$D$7</f>
        <v>14037.5275727337</v>
      </c>
      <c r="AP181" s="25">
        <f ca="1" t="shared" si="971"/>
        <v>31269.0688749859</v>
      </c>
      <c r="AQ181" s="25">
        <f ca="1" t="shared" si="972"/>
        <v>41922.8042604615</v>
      </c>
      <c r="AR181" s="25">
        <f ca="1" t="shared" si="973"/>
        <v>51215.5871609104</v>
      </c>
      <c r="AS181" s="25">
        <f ca="1" t="shared" si="974"/>
        <v>49218.3525763731</v>
      </c>
      <c r="AT181" s="25">
        <f ca="1" t="shared" si="975"/>
        <v>69067.8507873444</v>
      </c>
      <c r="AU181" s="25">
        <f ca="1">AP181*'Ejercicio 3 - TIR'!$D$5</f>
        <v>15634.5344374929</v>
      </c>
      <c r="AV181" s="25">
        <f ca="1">AQ181*'Ejercicio 3 - TIR'!$D$5</f>
        <v>20961.4021302307</v>
      </c>
      <c r="AW181" s="25">
        <f ca="1">AR181*'Ejercicio 3 - TIR'!$D$5</f>
        <v>25607.7935804552</v>
      </c>
      <c r="AX181" s="25">
        <f ca="1">AS181*'Ejercicio 3 - TIR'!$D$5</f>
        <v>24609.1762881865</v>
      </c>
      <c r="AY181" s="25">
        <f ca="1">AT181*'Ejercicio 3 - TIR'!$D$5</f>
        <v>34533.9253936722</v>
      </c>
      <c r="AZ181" s="25">
        <f ca="1" t="shared" ref="AZ181:BD181" si="1341">AJ181-AU181-AE181</f>
        <v>24287.5289508706</v>
      </c>
      <c r="BA181" s="25">
        <f ca="1" t="shared" si="1341"/>
        <v>28786.9765927824</v>
      </c>
      <c r="BB181" s="25">
        <f ca="1" t="shared" si="1341"/>
        <v>32378.7848055516</v>
      </c>
      <c r="BC181" s="25">
        <f ca="1" t="shared" si="1341"/>
        <v>29897.9879914705</v>
      </c>
      <c r="BD181" s="25">
        <f ca="1" t="shared" si="1341"/>
        <v>37647.827209796</v>
      </c>
      <c r="BE181" s="25">
        <f ca="1" t="shared" ref="BE181:BI181" si="1342">AZ181/Z181</f>
        <v>21045.2123869288</v>
      </c>
      <c r="BF181" s="25">
        <f ca="1" t="shared" si="1342"/>
        <v>21621.5047398727</v>
      </c>
      <c r="BG181" s="25">
        <f ca="1" t="shared" si="1342"/>
        <v>20789.8389269049</v>
      </c>
      <c r="BH181" s="25">
        <f ca="1" t="shared" si="1342"/>
        <v>15944.67532462</v>
      </c>
      <c r="BI181" s="25">
        <f ca="1" t="shared" si="1342"/>
        <v>16080.1884167531</v>
      </c>
      <c r="BJ181" s="25">
        <f ca="1" t="shared" si="978"/>
        <v>81826.642025846</v>
      </c>
      <c r="BK181" s="25">
        <f ca="1" t="shared" si="979"/>
        <v>32865.4365741403</v>
      </c>
      <c r="BL181" s="25">
        <f ca="1" t="shared" si="980"/>
        <v>114692.078599986</v>
      </c>
      <c r="BM181" s="25">
        <f ca="1">BK181*'Ejercicio 3 - TIR'!$D$5</f>
        <v>16432.7182870702</v>
      </c>
      <c r="BN181" s="25">
        <f ca="1" t="shared" si="981"/>
        <v>98259.3603129162</v>
      </c>
      <c r="BO181" s="25">
        <f ca="1" t="shared" si="982"/>
        <v>41968.6644527044</v>
      </c>
      <c r="BP181" s="25">
        <f ca="1" t="shared" si="983"/>
        <v>-105137.538530006</v>
      </c>
      <c r="BQ181" s="25">
        <f ca="1" t="shared" ref="BQ181:BT181" si="1343">BE181</f>
        <v>21045.2123869288</v>
      </c>
      <c r="BR181" s="25">
        <f ca="1" t="shared" si="1343"/>
        <v>21621.5047398727</v>
      </c>
      <c r="BS181" s="25">
        <f ca="1" t="shared" si="1343"/>
        <v>20789.8389269049</v>
      </c>
      <c r="BT181" s="25">
        <f ca="1" t="shared" si="1343"/>
        <v>15944.67532462</v>
      </c>
      <c r="BU181" s="25">
        <f ca="1" t="shared" si="985"/>
        <v>58048.8528694575</v>
      </c>
      <c r="BV181" s="27">
        <f ca="1" t="shared" si="986"/>
        <v>8.190741626057</v>
      </c>
    </row>
    <row r="182" ht="15" customHeight="1" spans="1:74">
      <c r="A182" s="23">
        <v>181</v>
      </c>
      <c r="B182" s="24">
        <f ca="1" t="shared" ref="B182:F182" si="1344">RAND()</f>
        <v>0.275131183064513</v>
      </c>
      <c r="C182" s="25">
        <f ca="1">IF(B182&lt;=('Ejercicio 3 - TIR'!$D$13-'Ejercicio 3 - TIR'!$C$13)/('Ejercicio 3 - TIR'!$E$13-'Ejercicio 3 - TIR'!$C$13),'Ejercicio 3 - TIR'!$C$13+SQRT(('Ejercicio 3 - TIR'!$E$13-'Ejercicio 3 - TIR'!$C$13)*('Ejercicio 3 - TIR'!$D$13-'Ejercicio 3 - TIR'!$C$13)*B182),'Ejercicio 3 - TIR'!$E$13-SQRT(('Ejercicio 3 - TIR'!$E$13-'Ejercicio 3 - TIR'!$C$13)*('Ejercicio 3 - TIR'!$E$13-'Ejercicio 3 - TIR'!$D$13)*(1-B182)))</f>
        <v>70506.9062266675</v>
      </c>
      <c r="D182" s="24">
        <f ca="1" t="shared" si="1344"/>
        <v>0.852458753657792</v>
      </c>
      <c r="E182" s="25">
        <f ca="1">IF(D182&lt;=('Ejercicio 3 - TIR'!$D$14-'Ejercicio 3 - TIR'!$C$14)/('Ejercicio 3 - TIR'!$E$14-'Ejercicio 3 - TIR'!$C$14),'Ejercicio 3 - TIR'!$C$14+SQRT(('Ejercicio 3 - TIR'!$E$14-'Ejercicio 3 - TIR'!$C$14)*('Ejercicio 3 - TIR'!$D$14-'Ejercicio 3 - TIR'!$C$14)*D182),'Ejercicio 3 - TIR'!$E$14-SQRT(('Ejercicio 3 - TIR'!$E$14-'Ejercicio 3 - TIR'!$C$14)*('Ejercicio 3 - TIR'!$E$14-'Ejercicio 3 - TIR'!$D$14)*(1-D182)))</f>
        <v>35295.6204499072</v>
      </c>
      <c r="F182" s="24">
        <f ca="1" t="shared" si="1344"/>
        <v>0.702541444779741</v>
      </c>
      <c r="G182" s="25">
        <f ca="1">IF(F182&lt;=('Ejercicio 3 - TIR'!$D$18-'Ejercicio 3 - TIR'!$C$18)/('Ejercicio 3 - TIR'!$E$18-'Ejercicio 3 - TIR'!$C$18),'Ejercicio 3 - TIR'!$C$18+SQRT(('Ejercicio 3 - TIR'!$E$18-'Ejercicio 3 - TIR'!$C$18)*('Ejercicio 3 - TIR'!$D$18-'Ejercicio 3 - TIR'!$C$18)*F182),'Ejercicio 3 - TIR'!$E$18-SQRT(('Ejercicio 3 - TIR'!$E$18-'Ejercicio 3 - TIR'!$C$18)*('Ejercicio 3 - TIR'!$E$18-'Ejercicio 3 - TIR'!$D$18)*(1-F182)))</f>
        <v>40276.7181280894</v>
      </c>
      <c r="H182" s="24">
        <f ca="1" t="shared" ref="H182:L182" si="1345">RAND()</f>
        <v>0.134097485357108</v>
      </c>
      <c r="I182" s="25">
        <f ca="1">IF(H182&lt;=('Ejercicio 3 - TIR'!$D$18-'Ejercicio 3 - TIR'!$C$18)/('Ejercicio 3 - TIR'!$E$18-'Ejercicio 3 - TIR'!$C$18),'Ejercicio 3 - TIR'!$C$18+SQRT(('Ejercicio 3 - TIR'!$E$18-'Ejercicio 3 - TIR'!$C$18)*('Ejercicio 3 - TIR'!$D$18-'Ejercicio 3 - TIR'!$C$18)*H182),'Ejercicio 3 - TIR'!$E$18-SQRT(('Ejercicio 3 - TIR'!$E$18-'Ejercicio 3 - TIR'!$C$18)*('Ejercicio 3 - TIR'!$E$18-'Ejercicio 3 - TIR'!$D$18)*(1-H182)))</f>
        <v>34484.932865001</v>
      </c>
      <c r="J182" s="24">
        <f ca="1" t="shared" si="1345"/>
        <v>0.802997060353125</v>
      </c>
      <c r="K182" s="25">
        <f ca="1">IF(J182&lt;=('Ejercicio 3 - TIR'!$D$18-'Ejercicio 3 - TIR'!$C$18)/('Ejercicio 3 - TIR'!$E$18-'Ejercicio 3 - TIR'!$C$18),'Ejercicio 3 - TIR'!$C$18+SQRT(('Ejercicio 3 - TIR'!$E$18-'Ejercicio 3 - TIR'!$C$18)*('Ejercicio 3 - TIR'!$D$18-'Ejercicio 3 - TIR'!$C$18)*J182),'Ejercicio 3 - TIR'!$E$18-SQRT(('Ejercicio 3 - TIR'!$E$18-'Ejercicio 3 - TIR'!$C$18)*('Ejercicio 3 - TIR'!$E$18-'Ejercicio 3 - TIR'!$D$18)*(1-J182)))</f>
        <v>41156.1451024374</v>
      </c>
      <c r="L182" s="24">
        <f ca="1" t="shared" si="1345"/>
        <v>0.459698403452826</v>
      </c>
      <c r="M182" s="25">
        <f ca="1">IF(L182&lt;=('Ejercicio 3 - TIR'!$D$18-'Ejercicio 3 - TIR'!$C$18)/('Ejercicio 3 - TIR'!$E$18-'Ejercicio 3 - TIR'!$C$18),'Ejercicio 3 - TIR'!$C$18+SQRT(('Ejercicio 3 - TIR'!$E$18-'Ejercicio 3 - TIR'!$C$18)*('Ejercicio 3 - TIR'!$D$18-'Ejercicio 3 - TIR'!$C$18)*L182),'Ejercicio 3 - TIR'!$E$18-SQRT(('Ejercicio 3 - TIR'!$E$18-'Ejercicio 3 - TIR'!$C$18)*('Ejercicio 3 - TIR'!$E$18-'Ejercicio 3 - TIR'!$D$18)*(1-L182)))</f>
        <v>38303.9003196043</v>
      </c>
      <c r="N182" s="24">
        <f ca="1" t="shared" ref="N182:R182" si="1346">RAND()</f>
        <v>0.429084138922429</v>
      </c>
      <c r="O182" s="25">
        <f ca="1">IF(N182&lt;=('Ejercicio 3 - TIR'!$D$18-'Ejercicio 3 - TIR'!$C$18)/('Ejercicio 3 - TIR'!$E$18-'Ejercicio 3 - TIR'!$C$18),'Ejercicio 3 - TIR'!$C$18+SQRT(('Ejercicio 3 - TIR'!$E$18-'Ejercicio 3 - TIR'!$C$18)*('Ejercicio 3 - TIR'!$D$18-'Ejercicio 3 - TIR'!$C$18)*N182),'Ejercicio 3 - TIR'!$E$18-SQRT(('Ejercicio 3 - TIR'!$E$18-'Ejercicio 3 - TIR'!$C$18)*('Ejercicio 3 - TIR'!$E$18-'Ejercicio 3 - TIR'!$D$18)*(1-N182)))</f>
        <v>38022.6317900278</v>
      </c>
      <c r="P182" s="24">
        <f ca="1" t="shared" si="1346"/>
        <v>0.124110182373966</v>
      </c>
      <c r="Q182" s="26">
        <f ca="1">IF(P182&lt;=('Ejercicio 3 - TIR'!$D$22-'Ejercicio 3 - TIR'!$C$22)/('Ejercicio 3 - TIR'!$E$22-'Ejercicio 3 - TIR'!$C$22),'Ejercicio 3 - TIR'!$C$22+SQRT(('Ejercicio 3 - TIR'!$E$22-'Ejercicio 3 - TIR'!$C$22)*('Ejercicio 3 - TIR'!$D$22-'Ejercicio 3 - TIR'!$C$22)*P182),'Ejercicio 3 - TIR'!$E$22-SQRT(('Ejercicio 3 - TIR'!$E$22-'Ejercicio 3 - TIR'!$C$22)*('Ejercicio 3 - TIR'!$E$22-'Ejercicio 3 - TIR'!$D$22)*(1-P182)))</f>
        <v>0.1349465155897</v>
      </c>
      <c r="R182" s="24">
        <f ca="1" t="shared" si="1346"/>
        <v>0.608369517164522</v>
      </c>
      <c r="S182" s="26">
        <f ca="1">IF(R182&lt;=('Ejercicio 3 - TIR'!$D$23-'Ejercicio 3 - TIR'!$C$23)/('Ejercicio 3 - TIR'!$E$23-'Ejercicio 3 - TIR'!$C$23),'Ejercicio 3 - TIR'!$C$23+SQRT(('Ejercicio 3 - TIR'!$E$23-'Ejercicio 3 - TIR'!$C$23)*('Ejercicio 3 - TIR'!$D$23-'Ejercicio 3 - TIR'!$C$23)*R182),'Ejercicio 3 - TIR'!$E$23-SQRT(('Ejercicio 3 - TIR'!$E$23-'Ejercicio 3 - TIR'!$C$23)*('Ejercicio 3 - TIR'!$E$23-'Ejercicio 3 - TIR'!$D$23)*(1-R182)))</f>
        <v>0.153449390419355</v>
      </c>
      <c r="T182" s="24">
        <f ca="1" t="shared" ref="T182:X182" si="1347">RAND()</f>
        <v>0.539764957783819</v>
      </c>
      <c r="U182" s="26">
        <f ca="1">IF(T182&lt;=('Ejercicio 3 - TIR'!$D$24-'Ejercicio 3 - TIR'!$C$24)/('Ejercicio 3 - TIR'!$E$24-'Ejercicio 3 - TIR'!$C$24),'Ejercicio 3 - TIR'!$C$24+SQRT(('Ejercicio 3 - TIR'!$E$24-'Ejercicio 3 - TIR'!$C$24)*('Ejercicio 3 - TIR'!$D$24-'Ejercicio 3 - TIR'!$C$24)*T182),'Ejercicio 3 - TIR'!$E$24-SQRT(('Ejercicio 3 - TIR'!$E$24-'Ejercicio 3 - TIR'!$C$24)*('Ejercicio 3 - TIR'!$E$24-'Ejercicio 3 - TIR'!$D$24)*(1-T182)))</f>
        <v>0.184102115407655</v>
      </c>
      <c r="V182" s="24">
        <f ca="1" t="shared" si="1347"/>
        <v>0.757919271044049</v>
      </c>
      <c r="W182" s="26">
        <f ca="1">IF(V182&lt;=('Ejercicio 3 - TIR'!$D$25-'Ejercicio 3 - TIR'!$C$25)/('Ejercicio 3 - TIR'!$E$25-'Ejercicio 3 - TIR'!$C$25),'Ejercicio 3 - TIR'!$C$25+SQRT(('Ejercicio 3 - TIR'!$E$25-'Ejercicio 3 - TIR'!$C$25)*('Ejercicio 3 - TIR'!$D$25-'Ejercicio 3 - TIR'!$C$25)*V182),'Ejercicio 3 - TIR'!$E$25-SQRT(('Ejercicio 3 - TIR'!$E$25-'Ejercicio 3 - TIR'!$C$25)*('Ejercicio 3 - TIR'!$E$25-'Ejercicio 3 - TIR'!$D$25)*(1-V182)))</f>
        <v>0.220891881693489</v>
      </c>
      <c r="X182" s="24">
        <f ca="1" t="shared" si="1347"/>
        <v>0.592197514591589</v>
      </c>
      <c r="Y182" s="26">
        <f ca="1">IF(X182&lt;=('Ejercicio 3 - TIR'!$D$26-'Ejercicio 3 - TIR'!$C$26)/('Ejercicio 3 - TIR'!$E$26-'Ejercicio 3 - TIR'!$C$26),'Ejercicio 3 - TIR'!$C$26+SQRT(('Ejercicio 3 - TIR'!$E$26-'Ejercicio 3 - TIR'!$C$26)*('Ejercicio 3 - TIR'!$D$26-'Ejercicio 3 - TIR'!$C$26)*X182),'Ejercicio 3 - TIR'!$E$26-SQRT(('Ejercicio 3 - TIR'!$E$26-'Ejercicio 3 - TIR'!$C$26)*('Ejercicio 3 - TIR'!$E$26-'Ejercicio 3 - TIR'!$D$26)*(1-X182)))</f>
        <v>0.233073105566153</v>
      </c>
      <c r="Z182" s="24">
        <f ca="1" t="shared" si="956"/>
        <v>1.1349465155897</v>
      </c>
      <c r="AA182" s="24">
        <f ca="1" t="shared" si="957"/>
        <v>1.30910336656551</v>
      </c>
      <c r="AB182" s="24">
        <f ca="1" t="shared" si="958"/>
        <v>1.5501120656375</v>
      </c>
      <c r="AC182" s="24">
        <f ca="1" t="shared" si="959"/>
        <v>1.89251923665195</v>
      </c>
      <c r="AD182" s="24">
        <f ca="1" t="shared" si="960"/>
        <v>2.33361457248211</v>
      </c>
      <c r="AE182" s="23">
        <f ca="1" t="shared" si="961"/>
        <v>4763.02099529153</v>
      </c>
      <c r="AF182" s="23">
        <f ca="1" t="shared" si="962"/>
        <v>5493.9036635736</v>
      </c>
      <c r="AG182" s="23">
        <f ca="1" t="shared" si="963"/>
        <v>6505.34294988337</v>
      </c>
      <c r="AH182" s="23">
        <f ca="1" t="shared" si="964"/>
        <v>7942.32039514458</v>
      </c>
      <c r="AI182" s="23">
        <f ca="1" t="shared" si="965"/>
        <v>9793.46167504233</v>
      </c>
      <c r="AJ182" s="25">
        <f ca="1" t="shared" si="966"/>
        <v>45711.9208988635</v>
      </c>
      <c r="AK182" s="25">
        <f ca="1" t="shared" si="967"/>
        <v>45144.3417093584</v>
      </c>
      <c r="AL182" s="25">
        <f ca="1" t="shared" si="968"/>
        <v>63796.6370984161</v>
      </c>
      <c r="AM182" s="25">
        <f ca="1" t="shared" si="969"/>
        <v>72490.86819365</v>
      </c>
      <c r="AN182" s="25">
        <f ca="1" t="shared" si="970"/>
        <v>88730.1676293303</v>
      </c>
      <c r="AO182" s="25">
        <f ca="1">C182/'Ejercicio 3 - TIR'!$D$7</f>
        <v>14101.3812453335</v>
      </c>
      <c r="AP182" s="25">
        <f ca="1" t="shared" si="971"/>
        <v>31610.53965353</v>
      </c>
      <c r="AQ182" s="25">
        <f ca="1" t="shared" si="972"/>
        <v>31042.9604640249</v>
      </c>
      <c r="AR182" s="25">
        <f ca="1" t="shared" si="973"/>
        <v>49695.2558530826</v>
      </c>
      <c r="AS182" s="25">
        <f ca="1" t="shared" si="974"/>
        <v>58389.4869483165</v>
      </c>
      <c r="AT182" s="25">
        <f ca="1" t="shared" si="975"/>
        <v>74628.7863839968</v>
      </c>
      <c r="AU182" s="25">
        <f ca="1">AP182*'Ejercicio 3 - TIR'!$D$5</f>
        <v>15805.269826765</v>
      </c>
      <c r="AV182" s="25">
        <f ca="1">AQ182*'Ejercicio 3 - TIR'!$D$5</f>
        <v>15521.4802320125</v>
      </c>
      <c r="AW182" s="25">
        <f ca="1">AR182*'Ejercicio 3 - TIR'!$D$5</f>
        <v>24847.6279265413</v>
      </c>
      <c r="AX182" s="25">
        <f ca="1">AS182*'Ejercicio 3 - TIR'!$D$5</f>
        <v>29194.7434741582</v>
      </c>
      <c r="AY182" s="25">
        <f ca="1">AT182*'Ejercicio 3 - TIR'!$D$5</f>
        <v>37314.3931919984</v>
      </c>
      <c r="AZ182" s="25">
        <f ca="1" t="shared" ref="AZ182:BD182" si="1348">AJ182-AU182-AE182</f>
        <v>25143.630076807</v>
      </c>
      <c r="BA182" s="25">
        <f ca="1" t="shared" si="1348"/>
        <v>24128.9578137724</v>
      </c>
      <c r="BB182" s="25">
        <f ca="1" t="shared" si="1348"/>
        <v>32443.6662219914</v>
      </c>
      <c r="BC182" s="25">
        <f ca="1" t="shared" si="1348"/>
        <v>35353.8043243472</v>
      </c>
      <c r="BD182" s="25">
        <f ca="1" t="shared" si="1348"/>
        <v>41622.3127622896</v>
      </c>
      <c r="BE182" s="25">
        <f ca="1" t="shared" ref="BE182:BI182" si="1349">AZ182/Z182</f>
        <v>22154.0220014181</v>
      </c>
      <c r="BF182" s="25">
        <f ca="1" t="shared" si="1349"/>
        <v>18431.6673763323</v>
      </c>
      <c r="BG182" s="25">
        <f ca="1" t="shared" si="1349"/>
        <v>20929.8843233302</v>
      </c>
      <c r="BH182" s="25">
        <f ca="1" t="shared" si="1349"/>
        <v>18680.8163635321</v>
      </c>
      <c r="BI182" s="25">
        <f ca="1" t="shared" si="1349"/>
        <v>17835.9842508263</v>
      </c>
      <c r="BJ182" s="25">
        <f ca="1" t="shared" si="978"/>
        <v>82366.374226701</v>
      </c>
      <c r="BK182" s="25">
        <f ca="1" t="shared" si="979"/>
        <v>32907.1887662362</v>
      </c>
      <c r="BL182" s="25">
        <f ca="1" t="shared" si="980"/>
        <v>115273.562992937</v>
      </c>
      <c r="BM182" s="25">
        <f ca="1">BK182*'Ejercicio 3 - TIR'!$D$5</f>
        <v>16453.5943831181</v>
      </c>
      <c r="BN182" s="25">
        <f ca="1" t="shared" si="981"/>
        <v>98819.9686098191</v>
      </c>
      <c r="BO182" s="25">
        <f ca="1" t="shared" si="982"/>
        <v>42346.311072574</v>
      </c>
      <c r="BP182" s="25">
        <f ca="1" t="shared" si="983"/>
        <v>-105802.526676575</v>
      </c>
      <c r="BQ182" s="25">
        <f ca="1" t="shared" ref="BQ182:BT182" si="1350">BE182</f>
        <v>22154.0220014181</v>
      </c>
      <c r="BR182" s="25">
        <f ca="1" t="shared" si="1350"/>
        <v>18431.6673763323</v>
      </c>
      <c r="BS182" s="25">
        <f ca="1" t="shared" si="1350"/>
        <v>20929.8843233302</v>
      </c>
      <c r="BT182" s="25">
        <f ca="1" t="shared" si="1350"/>
        <v>18680.8163635321</v>
      </c>
      <c r="BU182" s="25">
        <f ca="1" t="shared" si="985"/>
        <v>60182.2953234002</v>
      </c>
      <c r="BV182" s="27">
        <f ca="1" t="shared" si="986"/>
        <v>8.54974451206776</v>
      </c>
    </row>
    <row r="183" ht="15" customHeight="1" spans="1:74">
      <c r="A183" s="23">
        <v>182</v>
      </c>
      <c r="B183" s="24">
        <f ca="1" t="shared" ref="B183:F183" si="1351">RAND()</f>
        <v>0.716532530578859</v>
      </c>
      <c r="C183" s="25">
        <f ca="1">IF(B183&lt;=('Ejercicio 3 - TIR'!$D$13-'Ejercicio 3 - TIR'!$C$13)/('Ejercicio 3 - TIR'!$E$13-'Ejercicio 3 - TIR'!$C$13),'Ejercicio 3 - TIR'!$C$13+SQRT(('Ejercicio 3 - TIR'!$E$13-'Ejercicio 3 - TIR'!$C$13)*('Ejercicio 3 - TIR'!$D$13-'Ejercicio 3 - TIR'!$C$13)*B183),'Ejercicio 3 - TIR'!$E$13-SQRT(('Ejercicio 3 - TIR'!$E$13-'Ejercicio 3 - TIR'!$C$13)*('Ejercicio 3 - TIR'!$E$13-'Ejercicio 3 - TIR'!$D$13)*(1-B183)))</f>
        <v>81556.5468714406</v>
      </c>
      <c r="D183" s="24">
        <f ca="1" t="shared" si="1351"/>
        <v>0.819298115604722</v>
      </c>
      <c r="E183" s="25">
        <f ca="1">IF(D183&lt;=('Ejercicio 3 - TIR'!$D$14-'Ejercicio 3 - TIR'!$C$14)/('Ejercicio 3 - TIR'!$E$14-'Ejercicio 3 - TIR'!$C$14),'Ejercicio 3 - TIR'!$C$14+SQRT(('Ejercicio 3 - TIR'!$E$14-'Ejercicio 3 - TIR'!$C$14)*('Ejercicio 3 - TIR'!$D$14-'Ejercicio 3 - TIR'!$C$14)*D183),'Ejercicio 3 - TIR'!$E$14-SQRT(('Ejercicio 3 - TIR'!$E$14-'Ejercicio 3 - TIR'!$C$14)*('Ejercicio 3 - TIR'!$E$14-'Ejercicio 3 - TIR'!$D$14)*(1-D183)))</f>
        <v>34793.7266054027</v>
      </c>
      <c r="F183" s="24">
        <f ca="1" t="shared" si="1351"/>
        <v>0.53829722108743</v>
      </c>
      <c r="G183" s="25">
        <f ca="1">IF(F183&lt;=('Ejercicio 3 - TIR'!$D$18-'Ejercicio 3 - TIR'!$C$18)/('Ejercicio 3 - TIR'!$E$18-'Ejercicio 3 - TIR'!$C$18),'Ejercicio 3 - TIR'!$C$18+SQRT(('Ejercicio 3 - TIR'!$E$18-'Ejercicio 3 - TIR'!$C$18)*('Ejercicio 3 - TIR'!$D$18-'Ejercicio 3 - TIR'!$C$18)*F183),'Ejercicio 3 - TIR'!$E$18-SQRT(('Ejercicio 3 - TIR'!$E$18-'Ejercicio 3 - TIR'!$C$18)*('Ejercicio 3 - TIR'!$E$18-'Ejercicio 3 - TIR'!$D$18)*(1-F183)))</f>
        <v>38985.7989718842</v>
      </c>
      <c r="H183" s="24">
        <f ca="1" t="shared" ref="H183:L183" si="1352">RAND()</f>
        <v>0.752025097614338</v>
      </c>
      <c r="I183" s="25">
        <f ca="1">IF(H183&lt;=('Ejercicio 3 - TIR'!$D$18-'Ejercicio 3 - TIR'!$C$18)/('Ejercicio 3 - TIR'!$E$18-'Ejercicio 3 - TIR'!$C$18),'Ejercicio 3 - TIR'!$C$18+SQRT(('Ejercicio 3 - TIR'!$E$18-'Ejercicio 3 - TIR'!$C$18)*('Ejercicio 3 - TIR'!$D$18-'Ejercicio 3 - TIR'!$C$18)*H183),'Ejercicio 3 - TIR'!$E$18-SQRT(('Ejercicio 3 - TIR'!$E$18-'Ejercicio 3 - TIR'!$C$18)*('Ejercicio 3 - TIR'!$E$18-'Ejercicio 3 - TIR'!$D$18)*(1-H183)))</f>
        <v>40687.4465013261</v>
      </c>
      <c r="J183" s="24">
        <f ca="1" t="shared" si="1352"/>
        <v>0.312374776294261</v>
      </c>
      <c r="K183" s="25">
        <f ca="1">IF(J183&lt;=('Ejercicio 3 - TIR'!$D$18-'Ejercicio 3 - TIR'!$C$18)/('Ejercicio 3 - TIR'!$E$18-'Ejercicio 3 - TIR'!$C$18),'Ejercicio 3 - TIR'!$C$18+SQRT(('Ejercicio 3 - TIR'!$E$18-'Ejercicio 3 - TIR'!$C$18)*('Ejercicio 3 - TIR'!$D$18-'Ejercicio 3 - TIR'!$C$18)*J183),'Ejercicio 3 - TIR'!$E$18-SQRT(('Ejercicio 3 - TIR'!$E$18-'Ejercicio 3 - TIR'!$C$18)*('Ejercicio 3 - TIR'!$E$18-'Ejercicio 3 - TIR'!$D$18)*(1-J183)))</f>
        <v>36845.1600743985</v>
      </c>
      <c r="L183" s="24">
        <f ca="1" t="shared" si="1352"/>
        <v>0.782511773833586</v>
      </c>
      <c r="M183" s="25">
        <f ca="1">IF(L183&lt;=('Ejercicio 3 - TIR'!$D$18-'Ejercicio 3 - TIR'!$C$18)/('Ejercicio 3 - TIR'!$E$18-'Ejercicio 3 - TIR'!$C$18),'Ejercicio 3 - TIR'!$C$18+SQRT(('Ejercicio 3 - TIR'!$E$18-'Ejercicio 3 - TIR'!$C$18)*('Ejercicio 3 - TIR'!$D$18-'Ejercicio 3 - TIR'!$C$18)*L183),'Ejercicio 3 - TIR'!$E$18-SQRT(('Ejercicio 3 - TIR'!$E$18-'Ejercicio 3 - TIR'!$C$18)*('Ejercicio 3 - TIR'!$E$18-'Ejercicio 3 - TIR'!$D$18)*(1-L183)))</f>
        <v>40961.235713429</v>
      </c>
      <c r="N183" s="24">
        <f ca="1" t="shared" ref="N183:R183" si="1353">RAND()</f>
        <v>0.785535237763998</v>
      </c>
      <c r="O183" s="25">
        <f ca="1">IF(N183&lt;=('Ejercicio 3 - TIR'!$D$18-'Ejercicio 3 - TIR'!$C$18)/('Ejercicio 3 - TIR'!$E$18-'Ejercicio 3 - TIR'!$C$18),'Ejercicio 3 - TIR'!$C$18+SQRT(('Ejercicio 3 - TIR'!$E$18-'Ejercicio 3 - TIR'!$C$18)*('Ejercicio 3 - TIR'!$D$18-'Ejercicio 3 - TIR'!$C$18)*N183),'Ejercicio 3 - TIR'!$E$18-SQRT(('Ejercicio 3 - TIR'!$E$18-'Ejercicio 3 - TIR'!$C$18)*('Ejercicio 3 - TIR'!$E$18-'Ejercicio 3 - TIR'!$D$18)*(1-N183)))</f>
        <v>40989.4068808093</v>
      </c>
      <c r="P183" s="24">
        <f ca="1" t="shared" si="1353"/>
        <v>0.123564840249794</v>
      </c>
      <c r="Q183" s="26">
        <f ca="1">IF(P183&lt;=('Ejercicio 3 - TIR'!$D$22-'Ejercicio 3 - TIR'!$C$22)/('Ejercicio 3 - TIR'!$E$22-'Ejercicio 3 - TIR'!$C$22),'Ejercicio 3 - TIR'!$C$22+SQRT(('Ejercicio 3 - TIR'!$E$22-'Ejercicio 3 - TIR'!$C$22)*('Ejercicio 3 - TIR'!$D$22-'Ejercicio 3 - TIR'!$C$22)*P183),'Ejercicio 3 - TIR'!$E$22-SQRT(('Ejercicio 3 - TIR'!$E$22-'Ejercicio 3 - TIR'!$C$22)*('Ejercicio 3 - TIR'!$E$22-'Ejercicio 3 - TIR'!$D$22)*(1-P183)))</f>
        <v>0.134913641823835</v>
      </c>
      <c r="R183" s="24">
        <f ca="1" t="shared" si="1353"/>
        <v>0.765044314698414</v>
      </c>
      <c r="S183" s="26">
        <f ca="1">IF(R183&lt;=('Ejercicio 3 - TIR'!$D$23-'Ejercicio 3 - TIR'!$C$23)/('Ejercicio 3 - TIR'!$E$23-'Ejercicio 3 - TIR'!$C$23),'Ejercicio 3 - TIR'!$C$23+SQRT(('Ejercicio 3 - TIR'!$E$23-'Ejercicio 3 - TIR'!$C$23)*('Ejercicio 3 - TIR'!$D$23-'Ejercicio 3 - TIR'!$C$23)*R183),'Ejercicio 3 - TIR'!$E$23-SQRT(('Ejercicio 3 - TIR'!$E$23-'Ejercicio 3 - TIR'!$C$23)*('Ejercicio 3 - TIR'!$E$23-'Ejercicio 3 - TIR'!$D$23)*(1-R183)))</f>
        <v>0.159434975479157</v>
      </c>
      <c r="T183" s="24">
        <f ca="1" t="shared" ref="T183:X183" si="1354">RAND()</f>
        <v>0.297714139139303</v>
      </c>
      <c r="U183" s="26">
        <f ca="1">IF(T183&lt;=('Ejercicio 3 - TIR'!$D$24-'Ejercicio 3 - TIR'!$C$24)/('Ejercicio 3 - TIR'!$E$24-'Ejercicio 3 - TIR'!$C$24),'Ejercicio 3 - TIR'!$C$24+SQRT(('Ejercicio 3 - TIR'!$E$24-'Ejercicio 3 - TIR'!$C$24)*('Ejercicio 3 - TIR'!$D$24-'Ejercicio 3 - TIR'!$C$24)*T183),'Ejercicio 3 - TIR'!$E$24-SQRT(('Ejercicio 3 - TIR'!$E$24-'Ejercicio 3 - TIR'!$C$24)*('Ejercicio 3 - TIR'!$E$24-'Ejercicio 3 - TIR'!$D$24)*(1-T183)))</f>
        <v>0.175003993524886</v>
      </c>
      <c r="V183" s="24">
        <f ca="1" t="shared" si="1354"/>
        <v>0.67895880540456</v>
      </c>
      <c r="W183" s="26">
        <f ca="1">IF(V183&lt;=('Ejercicio 3 - TIR'!$D$25-'Ejercicio 3 - TIR'!$C$25)/('Ejercicio 3 - TIR'!$E$25-'Ejercicio 3 - TIR'!$C$25),'Ejercicio 3 - TIR'!$C$25+SQRT(('Ejercicio 3 - TIR'!$E$25-'Ejercicio 3 - TIR'!$C$25)*('Ejercicio 3 - TIR'!$D$25-'Ejercicio 3 - TIR'!$C$25)*V183),'Ejercicio 3 - TIR'!$E$25-SQRT(('Ejercicio 3 - TIR'!$E$25-'Ejercicio 3 - TIR'!$C$25)*('Ejercicio 3 - TIR'!$E$25-'Ejercicio 3 - TIR'!$D$25)*(1-V183)))</f>
        <v>0.216479197785792</v>
      </c>
      <c r="X183" s="24">
        <f ca="1" t="shared" si="1354"/>
        <v>0.718492265453114</v>
      </c>
      <c r="Y183" s="26">
        <f ca="1">IF(X183&lt;=('Ejercicio 3 - TIR'!$D$26-'Ejercicio 3 - TIR'!$C$26)/('Ejercicio 3 - TIR'!$E$26-'Ejercicio 3 - TIR'!$C$26),'Ejercicio 3 - TIR'!$C$26+SQRT(('Ejercicio 3 - TIR'!$E$26-'Ejercicio 3 - TIR'!$C$26)*('Ejercicio 3 - TIR'!$D$26-'Ejercicio 3 - TIR'!$C$26)*X183),'Ejercicio 3 - TIR'!$E$26-SQRT(('Ejercicio 3 - TIR'!$E$26-'Ejercicio 3 - TIR'!$C$26)*('Ejercicio 3 - TIR'!$E$26-'Ejercicio 3 - TIR'!$D$26)*(1-X183)))</f>
        <v>0.241011004545472</v>
      </c>
      <c r="Z183" s="24">
        <f ca="1" t="shared" si="956"/>
        <v>1.13491364182383</v>
      </c>
      <c r="AA183" s="24">
        <f ca="1" t="shared" si="957"/>
        <v>1.31585857047898</v>
      </c>
      <c r="AB183" s="24">
        <f ca="1" t="shared" si="958"/>
        <v>1.54613907522675</v>
      </c>
      <c r="AC183" s="24">
        <f ca="1" t="shared" si="959"/>
        <v>1.8808460218971</v>
      </c>
      <c r="AD183" s="24">
        <f ca="1" t="shared" si="960"/>
        <v>2.33415061102988</v>
      </c>
      <c r="AE183" s="23">
        <f ca="1" t="shared" si="961"/>
        <v>4694.14836895773</v>
      </c>
      <c r="AF183" s="23">
        <f ca="1" t="shared" si="962"/>
        <v>5442.55979905803</v>
      </c>
      <c r="AG183" s="23">
        <f ca="1" t="shared" si="963"/>
        <v>6395.02949889118</v>
      </c>
      <c r="AH183" s="23">
        <f ca="1" t="shared" si="964"/>
        <v>7779.42035462762</v>
      </c>
      <c r="AI183" s="23">
        <f ca="1" t="shared" si="965"/>
        <v>9654.34626907792</v>
      </c>
      <c r="AJ183" s="25">
        <f ca="1" t="shared" si="966"/>
        <v>44245.515090593</v>
      </c>
      <c r="AK183" s="25">
        <f ca="1" t="shared" si="967"/>
        <v>53538.9251896749</v>
      </c>
      <c r="AL183" s="25">
        <f ca="1" t="shared" si="968"/>
        <v>56967.741724012</v>
      </c>
      <c r="AM183" s="25">
        <f ca="1" t="shared" si="969"/>
        <v>77041.7772435925</v>
      </c>
      <c r="AN183" s="25">
        <f ca="1" t="shared" si="970"/>
        <v>95675.4491165932</v>
      </c>
      <c r="AO183" s="25">
        <f ca="1">C183/'Ejercicio 3 - TIR'!$D$7</f>
        <v>16311.3093742881</v>
      </c>
      <c r="AP183" s="25">
        <f ca="1" t="shared" si="971"/>
        <v>27934.2057163049</v>
      </c>
      <c r="AQ183" s="25">
        <f ca="1" t="shared" si="972"/>
        <v>37227.6158153868</v>
      </c>
      <c r="AR183" s="25">
        <f ca="1" t="shared" si="973"/>
        <v>40656.4323497239</v>
      </c>
      <c r="AS183" s="25">
        <f ca="1" t="shared" si="974"/>
        <v>60730.4678693044</v>
      </c>
      <c r="AT183" s="25">
        <f ca="1" t="shared" si="975"/>
        <v>79364.139742305</v>
      </c>
      <c r="AU183" s="25">
        <f ca="1">AP183*'Ejercicio 3 - TIR'!$D$5</f>
        <v>13967.1028581524</v>
      </c>
      <c r="AV183" s="25">
        <f ca="1">AQ183*'Ejercicio 3 - TIR'!$D$5</f>
        <v>18613.8079076934</v>
      </c>
      <c r="AW183" s="25">
        <f ca="1">AR183*'Ejercicio 3 - TIR'!$D$5</f>
        <v>20328.2161748619</v>
      </c>
      <c r="AX183" s="25">
        <f ca="1">AS183*'Ejercicio 3 - TIR'!$D$5</f>
        <v>30365.2339346522</v>
      </c>
      <c r="AY183" s="25">
        <f ca="1">AT183*'Ejercicio 3 - TIR'!$D$5</f>
        <v>39682.0698711525</v>
      </c>
      <c r="AZ183" s="25">
        <f ca="1" t="shared" ref="AZ183:BD183" si="1355">AJ183-AU183-AE183</f>
        <v>25584.2638634828</v>
      </c>
      <c r="BA183" s="25">
        <f ca="1" t="shared" si="1355"/>
        <v>29482.5574829235</v>
      </c>
      <c r="BB183" s="25">
        <f ca="1" t="shared" si="1355"/>
        <v>30244.4960502589</v>
      </c>
      <c r="BC183" s="25">
        <f ca="1" t="shared" si="1355"/>
        <v>38897.1229543127</v>
      </c>
      <c r="BD183" s="25">
        <f ca="1" t="shared" si="1355"/>
        <v>46339.0329763627</v>
      </c>
      <c r="BE183" s="25">
        <f ca="1" t="shared" ref="BE183:BI183" si="1356">AZ183/Z183</f>
        <v>22542.9168534517</v>
      </c>
      <c r="BF183" s="25">
        <f ca="1" t="shared" si="1356"/>
        <v>22405.5670908399</v>
      </c>
      <c r="BG183" s="25">
        <f ca="1" t="shared" si="1356"/>
        <v>19561.3037241319</v>
      </c>
      <c r="BH183" s="25">
        <f ca="1" t="shared" si="1356"/>
        <v>20680.652483758</v>
      </c>
      <c r="BI183" s="25">
        <f ca="1" t="shared" si="1356"/>
        <v>19852.6319413112</v>
      </c>
      <c r="BJ183" s="25">
        <f ca="1" t="shared" si="978"/>
        <v>81213.7982160072</v>
      </c>
      <c r="BK183" s="25">
        <f ca="1" t="shared" si="979"/>
        <v>38073.052742692</v>
      </c>
      <c r="BL183" s="25">
        <f ca="1" t="shared" si="980"/>
        <v>119286.850958699</v>
      </c>
      <c r="BM183" s="25">
        <f ca="1">BK183*'Ejercicio 3 - TIR'!$D$5</f>
        <v>19036.526371346</v>
      </c>
      <c r="BN183" s="25">
        <f ca="1" t="shared" si="981"/>
        <v>100250.324587353</v>
      </c>
      <c r="BO183" s="25">
        <f ca="1" t="shared" si="982"/>
        <v>42949.3812925468</v>
      </c>
      <c r="BP183" s="25">
        <f ca="1" t="shared" si="983"/>
        <v>-116350.273476843</v>
      </c>
      <c r="BQ183" s="25">
        <f ca="1" t="shared" ref="BQ183:BT183" si="1357">BE183</f>
        <v>22542.9168534517</v>
      </c>
      <c r="BR183" s="25">
        <f ca="1" t="shared" si="1357"/>
        <v>22405.5670908399</v>
      </c>
      <c r="BS183" s="25">
        <f ca="1" t="shared" si="1357"/>
        <v>19561.3037241319</v>
      </c>
      <c r="BT183" s="25">
        <f ca="1" t="shared" si="1357"/>
        <v>20680.652483758</v>
      </c>
      <c r="BU183" s="25">
        <f ca="1" t="shared" si="985"/>
        <v>62802.0132338579</v>
      </c>
      <c r="BV183" s="27">
        <f ca="1" t="shared" si="986"/>
        <v>7.22044243997724</v>
      </c>
    </row>
    <row r="184" ht="15" customHeight="1" spans="1:74">
      <c r="A184" s="23">
        <v>183</v>
      </c>
      <c r="B184" s="24">
        <f ca="1" t="shared" ref="B184:F184" si="1358">RAND()</f>
        <v>0.922525412704217</v>
      </c>
      <c r="C184" s="25">
        <f ca="1">IF(B184&lt;=('Ejercicio 3 - TIR'!$D$13-'Ejercicio 3 - TIR'!$C$13)/('Ejercicio 3 - TIR'!$E$13-'Ejercicio 3 - TIR'!$C$13),'Ejercicio 3 - TIR'!$C$13+SQRT(('Ejercicio 3 - TIR'!$E$13-'Ejercicio 3 - TIR'!$C$13)*('Ejercicio 3 - TIR'!$D$13-'Ejercicio 3 - TIR'!$C$13)*B184),'Ejercicio 3 - TIR'!$E$13-SQRT(('Ejercicio 3 - TIR'!$E$13-'Ejercicio 3 - TIR'!$C$13)*('Ejercicio 3 - TIR'!$E$13-'Ejercicio 3 - TIR'!$D$13)*(1-B184)))</f>
        <v>90357.930473444</v>
      </c>
      <c r="D184" s="24">
        <f ca="1" t="shared" si="1358"/>
        <v>0.0025896207133147</v>
      </c>
      <c r="E184" s="25">
        <f ca="1">IF(D184&lt;=('Ejercicio 3 - TIR'!$D$14-'Ejercicio 3 - TIR'!$C$14)/('Ejercicio 3 - TIR'!$E$14-'Ejercicio 3 - TIR'!$C$14),'Ejercicio 3 - TIR'!$C$14+SQRT(('Ejercicio 3 - TIR'!$E$14-'Ejercicio 3 - TIR'!$C$14)*('Ejercicio 3 - TIR'!$D$14-'Ejercicio 3 - TIR'!$C$14)*D184),'Ejercicio 3 - TIR'!$E$14-SQRT(('Ejercicio 3 - TIR'!$E$14-'Ejercicio 3 - TIR'!$C$14)*('Ejercicio 3 - TIR'!$E$14-'Ejercicio 3 - TIR'!$D$14)*(1-D184)))</f>
        <v>25440.7057447987</v>
      </c>
      <c r="F184" s="24">
        <f ca="1" t="shared" si="1358"/>
        <v>0.577924535622815</v>
      </c>
      <c r="G184" s="25">
        <f ca="1">IF(F184&lt;=('Ejercicio 3 - TIR'!$D$18-'Ejercicio 3 - TIR'!$C$18)/('Ejercicio 3 - TIR'!$E$18-'Ejercicio 3 - TIR'!$C$18),'Ejercicio 3 - TIR'!$C$18+SQRT(('Ejercicio 3 - TIR'!$E$18-'Ejercicio 3 - TIR'!$C$18)*('Ejercicio 3 - TIR'!$D$18-'Ejercicio 3 - TIR'!$C$18)*F184),'Ejercicio 3 - TIR'!$E$18-SQRT(('Ejercicio 3 - TIR'!$E$18-'Ejercicio 3 - TIR'!$C$18)*('Ejercicio 3 - TIR'!$E$18-'Ejercicio 3 - TIR'!$D$18)*(1-F184)))</f>
        <v>39310.6756115452</v>
      </c>
      <c r="H184" s="24">
        <f ca="1" t="shared" ref="H184:L184" si="1359">RAND()</f>
        <v>0.577418222929961</v>
      </c>
      <c r="I184" s="25">
        <f ca="1">IF(H184&lt;=('Ejercicio 3 - TIR'!$D$18-'Ejercicio 3 - TIR'!$C$18)/('Ejercicio 3 - TIR'!$E$18-'Ejercicio 3 - TIR'!$C$18),'Ejercicio 3 - TIR'!$C$18+SQRT(('Ejercicio 3 - TIR'!$E$18-'Ejercicio 3 - TIR'!$C$18)*('Ejercicio 3 - TIR'!$D$18-'Ejercicio 3 - TIR'!$C$18)*H184),'Ejercicio 3 - TIR'!$E$18-SQRT(('Ejercicio 3 - TIR'!$E$18-'Ejercicio 3 - TIR'!$C$18)*('Ejercicio 3 - TIR'!$E$18-'Ejercicio 3 - TIR'!$D$18)*(1-H184)))</f>
        <v>39306.5962327531</v>
      </c>
      <c r="J184" s="24">
        <f ca="1" t="shared" si="1359"/>
        <v>0.382632755657534</v>
      </c>
      <c r="K184" s="25">
        <f ca="1">IF(J184&lt;=('Ejercicio 3 - TIR'!$D$18-'Ejercicio 3 - TIR'!$C$18)/('Ejercicio 3 - TIR'!$E$18-'Ejercicio 3 - TIR'!$C$18),'Ejercicio 3 - TIR'!$C$18+SQRT(('Ejercicio 3 - TIR'!$E$18-'Ejercicio 3 - TIR'!$C$18)*('Ejercicio 3 - TIR'!$D$18-'Ejercicio 3 - TIR'!$C$18)*J184),'Ejercicio 3 - TIR'!$E$18-SQRT(('Ejercicio 3 - TIR'!$E$18-'Ejercicio 3 - TIR'!$C$18)*('Ejercicio 3 - TIR'!$E$18-'Ejercicio 3 - TIR'!$D$18)*(1-J184)))</f>
        <v>37575.9430666175</v>
      </c>
      <c r="L184" s="24">
        <f ca="1" t="shared" si="1359"/>
        <v>0.36247413014303</v>
      </c>
      <c r="M184" s="25">
        <f ca="1">IF(L184&lt;=('Ejercicio 3 - TIR'!$D$18-'Ejercicio 3 - TIR'!$C$18)/('Ejercicio 3 - TIR'!$E$18-'Ejercicio 3 - TIR'!$C$18),'Ejercicio 3 - TIR'!$C$18+SQRT(('Ejercicio 3 - TIR'!$E$18-'Ejercicio 3 - TIR'!$C$18)*('Ejercicio 3 - TIR'!$D$18-'Ejercicio 3 - TIR'!$C$18)*L184),'Ejercicio 3 - TIR'!$E$18-SQRT(('Ejercicio 3 - TIR'!$E$18-'Ejercicio 3 - TIR'!$C$18)*('Ejercicio 3 - TIR'!$E$18-'Ejercicio 3 - TIR'!$D$18)*(1-L184)))</f>
        <v>37373.6774760939</v>
      </c>
      <c r="N184" s="24">
        <f ca="1" t="shared" ref="N184:R184" si="1360">RAND()</f>
        <v>0.268147529316559</v>
      </c>
      <c r="O184" s="25">
        <f ca="1">IF(N184&lt;=('Ejercicio 3 - TIR'!$D$18-'Ejercicio 3 - TIR'!$C$18)/('Ejercicio 3 - TIR'!$E$18-'Ejercicio 3 - TIR'!$C$18),'Ejercicio 3 - TIR'!$C$18+SQRT(('Ejercicio 3 - TIR'!$E$18-'Ejercicio 3 - TIR'!$C$18)*('Ejercicio 3 - TIR'!$D$18-'Ejercicio 3 - TIR'!$C$18)*N184),'Ejercicio 3 - TIR'!$E$18-SQRT(('Ejercicio 3 - TIR'!$E$18-'Ejercicio 3 - TIR'!$C$18)*('Ejercicio 3 - TIR'!$E$18-'Ejercicio 3 - TIR'!$D$18)*(1-N184)))</f>
        <v>36342.0918786694</v>
      </c>
      <c r="P184" s="24">
        <f ca="1" t="shared" si="1360"/>
        <v>0.341799181988917</v>
      </c>
      <c r="Q184" s="26">
        <f ca="1">IF(P184&lt;=('Ejercicio 3 - TIR'!$D$22-'Ejercicio 3 - TIR'!$C$22)/('Ejercicio 3 - TIR'!$E$22-'Ejercicio 3 - TIR'!$C$22),'Ejercicio 3 - TIR'!$C$22+SQRT(('Ejercicio 3 - TIR'!$E$22-'Ejercicio 3 - TIR'!$C$22)*('Ejercicio 3 - TIR'!$D$22-'Ejercicio 3 - TIR'!$C$22)*P184),'Ejercicio 3 - TIR'!$E$22-SQRT(('Ejercicio 3 - TIR'!$E$22-'Ejercicio 3 - TIR'!$C$22)*('Ejercicio 3 - TIR'!$E$22-'Ejercicio 3 - TIR'!$D$22)*(1-P184)))</f>
        <v>0.144804002249235</v>
      </c>
      <c r="R184" s="24">
        <f ca="1" t="shared" si="1360"/>
        <v>0.308508630719067</v>
      </c>
      <c r="S184" s="26">
        <f ca="1">IF(R184&lt;=('Ejercicio 3 - TIR'!$D$23-'Ejercicio 3 - TIR'!$C$23)/('Ejercicio 3 - TIR'!$E$23-'Ejercicio 3 - TIR'!$C$23),'Ejercicio 3 - TIR'!$C$23+SQRT(('Ejercicio 3 - TIR'!$E$23-'Ejercicio 3 - TIR'!$C$23)*('Ejercicio 3 - TIR'!$D$23-'Ejercicio 3 - TIR'!$C$23)*R184),'Ejercicio 3 - TIR'!$E$23-SQRT(('Ejercicio 3 - TIR'!$E$23-'Ejercicio 3 - TIR'!$C$23)*('Ejercicio 3 - TIR'!$E$23-'Ejercicio 3 - TIR'!$D$23)*(1-R184)))</f>
        <v>0.143565133890863</v>
      </c>
      <c r="T184" s="24">
        <f ca="1" t="shared" ref="T184:X184" si="1361">RAND()</f>
        <v>0.577334249525734</v>
      </c>
      <c r="U184" s="26">
        <f ca="1">IF(T184&lt;=('Ejercicio 3 - TIR'!$D$24-'Ejercicio 3 - TIR'!$C$24)/('Ejercicio 3 - TIR'!$E$24-'Ejercicio 3 - TIR'!$C$24),'Ejercicio 3 - TIR'!$C$24+SQRT(('Ejercicio 3 - TIR'!$E$24-'Ejercicio 3 - TIR'!$C$24)*('Ejercicio 3 - TIR'!$D$24-'Ejercicio 3 - TIR'!$C$24)*T184),'Ejercicio 3 - TIR'!$E$24-SQRT(('Ejercicio 3 - TIR'!$E$24-'Ejercicio 3 - TIR'!$C$24)*('Ejercicio 3 - TIR'!$E$24-'Ejercicio 3 - TIR'!$D$24)*(1-T184)))</f>
        <v>0.185598486932579</v>
      </c>
      <c r="V184" s="24">
        <f ca="1" t="shared" si="1361"/>
        <v>0.125235080454771</v>
      </c>
      <c r="W184" s="26">
        <f ca="1">IF(V184&lt;=('Ejercicio 3 - TIR'!$D$25-'Ejercicio 3 - TIR'!$C$25)/('Ejercicio 3 - TIR'!$E$25-'Ejercicio 3 - TIR'!$C$25),'Ejercicio 3 - TIR'!$C$25+SQRT(('Ejercicio 3 - TIR'!$E$25-'Ejercicio 3 - TIR'!$C$25)*('Ejercicio 3 - TIR'!$D$25-'Ejercicio 3 - TIR'!$C$25)*V184),'Ejercicio 3 - TIR'!$E$25-SQRT(('Ejercicio 3 - TIR'!$E$25-'Ejercicio 3 - TIR'!$C$25)*('Ejercicio 3 - TIR'!$E$25-'Ejercicio 3 - TIR'!$D$25)*(1-V184)))</f>
        <v>0.193241190000777</v>
      </c>
      <c r="X184" s="24">
        <f ca="1" t="shared" si="1361"/>
        <v>0.238548927362836</v>
      </c>
      <c r="Y184" s="26">
        <f ca="1">IF(X184&lt;=('Ejercicio 3 - TIR'!$D$26-'Ejercicio 3 - TIR'!$C$26)/('Ejercicio 3 - TIR'!$E$26-'Ejercicio 3 - TIR'!$C$26),'Ejercicio 3 - TIR'!$C$26+SQRT(('Ejercicio 3 - TIR'!$E$26-'Ejercicio 3 - TIR'!$C$26)*('Ejercicio 3 - TIR'!$D$26-'Ejercicio 3 - TIR'!$C$26)*X184),'Ejercicio 3 - TIR'!$E$26-SQRT(('Ejercicio 3 - TIR'!$E$26-'Ejercicio 3 - TIR'!$C$26)*('Ejercicio 3 - TIR'!$E$26-'Ejercicio 3 - TIR'!$D$26)*(1-X184)))</f>
        <v>0.215378772702392</v>
      </c>
      <c r="Z184" s="24">
        <f ca="1" t="shared" si="956"/>
        <v>1.14480400224923</v>
      </c>
      <c r="AA184" s="24">
        <f ca="1" t="shared" si="957"/>
        <v>1.30915794211094</v>
      </c>
      <c r="AB184" s="24">
        <f ca="1" t="shared" si="958"/>
        <v>1.5521356753225</v>
      </c>
      <c r="AC184" s="24">
        <f ca="1" t="shared" si="959"/>
        <v>1.85207222026448</v>
      </c>
      <c r="AD184" s="24">
        <f ca="1" t="shared" si="960"/>
        <v>2.25096926202124</v>
      </c>
      <c r="AE184" s="23">
        <f ca="1" t="shared" si="961"/>
        <v>3683.91601189196</v>
      </c>
      <c r="AF184" s="23">
        <f ca="1" t="shared" si="962"/>
        <v>4212.79790738192</v>
      </c>
      <c r="AG184" s="23">
        <f ca="1" t="shared" si="963"/>
        <v>4994.68682474474</v>
      </c>
      <c r="AH184" s="23">
        <f ca="1" t="shared" si="964"/>
        <v>5959.86605043962</v>
      </c>
      <c r="AI184" s="23">
        <f ca="1" t="shared" si="965"/>
        <v>7243.49468585395</v>
      </c>
      <c r="AJ184" s="25">
        <f ca="1" t="shared" si="966"/>
        <v>45003.0187712183</v>
      </c>
      <c r="AK184" s="25">
        <f ca="1" t="shared" si="967"/>
        <v>51458.5426354568</v>
      </c>
      <c r="AL184" s="25">
        <f ca="1" t="shared" si="968"/>
        <v>58322.9617675843</v>
      </c>
      <c r="AM184" s="25">
        <f ca="1" t="shared" si="969"/>
        <v>69218.7498225979</v>
      </c>
      <c r="AN184" s="25">
        <f ca="1" t="shared" si="970"/>
        <v>81804.9317364365</v>
      </c>
      <c r="AO184" s="25">
        <f ca="1">C184/'Ejercicio 3 - TIR'!$D$7</f>
        <v>18071.5860946888</v>
      </c>
      <c r="AP184" s="25">
        <f ca="1" t="shared" si="971"/>
        <v>26931.4326765295</v>
      </c>
      <c r="AQ184" s="25">
        <f ca="1" t="shared" si="972"/>
        <v>33386.956540768</v>
      </c>
      <c r="AR184" s="25">
        <f ca="1" t="shared" si="973"/>
        <v>40251.3756728955</v>
      </c>
      <c r="AS184" s="25">
        <f ca="1" t="shared" si="974"/>
        <v>51147.1637279091</v>
      </c>
      <c r="AT184" s="25">
        <f ca="1" t="shared" si="975"/>
        <v>63733.3456417477</v>
      </c>
      <c r="AU184" s="25">
        <f ca="1">AP184*'Ejercicio 3 - TIR'!$D$5</f>
        <v>13465.7163382648</v>
      </c>
      <c r="AV184" s="25">
        <f ca="1">AQ184*'Ejercicio 3 - TIR'!$D$5</f>
        <v>16693.478270384</v>
      </c>
      <c r="AW184" s="25">
        <f ca="1">AR184*'Ejercicio 3 - TIR'!$D$5</f>
        <v>20125.6878364477</v>
      </c>
      <c r="AX184" s="25">
        <f ca="1">AS184*'Ejercicio 3 - TIR'!$D$5</f>
        <v>25573.5818639546</v>
      </c>
      <c r="AY184" s="25">
        <f ca="1">AT184*'Ejercicio 3 - TIR'!$D$5</f>
        <v>31866.6728208738</v>
      </c>
      <c r="AZ184" s="25">
        <f ca="1" t="shared" ref="AZ184:BD184" si="1362">AJ184-AU184-AE184</f>
        <v>27853.3864210616</v>
      </c>
      <c r="BA184" s="25">
        <f ca="1" t="shared" si="1362"/>
        <v>30552.2664576909</v>
      </c>
      <c r="BB184" s="25">
        <f ca="1" t="shared" si="1362"/>
        <v>33202.5871063918</v>
      </c>
      <c r="BC184" s="25">
        <f ca="1" t="shared" si="1362"/>
        <v>37685.3019082037</v>
      </c>
      <c r="BD184" s="25">
        <f ca="1" t="shared" si="1362"/>
        <v>42694.7642297087</v>
      </c>
      <c r="BE184" s="25">
        <f ca="1" t="shared" ref="BE184:BI184" si="1363">AZ184/Z184</f>
        <v>24330.2664616276</v>
      </c>
      <c r="BF184" s="25">
        <f ca="1" t="shared" si="1363"/>
        <v>23337.341870628</v>
      </c>
      <c r="BG184" s="25">
        <f ca="1" t="shared" si="1363"/>
        <v>21391.5494851911</v>
      </c>
      <c r="BH184" s="25">
        <f ca="1" t="shared" si="1363"/>
        <v>20347.6416825809</v>
      </c>
      <c r="BI184" s="25">
        <f ca="1" t="shared" si="1363"/>
        <v>18967.2799846992</v>
      </c>
      <c r="BJ184" s="25">
        <f ca="1" t="shared" si="978"/>
        <v>57266.2466356691</v>
      </c>
      <c r="BK184" s="25">
        <f ca="1" t="shared" si="979"/>
        <v>40678.584815115</v>
      </c>
      <c r="BL184" s="25">
        <f ca="1" t="shared" si="980"/>
        <v>97944.8314507841</v>
      </c>
      <c r="BM184" s="25">
        <f ca="1">BK184*'Ejercicio 3 - TIR'!$D$5</f>
        <v>20339.2924075575</v>
      </c>
      <c r="BN184" s="25">
        <f ca="1" t="shared" si="981"/>
        <v>77605.5390432266</v>
      </c>
      <c r="BO184" s="25">
        <f ca="1" t="shared" si="982"/>
        <v>34476.4987921431</v>
      </c>
      <c r="BP184" s="25">
        <f ca="1" t="shared" si="983"/>
        <v>-115798.636218243</v>
      </c>
      <c r="BQ184" s="25">
        <f ca="1" t="shared" ref="BQ184:BT184" si="1364">BE184</f>
        <v>24330.2664616276</v>
      </c>
      <c r="BR184" s="25">
        <f ca="1" t="shared" si="1364"/>
        <v>23337.341870628</v>
      </c>
      <c r="BS184" s="25">
        <f ca="1" t="shared" si="1364"/>
        <v>21391.5494851911</v>
      </c>
      <c r="BT184" s="25">
        <f ca="1" t="shared" si="1364"/>
        <v>20347.6416825809</v>
      </c>
      <c r="BU184" s="25">
        <f ca="1" t="shared" si="985"/>
        <v>53443.7787768424</v>
      </c>
      <c r="BV184" s="27">
        <f ca="1" t="shared" si="986"/>
        <v>6.54416425836437</v>
      </c>
    </row>
    <row r="185" ht="15" customHeight="1" spans="1:74">
      <c r="A185" s="23">
        <v>184</v>
      </c>
      <c r="B185" s="24">
        <f ca="1" t="shared" ref="B185:F185" si="1365">RAND()</f>
        <v>0.605561049546715</v>
      </c>
      <c r="C185" s="25">
        <f ca="1">IF(B185&lt;=('Ejercicio 3 - TIR'!$D$13-'Ejercicio 3 - TIR'!$C$13)/('Ejercicio 3 - TIR'!$E$13-'Ejercicio 3 - TIR'!$C$13),'Ejercicio 3 - TIR'!$C$13+SQRT(('Ejercicio 3 - TIR'!$E$13-'Ejercicio 3 - TIR'!$C$13)*('Ejercicio 3 - TIR'!$D$13-'Ejercicio 3 - TIR'!$C$13)*B185),'Ejercicio 3 - TIR'!$E$13-SQRT(('Ejercicio 3 - TIR'!$E$13-'Ejercicio 3 - TIR'!$C$13)*('Ejercicio 3 - TIR'!$E$13-'Ejercicio 3 - TIR'!$D$13)*(1-B185)))</f>
        <v>78243.9263527643</v>
      </c>
      <c r="D185" s="24">
        <f ca="1" t="shared" si="1365"/>
        <v>0.233273614431617</v>
      </c>
      <c r="E185" s="25">
        <f ca="1">IF(D185&lt;=('Ejercicio 3 - TIR'!$D$14-'Ejercicio 3 - TIR'!$C$14)/('Ejercicio 3 - TIR'!$E$14-'Ejercicio 3 - TIR'!$C$14),'Ejercicio 3 - TIR'!$C$14+SQRT(('Ejercicio 3 - TIR'!$E$14-'Ejercicio 3 - TIR'!$C$14)*('Ejercicio 3 - TIR'!$D$14-'Ejercicio 3 - TIR'!$C$14)*D185),'Ejercicio 3 - TIR'!$E$14-SQRT(('Ejercicio 3 - TIR'!$E$14-'Ejercicio 3 - TIR'!$C$14)*('Ejercicio 3 - TIR'!$E$14-'Ejercicio 3 - TIR'!$D$14)*(1-D185)))</f>
        <v>29182.7647653641</v>
      </c>
      <c r="F185" s="24">
        <f ca="1" t="shared" si="1365"/>
        <v>0.434770785121165</v>
      </c>
      <c r="G185" s="25">
        <f ca="1">IF(F185&lt;=('Ejercicio 3 - TIR'!$D$18-'Ejercicio 3 - TIR'!$C$18)/('Ejercicio 3 - TIR'!$E$18-'Ejercicio 3 - TIR'!$C$18),'Ejercicio 3 - TIR'!$C$18+SQRT(('Ejercicio 3 - TIR'!$E$18-'Ejercicio 3 - TIR'!$C$18)*('Ejercicio 3 - TIR'!$D$18-'Ejercicio 3 - TIR'!$C$18)*F185),'Ejercicio 3 - TIR'!$E$18-SQRT(('Ejercicio 3 - TIR'!$E$18-'Ejercicio 3 - TIR'!$C$18)*('Ejercicio 3 - TIR'!$E$18-'Ejercicio 3 - TIR'!$D$18)*(1-F185)))</f>
        <v>38075.6187235514</v>
      </c>
      <c r="H185" s="24">
        <f ca="1" t="shared" ref="H185:L185" si="1366">RAND()</f>
        <v>0.382951220030084</v>
      </c>
      <c r="I185" s="25">
        <f ca="1">IF(H185&lt;=('Ejercicio 3 - TIR'!$D$18-'Ejercicio 3 - TIR'!$C$18)/('Ejercicio 3 - TIR'!$E$18-'Ejercicio 3 - TIR'!$C$18),'Ejercicio 3 - TIR'!$C$18+SQRT(('Ejercicio 3 - TIR'!$E$18-'Ejercicio 3 - TIR'!$C$18)*('Ejercicio 3 - TIR'!$D$18-'Ejercicio 3 - TIR'!$C$18)*H185),'Ejercicio 3 - TIR'!$E$18-SQRT(('Ejercicio 3 - TIR'!$E$18-'Ejercicio 3 - TIR'!$C$18)*('Ejercicio 3 - TIR'!$E$18-'Ejercicio 3 - TIR'!$D$18)*(1-H185)))</f>
        <v>37579.0951309845</v>
      </c>
      <c r="J185" s="24">
        <f ca="1" t="shared" si="1366"/>
        <v>0.209653887410281</v>
      </c>
      <c r="K185" s="25">
        <f ca="1">IF(J185&lt;=('Ejercicio 3 - TIR'!$D$18-'Ejercicio 3 - TIR'!$C$18)/('Ejercicio 3 - TIR'!$E$18-'Ejercicio 3 - TIR'!$C$18),'Ejercicio 3 - TIR'!$C$18+SQRT(('Ejercicio 3 - TIR'!$E$18-'Ejercicio 3 - TIR'!$C$18)*('Ejercicio 3 - TIR'!$D$18-'Ejercicio 3 - TIR'!$C$18)*J185),'Ejercicio 3 - TIR'!$E$18-SQRT(('Ejercicio 3 - TIR'!$E$18-'Ejercicio 3 - TIR'!$C$18)*('Ejercicio 3 - TIR'!$E$18-'Ejercicio 3 - TIR'!$D$18)*(1-J185)))</f>
        <v>35607.8590488298</v>
      </c>
      <c r="L185" s="24">
        <f ca="1" t="shared" si="1366"/>
        <v>0.494089178984385</v>
      </c>
      <c r="M185" s="25">
        <f ca="1">IF(L185&lt;=('Ejercicio 3 - TIR'!$D$18-'Ejercicio 3 - TIR'!$C$18)/('Ejercicio 3 - TIR'!$E$18-'Ejercicio 3 - TIR'!$C$18),'Ejercicio 3 - TIR'!$C$18+SQRT(('Ejercicio 3 - TIR'!$E$18-'Ejercicio 3 - TIR'!$C$18)*('Ejercicio 3 - TIR'!$D$18-'Ejercicio 3 - TIR'!$C$18)*L185),'Ejercicio 3 - TIR'!$E$18-SQRT(('Ejercicio 3 - TIR'!$E$18-'Ejercicio 3 - TIR'!$C$18)*('Ejercicio 3 - TIR'!$E$18-'Ejercicio 3 - TIR'!$D$18)*(1-L185)))</f>
        <v>38608.9126402617</v>
      </c>
      <c r="N185" s="24">
        <f ca="1" t="shared" ref="N185:R185" si="1367">RAND()</f>
        <v>0.102276084596556</v>
      </c>
      <c r="O185" s="25">
        <f ca="1">IF(N185&lt;=('Ejercicio 3 - TIR'!$D$18-'Ejercicio 3 - TIR'!$C$18)/('Ejercicio 3 - TIR'!$E$18-'Ejercicio 3 - TIR'!$C$18),'Ejercicio 3 - TIR'!$C$18+SQRT(('Ejercicio 3 - TIR'!$E$18-'Ejercicio 3 - TIR'!$C$18)*('Ejercicio 3 - TIR'!$D$18-'Ejercicio 3 - TIR'!$C$18)*N185),'Ejercicio 3 - TIR'!$E$18-SQRT(('Ejercicio 3 - TIR'!$E$18-'Ejercicio 3 - TIR'!$C$18)*('Ejercicio 3 - TIR'!$E$18-'Ejercicio 3 - TIR'!$D$18)*(1-N185)))</f>
        <v>33916.8115463325</v>
      </c>
      <c r="P185" s="24">
        <f ca="1" t="shared" si="1367"/>
        <v>0.972686182784203</v>
      </c>
      <c r="Q185" s="26">
        <f ca="1">IF(P185&lt;=('Ejercicio 3 - TIR'!$D$22-'Ejercicio 3 - TIR'!$C$22)/('Ejercicio 3 - TIR'!$E$22-'Ejercicio 3 - TIR'!$C$22),'Ejercicio 3 - TIR'!$C$22+SQRT(('Ejercicio 3 - TIR'!$E$22-'Ejercicio 3 - TIR'!$C$22)*('Ejercicio 3 - TIR'!$D$22-'Ejercicio 3 - TIR'!$C$22)*P185),'Ejercicio 3 - TIR'!$E$22-SQRT(('Ejercicio 3 - TIR'!$E$22-'Ejercicio 3 - TIR'!$C$22)*('Ejercicio 3 - TIR'!$E$22-'Ejercicio 3 - TIR'!$D$22)*(1-P185)))</f>
        <v>0.172988233390333</v>
      </c>
      <c r="R185" s="24">
        <f ca="1" t="shared" si="1367"/>
        <v>0.854582312628766</v>
      </c>
      <c r="S185" s="26">
        <f ca="1">IF(R185&lt;=('Ejercicio 3 - TIR'!$D$23-'Ejercicio 3 - TIR'!$C$23)/('Ejercicio 3 - TIR'!$E$23-'Ejercicio 3 - TIR'!$C$23),'Ejercicio 3 - TIR'!$C$23+SQRT(('Ejercicio 3 - TIR'!$E$23-'Ejercicio 3 - TIR'!$C$23)*('Ejercicio 3 - TIR'!$D$23-'Ejercicio 3 - TIR'!$C$23)*R185),'Ejercicio 3 - TIR'!$E$23-SQRT(('Ejercicio 3 - TIR'!$E$23-'Ejercicio 3 - TIR'!$C$23)*('Ejercicio 3 - TIR'!$E$23-'Ejercicio 3 - TIR'!$D$23)*(1-R185)))</f>
        <v>0.163821253532235</v>
      </c>
      <c r="T185" s="24">
        <f ca="1" t="shared" ref="T185:X185" si="1368">RAND()</f>
        <v>0.313131649278518</v>
      </c>
      <c r="U185" s="26">
        <f ca="1">IF(T185&lt;=('Ejercicio 3 - TIR'!$D$24-'Ejercicio 3 - TIR'!$C$24)/('Ejercicio 3 - TIR'!$E$24-'Ejercicio 3 - TIR'!$C$24),'Ejercicio 3 - TIR'!$C$24+SQRT(('Ejercicio 3 - TIR'!$E$24-'Ejercicio 3 - TIR'!$C$24)*('Ejercicio 3 - TIR'!$D$24-'Ejercicio 3 - TIR'!$C$24)*T185),'Ejercicio 3 - TIR'!$E$24-SQRT(('Ejercicio 3 - TIR'!$E$24-'Ejercicio 3 - TIR'!$C$24)*('Ejercicio 3 - TIR'!$E$24-'Ejercicio 3 - TIR'!$D$24)*(1-T185)))</f>
        <v>0.17564325376166</v>
      </c>
      <c r="V185" s="24">
        <f ca="1" t="shared" si="1368"/>
        <v>0.41652652145895</v>
      </c>
      <c r="W185" s="26">
        <f ca="1">IF(V185&lt;=('Ejercicio 3 - TIR'!$D$25-'Ejercicio 3 - TIR'!$C$25)/('Ejercicio 3 - TIR'!$E$25-'Ejercicio 3 - TIR'!$C$25),'Ejercicio 3 - TIR'!$C$25+SQRT(('Ejercicio 3 - TIR'!$E$25-'Ejercicio 3 - TIR'!$C$25)*('Ejercicio 3 - TIR'!$D$25-'Ejercicio 3 - TIR'!$C$25)*V185),'Ejercicio 3 - TIR'!$E$25-SQRT(('Ejercicio 3 - TIR'!$E$25-'Ejercicio 3 - TIR'!$C$25)*('Ejercicio 3 - TIR'!$E$25-'Ejercicio 3 - TIR'!$D$25)*(1-V185)))</f>
        <v>0.204809766819658</v>
      </c>
      <c r="X185" s="24">
        <f ca="1" t="shared" si="1368"/>
        <v>0.814114226638875</v>
      </c>
      <c r="Y185" s="26">
        <f ca="1">IF(X185&lt;=('Ejercicio 3 - TIR'!$D$26-'Ejercicio 3 - TIR'!$C$26)/('Ejercicio 3 - TIR'!$E$26-'Ejercicio 3 - TIR'!$C$26),'Ejercicio 3 - TIR'!$C$26+SQRT(('Ejercicio 3 - TIR'!$E$26-'Ejercicio 3 - TIR'!$C$26)*('Ejercicio 3 - TIR'!$D$26-'Ejercicio 3 - TIR'!$C$26)*X185),'Ejercicio 3 - TIR'!$E$26-SQRT(('Ejercicio 3 - TIR'!$E$26-'Ejercicio 3 - TIR'!$C$26)*('Ejercicio 3 - TIR'!$E$26-'Ejercicio 3 - TIR'!$D$26)*(1-X185)))</f>
        <v>0.248317462599248</v>
      </c>
      <c r="Z185" s="24">
        <f ca="1" t="shared" si="956"/>
        <v>1.17298823339033</v>
      </c>
      <c r="AA185" s="24">
        <f ca="1" t="shared" si="957"/>
        <v>1.3651486361629</v>
      </c>
      <c r="AB185" s="24">
        <f ca="1" t="shared" si="958"/>
        <v>1.60492778448684</v>
      </c>
      <c r="AC185" s="24">
        <f ca="1" t="shared" si="959"/>
        <v>1.93363266978998</v>
      </c>
      <c r="AD185" s="24">
        <f ca="1" t="shared" si="960"/>
        <v>2.41378742795124</v>
      </c>
      <c r="AE185" s="23">
        <f ca="1" t="shared" si="961"/>
        <v>5048.274922206</v>
      </c>
      <c r="AF185" s="23">
        <f ca="1" t="shared" si="962"/>
        <v>5875.28964813713</v>
      </c>
      <c r="AG185" s="23">
        <f ca="1" t="shared" si="963"/>
        <v>6907.24463872814</v>
      </c>
      <c r="AH185" s="23">
        <f ca="1" t="shared" si="964"/>
        <v>8321.91580255238</v>
      </c>
      <c r="AI185" s="23">
        <f ca="1" t="shared" si="965"/>
        <v>10388.3928186068</v>
      </c>
      <c r="AJ185" s="25">
        <f ca="1" t="shared" si="966"/>
        <v>44662.2527417825</v>
      </c>
      <c r="AK185" s="25">
        <f ca="1" t="shared" si="967"/>
        <v>51301.0504662993</v>
      </c>
      <c r="AL185" s="25">
        <f ca="1" t="shared" si="968"/>
        <v>57148.0423335582</v>
      </c>
      <c r="AM185" s="25">
        <f ca="1" t="shared" si="969"/>
        <v>74655.4548262775</v>
      </c>
      <c r="AN185" s="25">
        <f ca="1" t="shared" si="970"/>
        <v>81867.9733067289</v>
      </c>
      <c r="AO185" s="25">
        <f ca="1">C185/'Ejercicio 3 - TIR'!$D$7</f>
        <v>15648.7852705529</v>
      </c>
      <c r="AP185" s="25">
        <f ca="1" t="shared" si="971"/>
        <v>29013.4674712296</v>
      </c>
      <c r="AQ185" s="25">
        <f ca="1" t="shared" si="972"/>
        <v>35652.2651957465</v>
      </c>
      <c r="AR185" s="25">
        <f ca="1" t="shared" si="973"/>
        <v>41499.2570630053</v>
      </c>
      <c r="AS185" s="25">
        <f ca="1" t="shared" si="974"/>
        <v>59006.6695557247</v>
      </c>
      <c r="AT185" s="25">
        <f ca="1" t="shared" si="975"/>
        <v>66219.188036176</v>
      </c>
      <c r="AU185" s="25">
        <f ca="1">AP185*'Ejercicio 3 - TIR'!$D$5</f>
        <v>14506.7337356148</v>
      </c>
      <c r="AV185" s="25">
        <f ca="1">AQ185*'Ejercicio 3 - TIR'!$D$5</f>
        <v>17826.1325978732</v>
      </c>
      <c r="AW185" s="25">
        <f ca="1">AR185*'Ejercicio 3 - TIR'!$D$5</f>
        <v>20749.6285315027</v>
      </c>
      <c r="AX185" s="25">
        <f ca="1">AS185*'Ejercicio 3 - TIR'!$D$5</f>
        <v>29503.3347778623</v>
      </c>
      <c r="AY185" s="25">
        <f ca="1">AT185*'Ejercicio 3 - TIR'!$D$5</f>
        <v>33109.594018088</v>
      </c>
      <c r="AZ185" s="25">
        <f ca="1" t="shared" ref="AZ185:BD185" si="1369">AJ185-AU185-AE185</f>
        <v>25107.2440839617</v>
      </c>
      <c r="BA185" s="25">
        <f ca="1" t="shared" si="1369"/>
        <v>27599.628220289</v>
      </c>
      <c r="BB185" s="25">
        <f ca="1" t="shared" si="1369"/>
        <v>29491.1691633274</v>
      </c>
      <c r="BC185" s="25">
        <f ca="1" t="shared" si="1369"/>
        <v>36830.2042458628</v>
      </c>
      <c r="BD185" s="25">
        <f ca="1" t="shared" si="1369"/>
        <v>38369.9864700341</v>
      </c>
      <c r="BE185" s="25">
        <f ca="1" t="shared" ref="BE185:BI185" si="1370">AZ185/Z185</f>
        <v>21404.5148700198</v>
      </c>
      <c r="BF185" s="25">
        <f ca="1" t="shared" si="1370"/>
        <v>20217.3063717551</v>
      </c>
      <c r="BG185" s="25">
        <f ca="1" t="shared" si="1370"/>
        <v>18375.3870101743</v>
      </c>
      <c r="BH185" s="25">
        <f ca="1" t="shared" si="1370"/>
        <v>19047.1565883623</v>
      </c>
      <c r="BI185" s="25">
        <f ca="1" t="shared" si="1370"/>
        <v>15896.1746281865</v>
      </c>
      <c r="BJ185" s="25">
        <f ca="1" t="shared" si="978"/>
        <v>70440.9907034943</v>
      </c>
      <c r="BK185" s="25">
        <f ca="1" t="shared" si="979"/>
        <v>37772.8411487691</v>
      </c>
      <c r="BL185" s="25">
        <f ca="1" t="shared" si="980"/>
        <v>108213.831852263</v>
      </c>
      <c r="BM185" s="25">
        <f ca="1">BK185*'Ejercicio 3 - TIR'!$D$5</f>
        <v>18886.4205743845</v>
      </c>
      <c r="BN185" s="25">
        <f ca="1" t="shared" si="981"/>
        <v>89327.4112778789</v>
      </c>
      <c r="BO185" s="25">
        <f ca="1" t="shared" si="982"/>
        <v>37007.1574006405</v>
      </c>
      <c r="BP185" s="25">
        <f ca="1" t="shared" si="983"/>
        <v>-107426.691118128</v>
      </c>
      <c r="BQ185" s="25">
        <f ca="1" t="shared" ref="BQ185:BT185" si="1371">BE185</f>
        <v>21404.5148700198</v>
      </c>
      <c r="BR185" s="25">
        <f ca="1" t="shared" si="1371"/>
        <v>20217.3063717551</v>
      </c>
      <c r="BS185" s="25">
        <f ca="1" t="shared" si="1371"/>
        <v>18375.3870101743</v>
      </c>
      <c r="BT185" s="25">
        <f ca="1" t="shared" si="1371"/>
        <v>19047.1565883623</v>
      </c>
      <c r="BU185" s="25">
        <f ca="1" t="shared" si="985"/>
        <v>52903.332028827</v>
      </c>
      <c r="BV185" s="27">
        <f ca="1" t="shared" si="986"/>
        <v>6.23879894166148</v>
      </c>
    </row>
    <row r="186" ht="15" customHeight="1" spans="1:74">
      <c r="A186" s="23">
        <v>185</v>
      </c>
      <c r="B186" s="24">
        <f ca="1" t="shared" ref="B186:F186" si="1372">RAND()</f>
        <v>0.648809552169066</v>
      </c>
      <c r="C186" s="25">
        <f ca="1">IF(B186&lt;=('Ejercicio 3 - TIR'!$D$13-'Ejercicio 3 - TIR'!$C$13)/('Ejercicio 3 - TIR'!$E$13-'Ejercicio 3 - TIR'!$C$13),'Ejercicio 3 - TIR'!$C$13+SQRT(('Ejercicio 3 - TIR'!$E$13-'Ejercicio 3 - TIR'!$C$13)*('Ejercicio 3 - TIR'!$D$13-'Ejercicio 3 - TIR'!$C$13)*B186),'Ejercicio 3 - TIR'!$E$13-SQRT(('Ejercicio 3 - TIR'!$E$13-'Ejercicio 3 - TIR'!$C$13)*('Ejercicio 3 - TIR'!$E$13-'Ejercicio 3 - TIR'!$D$13)*(1-B186)))</f>
        <v>79471.2753100169</v>
      </c>
      <c r="D186" s="24">
        <f ca="1" t="shared" si="1372"/>
        <v>0.309101299674835</v>
      </c>
      <c r="E186" s="25">
        <f ca="1">IF(D186&lt;=('Ejercicio 3 - TIR'!$D$14-'Ejercicio 3 - TIR'!$C$14)/('Ejercicio 3 - TIR'!$E$14-'Ejercicio 3 - TIR'!$C$14),'Ejercicio 3 - TIR'!$C$14+SQRT(('Ejercicio 3 - TIR'!$E$14-'Ejercicio 3 - TIR'!$C$14)*('Ejercicio 3 - TIR'!$D$14-'Ejercicio 3 - TIR'!$C$14)*D186),'Ejercicio 3 - TIR'!$E$14-SQRT(('Ejercicio 3 - TIR'!$E$14-'Ejercicio 3 - TIR'!$C$14)*('Ejercicio 3 - TIR'!$E$14-'Ejercicio 3 - TIR'!$D$14)*(1-D186)))</f>
        <v>29814.8309913862</v>
      </c>
      <c r="F186" s="24">
        <f ca="1" t="shared" si="1372"/>
        <v>0.4319257775484</v>
      </c>
      <c r="G186" s="25">
        <f ca="1">IF(F186&lt;=('Ejercicio 3 - TIR'!$D$18-'Ejercicio 3 - TIR'!$C$18)/('Ejercicio 3 - TIR'!$E$18-'Ejercicio 3 - TIR'!$C$18),'Ejercicio 3 - TIR'!$C$18+SQRT(('Ejercicio 3 - TIR'!$E$18-'Ejercicio 3 - TIR'!$C$18)*('Ejercicio 3 - TIR'!$D$18-'Ejercicio 3 - TIR'!$C$18)*F186),'Ejercicio 3 - TIR'!$E$18-SQRT(('Ejercicio 3 - TIR'!$E$18-'Ejercicio 3 - TIR'!$C$18)*('Ejercicio 3 - TIR'!$E$18-'Ejercicio 3 - TIR'!$D$18)*(1-F186)))</f>
        <v>38049.1531624302</v>
      </c>
      <c r="H186" s="24">
        <f ca="1" t="shared" ref="H186:L186" si="1373">RAND()</f>
        <v>0.135052586010558</v>
      </c>
      <c r="I186" s="25">
        <f ca="1">IF(H186&lt;=('Ejercicio 3 - TIR'!$D$18-'Ejercicio 3 - TIR'!$C$18)/('Ejercicio 3 - TIR'!$E$18-'Ejercicio 3 - TIR'!$C$18),'Ejercicio 3 - TIR'!$C$18+SQRT(('Ejercicio 3 - TIR'!$E$18-'Ejercicio 3 - TIR'!$C$18)*('Ejercicio 3 - TIR'!$D$18-'Ejercicio 3 - TIR'!$C$18)*H186),'Ejercicio 3 - TIR'!$E$18-SQRT(('Ejercicio 3 - TIR'!$E$18-'Ejercicio 3 - TIR'!$C$18)*('Ejercicio 3 - TIR'!$E$18-'Ejercicio 3 - TIR'!$D$18)*(1-H186)))</f>
        <v>34500.8763481775</v>
      </c>
      <c r="J186" s="24">
        <f ca="1" t="shared" si="1373"/>
        <v>0.0503551782898235</v>
      </c>
      <c r="K186" s="25">
        <f ca="1">IF(J186&lt;=('Ejercicio 3 - TIR'!$D$18-'Ejercicio 3 - TIR'!$C$18)/('Ejercicio 3 - TIR'!$E$18-'Ejercicio 3 - TIR'!$C$18),'Ejercicio 3 - TIR'!$C$18+SQRT(('Ejercicio 3 - TIR'!$E$18-'Ejercicio 3 - TIR'!$C$18)*('Ejercicio 3 - TIR'!$D$18-'Ejercicio 3 - TIR'!$C$18)*J186),'Ejercicio 3 - TIR'!$E$18-SQRT(('Ejercicio 3 - TIR'!$E$18-'Ejercicio 3 - TIR'!$C$18)*('Ejercicio 3 - TIR'!$E$18-'Ejercicio 3 - TIR'!$D$18)*(1-J186)))</f>
        <v>32748.3225326503</v>
      </c>
      <c r="L186" s="24">
        <f ca="1" t="shared" si="1373"/>
        <v>0.0197540407680123</v>
      </c>
      <c r="M186" s="25">
        <f ca="1">IF(L186&lt;=('Ejercicio 3 - TIR'!$D$18-'Ejercicio 3 - TIR'!$C$18)/('Ejercicio 3 - TIR'!$E$18-'Ejercicio 3 - TIR'!$C$18),'Ejercicio 3 - TIR'!$C$18+SQRT(('Ejercicio 3 - TIR'!$E$18-'Ejercicio 3 - TIR'!$C$18)*('Ejercicio 3 - TIR'!$D$18-'Ejercicio 3 - TIR'!$C$18)*L186),'Ejercicio 3 - TIR'!$E$18-SQRT(('Ejercicio 3 - TIR'!$E$18-'Ejercicio 3 - TIR'!$C$18)*('Ejercicio 3 - TIR'!$E$18-'Ejercicio 3 - TIR'!$D$18)*(1-L186)))</f>
        <v>31721.3675131133</v>
      </c>
      <c r="N186" s="24">
        <f ca="1" t="shared" ref="N186:R186" si="1374">RAND()</f>
        <v>0.608308767634775</v>
      </c>
      <c r="O186" s="25">
        <f ca="1">IF(N186&lt;=('Ejercicio 3 - TIR'!$D$18-'Ejercicio 3 - TIR'!$C$18)/('Ejercicio 3 - TIR'!$E$18-'Ejercicio 3 - TIR'!$C$18),'Ejercicio 3 - TIR'!$C$18+SQRT(('Ejercicio 3 - TIR'!$E$18-'Ejercicio 3 - TIR'!$C$18)*('Ejercicio 3 - TIR'!$D$18-'Ejercicio 3 - TIR'!$C$18)*N186),'Ejercicio 3 - TIR'!$E$18-SQRT(('Ejercicio 3 - TIR'!$E$18-'Ejercicio 3 - TIR'!$C$18)*('Ejercicio 3 - TIR'!$E$18-'Ejercicio 3 - TIR'!$D$18)*(1-N186)))</f>
        <v>39552.2937112097</v>
      </c>
      <c r="P186" s="24">
        <f ca="1" t="shared" si="1374"/>
        <v>0.203888256798095</v>
      </c>
      <c r="Q186" s="26">
        <f ca="1">IF(P186&lt;=('Ejercicio 3 - TIR'!$D$22-'Ejercicio 3 - TIR'!$C$22)/('Ejercicio 3 - TIR'!$E$22-'Ejercicio 3 - TIR'!$C$22),'Ejercicio 3 - TIR'!$C$22+SQRT(('Ejercicio 3 - TIR'!$E$22-'Ejercicio 3 - TIR'!$C$22)*('Ejercicio 3 - TIR'!$D$22-'Ejercicio 3 - TIR'!$C$22)*P186),'Ejercicio 3 - TIR'!$E$22-SQRT(('Ejercicio 3 - TIR'!$E$22-'Ejercicio 3 - TIR'!$C$22)*('Ejercicio 3 - TIR'!$E$22-'Ejercicio 3 - TIR'!$D$22)*(1-P186)))</f>
        <v>0.139157214365261</v>
      </c>
      <c r="R186" s="24">
        <f ca="1" t="shared" si="1374"/>
        <v>0.303833575836628</v>
      </c>
      <c r="S186" s="26">
        <f ca="1">IF(R186&lt;=('Ejercicio 3 - TIR'!$D$23-'Ejercicio 3 - TIR'!$C$23)/('Ejercicio 3 - TIR'!$E$23-'Ejercicio 3 - TIR'!$C$23),'Ejercicio 3 - TIR'!$C$23+SQRT(('Ejercicio 3 - TIR'!$E$23-'Ejercicio 3 - TIR'!$C$23)*('Ejercicio 3 - TIR'!$D$23-'Ejercicio 3 - TIR'!$C$23)*R186),'Ejercicio 3 - TIR'!$E$23-SQRT(('Ejercicio 3 - TIR'!$E$23-'Ejercicio 3 - TIR'!$C$23)*('Ejercicio 3 - TIR'!$E$23-'Ejercicio 3 - TIR'!$D$23)*(1-R186)))</f>
        <v>0.143385902516386</v>
      </c>
      <c r="T186" s="24">
        <f ca="1" t="shared" ref="T186:X186" si="1375">RAND()</f>
        <v>0.816559912167419</v>
      </c>
      <c r="U186" s="26">
        <f ca="1">IF(T186&lt;=('Ejercicio 3 - TIR'!$D$24-'Ejercicio 3 - TIR'!$C$24)/('Ejercicio 3 - TIR'!$E$24-'Ejercicio 3 - TIR'!$C$24),'Ejercicio 3 - TIR'!$C$24+SQRT(('Ejercicio 3 - TIR'!$E$24-'Ejercicio 3 - TIR'!$C$24)*('Ejercicio 3 - TIR'!$D$24-'Ejercicio 3 - TIR'!$C$24)*T186),'Ejercicio 3 - TIR'!$E$24-SQRT(('Ejercicio 3 - TIR'!$E$24-'Ejercicio 3 - TIR'!$C$24)*('Ejercicio 3 - TIR'!$E$24-'Ejercicio 3 - TIR'!$D$24)*(1-T186)))</f>
        <v>0.19733654382202</v>
      </c>
      <c r="V186" s="24">
        <f ca="1" t="shared" si="1375"/>
        <v>0.429239589063178</v>
      </c>
      <c r="W186" s="26">
        <f ca="1">IF(V186&lt;=('Ejercicio 3 - TIR'!$D$25-'Ejercicio 3 - TIR'!$C$25)/('Ejercicio 3 - TIR'!$E$25-'Ejercicio 3 - TIR'!$C$25),'Ejercicio 3 - TIR'!$C$25+SQRT(('Ejercicio 3 - TIR'!$E$25-'Ejercicio 3 - TIR'!$C$25)*('Ejercicio 3 - TIR'!$D$25-'Ejercicio 3 - TIR'!$C$25)*V186),'Ejercicio 3 - TIR'!$E$25-SQRT(('Ejercicio 3 - TIR'!$E$25-'Ejercicio 3 - TIR'!$C$25)*('Ejercicio 3 - TIR'!$E$25-'Ejercicio 3 - TIR'!$D$25)*(1-V186)))</f>
        <v>0.205304794012345</v>
      </c>
      <c r="X186" s="24">
        <f ca="1" t="shared" si="1375"/>
        <v>0.632513195221599</v>
      </c>
      <c r="Y186" s="26">
        <f ca="1">IF(X186&lt;=('Ejercicio 3 - TIR'!$D$26-'Ejercicio 3 - TIR'!$C$26)/('Ejercicio 3 - TIR'!$E$26-'Ejercicio 3 - TIR'!$C$26),'Ejercicio 3 - TIR'!$C$26+SQRT(('Ejercicio 3 - TIR'!$E$26-'Ejercicio 3 - TIR'!$C$26)*('Ejercicio 3 - TIR'!$D$26-'Ejercicio 3 - TIR'!$C$26)*X186),'Ejercicio 3 - TIR'!$E$26-SQRT(('Ejercicio 3 - TIR'!$E$26-'Ejercicio 3 - TIR'!$C$26)*('Ejercicio 3 - TIR'!$E$26-'Ejercicio 3 - TIR'!$D$26)*(1-X186)))</f>
        <v>0.235453072543627</v>
      </c>
      <c r="Z186" s="24">
        <f ca="1" t="shared" si="956"/>
        <v>1.13915721436526</v>
      </c>
      <c r="AA186" s="24">
        <f ca="1" t="shared" si="957"/>
        <v>1.30249629965508</v>
      </c>
      <c r="AB186" s="24">
        <f ca="1" t="shared" si="958"/>
        <v>1.55952641776998</v>
      </c>
      <c r="AC186" s="24">
        <f ca="1" t="shared" si="959"/>
        <v>1.87970466772706</v>
      </c>
      <c r="AD186" s="24">
        <f ca="1" t="shared" si="960"/>
        <v>2.32228690721799</v>
      </c>
      <c r="AE186" s="23">
        <f ca="1" t="shared" si="961"/>
        <v>4148.94882753236</v>
      </c>
      <c r="AF186" s="23">
        <f ca="1" t="shared" si="962"/>
        <v>4743.84959966239</v>
      </c>
      <c r="AG186" s="23">
        <f ca="1" t="shared" si="963"/>
        <v>5679.98448407124</v>
      </c>
      <c r="AH186" s="23">
        <f ca="1" t="shared" si="964"/>
        <v>6846.1125285668</v>
      </c>
      <c r="AI186" s="23">
        <f ca="1" t="shared" si="965"/>
        <v>8458.05075839727</v>
      </c>
      <c r="AJ186" s="25">
        <f ca="1" t="shared" si="966"/>
        <v>43343.9673254712</v>
      </c>
      <c r="AK186" s="25">
        <f ca="1" t="shared" si="967"/>
        <v>44937.2637783586</v>
      </c>
      <c r="AL186" s="25">
        <f ca="1" t="shared" si="968"/>
        <v>51071.8741273201</v>
      </c>
      <c r="AM186" s="25">
        <f ca="1" t="shared" si="969"/>
        <v>59626.8025810845</v>
      </c>
      <c r="AN186" s="25">
        <f ca="1" t="shared" si="970"/>
        <v>91851.7738359826</v>
      </c>
      <c r="AO186" s="25">
        <f ca="1">C186/'Ejercicio 3 - TIR'!$D$7</f>
        <v>15894.2550620034</v>
      </c>
      <c r="AP186" s="25">
        <f ca="1" t="shared" si="971"/>
        <v>27449.7122634678</v>
      </c>
      <c r="AQ186" s="25">
        <f ca="1" t="shared" si="972"/>
        <v>29043.0087163552</v>
      </c>
      <c r="AR186" s="25">
        <f ca="1" t="shared" si="973"/>
        <v>35177.6190653167</v>
      </c>
      <c r="AS186" s="25">
        <f ca="1" t="shared" si="974"/>
        <v>43732.5475190811</v>
      </c>
      <c r="AT186" s="25">
        <f ca="1" t="shared" si="975"/>
        <v>75957.5187739793</v>
      </c>
      <c r="AU186" s="25">
        <f ca="1">AP186*'Ejercicio 3 - TIR'!$D$5</f>
        <v>13724.8561317339</v>
      </c>
      <c r="AV186" s="25">
        <f ca="1">AQ186*'Ejercicio 3 - TIR'!$D$5</f>
        <v>14521.5043581776</v>
      </c>
      <c r="AW186" s="25">
        <f ca="1">AR186*'Ejercicio 3 - TIR'!$D$5</f>
        <v>17588.8095326583</v>
      </c>
      <c r="AX186" s="25">
        <f ca="1">AS186*'Ejercicio 3 - TIR'!$D$5</f>
        <v>21866.2737595405</v>
      </c>
      <c r="AY186" s="25">
        <f ca="1">AT186*'Ejercicio 3 - TIR'!$D$5</f>
        <v>37978.7593869896</v>
      </c>
      <c r="AZ186" s="25">
        <f ca="1" t="shared" ref="AZ186:BD186" si="1376">AJ186-AU186-AE186</f>
        <v>25470.1623662049</v>
      </c>
      <c r="BA186" s="25">
        <f ca="1" t="shared" si="1376"/>
        <v>25671.9098205186</v>
      </c>
      <c r="BB186" s="25">
        <f ca="1" t="shared" si="1376"/>
        <v>27803.0801105905</v>
      </c>
      <c r="BC186" s="25">
        <f ca="1" t="shared" si="1376"/>
        <v>30914.4162929771</v>
      </c>
      <c r="BD186" s="25">
        <f ca="1" t="shared" si="1376"/>
        <v>45414.9636905957</v>
      </c>
      <c r="BE186" s="25">
        <f ca="1" t="shared" ref="BE186:BI186" si="1377">AZ186/Z186</f>
        <v>22358.7772126755</v>
      </c>
      <c r="BF186" s="25">
        <f ca="1" t="shared" si="1377"/>
        <v>19709.7756264774</v>
      </c>
      <c r="BG186" s="25">
        <f ca="1" t="shared" si="1377"/>
        <v>17827.8994147128</v>
      </c>
      <c r="BH186" s="25">
        <f ca="1" t="shared" si="1377"/>
        <v>16446.4220490333</v>
      </c>
      <c r="BI186" s="25">
        <f ca="1" t="shared" si="1377"/>
        <v>19556.1381969815</v>
      </c>
      <c r="BJ186" s="25">
        <f ca="1" t="shared" si="978"/>
        <v>69238.5916522132</v>
      </c>
      <c r="BK186" s="25">
        <f ca="1" t="shared" si="979"/>
        <v>36911.0204304737</v>
      </c>
      <c r="BL186" s="25">
        <f ca="1" t="shared" si="980"/>
        <v>106149.612082687</v>
      </c>
      <c r="BM186" s="25">
        <f ca="1">BK186*'Ejercicio 3 - TIR'!$D$5</f>
        <v>18455.5102152369</v>
      </c>
      <c r="BN186" s="25">
        <f ca="1" t="shared" si="981"/>
        <v>87694.10186745</v>
      </c>
      <c r="BO186" s="25">
        <f ca="1" t="shared" si="982"/>
        <v>37761.9585223879</v>
      </c>
      <c r="BP186" s="25">
        <f ca="1" t="shared" si="983"/>
        <v>-109286.106301403</v>
      </c>
      <c r="BQ186" s="25">
        <f ca="1" t="shared" ref="BQ186:BT186" si="1378">BE186</f>
        <v>22358.7772126755</v>
      </c>
      <c r="BR186" s="25">
        <f ca="1" t="shared" si="1378"/>
        <v>19709.7756264774</v>
      </c>
      <c r="BS186" s="25">
        <f ca="1" t="shared" si="1378"/>
        <v>17827.8994147128</v>
      </c>
      <c r="BT186" s="25">
        <f ca="1" t="shared" si="1378"/>
        <v>16446.4220490333</v>
      </c>
      <c r="BU186" s="25">
        <f ca="1" t="shared" si="985"/>
        <v>57318.0967193694</v>
      </c>
      <c r="BV186" s="27">
        <f ca="1" t="shared" si="986"/>
        <v>6.0508133060438</v>
      </c>
    </row>
    <row r="187" ht="15" customHeight="1" spans="1:74">
      <c r="A187" s="23">
        <v>186</v>
      </c>
      <c r="B187" s="24">
        <f ca="1" t="shared" ref="B187:F187" si="1379">RAND()</f>
        <v>0.981587739460434</v>
      </c>
      <c r="C187" s="25">
        <f ca="1">IF(B187&lt;=('Ejercicio 3 - TIR'!$D$13-'Ejercicio 3 - TIR'!$C$13)/('Ejercicio 3 - TIR'!$E$13-'Ejercicio 3 - TIR'!$C$13),'Ejercicio 3 - TIR'!$C$13+SQRT(('Ejercicio 3 - TIR'!$E$13-'Ejercicio 3 - TIR'!$C$13)*('Ejercicio 3 - TIR'!$D$13-'Ejercicio 3 - TIR'!$C$13)*B187),'Ejercicio 3 - TIR'!$E$13-SQRT(('Ejercicio 3 - TIR'!$E$13-'Ejercicio 3 - TIR'!$C$13)*('Ejercicio 3 - TIR'!$E$13-'Ejercicio 3 - TIR'!$D$13)*(1-B187)))</f>
        <v>95299.4986812597</v>
      </c>
      <c r="D187" s="24">
        <f ca="1" t="shared" si="1379"/>
        <v>0.24822749983705</v>
      </c>
      <c r="E187" s="25">
        <f ca="1">IF(D187&lt;=('Ejercicio 3 - TIR'!$D$14-'Ejercicio 3 - TIR'!$C$14)/('Ejercicio 3 - TIR'!$E$14-'Ejercicio 3 - TIR'!$C$14),'Ejercicio 3 - TIR'!$C$14+SQRT(('Ejercicio 3 - TIR'!$E$14-'Ejercicio 3 - TIR'!$C$14)*('Ejercicio 3 - TIR'!$D$14-'Ejercicio 3 - TIR'!$C$14)*D187),'Ejercicio 3 - TIR'!$E$14-SQRT(('Ejercicio 3 - TIR'!$E$14-'Ejercicio 3 - TIR'!$C$14)*('Ejercicio 3 - TIR'!$E$14-'Ejercicio 3 - TIR'!$D$14)*(1-D187)))</f>
        <v>29314.7494119333</v>
      </c>
      <c r="F187" s="24">
        <f ca="1" t="shared" si="1379"/>
        <v>0.847459987484647</v>
      </c>
      <c r="G187" s="25">
        <f ca="1">IF(F187&lt;=('Ejercicio 3 - TIR'!$D$18-'Ejercicio 3 - TIR'!$C$18)/('Ejercicio 3 - TIR'!$E$18-'Ejercicio 3 - TIR'!$C$18),'Ejercicio 3 - TIR'!$C$18+SQRT(('Ejercicio 3 - TIR'!$E$18-'Ejercicio 3 - TIR'!$C$18)*('Ejercicio 3 - TIR'!$D$18-'Ejercicio 3 - TIR'!$C$18)*F187),'Ejercicio 3 - TIR'!$E$18-SQRT(('Ejercicio 3 - TIR'!$E$18-'Ejercicio 3 - TIR'!$C$18)*('Ejercicio 3 - TIR'!$E$18-'Ejercicio 3 - TIR'!$D$18)*(1-F187)))</f>
        <v>41617.6190429445</v>
      </c>
      <c r="H187" s="24">
        <f ca="1" t="shared" ref="H187:L187" si="1380">RAND()</f>
        <v>0.818684669107161</v>
      </c>
      <c r="I187" s="25">
        <f ca="1">IF(H187&lt;=('Ejercicio 3 - TIR'!$D$18-'Ejercicio 3 - TIR'!$C$18)/('Ejercicio 3 - TIR'!$E$18-'Ejercicio 3 - TIR'!$C$18),'Ejercicio 3 - TIR'!$C$18+SQRT(('Ejercicio 3 - TIR'!$E$18-'Ejercicio 3 - TIR'!$C$18)*('Ejercicio 3 - TIR'!$D$18-'Ejercicio 3 - TIR'!$C$18)*H187),'Ejercicio 3 - TIR'!$E$18-SQRT(('Ejercicio 3 - TIR'!$E$18-'Ejercicio 3 - TIR'!$C$18)*('Ejercicio 3 - TIR'!$E$18-'Ejercicio 3 - TIR'!$D$18)*(1-H187)))</f>
        <v>41312.3652815168</v>
      </c>
      <c r="J187" s="24">
        <f ca="1" t="shared" si="1380"/>
        <v>0.927981374309233</v>
      </c>
      <c r="K187" s="25">
        <f ca="1">IF(J187&lt;=('Ejercicio 3 - TIR'!$D$18-'Ejercicio 3 - TIR'!$C$18)/('Ejercicio 3 - TIR'!$E$18-'Ejercicio 3 - TIR'!$C$18),'Ejercicio 3 - TIR'!$C$18+SQRT(('Ejercicio 3 - TIR'!$E$18-'Ejercicio 3 - TIR'!$C$18)*('Ejercicio 3 - TIR'!$D$18-'Ejercicio 3 - TIR'!$C$18)*J187),'Ejercicio 3 - TIR'!$E$18-SQRT(('Ejercicio 3 - TIR'!$E$18-'Ejercicio 3 - TIR'!$C$18)*('Ejercicio 3 - TIR'!$E$18-'Ejercicio 3 - TIR'!$D$18)*(1-J187)))</f>
        <v>42675.9094409194</v>
      </c>
      <c r="L187" s="24">
        <f ca="1" t="shared" si="1380"/>
        <v>0.325499523588042</v>
      </c>
      <c r="M187" s="25">
        <f ca="1">IF(L187&lt;=('Ejercicio 3 - TIR'!$D$18-'Ejercicio 3 - TIR'!$C$18)/('Ejercicio 3 - TIR'!$E$18-'Ejercicio 3 - TIR'!$C$18),'Ejercicio 3 - TIR'!$C$18+SQRT(('Ejercicio 3 - TIR'!$E$18-'Ejercicio 3 - TIR'!$C$18)*('Ejercicio 3 - TIR'!$D$18-'Ejercicio 3 - TIR'!$C$18)*L187),'Ejercicio 3 - TIR'!$E$18-SQRT(('Ejercicio 3 - TIR'!$E$18-'Ejercicio 3 - TIR'!$C$18)*('Ejercicio 3 - TIR'!$E$18-'Ejercicio 3 - TIR'!$D$18)*(1-L187)))</f>
        <v>36987.483705756</v>
      </c>
      <c r="N187" s="24">
        <f ca="1" t="shared" ref="N187:R187" si="1381">RAND()</f>
        <v>0.151037722436051</v>
      </c>
      <c r="O187" s="25">
        <f ca="1">IF(N187&lt;=('Ejercicio 3 - TIR'!$D$18-'Ejercicio 3 - TIR'!$C$18)/('Ejercicio 3 - TIR'!$E$18-'Ejercicio 3 - TIR'!$C$18),'Ejercicio 3 - TIR'!$C$18+SQRT(('Ejercicio 3 - TIR'!$E$18-'Ejercicio 3 - TIR'!$C$18)*('Ejercicio 3 - TIR'!$D$18-'Ejercicio 3 - TIR'!$C$18)*N187),'Ejercicio 3 - TIR'!$E$18-SQRT(('Ejercicio 3 - TIR'!$E$18-'Ejercicio 3 - TIR'!$C$18)*('Ejercicio 3 - TIR'!$E$18-'Ejercicio 3 - TIR'!$D$18)*(1-N187)))</f>
        <v>34759.7960424169</v>
      </c>
      <c r="P187" s="24">
        <f ca="1" t="shared" si="1381"/>
        <v>0.707231693304326</v>
      </c>
      <c r="Q187" s="26">
        <f ca="1">IF(P187&lt;=('Ejercicio 3 - TIR'!$D$22-'Ejercicio 3 - TIR'!$C$22)/('Ejercicio 3 - TIR'!$E$22-'Ejercicio 3 - TIR'!$C$22),'Ejercicio 3 - TIR'!$C$22+SQRT(('Ejercicio 3 - TIR'!$E$22-'Ejercicio 3 - TIR'!$C$22)*('Ejercicio 3 - TIR'!$D$22-'Ejercicio 3 - TIR'!$C$22)*P187),'Ejercicio 3 - TIR'!$E$22-SQRT(('Ejercicio 3 - TIR'!$E$22-'Ejercicio 3 - TIR'!$C$22)*('Ejercicio 3 - TIR'!$E$22-'Ejercicio 3 - TIR'!$D$22)*(1-P187)))</f>
        <v>0.15704389074664</v>
      </c>
      <c r="R187" s="24">
        <f ca="1" t="shared" si="1381"/>
        <v>0.15384738039534</v>
      </c>
      <c r="S187" s="26">
        <f ca="1">IF(R187&lt;=('Ejercicio 3 - TIR'!$D$23-'Ejercicio 3 - TIR'!$C$23)/('Ejercicio 3 - TIR'!$E$23-'Ejercicio 3 - TIR'!$C$23),'Ejercicio 3 - TIR'!$C$23+SQRT(('Ejercicio 3 - TIR'!$E$23-'Ejercicio 3 - TIR'!$C$23)*('Ejercicio 3 - TIR'!$D$23-'Ejercicio 3 - TIR'!$C$23)*R187),'Ejercicio 3 - TIR'!$E$23-SQRT(('Ejercicio 3 - TIR'!$E$23-'Ejercicio 3 - TIR'!$C$23)*('Ejercicio 3 - TIR'!$E$23-'Ejercicio 3 - TIR'!$D$23)*(1-R187)))</f>
        <v>0.136641072222414</v>
      </c>
      <c r="T187" s="24">
        <f ca="1" t="shared" ref="T187:X187" si="1382">RAND()</f>
        <v>0.361766510900575</v>
      </c>
      <c r="U187" s="26">
        <f ca="1">IF(T187&lt;=('Ejercicio 3 - TIR'!$D$24-'Ejercicio 3 - TIR'!$C$24)/('Ejercicio 3 - TIR'!$E$24-'Ejercicio 3 - TIR'!$C$24),'Ejercicio 3 - TIR'!$C$24+SQRT(('Ejercicio 3 - TIR'!$E$24-'Ejercicio 3 - TIR'!$C$24)*('Ejercicio 3 - TIR'!$D$24-'Ejercicio 3 - TIR'!$C$24)*T187),'Ejercicio 3 - TIR'!$E$24-SQRT(('Ejercicio 3 - TIR'!$E$24-'Ejercicio 3 - TIR'!$C$24)*('Ejercicio 3 - TIR'!$E$24-'Ejercicio 3 - TIR'!$D$24)*(1-T187)))</f>
        <v>0.177562831365649</v>
      </c>
      <c r="V187" s="24">
        <f ca="1" t="shared" si="1382"/>
        <v>0.00628374135901666</v>
      </c>
      <c r="W187" s="26">
        <f ca="1">IF(V187&lt;=('Ejercicio 3 - TIR'!$D$25-'Ejercicio 3 - TIR'!$C$25)/('Ejercicio 3 - TIR'!$E$25-'Ejercicio 3 - TIR'!$C$25),'Ejercicio 3 - TIR'!$C$25+SQRT(('Ejercicio 3 - TIR'!$E$25-'Ejercicio 3 - TIR'!$C$25)*('Ejercicio 3 - TIR'!$D$25-'Ejercicio 3 - TIR'!$C$25)*V187),'Ejercicio 3 - TIR'!$E$25-SQRT(('Ejercicio 3 - TIR'!$E$25-'Ejercicio 3 - TIR'!$C$25)*('Ejercicio 3 - TIR'!$E$25-'Ejercicio 3 - TIR'!$D$25)*(1-V187)))</f>
        <v>0.182966013806883</v>
      </c>
      <c r="X187" s="24">
        <f ca="1" t="shared" si="1382"/>
        <v>0.821912448363752</v>
      </c>
      <c r="Y187" s="26">
        <f ca="1">IF(X187&lt;=('Ejercicio 3 - TIR'!$D$26-'Ejercicio 3 - TIR'!$C$26)/('Ejercicio 3 - TIR'!$E$26-'Ejercicio 3 - TIR'!$C$26),'Ejercicio 3 - TIR'!$C$26+SQRT(('Ejercicio 3 - TIR'!$E$26-'Ejercicio 3 - TIR'!$C$26)*('Ejercicio 3 - TIR'!$D$26-'Ejercicio 3 - TIR'!$C$26)*X187),'Ejercicio 3 - TIR'!$E$26-SQRT(('Ejercicio 3 - TIR'!$E$26-'Ejercicio 3 - TIR'!$C$26)*('Ejercicio 3 - TIR'!$E$26-'Ejercicio 3 - TIR'!$D$26)*(1-X187)))</f>
        <v>0.248989150626986</v>
      </c>
      <c r="Z187" s="24">
        <f ca="1" t="shared" si="956"/>
        <v>1.15704389074664</v>
      </c>
      <c r="AA187" s="24">
        <f ca="1" t="shared" si="957"/>
        <v>1.31514360858665</v>
      </c>
      <c r="AB187" s="24">
        <f ca="1" t="shared" si="958"/>
        <v>1.54866423137974</v>
      </c>
      <c r="AC187" s="24">
        <f ca="1" t="shared" si="959"/>
        <v>1.83201715252059</v>
      </c>
      <c r="AD187" s="24">
        <f ca="1" t="shared" si="960"/>
        <v>2.28816954726076</v>
      </c>
      <c r="AE187" s="23">
        <f ca="1" t="shared" si="961"/>
        <v>4603.70230391277</v>
      </c>
      <c r="AF187" s="23">
        <f ca="1" t="shared" si="962"/>
        <v>5232.75712291221</v>
      </c>
      <c r="AG187" s="23">
        <f ca="1" t="shared" si="963"/>
        <v>6161.90029350527</v>
      </c>
      <c r="AH187" s="23">
        <f ca="1" t="shared" si="964"/>
        <v>7289.3186276834</v>
      </c>
      <c r="AI187" s="23">
        <f ca="1" t="shared" si="965"/>
        <v>9104.27988143976</v>
      </c>
      <c r="AJ187" s="25">
        <f ca="1" t="shared" si="966"/>
        <v>48153.41186106</v>
      </c>
      <c r="AK187" s="25">
        <f ca="1" t="shared" si="967"/>
        <v>54331.693155584</v>
      </c>
      <c r="AL187" s="25">
        <f ca="1" t="shared" si="968"/>
        <v>66090.6544927528</v>
      </c>
      <c r="AM187" s="25">
        <f ca="1" t="shared" si="969"/>
        <v>67761.7045775209</v>
      </c>
      <c r="AN187" s="25">
        <f ca="1" t="shared" si="970"/>
        <v>79536.3067732535</v>
      </c>
      <c r="AO187" s="25">
        <f ca="1">C187/'Ejercicio 3 - TIR'!$D$7</f>
        <v>19059.8997362519</v>
      </c>
      <c r="AP187" s="25">
        <f ca="1" t="shared" si="971"/>
        <v>29093.512124808</v>
      </c>
      <c r="AQ187" s="25">
        <f ca="1" t="shared" si="972"/>
        <v>35271.793419332</v>
      </c>
      <c r="AR187" s="25">
        <f ca="1" t="shared" si="973"/>
        <v>47030.7547565008</v>
      </c>
      <c r="AS187" s="25">
        <f ca="1" t="shared" si="974"/>
        <v>48701.8048412689</v>
      </c>
      <c r="AT187" s="25">
        <f ca="1" t="shared" si="975"/>
        <v>60476.4070370015</v>
      </c>
      <c r="AU187" s="25">
        <f ca="1">AP187*'Ejercicio 3 - TIR'!$D$5</f>
        <v>14546.756062404</v>
      </c>
      <c r="AV187" s="25">
        <f ca="1">AQ187*'Ejercicio 3 - TIR'!$D$5</f>
        <v>17635.896709666</v>
      </c>
      <c r="AW187" s="25">
        <f ca="1">AR187*'Ejercicio 3 - TIR'!$D$5</f>
        <v>23515.3773782504</v>
      </c>
      <c r="AX187" s="25">
        <f ca="1">AS187*'Ejercicio 3 - TIR'!$D$5</f>
        <v>24350.9024206345</v>
      </c>
      <c r="AY187" s="25">
        <f ca="1">AT187*'Ejercicio 3 - TIR'!$D$5</f>
        <v>30238.2035185008</v>
      </c>
      <c r="AZ187" s="25">
        <f ca="1" t="shared" ref="AZ187:BD187" si="1383">AJ187-AU187-AE187</f>
        <v>29002.9534947432</v>
      </c>
      <c r="BA187" s="25">
        <f ca="1" t="shared" si="1383"/>
        <v>31463.0393230057</v>
      </c>
      <c r="BB187" s="25">
        <f ca="1" t="shared" si="1383"/>
        <v>36413.3768209971</v>
      </c>
      <c r="BC187" s="25">
        <f ca="1" t="shared" si="1383"/>
        <v>36121.483529203</v>
      </c>
      <c r="BD187" s="25">
        <f ca="1" t="shared" si="1383"/>
        <v>40193.8233733129</v>
      </c>
      <c r="BE187" s="25">
        <f ca="1" t="shared" ref="BE187:BI187" si="1384">AZ187/Z187</f>
        <v>25066.4246418756</v>
      </c>
      <c r="BF187" s="25">
        <f ca="1" t="shared" si="1384"/>
        <v>23923.652989363</v>
      </c>
      <c r="BG187" s="25">
        <f ca="1" t="shared" si="1384"/>
        <v>23512.7641506614</v>
      </c>
      <c r="BH187" s="25">
        <f ca="1" t="shared" si="1384"/>
        <v>19716.7823890214</v>
      </c>
      <c r="BI187" s="25">
        <f ca="1" t="shared" si="1384"/>
        <v>17565.9288104023</v>
      </c>
      <c r="BJ187" s="25">
        <f ca="1" t="shared" si="978"/>
        <v>67077.1168899661</v>
      </c>
      <c r="BK187" s="25">
        <f ca="1" t="shared" si="979"/>
        <v>43612.2821503351</v>
      </c>
      <c r="BL187" s="25">
        <f ca="1" t="shared" si="980"/>
        <v>110689.399040301</v>
      </c>
      <c r="BM187" s="25">
        <f ca="1">BK187*'Ejercicio 3 - TIR'!$D$5</f>
        <v>21806.1410751676</v>
      </c>
      <c r="BN187" s="25">
        <f ca="1" t="shared" si="981"/>
        <v>88883.2579651336</v>
      </c>
      <c r="BO187" s="25">
        <f ca="1" t="shared" si="982"/>
        <v>38844.6992800593</v>
      </c>
      <c r="BP187" s="25">
        <f ca="1" t="shared" si="983"/>
        <v>-124614.248093193</v>
      </c>
      <c r="BQ187" s="25">
        <f ca="1" t="shared" ref="BQ187:BT187" si="1385">BE187</f>
        <v>25066.4246418756</v>
      </c>
      <c r="BR187" s="25">
        <f ca="1" t="shared" si="1385"/>
        <v>23923.652989363</v>
      </c>
      <c r="BS187" s="25">
        <f ca="1" t="shared" si="1385"/>
        <v>23512.7641506614</v>
      </c>
      <c r="BT187" s="25">
        <f ca="1" t="shared" si="1385"/>
        <v>19716.7823890214</v>
      </c>
      <c r="BU187" s="25">
        <f ca="1" t="shared" si="985"/>
        <v>56410.6280904616</v>
      </c>
      <c r="BV187" s="27">
        <f ca="1" t="shared" si="986"/>
        <v>5.43282167268779</v>
      </c>
    </row>
    <row r="188" ht="15" customHeight="1" spans="1:74">
      <c r="A188" s="23">
        <v>187</v>
      </c>
      <c r="B188" s="24">
        <f ca="1" t="shared" ref="B188:F188" si="1386">RAND()</f>
        <v>0.678884963832724</v>
      </c>
      <c r="C188" s="25">
        <f ca="1">IF(B188&lt;=('Ejercicio 3 - TIR'!$D$13-'Ejercicio 3 - TIR'!$C$13)/('Ejercicio 3 - TIR'!$E$13-'Ejercicio 3 - TIR'!$C$13),'Ejercicio 3 - TIR'!$C$13+SQRT(('Ejercicio 3 - TIR'!$E$13-'Ejercicio 3 - TIR'!$C$13)*('Ejercicio 3 - TIR'!$D$13-'Ejercicio 3 - TIR'!$C$13)*B188),'Ejercicio 3 - TIR'!$E$13-SQRT(('Ejercicio 3 - TIR'!$E$13-'Ejercicio 3 - TIR'!$C$13)*('Ejercicio 3 - TIR'!$E$13-'Ejercicio 3 - TIR'!$D$13)*(1-B188)))</f>
        <v>80369.9708762129</v>
      </c>
      <c r="D188" s="24">
        <f ca="1" t="shared" si="1386"/>
        <v>0.1871825461965</v>
      </c>
      <c r="E188" s="25">
        <f ca="1">IF(D188&lt;=('Ejercicio 3 - TIR'!$D$14-'Ejercicio 3 - TIR'!$C$14)/('Ejercicio 3 - TIR'!$E$14-'Ejercicio 3 - TIR'!$C$14),'Ejercicio 3 - TIR'!$C$14+SQRT(('Ejercicio 3 - TIR'!$E$14-'Ejercicio 3 - TIR'!$C$14)*('Ejercicio 3 - TIR'!$D$14-'Ejercicio 3 - TIR'!$C$14)*D188),'Ejercicio 3 - TIR'!$E$14-SQRT(('Ejercicio 3 - TIR'!$E$14-'Ejercicio 3 - TIR'!$C$14)*('Ejercicio 3 - TIR'!$E$14-'Ejercicio 3 - TIR'!$D$14)*(1-D188)))</f>
        <v>28746.8241171341</v>
      </c>
      <c r="F188" s="24">
        <f ca="1" t="shared" si="1386"/>
        <v>0.103333389418501</v>
      </c>
      <c r="G188" s="25">
        <f ca="1">IF(F188&lt;=('Ejercicio 3 - TIR'!$D$18-'Ejercicio 3 - TIR'!$C$18)/('Ejercicio 3 - TIR'!$E$18-'Ejercicio 3 - TIR'!$C$18),'Ejercicio 3 - TIR'!$C$18+SQRT(('Ejercicio 3 - TIR'!$E$18-'Ejercicio 3 - TIR'!$C$18)*('Ejercicio 3 - TIR'!$D$18-'Ejercicio 3 - TIR'!$C$18)*F188),'Ejercicio 3 - TIR'!$E$18-SQRT(('Ejercicio 3 - TIR'!$E$18-'Ejercicio 3 - TIR'!$C$18)*('Ejercicio 3 - TIR'!$E$18-'Ejercicio 3 - TIR'!$D$18)*(1-F188)))</f>
        <v>33937.0050054293</v>
      </c>
      <c r="H188" s="24">
        <f ca="1" t="shared" ref="H188:L188" si="1387">RAND()</f>
        <v>0.258149080657211</v>
      </c>
      <c r="I188" s="25">
        <f ca="1">IF(H188&lt;=('Ejercicio 3 - TIR'!$D$18-'Ejercicio 3 - TIR'!$C$18)/('Ejercicio 3 - TIR'!$E$18-'Ejercicio 3 - TIR'!$C$18),'Ejercicio 3 - TIR'!$C$18+SQRT(('Ejercicio 3 - TIR'!$E$18-'Ejercicio 3 - TIR'!$C$18)*('Ejercicio 3 - TIR'!$D$18-'Ejercicio 3 - TIR'!$C$18)*H188),'Ejercicio 3 - TIR'!$E$18-SQRT(('Ejercicio 3 - TIR'!$E$18-'Ejercicio 3 - TIR'!$C$18)*('Ejercicio 3 - TIR'!$E$18-'Ejercicio 3 - TIR'!$D$18)*(1-H188)))</f>
        <v>36222.7294733567</v>
      </c>
      <c r="J188" s="24">
        <f ca="1" t="shared" si="1387"/>
        <v>0.00467149967458225</v>
      </c>
      <c r="K188" s="25">
        <f ca="1">IF(J188&lt;=('Ejercicio 3 - TIR'!$D$18-'Ejercicio 3 - TIR'!$C$18)/('Ejercicio 3 - TIR'!$E$18-'Ejercicio 3 - TIR'!$C$18),'Ejercicio 3 - TIR'!$C$18+SQRT(('Ejercicio 3 - TIR'!$E$18-'Ejercicio 3 - TIR'!$C$18)*('Ejercicio 3 - TIR'!$D$18-'Ejercicio 3 - TIR'!$C$18)*J188),'Ejercicio 3 - TIR'!$E$18-SQRT(('Ejercicio 3 - TIR'!$E$18-'Ejercicio 3 - TIR'!$C$18)*('Ejercicio 3 - TIR'!$E$18-'Ejercicio 3 - TIR'!$D$18)*(1-J188)))</f>
        <v>30837.0931556209</v>
      </c>
      <c r="L188" s="24">
        <f ca="1" t="shared" si="1387"/>
        <v>0.331218752742288</v>
      </c>
      <c r="M188" s="25">
        <f ca="1">IF(L188&lt;=('Ejercicio 3 - TIR'!$D$18-'Ejercicio 3 - TIR'!$C$18)/('Ejercicio 3 - TIR'!$E$18-'Ejercicio 3 - TIR'!$C$18),'Ejercicio 3 - TIR'!$C$18+SQRT(('Ejercicio 3 - TIR'!$E$18-'Ejercicio 3 - TIR'!$C$18)*('Ejercicio 3 - TIR'!$D$18-'Ejercicio 3 - TIR'!$C$18)*L188),'Ejercicio 3 - TIR'!$E$18-SQRT(('Ejercicio 3 - TIR'!$E$18-'Ejercicio 3 - TIR'!$C$18)*('Ejercicio 3 - TIR'!$E$18-'Ejercicio 3 - TIR'!$D$18)*(1-L188)))</f>
        <v>37048.6036142872</v>
      </c>
      <c r="N188" s="24">
        <f ca="1" t="shared" ref="N188:R188" si="1388">RAND()</f>
        <v>0.214931311283173</v>
      </c>
      <c r="O188" s="25">
        <f ca="1">IF(N188&lt;=('Ejercicio 3 - TIR'!$D$18-'Ejercicio 3 - TIR'!$C$18)/('Ejercicio 3 - TIR'!$E$18-'Ejercicio 3 - TIR'!$C$18),'Ejercicio 3 - TIR'!$C$18+SQRT(('Ejercicio 3 - TIR'!$E$18-'Ejercicio 3 - TIR'!$C$18)*('Ejercicio 3 - TIR'!$D$18-'Ejercicio 3 - TIR'!$C$18)*N188),'Ejercicio 3 - TIR'!$E$18-SQRT(('Ejercicio 3 - TIR'!$E$18-'Ejercicio 3 - TIR'!$C$18)*('Ejercicio 3 - TIR'!$E$18-'Ejercicio 3 - TIR'!$D$18)*(1-N188)))</f>
        <v>35678.0011176889</v>
      </c>
      <c r="P188" s="24">
        <f ca="1" t="shared" si="1388"/>
        <v>0.844963594943452</v>
      </c>
      <c r="Q188" s="26">
        <f ca="1">IF(P188&lt;=('Ejercicio 3 - TIR'!$D$22-'Ejercicio 3 - TIR'!$C$22)/('Ejercicio 3 - TIR'!$E$22-'Ejercicio 3 - TIR'!$C$22),'Ejercicio 3 - TIR'!$C$22+SQRT(('Ejercicio 3 - TIR'!$E$22-'Ejercicio 3 - TIR'!$C$22)*('Ejercicio 3 - TIR'!$D$22-'Ejercicio 3 - TIR'!$C$22)*P188),'Ejercicio 3 - TIR'!$E$22-SQRT(('Ejercicio 3 - TIR'!$E$22-'Ejercicio 3 - TIR'!$C$22)*('Ejercicio 3 - TIR'!$E$22-'Ejercicio 3 - TIR'!$D$22)*(1-P188)))</f>
        <v>0.163294745464322</v>
      </c>
      <c r="R188" s="24">
        <f ca="1" t="shared" si="1388"/>
        <v>0.858427886898437</v>
      </c>
      <c r="S188" s="26">
        <f ca="1">IF(R188&lt;=('Ejercicio 3 - TIR'!$D$23-'Ejercicio 3 - TIR'!$C$23)/('Ejercicio 3 - TIR'!$E$23-'Ejercicio 3 - TIR'!$C$23),'Ejercicio 3 - TIR'!$C$23+SQRT(('Ejercicio 3 - TIR'!$E$23-'Ejercicio 3 - TIR'!$C$23)*('Ejercicio 3 - TIR'!$D$23-'Ejercicio 3 - TIR'!$C$23)*R188),'Ejercicio 3 - TIR'!$E$23-SQRT(('Ejercicio 3 - TIR'!$E$23-'Ejercicio 3 - TIR'!$C$23)*('Ejercicio 3 - TIR'!$E$23-'Ejercicio 3 - TIR'!$D$23)*(1-R188)))</f>
        <v>0.164036610523363</v>
      </c>
      <c r="T188" s="24">
        <f ca="1" t="shared" ref="T188:X188" si="1389">RAND()</f>
        <v>0.0392102313833476</v>
      </c>
      <c r="U188" s="26">
        <f ca="1">IF(T188&lt;=('Ejercicio 3 - TIR'!$D$24-'Ejercicio 3 - TIR'!$C$24)/('Ejercicio 3 - TIR'!$E$24-'Ejercicio 3 - TIR'!$C$24),'Ejercicio 3 - TIR'!$C$24+SQRT(('Ejercicio 3 - TIR'!$E$24-'Ejercicio 3 - TIR'!$C$24)*('Ejercicio 3 - TIR'!$D$24-'Ejercicio 3 - TIR'!$C$24)*T188),'Ejercicio 3 - TIR'!$E$24-SQRT(('Ejercicio 3 - TIR'!$E$24-'Ejercicio 3 - TIR'!$C$24)*('Ejercicio 3 - TIR'!$E$24-'Ejercicio 3 - TIR'!$D$24)*(1-T188)))</f>
        <v>0.159074220953064</v>
      </c>
      <c r="V188" s="24">
        <f ca="1" t="shared" si="1389"/>
        <v>0.177755020180329</v>
      </c>
      <c r="W188" s="26">
        <f ca="1">IF(V188&lt;=('Ejercicio 3 - TIR'!$D$25-'Ejercicio 3 - TIR'!$C$25)/('Ejercicio 3 - TIR'!$E$25-'Ejercicio 3 - TIR'!$C$25),'Ejercicio 3 - TIR'!$C$25+SQRT(('Ejercicio 3 - TIR'!$E$25-'Ejercicio 3 - TIR'!$C$25)*('Ejercicio 3 - TIR'!$D$25-'Ejercicio 3 - TIR'!$C$25)*V188),'Ejercicio 3 - TIR'!$E$25-SQRT(('Ejercicio 3 - TIR'!$E$25-'Ejercicio 3 - TIR'!$C$25)*('Ejercicio 3 - TIR'!$E$25-'Ejercicio 3 - TIR'!$D$25)*(1-V188)))</f>
        <v>0.195775202954398</v>
      </c>
      <c r="X188" s="24">
        <f ca="1" t="shared" si="1389"/>
        <v>0.542912230391403</v>
      </c>
      <c r="Y188" s="26">
        <f ca="1">IF(X188&lt;=('Ejercicio 3 - TIR'!$D$26-'Ejercicio 3 - TIR'!$C$26)/('Ejercicio 3 - TIR'!$E$26-'Ejercicio 3 - TIR'!$C$26),'Ejercicio 3 - TIR'!$C$26+SQRT(('Ejercicio 3 - TIR'!$E$26-'Ejercicio 3 - TIR'!$C$26)*('Ejercicio 3 - TIR'!$D$26-'Ejercicio 3 - TIR'!$C$26)*X188),'Ejercicio 3 - TIR'!$E$26-SQRT(('Ejercicio 3 - TIR'!$E$26-'Ejercicio 3 - TIR'!$C$26)*('Ejercicio 3 - TIR'!$E$26-'Ejercicio 3 - TIR'!$D$26)*(1-X188)))</f>
        <v>0.23031827342084</v>
      </c>
      <c r="Z188" s="24">
        <f ca="1" t="shared" si="956"/>
        <v>1.16329474546432</v>
      </c>
      <c r="AA188" s="24">
        <f ca="1" t="shared" si="957"/>
        <v>1.35411767254993</v>
      </c>
      <c r="AB188" s="24">
        <f ca="1" t="shared" si="958"/>
        <v>1.56952288638958</v>
      </c>
      <c r="AC188" s="24">
        <f ca="1" t="shared" si="959"/>
        <v>1.87679654801408</v>
      </c>
      <c r="AD188" s="24">
        <f ca="1" t="shared" si="960"/>
        <v>2.30905708851487</v>
      </c>
      <c r="AE188" s="23">
        <f ca="1" t="shared" si="961"/>
        <v>4694.20532711504</v>
      </c>
      <c r="AF188" s="23">
        <f ca="1" t="shared" si="962"/>
        <v>5464.22685807571</v>
      </c>
      <c r="AG188" s="23">
        <f ca="1" t="shared" si="963"/>
        <v>6333.44448863491</v>
      </c>
      <c r="AH188" s="23">
        <f ca="1" t="shared" si="964"/>
        <v>7573.37586879783</v>
      </c>
      <c r="AI188" s="23">
        <f ca="1" t="shared" si="965"/>
        <v>9317.6627228664</v>
      </c>
      <c r="AJ188" s="25">
        <f ca="1" t="shared" si="966"/>
        <v>39478.7395996123</v>
      </c>
      <c r="AK188" s="25">
        <f ca="1" t="shared" si="967"/>
        <v>49049.8381278674</v>
      </c>
      <c r="AL188" s="25">
        <f ca="1" t="shared" si="968"/>
        <v>48399.5234574746</v>
      </c>
      <c r="AM188" s="25">
        <f ca="1" t="shared" si="969"/>
        <v>69532.6913720362</v>
      </c>
      <c r="AN188" s="25">
        <f ca="1" t="shared" si="970"/>
        <v>82382.541384841</v>
      </c>
      <c r="AO188" s="25">
        <f ca="1">C188/'Ejercicio 3 - TIR'!$D$7</f>
        <v>16073.9941752426</v>
      </c>
      <c r="AP188" s="25">
        <f ca="1" t="shared" si="971"/>
        <v>23404.7454243697</v>
      </c>
      <c r="AQ188" s="25">
        <f ca="1" t="shared" si="972"/>
        <v>32975.8439526248</v>
      </c>
      <c r="AR188" s="25">
        <f ca="1" t="shared" si="973"/>
        <v>32325.529282232</v>
      </c>
      <c r="AS188" s="25">
        <f ca="1" t="shared" si="974"/>
        <v>53458.6971967936</v>
      </c>
      <c r="AT188" s="25">
        <f ca="1" t="shared" si="975"/>
        <v>66308.5472095984</v>
      </c>
      <c r="AU188" s="25">
        <f ca="1">AP188*'Ejercicio 3 - TIR'!$D$5</f>
        <v>11702.3727121848</v>
      </c>
      <c r="AV188" s="25">
        <f ca="1">AQ188*'Ejercicio 3 - TIR'!$D$5</f>
        <v>16487.9219763124</v>
      </c>
      <c r="AW188" s="25">
        <f ca="1">AR188*'Ejercicio 3 - TIR'!$D$5</f>
        <v>16162.764641116</v>
      </c>
      <c r="AX188" s="25">
        <f ca="1">AS188*'Ejercicio 3 - TIR'!$D$5</f>
        <v>26729.3485983968</v>
      </c>
      <c r="AY188" s="25">
        <f ca="1">AT188*'Ejercicio 3 - TIR'!$D$5</f>
        <v>33154.2736047992</v>
      </c>
      <c r="AZ188" s="25">
        <f ca="1" t="shared" ref="AZ188:BD188" si="1390">AJ188-AU188-AE188</f>
        <v>23082.1615603124</v>
      </c>
      <c r="BA188" s="25">
        <f ca="1" t="shared" si="1390"/>
        <v>27097.6892934793</v>
      </c>
      <c r="BB188" s="25">
        <f ca="1" t="shared" si="1390"/>
        <v>25903.3143277237</v>
      </c>
      <c r="BC188" s="25">
        <f ca="1" t="shared" si="1390"/>
        <v>35229.9669048416</v>
      </c>
      <c r="BD188" s="25">
        <f ca="1" t="shared" si="1390"/>
        <v>39910.6050571754</v>
      </c>
      <c r="BE188" s="25">
        <f ca="1" t="shared" ref="BE188:BI188" si="1391">AZ188/Z188</f>
        <v>19842.0577848474</v>
      </c>
      <c r="BF188" s="25">
        <f ca="1" t="shared" si="1391"/>
        <v>20011.3253395858</v>
      </c>
      <c r="BG188" s="25">
        <f ca="1" t="shared" si="1391"/>
        <v>16503.9417725916</v>
      </c>
      <c r="BH188" s="25">
        <f ca="1" t="shared" si="1391"/>
        <v>18771.3297651362</v>
      </c>
      <c r="BI188" s="25">
        <f ca="1" t="shared" si="1391"/>
        <v>17284.3734594907</v>
      </c>
      <c r="BJ188" s="25">
        <f ca="1" t="shared" si="978"/>
        <v>66378.0579999587</v>
      </c>
      <c r="BK188" s="25">
        <f ca="1" t="shared" si="979"/>
        <v>37115.7701910906</v>
      </c>
      <c r="BL188" s="25">
        <f ca="1" t="shared" si="980"/>
        <v>103493.828191049</v>
      </c>
      <c r="BM188" s="25">
        <f ca="1">BK188*'Ejercicio 3 - TIR'!$D$5</f>
        <v>18557.8850955453</v>
      </c>
      <c r="BN188" s="25">
        <f ca="1" t="shared" si="981"/>
        <v>84935.943095504</v>
      </c>
      <c r="BO188" s="25">
        <f ca="1" t="shared" si="982"/>
        <v>36783.8212047553</v>
      </c>
      <c r="BP188" s="25">
        <f ca="1" t="shared" si="983"/>
        <v>-109116.794993347</v>
      </c>
      <c r="BQ188" s="25">
        <f ca="1" t="shared" ref="BQ188:BT188" si="1392">BE188</f>
        <v>19842.0577848474</v>
      </c>
      <c r="BR188" s="25">
        <f ca="1" t="shared" si="1392"/>
        <v>20011.3253395858</v>
      </c>
      <c r="BS188" s="25">
        <f ca="1" t="shared" si="1392"/>
        <v>16503.9417725916</v>
      </c>
      <c r="BT188" s="25">
        <f ca="1" t="shared" si="1392"/>
        <v>18771.3297651362</v>
      </c>
      <c r="BU188" s="25">
        <f ca="1" t="shared" si="985"/>
        <v>54068.1946642461</v>
      </c>
      <c r="BV188" s="27">
        <f ca="1" t="shared" si="986"/>
        <v>4.99860264890031</v>
      </c>
    </row>
    <row r="189" ht="15" customHeight="1" spans="1:74">
      <c r="A189" s="23">
        <v>188</v>
      </c>
      <c r="B189" s="24">
        <f ca="1" t="shared" ref="B189:F189" si="1393">RAND()</f>
        <v>0.602037918828234</v>
      </c>
      <c r="C189" s="25">
        <f ca="1">IF(B189&lt;=('Ejercicio 3 - TIR'!$D$13-'Ejercicio 3 - TIR'!$C$13)/('Ejercicio 3 - TIR'!$E$13-'Ejercicio 3 - TIR'!$C$13),'Ejercicio 3 - TIR'!$C$13+SQRT(('Ejercicio 3 - TIR'!$E$13-'Ejercicio 3 - TIR'!$C$13)*('Ejercicio 3 - TIR'!$D$13-'Ejercicio 3 - TIR'!$C$13)*B189),'Ejercicio 3 - TIR'!$E$13-SQRT(('Ejercicio 3 - TIR'!$E$13-'Ejercicio 3 - TIR'!$C$13)*('Ejercicio 3 - TIR'!$E$13-'Ejercicio 3 - TIR'!$D$13)*(1-B189)))</f>
        <v>78146.9796731408</v>
      </c>
      <c r="D189" s="24">
        <f ca="1" t="shared" si="1393"/>
        <v>0.0452217377489232</v>
      </c>
      <c r="E189" s="25">
        <f ca="1">IF(D189&lt;=('Ejercicio 3 - TIR'!$D$14-'Ejercicio 3 - TIR'!$C$14)/('Ejercicio 3 - TIR'!$E$14-'Ejercicio 3 - TIR'!$C$14),'Ejercicio 3 - TIR'!$C$14+SQRT(('Ejercicio 3 - TIR'!$E$14-'Ejercicio 3 - TIR'!$C$14)*('Ejercicio 3 - TIR'!$D$14-'Ejercicio 3 - TIR'!$C$14)*D189),'Ejercicio 3 - TIR'!$E$14-SQRT(('Ejercicio 3 - TIR'!$E$14-'Ejercicio 3 - TIR'!$C$14)*('Ejercicio 3 - TIR'!$E$14-'Ejercicio 3 - TIR'!$D$14)*(1-D189)))</f>
        <v>26841.6379479065</v>
      </c>
      <c r="F189" s="24">
        <f ca="1" t="shared" si="1393"/>
        <v>0.000589260160699601</v>
      </c>
      <c r="G189" s="25">
        <f ca="1">IF(F189&lt;=('Ejercicio 3 - TIR'!$D$18-'Ejercicio 3 - TIR'!$C$18)/('Ejercicio 3 - TIR'!$E$18-'Ejercicio 3 - TIR'!$C$18),'Ejercicio 3 - TIR'!$C$18+SQRT(('Ejercicio 3 - TIR'!$E$18-'Ejercicio 3 - TIR'!$C$18)*('Ejercicio 3 - TIR'!$D$18-'Ejercicio 3 - TIR'!$C$18)*F189),'Ejercicio 3 - TIR'!$E$18-SQRT(('Ejercicio 3 - TIR'!$E$18-'Ejercicio 3 - TIR'!$C$18)*('Ejercicio 3 - TIR'!$E$18-'Ejercicio 3 - TIR'!$D$18)*(1-F189)))</f>
        <v>30297.3029164084</v>
      </c>
      <c r="H189" s="24">
        <f ca="1" t="shared" ref="H189:L189" si="1394">RAND()</f>
        <v>0.0550632874246879</v>
      </c>
      <c r="I189" s="25">
        <f ca="1">IF(H189&lt;=('Ejercicio 3 - TIR'!$D$18-'Ejercicio 3 - TIR'!$C$18)/('Ejercicio 3 - TIR'!$E$18-'Ejercicio 3 - TIR'!$C$18),'Ejercicio 3 - TIR'!$C$18+SQRT(('Ejercicio 3 - TIR'!$E$18-'Ejercicio 3 - TIR'!$C$18)*('Ejercicio 3 - TIR'!$D$18-'Ejercicio 3 - TIR'!$C$18)*H189),'Ejercicio 3 - TIR'!$E$18-SQRT(('Ejercicio 3 - TIR'!$E$18-'Ejercicio 3 - TIR'!$C$18)*('Ejercicio 3 - TIR'!$E$18-'Ejercicio 3 - TIR'!$D$18)*(1-H189)))</f>
        <v>32873.9333871374</v>
      </c>
      <c r="J189" s="24">
        <f ca="1" t="shared" si="1394"/>
        <v>0.119377110521734</v>
      </c>
      <c r="K189" s="25">
        <f ca="1">IF(J189&lt;=('Ejercicio 3 - TIR'!$D$18-'Ejercicio 3 - TIR'!$C$18)/('Ejercicio 3 - TIR'!$E$18-'Ejercicio 3 - TIR'!$C$18),'Ejercicio 3 - TIR'!$C$18+SQRT(('Ejercicio 3 - TIR'!$E$18-'Ejercicio 3 - TIR'!$C$18)*('Ejercicio 3 - TIR'!$D$18-'Ejercicio 3 - TIR'!$C$18)*J189),'Ejercicio 3 - TIR'!$E$18-SQRT(('Ejercicio 3 - TIR'!$E$18-'Ejercicio 3 - TIR'!$C$18)*('Ejercicio 3 - TIR'!$E$18-'Ejercicio 3 - TIR'!$D$18)*(1-J189)))</f>
        <v>34231.6151264334</v>
      </c>
      <c r="L189" s="24">
        <f ca="1" t="shared" si="1394"/>
        <v>0.89685553155368</v>
      </c>
      <c r="M189" s="25">
        <f ca="1">IF(L189&lt;=('Ejercicio 3 - TIR'!$D$18-'Ejercicio 3 - TIR'!$C$18)/('Ejercicio 3 - TIR'!$E$18-'Ejercicio 3 - TIR'!$C$18),'Ejercicio 3 - TIR'!$C$18+SQRT(('Ejercicio 3 - TIR'!$E$18-'Ejercicio 3 - TIR'!$C$18)*('Ejercicio 3 - TIR'!$D$18-'Ejercicio 3 - TIR'!$C$18)*L189),'Ejercicio 3 - TIR'!$E$18-SQRT(('Ejercicio 3 - TIR'!$E$18-'Ejercicio 3 - TIR'!$C$18)*('Ejercicio 3 - TIR'!$E$18-'Ejercicio 3 - TIR'!$D$18)*(1-L189)))</f>
        <v>42218.6630672509</v>
      </c>
      <c r="N189" s="24">
        <f ca="1" t="shared" ref="N189:R189" si="1395">RAND()</f>
        <v>0.263356692693471</v>
      </c>
      <c r="O189" s="25">
        <f ca="1">IF(N189&lt;=('Ejercicio 3 - TIR'!$D$18-'Ejercicio 3 - TIR'!$C$18)/('Ejercicio 3 - TIR'!$E$18-'Ejercicio 3 - TIR'!$C$18),'Ejercicio 3 - TIR'!$C$18+SQRT(('Ejercicio 3 - TIR'!$E$18-'Ejercicio 3 - TIR'!$C$18)*('Ejercicio 3 - TIR'!$D$18-'Ejercicio 3 - TIR'!$C$18)*N189),'Ejercicio 3 - TIR'!$E$18-SQRT(('Ejercicio 3 - TIR'!$E$18-'Ejercicio 3 - TIR'!$C$18)*('Ejercicio 3 - TIR'!$E$18-'Ejercicio 3 - TIR'!$D$18)*(1-N189)))</f>
        <v>36285.1812944434</v>
      </c>
      <c r="P189" s="24">
        <f ca="1" t="shared" si="1395"/>
        <v>0.452426308679376</v>
      </c>
      <c r="Q189" s="26">
        <f ca="1">IF(P189&lt;=('Ejercicio 3 - TIR'!$D$22-'Ejercicio 3 - TIR'!$C$22)/('Ejercicio 3 - TIR'!$E$22-'Ejercicio 3 - TIR'!$C$22),'Ejercicio 3 - TIR'!$C$22+SQRT(('Ejercicio 3 - TIR'!$E$22-'Ejercicio 3 - TIR'!$C$22)*('Ejercicio 3 - TIR'!$D$22-'Ejercicio 3 - TIR'!$C$22)*P189),'Ejercicio 3 - TIR'!$E$22-SQRT(('Ejercicio 3 - TIR'!$E$22-'Ejercicio 3 - TIR'!$C$22)*('Ejercicio 3 - TIR'!$E$22-'Ejercicio 3 - TIR'!$D$22)*(1-P189)))</f>
        <v>0.148537122413146</v>
      </c>
      <c r="R189" s="24">
        <f ca="1" t="shared" si="1395"/>
        <v>0.930077881616879</v>
      </c>
      <c r="S189" s="26">
        <f ca="1">IF(R189&lt;=('Ejercicio 3 - TIR'!$D$23-'Ejercicio 3 - TIR'!$C$23)/('Ejercicio 3 - TIR'!$E$23-'Ejercicio 3 - TIR'!$C$23),'Ejercicio 3 - TIR'!$C$23+SQRT(('Ejercicio 3 - TIR'!$E$23-'Ejercicio 3 - TIR'!$C$23)*('Ejercicio 3 - TIR'!$D$23-'Ejercicio 3 - TIR'!$C$23)*R189),'Ejercicio 3 - TIR'!$E$23-SQRT(('Ejercicio 3 - TIR'!$E$23-'Ejercicio 3 - TIR'!$C$23)*('Ejercicio 3 - TIR'!$E$23-'Ejercicio 3 - TIR'!$D$23)*(1-R189)))</f>
        <v>0.168781273998817</v>
      </c>
      <c r="T189" s="24">
        <f ca="1" t="shared" ref="T189:X189" si="1396">RAND()</f>
        <v>0.47640240313594</v>
      </c>
      <c r="U189" s="26">
        <f ca="1">IF(T189&lt;=('Ejercicio 3 - TIR'!$D$24-'Ejercicio 3 - TIR'!$C$24)/('Ejercicio 3 - TIR'!$E$24-'Ejercicio 3 - TIR'!$C$24),'Ejercicio 3 - TIR'!$C$24+SQRT(('Ejercicio 3 - TIR'!$E$24-'Ejercicio 3 - TIR'!$C$24)*('Ejercicio 3 - TIR'!$D$24-'Ejercicio 3 - TIR'!$C$24)*T189),'Ejercicio 3 - TIR'!$E$24-SQRT(('Ejercicio 3 - TIR'!$E$24-'Ejercicio 3 - TIR'!$C$24)*('Ejercicio 3 - TIR'!$E$24-'Ejercicio 3 - TIR'!$D$24)*(1-T189)))</f>
        <v>0.181710663740156</v>
      </c>
      <c r="V189" s="24">
        <f ca="1" t="shared" si="1396"/>
        <v>0.575137917149232</v>
      </c>
      <c r="W189" s="26">
        <f ca="1">IF(V189&lt;=('Ejercicio 3 - TIR'!$D$25-'Ejercicio 3 - TIR'!$C$25)/('Ejercicio 3 - TIR'!$E$25-'Ejercicio 3 - TIR'!$C$25),'Ejercicio 3 - TIR'!$C$25+SQRT(('Ejercicio 3 - TIR'!$E$25-'Ejercicio 3 - TIR'!$C$25)*('Ejercicio 3 - TIR'!$D$25-'Ejercicio 3 - TIR'!$C$25)*V189),'Ejercicio 3 - TIR'!$E$25-SQRT(('Ejercicio 3 - TIR'!$E$25-'Ejercicio 3 - TIR'!$C$25)*('Ejercicio 3 - TIR'!$E$25-'Ejercicio 3 - TIR'!$D$25)*(1-V189)))</f>
        <v>0.211438136845094</v>
      </c>
      <c r="X189" s="24">
        <f ca="1" t="shared" si="1396"/>
        <v>0.654287050745132</v>
      </c>
      <c r="Y189" s="26">
        <f ca="1">IF(X189&lt;=('Ejercicio 3 - TIR'!$D$26-'Ejercicio 3 - TIR'!$C$26)/('Ejercicio 3 - TIR'!$E$26-'Ejercicio 3 - TIR'!$C$26),'Ejercicio 3 - TIR'!$C$26+SQRT(('Ejercicio 3 - TIR'!$E$26-'Ejercicio 3 - TIR'!$C$26)*('Ejercicio 3 - TIR'!$D$26-'Ejercicio 3 - TIR'!$C$26)*X189),'Ejercicio 3 - TIR'!$E$26-SQRT(('Ejercicio 3 - TIR'!$E$26-'Ejercicio 3 - TIR'!$C$26)*('Ejercicio 3 - TIR'!$E$26-'Ejercicio 3 - TIR'!$D$26)*(1-X189)))</f>
        <v>0.23679294124826</v>
      </c>
      <c r="Z189" s="24">
        <f ca="1" t="shared" si="956"/>
        <v>1.14853712241315</v>
      </c>
      <c r="AA189" s="24">
        <f ca="1" t="shared" si="957"/>
        <v>1.34238868116897</v>
      </c>
      <c r="AB189" s="24">
        <f ca="1" t="shared" si="958"/>
        <v>1.58631501942146</v>
      </c>
      <c r="AC189" s="24">
        <f ca="1" t="shared" si="959"/>
        <v>1.92172251157732</v>
      </c>
      <c r="AD189" s="24">
        <f ca="1" t="shared" si="960"/>
        <v>2.37677283735671</v>
      </c>
      <c r="AE189" s="23">
        <f ca="1" t="shared" si="961"/>
        <v>3986.97966163753</v>
      </c>
      <c r="AF189" s="23">
        <f ca="1" t="shared" si="962"/>
        <v>4659.90716833609</v>
      </c>
      <c r="AG189" s="23">
        <f ca="1" t="shared" si="963"/>
        <v>5506.66199286195</v>
      </c>
      <c r="AH189" s="23">
        <f ca="1" t="shared" si="964"/>
        <v>6670.98034486837</v>
      </c>
      <c r="AI189" s="23">
        <f ca="1" t="shared" si="965"/>
        <v>8250.62140173909</v>
      </c>
      <c r="AJ189" s="25">
        <f ca="1" t="shared" si="966"/>
        <v>34797.5771084911</v>
      </c>
      <c r="AK189" s="25">
        <f ca="1" t="shared" si="967"/>
        <v>44129.596084396</v>
      </c>
      <c r="AL189" s="25">
        <f ca="1" t="shared" si="968"/>
        <v>54302.1252141161</v>
      </c>
      <c r="AM189" s="25">
        <f ca="1" t="shared" si="969"/>
        <v>81132.5552250342</v>
      </c>
      <c r="AN189" s="25">
        <f ca="1" t="shared" si="970"/>
        <v>86241.6332991968</v>
      </c>
      <c r="AO189" s="25">
        <f ca="1">C189/'Ejercicio 3 - TIR'!$D$7</f>
        <v>15629.3959346282</v>
      </c>
      <c r="AP189" s="25">
        <f ca="1" t="shared" si="971"/>
        <v>19168.1811738629</v>
      </c>
      <c r="AQ189" s="25">
        <f ca="1" t="shared" si="972"/>
        <v>28500.2001497679</v>
      </c>
      <c r="AR189" s="25">
        <f ca="1" t="shared" si="973"/>
        <v>38672.729279488</v>
      </c>
      <c r="AS189" s="25">
        <f ca="1" t="shared" si="974"/>
        <v>65503.159290406</v>
      </c>
      <c r="AT189" s="25">
        <f ca="1" t="shared" si="975"/>
        <v>70612.2373645686</v>
      </c>
      <c r="AU189" s="25">
        <f ca="1">AP189*'Ejercicio 3 - TIR'!$D$5</f>
        <v>9584.09058693147</v>
      </c>
      <c r="AV189" s="25">
        <f ca="1">AQ189*'Ejercicio 3 - TIR'!$D$5</f>
        <v>14250.1000748839</v>
      </c>
      <c r="AW189" s="25">
        <f ca="1">AR189*'Ejercicio 3 - TIR'!$D$5</f>
        <v>19336.364639744</v>
      </c>
      <c r="AX189" s="25">
        <f ca="1">AS189*'Ejercicio 3 - TIR'!$D$5</f>
        <v>32751.579645203</v>
      </c>
      <c r="AY189" s="25">
        <f ca="1">AT189*'Ejercicio 3 - TIR'!$D$5</f>
        <v>35306.1186822843</v>
      </c>
      <c r="AZ189" s="25">
        <f ca="1" t="shared" ref="AZ189:BD189" si="1397">AJ189-AU189-AE189</f>
        <v>21226.5068599221</v>
      </c>
      <c r="BA189" s="25">
        <f ca="1" t="shared" si="1397"/>
        <v>25219.588841176</v>
      </c>
      <c r="BB189" s="25">
        <f ca="1" t="shared" si="1397"/>
        <v>29459.0985815102</v>
      </c>
      <c r="BC189" s="25">
        <f ca="1" t="shared" si="1397"/>
        <v>41709.9952349628</v>
      </c>
      <c r="BD189" s="25">
        <f ca="1" t="shared" si="1397"/>
        <v>42684.8932151734</v>
      </c>
      <c r="BE189" s="25">
        <f ca="1" t="shared" ref="BE189:BI189" si="1398">AZ189/Z189</f>
        <v>18481.341565455</v>
      </c>
      <c r="BF189" s="25">
        <f ca="1" t="shared" si="1398"/>
        <v>18787.0988447358</v>
      </c>
      <c r="BG189" s="25">
        <f ca="1" t="shared" si="1398"/>
        <v>18570.7745440462</v>
      </c>
      <c r="BH189" s="25">
        <f ca="1" t="shared" si="1398"/>
        <v>21704.4838594974</v>
      </c>
      <c r="BI189" s="25">
        <f ca="1" t="shared" si="1398"/>
        <v>17959.1808456734</v>
      </c>
      <c r="BJ189" s="25">
        <f ca="1" t="shared" si="978"/>
        <v>63796.4759847473</v>
      </c>
      <c r="BK189" s="25">
        <f ca="1" t="shared" si="979"/>
        <v>37147.5237217176</v>
      </c>
      <c r="BL189" s="25">
        <f ca="1" t="shared" si="980"/>
        <v>100943.999706465</v>
      </c>
      <c r="BM189" s="25">
        <f ca="1">BK189*'Ejercicio 3 - TIR'!$D$5</f>
        <v>18573.7618608588</v>
      </c>
      <c r="BN189" s="25">
        <f ca="1" t="shared" si="981"/>
        <v>82370.2378456061</v>
      </c>
      <c r="BO189" s="25">
        <f ca="1" t="shared" si="982"/>
        <v>34656.3359152206</v>
      </c>
      <c r="BP189" s="25">
        <f ca="1" t="shared" si="983"/>
        <v>-104988.617621047</v>
      </c>
      <c r="BQ189" s="25">
        <f ca="1" t="shared" ref="BQ189:BT189" si="1399">BE189</f>
        <v>18481.341565455</v>
      </c>
      <c r="BR189" s="25">
        <f ca="1" t="shared" si="1399"/>
        <v>18787.0988447358</v>
      </c>
      <c r="BS189" s="25">
        <f ca="1" t="shared" si="1399"/>
        <v>18570.7745440462</v>
      </c>
      <c r="BT189" s="25">
        <f ca="1" t="shared" si="1399"/>
        <v>21704.4838594974</v>
      </c>
      <c r="BU189" s="25">
        <f ca="1" t="shared" si="985"/>
        <v>52615.516760894</v>
      </c>
      <c r="BV189" s="27">
        <f ca="1" t="shared" si="986"/>
        <v>6.37382205989687</v>
      </c>
    </row>
    <row r="190" ht="15" customHeight="1" spans="1:74">
      <c r="A190" s="23">
        <v>189</v>
      </c>
      <c r="B190" s="24">
        <f ca="1" t="shared" ref="B190:F190" si="1400">RAND()</f>
        <v>0.293962919263205</v>
      </c>
      <c r="C190" s="25">
        <f ca="1">IF(B190&lt;=('Ejercicio 3 - TIR'!$D$13-'Ejercicio 3 - TIR'!$C$13)/('Ejercicio 3 - TIR'!$E$13-'Ejercicio 3 - TIR'!$C$13),'Ejercicio 3 - TIR'!$C$13+SQRT(('Ejercicio 3 - TIR'!$E$13-'Ejercicio 3 - TIR'!$C$13)*('Ejercicio 3 - TIR'!$D$13-'Ejercicio 3 - TIR'!$C$13)*B190),'Ejercicio 3 - TIR'!$E$13-SQRT(('Ejercicio 3 - TIR'!$E$13-'Ejercicio 3 - TIR'!$C$13)*('Ejercicio 3 - TIR'!$E$13-'Ejercicio 3 - TIR'!$D$13)*(1-B190)))</f>
        <v>70892.5353751971</v>
      </c>
      <c r="D190" s="24">
        <f ca="1" t="shared" si="1400"/>
        <v>0.217271603041532</v>
      </c>
      <c r="E190" s="25">
        <f ca="1">IF(D190&lt;=('Ejercicio 3 - TIR'!$D$14-'Ejercicio 3 - TIR'!$C$14)/('Ejercicio 3 - TIR'!$E$14-'Ejercicio 3 - TIR'!$C$14),'Ejercicio 3 - TIR'!$C$14+SQRT(('Ejercicio 3 - TIR'!$E$14-'Ejercicio 3 - TIR'!$C$14)*('Ejercicio 3 - TIR'!$D$14-'Ejercicio 3 - TIR'!$C$14)*D190),'Ejercicio 3 - TIR'!$E$14-SQRT(('Ejercicio 3 - TIR'!$E$14-'Ejercicio 3 - TIR'!$C$14)*('Ejercicio 3 - TIR'!$E$14-'Ejercicio 3 - TIR'!$D$14)*(1-D190)))</f>
        <v>29036.752435822</v>
      </c>
      <c r="F190" s="24">
        <f ca="1" t="shared" si="1400"/>
        <v>0.276246915779957</v>
      </c>
      <c r="G190" s="25">
        <f ca="1">IF(F190&lt;=('Ejercicio 3 - TIR'!$D$18-'Ejercicio 3 - TIR'!$C$18)/('Ejercicio 3 - TIR'!$E$18-'Ejercicio 3 - TIR'!$C$18),'Ejercicio 3 - TIR'!$C$18+SQRT(('Ejercicio 3 - TIR'!$E$18-'Ejercicio 3 - TIR'!$C$18)*('Ejercicio 3 - TIR'!$D$18-'Ejercicio 3 - TIR'!$C$18)*F190),'Ejercicio 3 - TIR'!$E$18-SQRT(('Ejercicio 3 - TIR'!$E$18-'Ejercicio 3 - TIR'!$C$18)*('Ejercicio 3 - TIR'!$E$18-'Ejercicio 3 - TIR'!$D$18)*(1-F190)))</f>
        <v>36437.1606603372</v>
      </c>
      <c r="H190" s="24">
        <f ca="1" t="shared" ref="H190:L190" si="1401">RAND()</f>
        <v>0.277248312370631</v>
      </c>
      <c r="I190" s="25">
        <f ca="1">IF(H190&lt;=('Ejercicio 3 - TIR'!$D$18-'Ejercicio 3 - TIR'!$C$18)/('Ejercicio 3 - TIR'!$E$18-'Ejercicio 3 - TIR'!$C$18),'Ejercicio 3 - TIR'!$C$18+SQRT(('Ejercicio 3 - TIR'!$E$18-'Ejercicio 3 - TIR'!$C$18)*('Ejercicio 3 - TIR'!$D$18-'Ejercicio 3 - TIR'!$C$18)*H190),'Ejercicio 3 - TIR'!$E$18-SQRT(('Ejercicio 3 - TIR'!$E$18-'Ejercicio 3 - TIR'!$C$18)*('Ejercicio 3 - TIR'!$E$18-'Ejercicio 3 - TIR'!$D$18)*(1-H190)))</f>
        <v>36448.817477305</v>
      </c>
      <c r="J190" s="24">
        <f ca="1" t="shared" si="1401"/>
        <v>0.605059517192315</v>
      </c>
      <c r="K190" s="25">
        <f ca="1">IF(J190&lt;=('Ejercicio 3 - TIR'!$D$18-'Ejercicio 3 - TIR'!$C$18)/('Ejercicio 3 - TIR'!$E$18-'Ejercicio 3 - TIR'!$C$18),'Ejercicio 3 - TIR'!$C$18+SQRT(('Ejercicio 3 - TIR'!$E$18-'Ejercicio 3 - TIR'!$C$18)*('Ejercicio 3 - TIR'!$D$18-'Ejercicio 3 - TIR'!$C$18)*J190),'Ejercicio 3 - TIR'!$E$18-SQRT(('Ejercicio 3 - TIR'!$E$18-'Ejercicio 3 - TIR'!$C$18)*('Ejercicio 3 - TIR'!$E$18-'Ejercicio 3 - TIR'!$D$18)*(1-J190)))</f>
        <v>39526.7480064735</v>
      </c>
      <c r="L190" s="24">
        <f ca="1" t="shared" si="1401"/>
        <v>0.842251231434651</v>
      </c>
      <c r="M190" s="25">
        <f ca="1">IF(L190&lt;=('Ejercicio 3 - TIR'!$D$18-'Ejercicio 3 - TIR'!$C$18)/('Ejercicio 3 - TIR'!$E$18-'Ejercicio 3 - TIR'!$C$18),'Ejercicio 3 - TIR'!$C$18+SQRT(('Ejercicio 3 - TIR'!$E$18-'Ejercicio 3 - TIR'!$C$18)*('Ejercicio 3 - TIR'!$D$18-'Ejercicio 3 - TIR'!$C$18)*L190),'Ejercicio 3 - TIR'!$E$18-SQRT(('Ejercicio 3 - TIR'!$E$18-'Ejercicio 3 - TIR'!$C$18)*('Ejercicio 3 - TIR'!$E$18-'Ejercicio 3 - TIR'!$D$18)*(1-L190)))</f>
        <v>41560.3550121559</v>
      </c>
      <c r="N190" s="24">
        <f ca="1" t="shared" ref="N190:R190" si="1402">RAND()</f>
        <v>0.809253335089587</v>
      </c>
      <c r="O190" s="25">
        <f ca="1">IF(N190&lt;=('Ejercicio 3 - TIR'!$D$18-'Ejercicio 3 - TIR'!$C$18)/('Ejercicio 3 - TIR'!$E$18-'Ejercicio 3 - TIR'!$C$18),'Ejercicio 3 - TIR'!$C$18+SQRT(('Ejercicio 3 - TIR'!$E$18-'Ejercicio 3 - TIR'!$C$18)*('Ejercicio 3 - TIR'!$D$18-'Ejercicio 3 - TIR'!$C$18)*N190),'Ejercicio 3 - TIR'!$E$18-SQRT(('Ejercicio 3 - TIR'!$E$18-'Ejercicio 3 - TIR'!$C$18)*('Ejercicio 3 - TIR'!$E$18-'Ejercicio 3 - TIR'!$D$18)*(1-N190)))</f>
        <v>41217.6726915455</v>
      </c>
      <c r="P190" s="24">
        <f ca="1" t="shared" si="1402"/>
        <v>0.76420359596797</v>
      </c>
      <c r="Q190" s="26">
        <f ca="1">IF(P190&lt;=('Ejercicio 3 - TIR'!$D$22-'Ejercicio 3 - TIR'!$C$22)/('Ejercicio 3 - TIR'!$E$22-'Ejercicio 3 - TIR'!$C$22),'Ejercicio 3 - TIR'!$C$22+SQRT(('Ejercicio 3 - TIR'!$E$22-'Ejercicio 3 - TIR'!$C$22)*('Ejercicio 3 - TIR'!$D$22-'Ejercicio 3 - TIR'!$C$22)*P190),'Ejercicio 3 - TIR'!$E$22-SQRT(('Ejercicio 3 - TIR'!$E$22-'Ejercicio 3 - TIR'!$C$22)*('Ejercicio 3 - TIR'!$E$22-'Ejercicio 3 - TIR'!$D$22)*(1-P190)))</f>
        <v>0.159398215435122</v>
      </c>
      <c r="R190" s="24">
        <f ca="1" t="shared" si="1402"/>
        <v>0.966466139823631</v>
      </c>
      <c r="S190" s="26">
        <f ca="1">IF(R190&lt;=('Ejercicio 3 - TIR'!$D$23-'Ejercicio 3 - TIR'!$C$23)/('Ejercicio 3 - TIR'!$E$23-'Ejercicio 3 - TIR'!$C$23),'Ejercicio 3 - TIR'!$C$23+SQRT(('Ejercicio 3 - TIR'!$E$23-'Ejercicio 3 - TIR'!$C$23)*('Ejercicio 3 - TIR'!$D$23-'Ejercicio 3 - TIR'!$C$23)*R190),'Ejercicio 3 - TIR'!$E$23-SQRT(('Ejercicio 3 - TIR'!$E$23-'Ejercicio 3 - TIR'!$C$23)*('Ejercicio 3 - TIR'!$E$23-'Ejercicio 3 - TIR'!$D$23)*(1-R190)))</f>
        <v>0.172230769129607</v>
      </c>
      <c r="T190" s="24">
        <f ca="1" t="shared" ref="T190:X190" si="1403">RAND()</f>
        <v>0.626565702543274</v>
      </c>
      <c r="U190" s="26">
        <f ca="1">IF(T190&lt;=('Ejercicio 3 - TIR'!$D$24-'Ejercicio 3 - TIR'!$C$24)/('Ejercicio 3 - TIR'!$E$24-'Ejercicio 3 - TIR'!$C$24),'Ejercicio 3 - TIR'!$C$24+SQRT(('Ejercicio 3 - TIR'!$E$24-'Ejercicio 3 - TIR'!$C$24)*('Ejercicio 3 - TIR'!$D$24-'Ejercicio 3 - TIR'!$C$24)*T190),'Ejercicio 3 - TIR'!$E$24-SQRT(('Ejercicio 3 - TIR'!$E$24-'Ejercicio 3 - TIR'!$C$24)*('Ejercicio 3 - TIR'!$E$24-'Ejercicio 3 - TIR'!$D$24)*(1-T190)))</f>
        <v>0.187664013346137</v>
      </c>
      <c r="V190" s="24">
        <f ca="1" t="shared" si="1403"/>
        <v>0.250277441731472</v>
      </c>
      <c r="W190" s="26">
        <f ca="1">IF(V190&lt;=('Ejercicio 3 - TIR'!$D$25-'Ejercicio 3 - TIR'!$C$25)/('Ejercicio 3 - TIR'!$E$25-'Ejercicio 3 - TIR'!$C$25),'Ejercicio 3 - TIR'!$C$25+SQRT(('Ejercicio 3 - TIR'!$E$25-'Ejercicio 3 - TIR'!$C$25)*('Ejercicio 3 - TIR'!$D$25-'Ejercicio 3 - TIR'!$C$25)*V190),'Ejercicio 3 - TIR'!$E$25-SQRT(('Ejercicio 3 - TIR'!$E$25-'Ejercicio 3 - TIR'!$C$25)*('Ejercicio 3 - TIR'!$E$25-'Ejercicio 3 - TIR'!$D$25)*(1-V190)))</f>
        <v>0.198718664974406</v>
      </c>
      <c r="X190" s="24">
        <f ca="1" t="shared" si="1403"/>
        <v>0.65581549125088</v>
      </c>
      <c r="Y190" s="26">
        <f ca="1">IF(X190&lt;=('Ejercicio 3 - TIR'!$D$26-'Ejercicio 3 - TIR'!$C$26)/('Ejercicio 3 - TIR'!$E$26-'Ejercicio 3 - TIR'!$C$26),'Ejercicio 3 - TIR'!$C$26+SQRT(('Ejercicio 3 - TIR'!$E$26-'Ejercicio 3 - TIR'!$C$26)*('Ejercicio 3 - TIR'!$D$26-'Ejercicio 3 - TIR'!$C$26)*X190),'Ejercicio 3 - TIR'!$E$26-SQRT(('Ejercicio 3 - TIR'!$E$26-'Ejercicio 3 - TIR'!$C$26)*('Ejercicio 3 - TIR'!$E$26-'Ejercicio 3 - TIR'!$D$26)*(1-X190)))</f>
        <v>0.236888558975079</v>
      </c>
      <c r="Z190" s="24">
        <f ca="1" t="shared" si="956"/>
        <v>1.15939821543512</v>
      </c>
      <c r="AA190" s="24">
        <f ca="1" t="shared" si="957"/>
        <v>1.35908226180701</v>
      </c>
      <c r="AB190" s="24">
        <f ca="1" t="shared" si="958"/>
        <v>1.61413309352525</v>
      </c>
      <c r="AC190" s="24">
        <f ca="1" t="shared" si="959"/>
        <v>1.9348914669616</v>
      </c>
      <c r="AD190" s="24">
        <f ca="1" t="shared" si="960"/>
        <v>2.39324511834331</v>
      </c>
      <c r="AE190" s="23">
        <f ca="1" t="shared" si="961"/>
        <v>4628.40652030145</v>
      </c>
      <c r="AF190" s="23">
        <f ca="1" t="shared" si="962"/>
        <v>5425.56053513746</v>
      </c>
      <c r="AG190" s="23">
        <f ca="1" t="shared" si="963"/>
        <v>6443.74299981377</v>
      </c>
      <c r="AH190" s="23">
        <f ca="1" t="shared" si="964"/>
        <v>7724.23500617494</v>
      </c>
      <c r="AI190" s="23">
        <f ca="1" t="shared" si="965"/>
        <v>9554.01790597258</v>
      </c>
      <c r="AJ190" s="25">
        <f ca="1" t="shared" si="966"/>
        <v>42245.1790451178</v>
      </c>
      <c r="AK190" s="25">
        <f ca="1" t="shared" si="967"/>
        <v>49536.9412972465</v>
      </c>
      <c r="AL190" s="25">
        <f ca="1" t="shared" si="968"/>
        <v>63801.4320366823</v>
      </c>
      <c r="AM190" s="25">
        <f ca="1" t="shared" si="969"/>
        <v>80414.7762769152</v>
      </c>
      <c r="AN190" s="25">
        <f ca="1" t="shared" si="970"/>
        <v>98643.9939585136</v>
      </c>
      <c r="AO190" s="25">
        <f ca="1">C190/'Ejercicio 3 - TIR'!$D$7</f>
        <v>14178.5070750394</v>
      </c>
      <c r="AP190" s="25">
        <f ca="1" t="shared" si="971"/>
        <v>28066.6719700784</v>
      </c>
      <c r="AQ190" s="25">
        <f ca="1" t="shared" si="972"/>
        <v>35358.434222207</v>
      </c>
      <c r="AR190" s="25">
        <f ca="1" t="shared" si="973"/>
        <v>49622.9249616429</v>
      </c>
      <c r="AS190" s="25">
        <f ca="1" t="shared" si="974"/>
        <v>66236.2692018758</v>
      </c>
      <c r="AT190" s="25">
        <f ca="1" t="shared" si="975"/>
        <v>84465.4868834742</v>
      </c>
      <c r="AU190" s="25">
        <f ca="1">AP190*'Ejercicio 3 - TIR'!$D$5</f>
        <v>14033.3359850392</v>
      </c>
      <c r="AV190" s="25">
        <f ca="1">AQ190*'Ejercicio 3 - TIR'!$D$5</f>
        <v>17679.2171111035</v>
      </c>
      <c r="AW190" s="25">
        <f ca="1">AR190*'Ejercicio 3 - TIR'!$D$5</f>
        <v>24811.4624808214</v>
      </c>
      <c r="AX190" s="25">
        <f ca="1">AS190*'Ejercicio 3 - TIR'!$D$5</f>
        <v>33118.1346009379</v>
      </c>
      <c r="AY190" s="25">
        <f ca="1">AT190*'Ejercicio 3 - TIR'!$D$5</f>
        <v>42232.7434417371</v>
      </c>
      <c r="AZ190" s="25">
        <f ca="1" t="shared" ref="AZ190:BD190" si="1404">AJ190-AU190-AE190</f>
        <v>23583.4365397772</v>
      </c>
      <c r="BA190" s="25">
        <f ca="1" t="shared" si="1404"/>
        <v>26432.1636510055</v>
      </c>
      <c r="BB190" s="25">
        <f ca="1" t="shared" si="1404"/>
        <v>32546.2265560471</v>
      </c>
      <c r="BC190" s="25">
        <f ca="1" t="shared" si="1404"/>
        <v>39572.4066698024</v>
      </c>
      <c r="BD190" s="25">
        <f ca="1" t="shared" si="1404"/>
        <v>46857.2326108039</v>
      </c>
      <c r="BE190" s="25">
        <f ca="1" t="shared" ref="BE190:BI190" si="1405">AZ190/Z190</f>
        <v>20341.1012935933</v>
      </c>
      <c r="BF190" s="25">
        <f ca="1" t="shared" si="1405"/>
        <v>19448.5384687913</v>
      </c>
      <c r="BG190" s="25">
        <f ca="1" t="shared" si="1405"/>
        <v>20163.2855968317</v>
      </c>
      <c r="BH190" s="25">
        <f ca="1" t="shared" si="1405"/>
        <v>20452.0033012207</v>
      </c>
      <c r="BI190" s="25">
        <f ca="1" t="shared" si="1405"/>
        <v>19578.9525492651</v>
      </c>
      <c r="BJ190" s="25">
        <f ca="1" t="shared" si="978"/>
        <v>69492.0660195743</v>
      </c>
      <c r="BK190" s="25">
        <f ca="1" t="shared" si="979"/>
        <v>33932.6428427342</v>
      </c>
      <c r="BL190" s="25">
        <f ca="1" t="shared" si="980"/>
        <v>103424.708862308</v>
      </c>
      <c r="BM190" s="25">
        <f ca="1">BK190*'Ejercicio 3 - TIR'!$D$5</f>
        <v>16966.3214213671</v>
      </c>
      <c r="BN190" s="25">
        <f ca="1" t="shared" si="981"/>
        <v>86458.3874409414</v>
      </c>
      <c r="BO190" s="25">
        <f ca="1" t="shared" si="982"/>
        <v>36126.0059733417</v>
      </c>
      <c r="BP190" s="25">
        <f ca="1" t="shared" si="983"/>
        <v>-99929.2878110191</v>
      </c>
      <c r="BQ190" s="25">
        <f ca="1" t="shared" ref="BQ190:BT190" si="1406">BE190</f>
        <v>20341.1012935933</v>
      </c>
      <c r="BR190" s="25">
        <f ca="1" t="shared" si="1406"/>
        <v>19448.5384687913</v>
      </c>
      <c r="BS190" s="25">
        <f ca="1" t="shared" si="1406"/>
        <v>20163.2855968317</v>
      </c>
      <c r="BT190" s="25">
        <f ca="1" t="shared" si="1406"/>
        <v>20452.0033012207</v>
      </c>
      <c r="BU190" s="25">
        <f ca="1" t="shared" si="985"/>
        <v>55704.9585226068</v>
      </c>
      <c r="BV190" s="27">
        <f ca="1" t="shared" si="986"/>
        <v>9.44580632083265</v>
      </c>
    </row>
    <row r="191" ht="15" customHeight="1" spans="1:74">
      <c r="A191" s="23">
        <v>190</v>
      </c>
      <c r="B191" s="24">
        <f ca="1" t="shared" ref="B191:F191" si="1407">RAND()</f>
        <v>0.0119965291898598</v>
      </c>
      <c r="C191" s="25">
        <f ca="1">IF(B191&lt;=('Ejercicio 3 - TIR'!$D$13-'Ejercicio 3 - TIR'!$C$13)/('Ejercicio 3 - TIR'!$E$13-'Ejercicio 3 - TIR'!$C$13),'Ejercicio 3 - TIR'!$C$13+SQRT(('Ejercicio 3 - TIR'!$E$13-'Ejercicio 3 - TIR'!$C$13)*('Ejercicio 3 - TIR'!$D$13-'Ejercicio 3 - TIR'!$C$13)*B191),'Ejercicio 3 - TIR'!$E$13-SQRT(('Ejercicio 3 - TIR'!$E$13-'Ejercicio 3 - TIR'!$C$13)*('Ejercicio 3 - TIR'!$E$13-'Ejercicio 3 - TIR'!$D$13)*(1-B191)))</f>
        <v>62190.5733669393</v>
      </c>
      <c r="D191" s="24">
        <f ca="1" t="shared" si="1407"/>
        <v>0.443085668513201</v>
      </c>
      <c r="E191" s="25">
        <f ca="1">IF(D191&lt;=('Ejercicio 3 - TIR'!$D$14-'Ejercicio 3 - TIR'!$C$14)/('Ejercicio 3 - TIR'!$E$14-'Ejercicio 3 - TIR'!$C$14),'Ejercicio 3 - TIR'!$C$14+SQRT(('Ejercicio 3 - TIR'!$E$14-'Ejercicio 3 - TIR'!$C$14)*('Ejercicio 3 - TIR'!$D$14-'Ejercicio 3 - TIR'!$C$14)*D191),'Ejercicio 3 - TIR'!$E$14-SQRT(('Ejercicio 3 - TIR'!$E$14-'Ejercicio 3 - TIR'!$C$14)*('Ejercicio 3 - TIR'!$E$14-'Ejercicio 3 - TIR'!$D$14)*(1-D191)))</f>
        <v>30860.1340423932</v>
      </c>
      <c r="F191" s="24">
        <f ca="1" t="shared" si="1407"/>
        <v>0.665303065066231</v>
      </c>
      <c r="G191" s="25">
        <f ca="1">IF(F191&lt;=('Ejercicio 3 - TIR'!$D$18-'Ejercicio 3 - TIR'!$C$18)/('Ejercicio 3 - TIR'!$E$18-'Ejercicio 3 - TIR'!$C$18),'Ejercicio 3 - TIR'!$C$18+SQRT(('Ejercicio 3 - TIR'!$E$18-'Ejercicio 3 - TIR'!$C$18)*('Ejercicio 3 - TIR'!$D$18-'Ejercicio 3 - TIR'!$C$18)*F191),'Ejercicio 3 - TIR'!$E$18-SQRT(('Ejercicio 3 - TIR'!$E$18-'Ejercicio 3 - TIR'!$C$18)*('Ejercicio 3 - TIR'!$E$18-'Ejercicio 3 - TIR'!$D$18)*(1-F191)))</f>
        <v>39989.7677530529</v>
      </c>
      <c r="H191" s="24">
        <f ca="1" t="shared" ref="H191:L191" si="1408">RAND()</f>
        <v>0.299073102759005</v>
      </c>
      <c r="I191" s="25">
        <f ca="1">IF(H191&lt;=('Ejercicio 3 - TIR'!$D$18-'Ejercicio 3 - TIR'!$C$18)/('Ejercicio 3 - TIR'!$E$18-'Ejercicio 3 - TIR'!$C$18),'Ejercicio 3 - TIR'!$C$18+SQRT(('Ejercicio 3 - TIR'!$E$18-'Ejercicio 3 - TIR'!$C$18)*('Ejercicio 3 - TIR'!$D$18-'Ejercicio 3 - TIR'!$C$18)*H191),'Ejercicio 3 - TIR'!$E$18-SQRT(('Ejercicio 3 - TIR'!$E$18-'Ejercicio 3 - TIR'!$C$18)*('Ejercicio 3 - TIR'!$E$18-'Ejercicio 3 - TIR'!$D$18)*(1-H191)))</f>
        <v>36697.8328893643</v>
      </c>
      <c r="J191" s="24">
        <f ca="1" t="shared" si="1408"/>
        <v>0.600722218010141</v>
      </c>
      <c r="K191" s="25">
        <f ca="1">IF(J191&lt;=('Ejercicio 3 - TIR'!$D$18-'Ejercicio 3 - TIR'!$C$18)/('Ejercicio 3 - TIR'!$E$18-'Ejercicio 3 - TIR'!$C$18),'Ejercicio 3 - TIR'!$C$18+SQRT(('Ejercicio 3 - TIR'!$E$18-'Ejercicio 3 - TIR'!$C$18)*('Ejercicio 3 - TIR'!$D$18-'Ejercicio 3 - TIR'!$C$18)*J191),'Ejercicio 3 - TIR'!$E$18-SQRT(('Ejercicio 3 - TIR'!$E$18-'Ejercicio 3 - TIR'!$C$18)*('Ejercicio 3 - TIR'!$E$18-'Ejercicio 3 - TIR'!$D$18)*(1-J191)))</f>
        <v>39492.5408980694</v>
      </c>
      <c r="L191" s="24">
        <f ca="1" t="shared" si="1408"/>
        <v>0.237353118101512</v>
      </c>
      <c r="M191" s="25">
        <f ca="1">IF(L191&lt;=('Ejercicio 3 - TIR'!$D$18-'Ejercicio 3 - TIR'!$C$18)/('Ejercicio 3 - TIR'!$E$18-'Ejercicio 3 - TIR'!$C$18),'Ejercicio 3 - TIR'!$C$18+SQRT(('Ejercicio 3 - TIR'!$E$18-'Ejercicio 3 - TIR'!$C$18)*('Ejercicio 3 - TIR'!$D$18-'Ejercicio 3 - TIR'!$C$18)*L191),'Ejercicio 3 - TIR'!$E$18-SQRT(('Ejercicio 3 - TIR'!$E$18-'Ejercicio 3 - TIR'!$C$18)*('Ejercicio 3 - TIR'!$E$18-'Ejercicio 3 - TIR'!$D$18)*(1-L191)))</f>
        <v>35966.8222459888</v>
      </c>
      <c r="N191" s="24">
        <f ca="1" t="shared" ref="N191:R191" si="1409">RAND()</f>
        <v>0.524954968042992</v>
      </c>
      <c r="O191" s="25">
        <f ca="1">IF(N191&lt;=('Ejercicio 3 - TIR'!$D$18-'Ejercicio 3 - TIR'!$C$18)/('Ejercicio 3 - TIR'!$E$18-'Ejercicio 3 - TIR'!$C$18),'Ejercicio 3 - TIR'!$C$18+SQRT(('Ejercicio 3 - TIR'!$E$18-'Ejercicio 3 - TIR'!$C$18)*('Ejercicio 3 - TIR'!$D$18-'Ejercicio 3 - TIR'!$C$18)*N191),'Ejercicio 3 - TIR'!$E$18-SQRT(('Ejercicio 3 - TIR'!$E$18-'Ejercicio 3 - TIR'!$C$18)*('Ejercicio 3 - TIR'!$E$18-'Ejercicio 3 - TIR'!$D$18)*(1-N191)))</f>
        <v>38873.7390769872</v>
      </c>
      <c r="P191" s="24">
        <f ca="1" t="shared" si="1409"/>
        <v>0.488666473645151</v>
      </c>
      <c r="Q191" s="26">
        <f ca="1">IF(P191&lt;=('Ejercicio 3 - TIR'!$D$22-'Ejercicio 3 - TIR'!$C$22)/('Ejercicio 3 - TIR'!$E$22-'Ejercicio 3 - TIR'!$C$22),'Ejercicio 3 - TIR'!$C$22+SQRT(('Ejercicio 3 - TIR'!$E$22-'Ejercicio 3 - TIR'!$C$22)*('Ejercicio 3 - TIR'!$D$22-'Ejercicio 3 - TIR'!$C$22)*P191),'Ejercicio 3 - TIR'!$E$22-SQRT(('Ejercicio 3 - TIR'!$E$22-'Ejercicio 3 - TIR'!$C$22)*('Ejercicio 3 - TIR'!$E$22-'Ejercicio 3 - TIR'!$D$22)*(1-P191)))</f>
        <v>0.149658045326037</v>
      </c>
      <c r="R191" s="24">
        <f ca="1" t="shared" si="1409"/>
        <v>0.523745926740266</v>
      </c>
      <c r="S191" s="26">
        <f ca="1">IF(R191&lt;=('Ejercicio 3 - TIR'!$D$23-'Ejercicio 3 - TIR'!$C$23)/('Ejercicio 3 - TIR'!$E$23-'Ejercicio 3 - TIR'!$C$23),'Ejercicio 3 - TIR'!$C$23+SQRT(('Ejercicio 3 - TIR'!$E$23-'Ejercicio 3 - TIR'!$C$23)*('Ejercicio 3 - TIR'!$D$23-'Ejercicio 3 - TIR'!$C$23)*R191),'Ejercicio 3 - TIR'!$E$23-SQRT(('Ejercicio 3 - TIR'!$E$23-'Ejercicio 3 - TIR'!$C$23)*('Ejercicio 3 - TIR'!$E$23-'Ejercicio 3 - TIR'!$D$23)*(1-R191)))</f>
        <v>0.150721042848702</v>
      </c>
      <c r="T191" s="24">
        <f ca="1" t="shared" ref="T191:X191" si="1410">RAND()</f>
        <v>0.811351588929479</v>
      </c>
      <c r="U191" s="26">
        <f ca="1">IF(T191&lt;=('Ejercicio 3 - TIR'!$D$24-'Ejercicio 3 - TIR'!$C$24)/('Ejercicio 3 - TIR'!$E$24-'Ejercicio 3 - TIR'!$C$24),'Ejercicio 3 - TIR'!$C$24+SQRT(('Ejercicio 3 - TIR'!$E$24-'Ejercicio 3 - TIR'!$C$24)*('Ejercicio 3 - TIR'!$D$24-'Ejercicio 3 - TIR'!$C$24)*T191),'Ejercicio 3 - TIR'!$E$24-SQRT(('Ejercicio 3 - TIR'!$E$24-'Ejercicio 3 - TIR'!$C$24)*('Ejercicio 3 - TIR'!$E$24-'Ejercicio 3 - TIR'!$D$24)*(1-T191)))</f>
        <v>0.197017059565898</v>
      </c>
      <c r="V191" s="24">
        <f ca="1" t="shared" si="1410"/>
        <v>0.571748612630906</v>
      </c>
      <c r="W191" s="26">
        <f ca="1">IF(V191&lt;=('Ejercicio 3 - TIR'!$D$25-'Ejercicio 3 - TIR'!$C$25)/('Ejercicio 3 - TIR'!$E$25-'Ejercicio 3 - TIR'!$C$25),'Ejercicio 3 - TIR'!$C$25+SQRT(('Ejercicio 3 - TIR'!$E$25-'Ejercicio 3 - TIR'!$C$25)*('Ejercicio 3 - TIR'!$D$25-'Ejercicio 3 - TIR'!$C$25)*V191),'Ejercicio 3 - TIR'!$E$25-SQRT(('Ejercicio 3 - TIR'!$E$25-'Ejercicio 3 - TIR'!$C$25)*('Ejercicio 3 - TIR'!$E$25-'Ejercicio 3 - TIR'!$D$25)*(1-V191)))</f>
        <v>0.211284630238214</v>
      </c>
      <c r="X191" s="24">
        <f ca="1" t="shared" si="1410"/>
        <v>0.456645407197847</v>
      </c>
      <c r="Y191" s="26">
        <f ca="1">IF(X191&lt;=('Ejercicio 3 - TIR'!$D$26-'Ejercicio 3 - TIR'!$C$26)/('Ejercicio 3 - TIR'!$E$26-'Ejercicio 3 - TIR'!$C$26),'Ejercicio 3 - TIR'!$C$26+SQRT(('Ejercicio 3 - TIR'!$E$26-'Ejercicio 3 - TIR'!$C$26)*('Ejercicio 3 - TIR'!$D$26-'Ejercicio 3 - TIR'!$C$26)*X191),'Ejercicio 3 - TIR'!$E$26-SQRT(('Ejercicio 3 - TIR'!$E$26-'Ejercicio 3 - TIR'!$C$26)*('Ejercicio 3 - TIR'!$E$26-'Ejercicio 3 - TIR'!$D$26)*(1-X191)))</f>
        <v>0.225832530046793</v>
      </c>
      <c r="Z191" s="24">
        <f ca="1" t="shared" si="956"/>
        <v>1.14965804532604</v>
      </c>
      <c r="AA191" s="24">
        <f ca="1" t="shared" si="957"/>
        <v>1.32293570483698</v>
      </c>
      <c r="AB191" s="24">
        <f ca="1" t="shared" si="958"/>
        <v>1.5835766073987</v>
      </c>
      <c r="AC191" s="24">
        <f ca="1" t="shared" si="959"/>
        <v>1.91816200534682</v>
      </c>
      <c r="AD191" s="24">
        <f ca="1" t="shared" si="960"/>
        <v>2.35134538405392</v>
      </c>
      <c r="AE191" s="23">
        <f ca="1" t="shared" si="961"/>
        <v>4618.46733928406</v>
      </c>
      <c r="AF191" s="23">
        <f ca="1" t="shared" si="962"/>
        <v>5314.56755302363</v>
      </c>
      <c r="AG191" s="23">
        <f ca="1" t="shared" si="963"/>
        <v>6361.62802518467</v>
      </c>
      <c r="AH191" s="23">
        <f ca="1" t="shared" si="964"/>
        <v>7705.74225019887</v>
      </c>
      <c r="AI191" s="23">
        <f ca="1" t="shared" si="965"/>
        <v>9445.94951844975</v>
      </c>
      <c r="AJ191" s="25">
        <f ca="1" t="shared" si="966"/>
        <v>45974.5582280169</v>
      </c>
      <c r="AK191" s="25">
        <f ca="1" t="shared" si="967"/>
        <v>48548.8734194809</v>
      </c>
      <c r="AL191" s="25">
        <f ca="1" t="shared" si="968"/>
        <v>62539.4639329192</v>
      </c>
      <c r="AM191" s="25">
        <f ca="1" t="shared" si="969"/>
        <v>68990.1918853184</v>
      </c>
      <c r="AN191" s="25">
        <f ca="1" t="shared" si="970"/>
        <v>91405.5869395902</v>
      </c>
      <c r="AO191" s="25">
        <f ca="1">C191/'Ejercicio 3 - TIR'!$D$7</f>
        <v>12438.1146733879</v>
      </c>
      <c r="AP191" s="25">
        <f ca="1" t="shared" si="971"/>
        <v>33536.4435546291</v>
      </c>
      <c r="AQ191" s="25">
        <f ca="1" t="shared" si="972"/>
        <v>36110.758746093</v>
      </c>
      <c r="AR191" s="25">
        <f ca="1" t="shared" si="973"/>
        <v>50101.3492595313</v>
      </c>
      <c r="AS191" s="25">
        <f ca="1" t="shared" si="974"/>
        <v>56552.0772119305</v>
      </c>
      <c r="AT191" s="25">
        <f ca="1" t="shared" si="975"/>
        <v>78967.4722662024</v>
      </c>
      <c r="AU191" s="25">
        <f ca="1">AP191*'Ejercicio 3 - TIR'!$D$5</f>
        <v>16768.2217773145</v>
      </c>
      <c r="AV191" s="25">
        <f ca="1">AQ191*'Ejercicio 3 - TIR'!$D$5</f>
        <v>18055.3793730465</v>
      </c>
      <c r="AW191" s="25">
        <f ca="1">AR191*'Ejercicio 3 - TIR'!$D$5</f>
        <v>25050.6746297657</v>
      </c>
      <c r="AX191" s="25">
        <f ca="1">AS191*'Ejercicio 3 - TIR'!$D$5</f>
        <v>28276.0386059653</v>
      </c>
      <c r="AY191" s="25">
        <f ca="1">AT191*'Ejercicio 3 - TIR'!$D$5</f>
        <v>39483.7361331012</v>
      </c>
      <c r="AZ191" s="25">
        <f ca="1" t="shared" ref="AZ191:BD191" si="1411">AJ191-AU191-AE191</f>
        <v>24587.8691114183</v>
      </c>
      <c r="BA191" s="25">
        <f ca="1" t="shared" si="1411"/>
        <v>25178.9264934107</v>
      </c>
      <c r="BB191" s="25">
        <f ca="1" t="shared" si="1411"/>
        <v>31127.1612779689</v>
      </c>
      <c r="BC191" s="25">
        <f ca="1" t="shared" si="1411"/>
        <v>33008.4110291543</v>
      </c>
      <c r="BD191" s="25">
        <f ca="1" t="shared" si="1411"/>
        <v>42475.9012880393</v>
      </c>
      <c r="BE191" s="25">
        <f ca="1" t="shared" ref="BE191:BI191" si="1412">AZ191/Z191</f>
        <v>21387.1152482087</v>
      </c>
      <c r="BF191" s="25">
        <f ca="1" t="shared" si="1412"/>
        <v>19032.6154183838</v>
      </c>
      <c r="BG191" s="25">
        <f ca="1" t="shared" si="1412"/>
        <v>19656.2396366164</v>
      </c>
      <c r="BH191" s="25">
        <f ca="1" t="shared" si="1412"/>
        <v>17208.3541104163</v>
      </c>
      <c r="BI191" s="25">
        <f ca="1" t="shared" si="1412"/>
        <v>18064.5096105818</v>
      </c>
      <c r="BJ191" s="25">
        <f ca="1" t="shared" si="978"/>
        <v>72562.8337318665</v>
      </c>
      <c r="BK191" s="25">
        <f ca="1" t="shared" si="979"/>
        <v>29246.3035236039</v>
      </c>
      <c r="BL191" s="25">
        <f ca="1" t="shared" si="980"/>
        <v>101809.13725547</v>
      </c>
      <c r="BM191" s="25">
        <f ca="1">BK191*'Ejercicio 3 - TIR'!$D$5</f>
        <v>14623.1517618019</v>
      </c>
      <c r="BN191" s="25">
        <f ca="1" t="shared" si="981"/>
        <v>87185.9854936684</v>
      </c>
      <c r="BO191" s="25">
        <f ca="1" t="shared" si="982"/>
        <v>37079.1913790871</v>
      </c>
      <c r="BP191" s="25">
        <f ca="1" t="shared" si="983"/>
        <v>-93050.7074093325</v>
      </c>
      <c r="BQ191" s="25">
        <f ca="1" t="shared" ref="BQ191:BT191" si="1413">BE191</f>
        <v>21387.1152482087</v>
      </c>
      <c r="BR191" s="25">
        <f ca="1" t="shared" si="1413"/>
        <v>19032.6154183838</v>
      </c>
      <c r="BS191" s="25">
        <f ca="1" t="shared" si="1413"/>
        <v>19656.2396366164</v>
      </c>
      <c r="BT191" s="25">
        <f ca="1" t="shared" si="1413"/>
        <v>17208.3541104163</v>
      </c>
      <c r="BU191" s="25">
        <f ca="1" t="shared" si="985"/>
        <v>55143.700989669</v>
      </c>
      <c r="BV191" s="27">
        <f ca="1" t="shared" si="986"/>
        <v>11.0358404349025</v>
      </c>
    </row>
    <row r="192" ht="15" customHeight="1" spans="1:74">
      <c r="A192" s="23">
        <v>191</v>
      </c>
      <c r="B192" s="24">
        <f ca="1" t="shared" ref="B192:F192" si="1414">RAND()</f>
        <v>0.65634409604576</v>
      </c>
      <c r="C192" s="25">
        <f ca="1">IF(B192&lt;=('Ejercicio 3 - TIR'!$D$13-'Ejercicio 3 - TIR'!$C$13)/('Ejercicio 3 - TIR'!$E$13-'Ejercicio 3 - TIR'!$C$13),'Ejercicio 3 - TIR'!$C$13+SQRT(('Ejercicio 3 - TIR'!$E$13-'Ejercicio 3 - TIR'!$C$13)*('Ejercicio 3 - TIR'!$D$13-'Ejercicio 3 - TIR'!$C$13)*B192),'Ejercicio 3 - TIR'!$E$13-SQRT(('Ejercicio 3 - TIR'!$E$13-'Ejercicio 3 - TIR'!$C$13)*('Ejercicio 3 - TIR'!$E$13-'Ejercicio 3 - TIR'!$D$13)*(1-B192)))</f>
        <v>79692.6839600826</v>
      </c>
      <c r="D192" s="24">
        <f ca="1" t="shared" si="1414"/>
        <v>0.369085951496197</v>
      </c>
      <c r="E192" s="25">
        <f ca="1">IF(D192&lt;=('Ejercicio 3 - TIR'!$D$14-'Ejercicio 3 - TIR'!$C$14)/('Ejercicio 3 - TIR'!$E$14-'Ejercicio 3 - TIR'!$C$14),'Ejercicio 3 - TIR'!$C$14+SQRT(('Ejercicio 3 - TIR'!$E$14-'Ejercicio 3 - TIR'!$C$14)*('Ejercicio 3 - TIR'!$D$14-'Ejercicio 3 - TIR'!$C$14)*D192),'Ejercicio 3 - TIR'!$E$14-SQRT(('Ejercicio 3 - TIR'!$E$14-'Ejercicio 3 - TIR'!$C$14)*('Ejercicio 3 - TIR'!$E$14-'Ejercicio 3 - TIR'!$D$14)*(1-D192)))</f>
        <v>30271.8394711245</v>
      </c>
      <c r="F192" s="24">
        <f ca="1" t="shared" si="1414"/>
        <v>0.61428968588553</v>
      </c>
      <c r="G192" s="25">
        <f ca="1">IF(F192&lt;=('Ejercicio 3 - TIR'!$D$18-'Ejercicio 3 - TIR'!$C$18)/('Ejercicio 3 - TIR'!$E$18-'Ejercicio 3 - TIR'!$C$18),'Ejercicio 3 - TIR'!$C$18+SQRT(('Ejercicio 3 - TIR'!$E$18-'Ejercicio 3 - TIR'!$C$18)*('Ejercicio 3 - TIR'!$D$18-'Ejercicio 3 - TIR'!$C$18)*F192),'Ejercicio 3 - TIR'!$E$18-SQRT(('Ejercicio 3 - TIR'!$E$18-'Ejercicio 3 - TIR'!$C$18)*('Ejercicio 3 - TIR'!$E$18-'Ejercicio 3 - TIR'!$D$18)*(1-F192)))</f>
        <v>39599.1381322924</v>
      </c>
      <c r="H192" s="24">
        <f ca="1" t="shared" ref="H192:L192" si="1415">RAND()</f>
        <v>0.599410461120651</v>
      </c>
      <c r="I192" s="25">
        <f ca="1">IF(H192&lt;=('Ejercicio 3 - TIR'!$D$18-'Ejercicio 3 - TIR'!$C$18)/('Ejercicio 3 - TIR'!$E$18-'Ejercicio 3 - TIR'!$C$18),'Ejercicio 3 - TIR'!$C$18+SQRT(('Ejercicio 3 - TIR'!$E$18-'Ejercicio 3 - TIR'!$C$18)*('Ejercicio 3 - TIR'!$D$18-'Ejercicio 3 - TIR'!$C$18)*H192),'Ejercicio 3 - TIR'!$E$18-SQRT(('Ejercicio 3 - TIR'!$E$18-'Ejercicio 3 - TIR'!$C$18)*('Ejercicio 3 - TIR'!$E$18-'Ejercicio 3 - TIR'!$D$18)*(1-H192)))</f>
        <v>39482.171121009</v>
      </c>
      <c r="J192" s="24">
        <f ca="1" t="shared" si="1415"/>
        <v>0.929401700728399</v>
      </c>
      <c r="K192" s="25">
        <f ca="1">IF(J192&lt;=('Ejercicio 3 - TIR'!$D$18-'Ejercicio 3 - TIR'!$C$18)/('Ejercicio 3 - TIR'!$E$18-'Ejercicio 3 - TIR'!$C$18),'Ejercicio 3 - TIR'!$C$18+SQRT(('Ejercicio 3 - TIR'!$E$18-'Ejercicio 3 - TIR'!$C$18)*('Ejercicio 3 - TIR'!$D$18-'Ejercicio 3 - TIR'!$C$18)*J192),'Ejercicio 3 - TIR'!$E$18-SQRT(('Ejercicio 3 - TIR'!$E$18-'Ejercicio 3 - TIR'!$C$18)*('Ejercicio 3 - TIR'!$E$18-'Ejercicio 3 - TIR'!$D$18)*(1-J192)))</f>
        <v>42698.9410165382</v>
      </c>
      <c r="L192" s="24">
        <f ca="1" t="shared" si="1415"/>
        <v>0.182226310500492</v>
      </c>
      <c r="M192" s="25">
        <f ca="1">IF(L192&lt;=('Ejercicio 3 - TIR'!$D$18-'Ejercicio 3 - TIR'!$C$18)/('Ejercicio 3 - TIR'!$E$18-'Ejercicio 3 - TIR'!$C$18),'Ejercicio 3 - TIR'!$C$18+SQRT(('Ejercicio 3 - TIR'!$E$18-'Ejercicio 3 - TIR'!$C$18)*('Ejercicio 3 - TIR'!$D$18-'Ejercicio 3 - TIR'!$C$18)*L192),'Ejercicio 3 - TIR'!$E$18-SQRT(('Ejercicio 3 - TIR'!$E$18-'Ejercicio 3 - TIR'!$C$18)*('Ejercicio 3 - TIR'!$E$18-'Ejercicio 3 - TIR'!$D$18)*(1-L192)))</f>
        <v>35228.1876950884</v>
      </c>
      <c r="N192" s="24">
        <f ca="1" t="shared" ref="N192:R192" si="1416">RAND()</f>
        <v>0.652504114745696</v>
      </c>
      <c r="O192" s="25">
        <f ca="1">IF(N192&lt;=('Ejercicio 3 - TIR'!$D$18-'Ejercicio 3 - TIR'!$C$18)/('Ejercicio 3 - TIR'!$E$18-'Ejercicio 3 - TIR'!$C$18),'Ejercicio 3 - TIR'!$C$18+SQRT(('Ejercicio 3 - TIR'!$E$18-'Ejercicio 3 - TIR'!$C$18)*('Ejercicio 3 - TIR'!$D$18-'Ejercicio 3 - TIR'!$C$18)*N192),'Ejercicio 3 - TIR'!$E$18-SQRT(('Ejercicio 3 - TIR'!$E$18-'Ejercicio 3 - TIR'!$C$18)*('Ejercicio 3 - TIR'!$E$18-'Ejercicio 3 - TIR'!$D$18)*(1-N192)))</f>
        <v>39893.2106624621</v>
      </c>
      <c r="P192" s="24">
        <f ca="1" t="shared" si="1416"/>
        <v>0.585901419867785</v>
      </c>
      <c r="Q192" s="26">
        <f ca="1">IF(P192&lt;=('Ejercicio 3 - TIR'!$D$22-'Ejercicio 3 - TIR'!$C$22)/('Ejercicio 3 - TIR'!$E$22-'Ejercicio 3 - TIR'!$C$22),'Ejercicio 3 - TIR'!$C$22+SQRT(('Ejercicio 3 - TIR'!$E$22-'Ejercicio 3 - TIR'!$C$22)*('Ejercicio 3 - TIR'!$D$22-'Ejercicio 3 - TIR'!$C$22)*P192),'Ejercicio 3 - TIR'!$E$22-SQRT(('Ejercicio 3 - TIR'!$E$22-'Ejercicio 3 - TIR'!$C$22)*('Ejercicio 3 - TIR'!$E$22-'Ejercicio 3 - TIR'!$D$22)*(1-P192)))</f>
        <v>0.152698398504154</v>
      </c>
      <c r="R192" s="24">
        <f ca="1" t="shared" si="1416"/>
        <v>0.153701113595724</v>
      </c>
      <c r="S192" s="26">
        <f ca="1">IF(R192&lt;=('Ejercicio 3 - TIR'!$D$23-'Ejercicio 3 - TIR'!$C$23)/('Ejercicio 3 - TIR'!$E$23-'Ejercicio 3 - TIR'!$C$23),'Ejercicio 3 - TIR'!$C$23+SQRT(('Ejercicio 3 - TIR'!$E$23-'Ejercicio 3 - TIR'!$C$23)*('Ejercicio 3 - TIR'!$D$23-'Ejercicio 3 - TIR'!$C$23)*R192),'Ejercicio 3 - TIR'!$E$23-SQRT(('Ejercicio 3 - TIR'!$E$23-'Ejercicio 3 - TIR'!$C$23)*('Ejercicio 3 - TIR'!$E$23-'Ejercicio 3 - TIR'!$D$23)*(1-R192)))</f>
        <v>0.136633159786171</v>
      </c>
      <c r="T192" s="24">
        <f ca="1" t="shared" ref="T192:X192" si="1417">RAND()</f>
        <v>0.314562328285374</v>
      </c>
      <c r="U192" s="26">
        <f ca="1">IF(T192&lt;=('Ejercicio 3 - TIR'!$D$24-'Ejercicio 3 - TIR'!$C$24)/('Ejercicio 3 - TIR'!$E$24-'Ejercicio 3 - TIR'!$C$24),'Ejercicio 3 - TIR'!$C$24+SQRT(('Ejercicio 3 - TIR'!$E$24-'Ejercicio 3 - TIR'!$C$24)*('Ejercicio 3 - TIR'!$D$24-'Ejercicio 3 - TIR'!$C$24)*T192),'Ejercicio 3 - TIR'!$E$24-SQRT(('Ejercicio 3 - TIR'!$E$24-'Ejercicio 3 - TIR'!$C$24)*('Ejercicio 3 - TIR'!$E$24-'Ejercicio 3 - TIR'!$D$24)*(1-T192)))</f>
        <v>0.175701768215422</v>
      </c>
      <c r="V192" s="24">
        <f ca="1" t="shared" si="1417"/>
        <v>0.94287459871278</v>
      </c>
      <c r="W192" s="26">
        <f ca="1">IF(V192&lt;=('Ejercicio 3 - TIR'!$D$25-'Ejercicio 3 - TIR'!$C$25)/('Ejercicio 3 - TIR'!$E$25-'Ejercicio 3 - TIR'!$C$25),'Ejercicio 3 - TIR'!$C$25+SQRT(('Ejercicio 3 - TIR'!$E$25-'Ejercicio 3 - TIR'!$C$25)*('Ejercicio 3 - TIR'!$D$25-'Ejercicio 3 - TIR'!$C$25)*V192),'Ejercicio 3 - TIR'!$E$25-SQRT(('Ejercicio 3 - TIR'!$E$25-'Ejercicio 3 - TIR'!$C$25)*('Ejercicio 3 - TIR'!$E$25-'Ejercicio 3 - TIR'!$D$25)*(1-V192)))</f>
        <v>0.235860024593187</v>
      </c>
      <c r="X192" s="24">
        <f ca="1" t="shared" si="1417"/>
        <v>0.853666130083081</v>
      </c>
      <c r="Y192" s="26">
        <f ca="1">IF(X192&lt;=('Ejercicio 3 - TIR'!$D$26-'Ejercicio 3 - TIR'!$C$26)/('Ejercicio 3 - TIR'!$E$26-'Ejercicio 3 - TIR'!$C$26),'Ejercicio 3 - TIR'!$C$26+SQRT(('Ejercicio 3 - TIR'!$E$26-'Ejercicio 3 - TIR'!$C$26)*('Ejercicio 3 - TIR'!$D$26-'Ejercicio 3 - TIR'!$C$26)*X192),'Ejercicio 3 - TIR'!$E$26-SQRT(('Ejercicio 3 - TIR'!$E$26-'Ejercicio 3 - TIR'!$C$26)*('Ejercicio 3 - TIR'!$E$26-'Ejercicio 3 - TIR'!$D$26)*(1-X192)))</f>
        <v>0.251889452201151</v>
      </c>
      <c r="Z192" s="24">
        <f ca="1" t="shared" si="956"/>
        <v>1.15269839850415</v>
      </c>
      <c r="AA192" s="24">
        <f ca="1" t="shared" si="957"/>
        <v>1.31019522297224</v>
      </c>
      <c r="AB192" s="24">
        <f ca="1" t="shared" si="958"/>
        <v>1.54039884035586</v>
      </c>
      <c r="AC192" s="24">
        <f ca="1" t="shared" si="959"/>
        <v>1.90371734872551</v>
      </c>
      <c r="AD192" s="24">
        <f ca="1" t="shared" si="960"/>
        <v>2.3832436688418</v>
      </c>
      <c r="AE192" s="23">
        <f ca="1" t="shared" si="961"/>
        <v>4622.46140701555</v>
      </c>
      <c r="AF192" s="23">
        <f ca="1" t="shared" si="962"/>
        <v>5254.04291504572</v>
      </c>
      <c r="AG192" s="23">
        <f ca="1" t="shared" si="963"/>
        <v>6177.18754549896</v>
      </c>
      <c r="AH192" s="23">
        <f ca="1" t="shared" si="964"/>
        <v>7634.13915189707</v>
      </c>
      <c r="AI192" s="23">
        <f ca="1" t="shared" si="965"/>
        <v>9557.09828089579</v>
      </c>
      <c r="AJ192" s="25">
        <f ca="1" t="shared" si="966"/>
        <v>45645.8631072382</v>
      </c>
      <c r="AK192" s="25">
        <f ca="1" t="shared" si="967"/>
        <v>51729.3519953184</v>
      </c>
      <c r="AL192" s="25">
        <f ca="1" t="shared" si="968"/>
        <v>65773.3992262986</v>
      </c>
      <c r="AM192" s="25">
        <f ca="1" t="shared" si="969"/>
        <v>67064.5120792982</v>
      </c>
      <c r="AN192" s="25">
        <f ca="1" t="shared" si="970"/>
        <v>95075.2417410851</v>
      </c>
      <c r="AO192" s="25">
        <f ca="1">C192/'Ejercicio 3 - TIR'!$D$7</f>
        <v>15938.5367920165</v>
      </c>
      <c r="AP192" s="25">
        <f ca="1" t="shared" si="971"/>
        <v>29707.3263152217</v>
      </c>
      <c r="AQ192" s="25">
        <f ca="1" t="shared" si="972"/>
        <v>35790.8152033019</v>
      </c>
      <c r="AR192" s="25">
        <f ca="1" t="shared" si="973"/>
        <v>49834.8624342821</v>
      </c>
      <c r="AS192" s="25">
        <f ca="1" t="shared" si="974"/>
        <v>51125.9752872817</v>
      </c>
      <c r="AT192" s="25">
        <f ca="1" t="shared" si="975"/>
        <v>79136.7049490686</v>
      </c>
      <c r="AU192" s="25">
        <f ca="1">AP192*'Ejercicio 3 - TIR'!$D$5</f>
        <v>14853.6631576108</v>
      </c>
      <c r="AV192" s="25">
        <f ca="1">AQ192*'Ejercicio 3 - TIR'!$D$5</f>
        <v>17895.4076016509</v>
      </c>
      <c r="AW192" s="25">
        <f ca="1">AR192*'Ejercicio 3 - TIR'!$D$5</f>
        <v>24917.431217141</v>
      </c>
      <c r="AX192" s="25">
        <f ca="1">AS192*'Ejercicio 3 - TIR'!$D$5</f>
        <v>25562.9876436408</v>
      </c>
      <c r="AY192" s="25">
        <f ca="1">AT192*'Ejercicio 3 - TIR'!$D$5</f>
        <v>39568.3524745343</v>
      </c>
      <c r="AZ192" s="25">
        <f ca="1" t="shared" ref="AZ192:BD192" si="1418">AJ192-AU192-AE192</f>
        <v>26169.7385426118</v>
      </c>
      <c r="BA192" s="25">
        <f ca="1" t="shared" si="1418"/>
        <v>28579.9014786217</v>
      </c>
      <c r="BB192" s="25">
        <f ca="1" t="shared" si="1418"/>
        <v>34678.7804636586</v>
      </c>
      <c r="BC192" s="25">
        <f ca="1" t="shared" si="1418"/>
        <v>33867.3852837603</v>
      </c>
      <c r="BD192" s="25">
        <f ca="1" t="shared" si="1418"/>
        <v>45949.790985655</v>
      </c>
      <c r="BE192" s="25">
        <f ca="1" t="shared" ref="BE192:BI192" si="1419">AZ192/Z192</f>
        <v>22703.023250984</v>
      </c>
      <c r="BF192" s="25">
        <f ca="1" t="shared" si="1419"/>
        <v>21813.4679302119</v>
      </c>
      <c r="BG192" s="25">
        <f ca="1" t="shared" si="1419"/>
        <v>22512.8580696979</v>
      </c>
      <c r="BH192" s="25">
        <f ca="1" t="shared" si="1419"/>
        <v>17790.1332392825</v>
      </c>
      <c r="BI192" s="25">
        <f ca="1" t="shared" si="1419"/>
        <v>19280.3579367046</v>
      </c>
      <c r="BJ192" s="25">
        <f ca="1" t="shared" si="978"/>
        <v>72145.1697637529</v>
      </c>
      <c r="BK192" s="25">
        <f ca="1" t="shared" si="979"/>
        <v>37985.4169001755</v>
      </c>
      <c r="BL192" s="25">
        <f ca="1" t="shared" si="980"/>
        <v>110130.586663928</v>
      </c>
      <c r="BM192" s="25">
        <f ca="1">BK192*'Ejercicio 3 - TIR'!$D$5</f>
        <v>18992.7084500877</v>
      </c>
      <c r="BN192" s="25">
        <f ca="1" t="shared" si="981"/>
        <v>91137.8782138407</v>
      </c>
      <c r="BO192" s="25">
        <f ca="1" t="shared" si="982"/>
        <v>38241.1078671328</v>
      </c>
      <c r="BP192" s="25">
        <f ca="1" t="shared" si="983"/>
        <v>-109964.523431207</v>
      </c>
      <c r="BQ192" s="25">
        <f ca="1" t="shared" ref="BQ192:BT192" si="1420">BE192</f>
        <v>22703.023250984</v>
      </c>
      <c r="BR192" s="25">
        <f ca="1" t="shared" si="1420"/>
        <v>21813.4679302119</v>
      </c>
      <c r="BS192" s="25">
        <f ca="1" t="shared" si="1420"/>
        <v>22512.8580696979</v>
      </c>
      <c r="BT192" s="25">
        <f ca="1" t="shared" si="1420"/>
        <v>17790.1332392825</v>
      </c>
      <c r="BU192" s="25">
        <f ca="1" t="shared" si="985"/>
        <v>57521.4658038374</v>
      </c>
      <c r="BV192" s="27">
        <f ca="1" t="shared" si="986"/>
        <v>7.95630917871131</v>
      </c>
    </row>
    <row r="193" ht="15" customHeight="1" spans="1:74">
      <c r="A193" s="23">
        <v>192</v>
      </c>
      <c r="B193" s="24">
        <f ca="1" t="shared" ref="B193:F193" si="1421">RAND()</f>
        <v>0.884382298654906</v>
      </c>
      <c r="C193" s="25">
        <f ca="1">IF(B193&lt;=('Ejercicio 3 - TIR'!$D$13-'Ejercicio 3 - TIR'!$C$13)/('Ejercicio 3 - TIR'!$E$13-'Ejercicio 3 - TIR'!$C$13),'Ejercicio 3 - TIR'!$C$13+SQRT(('Ejercicio 3 - TIR'!$E$13-'Ejercicio 3 - TIR'!$C$13)*('Ejercicio 3 - TIR'!$D$13-'Ejercicio 3 - TIR'!$C$13)*B193),'Ejercicio 3 - TIR'!$E$13-SQRT(('Ejercicio 3 - TIR'!$E$13-'Ejercicio 3 - TIR'!$C$13)*('Ejercicio 3 - TIR'!$E$13-'Ejercicio 3 - TIR'!$D$13)*(1-B193)))</f>
        <v>88221.1527892534</v>
      </c>
      <c r="D193" s="24">
        <f ca="1" t="shared" si="1421"/>
        <v>0.320250460673085</v>
      </c>
      <c r="E193" s="25">
        <f ca="1">IF(D193&lt;=('Ejercicio 3 - TIR'!$D$14-'Ejercicio 3 - TIR'!$C$14)/('Ejercicio 3 - TIR'!$E$14-'Ejercicio 3 - TIR'!$C$14),'Ejercicio 3 - TIR'!$C$14+SQRT(('Ejercicio 3 - TIR'!$E$14-'Ejercicio 3 - TIR'!$C$14)*('Ejercicio 3 - TIR'!$D$14-'Ejercicio 3 - TIR'!$C$14)*D193),'Ejercicio 3 - TIR'!$E$14-SQRT(('Ejercicio 3 - TIR'!$E$14-'Ejercicio 3 - TIR'!$C$14)*('Ejercicio 3 - TIR'!$E$14-'Ejercicio 3 - TIR'!$D$14)*(1-D193)))</f>
        <v>29900.8963007272</v>
      </c>
      <c r="F193" s="24">
        <f ca="1" t="shared" si="1421"/>
        <v>0.942110547779468</v>
      </c>
      <c r="G193" s="25">
        <f ca="1">IF(F193&lt;=('Ejercicio 3 - TIR'!$D$18-'Ejercicio 3 - TIR'!$C$18)/('Ejercicio 3 - TIR'!$E$18-'Ejercicio 3 - TIR'!$C$18),'Ejercicio 3 - TIR'!$C$18+SQRT(('Ejercicio 3 - TIR'!$E$18-'Ejercicio 3 - TIR'!$C$18)*('Ejercicio 3 - TIR'!$D$18-'Ejercicio 3 - TIR'!$C$18)*F193),'Ejercicio 3 - TIR'!$E$18-SQRT(('Ejercicio 3 - TIR'!$E$18-'Ejercicio 3 - TIR'!$C$18)*('Ejercicio 3 - TIR'!$E$18-'Ejercicio 3 - TIR'!$D$18)*(1-F193)))</f>
        <v>42916.3232216728</v>
      </c>
      <c r="H193" s="24">
        <f ca="1" t="shared" ref="H193:L193" si="1422">RAND()</f>
        <v>0.0442463904935291</v>
      </c>
      <c r="I193" s="25">
        <f ca="1">IF(H193&lt;=('Ejercicio 3 - TIR'!$D$18-'Ejercicio 3 - TIR'!$C$18)/('Ejercicio 3 - TIR'!$E$18-'Ejercicio 3 - TIR'!$C$18),'Ejercicio 3 - TIR'!$C$18+SQRT(('Ejercicio 3 - TIR'!$E$18-'Ejercicio 3 - TIR'!$C$18)*('Ejercicio 3 - TIR'!$D$18-'Ejercicio 3 - TIR'!$C$18)*H193),'Ejercicio 3 - TIR'!$E$18-SQRT(('Ejercicio 3 - TIR'!$E$18-'Ejercicio 3 - TIR'!$C$18)*('Ejercicio 3 - TIR'!$E$18-'Ejercicio 3 - TIR'!$D$18)*(1-H193)))</f>
        <v>32576.2295266589</v>
      </c>
      <c r="J193" s="24">
        <f ca="1" t="shared" si="1422"/>
        <v>0.814772941699774</v>
      </c>
      <c r="K193" s="25">
        <f ca="1">IF(J193&lt;=('Ejercicio 3 - TIR'!$D$18-'Ejercicio 3 - TIR'!$C$18)/('Ejercicio 3 - TIR'!$E$18-'Ejercicio 3 - TIR'!$C$18),'Ejercicio 3 - TIR'!$C$18+SQRT(('Ejercicio 3 - TIR'!$E$18-'Ejercicio 3 - TIR'!$C$18)*('Ejercicio 3 - TIR'!$D$18-'Ejercicio 3 - TIR'!$C$18)*J193),'Ejercicio 3 - TIR'!$E$18-SQRT(('Ejercicio 3 - TIR'!$E$18-'Ejercicio 3 - TIR'!$C$18)*('Ejercicio 3 - TIR'!$E$18-'Ejercicio 3 - TIR'!$D$18)*(1-J193)))</f>
        <v>41272.798721223</v>
      </c>
      <c r="L193" s="24">
        <f ca="1" t="shared" si="1422"/>
        <v>0.0527465841002859</v>
      </c>
      <c r="M193" s="25">
        <f ca="1">IF(L193&lt;=('Ejercicio 3 - TIR'!$D$18-'Ejercicio 3 - TIR'!$C$18)/('Ejercicio 3 - TIR'!$E$18-'Ejercicio 3 - TIR'!$C$18),'Ejercicio 3 - TIR'!$C$18+SQRT(('Ejercicio 3 - TIR'!$E$18-'Ejercicio 3 - TIR'!$C$18)*('Ejercicio 3 - TIR'!$D$18-'Ejercicio 3 - TIR'!$C$18)*L193),'Ejercicio 3 - TIR'!$E$18-SQRT(('Ejercicio 3 - TIR'!$E$18-'Ejercicio 3 - TIR'!$C$18)*('Ejercicio 3 - TIR'!$E$18-'Ejercicio 3 - TIR'!$D$18)*(1-L193)))</f>
        <v>32812.8255571654</v>
      </c>
      <c r="N193" s="24">
        <f ca="1" t="shared" ref="N193:R193" si="1423">RAND()</f>
        <v>0.0972450495364947</v>
      </c>
      <c r="O193" s="25">
        <f ca="1">IF(N193&lt;=('Ejercicio 3 - TIR'!$D$18-'Ejercicio 3 - TIR'!$C$18)/('Ejercicio 3 - TIR'!$E$18-'Ejercicio 3 - TIR'!$C$18),'Ejercicio 3 - TIR'!$C$18+SQRT(('Ejercicio 3 - TIR'!$E$18-'Ejercicio 3 - TIR'!$C$18)*('Ejercicio 3 - TIR'!$D$18-'Ejercicio 3 - TIR'!$C$18)*N193),'Ejercicio 3 - TIR'!$E$18-SQRT(('Ejercicio 3 - TIR'!$E$18-'Ejercicio 3 - TIR'!$C$18)*('Ejercicio 3 - TIR'!$E$18-'Ejercicio 3 - TIR'!$D$18)*(1-N193)))</f>
        <v>33819.2613723696</v>
      </c>
      <c r="P193" s="24">
        <f ca="1" t="shared" si="1423"/>
        <v>0.634703610480964</v>
      </c>
      <c r="Q193" s="26">
        <f ca="1">IF(P193&lt;=('Ejercicio 3 - TIR'!$D$22-'Ejercicio 3 - TIR'!$C$22)/('Ejercicio 3 - TIR'!$E$22-'Ejercicio 3 - TIR'!$C$22),'Ejercicio 3 - TIR'!$C$22+SQRT(('Ejercicio 3 - TIR'!$E$22-'Ejercicio 3 - TIR'!$C$22)*('Ejercicio 3 - TIR'!$D$22-'Ejercicio 3 - TIR'!$C$22)*P193),'Ejercicio 3 - TIR'!$E$22-SQRT(('Ejercicio 3 - TIR'!$E$22-'Ejercicio 3 - TIR'!$C$22)*('Ejercicio 3 - TIR'!$E$22-'Ejercicio 3 - TIR'!$D$22)*(1-P193)))</f>
        <v>0.154357583945067</v>
      </c>
      <c r="R193" s="24">
        <f ca="1" t="shared" si="1423"/>
        <v>0.0836331806326038</v>
      </c>
      <c r="S193" s="26">
        <f ca="1">IF(R193&lt;=('Ejercicio 3 - TIR'!$D$23-'Ejercicio 3 - TIR'!$C$23)/('Ejercicio 3 - TIR'!$E$23-'Ejercicio 3 - TIR'!$C$23),'Ejercicio 3 - TIR'!$C$23+SQRT(('Ejercicio 3 - TIR'!$E$23-'Ejercicio 3 - TIR'!$C$23)*('Ejercicio 3 - TIR'!$D$23-'Ejercicio 3 - TIR'!$C$23)*R193),'Ejercicio 3 - TIR'!$E$23-SQRT(('Ejercicio 3 - TIR'!$E$23-'Ejercicio 3 - TIR'!$C$23)*('Ejercicio 3 - TIR'!$E$23-'Ejercicio 3 - TIR'!$D$23)*(1-R193)))</f>
        <v>0.13226946311534</v>
      </c>
      <c r="T193" s="24">
        <f ca="1" t="shared" ref="T193:X193" si="1424">RAND()</f>
        <v>0.612426384675936</v>
      </c>
      <c r="U193" s="26">
        <f ca="1">IF(T193&lt;=('Ejercicio 3 - TIR'!$D$24-'Ejercicio 3 - TIR'!$C$24)/('Ejercicio 3 - TIR'!$E$24-'Ejercicio 3 - TIR'!$C$24),'Ejercicio 3 - TIR'!$C$24+SQRT(('Ejercicio 3 - TIR'!$E$24-'Ejercicio 3 - TIR'!$C$24)*('Ejercicio 3 - TIR'!$D$24-'Ejercicio 3 - TIR'!$C$24)*T193),'Ejercicio 3 - TIR'!$E$24-SQRT(('Ejercicio 3 - TIR'!$E$24-'Ejercicio 3 - TIR'!$C$24)*('Ejercicio 3 - TIR'!$E$24-'Ejercicio 3 - TIR'!$D$24)*(1-T193)))</f>
        <v>0.187057533138707</v>
      </c>
      <c r="V193" s="24">
        <f ca="1" t="shared" si="1424"/>
        <v>0.894901358534409</v>
      </c>
      <c r="W193" s="26">
        <f ca="1">IF(V193&lt;=('Ejercicio 3 - TIR'!$D$25-'Ejercicio 3 - TIR'!$C$25)/('Ejercicio 3 - TIR'!$E$25-'Ejercicio 3 - TIR'!$C$25),'Ejercicio 3 - TIR'!$C$25+SQRT(('Ejercicio 3 - TIR'!$E$25-'Ejercicio 3 - TIR'!$C$25)*('Ejercicio 3 - TIR'!$D$25-'Ejercicio 3 - TIR'!$C$25)*V193),'Ejercicio 3 - TIR'!$E$25-SQRT(('Ejercicio 3 - TIR'!$E$25-'Ejercicio 3 - TIR'!$C$25)*('Ejercicio 3 - TIR'!$E$25-'Ejercicio 3 - TIR'!$D$25)*(1-V193)))</f>
        <v>0.230820707908539</v>
      </c>
      <c r="X193" s="24">
        <f ca="1" t="shared" si="1424"/>
        <v>0.209389701969516</v>
      </c>
      <c r="Y193" s="26">
        <f ca="1">IF(X193&lt;=('Ejercicio 3 - TIR'!$D$26-'Ejercicio 3 - TIR'!$C$26)/('Ejercicio 3 - TIR'!$E$26-'Ejercicio 3 - TIR'!$C$26),'Ejercicio 3 - TIR'!$C$26+SQRT(('Ejercicio 3 - TIR'!$E$26-'Ejercicio 3 - TIR'!$C$26)*('Ejercicio 3 - TIR'!$D$26-'Ejercicio 3 - TIR'!$C$26)*X193),'Ejercicio 3 - TIR'!$E$26-SQRT(('Ejercicio 3 - TIR'!$E$26-'Ejercicio 3 - TIR'!$C$26)*('Ejercicio 3 - TIR'!$E$26-'Ejercicio 3 - TIR'!$D$26)*(1-X193)))</f>
        <v>0.213777135978029</v>
      </c>
      <c r="Z193" s="24">
        <f ca="1" t="shared" si="956"/>
        <v>1.15435758394507</v>
      </c>
      <c r="AA193" s="24">
        <f ca="1" t="shared" si="957"/>
        <v>1.3070438418166</v>
      </c>
      <c r="AB193" s="24">
        <f ca="1" t="shared" si="958"/>
        <v>1.55153623857095</v>
      </c>
      <c r="AC193" s="24">
        <f ca="1" t="shared" si="959"/>
        <v>1.90966293150365</v>
      </c>
      <c r="AD193" s="24">
        <f ca="1" t="shared" si="960"/>
        <v>2.31790520368391</v>
      </c>
      <c r="AE193" s="23">
        <f ca="1" t="shared" si="961"/>
        <v>4615.43011077225</v>
      </c>
      <c r="AF193" s="23">
        <f ca="1" t="shared" si="962"/>
        <v>5225.91057357047</v>
      </c>
      <c r="AG193" s="23">
        <f ca="1" t="shared" si="963"/>
        <v>6203.45651386605</v>
      </c>
      <c r="AH193" s="23">
        <f ca="1" t="shared" si="964"/>
        <v>7635.34273787645</v>
      </c>
      <c r="AI193" s="23">
        <f ca="1" t="shared" si="965"/>
        <v>9267.60444059032</v>
      </c>
      <c r="AJ193" s="25">
        <f ca="1" t="shared" si="966"/>
        <v>49540.7831859759</v>
      </c>
      <c r="AK193" s="25">
        <f ca="1" t="shared" si="967"/>
        <v>42578.5601924237</v>
      </c>
      <c r="AL193" s="25">
        <f ca="1" t="shared" si="968"/>
        <v>64036.2428832224</v>
      </c>
      <c r="AM193" s="25">
        <f ca="1" t="shared" si="969"/>
        <v>62661.4366444145</v>
      </c>
      <c r="AN193" s="25">
        <f ca="1" t="shared" si="970"/>
        <v>78389.8419197618</v>
      </c>
      <c r="AO193" s="25">
        <f ca="1">C193/'Ejercicio 3 - TIR'!$D$7</f>
        <v>17644.2305578507</v>
      </c>
      <c r="AP193" s="25">
        <f ca="1" t="shared" si="971"/>
        <v>31896.5526281252</v>
      </c>
      <c r="AQ193" s="25">
        <f ca="1" t="shared" si="972"/>
        <v>24934.3296345731</v>
      </c>
      <c r="AR193" s="25">
        <f ca="1" t="shared" si="973"/>
        <v>46392.0123253717</v>
      </c>
      <c r="AS193" s="25">
        <f ca="1" t="shared" si="974"/>
        <v>45017.2060865638</v>
      </c>
      <c r="AT193" s="25">
        <f ca="1" t="shared" si="975"/>
        <v>60745.6113619111</v>
      </c>
      <c r="AU193" s="25">
        <f ca="1">AP193*'Ejercicio 3 - TIR'!$D$5</f>
        <v>15948.2763140626</v>
      </c>
      <c r="AV193" s="25">
        <f ca="1">AQ193*'Ejercicio 3 - TIR'!$D$5</f>
        <v>12467.1648172865</v>
      </c>
      <c r="AW193" s="25">
        <f ca="1">AR193*'Ejercicio 3 - TIR'!$D$5</f>
        <v>23196.0061626859</v>
      </c>
      <c r="AX193" s="25">
        <f ca="1">AS193*'Ejercicio 3 - TIR'!$D$5</f>
        <v>22508.6030432819</v>
      </c>
      <c r="AY193" s="25">
        <f ca="1">AT193*'Ejercicio 3 - TIR'!$D$5</f>
        <v>30372.8056809555</v>
      </c>
      <c r="AZ193" s="25">
        <f ca="1" t="shared" ref="AZ193:BD193" si="1425">AJ193-AU193-AE193</f>
        <v>28977.076761141</v>
      </c>
      <c r="BA193" s="25">
        <f ca="1" t="shared" si="1425"/>
        <v>24885.4848015667</v>
      </c>
      <c r="BB193" s="25">
        <f ca="1" t="shared" si="1425"/>
        <v>34636.7802066705</v>
      </c>
      <c r="BC193" s="25">
        <f ca="1" t="shared" si="1425"/>
        <v>32517.4908632562</v>
      </c>
      <c r="BD193" s="25">
        <f ca="1" t="shared" si="1425"/>
        <v>38749.4317982159</v>
      </c>
      <c r="BE193" s="25">
        <f ca="1" t="shared" ref="BE193:BI193" si="1426">AZ193/Z193</f>
        <v>25102.340179644</v>
      </c>
      <c r="BF193" s="25">
        <f ca="1" t="shared" si="1426"/>
        <v>19039.5180371146</v>
      </c>
      <c r="BG193" s="25">
        <f ca="1" t="shared" si="1426"/>
        <v>22324.1838286502</v>
      </c>
      <c r="BH193" s="25">
        <f ca="1" t="shared" si="1426"/>
        <v>17027.8693306636</v>
      </c>
      <c r="BI193" s="25">
        <f ca="1" t="shared" si="1426"/>
        <v>16717.435957532</v>
      </c>
      <c r="BJ193" s="25">
        <f ca="1" t="shared" si="978"/>
        <v>69307.4431302686</v>
      </c>
      <c r="BK193" s="25">
        <f ca="1" t="shared" si="979"/>
        <v>40897.6538250408</v>
      </c>
      <c r="BL193" s="25">
        <f ca="1" t="shared" si="980"/>
        <v>110205.096955309</v>
      </c>
      <c r="BM193" s="25">
        <f ca="1">BK193*'Ejercicio 3 - TIR'!$D$5</f>
        <v>20448.8269125204</v>
      </c>
      <c r="BN193" s="25">
        <f ca="1" t="shared" si="981"/>
        <v>89756.270042789</v>
      </c>
      <c r="BO193" s="25">
        <f ca="1" t="shared" si="982"/>
        <v>38723.0115796525</v>
      </c>
      <c r="BP193" s="25">
        <f ca="1" t="shared" si="983"/>
        <v>-118122.049089981</v>
      </c>
      <c r="BQ193" s="25">
        <f ca="1" t="shared" ref="BQ193:BT193" si="1427">BE193</f>
        <v>25102.340179644</v>
      </c>
      <c r="BR193" s="25">
        <f ca="1" t="shared" si="1427"/>
        <v>19039.5180371146</v>
      </c>
      <c r="BS193" s="25">
        <f ca="1" t="shared" si="1427"/>
        <v>22324.1838286502</v>
      </c>
      <c r="BT193" s="25">
        <f ca="1" t="shared" si="1427"/>
        <v>17027.8693306636</v>
      </c>
      <c r="BU193" s="25">
        <f ca="1" t="shared" si="985"/>
        <v>55440.4475371845</v>
      </c>
      <c r="BV193" s="27">
        <f ca="1" t="shared" si="986"/>
        <v>4.94259024970074</v>
      </c>
    </row>
    <row r="194" ht="15" customHeight="1" spans="1:74">
      <c r="A194" s="23">
        <v>193</v>
      </c>
      <c r="B194" s="24">
        <f ca="1" t="shared" ref="B194:F194" si="1428">RAND()</f>
        <v>0.159562614735663</v>
      </c>
      <c r="C194" s="25">
        <f ca="1">IF(B194&lt;=('Ejercicio 3 - TIR'!$D$13-'Ejercicio 3 - TIR'!$C$13)/('Ejercicio 3 - TIR'!$E$13-'Ejercicio 3 - TIR'!$C$13),'Ejercicio 3 - TIR'!$C$13+SQRT(('Ejercicio 3 - TIR'!$E$13-'Ejercicio 3 - TIR'!$C$13)*('Ejercicio 3 - TIR'!$D$13-'Ejercicio 3 - TIR'!$C$13)*B194),'Ejercicio 3 - TIR'!$E$13-SQRT(('Ejercicio 3 - TIR'!$E$13-'Ejercicio 3 - TIR'!$C$13)*('Ejercicio 3 - TIR'!$E$13-'Ejercicio 3 - TIR'!$D$13)*(1-B194)))</f>
        <v>67989.0578852744</v>
      </c>
      <c r="D194" s="24">
        <f ca="1" t="shared" si="1428"/>
        <v>0.485011794901756</v>
      </c>
      <c r="E194" s="25">
        <f ca="1">IF(D194&lt;=('Ejercicio 3 - TIR'!$D$14-'Ejercicio 3 - TIR'!$C$14)/('Ejercicio 3 - TIR'!$E$14-'Ejercicio 3 - TIR'!$C$14),'Ejercicio 3 - TIR'!$C$14+SQRT(('Ejercicio 3 - TIR'!$E$14-'Ejercicio 3 - TIR'!$C$14)*('Ejercicio 3 - TIR'!$D$14-'Ejercicio 3 - TIR'!$C$14)*D194),'Ejercicio 3 - TIR'!$E$14-SQRT(('Ejercicio 3 - TIR'!$E$14-'Ejercicio 3 - TIR'!$C$14)*('Ejercicio 3 - TIR'!$E$14-'Ejercicio 3 - TIR'!$D$14)*(1-D194)))</f>
        <v>31210.9027332304</v>
      </c>
      <c r="F194" s="24">
        <f ca="1" t="shared" si="1428"/>
        <v>0.550125557356156</v>
      </c>
      <c r="G194" s="25">
        <f ca="1">IF(F194&lt;=('Ejercicio 3 - TIR'!$D$18-'Ejercicio 3 - TIR'!$C$18)/('Ejercicio 3 - TIR'!$E$18-'Ejercicio 3 - TIR'!$C$18),'Ejercicio 3 - TIR'!$C$18+SQRT(('Ejercicio 3 - TIR'!$E$18-'Ejercicio 3 - TIR'!$C$18)*('Ejercicio 3 - TIR'!$D$18-'Ejercicio 3 - TIR'!$C$18)*F194),'Ejercicio 3 - TIR'!$E$18-SQRT(('Ejercicio 3 - TIR'!$E$18-'Ejercicio 3 - TIR'!$C$18)*('Ejercicio 3 - TIR'!$E$18-'Ejercicio 3 - TIR'!$D$18)*(1-F194)))</f>
        <v>39083.9877588768</v>
      </c>
      <c r="H194" s="24">
        <f ca="1" t="shared" ref="H194:L194" si="1429">RAND()</f>
        <v>0.643173243538775</v>
      </c>
      <c r="I194" s="25">
        <f ca="1">IF(H194&lt;=('Ejercicio 3 - TIR'!$D$18-'Ejercicio 3 - TIR'!$C$18)/('Ejercicio 3 - TIR'!$E$18-'Ejercicio 3 - TIR'!$C$18),'Ejercicio 3 - TIR'!$C$18+SQRT(('Ejercicio 3 - TIR'!$E$18-'Ejercicio 3 - TIR'!$C$18)*('Ejercicio 3 - TIR'!$D$18-'Ejercicio 3 - TIR'!$C$18)*H194),'Ejercicio 3 - TIR'!$E$18-SQRT(('Ejercicio 3 - TIR'!$E$18-'Ejercicio 3 - TIR'!$C$18)*('Ejercicio 3 - TIR'!$E$18-'Ejercicio 3 - TIR'!$D$18)*(1-H194)))</f>
        <v>39822.2190227472</v>
      </c>
      <c r="J194" s="24">
        <f ca="1" t="shared" si="1429"/>
        <v>0.352258941717918</v>
      </c>
      <c r="K194" s="25">
        <f ca="1">IF(J194&lt;=('Ejercicio 3 - TIR'!$D$18-'Ejercicio 3 - TIR'!$C$18)/('Ejercicio 3 - TIR'!$E$18-'Ejercicio 3 - TIR'!$C$18),'Ejercicio 3 - TIR'!$C$18+SQRT(('Ejercicio 3 - TIR'!$E$18-'Ejercicio 3 - TIR'!$C$18)*('Ejercicio 3 - TIR'!$D$18-'Ejercicio 3 - TIR'!$C$18)*J194),'Ejercicio 3 - TIR'!$E$18-SQRT(('Ejercicio 3 - TIR'!$E$18-'Ejercicio 3 - TIR'!$C$18)*('Ejercicio 3 - TIR'!$E$18-'Ejercicio 3 - TIR'!$D$18)*(1-J194)))</f>
        <v>37269.0330345712</v>
      </c>
      <c r="L194" s="24">
        <f ca="1" t="shared" si="1429"/>
        <v>0.509971307707809</v>
      </c>
      <c r="M194" s="25">
        <f ca="1">IF(L194&lt;=('Ejercicio 3 - TIR'!$D$18-'Ejercicio 3 - TIR'!$C$18)/('Ejercicio 3 - TIR'!$E$18-'Ejercicio 3 - TIR'!$C$18),'Ejercicio 3 - TIR'!$C$18+SQRT(('Ejercicio 3 - TIR'!$E$18-'Ejercicio 3 - TIR'!$C$18)*('Ejercicio 3 - TIR'!$D$18-'Ejercicio 3 - TIR'!$C$18)*L194),'Ejercicio 3 - TIR'!$E$18-SQRT(('Ejercicio 3 - TIR'!$E$18-'Ejercicio 3 - TIR'!$C$18)*('Ejercicio 3 - TIR'!$E$18-'Ejercicio 3 - TIR'!$D$18)*(1-L194)))</f>
        <v>38746.1818044317</v>
      </c>
      <c r="N194" s="24">
        <f ca="1" t="shared" ref="N194:R194" si="1430">RAND()</f>
        <v>0.721491673119711</v>
      </c>
      <c r="O194" s="25">
        <f ca="1">IF(N194&lt;=('Ejercicio 3 - TIR'!$D$18-'Ejercicio 3 - TIR'!$C$18)/('Ejercicio 3 - TIR'!$E$18-'Ejercicio 3 - TIR'!$C$18),'Ejercicio 3 - TIR'!$C$18+SQRT(('Ejercicio 3 - TIR'!$E$18-'Ejercicio 3 - TIR'!$C$18)*('Ejercicio 3 - TIR'!$D$18-'Ejercicio 3 - TIR'!$C$18)*N194),'Ejercicio 3 - TIR'!$E$18-SQRT(('Ejercicio 3 - TIR'!$E$18-'Ejercicio 3 - TIR'!$C$18)*('Ejercicio 3 - TIR'!$E$18-'Ejercicio 3 - TIR'!$D$18)*(1-N194)))</f>
        <v>40429.647221929</v>
      </c>
      <c r="P194" s="24">
        <f ca="1" t="shared" si="1430"/>
        <v>0.560864323707461</v>
      </c>
      <c r="Q194" s="26">
        <f ca="1">IF(P194&lt;=('Ejercicio 3 - TIR'!$D$22-'Ejercicio 3 - TIR'!$C$22)/('Ejercicio 3 - TIR'!$E$22-'Ejercicio 3 - TIR'!$C$22),'Ejercicio 3 - TIR'!$C$22+SQRT(('Ejercicio 3 - TIR'!$E$22-'Ejercicio 3 - TIR'!$C$22)*('Ejercicio 3 - TIR'!$D$22-'Ejercicio 3 - TIR'!$C$22)*P194),'Ejercicio 3 - TIR'!$E$22-SQRT(('Ejercicio 3 - TIR'!$E$22-'Ejercicio 3 - TIR'!$C$22)*('Ejercicio 3 - TIR'!$E$22-'Ejercicio 3 - TIR'!$D$22)*(1-P194)))</f>
        <v>0.151885160193831</v>
      </c>
      <c r="R194" s="24">
        <f ca="1" t="shared" si="1430"/>
        <v>0.984307754955129</v>
      </c>
      <c r="S194" s="26">
        <f ca="1">IF(R194&lt;=('Ejercicio 3 - TIR'!$D$23-'Ejercicio 3 - TIR'!$C$23)/('Ejercicio 3 - TIR'!$E$23-'Ejercicio 3 - TIR'!$C$23),'Ejercicio 3 - TIR'!$C$23+SQRT(('Ejercicio 3 - TIR'!$E$23-'Ejercicio 3 - TIR'!$C$23)*('Ejercicio 3 - TIR'!$D$23-'Ejercicio 3 - TIR'!$C$23)*R194),'Ejercicio 3 - TIR'!$E$23-SQRT(('Ejercicio 3 - TIR'!$E$23-'Ejercicio 3 - TIR'!$C$23)*('Ejercicio 3 - TIR'!$E$23-'Ejercicio 3 - TIR'!$D$23)*(1-R194)))</f>
        <v>0.174685299530475</v>
      </c>
      <c r="T194" s="24">
        <f ca="1" t="shared" ref="T194:X194" si="1431">RAND()</f>
        <v>0.803690850507411</v>
      </c>
      <c r="U194" s="26">
        <f ca="1">IF(T194&lt;=('Ejercicio 3 - TIR'!$D$24-'Ejercicio 3 - TIR'!$C$24)/('Ejercicio 3 - TIR'!$E$24-'Ejercicio 3 - TIR'!$C$24),'Ejercicio 3 - TIR'!$C$24+SQRT(('Ejercicio 3 - TIR'!$E$24-'Ejercicio 3 - TIR'!$C$24)*('Ejercicio 3 - TIR'!$D$24-'Ejercicio 3 - TIR'!$C$24)*T194),'Ejercicio 3 - TIR'!$E$24-SQRT(('Ejercicio 3 - TIR'!$E$24-'Ejercicio 3 - TIR'!$C$24)*('Ejercicio 3 - TIR'!$E$24-'Ejercicio 3 - TIR'!$D$24)*(1-T194)))</f>
        <v>0.19655505132061</v>
      </c>
      <c r="V194" s="24">
        <f ca="1" t="shared" si="1431"/>
        <v>0.436642134313605</v>
      </c>
      <c r="W194" s="26">
        <f ca="1">IF(V194&lt;=('Ejercicio 3 - TIR'!$D$25-'Ejercicio 3 - TIR'!$C$25)/('Ejercicio 3 - TIR'!$E$25-'Ejercicio 3 - TIR'!$C$25),'Ejercicio 3 - TIR'!$C$25+SQRT(('Ejercicio 3 - TIR'!$E$25-'Ejercicio 3 - TIR'!$C$25)*('Ejercicio 3 - TIR'!$D$25-'Ejercicio 3 - TIR'!$C$25)*V194),'Ejercicio 3 - TIR'!$E$25-SQRT(('Ejercicio 3 - TIR'!$E$25-'Ejercicio 3 - TIR'!$C$25)*('Ejercicio 3 - TIR'!$E$25-'Ejercicio 3 - TIR'!$D$25)*(1-V194)))</f>
        <v>0.205595579838237</v>
      </c>
      <c r="X194" s="24">
        <f ca="1" t="shared" si="1431"/>
        <v>0.930109464752487</v>
      </c>
      <c r="Y194" s="26">
        <f ca="1">IF(X194&lt;=('Ejercicio 3 - TIR'!$D$26-'Ejercicio 3 - TIR'!$C$26)/('Ejercicio 3 - TIR'!$E$26-'Ejercicio 3 - TIR'!$C$26),'Ejercicio 3 - TIR'!$C$26+SQRT(('Ejercicio 3 - TIR'!$E$26-'Ejercicio 3 - TIR'!$C$26)*('Ejercicio 3 - TIR'!$D$26-'Ejercicio 3 - TIR'!$C$26)*X194),'Ejercicio 3 - TIR'!$E$26-SQRT(('Ejercicio 3 - TIR'!$E$26-'Ejercicio 3 - TIR'!$C$26)*('Ejercicio 3 - TIR'!$E$26-'Ejercicio 3 - TIR'!$D$26)*(1-X194)))</f>
        <v>0.260572985552675</v>
      </c>
      <c r="Z194" s="24">
        <f ca="1" t="shared" ref="Z194:Z257" si="1432">(1+Q194)</f>
        <v>1.15188516019383</v>
      </c>
      <c r="AA194" s="24">
        <f ca="1" t="shared" ref="AA194:AA257" si="1433">Z194*(1+S194)</f>
        <v>1.353102564427</v>
      </c>
      <c r="AB194" s="24">
        <f ca="1" t="shared" ref="AB194:AB257" si="1434">AA194*(1+U194)</f>
        <v>1.61906170842</v>
      </c>
      <c r="AC194" s="24">
        <f ca="1" t="shared" ref="AC194:AC257" si="1435">AB194*(1+W194)</f>
        <v>1.95193363915649</v>
      </c>
      <c r="AD194" s="24">
        <f ca="1" t="shared" ref="AD194:AD257" si="1436">AC194*(1+Y194)</f>
        <v>2.4605548151122</v>
      </c>
      <c r="AE194" s="23">
        <f ca="1" t="shared" ref="AE194:AE257" si="1437">E194*Q194</f>
        <v>4740.47296143077</v>
      </c>
      <c r="AF194" s="23">
        <f ca="1" t="shared" ref="AF194:AF257" si="1438">AE194*(1+S194)</f>
        <v>5568.56390061442</v>
      </c>
      <c r="AG194" s="23">
        <f ca="1" t="shared" ref="AG194:AG257" si="1439">AF194*(1+U194)</f>
        <v>6663.09326388178</v>
      </c>
      <c r="AH194" s="23">
        <f ca="1" t="shared" ref="AH194:AH257" si="1440">AG194*(1+W194)</f>
        <v>8032.99578698581</v>
      </c>
      <c r="AI194" s="23">
        <f ca="1" t="shared" ref="AI194:AI257" si="1441">AH194*(1+Y194)</f>
        <v>10126.1774821328</v>
      </c>
      <c r="AJ194" s="25">
        <f ca="1" t="shared" ref="AJ194:AJ257" si="1442">G194*Z194</f>
        <v>45020.2655006475</v>
      </c>
      <c r="AK194" s="25">
        <f ca="1" t="shared" ref="AK194:AK257" si="1443">I194*AA194</f>
        <v>53883.5466808528</v>
      </c>
      <c r="AL194" s="25">
        <f ca="1" t="shared" ref="AL194:AL257" si="1444">K194*AB194</f>
        <v>60340.8642961142</v>
      </c>
      <c r="AM194" s="25">
        <f ca="1" t="shared" ref="AM194:AM257" si="1445">M194*AC194</f>
        <v>75629.9756529433</v>
      </c>
      <c r="AN194" s="25">
        <f ca="1" t="shared" ref="AN194:AN257" si="1446">O194*AD194</f>
        <v>99479.3631452048</v>
      </c>
      <c r="AO194" s="25">
        <f ca="1">C194/'Ejercicio 3 - TIR'!$D$7</f>
        <v>13597.8115770549</v>
      </c>
      <c r="AP194" s="25">
        <f ca="1" t="shared" ref="AP194:AP257" si="1447">AJ194-AO194</f>
        <v>31422.4539235926</v>
      </c>
      <c r="AQ194" s="25">
        <f ca="1" t="shared" ref="AQ194:AQ257" si="1448">AK194-AO194</f>
        <v>40285.7351037979</v>
      </c>
      <c r="AR194" s="25">
        <f ca="1" t="shared" ref="AR194:AR257" si="1449">AL194-AO194</f>
        <v>46743.0527190593</v>
      </c>
      <c r="AS194" s="25">
        <f ca="1" t="shared" ref="AS194:AS257" si="1450">AM194-AO194</f>
        <v>62032.1640758885</v>
      </c>
      <c r="AT194" s="25">
        <f ca="1" t="shared" ref="AT194:AT257" si="1451">AN194-AO194</f>
        <v>85881.5515681499</v>
      </c>
      <c r="AU194" s="25">
        <f ca="1">AP194*'Ejercicio 3 - TIR'!$D$5</f>
        <v>15711.2269617963</v>
      </c>
      <c r="AV194" s="25">
        <f ca="1">AQ194*'Ejercicio 3 - TIR'!$D$5</f>
        <v>20142.867551899</v>
      </c>
      <c r="AW194" s="25">
        <f ca="1">AR194*'Ejercicio 3 - TIR'!$D$5</f>
        <v>23371.5263595296</v>
      </c>
      <c r="AX194" s="25">
        <f ca="1">AS194*'Ejercicio 3 - TIR'!$D$5</f>
        <v>31016.0820379442</v>
      </c>
      <c r="AY194" s="25">
        <f ca="1">AT194*'Ejercicio 3 - TIR'!$D$5</f>
        <v>42940.7757840749</v>
      </c>
      <c r="AZ194" s="25">
        <f ca="1" t="shared" ref="AZ194:BD194" si="1452">AJ194-AU194-AE194</f>
        <v>24568.5655774204</v>
      </c>
      <c r="BA194" s="25">
        <f ca="1" t="shared" si="1452"/>
        <v>28172.1152283394</v>
      </c>
      <c r="BB194" s="25">
        <f ca="1" t="shared" si="1452"/>
        <v>30306.2446727028</v>
      </c>
      <c r="BC194" s="25">
        <f ca="1" t="shared" si="1452"/>
        <v>36580.8978280133</v>
      </c>
      <c r="BD194" s="25">
        <f ca="1" t="shared" si="1452"/>
        <v>46412.4098789971</v>
      </c>
      <c r="BE194" s="25">
        <f ca="1" t="shared" ref="BE194:BI194" si="1453">AZ194/Z194</f>
        <v>21329.006073215</v>
      </c>
      <c r="BF194" s="25">
        <f ca="1" t="shared" si="1453"/>
        <v>20820.3841814974</v>
      </c>
      <c r="BG194" s="25">
        <f ca="1" t="shared" si="1453"/>
        <v>18718.3999937086</v>
      </c>
      <c r="BH194" s="25">
        <f ca="1" t="shared" si="1453"/>
        <v>18740.8511714678</v>
      </c>
      <c r="BI194" s="25">
        <f ca="1" t="shared" si="1453"/>
        <v>18862.5791199375</v>
      </c>
      <c r="BJ194" s="25">
        <f ca="1" t="shared" ref="BJ194:BJ257" si="1454">E194*AD194</f>
        <v>76796.1370042486</v>
      </c>
      <c r="BK194" s="25">
        <f ca="1" t="shared" ref="BK194:BK257" si="1455">0.2*C194*AD194</f>
        <v>33458.1607509108</v>
      </c>
      <c r="BL194" s="25">
        <f ca="1" t="shared" ref="BL194:BL257" si="1456">BJ194+BK194</f>
        <v>110254.297755159</v>
      </c>
      <c r="BM194" s="25">
        <f ca="1">BK194*'Ejercicio 3 - TIR'!$D$5</f>
        <v>16729.0803754554</v>
      </c>
      <c r="BN194" s="25">
        <f ca="1" t="shared" ref="BN194:BN257" si="1457">BL194-BM194</f>
        <v>93525.2173797039</v>
      </c>
      <c r="BO194" s="25">
        <f ca="1" t="shared" ref="BO194:BO257" si="1458">BN194/AD194</f>
        <v>38009.8085217579</v>
      </c>
      <c r="BP194" s="25">
        <f ca="1" t="shared" ref="BP194:BP257" si="1459">-(C194+E194)</f>
        <v>-99199.9606185048</v>
      </c>
      <c r="BQ194" s="25">
        <f ca="1" t="shared" ref="BQ194:BT194" si="1460">BE194</f>
        <v>21329.006073215</v>
      </c>
      <c r="BR194" s="25">
        <f ca="1" t="shared" si="1460"/>
        <v>20820.3841814974</v>
      </c>
      <c r="BS194" s="25">
        <f ca="1" t="shared" si="1460"/>
        <v>18718.3999937086</v>
      </c>
      <c r="BT194" s="25">
        <f ca="1" t="shared" si="1460"/>
        <v>18740.8511714678</v>
      </c>
      <c r="BU194" s="25">
        <f ca="1" t="shared" ref="BU194:BU257" si="1461">BI194+BO194</f>
        <v>56872.3876416954</v>
      </c>
      <c r="BV194" s="27">
        <f ca="1" t="shared" ref="BV194:BV257" si="1462">IFERROR(IRR(BP194:BU194,0.1),NA())*100</f>
        <v>9.85571214448384</v>
      </c>
    </row>
    <row r="195" ht="15" customHeight="1" spans="1:74">
      <c r="A195" s="23">
        <v>194</v>
      </c>
      <c r="B195" s="24">
        <f ca="1" t="shared" ref="B195:F195" si="1463">RAND()</f>
        <v>0.432635186628742</v>
      </c>
      <c r="C195" s="25">
        <f ca="1">IF(B195&lt;=('Ejercicio 3 - TIR'!$D$13-'Ejercicio 3 - TIR'!$C$13)/('Ejercicio 3 - TIR'!$E$13-'Ejercicio 3 - TIR'!$C$13),'Ejercicio 3 - TIR'!$C$13+SQRT(('Ejercicio 3 - TIR'!$E$13-'Ejercicio 3 - TIR'!$C$13)*('Ejercicio 3 - TIR'!$D$13-'Ejercicio 3 - TIR'!$C$13)*B195),'Ejercicio 3 - TIR'!$E$13-SQRT(('Ejercicio 3 - TIR'!$E$13-'Ejercicio 3 - TIR'!$C$13)*('Ejercicio 3 - TIR'!$E$13-'Ejercicio 3 - TIR'!$D$13)*(1-B195)))</f>
        <v>73907.1317014494</v>
      </c>
      <c r="D195" s="24">
        <f ca="1" t="shared" si="1463"/>
        <v>0.0726769889283554</v>
      </c>
      <c r="E195" s="25">
        <f ca="1">IF(D195&lt;=('Ejercicio 3 - TIR'!$D$14-'Ejercicio 3 - TIR'!$C$14)/('Ejercicio 3 - TIR'!$E$14-'Ejercicio 3 - TIR'!$C$14),'Ejercicio 3 - TIR'!$C$14+SQRT(('Ejercicio 3 - TIR'!$E$14-'Ejercicio 3 - TIR'!$C$14)*('Ejercicio 3 - TIR'!$D$14-'Ejercicio 3 - TIR'!$C$14)*D195),'Ejercicio 3 - TIR'!$E$14-SQRT(('Ejercicio 3 - TIR'!$E$14-'Ejercicio 3 - TIR'!$C$14)*('Ejercicio 3 - TIR'!$E$14-'Ejercicio 3 - TIR'!$D$14)*(1-D195)))</f>
        <v>27334.6893090145</v>
      </c>
      <c r="F195" s="24">
        <f ca="1" t="shared" si="1463"/>
        <v>0.987552637856456</v>
      </c>
      <c r="G195" s="25">
        <f ca="1">IF(F195&lt;=('Ejercicio 3 - TIR'!$D$18-'Ejercicio 3 - TIR'!$C$18)/('Ejercicio 3 - TIR'!$E$18-'Ejercicio 3 - TIR'!$C$18),'Ejercicio 3 - TIR'!$C$18+SQRT(('Ejercicio 3 - TIR'!$E$18-'Ejercicio 3 - TIR'!$C$18)*('Ejercicio 3 - TIR'!$D$18-'Ejercicio 3 - TIR'!$C$18)*F195),'Ejercicio 3 - TIR'!$E$18-SQRT(('Ejercicio 3 - TIR'!$E$18-'Ejercicio 3 - TIR'!$C$18)*('Ejercicio 3 - TIR'!$E$18-'Ejercicio 3 - TIR'!$D$18)*(1-F195)))</f>
        <v>44033.7949696023</v>
      </c>
      <c r="H195" s="24">
        <f ca="1" t="shared" ref="H195:L195" si="1464">RAND()</f>
        <v>0.0450836156561711</v>
      </c>
      <c r="I195" s="25">
        <f ca="1">IF(H195&lt;=('Ejercicio 3 - TIR'!$D$18-'Ejercicio 3 - TIR'!$C$18)/('Ejercicio 3 - TIR'!$E$18-'Ejercicio 3 - TIR'!$C$18),'Ejercicio 3 - TIR'!$C$18+SQRT(('Ejercicio 3 - TIR'!$E$18-'Ejercicio 3 - TIR'!$C$18)*('Ejercicio 3 - TIR'!$D$18-'Ejercicio 3 - TIR'!$C$18)*H195),'Ejercicio 3 - TIR'!$E$18-SQRT(('Ejercicio 3 - TIR'!$E$18-'Ejercicio 3 - TIR'!$C$18)*('Ejercicio 3 - TIR'!$E$18-'Ejercicio 3 - TIR'!$D$18)*(1-H195)))</f>
        <v>32600.4888671989</v>
      </c>
      <c r="J195" s="24">
        <f ca="1" t="shared" si="1464"/>
        <v>0.938803247515311</v>
      </c>
      <c r="K195" s="25">
        <f ca="1">IF(J195&lt;=('Ejercicio 3 - TIR'!$D$18-'Ejercicio 3 - TIR'!$C$18)/('Ejercicio 3 - TIR'!$E$18-'Ejercicio 3 - TIR'!$C$18),'Ejercicio 3 - TIR'!$C$18+SQRT(('Ejercicio 3 - TIR'!$E$18-'Ejercicio 3 - TIR'!$C$18)*('Ejercicio 3 - TIR'!$D$18-'Ejercicio 3 - TIR'!$C$18)*J195),'Ejercicio 3 - TIR'!$E$18-SQRT(('Ejercicio 3 - TIR'!$E$18-'Ejercicio 3 - TIR'!$C$18)*('Ejercicio 3 - TIR'!$E$18-'Ejercicio 3 - TIR'!$D$18)*(1-J195)))</f>
        <v>42857.6283150789</v>
      </c>
      <c r="L195" s="24">
        <f ca="1" t="shared" si="1464"/>
        <v>0.993853724738685</v>
      </c>
      <c r="M195" s="25">
        <f ca="1">IF(L195&lt;=('Ejercicio 3 - TIR'!$D$18-'Ejercicio 3 - TIR'!$C$18)/('Ejercicio 3 - TIR'!$E$18-'Ejercicio 3 - TIR'!$C$18),'Ejercicio 3 - TIR'!$C$18+SQRT(('Ejercicio 3 - TIR'!$E$18-'Ejercicio 3 - TIR'!$C$18)*('Ejercicio 3 - TIR'!$D$18-'Ejercicio 3 - TIR'!$C$18)*L195),'Ejercicio 3 - TIR'!$E$18-SQRT(('Ejercicio 3 - TIR'!$E$18-'Ejercicio 3 - TIR'!$C$18)*('Ejercicio 3 - TIR'!$E$18-'Ejercicio 3 - TIR'!$D$18)*(1-L195)))</f>
        <v>44321.0518100778</v>
      </c>
      <c r="N195" s="24">
        <f ca="1" t="shared" ref="N195:R195" si="1465">RAND()</f>
        <v>0.679094734252316</v>
      </c>
      <c r="O195" s="25">
        <f ca="1">IF(N195&lt;=('Ejercicio 3 - TIR'!$D$18-'Ejercicio 3 - TIR'!$C$18)/('Ejercicio 3 - TIR'!$E$18-'Ejercicio 3 - TIR'!$C$18),'Ejercicio 3 - TIR'!$C$18+SQRT(('Ejercicio 3 - TIR'!$E$18-'Ejercicio 3 - TIR'!$C$18)*('Ejercicio 3 - TIR'!$D$18-'Ejercicio 3 - TIR'!$C$18)*N195),'Ejercicio 3 - TIR'!$E$18-SQRT(('Ejercicio 3 - TIR'!$E$18-'Ejercicio 3 - TIR'!$C$18)*('Ejercicio 3 - TIR'!$E$18-'Ejercicio 3 - TIR'!$D$18)*(1-N195)))</f>
        <v>40094.0959109379</v>
      </c>
      <c r="P195" s="24">
        <f ca="1" t="shared" si="1465"/>
        <v>0.794507372558253</v>
      </c>
      <c r="Q195" s="26">
        <f ca="1">IF(P195&lt;=('Ejercicio 3 - TIR'!$D$22-'Ejercicio 3 - TIR'!$C$22)/('Ejercicio 3 - TIR'!$E$22-'Ejercicio 3 - TIR'!$C$22),'Ejercicio 3 - TIR'!$C$22+SQRT(('Ejercicio 3 - TIR'!$E$22-'Ejercicio 3 - TIR'!$C$22)*('Ejercicio 3 - TIR'!$D$22-'Ejercicio 3 - TIR'!$C$22)*P195),'Ejercicio 3 - TIR'!$E$22-SQRT(('Ejercicio 3 - TIR'!$E$22-'Ejercicio 3 - TIR'!$C$22)*('Ejercicio 3 - TIR'!$E$22-'Ejercicio 3 - TIR'!$D$22)*(1-P195)))</f>
        <v>0.160767560492877</v>
      </c>
      <c r="R195" s="24">
        <f ca="1" t="shared" si="1465"/>
        <v>0.82289061950489</v>
      </c>
      <c r="S195" s="26">
        <f ca="1">IF(R195&lt;=('Ejercicio 3 - TIR'!$D$23-'Ejercicio 3 - TIR'!$C$23)/('Ejercicio 3 - TIR'!$E$23-'Ejercicio 3 - TIR'!$C$23),'Ejercicio 3 - TIR'!$C$23+SQRT(('Ejercicio 3 - TIR'!$E$23-'Ejercicio 3 - TIR'!$C$23)*('Ejercicio 3 - TIR'!$D$23-'Ejercicio 3 - TIR'!$C$23)*R195),'Ejercicio 3 - TIR'!$E$23-SQRT(('Ejercicio 3 - TIR'!$E$23-'Ejercicio 3 - TIR'!$C$23)*('Ejercicio 3 - TIR'!$E$23-'Ejercicio 3 - TIR'!$D$23)*(1-R195)))</f>
        <v>0.162145115937335</v>
      </c>
      <c r="T195" s="24">
        <f ca="1" t="shared" ref="T195:X195" si="1466">RAND()</f>
        <v>0.221164801554145</v>
      </c>
      <c r="U195" s="26">
        <f ca="1">IF(T195&lt;=('Ejercicio 3 - TIR'!$D$24-'Ejercicio 3 - TIR'!$C$24)/('Ejercicio 3 - TIR'!$E$24-'Ejercicio 3 - TIR'!$C$24),'Ejercicio 3 - TIR'!$C$24+SQRT(('Ejercicio 3 - TIR'!$E$24-'Ejercicio 3 - TIR'!$C$24)*('Ejercicio 3 - TIR'!$D$24-'Ejercicio 3 - TIR'!$C$24)*T195),'Ejercicio 3 - TIR'!$E$24-SQRT(('Ejercicio 3 - TIR'!$E$24-'Ejercicio 3 - TIR'!$C$24)*('Ejercicio 3 - TIR'!$E$24-'Ejercicio 3 - TIR'!$D$24)*(1-T195)))</f>
        <v>0.171551011188891</v>
      </c>
      <c r="V195" s="24">
        <f ca="1" t="shared" si="1466"/>
        <v>0.541652995528209</v>
      </c>
      <c r="W195" s="26">
        <f ca="1">IF(V195&lt;=('Ejercicio 3 - TIR'!$D$25-'Ejercicio 3 - TIR'!$C$25)/('Ejercicio 3 - TIR'!$E$25-'Ejercicio 3 - TIR'!$C$25),'Ejercicio 3 - TIR'!$C$25+SQRT(('Ejercicio 3 - TIR'!$E$25-'Ejercicio 3 - TIR'!$C$25)*('Ejercicio 3 - TIR'!$D$25-'Ejercicio 3 - TIR'!$C$25)*V195),'Ejercicio 3 - TIR'!$E$25-SQRT(('Ejercicio 3 - TIR'!$E$25-'Ejercicio 3 - TIR'!$C$25)*('Ejercicio 3 - TIR'!$E$25-'Ejercicio 3 - TIR'!$D$25)*(1-V195)))</f>
        <v>0.209947353200428</v>
      </c>
      <c r="X195" s="24">
        <f ca="1" t="shared" si="1466"/>
        <v>0.206329771068395</v>
      </c>
      <c r="Y195" s="26">
        <f ca="1">IF(X195&lt;=('Ejercicio 3 - TIR'!$D$26-'Ejercicio 3 - TIR'!$C$26)/('Ejercicio 3 - TIR'!$E$26-'Ejercicio 3 - TIR'!$C$26),'Ejercicio 3 - TIR'!$C$26+SQRT(('Ejercicio 3 - TIR'!$E$26-'Ejercicio 3 - TIR'!$C$26)*('Ejercicio 3 - TIR'!$D$26-'Ejercicio 3 - TIR'!$C$26)*X195),'Ejercicio 3 - TIR'!$E$26-SQRT(('Ejercicio 3 - TIR'!$E$26-'Ejercicio 3 - TIR'!$C$26)*('Ejercicio 3 - TIR'!$E$26-'Ejercicio 3 - TIR'!$D$26)*(1-X195)))</f>
        <v>0.213602762166422</v>
      </c>
      <c r="Z195" s="24">
        <f ca="1" t="shared" si="1432"/>
        <v>1.16076756049288</v>
      </c>
      <c r="AA195" s="24">
        <f ca="1" t="shared" si="1433"/>
        <v>1.34898035116529</v>
      </c>
      <c r="AB195" s="24">
        <f ca="1" t="shared" si="1434"/>
        <v>1.58039929448164</v>
      </c>
      <c r="AC195" s="24">
        <f ca="1" t="shared" si="1435"/>
        <v>1.91219994335789</v>
      </c>
      <c r="AD195" s="24">
        <f ca="1" t="shared" si="1436"/>
        <v>2.32065113307361</v>
      </c>
      <c r="AE195" s="23">
        <f ca="1" t="shared" si="1437"/>
        <v>4394.53131704099</v>
      </c>
      <c r="AF195" s="23">
        <f ca="1" t="shared" si="1438"/>
        <v>5107.08310693285</v>
      </c>
      <c r="AG195" s="23">
        <f ca="1" t="shared" si="1439"/>
        <v>5983.20837815288</v>
      </c>
      <c r="AH195" s="23">
        <f ca="1" t="shared" si="1440"/>
        <v>7239.36714079271</v>
      </c>
      <c r="AI195" s="23">
        <f ca="1" t="shared" si="1441"/>
        <v>8785.71595840286</v>
      </c>
      <c r="AJ195" s="25">
        <f ca="1" t="shared" si="1442"/>
        <v>51113.0007661088</v>
      </c>
      <c r="AK195" s="25">
        <f ca="1" t="shared" si="1443"/>
        <v>43977.4189202342</v>
      </c>
      <c r="AL195" s="25">
        <f ca="1" t="shared" si="1444"/>
        <v>67732.1655523072</v>
      </c>
      <c r="AM195" s="25">
        <f ca="1" t="shared" si="1445"/>
        <v>84750.7127607928</v>
      </c>
      <c r="AN195" s="25">
        <f ca="1" t="shared" si="1446"/>
        <v>93044.4091052799</v>
      </c>
      <c r="AO195" s="25">
        <f ca="1">C195/'Ejercicio 3 - TIR'!$D$7</f>
        <v>14781.4263402899</v>
      </c>
      <c r="AP195" s="25">
        <f ca="1" t="shared" si="1447"/>
        <v>36331.5744258189</v>
      </c>
      <c r="AQ195" s="25">
        <f ca="1" t="shared" si="1448"/>
        <v>29195.9925799444</v>
      </c>
      <c r="AR195" s="25">
        <f ca="1" t="shared" si="1449"/>
        <v>52950.7392120174</v>
      </c>
      <c r="AS195" s="25">
        <f ca="1" t="shared" si="1450"/>
        <v>69969.2864205029</v>
      </c>
      <c r="AT195" s="25">
        <f ca="1" t="shared" si="1451"/>
        <v>78262.9827649901</v>
      </c>
      <c r="AU195" s="25">
        <f ca="1">AP195*'Ejercicio 3 - TIR'!$D$5</f>
        <v>18165.7872129095</v>
      </c>
      <c r="AV195" s="25">
        <f ca="1">AQ195*'Ejercicio 3 - TIR'!$D$5</f>
        <v>14597.9962899722</v>
      </c>
      <c r="AW195" s="25">
        <f ca="1">AR195*'Ejercicio 3 - TIR'!$D$5</f>
        <v>26475.3696060087</v>
      </c>
      <c r="AX195" s="25">
        <f ca="1">AS195*'Ejercicio 3 - TIR'!$D$5</f>
        <v>34984.6432102515</v>
      </c>
      <c r="AY195" s="25">
        <f ca="1">AT195*'Ejercicio 3 - TIR'!$D$5</f>
        <v>39131.491382495</v>
      </c>
      <c r="AZ195" s="25">
        <f ca="1" t="shared" ref="AZ195:BD195" si="1467">AJ195-AU195-AE195</f>
        <v>28552.6822361583</v>
      </c>
      <c r="BA195" s="25">
        <f ca="1" t="shared" si="1467"/>
        <v>24272.3395233292</v>
      </c>
      <c r="BB195" s="25">
        <f ca="1" t="shared" si="1467"/>
        <v>35273.5875681457</v>
      </c>
      <c r="BC195" s="25">
        <f ca="1" t="shared" si="1467"/>
        <v>42526.7024097486</v>
      </c>
      <c r="BD195" s="25">
        <f ca="1" t="shared" si="1467"/>
        <v>45127.201764382</v>
      </c>
      <c r="BE195" s="25">
        <f ca="1" t="shared" ref="BE195:BI195" si="1468">AZ195/Z195</f>
        <v>24598.1049160561</v>
      </c>
      <c r="BF195" s="25">
        <f ca="1" t="shared" si="1468"/>
        <v>17993.1008649325</v>
      </c>
      <c r="BG195" s="25">
        <f ca="1" t="shared" si="1468"/>
        <v>22319.4149043929</v>
      </c>
      <c r="BH195" s="25">
        <f ca="1" t="shared" si="1468"/>
        <v>22239.6735014385</v>
      </c>
      <c r="BI195" s="25">
        <f ca="1" t="shared" si="1468"/>
        <v>19445.9223625797</v>
      </c>
      <c r="BJ195" s="25">
        <f ca="1" t="shared" si="1454"/>
        <v>63434.2777171796</v>
      </c>
      <c r="BK195" s="25">
        <f ca="1" t="shared" si="1455"/>
        <v>34302.5337850378</v>
      </c>
      <c r="BL195" s="25">
        <f ca="1" t="shared" si="1456"/>
        <v>97736.8115022173</v>
      </c>
      <c r="BM195" s="25">
        <f ca="1">BK195*'Ejercicio 3 - TIR'!$D$5</f>
        <v>17151.2668925189</v>
      </c>
      <c r="BN195" s="25">
        <f ca="1" t="shared" si="1457"/>
        <v>80585.5446096984</v>
      </c>
      <c r="BO195" s="25">
        <f ca="1" t="shared" si="1458"/>
        <v>34725.4024791594</v>
      </c>
      <c r="BP195" s="25">
        <f ca="1" t="shared" si="1459"/>
        <v>-101241.821010464</v>
      </c>
      <c r="BQ195" s="25">
        <f ca="1" t="shared" ref="BQ195:BT195" si="1469">BE195</f>
        <v>24598.1049160561</v>
      </c>
      <c r="BR195" s="25">
        <f ca="1" t="shared" si="1469"/>
        <v>17993.1008649325</v>
      </c>
      <c r="BS195" s="25">
        <f ca="1" t="shared" si="1469"/>
        <v>22319.4149043929</v>
      </c>
      <c r="BT195" s="25">
        <f ca="1" t="shared" si="1469"/>
        <v>22239.6735014385</v>
      </c>
      <c r="BU195" s="25">
        <f ca="1" t="shared" si="1461"/>
        <v>54171.3248417392</v>
      </c>
      <c r="BV195" s="27">
        <f ca="1" t="shared" si="1462"/>
        <v>10.5326831723987</v>
      </c>
    </row>
    <row r="196" ht="15" customHeight="1" spans="1:74">
      <c r="A196" s="23">
        <v>195</v>
      </c>
      <c r="B196" s="24">
        <f ca="1" t="shared" ref="B196:F196" si="1470">RAND()</f>
        <v>0.957049980121786</v>
      </c>
      <c r="C196" s="25">
        <f ca="1">IF(B196&lt;=('Ejercicio 3 - TIR'!$D$13-'Ejercicio 3 - TIR'!$C$13)/('Ejercicio 3 - TIR'!$E$13-'Ejercicio 3 - TIR'!$C$13),'Ejercicio 3 - TIR'!$C$13+SQRT(('Ejercicio 3 - TIR'!$E$13-'Ejercicio 3 - TIR'!$C$13)*('Ejercicio 3 - TIR'!$D$13-'Ejercicio 3 - TIR'!$C$13)*B196),'Ejercicio 3 - TIR'!$E$13-SQRT(('Ejercicio 3 - TIR'!$E$13-'Ejercicio 3 - TIR'!$C$13)*('Ejercicio 3 - TIR'!$E$13-'Ejercicio 3 - TIR'!$D$13)*(1-B196)))</f>
        <v>92820.8619003492</v>
      </c>
      <c r="D196" s="24">
        <f ca="1" t="shared" si="1470"/>
        <v>0.195989278037245</v>
      </c>
      <c r="E196" s="25">
        <f ca="1">IF(D196&lt;=('Ejercicio 3 - TIR'!$D$14-'Ejercicio 3 - TIR'!$C$14)/('Ejercicio 3 - TIR'!$E$14-'Ejercicio 3 - TIR'!$C$14),'Ejercicio 3 - TIR'!$C$14+SQRT(('Ejercicio 3 - TIR'!$E$14-'Ejercicio 3 - TIR'!$C$14)*('Ejercicio 3 - TIR'!$D$14-'Ejercicio 3 - TIR'!$C$14)*D196),'Ejercicio 3 - TIR'!$E$14-SQRT(('Ejercicio 3 - TIR'!$E$14-'Ejercicio 3 - TIR'!$C$14)*('Ejercicio 3 - TIR'!$E$14-'Ejercicio 3 - TIR'!$D$14)*(1-D196)))</f>
        <v>28833.953032158</v>
      </c>
      <c r="F196" s="24">
        <f ca="1" t="shared" si="1470"/>
        <v>0.912391014331894</v>
      </c>
      <c r="G196" s="25">
        <f ca="1">IF(F196&lt;=('Ejercicio 3 - TIR'!$D$18-'Ejercicio 3 - TIR'!$C$18)/('Ejercicio 3 - TIR'!$E$18-'Ejercicio 3 - TIR'!$C$18),'Ejercicio 3 - TIR'!$C$18+SQRT(('Ejercicio 3 - TIR'!$E$18-'Ejercicio 3 - TIR'!$C$18)*('Ejercicio 3 - TIR'!$D$18-'Ejercicio 3 - TIR'!$C$18)*F196),'Ejercicio 3 - TIR'!$E$18-SQRT(('Ejercicio 3 - TIR'!$E$18-'Ejercicio 3 - TIR'!$C$18)*('Ejercicio 3 - TIR'!$E$18-'Ejercicio 3 - TIR'!$D$18)*(1-F196)))</f>
        <v>42436.6674181628</v>
      </c>
      <c r="H196" s="24">
        <f ca="1" t="shared" ref="H196:L196" si="1471">RAND()</f>
        <v>0.319894330405823</v>
      </c>
      <c r="I196" s="25">
        <f ca="1">IF(H196&lt;=('Ejercicio 3 - TIR'!$D$18-'Ejercicio 3 - TIR'!$C$18)/('Ejercicio 3 - TIR'!$E$18-'Ejercicio 3 - TIR'!$C$18),'Ejercicio 3 - TIR'!$C$18+SQRT(('Ejercicio 3 - TIR'!$E$18-'Ejercicio 3 - TIR'!$C$18)*('Ejercicio 3 - TIR'!$D$18-'Ejercicio 3 - TIR'!$C$18)*H196),'Ejercicio 3 - TIR'!$E$18-SQRT(('Ejercicio 3 - TIR'!$E$18-'Ejercicio 3 - TIR'!$C$18)*('Ejercicio 3 - TIR'!$E$18-'Ejercicio 3 - TIR'!$D$18)*(1-H196)))</f>
        <v>36927.0592289133</v>
      </c>
      <c r="J196" s="24">
        <f ca="1" t="shared" si="1471"/>
        <v>0.589462388140405</v>
      </c>
      <c r="K196" s="25">
        <f ca="1">IF(J196&lt;=('Ejercicio 3 - TIR'!$D$18-'Ejercicio 3 - TIR'!$C$18)/('Ejercicio 3 - TIR'!$E$18-'Ejercicio 3 - TIR'!$C$18),'Ejercicio 3 - TIR'!$C$18+SQRT(('Ejercicio 3 - TIR'!$E$18-'Ejercicio 3 - TIR'!$C$18)*('Ejercicio 3 - TIR'!$D$18-'Ejercicio 3 - TIR'!$C$18)*J196),'Ejercicio 3 - TIR'!$E$18-SQRT(('Ejercicio 3 - TIR'!$E$18-'Ejercicio 3 - TIR'!$C$18)*('Ejercicio 3 - TIR'!$E$18-'Ejercicio 3 - TIR'!$D$18)*(1-J196)))</f>
        <v>39403.1568221029</v>
      </c>
      <c r="L196" s="24">
        <f ca="1" t="shared" si="1471"/>
        <v>0.56387704348991</v>
      </c>
      <c r="M196" s="25">
        <f ca="1">IF(L196&lt;=('Ejercicio 3 - TIR'!$D$18-'Ejercicio 3 - TIR'!$C$18)/('Ejercicio 3 - TIR'!$E$18-'Ejercicio 3 - TIR'!$C$18),'Ejercicio 3 - TIR'!$C$18+SQRT(('Ejercicio 3 - TIR'!$E$18-'Ejercicio 3 - TIR'!$C$18)*('Ejercicio 3 - TIR'!$D$18-'Ejercicio 3 - TIR'!$C$18)*L196),'Ejercicio 3 - TIR'!$E$18-SQRT(('Ejercicio 3 - TIR'!$E$18-'Ejercicio 3 - TIR'!$C$18)*('Ejercicio 3 - TIR'!$E$18-'Ejercicio 3 - TIR'!$D$18)*(1-L196)))</f>
        <v>39196.8231756127</v>
      </c>
      <c r="N196" s="24">
        <f ca="1" t="shared" ref="N196:R196" si="1472">RAND()</f>
        <v>0.763937106653601</v>
      </c>
      <c r="O196" s="25">
        <f ca="1">IF(N196&lt;=('Ejercicio 3 - TIR'!$D$18-'Ejercicio 3 - TIR'!$C$18)/('Ejercicio 3 - TIR'!$E$18-'Ejercicio 3 - TIR'!$C$18),'Ejercicio 3 - TIR'!$C$18+SQRT(('Ejercicio 3 - TIR'!$E$18-'Ejercicio 3 - TIR'!$C$18)*('Ejercicio 3 - TIR'!$D$18-'Ejercicio 3 - TIR'!$C$18)*N196),'Ejercicio 3 - TIR'!$E$18-SQRT(('Ejercicio 3 - TIR'!$E$18-'Ejercicio 3 - TIR'!$C$18)*('Ejercicio 3 - TIR'!$E$18-'Ejercicio 3 - TIR'!$D$18)*(1-N196)))</f>
        <v>40792.3026485998</v>
      </c>
      <c r="P196" s="24">
        <f ca="1" t="shared" si="1472"/>
        <v>0.778486720481468</v>
      </c>
      <c r="Q196" s="26">
        <f ca="1">IF(P196&lt;=('Ejercicio 3 - TIR'!$D$22-'Ejercicio 3 - TIR'!$C$22)/('Ejercicio 3 - TIR'!$E$22-'Ejercicio 3 - TIR'!$C$22),'Ejercicio 3 - TIR'!$C$22+SQRT(('Ejercicio 3 - TIR'!$E$22-'Ejercicio 3 - TIR'!$C$22)*('Ejercicio 3 - TIR'!$D$22-'Ejercicio 3 - TIR'!$C$22)*P196),'Ejercicio 3 - TIR'!$E$22-SQRT(('Ejercicio 3 - TIR'!$E$22-'Ejercicio 3 - TIR'!$C$22)*('Ejercicio 3 - TIR'!$E$22-'Ejercicio 3 - TIR'!$D$22)*(1-P196)))</f>
        <v>0.160031927906446</v>
      </c>
      <c r="R196" s="24">
        <f ca="1" t="shared" si="1472"/>
        <v>0.94104301490718</v>
      </c>
      <c r="S196" s="26">
        <f ca="1">IF(R196&lt;=('Ejercicio 3 - TIR'!$D$23-'Ejercicio 3 - TIR'!$C$23)/('Ejercicio 3 - TIR'!$E$23-'Ejercicio 3 - TIR'!$C$23),'Ejercicio 3 - TIR'!$C$23+SQRT(('Ejercicio 3 - TIR'!$E$23-'Ejercicio 3 - TIR'!$C$23)*('Ejercicio 3 - TIR'!$D$23-'Ejercicio 3 - TIR'!$C$23)*R196),'Ejercicio 3 - TIR'!$E$23-SQRT(('Ejercicio 3 - TIR'!$E$23-'Ejercicio 3 - TIR'!$C$23)*('Ejercicio 3 - TIR'!$E$23-'Ejercicio 3 - TIR'!$D$23)*(1-R196)))</f>
        <v>0.169698418899651</v>
      </c>
      <c r="T196" s="24">
        <f ca="1" t="shared" ref="T196:X196" si="1473">RAND()</f>
        <v>0.323167487603715</v>
      </c>
      <c r="U196" s="26">
        <f ca="1">IF(T196&lt;=('Ejercicio 3 - TIR'!$D$24-'Ejercicio 3 - TIR'!$C$24)/('Ejercicio 3 - TIR'!$E$24-'Ejercicio 3 - TIR'!$C$24),'Ejercicio 3 - TIR'!$C$24+SQRT(('Ejercicio 3 - TIR'!$E$24-'Ejercicio 3 - TIR'!$C$24)*('Ejercicio 3 - TIR'!$D$24-'Ejercicio 3 - TIR'!$C$24)*T196),'Ejercicio 3 - TIR'!$E$24-SQRT(('Ejercicio 3 - TIR'!$E$24-'Ejercicio 3 - TIR'!$C$24)*('Ejercicio 3 - TIR'!$E$24-'Ejercicio 3 - TIR'!$D$24)*(1-T196)))</f>
        <v>0.176050944780714</v>
      </c>
      <c r="V196" s="24">
        <f ca="1" t="shared" si="1473"/>
        <v>0.294642843832413</v>
      </c>
      <c r="W196" s="26">
        <f ca="1">IF(V196&lt;=('Ejercicio 3 - TIR'!$D$25-'Ejercicio 3 - TIR'!$C$25)/('Ejercicio 3 - TIR'!$E$25-'Ejercicio 3 - TIR'!$C$25),'Ejercicio 3 - TIR'!$C$25+SQRT(('Ejercicio 3 - TIR'!$E$25-'Ejercicio 3 - TIR'!$C$25)*('Ejercicio 3 - TIR'!$D$25-'Ejercicio 3 - TIR'!$C$25)*V196),'Ejercicio 3 - TIR'!$E$25-SQRT(('Ejercicio 3 - TIR'!$E$25-'Ejercicio 3 - TIR'!$C$25)*('Ejercicio 3 - TIR'!$E$25-'Ejercicio 3 - TIR'!$D$25)*(1-V196)))</f>
        <v>0.200313482245316</v>
      </c>
      <c r="X196" s="24">
        <f ca="1" t="shared" si="1473"/>
        <v>0.63426197876332</v>
      </c>
      <c r="Y196" s="26">
        <f ca="1">IF(X196&lt;=('Ejercicio 3 - TIR'!$D$26-'Ejercicio 3 - TIR'!$C$26)/('Ejercicio 3 - TIR'!$E$26-'Ejercicio 3 - TIR'!$C$26),'Ejercicio 3 - TIR'!$C$26+SQRT(('Ejercicio 3 - TIR'!$E$26-'Ejercicio 3 - TIR'!$C$26)*('Ejercicio 3 - TIR'!$D$26-'Ejercicio 3 - TIR'!$C$26)*X196),'Ejercicio 3 - TIR'!$E$26-SQRT(('Ejercicio 3 - TIR'!$E$26-'Ejercicio 3 - TIR'!$C$26)*('Ejercicio 3 - TIR'!$E$26-'Ejercicio 3 - TIR'!$D$26)*(1-X196)))</f>
        <v>0.235559193136509</v>
      </c>
      <c r="Z196" s="24">
        <f ca="1" t="shared" si="1432"/>
        <v>1.16003192790645</v>
      </c>
      <c r="AA196" s="24">
        <f ca="1" t="shared" si="1433"/>
        <v>1.35688751194528</v>
      </c>
      <c r="AB196" s="24">
        <f ca="1" t="shared" si="1434"/>
        <v>1.5957688403844</v>
      </c>
      <c r="AC196" s="24">
        <f ca="1" t="shared" si="1435"/>
        <v>1.91542285366037</v>
      </c>
      <c r="AD196" s="24">
        <f ca="1" t="shared" si="1436"/>
        <v>2.36661831558384</v>
      </c>
      <c r="AE196" s="23">
        <f ca="1" t="shared" si="1437"/>
        <v>4614.35309290017</v>
      </c>
      <c r="AF196" s="23">
        <f ca="1" t="shared" si="1438"/>
        <v>5397.40151701004</v>
      </c>
      <c r="AG196" s="23">
        <f ca="1" t="shared" si="1439"/>
        <v>6347.61915344051</v>
      </c>
      <c r="AH196" s="23">
        <f ca="1" t="shared" si="1440"/>
        <v>7619.13285003324</v>
      </c>
      <c r="AI196" s="23">
        <f ca="1" t="shared" si="1441"/>
        <v>9413.88963658695</v>
      </c>
      <c r="AJ196" s="25">
        <f ca="1" t="shared" si="1442"/>
        <v>49227.8891190161</v>
      </c>
      <c r="AK196" s="25">
        <f ca="1" t="shared" si="1443"/>
        <v>50105.8655205763</v>
      </c>
      <c r="AL196" s="25">
        <f ca="1" t="shared" si="1444"/>
        <v>62878.329869492</v>
      </c>
      <c r="AM196" s="25">
        <f ca="1" t="shared" si="1445"/>
        <v>75078.4909014531</v>
      </c>
      <c r="AN196" s="25">
        <f ca="1" t="shared" si="1446"/>
        <v>96539.8105830156</v>
      </c>
      <c r="AO196" s="25">
        <f ca="1">C196/'Ejercicio 3 - TIR'!$D$7</f>
        <v>18564.1723800698</v>
      </c>
      <c r="AP196" s="25">
        <f ca="1" t="shared" si="1447"/>
        <v>30663.7167389463</v>
      </c>
      <c r="AQ196" s="25">
        <f ca="1" t="shared" si="1448"/>
        <v>31541.6931405065</v>
      </c>
      <c r="AR196" s="25">
        <f ca="1" t="shared" si="1449"/>
        <v>44314.1574894221</v>
      </c>
      <c r="AS196" s="25">
        <f ca="1" t="shared" si="1450"/>
        <v>56514.3185213832</v>
      </c>
      <c r="AT196" s="25">
        <f ca="1" t="shared" si="1451"/>
        <v>77975.6382029457</v>
      </c>
      <c r="AU196" s="25">
        <f ca="1">AP196*'Ejercicio 3 - TIR'!$D$5</f>
        <v>15331.8583694731</v>
      </c>
      <c r="AV196" s="25">
        <f ca="1">AQ196*'Ejercicio 3 - TIR'!$D$5</f>
        <v>15770.8465702533</v>
      </c>
      <c r="AW196" s="25">
        <f ca="1">AR196*'Ejercicio 3 - TIR'!$D$5</f>
        <v>22157.0787447111</v>
      </c>
      <c r="AX196" s="25">
        <f ca="1">AS196*'Ejercicio 3 - TIR'!$D$5</f>
        <v>28257.1592606916</v>
      </c>
      <c r="AY196" s="25">
        <f ca="1">AT196*'Ejercicio 3 - TIR'!$D$5</f>
        <v>38987.8191014729</v>
      </c>
      <c r="AZ196" s="25">
        <f ca="1" t="shared" ref="AZ196:BD196" si="1474">AJ196-AU196-AE196</f>
        <v>29281.6776566428</v>
      </c>
      <c r="BA196" s="25">
        <f ca="1" t="shared" si="1474"/>
        <v>28937.6174333131</v>
      </c>
      <c r="BB196" s="25">
        <f ca="1" t="shared" si="1474"/>
        <v>34373.6319713404</v>
      </c>
      <c r="BC196" s="25">
        <f ca="1" t="shared" si="1474"/>
        <v>39202.1987907282</v>
      </c>
      <c r="BD196" s="25">
        <f ca="1" t="shared" si="1474"/>
        <v>48138.1018449558</v>
      </c>
      <c r="BE196" s="25">
        <f ca="1" t="shared" ref="BE196:BI196" si="1475">AZ196/Z196</f>
        <v>25242.1308002173</v>
      </c>
      <c r="BF196" s="25">
        <f ca="1" t="shared" si="1475"/>
        <v>21326.4675063794</v>
      </c>
      <c r="BG196" s="25">
        <f ca="1" t="shared" si="1475"/>
        <v>21540.4832463455</v>
      </c>
      <c r="BH196" s="25">
        <f ca="1" t="shared" si="1475"/>
        <v>20466.6028265314</v>
      </c>
      <c r="BI196" s="25">
        <f ca="1" t="shared" si="1475"/>
        <v>20340.4585893607</v>
      </c>
      <c r="BJ196" s="25">
        <f ca="1" t="shared" si="1454"/>
        <v>68238.9613565893</v>
      </c>
      <c r="BK196" s="25">
        <f ca="1" t="shared" si="1455"/>
        <v>43934.310368329</v>
      </c>
      <c r="BL196" s="25">
        <f ca="1" t="shared" si="1456"/>
        <v>112173.271724918</v>
      </c>
      <c r="BM196" s="25">
        <f ca="1">BK196*'Ejercicio 3 - TIR'!$D$5</f>
        <v>21967.1551841645</v>
      </c>
      <c r="BN196" s="25">
        <f ca="1" t="shared" si="1457"/>
        <v>90206.1165407538</v>
      </c>
      <c r="BO196" s="25">
        <f ca="1" t="shared" si="1458"/>
        <v>38116.0392221929</v>
      </c>
      <c r="BP196" s="25">
        <f ca="1" t="shared" si="1459"/>
        <v>-121654.814932507</v>
      </c>
      <c r="BQ196" s="25">
        <f ca="1" t="shared" ref="BQ196:BT196" si="1476">BE196</f>
        <v>25242.1308002173</v>
      </c>
      <c r="BR196" s="25">
        <f ca="1" t="shared" si="1476"/>
        <v>21326.4675063794</v>
      </c>
      <c r="BS196" s="25">
        <f ca="1" t="shared" si="1476"/>
        <v>21540.4832463455</v>
      </c>
      <c r="BT196" s="25">
        <f ca="1" t="shared" si="1476"/>
        <v>20466.6028265314</v>
      </c>
      <c r="BU196" s="25">
        <f ca="1" t="shared" si="1461"/>
        <v>58456.4978115537</v>
      </c>
      <c r="BV196" s="27">
        <f ca="1" t="shared" si="1462"/>
        <v>5.76724421392167</v>
      </c>
    </row>
    <row r="197" ht="15" customHeight="1" spans="1:74">
      <c r="A197" s="23">
        <v>196</v>
      </c>
      <c r="B197" s="24">
        <f ca="1" t="shared" ref="B197:F197" si="1477">RAND()</f>
        <v>0.0216400212912906</v>
      </c>
      <c r="C197" s="25">
        <f ca="1">IF(B197&lt;=('Ejercicio 3 - TIR'!$D$13-'Ejercicio 3 - TIR'!$C$13)/('Ejercicio 3 - TIR'!$E$13-'Ejercicio 3 - TIR'!$C$13),'Ejercicio 3 - TIR'!$C$13+SQRT(('Ejercicio 3 - TIR'!$E$13-'Ejercicio 3 - TIR'!$C$13)*('Ejercicio 3 - TIR'!$D$13-'Ejercicio 3 - TIR'!$C$13)*B197),'Ejercicio 3 - TIR'!$E$13-SQRT(('Ejercicio 3 - TIR'!$E$13-'Ejercicio 3 - TIR'!$C$13)*('Ejercicio 3 - TIR'!$E$13-'Ejercicio 3 - TIR'!$D$13)*(1-B197)))</f>
        <v>62942.1095350983</v>
      </c>
      <c r="D197" s="24">
        <f ca="1" t="shared" si="1477"/>
        <v>0.0453413822315825</v>
      </c>
      <c r="E197" s="25">
        <f ca="1">IF(D197&lt;=('Ejercicio 3 - TIR'!$D$14-'Ejercicio 3 - TIR'!$C$14)/('Ejercicio 3 - TIR'!$E$14-'Ejercicio 3 - TIR'!$C$14),'Ejercicio 3 - TIR'!$C$14+SQRT(('Ejercicio 3 - TIR'!$E$14-'Ejercicio 3 - TIR'!$C$14)*('Ejercicio 3 - TIR'!$D$14-'Ejercicio 3 - TIR'!$C$14)*D197),'Ejercicio 3 - TIR'!$E$14-SQRT(('Ejercicio 3 - TIR'!$E$14-'Ejercicio 3 - TIR'!$C$14)*('Ejercicio 3 - TIR'!$E$14-'Ejercicio 3 - TIR'!$D$14)*(1-D197)))</f>
        <v>26844.0725764917</v>
      </c>
      <c r="F197" s="24">
        <f ca="1" t="shared" si="1477"/>
        <v>0.464108645035091</v>
      </c>
      <c r="G197" s="25">
        <f ca="1">IF(F197&lt;=('Ejercicio 3 - TIR'!$D$18-'Ejercicio 3 - TIR'!$C$18)/('Ejercicio 3 - TIR'!$E$18-'Ejercicio 3 - TIR'!$C$18),'Ejercicio 3 - TIR'!$C$18+SQRT(('Ejercicio 3 - TIR'!$E$18-'Ejercicio 3 - TIR'!$C$18)*('Ejercicio 3 - TIR'!$D$18-'Ejercicio 3 - TIR'!$C$18)*F197),'Ejercicio 3 - TIR'!$E$18-SQRT(('Ejercicio 3 - TIR'!$E$18-'Ejercicio 3 - TIR'!$C$18)*('Ejercicio 3 - TIR'!$E$18-'Ejercicio 3 - TIR'!$D$18)*(1-F197)))</f>
        <v>38343.6381006887</v>
      </c>
      <c r="H197" s="24">
        <f ca="1" t="shared" ref="H197:L197" si="1478">RAND()</f>
        <v>0.847122718807747</v>
      </c>
      <c r="I197" s="25">
        <f ca="1">IF(H197&lt;=('Ejercicio 3 - TIR'!$D$18-'Ejercicio 3 - TIR'!$C$18)/('Ejercicio 3 - TIR'!$E$18-'Ejercicio 3 - TIR'!$C$18),'Ejercicio 3 - TIR'!$C$18+SQRT(('Ejercicio 3 - TIR'!$E$18-'Ejercicio 3 - TIR'!$C$18)*('Ejercicio 3 - TIR'!$D$18-'Ejercicio 3 - TIR'!$C$18)*H197),'Ejercicio 3 - TIR'!$E$18-SQRT(('Ejercicio 3 - TIR'!$E$18-'Ejercicio 3 - TIR'!$C$18)*('Ejercicio 3 - TIR'!$E$18-'Ejercicio 3 - TIR'!$D$18)*(1-H197)))</f>
        <v>41613.8818553661</v>
      </c>
      <c r="J197" s="24">
        <f ca="1" t="shared" si="1478"/>
        <v>0.00356183180629954</v>
      </c>
      <c r="K197" s="25">
        <f ca="1">IF(J197&lt;=('Ejercicio 3 - TIR'!$D$18-'Ejercicio 3 - TIR'!$C$18)/('Ejercicio 3 - TIR'!$E$18-'Ejercicio 3 - TIR'!$C$18),'Ejercicio 3 - TIR'!$C$18+SQRT(('Ejercicio 3 - TIR'!$E$18-'Ejercicio 3 - TIR'!$C$18)*('Ejercicio 3 - TIR'!$D$18-'Ejercicio 3 - TIR'!$C$18)*J197),'Ejercicio 3 - TIR'!$E$18-SQRT(('Ejercicio 3 - TIR'!$E$18-'Ejercicio 3 - TIR'!$C$18)*('Ejercicio 3 - TIR'!$E$18-'Ejercicio 3 - TIR'!$D$18)*(1-J197)))</f>
        <v>30730.9410174186</v>
      </c>
      <c r="L197" s="24">
        <f ca="1" t="shared" si="1478"/>
        <v>0.649299364375718</v>
      </c>
      <c r="M197" s="25">
        <f ca="1">IF(L197&lt;=('Ejercicio 3 - TIR'!$D$18-'Ejercicio 3 - TIR'!$C$18)/('Ejercicio 3 - TIR'!$E$18-'Ejercicio 3 - TIR'!$C$18),'Ejercicio 3 - TIR'!$C$18+SQRT(('Ejercicio 3 - TIR'!$E$18-'Ejercicio 3 - TIR'!$C$18)*('Ejercicio 3 - TIR'!$D$18-'Ejercicio 3 - TIR'!$C$18)*L197),'Ejercicio 3 - TIR'!$E$18-SQRT(('Ejercicio 3 - TIR'!$E$18-'Ejercicio 3 - TIR'!$C$18)*('Ejercicio 3 - TIR'!$E$18-'Ejercicio 3 - TIR'!$D$18)*(1-L197)))</f>
        <v>39868.8856846332</v>
      </c>
      <c r="N197" s="24">
        <f ca="1" t="shared" ref="N197:R197" si="1479">RAND()</f>
        <v>0.202607617291833</v>
      </c>
      <c r="O197" s="25">
        <f ca="1">IF(N197&lt;=('Ejercicio 3 - TIR'!$D$18-'Ejercicio 3 - TIR'!$C$18)/('Ejercicio 3 - TIR'!$E$18-'Ejercicio 3 - TIR'!$C$18),'Ejercicio 3 - TIR'!$C$18+SQRT(('Ejercicio 3 - TIR'!$E$18-'Ejercicio 3 - TIR'!$C$18)*('Ejercicio 3 - TIR'!$D$18-'Ejercicio 3 - TIR'!$C$18)*N197),'Ejercicio 3 - TIR'!$E$18-SQRT(('Ejercicio 3 - TIR'!$E$18-'Ejercicio 3 - TIR'!$C$18)*('Ejercicio 3 - TIR'!$E$18-'Ejercicio 3 - TIR'!$D$18)*(1-N197)))</f>
        <v>35512.8162125882</v>
      </c>
      <c r="P197" s="24">
        <f ca="1" t="shared" si="1479"/>
        <v>0.679126622827048</v>
      </c>
      <c r="Q197" s="26">
        <f ca="1">IF(P197&lt;=('Ejercicio 3 - TIR'!$D$22-'Ejercicio 3 - TIR'!$C$22)/('Ejercicio 3 - TIR'!$E$22-'Ejercicio 3 - TIR'!$C$22),'Ejercicio 3 - TIR'!$C$22+SQRT(('Ejercicio 3 - TIR'!$E$22-'Ejercicio 3 - TIR'!$C$22)*('Ejercicio 3 - TIR'!$D$22-'Ejercicio 3 - TIR'!$C$22)*P197),'Ejercicio 3 - TIR'!$E$22-SQRT(('Ejercicio 3 - TIR'!$E$22-'Ejercicio 3 - TIR'!$C$22)*('Ejercicio 3 - TIR'!$E$22-'Ejercicio 3 - TIR'!$D$22)*(1-P197)))</f>
        <v>0.155967270672865</v>
      </c>
      <c r="R197" s="24">
        <f ca="1" t="shared" si="1479"/>
        <v>0.983655057630954</v>
      </c>
      <c r="S197" s="26">
        <f ca="1">IF(R197&lt;=('Ejercicio 3 - TIR'!$D$23-'Ejercicio 3 - TIR'!$C$23)/('Ejercicio 3 - TIR'!$E$23-'Ejercicio 3 - TIR'!$C$23),'Ejercicio 3 - TIR'!$C$23+SQRT(('Ejercicio 3 - TIR'!$E$23-'Ejercicio 3 - TIR'!$C$23)*('Ejercicio 3 - TIR'!$D$23-'Ejercicio 3 - TIR'!$C$23)*R197),'Ejercicio 3 - TIR'!$E$23-SQRT(('Ejercicio 3 - TIR'!$E$23-'Ejercicio 3 - TIR'!$C$23)*('Ejercicio 3 - TIR'!$E$23-'Ejercicio 3 - TIR'!$D$23)*(1-R197)))</f>
        <v>0.174575896731783</v>
      </c>
      <c r="T197" s="24">
        <f ca="1" t="shared" ref="T197:X197" si="1480">RAND()</f>
        <v>0.567283212059333</v>
      </c>
      <c r="U197" s="26">
        <f ca="1">IF(T197&lt;=('Ejercicio 3 - TIR'!$D$24-'Ejercicio 3 - TIR'!$C$24)/('Ejercicio 3 - TIR'!$E$24-'Ejercicio 3 - TIR'!$C$24),'Ejercicio 3 - TIR'!$C$24+SQRT(('Ejercicio 3 - TIR'!$E$24-'Ejercicio 3 - TIR'!$C$24)*('Ejercicio 3 - TIR'!$D$24-'Ejercicio 3 - TIR'!$C$24)*T197),'Ejercicio 3 - TIR'!$E$24-SQRT(('Ejercicio 3 - TIR'!$E$24-'Ejercicio 3 - TIR'!$C$24)*('Ejercicio 3 - TIR'!$E$24-'Ejercicio 3 - TIR'!$D$24)*(1-T197)))</f>
        <v>0.185191854312045</v>
      </c>
      <c r="V197" s="24">
        <f ca="1" t="shared" si="1480"/>
        <v>0.0518532844976696</v>
      </c>
      <c r="W197" s="26">
        <f ca="1">IF(V197&lt;=('Ejercicio 3 - TIR'!$D$25-'Ejercicio 3 - TIR'!$C$25)/('Ejercicio 3 - TIR'!$E$25-'Ejercicio 3 - TIR'!$C$25),'Ejercicio 3 - TIR'!$C$25+SQRT(('Ejercicio 3 - TIR'!$E$25-'Ejercicio 3 - TIR'!$C$25)*('Ejercicio 3 - TIR'!$D$25-'Ejercicio 3 - TIR'!$C$25)*V197),'Ejercicio 3 - TIR'!$E$25-SQRT(('Ejercicio 3 - TIR'!$E$25-'Ejercicio 3 - TIR'!$C$25)*('Ejercicio 3 - TIR'!$E$25-'Ejercicio 3 - TIR'!$D$25)*(1-V197)))</f>
        <v>0.188520246375354</v>
      </c>
      <c r="X197" s="24">
        <f ca="1" t="shared" si="1480"/>
        <v>0.259781911960869</v>
      </c>
      <c r="Y197" s="26">
        <f ca="1">IF(X197&lt;=('Ejercicio 3 - TIR'!$D$26-'Ejercicio 3 - TIR'!$C$26)/('Ejercicio 3 - TIR'!$E$26-'Ejercicio 3 - TIR'!$C$26),'Ejercicio 3 - TIR'!$C$26+SQRT(('Ejercicio 3 - TIR'!$E$26-'Ejercicio 3 - TIR'!$C$26)*('Ejercicio 3 - TIR'!$D$26-'Ejercicio 3 - TIR'!$C$26)*X197),'Ejercicio 3 - TIR'!$E$26-SQRT(('Ejercicio 3 - TIR'!$E$26-'Ejercicio 3 - TIR'!$C$26)*('Ejercicio 3 - TIR'!$E$26-'Ejercicio 3 - TIR'!$D$26)*(1-X197)))</f>
        <v>0.216484168144277</v>
      </c>
      <c r="Z197" s="24">
        <f ca="1" t="shared" si="1432"/>
        <v>1.15596727067287</v>
      </c>
      <c r="AA197" s="24">
        <f ca="1" t="shared" si="1433"/>
        <v>1.35777129354317</v>
      </c>
      <c r="AB197" s="24">
        <f ca="1" t="shared" si="1434"/>
        <v>1.6092194771261</v>
      </c>
      <c r="AC197" s="24">
        <f ca="1" t="shared" si="1435"/>
        <v>1.91258992942593</v>
      </c>
      <c r="AD197" s="24">
        <f ca="1" t="shared" si="1436"/>
        <v>2.32663536929882</v>
      </c>
      <c r="AE197" s="23">
        <f ca="1" t="shared" si="1437"/>
        <v>4186.79673349972</v>
      </c>
      <c r="AF197" s="23">
        <f ca="1" t="shared" si="1438"/>
        <v>4917.71052768414</v>
      </c>
      <c r="AG197" s="23">
        <f ca="1" t="shared" si="1439"/>
        <v>5828.43045927583</v>
      </c>
      <c r="AH197" s="23">
        <f ca="1" t="shared" si="1440"/>
        <v>6927.20760544013</v>
      </c>
      <c r="AI197" s="23">
        <f ca="1" t="shared" si="1441"/>
        <v>8426.83838146654</v>
      </c>
      <c r="AJ197" s="25">
        <f ca="1" t="shared" si="1442"/>
        <v>44323.9906829212</v>
      </c>
      <c r="AK197" s="25">
        <f ca="1" t="shared" si="1443"/>
        <v>56502.1341961132</v>
      </c>
      <c r="AL197" s="25">
        <f ca="1" t="shared" si="1444"/>
        <v>49452.8288356433</v>
      </c>
      <c r="AM197" s="25">
        <f ca="1" t="shared" si="1445"/>
        <v>76252.829257863</v>
      </c>
      <c r="AN197" s="25">
        <f ca="1" t="shared" si="1446"/>
        <v>82625.3742636162</v>
      </c>
      <c r="AO197" s="25">
        <f ca="1">C197/'Ejercicio 3 - TIR'!$D$7</f>
        <v>12588.4219070197</v>
      </c>
      <c r="AP197" s="25">
        <f ca="1" t="shared" si="1447"/>
        <v>31735.5687759015</v>
      </c>
      <c r="AQ197" s="25">
        <f ca="1" t="shared" si="1448"/>
        <v>43913.7122890935</v>
      </c>
      <c r="AR197" s="25">
        <f ca="1" t="shared" si="1449"/>
        <v>36864.4069286236</v>
      </c>
      <c r="AS197" s="25">
        <f ca="1" t="shared" si="1450"/>
        <v>63664.4073508433</v>
      </c>
      <c r="AT197" s="25">
        <f ca="1" t="shared" si="1451"/>
        <v>70036.9523565966</v>
      </c>
      <c r="AU197" s="25">
        <f ca="1">AP197*'Ejercicio 3 - TIR'!$D$5</f>
        <v>15867.7843879508</v>
      </c>
      <c r="AV197" s="25">
        <f ca="1">AQ197*'Ejercicio 3 - TIR'!$D$5</f>
        <v>21956.8561445468</v>
      </c>
      <c r="AW197" s="25">
        <f ca="1">AR197*'Ejercicio 3 - TIR'!$D$5</f>
        <v>18432.2034643118</v>
      </c>
      <c r="AX197" s="25">
        <f ca="1">AS197*'Ejercicio 3 - TIR'!$D$5</f>
        <v>31832.2036754217</v>
      </c>
      <c r="AY197" s="25">
        <f ca="1">AT197*'Ejercicio 3 - TIR'!$D$5</f>
        <v>35018.4761782983</v>
      </c>
      <c r="AZ197" s="25">
        <f ca="1" t="shared" ref="AZ197:BD197" si="1481">AJ197-AU197-AE197</f>
        <v>24269.4095614707</v>
      </c>
      <c r="BA197" s="25">
        <f ca="1" t="shared" si="1481"/>
        <v>29627.5675238823</v>
      </c>
      <c r="BB197" s="25">
        <f ca="1" t="shared" si="1481"/>
        <v>25192.1949120556</v>
      </c>
      <c r="BC197" s="25">
        <f ca="1" t="shared" si="1481"/>
        <v>37493.4179770012</v>
      </c>
      <c r="BD197" s="25">
        <f ca="1" t="shared" si="1481"/>
        <v>39180.0597038514</v>
      </c>
      <c r="BE197" s="25">
        <f ca="1" t="shared" ref="BE197:BI197" si="1482">AZ197/Z197</f>
        <v>20994.8933479267</v>
      </c>
      <c r="BF197" s="25">
        <f ca="1" t="shared" si="1482"/>
        <v>21820.7349535043</v>
      </c>
      <c r="BG197" s="25">
        <f ca="1" t="shared" si="1482"/>
        <v>15654.9154855162</v>
      </c>
      <c r="BH197" s="25">
        <f ca="1" t="shared" si="1482"/>
        <v>19603.4797633045</v>
      </c>
      <c r="BI197" s="25">
        <f ca="1" t="shared" si="1482"/>
        <v>16839.7937299729</v>
      </c>
      <c r="BJ197" s="25">
        <f ca="1" t="shared" si="1454"/>
        <v>62456.3687124901</v>
      </c>
      <c r="BK197" s="25">
        <f ca="1" t="shared" si="1455"/>
        <v>29288.6676525281</v>
      </c>
      <c r="BL197" s="25">
        <f ca="1" t="shared" si="1456"/>
        <v>91745.0363650182</v>
      </c>
      <c r="BM197" s="25">
        <f ca="1">BK197*'Ejercicio 3 - TIR'!$D$5</f>
        <v>14644.333826264</v>
      </c>
      <c r="BN197" s="25">
        <f ca="1" t="shared" si="1457"/>
        <v>77100.7025387541</v>
      </c>
      <c r="BO197" s="25">
        <f ca="1" t="shared" si="1458"/>
        <v>33138.2835300015</v>
      </c>
      <c r="BP197" s="25">
        <f ca="1" t="shared" si="1459"/>
        <v>-89786.18211159</v>
      </c>
      <c r="BQ197" s="25">
        <f ca="1" t="shared" ref="BQ197:BT197" si="1483">BE197</f>
        <v>20994.8933479267</v>
      </c>
      <c r="BR197" s="25">
        <f ca="1" t="shared" si="1483"/>
        <v>21820.7349535043</v>
      </c>
      <c r="BS197" s="25">
        <f ca="1" t="shared" si="1483"/>
        <v>15654.9154855162</v>
      </c>
      <c r="BT197" s="25">
        <f ca="1" t="shared" si="1483"/>
        <v>19603.4797633045</v>
      </c>
      <c r="BU197" s="25">
        <f ca="1" t="shared" si="1461"/>
        <v>49978.0772599744</v>
      </c>
      <c r="BV197" s="27">
        <f ca="1" t="shared" si="1462"/>
        <v>11.3324388963672</v>
      </c>
    </row>
    <row r="198" ht="15" customHeight="1" spans="1:74">
      <c r="A198" s="23">
        <v>197</v>
      </c>
      <c r="B198" s="24">
        <f ca="1" t="shared" ref="B198:F198" si="1484">RAND()</f>
        <v>0.467860436581215</v>
      </c>
      <c r="C198" s="25">
        <f ca="1">IF(B198&lt;=('Ejercicio 3 - TIR'!$D$13-'Ejercicio 3 - TIR'!$C$13)/('Ejercicio 3 - TIR'!$E$13-'Ejercicio 3 - TIR'!$C$13),'Ejercicio 3 - TIR'!$C$13+SQRT(('Ejercicio 3 - TIR'!$E$13-'Ejercicio 3 - TIR'!$C$13)*('Ejercicio 3 - TIR'!$D$13-'Ejercicio 3 - TIR'!$C$13)*B198),'Ejercicio 3 - TIR'!$E$13-SQRT(('Ejercicio 3 - TIR'!$E$13-'Ejercicio 3 - TIR'!$C$13)*('Ejercicio 3 - TIR'!$E$13-'Ejercicio 3 - TIR'!$D$13)*(1-B198)))</f>
        <v>74730.1073191329</v>
      </c>
      <c r="D198" s="24">
        <f ca="1" t="shared" si="1484"/>
        <v>0.095080577445376</v>
      </c>
      <c r="E198" s="25">
        <f ca="1">IF(D198&lt;=('Ejercicio 3 - TIR'!$D$14-'Ejercicio 3 - TIR'!$C$14)/('Ejercicio 3 - TIR'!$E$14-'Ejercicio 3 - TIR'!$C$14),'Ejercicio 3 - TIR'!$C$14+SQRT(('Ejercicio 3 - TIR'!$E$14-'Ejercicio 3 - TIR'!$C$14)*('Ejercicio 3 - TIR'!$D$14-'Ejercicio 3 - TIR'!$C$14)*D198),'Ejercicio 3 - TIR'!$E$14-SQRT(('Ejercicio 3 - TIR'!$E$14-'Ejercicio 3 - TIR'!$C$14)*('Ejercicio 3 - TIR'!$E$14-'Ejercicio 3 - TIR'!$D$14)*(1-D198)))</f>
        <v>27670.4013384514</v>
      </c>
      <c r="F198" s="24">
        <f ca="1" t="shared" si="1484"/>
        <v>0.300201796799285</v>
      </c>
      <c r="G198" s="25">
        <f ca="1">IF(F198&lt;=('Ejercicio 3 - TIR'!$D$18-'Ejercicio 3 - TIR'!$C$18)/('Ejercicio 3 - TIR'!$E$18-'Ejercicio 3 - TIR'!$C$18),'Ejercicio 3 - TIR'!$C$18+SQRT(('Ejercicio 3 - TIR'!$E$18-'Ejercicio 3 - TIR'!$C$18)*('Ejercicio 3 - TIR'!$D$18-'Ejercicio 3 - TIR'!$C$18)*F198),'Ejercicio 3 - TIR'!$E$18-SQRT(('Ejercicio 3 - TIR'!$E$18-'Ejercicio 3 - TIR'!$C$18)*('Ejercicio 3 - TIR'!$E$18-'Ejercicio 3 - TIR'!$D$18)*(1-F198)))</f>
        <v>36710.4597100268</v>
      </c>
      <c r="H198" s="24">
        <f ca="1" t="shared" ref="H198:L198" si="1485">RAND()</f>
        <v>0.0573369861616539</v>
      </c>
      <c r="I198" s="25">
        <f ca="1">IF(H198&lt;=('Ejercicio 3 - TIR'!$D$18-'Ejercicio 3 - TIR'!$C$18)/('Ejercicio 3 - TIR'!$E$18-'Ejercicio 3 - TIR'!$C$18),'Ejercicio 3 - TIR'!$C$18+SQRT(('Ejercicio 3 - TIR'!$E$18-'Ejercicio 3 - TIR'!$C$18)*('Ejercicio 3 - TIR'!$D$18-'Ejercicio 3 - TIR'!$C$18)*H198),'Ejercicio 3 - TIR'!$E$18-SQRT(('Ejercicio 3 - TIR'!$E$18-'Ejercicio 3 - TIR'!$C$18)*('Ejercicio 3 - TIR'!$E$18-'Ejercicio 3 - TIR'!$D$18)*(1-H198)))</f>
        <v>32932.669078544</v>
      </c>
      <c r="J198" s="24">
        <f ca="1" t="shared" si="1485"/>
        <v>0.431158565210525</v>
      </c>
      <c r="K198" s="25">
        <f ca="1">IF(J198&lt;=('Ejercicio 3 - TIR'!$D$18-'Ejercicio 3 - TIR'!$C$18)/('Ejercicio 3 - TIR'!$E$18-'Ejercicio 3 - TIR'!$C$18),'Ejercicio 3 - TIR'!$C$18+SQRT(('Ejercicio 3 - TIR'!$E$18-'Ejercicio 3 - TIR'!$C$18)*('Ejercicio 3 - TIR'!$D$18-'Ejercicio 3 - TIR'!$C$18)*J198),'Ejercicio 3 - TIR'!$E$18-SQRT(('Ejercicio 3 - TIR'!$E$18-'Ejercicio 3 - TIR'!$C$18)*('Ejercicio 3 - TIR'!$E$18-'Ejercicio 3 - TIR'!$D$18)*(1-J198)))</f>
        <v>38042.0012920652</v>
      </c>
      <c r="L198" s="24">
        <f ca="1" t="shared" si="1485"/>
        <v>0.859614662863045</v>
      </c>
      <c r="M198" s="25">
        <f ca="1">IF(L198&lt;=('Ejercicio 3 - TIR'!$D$18-'Ejercicio 3 - TIR'!$C$18)/('Ejercicio 3 - TIR'!$E$18-'Ejercicio 3 - TIR'!$C$18),'Ejercicio 3 - TIR'!$C$18+SQRT(('Ejercicio 3 - TIR'!$E$18-'Ejercicio 3 - TIR'!$C$18)*('Ejercicio 3 - TIR'!$D$18-'Ejercicio 3 - TIR'!$C$18)*L198),'Ejercicio 3 - TIR'!$E$18-SQRT(('Ejercicio 3 - TIR'!$E$18-'Ejercicio 3 - TIR'!$C$18)*('Ejercicio 3 - TIR'!$E$18-'Ejercicio 3 - TIR'!$D$18)*(1-L198)))</f>
        <v>41755.1733042778</v>
      </c>
      <c r="N198" s="24">
        <f ca="1" t="shared" ref="N198:R198" si="1486">RAND()</f>
        <v>0.452883645011335</v>
      </c>
      <c r="O198" s="25">
        <f ca="1">IF(N198&lt;=('Ejercicio 3 - TIR'!$D$18-'Ejercicio 3 - TIR'!$C$18)/('Ejercicio 3 - TIR'!$E$18-'Ejercicio 3 - TIR'!$C$18),'Ejercicio 3 - TIR'!$C$18+SQRT(('Ejercicio 3 - TIR'!$E$18-'Ejercicio 3 - TIR'!$C$18)*('Ejercicio 3 - TIR'!$D$18-'Ejercicio 3 - TIR'!$C$18)*N198),'Ejercicio 3 - TIR'!$E$18-SQRT(('Ejercicio 3 - TIR'!$E$18-'Ejercicio 3 - TIR'!$C$18)*('Ejercicio 3 - TIR'!$E$18-'Ejercicio 3 - TIR'!$D$18)*(1-N198)))</f>
        <v>38242.1202825305</v>
      </c>
      <c r="P198" s="24">
        <f ca="1" t="shared" si="1486"/>
        <v>0.387747455967899</v>
      </c>
      <c r="Q198" s="26">
        <f ca="1">IF(P198&lt;=('Ejercicio 3 - TIR'!$D$22-'Ejercicio 3 - TIR'!$C$22)/('Ejercicio 3 - TIR'!$E$22-'Ejercicio 3 - TIR'!$C$22),'Ejercicio 3 - TIR'!$C$22+SQRT(('Ejercicio 3 - TIR'!$E$22-'Ejercicio 3 - TIR'!$C$22)*('Ejercicio 3 - TIR'!$D$22-'Ejercicio 3 - TIR'!$C$22)*P198),'Ejercicio 3 - TIR'!$E$22-SQRT(('Ejercicio 3 - TIR'!$E$22-'Ejercicio 3 - TIR'!$C$22)*('Ejercicio 3 - TIR'!$E$22-'Ejercicio 3 - TIR'!$D$22)*(1-P198)))</f>
        <v>0.146418656679366</v>
      </c>
      <c r="R198" s="24">
        <f ca="1" t="shared" si="1486"/>
        <v>0.0978267888790643</v>
      </c>
      <c r="S198" s="26">
        <f ca="1">IF(R198&lt;=('Ejercicio 3 - TIR'!$D$23-'Ejercicio 3 - TIR'!$C$23)/('Ejercicio 3 - TIR'!$E$23-'Ejercicio 3 - TIR'!$C$23),'Ejercicio 3 - TIR'!$C$23+SQRT(('Ejercicio 3 - TIR'!$E$23-'Ejercicio 3 - TIR'!$C$23)*('Ejercicio 3 - TIR'!$D$23-'Ejercicio 3 - TIR'!$C$23)*R198),'Ejercicio 3 - TIR'!$E$23-SQRT(('Ejercicio 3 - TIR'!$E$23-'Ejercicio 3 - TIR'!$C$23)*('Ejercicio 3 - TIR'!$E$23-'Ejercicio 3 - TIR'!$D$23)*(1-R198)))</f>
        <v>0.133269823660558</v>
      </c>
      <c r="T198" s="24">
        <f ca="1" t="shared" ref="T198:X198" si="1487">RAND()</f>
        <v>0.828920004181137</v>
      </c>
      <c r="U198" s="26">
        <f ca="1">IF(T198&lt;=('Ejercicio 3 - TIR'!$D$24-'Ejercicio 3 - TIR'!$C$24)/('Ejercicio 3 - TIR'!$E$24-'Ejercicio 3 - TIR'!$C$24),'Ejercicio 3 - TIR'!$C$24+SQRT(('Ejercicio 3 - TIR'!$E$24-'Ejercicio 3 - TIR'!$C$24)*('Ejercicio 3 - TIR'!$D$24-'Ejercicio 3 - TIR'!$C$24)*T198),'Ejercicio 3 - TIR'!$E$24-SQRT(('Ejercicio 3 - TIR'!$E$24-'Ejercicio 3 - TIR'!$C$24)*('Ejercicio 3 - TIR'!$E$24-'Ejercicio 3 - TIR'!$D$24)*(1-T198)))</f>
        <v>0.198113383352084</v>
      </c>
      <c r="V198" s="24">
        <f ca="1" t="shared" si="1487"/>
        <v>0.190033669096568</v>
      </c>
      <c r="W198" s="26">
        <f ca="1">IF(V198&lt;=('Ejercicio 3 - TIR'!$D$25-'Ejercicio 3 - TIR'!$C$25)/('Ejercicio 3 - TIR'!$E$25-'Ejercicio 3 - TIR'!$C$25),'Ejercicio 3 - TIR'!$C$25+SQRT(('Ejercicio 3 - TIR'!$E$25-'Ejercicio 3 - TIR'!$C$25)*('Ejercicio 3 - TIR'!$D$25-'Ejercicio 3 - TIR'!$C$25)*V198),'Ejercicio 3 - TIR'!$E$25-SQRT(('Ejercicio 3 - TIR'!$E$25-'Ejercicio 3 - TIR'!$C$25)*('Ejercicio 3 - TIR'!$E$25-'Ejercicio 3 - TIR'!$D$25)*(1-V198)))</f>
        <v>0.196310951435621</v>
      </c>
      <c r="X198" s="24">
        <f ca="1" t="shared" si="1487"/>
        <v>0.531381477309233</v>
      </c>
      <c r="Y198" s="26">
        <f ca="1">IF(X198&lt;=('Ejercicio 3 - TIR'!$D$26-'Ejercicio 3 - TIR'!$C$26)/('Ejercicio 3 - TIR'!$E$26-'Ejercicio 3 - TIR'!$C$26),'Ejercicio 3 - TIR'!$C$26+SQRT(('Ejercicio 3 - TIR'!$E$26-'Ejercicio 3 - TIR'!$C$26)*('Ejercicio 3 - TIR'!$D$26-'Ejercicio 3 - TIR'!$C$26)*X198),'Ejercicio 3 - TIR'!$E$26-SQRT(('Ejercicio 3 - TIR'!$E$26-'Ejercicio 3 - TIR'!$C$26)*('Ejercicio 3 - TIR'!$E$26-'Ejercicio 3 - TIR'!$D$26)*(1-X198)))</f>
        <v>0.229695526813909</v>
      </c>
      <c r="Z198" s="24">
        <f ca="1" t="shared" si="1432"/>
        <v>1.14641865667937</v>
      </c>
      <c r="AA198" s="24">
        <f ca="1" t="shared" si="1433"/>
        <v>1.2992016688962</v>
      </c>
      <c r="AB198" s="24">
        <f ca="1" t="shared" si="1434"/>
        <v>1.5565909071779</v>
      </c>
      <c r="AC198" s="24">
        <f ca="1" t="shared" si="1435"/>
        <v>1.86216674916203</v>
      </c>
      <c r="AD198" s="24">
        <f ca="1" t="shared" si="1436"/>
        <v>2.28989812162615</v>
      </c>
      <c r="AE198" s="23">
        <f ca="1" t="shared" si="1437"/>
        <v>4051.46299375499</v>
      </c>
      <c r="AF198" s="23">
        <f ca="1" t="shared" si="1438"/>
        <v>4591.4007525</v>
      </c>
      <c r="AG198" s="23">
        <f ca="1" t="shared" si="1439"/>
        <v>5501.01868990308</v>
      </c>
      <c r="AH198" s="23">
        <f ca="1" t="shared" si="1440"/>
        <v>6580.92890278309</v>
      </c>
      <c r="AI198" s="23">
        <f ca="1" t="shared" si="1441"/>
        <v>8092.53883403273</v>
      </c>
      <c r="AJ198" s="25">
        <f ca="1" t="shared" si="1442"/>
        <v>42085.5559068509</v>
      </c>
      <c r="AK198" s="25">
        <f ca="1" t="shared" si="1443"/>
        <v>42786.1786280506</v>
      </c>
      <c r="AL198" s="25">
        <f ca="1" t="shared" si="1444"/>
        <v>59215.8333020787</v>
      </c>
      <c r="AM198" s="25">
        <f ca="1" t="shared" si="1445"/>
        <v>77755.0953327241</v>
      </c>
      <c r="AN198" s="25">
        <f ca="1" t="shared" si="1446"/>
        <v>87570.5594019677</v>
      </c>
      <c r="AO198" s="25">
        <f ca="1">C198/'Ejercicio 3 - TIR'!$D$7</f>
        <v>14946.0214638266</v>
      </c>
      <c r="AP198" s="25">
        <f ca="1" t="shared" si="1447"/>
        <v>27139.5344430243</v>
      </c>
      <c r="AQ198" s="25">
        <f ca="1" t="shared" si="1448"/>
        <v>27840.157164224</v>
      </c>
      <c r="AR198" s="25">
        <f ca="1" t="shared" si="1449"/>
        <v>44269.8118382521</v>
      </c>
      <c r="AS198" s="25">
        <f ca="1" t="shared" si="1450"/>
        <v>62809.0738688976</v>
      </c>
      <c r="AT198" s="25">
        <f ca="1" t="shared" si="1451"/>
        <v>72624.5379381412</v>
      </c>
      <c r="AU198" s="25">
        <f ca="1">AP198*'Ejercicio 3 - TIR'!$D$5</f>
        <v>13569.7672215122</v>
      </c>
      <c r="AV198" s="25">
        <f ca="1">AQ198*'Ejercicio 3 - TIR'!$D$5</f>
        <v>13920.078582112</v>
      </c>
      <c r="AW198" s="25">
        <f ca="1">AR198*'Ejercicio 3 - TIR'!$D$5</f>
        <v>22134.905919126</v>
      </c>
      <c r="AX198" s="25">
        <f ca="1">AS198*'Ejercicio 3 - TIR'!$D$5</f>
        <v>31404.5369344488</v>
      </c>
      <c r="AY198" s="25">
        <f ca="1">AT198*'Ejercicio 3 - TIR'!$D$5</f>
        <v>36312.2689690706</v>
      </c>
      <c r="AZ198" s="25">
        <f ca="1" t="shared" ref="AZ198:BD198" si="1488">AJ198-AU198-AE198</f>
        <v>24464.3256915837</v>
      </c>
      <c r="BA198" s="25">
        <f ca="1" t="shared" si="1488"/>
        <v>24274.6992934386</v>
      </c>
      <c r="BB198" s="25">
        <f ca="1" t="shared" si="1488"/>
        <v>31579.9086930495</v>
      </c>
      <c r="BC198" s="25">
        <f ca="1" t="shared" si="1488"/>
        <v>39769.6294954923</v>
      </c>
      <c r="BD198" s="25">
        <f ca="1" t="shared" si="1488"/>
        <v>43165.7515988644</v>
      </c>
      <c r="BE198" s="25">
        <f ca="1" t="shared" ref="BE198:BI198" si="1489">AZ198/Z198</f>
        <v>21339.7832886333</v>
      </c>
      <c r="BF198" s="25">
        <f ca="1" t="shared" si="1489"/>
        <v>18684.3196669093</v>
      </c>
      <c r="BG198" s="25">
        <f ca="1" t="shared" si="1489"/>
        <v>20287.8666112112</v>
      </c>
      <c r="BH198" s="25">
        <f ca="1" t="shared" si="1489"/>
        <v>21356.6424775807</v>
      </c>
      <c r="BI198" s="25">
        <f ca="1" t="shared" si="1489"/>
        <v>18850.5118158753</v>
      </c>
      <c r="BJ198" s="25">
        <f ca="1" t="shared" si="1454"/>
        <v>63362.4000495616</v>
      </c>
      <c r="BK198" s="25">
        <f ca="1" t="shared" si="1455"/>
        <v>34224.8664758006</v>
      </c>
      <c r="BL198" s="25">
        <f ca="1" t="shared" si="1456"/>
        <v>97587.2665253621</v>
      </c>
      <c r="BM198" s="25">
        <f ca="1">BK198*'Ejercicio 3 - TIR'!$D$5</f>
        <v>17112.4332379003</v>
      </c>
      <c r="BN198" s="25">
        <f ca="1" t="shared" si="1457"/>
        <v>80474.8332874618</v>
      </c>
      <c r="BO198" s="25">
        <f ca="1" t="shared" si="1458"/>
        <v>35143.4120703647</v>
      </c>
      <c r="BP198" s="25">
        <f ca="1" t="shared" si="1459"/>
        <v>-102400.508657584</v>
      </c>
      <c r="BQ198" s="25">
        <f ca="1" t="shared" ref="BQ198:BT198" si="1490">BE198</f>
        <v>21339.7832886333</v>
      </c>
      <c r="BR198" s="25">
        <f ca="1" t="shared" si="1490"/>
        <v>18684.3196669093</v>
      </c>
      <c r="BS198" s="25">
        <f ca="1" t="shared" si="1490"/>
        <v>20287.8666112112</v>
      </c>
      <c r="BT198" s="25">
        <f ca="1" t="shared" si="1490"/>
        <v>21356.6424775807</v>
      </c>
      <c r="BU198" s="25">
        <f ca="1" t="shared" si="1461"/>
        <v>53993.92388624</v>
      </c>
      <c r="BV198" s="27">
        <f ca="1" t="shared" si="1462"/>
        <v>8.60912426001792</v>
      </c>
    </row>
    <row r="199" ht="15" customHeight="1" spans="1:74">
      <c r="A199" s="23">
        <v>198</v>
      </c>
      <c r="B199" s="24">
        <f ca="1" t="shared" ref="B199:F199" si="1491">RAND()</f>
        <v>0.37680462736664</v>
      </c>
      <c r="C199" s="25">
        <f ca="1">IF(B199&lt;=('Ejercicio 3 - TIR'!$D$13-'Ejercicio 3 - TIR'!$C$13)/('Ejercicio 3 - TIR'!$E$13-'Ejercicio 3 - TIR'!$C$13),'Ejercicio 3 - TIR'!$C$13+SQRT(('Ejercicio 3 - TIR'!$E$13-'Ejercicio 3 - TIR'!$C$13)*('Ejercicio 3 - TIR'!$D$13-'Ejercicio 3 - TIR'!$C$13)*B199),'Ejercicio 3 - TIR'!$E$13-SQRT(('Ejercicio 3 - TIR'!$E$13-'Ejercicio 3 - TIR'!$C$13)*('Ejercicio 3 - TIR'!$E$13-'Ejercicio 3 - TIR'!$D$13)*(1-B199)))</f>
        <v>72653.4381107966</v>
      </c>
      <c r="D199" s="24">
        <f ca="1" t="shared" si="1491"/>
        <v>0.554417590354677</v>
      </c>
      <c r="E199" s="25">
        <f ca="1">IF(D199&lt;=('Ejercicio 3 - TIR'!$D$14-'Ejercicio 3 - TIR'!$C$14)/('Ejercicio 3 - TIR'!$E$14-'Ejercicio 3 - TIR'!$C$14),'Ejercicio 3 - TIR'!$C$14+SQRT(('Ejercicio 3 - TIR'!$E$14-'Ejercicio 3 - TIR'!$C$14)*('Ejercicio 3 - TIR'!$D$14-'Ejercicio 3 - TIR'!$C$14)*D199),'Ejercicio 3 - TIR'!$E$14-SQRT(('Ejercicio 3 - TIR'!$E$14-'Ejercicio 3 - TIR'!$C$14)*('Ejercicio 3 - TIR'!$E$14-'Ejercicio 3 - TIR'!$D$14)*(1-D199)))</f>
        <v>31824.5879952874</v>
      </c>
      <c r="F199" s="24">
        <f ca="1" t="shared" si="1491"/>
        <v>0.964440881422189</v>
      </c>
      <c r="G199" s="25">
        <f ca="1">IF(F199&lt;=('Ejercicio 3 - TIR'!$D$18-'Ejercicio 3 - TIR'!$C$18)/('Ejercicio 3 - TIR'!$E$18-'Ejercicio 3 - TIR'!$C$18),'Ejercicio 3 - TIR'!$C$18+SQRT(('Ejercicio 3 - TIR'!$E$18-'Ejercicio 3 - TIR'!$C$18)*('Ejercicio 3 - TIR'!$D$18-'Ejercicio 3 - TIR'!$C$18)*F199),'Ejercicio 3 - TIR'!$E$18-SQRT(('Ejercicio 3 - TIR'!$E$18-'Ejercicio 3 - TIR'!$C$18)*('Ejercicio 3 - TIR'!$E$18-'Ejercicio 3 - TIR'!$D$18)*(1-F199)))</f>
        <v>43366.9250190711</v>
      </c>
      <c r="H199" s="24">
        <f ca="1" t="shared" ref="H199:L199" si="1492">RAND()</f>
        <v>0.203910323005441</v>
      </c>
      <c r="I199" s="25">
        <f ca="1">IF(H199&lt;=('Ejercicio 3 - TIR'!$D$18-'Ejercicio 3 - TIR'!$C$18)/('Ejercicio 3 - TIR'!$E$18-'Ejercicio 3 - TIR'!$C$18),'Ejercicio 3 - TIR'!$C$18+SQRT(('Ejercicio 3 - TIR'!$E$18-'Ejercicio 3 - TIR'!$C$18)*('Ejercicio 3 - TIR'!$D$18-'Ejercicio 3 - TIR'!$C$18)*H199),'Ejercicio 3 - TIR'!$E$18-SQRT(('Ejercicio 3 - TIR'!$E$18-'Ejercicio 3 - TIR'!$C$18)*('Ejercicio 3 - TIR'!$E$18-'Ejercicio 3 - TIR'!$D$18)*(1-H199)))</f>
        <v>35530.5106862582</v>
      </c>
      <c r="J199" s="24">
        <f ca="1" t="shared" si="1492"/>
        <v>0.439510803858252</v>
      </c>
      <c r="K199" s="25">
        <f ca="1">IF(J199&lt;=('Ejercicio 3 - TIR'!$D$18-'Ejercicio 3 - TIR'!$C$18)/('Ejercicio 3 - TIR'!$E$18-'Ejercicio 3 - TIR'!$C$18),'Ejercicio 3 - TIR'!$C$18+SQRT(('Ejercicio 3 - TIR'!$E$18-'Ejercicio 3 - TIR'!$C$18)*('Ejercicio 3 - TIR'!$D$18-'Ejercicio 3 - TIR'!$C$18)*J199),'Ejercicio 3 - TIR'!$E$18-SQRT(('Ejercicio 3 - TIR'!$E$18-'Ejercicio 3 - TIR'!$C$18)*('Ejercicio 3 - TIR'!$E$18-'Ejercicio 3 - TIR'!$D$18)*(1-J199)))</f>
        <v>38119.5209574665</v>
      </c>
      <c r="L199" s="24">
        <f ca="1" t="shared" si="1492"/>
        <v>0.145564777885542</v>
      </c>
      <c r="M199" s="25">
        <f ca="1">IF(L199&lt;=('Ejercicio 3 - TIR'!$D$18-'Ejercicio 3 - TIR'!$C$18)/('Ejercicio 3 - TIR'!$E$18-'Ejercicio 3 - TIR'!$C$18),'Ejercicio 3 - TIR'!$C$18+SQRT(('Ejercicio 3 - TIR'!$E$18-'Ejercicio 3 - TIR'!$C$18)*('Ejercicio 3 - TIR'!$D$18-'Ejercicio 3 - TIR'!$C$18)*L199),'Ejercicio 3 - TIR'!$E$18-SQRT(('Ejercicio 3 - TIR'!$E$18-'Ejercicio 3 - TIR'!$C$18)*('Ejercicio 3 - TIR'!$E$18-'Ejercicio 3 - TIR'!$D$18)*(1-L199)))</f>
        <v>34672.7632812749</v>
      </c>
      <c r="N199" s="24">
        <f ca="1" t="shared" ref="N199:R199" si="1493">RAND()</f>
        <v>0.290060615835229</v>
      </c>
      <c r="O199" s="25">
        <f ca="1">IF(N199&lt;=('Ejercicio 3 - TIR'!$D$18-'Ejercicio 3 - TIR'!$C$18)/('Ejercicio 3 - TIR'!$E$18-'Ejercicio 3 - TIR'!$C$18),'Ejercicio 3 - TIR'!$C$18+SQRT(('Ejercicio 3 - TIR'!$E$18-'Ejercicio 3 - TIR'!$C$18)*('Ejercicio 3 - TIR'!$D$18-'Ejercicio 3 - TIR'!$C$18)*N199),'Ejercicio 3 - TIR'!$E$18-SQRT(('Ejercicio 3 - TIR'!$E$18-'Ejercicio 3 - TIR'!$C$18)*('Ejercicio 3 - TIR'!$E$18-'Ejercicio 3 - TIR'!$D$18)*(1-N199)))</f>
        <v>36596.1422343127</v>
      </c>
      <c r="P199" s="24">
        <f ca="1" t="shared" si="1493"/>
        <v>0.39554266524275</v>
      </c>
      <c r="Q199" s="26">
        <f ca="1">IF(P199&lt;=('Ejercicio 3 - TIR'!$D$22-'Ejercicio 3 - TIR'!$C$22)/('Ejercicio 3 - TIR'!$E$22-'Ejercicio 3 - TIR'!$C$22),'Ejercicio 3 - TIR'!$C$22+SQRT(('Ejercicio 3 - TIR'!$E$22-'Ejercicio 3 - TIR'!$C$22)*('Ejercicio 3 - TIR'!$D$22-'Ejercicio 3 - TIR'!$C$22)*P199),'Ejercicio 3 - TIR'!$E$22-SQRT(('Ejercicio 3 - TIR'!$E$22-'Ejercicio 3 - TIR'!$C$22)*('Ejercicio 3 - TIR'!$E$22-'Ejercicio 3 - TIR'!$D$22)*(1-P199)))</f>
        <v>0.146682893348304</v>
      </c>
      <c r="R199" s="24">
        <f ca="1" t="shared" si="1493"/>
        <v>0.0344740133746677</v>
      </c>
      <c r="S199" s="26">
        <f ca="1">IF(R199&lt;=('Ejercicio 3 - TIR'!$D$23-'Ejercicio 3 - TIR'!$C$23)/('Ejercicio 3 - TIR'!$E$23-'Ejercicio 3 - TIR'!$C$23),'Ejercicio 3 - TIR'!$C$23+SQRT(('Ejercicio 3 - TIR'!$E$23-'Ejercicio 3 - TIR'!$C$23)*('Ejercicio 3 - TIR'!$D$23-'Ejercicio 3 - TIR'!$C$23)*R199),'Ejercicio 3 - TIR'!$E$23-SQRT(('Ejercicio 3 - TIR'!$E$23-'Ejercicio 3 - TIR'!$C$23)*('Ejercicio 3 - TIR'!$E$23-'Ejercicio 3 - TIR'!$D$23)*(1-R199)))</f>
        <v>0.127877386881092</v>
      </c>
      <c r="T199" s="24">
        <f ca="1" t="shared" ref="T199:X199" si="1494">RAND()</f>
        <v>0.477114732017535</v>
      </c>
      <c r="U199" s="26">
        <f ca="1">IF(T199&lt;=('Ejercicio 3 - TIR'!$D$24-'Ejercicio 3 - TIR'!$C$24)/('Ejercicio 3 - TIR'!$E$24-'Ejercicio 3 - TIR'!$C$24),'Ejercicio 3 - TIR'!$C$24+SQRT(('Ejercicio 3 - TIR'!$E$24-'Ejercicio 3 - TIR'!$C$24)*('Ejercicio 3 - TIR'!$D$24-'Ejercicio 3 - TIR'!$C$24)*T199),'Ejercicio 3 - TIR'!$E$24-SQRT(('Ejercicio 3 - TIR'!$E$24-'Ejercicio 3 - TIR'!$C$24)*('Ejercicio 3 - TIR'!$E$24-'Ejercicio 3 - TIR'!$D$24)*(1-T199)))</f>
        <v>0.181736717987725</v>
      </c>
      <c r="V199" s="24">
        <f ca="1" t="shared" si="1494"/>
        <v>0.379887790976479</v>
      </c>
      <c r="W199" s="26">
        <f ca="1">IF(V199&lt;=('Ejercicio 3 - TIR'!$D$25-'Ejercicio 3 - TIR'!$C$25)/('Ejercicio 3 - TIR'!$E$25-'Ejercicio 3 - TIR'!$C$25),'Ejercicio 3 - TIR'!$C$25+SQRT(('Ejercicio 3 - TIR'!$E$25-'Ejercicio 3 - TIR'!$C$25)*('Ejercicio 3 - TIR'!$D$25-'Ejercicio 3 - TIR'!$C$25)*V199),'Ejercicio 3 - TIR'!$E$25-SQRT(('Ejercicio 3 - TIR'!$E$25-'Ejercicio 3 - TIR'!$C$25)*('Ejercicio 3 - TIR'!$E$25-'Ejercicio 3 - TIR'!$D$25)*(1-V199)))</f>
        <v>0.203412526022735</v>
      </c>
      <c r="X199" s="24">
        <f ca="1" t="shared" si="1494"/>
        <v>0.630705669703896</v>
      </c>
      <c r="Y199" s="26">
        <f ca="1">IF(X199&lt;=('Ejercicio 3 - TIR'!$D$26-'Ejercicio 3 - TIR'!$C$26)/('Ejercicio 3 - TIR'!$E$26-'Ejercicio 3 - TIR'!$C$26),'Ejercicio 3 - TIR'!$C$26+SQRT(('Ejercicio 3 - TIR'!$E$26-'Ejercicio 3 - TIR'!$C$26)*('Ejercicio 3 - TIR'!$D$26-'Ejercicio 3 - TIR'!$C$26)*X199),'Ejercicio 3 - TIR'!$E$26-SQRT(('Ejercicio 3 - TIR'!$E$26-'Ejercicio 3 - TIR'!$C$26)*('Ejercicio 3 - TIR'!$E$26-'Ejercicio 3 - TIR'!$D$26)*(1-X199)))</f>
        <v>0.235343652370587</v>
      </c>
      <c r="Z199" s="24">
        <f ca="1" t="shared" si="1432"/>
        <v>1.1466828933483</v>
      </c>
      <c r="AA199" s="24">
        <f ca="1" t="shared" si="1433"/>
        <v>1.29331770533093</v>
      </c>
      <c r="AB199" s="24">
        <f ca="1" t="shared" si="1434"/>
        <v>1.52836102041319</v>
      </c>
      <c r="AC199" s="24">
        <f ca="1" t="shared" si="1435"/>
        <v>1.83924879625013</v>
      </c>
      <c r="AD199" s="24">
        <f ca="1" t="shared" si="1436"/>
        <v>2.27210432557784</v>
      </c>
      <c r="AE199" s="23">
        <f ca="1" t="shared" si="1437"/>
        <v>4668.12264676645</v>
      </c>
      <c r="AF199" s="23">
        <f ca="1" t="shared" si="1438"/>
        <v>5265.06997247539</v>
      </c>
      <c r="AG199" s="23">
        <f ca="1" t="shared" si="1439"/>
        <v>6221.92650924879</v>
      </c>
      <c r="AH199" s="23">
        <f ca="1" t="shared" si="1440"/>
        <v>7487.54429722291</v>
      </c>
      <c r="AI199" s="23">
        <f ca="1" t="shared" si="1441"/>
        <v>9249.69031941791</v>
      </c>
      <c r="AJ199" s="25">
        <f ca="1" t="shared" si="1442"/>
        <v>49728.1110564874</v>
      </c>
      <c r="AK199" s="25">
        <f ca="1" t="shared" si="1443"/>
        <v>45952.2385499877</v>
      </c>
      <c r="AL199" s="25">
        <f ca="1" t="shared" si="1444"/>
        <v>58260.3899482156</v>
      </c>
      <c r="AM199" s="25">
        <f ca="1" t="shared" si="1445"/>
        <v>63771.8381277505</v>
      </c>
      <c r="AN199" s="25">
        <f ca="1" t="shared" si="1446"/>
        <v>83150.2530700438</v>
      </c>
      <c r="AO199" s="25">
        <f ca="1">C199/'Ejercicio 3 - TIR'!$D$7</f>
        <v>14530.6876221593</v>
      </c>
      <c r="AP199" s="25">
        <f ca="1" t="shared" si="1447"/>
        <v>35197.4234343281</v>
      </c>
      <c r="AQ199" s="25">
        <f ca="1" t="shared" si="1448"/>
        <v>31421.5509278284</v>
      </c>
      <c r="AR199" s="25">
        <f ca="1" t="shared" si="1449"/>
        <v>43729.7023260563</v>
      </c>
      <c r="AS199" s="25">
        <f ca="1" t="shared" si="1450"/>
        <v>49241.1505055912</v>
      </c>
      <c r="AT199" s="25">
        <f ca="1" t="shared" si="1451"/>
        <v>68619.5654478845</v>
      </c>
      <c r="AU199" s="25">
        <f ca="1">AP199*'Ejercicio 3 - TIR'!$D$5</f>
        <v>17598.7117171641</v>
      </c>
      <c r="AV199" s="25">
        <f ca="1">AQ199*'Ejercicio 3 - TIR'!$D$5</f>
        <v>15710.7754639142</v>
      </c>
      <c r="AW199" s="25">
        <f ca="1">AR199*'Ejercicio 3 - TIR'!$D$5</f>
        <v>21864.8511630282</v>
      </c>
      <c r="AX199" s="25">
        <f ca="1">AS199*'Ejercicio 3 - TIR'!$D$5</f>
        <v>24620.5752527956</v>
      </c>
      <c r="AY199" s="25">
        <f ca="1">AT199*'Ejercicio 3 - TIR'!$D$5</f>
        <v>34309.7827239422</v>
      </c>
      <c r="AZ199" s="25">
        <f ca="1" t="shared" ref="AZ199:BD199" si="1495">AJ199-AU199-AE199</f>
        <v>27461.2766925569</v>
      </c>
      <c r="BA199" s="25">
        <f ca="1" t="shared" si="1495"/>
        <v>24976.3931135981</v>
      </c>
      <c r="BB199" s="25">
        <f ca="1" t="shared" si="1495"/>
        <v>30173.6122759387</v>
      </c>
      <c r="BC199" s="25">
        <f ca="1" t="shared" si="1495"/>
        <v>31663.718577732</v>
      </c>
      <c r="BD199" s="25">
        <f ca="1" t="shared" si="1495"/>
        <v>39590.7800266836</v>
      </c>
      <c r="BE199" s="25">
        <f ca="1" t="shared" ref="BE199:BI199" si="1496">AZ199/Z199</f>
        <v>23948.4489145645</v>
      </c>
      <c r="BF199" s="25">
        <f ca="1" t="shared" si="1496"/>
        <v>19311.8775152059</v>
      </c>
      <c r="BG199" s="25">
        <f ca="1" t="shared" si="1496"/>
        <v>19742.4639027899</v>
      </c>
      <c r="BH199" s="25">
        <f ca="1" t="shared" si="1496"/>
        <v>17215.5711844359</v>
      </c>
      <c r="BI199" s="25">
        <f ca="1" t="shared" si="1496"/>
        <v>17424.7192705885</v>
      </c>
      <c r="BJ199" s="25">
        <f ca="1" t="shared" si="1454"/>
        <v>72308.7840438251</v>
      </c>
      <c r="BK199" s="25">
        <f ca="1" t="shared" si="1455"/>
        <v>33015.2381999285</v>
      </c>
      <c r="BL199" s="25">
        <f ca="1" t="shared" si="1456"/>
        <v>105324.022243754</v>
      </c>
      <c r="BM199" s="25">
        <f ca="1">BK199*'Ejercicio 3 - TIR'!$D$5</f>
        <v>16507.6190999643</v>
      </c>
      <c r="BN199" s="25">
        <f ca="1" t="shared" si="1457"/>
        <v>88816.4031437894</v>
      </c>
      <c r="BO199" s="25">
        <f ca="1" t="shared" si="1458"/>
        <v>39089.9318063671</v>
      </c>
      <c r="BP199" s="25">
        <f ca="1" t="shared" si="1459"/>
        <v>-104478.026106084</v>
      </c>
      <c r="BQ199" s="25">
        <f ca="1" t="shared" ref="BQ199:BT199" si="1497">BE199</f>
        <v>23948.4489145645</v>
      </c>
      <c r="BR199" s="25">
        <f ca="1" t="shared" si="1497"/>
        <v>19311.8775152059</v>
      </c>
      <c r="BS199" s="25">
        <f ca="1" t="shared" si="1497"/>
        <v>19742.4639027899</v>
      </c>
      <c r="BT199" s="25">
        <f ca="1" t="shared" si="1497"/>
        <v>17215.5711844359</v>
      </c>
      <c r="BU199" s="25">
        <f ca="1" t="shared" si="1461"/>
        <v>56514.6510769556</v>
      </c>
      <c r="BV199" s="27">
        <f ca="1" t="shared" si="1462"/>
        <v>8.32858642112462</v>
      </c>
    </row>
    <row r="200" ht="15" customHeight="1" spans="1:74">
      <c r="A200" s="23">
        <v>199</v>
      </c>
      <c r="B200" s="24">
        <f ca="1" t="shared" ref="B200:F200" si="1498">RAND()</f>
        <v>0.445336968050097</v>
      </c>
      <c r="C200" s="25">
        <f ca="1">IF(B200&lt;=('Ejercicio 3 - TIR'!$D$13-'Ejercicio 3 - TIR'!$C$13)/('Ejercicio 3 - TIR'!$E$13-'Ejercicio 3 - TIR'!$C$13),'Ejercicio 3 - TIR'!$C$13+SQRT(('Ejercicio 3 - TIR'!$E$13-'Ejercicio 3 - TIR'!$C$13)*('Ejercicio 3 - TIR'!$D$13-'Ejercicio 3 - TIR'!$C$13)*B200),'Ejercicio 3 - TIR'!$E$13-SQRT(('Ejercicio 3 - TIR'!$E$13-'Ejercicio 3 - TIR'!$C$13)*('Ejercicio 3 - TIR'!$E$13-'Ejercicio 3 - TIR'!$D$13)*(1-B200)))</f>
        <v>74200.8597364198</v>
      </c>
      <c r="D200" s="24">
        <f ca="1" t="shared" si="1498"/>
        <v>0.514225337765442</v>
      </c>
      <c r="E200" s="25">
        <f ca="1">IF(D200&lt;=('Ejercicio 3 - TIR'!$D$14-'Ejercicio 3 - TIR'!$C$14)/('Ejercicio 3 - TIR'!$E$14-'Ejercicio 3 - TIR'!$C$14),'Ejercicio 3 - TIR'!$C$14+SQRT(('Ejercicio 3 - TIR'!$E$14-'Ejercicio 3 - TIR'!$C$14)*('Ejercicio 3 - TIR'!$D$14-'Ejercicio 3 - TIR'!$C$14)*D200),'Ejercicio 3 - TIR'!$E$14-SQRT(('Ejercicio 3 - TIR'!$E$14-'Ejercicio 3 - TIR'!$C$14)*('Ejercicio 3 - TIR'!$E$14-'Ejercicio 3 - TIR'!$D$14)*(1-D200)))</f>
        <v>31463.8299375432</v>
      </c>
      <c r="F200" s="24">
        <f ca="1" t="shared" si="1498"/>
        <v>0.630634623848367</v>
      </c>
      <c r="G200" s="25">
        <f ca="1">IF(F200&lt;=('Ejercicio 3 - TIR'!$D$18-'Ejercicio 3 - TIR'!$C$18)/('Ejercicio 3 - TIR'!$E$18-'Ejercicio 3 - TIR'!$C$18),'Ejercicio 3 - TIR'!$C$18+SQRT(('Ejercicio 3 - TIR'!$E$18-'Ejercicio 3 - TIR'!$C$18)*('Ejercicio 3 - TIR'!$D$18-'Ejercicio 3 - TIR'!$C$18)*F200),'Ejercicio 3 - TIR'!$E$18-SQRT(('Ejercicio 3 - TIR'!$E$18-'Ejercicio 3 - TIR'!$C$18)*('Ejercicio 3 - TIR'!$E$18-'Ejercicio 3 - TIR'!$D$18)*(1-F200)))</f>
        <v>39726.0060444797</v>
      </c>
      <c r="H200" s="24">
        <f ca="1" t="shared" ref="H200:L200" si="1499">RAND()</f>
        <v>0.462655639804732</v>
      </c>
      <c r="I200" s="25">
        <f ca="1">IF(H200&lt;=('Ejercicio 3 - TIR'!$D$18-'Ejercicio 3 - TIR'!$C$18)/('Ejercicio 3 - TIR'!$E$18-'Ejercicio 3 - TIR'!$C$18),'Ejercicio 3 - TIR'!$C$18+SQRT(('Ejercicio 3 - TIR'!$E$18-'Ejercicio 3 - TIR'!$C$18)*('Ejercicio 3 - TIR'!$D$18-'Ejercicio 3 - TIR'!$C$18)*H200),'Ejercicio 3 - TIR'!$E$18-SQRT(('Ejercicio 3 - TIR'!$E$18-'Ejercicio 3 - TIR'!$C$18)*('Ejercicio 3 - TIR'!$E$18-'Ejercicio 3 - TIR'!$D$18)*(1-H200)))</f>
        <v>38330.5669657419</v>
      </c>
      <c r="J200" s="24">
        <f ca="1" t="shared" si="1499"/>
        <v>0.732144542171199</v>
      </c>
      <c r="K200" s="25">
        <f ca="1">IF(J200&lt;=('Ejercicio 3 - TIR'!$D$18-'Ejercicio 3 - TIR'!$C$18)/('Ejercicio 3 - TIR'!$E$18-'Ejercicio 3 - TIR'!$C$18),'Ejercicio 3 - TIR'!$C$18+SQRT(('Ejercicio 3 - TIR'!$E$18-'Ejercicio 3 - TIR'!$C$18)*('Ejercicio 3 - TIR'!$D$18-'Ejercicio 3 - TIR'!$C$18)*J200),'Ejercicio 3 - TIR'!$E$18-SQRT(('Ejercicio 3 - TIR'!$E$18-'Ejercicio 3 - TIR'!$C$18)*('Ejercicio 3 - TIR'!$E$18-'Ejercicio 3 - TIR'!$D$18)*(1-J200)))</f>
        <v>40517.9068129768</v>
      </c>
      <c r="L200" s="24">
        <f ca="1" t="shared" si="1499"/>
        <v>0.747327833065425</v>
      </c>
      <c r="M200" s="25">
        <f ca="1">IF(L200&lt;=('Ejercicio 3 - TIR'!$D$18-'Ejercicio 3 - TIR'!$C$18)/('Ejercicio 3 - TIR'!$E$18-'Ejercicio 3 - TIR'!$C$18),'Ejercicio 3 - TIR'!$C$18+SQRT(('Ejercicio 3 - TIR'!$E$18-'Ejercicio 3 - TIR'!$C$18)*('Ejercicio 3 - TIR'!$D$18-'Ejercicio 3 - TIR'!$C$18)*L200),'Ejercicio 3 - TIR'!$E$18-SQRT(('Ejercicio 3 - TIR'!$E$18-'Ejercicio 3 - TIR'!$C$18)*('Ejercicio 3 - TIR'!$E$18-'Ejercicio 3 - TIR'!$D$18)*(1-L200)))</f>
        <v>40646.7928466367</v>
      </c>
      <c r="N200" s="24">
        <f ca="1" t="shared" ref="N200:R200" si="1500">RAND()</f>
        <v>0.207306998199515</v>
      </c>
      <c r="O200" s="25">
        <f ca="1">IF(N200&lt;=('Ejercicio 3 - TIR'!$D$18-'Ejercicio 3 - TIR'!$C$18)/('Ejercicio 3 - TIR'!$E$18-'Ejercicio 3 - TIR'!$C$18),'Ejercicio 3 - TIR'!$C$18+SQRT(('Ejercicio 3 - TIR'!$E$18-'Ejercicio 3 - TIR'!$C$18)*('Ejercicio 3 - TIR'!$D$18-'Ejercicio 3 - TIR'!$C$18)*N200),'Ejercicio 3 - TIR'!$E$18-SQRT(('Ejercicio 3 - TIR'!$E$18-'Ejercicio 3 - TIR'!$C$18)*('Ejercicio 3 - TIR'!$E$18-'Ejercicio 3 - TIR'!$D$18)*(1-N200)))</f>
        <v>35576.3832122557</v>
      </c>
      <c r="P200" s="24">
        <f ca="1" t="shared" si="1500"/>
        <v>0.305881120397263</v>
      </c>
      <c r="Q200" s="26">
        <f ca="1">IF(P200&lt;=('Ejercicio 3 - TIR'!$D$22-'Ejercicio 3 - TIR'!$C$22)/('Ejercicio 3 - TIR'!$E$22-'Ejercicio 3 - TIR'!$C$22),'Ejercicio 3 - TIR'!$C$22+SQRT(('Ejercicio 3 - TIR'!$E$22-'Ejercicio 3 - TIR'!$C$22)*('Ejercicio 3 - TIR'!$D$22-'Ejercicio 3 - TIR'!$C$22)*P200),'Ejercicio 3 - TIR'!$E$22-SQRT(('Ejercicio 3 - TIR'!$E$22-'Ejercicio 3 - TIR'!$C$22)*('Ejercicio 3 - TIR'!$E$22-'Ejercicio 3 - TIR'!$D$22)*(1-P200)))</f>
        <v>0.143464569391213</v>
      </c>
      <c r="R200" s="24">
        <f ca="1" t="shared" si="1500"/>
        <v>0.0720381645761934</v>
      </c>
      <c r="S200" s="26">
        <f ca="1">IF(R200&lt;=('Ejercicio 3 - TIR'!$D$23-'Ejercicio 3 - TIR'!$C$23)/('Ejercicio 3 - TIR'!$E$23-'Ejercicio 3 - TIR'!$C$23),'Ejercicio 3 - TIR'!$C$23+SQRT(('Ejercicio 3 - TIR'!$E$23-'Ejercicio 3 - TIR'!$C$23)*('Ejercicio 3 - TIR'!$D$23-'Ejercicio 3 - TIR'!$C$23)*R200),'Ejercicio 3 - TIR'!$E$23-SQRT(('Ejercicio 3 - TIR'!$E$23-'Ejercicio 3 - TIR'!$C$23)*('Ejercicio 3 - TIR'!$E$23-'Ejercicio 3 - TIR'!$D$23)*(1-R200)))</f>
        <v>0.131387216351556</v>
      </c>
      <c r="T200" s="24">
        <f ca="1" t="shared" ref="T200:X200" si="1501">RAND()</f>
        <v>0.794733263815357</v>
      </c>
      <c r="U200" s="26">
        <f ca="1">IF(T200&lt;=('Ejercicio 3 - TIR'!$D$24-'Ejercicio 3 - TIR'!$C$24)/('Ejercicio 3 - TIR'!$E$24-'Ejercicio 3 - TIR'!$C$24),'Ejercicio 3 - TIR'!$C$24+SQRT(('Ejercicio 3 - TIR'!$E$24-'Ejercicio 3 - TIR'!$C$24)*('Ejercicio 3 - TIR'!$D$24-'Ejercicio 3 - TIR'!$C$24)*T200),'Ejercicio 3 - TIR'!$E$24-SQRT(('Ejercicio 3 - TIR'!$E$24-'Ejercicio 3 - TIR'!$C$24)*('Ejercicio 3 - TIR'!$E$24-'Ejercicio 3 - TIR'!$D$24)*(1-T200)))</f>
        <v>0.196026121270912</v>
      </c>
      <c r="V200" s="24">
        <f ca="1" t="shared" si="1501"/>
        <v>0.999591980912817</v>
      </c>
      <c r="W200" s="26">
        <f ca="1">IF(V200&lt;=('Ejercicio 3 - TIR'!$D$25-'Ejercicio 3 - TIR'!$C$25)/('Ejercicio 3 - TIR'!$E$25-'Ejercicio 3 - TIR'!$C$25),'Ejercicio 3 - TIR'!$C$25+SQRT(('Ejercicio 3 - TIR'!$E$25-'Ejercicio 3 - TIR'!$C$25)*('Ejercicio 3 - TIR'!$D$25-'Ejercicio 3 - TIR'!$C$25)*V200),'Ejercicio 3 - TIR'!$E$25-SQRT(('Ejercicio 3 - TIR'!$E$25-'Ejercicio 3 - TIR'!$C$25)*('Ejercicio 3 - TIR'!$E$25-'Ejercicio 3 - TIR'!$D$25)*(1-V200)))</f>
        <v>0.248804982508438</v>
      </c>
      <c r="X200" s="24">
        <f ca="1" t="shared" si="1501"/>
        <v>0.59491395327756</v>
      </c>
      <c r="Y200" s="26">
        <f ca="1">IF(X200&lt;=('Ejercicio 3 - TIR'!$D$26-'Ejercicio 3 - TIR'!$C$26)/('Ejercicio 3 - TIR'!$E$26-'Ejercicio 3 - TIR'!$C$26),'Ejercicio 3 - TIR'!$C$26+SQRT(('Ejercicio 3 - TIR'!$E$26-'Ejercicio 3 - TIR'!$C$26)*('Ejercicio 3 - TIR'!$D$26-'Ejercicio 3 - TIR'!$C$26)*X200),'Ejercicio 3 - TIR'!$E$26-SQRT(('Ejercicio 3 - TIR'!$E$26-'Ejercicio 3 - TIR'!$C$26)*('Ejercicio 3 - TIR'!$E$26-'Ejercicio 3 - TIR'!$D$26)*(1-X200)))</f>
        <v>0.233229660549648</v>
      </c>
      <c r="Z200" s="24">
        <f ca="1" t="shared" si="1432"/>
        <v>1.14346456939121</v>
      </c>
      <c r="AA200" s="24">
        <f ca="1" t="shared" si="1433"/>
        <v>1.29370119616016</v>
      </c>
      <c r="AB200" s="24">
        <f ca="1" t="shared" si="1434"/>
        <v>1.54730042372697</v>
      </c>
      <c r="AC200" s="24">
        <f ca="1" t="shared" si="1435"/>
        <v>1.93227647858766</v>
      </c>
      <c r="AD200" s="24">
        <f ca="1" t="shared" si="1436"/>
        <v>2.38294066577673</v>
      </c>
      <c r="AE200" s="23">
        <f ca="1" t="shared" si="1437"/>
        <v>4513.94481338801</v>
      </c>
      <c r="AF200" s="23">
        <f ca="1" t="shared" si="1438"/>
        <v>5107.0194571836</v>
      </c>
      <c r="AG200" s="23">
        <f ca="1" t="shared" si="1439"/>
        <v>6108.12867263039</v>
      </c>
      <c r="AH200" s="23">
        <f ca="1" t="shared" si="1440"/>
        <v>7627.86152018348</v>
      </c>
      <c r="AI200" s="23">
        <f ca="1" t="shared" si="1441"/>
        <v>9406.90507325559</v>
      </c>
      <c r="AJ200" s="25">
        <f ca="1" t="shared" si="1442"/>
        <v>45425.2803952837</v>
      </c>
      <c r="AK200" s="25">
        <f ca="1" t="shared" si="1443"/>
        <v>49588.3003330772</v>
      </c>
      <c r="AL200" s="25">
        <f ca="1" t="shared" si="1444"/>
        <v>62693.3743802489</v>
      </c>
      <c r="AM200" s="25">
        <f ca="1" t="shared" si="1445"/>
        <v>78540.8417475813</v>
      </c>
      <c r="AN200" s="25">
        <f ca="1" t="shared" si="1446"/>
        <v>84776.4102977406</v>
      </c>
      <c r="AO200" s="25">
        <f ca="1">C200/'Ejercicio 3 - TIR'!$D$7</f>
        <v>14840.171947284</v>
      </c>
      <c r="AP200" s="25">
        <f ca="1" t="shared" si="1447"/>
        <v>30585.1084479997</v>
      </c>
      <c r="AQ200" s="25">
        <f ca="1" t="shared" si="1448"/>
        <v>34748.1283857933</v>
      </c>
      <c r="AR200" s="25">
        <f ca="1" t="shared" si="1449"/>
        <v>47853.2024329649</v>
      </c>
      <c r="AS200" s="25">
        <f ca="1" t="shared" si="1450"/>
        <v>63700.6698002973</v>
      </c>
      <c r="AT200" s="25">
        <f ca="1" t="shared" si="1451"/>
        <v>69936.2383504566</v>
      </c>
      <c r="AU200" s="25">
        <f ca="1">AP200*'Ejercicio 3 - TIR'!$D$5</f>
        <v>15292.5542239999</v>
      </c>
      <c r="AV200" s="25">
        <f ca="1">AQ200*'Ejercicio 3 - TIR'!$D$5</f>
        <v>17374.0641928966</v>
      </c>
      <c r="AW200" s="25">
        <f ca="1">AR200*'Ejercicio 3 - TIR'!$D$5</f>
        <v>23926.6012164825</v>
      </c>
      <c r="AX200" s="25">
        <f ca="1">AS200*'Ejercicio 3 - TIR'!$D$5</f>
        <v>31850.3349001487</v>
      </c>
      <c r="AY200" s="25">
        <f ca="1">AT200*'Ejercicio 3 - TIR'!$D$5</f>
        <v>34968.1191752283</v>
      </c>
      <c r="AZ200" s="25">
        <f ca="1" t="shared" ref="AZ200:BD200" si="1502">AJ200-AU200-AE200</f>
        <v>25618.7813578958</v>
      </c>
      <c r="BA200" s="25">
        <f ca="1" t="shared" si="1502"/>
        <v>27107.216682997</v>
      </c>
      <c r="BB200" s="25">
        <f ca="1" t="shared" si="1502"/>
        <v>32658.644491136</v>
      </c>
      <c r="BC200" s="25">
        <f ca="1" t="shared" si="1502"/>
        <v>39062.6453272491</v>
      </c>
      <c r="BD200" s="25">
        <f ca="1" t="shared" si="1502"/>
        <v>40401.3860492567</v>
      </c>
      <c r="BE200" s="25">
        <f ca="1" t="shared" ref="BE200:BI200" si="1503">AZ200/Z200</f>
        <v>22404.5257226775</v>
      </c>
      <c r="BF200" s="25">
        <f ca="1" t="shared" si="1503"/>
        <v>20953.2284297596</v>
      </c>
      <c r="BG200" s="25">
        <f ca="1" t="shared" si="1503"/>
        <v>21106.8542283931</v>
      </c>
      <c r="BH200" s="25">
        <f ca="1" t="shared" si="1503"/>
        <v>20215.867532477</v>
      </c>
      <c r="BI200" s="25">
        <f ca="1" t="shared" si="1503"/>
        <v>16954.423846759</v>
      </c>
      <c r="BJ200" s="25">
        <f ca="1" t="shared" si="1454"/>
        <v>74976.4398592549</v>
      </c>
      <c r="BK200" s="25">
        <f ca="1" t="shared" si="1455"/>
        <v>35363.249220302</v>
      </c>
      <c r="BL200" s="25">
        <f ca="1" t="shared" si="1456"/>
        <v>110339.689079557</v>
      </c>
      <c r="BM200" s="25">
        <f ca="1">BK200*'Ejercicio 3 - TIR'!$D$5</f>
        <v>17681.624610151</v>
      </c>
      <c r="BN200" s="25">
        <f ca="1" t="shared" si="1457"/>
        <v>92658.0644694059</v>
      </c>
      <c r="BO200" s="25">
        <f ca="1" t="shared" si="1458"/>
        <v>38883.9159111852</v>
      </c>
      <c r="BP200" s="25">
        <f ca="1" t="shared" si="1459"/>
        <v>-105664.689673963</v>
      </c>
      <c r="BQ200" s="25">
        <f ca="1" t="shared" ref="BQ200:BT200" si="1504">BE200</f>
        <v>22404.5257226775</v>
      </c>
      <c r="BR200" s="25">
        <f ca="1" t="shared" si="1504"/>
        <v>20953.2284297596</v>
      </c>
      <c r="BS200" s="25">
        <f ca="1" t="shared" si="1504"/>
        <v>21106.8542283931</v>
      </c>
      <c r="BT200" s="25">
        <f ca="1" t="shared" si="1504"/>
        <v>20215.867532477</v>
      </c>
      <c r="BU200" s="25">
        <f ca="1" t="shared" si="1461"/>
        <v>55838.3397579442</v>
      </c>
      <c r="BV200" s="27">
        <f ca="1" t="shared" si="1462"/>
        <v>8.82196866570193</v>
      </c>
    </row>
    <row r="201" ht="15" customHeight="1" spans="1:74">
      <c r="A201" s="23">
        <v>200</v>
      </c>
      <c r="B201" s="24">
        <f ca="1" t="shared" ref="B201:F201" si="1505">RAND()</f>
        <v>0.854627522959125</v>
      </c>
      <c r="C201" s="25">
        <f ca="1">IF(B201&lt;=('Ejercicio 3 - TIR'!$D$13-'Ejercicio 3 - TIR'!$C$13)/('Ejercicio 3 - TIR'!$E$13-'Ejercicio 3 - TIR'!$C$13),'Ejercicio 3 - TIR'!$C$13+SQRT(('Ejercicio 3 - TIR'!$E$13-'Ejercicio 3 - TIR'!$C$13)*('Ejercicio 3 - TIR'!$D$13-'Ejercicio 3 - TIR'!$C$13)*B201),'Ejercicio 3 - TIR'!$E$13-SQRT(('Ejercicio 3 - TIR'!$E$13-'Ejercicio 3 - TIR'!$C$13)*('Ejercicio 3 - TIR'!$E$13-'Ejercicio 3 - TIR'!$D$13)*(1-B201)))</f>
        <v>86792.1624612865</v>
      </c>
      <c r="D201" s="24">
        <f ca="1" t="shared" si="1505"/>
        <v>0.843079033202482</v>
      </c>
      <c r="E201" s="25">
        <f ca="1">IF(D201&lt;=('Ejercicio 3 - TIR'!$D$14-'Ejercicio 3 - TIR'!$C$14)/('Ejercicio 3 - TIR'!$E$14-'Ejercicio 3 - TIR'!$C$14),'Ejercicio 3 - TIR'!$C$14+SQRT(('Ejercicio 3 - TIR'!$E$14-'Ejercicio 3 - TIR'!$C$14)*('Ejercicio 3 - TIR'!$D$14-'Ejercicio 3 - TIR'!$C$14)*D201),'Ejercicio 3 - TIR'!$E$14-SQRT(('Ejercicio 3 - TIR'!$E$14-'Ejercicio 3 - TIR'!$C$14)*('Ejercicio 3 - TIR'!$E$14-'Ejercicio 3 - TIR'!$D$14)*(1-D201)))</f>
        <v>35148.387379476</v>
      </c>
      <c r="F201" s="24">
        <f ca="1" t="shared" si="1505"/>
        <v>0.74470436351965</v>
      </c>
      <c r="G201" s="25">
        <f ca="1">IF(F201&lt;=('Ejercicio 3 - TIR'!$D$18-'Ejercicio 3 - TIR'!$C$18)/('Ejercicio 3 - TIR'!$E$18-'Ejercicio 3 - TIR'!$C$18),'Ejercicio 3 - TIR'!$C$18+SQRT(('Ejercicio 3 - TIR'!$E$18-'Ejercicio 3 - TIR'!$C$18)*('Ejercicio 3 - TIR'!$D$18-'Ejercicio 3 - TIR'!$C$18)*F201),'Ejercicio 3 - TIR'!$E$18-SQRT(('Ejercicio 3 - TIR'!$E$18-'Ejercicio 3 - TIR'!$C$18)*('Ejercicio 3 - TIR'!$E$18-'Ejercicio 3 - TIR'!$D$18)*(1-F201)))</f>
        <v>40624.2517512971</v>
      </c>
      <c r="H201" s="24">
        <f ca="1" t="shared" ref="H201:L201" si="1506">RAND()</f>
        <v>0.913770098553924</v>
      </c>
      <c r="I201" s="25">
        <f ca="1">IF(H201&lt;=('Ejercicio 3 - TIR'!$D$18-'Ejercicio 3 - TIR'!$C$18)/('Ejercicio 3 - TIR'!$E$18-'Ejercicio 3 - TIR'!$C$18),'Ejercicio 3 - TIR'!$C$18+SQRT(('Ejercicio 3 - TIR'!$E$18-'Ejercicio 3 - TIR'!$C$18)*('Ejercicio 3 - TIR'!$D$18-'Ejercicio 3 - TIR'!$C$18)*H201),'Ejercicio 3 - TIR'!$E$18-SQRT(('Ejercicio 3 - TIR'!$E$18-'Ejercicio 3 - TIR'!$C$18)*('Ejercicio 3 - TIR'!$E$18-'Ejercicio 3 - TIR'!$D$18)*(1-H201)))</f>
        <v>42456.9226106043</v>
      </c>
      <c r="J201" s="24">
        <f ca="1" t="shared" si="1506"/>
        <v>0.352801298469593</v>
      </c>
      <c r="K201" s="25">
        <f ca="1">IF(J201&lt;=('Ejercicio 3 - TIR'!$D$18-'Ejercicio 3 - TIR'!$C$18)/('Ejercicio 3 - TIR'!$E$18-'Ejercicio 3 - TIR'!$C$18),'Ejercicio 3 - TIR'!$C$18+SQRT(('Ejercicio 3 - TIR'!$E$18-'Ejercicio 3 - TIR'!$C$18)*('Ejercicio 3 - TIR'!$D$18-'Ejercicio 3 - TIR'!$C$18)*J201),'Ejercicio 3 - TIR'!$E$18-SQRT(('Ejercicio 3 - TIR'!$E$18-'Ejercicio 3 - TIR'!$C$18)*('Ejercicio 3 - TIR'!$E$18-'Ejercicio 3 - TIR'!$D$18)*(1-J201)))</f>
        <v>37274.6267787728</v>
      </c>
      <c r="L201" s="24">
        <f ca="1" t="shared" si="1506"/>
        <v>0.692558485231554</v>
      </c>
      <c r="M201" s="25">
        <f ca="1">IF(L201&lt;=('Ejercicio 3 - TIR'!$D$18-'Ejercicio 3 - TIR'!$C$18)/('Ejercicio 3 - TIR'!$E$18-'Ejercicio 3 - TIR'!$C$18),'Ejercicio 3 - TIR'!$C$18+SQRT(('Ejercicio 3 - TIR'!$E$18-'Ejercicio 3 - TIR'!$C$18)*('Ejercicio 3 - TIR'!$D$18-'Ejercicio 3 - TIR'!$C$18)*L201),'Ejercicio 3 - TIR'!$E$18-SQRT(('Ejercicio 3 - TIR'!$E$18-'Ejercicio 3 - TIR'!$C$18)*('Ejercicio 3 - TIR'!$E$18-'Ejercicio 3 - TIR'!$D$18)*(1-L201)))</f>
        <v>40198.113536574</v>
      </c>
      <c r="N201" s="24">
        <f ca="1" t="shared" ref="N201:R201" si="1507">RAND()</f>
        <v>0.876479881448307</v>
      </c>
      <c r="O201" s="25">
        <f ca="1">IF(N201&lt;=('Ejercicio 3 - TIR'!$D$18-'Ejercicio 3 - TIR'!$C$18)/('Ejercicio 3 - TIR'!$E$18-'Ejercicio 3 - TIR'!$C$18),'Ejercicio 3 - TIR'!$C$18+SQRT(('Ejercicio 3 - TIR'!$E$18-'Ejercicio 3 - TIR'!$C$18)*('Ejercicio 3 - TIR'!$D$18-'Ejercicio 3 - TIR'!$C$18)*N201),'Ejercicio 3 - TIR'!$E$18-SQRT(('Ejercicio 3 - TIR'!$E$18-'Ejercicio 3 - TIR'!$C$18)*('Ejercicio 3 - TIR'!$E$18-'Ejercicio 3 - TIR'!$D$18)*(1-N201)))</f>
        <v>41956.3165586124</v>
      </c>
      <c r="P201" s="24">
        <f ca="1" t="shared" si="1507"/>
        <v>0.55612947452141</v>
      </c>
      <c r="Q201" s="26">
        <f ca="1">IF(P201&lt;=('Ejercicio 3 - TIR'!$D$22-'Ejercicio 3 - TIR'!$C$22)/('Ejercicio 3 - TIR'!$E$22-'Ejercicio 3 - TIR'!$C$22),'Ejercicio 3 - TIR'!$C$22+SQRT(('Ejercicio 3 - TIR'!$E$22-'Ejercicio 3 - TIR'!$C$22)*('Ejercicio 3 - TIR'!$D$22-'Ejercicio 3 - TIR'!$C$22)*P201),'Ejercicio 3 - TIR'!$E$22-SQRT(('Ejercicio 3 - TIR'!$E$22-'Ejercicio 3 - TIR'!$C$22)*('Ejercicio 3 - TIR'!$E$22-'Ejercicio 3 - TIR'!$D$22)*(1-P201)))</f>
        <v>0.151733996641522</v>
      </c>
      <c r="R201" s="24">
        <f ca="1" t="shared" si="1507"/>
        <v>0.875437569779563</v>
      </c>
      <c r="S201" s="26">
        <f ca="1">IF(R201&lt;=('Ejercicio 3 - TIR'!$D$23-'Ejercicio 3 - TIR'!$C$23)/('Ejercicio 3 - TIR'!$E$23-'Ejercicio 3 - TIR'!$C$23),'Ejercicio 3 - TIR'!$C$23+SQRT(('Ejercicio 3 - TIR'!$E$23-'Ejercicio 3 - TIR'!$C$23)*('Ejercicio 3 - TIR'!$D$23-'Ejercicio 3 - TIR'!$C$23)*R201),'Ejercicio 3 - TIR'!$E$23-SQRT(('Ejercicio 3 - TIR'!$E$23-'Ejercicio 3 - TIR'!$C$23)*('Ejercicio 3 - TIR'!$E$23-'Ejercicio 3 - TIR'!$D$23)*(1-R201)))</f>
        <v>0.165026277203154</v>
      </c>
      <c r="T201" s="24">
        <f ca="1" t="shared" ref="T201:X201" si="1508">RAND()</f>
        <v>0.341931030209344</v>
      </c>
      <c r="U201" s="26">
        <f ca="1">IF(T201&lt;=('Ejercicio 3 - TIR'!$D$24-'Ejercicio 3 - TIR'!$C$24)/('Ejercicio 3 - TIR'!$E$24-'Ejercicio 3 - TIR'!$C$24),'Ejercicio 3 - TIR'!$C$24+SQRT(('Ejercicio 3 - TIR'!$E$24-'Ejercicio 3 - TIR'!$C$24)*('Ejercicio 3 - TIR'!$D$24-'Ejercicio 3 - TIR'!$C$24)*T201),'Ejercicio 3 - TIR'!$E$24-SQRT(('Ejercicio 3 - TIR'!$E$24-'Ejercicio 3 - TIR'!$C$24)*('Ejercicio 3 - TIR'!$E$24-'Ejercicio 3 - TIR'!$D$24)*(1-T201)))</f>
        <v>0.17679655133482</v>
      </c>
      <c r="V201" s="24">
        <f ca="1" t="shared" si="1508"/>
        <v>0.883972278026216</v>
      </c>
      <c r="W201" s="26">
        <f ca="1">IF(V201&lt;=('Ejercicio 3 - TIR'!$D$25-'Ejercicio 3 - TIR'!$C$25)/('Ejercicio 3 - TIR'!$E$25-'Ejercicio 3 - TIR'!$C$25),'Ejercicio 3 - TIR'!$C$25+SQRT(('Ejercicio 3 - TIR'!$E$25-'Ejercicio 3 - TIR'!$C$25)*('Ejercicio 3 - TIR'!$D$25-'Ejercicio 3 - TIR'!$C$25)*V201),'Ejercicio 3 - TIR'!$E$25-SQRT(('Ejercicio 3 - TIR'!$E$25-'Ejercicio 3 - TIR'!$C$25)*('Ejercicio 3 - TIR'!$E$25-'Ejercicio 3 - TIR'!$D$25)*(1-V201)))</f>
        <v>0.22984815078192</v>
      </c>
      <c r="X201" s="24">
        <f ca="1" t="shared" si="1508"/>
        <v>0.731997430140389</v>
      </c>
      <c r="Y201" s="26">
        <f ca="1">IF(X201&lt;=('Ejercicio 3 - TIR'!$D$26-'Ejercicio 3 - TIR'!$C$26)/('Ejercicio 3 - TIR'!$E$26-'Ejercicio 3 - TIR'!$C$26),'Ejercicio 3 - TIR'!$C$26+SQRT(('Ejercicio 3 - TIR'!$E$26-'Ejercicio 3 - TIR'!$C$26)*('Ejercicio 3 - TIR'!$D$26-'Ejercicio 3 - TIR'!$C$26)*X201),'Ejercicio 3 - TIR'!$E$26-SQRT(('Ejercicio 3 - TIR'!$E$26-'Ejercicio 3 - TIR'!$C$26)*('Ejercicio 3 - TIR'!$E$26-'Ejercicio 3 - TIR'!$D$26)*(1-X201)))</f>
        <v>0.241957735645181</v>
      </c>
      <c r="Z201" s="24">
        <f ca="1" t="shared" si="1432"/>
        <v>1.15173399664152</v>
      </c>
      <c r="AA201" s="24">
        <f ca="1" t="shared" si="1433"/>
        <v>1.34180037043558</v>
      </c>
      <c r="AB201" s="24">
        <f ca="1" t="shared" si="1434"/>
        <v>1.57902604850838</v>
      </c>
      <c r="AC201" s="24">
        <f ca="1" t="shared" si="1435"/>
        <v>1.94196226579451</v>
      </c>
      <c r="AD201" s="24">
        <f ca="1" t="shared" si="1436"/>
        <v>2.41183505833453</v>
      </c>
      <c r="AE201" s="23">
        <f ca="1" t="shared" si="1437"/>
        <v>5333.20529259234</v>
      </c>
      <c r="AF201" s="23">
        <f ca="1" t="shared" si="1438"/>
        <v>6213.32430758902</v>
      </c>
      <c r="AG201" s="23">
        <f ca="1" t="shared" si="1439"/>
        <v>7311.81861749556</v>
      </c>
      <c r="AH201" s="23">
        <f ca="1" t="shared" si="1440"/>
        <v>8992.42660557973</v>
      </c>
      <c r="AI201" s="23">
        <f ca="1" t="shared" si="1441"/>
        <v>11168.2137850213</v>
      </c>
      <c r="AJ201" s="25">
        <f ca="1" t="shared" si="1442"/>
        <v>46788.3318300928</v>
      </c>
      <c r="AK201" s="25">
        <f ca="1" t="shared" si="1443"/>
        <v>56968.7144864637</v>
      </c>
      <c r="AL201" s="25">
        <f ca="1" t="shared" si="1444"/>
        <v>58857.6066321102</v>
      </c>
      <c r="AM201" s="25">
        <f ca="1" t="shared" si="1445"/>
        <v>78063.2196441503</v>
      </c>
      <c r="AN201" s="25">
        <f ca="1" t="shared" si="1446"/>
        <v>101191.715194643</v>
      </c>
      <c r="AO201" s="25">
        <f ca="1">C201/'Ejercicio 3 - TIR'!$D$7</f>
        <v>17358.4324922573</v>
      </c>
      <c r="AP201" s="25">
        <f ca="1" t="shared" si="1447"/>
        <v>29429.8993378355</v>
      </c>
      <c r="AQ201" s="25">
        <f ca="1" t="shared" si="1448"/>
        <v>39610.2819942064</v>
      </c>
      <c r="AR201" s="25">
        <f ca="1" t="shared" si="1449"/>
        <v>41499.1741398529</v>
      </c>
      <c r="AS201" s="25">
        <f ca="1" t="shared" si="1450"/>
        <v>60704.787151893</v>
      </c>
      <c r="AT201" s="25">
        <f ca="1" t="shared" si="1451"/>
        <v>83833.2827023859</v>
      </c>
      <c r="AU201" s="25">
        <f ca="1">AP201*'Ejercicio 3 - TIR'!$D$5</f>
        <v>14714.9496689178</v>
      </c>
      <c r="AV201" s="25">
        <f ca="1">AQ201*'Ejercicio 3 - TIR'!$D$5</f>
        <v>19805.1409971032</v>
      </c>
      <c r="AW201" s="25">
        <f ca="1">AR201*'Ejercicio 3 - TIR'!$D$5</f>
        <v>20749.5870699265</v>
      </c>
      <c r="AX201" s="25">
        <f ca="1">AS201*'Ejercicio 3 - TIR'!$D$5</f>
        <v>30352.3935759465</v>
      </c>
      <c r="AY201" s="25">
        <f ca="1">AT201*'Ejercicio 3 - TIR'!$D$5</f>
        <v>41916.6413511929</v>
      </c>
      <c r="AZ201" s="25">
        <f ca="1" t="shared" ref="AZ201:BD201" si="1509">AJ201-AU201-AE201</f>
        <v>26740.1768685827</v>
      </c>
      <c r="BA201" s="25">
        <f ca="1" t="shared" si="1509"/>
        <v>30950.2491817715</v>
      </c>
      <c r="BB201" s="25">
        <f ca="1" t="shared" si="1509"/>
        <v>30796.2009446882</v>
      </c>
      <c r="BC201" s="25">
        <f ca="1" t="shared" si="1509"/>
        <v>38718.3994626241</v>
      </c>
      <c r="BD201" s="25">
        <f ca="1" t="shared" si="1509"/>
        <v>48106.860058429</v>
      </c>
      <c r="BE201" s="25">
        <f ca="1" t="shared" ref="BE201:BI201" si="1510">AZ201/Z201</f>
        <v>23217.3200987012</v>
      </c>
      <c r="BF201" s="25">
        <f ca="1" t="shared" si="1510"/>
        <v>23066.2100441396</v>
      </c>
      <c r="BG201" s="25">
        <f ca="1" t="shared" si="1510"/>
        <v>19503.288735344</v>
      </c>
      <c r="BH201" s="25">
        <f ca="1" t="shared" si="1510"/>
        <v>19937.7712660052</v>
      </c>
      <c r="BI201" s="25">
        <f ca="1" t="shared" si="1510"/>
        <v>19946.1650133109</v>
      </c>
      <c r="BJ201" s="25">
        <f ca="1" t="shared" si="1454"/>
        <v>84772.1129257433</v>
      </c>
      <c r="BK201" s="25">
        <f ca="1" t="shared" si="1455"/>
        <v>41865.6760425595</v>
      </c>
      <c r="BL201" s="25">
        <f ca="1" t="shared" si="1456"/>
        <v>126637.788968303</v>
      </c>
      <c r="BM201" s="25">
        <f ca="1">BK201*'Ejercicio 3 - TIR'!$D$5</f>
        <v>20932.8380212797</v>
      </c>
      <c r="BN201" s="25">
        <f ca="1" t="shared" si="1457"/>
        <v>105704.950947023</v>
      </c>
      <c r="BO201" s="25">
        <f ca="1" t="shared" si="1458"/>
        <v>43827.6036256046</v>
      </c>
      <c r="BP201" s="25">
        <f ca="1" t="shared" si="1459"/>
        <v>-121940.549840762</v>
      </c>
      <c r="BQ201" s="25">
        <f ca="1" t="shared" ref="BQ201:BT201" si="1511">BE201</f>
        <v>23217.3200987012</v>
      </c>
      <c r="BR201" s="25">
        <f ca="1" t="shared" si="1511"/>
        <v>23066.2100441396</v>
      </c>
      <c r="BS201" s="25">
        <f ca="1" t="shared" si="1511"/>
        <v>19503.288735344</v>
      </c>
      <c r="BT201" s="25">
        <f ca="1" t="shared" si="1511"/>
        <v>19937.7712660052</v>
      </c>
      <c r="BU201" s="25">
        <f ca="1" t="shared" si="1461"/>
        <v>63773.7686389155</v>
      </c>
      <c r="BV201" s="27">
        <f ca="1" t="shared" si="1462"/>
        <v>6.08085294443275</v>
      </c>
    </row>
    <row r="202" ht="15" customHeight="1" spans="1:74">
      <c r="A202" s="23">
        <v>201</v>
      </c>
      <c r="B202" s="24">
        <f ca="1" t="shared" ref="B202:F202" si="1512">RAND()</f>
        <v>0.63689414895709</v>
      </c>
      <c r="C202" s="25">
        <f ca="1">IF(B202&lt;=('Ejercicio 3 - TIR'!$D$13-'Ejercicio 3 - TIR'!$C$13)/('Ejercicio 3 - TIR'!$E$13-'Ejercicio 3 - TIR'!$C$13),'Ejercicio 3 - TIR'!$C$13+SQRT(('Ejercicio 3 - TIR'!$E$13-'Ejercicio 3 - TIR'!$C$13)*('Ejercicio 3 - TIR'!$D$13-'Ejercicio 3 - TIR'!$C$13)*B202),'Ejercicio 3 - TIR'!$E$13-SQRT(('Ejercicio 3 - TIR'!$E$13-'Ejercicio 3 - TIR'!$C$13)*('Ejercicio 3 - TIR'!$E$13-'Ejercicio 3 - TIR'!$D$13)*(1-B202)))</f>
        <v>79125.9246611618</v>
      </c>
      <c r="D202" s="24">
        <f ca="1" t="shared" si="1512"/>
        <v>0.282620695266838</v>
      </c>
      <c r="E202" s="25">
        <f ca="1">IF(D202&lt;=('Ejercicio 3 - TIR'!$D$14-'Ejercicio 3 - TIR'!$C$14)/('Ejercicio 3 - TIR'!$E$14-'Ejercicio 3 - TIR'!$C$14),'Ejercicio 3 - TIR'!$C$14+SQRT(('Ejercicio 3 - TIR'!$E$14-'Ejercicio 3 - TIR'!$C$14)*('Ejercicio 3 - TIR'!$D$14-'Ejercicio 3 - TIR'!$C$14)*D202),'Ejercicio 3 - TIR'!$E$14-SQRT(('Ejercicio 3 - TIR'!$E$14-'Ejercicio 3 - TIR'!$C$14)*('Ejercicio 3 - TIR'!$E$14-'Ejercicio 3 - TIR'!$D$14)*(1-D202)))</f>
        <v>29603.9713449383</v>
      </c>
      <c r="F202" s="24">
        <f ca="1" t="shared" si="1512"/>
        <v>0.929017999025648</v>
      </c>
      <c r="G202" s="25">
        <f ca="1">IF(F202&lt;=('Ejercicio 3 - TIR'!$D$18-'Ejercicio 3 - TIR'!$C$18)/('Ejercicio 3 - TIR'!$E$18-'Ejercicio 3 - TIR'!$C$18),'Ejercicio 3 - TIR'!$C$18+SQRT(('Ejercicio 3 - TIR'!$E$18-'Ejercicio 3 - TIR'!$C$18)*('Ejercicio 3 - TIR'!$D$18-'Ejercicio 3 - TIR'!$C$18)*F202),'Ejercicio 3 - TIR'!$E$18-SQRT(('Ejercicio 3 - TIR'!$E$18-'Ejercicio 3 - TIR'!$C$18)*('Ejercicio 3 - TIR'!$E$18-'Ejercicio 3 - TIR'!$D$18)*(1-F202)))</f>
        <v>42692.6963630514</v>
      </c>
      <c r="H202" s="24">
        <f ca="1" t="shared" ref="H202:L202" si="1513">RAND()</f>
        <v>0.326566340984713</v>
      </c>
      <c r="I202" s="25">
        <f ca="1">IF(H202&lt;=('Ejercicio 3 - TIR'!$D$18-'Ejercicio 3 - TIR'!$C$18)/('Ejercicio 3 - TIR'!$E$18-'Ejercicio 3 - TIR'!$C$18),'Ejercicio 3 - TIR'!$C$18+SQRT(('Ejercicio 3 - TIR'!$E$18-'Ejercicio 3 - TIR'!$C$18)*('Ejercicio 3 - TIR'!$D$18-'Ejercicio 3 - TIR'!$C$18)*H202),'Ejercicio 3 - TIR'!$E$18-SQRT(('Ejercicio 3 - TIR'!$E$18-'Ejercicio 3 - TIR'!$C$18)*('Ejercicio 3 - TIR'!$E$18-'Ejercicio 3 - TIR'!$D$18)*(1-H202)))</f>
        <v>36998.9249994343</v>
      </c>
      <c r="J202" s="24">
        <f ca="1" t="shared" si="1513"/>
        <v>0.392336004027041</v>
      </c>
      <c r="K202" s="25">
        <f ca="1">IF(J202&lt;=('Ejercicio 3 - TIR'!$D$18-'Ejercicio 3 - TIR'!$C$18)/('Ejercicio 3 - TIR'!$E$18-'Ejercicio 3 - TIR'!$C$18),'Ejercicio 3 - TIR'!$C$18+SQRT(('Ejercicio 3 - TIR'!$E$18-'Ejercicio 3 - TIR'!$C$18)*('Ejercicio 3 - TIR'!$D$18-'Ejercicio 3 - TIR'!$C$18)*J202),'Ejercicio 3 - TIR'!$E$18-SQRT(('Ejercicio 3 - TIR'!$E$18-'Ejercicio 3 - TIR'!$C$18)*('Ejercicio 3 - TIR'!$E$18-'Ejercicio 3 - TIR'!$D$18)*(1-J202)))</f>
        <v>37671.4014758749</v>
      </c>
      <c r="L202" s="24">
        <f ca="1" t="shared" si="1513"/>
        <v>0.193791230251551</v>
      </c>
      <c r="M202" s="25">
        <f ca="1">IF(L202&lt;=('Ejercicio 3 - TIR'!$D$18-'Ejercicio 3 - TIR'!$C$18)/('Ejercicio 3 - TIR'!$E$18-'Ejercicio 3 - TIR'!$C$18),'Ejercicio 3 - TIR'!$C$18+SQRT(('Ejercicio 3 - TIR'!$E$18-'Ejercicio 3 - TIR'!$C$18)*('Ejercicio 3 - TIR'!$D$18-'Ejercicio 3 - TIR'!$C$18)*L202),'Ejercicio 3 - TIR'!$E$18-SQRT(('Ejercicio 3 - TIR'!$E$18-'Ejercicio 3 - TIR'!$C$18)*('Ejercicio 3 - TIR'!$E$18-'Ejercicio 3 - TIR'!$D$18)*(1-L202)))</f>
        <v>35391.5382348392</v>
      </c>
      <c r="N202" s="24">
        <f ca="1" t="shared" ref="N202:R202" si="1514">RAND()</f>
        <v>0.928289653423734</v>
      </c>
      <c r="O202" s="25">
        <f ca="1">IF(N202&lt;=('Ejercicio 3 - TIR'!$D$18-'Ejercicio 3 - TIR'!$C$18)/('Ejercicio 3 - TIR'!$E$18-'Ejercicio 3 - TIR'!$C$18),'Ejercicio 3 - TIR'!$C$18+SQRT(('Ejercicio 3 - TIR'!$E$18-'Ejercicio 3 - TIR'!$C$18)*('Ejercicio 3 - TIR'!$D$18-'Ejercicio 3 - TIR'!$C$18)*N202),'Ejercicio 3 - TIR'!$E$18-SQRT(('Ejercicio 3 - TIR'!$E$18-'Ejercicio 3 - TIR'!$C$18)*('Ejercicio 3 - TIR'!$E$18-'Ejercicio 3 - TIR'!$D$18)*(1-N202)))</f>
        <v>42680.888964879</v>
      </c>
      <c r="P202" s="24">
        <f ca="1" t="shared" si="1514"/>
        <v>0.972384940264633</v>
      </c>
      <c r="Q202" s="26">
        <f ca="1">IF(P202&lt;=('Ejercicio 3 - TIR'!$D$22-'Ejercicio 3 - TIR'!$C$22)/('Ejercicio 3 - TIR'!$E$22-'Ejercicio 3 - TIR'!$C$22),'Ejercicio 3 - TIR'!$C$22+SQRT(('Ejercicio 3 - TIR'!$E$22-'Ejercicio 3 - TIR'!$C$22)*('Ejercicio 3 - TIR'!$D$22-'Ejercicio 3 - TIR'!$C$22)*P202),'Ejercicio 3 - TIR'!$E$22-SQRT(('Ejercicio 3 - TIR'!$E$22-'Ejercicio 3 - TIR'!$C$22)*('Ejercicio 3 - TIR'!$E$22-'Ejercicio 3 - TIR'!$D$22)*(1-P202)))</f>
        <v>0.172949673232845</v>
      </c>
      <c r="R202" s="24">
        <f ca="1" t="shared" si="1514"/>
        <v>0.0235752880723585</v>
      </c>
      <c r="S202" s="26">
        <f ca="1">IF(R202&lt;=('Ejercicio 3 - TIR'!$D$23-'Ejercicio 3 - TIR'!$C$23)/('Ejercicio 3 - TIR'!$E$23-'Ejercicio 3 - TIR'!$C$23),'Ejercicio 3 - TIR'!$C$23+SQRT(('Ejercicio 3 - TIR'!$E$23-'Ejercicio 3 - TIR'!$C$23)*('Ejercicio 3 - TIR'!$D$23-'Ejercicio 3 - TIR'!$C$23)*R202),'Ejercicio 3 - TIR'!$E$23-SQRT(('Ejercicio 3 - TIR'!$E$23-'Ejercicio 3 - TIR'!$C$23)*('Ejercicio 3 - TIR'!$E$23-'Ejercicio 3 - TIR'!$D$23)*(1-R202)))</f>
        <v>0.126514255024962</v>
      </c>
      <c r="T202" s="24">
        <f ca="1" t="shared" ref="T202:X202" si="1515">RAND()</f>
        <v>0.868235034581462</v>
      </c>
      <c r="U202" s="26">
        <f ca="1">IF(T202&lt;=('Ejercicio 3 - TIR'!$D$24-'Ejercicio 3 - TIR'!$C$24)/('Ejercicio 3 - TIR'!$E$24-'Ejercicio 3 - TIR'!$C$24),'Ejercicio 3 - TIR'!$C$24+SQRT(('Ejercicio 3 - TIR'!$E$24-'Ejercicio 3 - TIR'!$C$24)*('Ejercicio 3 - TIR'!$D$24-'Ejercicio 3 - TIR'!$C$24)*T202),'Ejercicio 3 - TIR'!$E$24-SQRT(('Ejercicio 3 - TIR'!$E$24-'Ejercicio 3 - TIR'!$C$24)*('Ejercicio 3 - TIR'!$E$24-'Ejercicio 3 - TIR'!$D$24)*(1-T202)))</f>
        <v>0.200792139547261</v>
      </c>
      <c r="V202" s="24">
        <f ca="1" t="shared" si="1515"/>
        <v>0.159792729620744</v>
      </c>
      <c r="W202" s="26">
        <f ca="1">IF(V202&lt;=('Ejercicio 3 - TIR'!$D$25-'Ejercicio 3 - TIR'!$C$25)/('Ejercicio 3 - TIR'!$E$25-'Ejercicio 3 - TIR'!$C$25),'Ejercicio 3 - TIR'!$C$25+SQRT(('Ejercicio 3 - TIR'!$E$25-'Ejercicio 3 - TIR'!$C$25)*('Ejercicio 3 - TIR'!$D$25-'Ejercicio 3 - TIR'!$C$25)*V202),'Ejercicio 3 - TIR'!$E$25-SQRT(('Ejercicio 3 - TIR'!$E$25-'Ejercicio 3 - TIR'!$C$25)*('Ejercicio 3 - TIR'!$E$25-'Ejercicio 3 - TIR'!$D$25)*(1-V202)))</f>
        <v>0.194956932221182</v>
      </c>
      <c r="X202" s="24">
        <f ca="1" t="shared" si="1515"/>
        <v>0.55478455162732</v>
      </c>
      <c r="Y202" s="26">
        <f ca="1">IF(X202&lt;=('Ejercicio 3 - TIR'!$D$26-'Ejercicio 3 - TIR'!$C$26)/('Ejercicio 3 - TIR'!$E$26-'Ejercicio 3 - TIR'!$C$26),'Ejercicio 3 - TIR'!$C$26+SQRT(('Ejercicio 3 - TIR'!$E$26-'Ejercicio 3 - TIR'!$C$26)*('Ejercicio 3 - TIR'!$D$26-'Ejercicio 3 - TIR'!$C$26)*X202),'Ejercicio 3 - TIR'!$E$26-SQRT(('Ejercicio 3 - TIR'!$E$26-'Ejercicio 3 - TIR'!$C$26)*('Ejercicio 3 - TIR'!$E$26-'Ejercicio 3 - TIR'!$D$26)*(1-X202)))</f>
        <v>0.230967730817221</v>
      </c>
      <c r="Z202" s="24">
        <f ca="1" t="shared" si="1432"/>
        <v>1.17294967323285</v>
      </c>
      <c r="AA202" s="24">
        <f ca="1" t="shared" si="1433"/>
        <v>1.32134452732367</v>
      </c>
      <c r="AB202" s="24">
        <f ca="1" t="shared" si="1434"/>
        <v>1.58666012204406</v>
      </c>
      <c r="AC202" s="24">
        <f ca="1" t="shared" si="1435"/>
        <v>1.89599051191545</v>
      </c>
      <c r="AD202" s="24">
        <f ca="1" t="shared" si="1436"/>
        <v>2.33390313810354</v>
      </c>
      <c r="AE202" s="23">
        <f ca="1" t="shared" si="1437"/>
        <v>5119.99717050159</v>
      </c>
      <c r="AF202" s="23">
        <f ca="1" t="shared" si="1438"/>
        <v>5767.74979825751</v>
      </c>
      <c r="AG202" s="23">
        <f ca="1" t="shared" si="1439"/>
        <v>6925.86862062291</v>
      </c>
      <c r="AH202" s="23">
        <f ca="1" t="shared" si="1440"/>
        <v>8276.11471986651</v>
      </c>
      <c r="AI202" s="23">
        <f ca="1" t="shared" si="1441"/>
        <v>10187.6301566971</v>
      </c>
      <c r="AJ202" s="25">
        <f ca="1" t="shared" si="1442"/>
        <v>50076.3842484702</v>
      </c>
      <c r="AK202" s="25">
        <f ca="1" t="shared" si="1443"/>
        <v>48888.3270648615</v>
      </c>
      <c r="AL202" s="25">
        <f ca="1" t="shared" si="1444"/>
        <v>59771.7104632823</v>
      </c>
      <c r="AM202" s="25">
        <f ca="1" t="shared" si="1445"/>
        <v>67102.020695348</v>
      </c>
      <c r="AN202" s="25">
        <f ca="1" t="shared" si="1446"/>
        <v>99613.0606921801</v>
      </c>
      <c r="AO202" s="25">
        <f ca="1">C202/'Ejercicio 3 - TIR'!$D$7</f>
        <v>15825.1849322324</v>
      </c>
      <c r="AP202" s="25">
        <f ca="1" t="shared" si="1447"/>
        <v>34251.1993162378</v>
      </c>
      <c r="AQ202" s="25">
        <f ca="1" t="shared" si="1448"/>
        <v>33063.1421326292</v>
      </c>
      <c r="AR202" s="25">
        <f ca="1" t="shared" si="1449"/>
        <v>43946.52553105</v>
      </c>
      <c r="AS202" s="25">
        <f ca="1" t="shared" si="1450"/>
        <v>51276.8357631156</v>
      </c>
      <c r="AT202" s="25">
        <f ca="1" t="shared" si="1451"/>
        <v>83787.8757599477</v>
      </c>
      <c r="AU202" s="25">
        <f ca="1">AP202*'Ejercicio 3 - TIR'!$D$5</f>
        <v>17125.5996581189</v>
      </c>
      <c r="AV202" s="25">
        <f ca="1">AQ202*'Ejercicio 3 - TIR'!$D$5</f>
        <v>16531.5710663146</v>
      </c>
      <c r="AW202" s="25">
        <f ca="1">AR202*'Ejercicio 3 - TIR'!$D$5</f>
        <v>21973.262765525</v>
      </c>
      <c r="AX202" s="25">
        <f ca="1">AS202*'Ejercicio 3 - TIR'!$D$5</f>
        <v>25638.4178815578</v>
      </c>
      <c r="AY202" s="25">
        <f ca="1">AT202*'Ejercicio 3 - TIR'!$D$5</f>
        <v>41893.9378799739</v>
      </c>
      <c r="AZ202" s="25">
        <f ca="1" t="shared" ref="AZ202:BD202" si="1516">AJ202-AU202-AE202</f>
        <v>27830.7874198497</v>
      </c>
      <c r="BA202" s="25">
        <f ca="1" t="shared" si="1516"/>
        <v>26589.0062002894</v>
      </c>
      <c r="BB202" s="25">
        <f ca="1" t="shared" si="1516"/>
        <v>30872.5790771344</v>
      </c>
      <c r="BC202" s="25">
        <f ca="1" t="shared" si="1516"/>
        <v>33187.4880939237</v>
      </c>
      <c r="BD202" s="25">
        <f ca="1" t="shared" si="1516"/>
        <v>47531.4926555091</v>
      </c>
      <c r="BE202" s="25">
        <f ca="1" t="shared" ref="BE202:BI202" si="1517">AZ202/Z202</f>
        <v>23727.1794817448</v>
      </c>
      <c r="BF202" s="25">
        <f ca="1" t="shared" si="1517"/>
        <v>20122.689919596</v>
      </c>
      <c r="BG202" s="25">
        <f ca="1" t="shared" si="1517"/>
        <v>19457.5880796462</v>
      </c>
      <c r="BH202" s="25">
        <f ca="1" t="shared" si="1517"/>
        <v>17504.0370114487</v>
      </c>
      <c r="BI202" s="25">
        <f ca="1" t="shared" si="1517"/>
        <v>20365.6663721408</v>
      </c>
      <c r="BJ202" s="25">
        <f ca="1" t="shared" si="1454"/>
        <v>69092.8016222789</v>
      </c>
      <c r="BK202" s="25">
        <f ca="1" t="shared" si="1455"/>
        <v>36934.4487744061</v>
      </c>
      <c r="BL202" s="25">
        <f ca="1" t="shared" si="1456"/>
        <v>106027.250396685</v>
      </c>
      <c r="BM202" s="25">
        <f ca="1">BK202*'Ejercicio 3 - TIR'!$D$5</f>
        <v>18467.224387203</v>
      </c>
      <c r="BN202" s="25">
        <f ca="1" t="shared" si="1457"/>
        <v>87560.0260094819</v>
      </c>
      <c r="BO202" s="25">
        <f ca="1" t="shared" si="1458"/>
        <v>37516.5638110545</v>
      </c>
      <c r="BP202" s="25">
        <f ca="1" t="shared" si="1459"/>
        <v>-108729.8960061</v>
      </c>
      <c r="BQ202" s="25">
        <f ca="1" t="shared" ref="BQ202:BT202" si="1518">BE202</f>
        <v>23727.1794817448</v>
      </c>
      <c r="BR202" s="25">
        <f ca="1" t="shared" si="1518"/>
        <v>20122.689919596</v>
      </c>
      <c r="BS202" s="25">
        <f ca="1" t="shared" si="1518"/>
        <v>19457.5880796462</v>
      </c>
      <c r="BT202" s="25">
        <f ca="1" t="shared" si="1518"/>
        <v>17504.0370114487</v>
      </c>
      <c r="BU202" s="25">
        <f ca="1" t="shared" si="1461"/>
        <v>57882.2301831952</v>
      </c>
      <c r="BV202" s="27">
        <f ca="1" t="shared" si="1462"/>
        <v>7.45280867937428</v>
      </c>
    </row>
    <row r="203" ht="15" customHeight="1" spans="1:74">
      <c r="A203" s="23">
        <v>202</v>
      </c>
      <c r="B203" s="24">
        <f ca="1" t="shared" ref="B203:F203" si="1519">RAND()</f>
        <v>0.324042851984258</v>
      </c>
      <c r="C203" s="25">
        <f ca="1">IF(B203&lt;=('Ejercicio 3 - TIR'!$D$13-'Ejercicio 3 - TIR'!$C$13)/('Ejercicio 3 - TIR'!$E$13-'Ejercicio 3 - TIR'!$C$13),'Ejercicio 3 - TIR'!$C$13+SQRT(('Ejercicio 3 - TIR'!$E$13-'Ejercicio 3 - TIR'!$C$13)*('Ejercicio 3 - TIR'!$D$13-'Ejercicio 3 - TIR'!$C$13)*B203),'Ejercicio 3 - TIR'!$E$13-SQRT(('Ejercicio 3 - TIR'!$E$13-'Ejercicio 3 - TIR'!$C$13)*('Ejercicio 3 - TIR'!$E$13-'Ejercicio 3 - TIR'!$D$13)*(1-B203)))</f>
        <v>71519.3297547461</v>
      </c>
      <c r="D203" s="24">
        <f ca="1" t="shared" si="1519"/>
        <v>0.223886393261266</v>
      </c>
      <c r="E203" s="25">
        <f ca="1">IF(D203&lt;=('Ejercicio 3 - TIR'!$D$14-'Ejercicio 3 - TIR'!$C$14)/('Ejercicio 3 - TIR'!$E$14-'Ejercicio 3 - TIR'!$C$14),'Ejercicio 3 - TIR'!$C$14+SQRT(('Ejercicio 3 - TIR'!$E$14-'Ejercicio 3 - TIR'!$C$14)*('Ejercicio 3 - TIR'!$D$14-'Ejercicio 3 - TIR'!$C$14)*D203),'Ejercicio 3 - TIR'!$E$14-SQRT(('Ejercicio 3 - TIR'!$E$14-'Ejercicio 3 - TIR'!$C$14)*('Ejercicio 3 - TIR'!$E$14-'Ejercicio 3 - TIR'!$D$14)*(1-D203)))</f>
        <v>29097.7407793313</v>
      </c>
      <c r="F203" s="24">
        <f ca="1" t="shared" si="1519"/>
        <v>0.2821829434792</v>
      </c>
      <c r="G203" s="25">
        <f ca="1">IF(F203&lt;=('Ejercicio 3 - TIR'!$D$18-'Ejercicio 3 - TIR'!$C$18)/('Ejercicio 3 - TIR'!$E$18-'Ejercicio 3 - TIR'!$C$18),'Ejercicio 3 - TIR'!$C$18+SQRT(('Ejercicio 3 - TIR'!$E$18-'Ejercicio 3 - TIR'!$C$18)*('Ejercicio 3 - TIR'!$D$18-'Ejercicio 3 - TIR'!$C$18)*F203),'Ejercicio 3 - TIR'!$E$18-SQRT(('Ejercicio 3 - TIR'!$E$18-'Ejercicio 3 - TIR'!$C$18)*('Ejercicio 3 - TIR'!$E$18-'Ejercicio 3 - TIR'!$D$18)*(1-F203)))</f>
        <v>36505.954312926</v>
      </c>
      <c r="H203" s="24">
        <f ca="1" t="shared" ref="H203:L203" si="1520">RAND()</f>
        <v>0.61119592927089</v>
      </c>
      <c r="I203" s="25">
        <f ca="1">IF(H203&lt;=('Ejercicio 3 - TIR'!$D$18-'Ejercicio 3 - TIR'!$C$18)/('Ejercicio 3 - TIR'!$E$18-'Ejercicio 3 - TIR'!$C$18),'Ejercicio 3 - TIR'!$C$18+SQRT(('Ejercicio 3 - TIR'!$E$18-'Ejercicio 3 - TIR'!$C$18)*('Ejercicio 3 - TIR'!$D$18-'Ejercicio 3 - TIR'!$C$18)*H203),'Ejercicio 3 - TIR'!$E$18-SQRT(('Ejercicio 3 - TIR'!$E$18-'Ejercicio 3 - TIR'!$C$18)*('Ejercicio 3 - TIR'!$E$18-'Ejercicio 3 - TIR'!$D$18)*(1-H203)))</f>
        <v>39574.9354771003</v>
      </c>
      <c r="J203" s="24">
        <f ca="1" t="shared" si="1520"/>
        <v>0.0515480061724871</v>
      </c>
      <c r="K203" s="25">
        <f ca="1">IF(J203&lt;=('Ejercicio 3 - TIR'!$D$18-'Ejercicio 3 - TIR'!$C$18)/('Ejercicio 3 - TIR'!$E$18-'Ejercicio 3 - TIR'!$C$18),'Ejercicio 3 - TIR'!$C$18+SQRT(('Ejercicio 3 - TIR'!$E$18-'Ejercicio 3 - TIR'!$C$18)*('Ejercicio 3 - TIR'!$D$18-'Ejercicio 3 - TIR'!$C$18)*J203),'Ejercicio 3 - TIR'!$E$18-SQRT(('Ejercicio 3 - TIR'!$E$18-'Ejercicio 3 - TIR'!$C$18)*('Ejercicio 3 - TIR'!$E$18-'Ejercicio 3 - TIR'!$D$18)*(1-J203)))</f>
        <v>32780.6835357288</v>
      </c>
      <c r="L203" s="24">
        <f ca="1" t="shared" si="1520"/>
        <v>0.12735534121732</v>
      </c>
      <c r="M203" s="25">
        <f ca="1">IF(L203&lt;=('Ejercicio 3 - TIR'!$D$18-'Ejercicio 3 - TIR'!$C$18)/('Ejercicio 3 - TIR'!$E$18-'Ejercicio 3 - TIR'!$C$18),'Ejercicio 3 - TIR'!$C$18+SQRT(('Ejercicio 3 - TIR'!$E$18-'Ejercicio 3 - TIR'!$C$18)*('Ejercicio 3 - TIR'!$D$18-'Ejercicio 3 - TIR'!$C$18)*L203),'Ejercicio 3 - TIR'!$E$18-SQRT(('Ejercicio 3 - TIR'!$E$18-'Ejercicio 3 - TIR'!$C$18)*('Ejercicio 3 - TIR'!$E$18-'Ejercicio 3 - TIR'!$D$18)*(1-L203)))</f>
        <v>34370.732339391</v>
      </c>
      <c r="N203" s="24">
        <f ca="1" t="shared" ref="N203:R203" si="1521">RAND()</f>
        <v>0.25278352037347</v>
      </c>
      <c r="O203" s="25">
        <f ca="1">IF(N203&lt;=('Ejercicio 3 - TIR'!$D$18-'Ejercicio 3 - TIR'!$C$18)/('Ejercicio 3 - TIR'!$E$18-'Ejercicio 3 - TIR'!$C$18),'Ejercicio 3 - TIR'!$C$18+SQRT(('Ejercicio 3 - TIR'!$E$18-'Ejercicio 3 - TIR'!$C$18)*('Ejercicio 3 - TIR'!$D$18-'Ejercicio 3 - TIR'!$C$18)*N203),'Ejercicio 3 - TIR'!$E$18-SQRT(('Ejercicio 3 - TIR'!$E$18-'Ejercicio 3 - TIR'!$C$18)*('Ejercicio 3 - TIR'!$E$18-'Ejercicio 3 - TIR'!$D$18)*(1-N203)))</f>
        <v>36157.7210115448</v>
      </c>
      <c r="P203" s="24">
        <f ca="1" t="shared" si="1521"/>
        <v>0.727721930284226</v>
      </c>
      <c r="Q203" s="26">
        <f ca="1">IF(P203&lt;=('Ejercicio 3 - TIR'!$D$22-'Ejercicio 3 - TIR'!$C$22)/('Ejercicio 3 - TIR'!$E$22-'Ejercicio 3 - TIR'!$C$22),'Ejercicio 3 - TIR'!$C$22+SQRT(('Ejercicio 3 - TIR'!$E$22-'Ejercicio 3 - TIR'!$C$22)*('Ejercicio 3 - TIR'!$D$22-'Ejercicio 3 - TIR'!$C$22)*P203),'Ejercicio 3 - TIR'!$E$22-SQRT(('Ejercicio 3 - TIR'!$E$22-'Ejercicio 3 - TIR'!$C$22)*('Ejercicio 3 - TIR'!$E$22-'Ejercicio 3 - TIR'!$D$22)*(1-P203)))</f>
        <v>0.157861785855937</v>
      </c>
      <c r="R203" s="24">
        <f ca="1" t="shared" si="1521"/>
        <v>0.848874148471276</v>
      </c>
      <c r="S203" s="26">
        <f ca="1">IF(R203&lt;=('Ejercicio 3 - TIR'!$D$23-'Ejercicio 3 - TIR'!$C$23)/('Ejercicio 3 - TIR'!$E$23-'Ejercicio 3 - TIR'!$C$23),'Ejercicio 3 - TIR'!$C$23+SQRT(('Ejercicio 3 - TIR'!$E$23-'Ejercicio 3 - TIR'!$C$23)*('Ejercicio 3 - TIR'!$D$23-'Ejercicio 3 - TIR'!$C$23)*R203),'Ejercicio 3 - TIR'!$E$23-SQRT(('Ejercicio 3 - TIR'!$E$23-'Ejercicio 3 - TIR'!$C$23)*('Ejercicio 3 - TIR'!$E$23-'Ejercicio 3 - TIR'!$D$23)*(1-R203)))</f>
        <v>0.163506773124955</v>
      </c>
      <c r="T203" s="24">
        <f ca="1" t="shared" ref="T203:X203" si="1522">RAND()</f>
        <v>0.905486217711385</v>
      </c>
      <c r="U203" s="26">
        <f ca="1">IF(T203&lt;=('Ejercicio 3 - TIR'!$D$24-'Ejercicio 3 - TIR'!$C$24)/('Ejercicio 3 - TIR'!$E$24-'Ejercicio 3 - TIR'!$C$24),'Ejercicio 3 - TIR'!$C$24+SQRT(('Ejercicio 3 - TIR'!$E$24-'Ejercicio 3 - TIR'!$C$24)*('Ejercicio 3 - TIR'!$D$24-'Ejercicio 3 - TIR'!$C$24)*T203),'Ejercicio 3 - TIR'!$E$24-SQRT(('Ejercicio 3 - TIR'!$E$24-'Ejercicio 3 - TIR'!$C$24)*('Ejercicio 3 - TIR'!$E$24-'Ejercicio 3 - TIR'!$D$24)*(1-T203)))</f>
        <v>0.203732283798636</v>
      </c>
      <c r="V203" s="24">
        <f ca="1" t="shared" si="1522"/>
        <v>0.778197038131683</v>
      </c>
      <c r="W203" s="26">
        <f ca="1">IF(V203&lt;=('Ejercicio 3 - TIR'!$D$25-'Ejercicio 3 - TIR'!$C$25)/('Ejercicio 3 - TIR'!$E$25-'Ejercicio 3 - TIR'!$C$25),'Ejercicio 3 - TIR'!$C$25+SQRT(('Ejercicio 3 - TIR'!$E$25-'Ejercicio 3 - TIR'!$C$25)*('Ejercicio 3 - TIR'!$D$25-'Ejercicio 3 - TIR'!$C$25)*V203),'Ejercicio 3 - TIR'!$E$25-SQRT(('Ejercicio 3 - TIR'!$E$25-'Ejercicio 3 - TIR'!$C$25)*('Ejercicio 3 - TIR'!$E$25-'Ejercicio 3 - TIR'!$D$25)*(1-V203)))</f>
        <v>0.222137653247813</v>
      </c>
      <c r="X203" s="24">
        <f ca="1" t="shared" si="1522"/>
        <v>0.723284606773261</v>
      </c>
      <c r="Y203" s="26">
        <f ca="1">IF(X203&lt;=('Ejercicio 3 - TIR'!$D$26-'Ejercicio 3 - TIR'!$C$26)/('Ejercicio 3 - TIR'!$E$26-'Ejercicio 3 - TIR'!$C$26),'Ejercicio 3 - TIR'!$C$26+SQRT(('Ejercicio 3 - TIR'!$E$26-'Ejercicio 3 - TIR'!$C$26)*('Ejercicio 3 - TIR'!$D$26-'Ejercicio 3 - TIR'!$C$26)*X203),'Ejercicio 3 - TIR'!$E$26-SQRT(('Ejercicio 3 - TIR'!$E$26-'Ejercicio 3 - TIR'!$C$26)*('Ejercicio 3 - TIR'!$E$26-'Ejercicio 3 - TIR'!$D$26)*(1-X203)))</f>
        <v>0.241344300246608</v>
      </c>
      <c r="Z203" s="24">
        <f ca="1" t="shared" si="1432"/>
        <v>1.15786178585594</v>
      </c>
      <c r="AA203" s="24">
        <f ca="1" t="shared" si="1433"/>
        <v>1.34718003018594</v>
      </c>
      <c r="AB203" s="24">
        <f ca="1" t="shared" si="1434"/>
        <v>1.62164409442364</v>
      </c>
      <c r="AC203" s="24">
        <f ca="1" t="shared" si="1435"/>
        <v>1.98187230796208</v>
      </c>
      <c r="AD203" s="24">
        <f ca="1" t="shared" si="1436"/>
        <v>2.46018589330531</v>
      </c>
      <c r="AE203" s="23">
        <f ca="1" t="shared" si="1437"/>
        <v>4593.42132379837</v>
      </c>
      <c r="AF203" s="23">
        <f ca="1" t="shared" si="1438"/>
        <v>5344.476822056</v>
      </c>
      <c r="AG203" s="23">
        <f ca="1" t="shared" si="1439"/>
        <v>6433.31929072234</v>
      </c>
      <c r="AH203" s="23">
        <f ca="1" t="shared" si="1440"/>
        <v>7862.40174055729</v>
      </c>
      <c r="AI203" s="23">
        <f ca="1" t="shared" si="1441"/>
        <v>9759.9475868898</v>
      </c>
      <c r="AJ203" s="25">
        <f ca="1" t="shared" si="1442"/>
        <v>42268.8494551397</v>
      </c>
      <c r="AK203" s="25">
        <f ca="1" t="shared" si="1443"/>
        <v>53314.5627706466</v>
      </c>
      <c r="AL203" s="25">
        <f ca="1" t="shared" si="1444"/>
        <v>53158.6018668847</v>
      </c>
      <c r="AM203" s="25">
        <f ca="1" t="shared" si="1445"/>
        <v>68118.4026278156</v>
      </c>
      <c r="AN203" s="25">
        <f ca="1" t="shared" si="1446"/>
        <v>88954.7151666717</v>
      </c>
      <c r="AO203" s="25">
        <f ca="1">C203/'Ejercicio 3 - TIR'!$D$7</f>
        <v>14303.8659509492</v>
      </c>
      <c r="AP203" s="25">
        <f ca="1" t="shared" si="1447"/>
        <v>27964.9835041905</v>
      </c>
      <c r="AQ203" s="25">
        <f ca="1" t="shared" si="1448"/>
        <v>39010.6968196973</v>
      </c>
      <c r="AR203" s="25">
        <f ca="1" t="shared" si="1449"/>
        <v>38854.7359159355</v>
      </c>
      <c r="AS203" s="25">
        <f ca="1" t="shared" si="1450"/>
        <v>53814.5366768664</v>
      </c>
      <c r="AT203" s="25">
        <f ca="1" t="shared" si="1451"/>
        <v>74650.8492157225</v>
      </c>
      <c r="AU203" s="25">
        <f ca="1">AP203*'Ejercicio 3 - TIR'!$D$5</f>
        <v>13982.4917520952</v>
      </c>
      <c r="AV203" s="25">
        <f ca="1">AQ203*'Ejercicio 3 - TIR'!$D$5</f>
        <v>19505.3484098487</v>
      </c>
      <c r="AW203" s="25">
        <f ca="1">AR203*'Ejercicio 3 - TIR'!$D$5</f>
        <v>19427.3679579677</v>
      </c>
      <c r="AX203" s="25">
        <f ca="1">AS203*'Ejercicio 3 - TIR'!$D$5</f>
        <v>26907.2683384332</v>
      </c>
      <c r="AY203" s="25">
        <f ca="1">AT203*'Ejercicio 3 - TIR'!$D$5</f>
        <v>37325.4246078613</v>
      </c>
      <c r="AZ203" s="25">
        <f ca="1" t="shared" ref="AZ203:BD203" si="1523">AJ203-AU203-AE203</f>
        <v>23692.9363792461</v>
      </c>
      <c r="BA203" s="25">
        <f ca="1" t="shared" si="1523"/>
        <v>28464.7375387419</v>
      </c>
      <c r="BB203" s="25">
        <f ca="1" t="shared" si="1523"/>
        <v>27297.9146181946</v>
      </c>
      <c r="BC203" s="25">
        <f ca="1" t="shared" si="1523"/>
        <v>33348.7325488251</v>
      </c>
      <c r="BD203" s="25">
        <f ca="1" t="shared" si="1523"/>
        <v>41869.3429719207</v>
      </c>
      <c r="BE203" s="25">
        <f ca="1" t="shared" ref="BE203:BI203" si="1524">AZ203/Z203</f>
        <v>20462.6637381692</v>
      </c>
      <c r="BF203" s="25">
        <f ca="1" t="shared" si="1524"/>
        <v>21129.1266949772</v>
      </c>
      <c r="BG203" s="25">
        <f ca="1" t="shared" si="1524"/>
        <v>16833.4807323409</v>
      </c>
      <c r="BH203" s="25">
        <f ca="1" t="shared" si="1524"/>
        <v>16826.8825467959</v>
      </c>
      <c r="BI203" s="25">
        <f ca="1" t="shared" si="1524"/>
        <v>17018.7720715967</v>
      </c>
      <c r="BJ203" s="25">
        <f ca="1" t="shared" si="1454"/>
        <v>71585.8513923657</v>
      </c>
      <c r="BK203" s="25">
        <f ca="1" t="shared" si="1455"/>
        <v>35190.1692322555</v>
      </c>
      <c r="BL203" s="25">
        <f ca="1" t="shared" si="1456"/>
        <v>106776.020624621</v>
      </c>
      <c r="BM203" s="25">
        <f ca="1">BK203*'Ejercicio 3 - TIR'!$D$5</f>
        <v>17595.0846161277</v>
      </c>
      <c r="BN203" s="25">
        <f ca="1" t="shared" si="1457"/>
        <v>89180.9360084935</v>
      </c>
      <c r="BO203" s="25">
        <f ca="1" t="shared" si="1458"/>
        <v>36249.6737548059</v>
      </c>
      <c r="BP203" s="25">
        <f ca="1" t="shared" si="1459"/>
        <v>-100617.070534077</v>
      </c>
      <c r="BQ203" s="25">
        <f ca="1" t="shared" ref="BQ203:BT203" si="1525">BE203</f>
        <v>20462.6637381692</v>
      </c>
      <c r="BR203" s="25">
        <f ca="1" t="shared" si="1525"/>
        <v>21129.1266949772</v>
      </c>
      <c r="BS203" s="25">
        <f ca="1" t="shared" si="1525"/>
        <v>16833.4807323409</v>
      </c>
      <c r="BT203" s="25">
        <f ca="1" t="shared" si="1525"/>
        <v>16826.8825467959</v>
      </c>
      <c r="BU203" s="25">
        <f ca="1" t="shared" si="1461"/>
        <v>53268.4458264026</v>
      </c>
      <c r="BV203" s="27">
        <f ca="1" t="shared" si="1462"/>
        <v>7.48594335379988</v>
      </c>
    </row>
    <row r="204" ht="15" customHeight="1" spans="1:74">
      <c r="A204" s="23">
        <v>203</v>
      </c>
      <c r="B204" s="24">
        <f ca="1" t="shared" ref="B204:F204" si="1526">RAND()</f>
        <v>0.0377571469487421</v>
      </c>
      <c r="C204" s="25">
        <f ca="1">IF(B204&lt;=('Ejercicio 3 - TIR'!$D$13-'Ejercicio 3 - TIR'!$C$13)/('Ejercicio 3 - TIR'!$E$13-'Ejercicio 3 - TIR'!$C$13),'Ejercicio 3 - TIR'!$C$13+SQRT(('Ejercicio 3 - TIR'!$E$13-'Ejercicio 3 - TIR'!$C$13)*('Ejercicio 3 - TIR'!$D$13-'Ejercicio 3 - TIR'!$C$13)*B204),'Ejercicio 3 - TIR'!$E$13-SQRT(('Ejercicio 3 - TIR'!$E$13-'Ejercicio 3 - TIR'!$C$13)*('Ejercicio 3 - TIR'!$E$13-'Ejercicio 3 - TIR'!$D$13)*(1-B204)))</f>
        <v>63886.2396708768</v>
      </c>
      <c r="D204" s="24">
        <f ca="1" t="shared" si="1526"/>
        <v>0.722471191463969</v>
      </c>
      <c r="E204" s="25">
        <f ca="1">IF(D204&lt;=('Ejercicio 3 - TIR'!$D$14-'Ejercicio 3 - TIR'!$C$14)/('Ejercicio 3 - TIR'!$E$14-'Ejercicio 3 - TIR'!$C$14),'Ejercicio 3 - TIR'!$C$14+SQRT(('Ejercicio 3 - TIR'!$E$14-'Ejercicio 3 - TIR'!$C$14)*('Ejercicio 3 - TIR'!$D$14-'Ejercicio 3 - TIR'!$C$14)*D204),'Ejercicio 3 - TIR'!$E$14-SQRT(('Ejercicio 3 - TIR'!$E$14-'Ejercicio 3 - TIR'!$C$14)*('Ejercicio 3 - TIR'!$E$14-'Ejercicio 3 - TIR'!$D$14)*(1-D204)))</f>
        <v>33547.9211659803</v>
      </c>
      <c r="F204" s="24">
        <f ca="1" t="shared" si="1526"/>
        <v>0.81158052797141</v>
      </c>
      <c r="G204" s="25">
        <f ca="1">IF(F204&lt;=('Ejercicio 3 - TIR'!$D$18-'Ejercicio 3 - TIR'!$C$18)/('Ejercicio 3 - TIR'!$E$18-'Ejercicio 3 - TIR'!$C$18),'Ejercicio 3 - TIR'!$C$18+SQRT(('Ejercicio 3 - TIR'!$E$18-'Ejercicio 3 - TIR'!$C$18)*('Ejercicio 3 - TIR'!$D$18-'Ejercicio 3 - TIR'!$C$18)*F204),'Ejercicio 3 - TIR'!$E$18-SQRT(('Ejercicio 3 - TIR'!$E$18-'Ejercicio 3 - TIR'!$C$18)*('Ejercicio 3 - TIR'!$E$18-'Ejercicio 3 - TIR'!$D$18)*(1-F204)))</f>
        <v>41240.8165245436</v>
      </c>
      <c r="H204" s="24">
        <f ca="1" t="shared" ref="H204:L204" si="1527">RAND()</f>
        <v>0.228480027014436</v>
      </c>
      <c r="I204" s="25">
        <f ca="1">IF(H204&lt;=('Ejercicio 3 - TIR'!$D$18-'Ejercicio 3 - TIR'!$C$18)/('Ejercicio 3 - TIR'!$E$18-'Ejercicio 3 - TIR'!$C$18),'Ejercicio 3 - TIR'!$C$18+SQRT(('Ejercicio 3 - TIR'!$E$18-'Ejercicio 3 - TIR'!$C$18)*('Ejercicio 3 - TIR'!$D$18-'Ejercicio 3 - TIR'!$C$18)*H204),'Ejercicio 3 - TIR'!$E$18-SQRT(('Ejercicio 3 - TIR'!$E$18-'Ejercicio 3 - TIR'!$C$18)*('Ejercicio 3 - TIR'!$E$18-'Ejercicio 3 - TIR'!$D$18)*(1-H204)))</f>
        <v>35854.2295865609</v>
      </c>
      <c r="J204" s="24">
        <f ca="1" t="shared" si="1527"/>
        <v>0.338126814447202</v>
      </c>
      <c r="K204" s="25">
        <f ca="1">IF(J204&lt;=('Ejercicio 3 - TIR'!$D$18-'Ejercicio 3 - TIR'!$C$18)/('Ejercicio 3 - TIR'!$E$18-'Ejercicio 3 - TIR'!$C$18),'Ejercicio 3 - TIR'!$C$18+SQRT(('Ejercicio 3 - TIR'!$E$18-'Ejercicio 3 - TIR'!$C$18)*('Ejercicio 3 - TIR'!$D$18-'Ejercicio 3 - TIR'!$C$18)*J204),'Ejercicio 3 - TIR'!$E$18-SQRT(('Ejercicio 3 - TIR'!$E$18-'Ejercicio 3 - TIR'!$C$18)*('Ejercicio 3 - TIR'!$E$18-'Ejercicio 3 - TIR'!$D$18)*(1-J204)))</f>
        <v>37121.7288748646</v>
      </c>
      <c r="L204" s="24">
        <f ca="1" t="shared" si="1527"/>
        <v>0.221443622330264</v>
      </c>
      <c r="M204" s="25">
        <f ca="1">IF(L204&lt;=('Ejercicio 3 - TIR'!$D$18-'Ejercicio 3 - TIR'!$C$18)/('Ejercicio 3 - TIR'!$E$18-'Ejercicio 3 - TIR'!$C$18),'Ejercicio 3 - TIR'!$C$18+SQRT(('Ejercicio 3 - TIR'!$E$18-'Ejercicio 3 - TIR'!$C$18)*('Ejercicio 3 - TIR'!$D$18-'Ejercicio 3 - TIR'!$C$18)*L204),'Ejercicio 3 - TIR'!$E$18-SQRT(('Ejercicio 3 - TIR'!$E$18-'Ejercicio 3 - TIR'!$C$18)*('Ejercicio 3 - TIR'!$E$18-'Ejercicio 3 - TIR'!$D$18)*(1-L204)))</f>
        <v>35763.3795076795</v>
      </c>
      <c r="N204" s="24">
        <f ca="1" t="shared" ref="N204:R204" si="1528">RAND()</f>
        <v>0.343883557019414</v>
      </c>
      <c r="O204" s="25">
        <f ca="1">IF(N204&lt;=('Ejercicio 3 - TIR'!$D$18-'Ejercicio 3 - TIR'!$C$18)/('Ejercicio 3 - TIR'!$E$18-'Ejercicio 3 - TIR'!$C$18),'Ejercicio 3 - TIR'!$C$18+SQRT(('Ejercicio 3 - TIR'!$E$18-'Ejercicio 3 - TIR'!$C$18)*('Ejercicio 3 - TIR'!$D$18-'Ejercicio 3 - TIR'!$C$18)*N204),'Ejercicio 3 - TIR'!$E$18-SQRT(('Ejercicio 3 - TIR'!$E$18-'Ejercicio 3 - TIR'!$C$18)*('Ejercicio 3 - TIR'!$E$18-'Ejercicio 3 - TIR'!$D$18)*(1-N204)))</f>
        <v>37182.0981302759</v>
      </c>
      <c r="P204" s="24">
        <f ca="1" t="shared" si="1528"/>
        <v>0.0584051889907096</v>
      </c>
      <c r="Q204" s="26">
        <f ca="1">IF(P204&lt;=('Ejercicio 3 - TIR'!$D$22-'Ejercicio 3 - TIR'!$C$22)/('Ejercicio 3 - TIR'!$E$22-'Ejercicio 3 - TIR'!$C$22),'Ejercicio 3 - TIR'!$C$22+SQRT(('Ejercicio 3 - TIR'!$E$22-'Ejercicio 3 - TIR'!$C$22)*('Ejercicio 3 - TIR'!$D$22-'Ejercicio 3 - TIR'!$C$22)*P204),'Ejercicio 3 - TIR'!$E$22-SQRT(('Ejercicio 3 - TIR'!$E$22-'Ejercicio 3 - TIR'!$C$22)*('Ejercicio 3 - TIR'!$E$22-'Ejercicio 3 - TIR'!$D$22)*(1-P204)))</f>
        <v>0.130253259978333</v>
      </c>
      <c r="R204" s="24">
        <f ca="1" t="shared" si="1528"/>
        <v>0.457468535403653</v>
      </c>
      <c r="S204" s="26">
        <f ca="1">IF(R204&lt;=('Ejercicio 3 - TIR'!$D$23-'Ejercicio 3 - TIR'!$C$23)/('Ejercicio 3 - TIR'!$E$23-'Ejercicio 3 - TIR'!$C$23),'Ejercicio 3 - TIR'!$C$23+SQRT(('Ejercicio 3 - TIR'!$E$23-'Ejercicio 3 - TIR'!$C$23)*('Ejercicio 3 - TIR'!$D$23-'Ejercicio 3 - TIR'!$C$23)*R204),'Ejercicio 3 - TIR'!$E$23-SQRT(('Ejercicio 3 - TIR'!$E$23-'Ejercicio 3 - TIR'!$C$23)*('Ejercicio 3 - TIR'!$E$23-'Ejercicio 3 - TIR'!$D$23)*(1-R204)))</f>
        <v>0.148695702879117</v>
      </c>
      <c r="T204" s="24">
        <f ca="1" t="shared" ref="T204:X204" si="1529">RAND()</f>
        <v>0.891345713778566</v>
      </c>
      <c r="U204" s="26">
        <f ca="1">IF(T204&lt;=('Ejercicio 3 - TIR'!$D$24-'Ejercicio 3 - TIR'!$C$24)/('Ejercicio 3 - TIR'!$E$24-'Ejercicio 3 - TIR'!$C$24),'Ejercicio 3 - TIR'!$C$24+SQRT(('Ejercicio 3 - TIR'!$E$24-'Ejercicio 3 - TIR'!$C$24)*('Ejercicio 3 - TIR'!$D$24-'Ejercicio 3 - TIR'!$C$24)*T204),'Ejercicio 3 - TIR'!$E$24-SQRT(('Ejercicio 3 - TIR'!$E$24-'Ejercicio 3 - TIR'!$C$24)*('Ejercicio 3 - TIR'!$E$24-'Ejercicio 3 - TIR'!$D$24)*(1-T204)))</f>
        <v>0.202557752397698</v>
      </c>
      <c r="V204" s="24">
        <f ca="1" t="shared" si="1529"/>
        <v>0.416655983522861</v>
      </c>
      <c r="W204" s="26">
        <f ca="1">IF(V204&lt;=('Ejercicio 3 - TIR'!$D$25-'Ejercicio 3 - TIR'!$C$25)/('Ejercicio 3 - TIR'!$E$25-'Ejercicio 3 - TIR'!$C$25),'Ejercicio 3 - TIR'!$C$25+SQRT(('Ejercicio 3 - TIR'!$E$25-'Ejercicio 3 - TIR'!$C$25)*('Ejercicio 3 - TIR'!$D$25-'Ejercicio 3 - TIR'!$C$25)*V204),'Ejercicio 3 - TIR'!$E$25-SQRT(('Ejercicio 3 - TIR'!$E$25-'Ejercicio 3 - TIR'!$C$25)*('Ejercicio 3 - TIR'!$E$25-'Ejercicio 3 - TIR'!$D$25)*(1-V204)))</f>
        <v>0.204814780539761</v>
      </c>
      <c r="X204" s="24">
        <f ca="1" t="shared" si="1529"/>
        <v>0.573127262378786</v>
      </c>
      <c r="Y204" s="26">
        <f ca="1">IF(X204&lt;=('Ejercicio 3 - TIR'!$D$26-'Ejercicio 3 - TIR'!$C$26)/('Ejercicio 3 - TIR'!$E$26-'Ejercicio 3 - TIR'!$C$26),'Ejercicio 3 - TIR'!$C$26+SQRT(('Ejercicio 3 - TIR'!$E$26-'Ejercicio 3 - TIR'!$C$26)*('Ejercicio 3 - TIR'!$D$26-'Ejercicio 3 - TIR'!$C$26)*X204),'Ejercicio 3 - TIR'!$E$26-SQRT(('Ejercicio 3 - TIR'!$E$26-'Ejercicio 3 - TIR'!$C$26)*('Ejercicio 3 - TIR'!$E$26-'Ejercicio 3 - TIR'!$D$26)*(1-X204)))</f>
        <v>0.23198840990808</v>
      </c>
      <c r="Z204" s="24">
        <f ca="1" t="shared" si="1432"/>
        <v>1.13025325997833</v>
      </c>
      <c r="AA204" s="24">
        <f ca="1" t="shared" si="1433"/>
        <v>1.29831706290222</v>
      </c>
      <c r="AB204" s="24">
        <f ca="1" t="shared" si="1434"/>
        <v>1.56130124906328</v>
      </c>
      <c r="AC204" s="24">
        <f ca="1" t="shared" si="1435"/>
        <v>1.88107882174663</v>
      </c>
      <c r="AD204" s="24">
        <f ca="1" t="shared" si="1436"/>
        <v>2.31746730651539</v>
      </c>
      <c r="AE204" s="23">
        <f ca="1" t="shared" si="1437"/>
        <v>4369.72609736504</v>
      </c>
      <c r="AF204" s="23">
        <f ca="1" t="shared" si="1438"/>
        <v>5019.48559080196</v>
      </c>
      <c r="AG204" s="23">
        <f ca="1" t="shared" si="1439"/>
        <v>6036.22131026743</v>
      </c>
      <c r="AH204" s="23">
        <f ca="1" t="shared" si="1440"/>
        <v>7272.52865321928</v>
      </c>
      <c r="AI204" s="23">
        <f ca="1" t="shared" si="1441"/>
        <v>8959.67101149058</v>
      </c>
      <c r="AJ204" s="25">
        <f ca="1" t="shared" si="1442"/>
        <v>46612.5673210337</v>
      </c>
      <c r="AK204" s="25">
        <f ca="1" t="shared" si="1443"/>
        <v>46550.1580494458</v>
      </c>
      <c r="AL204" s="25">
        <f ca="1" t="shared" si="1444"/>
        <v>57958.2016597145</v>
      </c>
      <c r="AM204" s="25">
        <f ca="1" t="shared" si="1445"/>
        <v>67273.7357859832</v>
      </c>
      <c r="AN204" s="25">
        <f ca="1" t="shared" si="1446"/>
        <v>86168.2968045615</v>
      </c>
      <c r="AO204" s="25">
        <f ca="1">C204/'Ejercicio 3 - TIR'!$D$7</f>
        <v>12777.2479341754</v>
      </c>
      <c r="AP204" s="25">
        <f ca="1" t="shared" si="1447"/>
        <v>33835.3193868584</v>
      </c>
      <c r="AQ204" s="25">
        <f ca="1" t="shared" si="1448"/>
        <v>33772.9101152704</v>
      </c>
      <c r="AR204" s="25">
        <f ca="1" t="shared" si="1449"/>
        <v>45180.9537255391</v>
      </c>
      <c r="AS204" s="25">
        <f ca="1" t="shared" si="1450"/>
        <v>54496.4878518079</v>
      </c>
      <c r="AT204" s="25">
        <f ca="1" t="shared" si="1451"/>
        <v>73391.0488703861</v>
      </c>
      <c r="AU204" s="25">
        <f ca="1">AP204*'Ejercicio 3 - TIR'!$D$5</f>
        <v>16917.6596934292</v>
      </c>
      <c r="AV204" s="25">
        <f ca="1">AQ204*'Ejercicio 3 - TIR'!$D$5</f>
        <v>16886.4550576352</v>
      </c>
      <c r="AW204" s="25">
        <f ca="1">AR204*'Ejercicio 3 - TIR'!$D$5</f>
        <v>22590.4768627696</v>
      </c>
      <c r="AX204" s="25">
        <f ca="1">AS204*'Ejercicio 3 - TIR'!$D$5</f>
        <v>27248.2439259039</v>
      </c>
      <c r="AY204" s="25">
        <f ca="1">AT204*'Ejercicio 3 - TIR'!$D$5</f>
        <v>36695.5244351931</v>
      </c>
      <c r="AZ204" s="25">
        <f ca="1" t="shared" ref="AZ204:BD204" si="1530">AJ204-AU204-AE204</f>
        <v>25325.1815302395</v>
      </c>
      <c r="BA204" s="25">
        <f ca="1" t="shared" si="1530"/>
        <v>24644.2174010086</v>
      </c>
      <c r="BB204" s="25">
        <f ca="1" t="shared" si="1530"/>
        <v>29331.5034866775</v>
      </c>
      <c r="BC204" s="25">
        <f ca="1" t="shared" si="1530"/>
        <v>32752.96320686</v>
      </c>
      <c r="BD204" s="25">
        <f ca="1" t="shared" si="1530"/>
        <v>40513.1013578778</v>
      </c>
      <c r="BE204" s="25">
        <f ca="1" t="shared" ref="BE204:BI204" si="1531">AZ204/Z204</f>
        <v>22406.6432073153</v>
      </c>
      <c r="BF204" s="25">
        <f ca="1" t="shared" si="1531"/>
        <v>18981.6633434052</v>
      </c>
      <c r="BG204" s="25">
        <f ca="1" t="shared" si="1531"/>
        <v>18786.5753033089</v>
      </c>
      <c r="BH204" s="25">
        <f ca="1" t="shared" si="1531"/>
        <v>17411.7973304532</v>
      </c>
      <c r="BI204" s="25">
        <f ca="1" t="shared" si="1531"/>
        <v>17481.6280013868</v>
      </c>
      <c r="BJ204" s="25">
        <f ca="1" t="shared" si="1454"/>
        <v>77746.2105037152</v>
      </c>
      <c r="BK204" s="25">
        <f ca="1" t="shared" si="1455"/>
        <v>29610.8543546928</v>
      </c>
      <c r="BL204" s="25">
        <f ca="1" t="shared" si="1456"/>
        <v>107357.064858408</v>
      </c>
      <c r="BM204" s="25">
        <f ca="1">BK204*'Ejercicio 3 - TIR'!$D$5</f>
        <v>14805.4271773464</v>
      </c>
      <c r="BN204" s="25">
        <f ca="1" t="shared" si="1457"/>
        <v>92551.6376810616</v>
      </c>
      <c r="BO204" s="25">
        <f ca="1" t="shared" si="1458"/>
        <v>39936.545133068</v>
      </c>
      <c r="BP204" s="25">
        <f ca="1" t="shared" si="1459"/>
        <v>-97434.1608368572</v>
      </c>
      <c r="BQ204" s="25">
        <f ca="1" t="shared" ref="BQ204:BT204" si="1532">BE204</f>
        <v>22406.6432073153</v>
      </c>
      <c r="BR204" s="25">
        <f ca="1" t="shared" si="1532"/>
        <v>18981.6633434052</v>
      </c>
      <c r="BS204" s="25">
        <f ca="1" t="shared" si="1532"/>
        <v>18786.5753033089</v>
      </c>
      <c r="BT204" s="25">
        <f ca="1" t="shared" si="1532"/>
        <v>17411.7973304532</v>
      </c>
      <c r="BU204" s="25">
        <f ca="1" t="shared" si="1461"/>
        <v>57418.1731344548</v>
      </c>
      <c r="BV204" s="27">
        <f ca="1" t="shared" si="1462"/>
        <v>10.0972234128289</v>
      </c>
    </row>
    <row r="205" ht="15" customHeight="1" spans="1:74">
      <c r="A205" s="23">
        <v>204</v>
      </c>
      <c r="B205" s="24">
        <f ca="1" t="shared" ref="B205:F205" si="1533">RAND()</f>
        <v>0.733812403676721</v>
      </c>
      <c r="C205" s="25">
        <f ca="1">IF(B205&lt;=('Ejercicio 3 - TIR'!$D$13-'Ejercicio 3 - TIR'!$C$13)/('Ejercicio 3 - TIR'!$E$13-'Ejercicio 3 - TIR'!$C$13),'Ejercicio 3 - TIR'!$C$13+SQRT(('Ejercicio 3 - TIR'!$E$13-'Ejercicio 3 - TIR'!$C$13)*('Ejercicio 3 - TIR'!$D$13-'Ejercicio 3 - TIR'!$C$13)*B205),'Ejercicio 3 - TIR'!$E$13-SQRT(('Ejercicio 3 - TIR'!$E$13-'Ejercicio 3 - TIR'!$C$13)*('Ejercicio 3 - TIR'!$E$13-'Ejercicio 3 - TIR'!$D$13)*(1-B205)))</f>
        <v>82127.5319111228</v>
      </c>
      <c r="D205" s="24">
        <f ca="1" t="shared" si="1533"/>
        <v>0.148502766254627</v>
      </c>
      <c r="E205" s="25">
        <f ca="1">IF(D205&lt;=('Ejercicio 3 - TIR'!$D$14-'Ejercicio 3 - TIR'!$C$14)/('Ejercicio 3 - TIR'!$E$14-'Ejercicio 3 - TIR'!$C$14),'Ejercicio 3 - TIR'!$C$14+SQRT(('Ejercicio 3 - TIR'!$E$14-'Ejercicio 3 - TIR'!$C$14)*('Ejercicio 3 - TIR'!$D$14-'Ejercicio 3 - TIR'!$C$14)*D205),'Ejercicio 3 - TIR'!$E$14-SQRT(('Ejercicio 3 - TIR'!$E$14-'Ejercicio 3 - TIR'!$C$14)*('Ejercicio 3 - TIR'!$E$14-'Ejercicio 3 - TIR'!$D$14)*(1-D205)))</f>
        <v>28337.3204025231</v>
      </c>
      <c r="F205" s="24">
        <f ca="1" t="shared" si="1533"/>
        <v>0.238309380066607</v>
      </c>
      <c r="G205" s="25">
        <f ca="1">IF(F205&lt;=('Ejercicio 3 - TIR'!$D$18-'Ejercicio 3 - TIR'!$C$18)/('Ejercicio 3 - TIR'!$E$18-'Ejercicio 3 - TIR'!$C$18),'Ejercicio 3 - TIR'!$C$18+SQRT(('Ejercicio 3 - TIR'!$E$18-'Ejercicio 3 - TIR'!$C$18)*('Ejercicio 3 - TIR'!$D$18-'Ejercicio 3 - TIR'!$C$18)*F205),'Ejercicio 3 - TIR'!$E$18-SQRT(('Ejercicio 3 - TIR'!$E$18-'Ejercicio 3 - TIR'!$C$18)*('Ejercicio 3 - TIR'!$E$18-'Ejercicio 3 - TIR'!$D$18)*(1-F205)))</f>
        <v>35978.8299030823</v>
      </c>
      <c r="H205" s="24">
        <f ca="1" t="shared" ref="H205:L205" si="1534">RAND()</f>
        <v>0.945255323988932</v>
      </c>
      <c r="I205" s="25">
        <f ca="1">IF(H205&lt;=('Ejercicio 3 - TIR'!$D$18-'Ejercicio 3 - TIR'!$C$18)/('Ejercicio 3 - TIR'!$E$18-'Ejercicio 3 - TIR'!$C$18),'Ejercicio 3 - TIR'!$C$18+SQRT(('Ejercicio 3 - TIR'!$E$18-'Ejercicio 3 - TIR'!$C$18)*('Ejercicio 3 - TIR'!$D$18-'Ejercicio 3 - TIR'!$C$18)*H205),'Ejercicio 3 - TIR'!$E$18-SQRT(('Ejercicio 3 - TIR'!$E$18-'Ejercicio 3 - TIR'!$C$18)*('Ejercicio 3 - TIR'!$E$18-'Ejercicio 3 - TIR'!$D$18)*(1-H205)))</f>
        <v>42973.7101143148</v>
      </c>
      <c r="J205" s="24">
        <f ca="1" t="shared" si="1534"/>
        <v>0.730171433757749</v>
      </c>
      <c r="K205" s="25">
        <f ca="1">IF(J205&lt;=('Ejercicio 3 - TIR'!$D$18-'Ejercicio 3 - TIR'!$C$18)/('Ejercicio 3 - TIR'!$E$18-'Ejercicio 3 - TIR'!$C$18),'Ejercicio 3 - TIR'!$C$18+SQRT(('Ejercicio 3 - TIR'!$E$18-'Ejercicio 3 - TIR'!$C$18)*('Ejercicio 3 - TIR'!$D$18-'Ejercicio 3 - TIR'!$C$18)*J205),'Ejercicio 3 - TIR'!$E$18-SQRT(('Ejercicio 3 - TIR'!$E$18-'Ejercicio 3 - TIR'!$C$18)*('Ejercicio 3 - TIR'!$E$18-'Ejercicio 3 - TIR'!$D$18)*(1-J205)))</f>
        <v>40501.428841491</v>
      </c>
      <c r="L205" s="24">
        <f ca="1" t="shared" si="1534"/>
        <v>0.977475500037316</v>
      </c>
      <c r="M205" s="25">
        <f ca="1">IF(L205&lt;=('Ejercicio 3 - TIR'!$D$18-'Ejercicio 3 - TIR'!$C$18)/('Ejercicio 3 - TIR'!$E$18-'Ejercicio 3 - TIR'!$C$18),'Ejercicio 3 - TIR'!$C$18+SQRT(('Ejercicio 3 - TIR'!$E$18-'Ejercicio 3 - TIR'!$C$18)*('Ejercicio 3 - TIR'!$D$18-'Ejercicio 3 - TIR'!$C$18)*L205),'Ejercicio 3 - TIR'!$E$18-SQRT(('Ejercicio 3 - TIR'!$E$18-'Ejercicio 3 - TIR'!$C$18)*('Ejercicio 3 - TIR'!$E$18-'Ejercicio 3 - TIR'!$D$18)*(1-L205)))</f>
        <v>43700.2548337457</v>
      </c>
      <c r="N205" s="24">
        <f ca="1" t="shared" ref="N205:R205" si="1535">RAND()</f>
        <v>0.64006782628689</v>
      </c>
      <c r="O205" s="25">
        <f ca="1">IF(N205&lt;=('Ejercicio 3 - TIR'!$D$18-'Ejercicio 3 - TIR'!$C$18)/('Ejercicio 3 - TIR'!$E$18-'Ejercicio 3 - TIR'!$C$18),'Ejercicio 3 - TIR'!$C$18+SQRT(('Ejercicio 3 - TIR'!$E$18-'Ejercicio 3 - TIR'!$C$18)*('Ejercicio 3 - TIR'!$D$18-'Ejercicio 3 - TIR'!$C$18)*N205),'Ejercicio 3 - TIR'!$E$18-SQRT(('Ejercicio 3 - TIR'!$E$18-'Ejercicio 3 - TIR'!$C$18)*('Ejercicio 3 - TIR'!$E$18-'Ejercicio 3 - TIR'!$D$18)*(1-N205)))</f>
        <v>39798.4781442341</v>
      </c>
      <c r="P205" s="24">
        <f ca="1" t="shared" si="1535"/>
        <v>0.788668381806838</v>
      </c>
      <c r="Q205" s="26">
        <f ca="1">IF(P205&lt;=('Ejercicio 3 - TIR'!$D$22-'Ejercicio 3 - TIR'!$C$22)/('Ejercicio 3 - TIR'!$E$22-'Ejercicio 3 - TIR'!$C$22),'Ejercicio 3 - TIR'!$C$22+SQRT(('Ejercicio 3 - TIR'!$E$22-'Ejercicio 3 - TIR'!$C$22)*('Ejercicio 3 - TIR'!$D$22-'Ejercicio 3 - TIR'!$C$22)*P205),'Ejercicio 3 - TIR'!$E$22-SQRT(('Ejercicio 3 - TIR'!$E$22-'Ejercicio 3 - TIR'!$C$22)*('Ejercicio 3 - TIR'!$E$22-'Ejercicio 3 - TIR'!$D$22)*(1-P205)))</f>
        <v>0.160496233370251</v>
      </c>
      <c r="R205" s="24">
        <f ca="1" t="shared" si="1535"/>
        <v>0.503516349300823</v>
      </c>
      <c r="S205" s="26">
        <f ca="1">IF(R205&lt;=('Ejercicio 3 - TIR'!$D$23-'Ejercicio 3 - TIR'!$C$23)/('Ejercicio 3 - TIR'!$E$23-'Ejercicio 3 - TIR'!$C$23),'Ejercicio 3 - TIR'!$C$23+SQRT(('Ejercicio 3 - TIR'!$E$23-'Ejercicio 3 - TIR'!$C$23)*('Ejercicio 3 - TIR'!$D$23-'Ejercicio 3 - TIR'!$C$23)*R205),'Ejercicio 3 - TIR'!$E$23-SQRT(('Ejercicio 3 - TIR'!$E$23-'Ejercicio 3 - TIR'!$C$23)*('Ejercicio 3 - TIR'!$E$23-'Ejercicio 3 - TIR'!$D$23)*(1-R205)))</f>
        <v>0.150105676604771</v>
      </c>
      <c r="T205" s="24">
        <f ca="1" t="shared" ref="T205:X205" si="1536">RAND()</f>
        <v>0.383791943459536</v>
      </c>
      <c r="U205" s="26">
        <f ca="1">IF(T205&lt;=('Ejercicio 3 - TIR'!$D$24-'Ejercicio 3 - TIR'!$C$24)/('Ejercicio 3 - TIR'!$E$24-'Ejercicio 3 - TIR'!$C$24),'Ejercicio 3 - TIR'!$C$24+SQRT(('Ejercicio 3 - TIR'!$E$24-'Ejercicio 3 - TIR'!$C$24)*('Ejercicio 3 - TIR'!$D$24-'Ejercicio 3 - TIR'!$C$24)*T205),'Ejercicio 3 - TIR'!$E$24-SQRT(('Ejercicio 3 - TIR'!$E$24-'Ejercicio 3 - TIR'!$C$24)*('Ejercicio 3 - TIR'!$E$24-'Ejercicio 3 - TIR'!$D$24)*(1-T205)))</f>
        <v>0.178389488922223</v>
      </c>
      <c r="V205" s="24">
        <f ca="1" t="shared" si="1536"/>
        <v>0.598686372905311</v>
      </c>
      <c r="W205" s="26">
        <f ca="1">IF(V205&lt;=('Ejercicio 3 - TIR'!$D$25-'Ejercicio 3 - TIR'!$C$25)/('Ejercicio 3 - TIR'!$E$25-'Ejercicio 3 - TIR'!$C$25),'Ejercicio 3 - TIR'!$C$25+SQRT(('Ejercicio 3 - TIR'!$E$25-'Ejercicio 3 - TIR'!$C$25)*('Ejercicio 3 - TIR'!$D$25-'Ejercicio 3 - TIR'!$C$25)*V205),'Ejercicio 3 - TIR'!$E$25-SQRT(('Ejercicio 3 - TIR'!$E$25-'Ejercicio 3 - TIR'!$C$25)*('Ejercicio 3 - TIR'!$E$25-'Ejercicio 3 - TIR'!$D$25)*(1-V205)))</f>
        <v>0.212522037210763</v>
      </c>
      <c r="X205" s="24">
        <f ca="1" t="shared" si="1536"/>
        <v>0.334292519288345</v>
      </c>
      <c r="Y205" s="26">
        <f ca="1">IF(X205&lt;=('Ejercicio 3 - TIR'!$D$26-'Ejercicio 3 - TIR'!$C$26)/('Ejercicio 3 - TIR'!$E$26-'Ejercicio 3 - TIR'!$C$26),'Ejercicio 3 - TIR'!$C$26+SQRT(('Ejercicio 3 - TIR'!$E$26-'Ejercicio 3 - TIR'!$C$26)*('Ejercicio 3 - TIR'!$D$26-'Ejercicio 3 - TIR'!$C$26)*X205),'Ejercicio 3 - TIR'!$E$26-SQRT(('Ejercicio 3 - TIR'!$E$26-'Ejercicio 3 - TIR'!$C$26)*('Ejercicio 3 - TIR'!$E$26-'Ejercicio 3 - TIR'!$D$26)*(1-X205)))</f>
        <v>0.220043178904791</v>
      </c>
      <c r="Z205" s="24">
        <f ca="1" t="shared" si="1432"/>
        <v>1.16049623337025</v>
      </c>
      <c r="AA205" s="24">
        <f ca="1" t="shared" si="1433"/>
        <v>1.33469330567758</v>
      </c>
      <c r="AB205" s="24">
        <f ca="1" t="shared" si="1434"/>
        <v>1.57278856234532</v>
      </c>
      <c r="AC205" s="24">
        <f ca="1" t="shared" si="1435"/>
        <v>1.90704079171673</v>
      </c>
      <c r="AD205" s="24">
        <f ca="1" t="shared" si="1436"/>
        <v>2.32667210982719</v>
      </c>
      <c r="AE205" s="23">
        <f ca="1" t="shared" si="1437"/>
        <v>4548.03318841094</v>
      </c>
      <c r="AF205" s="23">
        <f ca="1" t="shared" si="1438"/>
        <v>5230.71878737832</v>
      </c>
      <c r="AG205" s="23">
        <f ca="1" t="shared" si="1439"/>
        <v>6163.8240385546</v>
      </c>
      <c r="AH205" s="23">
        <f ca="1" t="shared" si="1440"/>
        <v>7473.7724802369</v>
      </c>
      <c r="AI205" s="23">
        <f ca="1" t="shared" si="1441"/>
        <v>9118.32513519937</v>
      </c>
      <c r="AJ205" s="25">
        <f ca="1" t="shared" si="1442"/>
        <v>41753.296583596</v>
      </c>
      <c r="AK205" s="25">
        <f ca="1" t="shared" si="1443"/>
        <v>57356.723209705</v>
      </c>
      <c r="AL205" s="25">
        <f ca="1" t="shared" si="1444"/>
        <v>63700.1840405399</v>
      </c>
      <c r="AM205" s="25">
        <f ca="1" t="shared" si="1445"/>
        <v>83338.1685763694</v>
      </c>
      <c r="AN205" s="25">
        <f ca="1" t="shared" si="1446"/>
        <v>92598.0091117565</v>
      </c>
      <c r="AO205" s="25">
        <f ca="1">C205/'Ejercicio 3 - TIR'!$D$7</f>
        <v>16425.5063822246</v>
      </c>
      <c r="AP205" s="25">
        <f ca="1" t="shared" si="1447"/>
        <v>25327.7902013714</v>
      </c>
      <c r="AQ205" s="25">
        <f ca="1" t="shared" si="1448"/>
        <v>40931.2168274804</v>
      </c>
      <c r="AR205" s="25">
        <f ca="1" t="shared" si="1449"/>
        <v>47274.6776583153</v>
      </c>
      <c r="AS205" s="25">
        <f ca="1" t="shared" si="1450"/>
        <v>66912.6621941449</v>
      </c>
      <c r="AT205" s="25">
        <f ca="1" t="shared" si="1451"/>
        <v>76172.5027295319</v>
      </c>
      <c r="AU205" s="25">
        <f ca="1">AP205*'Ejercicio 3 - TIR'!$D$5</f>
        <v>12663.8951006857</v>
      </c>
      <c r="AV205" s="25">
        <f ca="1">AQ205*'Ejercicio 3 - TIR'!$D$5</f>
        <v>20465.6084137402</v>
      </c>
      <c r="AW205" s="25">
        <f ca="1">AR205*'Ejercicio 3 - TIR'!$D$5</f>
        <v>23637.3388291576</v>
      </c>
      <c r="AX205" s="25">
        <f ca="1">AS205*'Ejercicio 3 - TIR'!$D$5</f>
        <v>33456.3310970724</v>
      </c>
      <c r="AY205" s="25">
        <f ca="1">AT205*'Ejercicio 3 - TIR'!$D$5</f>
        <v>38086.251364766</v>
      </c>
      <c r="AZ205" s="25">
        <f ca="1" t="shared" ref="AZ205:BD205" si="1537">AJ205-AU205-AE205</f>
        <v>24541.3682944993</v>
      </c>
      <c r="BA205" s="25">
        <f ca="1" t="shared" si="1537"/>
        <v>31660.3960085864</v>
      </c>
      <c r="BB205" s="25">
        <f ca="1" t="shared" si="1537"/>
        <v>33899.0211728276</v>
      </c>
      <c r="BC205" s="25">
        <f ca="1" t="shared" si="1537"/>
        <v>42408.0649990601</v>
      </c>
      <c r="BD205" s="25">
        <f ca="1" t="shared" si="1537"/>
        <v>45393.4326117912</v>
      </c>
      <c r="BE205" s="25">
        <f ca="1" t="shared" ref="BE205:BI205" si="1538">AZ205/Z205</f>
        <v>21147.3054274615</v>
      </c>
      <c r="BF205" s="25">
        <f ca="1" t="shared" si="1538"/>
        <v>23721.1019744446</v>
      </c>
      <c r="BG205" s="25">
        <f ca="1" t="shared" si="1538"/>
        <v>21553.4509751762</v>
      </c>
      <c r="BH205" s="25">
        <f ca="1" t="shared" si="1538"/>
        <v>22237.6286775093</v>
      </c>
      <c r="BI205" s="25">
        <f ca="1" t="shared" si="1538"/>
        <v>19510.0256800528</v>
      </c>
      <c r="BJ205" s="25">
        <f ca="1" t="shared" si="1454"/>
        <v>65931.6530477875</v>
      </c>
      <c r="BK205" s="25">
        <f ca="1" t="shared" si="1455"/>
        <v>38216.7675893104</v>
      </c>
      <c r="BL205" s="25">
        <f ca="1" t="shared" si="1456"/>
        <v>104148.420637098</v>
      </c>
      <c r="BM205" s="25">
        <f ca="1">BK205*'Ejercicio 3 - TIR'!$D$5</f>
        <v>19108.3837946552</v>
      </c>
      <c r="BN205" s="25">
        <f ca="1" t="shared" si="1457"/>
        <v>85040.0368424427</v>
      </c>
      <c r="BO205" s="25">
        <f ca="1" t="shared" si="1458"/>
        <v>36550.0735936354</v>
      </c>
      <c r="BP205" s="25">
        <f ca="1" t="shared" si="1459"/>
        <v>-110464.852313646</v>
      </c>
      <c r="BQ205" s="25">
        <f ca="1" t="shared" ref="BQ205:BT205" si="1539">BE205</f>
        <v>21147.3054274615</v>
      </c>
      <c r="BR205" s="25">
        <f ca="1" t="shared" si="1539"/>
        <v>23721.1019744446</v>
      </c>
      <c r="BS205" s="25">
        <f ca="1" t="shared" si="1539"/>
        <v>21553.4509751762</v>
      </c>
      <c r="BT205" s="25">
        <f ca="1" t="shared" si="1539"/>
        <v>22237.6286775093</v>
      </c>
      <c r="BU205" s="25">
        <f ca="1" t="shared" si="1461"/>
        <v>56060.0992736882</v>
      </c>
      <c r="BV205" s="27">
        <f ca="1" t="shared" si="1462"/>
        <v>8.31408480616269</v>
      </c>
    </row>
    <row r="206" ht="15" customHeight="1" spans="1:74">
      <c r="A206" s="23">
        <v>205</v>
      </c>
      <c r="B206" s="24">
        <f ca="1" t="shared" ref="B206:F206" si="1540">RAND()</f>
        <v>0.601443621445751</v>
      </c>
      <c r="C206" s="25">
        <f ca="1">IF(B206&lt;=('Ejercicio 3 - TIR'!$D$13-'Ejercicio 3 - TIR'!$C$13)/('Ejercicio 3 - TIR'!$E$13-'Ejercicio 3 - TIR'!$C$13),'Ejercicio 3 - TIR'!$C$13+SQRT(('Ejercicio 3 - TIR'!$E$13-'Ejercicio 3 - TIR'!$C$13)*('Ejercicio 3 - TIR'!$D$13-'Ejercicio 3 - TIR'!$C$13)*B206),'Ejercicio 3 - TIR'!$E$13-SQRT(('Ejercicio 3 - TIR'!$E$13-'Ejercicio 3 - TIR'!$C$13)*('Ejercicio 3 - TIR'!$E$13-'Ejercicio 3 - TIR'!$D$13)*(1-B206)))</f>
        <v>78130.6686369908</v>
      </c>
      <c r="D206" s="24">
        <f ca="1" t="shared" si="1540"/>
        <v>0.921719788092751</v>
      </c>
      <c r="E206" s="25">
        <f ca="1">IF(D206&lt;=('Ejercicio 3 - TIR'!$D$14-'Ejercicio 3 - TIR'!$C$14)/('Ejercicio 3 - TIR'!$E$14-'Ejercicio 3 - TIR'!$C$14),'Ejercicio 3 - TIR'!$C$14+SQRT(('Ejercicio 3 - TIR'!$E$14-'Ejercicio 3 - TIR'!$C$14)*('Ejercicio 3 - TIR'!$D$14-'Ejercicio 3 - TIR'!$C$14)*D206),'Ejercicio 3 - TIR'!$E$14-SQRT(('Ejercicio 3 - TIR'!$E$14-'Ejercicio 3 - TIR'!$C$14)*('Ejercicio 3 - TIR'!$E$14-'Ejercicio 3 - TIR'!$D$14)*(1-D206)))</f>
        <v>36573.3351803704</v>
      </c>
      <c r="F206" s="24">
        <f ca="1" t="shared" si="1540"/>
        <v>0.910225433999893</v>
      </c>
      <c r="G206" s="25">
        <f ca="1">IF(F206&lt;=('Ejercicio 3 - TIR'!$D$18-'Ejercicio 3 - TIR'!$C$18)/('Ejercicio 3 - TIR'!$E$18-'Ejercicio 3 - TIR'!$C$18),'Ejercicio 3 - TIR'!$C$18+SQRT(('Ejercicio 3 - TIR'!$E$18-'Ejercicio 3 - TIR'!$C$18)*('Ejercicio 3 - TIR'!$D$18-'Ejercicio 3 - TIR'!$C$18)*F206),'Ejercicio 3 - TIR'!$E$18-SQRT(('Ejercicio 3 - TIR'!$E$18-'Ejercicio 3 - TIR'!$C$18)*('Ejercicio 3 - TIR'!$E$18-'Ejercicio 3 - TIR'!$D$18)*(1-F206)))</f>
        <v>42405.1796883006</v>
      </c>
      <c r="H206" s="24">
        <f ca="1" t="shared" ref="H206:L206" si="1541">RAND()</f>
        <v>0.333796864404828</v>
      </c>
      <c r="I206" s="25">
        <f ca="1">IF(H206&lt;=('Ejercicio 3 - TIR'!$D$18-'Ejercicio 3 - TIR'!$C$18)/('Ejercicio 3 - TIR'!$E$18-'Ejercicio 3 - TIR'!$C$18),'Ejercicio 3 - TIR'!$C$18+SQRT(('Ejercicio 3 - TIR'!$E$18-'Ejercicio 3 - TIR'!$C$18)*('Ejercicio 3 - TIR'!$D$18-'Ejercicio 3 - TIR'!$C$18)*H206),'Ejercicio 3 - TIR'!$E$18-SQRT(('Ejercicio 3 - TIR'!$E$18-'Ejercicio 3 - TIR'!$C$18)*('Ejercicio 3 - TIR'!$E$18-'Ejercicio 3 - TIR'!$D$18)*(1-H206)))</f>
        <v>37075.9825933028</v>
      </c>
      <c r="J206" s="24">
        <f ca="1" t="shared" si="1541"/>
        <v>0.12920721197883</v>
      </c>
      <c r="K206" s="25">
        <f ca="1">IF(J206&lt;=('Ejercicio 3 - TIR'!$D$18-'Ejercicio 3 - TIR'!$C$18)/('Ejercicio 3 - TIR'!$E$18-'Ejercicio 3 - TIR'!$C$18),'Ejercicio 3 - TIR'!$C$18+SQRT(('Ejercicio 3 - TIR'!$E$18-'Ejercicio 3 - TIR'!$C$18)*('Ejercicio 3 - TIR'!$D$18-'Ejercicio 3 - TIR'!$C$18)*J206),'Ejercicio 3 - TIR'!$E$18-SQRT(('Ejercicio 3 - TIR'!$E$18-'Ejercicio 3 - TIR'!$C$18)*('Ejercicio 3 - TIR'!$E$18-'Ejercicio 3 - TIR'!$D$18)*(1-J206)))</f>
        <v>34402.3950069053</v>
      </c>
      <c r="L206" s="24">
        <f ca="1" t="shared" si="1541"/>
        <v>0.708951776902349</v>
      </c>
      <c r="M206" s="25">
        <f ca="1">IF(L206&lt;=('Ejercicio 3 - TIR'!$D$18-'Ejercicio 3 - TIR'!$C$18)/('Ejercicio 3 - TIR'!$E$18-'Ejercicio 3 - TIR'!$C$18),'Ejercicio 3 - TIR'!$C$18+SQRT(('Ejercicio 3 - TIR'!$E$18-'Ejercicio 3 - TIR'!$C$18)*('Ejercicio 3 - TIR'!$D$18-'Ejercicio 3 - TIR'!$C$18)*L206),'Ejercicio 3 - TIR'!$E$18-SQRT(('Ejercicio 3 - TIR'!$E$18-'Ejercicio 3 - TIR'!$C$18)*('Ejercicio 3 - TIR'!$E$18-'Ejercicio 3 - TIR'!$D$18)*(1-L206)))</f>
        <v>40327.8894777281</v>
      </c>
      <c r="N206" s="24">
        <f ca="1" t="shared" ref="N206:R206" si="1542">RAND()</f>
        <v>0.173339387994316</v>
      </c>
      <c r="O206" s="25">
        <f ca="1">IF(N206&lt;=('Ejercicio 3 - TIR'!$D$18-'Ejercicio 3 - TIR'!$C$18)/('Ejercicio 3 - TIR'!$E$18-'Ejercicio 3 - TIR'!$C$18),'Ejercicio 3 - TIR'!$C$18+SQRT(('Ejercicio 3 - TIR'!$E$18-'Ejercicio 3 - TIR'!$C$18)*('Ejercicio 3 - TIR'!$D$18-'Ejercicio 3 - TIR'!$C$18)*N206),'Ejercicio 3 - TIR'!$E$18-SQRT(('Ejercicio 3 - TIR'!$E$18-'Ejercicio 3 - TIR'!$C$18)*('Ejercicio 3 - TIR'!$E$18-'Ejercicio 3 - TIR'!$D$18)*(1-N206)))</f>
        <v>35099.1085690685</v>
      </c>
      <c r="P206" s="24">
        <f ca="1" t="shared" si="1542"/>
        <v>0.836446554295198</v>
      </c>
      <c r="Q206" s="26">
        <f ca="1">IF(P206&lt;=('Ejercicio 3 - TIR'!$D$22-'Ejercicio 3 - TIR'!$C$22)/('Ejercicio 3 - TIR'!$E$22-'Ejercicio 3 - TIR'!$C$22),'Ejercicio 3 - TIR'!$C$22+SQRT(('Ejercicio 3 - TIR'!$E$22-'Ejercicio 3 - TIR'!$C$22)*('Ejercicio 3 - TIR'!$D$22-'Ejercicio 3 - TIR'!$C$22)*P206),'Ejercicio 3 - TIR'!$E$22-SQRT(('Ejercicio 3 - TIR'!$E$22-'Ejercicio 3 - TIR'!$C$22)*('Ejercicio 3 - TIR'!$E$22-'Ejercicio 3 - TIR'!$D$22)*(1-P206)))</f>
        <v>0.162842022197571</v>
      </c>
      <c r="R206" s="24">
        <f ca="1" t="shared" si="1542"/>
        <v>0.466740403528976</v>
      </c>
      <c r="S206" s="26">
        <f ca="1">IF(R206&lt;=('Ejercicio 3 - TIR'!$D$23-'Ejercicio 3 - TIR'!$C$23)/('Ejercicio 3 - TIR'!$E$23-'Ejercicio 3 - TIR'!$C$23),'Ejercicio 3 - TIR'!$C$23+SQRT(('Ejercicio 3 - TIR'!$E$23-'Ejercicio 3 - TIR'!$C$23)*('Ejercicio 3 - TIR'!$D$23-'Ejercicio 3 - TIR'!$C$23)*R206),'Ejercicio 3 - TIR'!$E$23-SQRT(('Ejercicio 3 - TIR'!$E$23-'Ejercicio 3 - TIR'!$C$23)*('Ejercicio 3 - TIR'!$E$23-'Ejercicio 3 - TIR'!$D$23)*(1-R206)))</f>
        <v>0.148985043149048</v>
      </c>
      <c r="T206" s="24">
        <f ca="1" t="shared" ref="T206:X206" si="1543">RAND()</f>
        <v>0.0345839663501819</v>
      </c>
      <c r="U206" s="26">
        <f ca="1">IF(T206&lt;=('Ejercicio 3 - TIR'!$D$24-'Ejercicio 3 - TIR'!$C$24)/('Ejercicio 3 - TIR'!$E$24-'Ejercicio 3 - TIR'!$C$24),'Ejercicio 3 - TIR'!$C$24+SQRT(('Ejercicio 3 - TIR'!$E$24-'Ejercicio 3 - TIR'!$C$24)*('Ejercicio 3 - TIR'!$D$24-'Ejercicio 3 - TIR'!$C$24)*T206),'Ejercicio 3 - TIR'!$E$24-SQRT(('Ejercicio 3 - TIR'!$E$24-'Ejercicio 3 - TIR'!$C$24)*('Ejercicio 3 - TIR'!$E$24-'Ejercicio 3 - TIR'!$D$24)*(1-T206)))</f>
        <v>0.158522108268227</v>
      </c>
      <c r="V206" s="24">
        <f ca="1" t="shared" si="1543"/>
        <v>0.283121931336737</v>
      </c>
      <c r="W206" s="26">
        <f ca="1">IF(V206&lt;=('Ejercicio 3 - TIR'!$D$25-'Ejercicio 3 - TIR'!$C$25)/('Ejercicio 3 - TIR'!$E$25-'Ejercicio 3 - TIR'!$C$25),'Ejercicio 3 - TIR'!$C$25+SQRT(('Ejercicio 3 - TIR'!$E$25-'Ejercicio 3 - TIR'!$C$25)*('Ejercicio 3 - TIR'!$D$25-'Ejercicio 3 - TIR'!$C$25)*V206),'Ejercicio 3 - TIR'!$E$25-SQRT(('Ejercicio 3 - TIR'!$E$25-'Ejercicio 3 - TIR'!$C$25)*('Ejercicio 3 - TIR'!$E$25-'Ejercicio 3 - TIR'!$D$25)*(1-V206)))</f>
        <v>0.199909060848554</v>
      </c>
      <c r="X206" s="24">
        <f ca="1" t="shared" si="1543"/>
        <v>0.25791821944626</v>
      </c>
      <c r="Y206" s="26">
        <f ca="1">IF(X206&lt;=('Ejercicio 3 - TIR'!$D$26-'Ejercicio 3 - TIR'!$C$26)/('Ejercicio 3 - TIR'!$E$26-'Ejercicio 3 - TIR'!$C$26),'Ejercicio 3 - TIR'!$C$26+SQRT(('Ejercicio 3 - TIR'!$E$26-'Ejercicio 3 - TIR'!$C$26)*('Ejercicio 3 - TIR'!$D$26-'Ejercicio 3 - TIR'!$C$26)*X206),'Ejercicio 3 - TIR'!$E$26-SQRT(('Ejercicio 3 - TIR'!$E$26-'Ejercicio 3 - TIR'!$C$26)*('Ejercicio 3 - TIR'!$E$26-'Ejercicio 3 - TIR'!$D$26)*(1-X206)))</f>
        <v>0.216388997565366</v>
      </c>
      <c r="Z206" s="24">
        <f ca="1" t="shared" si="1432"/>
        <v>1.16284202219757</v>
      </c>
      <c r="AA206" s="24">
        <f ca="1" t="shared" si="1433"/>
        <v>1.3360880910502</v>
      </c>
      <c r="AB206" s="24">
        <f ca="1" t="shared" si="1434"/>
        <v>1.54788759207555</v>
      </c>
      <c r="AC206" s="24">
        <f ca="1" t="shared" si="1435"/>
        <v>1.8573243469065</v>
      </c>
      <c r="AD206" s="24">
        <f ca="1" t="shared" si="1436"/>
        <v>2.25922890048735</v>
      </c>
      <c r="AE206" s="23">
        <f ca="1" t="shared" si="1437"/>
        <v>5955.67585928108</v>
      </c>
      <c r="AF206" s="23">
        <f ca="1" t="shared" si="1438"/>
        <v>6842.98248415781</v>
      </c>
      <c r="AG206" s="23">
        <f ca="1" t="shared" si="1439"/>
        <v>7927.74649438906</v>
      </c>
      <c r="AH206" s="23">
        <f ca="1" t="shared" si="1440"/>
        <v>9512.57485072779</v>
      </c>
      <c r="AI206" s="23">
        <f ca="1" t="shared" si="1441"/>
        <v>11570.9913869423</v>
      </c>
      <c r="AJ206" s="25">
        <f ca="1" t="shared" si="1442"/>
        <v>49310.5249003948</v>
      </c>
      <c r="AK206" s="25">
        <f ca="1" t="shared" si="1443"/>
        <v>49536.7788068965</v>
      </c>
      <c r="AL206" s="25">
        <f ca="1" t="shared" si="1444"/>
        <v>53251.0403688705</v>
      </c>
      <c r="AM206" s="25">
        <f ca="1" t="shared" si="1445"/>
        <v>74901.970986339</v>
      </c>
      <c r="AN206" s="25">
        <f ca="1" t="shared" si="1446"/>
        <v>79296.9204605827</v>
      </c>
      <c r="AO206" s="25">
        <f ca="1">C206/'Ejercicio 3 - TIR'!$D$7</f>
        <v>15626.1337273982</v>
      </c>
      <c r="AP206" s="25">
        <f ca="1" t="shared" si="1447"/>
        <v>33684.3911729966</v>
      </c>
      <c r="AQ206" s="25">
        <f ca="1" t="shared" si="1448"/>
        <v>33910.6450794983</v>
      </c>
      <c r="AR206" s="25">
        <f ca="1" t="shared" si="1449"/>
        <v>37624.9066414724</v>
      </c>
      <c r="AS206" s="25">
        <f ca="1" t="shared" si="1450"/>
        <v>59275.8372589409</v>
      </c>
      <c r="AT206" s="25">
        <f ca="1" t="shared" si="1451"/>
        <v>63670.7867331845</v>
      </c>
      <c r="AU206" s="25">
        <f ca="1">AP206*'Ejercicio 3 - TIR'!$D$5</f>
        <v>16842.1955864983</v>
      </c>
      <c r="AV206" s="25">
        <f ca="1">AQ206*'Ejercicio 3 - TIR'!$D$5</f>
        <v>16955.3225397492</v>
      </c>
      <c r="AW206" s="25">
        <f ca="1">AR206*'Ejercicio 3 - TIR'!$D$5</f>
        <v>18812.4533207362</v>
      </c>
      <c r="AX206" s="25">
        <f ca="1">AS206*'Ejercicio 3 - TIR'!$D$5</f>
        <v>29637.9186294704</v>
      </c>
      <c r="AY206" s="25">
        <f ca="1">AT206*'Ejercicio 3 - TIR'!$D$5</f>
        <v>31835.3933665923</v>
      </c>
      <c r="AZ206" s="25">
        <f ca="1" t="shared" ref="AZ206:BD206" si="1544">AJ206-AU206-AE206</f>
        <v>26512.6534546154</v>
      </c>
      <c r="BA206" s="25">
        <f ca="1" t="shared" si="1544"/>
        <v>25738.4737829895</v>
      </c>
      <c r="BB206" s="25">
        <f ca="1" t="shared" si="1544"/>
        <v>26510.8405537453</v>
      </c>
      <c r="BC206" s="25">
        <f ca="1" t="shared" si="1544"/>
        <v>35751.4775061408</v>
      </c>
      <c r="BD206" s="25">
        <f ca="1" t="shared" si="1544"/>
        <v>35890.5357070481</v>
      </c>
      <c r="BE206" s="25">
        <f ca="1" t="shared" ref="BE206:BI206" si="1545">AZ206/Z206</f>
        <v>22799.8756052099</v>
      </c>
      <c r="BF206" s="25">
        <f ca="1" t="shared" si="1545"/>
        <v>19264.0544851787</v>
      </c>
      <c r="BG206" s="25">
        <f ca="1" t="shared" si="1545"/>
        <v>17127.1096748034</v>
      </c>
      <c r="BH206" s="25">
        <f ca="1" t="shared" si="1545"/>
        <v>19248.9144751089</v>
      </c>
      <c r="BI206" s="25">
        <f ca="1" t="shared" si="1545"/>
        <v>15886.1882916361</v>
      </c>
      <c r="BJ206" s="25">
        <f ca="1" t="shared" si="1454"/>
        <v>82627.5358267035</v>
      </c>
      <c r="BK206" s="25">
        <f ca="1" t="shared" si="1455"/>
        <v>35303.012919818</v>
      </c>
      <c r="BL206" s="25">
        <f ca="1" t="shared" si="1456"/>
        <v>117930.548746522</v>
      </c>
      <c r="BM206" s="25">
        <f ca="1">BK206*'Ejercicio 3 - TIR'!$D$5</f>
        <v>17651.506459909</v>
      </c>
      <c r="BN206" s="25">
        <f ca="1" t="shared" si="1457"/>
        <v>100279.042286613</v>
      </c>
      <c r="BO206" s="25">
        <f ca="1" t="shared" si="1458"/>
        <v>44386.4020440695</v>
      </c>
      <c r="BP206" s="25">
        <f ca="1" t="shared" si="1459"/>
        <v>-114704.003817361</v>
      </c>
      <c r="BQ206" s="25">
        <f ca="1" t="shared" ref="BQ206:BT206" si="1546">BE206</f>
        <v>22799.8756052099</v>
      </c>
      <c r="BR206" s="25">
        <f ca="1" t="shared" si="1546"/>
        <v>19264.0544851787</v>
      </c>
      <c r="BS206" s="25">
        <f ca="1" t="shared" si="1546"/>
        <v>17127.1096748034</v>
      </c>
      <c r="BT206" s="25">
        <f ca="1" t="shared" si="1546"/>
        <v>19248.9144751089</v>
      </c>
      <c r="BU206" s="25">
        <f ca="1" t="shared" si="1461"/>
        <v>60272.5903357056</v>
      </c>
      <c r="BV206" s="27">
        <f ca="1" t="shared" si="1462"/>
        <v>5.6227161744336</v>
      </c>
    </row>
    <row r="207" ht="15" customHeight="1" spans="1:74">
      <c r="A207" s="23">
        <v>206</v>
      </c>
      <c r="B207" s="24">
        <f ca="1" t="shared" ref="B207:F207" si="1547">RAND()</f>
        <v>0.854983084951929</v>
      </c>
      <c r="C207" s="25">
        <f ca="1">IF(B207&lt;=('Ejercicio 3 - TIR'!$D$13-'Ejercicio 3 - TIR'!$C$13)/('Ejercicio 3 - TIR'!$E$13-'Ejercicio 3 - TIR'!$C$13),'Ejercicio 3 - TIR'!$C$13+SQRT(('Ejercicio 3 - TIR'!$E$13-'Ejercicio 3 - TIR'!$C$13)*('Ejercicio 3 - TIR'!$D$13-'Ejercicio 3 - TIR'!$C$13)*B207),'Ejercicio 3 - TIR'!$E$13-SQRT(('Ejercicio 3 - TIR'!$E$13-'Ejercicio 3 - TIR'!$C$13)*('Ejercicio 3 - TIR'!$E$13-'Ejercicio 3 - TIR'!$D$13)*(1-B207)))</f>
        <v>86808.3246682733</v>
      </c>
      <c r="D207" s="24">
        <f ca="1" t="shared" si="1547"/>
        <v>0.0903243286459516</v>
      </c>
      <c r="E207" s="25">
        <f ca="1">IF(D207&lt;=('Ejercicio 3 - TIR'!$D$14-'Ejercicio 3 - TIR'!$C$14)/('Ejercicio 3 - TIR'!$E$14-'Ejercicio 3 - TIR'!$C$14),'Ejercicio 3 - TIR'!$C$14+SQRT(('Ejercicio 3 - TIR'!$E$14-'Ejercicio 3 - TIR'!$C$14)*('Ejercicio 3 - TIR'!$D$14-'Ejercicio 3 - TIR'!$C$14)*D207),'Ejercicio 3 - TIR'!$E$14-SQRT(('Ejercicio 3 - TIR'!$E$14-'Ejercicio 3 - TIR'!$C$14)*('Ejercicio 3 - TIR'!$E$14-'Ejercicio 3 - TIR'!$D$14)*(1-D207)))</f>
        <v>27602.7532822852</v>
      </c>
      <c r="F207" s="24">
        <f ca="1" t="shared" si="1547"/>
        <v>0.728279643784892</v>
      </c>
      <c r="G207" s="25">
        <f ca="1">IF(F207&lt;=('Ejercicio 3 - TIR'!$D$18-'Ejercicio 3 - TIR'!$C$18)/('Ejercicio 3 - TIR'!$E$18-'Ejercicio 3 - TIR'!$C$18),'Ejercicio 3 - TIR'!$C$18+SQRT(('Ejercicio 3 - TIR'!$E$18-'Ejercicio 3 - TIR'!$C$18)*('Ejercicio 3 - TIR'!$D$18-'Ejercicio 3 - TIR'!$C$18)*F207),'Ejercicio 3 - TIR'!$E$18-SQRT(('Ejercicio 3 - TIR'!$E$18-'Ejercicio 3 - TIR'!$C$18)*('Ejercicio 3 - TIR'!$E$18-'Ejercicio 3 - TIR'!$D$18)*(1-F207)))</f>
        <v>40485.6864623585</v>
      </c>
      <c r="H207" s="24">
        <f ca="1" t="shared" ref="H207:L207" si="1548">RAND()</f>
        <v>0.679785121372592</v>
      </c>
      <c r="I207" s="25">
        <f ca="1">IF(H207&lt;=('Ejercicio 3 - TIR'!$D$18-'Ejercicio 3 - TIR'!$C$18)/('Ejercicio 3 - TIR'!$E$18-'Ejercicio 3 - TIR'!$C$18),'Ejercicio 3 - TIR'!$C$18+SQRT(('Ejercicio 3 - TIR'!$E$18-'Ejercicio 3 - TIR'!$C$18)*('Ejercicio 3 - TIR'!$D$18-'Ejercicio 3 - TIR'!$C$18)*H207),'Ejercicio 3 - TIR'!$E$18-SQRT(('Ejercicio 3 - TIR'!$E$18-'Ejercicio 3 - TIR'!$C$18)*('Ejercicio 3 - TIR'!$E$18-'Ejercicio 3 - TIR'!$D$18)*(1-H207)))</f>
        <v>40099.3759686081</v>
      </c>
      <c r="J207" s="24">
        <f ca="1" t="shared" si="1548"/>
        <v>0.727091294182497</v>
      </c>
      <c r="K207" s="25">
        <f ca="1">IF(J207&lt;=('Ejercicio 3 - TIR'!$D$18-'Ejercicio 3 - TIR'!$C$18)/('Ejercicio 3 - TIR'!$E$18-'Ejercicio 3 - TIR'!$C$18),'Ejercicio 3 - TIR'!$C$18+SQRT(('Ejercicio 3 - TIR'!$E$18-'Ejercicio 3 - TIR'!$C$18)*('Ejercicio 3 - TIR'!$D$18-'Ejercicio 3 - TIR'!$C$18)*J207),'Ejercicio 3 - TIR'!$E$18-SQRT(('Ejercicio 3 - TIR'!$E$18-'Ejercicio 3 - TIR'!$C$18)*('Ejercicio 3 - TIR'!$E$18-'Ejercicio 3 - TIR'!$D$18)*(1-J207)))</f>
        <v>40475.8257177345</v>
      </c>
      <c r="L207" s="24">
        <f ca="1" t="shared" si="1548"/>
        <v>0.80912435097696</v>
      </c>
      <c r="M207" s="25">
        <f ca="1">IF(L207&lt;=('Ejercicio 3 - TIR'!$D$18-'Ejercicio 3 - TIR'!$C$18)/('Ejercicio 3 - TIR'!$E$18-'Ejercicio 3 - TIR'!$C$18),'Ejercicio 3 - TIR'!$C$18+SQRT(('Ejercicio 3 - TIR'!$E$18-'Ejercicio 3 - TIR'!$C$18)*('Ejercicio 3 - TIR'!$D$18-'Ejercicio 3 - TIR'!$C$18)*L207),'Ejercicio 3 - TIR'!$E$18-SQRT(('Ejercicio 3 - TIR'!$E$18-'Ejercicio 3 - TIR'!$C$18)*('Ejercicio 3 - TIR'!$E$18-'Ejercicio 3 - TIR'!$D$18)*(1-L207)))</f>
        <v>41216.3940907214</v>
      </c>
      <c r="N207" s="24">
        <f ca="1" t="shared" ref="N207:R207" si="1549">RAND()</f>
        <v>0.454800721949352</v>
      </c>
      <c r="O207" s="25">
        <f ca="1">IF(N207&lt;=('Ejercicio 3 - TIR'!$D$18-'Ejercicio 3 - TIR'!$C$18)/('Ejercicio 3 - TIR'!$E$18-'Ejercicio 3 - TIR'!$C$18),'Ejercicio 3 - TIR'!$C$18+SQRT(('Ejercicio 3 - TIR'!$E$18-'Ejercicio 3 - TIR'!$C$18)*('Ejercicio 3 - TIR'!$D$18-'Ejercicio 3 - TIR'!$C$18)*N207),'Ejercicio 3 - TIR'!$E$18-SQRT(('Ejercicio 3 - TIR'!$E$18-'Ejercicio 3 - TIR'!$C$18)*('Ejercicio 3 - TIR'!$E$18-'Ejercicio 3 - TIR'!$D$18)*(1-N207)))</f>
        <v>38259.5464943544</v>
      </c>
      <c r="P207" s="24">
        <f ca="1" t="shared" si="1549"/>
        <v>0.583427139460392</v>
      </c>
      <c r="Q207" s="26">
        <f ca="1">IF(P207&lt;=('Ejercicio 3 - TIR'!$D$22-'Ejercicio 3 - TIR'!$C$22)/('Ejercicio 3 - TIR'!$E$22-'Ejercicio 3 - TIR'!$C$22),'Ejercicio 3 - TIR'!$C$22+SQRT(('Ejercicio 3 - TIR'!$E$22-'Ejercicio 3 - TIR'!$C$22)*('Ejercicio 3 - TIR'!$D$22-'Ejercicio 3 - TIR'!$C$22)*P207),'Ejercicio 3 - TIR'!$E$22-SQRT(('Ejercicio 3 - TIR'!$E$22-'Ejercicio 3 - TIR'!$C$22)*('Ejercicio 3 - TIR'!$E$22-'Ejercicio 3 - TIR'!$D$22)*(1-P207)))</f>
        <v>0.152616955082181</v>
      </c>
      <c r="R207" s="24">
        <f ca="1" t="shared" si="1549"/>
        <v>0.578529438337488</v>
      </c>
      <c r="S207" s="26">
        <f ca="1">IF(R207&lt;=('Ejercicio 3 - TIR'!$D$23-'Ejercicio 3 - TIR'!$C$23)/('Ejercicio 3 - TIR'!$E$23-'Ejercicio 3 - TIR'!$C$23),'Ejercicio 3 - TIR'!$C$23+SQRT(('Ejercicio 3 - TIR'!$E$23-'Ejercicio 3 - TIR'!$C$23)*('Ejercicio 3 - TIR'!$D$23-'Ejercicio 3 - TIR'!$C$23)*R207),'Ejercicio 3 - TIR'!$E$23-SQRT(('Ejercicio 3 - TIR'!$E$23-'Ejercicio 3 - TIR'!$C$23)*('Ejercicio 3 - TIR'!$E$23-'Ejercicio 3 - TIR'!$D$23)*(1-R207)))</f>
        <v>0.152456452461738</v>
      </c>
      <c r="T207" s="24">
        <f ca="1" t="shared" ref="T207:X207" si="1550">RAND()</f>
        <v>0.138280045511701</v>
      </c>
      <c r="U207" s="26">
        <f ca="1">IF(T207&lt;=('Ejercicio 3 - TIR'!$D$24-'Ejercicio 3 - TIR'!$C$24)/('Ejercicio 3 - TIR'!$E$24-'Ejercicio 3 - TIR'!$C$24),'Ejercicio 3 - TIR'!$C$24+SQRT(('Ejercicio 3 - TIR'!$E$24-'Ejercicio 3 - TIR'!$C$24)*('Ejercicio 3 - TIR'!$D$24-'Ejercicio 3 - TIR'!$C$24)*T207),'Ejercicio 3 - TIR'!$E$24-SQRT(('Ejercicio 3 - TIR'!$E$24-'Ejercicio 3 - TIR'!$C$24)*('Ejercicio 3 - TIR'!$E$24-'Ejercicio 3 - TIR'!$D$24)*(1-T207)))</f>
        <v>0.167040777434571</v>
      </c>
      <c r="V207" s="24">
        <f ca="1" t="shared" si="1550"/>
        <v>0.404443072242802</v>
      </c>
      <c r="W207" s="26">
        <f ca="1">IF(V207&lt;=('Ejercicio 3 - TIR'!$D$25-'Ejercicio 3 - TIR'!$C$25)/('Ejercicio 3 - TIR'!$E$25-'Ejercicio 3 - TIR'!$C$25),'Ejercicio 3 - TIR'!$C$25+SQRT(('Ejercicio 3 - TIR'!$E$25-'Ejercicio 3 - TIR'!$C$25)*('Ejercicio 3 - TIR'!$D$25-'Ejercicio 3 - TIR'!$C$25)*V207),'Ejercicio 3 - TIR'!$E$25-SQRT(('Ejercicio 3 - TIR'!$E$25-'Ejercicio 3 - TIR'!$C$25)*('Ejercicio 3 - TIR'!$E$25-'Ejercicio 3 - TIR'!$D$25)*(1-V207)))</f>
        <v>0.204344230954345</v>
      </c>
      <c r="X207" s="24">
        <f ca="1" t="shared" si="1550"/>
        <v>0.0439313925959353</v>
      </c>
      <c r="Y207" s="26">
        <f ca="1">IF(X207&lt;=('Ejercicio 3 - TIR'!$D$26-'Ejercicio 3 - TIR'!$C$26)/('Ejercicio 3 - TIR'!$E$26-'Ejercicio 3 - TIR'!$C$26),'Ejercicio 3 - TIR'!$C$26+SQRT(('Ejercicio 3 - TIR'!$E$26-'Ejercicio 3 - TIR'!$C$26)*('Ejercicio 3 - TIR'!$D$26-'Ejercicio 3 - TIR'!$C$26)*X207),'Ejercicio 3 - TIR'!$E$26-SQRT(('Ejercicio 3 - TIR'!$E$26-'Ejercicio 3 - TIR'!$C$26)*('Ejercicio 3 - TIR'!$E$26-'Ejercicio 3 - TIR'!$D$26)*(1-X207)))</f>
        <v>0.200891040354761</v>
      </c>
      <c r="Z207" s="24">
        <f ca="1" t="shared" si="1432"/>
        <v>1.15261695508218</v>
      </c>
      <c r="AA207" s="24">
        <f ca="1" t="shared" si="1433"/>
        <v>1.32834084710126</v>
      </c>
      <c r="AB207" s="24">
        <f ca="1" t="shared" si="1434"/>
        <v>1.55022793489915</v>
      </c>
      <c r="AC207" s="24">
        <f ca="1" t="shared" si="1435"/>
        <v>1.86700807006006</v>
      </c>
      <c r="AD207" s="24">
        <f ca="1" t="shared" si="1436"/>
        <v>2.24207326360516</v>
      </c>
      <c r="AE207" s="23">
        <f ca="1" t="shared" si="1437"/>
        <v>4212.64815782704</v>
      </c>
      <c r="AF207" s="23">
        <f ca="1" t="shared" si="1438"/>
        <v>4854.89355143883</v>
      </c>
      <c r="AG207" s="23">
        <f ca="1" t="shared" si="1439"/>
        <v>5665.85874463325</v>
      </c>
      <c r="AH207" s="23">
        <f ca="1" t="shared" si="1440"/>
        <v>6823.64429250129</v>
      </c>
      <c r="AI207" s="23">
        <f ca="1" t="shared" si="1441"/>
        <v>8194.45329343269</v>
      </c>
      <c r="AJ207" s="25">
        <f ca="1" t="shared" si="1442"/>
        <v>46664.4886546556</v>
      </c>
      <c r="AK207" s="25">
        <f ca="1" t="shared" si="1443"/>
        <v>53265.6390423728</v>
      </c>
      <c r="AL207" s="25">
        <f ca="1" t="shared" si="1444"/>
        <v>62746.7557157414</v>
      </c>
      <c r="AM207" s="25">
        <f ca="1" t="shared" si="1445"/>
        <v>76951.3403861526</v>
      </c>
      <c r="AN207" s="25">
        <f ca="1" t="shared" si="1446"/>
        <v>85780.7062726506</v>
      </c>
      <c r="AO207" s="25">
        <f ca="1">C207/'Ejercicio 3 - TIR'!$D$7</f>
        <v>17361.6649336547</v>
      </c>
      <c r="AP207" s="25">
        <f ca="1" t="shared" si="1447"/>
        <v>29302.8237210009</v>
      </c>
      <c r="AQ207" s="25">
        <f ca="1" t="shared" si="1448"/>
        <v>35903.9741087182</v>
      </c>
      <c r="AR207" s="25">
        <f ca="1" t="shared" si="1449"/>
        <v>45385.0907820868</v>
      </c>
      <c r="AS207" s="25">
        <f ca="1" t="shared" si="1450"/>
        <v>59589.6754524979</v>
      </c>
      <c r="AT207" s="25">
        <f ca="1" t="shared" si="1451"/>
        <v>68419.0413389959</v>
      </c>
      <c r="AU207" s="25">
        <f ca="1">AP207*'Ejercicio 3 - TIR'!$D$5</f>
        <v>14651.4118605004</v>
      </c>
      <c r="AV207" s="25">
        <f ca="1">AQ207*'Ejercicio 3 - TIR'!$D$5</f>
        <v>17951.9870543591</v>
      </c>
      <c r="AW207" s="25">
        <f ca="1">AR207*'Ejercicio 3 - TIR'!$D$5</f>
        <v>22692.5453910434</v>
      </c>
      <c r="AX207" s="25">
        <f ca="1">AS207*'Ejercicio 3 - TIR'!$D$5</f>
        <v>29794.837726249</v>
      </c>
      <c r="AY207" s="25">
        <f ca="1">AT207*'Ejercicio 3 - TIR'!$D$5</f>
        <v>34209.5206694979</v>
      </c>
      <c r="AZ207" s="25">
        <f ca="1" t="shared" ref="AZ207:BD207" si="1551">AJ207-AU207-AE207</f>
        <v>27800.4286363281</v>
      </c>
      <c r="BA207" s="25">
        <f ca="1" t="shared" si="1551"/>
        <v>30458.7584365749</v>
      </c>
      <c r="BB207" s="25">
        <f ca="1" t="shared" si="1551"/>
        <v>34388.3515800648</v>
      </c>
      <c r="BC207" s="25">
        <f ca="1" t="shared" si="1551"/>
        <v>40332.8583674023</v>
      </c>
      <c r="BD207" s="25">
        <f ca="1" t="shared" si="1551"/>
        <v>43376.7323097199</v>
      </c>
      <c r="BE207" s="25">
        <f ca="1" t="shared" ref="BE207:BI207" si="1552">AZ207/Z207</f>
        <v>24119.3993492365</v>
      </c>
      <c r="BF207" s="25">
        <f ca="1" t="shared" si="1552"/>
        <v>22929.9268354525</v>
      </c>
      <c r="BG207" s="25">
        <f ca="1" t="shared" si="1552"/>
        <v>22182.7711950642</v>
      </c>
      <c r="BH207" s="25">
        <f ca="1" t="shared" si="1552"/>
        <v>21602.9373489022</v>
      </c>
      <c r="BI207" s="25">
        <f ca="1" t="shared" si="1552"/>
        <v>19346.7060215383</v>
      </c>
      <c r="BJ207" s="25">
        <f ca="1" t="shared" si="1454"/>
        <v>61887.3951361012</v>
      </c>
      <c r="BK207" s="25">
        <f ca="1" t="shared" si="1455"/>
        <v>38926.1247594184</v>
      </c>
      <c r="BL207" s="25">
        <f ca="1" t="shared" si="1456"/>
        <v>100813.51989552</v>
      </c>
      <c r="BM207" s="25">
        <f ca="1">BK207*'Ejercicio 3 - TIR'!$D$5</f>
        <v>19463.0623797092</v>
      </c>
      <c r="BN207" s="25">
        <f ca="1" t="shared" si="1457"/>
        <v>81350.4575158104</v>
      </c>
      <c r="BO207" s="25">
        <f ca="1" t="shared" si="1458"/>
        <v>36283.5857491125</v>
      </c>
      <c r="BP207" s="25">
        <f ca="1" t="shared" si="1459"/>
        <v>-114411.077950559</v>
      </c>
      <c r="BQ207" s="25">
        <f ca="1" t="shared" ref="BQ207:BT207" si="1553">BE207</f>
        <v>24119.3993492365</v>
      </c>
      <c r="BR207" s="25">
        <f ca="1" t="shared" si="1553"/>
        <v>22929.9268354525</v>
      </c>
      <c r="BS207" s="25">
        <f ca="1" t="shared" si="1553"/>
        <v>22182.7711950642</v>
      </c>
      <c r="BT207" s="25">
        <f ca="1" t="shared" si="1553"/>
        <v>21602.9373489022</v>
      </c>
      <c r="BU207" s="25">
        <f ca="1" t="shared" si="1461"/>
        <v>55630.2917706508</v>
      </c>
      <c r="BV207" s="27">
        <f ca="1" t="shared" si="1462"/>
        <v>7.68754135302676</v>
      </c>
    </row>
    <row r="208" ht="15" customHeight="1" spans="1:74">
      <c r="A208" s="23">
        <v>207</v>
      </c>
      <c r="B208" s="24">
        <f ca="1" t="shared" ref="B208:F208" si="1554">RAND()</f>
        <v>0.674038438760252</v>
      </c>
      <c r="C208" s="25">
        <f ca="1">IF(B208&lt;=('Ejercicio 3 - TIR'!$D$13-'Ejercicio 3 - TIR'!$C$13)/('Ejercicio 3 - TIR'!$E$13-'Ejercicio 3 - TIR'!$C$13),'Ejercicio 3 - TIR'!$C$13+SQRT(('Ejercicio 3 - TIR'!$E$13-'Ejercicio 3 - TIR'!$C$13)*('Ejercicio 3 - TIR'!$D$13-'Ejercicio 3 - TIR'!$C$13)*B208),'Ejercicio 3 - TIR'!$E$13-SQRT(('Ejercicio 3 - TIR'!$E$13-'Ejercicio 3 - TIR'!$C$13)*('Ejercicio 3 - TIR'!$E$13-'Ejercicio 3 - TIR'!$D$13)*(1-B208)))</f>
        <v>80222.3895910629</v>
      </c>
      <c r="D208" s="24">
        <f ca="1" t="shared" si="1554"/>
        <v>0.98583695293119</v>
      </c>
      <c r="E208" s="25">
        <f ca="1">IF(D208&lt;=('Ejercicio 3 - TIR'!$D$14-'Ejercicio 3 - TIR'!$C$14)/('Ejercicio 3 - TIR'!$E$14-'Ejercicio 3 - TIR'!$C$14),'Ejercicio 3 - TIR'!$C$14+SQRT(('Ejercicio 3 - TIR'!$E$14-'Ejercicio 3 - TIR'!$C$14)*('Ejercicio 3 - TIR'!$D$14-'Ejercicio 3 - TIR'!$C$14)*D208),'Ejercicio 3 - TIR'!$E$14-SQRT(('Ejercicio 3 - TIR'!$E$14-'Ejercicio 3 - TIR'!$C$14)*('Ejercicio 3 - TIR'!$E$14-'Ejercicio 3 - TIR'!$D$14)*(1-D208)))</f>
        <v>38542.4482649588</v>
      </c>
      <c r="F208" s="24">
        <f ca="1" t="shared" si="1554"/>
        <v>0.127541793076523</v>
      </c>
      <c r="G208" s="25">
        <f ca="1">IF(F208&lt;=('Ejercicio 3 - TIR'!$D$18-'Ejercicio 3 - TIR'!$C$18)/('Ejercicio 3 - TIR'!$E$18-'Ejercicio 3 - TIR'!$C$18),'Ejercicio 3 - TIR'!$C$18+SQRT(('Ejercicio 3 - TIR'!$E$18-'Ejercicio 3 - TIR'!$C$18)*('Ejercicio 3 - TIR'!$D$18-'Ejercicio 3 - TIR'!$C$18)*F208),'Ejercicio 3 - TIR'!$E$18-SQRT(('Ejercicio 3 - TIR'!$E$18-'Ejercicio 3 - TIR'!$C$18)*('Ejercicio 3 - TIR'!$E$18-'Ejercicio 3 - TIR'!$D$18)*(1-F208)))</f>
        <v>34373.9306077576</v>
      </c>
      <c r="H208" s="24">
        <f ca="1" t="shared" ref="H208:L208" si="1555">RAND()</f>
        <v>0.0252088921558573</v>
      </c>
      <c r="I208" s="25">
        <f ca="1">IF(H208&lt;=('Ejercicio 3 - TIR'!$D$18-'Ejercicio 3 - TIR'!$C$18)/('Ejercicio 3 - TIR'!$E$18-'Ejercicio 3 - TIR'!$C$18),'Ejercicio 3 - TIR'!$C$18+SQRT(('Ejercicio 3 - TIR'!$E$18-'Ejercicio 3 - TIR'!$C$18)*('Ejercicio 3 - TIR'!$D$18-'Ejercicio 3 - TIR'!$C$18)*H208),'Ejercicio 3 - TIR'!$E$18-SQRT(('Ejercicio 3 - TIR'!$E$18-'Ejercicio 3 - TIR'!$C$18)*('Ejercicio 3 - TIR'!$E$18-'Ejercicio 3 - TIR'!$D$18)*(1-H208)))</f>
        <v>31944.565201627</v>
      </c>
      <c r="J208" s="24">
        <f ca="1" t="shared" si="1555"/>
        <v>0.151337051486831</v>
      </c>
      <c r="K208" s="25">
        <f ca="1">IF(J208&lt;=('Ejercicio 3 - TIR'!$D$18-'Ejercicio 3 - TIR'!$C$18)/('Ejercicio 3 - TIR'!$E$18-'Ejercicio 3 - TIR'!$C$18),'Ejercicio 3 - TIR'!$C$18+SQRT(('Ejercicio 3 - TIR'!$E$18-'Ejercicio 3 - TIR'!$C$18)*('Ejercicio 3 - TIR'!$D$18-'Ejercicio 3 - TIR'!$C$18)*J208),'Ejercicio 3 - TIR'!$E$18-SQRT(('Ejercicio 3 - TIR'!$E$18-'Ejercicio 3 - TIR'!$C$18)*('Ejercicio 3 - TIR'!$E$18-'Ejercicio 3 - TIR'!$D$18)*(1-J208)))</f>
        <v>34764.5102290818</v>
      </c>
      <c r="L208" s="24">
        <f ca="1" t="shared" si="1555"/>
        <v>0.409536013806599</v>
      </c>
      <c r="M208" s="25">
        <f ca="1">IF(L208&lt;=('Ejercicio 3 - TIR'!$D$18-'Ejercicio 3 - TIR'!$C$18)/('Ejercicio 3 - TIR'!$E$18-'Ejercicio 3 - TIR'!$C$18),'Ejercicio 3 - TIR'!$C$18+SQRT(('Ejercicio 3 - TIR'!$E$18-'Ejercicio 3 - TIR'!$C$18)*('Ejercicio 3 - TIR'!$D$18-'Ejercicio 3 - TIR'!$C$18)*L208),'Ejercicio 3 - TIR'!$E$18-SQRT(('Ejercicio 3 - TIR'!$E$18-'Ejercicio 3 - TIR'!$C$18)*('Ejercicio 3 - TIR'!$E$18-'Ejercicio 3 - TIR'!$D$18)*(1-L208)))</f>
        <v>37837.7549126641</v>
      </c>
      <c r="N208" s="24">
        <f ca="1" t="shared" ref="N208:R208" si="1556">RAND()</f>
        <v>0.922193913634195</v>
      </c>
      <c r="O208" s="25">
        <f ca="1">IF(N208&lt;=('Ejercicio 3 - TIR'!$D$18-'Ejercicio 3 - TIR'!$C$18)/('Ejercicio 3 - TIR'!$E$18-'Ejercicio 3 - TIR'!$C$18),'Ejercicio 3 - TIR'!$C$18+SQRT(('Ejercicio 3 - TIR'!$E$18-'Ejercicio 3 - TIR'!$C$18)*('Ejercicio 3 - TIR'!$D$18-'Ejercicio 3 - TIR'!$C$18)*N208),'Ejercicio 3 - TIR'!$E$18-SQRT(('Ejercicio 3 - TIR'!$E$18-'Ejercicio 3 - TIR'!$C$18)*('Ejercicio 3 - TIR'!$E$18-'Ejercicio 3 - TIR'!$D$18)*(1-N208)))</f>
        <v>42584.3310497017</v>
      </c>
      <c r="P208" s="24">
        <f ca="1" t="shared" si="1556"/>
        <v>0.489942616204988</v>
      </c>
      <c r="Q208" s="26">
        <f ca="1">IF(P208&lt;=('Ejercicio 3 - TIR'!$D$22-'Ejercicio 3 - TIR'!$C$22)/('Ejercicio 3 - TIR'!$E$22-'Ejercicio 3 - TIR'!$C$22),'Ejercicio 3 - TIR'!$C$22+SQRT(('Ejercicio 3 - TIR'!$E$22-'Ejercicio 3 - TIR'!$C$22)*('Ejercicio 3 - TIR'!$D$22-'Ejercicio 3 - TIR'!$C$22)*P208),'Ejercicio 3 - TIR'!$E$22-SQRT(('Ejercicio 3 - TIR'!$E$22-'Ejercicio 3 - TIR'!$C$22)*('Ejercicio 3 - TIR'!$E$22-'Ejercicio 3 - TIR'!$D$22)*(1-P208)))</f>
        <v>0.149696745767322</v>
      </c>
      <c r="R208" s="24">
        <f ca="1" t="shared" si="1556"/>
        <v>0.75556068234583</v>
      </c>
      <c r="S208" s="26">
        <f ca="1">IF(R208&lt;=('Ejercicio 3 - TIR'!$D$23-'Ejercicio 3 - TIR'!$C$23)/('Ejercicio 3 - TIR'!$E$23-'Ejercicio 3 - TIR'!$C$23),'Ejercicio 3 - TIR'!$C$23+SQRT(('Ejercicio 3 - TIR'!$E$23-'Ejercicio 3 - TIR'!$C$23)*('Ejercicio 3 - TIR'!$D$23-'Ejercicio 3 - TIR'!$C$23)*R208),'Ejercicio 3 - TIR'!$E$23-SQRT(('Ejercicio 3 - TIR'!$E$23-'Ejercicio 3 - TIR'!$C$23)*('Ejercicio 3 - TIR'!$E$23-'Ejercicio 3 - TIR'!$D$23)*(1-R208)))</f>
        <v>0.159024043006873</v>
      </c>
      <c r="T208" s="24">
        <f ca="1" t="shared" ref="T208:X208" si="1557">RAND()</f>
        <v>0.490192321248285</v>
      </c>
      <c r="U208" s="26">
        <f ca="1">IF(T208&lt;=('Ejercicio 3 - TIR'!$D$24-'Ejercicio 3 - TIR'!$C$24)/('Ejercicio 3 - TIR'!$E$24-'Ejercicio 3 - TIR'!$C$24),'Ejercicio 3 - TIR'!$C$24+SQRT(('Ejercicio 3 - TIR'!$E$24-'Ejercicio 3 - TIR'!$C$24)*('Ejercicio 3 - TIR'!$D$24-'Ejercicio 3 - TIR'!$C$24)*T208),'Ejercicio 3 - TIR'!$E$24-SQRT(('Ejercicio 3 - TIR'!$E$24-'Ejercicio 3 - TIR'!$C$24)*('Ejercicio 3 - TIR'!$E$24-'Ejercicio 3 - TIR'!$D$24)*(1-T208)))</f>
        <v>0.182218238520355</v>
      </c>
      <c r="V208" s="24">
        <f ca="1" t="shared" si="1557"/>
        <v>0.412732108782919</v>
      </c>
      <c r="W208" s="26">
        <f ca="1">IF(V208&lt;=('Ejercicio 3 - TIR'!$D$25-'Ejercicio 3 - TIR'!$C$25)/('Ejercicio 3 - TIR'!$E$25-'Ejercicio 3 - TIR'!$C$25),'Ejercicio 3 - TIR'!$C$25+SQRT(('Ejercicio 3 - TIR'!$E$25-'Ejercicio 3 - TIR'!$C$25)*('Ejercicio 3 - TIR'!$D$25-'Ejercicio 3 - TIR'!$C$25)*V208),'Ejercicio 3 - TIR'!$E$25-SQRT(('Ejercicio 3 - TIR'!$E$25-'Ejercicio 3 - TIR'!$C$25)*('Ejercicio 3 - TIR'!$E$25-'Ejercicio 3 - TIR'!$D$25)*(1-V208)))</f>
        <v>0.204663065616875</v>
      </c>
      <c r="X208" s="24">
        <f ca="1" t="shared" si="1557"/>
        <v>0.245920368123969</v>
      </c>
      <c r="Y208" s="26">
        <f ca="1">IF(X208&lt;=('Ejercicio 3 - TIR'!$D$26-'Ejercicio 3 - TIR'!$C$26)/('Ejercicio 3 - TIR'!$E$26-'Ejercicio 3 - TIR'!$C$26),'Ejercicio 3 - TIR'!$C$26+SQRT(('Ejercicio 3 - TIR'!$E$26-'Ejercicio 3 - TIR'!$C$26)*('Ejercicio 3 - TIR'!$D$26-'Ejercicio 3 - TIR'!$C$26)*X208),'Ejercicio 3 - TIR'!$E$26-SQRT(('Ejercicio 3 - TIR'!$E$26-'Ejercicio 3 - TIR'!$C$26)*('Ejercicio 3 - TIR'!$E$26-'Ejercicio 3 - TIR'!$D$26)*(1-X208)))</f>
        <v>0.215767906277669</v>
      </c>
      <c r="Z208" s="24">
        <f ca="1" t="shared" si="1432"/>
        <v>1.14969674576732</v>
      </c>
      <c r="AA208" s="24">
        <f ca="1" t="shared" si="1433"/>
        <v>1.33252617051109</v>
      </c>
      <c r="AB208" s="24">
        <f ca="1" t="shared" si="1434"/>
        <v>1.57533674208389</v>
      </c>
      <c r="AC208" s="24">
        <f ca="1" t="shared" si="1435"/>
        <v>1.89774998909768</v>
      </c>
      <c r="AD208" s="24">
        <f ca="1" t="shared" si="1436"/>
        <v>2.30722353088376</v>
      </c>
      <c r="AE208" s="23">
        <f ca="1" t="shared" si="1437"/>
        <v>5769.67907916972</v>
      </c>
      <c r="AF208" s="23">
        <f ca="1" t="shared" si="1438"/>
        <v>6687.19677319146</v>
      </c>
      <c r="AG208" s="23">
        <f ca="1" t="shared" si="1439"/>
        <v>7905.72598984141</v>
      </c>
      <c r="AH208" s="23">
        <f ca="1" t="shared" si="1440"/>
        <v>9523.73610684935</v>
      </c>
      <c r="AI208" s="23">
        <f ca="1" t="shared" si="1441"/>
        <v>11578.6527065653</v>
      </c>
      <c r="AJ208" s="25">
        <f ca="1" t="shared" si="1442"/>
        <v>39519.5961589706</v>
      </c>
      <c r="AK208" s="25">
        <f ca="1" t="shared" si="1443"/>
        <v>42566.9691367658</v>
      </c>
      <c r="AL208" s="25">
        <f ca="1" t="shared" si="1444"/>
        <v>54765.8102844238</v>
      </c>
      <c r="AM208" s="25">
        <f ca="1" t="shared" si="1445"/>
        <v>71806.598972989</v>
      </c>
      <c r="AN208" s="25">
        <f ca="1" t="shared" si="1446"/>
        <v>98251.5706448155</v>
      </c>
      <c r="AO208" s="25">
        <f ca="1">C208/'Ejercicio 3 - TIR'!$D$7</f>
        <v>16044.4779182126</v>
      </c>
      <c r="AP208" s="25">
        <f ca="1" t="shared" si="1447"/>
        <v>23475.1182407581</v>
      </c>
      <c r="AQ208" s="25">
        <f ca="1" t="shared" si="1448"/>
        <v>26522.4912185532</v>
      </c>
      <c r="AR208" s="25">
        <f ca="1" t="shared" si="1449"/>
        <v>38721.3323662112</v>
      </c>
      <c r="AS208" s="25">
        <f ca="1" t="shared" si="1450"/>
        <v>55762.1210547764</v>
      </c>
      <c r="AT208" s="25">
        <f ca="1" t="shared" si="1451"/>
        <v>82207.0927266029</v>
      </c>
      <c r="AU208" s="25">
        <f ca="1">AP208*'Ejercicio 3 - TIR'!$D$5</f>
        <v>11737.559120379</v>
      </c>
      <c r="AV208" s="25">
        <f ca="1">AQ208*'Ejercicio 3 - TIR'!$D$5</f>
        <v>13261.2456092766</v>
      </c>
      <c r="AW208" s="25">
        <f ca="1">AR208*'Ejercicio 3 - TIR'!$D$5</f>
        <v>19360.6661831056</v>
      </c>
      <c r="AX208" s="25">
        <f ca="1">AS208*'Ejercicio 3 - TIR'!$D$5</f>
        <v>27881.0605273882</v>
      </c>
      <c r="AY208" s="25">
        <f ca="1">AT208*'Ejercicio 3 - TIR'!$D$5</f>
        <v>41103.5463633015</v>
      </c>
      <c r="AZ208" s="25">
        <f ca="1" t="shared" ref="AZ208:BD208" si="1558">AJ208-AU208-AE208</f>
        <v>22012.3579594219</v>
      </c>
      <c r="BA208" s="25">
        <f ca="1" t="shared" si="1558"/>
        <v>22618.5267542977</v>
      </c>
      <c r="BB208" s="25">
        <f ca="1" t="shared" si="1558"/>
        <v>27499.4181114768</v>
      </c>
      <c r="BC208" s="25">
        <f ca="1" t="shared" si="1558"/>
        <v>34401.8023387514</v>
      </c>
      <c r="BD208" s="25">
        <f ca="1" t="shared" si="1558"/>
        <v>45569.3715749488</v>
      </c>
      <c r="BE208" s="25">
        <f ca="1" t="shared" ref="BE208:BI208" si="1559">AZ208/Z208</f>
        <v>19146.229682272</v>
      </c>
      <c r="BF208" s="25">
        <f ca="1" t="shared" si="1559"/>
        <v>16974.1707554024</v>
      </c>
      <c r="BG208" s="25">
        <f ca="1" t="shared" si="1559"/>
        <v>17456.215789838</v>
      </c>
      <c r="BH208" s="25">
        <f ca="1" t="shared" si="1559"/>
        <v>18127.6788493664</v>
      </c>
      <c r="BI208" s="25">
        <f ca="1" t="shared" si="1559"/>
        <v>19750.7397809409</v>
      </c>
      <c r="BJ208" s="25">
        <f ca="1" t="shared" si="1454"/>
        <v>88926.0435747828</v>
      </c>
      <c r="BK208" s="25">
        <f ca="1" t="shared" si="1455"/>
        <v>37018.1969936449</v>
      </c>
      <c r="BL208" s="25">
        <f ca="1" t="shared" si="1456"/>
        <v>125944.240568428</v>
      </c>
      <c r="BM208" s="25">
        <f ca="1">BK208*'Ejercicio 3 - TIR'!$D$5</f>
        <v>18509.0984968224</v>
      </c>
      <c r="BN208" s="25">
        <f ca="1" t="shared" si="1457"/>
        <v>107435.142071605</v>
      </c>
      <c r="BO208" s="25">
        <f ca="1" t="shared" si="1458"/>
        <v>46564.6872240651</v>
      </c>
      <c r="BP208" s="25">
        <f ca="1" t="shared" si="1459"/>
        <v>-118764.837856022</v>
      </c>
      <c r="BQ208" s="25">
        <f ca="1" t="shared" ref="BQ208:BT208" si="1560">BE208</f>
        <v>19146.229682272</v>
      </c>
      <c r="BR208" s="25">
        <f ca="1" t="shared" si="1560"/>
        <v>16974.1707554024</v>
      </c>
      <c r="BS208" s="25">
        <f ca="1" t="shared" si="1560"/>
        <v>17456.215789838</v>
      </c>
      <c r="BT208" s="25">
        <f ca="1" t="shared" si="1560"/>
        <v>18127.6788493664</v>
      </c>
      <c r="BU208" s="25">
        <f ca="1" t="shared" si="1461"/>
        <v>66315.427005006</v>
      </c>
      <c r="BV208" s="27">
        <f ca="1" t="shared" si="1462"/>
        <v>4.20846813536766</v>
      </c>
    </row>
    <row r="209" ht="15" customHeight="1" spans="1:74">
      <c r="A209" s="23">
        <v>208</v>
      </c>
      <c r="B209" s="24">
        <f ca="1" t="shared" ref="B209:F209" si="1561">RAND()</f>
        <v>0.271452962809418</v>
      </c>
      <c r="C209" s="25">
        <f ca="1">IF(B209&lt;=('Ejercicio 3 - TIR'!$D$13-'Ejercicio 3 - TIR'!$C$13)/('Ejercicio 3 - TIR'!$E$13-'Ejercicio 3 - TIR'!$C$13),'Ejercicio 3 - TIR'!$C$13+SQRT(('Ejercicio 3 - TIR'!$E$13-'Ejercicio 3 - TIR'!$C$13)*('Ejercicio 3 - TIR'!$D$13-'Ejercicio 3 - TIR'!$C$13)*B209),'Ejercicio 3 - TIR'!$E$13-SQRT(('Ejercicio 3 - TIR'!$E$13-'Ejercicio 3 - TIR'!$C$13)*('Ejercicio 3 - TIR'!$E$13-'Ejercicio 3 - TIR'!$D$13)*(1-B209)))</f>
        <v>70432.1721354324</v>
      </c>
      <c r="D209" s="24">
        <f ca="1" t="shared" si="1561"/>
        <v>0.260580212252139</v>
      </c>
      <c r="E209" s="25">
        <f ca="1">IF(D209&lt;=('Ejercicio 3 - TIR'!$D$14-'Ejercicio 3 - TIR'!$C$14)/('Ejercicio 3 - TIR'!$E$14-'Ejercicio 3 - TIR'!$C$14),'Ejercicio 3 - TIR'!$C$14+SQRT(('Ejercicio 3 - TIR'!$E$14-'Ejercicio 3 - TIR'!$C$14)*('Ejercicio 3 - TIR'!$D$14-'Ejercicio 3 - TIR'!$C$14)*D209),'Ejercicio 3 - TIR'!$E$14-SQRT(('Ejercicio 3 - TIR'!$E$14-'Ejercicio 3 - TIR'!$C$14)*('Ejercicio 3 - TIR'!$E$14-'Ejercicio 3 - TIR'!$D$14)*(1-D209)))</f>
        <v>29420.8048949157</v>
      </c>
      <c r="F209" s="24">
        <f ca="1" t="shared" si="1561"/>
        <v>0.271195755913723</v>
      </c>
      <c r="G209" s="25">
        <f ca="1">IF(F209&lt;=('Ejercicio 3 - TIR'!$D$18-'Ejercicio 3 - TIR'!$C$18)/('Ejercicio 3 - TIR'!$E$18-'Ejercicio 3 - TIR'!$C$18),'Ejercicio 3 - TIR'!$C$18+SQRT(('Ejercicio 3 - TIR'!$E$18-'Ejercicio 3 - TIR'!$C$18)*('Ejercicio 3 - TIR'!$D$18-'Ejercicio 3 - TIR'!$C$18)*F209),'Ejercicio 3 - TIR'!$E$18-SQRT(('Ejercicio 3 - TIR'!$E$18-'Ejercicio 3 - TIR'!$C$18)*('Ejercicio 3 - TIR'!$E$18-'Ejercicio 3 - TIR'!$D$18)*(1-F209)))</f>
        <v>36378.0375811889</v>
      </c>
      <c r="H209" s="24">
        <f ca="1" t="shared" ref="H209:L209" si="1562">RAND()</f>
        <v>0.651506623243022</v>
      </c>
      <c r="I209" s="25">
        <f ca="1">IF(H209&lt;=('Ejercicio 3 - TIR'!$D$18-'Ejercicio 3 - TIR'!$C$18)/('Ejercicio 3 - TIR'!$E$18-'Ejercicio 3 - TIR'!$C$18),'Ejercicio 3 - TIR'!$C$18+SQRT(('Ejercicio 3 - TIR'!$E$18-'Ejercicio 3 - TIR'!$C$18)*('Ejercicio 3 - TIR'!$D$18-'Ejercicio 3 - TIR'!$C$18)*H209),'Ejercicio 3 - TIR'!$E$18-SQRT(('Ejercicio 3 - TIR'!$E$18-'Ejercicio 3 - TIR'!$C$18)*('Ejercicio 3 - TIR'!$E$18-'Ejercicio 3 - TIR'!$D$18)*(1-H209)))</f>
        <v>39885.6458305188</v>
      </c>
      <c r="J209" s="24">
        <f ca="1" t="shared" si="1562"/>
        <v>0.539749573333013</v>
      </c>
      <c r="K209" s="25">
        <f ca="1">IF(J209&lt;=('Ejercicio 3 - TIR'!$D$18-'Ejercicio 3 - TIR'!$C$18)/('Ejercicio 3 - TIR'!$E$18-'Ejercicio 3 - TIR'!$C$18),'Ejercicio 3 - TIR'!$C$18+SQRT(('Ejercicio 3 - TIR'!$E$18-'Ejercicio 3 - TIR'!$C$18)*('Ejercicio 3 - TIR'!$D$18-'Ejercicio 3 - TIR'!$C$18)*J209),'Ejercicio 3 - TIR'!$E$18-SQRT(('Ejercicio 3 - TIR'!$E$18-'Ejercicio 3 - TIR'!$C$18)*('Ejercicio 3 - TIR'!$E$18-'Ejercicio 3 - TIR'!$D$18)*(1-J209)))</f>
        <v>38997.912869102</v>
      </c>
      <c r="L209" s="24">
        <f ca="1" t="shared" si="1562"/>
        <v>0.382698311218269</v>
      </c>
      <c r="M209" s="25">
        <f ca="1">IF(L209&lt;=('Ejercicio 3 - TIR'!$D$18-'Ejercicio 3 - TIR'!$C$18)/('Ejercicio 3 - TIR'!$E$18-'Ejercicio 3 - TIR'!$C$18),'Ejercicio 3 - TIR'!$C$18+SQRT(('Ejercicio 3 - TIR'!$E$18-'Ejercicio 3 - TIR'!$C$18)*('Ejercicio 3 - TIR'!$D$18-'Ejercicio 3 - TIR'!$C$18)*L209),'Ejercicio 3 - TIR'!$E$18-SQRT(('Ejercicio 3 - TIR'!$E$18-'Ejercicio 3 - TIR'!$C$18)*('Ejercicio 3 - TIR'!$E$18-'Ejercicio 3 - TIR'!$D$18)*(1-L209)))</f>
        <v>37576.5920229837</v>
      </c>
      <c r="N209" s="24">
        <f ca="1" t="shared" ref="N209:R209" si="1563">RAND()</f>
        <v>0.331045390290287</v>
      </c>
      <c r="O209" s="25">
        <f ca="1">IF(N209&lt;=('Ejercicio 3 - TIR'!$D$18-'Ejercicio 3 - TIR'!$C$18)/('Ejercicio 3 - TIR'!$E$18-'Ejercicio 3 - TIR'!$C$18),'Ejercicio 3 - TIR'!$C$18+SQRT(('Ejercicio 3 - TIR'!$E$18-'Ejercicio 3 - TIR'!$C$18)*('Ejercicio 3 - TIR'!$D$18-'Ejercicio 3 - TIR'!$C$18)*N209),'Ejercicio 3 - TIR'!$E$18-SQRT(('Ejercicio 3 - TIR'!$E$18-'Ejercicio 3 - TIR'!$C$18)*('Ejercicio 3 - TIR'!$E$18-'Ejercicio 3 - TIR'!$D$18)*(1-N209)))</f>
        <v>37046.7587260771</v>
      </c>
      <c r="P209" s="24">
        <f ca="1" t="shared" si="1563"/>
        <v>0.185348298510056</v>
      </c>
      <c r="Q209" s="26">
        <f ca="1">IF(P209&lt;=('Ejercicio 3 - TIR'!$D$22-'Ejercicio 3 - TIR'!$C$22)/('Ejercicio 3 - TIR'!$E$22-'Ejercicio 3 - TIR'!$C$22),'Ejercicio 3 - TIR'!$C$22+SQRT(('Ejercicio 3 - TIR'!$E$22-'Ejercicio 3 - TIR'!$C$22)*('Ejercicio 3 - TIR'!$D$22-'Ejercicio 3 - TIR'!$C$22)*P209),'Ejercicio 3 - TIR'!$E$22-SQRT(('Ejercicio 3 - TIR'!$E$22-'Ejercicio 3 - TIR'!$C$22)*('Ejercicio 3 - TIR'!$E$22-'Ejercicio 3 - TIR'!$D$22)*(1-P209)))</f>
        <v>0.138265457489975</v>
      </c>
      <c r="R209" s="24">
        <f ca="1" t="shared" si="1563"/>
        <v>0.919332066331188</v>
      </c>
      <c r="S209" s="26">
        <f ca="1">IF(R209&lt;=('Ejercicio 3 - TIR'!$D$23-'Ejercicio 3 - TIR'!$C$23)/('Ejercicio 3 - TIR'!$E$23-'Ejercicio 3 - TIR'!$C$23),'Ejercicio 3 - TIR'!$C$23+SQRT(('Ejercicio 3 - TIR'!$E$23-'Ejercicio 3 - TIR'!$C$23)*('Ejercicio 3 - TIR'!$D$23-'Ejercicio 3 - TIR'!$C$23)*R209),'Ejercicio 3 - TIR'!$E$23-SQRT(('Ejercicio 3 - TIR'!$E$23-'Ejercicio 3 - TIR'!$C$23)*('Ejercicio 3 - TIR'!$E$23-'Ejercicio 3 - TIR'!$D$23)*(1-R209)))</f>
        <v>0.167950009103578</v>
      </c>
      <c r="T209" s="24">
        <f ca="1" t="shared" ref="T209:X209" si="1564">RAND()</f>
        <v>0.394666040846394</v>
      </c>
      <c r="U209" s="26">
        <f ca="1">IF(T209&lt;=('Ejercicio 3 - TIR'!$D$24-'Ejercicio 3 - TIR'!$C$24)/('Ejercicio 3 - TIR'!$E$24-'Ejercicio 3 - TIR'!$C$24),'Ejercicio 3 - TIR'!$C$24+SQRT(('Ejercicio 3 - TIR'!$E$24-'Ejercicio 3 - TIR'!$C$24)*('Ejercicio 3 - TIR'!$D$24-'Ejercicio 3 - TIR'!$C$24)*T209),'Ejercicio 3 - TIR'!$E$24-SQRT(('Ejercicio 3 - TIR'!$E$24-'Ejercicio 3 - TIR'!$C$24)*('Ejercicio 3 - TIR'!$E$24-'Ejercicio 3 - TIR'!$D$24)*(1-T209)))</f>
        <v>0.178788863919534</v>
      </c>
      <c r="V209" s="24">
        <f ca="1" t="shared" si="1564"/>
        <v>0.225622801624337</v>
      </c>
      <c r="W209" s="26">
        <f ca="1">IF(V209&lt;=('Ejercicio 3 - TIR'!$D$25-'Ejercicio 3 - TIR'!$C$25)/('Ejercicio 3 - TIR'!$E$25-'Ejercicio 3 - TIR'!$C$25),'Ejercicio 3 - TIR'!$C$25+SQRT(('Ejercicio 3 - TIR'!$E$25-'Ejercicio 3 - TIR'!$C$25)*('Ejercicio 3 - TIR'!$D$25-'Ejercicio 3 - TIR'!$C$25)*V209),'Ejercicio 3 - TIR'!$E$25-SQRT(('Ejercicio 3 - TIR'!$E$25-'Ejercicio 3 - TIR'!$C$25)*('Ejercicio 3 - TIR'!$E$25-'Ejercicio 3 - TIR'!$D$25)*(1-V209)))</f>
        <v>0.197772786002033</v>
      </c>
      <c r="X209" s="24">
        <f ca="1" t="shared" si="1564"/>
        <v>0.544855497909149</v>
      </c>
      <c r="Y209" s="26">
        <f ca="1">IF(X209&lt;=('Ejercicio 3 - TIR'!$D$26-'Ejercicio 3 - TIR'!$C$26)/('Ejercicio 3 - TIR'!$E$26-'Ejercicio 3 - TIR'!$C$26),'Ejercicio 3 - TIR'!$C$26+SQRT(('Ejercicio 3 - TIR'!$E$26-'Ejercicio 3 - TIR'!$C$26)*('Ejercicio 3 - TIR'!$D$26-'Ejercicio 3 - TIR'!$C$26)*X209),'Ejercicio 3 - TIR'!$E$26-SQRT(('Ejercicio 3 - TIR'!$E$26-'Ejercicio 3 - TIR'!$C$26)*('Ejercicio 3 - TIR'!$E$26-'Ejercicio 3 - TIR'!$D$26)*(1-X209)))</f>
        <v>0.230423994601313</v>
      </c>
      <c r="Z209" s="24">
        <f ca="1" t="shared" si="1432"/>
        <v>1.13826545748998</v>
      </c>
      <c r="AA209" s="24">
        <f ca="1" t="shared" si="1433"/>
        <v>1.3294371514377</v>
      </c>
      <c r="AB209" s="24">
        <f ca="1" t="shared" si="1434"/>
        <v>1.56712570939567</v>
      </c>
      <c r="AC209" s="24">
        <f ca="1" t="shared" si="1435"/>
        <v>1.87706052695827</v>
      </c>
      <c r="AD209" s="24">
        <f ca="1" t="shared" si="1436"/>
        <v>2.30958031168844</v>
      </c>
      <c r="AE209" s="23">
        <f ca="1" t="shared" si="1437"/>
        <v>4067.88104851883</v>
      </c>
      <c r="AF209" s="23">
        <f ca="1" t="shared" si="1438"/>
        <v>4751.08170764983</v>
      </c>
      <c r="AG209" s="23">
        <f ca="1" t="shared" si="1439"/>
        <v>5600.52220854943</v>
      </c>
      <c r="AH209" s="23">
        <f ca="1" t="shared" si="1440"/>
        <v>6708.15308880051</v>
      </c>
      <c r="AI209" s="23">
        <f ca="1" t="shared" si="1441"/>
        <v>8253.87251991906</v>
      </c>
      <c r="AJ209" s="25">
        <f ca="1" t="shared" si="1442"/>
        <v>41407.8635899395</v>
      </c>
      <c r="AK209" s="25">
        <f ca="1" t="shared" si="1443"/>
        <v>53025.459376178</v>
      </c>
      <c r="AL209" s="25">
        <f ca="1" t="shared" si="1444"/>
        <v>61114.6318699422</v>
      </c>
      <c r="AM209" s="25">
        <f ca="1" t="shared" si="1445"/>
        <v>70533.5376239576</v>
      </c>
      <c r="AN209" s="25">
        <f ca="1" t="shared" si="1446"/>
        <v>85562.4645656194</v>
      </c>
      <c r="AO209" s="25">
        <f ca="1">C209/'Ejercicio 3 - TIR'!$D$7</f>
        <v>14086.4344270865</v>
      </c>
      <c r="AP209" s="25">
        <f ca="1" t="shared" si="1447"/>
        <v>27321.4291628531</v>
      </c>
      <c r="AQ209" s="25">
        <f ca="1" t="shared" si="1448"/>
        <v>38939.0249490916</v>
      </c>
      <c r="AR209" s="25">
        <f ca="1" t="shared" si="1449"/>
        <v>47028.1974428557</v>
      </c>
      <c r="AS209" s="25">
        <f ca="1" t="shared" si="1450"/>
        <v>56447.1031968712</v>
      </c>
      <c r="AT209" s="25">
        <f ca="1" t="shared" si="1451"/>
        <v>71476.0301385329</v>
      </c>
      <c r="AU209" s="25">
        <f ca="1">AP209*'Ejercicio 3 - TIR'!$D$5</f>
        <v>13660.7145814265</v>
      </c>
      <c r="AV209" s="25">
        <f ca="1">AQ209*'Ejercicio 3 - TIR'!$D$5</f>
        <v>19469.5124745458</v>
      </c>
      <c r="AW209" s="25">
        <f ca="1">AR209*'Ejercicio 3 - TIR'!$D$5</f>
        <v>23514.0987214278</v>
      </c>
      <c r="AX209" s="25">
        <f ca="1">AS209*'Ejercicio 3 - TIR'!$D$5</f>
        <v>28223.5515984356</v>
      </c>
      <c r="AY209" s="25">
        <f ca="1">AT209*'Ejercicio 3 - TIR'!$D$5</f>
        <v>35738.0150692665</v>
      </c>
      <c r="AZ209" s="25">
        <f ca="1" t="shared" ref="AZ209:BD209" si="1565">AJ209-AU209-AE209</f>
        <v>23679.2679599942</v>
      </c>
      <c r="BA209" s="25">
        <f ca="1" t="shared" si="1565"/>
        <v>28804.8651939824</v>
      </c>
      <c r="BB209" s="25">
        <f ca="1" t="shared" si="1565"/>
        <v>32000.0109399649</v>
      </c>
      <c r="BC209" s="25">
        <f ca="1" t="shared" si="1565"/>
        <v>35601.8329367216</v>
      </c>
      <c r="BD209" s="25">
        <f ca="1" t="shared" si="1565"/>
        <v>41570.5769764339</v>
      </c>
      <c r="BE209" s="25">
        <f ca="1" t="shared" ref="BE209:BI209" si="1566">AZ209/Z209</f>
        <v>20802.9399505895</v>
      </c>
      <c r="BF209" s="25">
        <f ca="1" t="shared" si="1566"/>
        <v>21666.9627163885</v>
      </c>
      <c r="BG209" s="25">
        <f ca="1" t="shared" si="1566"/>
        <v>20419.5558455263</v>
      </c>
      <c r="BH209" s="25">
        <f ca="1" t="shared" si="1566"/>
        <v>18966.8007106907</v>
      </c>
      <c r="BI209" s="25">
        <f ca="1" t="shared" si="1566"/>
        <v>17999.1909205545</v>
      </c>
      <c r="BJ209" s="25">
        <f ca="1" t="shared" si="1454"/>
        <v>67949.7117393241</v>
      </c>
      <c r="BK209" s="25">
        <f ca="1" t="shared" si="1455"/>
        <v>32533.7516146892</v>
      </c>
      <c r="BL209" s="25">
        <f ca="1" t="shared" si="1456"/>
        <v>100483.463354013</v>
      </c>
      <c r="BM209" s="25">
        <f ca="1">BK209*'Ejercicio 3 - TIR'!$D$5</f>
        <v>16266.8758073446</v>
      </c>
      <c r="BN209" s="25">
        <f ca="1" t="shared" si="1457"/>
        <v>84216.5875466687</v>
      </c>
      <c r="BO209" s="25">
        <f ca="1" t="shared" si="1458"/>
        <v>36464.0221084589</v>
      </c>
      <c r="BP209" s="25">
        <f ca="1" t="shared" si="1459"/>
        <v>-99852.9770303481</v>
      </c>
      <c r="BQ209" s="25">
        <f ca="1" t="shared" ref="BQ209:BT209" si="1567">BE209</f>
        <v>20802.9399505895</v>
      </c>
      <c r="BR209" s="25">
        <f ca="1" t="shared" si="1567"/>
        <v>21666.9627163885</v>
      </c>
      <c r="BS209" s="25">
        <f ca="1" t="shared" si="1567"/>
        <v>20419.5558455263</v>
      </c>
      <c r="BT209" s="25">
        <f ca="1" t="shared" si="1567"/>
        <v>18966.8007106907</v>
      </c>
      <c r="BU209" s="25">
        <f ca="1" t="shared" si="1461"/>
        <v>54463.2130290134</v>
      </c>
      <c r="BV209" s="27">
        <f ca="1" t="shared" si="1462"/>
        <v>9.6872071131682</v>
      </c>
    </row>
    <row r="210" ht="15" customHeight="1" spans="1:74">
      <c r="A210" s="23">
        <v>209</v>
      </c>
      <c r="B210" s="24">
        <f ca="1" t="shared" ref="B210:F210" si="1568">RAND()</f>
        <v>0.817458286707029</v>
      </c>
      <c r="C210" s="25">
        <f ca="1">IF(B210&lt;=('Ejercicio 3 - TIR'!$D$13-'Ejercicio 3 - TIR'!$C$13)/('Ejercicio 3 - TIR'!$E$13-'Ejercicio 3 - TIR'!$C$13),'Ejercicio 3 - TIR'!$C$13+SQRT(('Ejercicio 3 - TIR'!$E$13-'Ejercicio 3 - TIR'!$C$13)*('Ejercicio 3 - TIR'!$D$13-'Ejercicio 3 - TIR'!$C$13)*B210),'Ejercicio 3 - TIR'!$E$13-SQRT(('Ejercicio 3 - TIR'!$E$13-'Ejercicio 3 - TIR'!$C$13)*('Ejercicio 3 - TIR'!$E$13-'Ejercicio 3 - TIR'!$D$13)*(1-B210)))</f>
        <v>85199.6602758056</v>
      </c>
      <c r="D210" s="24">
        <f ca="1" t="shared" si="1568"/>
        <v>0.34097328369806</v>
      </c>
      <c r="E210" s="25">
        <f ca="1">IF(D210&lt;=('Ejercicio 3 - TIR'!$D$14-'Ejercicio 3 - TIR'!$C$14)/('Ejercicio 3 - TIR'!$E$14-'Ejercicio 3 - TIR'!$C$14),'Ejercicio 3 - TIR'!$C$14+SQRT(('Ejercicio 3 - TIR'!$E$14-'Ejercicio 3 - TIR'!$C$14)*('Ejercicio 3 - TIR'!$D$14-'Ejercicio 3 - TIR'!$C$14)*D210),'Ejercicio 3 - TIR'!$E$14-SQRT(('Ejercicio 3 - TIR'!$E$14-'Ejercicio 3 - TIR'!$C$14)*('Ejercicio 3 - TIR'!$E$14-'Ejercicio 3 - TIR'!$D$14)*(1-D210)))</f>
        <v>30057.4647375385</v>
      </c>
      <c r="F210" s="24">
        <f ca="1" t="shared" si="1568"/>
        <v>0.2780700610048</v>
      </c>
      <c r="G210" s="25">
        <f ca="1">IF(F210&lt;=('Ejercicio 3 - TIR'!$D$18-'Ejercicio 3 - TIR'!$C$18)/('Ejercicio 3 - TIR'!$E$18-'Ejercicio 3 - TIR'!$C$18),'Ejercicio 3 - TIR'!$C$18+SQRT(('Ejercicio 3 - TIR'!$E$18-'Ejercicio 3 - TIR'!$C$18)*('Ejercicio 3 - TIR'!$D$18-'Ejercicio 3 - TIR'!$C$18)*F210),'Ejercicio 3 - TIR'!$E$18-SQRT(('Ejercicio 3 - TIR'!$E$18-'Ejercicio 3 - TIR'!$C$18)*('Ejercicio 3 - TIR'!$E$18-'Ejercicio 3 - TIR'!$D$18)*(1-F210)))</f>
        <v>36458.3673750198</v>
      </c>
      <c r="H210" s="24">
        <f ca="1" t="shared" ref="H210:L210" si="1569">RAND()</f>
        <v>0.32334436301911</v>
      </c>
      <c r="I210" s="25">
        <f ca="1">IF(H210&lt;=('Ejercicio 3 - TIR'!$D$18-'Ejercicio 3 - TIR'!$C$18)/('Ejercicio 3 - TIR'!$E$18-'Ejercicio 3 - TIR'!$C$18),'Ejercicio 3 - TIR'!$C$18+SQRT(('Ejercicio 3 - TIR'!$E$18-'Ejercicio 3 - TIR'!$C$18)*('Ejercicio 3 - TIR'!$D$18-'Ejercicio 3 - TIR'!$C$18)*H210),'Ejercicio 3 - TIR'!$E$18-SQRT(('Ejercicio 3 - TIR'!$E$18-'Ejercicio 3 - TIR'!$C$18)*('Ejercicio 3 - TIR'!$E$18-'Ejercicio 3 - TIR'!$D$18)*(1-H210)))</f>
        <v>36964.3129203724</v>
      </c>
      <c r="J210" s="24">
        <f ca="1" t="shared" si="1569"/>
        <v>0.693778855273662</v>
      </c>
      <c r="K210" s="25">
        <f ca="1">IF(J210&lt;=('Ejercicio 3 - TIR'!$D$18-'Ejercicio 3 - TIR'!$C$18)/('Ejercicio 3 - TIR'!$E$18-'Ejercicio 3 - TIR'!$C$18),'Ejercicio 3 - TIR'!$C$18+SQRT(('Ejercicio 3 - TIR'!$E$18-'Ejercicio 3 - TIR'!$C$18)*('Ejercicio 3 - TIR'!$D$18-'Ejercicio 3 - TIR'!$C$18)*J210),'Ejercicio 3 - TIR'!$E$18-SQRT(('Ejercicio 3 - TIR'!$E$18-'Ejercicio 3 - TIR'!$C$18)*('Ejercicio 3 - TIR'!$E$18-'Ejercicio 3 - TIR'!$D$18)*(1-J210)))</f>
        <v>40207.6534083525</v>
      </c>
      <c r="L210" s="24">
        <f ca="1" t="shared" si="1569"/>
        <v>0.310996112287835</v>
      </c>
      <c r="M210" s="25">
        <f ca="1">IF(L210&lt;=('Ejercicio 3 - TIR'!$D$18-'Ejercicio 3 - TIR'!$C$18)/('Ejercicio 3 - TIR'!$E$18-'Ejercicio 3 - TIR'!$C$18),'Ejercicio 3 - TIR'!$C$18+SQRT(('Ejercicio 3 - TIR'!$E$18-'Ejercicio 3 - TIR'!$C$18)*('Ejercicio 3 - TIR'!$D$18-'Ejercicio 3 - TIR'!$C$18)*L210),'Ejercicio 3 - TIR'!$E$18-SQRT(('Ejercicio 3 - TIR'!$E$18-'Ejercicio 3 - TIR'!$C$18)*('Ejercicio 3 - TIR'!$E$18-'Ejercicio 3 - TIR'!$D$18)*(1-L210)))</f>
        <v>36830.0378361452</v>
      </c>
      <c r="N210" s="24">
        <f ca="1" t="shared" ref="N210:R210" si="1570">RAND()</f>
        <v>0.809950998454769</v>
      </c>
      <c r="O210" s="25">
        <f ca="1">IF(N210&lt;=('Ejercicio 3 - TIR'!$D$18-'Ejercicio 3 - TIR'!$C$18)/('Ejercicio 3 - TIR'!$E$18-'Ejercicio 3 - TIR'!$C$18),'Ejercicio 3 - TIR'!$C$18+SQRT(('Ejercicio 3 - TIR'!$E$18-'Ejercicio 3 - TIR'!$C$18)*('Ejercicio 3 - TIR'!$D$18-'Ejercicio 3 - TIR'!$C$18)*N210),'Ejercicio 3 - TIR'!$E$18-SQRT(('Ejercicio 3 - TIR'!$E$18-'Ejercicio 3 - TIR'!$C$18)*('Ejercicio 3 - TIR'!$E$18-'Ejercicio 3 - TIR'!$D$18)*(1-N210)))</f>
        <v>41224.5960327546</v>
      </c>
      <c r="P210" s="24">
        <f ca="1" t="shared" si="1570"/>
        <v>0.673817203424388</v>
      </c>
      <c r="Q210" s="26">
        <f ca="1">IF(P210&lt;=('Ejercicio 3 - TIR'!$D$22-'Ejercicio 3 - TIR'!$C$22)/('Ejercicio 3 - TIR'!$E$22-'Ejercicio 3 - TIR'!$C$22),'Ejercicio 3 - TIR'!$C$22+SQRT(('Ejercicio 3 - TIR'!$E$22-'Ejercicio 3 - TIR'!$C$22)*('Ejercicio 3 - TIR'!$D$22-'Ejercicio 3 - TIR'!$C$22)*P210),'Ejercicio 3 - TIR'!$E$22-SQRT(('Ejercicio 3 - TIR'!$E$22-'Ejercicio 3 - TIR'!$C$22)*('Ejercicio 3 - TIR'!$E$22-'Ejercicio 3 - TIR'!$D$22)*(1-P210)))</f>
        <v>0.155769254368961</v>
      </c>
      <c r="R210" s="24">
        <f ca="1" t="shared" si="1570"/>
        <v>0.270869132579706</v>
      </c>
      <c r="S210" s="26">
        <f ca="1">IF(R210&lt;=('Ejercicio 3 - TIR'!$D$23-'Ejercicio 3 - TIR'!$C$23)/('Ejercicio 3 - TIR'!$E$23-'Ejercicio 3 - TIR'!$C$23),'Ejercicio 3 - TIR'!$C$23+SQRT(('Ejercicio 3 - TIR'!$E$23-'Ejercicio 3 - TIR'!$C$23)*('Ejercicio 3 - TIR'!$D$23-'Ejercicio 3 - TIR'!$C$23)*R210),'Ejercicio 3 - TIR'!$E$23-SQRT(('Ejercicio 3 - TIR'!$E$23-'Ejercicio 3 - TIR'!$C$23)*('Ejercicio 3 - TIR'!$E$23-'Ejercicio 3 - TIR'!$D$23)*(1-R210)))</f>
        <v>0.142080861365524</v>
      </c>
      <c r="T210" s="24">
        <f ca="1" t="shared" ref="T210:X210" si="1571">RAND()</f>
        <v>0.283892158661083</v>
      </c>
      <c r="U210" s="26">
        <f ca="1">IF(T210&lt;=('Ejercicio 3 - TIR'!$D$24-'Ejercicio 3 - TIR'!$C$24)/('Ejercicio 3 - TIR'!$E$24-'Ejercicio 3 - TIR'!$C$24),'Ejercicio 3 - TIR'!$C$24+SQRT(('Ejercicio 3 - TIR'!$E$24-'Ejercicio 3 - TIR'!$C$24)*('Ejercicio 3 - TIR'!$D$24-'Ejercicio 3 - TIR'!$C$24)*T210),'Ejercicio 3 - TIR'!$E$24-SQRT(('Ejercicio 3 - TIR'!$E$24-'Ejercicio 3 - TIR'!$C$24)*('Ejercicio 3 - TIR'!$E$24-'Ejercicio 3 - TIR'!$D$24)*(1-T210)))</f>
        <v>0.174416665070977</v>
      </c>
      <c r="V210" s="24">
        <f ca="1" t="shared" si="1571"/>
        <v>0.880351320015739</v>
      </c>
      <c r="W210" s="26">
        <f ca="1">IF(V210&lt;=('Ejercicio 3 - TIR'!$D$25-'Ejercicio 3 - TIR'!$C$25)/('Ejercicio 3 - TIR'!$E$25-'Ejercicio 3 - TIR'!$C$25),'Ejercicio 3 - TIR'!$C$25+SQRT(('Ejercicio 3 - TIR'!$E$25-'Ejercicio 3 - TIR'!$C$25)*('Ejercicio 3 - TIR'!$D$25-'Ejercicio 3 - TIR'!$C$25)*V210),'Ejercicio 3 - TIR'!$E$25-SQRT(('Ejercicio 3 - TIR'!$E$25-'Ejercicio 3 - TIR'!$C$25)*('Ejercicio 3 - TIR'!$E$25-'Ejercicio 3 - TIR'!$D$25)*(1-V210)))</f>
        <v>0.229536120115068</v>
      </c>
      <c r="X210" s="24">
        <f ca="1" t="shared" si="1571"/>
        <v>0.830628729263094</v>
      </c>
      <c r="Y210" s="26">
        <f ca="1">IF(X210&lt;=('Ejercicio 3 - TIR'!$D$26-'Ejercicio 3 - TIR'!$C$26)/('Ejercicio 3 - TIR'!$E$26-'Ejercicio 3 - TIR'!$C$26),'Ejercicio 3 - TIR'!$C$26+SQRT(('Ejercicio 3 - TIR'!$E$26-'Ejercicio 3 - TIR'!$C$26)*('Ejercicio 3 - TIR'!$D$26-'Ejercicio 3 - TIR'!$C$26)*X210),'Ejercicio 3 - TIR'!$E$26-SQRT(('Ejercicio 3 - TIR'!$E$26-'Ejercicio 3 - TIR'!$C$26)*('Ejercicio 3 - TIR'!$E$26-'Ejercicio 3 - TIR'!$D$26)*(1-X210)))</f>
        <v>0.249757565210795</v>
      </c>
      <c r="Z210" s="24">
        <f ca="1" t="shared" si="1432"/>
        <v>1.15576925436896</v>
      </c>
      <c r="AA210" s="24">
        <f ca="1" t="shared" si="1433"/>
        <v>1.31998194556949</v>
      </c>
      <c r="AB210" s="24">
        <f ca="1" t="shared" si="1434"/>
        <v>1.55020879446962</v>
      </c>
      <c r="AC210" s="24">
        <f ca="1" t="shared" si="1435"/>
        <v>1.90603770652044</v>
      </c>
      <c r="AD210" s="24">
        <f ca="1" t="shared" si="1436"/>
        <v>2.38208504330095</v>
      </c>
      <c r="AE210" s="23">
        <f ca="1" t="shared" si="1437"/>
        <v>4682.02887038771</v>
      </c>
      <c r="AF210" s="23">
        <f ca="1" t="shared" si="1438"/>
        <v>5347.25556523065</v>
      </c>
      <c r="AG210" s="23">
        <f ca="1" t="shared" si="1439"/>
        <v>6279.9060482004</v>
      </c>
      <c r="AH210" s="23">
        <f ca="1" t="shared" si="1440"/>
        <v>7721.37131719147</v>
      </c>
      <c r="AI210" s="23">
        <f ca="1" t="shared" si="1441"/>
        <v>9649.84221746169</v>
      </c>
      <c r="AJ210" s="25">
        <f ca="1" t="shared" si="1442"/>
        <v>42137.4600765363</v>
      </c>
      <c r="AK210" s="25">
        <f ca="1" t="shared" si="1443"/>
        <v>48792.2256852727</v>
      </c>
      <c r="AL210" s="25">
        <f ca="1" t="shared" si="1444"/>
        <v>62330.2579186146</v>
      </c>
      <c r="AM210" s="25">
        <f ca="1" t="shared" si="1445"/>
        <v>70199.4408482672</v>
      </c>
      <c r="AN210" s="25">
        <f ca="1" t="shared" si="1446"/>
        <v>98200.4936257484</v>
      </c>
      <c r="AO210" s="25">
        <f ca="1">C210/'Ejercicio 3 - TIR'!$D$7</f>
        <v>17039.9320551611</v>
      </c>
      <c r="AP210" s="25">
        <f ca="1" t="shared" si="1447"/>
        <v>25097.5280213752</v>
      </c>
      <c r="AQ210" s="25">
        <f ca="1" t="shared" si="1448"/>
        <v>31752.2936301116</v>
      </c>
      <c r="AR210" s="25">
        <f ca="1" t="shared" si="1449"/>
        <v>45290.3258634534</v>
      </c>
      <c r="AS210" s="25">
        <f ca="1" t="shared" si="1450"/>
        <v>53159.508793106</v>
      </c>
      <c r="AT210" s="25">
        <f ca="1" t="shared" si="1451"/>
        <v>81160.5615705873</v>
      </c>
      <c r="AU210" s="25">
        <f ca="1">AP210*'Ejercicio 3 - TIR'!$D$5</f>
        <v>12548.7640106876</v>
      </c>
      <c r="AV210" s="25">
        <f ca="1">AQ210*'Ejercicio 3 - TIR'!$D$5</f>
        <v>15876.1468150558</v>
      </c>
      <c r="AW210" s="25">
        <f ca="1">AR210*'Ejercicio 3 - TIR'!$D$5</f>
        <v>22645.1629317267</v>
      </c>
      <c r="AX210" s="25">
        <f ca="1">AS210*'Ejercicio 3 - TIR'!$D$5</f>
        <v>26579.754396553</v>
      </c>
      <c r="AY210" s="25">
        <f ca="1">AT210*'Ejercicio 3 - TIR'!$D$5</f>
        <v>40580.2807852937</v>
      </c>
      <c r="AZ210" s="25">
        <f ca="1" t="shared" ref="AZ210:BD210" si="1572">AJ210-AU210-AE210</f>
        <v>24906.667195461</v>
      </c>
      <c r="BA210" s="25">
        <f ca="1" t="shared" si="1572"/>
        <v>27568.8233049863</v>
      </c>
      <c r="BB210" s="25">
        <f ca="1" t="shared" si="1572"/>
        <v>33405.1889386874</v>
      </c>
      <c r="BC210" s="25">
        <f ca="1" t="shared" si="1572"/>
        <v>35898.3151345227</v>
      </c>
      <c r="BD210" s="25">
        <f ca="1" t="shared" si="1572"/>
        <v>47970.3706229931</v>
      </c>
      <c r="BE210" s="25">
        <f ca="1" t="shared" ref="BE210:BI210" si="1573">AZ210/Z210</f>
        <v>21549.8613597052</v>
      </c>
      <c r="BF210" s="25">
        <f ca="1" t="shared" si="1573"/>
        <v>20885.7578677654</v>
      </c>
      <c r="BG210" s="25">
        <f ca="1" t="shared" si="1573"/>
        <v>21548.8320398263</v>
      </c>
      <c r="BH210" s="25">
        <f ca="1" t="shared" si="1573"/>
        <v>18834.0005088655</v>
      </c>
      <c r="BI210" s="25">
        <f ca="1" t="shared" si="1573"/>
        <v>20137.9756603982</v>
      </c>
      <c r="BJ210" s="25">
        <f ca="1" t="shared" si="1454"/>
        <v>71599.4371908361</v>
      </c>
      <c r="BK210" s="25">
        <f ca="1" t="shared" si="1455"/>
        <v>40590.5672874638</v>
      </c>
      <c r="BL210" s="25">
        <f ca="1" t="shared" si="1456"/>
        <v>112190.0044783</v>
      </c>
      <c r="BM210" s="25">
        <f ca="1">BK210*'Ejercicio 3 - TIR'!$D$5</f>
        <v>20295.2836437319</v>
      </c>
      <c r="BN210" s="25">
        <f ca="1" t="shared" si="1457"/>
        <v>91894.720834568</v>
      </c>
      <c r="BO210" s="25">
        <f ca="1" t="shared" si="1458"/>
        <v>38577.430765119</v>
      </c>
      <c r="BP210" s="25">
        <f ca="1" t="shared" si="1459"/>
        <v>-115257.125013344</v>
      </c>
      <c r="BQ210" s="25">
        <f ca="1" t="shared" ref="BQ210:BT210" si="1574">BE210</f>
        <v>21549.8613597052</v>
      </c>
      <c r="BR210" s="25">
        <f ca="1" t="shared" si="1574"/>
        <v>20885.7578677654</v>
      </c>
      <c r="BS210" s="25">
        <f ca="1" t="shared" si="1574"/>
        <v>21548.8320398263</v>
      </c>
      <c r="BT210" s="25">
        <f ca="1" t="shared" si="1574"/>
        <v>18834.0005088655</v>
      </c>
      <c r="BU210" s="25">
        <f ca="1" t="shared" si="1461"/>
        <v>58715.4064255172</v>
      </c>
      <c r="BV210" s="27">
        <f ca="1" t="shared" si="1462"/>
        <v>6.14911723410807</v>
      </c>
    </row>
    <row r="211" ht="15" customHeight="1" spans="1:74">
      <c r="A211" s="23">
        <v>210</v>
      </c>
      <c r="B211" s="24">
        <f ca="1" t="shared" ref="B211:F211" si="1575">RAND()</f>
        <v>0.92000727794378</v>
      </c>
      <c r="C211" s="25">
        <f ca="1">IF(B211&lt;=('Ejercicio 3 - TIR'!$D$13-'Ejercicio 3 - TIR'!$C$13)/('Ejercicio 3 - TIR'!$E$13-'Ejercicio 3 - TIR'!$C$13),'Ejercicio 3 - TIR'!$C$13+SQRT(('Ejercicio 3 - TIR'!$E$13-'Ejercicio 3 - TIR'!$C$13)*('Ejercicio 3 - TIR'!$D$13-'Ejercicio 3 - TIR'!$C$13)*B211),'Ejercicio 3 - TIR'!$E$13-SQRT(('Ejercicio 3 - TIR'!$E$13-'Ejercicio 3 - TIR'!$C$13)*('Ejercicio 3 - TIR'!$E$13-'Ejercicio 3 - TIR'!$D$13)*(1-B211)))</f>
        <v>90202.4867202201</v>
      </c>
      <c r="D211" s="24">
        <f ca="1" t="shared" si="1575"/>
        <v>0.244412623461212</v>
      </c>
      <c r="E211" s="25">
        <f ca="1">IF(D211&lt;=('Ejercicio 3 - TIR'!$D$14-'Ejercicio 3 - TIR'!$C$14)/('Ejercicio 3 - TIR'!$E$14-'Ejercicio 3 - TIR'!$C$14),'Ejercicio 3 - TIR'!$C$14+SQRT(('Ejercicio 3 - TIR'!$E$14-'Ejercicio 3 - TIR'!$C$14)*('Ejercicio 3 - TIR'!$D$14-'Ejercicio 3 - TIR'!$C$14)*D211),'Ejercicio 3 - TIR'!$E$14-SQRT(('Ejercicio 3 - TIR'!$E$14-'Ejercicio 3 - TIR'!$C$14)*('Ejercicio 3 - TIR'!$E$14-'Ejercicio 3 - TIR'!$D$14)*(1-D211)))</f>
        <v>29281.4654920472</v>
      </c>
      <c r="F211" s="24">
        <f ca="1" t="shared" si="1575"/>
        <v>0.716101636149693</v>
      </c>
      <c r="G211" s="25">
        <f ca="1">IF(F211&lt;=('Ejercicio 3 - TIR'!$D$18-'Ejercicio 3 - TIR'!$C$18)/('Ejercicio 3 - TIR'!$E$18-'Ejercicio 3 - TIR'!$C$18),'Ejercicio 3 - TIR'!$C$18+SQRT(('Ejercicio 3 - TIR'!$E$18-'Ejercicio 3 - TIR'!$C$18)*('Ejercicio 3 - TIR'!$D$18-'Ejercicio 3 - TIR'!$C$18)*F211),'Ejercicio 3 - TIR'!$E$18-SQRT(('Ejercicio 3 - TIR'!$E$18-'Ejercicio 3 - TIR'!$C$18)*('Ejercicio 3 - TIR'!$E$18-'Ejercicio 3 - TIR'!$D$18)*(1-F211)))</f>
        <v>40385.6335983395</v>
      </c>
      <c r="H211" s="24">
        <f ca="1" t="shared" ref="H211:L211" si="1576">RAND()</f>
        <v>0.0101804209954355</v>
      </c>
      <c r="I211" s="25">
        <f ca="1">IF(H211&lt;=('Ejercicio 3 - TIR'!$D$18-'Ejercicio 3 - TIR'!$C$18)/('Ejercicio 3 - TIR'!$E$18-'Ejercicio 3 - TIR'!$C$18),'Ejercicio 3 - TIR'!$C$18+SQRT(('Ejercicio 3 - TIR'!$E$18-'Ejercicio 3 - TIR'!$C$18)*('Ejercicio 3 - TIR'!$D$18-'Ejercicio 3 - TIR'!$C$18)*H211),'Ejercicio 3 - TIR'!$E$18-SQRT(('Ejercicio 3 - TIR'!$E$18-'Ejercicio 3 - TIR'!$C$18)*('Ejercicio 3 - TIR'!$E$18-'Ejercicio 3 - TIR'!$D$18)*(1-H211)))</f>
        <v>31235.7439659231</v>
      </c>
      <c r="J211" s="24">
        <f ca="1" t="shared" si="1576"/>
        <v>0.757004178238813</v>
      </c>
      <c r="K211" s="25">
        <f ca="1">IF(J211&lt;=('Ejercicio 3 - TIR'!$D$18-'Ejercicio 3 - TIR'!$C$18)/('Ejercicio 3 - TIR'!$E$18-'Ejercicio 3 - TIR'!$C$18),'Ejercicio 3 - TIR'!$C$18+SQRT(('Ejercicio 3 - TIR'!$E$18-'Ejercicio 3 - TIR'!$C$18)*('Ejercicio 3 - TIR'!$D$18-'Ejercicio 3 - TIR'!$C$18)*J211),'Ejercicio 3 - TIR'!$E$18-SQRT(('Ejercicio 3 - TIR'!$E$18-'Ejercicio 3 - TIR'!$C$18)*('Ejercicio 3 - TIR'!$E$18-'Ejercicio 3 - TIR'!$D$18)*(1-J211)))</f>
        <v>40730.9618610173</v>
      </c>
      <c r="L211" s="24">
        <f ca="1" t="shared" si="1576"/>
        <v>0.372255325886697</v>
      </c>
      <c r="M211" s="25">
        <f ca="1">IF(L211&lt;=('Ejercicio 3 - TIR'!$D$18-'Ejercicio 3 - TIR'!$C$18)/('Ejercicio 3 - TIR'!$E$18-'Ejercicio 3 - TIR'!$C$18),'Ejercicio 3 - TIR'!$C$18+SQRT(('Ejercicio 3 - TIR'!$E$18-'Ejercicio 3 - TIR'!$C$18)*('Ejercicio 3 - TIR'!$D$18-'Ejercicio 3 - TIR'!$C$18)*L211),'Ejercicio 3 - TIR'!$E$18-SQRT(('Ejercicio 3 - TIR'!$E$18-'Ejercicio 3 - TIR'!$C$18)*('Ejercicio 3 - TIR'!$E$18-'Ejercicio 3 - TIR'!$D$18)*(1-L211)))</f>
        <v>37472.5028526595</v>
      </c>
      <c r="N211" s="24">
        <f ca="1" t="shared" ref="N211:R211" si="1577">RAND()</f>
        <v>0.169638159491172</v>
      </c>
      <c r="O211" s="25">
        <f ca="1">IF(N211&lt;=('Ejercicio 3 - TIR'!$D$18-'Ejercicio 3 - TIR'!$C$18)/('Ejercicio 3 - TIR'!$E$18-'Ejercicio 3 - TIR'!$C$18),'Ejercicio 3 - TIR'!$C$18+SQRT(('Ejercicio 3 - TIR'!$E$18-'Ejercicio 3 - TIR'!$C$18)*('Ejercicio 3 - TIR'!$D$18-'Ejercicio 3 - TIR'!$C$18)*N211),'Ejercicio 3 - TIR'!$E$18-SQRT(('Ejercicio 3 - TIR'!$E$18-'Ejercicio 3 - TIR'!$C$18)*('Ejercicio 3 - TIR'!$E$18-'Ejercicio 3 - TIR'!$D$18)*(1-N211)))</f>
        <v>35044.3754740974</v>
      </c>
      <c r="P211" s="24">
        <f ca="1" t="shared" si="1577"/>
        <v>0.633517303621665</v>
      </c>
      <c r="Q211" s="26">
        <f ca="1">IF(P211&lt;=('Ejercicio 3 - TIR'!$D$22-'Ejercicio 3 - TIR'!$C$22)/('Ejercicio 3 - TIR'!$E$22-'Ejercicio 3 - TIR'!$C$22),'Ejercicio 3 - TIR'!$C$22+SQRT(('Ejercicio 3 - TIR'!$E$22-'Ejercicio 3 - TIR'!$C$22)*('Ejercicio 3 - TIR'!$D$22-'Ejercicio 3 - TIR'!$C$22)*P211),'Ejercicio 3 - TIR'!$E$22-SQRT(('Ejercicio 3 - TIR'!$E$22-'Ejercicio 3 - TIR'!$C$22)*('Ejercicio 3 - TIR'!$E$22-'Ejercicio 3 - TIR'!$D$22)*(1-P211)))</f>
        <v>0.154315980581673</v>
      </c>
      <c r="R211" s="24">
        <f ca="1" t="shared" si="1577"/>
        <v>0.169615973623599</v>
      </c>
      <c r="S211" s="26">
        <f ca="1">IF(R211&lt;=('Ejercicio 3 - TIR'!$D$23-'Ejercicio 3 - TIR'!$C$23)/('Ejercicio 3 - TIR'!$E$23-'Ejercicio 3 - TIR'!$C$23),'Ejercicio 3 - TIR'!$C$23+SQRT(('Ejercicio 3 - TIR'!$E$23-'Ejercicio 3 - TIR'!$C$23)*('Ejercicio 3 - TIR'!$D$23-'Ejercicio 3 - TIR'!$C$23)*R211),'Ejercicio 3 - TIR'!$E$23-SQRT(('Ejercicio 3 - TIR'!$E$23-'Ejercicio 3 - TIR'!$C$23)*('Ejercicio 3 - TIR'!$E$23-'Ejercicio 3 - TIR'!$D$23)*(1-R211)))</f>
        <v>0.13747308651963</v>
      </c>
      <c r="T211" s="24">
        <f ca="1" t="shared" ref="T211:X211" si="1578">RAND()</f>
        <v>0.978362142692699</v>
      </c>
      <c r="U211" s="26">
        <f ca="1">IF(T211&lt;=('Ejercicio 3 - TIR'!$D$24-'Ejercicio 3 - TIR'!$C$24)/('Ejercicio 3 - TIR'!$E$24-'Ejercicio 3 - TIR'!$C$24),'Ejercicio 3 - TIR'!$C$24+SQRT(('Ejercicio 3 - TIR'!$E$24-'Ejercicio 3 - TIR'!$C$24)*('Ejercicio 3 - TIR'!$D$24-'Ejercicio 3 - TIR'!$C$24)*T211),'Ejercicio 3 - TIR'!$E$24-SQRT(('Ejercicio 3 - TIR'!$E$24-'Ejercicio 3 - TIR'!$C$24)*('Ejercicio 3 - TIR'!$E$24-'Ejercicio 3 - TIR'!$D$24)*(1-T211)))</f>
        <v>0.212216299051194</v>
      </c>
      <c r="V211" s="24">
        <f ca="1" t="shared" si="1578"/>
        <v>0.149512418778781</v>
      </c>
      <c r="W211" s="26">
        <f ca="1">IF(V211&lt;=('Ejercicio 3 - TIR'!$D$25-'Ejercicio 3 - TIR'!$C$25)/('Ejercicio 3 - TIR'!$E$25-'Ejercicio 3 - TIR'!$C$25),'Ejercicio 3 - TIR'!$C$25+SQRT(('Ejercicio 3 - TIR'!$E$25-'Ejercicio 3 - TIR'!$C$25)*('Ejercicio 3 - TIR'!$D$25-'Ejercicio 3 - TIR'!$C$25)*V211),'Ejercicio 3 - TIR'!$E$25-SQRT(('Ejercicio 3 - TIR'!$E$25-'Ejercicio 3 - TIR'!$C$25)*('Ejercicio 3 - TIR'!$E$25-'Ejercicio 3 - TIR'!$D$25)*(1-V211)))</f>
        <v>0.194467805164927</v>
      </c>
      <c r="X211" s="24">
        <f ca="1" t="shared" si="1578"/>
        <v>0.645340918642893</v>
      </c>
      <c r="Y211" s="26">
        <f ca="1">IF(X211&lt;=('Ejercicio 3 - TIR'!$D$26-'Ejercicio 3 - TIR'!$C$26)/('Ejercicio 3 - TIR'!$E$26-'Ejercicio 3 - TIR'!$C$26),'Ejercicio 3 - TIR'!$C$26+SQRT(('Ejercicio 3 - TIR'!$E$26-'Ejercicio 3 - TIR'!$C$26)*('Ejercicio 3 - TIR'!$D$26-'Ejercicio 3 - TIR'!$C$26)*X211),'Ejercicio 3 - TIR'!$E$26-SQRT(('Ejercicio 3 - TIR'!$E$26-'Ejercicio 3 - TIR'!$C$26)*('Ejercicio 3 - TIR'!$E$26-'Ejercicio 3 - TIR'!$D$26)*(1-X211)))</f>
        <v>0.236237469916281</v>
      </c>
      <c r="Z211" s="24">
        <f ca="1" t="shared" si="1432"/>
        <v>1.15431598058167</v>
      </c>
      <c r="AA211" s="24">
        <f ca="1" t="shared" si="1433"/>
        <v>1.31300336125117</v>
      </c>
      <c r="AB211" s="24">
        <f ca="1" t="shared" si="1434"/>
        <v>1.59164407521767</v>
      </c>
      <c r="AC211" s="24">
        <f ca="1" t="shared" si="1435"/>
        <v>1.90116760512901</v>
      </c>
      <c r="AD211" s="24">
        <f ca="1" t="shared" si="1436"/>
        <v>2.35029463005148</v>
      </c>
      <c r="AE211" s="23">
        <f ca="1" t="shared" si="1437"/>
        <v>4518.59806027368</v>
      </c>
      <c r="AF211" s="23">
        <f ca="1" t="shared" si="1438"/>
        <v>5139.78368236112</v>
      </c>
      <c r="AG211" s="23">
        <f ca="1" t="shared" si="1439"/>
        <v>6230.52955335551</v>
      </c>
      <c r="AH211" s="23">
        <f ca="1" t="shared" si="1440"/>
        <v>7442.16696061177</v>
      </c>
      <c r="AI211" s="23">
        <f ca="1" t="shared" si="1441"/>
        <v>9200.28565408124</v>
      </c>
      <c r="AJ211" s="25">
        <f ca="1" t="shared" si="1442"/>
        <v>46617.7822484794</v>
      </c>
      <c r="AK211" s="25">
        <f ca="1" t="shared" si="1443"/>
        <v>41012.6368184379</v>
      </c>
      <c r="AL211" s="25">
        <f ca="1" t="shared" si="1444"/>
        <v>64829.1941240051</v>
      </c>
      <c r="AM211" s="25">
        <f ca="1" t="shared" si="1445"/>
        <v>71241.5085065807</v>
      </c>
      <c r="AN211" s="25">
        <f ca="1" t="shared" si="1446"/>
        <v>82364.6074902792</v>
      </c>
      <c r="AO211" s="25">
        <f ca="1">C211/'Ejercicio 3 - TIR'!$D$7</f>
        <v>18040.497344044</v>
      </c>
      <c r="AP211" s="25">
        <f ca="1" t="shared" si="1447"/>
        <v>28577.2849044354</v>
      </c>
      <c r="AQ211" s="25">
        <f ca="1" t="shared" si="1448"/>
        <v>22972.1394743939</v>
      </c>
      <c r="AR211" s="25">
        <f ca="1" t="shared" si="1449"/>
        <v>46788.696779961</v>
      </c>
      <c r="AS211" s="25">
        <f ca="1" t="shared" si="1450"/>
        <v>53201.0111625367</v>
      </c>
      <c r="AT211" s="25">
        <f ca="1" t="shared" si="1451"/>
        <v>64324.1101462352</v>
      </c>
      <c r="AU211" s="25">
        <f ca="1">AP211*'Ejercicio 3 - TIR'!$D$5</f>
        <v>14288.6424522177</v>
      </c>
      <c r="AV211" s="25">
        <f ca="1">AQ211*'Ejercicio 3 - TIR'!$D$5</f>
        <v>11486.069737197</v>
      </c>
      <c r="AW211" s="25">
        <f ca="1">AR211*'Ejercicio 3 - TIR'!$D$5</f>
        <v>23394.3483899805</v>
      </c>
      <c r="AX211" s="25">
        <f ca="1">AS211*'Ejercicio 3 - TIR'!$D$5</f>
        <v>26600.5055812683</v>
      </c>
      <c r="AY211" s="25">
        <f ca="1">AT211*'Ejercicio 3 - TIR'!$D$5</f>
        <v>32162.0550731176</v>
      </c>
      <c r="AZ211" s="25">
        <f ca="1" t="shared" ref="AZ211:BD211" si="1579">AJ211-AU211-AE211</f>
        <v>27810.5417359881</v>
      </c>
      <c r="BA211" s="25">
        <f ca="1" t="shared" si="1579"/>
        <v>24386.7833988799</v>
      </c>
      <c r="BB211" s="25">
        <f ca="1" t="shared" si="1579"/>
        <v>35204.316180669</v>
      </c>
      <c r="BC211" s="25">
        <f ca="1" t="shared" si="1579"/>
        <v>37198.8359647006</v>
      </c>
      <c r="BD211" s="25">
        <f ca="1" t="shared" si="1579"/>
        <v>41002.2667630804</v>
      </c>
      <c r="BE211" s="25">
        <f ca="1" t="shared" ref="BE211:BI211" si="1580">AZ211/Z211</f>
        <v>24092.6593790844</v>
      </c>
      <c r="BF211" s="25">
        <f ca="1" t="shared" si="1580"/>
        <v>18573.2832973417</v>
      </c>
      <c r="BG211" s="25">
        <f ca="1" t="shared" si="1580"/>
        <v>22118.2089191986</v>
      </c>
      <c r="BH211" s="25">
        <f ca="1" t="shared" si="1580"/>
        <v>19566.3106526457</v>
      </c>
      <c r="BI211" s="25">
        <f ca="1" t="shared" si="1580"/>
        <v>17445.5858592428</v>
      </c>
      <c r="BJ211" s="25">
        <f ca="1" t="shared" si="1454"/>
        <v>68820.0711059964</v>
      </c>
      <c r="BK211" s="25">
        <f ca="1" t="shared" si="1455"/>
        <v>42400.4840311647</v>
      </c>
      <c r="BL211" s="25">
        <f ca="1" t="shared" si="1456"/>
        <v>111220.555137161</v>
      </c>
      <c r="BM211" s="25">
        <f ca="1">BK211*'Ejercicio 3 - TIR'!$D$5</f>
        <v>21200.2420155824</v>
      </c>
      <c r="BN211" s="25">
        <f ca="1" t="shared" si="1457"/>
        <v>90020.3131215787</v>
      </c>
      <c r="BO211" s="25">
        <f ca="1" t="shared" si="1458"/>
        <v>38301.7141640692</v>
      </c>
      <c r="BP211" s="25">
        <f ca="1" t="shared" si="1459"/>
        <v>-119483.952212267</v>
      </c>
      <c r="BQ211" s="25">
        <f ca="1" t="shared" ref="BQ211:BT211" si="1581">BE211</f>
        <v>24092.6593790844</v>
      </c>
      <c r="BR211" s="25">
        <f ca="1" t="shared" si="1581"/>
        <v>18573.2832973417</v>
      </c>
      <c r="BS211" s="25">
        <f ca="1" t="shared" si="1581"/>
        <v>22118.2089191986</v>
      </c>
      <c r="BT211" s="25">
        <f ca="1" t="shared" si="1581"/>
        <v>19566.3106526457</v>
      </c>
      <c r="BU211" s="25">
        <f ca="1" t="shared" si="1461"/>
        <v>55747.300023312</v>
      </c>
      <c r="BV211" s="27">
        <f ca="1" t="shared" si="1462"/>
        <v>4.78704951906026</v>
      </c>
    </row>
    <row r="212" ht="15" customHeight="1" spans="1:74">
      <c r="A212" s="23">
        <v>211</v>
      </c>
      <c r="B212" s="24">
        <f ca="1" t="shared" ref="B212:F212" si="1582">RAND()</f>
        <v>0.771887353389057</v>
      </c>
      <c r="C212" s="25">
        <f ca="1">IF(B212&lt;=('Ejercicio 3 - TIR'!$D$13-'Ejercicio 3 - TIR'!$C$13)/('Ejercicio 3 - TIR'!$E$13-'Ejercicio 3 - TIR'!$C$13),'Ejercicio 3 - TIR'!$C$13+SQRT(('Ejercicio 3 - TIR'!$E$13-'Ejercicio 3 - TIR'!$C$13)*('Ejercicio 3 - TIR'!$D$13-'Ejercicio 3 - TIR'!$C$13)*B212),'Ejercicio 3 - TIR'!$E$13-SQRT(('Ejercicio 3 - TIR'!$E$13-'Ejercicio 3 - TIR'!$C$13)*('Ejercicio 3 - TIR'!$E$13-'Ejercicio 3 - TIR'!$D$13)*(1-B212)))</f>
        <v>83455.0558800239</v>
      </c>
      <c r="D212" s="24">
        <f ca="1" t="shared" si="1582"/>
        <v>0.943645027589924</v>
      </c>
      <c r="E212" s="25">
        <f ca="1">IF(D212&lt;=('Ejercicio 3 - TIR'!$D$14-'Ejercicio 3 - TIR'!$C$14)/('Ejercicio 3 - TIR'!$E$14-'Ejercicio 3 - TIR'!$C$14),'Ejercicio 3 - TIR'!$C$14+SQRT(('Ejercicio 3 - TIR'!$E$14-'Ejercicio 3 - TIR'!$C$14)*('Ejercicio 3 - TIR'!$D$14-'Ejercicio 3 - TIR'!$C$14)*D212),'Ejercicio 3 - TIR'!$E$14-SQRT(('Ejercicio 3 - TIR'!$E$14-'Ejercicio 3 - TIR'!$C$14)*('Ejercicio 3 - TIR'!$E$14-'Ejercicio 3 - TIR'!$D$14)*(1-D212)))</f>
        <v>37092.5533777021</v>
      </c>
      <c r="F212" s="24">
        <f ca="1" t="shared" si="1582"/>
        <v>0.713567342389908</v>
      </c>
      <c r="G212" s="25">
        <f ca="1">IF(F212&lt;=('Ejercicio 3 - TIR'!$D$18-'Ejercicio 3 - TIR'!$C$18)/('Ejercicio 3 - TIR'!$E$18-'Ejercicio 3 - TIR'!$C$18),'Ejercicio 3 - TIR'!$C$18+SQRT(('Ejercicio 3 - TIR'!$E$18-'Ejercicio 3 - TIR'!$C$18)*('Ejercicio 3 - TIR'!$D$18-'Ejercicio 3 - TIR'!$C$18)*F212),'Ejercicio 3 - TIR'!$E$18-SQRT(('Ejercicio 3 - TIR'!$E$18-'Ejercicio 3 - TIR'!$C$18)*('Ejercicio 3 - TIR'!$E$18-'Ejercicio 3 - TIR'!$D$18)*(1-F212)))</f>
        <v>40365.0836770491</v>
      </c>
      <c r="H212" s="24">
        <f ca="1" t="shared" ref="H212:L212" si="1583">RAND()</f>
        <v>0.682698066171497</v>
      </c>
      <c r="I212" s="25">
        <f ca="1">IF(H212&lt;=('Ejercicio 3 - TIR'!$D$18-'Ejercicio 3 - TIR'!$C$18)/('Ejercicio 3 - TIR'!$E$18-'Ejercicio 3 - TIR'!$C$18),'Ejercicio 3 - TIR'!$C$18+SQRT(('Ejercicio 3 - TIR'!$E$18-'Ejercicio 3 - TIR'!$C$18)*('Ejercicio 3 - TIR'!$D$18-'Ejercicio 3 - TIR'!$C$18)*H212),'Ejercicio 3 - TIR'!$E$18-SQRT(('Ejercicio 3 - TIR'!$E$18-'Ejercicio 3 - TIR'!$C$18)*('Ejercicio 3 - TIR'!$E$18-'Ejercicio 3 - TIR'!$D$18)*(1-H212)))</f>
        <v>40121.7169990726</v>
      </c>
      <c r="J212" s="24">
        <f ca="1" t="shared" si="1583"/>
        <v>0.131367865153808</v>
      </c>
      <c r="K212" s="25">
        <f ca="1">IF(J212&lt;=('Ejercicio 3 - TIR'!$D$18-'Ejercicio 3 - TIR'!$C$18)/('Ejercicio 3 - TIR'!$E$18-'Ejercicio 3 - TIR'!$C$18),'Ejercicio 3 - TIR'!$C$18+SQRT(('Ejercicio 3 - TIR'!$E$18-'Ejercicio 3 - TIR'!$C$18)*('Ejercicio 3 - TIR'!$D$18-'Ejercicio 3 - TIR'!$C$18)*J212),'Ejercicio 3 - TIR'!$E$18-SQRT(('Ejercicio 3 - TIR'!$E$18-'Ejercicio 3 - TIR'!$C$18)*('Ejercicio 3 - TIR'!$E$18-'Ejercicio 3 - TIR'!$D$18)*(1-J212)))</f>
        <v>34439.0516749719</v>
      </c>
      <c r="L212" s="24">
        <f ca="1" t="shared" si="1583"/>
        <v>0.0142701761906054</v>
      </c>
      <c r="M212" s="25">
        <f ca="1">IF(L212&lt;=('Ejercicio 3 - TIR'!$D$18-'Ejercicio 3 - TIR'!$C$18)/('Ejercicio 3 - TIR'!$E$18-'Ejercicio 3 - TIR'!$C$18),'Ejercicio 3 - TIR'!$C$18+SQRT(('Ejercicio 3 - TIR'!$E$18-'Ejercicio 3 - TIR'!$C$18)*('Ejercicio 3 - TIR'!$D$18-'Ejercicio 3 - TIR'!$C$18)*L212),'Ejercicio 3 - TIR'!$E$18-SQRT(('Ejercicio 3 - TIR'!$E$18-'Ejercicio 3 - TIR'!$C$18)*('Ejercicio 3 - TIR'!$E$18-'Ejercicio 3 - TIR'!$D$18)*(1-L212)))</f>
        <v>31463.0538023568</v>
      </c>
      <c r="N212" s="24">
        <f ca="1" t="shared" ref="N212:R212" si="1584">RAND()</f>
        <v>0.724374153180056</v>
      </c>
      <c r="O212" s="25">
        <f ca="1">IF(N212&lt;=('Ejercicio 3 - TIR'!$D$18-'Ejercicio 3 - TIR'!$C$18)/('Ejercicio 3 - TIR'!$E$18-'Ejercicio 3 - TIR'!$C$18),'Ejercicio 3 - TIR'!$C$18+SQRT(('Ejercicio 3 - TIR'!$E$18-'Ejercicio 3 - TIR'!$C$18)*('Ejercicio 3 - TIR'!$D$18-'Ejercicio 3 - TIR'!$C$18)*N212),'Ejercicio 3 - TIR'!$E$18-SQRT(('Ejercicio 3 - TIR'!$E$18-'Ejercicio 3 - TIR'!$C$18)*('Ejercicio 3 - TIR'!$E$18-'Ejercicio 3 - TIR'!$D$18)*(1-N212)))</f>
        <v>40453.3596456839</v>
      </c>
      <c r="P212" s="24">
        <f ca="1" t="shared" si="1584"/>
        <v>0.710946736268383</v>
      </c>
      <c r="Q212" s="26">
        <f ca="1">IF(P212&lt;=('Ejercicio 3 - TIR'!$D$22-'Ejercicio 3 - TIR'!$C$22)/('Ejercicio 3 - TIR'!$E$22-'Ejercicio 3 - TIR'!$C$22),'Ejercicio 3 - TIR'!$C$22+SQRT(('Ejercicio 3 - TIR'!$E$22-'Ejercicio 3 - TIR'!$C$22)*('Ejercicio 3 - TIR'!$D$22-'Ejercicio 3 - TIR'!$C$22)*P212),'Ejercicio 3 - TIR'!$E$22-SQRT(('Ejercicio 3 - TIR'!$E$22-'Ejercicio 3 - TIR'!$C$22)*('Ejercicio 3 - TIR'!$E$22-'Ejercicio 3 - TIR'!$D$22)*(1-P212)))</f>
        <v>0.157190004938253</v>
      </c>
      <c r="R212" s="24">
        <f ca="1" t="shared" si="1584"/>
        <v>0.542149190229866</v>
      </c>
      <c r="S212" s="26">
        <f ca="1">IF(R212&lt;=('Ejercicio 3 - TIR'!$D$23-'Ejercicio 3 - TIR'!$C$23)/('Ejercicio 3 - TIR'!$E$23-'Ejercicio 3 - TIR'!$C$23),'Ejercicio 3 - TIR'!$C$23+SQRT(('Ejercicio 3 - TIR'!$E$23-'Ejercicio 3 - TIR'!$C$23)*('Ejercicio 3 - TIR'!$D$23-'Ejercicio 3 - TIR'!$C$23)*R212),'Ejercicio 3 - TIR'!$E$23-SQRT(('Ejercicio 3 - TIR'!$E$23-'Ejercicio 3 - TIR'!$C$23)*('Ejercicio 3 - TIR'!$E$23-'Ejercicio 3 - TIR'!$D$23)*(1-R212)))</f>
        <v>0.151292310131495</v>
      </c>
      <c r="T212" s="24">
        <f ca="1" t="shared" ref="T212:X212" si="1585">RAND()</f>
        <v>0.153627530532386</v>
      </c>
      <c r="U212" s="26">
        <f ca="1">IF(T212&lt;=('Ejercicio 3 - TIR'!$D$24-'Ejercicio 3 - TIR'!$C$24)/('Ejercicio 3 - TIR'!$E$24-'Ejercicio 3 - TIR'!$C$24),'Ejercicio 3 - TIR'!$C$24+SQRT(('Ejercicio 3 - TIR'!$E$24-'Ejercicio 3 - TIR'!$C$24)*('Ejercicio 3 - TIR'!$D$24-'Ejercicio 3 - TIR'!$C$24)*T212),'Ejercicio 3 - TIR'!$E$24-SQRT(('Ejercicio 3 - TIR'!$E$24-'Ejercicio 3 - TIR'!$C$24)*('Ejercicio 3 - TIR'!$E$24-'Ejercicio 3 - TIR'!$D$24)*(1-T212)))</f>
        <v>0.167961564912836</v>
      </c>
      <c r="V212" s="24">
        <f ca="1" t="shared" si="1585"/>
        <v>0.273981778259233</v>
      </c>
      <c r="W212" s="26">
        <f ca="1">IF(V212&lt;=('Ejercicio 3 - TIR'!$D$25-'Ejercicio 3 - TIR'!$C$25)/('Ejercicio 3 - TIR'!$E$25-'Ejercicio 3 - TIR'!$C$25),'Ejercicio 3 - TIR'!$C$25+SQRT(('Ejercicio 3 - TIR'!$E$25-'Ejercicio 3 - TIR'!$C$25)*('Ejercicio 3 - TIR'!$D$25-'Ejercicio 3 - TIR'!$C$25)*V212),'Ejercicio 3 - TIR'!$E$25-SQRT(('Ejercicio 3 - TIR'!$E$25-'Ejercicio 3 - TIR'!$C$25)*('Ejercicio 3 - TIR'!$E$25-'Ejercicio 3 - TIR'!$D$25)*(1-V212)))</f>
        <v>0.199585057813622</v>
      </c>
      <c r="X212" s="24">
        <f ca="1" t="shared" si="1585"/>
        <v>0.906324191889695</v>
      </c>
      <c r="Y212" s="26">
        <f ca="1">IF(X212&lt;=('Ejercicio 3 - TIR'!$D$26-'Ejercicio 3 - TIR'!$C$26)/('Ejercicio 3 - TIR'!$E$26-'Ejercicio 3 - TIR'!$C$26),'Ejercicio 3 - TIR'!$C$26+SQRT(('Ejercicio 3 - TIR'!$E$26-'Ejercicio 3 - TIR'!$C$26)*('Ejercicio 3 - TIR'!$D$26-'Ejercicio 3 - TIR'!$C$26)*X212),'Ejercicio 3 - TIR'!$E$26-SQRT(('Ejercicio 3 - TIR'!$E$26-'Ejercicio 3 - TIR'!$C$26)*('Ejercicio 3 - TIR'!$E$26-'Ejercicio 3 - TIR'!$D$26)*(1-X212)))</f>
        <v>0.25750890478888</v>
      </c>
      <c r="Z212" s="24">
        <f ca="1" t="shared" si="1432"/>
        <v>1.15719000493825</v>
      </c>
      <c r="AA212" s="24">
        <f ca="1" t="shared" si="1433"/>
        <v>1.33226395404644</v>
      </c>
      <c r="AB212" s="24">
        <f ca="1" t="shared" si="1434"/>
        <v>1.55603309264504</v>
      </c>
      <c r="AC212" s="24">
        <f ca="1" t="shared" si="1435"/>
        <v>1.86659404740051</v>
      </c>
      <c r="AD212" s="24">
        <f ca="1" t="shared" si="1436"/>
        <v>2.34725863623206</v>
      </c>
      <c r="AE212" s="23">
        <f ca="1" t="shared" si="1437"/>
        <v>5830.57864861342</v>
      </c>
      <c r="AF212" s="23">
        <f ca="1" t="shared" si="1438"/>
        <v>6712.70036176551</v>
      </c>
      <c r="AG212" s="23">
        <f ca="1" t="shared" si="1439"/>
        <v>7840.17601931861</v>
      </c>
      <c r="AH212" s="23">
        <f ca="1" t="shared" si="1440"/>
        <v>9404.95800340329</v>
      </c>
      <c r="AI212" s="23">
        <f ca="1" t="shared" si="1441"/>
        <v>11826.8184384451</v>
      </c>
      <c r="AJ212" s="25">
        <f ca="1" t="shared" si="1442"/>
        <v>46710.0713795774</v>
      </c>
      <c r="AK212" s="25">
        <f ca="1" t="shared" si="1443"/>
        <v>53452.7173323166</v>
      </c>
      <c r="AL212" s="25">
        <f ca="1" t="shared" si="1444"/>
        <v>53588.304085569</v>
      </c>
      <c r="AM212" s="25">
        <f ca="1" t="shared" si="1445"/>
        <v>58728.7489405213</v>
      </c>
      <c r="AN212" s="25">
        <f ca="1" t="shared" si="1446"/>
        <v>94954.4977929329</v>
      </c>
      <c r="AO212" s="25">
        <f ca="1">C212/'Ejercicio 3 - TIR'!$D$7</f>
        <v>16691.0111760048</v>
      </c>
      <c r="AP212" s="25">
        <f ca="1" t="shared" si="1447"/>
        <v>30019.0602035726</v>
      </c>
      <c r="AQ212" s="25">
        <f ca="1" t="shared" si="1448"/>
        <v>36761.7061563118</v>
      </c>
      <c r="AR212" s="25">
        <f ca="1" t="shared" si="1449"/>
        <v>36897.2929095642</v>
      </c>
      <c r="AS212" s="25">
        <f ca="1" t="shared" si="1450"/>
        <v>42037.7377645165</v>
      </c>
      <c r="AT212" s="25">
        <f ca="1" t="shared" si="1451"/>
        <v>78263.4866169282</v>
      </c>
      <c r="AU212" s="25">
        <f ca="1">AP212*'Ejercicio 3 - TIR'!$D$5</f>
        <v>15009.5301017863</v>
      </c>
      <c r="AV212" s="25">
        <f ca="1">AQ212*'Ejercicio 3 - TIR'!$D$5</f>
        <v>18380.8530781559</v>
      </c>
      <c r="AW212" s="25">
        <f ca="1">AR212*'Ejercicio 3 - TIR'!$D$5</f>
        <v>18448.6464547821</v>
      </c>
      <c r="AX212" s="25">
        <f ca="1">AS212*'Ejercicio 3 - TIR'!$D$5</f>
        <v>21018.8688822582</v>
      </c>
      <c r="AY212" s="25">
        <f ca="1">AT212*'Ejercicio 3 - TIR'!$D$5</f>
        <v>39131.7433084641</v>
      </c>
      <c r="AZ212" s="25">
        <f ca="1" t="shared" ref="AZ212:BD212" si="1586">AJ212-AU212-AE212</f>
        <v>25869.9626291777</v>
      </c>
      <c r="BA212" s="25">
        <f ca="1" t="shared" si="1586"/>
        <v>28359.1638923952</v>
      </c>
      <c r="BB212" s="25">
        <f ca="1" t="shared" si="1586"/>
        <v>27299.4816114683</v>
      </c>
      <c r="BC212" s="25">
        <f ca="1" t="shared" si="1586"/>
        <v>28304.9220548597</v>
      </c>
      <c r="BD212" s="25">
        <f ca="1" t="shared" si="1586"/>
        <v>43995.9360460238</v>
      </c>
      <c r="BE212" s="25">
        <f ca="1" t="shared" ref="BE212:BI212" si="1587">AZ212/Z212</f>
        <v>22355.8469385139</v>
      </c>
      <c r="BF212" s="25">
        <f ca="1" t="shared" si="1587"/>
        <v>21286.4453821338</v>
      </c>
      <c r="BG212" s="25">
        <f ca="1" t="shared" si="1587"/>
        <v>17544.2808642732</v>
      </c>
      <c r="BH212" s="25">
        <f ca="1" t="shared" si="1587"/>
        <v>15163.9410263192</v>
      </c>
      <c r="BI212" s="25">
        <f ca="1" t="shared" si="1587"/>
        <v>18743.5399605764</v>
      </c>
      <c r="BJ212" s="25">
        <f ca="1" t="shared" si="1454"/>
        <v>87065.8162557099</v>
      </c>
      <c r="BK212" s="25">
        <f ca="1" t="shared" si="1455"/>
        <v>39178.120130323</v>
      </c>
      <c r="BL212" s="25">
        <f ca="1" t="shared" si="1456"/>
        <v>126243.936386033</v>
      </c>
      <c r="BM212" s="25">
        <f ca="1">BK212*'Ejercicio 3 - TIR'!$D$5</f>
        <v>19589.0600651615</v>
      </c>
      <c r="BN212" s="25">
        <f ca="1" t="shared" si="1457"/>
        <v>106654.876320871</v>
      </c>
      <c r="BO212" s="25">
        <f ca="1" t="shared" si="1458"/>
        <v>45438.0589657045</v>
      </c>
      <c r="BP212" s="25">
        <f ca="1" t="shared" si="1459"/>
        <v>-120547.609257726</v>
      </c>
      <c r="BQ212" s="25">
        <f ca="1" t="shared" ref="BQ212:BT212" si="1588">BE212</f>
        <v>22355.8469385139</v>
      </c>
      <c r="BR212" s="25">
        <f ca="1" t="shared" si="1588"/>
        <v>21286.4453821338</v>
      </c>
      <c r="BS212" s="25">
        <f ca="1" t="shared" si="1588"/>
        <v>17544.2808642732</v>
      </c>
      <c r="BT212" s="25">
        <f ca="1" t="shared" si="1588"/>
        <v>15163.9410263192</v>
      </c>
      <c r="BU212" s="25">
        <f ca="1" t="shared" si="1461"/>
        <v>64181.5989262809</v>
      </c>
      <c r="BV212" s="27">
        <f ca="1" t="shared" si="1462"/>
        <v>4.48254230370038</v>
      </c>
    </row>
    <row r="213" ht="15" customHeight="1" spans="1:74">
      <c r="A213" s="23">
        <v>212</v>
      </c>
      <c r="B213" s="24">
        <f ca="1" t="shared" ref="B213:F213" si="1589">RAND()</f>
        <v>0.144625280813441</v>
      </c>
      <c r="C213" s="25">
        <f ca="1">IF(B213&lt;=('Ejercicio 3 - TIR'!$D$13-'Ejercicio 3 - TIR'!$C$13)/('Ejercicio 3 - TIR'!$E$13-'Ejercicio 3 - TIR'!$C$13),'Ejercicio 3 - TIR'!$C$13+SQRT(('Ejercicio 3 - TIR'!$E$13-'Ejercicio 3 - TIR'!$C$13)*('Ejercicio 3 - TIR'!$D$13-'Ejercicio 3 - TIR'!$C$13)*B213),'Ejercicio 3 - TIR'!$E$13-SQRT(('Ejercicio 3 - TIR'!$E$13-'Ejercicio 3 - TIR'!$C$13)*('Ejercicio 3 - TIR'!$E$13-'Ejercicio 3 - TIR'!$D$13)*(1-B213)))</f>
        <v>67605.9261319958</v>
      </c>
      <c r="D213" s="24">
        <f ca="1" t="shared" si="1589"/>
        <v>0.106855938450106</v>
      </c>
      <c r="E213" s="25">
        <f ca="1">IF(D213&lt;=('Ejercicio 3 - TIR'!$D$14-'Ejercicio 3 - TIR'!$C$14)/('Ejercicio 3 - TIR'!$E$14-'Ejercicio 3 - TIR'!$C$14),'Ejercicio 3 - TIR'!$C$14+SQRT(('Ejercicio 3 - TIR'!$E$14-'Ejercicio 3 - TIR'!$C$14)*('Ejercicio 3 - TIR'!$D$14-'Ejercicio 3 - TIR'!$C$14)*D213),'Ejercicio 3 - TIR'!$E$14-SQRT(('Ejercicio 3 - TIR'!$E$14-'Ejercicio 3 - TIR'!$C$14)*('Ejercicio 3 - TIR'!$E$14-'Ejercicio 3 - TIR'!$D$14)*(1-D213)))</f>
        <v>27830.9354255719</v>
      </c>
      <c r="F213" s="24">
        <f ca="1" t="shared" si="1589"/>
        <v>0.914033768625147</v>
      </c>
      <c r="G213" s="25">
        <f ca="1">IF(F213&lt;=('Ejercicio 3 - TIR'!$D$18-'Ejercicio 3 - TIR'!$C$18)/('Ejercicio 3 - TIR'!$E$18-'Ejercicio 3 - TIR'!$C$18),'Ejercicio 3 - TIR'!$C$18+SQRT(('Ejercicio 3 - TIR'!$E$18-'Ejercicio 3 - TIR'!$C$18)*('Ejercicio 3 - TIR'!$D$18-'Ejercicio 3 - TIR'!$C$18)*F213),'Ejercicio 3 - TIR'!$E$18-SQRT(('Ejercicio 3 - TIR'!$E$18-'Ejercicio 3 - TIR'!$C$18)*('Ejercicio 3 - TIR'!$E$18-'Ejercicio 3 - TIR'!$D$18)*(1-F213)))</f>
        <v>42460.8136434846</v>
      </c>
      <c r="H213" s="24">
        <f ca="1" t="shared" ref="H213:L213" si="1590">RAND()</f>
        <v>0.821143784523382</v>
      </c>
      <c r="I213" s="25">
        <f ca="1">IF(H213&lt;=('Ejercicio 3 - TIR'!$D$18-'Ejercicio 3 - TIR'!$C$18)/('Ejercicio 3 - TIR'!$E$18-'Ejercicio 3 - TIR'!$C$18),'Ejercicio 3 - TIR'!$C$18+SQRT(('Ejercicio 3 - TIR'!$E$18-'Ejercicio 3 - TIR'!$C$18)*('Ejercicio 3 - TIR'!$D$18-'Ejercicio 3 - TIR'!$C$18)*H213),'Ejercicio 3 - TIR'!$E$18-SQRT(('Ejercicio 3 - TIR'!$E$18-'Ejercicio 3 - TIR'!$C$18)*('Ejercicio 3 - TIR'!$E$18-'Ejercicio 3 - TIR'!$D$18)*(1-H213)))</f>
        <v>41337.4576916101</v>
      </c>
      <c r="J213" s="24">
        <f ca="1" t="shared" si="1590"/>
        <v>0.550872814577484</v>
      </c>
      <c r="K213" s="25">
        <f ca="1">IF(J213&lt;=('Ejercicio 3 - TIR'!$D$18-'Ejercicio 3 - TIR'!$C$18)/('Ejercicio 3 - TIR'!$E$18-'Ejercicio 3 - TIR'!$C$18),'Ejercicio 3 - TIR'!$C$18+SQRT(('Ejercicio 3 - TIR'!$E$18-'Ejercicio 3 - TIR'!$C$18)*('Ejercicio 3 - TIR'!$D$18-'Ejercicio 3 - TIR'!$C$18)*J213),'Ejercicio 3 - TIR'!$E$18-SQRT(('Ejercicio 3 - TIR'!$E$18-'Ejercicio 3 - TIR'!$C$18)*('Ejercicio 3 - TIR'!$E$18-'Ejercicio 3 - TIR'!$D$18)*(1-J213)))</f>
        <v>39090.1552344623</v>
      </c>
      <c r="L213" s="24">
        <f ca="1" t="shared" si="1590"/>
        <v>0.446630546724702</v>
      </c>
      <c r="M213" s="25">
        <f ca="1">IF(L213&lt;=('Ejercicio 3 - TIR'!$D$18-'Ejercicio 3 - TIR'!$C$18)/('Ejercicio 3 - TIR'!$E$18-'Ejercicio 3 - TIR'!$C$18),'Ejercicio 3 - TIR'!$C$18+SQRT(('Ejercicio 3 - TIR'!$E$18-'Ejercicio 3 - TIR'!$C$18)*('Ejercicio 3 - TIR'!$D$18-'Ejercicio 3 - TIR'!$C$18)*L213),'Ejercicio 3 - TIR'!$E$18-SQRT(('Ejercicio 3 - TIR'!$E$18-'Ejercicio 3 - TIR'!$C$18)*('Ejercicio 3 - TIR'!$E$18-'Ejercicio 3 - TIR'!$D$18)*(1-L213)))</f>
        <v>38185.0218086884</v>
      </c>
      <c r="N213" s="24">
        <f ca="1" t="shared" ref="N213:R213" si="1591">RAND()</f>
        <v>0.709255619430269</v>
      </c>
      <c r="O213" s="25">
        <f ca="1">IF(N213&lt;=('Ejercicio 3 - TIR'!$D$18-'Ejercicio 3 - TIR'!$C$18)/('Ejercicio 3 - TIR'!$E$18-'Ejercicio 3 - TIR'!$C$18),'Ejercicio 3 - TIR'!$C$18+SQRT(('Ejercicio 3 - TIR'!$E$18-'Ejercicio 3 - TIR'!$C$18)*('Ejercicio 3 - TIR'!$D$18-'Ejercicio 3 - TIR'!$C$18)*N213),'Ejercicio 3 - TIR'!$E$18-SQRT(('Ejercicio 3 - TIR'!$E$18-'Ejercicio 3 - TIR'!$C$18)*('Ejercicio 3 - TIR'!$E$18-'Ejercicio 3 - TIR'!$D$18)*(1-N213)))</f>
        <v>40330.328861394</v>
      </c>
      <c r="P213" s="24">
        <f ca="1" t="shared" si="1591"/>
        <v>0.302102477992066</v>
      </c>
      <c r="Q213" s="26">
        <f ca="1">IF(P213&lt;=('Ejercicio 3 - TIR'!$D$22-'Ejercicio 3 - TIR'!$C$22)/('Ejercicio 3 - TIR'!$E$22-'Ejercicio 3 - TIR'!$C$22),'Ejercicio 3 - TIR'!$C$22+SQRT(('Ejercicio 3 - TIR'!$E$22-'Ejercicio 3 - TIR'!$C$22)*('Ejercicio 3 - TIR'!$D$22-'Ejercicio 3 - TIR'!$C$22)*P213),'Ejercicio 3 - TIR'!$E$22-SQRT(('Ejercicio 3 - TIR'!$E$22-'Ejercicio 3 - TIR'!$C$22)*('Ejercicio 3 - TIR'!$E$22-'Ejercicio 3 - TIR'!$D$22)*(1-P213)))</f>
        <v>0.143319186529245</v>
      </c>
      <c r="R213" s="24">
        <f ca="1" t="shared" si="1591"/>
        <v>0.914304189594414</v>
      </c>
      <c r="S213" s="26">
        <f ca="1">IF(R213&lt;=('Ejercicio 3 - TIR'!$D$23-'Ejercicio 3 - TIR'!$C$23)/('Ejercicio 3 - TIR'!$E$23-'Ejercicio 3 - TIR'!$C$23),'Ejercicio 3 - TIR'!$C$23+SQRT(('Ejercicio 3 - TIR'!$E$23-'Ejercicio 3 - TIR'!$C$23)*('Ejercicio 3 - TIR'!$D$23-'Ejercicio 3 - TIR'!$C$23)*R213),'Ejercicio 3 - TIR'!$E$23-SQRT(('Ejercicio 3 - TIR'!$E$23-'Ejercicio 3 - TIR'!$C$23)*('Ejercicio 3 - TIR'!$E$23-'Ejercicio 3 - TIR'!$D$23)*(1-R213)))</f>
        <v>0.167580158667275</v>
      </c>
      <c r="T213" s="24">
        <f ca="1" t="shared" ref="T213:X213" si="1592">RAND()</f>
        <v>0.518142545347688</v>
      </c>
      <c r="U213" s="26">
        <f ca="1">IF(T213&lt;=('Ejercicio 3 - TIR'!$D$24-'Ejercicio 3 - TIR'!$C$24)/('Ejercicio 3 - TIR'!$E$24-'Ejercicio 3 - TIR'!$C$24),'Ejercicio 3 - TIR'!$C$24+SQRT(('Ejercicio 3 - TIR'!$E$24-'Ejercicio 3 - TIR'!$C$24)*('Ejercicio 3 - TIR'!$D$24-'Ejercicio 3 - TIR'!$C$24)*T213),'Ejercicio 3 - TIR'!$E$24-SQRT(('Ejercicio 3 - TIR'!$E$24-'Ejercicio 3 - TIR'!$C$24)*('Ejercicio 3 - TIR'!$E$24-'Ejercicio 3 - TIR'!$D$24)*(1-T213)))</f>
        <v>0.183268530208737</v>
      </c>
      <c r="V213" s="24">
        <f ca="1" t="shared" si="1592"/>
        <v>0.313388613419111</v>
      </c>
      <c r="W213" s="26">
        <f ca="1">IF(V213&lt;=('Ejercicio 3 - TIR'!$D$25-'Ejercicio 3 - TIR'!$C$25)/('Ejercicio 3 - TIR'!$E$25-'Ejercicio 3 - TIR'!$C$25),'Ejercicio 3 - TIR'!$C$25+SQRT(('Ejercicio 3 - TIR'!$E$25-'Ejercicio 3 - TIR'!$C$25)*('Ejercicio 3 - TIR'!$D$25-'Ejercicio 3 - TIR'!$C$25)*V213),'Ejercicio 3 - TIR'!$E$25-SQRT(('Ejercicio 3 - TIR'!$E$25-'Ejercicio 3 - TIR'!$C$25)*('Ejercicio 3 - TIR'!$E$25-'Ejercicio 3 - TIR'!$D$25)*(1-V213)))</f>
        <v>0.200978169627878</v>
      </c>
      <c r="X213" s="24">
        <f ca="1" t="shared" si="1592"/>
        <v>0.038526034001779</v>
      </c>
      <c r="Y213" s="26">
        <f ca="1">IF(X213&lt;=('Ejercicio 3 - TIR'!$D$26-'Ejercicio 3 - TIR'!$C$26)/('Ejercicio 3 - TIR'!$E$26-'Ejercicio 3 - TIR'!$C$26),'Ejercicio 3 - TIR'!$C$26+SQRT(('Ejercicio 3 - TIR'!$E$26-'Ejercicio 3 - TIR'!$C$26)*('Ejercicio 3 - TIR'!$D$26-'Ejercicio 3 - TIR'!$C$26)*X213),'Ejercicio 3 - TIR'!$E$26-SQRT(('Ejercicio 3 - TIR'!$E$26-'Ejercicio 3 - TIR'!$C$26)*('Ejercicio 3 - TIR'!$E$26-'Ejercicio 3 - TIR'!$D$26)*(1-X213)))</f>
        <v>0.200199033866245</v>
      </c>
      <c r="Z213" s="24">
        <f ca="1" t="shared" si="1432"/>
        <v>1.14331918652924</v>
      </c>
      <c r="AA213" s="24">
        <f ca="1" t="shared" si="1433"/>
        <v>1.33491679721516</v>
      </c>
      <c r="AB213" s="24">
        <f ca="1" t="shared" si="1434"/>
        <v>1.57956503659173</v>
      </c>
      <c r="AC213" s="24">
        <f ca="1" t="shared" si="1435"/>
        <v>1.89702312645413</v>
      </c>
      <c r="AD213" s="24">
        <f ca="1" t="shared" si="1436"/>
        <v>2.27680532359217</v>
      </c>
      <c r="AE213" s="23">
        <f ca="1" t="shared" si="1437"/>
        <v>3988.70702554091</v>
      </c>
      <c r="AF213" s="23">
        <f ca="1" t="shared" si="1438"/>
        <v>4657.13518175833</v>
      </c>
      <c r="AG213" s="23">
        <f ca="1" t="shared" si="1439"/>
        <v>5510.64150150258</v>
      </c>
      <c r="AH213" s="23">
        <f ca="1" t="shared" si="1440"/>
        <v>6618.16014394999</v>
      </c>
      <c r="AI213" s="23">
        <f ca="1" t="shared" si="1441"/>
        <v>7943.10941074086</v>
      </c>
      <c r="AJ213" s="25">
        <f ca="1" t="shared" si="1442"/>
        <v>48546.2629142387</v>
      </c>
      <c r="AK213" s="25">
        <f ca="1" t="shared" si="1443"/>
        <v>55182.0666267011</v>
      </c>
      <c r="AL213" s="25">
        <f ca="1" t="shared" si="1444"/>
        <v>61745.4424833</v>
      </c>
      <c r="AM213" s="25">
        <f ca="1" t="shared" si="1445"/>
        <v>72437.8694552373</v>
      </c>
      <c r="AN213" s="25">
        <f ca="1" t="shared" si="1446"/>
        <v>91824.3074538448</v>
      </c>
      <c r="AO213" s="25">
        <f ca="1">C213/'Ejercicio 3 - TIR'!$D$7</f>
        <v>13521.1852263992</v>
      </c>
      <c r="AP213" s="25">
        <f ca="1" t="shared" si="1447"/>
        <v>35025.0776878395</v>
      </c>
      <c r="AQ213" s="25">
        <f ca="1" t="shared" si="1448"/>
        <v>41660.881400302</v>
      </c>
      <c r="AR213" s="25">
        <f ca="1" t="shared" si="1449"/>
        <v>48224.2572569008</v>
      </c>
      <c r="AS213" s="25">
        <f ca="1" t="shared" si="1450"/>
        <v>58916.6842288381</v>
      </c>
      <c r="AT213" s="25">
        <f ca="1" t="shared" si="1451"/>
        <v>78303.1222274456</v>
      </c>
      <c r="AU213" s="25">
        <f ca="1">AP213*'Ejercicio 3 - TIR'!$D$5</f>
        <v>17512.5388439198</v>
      </c>
      <c r="AV213" s="25">
        <f ca="1">AQ213*'Ejercicio 3 - TIR'!$D$5</f>
        <v>20830.440700151</v>
      </c>
      <c r="AW213" s="25">
        <f ca="1">AR213*'Ejercicio 3 - TIR'!$D$5</f>
        <v>24112.1286284504</v>
      </c>
      <c r="AX213" s="25">
        <f ca="1">AS213*'Ejercicio 3 - TIR'!$D$5</f>
        <v>29458.3421144191</v>
      </c>
      <c r="AY213" s="25">
        <f ca="1">AT213*'Ejercicio 3 - TIR'!$D$5</f>
        <v>39151.5611137228</v>
      </c>
      <c r="AZ213" s="25">
        <f ca="1" t="shared" ref="AZ213:BD213" si="1593">AJ213-AU213-AE213</f>
        <v>27045.017044778</v>
      </c>
      <c r="BA213" s="25">
        <f ca="1" t="shared" si="1593"/>
        <v>29694.4907447918</v>
      </c>
      <c r="BB213" s="25">
        <f ca="1" t="shared" si="1593"/>
        <v>32122.672353347</v>
      </c>
      <c r="BC213" s="25">
        <f ca="1" t="shared" si="1593"/>
        <v>36361.3671968682</v>
      </c>
      <c r="BD213" s="25">
        <f ca="1" t="shared" si="1593"/>
        <v>44729.6369293811</v>
      </c>
      <c r="BE213" s="25">
        <f ca="1" t="shared" ref="BE213:BI213" si="1594">AZ213/Z213</f>
        <v>23654.8265466253</v>
      </c>
      <c r="BF213" s="25">
        <f ca="1" t="shared" si="1594"/>
        <v>22244.4505955271</v>
      </c>
      <c r="BG213" s="25">
        <f ca="1" t="shared" si="1594"/>
        <v>20336.4037625566</v>
      </c>
      <c r="BH213" s="25">
        <f ca="1" t="shared" si="1594"/>
        <v>19167.5929986336</v>
      </c>
      <c r="BI213" s="25">
        <f ca="1" t="shared" si="1594"/>
        <v>19645.7889771665</v>
      </c>
      <c r="BJ213" s="25">
        <f ca="1" t="shared" si="1454"/>
        <v>63365.621937492</v>
      </c>
      <c r="BK213" s="25">
        <f ca="1" t="shared" si="1455"/>
        <v>30785.1065047414</v>
      </c>
      <c r="BL213" s="25">
        <f ca="1" t="shared" si="1456"/>
        <v>94150.7284422334</v>
      </c>
      <c r="BM213" s="25">
        <f ca="1">BK213*'Ejercicio 3 - TIR'!$D$5</f>
        <v>15392.5532523707</v>
      </c>
      <c r="BN213" s="25">
        <f ca="1" t="shared" si="1457"/>
        <v>78758.1751898627</v>
      </c>
      <c r="BO213" s="25">
        <f ca="1" t="shared" si="1458"/>
        <v>34591.5280387715</v>
      </c>
      <c r="BP213" s="25">
        <f ca="1" t="shared" si="1459"/>
        <v>-95436.8615575677</v>
      </c>
      <c r="BQ213" s="25">
        <f ca="1" t="shared" ref="BQ213:BT213" si="1595">BE213</f>
        <v>23654.8265466253</v>
      </c>
      <c r="BR213" s="25">
        <f ca="1" t="shared" si="1595"/>
        <v>22244.4505955271</v>
      </c>
      <c r="BS213" s="25">
        <f ca="1" t="shared" si="1595"/>
        <v>20336.4037625566</v>
      </c>
      <c r="BT213" s="25">
        <f ca="1" t="shared" si="1595"/>
        <v>19167.5929986336</v>
      </c>
      <c r="BU213" s="25">
        <f ca="1" t="shared" si="1461"/>
        <v>54237.317015938</v>
      </c>
      <c r="BV213" s="27">
        <f ca="1" t="shared" si="1462"/>
        <v>12.3163211136544</v>
      </c>
    </row>
    <row r="214" ht="15" customHeight="1" spans="1:74">
      <c r="A214" s="23">
        <v>213</v>
      </c>
      <c r="B214" s="24">
        <f ca="1" t="shared" ref="B214:F214" si="1596">RAND()</f>
        <v>0.185063998166967</v>
      </c>
      <c r="C214" s="25">
        <f ca="1">IF(B214&lt;=('Ejercicio 3 - TIR'!$D$13-'Ejercicio 3 - TIR'!$C$13)/('Ejercicio 3 - TIR'!$E$13-'Ejercicio 3 - TIR'!$C$13),'Ejercicio 3 - TIR'!$C$13+SQRT(('Ejercicio 3 - TIR'!$E$13-'Ejercicio 3 - TIR'!$C$13)*('Ejercicio 3 - TIR'!$D$13-'Ejercicio 3 - TIR'!$C$13)*B214),'Ejercicio 3 - TIR'!$E$13-SQRT(('Ejercicio 3 - TIR'!$E$13-'Ejercicio 3 - TIR'!$C$13)*('Ejercicio 3 - TIR'!$E$13-'Ejercicio 3 - TIR'!$D$13)*(1-B214)))</f>
        <v>68603.8130655417</v>
      </c>
      <c r="D214" s="24">
        <f ca="1" t="shared" si="1596"/>
        <v>0.305868907667452</v>
      </c>
      <c r="E214" s="25">
        <f ca="1">IF(D214&lt;=('Ejercicio 3 - TIR'!$D$14-'Ejercicio 3 - TIR'!$C$14)/('Ejercicio 3 - TIR'!$E$14-'Ejercicio 3 - TIR'!$C$14),'Ejercicio 3 - TIR'!$C$14+SQRT(('Ejercicio 3 - TIR'!$E$14-'Ejercicio 3 - TIR'!$C$14)*('Ejercicio 3 - TIR'!$D$14-'Ejercicio 3 - TIR'!$C$14)*D214),'Ejercicio 3 - TIR'!$E$14-SQRT(('Ejercicio 3 - TIR'!$E$14-'Ejercicio 3 - TIR'!$C$14)*('Ejercicio 3 - TIR'!$E$14-'Ejercicio 3 - TIR'!$D$14)*(1-D214)))</f>
        <v>29789.5895518362</v>
      </c>
      <c r="F214" s="24">
        <f ca="1" t="shared" si="1596"/>
        <v>0.366085786020586</v>
      </c>
      <c r="G214" s="25">
        <f ca="1">IF(F214&lt;=('Ejercicio 3 - TIR'!$D$18-'Ejercicio 3 - TIR'!$C$18)/('Ejercicio 3 - TIR'!$E$18-'Ejercicio 3 - TIR'!$C$18),'Ejercicio 3 - TIR'!$C$18+SQRT(('Ejercicio 3 - TIR'!$E$18-'Ejercicio 3 - TIR'!$C$18)*('Ejercicio 3 - TIR'!$D$18-'Ejercicio 3 - TIR'!$C$18)*F214),'Ejercicio 3 - TIR'!$E$18-SQRT(('Ejercicio 3 - TIR'!$E$18-'Ejercicio 3 - TIR'!$C$18)*('Ejercicio 3 - TIR'!$E$18-'Ejercicio 3 - TIR'!$D$18)*(1-F214)))</f>
        <v>37410.3217138723</v>
      </c>
      <c r="H214" s="24">
        <f ca="1" t="shared" ref="H214:L214" si="1597">RAND()</f>
        <v>0.0558820623479042</v>
      </c>
      <c r="I214" s="25">
        <f ca="1">IF(H214&lt;=('Ejercicio 3 - TIR'!$D$18-'Ejercicio 3 - TIR'!$C$18)/('Ejercicio 3 - TIR'!$E$18-'Ejercicio 3 - TIR'!$C$18),'Ejercicio 3 - TIR'!$C$18+SQRT(('Ejercicio 3 - TIR'!$E$18-'Ejercicio 3 - TIR'!$C$18)*('Ejercicio 3 - TIR'!$D$18-'Ejercicio 3 - TIR'!$C$18)*H214),'Ejercicio 3 - TIR'!$E$18-SQRT(('Ejercicio 3 - TIR'!$E$18-'Ejercicio 3 - TIR'!$C$18)*('Ejercicio 3 - TIR'!$E$18-'Ejercicio 3 - TIR'!$D$18)*(1-H214)))</f>
        <v>32895.2218139869</v>
      </c>
      <c r="J214" s="24">
        <f ca="1" t="shared" si="1597"/>
        <v>0.238241281969237</v>
      </c>
      <c r="K214" s="25">
        <f ca="1">IF(J214&lt;=('Ejercicio 3 - TIR'!$D$18-'Ejercicio 3 - TIR'!$C$18)/('Ejercicio 3 - TIR'!$E$18-'Ejercicio 3 - TIR'!$C$18),'Ejercicio 3 - TIR'!$C$18+SQRT(('Ejercicio 3 - TIR'!$E$18-'Ejercicio 3 - TIR'!$C$18)*('Ejercicio 3 - TIR'!$D$18-'Ejercicio 3 - TIR'!$C$18)*J214),'Ejercicio 3 - TIR'!$E$18-SQRT(('Ejercicio 3 - TIR'!$E$18-'Ejercicio 3 - TIR'!$C$18)*('Ejercicio 3 - TIR'!$E$18-'Ejercicio 3 - TIR'!$D$18)*(1-J214)))</f>
        <v>35977.9756017724</v>
      </c>
      <c r="L214" s="24">
        <f ca="1" t="shared" si="1597"/>
        <v>0.0541121505000088</v>
      </c>
      <c r="M214" s="25">
        <f ca="1">IF(L214&lt;=('Ejercicio 3 - TIR'!$D$18-'Ejercicio 3 - TIR'!$C$18)/('Ejercicio 3 - TIR'!$E$18-'Ejercicio 3 - TIR'!$C$18),'Ejercicio 3 - TIR'!$C$18+SQRT(('Ejercicio 3 - TIR'!$E$18-'Ejercicio 3 - TIR'!$C$18)*('Ejercicio 3 - TIR'!$D$18-'Ejercicio 3 - TIR'!$C$18)*L214),'Ejercicio 3 - TIR'!$E$18-SQRT(('Ejercicio 3 - TIR'!$E$18-'Ejercicio 3 - TIR'!$C$18)*('Ejercicio 3 - TIR'!$E$18-'Ejercicio 3 - TIR'!$D$18)*(1-L214)))</f>
        <v>32849.003786414</v>
      </c>
      <c r="N214" s="24">
        <f ca="1" t="shared" ref="N214:R214" si="1598">RAND()</f>
        <v>0.876666175689068</v>
      </c>
      <c r="O214" s="25">
        <f ca="1">IF(N214&lt;=('Ejercicio 3 - TIR'!$D$18-'Ejercicio 3 - TIR'!$C$18)/('Ejercicio 3 - TIR'!$E$18-'Ejercicio 3 - TIR'!$C$18),'Ejercicio 3 - TIR'!$C$18+SQRT(('Ejercicio 3 - TIR'!$E$18-'Ejercicio 3 - TIR'!$C$18)*('Ejercicio 3 - TIR'!$D$18-'Ejercicio 3 - TIR'!$C$18)*N214),'Ejercicio 3 - TIR'!$E$18-SQRT(('Ejercicio 3 - TIR'!$E$18-'Ejercicio 3 - TIR'!$C$18)*('Ejercicio 3 - TIR'!$E$18-'Ejercicio 3 - TIR'!$D$18)*(1-N214)))</f>
        <v>41958.6126811404</v>
      </c>
      <c r="P214" s="24">
        <f ca="1" t="shared" si="1598"/>
        <v>0.590660467107236</v>
      </c>
      <c r="Q214" s="26">
        <f ca="1">IF(P214&lt;=('Ejercicio 3 - TIR'!$D$22-'Ejercicio 3 - TIR'!$C$22)/('Ejercicio 3 - TIR'!$E$22-'Ejercicio 3 - TIR'!$C$22),'Ejercicio 3 - TIR'!$C$22+SQRT(('Ejercicio 3 - TIR'!$E$22-'Ejercicio 3 - TIR'!$C$22)*('Ejercicio 3 - TIR'!$D$22-'Ejercicio 3 - TIR'!$C$22)*P214),'Ejercicio 3 - TIR'!$E$22-SQRT(('Ejercicio 3 - TIR'!$E$22-'Ejercicio 3 - TIR'!$C$22)*('Ejercicio 3 - TIR'!$E$22-'Ejercicio 3 - TIR'!$D$22)*(1-P214)))</f>
        <v>0.152855734321832</v>
      </c>
      <c r="R214" s="24">
        <f ca="1" t="shared" si="1598"/>
        <v>0.167010377189538</v>
      </c>
      <c r="S214" s="26">
        <f ca="1">IF(R214&lt;=('Ejercicio 3 - TIR'!$D$23-'Ejercicio 3 - TIR'!$C$23)/('Ejercicio 3 - TIR'!$E$23-'Ejercicio 3 - TIR'!$C$23),'Ejercicio 3 - TIR'!$C$23+SQRT(('Ejercicio 3 - TIR'!$E$23-'Ejercicio 3 - TIR'!$C$23)*('Ejercicio 3 - TIR'!$D$23-'Ejercicio 3 - TIR'!$C$23)*R214),'Ejercicio 3 - TIR'!$E$23-SQRT(('Ejercicio 3 - TIR'!$E$23-'Ejercicio 3 - TIR'!$C$23)*('Ejercicio 3 - TIR'!$E$23-'Ejercicio 3 - TIR'!$D$23)*(1-R214)))</f>
        <v>0.13733835859997</v>
      </c>
      <c r="T214" s="24">
        <f ca="1" t="shared" ref="T214:X214" si="1599">RAND()</f>
        <v>0.932656085669733</v>
      </c>
      <c r="U214" s="26">
        <f ca="1">IF(T214&lt;=('Ejercicio 3 - TIR'!$D$24-'Ejercicio 3 - TIR'!$C$24)/('Ejercicio 3 - TIR'!$E$24-'Ejercicio 3 - TIR'!$C$24),'Ejercicio 3 - TIR'!$C$24+SQRT(('Ejercicio 3 - TIR'!$E$24-'Ejercicio 3 - TIR'!$C$24)*('Ejercicio 3 - TIR'!$D$24-'Ejercicio 3 - TIR'!$C$24)*T214),'Ejercicio 3 - TIR'!$E$24-SQRT(('Ejercicio 3 - TIR'!$E$24-'Ejercicio 3 - TIR'!$C$24)*('Ejercicio 3 - TIR'!$E$24-'Ejercicio 3 - TIR'!$D$24)*(1-T214)))</f>
        <v>0.206268177101173</v>
      </c>
      <c r="V214" s="24">
        <f ca="1" t="shared" si="1599"/>
        <v>0.92762261622084</v>
      </c>
      <c r="W214" s="26">
        <f ca="1">IF(V214&lt;=('Ejercicio 3 - TIR'!$D$25-'Ejercicio 3 - TIR'!$C$25)/('Ejercicio 3 - TIR'!$E$25-'Ejercicio 3 - TIR'!$C$25),'Ejercicio 3 - TIR'!$C$25+SQRT(('Ejercicio 3 - TIR'!$E$25-'Ejercicio 3 - TIR'!$C$25)*('Ejercicio 3 - TIR'!$D$25-'Ejercicio 3 - TIR'!$C$25)*V214),'Ejercicio 3 - TIR'!$E$25-SQRT(('Ejercicio 3 - TIR'!$E$25-'Ejercicio 3 - TIR'!$C$25)*('Ejercicio 3 - TIR'!$E$25-'Ejercicio 3 - TIR'!$D$25)*(1-V214)))</f>
        <v>0.234083943854489</v>
      </c>
      <c r="X214" s="24">
        <f ca="1" t="shared" si="1599"/>
        <v>0.993204537119827</v>
      </c>
      <c r="Y214" s="26">
        <f ca="1">IF(X214&lt;=('Ejercicio 3 - TIR'!$D$26-'Ejercicio 3 - TIR'!$C$26)/('Ejercicio 3 - TIR'!$E$26-'Ejercicio 3 - TIR'!$C$26),'Ejercicio 3 - TIR'!$C$26+SQRT(('Ejercicio 3 - TIR'!$E$26-'Ejercicio 3 - TIR'!$C$26)*('Ejercicio 3 - TIR'!$D$26-'Ejercicio 3 - TIR'!$C$26)*X214),'Ejercicio 3 - TIR'!$E$26-SQRT(('Ejercicio 3 - TIR'!$E$26-'Ejercicio 3 - TIR'!$C$26)*('Ejercicio 3 - TIR'!$E$26-'Ejercicio 3 - TIR'!$D$26)*(1-X214)))</f>
        <v>0.27394231896243</v>
      </c>
      <c r="Z214" s="24">
        <f ca="1" t="shared" si="1432"/>
        <v>1.15285573432183</v>
      </c>
      <c r="AA214" s="24">
        <f ca="1" t="shared" si="1433"/>
        <v>1.31118704857616</v>
      </c>
      <c r="AB214" s="24">
        <f ca="1" t="shared" si="1434"/>
        <v>1.58164321092463</v>
      </c>
      <c r="AC214" s="24">
        <f ca="1" t="shared" si="1435"/>
        <v>1.95188049150854</v>
      </c>
      <c r="AD214" s="24">
        <f ca="1" t="shared" si="1436"/>
        <v>2.48658315968992</v>
      </c>
      <c r="AE214" s="23">
        <f ca="1" t="shared" si="1437"/>
        <v>4553.5095860919</v>
      </c>
      <c r="AF214" s="23">
        <f ca="1" t="shared" si="1438"/>
        <v>5178.88111851499</v>
      </c>
      <c r="AG214" s="23">
        <f ca="1" t="shared" si="1439"/>
        <v>6247.11948625476</v>
      </c>
      <c r="AH214" s="23">
        <f ca="1" t="shared" si="1440"/>
        <v>7709.46985332751</v>
      </c>
      <c r="AI214" s="23">
        <f ca="1" t="shared" si="1441"/>
        <v>9821.41990291899</v>
      </c>
      <c r="AJ214" s="25">
        <f ca="1" t="shared" si="1442"/>
        <v>43128.7039106623</v>
      </c>
      <c r="AK214" s="25">
        <f ca="1" t="shared" si="1443"/>
        <v>43131.7888025395</v>
      </c>
      <c r="AL214" s="25">
        <f ca="1" t="shared" si="1444"/>
        <v>56904.3208533551</v>
      </c>
      <c r="AM214" s="25">
        <f ca="1" t="shared" si="1445"/>
        <v>64117.3296561917</v>
      </c>
      <c r="AN214" s="25">
        <f ca="1" t="shared" si="1446"/>
        <v>104333.579696876</v>
      </c>
      <c r="AO214" s="25">
        <f ca="1">C214/'Ejercicio 3 - TIR'!$D$7</f>
        <v>13720.7626131083</v>
      </c>
      <c r="AP214" s="25">
        <f ca="1" t="shared" si="1447"/>
        <v>29407.9412975539</v>
      </c>
      <c r="AQ214" s="25">
        <f ca="1" t="shared" si="1448"/>
        <v>29411.0261894311</v>
      </c>
      <c r="AR214" s="25">
        <f ca="1" t="shared" si="1449"/>
        <v>43183.5582402468</v>
      </c>
      <c r="AS214" s="25">
        <f ca="1" t="shared" si="1450"/>
        <v>50396.5670430833</v>
      </c>
      <c r="AT214" s="25">
        <f ca="1" t="shared" si="1451"/>
        <v>90612.8170837673</v>
      </c>
      <c r="AU214" s="25">
        <f ca="1">AP214*'Ejercicio 3 - TIR'!$D$5</f>
        <v>14703.970648777</v>
      </c>
      <c r="AV214" s="25">
        <f ca="1">AQ214*'Ejercicio 3 - TIR'!$D$5</f>
        <v>14705.5130947156</v>
      </c>
      <c r="AW214" s="25">
        <f ca="1">AR214*'Ejercicio 3 - TIR'!$D$5</f>
        <v>21591.7791201234</v>
      </c>
      <c r="AX214" s="25">
        <f ca="1">AS214*'Ejercicio 3 - TIR'!$D$5</f>
        <v>25198.2835215417</v>
      </c>
      <c r="AY214" s="25">
        <f ca="1">AT214*'Ejercicio 3 - TIR'!$D$5</f>
        <v>45306.4085418836</v>
      </c>
      <c r="AZ214" s="25">
        <f ca="1" t="shared" ref="AZ214:BD214" si="1600">AJ214-AU214-AE214</f>
        <v>23871.2236757934</v>
      </c>
      <c r="BA214" s="25">
        <f ca="1" t="shared" si="1600"/>
        <v>23247.3945893089</v>
      </c>
      <c r="BB214" s="25">
        <f ca="1" t="shared" si="1600"/>
        <v>29065.422246977</v>
      </c>
      <c r="BC214" s="25">
        <f ca="1" t="shared" si="1600"/>
        <v>31209.5762813225</v>
      </c>
      <c r="BD214" s="25">
        <f ca="1" t="shared" si="1600"/>
        <v>49205.751252073</v>
      </c>
      <c r="BE214" s="25">
        <f ca="1" t="shared" ref="BE214:BI214" si="1601">AZ214/Z214</f>
        <v>20706.1672723827</v>
      </c>
      <c r="BF214" s="25">
        <f ca="1" t="shared" si="1601"/>
        <v>17730.0367743517</v>
      </c>
      <c r="BG214" s="25">
        <f ca="1" t="shared" si="1601"/>
        <v>18376.7249441708</v>
      </c>
      <c r="BH214" s="25">
        <f ca="1" t="shared" si="1601"/>
        <v>15989.4913736249</v>
      </c>
      <c r="BI214" s="25">
        <f ca="1" t="shared" si="1601"/>
        <v>19788.5001594755</v>
      </c>
      <c r="BJ214" s="25">
        <f ca="1" t="shared" si="1454"/>
        <v>74074.2917136708</v>
      </c>
      <c r="BK214" s="25">
        <f ca="1" t="shared" si="1455"/>
        <v>34117.8172518583</v>
      </c>
      <c r="BL214" s="25">
        <f ca="1" t="shared" si="1456"/>
        <v>108192.108965529</v>
      </c>
      <c r="BM214" s="25">
        <f ca="1">BK214*'Ejercicio 3 - TIR'!$D$5</f>
        <v>17058.9086259291</v>
      </c>
      <c r="BN214" s="25">
        <f ca="1" t="shared" si="1457"/>
        <v>91133.2003395999</v>
      </c>
      <c r="BO214" s="25">
        <f ca="1" t="shared" si="1458"/>
        <v>36649.9708583904</v>
      </c>
      <c r="BP214" s="25">
        <f ca="1" t="shared" si="1459"/>
        <v>-98393.402617378</v>
      </c>
      <c r="BQ214" s="25">
        <f ca="1" t="shared" ref="BQ214:BT214" si="1602">BE214</f>
        <v>20706.1672723827</v>
      </c>
      <c r="BR214" s="25">
        <f ca="1" t="shared" si="1602"/>
        <v>17730.0367743517</v>
      </c>
      <c r="BS214" s="25">
        <f ca="1" t="shared" si="1602"/>
        <v>18376.7249441708</v>
      </c>
      <c r="BT214" s="25">
        <f ca="1" t="shared" si="1602"/>
        <v>15989.4913736249</v>
      </c>
      <c r="BU214" s="25">
        <f ca="1" t="shared" si="1461"/>
        <v>56438.4710178659</v>
      </c>
      <c r="BV214" s="27">
        <f ca="1" t="shared" si="1462"/>
        <v>8.23900459461358</v>
      </c>
    </row>
    <row r="215" ht="15" customHeight="1" spans="1:74">
      <c r="A215" s="23">
        <v>214</v>
      </c>
      <c r="B215" s="24">
        <f ca="1" t="shared" ref="B215:F215" si="1603">RAND()</f>
        <v>0.0120691539678897</v>
      </c>
      <c r="C215" s="25">
        <f ca="1">IF(B215&lt;=('Ejercicio 3 - TIR'!$D$13-'Ejercicio 3 - TIR'!$C$13)/('Ejercicio 3 - TIR'!$E$13-'Ejercicio 3 - TIR'!$C$13),'Ejercicio 3 - TIR'!$C$13+SQRT(('Ejercicio 3 - TIR'!$E$13-'Ejercicio 3 - TIR'!$C$13)*('Ejercicio 3 - TIR'!$D$13-'Ejercicio 3 - TIR'!$C$13)*B215),'Ejercicio 3 - TIR'!$E$13-SQRT(('Ejercicio 3 - TIR'!$E$13-'Ejercicio 3 - TIR'!$C$13)*('Ejercicio 3 - TIR'!$E$13-'Ejercicio 3 - TIR'!$D$13)*(1-B215)))</f>
        <v>62197.1940258329</v>
      </c>
      <c r="D215" s="24">
        <f ca="1" t="shared" si="1603"/>
        <v>0.620369289761764</v>
      </c>
      <c r="E215" s="25">
        <f ca="1">IF(D215&lt;=('Ejercicio 3 - TIR'!$D$14-'Ejercicio 3 - TIR'!$C$14)/('Ejercicio 3 - TIR'!$E$14-'Ejercicio 3 - TIR'!$C$14),'Ejercicio 3 - TIR'!$C$14+SQRT(('Ejercicio 3 - TIR'!$E$14-'Ejercicio 3 - TIR'!$C$14)*('Ejercicio 3 - TIR'!$D$14-'Ejercicio 3 - TIR'!$C$14)*D215),'Ejercicio 3 - TIR'!$E$14-SQRT(('Ejercicio 3 - TIR'!$E$14-'Ejercicio 3 - TIR'!$C$14)*('Ejercicio 3 - TIR'!$E$14-'Ejercicio 3 - TIR'!$D$14)*(1-D215)))</f>
        <v>32453.8349782333</v>
      </c>
      <c r="F215" s="24">
        <f ca="1" t="shared" si="1603"/>
        <v>0.152728678953283</v>
      </c>
      <c r="G215" s="25">
        <f ca="1">IF(F215&lt;=('Ejercicio 3 - TIR'!$D$18-'Ejercicio 3 - TIR'!$C$18)/('Ejercicio 3 - TIR'!$E$18-'Ejercicio 3 - TIR'!$C$18),'Ejercicio 3 - TIR'!$C$18+SQRT(('Ejercicio 3 - TIR'!$E$18-'Ejercicio 3 - TIR'!$C$18)*('Ejercicio 3 - TIR'!$D$18-'Ejercicio 3 - TIR'!$C$18)*F215),'Ejercicio 3 - TIR'!$E$18-SQRT(('Ejercicio 3 - TIR'!$E$18-'Ejercicio 3 - TIR'!$C$18)*('Ejercicio 3 - TIR'!$E$18-'Ejercicio 3 - TIR'!$D$18)*(1-F215)))</f>
        <v>34786.366246224</v>
      </c>
      <c r="H215" s="24">
        <f ca="1" t="shared" ref="H215:L215" si="1604">RAND()</f>
        <v>0.52071801126473</v>
      </c>
      <c r="I215" s="25">
        <f ca="1">IF(H215&lt;=('Ejercicio 3 - TIR'!$D$18-'Ejercicio 3 - TIR'!$C$18)/('Ejercicio 3 - TIR'!$E$18-'Ejercicio 3 - TIR'!$C$18),'Ejercicio 3 - TIR'!$C$18+SQRT(('Ejercicio 3 - TIR'!$E$18-'Ejercicio 3 - TIR'!$C$18)*('Ejercicio 3 - TIR'!$D$18-'Ejercicio 3 - TIR'!$C$18)*H215),'Ejercicio 3 - TIR'!$E$18-SQRT(('Ejercicio 3 - TIR'!$E$18-'Ejercicio 3 - TIR'!$C$18)*('Ejercicio 3 - TIR'!$E$18-'Ejercicio 3 - TIR'!$D$18)*(1-H215)))</f>
        <v>38837.8561704584</v>
      </c>
      <c r="J215" s="24">
        <f ca="1" t="shared" si="1604"/>
        <v>0.819838475021177</v>
      </c>
      <c r="K215" s="25">
        <f ca="1">IF(J215&lt;=('Ejercicio 3 - TIR'!$D$18-'Ejercicio 3 - TIR'!$C$18)/('Ejercicio 3 - TIR'!$E$18-'Ejercicio 3 - TIR'!$C$18),'Ejercicio 3 - TIR'!$C$18+SQRT(('Ejercicio 3 - TIR'!$E$18-'Ejercicio 3 - TIR'!$C$18)*('Ejercicio 3 - TIR'!$D$18-'Ejercicio 3 - TIR'!$C$18)*J215),'Ejercicio 3 - TIR'!$E$18-SQRT(('Ejercicio 3 - TIR'!$E$18-'Ejercicio 3 - TIR'!$C$18)*('Ejercicio 3 - TIR'!$E$18-'Ejercicio 3 - TIR'!$D$18)*(1-J215)))</f>
        <v>41324.1171980854</v>
      </c>
      <c r="L215" s="24">
        <f ca="1" t="shared" si="1604"/>
        <v>0.00903875366562112</v>
      </c>
      <c r="M215" s="25">
        <f ca="1">IF(L215&lt;=('Ejercicio 3 - TIR'!$D$18-'Ejercicio 3 - TIR'!$C$18)/('Ejercicio 3 - TIR'!$E$18-'Ejercicio 3 - TIR'!$C$18),'Ejercicio 3 - TIR'!$C$18+SQRT(('Ejercicio 3 - TIR'!$E$18-'Ejercicio 3 - TIR'!$C$18)*('Ejercicio 3 - TIR'!$D$18-'Ejercicio 3 - TIR'!$C$18)*L215),'Ejercicio 3 - TIR'!$E$18-SQRT(('Ejercicio 3 - TIR'!$E$18-'Ejercicio 3 - TIR'!$C$18)*('Ejercicio 3 - TIR'!$E$18-'Ejercicio 3 - TIR'!$D$18)*(1-L215)))</f>
        <v>31164.3938551208</v>
      </c>
      <c r="N215" s="24">
        <f ca="1" t="shared" ref="N215:R215" si="1605">RAND()</f>
        <v>0.366864801098591</v>
      </c>
      <c r="O215" s="25">
        <f ca="1">IF(N215&lt;=('Ejercicio 3 - TIR'!$D$18-'Ejercicio 3 - TIR'!$C$18)/('Ejercicio 3 - TIR'!$E$18-'Ejercicio 3 - TIR'!$C$18),'Ejercicio 3 - TIR'!$C$18+SQRT(('Ejercicio 3 - TIR'!$E$18-'Ejercicio 3 - TIR'!$C$18)*('Ejercicio 3 - TIR'!$D$18-'Ejercicio 3 - TIR'!$C$18)*N215),'Ejercicio 3 - TIR'!$E$18-SQRT(('Ejercicio 3 - TIR'!$E$18-'Ejercicio 3 - TIR'!$C$18)*('Ejercicio 3 - TIR'!$E$18-'Ejercicio 3 - TIR'!$D$18)*(1-N215)))</f>
        <v>37418.2019495824</v>
      </c>
      <c r="P215" s="24">
        <f ca="1" t="shared" si="1605"/>
        <v>0.811923899095251</v>
      </c>
      <c r="Q215" s="26">
        <f ca="1">IF(P215&lt;=('Ejercicio 3 - TIR'!$D$22-'Ejercicio 3 - TIR'!$C$22)/('Ejercicio 3 - TIR'!$E$22-'Ejercicio 3 - TIR'!$C$22),'Ejercicio 3 - TIR'!$C$22+SQRT(('Ejercicio 3 - TIR'!$E$22-'Ejercicio 3 - TIR'!$C$22)*('Ejercicio 3 - TIR'!$D$22-'Ejercicio 3 - TIR'!$C$22)*P215),'Ejercicio 3 - TIR'!$E$22-SQRT(('Ejercicio 3 - TIR'!$E$22-'Ejercicio 3 - TIR'!$C$22)*('Ejercicio 3 - TIR'!$E$22-'Ejercicio 3 - TIR'!$D$22)*(1-P215)))</f>
        <v>0.161600625509856</v>
      </c>
      <c r="R215" s="24">
        <f ca="1" t="shared" si="1605"/>
        <v>0.957845649030949</v>
      </c>
      <c r="S215" s="26">
        <f ca="1">IF(R215&lt;=('Ejercicio 3 - TIR'!$D$23-'Ejercicio 3 - TIR'!$C$23)/('Ejercicio 3 - TIR'!$E$23-'Ejercicio 3 - TIR'!$C$23),'Ejercicio 3 - TIR'!$C$23+SQRT(('Ejercicio 3 - TIR'!$E$23-'Ejercicio 3 - TIR'!$C$23)*('Ejercicio 3 - TIR'!$D$23-'Ejercicio 3 - TIR'!$C$23)*R215),'Ejercicio 3 - TIR'!$E$23-SQRT(('Ejercicio 3 - TIR'!$E$23-'Ejercicio 3 - TIR'!$C$23)*('Ejercicio 3 - TIR'!$E$23-'Ejercicio 3 - TIR'!$D$23)*(1-R215)))</f>
        <v>0.171289211761023</v>
      </c>
      <c r="T215" s="24">
        <f ca="1" t="shared" ref="T215:X215" si="1606">RAND()</f>
        <v>0.473536460522992</v>
      </c>
      <c r="U215" s="26">
        <f ca="1">IF(T215&lt;=('Ejercicio 3 - TIR'!$D$24-'Ejercicio 3 - TIR'!$C$24)/('Ejercicio 3 - TIR'!$E$24-'Ejercicio 3 - TIR'!$C$24),'Ejercicio 3 - TIR'!$C$24+SQRT(('Ejercicio 3 - TIR'!$E$24-'Ejercicio 3 - TIR'!$C$24)*('Ejercicio 3 - TIR'!$D$24-'Ejercicio 3 - TIR'!$C$24)*T215),'Ejercicio 3 - TIR'!$E$24-SQRT(('Ejercicio 3 - TIR'!$E$24-'Ejercicio 3 - TIR'!$C$24)*('Ejercicio 3 - TIR'!$E$24-'Ejercicio 3 - TIR'!$D$24)*(1-T215)))</f>
        <v>0.181606017261352</v>
      </c>
      <c r="V215" s="24">
        <f ca="1" t="shared" si="1606"/>
        <v>0.586128743955552</v>
      </c>
      <c r="W215" s="26">
        <f ca="1">IF(V215&lt;=('Ejercicio 3 - TIR'!$D$25-'Ejercicio 3 - TIR'!$C$25)/('Ejercicio 3 - TIR'!$E$25-'Ejercicio 3 - TIR'!$C$25),'Ejercicio 3 - TIR'!$C$25+SQRT(('Ejercicio 3 - TIR'!$E$25-'Ejercicio 3 - TIR'!$C$25)*('Ejercicio 3 - TIR'!$D$25-'Ejercicio 3 - TIR'!$C$25)*V215),'Ejercicio 3 - TIR'!$E$25-SQRT(('Ejercicio 3 - TIR'!$E$25-'Ejercicio 3 - TIR'!$C$25)*('Ejercicio 3 - TIR'!$E$25-'Ejercicio 3 - TIR'!$D$25)*(1-V215)))</f>
        <v>0.211940186598519</v>
      </c>
      <c r="X215" s="24">
        <f ca="1" t="shared" si="1606"/>
        <v>0.74145623900228</v>
      </c>
      <c r="Y215" s="26">
        <f ca="1">IF(X215&lt;=('Ejercicio 3 - TIR'!$D$26-'Ejercicio 3 - TIR'!$C$26)/('Ejercicio 3 - TIR'!$E$26-'Ejercicio 3 - TIR'!$C$26),'Ejercicio 3 - TIR'!$C$26+SQRT(('Ejercicio 3 - TIR'!$E$26-'Ejercicio 3 - TIR'!$C$26)*('Ejercicio 3 - TIR'!$D$26-'Ejercicio 3 - TIR'!$C$26)*X215),'Ejercicio 3 - TIR'!$E$26-SQRT(('Ejercicio 3 - TIR'!$E$26-'Ejercicio 3 - TIR'!$C$26)*('Ejercicio 3 - TIR'!$E$26-'Ejercicio 3 - TIR'!$D$26)*(1-X215)))</f>
        <v>0.242635092541427</v>
      </c>
      <c r="Z215" s="24">
        <f ca="1" t="shared" si="1432"/>
        <v>1.16160062550986</v>
      </c>
      <c r="AA215" s="24">
        <f ca="1" t="shared" si="1433"/>
        <v>1.36057028103455</v>
      </c>
      <c r="AB215" s="24">
        <f ca="1" t="shared" si="1434"/>
        <v>1.60765803097739</v>
      </c>
      <c r="AC215" s="24">
        <f ca="1" t="shared" si="1435"/>
        <v>1.94838537404935</v>
      </c>
      <c r="AD215" s="24">
        <f ca="1" t="shared" si="1436"/>
        <v>2.42113203958818</v>
      </c>
      <c r="AE215" s="23">
        <f ca="1" t="shared" si="1437"/>
        <v>5244.56003267616</v>
      </c>
      <c r="AF215" s="23">
        <f ca="1" t="shared" si="1438"/>
        <v>6142.89658670662</v>
      </c>
      <c r="AG215" s="23">
        <f ca="1" t="shared" si="1439"/>
        <v>7258.48357026676</v>
      </c>
      <c r="AH215" s="23">
        <f ca="1" t="shared" si="1440"/>
        <v>8796.84793257139</v>
      </c>
      <c r="AI215" s="23">
        <f ca="1" t="shared" si="1441"/>
        <v>10931.2719447637</v>
      </c>
      <c r="AJ215" s="25">
        <f ca="1" t="shared" si="1442"/>
        <v>40407.8647908288</v>
      </c>
      <c r="AK215" s="25">
        <f ca="1" t="shared" si="1443"/>
        <v>52841.6328846201</v>
      </c>
      <c r="AL215" s="25">
        <f ca="1" t="shared" si="1444"/>
        <v>66435.048886553</v>
      </c>
      <c r="AM215" s="25">
        <f ca="1" t="shared" si="1445"/>
        <v>60720.2491784309</v>
      </c>
      <c r="AN215" s="25">
        <f ca="1" t="shared" si="1446"/>
        <v>90594.4076039149</v>
      </c>
      <c r="AO215" s="25">
        <f ca="1">C215/'Ejercicio 3 - TIR'!$D$7</f>
        <v>12439.4388051666</v>
      </c>
      <c r="AP215" s="25">
        <f ca="1" t="shared" si="1447"/>
        <v>27968.4259856622</v>
      </c>
      <c r="AQ215" s="25">
        <f ca="1" t="shared" si="1448"/>
        <v>40402.1940794535</v>
      </c>
      <c r="AR215" s="25">
        <f ca="1" t="shared" si="1449"/>
        <v>53995.6100813864</v>
      </c>
      <c r="AS215" s="25">
        <f ca="1" t="shared" si="1450"/>
        <v>48280.8103732643</v>
      </c>
      <c r="AT215" s="25">
        <f ca="1" t="shared" si="1451"/>
        <v>78154.9687987483</v>
      </c>
      <c r="AU215" s="25">
        <f ca="1">AP215*'Ejercicio 3 - TIR'!$D$5</f>
        <v>13984.2129928311</v>
      </c>
      <c r="AV215" s="25">
        <f ca="1">AQ215*'Ejercicio 3 - TIR'!$D$5</f>
        <v>20201.0970397267</v>
      </c>
      <c r="AW215" s="25">
        <f ca="1">AR215*'Ejercicio 3 - TIR'!$D$5</f>
        <v>26997.8050406932</v>
      </c>
      <c r="AX215" s="25">
        <f ca="1">AS215*'Ejercicio 3 - TIR'!$D$5</f>
        <v>24140.4051866322</v>
      </c>
      <c r="AY215" s="25">
        <f ca="1">AT215*'Ejercicio 3 - TIR'!$D$5</f>
        <v>39077.4843993741</v>
      </c>
      <c r="AZ215" s="25">
        <f ca="1" t="shared" ref="AZ215:BD215" si="1607">AJ215-AU215-AE215</f>
        <v>21179.0917653215</v>
      </c>
      <c r="BA215" s="25">
        <f ca="1" t="shared" si="1607"/>
        <v>26497.6392581867</v>
      </c>
      <c r="BB215" s="25">
        <f ca="1" t="shared" si="1607"/>
        <v>32178.760275593</v>
      </c>
      <c r="BC215" s="25">
        <f ca="1" t="shared" si="1607"/>
        <v>27782.9960592274</v>
      </c>
      <c r="BD215" s="25">
        <f ca="1" t="shared" si="1607"/>
        <v>40585.651259777</v>
      </c>
      <c r="BE215" s="25">
        <f ca="1" t="shared" ref="BE215:BI215" si="1608">AZ215/Z215</f>
        <v>18232.6793737955</v>
      </c>
      <c r="BF215" s="25">
        <f ca="1" t="shared" si="1608"/>
        <v>19475.3917732485</v>
      </c>
      <c r="BG215" s="25">
        <f ca="1" t="shared" si="1608"/>
        <v>20015.9235705305</v>
      </c>
      <c r="BH215" s="25">
        <f ca="1" t="shared" si="1608"/>
        <v>14259.4973403468</v>
      </c>
      <c r="BI215" s="25">
        <f ca="1" t="shared" si="1608"/>
        <v>16763.0887519379</v>
      </c>
      <c r="BJ215" s="25">
        <f ca="1" t="shared" si="1454"/>
        <v>78575.0196733081</v>
      </c>
      <c r="BK215" s="25">
        <f ca="1" t="shared" si="1455"/>
        <v>30117.5238456853</v>
      </c>
      <c r="BL215" s="25">
        <f ca="1" t="shared" si="1456"/>
        <v>108692.543518993</v>
      </c>
      <c r="BM215" s="25">
        <f ca="1">BK215*'Ejercicio 3 - TIR'!$D$5</f>
        <v>15058.7619228427</v>
      </c>
      <c r="BN215" s="25">
        <f ca="1" t="shared" si="1457"/>
        <v>93633.7815961508</v>
      </c>
      <c r="BO215" s="25">
        <f ca="1" t="shared" si="1458"/>
        <v>38673.5543808166</v>
      </c>
      <c r="BP215" s="25">
        <f ca="1" t="shared" si="1459"/>
        <v>-94651.0290040662</v>
      </c>
      <c r="BQ215" s="25">
        <f ca="1" t="shared" ref="BQ215:BT215" si="1609">BE215</f>
        <v>18232.6793737955</v>
      </c>
      <c r="BR215" s="25">
        <f ca="1" t="shared" si="1609"/>
        <v>19475.3917732485</v>
      </c>
      <c r="BS215" s="25">
        <f ca="1" t="shared" si="1609"/>
        <v>20015.9235705305</v>
      </c>
      <c r="BT215" s="25">
        <f ca="1" t="shared" si="1609"/>
        <v>14259.4973403468</v>
      </c>
      <c r="BU215" s="25">
        <f ca="1" t="shared" si="1461"/>
        <v>55436.6431327545</v>
      </c>
      <c r="BV215" s="27">
        <f ca="1" t="shared" si="1462"/>
        <v>9.0193035010159</v>
      </c>
    </row>
    <row r="216" ht="15" customHeight="1" spans="1:74">
      <c r="A216" s="23">
        <v>215</v>
      </c>
      <c r="B216" s="24">
        <f ca="1" t="shared" ref="B216:F216" si="1610">RAND()</f>
        <v>0.385228932408862</v>
      </c>
      <c r="C216" s="25">
        <f ca="1">IF(B216&lt;=('Ejercicio 3 - TIR'!$D$13-'Ejercicio 3 - TIR'!$C$13)/('Ejercicio 3 - TIR'!$E$13-'Ejercicio 3 - TIR'!$C$13),'Ejercicio 3 - TIR'!$C$13+SQRT(('Ejercicio 3 - TIR'!$E$13-'Ejercicio 3 - TIR'!$C$13)*('Ejercicio 3 - TIR'!$D$13-'Ejercicio 3 - TIR'!$C$13)*B216),'Ejercicio 3 - TIR'!$E$13-SQRT(('Ejercicio 3 - TIR'!$E$13-'Ejercicio 3 - TIR'!$C$13)*('Ejercicio 3 - TIR'!$E$13-'Ejercicio 3 - TIR'!$D$13)*(1-B216)))</f>
        <v>72838.9013272775</v>
      </c>
      <c r="D216" s="24">
        <f ca="1" t="shared" si="1610"/>
        <v>0.861155139345084</v>
      </c>
      <c r="E216" s="25">
        <f ca="1">IF(D216&lt;=('Ejercicio 3 - TIR'!$D$14-'Ejercicio 3 - TIR'!$C$14)/('Ejercicio 3 - TIR'!$E$14-'Ejercicio 3 - TIR'!$C$14),'Ejercicio 3 - TIR'!$C$14+SQRT(('Ejercicio 3 - TIR'!$E$14-'Ejercicio 3 - TIR'!$C$14)*('Ejercicio 3 - TIR'!$D$14-'Ejercicio 3 - TIR'!$C$14)*D216),'Ejercicio 3 - TIR'!$E$14-SQRT(('Ejercicio 3 - TIR'!$E$14-'Ejercicio 3 - TIR'!$C$14)*('Ejercicio 3 - TIR'!$E$14-'Ejercicio 3 - TIR'!$D$14)*(1-D216)))</f>
        <v>35436.3688691748</v>
      </c>
      <c r="F216" s="24">
        <f ca="1" t="shared" si="1610"/>
        <v>0.633172238389542</v>
      </c>
      <c r="G216" s="25">
        <f ca="1">IF(F216&lt;=('Ejercicio 3 - TIR'!$D$18-'Ejercicio 3 - TIR'!$C$18)/('Ejercicio 3 - TIR'!$E$18-'Ejercicio 3 - TIR'!$C$18),'Ejercicio 3 - TIR'!$C$18+SQRT(('Ejercicio 3 - TIR'!$E$18-'Ejercicio 3 - TIR'!$C$18)*('Ejercicio 3 - TIR'!$D$18-'Ejercicio 3 - TIR'!$C$18)*F216),'Ejercicio 3 - TIR'!$E$18-SQRT(('Ejercicio 3 - TIR'!$E$18-'Ejercicio 3 - TIR'!$C$18)*('Ejercicio 3 - TIR'!$E$18-'Ejercicio 3 - TIR'!$D$18)*(1-F216)))</f>
        <v>39745.5546665355</v>
      </c>
      <c r="H216" s="24">
        <f ca="1" t="shared" ref="H216:L216" si="1611">RAND()</f>
        <v>0.697257195005408</v>
      </c>
      <c r="I216" s="25">
        <f ca="1">IF(H216&lt;=('Ejercicio 3 - TIR'!$D$18-'Ejercicio 3 - TIR'!$C$18)/('Ejercicio 3 - TIR'!$E$18-'Ejercicio 3 - TIR'!$C$18),'Ejercicio 3 - TIR'!$C$18+SQRT(('Ejercicio 3 - TIR'!$E$18-'Ejercicio 3 - TIR'!$C$18)*('Ejercicio 3 - TIR'!$D$18-'Ejercicio 3 - TIR'!$C$18)*H216),'Ejercicio 3 - TIR'!$E$18-SQRT(('Ejercicio 3 - TIR'!$E$18-'Ejercicio 3 - TIR'!$C$18)*('Ejercicio 3 - TIR'!$E$18-'Ejercicio 3 - TIR'!$D$18)*(1-H216)))</f>
        <v>40234.9490690451</v>
      </c>
      <c r="J216" s="24">
        <f ca="1" t="shared" si="1611"/>
        <v>0.958831352659921</v>
      </c>
      <c r="K216" s="25">
        <f ca="1">IF(J216&lt;=('Ejercicio 3 - TIR'!$D$18-'Ejercicio 3 - TIR'!$C$18)/('Ejercicio 3 - TIR'!$E$18-'Ejercicio 3 - TIR'!$C$18),'Ejercicio 3 - TIR'!$C$18+SQRT(('Ejercicio 3 - TIR'!$E$18-'Ejercicio 3 - TIR'!$C$18)*('Ejercicio 3 - TIR'!$D$18-'Ejercicio 3 - TIR'!$C$18)*J216),'Ejercicio 3 - TIR'!$E$18-SQRT(('Ejercicio 3 - TIR'!$E$18-'Ejercicio 3 - TIR'!$C$18)*('Ejercicio 3 - TIR'!$E$18-'Ejercicio 3 - TIR'!$D$18)*(1-J216)))</f>
        <v>43242.8293906095</v>
      </c>
      <c r="L216" s="24">
        <f ca="1" t="shared" si="1611"/>
        <v>0.393140595941194</v>
      </c>
      <c r="M216" s="25">
        <f ca="1">IF(L216&lt;=('Ejercicio 3 - TIR'!$D$18-'Ejercicio 3 - TIR'!$C$18)/('Ejercicio 3 - TIR'!$E$18-'Ejercicio 3 - TIR'!$C$18),'Ejercicio 3 - TIR'!$C$18+SQRT(('Ejercicio 3 - TIR'!$E$18-'Ejercicio 3 - TIR'!$C$18)*('Ejercicio 3 - TIR'!$D$18-'Ejercicio 3 - TIR'!$C$18)*L216),'Ejercicio 3 - TIR'!$E$18-SQRT(('Ejercicio 3 - TIR'!$E$18-'Ejercicio 3 - TIR'!$C$18)*('Ejercicio 3 - TIR'!$E$18-'Ejercicio 3 - TIR'!$D$18)*(1-L216)))</f>
        <v>37679.2635969329</v>
      </c>
      <c r="N216" s="24">
        <f ca="1" t="shared" ref="N216:R216" si="1612">RAND()</f>
        <v>0.667388674047716</v>
      </c>
      <c r="O216" s="25">
        <f ca="1">IF(N216&lt;=('Ejercicio 3 - TIR'!$D$18-'Ejercicio 3 - TIR'!$C$18)/('Ejercicio 3 - TIR'!$E$18-'Ejercicio 3 - TIR'!$C$18),'Ejercicio 3 - TIR'!$C$18+SQRT(('Ejercicio 3 - TIR'!$E$18-'Ejercicio 3 - TIR'!$C$18)*('Ejercicio 3 - TIR'!$D$18-'Ejercicio 3 - TIR'!$C$18)*N216),'Ejercicio 3 - TIR'!$E$18-SQRT(('Ejercicio 3 - TIR'!$E$18-'Ejercicio 3 - TIR'!$C$18)*('Ejercicio 3 - TIR'!$E$18-'Ejercicio 3 - TIR'!$D$18)*(1-N216)))</f>
        <v>40005.4179908203</v>
      </c>
      <c r="P216" s="24">
        <f ca="1" t="shared" si="1612"/>
        <v>0.929307635706788</v>
      </c>
      <c r="Q216" s="26">
        <f ca="1">IF(P216&lt;=('Ejercicio 3 - TIR'!$D$22-'Ejercicio 3 - TIR'!$C$22)/('Ejercicio 3 - TIR'!$E$22-'Ejercicio 3 - TIR'!$C$22),'Ejercicio 3 - TIR'!$C$22+SQRT(('Ejercicio 3 - TIR'!$E$22-'Ejercicio 3 - TIR'!$C$22)*('Ejercicio 3 - TIR'!$D$22-'Ejercicio 3 - TIR'!$C$22)*P216),'Ejercicio 3 - TIR'!$E$22-SQRT(('Ejercicio 3 - TIR'!$E$22-'Ejercicio 3 - TIR'!$C$22)*('Ejercicio 3 - TIR'!$E$22-'Ejercicio 3 - TIR'!$D$22)*(1-P216)))</f>
        <v>0.168719651790491</v>
      </c>
      <c r="R216" s="24">
        <f ca="1" t="shared" si="1612"/>
        <v>0.957354732111833</v>
      </c>
      <c r="S216" s="26">
        <f ca="1">IF(R216&lt;=('Ejercicio 3 - TIR'!$D$23-'Ejercicio 3 - TIR'!$C$23)/('Ejercicio 3 - TIR'!$E$23-'Ejercicio 3 - TIR'!$C$23),'Ejercicio 3 - TIR'!$C$23+SQRT(('Ejercicio 3 - TIR'!$E$23-'Ejercicio 3 - TIR'!$C$23)*('Ejercicio 3 - TIR'!$D$23-'Ejercicio 3 - TIR'!$C$23)*R216),'Ejercicio 3 - TIR'!$E$23-SQRT(('Ejercicio 3 - TIR'!$E$23-'Ejercicio 3 - TIR'!$C$23)*('Ejercicio 3 - TIR'!$E$23-'Ejercicio 3 - TIR'!$D$23)*(1-R216)))</f>
        <v>0.171238636966847</v>
      </c>
      <c r="T216" s="24">
        <f ca="1" t="shared" ref="T216:X216" si="1613">RAND()</f>
        <v>0.130066581998262</v>
      </c>
      <c r="U216" s="26">
        <f ca="1">IF(T216&lt;=('Ejercicio 3 - TIR'!$D$24-'Ejercicio 3 - TIR'!$C$24)/('Ejercicio 3 - TIR'!$E$24-'Ejercicio 3 - TIR'!$C$24),'Ejercicio 3 - TIR'!$C$24+SQRT(('Ejercicio 3 - TIR'!$E$24-'Ejercicio 3 - TIR'!$C$24)*('Ejercicio 3 - TIR'!$D$24-'Ejercicio 3 - TIR'!$C$24)*T216),'Ejercicio 3 - TIR'!$E$24-SQRT(('Ejercicio 3 - TIR'!$E$24-'Ejercicio 3 - TIR'!$C$24)*('Ejercicio 3 - TIR'!$E$24-'Ejercicio 3 - TIR'!$D$24)*(1-T216)))</f>
        <v>0.166526942312368</v>
      </c>
      <c r="V216" s="24">
        <f ca="1" t="shared" si="1613"/>
        <v>0.0202951278439867</v>
      </c>
      <c r="W216" s="26">
        <f ca="1">IF(V216&lt;=('Ejercicio 3 - TIR'!$D$25-'Ejercicio 3 - TIR'!$C$25)/('Ejercicio 3 - TIR'!$E$25-'Ejercicio 3 - TIR'!$C$25),'Ejercicio 3 - TIR'!$C$25+SQRT(('Ejercicio 3 - TIR'!$E$25-'Ejercicio 3 - TIR'!$C$25)*('Ejercicio 3 - TIR'!$D$25-'Ejercicio 3 - TIR'!$C$25)*V216),'Ejercicio 3 - TIR'!$E$25-SQRT(('Ejercicio 3 - TIR'!$E$25-'Ejercicio 3 - TIR'!$C$25)*('Ejercicio 3 - TIR'!$E$25-'Ejercicio 3 - TIR'!$D$25)*(1-V216)))</f>
        <v>0.185330401390288</v>
      </c>
      <c r="X216" s="24">
        <f ca="1" t="shared" si="1613"/>
        <v>0.532521564312074</v>
      </c>
      <c r="Y216" s="26">
        <f ca="1">IF(X216&lt;=('Ejercicio 3 - TIR'!$D$26-'Ejercicio 3 - TIR'!$C$26)/('Ejercicio 3 - TIR'!$E$26-'Ejercicio 3 - TIR'!$C$26),'Ejercicio 3 - TIR'!$C$26+SQRT(('Ejercicio 3 - TIR'!$E$26-'Ejercicio 3 - TIR'!$C$26)*('Ejercicio 3 - TIR'!$D$26-'Ejercicio 3 - TIR'!$C$26)*X216),'Ejercicio 3 - TIR'!$E$26-SQRT(('Ejercicio 3 - TIR'!$E$26-'Ejercicio 3 - TIR'!$C$26)*('Ejercicio 3 - TIR'!$E$26-'Ejercicio 3 - TIR'!$D$26)*(1-X216)))</f>
        <v>0.229756756148565</v>
      </c>
      <c r="Z216" s="24">
        <f ca="1" t="shared" si="1432"/>
        <v>1.16871965179049</v>
      </c>
      <c r="AA216" s="24">
        <f ca="1" t="shared" si="1433"/>
        <v>1.36884961195946</v>
      </c>
      <c r="AB216" s="24">
        <f ca="1" t="shared" si="1434"/>
        <v>1.59679995232454</v>
      </c>
      <c r="AC216" s="24">
        <f ca="1" t="shared" si="1435"/>
        <v>1.89273552842884</v>
      </c>
      <c r="AD216" s="24">
        <f ca="1" t="shared" si="1436"/>
        <v>2.32760430368779</v>
      </c>
      <c r="AE216" s="23">
        <f ca="1" t="shared" si="1437"/>
        <v>5978.81181632655</v>
      </c>
      <c r="AF216" s="23">
        <f ca="1" t="shared" si="1438"/>
        <v>7002.61540243558</v>
      </c>
      <c r="AG216" s="23">
        <f ca="1" t="shared" si="1439"/>
        <v>8168.73953359267</v>
      </c>
      <c r="AH216" s="23">
        <f ca="1" t="shared" si="1440"/>
        <v>9682.65531020612</v>
      </c>
      <c r="AI216" s="23">
        <f ca="1" t="shared" si="1441"/>
        <v>11907.3107851837</v>
      </c>
      <c r="AJ216" s="25">
        <f ca="1" t="shared" si="1442"/>
        <v>46451.4108100932</v>
      </c>
      <c r="AK216" s="25">
        <f ca="1" t="shared" si="1443"/>
        <v>55075.5944203711</v>
      </c>
      <c r="AL216" s="25">
        <f ca="1" t="shared" si="1444"/>
        <v>69050.1479093035</v>
      </c>
      <c r="AM216" s="25">
        <f ca="1" t="shared" si="1445"/>
        <v>71316.8808949505</v>
      </c>
      <c r="AN216" s="25">
        <f ca="1" t="shared" si="1446"/>
        <v>93116.7830862625</v>
      </c>
      <c r="AO216" s="25">
        <f ca="1">C216/'Ejercicio 3 - TIR'!$D$7</f>
        <v>14567.7802654555</v>
      </c>
      <c r="AP216" s="25">
        <f ca="1" t="shared" si="1447"/>
        <v>31883.6305446377</v>
      </c>
      <c r="AQ216" s="25">
        <f ca="1" t="shared" si="1448"/>
        <v>40507.8141549156</v>
      </c>
      <c r="AR216" s="25">
        <f ca="1" t="shared" si="1449"/>
        <v>54482.367643848</v>
      </c>
      <c r="AS216" s="25">
        <f ca="1" t="shared" si="1450"/>
        <v>56749.100629495</v>
      </c>
      <c r="AT216" s="25">
        <f ca="1" t="shared" si="1451"/>
        <v>78549.002820807</v>
      </c>
      <c r="AU216" s="25">
        <f ca="1">AP216*'Ejercicio 3 - TIR'!$D$5</f>
        <v>15941.8152723189</v>
      </c>
      <c r="AV216" s="25">
        <f ca="1">AQ216*'Ejercicio 3 - TIR'!$D$5</f>
        <v>20253.9070774578</v>
      </c>
      <c r="AW216" s="25">
        <f ca="1">AR216*'Ejercicio 3 - TIR'!$D$5</f>
        <v>27241.183821924</v>
      </c>
      <c r="AX216" s="25">
        <f ca="1">AS216*'Ejercicio 3 - TIR'!$D$5</f>
        <v>28374.5503147475</v>
      </c>
      <c r="AY216" s="25">
        <f ca="1">AT216*'Ejercicio 3 - TIR'!$D$5</f>
        <v>39274.5014104035</v>
      </c>
      <c r="AZ216" s="25">
        <f ca="1" t="shared" ref="AZ216:BD216" si="1614">AJ216-AU216-AE216</f>
        <v>24530.7837214478</v>
      </c>
      <c r="BA216" s="25">
        <f ca="1" t="shared" si="1614"/>
        <v>27819.0719404777</v>
      </c>
      <c r="BB216" s="25">
        <f ca="1" t="shared" si="1614"/>
        <v>33640.2245537869</v>
      </c>
      <c r="BC216" s="25">
        <f ca="1" t="shared" si="1614"/>
        <v>33259.6752699969</v>
      </c>
      <c r="BD216" s="25">
        <f ca="1" t="shared" si="1614"/>
        <v>41934.9708906752</v>
      </c>
      <c r="BE216" s="25">
        <f ca="1" t="shared" ref="BE216:BI216" si="1615">AZ216/Z216</f>
        <v>20989.4508780326</v>
      </c>
      <c r="BF216" s="25">
        <f ca="1" t="shared" si="1615"/>
        <v>20322.9571002001</v>
      </c>
      <c r="BG216" s="25">
        <f ca="1" t="shared" si="1615"/>
        <v>21067.2755249116</v>
      </c>
      <c r="BH216" s="25">
        <f ca="1" t="shared" si="1615"/>
        <v>17572.2782028642</v>
      </c>
      <c r="BI216" s="25">
        <f ca="1" t="shared" si="1615"/>
        <v>18016.3659365274</v>
      </c>
      <c r="BJ216" s="25">
        <f ca="1" t="shared" si="1454"/>
        <v>82481.8446869593</v>
      </c>
      <c r="BK216" s="25">
        <f ca="1" t="shared" si="1455"/>
        <v>33908.0280410523</v>
      </c>
      <c r="BL216" s="25">
        <f ca="1" t="shared" si="1456"/>
        <v>116389.872728012</v>
      </c>
      <c r="BM216" s="25">
        <f ca="1">BK216*'Ejercicio 3 - TIR'!$D$5</f>
        <v>16954.0140205262</v>
      </c>
      <c r="BN216" s="25">
        <f ca="1" t="shared" si="1457"/>
        <v>99435.8587074855</v>
      </c>
      <c r="BO216" s="25">
        <f ca="1" t="shared" si="1458"/>
        <v>42720.2590019025</v>
      </c>
      <c r="BP216" s="25">
        <f ca="1" t="shared" si="1459"/>
        <v>-108275.270196452</v>
      </c>
      <c r="BQ216" s="25">
        <f ca="1" t="shared" ref="BQ216:BT216" si="1616">BE216</f>
        <v>20989.4508780326</v>
      </c>
      <c r="BR216" s="25">
        <f ca="1" t="shared" si="1616"/>
        <v>20322.9571002001</v>
      </c>
      <c r="BS216" s="25">
        <f ca="1" t="shared" si="1616"/>
        <v>21067.2755249116</v>
      </c>
      <c r="BT216" s="25">
        <f ca="1" t="shared" si="1616"/>
        <v>17572.2782028642</v>
      </c>
      <c r="BU216" s="25">
        <f ca="1" t="shared" si="1461"/>
        <v>60736.6249384299</v>
      </c>
      <c r="BV216" s="27">
        <f ca="1" t="shared" si="1462"/>
        <v>7.86925039230855</v>
      </c>
    </row>
    <row r="217" ht="15" customHeight="1" spans="1:74">
      <c r="A217" s="23">
        <v>216</v>
      </c>
      <c r="B217" s="24">
        <f ca="1" t="shared" ref="B217:F217" si="1617">RAND()</f>
        <v>0.65111038021755</v>
      </c>
      <c r="C217" s="25">
        <f ca="1">IF(B217&lt;=('Ejercicio 3 - TIR'!$D$13-'Ejercicio 3 - TIR'!$C$13)/('Ejercicio 3 - TIR'!$E$13-'Ejercicio 3 - TIR'!$C$13),'Ejercicio 3 - TIR'!$C$13+SQRT(('Ejercicio 3 - TIR'!$E$13-'Ejercicio 3 - TIR'!$C$13)*('Ejercicio 3 - TIR'!$D$13-'Ejercicio 3 - TIR'!$C$13)*B217),'Ejercicio 3 - TIR'!$E$13-SQRT(('Ejercicio 3 - TIR'!$E$13-'Ejercicio 3 - TIR'!$C$13)*('Ejercicio 3 - TIR'!$E$13-'Ejercicio 3 - TIR'!$D$13)*(1-B217)))</f>
        <v>79538.6328966283</v>
      </c>
      <c r="D217" s="24">
        <f ca="1" t="shared" si="1617"/>
        <v>0.913929871698323</v>
      </c>
      <c r="E217" s="25">
        <f ca="1">IF(D217&lt;=('Ejercicio 3 - TIR'!$D$14-'Ejercicio 3 - TIR'!$C$14)/('Ejercicio 3 - TIR'!$E$14-'Ejercicio 3 - TIR'!$C$14),'Ejercicio 3 - TIR'!$C$14+SQRT(('Ejercicio 3 - TIR'!$E$14-'Ejercicio 3 - TIR'!$C$14)*('Ejercicio 3 - TIR'!$D$14-'Ejercicio 3 - TIR'!$C$14)*D217),'Ejercicio 3 - TIR'!$E$14-SQRT(('Ejercicio 3 - TIR'!$E$14-'Ejercicio 3 - TIR'!$C$14)*('Ejercicio 3 - TIR'!$E$14-'Ejercicio 3 - TIR'!$D$14)*(1-D217)))</f>
        <v>36406.878899167</v>
      </c>
      <c r="F217" s="24">
        <f ca="1" t="shared" si="1617"/>
        <v>0.563050379755863</v>
      </c>
      <c r="G217" s="25">
        <f ca="1">IF(F217&lt;=('Ejercicio 3 - TIR'!$D$18-'Ejercicio 3 - TIR'!$C$18)/('Ejercicio 3 - TIR'!$E$18-'Ejercicio 3 - TIR'!$C$18),'Ejercicio 3 - TIR'!$C$18+SQRT(('Ejercicio 3 - TIR'!$E$18-'Ejercicio 3 - TIR'!$C$18)*('Ejercicio 3 - TIR'!$D$18-'Ejercicio 3 - TIR'!$C$18)*F217),'Ejercicio 3 - TIR'!$E$18-SQRT(('Ejercicio 3 - TIR'!$E$18-'Ejercicio 3 - TIR'!$C$18)*('Ejercicio 3 - TIR'!$E$18-'Ejercicio 3 - TIR'!$D$18)*(1-F217)))</f>
        <v>39190.0792686124</v>
      </c>
      <c r="H217" s="24">
        <f ca="1" t="shared" ref="H217:L217" si="1618">RAND()</f>
        <v>0.922458649780034</v>
      </c>
      <c r="I217" s="25">
        <f ca="1">IF(H217&lt;=('Ejercicio 3 - TIR'!$D$18-'Ejercicio 3 - TIR'!$C$18)/('Ejercicio 3 - TIR'!$E$18-'Ejercicio 3 - TIR'!$C$18),'Ejercicio 3 - TIR'!$C$18+SQRT(('Ejercicio 3 - TIR'!$E$18-'Ejercicio 3 - TIR'!$C$18)*('Ejercicio 3 - TIR'!$D$18-'Ejercicio 3 - TIR'!$C$18)*H217),'Ejercicio 3 - TIR'!$E$18-SQRT(('Ejercicio 3 - TIR'!$E$18-'Ejercicio 3 - TIR'!$C$18)*('Ejercicio 3 - TIR'!$E$18-'Ejercicio 3 - TIR'!$D$18)*(1-H217)))</f>
        <v>42588.4442228102</v>
      </c>
      <c r="J217" s="24">
        <f ca="1" t="shared" si="1618"/>
        <v>0.336750533586784</v>
      </c>
      <c r="K217" s="25">
        <f ca="1">IF(J217&lt;=('Ejercicio 3 - TIR'!$D$18-'Ejercicio 3 - TIR'!$C$18)/('Ejercicio 3 - TIR'!$E$18-'Ejercicio 3 - TIR'!$C$18),'Ejercicio 3 - TIR'!$C$18+SQRT(('Ejercicio 3 - TIR'!$E$18-'Ejercicio 3 - TIR'!$C$18)*('Ejercicio 3 - TIR'!$D$18-'Ejercicio 3 - TIR'!$C$18)*J217),'Ejercicio 3 - TIR'!$E$18-SQRT(('Ejercicio 3 - TIR'!$E$18-'Ejercicio 3 - TIR'!$C$18)*('Ejercicio 3 - TIR'!$E$18-'Ejercicio 3 - TIR'!$D$18)*(1-J217)))</f>
        <v>37107.2202750455</v>
      </c>
      <c r="L217" s="24">
        <f ca="1" t="shared" si="1618"/>
        <v>0.931261034485243</v>
      </c>
      <c r="M217" s="25">
        <f ca="1">IF(L217&lt;=('Ejercicio 3 - TIR'!$D$18-'Ejercicio 3 - TIR'!$C$18)/('Ejercicio 3 - TIR'!$E$18-'Ejercicio 3 - TIR'!$C$18),'Ejercicio 3 - TIR'!$C$18+SQRT(('Ejercicio 3 - TIR'!$E$18-'Ejercicio 3 - TIR'!$C$18)*('Ejercicio 3 - TIR'!$D$18-'Ejercicio 3 - TIR'!$C$18)*L217),'Ejercicio 3 - TIR'!$E$18-SQRT(('Ejercicio 3 - TIR'!$E$18-'Ejercicio 3 - TIR'!$C$18)*('Ejercicio 3 - TIR'!$E$18-'Ejercicio 3 - TIR'!$D$18)*(1-L217)))</f>
        <v>42729.4444702657</v>
      </c>
      <c r="N217" s="24">
        <f ca="1" t="shared" ref="N217:R217" si="1619">RAND()</f>
        <v>0.742409368677321</v>
      </c>
      <c r="O217" s="25">
        <f ca="1">IF(N217&lt;=('Ejercicio 3 - TIR'!$D$18-'Ejercicio 3 - TIR'!$C$18)/('Ejercicio 3 - TIR'!$E$18-'Ejercicio 3 - TIR'!$C$18),'Ejercicio 3 - TIR'!$C$18+SQRT(('Ejercicio 3 - TIR'!$E$18-'Ejercicio 3 - TIR'!$C$18)*('Ejercicio 3 - TIR'!$D$18-'Ejercicio 3 - TIR'!$C$18)*N217),'Ejercicio 3 - TIR'!$E$18-SQRT(('Ejercicio 3 - TIR'!$E$18-'Ejercicio 3 - TIR'!$C$18)*('Ejercicio 3 - TIR'!$E$18-'Ejercicio 3 - TIR'!$D$18)*(1-N217)))</f>
        <v>40604.6277348556</v>
      </c>
      <c r="P217" s="24">
        <f ca="1" t="shared" si="1619"/>
        <v>0.447612171657378</v>
      </c>
      <c r="Q217" s="26">
        <f ca="1">IF(P217&lt;=('Ejercicio 3 - TIR'!$D$22-'Ejercicio 3 - TIR'!$C$22)/('Ejercicio 3 - TIR'!$E$22-'Ejercicio 3 - TIR'!$C$22),'Ejercicio 3 - TIR'!$C$22+SQRT(('Ejercicio 3 - TIR'!$E$22-'Ejercicio 3 - TIR'!$C$22)*('Ejercicio 3 - TIR'!$D$22-'Ejercicio 3 - TIR'!$C$22)*P217),'Ejercicio 3 - TIR'!$E$22-SQRT(('Ejercicio 3 - TIR'!$E$22-'Ejercicio 3 - TIR'!$C$22)*('Ejercicio 3 - TIR'!$E$22-'Ejercicio 3 - TIR'!$D$22)*(1-P217)))</f>
        <v>0.148384888743542</v>
      </c>
      <c r="R217" s="24">
        <f ca="1" t="shared" si="1619"/>
        <v>0.85537175414072</v>
      </c>
      <c r="S217" s="26">
        <f ca="1">IF(R217&lt;=('Ejercicio 3 - TIR'!$D$23-'Ejercicio 3 - TIR'!$C$23)/('Ejercicio 3 - TIR'!$E$23-'Ejercicio 3 - TIR'!$C$23),'Ejercicio 3 - TIR'!$C$23+SQRT(('Ejercicio 3 - TIR'!$E$23-'Ejercicio 3 - TIR'!$C$23)*('Ejercicio 3 - TIR'!$D$23-'Ejercicio 3 - TIR'!$C$23)*R217),'Ejercicio 3 - TIR'!$E$23-SQRT(('Ejercicio 3 - TIR'!$E$23-'Ejercicio 3 - TIR'!$C$23)*('Ejercicio 3 - TIR'!$E$23-'Ejercicio 3 - TIR'!$D$23)*(1-R217)))</f>
        <v>0.163865228773029</v>
      </c>
      <c r="T217" s="24">
        <f ca="1" t="shared" ref="T217:X217" si="1620">RAND()</f>
        <v>0.872004890766763</v>
      </c>
      <c r="U217" s="26">
        <f ca="1">IF(T217&lt;=('Ejercicio 3 - TIR'!$D$24-'Ejercicio 3 - TIR'!$C$24)/('Ejercicio 3 - TIR'!$E$24-'Ejercicio 3 - TIR'!$C$24),'Ejercicio 3 - TIR'!$C$24+SQRT(('Ejercicio 3 - TIR'!$E$24-'Ejercicio 3 - TIR'!$C$24)*('Ejercicio 3 - TIR'!$D$24-'Ejercicio 3 - TIR'!$C$24)*T217),'Ejercicio 3 - TIR'!$E$24-SQRT(('Ejercicio 3 - TIR'!$E$24-'Ejercicio 3 - TIR'!$C$24)*('Ejercicio 3 - TIR'!$E$24-'Ejercicio 3 - TIR'!$D$24)*(1-T217)))</f>
        <v>0.201068906374616</v>
      </c>
      <c r="V217" s="24">
        <f ca="1" t="shared" si="1620"/>
        <v>0.991910322009229</v>
      </c>
      <c r="W217" s="26">
        <f ca="1">IF(V217&lt;=('Ejercicio 3 - TIR'!$D$25-'Ejercicio 3 - TIR'!$C$25)/('Ejercicio 3 - TIR'!$E$25-'Ejercicio 3 - TIR'!$C$25),'Ejercicio 3 - TIR'!$C$25+SQRT(('Ejercicio 3 - TIR'!$E$25-'Ejercicio 3 - TIR'!$C$25)*('Ejercicio 3 - TIR'!$D$25-'Ejercicio 3 - TIR'!$C$25)*V217),'Ejercicio 3 - TIR'!$E$25-SQRT(('Ejercicio 3 - TIR'!$E$25-'Ejercicio 3 - TIR'!$C$25)*('Ejercicio 3 - TIR'!$E$25-'Ejercicio 3 - TIR'!$D$25)*(1-V217)))</f>
        <v>0.244678921822816</v>
      </c>
      <c r="X217" s="24">
        <f ca="1" t="shared" si="1620"/>
        <v>0.628406281578327</v>
      </c>
      <c r="Y217" s="26">
        <f ca="1">IF(X217&lt;=('Ejercicio 3 - TIR'!$D$26-'Ejercicio 3 - TIR'!$C$26)/('Ejercicio 3 - TIR'!$E$26-'Ejercicio 3 - TIR'!$C$26),'Ejercicio 3 - TIR'!$C$26+SQRT(('Ejercicio 3 - TIR'!$E$26-'Ejercicio 3 - TIR'!$C$26)*('Ejercicio 3 - TIR'!$D$26-'Ejercicio 3 - TIR'!$C$26)*X217),'Ejercicio 3 - TIR'!$E$26-SQRT(('Ejercicio 3 - TIR'!$E$26-'Ejercicio 3 - TIR'!$C$26)*('Ejercicio 3 - TIR'!$E$26-'Ejercicio 3 - TIR'!$D$26)*(1-X217)))</f>
        <v>0.235204843124764</v>
      </c>
      <c r="Z217" s="24">
        <f ca="1" t="shared" si="1432"/>
        <v>1.14838488874354</v>
      </c>
      <c r="AA217" s="24">
        <f ca="1" t="shared" si="1433"/>
        <v>1.33656524125699</v>
      </c>
      <c r="AB217" s="24">
        <f ca="1" t="shared" si="1434"/>
        <v>1.60530695261486</v>
      </c>
      <c r="AC217" s="24">
        <f ca="1" t="shared" si="1435"/>
        <v>1.99809172697533</v>
      </c>
      <c r="AD217" s="24">
        <f ca="1" t="shared" si="1436"/>
        <v>2.46805257816746</v>
      </c>
      <c r="AE217" s="23">
        <f ca="1" t="shared" si="1437"/>
        <v>5402.23067495251</v>
      </c>
      <c r="AF217" s="23">
        <f ca="1" t="shared" si="1438"/>
        <v>6287.46844038828</v>
      </c>
      <c r="AG217" s="23">
        <f ca="1" t="shared" si="1439"/>
        <v>7551.68284356206</v>
      </c>
      <c r="AH217" s="23">
        <f ca="1" t="shared" si="1440"/>
        <v>9399.42045967269</v>
      </c>
      <c r="AI217" s="23">
        <f ca="1" t="shared" si="1441"/>
        <v>11610.2096743537</v>
      </c>
      <c r="AJ217" s="25">
        <f ca="1" t="shared" si="1442"/>
        <v>45005.2948207361</v>
      </c>
      <c r="AK217" s="25">
        <f ca="1" t="shared" si="1443"/>
        <v>56922.2342274203</v>
      </c>
      <c r="AL217" s="25">
        <f ca="1" t="shared" si="1444"/>
        <v>59568.4786997416</v>
      </c>
      <c r="AM217" s="25">
        <f ca="1" t="shared" si="1445"/>
        <v>85377.34949429</v>
      </c>
      <c r="AN217" s="25">
        <f ca="1" t="shared" si="1446"/>
        <v>100214.35616654</v>
      </c>
      <c r="AO217" s="25">
        <f ca="1">C217/'Ejercicio 3 - TIR'!$D$7</f>
        <v>15907.7265793257</v>
      </c>
      <c r="AP217" s="25">
        <f ca="1" t="shared" si="1447"/>
        <v>29097.5682414104</v>
      </c>
      <c r="AQ217" s="25">
        <f ca="1" t="shared" si="1448"/>
        <v>41014.5076480946</v>
      </c>
      <c r="AR217" s="25">
        <f ca="1" t="shared" si="1449"/>
        <v>43660.7521204159</v>
      </c>
      <c r="AS217" s="25">
        <f ca="1" t="shared" si="1450"/>
        <v>69469.6229149643</v>
      </c>
      <c r="AT217" s="25">
        <f ca="1" t="shared" si="1451"/>
        <v>84306.6295872144</v>
      </c>
      <c r="AU217" s="25">
        <f ca="1">AP217*'Ejercicio 3 - TIR'!$D$5</f>
        <v>14548.7841207052</v>
      </c>
      <c r="AV217" s="25">
        <f ca="1">AQ217*'Ejercicio 3 - TIR'!$D$5</f>
        <v>20507.2538240473</v>
      </c>
      <c r="AW217" s="25">
        <f ca="1">AR217*'Ejercicio 3 - TIR'!$D$5</f>
        <v>21830.376060208</v>
      </c>
      <c r="AX217" s="25">
        <f ca="1">AS217*'Ejercicio 3 - TIR'!$D$5</f>
        <v>34734.8114574821</v>
      </c>
      <c r="AY217" s="25">
        <f ca="1">AT217*'Ejercicio 3 - TIR'!$D$5</f>
        <v>42153.3147936072</v>
      </c>
      <c r="AZ217" s="25">
        <f ca="1" t="shared" ref="AZ217:BD217" si="1621">AJ217-AU217-AE217</f>
        <v>25054.2800250783</v>
      </c>
      <c r="BA217" s="25">
        <f ca="1" t="shared" si="1621"/>
        <v>30127.5119629847</v>
      </c>
      <c r="BB217" s="25">
        <f ca="1" t="shared" si="1621"/>
        <v>30186.4197959716</v>
      </c>
      <c r="BC217" s="25">
        <f ca="1" t="shared" si="1621"/>
        <v>41243.1175771351</v>
      </c>
      <c r="BD217" s="25">
        <f ca="1" t="shared" si="1621"/>
        <v>46450.8316985792</v>
      </c>
      <c r="BE217" s="25">
        <f ca="1" t="shared" ref="BE217:BI217" si="1622">AZ217/Z217</f>
        <v>21816.9711833203</v>
      </c>
      <c r="BF217" s="25">
        <f ca="1" t="shared" si="1622"/>
        <v>22540.9961541801</v>
      </c>
      <c r="BG217" s="25">
        <f ca="1" t="shared" si="1622"/>
        <v>18804.1419410795</v>
      </c>
      <c r="BH217" s="25">
        <f ca="1" t="shared" si="1622"/>
        <v>20641.2533620606</v>
      </c>
      <c r="BI217" s="25">
        <f ca="1" t="shared" si="1622"/>
        <v>18820.8436519895</v>
      </c>
      <c r="BJ217" s="25">
        <f ca="1" t="shared" si="1454"/>
        <v>89854.0913301194</v>
      </c>
      <c r="BK217" s="25">
        <f ca="1" t="shared" si="1455"/>
        <v>39261.1055968877</v>
      </c>
      <c r="BL217" s="25">
        <f ca="1" t="shared" si="1456"/>
        <v>129115.196927007</v>
      </c>
      <c r="BM217" s="25">
        <f ca="1">BK217*'Ejercicio 3 - TIR'!$D$5</f>
        <v>19630.5527984438</v>
      </c>
      <c r="BN217" s="25">
        <f ca="1" t="shared" si="1457"/>
        <v>109484.644128563</v>
      </c>
      <c r="BO217" s="25">
        <f ca="1" t="shared" si="1458"/>
        <v>44360.7421888298</v>
      </c>
      <c r="BP217" s="25">
        <f ca="1" t="shared" si="1459"/>
        <v>-115945.511795795</v>
      </c>
      <c r="BQ217" s="25">
        <f ca="1" t="shared" ref="BQ217:BT217" si="1623">BE217</f>
        <v>21816.9711833203</v>
      </c>
      <c r="BR217" s="25">
        <f ca="1" t="shared" si="1623"/>
        <v>22540.9961541801</v>
      </c>
      <c r="BS217" s="25">
        <f ca="1" t="shared" si="1623"/>
        <v>18804.1419410795</v>
      </c>
      <c r="BT217" s="25">
        <f ca="1" t="shared" si="1623"/>
        <v>20641.2533620606</v>
      </c>
      <c r="BU217" s="25">
        <f ca="1" t="shared" si="1461"/>
        <v>63181.5858408193</v>
      </c>
      <c r="BV217" s="27">
        <f ca="1" t="shared" si="1462"/>
        <v>7.07531265303365</v>
      </c>
    </row>
    <row r="218" ht="15" customHeight="1" spans="1:74">
      <c r="A218" s="23">
        <v>217</v>
      </c>
      <c r="B218" s="24">
        <f ca="1" t="shared" ref="B218:F218" si="1624">RAND()</f>
        <v>0.39129947375537</v>
      </c>
      <c r="C218" s="25">
        <f ca="1">IF(B218&lt;=('Ejercicio 3 - TIR'!$D$13-'Ejercicio 3 - TIR'!$C$13)/('Ejercicio 3 - TIR'!$E$13-'Ejercicio 3 - TIR'!$C$13),'Ejercicio 3 - TIR'!$C$13+SQRT(('Ejercicio 3 - TIR'!$E$13-'Ejercicio 3 - TIR'!$C$13)*('Ejercicio 3 - TIR'!$D$13-'Ejercicio 3 - TIR'!$C$13)*B218),'Ejercicio 3 - TIR'!$E$13-SQRT(('Ejercicio 3 - TIR'!$E$13-'Ejercicio 3 - TIR'!$C$13)*('Ejercicio 3 - TIR'!$E$13-'Ejercicio 3 - TIR'!$D$13)*(1-B218)))</f>
        <v>72973.3348062778</v>
      </c>
      <c r="D218" s="24">
        <f ca="1" t="shared" si="1624"/>
        <v>0.590607659886975</v>
      </c>
      <c r="E218" s="25">
        <f ca="1">IF(D218&lt;=('Ejercicio 3 - TIR'!$D$14-'Ejercicio 3 - TIR'!$C$14)/('Ejercicio 3 - TIR'!$E$14-'Ejercicio 3 - TIR'!$C$14),'Ejercicio 3 - TIR'!$C$14+SQRT(('Ejercicio 3 - TIR'!$E$14-'Ejercicio 3 - TIR'!$C$14)*('Ejercicio 3 - TIR'!$D$14-'Ejercicio 3 - TIR'!$C$14)*D218),'Ejercicio 3 - TIR'!$E$14-SQRT(('Ejercicio 3 - TIR'!$E$14-'Ejercicio 3 - TIR'!$C$14)*('Ejercicio 3 - TIR'!$E$14-'Ejercicio 3 - TIR'!$D$14)*(1-D218)))</f>
        <v>32163.6200311015</v>
      </c>
      <c r="F218" s="24">
        <f ca="1" t="shared" si="1624"/>
        <v>0.525190403012089</v>
      </c>
      <c r="G218" s="25">
        <f ca="1">IF(F218&lt;=('Ejercicio 3 - TIR'!$D$18-'Ejercicio 3 - TIR'!$C$18)/('Ejercicio 3 - TIR'!$E$18-'Ejercicio 3 - TIR'!$C$18),'Ejercicio 3 - TIR'!$C$18+SQRT(('Ejercicio 3 - TIR'!$E$18-'Ejercicio 3 - TIR'!$C$18)*('Ejercicio 3 - TIR'!$D$18-'Ejercicio 3 - TIR'!$C$18)*F218),'Ejercicio 3 - TIR'!$E$18-SQRT(('Ejercicio 3 - TIR'!$E$18-'Ejercicio 3 - TIR'!$C$18)*('Ejercicio 3 - TIR'!$E$18-'Ejercicio 3 - TIR'!$D$18)*(1-F218)))</f>
        <v>38875.7287279306</v>
      </c>
      <c r="H218" s="24">
        <f ca="1" t="shared" ref="H218:L218" si="1625">RAND()</f>
        <v>0.973813855643524</v>
      </c>
      <c r="I218" s="25">
        <f ca="1">IF(H218&lt;=('Ejercicio 3 - TIR'!$D$18-'Ejercicio 3 - TIR'!$C$18)/('Ejercicio 3 - TIR'!$E$18-'Ejercicio 3 - TIR'!$C$18),'Ejercicio 3 - TIR'!$C$18+SQRT(('Ejercicio 3 - TIR'!$E$18-'Ejercicio 3 - TIR'!$C$18)*('Ejercicio 3 - TIR'!$D$18-'Ejercicio 3 - TIR'!$C$18)*H218),'Ejercicio 3 - TIR'!$E$18-SQRT(('Ejercicio 3 - TIR'!$E$18-'Ejercicio 3 - TIR'!$C$18)*('Ejercicio 3 - TIR'!$E$18-'Ejercicio 3 - TIR'!$D$18)*(1-H218)))</f>
        <v>43598.5861329587</v>
      </c>
      <c r="J218" s="24">
        <f ca="1" t="shared" si="1625"/>
        <v>0.0121592564231836</v>
      </c>
      <c r="K218" s="25">
        <f ca="1">IF(J218&lt;=('Ejercicio 3 - TIR'!$D$18-'Ejercicio 3 - TIR'!$C$18)/('Ejercicio 3 - TIR'!$E$18-'Ejercicio 3 - TIR'!$C$18),'Ejercicio 3 - TIR'!$C$18+SQRT(('Ejercicio 3 - TIR'!$E$18-'Ejercicio 3 - TIR'!$C$18)*('Ejercicio 3 - TIR'!$D$18-'Ejercicio 3 - TIR'!$C$18)*J218),'Ejercicio 3 - TIR'!$E$18-SQRT(('Ejercicio 3 - TIR'!$E$18-'Ejercicio 3 - TIR'!$C$18)*('Ejercicio 3 - TIR'!$E$18-'Ejercicio 3 - TIR'!$D$18)*(1-J218)))</f>
        <v>31350.5141478258</v>
      </c>
      <c r="L218" s="24">
        <f ca="1" t="shared" si="1625"/>
        <v>0.334613703107661</v>
      </c>
      <c r="M218" s="25">
        <f ca="1">IF(L218&lt;=('Ejercicio 3 - TIR'!$D$18-'Ejercicio 3 - TIR'!$C$18)/('Ejercicio 3 - TIR'!$E$18-'Ejercicio 3 - TIR'!$C$18),'Ejercicio 3 - TIR'!$C$18+SQRT(('Ejercicio 3 - TIR'!$E$18-'Ejercicio 3 - TIR'!$C$18)*('Ejercicio 3 - TIR'!$D$18-'Ejercicio 3 - TIR'!$C$18)*L218),'Ejercicio 3 - TIR'!$E$18-SQRT(('Ejercicio 3 - TIR'!$E$18-'Ejercicio 3 - TIR'!$C$18)*('Ejercicio 3 - TIR'!$E$18-'Ejercicio 3 - TIR'!$D$18)*(1-L218)))</f>
        <v>37084.6351681755</v>
      </c>
      <c r="N218" s="24">
        <f ca="1" t="shared" ref="N218:R218" si="1626">RAND()</f>
        <v>0.811159466085689</v>
      </c>
      <c r="O218" s="25">
        <f ca="1">IF(N218&lt;=('Ejercicio 3 - TIR'!$D$18-'Ejercicio 3 - TIR'!$C$18)/('Ejercicio 3 - TIR'!$E$18-'Ejercicio 3 - TIR'!$C$18),'Ejercicio 3 - TIR'!$C$18+SQRT(('Ejercicio 3 - TIR'!$E$18-'Ejercicio 3 - TIR'!$C$18)*('Ejercicio 3 - TIR'!$D$18-'Ejercicio 3 - TIR'!$C$18)*N218),'Ejercicio 3 - TIR'!$E$18-SQRT(('Ejercicio 3 - TIR'!$E$18-'Ejercicio 3 - TIR'!$C$18)*('Ejercicio 3 - TIR'!$E$18-'Ejercicio 3 - TIR'!$D$18)*(1-N218)))</f>
        <v>41236.6185360007</v>
      </c>
      <c r="P218" s="24">
        <f ca="1" t="shared" si="1626"/>
        <v>0.896320719511311</v>
      </c>
      <c r="Q218" s="26">
        <f ca="1">IF(P218&lt;=('Ejercicio 3 - TIR'!$D$22-'Ejercicio 3 - TIR'!$C$22)/('Ejercicio 3 - TIR'!$E$22-'Ejercicio 3 - TIR'!$C$22),'Ejercicio 3 - TIR'!$C$22+SQRT(('Ejercicio 3 - TIR'!$E$22-'Ejercicio 3 - TIR'!$C$22)*('Ejercicio 3 - TIR'!$D$22-'Ejercicio 3 - TIR'!$C$22)*P218),'Ejercicio 3 - TIR'!$E$22-SQRT(('Ejercicio 3 - TIR'!$E$22-'Ejercicio 3 - TIR'!$C$22)*('Ejercicio 3 - TIR'!$E$22-'Ejercicio 3 - TIR'!$D$22)*(1-P218)))</f>
        <v>0.166339007910125</v>
      </c>
      <c r="R218" s="24">
        <f ca="1" t="shared" si="1626"/>
        <v>0.500701215128683</v>
      </c>
      <c r="S218" s="26">
        <f ca="1">IF(R218&lt;=('Ejercicio 3 - TIR'!$D$23-'Ejercicio 3 - TIR'!$C$23)/('Ejercicio 3 - TIR'!$E$23-'Ejercicio 3 - TIR'!$C$23),'Ejercicio 3 - TIR'!$C$23+SQRT(('Ejercicio 3 - TIR'!$E$23-'Ejercicio 3 - TIR'!$C$23)*('Ejercicio 3 - TIR'!$D$23-'Ejercicio 3 - TIR'!$C$23)*R218),'Ejercicio 3 - TIR'!$E$23-SQRT(('Ejercicio 3 - TIR'!$E$23-'Ejercicio 3 - TIR'!$C$23)*('Ejercicio 3 - TIR'!$E$23-'Ejercicio 3 - TIR'!$D$23)*(1-R218)))</f>
        <v>0.150021043834577</v>
      </c>
      <c r="T218" s="24">
        <f ca="1" t="shared" ref="T218:X218" si="1627">RAND()</f>
        <v>0.476261155821563</v>
      </c>
      <c r="U218" s="26">
        <f ca="1">IF(T218&lt;=('Ejercicio 3 - TIR'!$D$24-'Ejercicio 3 - TIR'!$C$24)/('Ejercicio 3 - TIR'!$E$24-'Ejercicio 3 - TIR'!$C$24),'Ejercicio 3 - TIR'!$C$24+SQRT(('Ejercicio 3 - TIR'!$E$24-'Ejercicio 3 - TIR'!$C$24)*('Ejercicio 3 - TIR'!$D$24-'Ejercicio 3 - TIR'!$C$24)*T218),'Ejercicio 3 - TIR'!$E$24-SQRT(('Ejercicio 3 - TIR'!$E$24-'Ejercicio 3 - TIR'!$C$24)*('Ejercicio 3 - TIR'!$E$24-'Ejercicio 3 - TIR'!$D$24)*(1-T218)))</f>
        <v>0.181705499563258</v>
      </c>
      <c r="V218" s="24">
        <f ca="1" t="shared" si="1627"/>
        <v>0.956473569226568</v>
      </c>
      <c r="W218" s="26">
        <f ca="1">IF(V218&lt;=('Ejercicio 3 - TIR'!$D$25-'Ejercicio 3 - TIR'!$C$25)/('Ejercicio 3 - TIR'!$E$25-'Ejercicio 3 - TIR'!$C$25),'Ejercicio 3 - TIR'!$C$25+SQRT(('Ejercicio 3 - TIR'!$E$25-'Ejercicio 3 - TIR'!$C$25)*('Ejercicio 3 - TIR'!$D$25-'Ejercicio 3 - TIR'!$C$25)*V218),'Ejercicio 3 - TIR'!$E$25-SQRT(('Ejercicio 3 - TIR'!$E$25-'Ejercicio 3 - TIR'!$C$25)*('Ejercicio 3 - TIR'!$E$25-'Ejercicio 3 - TIR'!$D$25)*(1-V218)))</f>
        <v>0.237657289288531</v>
      </c>
      <c r="X218" s="24">
        <f ca="1" t="shared" si="1627"/>
        <v>0.184221501049094</v>
      </c>
      <c r="Y218" s="26">
        <f ca="1">IF(X218&lt;=('Ejercicio 3 - TIR'!$D$26-'Ejercicio 3 - TIR'!$C$26)/('Ejercicio 3 - TIR'!$E$26-'Ejercicio 3 - TIR'!$C$26),'Ejercicio 3 - TIR'!$C$26+SQRT(('Ejercicio 3 - TIR'!$E$26-'Ejercicio 3 - TIR'!$C$26)*('Ejercicio 3 - TIR'!$D$26-'Ejercicio 3 - TIR'!$C$26)*X218),'Ejercicio 3 - TIR'!$E$26-SQRT(('Ejercicio 3 - TIR'!$E$26-'Ejercicio 3 - TIR'!$C$26)*('Ejercicio 3 - TIR'!$E$26-'Ejercicio 3 - TIR'!$D$26)*(1-X218)))</f>
        <v>0.212302422577661</v>
      </c>
      <c r="Z218" s="24">
        <f ca="1" t="shared" si="1432"/>
        <v>1.16633900791012</v>
      </c>
      <c r="AA218" s="24">
        <f ca="1" t="shared" si="1433"/>
        <v>1.34131440334179</v>
      </c>
      <c r="AB218" s="24">
        <f ca="1" t="shared" si="1434"/>
        <v>1.5850386070724</v>
      </c>
      <c r="AC218" s="24">
        <f ca="1" t="shared" si="1435"/>
        <v>1.96173458584689</v>
      </c>
      <c r="AD218" s="24">
        <f ca="1" t="shared" si="1436"/>
        <v>2.37821559087657</v>
      </c>
      <c r="AE218" s="23">
        <f ca="1" t="shared" si="1437"/>
        <v>5350.06464677163</v>
      </c>
      <c r="AF218" s="23">
        <f ca="1" t="shared" si="1438"/>
        <v>6152.68692966278</v>
      </c>
      <c r="AG218" s="23">
        <f ca="1" t="shared" si="1439"/>
        <v>7270.66398187348</v>
      </c>
      <c r="AH218" s="23">
        <f ca="1" t="shared" si="1440"/>
        <v>8998.59027513329</v>
      </c>
      <c r="AI218" s="23">
        <f ca="1" t="shared" si="1441"/>
        <v>10909.0127903279</v>
      </c>
      <c r="AJ218" s="25">
        <f ca="1" t="shared" si="1442"/>
        <v>45342.2788763178</v>
      </c>
      <c r="AK218" s="25">
        <f ca="1" t="shared" si="1443"/>
        <v>58479.4115454749</v>
      </c>
      <c r="AL218" s="25">
        <f ca="1" t="shared" si="1444"/>
        <v>49691.7752758733</v>
      </c>
      <c r="AM218" s="25">
        <f ca="1" t="shared" si="1445"/>
        <v>72750.2114129239</v>
      </c>
      <c r="AN218" s="25">
        <f ca="1" t="shared" si="1446"/>
        <v>98069.5691173468</v>
      </c>
      <c r="AO218" s="25">
        <f ca="1">C218/'Ejercicio 3 - TIR'!$D$7</f>
        <v>14594.6669612556</v>
      </c>
      <c r="AP218" s="25">
        <f ca="1" t="shared" si="1447"/>
        <v>30747.6119150622</v>
      </c>
      <c r="AQ218" s="25">
        <f ca="1" t="shared" si="1448"/>
        <v>43884.7445842194</v>
      </c>
      <c r="AR218" s="25">
        <f ca="1" t="shared" si="1449"/>
        <v>35097.1083146177</v>
      </c>
      <c r="AS218" s="25">
        <f ca="1" t="shared" si="1450"/>
        <v>58155.5444516684</v>
      </c>
      <c r="AT218" s="25">
        <f ca="1" t="shared" si="1451"/>
        <v>83474.9021560913</v>
      </c>
      <c r="AU218" s="25">
        <f ca="1">AP218*'Ejercicio 3 - TIR'!$D$5</f>
        <v>15373.8059575311</v>
      </c>
      <c r="AV218" s="25">
        <f ca="1">AQ218*'Ejercicio 3 - TIR'!$D$5</f>
        <v>21942.3722921097</v>
      </c>
      <c r="AW218" s="25">
        <f ca="1">AR218*'Ejercicio 3 - TIR'!$D$5</f>
        <v>17548.5541573089</v>
      </c>
      <c r="AX218" s="25">
        <f ca="1">AS218*'Ejercicio 3 - TIR'!$D$5</f>
        <v>29077.7722258342</v>
      </c>
      <c r="AY218" s="25">
        <f ca="1">AT218*'Ejercicio 3 - TIR'!$D$5</f>
        <v>41737.4510780456</v>
      </c>
      <c r="AZ218" s="25">
        <f ca="1" t="shared" ref="AZ218:BD218" si="1628">AJ218-AU218-AE218</f>
        <v>24618.408272015</v>
      </c>
      <c r="BA218" s="25">
        <f ca="1" t="shared" si="1628"/>
        <v>30384.3523237025</v>
      </c>
      <c r="BB218" s="25">
        <f ca="1" t="shared" si="1628"/>
        <v>24872.5571366909</v>
      </c>
      <c r="BC218" s="25">
        <f ca="1" t="shared" si="1628"/>
        <v>34673.8489119564</v>
      </c>
      <c r="BD218" s="25">
        <f ca="1" t="shared" si="1628"/>
        <v>45423.1052489733</v>
      </c>
      <c r="BE218" s="25">
        <f ca="1" t="shared" ref="BE218:BI218" si="1629">AZ218/Z218</f>
        <v>21107.4208313815</v>
      </c>
      <c r="BF218" s="25">
        <f ca="1" t="shared" si="1629"/>
        <v>22652.6698349038</v>
      </c>
      <c r="BG218" s="25">
        <f ca="1" t="shared" si="1629"/>
        <v>15692.0828462539</v>
      </c>
      <c r="BH218" s="25">
        <f ca="1" t="shared" si="1629"/>
        <v>17675.0969076622</v>
      </c>
      <c r="BI218" s="25">
        <f ca="1" t="shared" si="1629"/>
        <v>19099.6583418373</v>
      </c>
      <c r="BJ218" s="25">
        <f ca="1" t="shared" si="1454"/>
        <v>76492.0226169956</v>
      </c>
      <c r="BK218" s="25">
        <f ca="1" t="shared" si="1455"/>
        <v>34709.2645109092</v>
      </c>
      <c r="BL218" s="25">
        <f ca="1" t="shared" si="1456"/>
        <v>111201.287127905</v>
      </c>
      <c r="BM218" s="25">
        <f ca="1">BK218*'Ejercicio 3 - TIR'!$D$5</f>
        <v>17354.6322554546</v>
      </c>
      <c r="BN218" s="25">
        <f ca="1" t="shared" si="1457"/>
        <v>93846.6548724502</v>
      </c>
      <c r="BO218" s="25">
        <f ca="1" t="shared" si="1458"/>
        <v>39460.9535117293</v>
      </c>
      <c r="BP218" s="25">
        <f ca="1" t="shared" si="1459"/>
        <v>-105136.954837379</v>
      </c>
      <c r="BQ218" s="25">
        <f ca="1" t="shared" ref="BQ218:BT218" si="1630">BE218</f>
        <v>21107.4208313815</v>
      </c>
      <c r="BR218" s="25">
        <f ca="1" t="shared" si="1630"/>
        <v>22652.6698349038</v>
      </c>
      <c r="BS218" s="25">
        <f ca="1" t="shared" si="1630"/>
        <v>15692.0828462539</v>
      </c>
      <c r="BT218" s="25">
        <f ca="1" t="shared" si="1630"/>
        <v>17675.0969076622</v>
      </c>
      <c r="BU218" s="25">
        <f ca="1" t="shared" si="1461"/>
        <v>58560.6118535666</v>
      </c>
      <c r="BV218" s="27">
        <f ca="1" t="shared" si="1462"/>
        <v>7.73152808395423</v>
      </c>
    </row>
    <row r="219" ht="15" customHeight="1" spans="1:74">
      <c r="A219" s="23">
        <v>218</v>
      </c>
      <c r="B219" s="24">
        <f ca="1" t="shared" ref="B219:F219" si="1631">RAND()</f>
        <v>0.890723796521838</v>
      </c>
      <c r="C219" s="25">
        <f ca="1">IF(B219&lt;=('Ejercicio 3 - TIR'!$D$13-'Ejercicio 3 - TIR'!$C$13)/('Ejercicio 3 - TIR'!$E$13-'Ejercicio 3 - TIR'!$C$13),'Ejercicio 3 - TIR'!$C$13+SQRT(('Ejercicio 3 - TIR'!$E$13-'Ejercicio 3 - TIR'!$C$13)*('Ejercicio 3 - TIR'!$D$13-'Ejercicio 3 - TIR'!$C$13)*B219),'Ejercicio 3 - TIR'!$E$13-SQRT(('Ejercicio 3 - TIR'!$E$13-'Ejercicio 3 - TIR'!$C$13)*('Ejercicio 3 - TIR'!$E$13-'Ejercicio 3 - TIR'!$D$13)*(1-B219)))</f>
        <v>88548.7361320335</v>
      </c>
      <c r="D219" s="24">
        <f ca="1" t="shared" si="1631"/>
        <v>0.770336537140042</v>
      </c>
      <c r="E219" s="25">
        <f ca="1">IF(D219&lt;=('Ejercicio 3 - TIR'!$D$14-'Ejercicio 3 - TIR'!$C$14)/('Ejercicio 3 - TIR'!$E$14-'Ejercicio 3 - TIR'!$C$14),'Ejercicio 3 - TIR'!$C$14+SQRT(('Ejercicio 3 - TIR'!$E$14-'Ejercicio 3 - TIR'!$C$14)*('Ejercicio 3 - TIR'!$D$14-'Ejercicio 3 - TIR'!$C$14)*D219),'Ejercicio 3 - TIR'!$E$14-SQRT(('Ejercicio 3 - TIR'!$E$14-'Ejercicio 3 - TIR'!$C$14)*('Ejercicio 3 - TIR'!$E$14-'Ejercicio 3 - TIR'!$D$14)*(1-D219)))</f>
        <v>34130.6287024083</v>
      </c>
      <c r="F219" s="24">
        <f ca="1" t="shared" si="1631"/>
        <v>0.444259620442788</v>
      </c>
      <c r="G219" s="25">
        <f ca="1">IF(F219&lt;=('Ejercicio 3 - TIR'!$D$18-'Ejercicio 3 - TIR'!$C$18)/('Ejercicio 3 - TIR'!$E$18-'Ejercicio 3 - TIR'!$C$18),'Ejercicio 3 - TIR'!$C$18+SQRT(('Ejercicio 3 - TIR'!$E$18-'Ejercicio 3 - TIR'!$C$18)*('Ejercicio 3 - TIR'!$D$18-'Ejercicio 3 - TIR'!$C$18)*F219),'Ejercicio 3 - TIR'!$E$18-SQRT(('Ejercicio 3 - TIR'!$E$18-'Ejercicio 3 - TIR'!$C$18)*('Ejercicio 3 - TIR'!$E$18-'Ejercicio 3 - TIR'!$D$18)*(1-F219)))</f>
        <v>38163.2679158789</v>
      </c>
      <c r="H219" s="24">
        <f ca="1" t="shared" ref="H219:L219" si="1632">RAND()</f>
        <v>0.755379235191634</v>
      </c>
      <c r="I219" s="25">
        <f ca="1">IF(H219&lt;=('Ejercicio 3 - TIR'!$D$18-'Ejercicio 3 - TIR'!$C$18)/('Ejercicio 3 - TIR'!$E$18-'Ejercicio 3 - TIR'!$C$18),'Ejercicio 3 - TIR'!$C$18+SQRT(('Ejercicio 3 - TIR'!$E$18-'Ejercicio 3 - TIR'!$C$18)*('Ejercicio 3 - TIR'!$D$18-'Ejercicio 3 - TIR'!$C$18)*H219),'Ejercicio 3 - TIR'!$E$18-SQRT(('Ejercicio 3 - TIR'!$E$18-'Ejercicio 3 - TIR'!$C$18)*('Ejercicio 3 - TIR'!$E$18-'Ejercicio 3 - TIR'!$D$18)*(1-H219)))</f>
        <v>40716.7118517864</v>
      </c>
      <c r="J219" s="24">
        <f ca="1" t="shared" si="1632"/>
        <v>0.925617644680459</v>
      </c>
      <c r="K219" s="25">
        <f ca="1">IF(J219&lt;=('Ejercicio 3 - TIR'!$D$18-'Ejercicio 3 - TIR'!$C$18)/('Ejercicio 3 - TIR'!$E$18-'Ejercicio 3 - TIR'!$C$18),'Ejercicio 3 - TIR'!$C$18+SQRT(('Ejercicio 3 - TIR'!$E$18-'Ejercicio 3 - TIR'!$C$18)*('Ejercicio 3 - TIR'!$D$18-'Ejercicio 3 - TIR'!$C$18)*J219),'Ejercicio 3 - TIR'!$E$18-SQRT(('Ejercicio 3 - TIR'!$E$18-'Ejercicio 3 - TIR'!$C$18)*('Ejercicio 3 - TIR'!$E$18-'Ejercicio 3 - TIR'!$D$18)*(1-J219)))</f>
        <v>42638.0777639885</v>
      </c>
      <c r="L219" s="24">
        <f ca="1" t="shared" si="1632"/>
        <v>0.348556646517354</v>
      </c>
      <c r="M219" s="25">
        <f ca="1">IF(L219&lt;=('Ejercicio 3 - TIR'!$D$18-'Ejercicio 3 - TIR'!$C$18)/('Ejercicio 3 - TIR'!$E$18-'Ejercicio 3 - TIR'!$C$18),'Ejercicio 3 - TIR'!$C$18+SQRT(('Ejercicio 3 - TIR'!$E$18-'Ejercicio 3 - TIR'!$C$18)*('Ejercicio 3 - TIR'!$D$18-'Ejercicio 3 - TIR'!$C$18)*L219),'Ejercicio 3 - TIR'!$E$18-SQRT(('Ejercicio 3 - TIR'!$E$18-'Ejercicio 3 - TIR'!$C$18)*('Ejercicio 3 - TIR'!$E$18-'Ejercicio 3 - TIR'!$D$18)*(1-L219)))</f>
        <v>37230.7328105527</v>
      </c>
      <c r="N219" s="24">
        <f ca="1" t="shared" ref="N219:R219" si="1633">RAND()</f>
        <v>0.435362199883624</v>
      </c>
      <c r="O219" s="25">
        <f ca="1">IF(N219&lt;=('Ejercicio 3 - TIR'!$D$18-'Ejercicio 3 - TIR'!$C$18)/('Ejercicio 3 - TIR'!$E$18-'Ejercicio 3 - TIR'!$C$18),'Ejercicio 3 - TIR'!$C$18+SQRT(('Ejercicio 3 - TIR'!$E$18-'Ejercicio 3 - TIR'!$C$18)*('Ejercicio 3 - TIR'!$D$18-'Ejercicio 3 - TIR'!$C$18)*N219),'Ejercicio 3 - TIR'!$E$18-SQRT(('Ejercicio 3 - TIR'!$E$18-'Ejercicio 3 - TIR'!$C$18)*('Ejercicio 3 - TIR'!$E$18-'Ejercicio 3 - TIR'!$D$18)*(1-N219)))</f>
        <v>38081.1094524541</v>
      </c>
      <c r="P219" s="24">
        <f ca="1" t="shared" si="1633"/>
        <v>0.945680180168611</v>
      </c>
      <c r="Q219" s="26">
        <f ca="1">IF(P219&lt;=('Ejercicio 3 - TIR'!$D$22-'Ejercicio 3 - TIR'!$C$22)/('Ejercicio 3 - TIR'!$E$22-'Ejercicio 3 - TIR'!$C$22),'Ejercicio 3 - TIR'!$C$22+SQRT(('Ejercicio 3 - TIR'!$E$22-'Ejercicio 3 - TIR'!$C$22)*('Ejercicio 3 - TIR'!$D$22-'Ejercicio 3 - TIR'!$C$22)*P219),'Ejercicio 3 - TIR'!$E$22-SQRT(('Ejercicio 3 - TIR'!$E$22-'Ejercicio 3 - TIR'!$C$22)*('Ejercicio 3 - TIR'!$E$22-'Ejercicio 3 - TIR'!$D$22)*(1-P219)))</f>
        <v>0.170111841642829</v>
      </c>
      <c r="R219" s="24">
        <f ca="1" t="shared" si="1633"/>
        <v>0.243043662260406</v>
      </c>
      <c r="S219" s="26">
        <f ca="1">IF(R219&lt;=('Ejercicio 3 - TIR'!$D$23-'Ejercicio 3 - TIR'!$C$23)/('Ejercicio 3 - TIR'!$E$23-'Ejercicio 3 - TIR'!$C$23),'Ejercicio 3 - TIR'!$C$23+SQRT(('Ejercicio 3 - TIR'!$E$23-'Ejercicio 3 - TIR'!$C$23)*('Ejercicio 3 - TIR'!$D$23-'Ejercicio 3 - TIR'!$C$23)*R219),'Ejercicio 3 - TIR'!$E$23-SQRT(('Ejercicio 3 - TIR'!$E$23-'Ejercicio 3 - TIR'!$C$23)*('Ejercicio 3 - TIR'!$E$23-'Ejercicio 3 - TIR'!$D$23)*(1-R219)))</f>
        <v>0.140915988909653</v>
      </c>
      <c r="T219" s="24">
        <f ca="1" t="shared" ref="T219:X219" si="1634">RAND()</f>
        <v>0.849369837632919</v>
      </c>
      <c r="U219" s="26">
        <f ca="1">IF(T219&lt;=('Ejercicio 3 - TIR'!$D$24-'Ejercicio 3 - TIR'!$C$24)/('Ejercicio 3 - TIR'!$E$24-'Ejercicio 3 - TIR'!$C$24),'Ejercicio 3 - TIR'!$C$24+SQRT(('Ejercicio 3 - TIR'!$E$24-'Ejercicio 3 - TIR'!$C$24)*('Ejercicio 3 - TIR'!$D$24-'Ejercicio 3 - TIR'!$C$24)*T219),'Ejercicio 3 - TIR'!$E$24-SQRT(('Ejercicio 3 - TIR'!$E$24-'Ejercicio 3 - TIR'!$C$24)*('Ejercicio 3 - TIR'!$E$24-'Ejercicio 3 - TIR'!$D$24)*(1-T219)))</f>
        <v>0.199463095300707</v>
      </c>
      <c r="V219" s="24">
        <f ca="1" t="shared" si="1634"/>
        <v>0.75233939987653</v>
      </c>
      <c r="W219" s="26">
        <f ca="1">IF(V219&lt;=('Ejercicio 3 - TIR'!$D$25-'Ejercicio 3 - TIR'!$C$25)/('Ejercicio 3 - TIR'!$E$25-'Ejercicio 3 - TIR'!$C$25),'Ejercicio 3 - TIR'!$C$25+SQRT(('Ejercicio 3 - TIR'!$E$25-'Ejercicio 3 - TIR'!$C$25)*('Ejercicio 3 - TIR'!$D$25-'Ejercicio 3 - TIR'!$C$25)*V219),'Ejercicio 3 - TIR'!$E$25-SQRT(('Ejercicio 3 - TIR'!$E$25-'Ejercicio 3 - TIR'!$C$25)*('Ejercicio 3 - TIR'!$E$25-'Ejercicio 3 - TIR'!$D$25)*(1-V219)))</f>
        <v>0.220558327146167</v>
      </c>
      <c r="X219" s="24">
        <f ca="1" t="shared" si="1634"/>
        <v>0.0401090461946985</v>
      </c>
      <c r="Y219" s="26">
        <f ca="1">IF(X219&lt;=('Ejercicio 3 - TIR'!$D$26-'Ejercicio 3 - TIR'!$C$26)/('Ejercicio 3 - TIR'!$E$26-'Ejercicio 3 - TIR'!$C$26),'Ejercicio 3 - TIR'!$C$26+SQRT(('Ejercicio 3 - TIR'!$E$26-'Ejercicio 3 - TIR'!$C$26)*('Ejercicio 3 - TIR'!$D$26-'Ejercicio 3 - TIR'!$C$26)*X219),'Ejercicio 3 - TIR'!$E$26-SQRT(('Ejercicio 3 - TIR'!$E$26-'Ejercicio 3 - TIR'!$C$26)*('Ejercicio 3 - TIR'!$E$26-'Ejercicio 3 - TIR'!$D$26)*(1-X219)))</f>
        <v>0.200406460720422</v>
      </c>
      <c r="Z219" s="24">
        <f ca="1" t="shared" si="1432"/>
        <v>1.17011184164283</v>
      </c>
      <c r="AA219" s="24">
        <f ca="1" t="shared" si="1433"/>
        <v>1.33499930894282</v>
      </c>
      <c r="AB219" s="24">
        <f ca="1" t="shared" si="1434"/>
        <v>1.60128240332886</v>
      </c>
      <c r="AC219" s="24">
        <f ca="1" t="shared" si="1435"/>
        <v>1.95445857149567</v>
      </c>
      <c r="AD219" s="24">
        <f ca="1" t="shared" si="1436"/>
        <v>2.34614469643381</v>
      </c>
      <c r="AE219" s="23">
        <f ca="1" t="shared" si="1437"/>
        <v>5806.02410499425</v>
      </c>
      <c r="AF219" s="23">
        <f ca="1" t="shared" si="1438"/>
        <v>6624.1857333828</v>
      </c>
      <c r="AG219" s="23">
        <f ca="1" t="shared" si="1439"/>
        <v>7945.46632361012</v>
      </c>
      <c r="AH219" s="23">
        <f ca="1" t="shared" si="1440"/>
        <v>9697.90508434177</v>
      </c>
      <c r="AI219" s="23">
        <f ca="1" t="shared" si="1441"/>
        <v>11641.4279186973</v>
      </c>
      <c r="AJ219" s="25">
        <f ca="1" t="shared" si="1442"/>
        <v>44655.2917041577</v>
      </c>
      <c r="AK219" s="25">
        <f ca="1" t="shared" si="1443"/>
        <v>54356.7821845588</v>
      </c>
      <c r="AL219" s="25">
        <f ca="1" t="shared" si="1444"/>
        <v>68275.6036352425</v>
      </c>
      <c r="AM219" s="25">
        <f ca="1" t="shared" si="1445"/>
        <v>72765.9248646498</v>
      </c>
      <c r="AN219" s="25">
        <f ca="1" t="shared" si="1446"/>
        <v>89343.7929761907</v>
      </c>
      <c r="AO219" s="25">
        <f ca="1">C219/'Ejercicio 3 - TIR'!$D$7</f>
        <v>17709.7472264067</v>
      </c>
      <c r="AP219" s="25">
        <f ca="1" t="shared" si="1447"/>
        <v>26945.544477751</v>
      </c>
      <c r="AQ219" s="25">
        <f ca="1" t="shared" si="1448"/>
        <v>36647.0349581521</v>
      </c>
      <c r="AR219" s="25">
        <f ca="1" t="shared" si="1449"/>
        <v>50565.8564088358</v>
      </c>
      <c r="AS219" s="25">
        <f ca="1" t="shared" si="1450"/>
        <v>55056.1776382431</v>
      </c>
      <c r="AT219" s="25">
        <f ca="1" t="shared" si="1451"/>
        <v>71634.045749784</v>
      </c>
      <c r="AU219" s="25">
        <f ca="1">AP219*'Ejercicio 3 - TIR'!$D$5</f>
        <v>13472.7722388755</v>
      </c>
      <c r="AV219" s="25">
        <f ca="1">AQ219*'Ejercicio 3 - TIR'!$D$5</f>
        <v>18323.5174790761</v>
      </c>
      <c r="AW219" s="25">
        <f ca="1">AR219*'Ejercicio 3 - TIR'!$D$5</f>
        <v>25282.9282044179</v>
      </c>
      <c r="AX219" s="25">
        <f ca="1">AS219*'Ejercicio 3 - TIR'!$D$5</f>
        <v>27528.0888191216</v>
      </c>
      <c r="AY219" s="25">
        <f ca="1">AT219*'Ejercicio 3 - TIR'!$D$5</f>
        <v>35817.022874892</v>
      </c>
      <c r="AZ219" s="25">
        <f ca="1" t="shared" ref="AZ219:BD219" si="1635">AJ219-AU219-AE219</f>
        <v>25376.495360288</v>
      </c>
      <c r="BA219" s="25">
        <f ca="1" t="shared" si="1635"/>
        <v>29409.0789721</v>
      </c>
      <c r="BB219" s="25">
        <f ca="1" t="shared" si="1635"/>
        <v>35047.2091072145</v>
      </c>
      <c r="BC219" s="25">
        <f ca="1" t="shared" si="1635"/>
        <v>35539.9309611865</v>
      </c>
      <c r="BD219" s="25">
        <f ca="1" t="shared" si="1635"/>
        <v>41885.3421826014</v>
      </c>
      <c r="BE219" s="25">
        <f ca="1" t="shared" ref="BE219:BI219" si="1636">AZ219/Z219</f>
        <v>21687.2391656678</v>
      </c>
      <c r="BF219" s="25">
        <f ca="1" t="shared" si="1636"/>
        <v>22029.2840416441</v>
      </c>
      <c r="BG219" s="25">
        <f ca="1" t="shared" si="1636"/>
        <v>21886.9632454311</v>
      </c>
      <c r="BH219" s="25">
        <f ca="1" t="shared" si="1636"/>
        <v>18184.0288044526</v>
      </c>
      <c r="BI219" s="25">
        <f ca="1" t="shared" si="1636"/>
        <v>17852.8384230811</v>
      </c>
      <c r="BJ219" s="25">
        <f ca="1" t="shared" si="1454"/>
        <v>80075.3935161067</v>
      </c>
      <c r="BK219" s="25">
        <f ca="1" t="shared" si="1455"/>
        <v>41549.6295304175</v>
      </c>
      <c r="BL219" s="25">
        <f ca="1" t="shared" si="1456"/>
        <v>121625.023046524</v>
      </c>
      <c r="BM219" s="25">
        <f ca="1">BK219*'Ejercicio 3 - TIR'!$D$5</f>
        <v>20774.8147652088</v>
      </c>
      <c r="BN219" s="25">
        <f ca="1" t="shared" si="1457"/>
        <v>100850.208281315</v>
      </c>
      <c r="BO219" s="25">
        <f ca="1" t="shared" si="1458"/>
        <v>42985.5023156116</v>
      </c>
      <c r="BP219" s="25">
        <f ca="1" t="shared" si="1459"/>
        <v>-122679.364834442</v>
      </c>
      <c r="BQ219" s="25">
        <f ca="1" t="shared" ref="BQ219:BT219" si="1637">BE219</f>
        <v>21687.2391656678</v>
      </c>
      <c r="BR219" s="25">
        <f ca="1" t="shared" si="1637"/>
        <v>22029.2840416441</v>
      </c>
      <c r="BS219" s="25">
        <f ca="1" t="shared" si="1637"/>
        <v>21886.9632454311</v>
      </c>
      <c r="BT219" s="25">
        <f ca="1" t="shared" si="1637"/>
        <v>18184.0288044526</v>
      </c>
      <c r="BU219" s="25">
        <f ca="1" t="shared" si="1461"/>
        <v>60838.3407386927</v>
      </c>
      <c r="BV219" s="27">
        <f ca="1" t="shared" si="1462"/>
        <v>4.87193304761664</v>
      </c>
    </row>
    <row r="220" ht="15" customHeight="1" spans="1:74">
      <c r="A220" s="23">
        <v>219</v>
      </c>
      <c r="B220" s="24">
        <f ca="1" t="shared" ref="B220:F220" si="1638">RAND()</f>
        <v>0.835776700291121</v>
      </c>
      <c r="C220" s="25">
        <f ca="1">IF(B220&lt;=('Ejercicio 3 - TIR'!$D$13-'Ejercicio 3 - TIR'!$C$13)/('Ejercicio 3 - TIR'!$E$13-'Ejercicio 3 - TIR'!$C$13),'Ejercicio 3 - TIR'!$C$13+SQRT(('Ejercicio 3 - TIR'!$E$13-'Ejercicio 3 - TIR'!$C$13)*('Ejercicio 3 - TIR'!$D$13-'Ejercicio 3 - TIR'!$C$13)*B220),'Ejercicio 3 - TIR'!$E$13-SQRT(('Ejercicio 3 - TIR'!$E$13-'Ejercicio 3 - TIR'!$C$13)*('Ejercicio 3 - TIR'!$E$13-'Ejercicio 3 - TIR'!$D$13)*(1-B220)))</f>
        <v>85961.9103988237</v>
      </c>
      <c r="D220" s="24">
        <f ca="1" t="shared" si="1638"/>
        <v>0.173274371550418</v>
      </c>
      <c r="E220" s="25">
        <f ca="1">IF(D220&lt;=('Ejercicio 3 - TIR'!$D$14-'Ejercicio 3 - TIR'!$C$14)/('Ejercicio 3 - TIR'!$E$14-'Ejercicio 3 - TIR'!$C$14),'Ejercicio 3 - TIR'!$C$14+SQRT(('Ejercicio 3 - TIR'!$E$14-'Ejercicio 3 - TIR'!$C$14)*('Ejercicio 3 - TIR'!$D$14-'Ejercicio 3 - TIR'!$C$14)*D220),'Ejercicio 3 - TIR'!$E$14-SQRT(('Ejercicio 3 - TIR'!$E$14-'Ejercicio 3 - TIR'!$C$14)*('Ejercicio 3 - TIR'!$E$14-'Ejercicio 3 - TIR'!$D$14)*(1-D220)))</f>
        <v>28604.9379836942</v>
      </c>
      <c r="F220" s="24">
        <f ca="1" t="shared" si="1638"/>
        <v>0.99334073969866</v>
      </c>
      <c r="G220" s="25">
        <f ca="1">IF(F220&lt;=('Ejercicio 3 - TIR'!$D$18-'Ejercicio 3 - TIR'!$C$18)/('Ejercicio 3 - TIR'!$E$18-'Ejercicio 3 - TIR'!$C$18),'Ejercicio 3 - TIR'!$C$18+SQRT(('Ejercicio 3 - TIR'!$E$18-'Ejercicio 3 - TIR'!$C$18)*('Ejercicio 3 - TIR'!$D$18-'Ejercicio 3 - TIR'!$C$18)*F220),'Ejercicio 3 - TIR'!$E$18-SQRT(('Ejercicio 3 - TIR'!$E$18-'Ejercicio 3 - TIR'!$C$18)*('Ejercicio 3 - TIR'!$E$18-'Ejercicio 3 - TIR'!$D$18)*(1-F220)))</f>
        <v>44293.2861098008</v>
      </c>
      <c r="H220" s="24">
        <f ca="1" t="shared" ref="H220:L220" si="1639">RAND()</f>
        <v>0.542921340424531</v>
      </c>
      <c r="I220" s="25">
        <f ca="1">IF(H220&lt;=('Ejercicio 3 - TIR'!$D$18-'Ejercicio 3 - TIR'!$C$18)/('Ejercicio 3 - TIR'!$E$18-'Ejercicio 3 - TIR'!$C$18),'Ejercicio 3 - TIR'!$C$18+SQRT(('Ejercicio 3 - TIR'!$E$18-'Ejercicio 3 - TIR'!$C$18)*('Ejercicio 3 - TIR'!$D$18-'Ejercicio 3 - TIR'!$C$18)*H220),'Ejercicio 3 - TIR'!$E$18-SQRT(('Ejercicio 3 - TIR'!$E$18-'Ejercicio 3 - TIR'!$C$18)*('Ejercicio 3 - TIR'!$E$18-'Ejercicio 3 - TIR'!$D$18)*(1-H220)))</f>
        <v>39024.3116670292</v>
      </c>
      <c r="J220" s="24">
        <f ca="1" t="shared" si="1639"/>
        <v>0.456282832306143</v>
      </c>
      <c r="K220" s="25">
        <f ca="1">IF(J220&lt;=('Ejercicio 3 - TIR'!$D$18-'Ejercicio 3 - TIR'!$C$18)/('Ejercicio 3 - TIR'!$E$18-'Ejercicio 3 - TIR'!$C$18),'Ejercicio 3 - TIR'!$C$18+SQRT(('Ejercicio 3 - TIR'!$E$18-'Ejercicio 3 - TIR'!$C$18)*('Ejercicio 3 - TIR'!$D$18-'Ejercicio 3 - TIR'!$C$18)*J220),'Ejercicio 3 - TIR'!$E$18-SQRT(('Ejercicio 3 - TIR'!$E$18-'Ejercicio 3 - TIR'!$C$18)*('Ejercicio 3 - TIR'!$E$18-'Ejercicio 3 - TIR'!$D$18)*(1-J220)))</f>
        <v>38272.9937051784</v>
      </c>
      <c r="L220" s="24">
        <f ca="1" t="shared" si="1639"/>
        <v>0.982336603498978</v>
      </c>
      <c r="M220" s="25">
        <f ca="1">IF(L220&lt;=('Ejercicio 3 - TIR'!$D$18-'Ejercicio 3 - TIR'!$C$18)/('Ejercicio 3 - TIR'!$E$18-'Ejercicio 3 - TIR'!$C$18),'Ejercicio 3 - TIR'!$C$18+SQRT(('Ejercicio 3 - TIR'!$E$18-'Ejercicio 3 - TIR'!$C$18)*('Ejercicio 3 - TIR'!$D$18-'Ejercicio 3 - TIR'!$C$18)*L220),'Ejercicio 3 - TIR'!$E$18-SQRT(('Ejercicio 3 - TIR'!$E$18-'Ejercicio 3 - TIR'!$C$18)*('Ejercicio 3 - TIR'!$E$18-'Ejercicio 3 - TIR'!$D$18)*(1-L220)))</f>
        <v>43849.0200967972</v>
      </c>
      <c r="N220" s="24">
        <f ca="1" t="shared" ref="N220:R220" si="1640">RAND()</f>
        <v>0.942407132357014</v>
      </c>
      <c r="O220" s="25">
        <f ca="1">IF(N220&lt;=('Ejercicio 3 - TIR'!$D$18-'Ejercicio 3 - TIR'!$C$18)/('Ejercicio 3 - TIR'!$E$18-'Ejercicio 3 - TIR'!$C$18),'Ejercicio 3 - TIR'!$C$18+SQRT(('Ejercicio 3 - TIR'!$E$18-'Ejercicio 3 - TIR'!$C$18)*('Ejercicio 3 - TIR'!$D$18-'Ejercicio 3 - TIR'!$C$18)*N220),'Ejercicio 3 - TIR'!$E$18-SQRT(('Ejercicio 3 - TIR'!$E$18-'Ejercicio 3 - TIR'!$C$18)*('Ejercicio 3 - TIR'!$E$18-'Ejercicio 3 - TIR'!$D$18)*(1-N220)))</f>
        <v>42921.6677182837</v>
      </c>
      <c r="P220" s="24">
        <f ca="1" t="shared" si="1640"/>
        <v>0.791748767647403</v>
      </c>
      <c r="Q220" s="26">
        <f ca="1">IF(P220&lt;=('Ejercicio 3 - TIR'!$D$22-'Ejercicio 3 - TIR'!$C$22)/('Ejercicio 3 - TIR'!$E$22-'Ejercicio 3 - TIR'!$C$22),'Ejercicio 3 - TIR'!$C$22+SQRT(('Ejercicio 3 - TIR'!$E$22-'Ejercicio 3 - TIR'!$C$22)*('Ejercicio 3 - TIR'!$D$22-'Ejercicio 3 - TIR'!$C$22)*P220),'Ejercicio 3 - TIR'!$E$22-SQRT(('Ejercicio 3 - TIR'!$E$22-'Ejercicio 3 - TIR'!$C$22)*('Ejercicio 3 - TIR'!$E$22-'Ejercicio 3 - TIR'!$D$22)*(1-P220)))</f>
        <v>0.160638899353738</v>
      </c>
      <c r="R220" s="24">
        <f ca="1" t="shared" si="1640"/>
        <v>0.771750560734455</v>
      </c>
      <c r="S220" s="26">
        <f ca="1">IF(R220&lt;=('Ejercicio 3 - TIR'!$D$23-'Ejercicio 3 - TIR'!$C$23)/('Ejercicio 3 - TIR'!$E$23-'Ejercicio 3 - TIR'!$C$23),'Ejercicio 3 - TIR'!$C$23+SQRT(('Ejercicio 3 - TIR'!$E$23-'Ejercicio 3 - TIR'!$C$23)*('Ejercicio 3 - TIR'!$D$23-'Ejercicio 3 - TIR'!$C$23)*R220),'Ejercicio 3 - TIR'!$E$23-SQRT(('Ejercicio 3 - TIR'!$E$23-'Ejercicio 3 - TIR'!$C$23)*('Ejercicio 3 - TIR'!$E$23-'Ejercicio 3 - TIR'!$D$23)*(1-R220)))</f>
        <v>0.15973058977972</v>
      </c>
      <c r="T220" s="24">
        <f ca="1" t="shared" ref="T220:X220" si="1641">RAND()</f>
        <v>0.827179732492268</v>
      </c>
      <c r="U220" s="26">
        <f ca="1">IF(T220&lt;=('Ejercicio 3 - TIR'!$D$24-'Ejercicio 3 - TIR'!$C$24)/('Ejercicio 3 - TIR'!$E$24-'Ejercicio 3 - TIR'!$C$24),'Ejercicio 3 - TIR'!$C$24+SQRT(('Ejercicio 3 - TIR'!$E$24-'Ejercicio 3 - TIR'!$C$24)*('Ejercicio 3 - TIR'!$D$24-'Ejercicio 3 - TIR'!$C$24)*T220),'Ejercicio 3 - TIR'!$E$24-SQRT(('Ejercicio 3 - TIR'!$E$24-'Ejercicio 3 - TIR'!$C$24)*('Ejercicio 3 - TIR'!$E$24-'Ejercicio 3 - TIR'!$D$24)*(1-T220)))</f>
        <v>0.198002346738308</v>
      </c>
      <c r="V220" s="24">
        <f ca="1" t="shared" si="1641"/>
        <v>0.0404232280600654</v>
      </c>
      <c r="W220" s="26">
        <f ca="1">IF(V220&lt;=('Ejercicio 3 - TIR'!$D$25-'Ejercicio 3 - TIR'!$C$25)/('Ejercicio 3 - TIR'!$E$25-'Ejercicio 3 - TIR'!$C$25),'Ejercicio 3 - TIR'!$C$25+SQRT(('Ejercicio 3 - TIR'!$E$25-'Ejercicio 3 - TIR'!$C$25)*('Ejercicio 3 - TIR'!$D$25-'Ejercicio 3 - TIR'!$C$25)*V220),'Ejercicio 3 - TIR'!$E$25-SQRT(('Ejercicio 3 - TIR'!$E$25-'Ejercicio 3 - TIR'!$C$25)*('Ejercicio 3 - TIR'!$E$25-'Ejercicio 3 - TIR'!$D$25)*(1-V220)))</f>
        <v>0.187522799963052</v>
      </c>
      <c r="X220" s="24">
        <f ca="1" t="shared" si="1641"/>
        <v>0.768350515126837</v>
      </c>
      <c r="Y220" s="26">
        <f ca="1">IF(X220&lt;=('Ejercicio 3 - TIR'!$D$26-'Ejercicio 3 - TIR'!$C$26)/('Ejercicio 3 - TIR'!$E$26-'Ejercicio 3 - TIR'!$C$26),'Ejercicio 3 - TIR'!$C$26+SQRT(('Ejercicio 3 - TIR'!$E$26-'Ejercicio 3 - TIR'!$C$26)*('Ejercicio 3 - TIR'!$D$26-'Ejercicio 3 - TIR'!$C$26)*X220),'Ejercicio 3 - TIR'!$E$26-SQRT(('Ejercicio 3 - TIR'!$E$26-'Ejercicio 3 - TIR'!$C$26)*('Ejercicio 3 - TIR'!$E$26-'Ejercicio 3 - TIR'!$D$26)*(1-X220)))</f>
        <v>0.244631833263299</v>
      </c>
      <c r="Z220" s="24">
        <f ca="1" t="shared" si="1432"/>
        <v>1.16063889935374</v>
      </c>
      <c r="AA220" s="24">
        <f ca="1" t="shared" si="1433"/>
        <v>1.3460284352688</v>
      </c>
      <c r="AB220" s="24">
        <f ca="1" t="shared" si="1434"/>
        <v>1.61254522422851</v>
      </c>
      <c r="AC220" s="24">
        <f ca="1" t="shared" si="1435"/>
        <v>1.91493421974289</v>
      </c>
      <c r="AD220" s="24">
        <f ca="1" t="shared" si="1436"/>
        <v>2.38338808849722</v>
      </c>
      <c r="AE220" s="23">
        <f ca="1" t="shared" si="1437"/>
        <v>4595.06575378258</v>
      </c>
      <c r="AF220" s="23">
        <f ca="1" t="shared" si="1438"/>
        <v>5329.03831671087</v>
      </c>
      <c r="AG220" s="23">
        <f ca="1" t="shared" si="1439"/>
        <v>6384.20040927798</v>
      </c>
      <c r="AH220" s="23">
        <f ca="1" t="shared" si="1440"/>
        <v>7581.38354555105</v>
      </c>
      <c r="AI220" s="23">
        <f ca="1" t="shared" si="1441"/>
        <v>9436.03130097141</v>
      </c>
      <c r="AJ220" s="25">
        <f ca="1" t="shared" si="1442"/>
        <v>51408.5108392394</v>
      </c>
      <c r="AK220" s="25">
        <f ca="1" t="shared" si="1443"/>
        <v>52527.8331706132</v>
      </c>
      <c r="AL220" s="25">
        <f ca="1" t="shared" si="1444"/>
        <v>61716.9332162133</v>
      </c>
      <c r="AM220" s="25">
        <f ca="1" t="shared" si="1445"/>
        <v>83967.9890855506</v>
      </c>
      <c r="AN220" s="25">
        <f ca="1" t="shared" si="1446"/>
        <v>102298.991578193</v>
      </c>
      <c r="AO220" s="25">
        <f ca="1">C220/'Ejercicio 3 - TIR'!$D$7</f>
        <v>17192.3820797647</v>
      </c>
      <c r="AP220" s="25">
        <f ca="1" t="shared" si="1447"/>
        <v>34216.1287594746</v>
      </c>
      <c r="AQ220" s="25">
        <f ca="1" t="shared" si="1448"/>
        <v>35335.4510908484</v>
      </c>
      <c r="AR220" s="25">
        <f ca="1" t="shared" si="1449"/>
        <v>44524.5511364485</v>
      </c>
      <c r="AS220" s="25">
        <f ca="1" t="shared" si="1450"/>
        <v>66775.6070057859</v>
      </c>
      <c r="AT220" s="25">
        <f ca="1" t="shared" si="1451"/>
        <v>85106.6094984282</v>
      </c>
      <c r="AU220" s="25">
        <f ca="1">AP220*'Ejercicio 3 - TIR'!$D$5</f>
        <v>17108.0643797373</v>
      </c>
      <c r="AV220" s="25">
        <f ca="1">AQ220*'Ejercicio 3 - TIR'!$D$5</f>
        <v>17667.7255454242</v>
      </c>
      <c r="AW220" s="25">
        <f ca="1">AR220*'Ejercicio 3 - TIR'!$D$5</f>
        <v>22262.2755682243</v>
      </c>
      <c r="AX220" s="25">
        <f ca="1">AS220*'Ejercicio 3 - TIR'!$D$5</f>
        <v>33387.8035028929</v>
      </c>
      <c r="AY220" s="25">
        <f ca="1">AT220*'Ejercicio 3 - TIR'!$D$5</f>
        <v>42553.3047492141</v>
      </c>
      <c r="AZ220" s="25">
        <f ca="1" t="shared" ref="AZ220:BD220" si="1642">AJ220-AU220-AE220</f>
        <v>29705.3807057195</v>
      </c>
      <c r="BA220" s="25">
        <f ca="1" t="shared" si="1642"/>
        <v>29531.0693084781</v>
      </c>
      <c r="BB220" s="25">
        <f ca="1" t="shared" si="1642"/>
        <v>33070.457238711</v>
      </c>
      <c r="BC220" s="25">
        <f ca="1" t="shared" si="1642"/>
        <v>42998.8020371066</v>
      </c>
      <c r="BD220" s="25">
        <f ca="1" t="shared" si="1642"/>
        <v>50309.6555280074</v>
      </c>
      <c r="BE220" s="25">
        <f ca="1" t="shared" ref="BE220:BI220" si="1643">AZ220/Z220</f>
        <v>25593.9902774755</v>
      </c>
      <c r="BF220" s="25">
        <f ca="1" t="shared" si="1643"/>
        <v>21939.4096994547</v>
      </c>
      <c r="BG220" s="25">
        <f ca="1" t="shared" si="1643"/>
        <v>20508.2355160197</v>
      </c>
      <c r="BH220" s="25">
        <f ca="1" t="shared" si="1643"/>
        <v>22454.4538364769</v>
      </c>
      <c r="BI220" s="25">
        <f ca="1" t="shared" si="1643"/>
        <v>21108.4614254865</v>
      </c>
      <c r="BJ220" s="25">
        <f ca="1" t="shared" si="1454"/>
        <v>68176.6684625384</v>
      </c>
      <c r="BK220" s="25">
        <f ca="1" t="shared" si="1455"/>
        <v>40976.1186618043</v>
      </c>
      <c r="BL220" s="25">
        <f ca="1" t="shared" si="1456"/>
        <v>109152.787124343</v>
      </c>
      <c r="BM220" s="25">
        <f ca="1">BK220*'Ejercicio 3 - TIR'!$D$5</f>
        <v>20488.0593309021</v>
      </c>
      <c r="BN220" s="25">
        <f ca="1" t="shared" si="1457"/>
        <v>88664.7277934405</v>
      </c>
      <c r="BO220" s="25">
        <f ca="1" t="shared" si="1458"/>
        <v>37201.1290235766</v>
      </c>
      <c r="BP220" s="25">
        <f ca="1" t="shared" si="1459"/>
        <v>-114566.848382518</v>
      </c>
      <c r="BQ220" s="25">
        <f ca="1" t="shared" ref="BQ220:BT220" si="1644">BE220</f>
        <v>25593.9902774755</v>
      </c>
      <c r="BR220" s="25">
        <f ca="1" t="shared" si="1644"/>
        <v>21939.4096994547</v>
      </c>
      <c r="BS220" s="25">
        <f ca="1" t="shared" si="1644"/>
        <v>20508.2355160197</v>
      </c>
      <c r="BT220" s="25">
        <f ca="1" t="shared" si="1644"/>
        <v>22454.4538364769</v>
      </c>
      <c r="BU220" s="25">
        <f ca="1" t="shared" si="1461"/>
        <v>58309.590449063</v>
      </c>
      <c r="BV220" s="27">
        <f ca="1" t="shared" si="1462"/>
        <v>8.11856578611241</v>
      </c>
    </row>
    <row r="221" ht="15" customHeight="1" spans="1:74">
      <c r="A221" s="23">
        <v>220</v>
      </c>
      <c r="B221" s="24">
        <f ca="1" t="shared" ref="B221:F221" si="1645">RAND()</f>
        <v>0.875642142011025</v>
      </c>
      <c r="C221" s="25">
        <f ca="1">IF(B221&lt;=('Ejercicio 3 - TIR'!$D$13-'Ejercicio 3 - TIR'!$C$13)/('Ejercicio 3 - TIR'!$E$13-'Ejercicio 3 - TIR'!$C$13),'Ejercicio 3 - TIR'!$C$13+SQRT(('Ejercicio 3 - TIR'!$E$13-'Ejercicio 3 - TIR'!$C$13)*('Ejercicio 3 - TIR'!$D$13-'Ejercicio 3 - TIR'!$C$13)*B221),'Ejercicio 3 - TIR'!$E$13-SQRT(('Ejercicio 3 - TIR'!$E$13-'Ejercicio 3 - TIR'!$C$13)*('Ejercicio 3 - TIR'!$E$13-'Ejercicio 3 - TIR'!$D$13)*(1-B221)))</f>
        <v>87784.0501971083</v>
      </c>
      <c r="D221" s="24">
        <f ca="1" t="shared" si="1645"/>
        <v>0.760920120477895</v>
      </c>
      <c r="E221" s="25">
        <f ca="1">IF(D221&lt;=('Ejercicio 3 - TIR'!$D$14-'Ejercicio 3 - TIR'!$C$14)/('Ejercicio 3 - TIR'!$E$14-'Ejercicio 3 - TIR'!$C$14),'Ejercicio 3 - TIR'!$C$14+SQRT(('Ejercicio 3 - TIR'!$E$14-'Ejercicio 3 - TIR'!$C$14)*('Ejercicio 3 - TIR'!$D$14-'Ejercicio 3 - TIR'!$C$14)*D221),'Ejercicio 3 - TIR'!$E$14-SQRT(('Ejercicio 3 - TIR'!$E$14-'Ejercicio 3 - TIR'!$C$14)*('Ejercicio 3 - TIR'!$E$14-'Ejercicio 3 - TIR'!$D$14)*(1-D221)))</f>
        <v>34011.512550876</v>
      </c>
      <c r="F221" s="24">
        <f ca="1" t="shared" si="1645"/>
        <v>0.444085965554917</v>
      </c>
      <c r="G221" s="25">
        <f ca="1">IF(F221&lt;=('Ejercicio 3 - TIR'!$D$18-'Ejercicio 3 - TIR'!$C$18)/('Ejercicio 3 - TIR'!$E$18-'Ejercicio 3 - TIR'!$C$18),'Ejercicio 3 - TIR'!$C$18+SQRT(('Ejercicio 3 - TIR'!$E$18-'Ejercicio 3 - TIR'!$C$18)*('Ejercicio 3 - TIR'!$D$18-'Ejercicio 3 - TIR'!$C$18)*F221),'Ejercicio 3 - TIR'!$E$18-SQRT(('Ejercicio 3 - TIR'!$E$18-'Ejercicio 3 - TIR'!$C$18)*('Ejercicio 3 - TIR'!$E$18-'Ejercicio 3 - TIR'!$D$18)*(1-F221)))</f>
        <v>38161.672306166</v>
      </c>
      <c r="H221" s="24">
        <f ca="1" t="shared" ref="H221:L221" si="1646">RAND()</f>
        <v>0.391323241439513</v>
      </c>
      <c r="I221" s="25">
        <f ca="1">IF(H221&lt;=('Ejercicio 3 - TIR'!$D$18-'Ejercicio 3 - TIR'!$C$18)/('Ejercicio 3 - TIR'!$E$18-'Ejercicio 3 - TIR'!$C$18),'Ejercicio 3 - TIR'!$C$18+SQRT(('Ejercicio 3 - TIR'!$E$18-'Ejercicio 3 - TIR'!$C$18)*('Ejercicio 3 - TIR'!$D$18-'Ejercicio 3 - TIR'!$C$18)*H221),'Ejercicio 3 - TIR'!$E$18-SQRT(('Ejercicio 3 - TIR'!$E$18-'Ejercicio 3 - TIR'!$C$18)*('Ejercicio 3 - TIR'!$E$18-'Ejercicio 3 - TIR'!$D$18)*(1-H221)))</f>
        <v>37661.4937326821</v>
      </c>
      <c r="J221" s="24">
        <f ca="1" t="shared" si="1646"/>
        <v>0.818059265905508</v>
      </c>
      <c r="K221" s="25">
        <f ca="1">IF(J221&lt;=('Ejercicio 3 - TIR'!$D$18-'Ejercicio 3 - TIR'!$C$18)/('Ejercicio 3 - TIR'!$E$18-'Ejercicio 3 - TIR'!$C$18),'Ejercicio 3 - TIR'!$C$18+SQRT(('Ejercicio 3 - TIR'!$E$18-'Ejercicio 3 - TIR'!$C$18)*('Ejercicio 3 - TIR'!$D$18-'Ejercicio 3 - TIR'!$C$18)*J221),'Ejercicio 3 - TIR'!$E$18-SQRT(('Ejercicio 3 - TIR'!$E$18-'Ejercicio 3 - TIR'!$C$18)*('Ejercicio 3 - TIR'!$E$18-'Ejercicio 3 - TIR'!$D$18)*(1-J221)))</f>
        <v>41306.0109560142</v>
      </c>
      <c r="L221" s="24">
        <f ca="1" t="shared" si="1646"/>
        <v>0.033298717051621</v>
      </c>
      <c r="M221" s="25">
        <f ca="1">IF(L221&lt;=('Ejercicio 3 - TIR'!$D$18-'Ejercicio 3 - TIR'!$C$18)/('Ejercicio 3 - TIR'!$E$18-'Ejercicio 3 - TIR'!$C$18),'Ejercicio 3 - TIR'!$C$18+SQRT(('Ejercicio 3 - TIR'!$E$18-'Ejercicio 3 - TIR'!$C$18)*('Ejercicio 3 - TIR'!$D$18-'Ejercicio 3 - TIR'!$C$18)*L221),'Ejercicio 3 - TIR'!$E$18-SQRT(('Ejercicio 3 - TIR'!$E$18-'Ejercicio 3 - TIR'!$C$18)*('Ejercicio 3 - TIR'!$E$18-'Ejercicio 3 - TIR'!$D$18)*(1-L221)))</f>
        <v>32234.9066105194</v>
      </c>
      <c r="N221" s="24">
        <f ca="1" t="shared" ref="N221:R221" si="1647">RAND()</f>
        <v>0.390502480762694</v>
      </c>
      <c r="O221" s="25">
        <f ca="1">IF(N221&lt;=('Ejercicio 3 - TIR'!$D$18-'Ejercicio 3 - TIR'!$C$18)/('Ejercicio 3 - TIR'!$E$18-'Ejercicio 3 - TIR'!$C$18),'Ejercicio 3 - TIR'!$C$18+SQRT(('Ejercicio 3 - TIR'!$E$18-'Ejercicio 3 - TIR'!$C$18)*('Ejercicio 3 - TIR'!$D$18-'Ejercicio 3 - TIR'!$C$18)*N221),'Ejercicio 3 - TIR'!$E$18-SQRT(('Ejercicio 3 - TIR'!$E$18-'Ejercicio 3 - TIR'!$C$18)*('Ejercicio 3 - TIR'!$E$18-'Ejercicio 3 - TIR'!$D$18)*(1-N221)))</f>
        <v>37653.4549135932</v>
      </c>
      <c r="P221" s="24">
        <f ca="1" t="shared" si="1647"/>
        <v>0.771422601556615</v>
      </c>
      <c r="Q221" s="26">
        <f ca="1">IF(P221&lt;=('Ejercicio 3 - TIR'!$D$22-'Ejercicio 3 - TIR'!$C$22)/('Ejercicio 3 - TIR'!$E$22-'Ejercicio 3 - TIR'!$C$22),'Ejercicio 3 - TIR'!$C$22+SQRT(('Ejercicio 3 - TIR'!$E$22-'Ejercicio 3 - TIR'!$C$22)*('Ejercicio 3 - TIR'!$D$22-'Ejercicio 3 - TIR'!$C$22)*P221),'Ejercicio 3 - TIR'!$E$22-SQRT(('Ejercicio 3 - TIR'!$E$22-'Ejercicio 3 - TIR'!$C$22)*('Ejercicio 3 - TIR'!$E$22-'Ejercicio 3 - TIR'!$D$22)*(1-P221)))</f>
        <v>0.159716033001454</v>
      </c>
      <c r="R221" s="24">
        <f ca="1" t="shared" si="1647"/>
        <v>0.398678658072677</v>
      </c>
      <c r="S221" s="26">
        <f ca="1">IF(R221&lt;=('Ejercicio 3 - TIR'!$D$23-'Ejercicio 3 - TIR'!$C$23)/('Ejercicio 3 - TIR'!$E$23-'Ejercicio 3 - TIR'!$C$23),'Ejercicio 3 - TIR'!$C$23+SQRT(('Ejercicio 3 - TIR'!$E$23-'Ejercicio 3 - TIR'!$C$23)*('Ejercicio 3 - TIR'!$D$23-'Ejercicio 3 - TIR'!$C$23)*R221),'Ejercicio 3 - TIR'!$E$23-SQRT(('Ejercicio 3 - TIR'!$E$23-'Ejercicio 3 - TIR'!$C$23)*('Ejercicio 3 - TIR'!$E$23-'Ejercicio 3 - TIR'!$D$23)*(1-R221)))</f>
        <v>0.146788459913381</v>
      </c>
      <c r="T221" s="24">
        <f ca="1" t="shared" ref="T221:X221" si="1648">RAND()</f>
        <v>0.666341813032113</v>
      </c>
      <c r="U221" s="26">
        <f ca="1">IF(T221&lt;=('Ejercicio 3 - TIR'!$D$24-'Ejercicio 3 - TIR'!$C$24)/('Ejercicio 3 - TIR'!$E$24-'Ejercicio 3 - TIR'!$C$24),'Ejercicio 3 - TIR'!$C$24+SQRT(('Ejercicio 3 - TIR'!$E$24-'Ejercicio 3 - TIR'!$C$24)*('Ejercicio 3 - TIR'!$D$24-'Ejercicio 3 - TIR'!$C$24)*T221),'Ejercicio 3 - TIR'!$E$24-SQRT(('Ejercicio 3 - TIR'!$E$24-'Ejercicio 3 - TIR'!$C$24)*('Ejercicio 3 - TIR'!$E$24-'Ejercicio 3 - TIR'!$D$24)*(1-T221)))</f>
        <v>0.189434612328484</v>
      </c>
      <c r="V221" s="24">
        <f ca="1" t="shared" si="1648"/>
        <v>0.22213171654033</v>
      </c>
      <c r="W221" s="26">
        <f ca="1">IF(V221&lt;=('Ejercicio 3 - TIR'!$D$25-'Ejercicio 3 - TIR'!$C$25)/('Ejercicio 3 - TIR'!$E$25-'Ejercicio 3 - TIR'!$C$25),'Ejercicio 3 - TIR'!$C$25+SQRT(('Ejercicio 3 - TIR'!$E$25-'Ejercicio 3 - TIR'!$C$25)*('Ejercicio 3 - TIR'!$D$25-'Ejercicio 3 - TIR'!$C$25)*V221),'Ejercicio 3 - TIR'!$E$25-SQRT(('Ejercicio 3 - TIR'!$E$25-'Ejercicio 3 - TIR'!$C$25)*('Ejercicio 3 - TIR'!$E$25-'Ejercicio 3 - TIR'!$D$25)*(1-V221)))</f>
        <v>0.197634749875075</v>
      </c>
      <c r="X221" s="24">
        <f ca="1" t="shared" si="1648"/>
        <v>0.278834633696512</v>
      </c>
      <c r="Y221" s="26">
        <f ca="1">IF(X221&lt;=('Ejercicio 3 - TIR'!$D$26-'Ejercicio 3 - TIR'!$C$26)/('Ejercicio 3 - TIR'!$E$26-'Ejercicio 3 - TIR'!$C$26),'Ejercicio 3 - TIR'!$C$26+SQRT(('Ejercicio 3 - TIR'!$E$26-'Ejercicio 3 - TIR'!$C$26)*('Ejercicio 3 - TIR'!$D$26-'Ejercicio 3 - TIR'!$C$26)*X221),'Ejercicio 3 - TIR'!$E$26-SQRT(('Ejercicio 3 - TIR'!$E$26-'Ejercicio 3 - TIR'!$C$26)*('Ejercicio 3 - TIR'!$E$26-'Ejercicio 3 - TIR'!$D$26)*(1-X221)))</f>
        <v>0.21743817615988</v>
      </c>
      <c r="Z221" s="24">
        <f ca="1" t="shared" si="1432"/>
        <v>1.15971603300145</v>
      </c>
      <c r="AA221" s="24">
        <f ca="1" t="shared" si="1433"/>
        <v>1.32994896342259</v>
      </c>
      <c r="AB221" s="24">
        <f ca="1" t="shared" si="1434"/>
        <v>1.58188732972522</v>
      </c>
      <c r="AC221" s="24">
        <f ca="1" t="shared" si="1435"/>
        <v>1.89452323646602</v>
      </c>
      <c r="AD221" s="24">
        <f ca="1" t="shared" si="1436"/>
        <v>2.3064649136957</v>
      </c>
      <c r="AE221" s="23">
        <f ca="1" t="shared" si="1437"/>
        <v>5432.18386100509</v>
      </c>
      <c r="AF221" s="23">
        <f ca="1" t="shared" si="1438"/>
        <v>6229.56576392835</v>
      </c>
      <c r="AG221" s="23">
        <f ca="1" t="shared" si="1439"/>
        <v>7409.66113939291</v>
      </c>
      <c r="AH221" s="23">
        <f ca="1" t="shared" si="1440"/>
        <v>8874.06766533589</v>
      </c>
      <c r="AI221" s="23">
        <f ca="1" t="shared" si="1441"/>
        <v>10803.6287536059</v>
      </c>
      <c r="AJ221" s="25">
        <f ca="1" t="shared" si="1442"/>
        <v>44256.7032196083</v>
      </c>
      <c r="AK221" s="25">
        <f ca="1" t="shared" si="1443"/>
        <v>50087.864550727</v>
      </c>
      <c r="AL221" s="25">
        <f ca="1" t="shared" si="1444"/>
        <v>65341.4553728101</v>
      </c>
      <c r="AM221" s="25">
        <f ca="1" t="shared" si="1445"/>
        <v>61069.7795989409</v>
      </c>
      <c r="AN221" s="25">
        <f ca="1" t="shared" si="1446"/>
        <v>86846.3726376256</v>
      </c>
      <c r="AO221" s="25">
        <f ca="1">C221/'Ejercicio 3 - TIR'!$D$7</f>
        <v>17556.8100394217</v>
      </c>
      <c r="AP221" s="25">
        <f ca="1" t="shared" si="1447"/>
        <v>26699.8931801867</v>
      </c>
      <c r="AQ221" s="25">
        <f ca="1" t="shared" si="1448"/>
        <v>32531.0545113054</v>
      </c>
      <c r="AR221" s="25">
        <f ca="1" t="shared" si="1449"/>
        <v>47784.6453333884</v>
      </c>
      <c r="AS221" s="25">
        <f ca="1" t="shared" si="1450"/>
        <v>43512.9695595192</v>
      </c>
      <c r="AT221" s="25">
        <f ca="1" t="shared" si="1451"/>
        <v>69289.562598204</v>
      </c>
      <c r="AU221" s="25">
        <f ca="1">AP221*'Ejercicio 3 - TIR'!$D$5</f>
        <v>13349.9465900933</v>
      </c>
      <c r="AV221" s="25">
        <f ca="1">AQ221*'Ejercicio 3 - TIR'!$D$5</f>
        <v>16265.5272556527</v>
      </c>
      <c r="AW221" s="25">
        <f ca="1">AR221*'Ejercicio 3 - TIR'!$D$5</f>
        <v>23892.3226666942</v>
      </c>
      <c r="AX221" s="25">
        <f ca="1">AS221*'Ejercicio 3 - TIR'!$D$5</f>
        <v>21756.4847797596</v>
      </c>
      <c r="AY221" s="25">
        <f ca="1">AT221*'Ejercicio 3 - TIR'!$D$5</f>
        <v>34644.781299102</v>
      </c>
      <c r="AZ221" s="25">
        <f ca="1" t="shared" ref="AZ221:BD221" si="1649">AJ221-AU221-AE221</f>
        <v>25474.5727685099</v>
      </c>
      <c r="BA221" s="25">
        <f ca="1" t="shared" si="1649"/>
        <v>27592.771531146</v>
      </c>
      <c r="BB221" s="25">
        <f ca="1" t="shared" si="1649"/>
        <v>34039.471566723</v>
      </c>
      <c r="BC221" s="25">
        <f ca="1" t="shared" si="1649"/>
        <v>30439.2271538454</v>
      </c>
      <c r="BD221" s="25">
        <f ca="1" t="shared" si="1649"/>
        <v>41397.9625849178</v>
      </c>
      <c r="BE221" s="25">
        <f ca="1" t="shared" ref="BE221:BI221" si="1650">AZ221/Z221</f>
        <v>21966.2159042324</v>
      </c>
      <c r="BF221" s="25">
        <f ca="1" t="shared" si="1650"/>
        <v>20747.2409017385</v>
      </c>
      <c r="BG221" s="25">
        <f ca="1" t="shared" si="1650"/>
        <v>21518.2655092356</v>
      </c>
      <c r="BH221" s="25">
        <f ca="1" t="shared" si="1650"/>
        <v>16066.9589941931</v>
      </c>
      <c r="BI221" s="25">
        <f ca="1" t="shared" si="1650"/>
        <v>17948.6634889169</v>
      </c>
      <c r="BJ221" s="25">
        <f ca="1" t="shared" si="1454"/>
        <v>78446.3603603164</v>
      </c>
      <c r="BK221" s="25">
        <f ca="1" t="shared" si="1455"/>
        <v>40494.1663523464</v>
      </c>
      <c r="BL221" s="25">
        <f ca="1" t="shared" si="1456"/>
        <v>118940.526712663</v>
      </c>
      <c r="BM221" s="25">
        <f ca="1">BK221*'Ejercicio 3 - TIR'!$D$5</f>
        <v>20247.0831761732</v>
      </c>
      <c r="BN221" s="25">
        <f ca="1" t="shared" si="1457"/>
        <v>98693.4435364896</v>
      </c>
      <c r="BO221" s="25">
        <f ca="1" t="shared" si="1458"/>
        <v>42789.9175705868</v>
      </c>
      <c r="BP221" s="25">
        <f ca="1" t="shared" si="1459"/>
        <v>-121795.562747984</v>
      </c>
      <c r="BQ221" s="25">
        <f ca="1" t="shared" ref="BQ221:BT221" si="1651">BE221</f>
        <v>21966.2159042324</v>
      </c>
      <c r="BR221" s="25">
        <f ca="1" t="shared" si="1651"/>
        <v>20747.2409017385</v>
      </c>
      <c r="BS221" s="25">
        <f ca="1" t="shared" si="1651"/>
        <v>21518.2655092356</v>
      </c>
      <c r="BT221" s="25">
        <f ca="1" t="shared" si="1651"/>
        <v>16066.9589941931</v>
      </c>
      <c r="BU221" s="25">
        <f ca="1" t="shared" si="1461"/>
        <v>60738.5810595037</v>
      </c>
      <c r="BV221" s="27">
        <f ca="1" t="shared" si="1462"/>
        <v>4.32193134631524</v>
      </c>
    </row>
    <row r="222" ht="15" customHeight="1" spans="1:74">
      <c r="A222" s="23">
        <v>221</v>
      </c>
      <c r="B222" s="24">
        <f ca="1" t="shared" ref="B222:F222" si="1652">RAND()</f>
        <v>0.86637414154798</v>
      </c>
      <c r="C222" s="25">
        <f ca="1">IF(B222&lt;=('Ejercicio 3 - TIR'!$D$13-'Ejercicio 3 - TIR'!$C$13)/('Ejercicio 3 - TIR'!$E$13-'Ejercicio 3 - TIR'!$C$13),'Ejercicio 3 - TIR'!$C$13+SQRT(('Ejercicio 3 - TIR'!$E$13-'Ejercicio 3 - TIR'!$C$13)*('Ejercicio 3 - TIR'!$D$13-'Ejercicio 3 - TIR'!$C$13)*B222),'Ejercicio 3 - TIR'!$E$13-SQRT(('Ejercicio 3 - TIR'!$E$13-'Ejercicio 3 - TIR'!$C$13)*('Ejercicio 3 - TIR'!$E$13-'Ejercicio 3 - TIR'!$D$13)*(1-B222)))</f>
        <v>87337.0212768708</v>
      </c>
      <c r="D222" s="24">
        <f ca="1" t="shared" si="1652"/>
        <v>0.10581732401962</v>
      </c>
      <c r="E222" s="25">
        <f ca="1">IF(D222&lt;=('Ejercicio 3 - TIR'!$D$14-'Ejercicio 3 - TIR'!$C$14)/('Ejercicio 3 - TIR'!$E$14-'Ejercicio 3 - TIR'!$C$14),'Ejercicio 3 - TIR'!$C$14+SQRT(('Ejercicio 3 - TIR'!$E$14-'Ejercicio 3 - TIR'!$C$14)*('Ejercicio 3 - TIR'!$D$14-'Ejercicio 3 - TIR'!$C$14)*D222),'Ejercicio 3 - TIR'!$E$14-SQRT(('Ejercicio 3 - TIR'!$E$14-'Ejercicio 3 - TIR'!$C$14)*('Ejercicio 3 - TIR'!$E$14-'Ejercicio 3 - TIR'!$D$14)*(1-D222)))</f>
        <v>27817.1438198061</v>
      </c>
      <c r="F222" s="24">
        <f ca="1" t="shared" si="1652"/>
        <v>0.950068345766762</v>
      </c>
      <c r="G222" s="25">
        <f ca="1">IF(F222&lt;=('Ejercicio 3 - TIR'!$D$18-'Ejercicio 3 - TIR'!$C$18)/('Ejercicio 3 - TIR'!$E$18-'Ejercicio 3 - TIR'!$C$18),'Ejercicio 3 - TIR'!$C$18+SQRT(('Ejercicio 3 - TIR'!$E$18-'Ejercicio 3 - TIR'!$C$18)*('Ejercicio 3 - TIR'!$D$18-'Ejercicio 3 - TIR'!$C$18)*F222),'Ejercicio 3 - TIR'!$E$18-SQRT(('Ejercicio 3 - TIR'!$E$18-'Ejercicio 3 - TIR'!$C$18)*('Ejercicio 3 - TIR'!$E$18-'Ejercicio 3 - TIR'!$D$18)*(1-F222)))</f>
        <v>43064.8322895695</v>
      </c>
      <c r="H222" s="24">
        <f ca="1" t="shared" ref="H222:L222" si="1653">RAND()</f>
        <v>0.321602556672422</v>
      </c>
      <c r="I222" s="25">
        <f ca="1">IF(H222&lt;=('Ejercicio 3 - TIR'!$D$18-'Ejercicio 3 - TIR'!$C$18)/('Ejercicio 3 - TIR'!$E$18-'Ejercicio 3 - TIR'!$C$18),'Ejercicio 3 - TIR'!$C$18+SQRT(('Ejercicio 3 - TIR'!$E$18-'Ejercicio 3 - TIR'!$C$18)*('Ejercicio 3 - TIR'!$D$18-'Ejercicio 3 - TIR'!$C$18)*H222),'Ejercicio 3 - TIR'!$E$18-SQRT(('Ejercicio 3 - TIR'!$E$18-'Ejercicio 3 - TIR'!$C$18)*('Ejercicio 3 - TIR'!$E$18-'Ejercicio 3 - TIR'!$D$18)*(1-H222)))</f>
        <v>36945.5297494765</v>
      </c>
      <c r="J222" s="24">
        <f ca="1" t="shared" si="1653"/>
        <v>0.799839955256166</v>
      </c>
      <c r="K222" s="25">
        <f ca="1">IF(J222&lt;=('Ejercicio 3 - TIR'!$D$18-'Ejercicio 3 - TIR'!$C$18)/('Ejercicio 3 - TIR'!$E$18-'Ejercicio 3 - TIR'!$C$18),'Ejercicio 3 - TIR'!$C$18+SQRT(('Ejercicio 3 - TIR'!$E$18-'Ejercicio 3 - TIR'!$C$18)*('Ejercicio 3 - TIR'!$D$18-'Ejercicio 3 - TIR'!$C$18)*J222),'Ejercicio 3 - TIR'!$E$18-SQRT(('Ejercicio 3 - TIR'!$E$18-'Ejercicio 3 - TIR'!$C$18)*('Ejercicio 3 - TIR'!$E$18-'Ejercicio 3 - TIR'!$D$18)*(1-J222)))</f>
        <v>41125.4673371118</v>
      </c>
      <c r="L222" s="24">
        <f ca="1" t="shared" si="1653"/>
        <v>0.332292465311923</v>
      </c>
      <c r="M222" s="25">
        <f ca="1">IF(L222&lt;=('Ejercicio 3 - TIR'!$D$18-'Ejercicio 3 - TIR'!$C$18)/('Ejercicio 3 - TIR'!$E$18-'Ejercicio 3 - TIR'!$C$18),'Ejercicio 3 - TIR'!$C$18+SQRT(('Ejercicio 3 - TIR'!$E$18-'Ejercicio 3 - TIR'!$C$18)*('Ejercicio 3 - TIR'!$D$18-'Ejercicio 3 - TIR'!$C$18)*L222),'Ejercicio 3 - TIR'!$E$18-SQRT(('Ejercicio 3 - TIR'!$E$18-'Ejercicio 3 - TIR'!$C$18)*('Ejercicio 3 - TIR'!$E$18-'Ejercicio 3 - TIR'!$D$18)*(1-L222)))</f>
        <v>37060.0191073954</v>
      </c>
      <c r="N222" s="24">
        <f ca="1" t="shared" ref="N222:R222" si="1654">RAND()</f>
        <v>0.0166605534372533</v>
      </c>
      <c r="O222" s="25">
        <f ca="1">IF(N222&lt;=('Ejercicio 3 - TIR'!$D$18-'Ejercicio 3 - TIR'!$C$18)/('Ejercicio 3 - TIR'!$E$18-'Ejercicio 3 - TIR'!$C$18),'Ejercicio 3 - TIR'!$C$18+SQRT(('Ejercicio 3 - TIR'!$E$18-'Ejercicio 3 - TIR'!$C$18)*('Ejercicio 3 - TIR'!$D$18-'Ejercicio 3 - TIR'!$C$18)*N222),'Ejercicio 3 - TIR'!$E$18-SQRT(('Ejercicio 3 - TIR'!$E$18-'Ejercicio 3 - TIR'!$C$18)*('Ejercicio 3 - TIR'!$E$18-'Ejercicio 3 - TIR'!$D$18)*(1-N222)))</f>
        <v>31580.8488275569</v>
      </c>
      <c r="P222" s="24">
        <f ca="1" t="shared" si="1654"/>
        <v>0.382008500123718</v>
      </c>
      <c r="Q222" s="26">
        <f ca="1">IF(P222&lt;=('Ejercicio 3 - TIR'!$D$22-'Ejercicio 3 - TIR'!$C$22)/('Ejercicio 3 - TIR'!$E$22-'Ejercicio 3 - TIR'!$C$22),'Ejercicio 3 - TIR'!$C$22+SQRT(('Ejercicio 3 - TIR'!$E$22-'Ejercicio 3 - TIR'!$C$22)*('Ejercicio 3 - TIR'!$D$22-'Ejercicio 3 - TIR'!$C$22)*P222),'Ejercicio 3 - TIR'!$E$22-SQRT(('Ejercicio 3 - TIR'!$E$22-'Ejercicio 3 - TIR'!$C$22)*('Ejercicio 3 - TIR'!$E$22-'Ejercicio 3 - TIR'!$D$22)*(1-P222)))</f>
        <v>0.146222419801054</v>
      </c>
      <c r="R222" s="24">
        <f ca="1" t="shared" si="1654"/>
        <v>0.82803015153736</v>
      </c>
      <c r="S222" s="26">
        <f ca="1">IF(R222&lt;=('Ejercicio 3 - TIR'!$D$23-'Ejercicio 3 - TIR'!$C$23)/('Ejercicio 3 - TIR'!$E$23-'Ejercicio 3 - TIR'!$C$23),'Ejercicio 3 - TIR'!$C$23+SQRT(('Ejercicio 3 - TIR'!$E$23-'Ejercicio 3 - TIR'!$C$23)*('Ejercicio 3 - TIR'!$D$23-'Ejercicio 3 - TIR'!$C$23)*R222),'Ejercicio 3 - TIR'!$E$23-SQRT(('Ejercicio 3 - TIR'!$E$23-'Ejercicio 3 - TIR'!$C$23)*('Ejercicio 3 - TIR'!$E$23-'Ejercicio 3 - TIR'!$D$23)*(1-R222)))</f>
        <v>0.162406088347592</v>
      </c>
      <c r="T222" s="24">
        <f ca="1" t="shared" ref="T222:X222" si="1655">RAND()</f>
        <v>0.057167008161175</v>
      </c>
      <c r="U222" s="26">
        <f ca="1">IF(T222&lt;=('Ejercicio 3 - TIR'!$D$24-'Ejercicio 3 - TIR'!$C$24)/('Ejercicio 3 - TIR'!$E$24-'Ejercicio 3 - TIR'!$C$24),'Ejercicio 3 - TIR'!$C$24+SQRT(('Ejercicio 3 - TIR'!$E$24-'Ejercicio 3 - TIR'!$C$24)*('Ejercicio 3 - TIR'!$D$24-'Ejercicio 3 - TIR'!$C$24)*T222),'Ejercicio 3 - TIR'!$E$24-SQRT(('Ejercicio 3 - TIR'!$E$24-'Ejercicio 3 - TIR'!$C$24)*('Ejercicio 3 - TIR'!$E$24-'Ejercicio 3 - TIR'!$D$24)*(1-T222)))</f>
        <v>0.160956765815626</v>
      </c>
      <c r="V222" s="24">
        <f ca="1" t="shared" si="1655"/>
        <v>0.506757599058004</v>
      </c>
      <c r="W222" s="26">
        <f ca="1">IF(V222&lt;=('Ejercicio 3 - TIR'!$D$25-'Ejercicio 3 - TIR'!$C$25)/('Ejercicio 3 - TIR'!$E$25-'Ejercicio 3 - TIR'!$C$25),'Ejercicio 3 - TIR'!$C$25+SQRT(('Ejercicio 3 - TIR'!$E$25-'Ejercicio 3 - TIR'!$C$25)*('Ejercicio 3 - TIR'!$D$25-'Ejercicio 3 - TIR'!$C$25)*V222),'Ejercicio 3 - TIR'!$E$25-SQRT(('Ejercicio 3 - TIR'!$E$25-'Ejercicio 3 - TIR'!$C$25)*('Ejercicio 3 - TIR'!$E$25-'Ejercicio 3 - TIR'!$D$25)*(1-V222)))</f>
        <v>0.208450650988289</v>
      </c>
      <c r="X222" s="24">
        <f ca="1" t="shared" si="1655"/>
        <v>0.14813580601462</v>
      </c>
      <c r="Y222" s="26">
        <f ca="1">IF(X222&lt;=('Ejercicio 3 - TIR'!$D$26-'Ejercicio 3 - TIR'!$C$26)/('Ejercicio 3 - TIR'!$E$26-'Ejercicio 3 - TIR'!$C$26),'Ejercicio 3 - TIR'!$C$26+SQRT(('Ejercicio 3 - TIR'!$E$26-'Ejercicio 3 - TIR'!$C$26)*('Ejercicio 3 - TIR'!$D$26-'Ejercicio 3 - TIR'!$C$26)*X222),'Ejercicio 3 - TIR'!$E$26-SQRT(('Ejercicio 3 - TIR'!$E$26-'Ejercicio 3 - TIR'!$C$26)*('Ejercicio 3 - TIR'!$E$26-'Ejercicio 3 - TIR'!$D$26)*(1-X222)))</f>
        <v>0.209999166888635</v>
      </c>
      <c r="Z222" s="24">
        <f ca="1" t="shared" si="1432"/>
        <v>1.14622241980105</v>
      </c>
      <c r="AA222" s="24">
        <f ca="1" t="shared" si="1433"/>
        <v>1.33237591937725</v>
      </c>
      <c r="AB222" s="24">
        <f ca="1" t="shared" si="1434"/>
        <v>1.54683083821084</v>
      </c>
      <c r="AC222" s="24">
        <f ca="1" t="shared" si="1435"/>
        <v>1.86926873340465</v>
      </c>
      <c r="AD222" s="24">
        <f ca="1" t="shared" si="1436"/>
        <v>2.2618136101106</v>
      </c>
      <c r="AE222" s="23">
        <f ca="1" t="shared" si="1437"/>
        <v>4067.49008128597</v>
      </c>
      <c r="AF222" s="23">
        <f ca="1" t="shared" si="1438"/>
        <v>4728.07523478025</v>
      </c>
      <c r="AG222" s="23">
        <f ca="1" t="shared" si="1439"/>
        <v>5489.09093310344</v>
      </c>
      <c r="AH222" s="23">
        <f ca="1" t="shared" si="1440"/>
        <v>6633.29551144276</v>
      </c>
      <c r="AI222" s="23">
        <f ca="1" t="shared" si="1441"/>
        <v>8026.28204257186</v>
      </c>
      <c r="AJ222" s="25">
        <f ca="1" t="shared" si="1442"/>
        <v>49361.8762752769</v>
      </c>
      <c r="AK222" s="25">
        <f ca="1" t="shared" si="1443"/>
        <v>49225.3341668385</v>
      </c>
      <c r="AL222" s="25">
        <f ca="1" t="shared" si="1444"/>
        <v>63614.1411128771</v>
      </c>
      <c r="AM222" s="25">
        <f ca="1" t="shared" si="1445"/>
        <v>69275.1349768331</v>
      </c>
      <c r="AN222" s="25">
        <f ca="1" t="shared" si="1446"/>
        <v>71429.9936970135</v>
      </c>
      <c r="AO222" s="25">
        <f ca="1">C222/'Ejercicio 3 - TIR'!$D$7</f>
        <v>17467.4042553742</v>
      </c>
      <c r="AP222" s="25">
        <f ca="1" t="shared" si="1447"/>
        <v>31894.4720199027</v>
      </c>
      <c r="AQ222" s="25">
        <f ca="1" t="shared" si="1448"/>
        <v>31757.9299114643</v>
      </c>
      <c r="AR222" s="25">
        <f ca="1" t="shared" si="1449"/>
        <v>46146.7368575029</v>
      </c>
      <c r="AS222" s="25">
        <f ca="1" t="shared" si="1450"/>
        <v>51807.7307214589</v>
      </c>
      <c r="AT222" s="25">
        <f ca="1" t="shared" si="1451"/>
        <v>53962.5894416393</v>
      </c>
      <c r="AU222" s="25">
        <f ca="1">AP222*'Ejercicio 3 - TIR'!$D$5</f>
        <v>15947.2360099514</v>
      </c>
      <c r="AV222" s="25">
        <f ca="1">AQ222*'Ejercicio 3 - TIR'!$D$5</f>
        <v>15878.9649557322</v>
      </c>
      <c r="AW222" s="25">
        <f ca="1">AR222*'Ejercicio 3 - TIR'!$D$5</f>
        <v>23073.3684287515</v>
      </c>
      <c r="AX222" s="25">
        <f ca="1">AS222*'Ejercicio 3 - TIR'!$D$5</f>
        <v>25903.8653607295</v>
      </c>
      <c r="AY222" s="25">
        <f ca="1">AT222*'Ejercicio 3 - TIR'!$D$5</f>
        <v>26981.2947208197</v>
      </c>
      <c r="AZ222" s="25">
        <f ca="1" t="shared" ref="AZ222:BD222" si="1656">AJ222-AU222-AE222</f>
        <v>29347.1501840396</v>
      </c>
      <c r="BA222" s="25">
        <f ca="1" t="shared" si="1656"/>
        <v>28618.2939763261</v>
      </c>
      <c r="BB222" s="25">
        <f ca="1" t="shared" si="1656"/>
        <v>35051.6817510222</v>
      </c>
      <c r="BC222" s="25">
        <f ca="1" t="shared" si="1656"/>
        <v>36737.9741046609</v>
      </c>
      <c r="BD222" s="25">
        <f ca="1" t="shared" si="1656"/>
        <v>36422.416933622</v>
      </c>
      <c r="BE222" s="25">
        <f ca="1" t="shared" ref="BE222:BI222" si="1657">AZ222/Z222</f>
        <v>25603.3643009122</v>
      </c>
      <c r="BF222" s="25">
        <f ca="1" t="shared" si="1657"/>
        <v>21479.1438062781</v>
      </c>
      <c r="BG222" s="25">
        <f ca="1" t="shared" si="1657"/>
        <v>22660.3199814436</v>
      </c>
      <c r="BH222" s="25">
        <f ca="1" t="shared" si="1657"/>
        <v>19653.661053725</v>
      </c>
      <c r="BI222" s="25">
        <f ca="1" t="shared" si="1657"/>
        <v>16103.191160761</v>
      </c>
      <c r="BJ222" s="25">
        <f ca="1" t="shared" si="1454"/>
        <v>62917.1944860413</v>
      </c>
      <c r="BK222" s="25">
        <f ca="1" t="shared" si="1455"/>
        <v>39508.012678109</v>
      </c>
      <c r="BL222" s="25">
        <f ca="1" t="shared" si="1456"/>
        <v>102425.20716415</v>
      </c>
      <c r="BM222" s="25">
        <f ca="1">BK222*'Ejercicio 3 - TIR'!$D$5</f>
        <v>19754.0063390545</v>
      </c>
      <c r="BN222" s="25">
        <f ca="1" t="shared" si="1457"/>
        <v>82671.2008250958</v>
      </c>
      <c r="BO222" s="25">
        <f ca="1" t="shared" si="1458"/>
        <v>36550.8459474931</v>
      </c>
      <c r="BP222" s="25">
        <f ca="1" t="shared" si="1459"/>
        <v>-115154.165096677</v>
      </c>
      <c r="BQ222" s="25">
        <f ca="1" t="shared" ref="BQ222:BT222" si="1658">BE222</f>
        <v>25603.3643009122</v>
      </c>
      <c r="BR222" s="25">
        <f ca="1" t="shared" si="1658"/>
        <v>21479.1438062781</v>
      </c>
      <c r="BS222" s="25">
        <f ca="1" t="shared" si="1658"/>
        <v>22660.3199814436</v>
      </c>
      <c r="BT222" s="25">
        <f ca="1" t="shared" si="1658"/>
        <v>19653.661053725</v>
      </c>
      <c r="BU222" s="25">
        <f ca="1" t="shared" si="1461"/>
        <v>52654.0371082542</v>
      </c>
      <c r="BV222" s="27">
        <f ca="1" t="shared" si="1462"/>
        <v>6.58376213344969</v>
      </c>
    </row>
    <row r="223" ht="15" customHeight="1" spans="1:74">
      <c r="A223" s="23">
        <v>222</v>
      </c>
      <c r="B223" s="24">
        <f ca="1" t="shared" ref="B223:F223" si="1659">RAND()</f>
        <v>0.021253483744424</v>
      </c>
      <c r="C223" s="25">
        <f ca="1">IF(B223&lt;=('Ejercicio 3 - TIR'!$D$13-'Ejercicio 3 - TIR'!$C$13)/('Ejercicio 3 - TIR'!$E$13-'Ejercicio 3 - TIR'!$C$13),'Ejercicio 3 - TIR'!$C$13+SQRT(('Ejercicio 3 - TIR'!$E$13-'Ejercicio 3 - TIR'!$C$13)*('Ejercicio 3 - TIR'!$D$13-'Ejercicio 3 - TIR'!$C$13)*B223),'Ejercicio 3 - TIR'!$E$13-SQRT(('Ejercicio 3 - TIR'!$E$13-'Ejercicio 3 - TIR'!$C$13)*('Ejercicio 3 - TIR'!$E$13-'Ejercicio 3 - TIR'!$D$13)*(1-B223)))</f>
        <v>62915.7149205246</v>
      </c>
      <c r="D223" s="24">
        <f ca="1" t="shared" si="1659"/>
        <v>0.602508423734352</v>
      </c>
      <c r="E223" s="25">
        <f ca="1">IF(D223&lt;=('Ejercicio 3 - TIR'!$D$14-'Ejercicio 3 - TIR'!$C$14)/('Ejercicio 3 - TIR'!$E$14-'Ejercicio 3 - TIR'!$C$14),'Ejercicio 3 - TIR'!$C$14+SQRT(('Ejercicio 3 - TIR'!$E$14-'Ejercicio 3 - TIR'!$C$14)*('Ejercicio 3 - TIR'!$D$14-'Ejercicio 3 - TIR'!$C$14)*D223),'Ejercicio 3 - TIR'!$E$14-SQRT(('Ejercicio 3 - TIR'!$E$14-'Ejercicio 3 - TIR'!$C$14)*('Ejercicio 3 - TIR'!$E$14-'Ejercicio 3 - TIR'!$D$14)*(1-D223)))</f>
        <v>32278.3592132341</v>
      </c>
      <c r="F223" s="24">
        <f ca="1" t="shared" si="1659"/>
        <v>0.0318995314840635</v>
      </c>
      <c r="G223" s="25">
        <f ca="1">IF(F223&lt;=('Ejercicio 3 - TIR'!$D$18-'Ejercicio 3 - TIR'!$C$18)/('Ejercicio 3 - TIR'!$E$18-'Ejercicio 3 - TIR'!$C$18),'Ejercicio 3 - TIR'!$C$18+SQRT(('Ejercicio 3 - TIR'!$E$18-'Ejercicio 3 - TIR'!$C$18)*('Ejercicio 3 - TIR'!$D$18-'Ejercicio 3 - TIR'!$C$18)*F223),'Ejercicio 3 - TIR'!$E$18-SQRT(('Ejercicio 3 - TIR'!$E$18-'Ejercicio 3 - TIR'!$C$18)*('Ejercicio 3 - TIR'!$E$18-'Ejercicio 3 - TIR'!$D$18)*(1-F223)))</f>
        <v>32187.448221698</v>
      </c>
      <c r="H223" s="24">
        <f ca="1" t="shared" ref="H223:L223" si="1660">RAND()</f>
        <v>0.0145444200069742</v>
      </c>
      <c r="I223" s="25">
        <f ca="1">IF(H223&lt;=('Ejercicio 3 - TIR'!$D$18-'Ejercicio 3 - TIR'!$C$18)/('Ejercicio 3 - TIR'!$E$18-'Ejercicio 3 - TIR'!$C$18),'Ejercicio 3 - TIR'!$C$18+SQRT(('Ejercicio 3 - TIR'!$E$18-'Ejercicio 3 - TIR'!$C$18)*('Ejercicio 3 - TIR'!$D$18-'Ejercicio 3 - TIR'!$C$18)*H223),'Ejercicio 3 - TIR'!$E$18-SQRT(('Ejercicio 3 - TIR'!$E$18-'Ejercicio 3 - TIR'!$C$18)*('Ejercicio 3 - TIR'!$E$18-'Ejercicio 3 - TIR'!$D$18)*(1-H223)))</f>
        <v>31477.0453618783</v>
      </c>
      <c r="J223" s="24">
        <f ca="1" t="shared" si="1660"/>
        <v>0.87050544946645</v>
      </c>
      <c r="K223" s="25">
        <f ca="1">IF(J223&lt;=('Ejercicio 3 - TIR'!$D$18-'Ejercicio 3 - TIR'!$C$18)/('Ejercicio 3 - TIR'!$E$18-'Ejercicio 3 - TIR'!$C$18),'Ejercicio 3 - TIR'!$C$18+SQRT(('Ejercicio 3 - TIR'!$E$18-'Ejercicio 3 - TIR'!$C$18)*('Ejercicio 3 - TIR'!$D$18-'Ejercicio 3 - TIR'!$C$18)*J223),'Ejercicio 3 - TIR'!$E$18-SQRT(('Ejercicio 3 - TIR'!$E$18-'Ejercicio 3 - TIR'!$C$18)*('Ejercicio 3 - TIR'!$E$18-'Ejercicio 3 - TIR'!$D$18)*(1-J223)))</f>
        <v>41883.5771644374</v>
      </c>
      <c r="L223" s="24">
        <f ca="1" t="shared" si="1660"/>
        <v>0.00574457038270881</v>
      </c>
      <c r="M223" s="25">
        <f ca="1">IF(L223&lt;=('Ejercicio 3 - TIR'!$D$18-'Ejercicio 3 - TIR'!$C$18)/('Ejercicio 3 - TIR'!$E$18-'Ejercicio 3 - TIR'!$C$18),'Ejercicio 3 - TIR'!$C$18+SQRT(('Ejercicio 3 - TIR'!$E$18-'Ejercicio 3 - TIR'!$C$18)*('Ejercicio 3 - TIR'!$D$18-'Ejercicio 3 - TIR'!$C$18)*L223),'Ejercicio 3 - TIR'!$E$18-SQRT(('Ejercicio 3 - TIR'!$E$18-'Ejercicio 3 - TIR'!$C$18)*('Ejercicio 3 - TIR'!$E$18-'Ejercicio 3 - TIR'!$D$18)*(1-L223)))</f>
        <v>30928.2701963363</v>
      </c>
      <c r="N223" s="24">
        <f ca="1" t="shared" ref="N223:R223" si="1661">RAND()</f>
        <v>0.753165099580723</v>
      </c>
      <c r="O223" s="25">
        <f ca="1">IF(N223&lt;=('Ejercicio 3 - TIR'!$D$18-'Ejercicio 3 - TIR'!$C$18)/('Ejercicio 3 - TIR'!$E$18-'Ejercicio 3 - TIR'!$C$18),'Ejercicio 3 - TIR'!$C$18+SQRT(('Ejercicio 3 - TIR'!$E$18-'Ejercicio 3 - TIR'!$C$18)*('Ejercicio 3 - TIR'!$D$18-'Ejercicio 3 - TIR'!$C$18)*N223),'Ejercicio 3 - TIR'!$E$18-SQRT(('Ejercicio 3 - TIR'!$E$18-'Ejercicio 3 - TIR'!$C$18)*('Ejercicio 3 - TIR'!$E$18-'Ejercicio 3 - TIR'!$D$18)*(1-N223)))</f>
        <v>40697.3708582489</v>
      </c>
      <c r="P223" s="24">
        <f ca="1" t="shared" si="1661"/>
        <v>0.46262977691968</v>
      </c>
      <c r="Q223" s="26">
        <f ca="1">IF(P223&lt;=('Ejercicio 3 - TIR'!$D$22-'Ejercicio 3 - TIR'!$C$22)/('Ejercicio 3 - TIR'!$E$22-'Ejercicio 3 - TIR'!$C$22),'Ejercicio 3 - TIR'!$C$22+SQRT(('Ejercicio 3 - TIR'!$E$22-'Ejercicio 3 - TIR'!$C$22)*('Ejercicio 3 - TIR'!$D$22-'Ejercicio 3 - TIR'!$C$22)*P223),'Ejercicio 3 - TIR'!$E$22-SQRT(('Ejercicio 3 - TIR'!$E$22-'Ejercicio 3 - TIR'!$C$22)*('Ejercicio 3 - TIR'!$E$22-'Ejercicio 3 - TIR'!$D$22)*(1-P223)))</f>
        <v>0.14885712387705</v>
      </c>
      <c r="R223" s="24">
        <f ca="1" t="shared" si="1661"/>
        <v>0.687254492325564</v>
      </c>
      <c r="S223" s="26">
        <f ca="1">IF(R223&lt;=('Ejercicio 3 - TIR'!$D$23-'Ejercicio 3 - TIR'!$C$23)/('Ejercicio 3 - TIR'!$E$23-'Ejercicio 3 - TIR'!$C$23),'Ejercicio 3 - TIR'!$C$23+SQRT(('Ejercicio 3 - TIR'!$E$23-'Ejercicio 3 - TIR'!$C$23)*('Ejercicio 3 - TIR'!$D$23-'Ejercicio 3 - TIR'!$C$23)*R223),'Ejercicio 3 - TIR'!$E$23-SQRT(('Ejercicio 3 - TIR'!$E$23-'Ejercicio 3 - TIR'!$C$23)*('Ejercicio 3 - TIR'!$E$23-'Ejercicio 3 - TIR'!$D$23)*(1-R223)))</f>
        <v>0.156273603016598</v>
      </c>
      <c r="T223" s="24">
        <f ca="1" t="shared" ref="T223:X223" si="1662">RAND()</f>
        <v>0.141038481057942</v>
      </c>
      <c r="U223" s="26">
        <f ca="1">IF(T223&lt;=('Ejercicio 3 - TIR'!$D$24-'Ejercicio 3 - TIR'!$C$24)/('Ejercicio 3 - TIR'!$E$24-'Ejercicio 3 - TIR'!$C$24),'Ejercicio 3 - TIR'!$C$24+SQRT(('Ejercicio 3 - TIR'!$E$24-'Ejercicio 3 - TIR'!$C$24)*('Ejercicio 3 - TIR'!$D$24-'Ejercicio 3 - TIR'!$C$24)*T223),'Ejercicio 3 - TIR'!$E$24-SQRT(('Ejercicio 3 - TIR'!$E$24-'Ejercicio 3 - TIR'!$C$24)*('Ejercicio 3 - TIR'!$E$24-'Ejercicio 3 - TIR'!$D$24)*(1-T223)))</f>
        <v>0.167209904422212</v>
      </c>
      <c r="V223" s="24">
        <f ca="1" t="shared" si="1662"/>
        <v>0.338784783361974</v>
      </c>
      <c r="W223" s="26">
        <f ca="1">IF(V223&lt;=('Ejercicio 3 - TIR'!$D$25-'Ejercicio 3 - TIR'!$C$25)/('Ejercicio 3 - TIR'!$E$25-'Ejercicio 3 - TIR'!$C$25),'Ejercicio 3 - TIR'!$C$25+SQRT(('Ejercicio 3 - TIR'!$E$25-'Ejercicio 3 - TIR'!$C$25)*('Ejercicio 3 - TIR'!$D$25-'Ejercicio 3 - TIR'!$C$25)*V223),'Ejercicio 3 - TIR'!$E$25-SQRT(('Ejercicio 3 - TIR'!$E$25-'Ejercicio 3 - TIR'!$C$25)*('Ejercicio 3 - TIR'!$E$25-'Ejercicio 3 - TIR'!$D$25)*(1-V223)))</f>
        <v>0.201893313788694</v>
      </c>
      <c r="X223" s="24">
        <f ca="1" t="shared" si="1662"/>
        <v>0.320189413096775</v>
      </c>
      <c r="Y223" s="26">
        <f ca="1">IF(X223&lt;=('Ejercicio 3 - TIR'!$D$26-'Ejercicio 3 - TIR'!$C$26)/('Ejercicio 3 - TIR'!$E$26-'Ejercicio 3 - TIR'!$C$26),'Ejercicio 3 - TIR'!$C$26+SQRT(('Ejercicio 3 - TIR'!$E$26-'Ejercicio 3 - TIR'!$C$26)*('Ejercicio 3 - TIR'!$D$26-'Ejercicio 3 - TIR'!$C$26)*X223),'Ejercicio 3 - TIR'!$E$26-SQRT(('Ejercicio 3 - TIR'!$E$26-'Ejercicio 3 - TIR'!$C$26)*('Ejercicio 3 - TIR'!$E$26-'Ejercicio 3 - TIR'!$D$26)*(1-X223)))</f>
        <v>0.219402574978415</v>
      </c>
      <c r="Z223" s="24">
        <f ca="1" t="shared" si="1432"/>
        <v>1.14885712387705</v>
      </c>
      <c r="AA223" s="24">
        <f ca="1" t="shared" si="1433"/>
        <v>1.3283931659766</v>
      </c>
      <c r="AB223" s="24">
        <f ca="1" t="shared" si="1434"/>
        <v>1.55051366029467</v>
      </c>
      <c r="AC223" s="24">
        <f ca="1" t="shared" si="1435"/>
        <v>1.8635520012462</v>
      </c>
      <c r="AD223" s="24">
        <f ca="1" t="shared" si="1436"/>
        <v>2.27242010892579</v>
      </c>
      <c r="AE223" s="23">
        <f ca="1" t="shared" si="1437"/>
        <v>4804.86371595231</v>
      </c>
      <c r="AF223" s="23">
        <f ca="1" t="shared" si="1438"/>
        <v>5555.7370808479</v>
      </c>
      <c r="AG223" s="23">
        <f ca="1" t="shared" si="1439"/>
        <v>6484.71134713142</v>
      </c>
      <c r="AH223" s="23">
        <f ca="1" t="shared" si="1440"/>
        <v>7793.93120996692</v>
      </c>
      <c r="AI223" s="23">
        <f ca="1" t="shared" si="1441"/>
        <v>9503.93978663829</v>
      </c>
      <c r="AJ223" s="25">
        <f ca="1" t="shared" si="1442"/>
        <v>36978.7791889214</v>
      </c>
      <c r="AK223" s="25">
        <f ca="1" t="shared" si="1443"/>
        <v>41813.8919438546</v>
      </c>
      <c r="AL223" s="25">
        <f ca="1" t="shared" si="1444"/>
        <v>64941.0585354661</v>
      </c>
      <c r="AM223" s="25">
        <f ca="1" t="shared" si="1445"/>
        <v>57636.4398194658</v>
      </c>
      <c r="AN223" s="25">
        <f ca="1" t="shared" si="1446"/>
        <v>92481.5239186953</v>
      </c>
      <c r="AO223" s="25">
        <f ca="1">C223/'Ejercicio 3 - TIR'!$D$7</f>
        <v>12583.1429841049</v>
      </c>
      <c r="AP223" s="25">
        <f ca="1" t="shared" si="1447"/>
        <v>24395.6362048165</v>
      </c>
      <c r="AQ223" s="25">
        <f ca="1" t="shared" si="1448"/>
        <v>29230.7489597497</v>
      </c>
      <c r="AR223" s="25">
        <f ca="1" t="shared" si="1449"/>
        <v>52357.9155513612</v>
      </c>
      <c r="AS223" s="25">
        <f ca="1" t="shared" si="1450"/>
        <v>45053.2968353608</v>
      </c>
      <c r="AT223" s="25">
        <f ca="1" t="shared" si="1451"/>
        <v>79898.3809345904</v>
      </c>
      <c r="AU223" s="25">
        <f ca="1">AP223*'Ejercicio 3 - TIR'!$D$5</f>
        <v>12197.8181024082</v>
      </c>
      <c r="AV223" s="25">
        <f ca="1">AQ223*'Ejercicio 3 - TIR'!$D$5</f>
        <v>14615.3744798749</v>
      </c>
      <c r="AW223" s="25">
        <f ca="1">AR223*'Ejercicio 3 - TIR'!$D$5</f>
        <v>26178.9577756806</v>
      </c>
      <c r="AX223" s="25">
        <f ca="1">AS223*'Ejercicio 3 - TIR'!$D$5</f>
        <v>22526.6484176804</v>
      </c>
      <c r="AY223" s="25">
        <f ca="1">AT223*'Ejercicio 3 - TIR'!$D$5</f>
        <v>39949.1904672952</v>
      </c>
      <c r="AZ223" s="25">
        <f ca="1" t="shared" ref="AZ223:BD223" si="1663">AJ223-AU223-AE223</f>
        <v>19976.0973705608</v>
      </c>
      <c r="BA223" s="25">
        <f ca="1" t="shared" si="1663"/>
        <v>21642.7803831319</v>
      </c>
      <c r="BB223" s="25">
        <f ca="1" t="shared" si="1663"/>
        <v>32277.3894126541</v>
      </c>
      <c r="BC223" s="25">
        <f ca="1" t="shared" si="1663"/>
        <v>27315.8601918184</v>
      </c>
      <c r="BD223" s="25">
        <f ca="1" t="shared" si="1663"/>
        <v>43028.3936647618</v>
      </c>
      <c r="BE223" s="25">
        <f ca="1" t="shared" ref="BE223:BI223" si="1664">AZ223/Z223</f>
        <v>17387.7995404228</v>
      </c>
      <c r="BF223" s="25">
        <f ca="1" t="shared" si="1664"/>
        <v>16292.450862784</v>
      </c>
      <c r="BG223" s="25">
        <f ca="1" t="shared" si="1664"/>
        <v>20817.2235041901</v>
      </c>
      <c r="BH223" s="25">
        <f ca="1" t="shared" si="1664"/>
        <v>14657.954365401</v>
      </c>
      <c r="BI223" s="25">
        <f ca="1" t="shared" si="1664"/>
        <v>18935.0523240626</v>
      </c>
      <c r="BJ223" s="25">
        <f ca="1" t="shared" si="1454"/>
        <v>73349.9925592832</v>
      </c>
      <c r="BK223" s="25">
        <f ca="1" t="shared" si="1455"/>
        <v>28594.1871505685</v>
      </c>
      <c r="BL223" s="25">
        <f ca="1" t="shared" si="1456"/>
        <v>101944.179709852</v>
      </c>
      <c r="BM223" s="25">
        <f ca="1">BK223*'Ejercicio 3 - TIR'!$D$5</f>
        <v>14297.0935752843</v>
      </c>
      <c r="BN223" s="25">
        <f ca="1" t="shared" si="1457"/>
        <v>87647.0861345675</v>
      </c>
      <c r="BO223" s="25">
        <f ca="1" t="shared" si="1458"/>
        <v>38569.9307052865</v>
      </c>
      <c r="BP223" s="25">
        <f ca="1" t="shared" si="1459"/>
        <v>-95194.0741337586</v>
      </c>
      <c r="BQ223" s="25">
        <f ca="1" t="shared" ref="BQ223:BT223" si="1665">BE223</f>
        <v>17387.7995404228</v>
      </c>
      <c r="BR223" s="25">
        <f ca="1" t="shared" si="1665"/>
        <v>16292.450862784</v>
      </c>
      <c r="BS223" s="25">
        <f ca="1" t="shared" si="1665"/>
        <v>20817.2235041901</v>
      </c>
      <c r="BT223" s="25">
        <f ca="1" t="shared" si="1665"/>
        <v>14657.954365401</v>
      </c>
      <c r="BU223" s="25">
        <f ca="1" t="shared" si="1461"/>
        <v>57504.9830293491</v>
      </c>
      <c r="BV223" s="27">
        <f ca="1" t="shared" si="1462"/>
        <v>8.43006887978879</v>
      </c>
    </row>
    <row r="224" ht="15" customHeight="1" spans="1:74">
      <c r="A224" s="23">
        <v>223</v>
      </c>
      <c r="B224" s="24">
        <f ca="1" t="shared" ref="B224:F224" si="1666">RAND()</f>
        <v>0.0119754152423344</v>
      </c>
      <c r="C224" s="25">
        <f ca="1">IF(B224&lt;=('Ejercicio 3 - TIR'!$D$13-'Ejercicio 3 - TIR'!$C$13)/('Ejercicio 3 - TIR'!$E$13-'Ejercicio 3 - TIR'!$C$13),'Ejercicio 3 - TIR'!$C$13+SQRT(('Ejercicio 3 - TIR'!$E$13-'Ejercicio 3 - TIR'!$C$13)*('Ejercicio 3 - TIR'!$D$13-'Ejercicio 3 - TIR'!$C$13)*B224),'Ejercicio 3 - TIR'!$E$13-SQRT(('Ejercicio 3 - TIR'!$E$13-'Ejercicio 3 - TIR'!$C$13)*('Ejercicio 3 - TIR'!$E$13-'Ejercicio 3 - TIR'!$D$13)*(1-B224)))</f>
        <v>62188.644808308</v>
      </c>
      <c r="D224" s="24">
        <f ca="1" t="shared" si="1666"/>
        <v>0.807247159872884</v>
      </c>
      <c r="E224" s="25">
        <f ca="1">IF(D224&lt;=('Ejercicio 3 - TIR'!$D$14-'Ejercicio 3 - TIR'!$C$14)/('Ejercicio 3 - TIR'!$E$14-'Ejercicio 3 - TIR'!$C$14),'Ejercicio 3 - TIR'!$C$14+SQRT(('Ejercicio 3 - TIR'!$E$14-'Ejercicio 3 - TIR'!$C$14)*('Ejercicio 3 - TIR'!$D$14-'Ejercicio 3 - TIR'!$C$14)*D224),'Ejercicio 3 - TIR'!$E$14-SQRT(('Ejercicio 3 - TIR'!$E$14-'Ejercicio 3 - TIR'!$C$14)*('Ejercicio 3 - TIR'!$E$14-'Ejercicio 3 - TIR'!$D$14)*(1-D224)))</f>
        <v>34622.9258867794</v>
      </c>
      <c r="F224" s="24">
        <f ca="1" t="shared" si="1666"/>
        <v>0.0283150266296264</v>
      </c>
      <c r="G224" s="25">
        <f ca="1">IF(F224&lt;=('Ejercicio 3 - TIR'!$D$18-'Ejercicio 3 - TIR'!$C$18)/('Ejercicio 3 - TIR'!$E$18-'Ejercicio 3 - TIR'!$C$18),'Ejercicio 3 - TIR'!$C$18+SQRT(('Ejercicio 3 - TIR'!$E$18-'Ejercicio 3 - TIR'!$C$18)*('Ejercicio 3 - TIR'!$D$18-'Ejercicio 3 - TIR'!$C$18)*F224),'Ejercicio 3 - TIR'!$E$18-SQRT(('Ejercicio 3 - TIR'!$E$18-'Ejercicio 3 - TIR'!$C$18)*('Ejercicio 3 - TIR'!$E$18-'Ejercicio 3 - TIR'!$D$18)*(1-F224)))</f>
        <v>32060.8867010207</v>
      </c>
      <c r="H224" s="24">
        <f ca="1" t="shared" ref="H224:L224" si="1667">RAND()</f>
        <v>0.568896521128371</v>
      </c>
      <c r="I224" s="25">
        <f ca="1">IF(H224&lt;=('Ejercicio 3 - TIR'!$D$18-'Ejercicio 3 - TIR'!$C$18)/('Ejercicio 3 - TIR'!$E$18-'Ejercicio 3 - TIR'!$C$18),'Ejercicio 3 - TIR'!$C$18+SQRT(('Ejercicio 3 - TIR'!$E$18-'Ejercicio 3 - TIR'!$C$18)*('Ejercicio 3 - TIR'!$D$18-'Ejercicio 3 - TIR'!$C$18)*H224),'Ejercicio 3 - TIR'!$E$18-SQRT(('Ejercicio 3 - TIR'!$E$18-'Ejercicio 3 - TIR'!$C$18)*('Ejercicio 3 - TIR'!$E$18-'Ejercicio 3 - TIR'!$D$18)*(1-H224)))</f>
        <v>39237.6662728882</v>
      </c>
      <c r="J224" s="24">
        <f ca="1" t="shared" si="1667"/>
        <v>0.481620376963036</v>
      </c>
      <c r="K224" s="25">
        <f ca="1">IF(J224&lt;=('Ejercicio 3 - TIR'!$D$18-'Ejercicio 3 - TIR'!$C$18)/('Ejercicio 3 - TIR'!$E$18-'Ejercicio 3 - TIR'!$C$18),'Ejercicio 3 - TIR'!$C$18+SQRT(('Ejercicio 3 - TIR'!$E$18-'Ejercicio 3 - TIR'!$C$18)*('Ejercicio 3 - TIR'!$D$18-'Ejercicio 3 - TIR'!$C$18)*J224),'Ejercicio 3 - TIR'!$E$18-SQRT(('Ejercicio 3 - TIR'!$E$18-'Ejercicio 3 - TIR'!$C$18)*('Ejercicio 3 - TIR'!$E$18-'Ejercicio 3 - TIR'!$D$18)*(1-J224)))</f>
        <v>38499.591551625</v>
      </c>
      <c r="L224" s="24">
        <f ca="1" t="shared" si="1667"/>
        <v>0.29019268426936</v>
      </c>
      <c r="M224" s="25">
        <f ca="1">IF(L224&lt;=('Ejercicio 3 - TIR'!$D$18-'Ejercicio 3 - TIR'!$C$18)/('Ejercicio 3 - TIR'!$E$18-'Ejercicio 3 - TIR'!$C$18),'Ejercicio 3 - TIR'!$C$18+SQRT(('Ejercicio 3 - TIR'!$E$18-'Ejercicio 3 - TIR'!$C$18)*('Ejercicio 3 - TIR'!$D$18-'Ejercicio 3 - TIR'!$C$18)*L224),'Ejercicio 3 - TIR'!$E$18-SQRT(('Ejercicio 3 - TIR'!$E$18-'Ejercicio 3 - TIR'!$C$18)*('Ejercicio 3 - TIR'!$E$18-'Ejercicio 3 - TIR'!$D$18)*(1-L224)))</f>
        <v>36597.6437188139</v>
      </c>
      <c r="N224" s="24">
        <f ca="1" t="shared" ref="N224:R224" si="1668">RAND()</f>
        <v>0.159288556147196</v>
      </c>
      <c r="O224" s="25">
        <f ca="1">IF(N224&lt;=('Ejercicio 3 - TIR'!$D$18-'Ejercicio 3 - TIR'!$C$18)/('Ejercicio 3 - TIR'!$E$18-'Ejercicio 3 - TIR'!$C$18),'Ejercicio 3 - TIR'!$C$18+SQRT(('Ejercicio 3 - TIR'!$E$18-'Ejercicio 3 - TIR'!$C$18)*('Ejercicio 3 - TIR'!$D$18-'Ejercicio 3 - TIR'!$C$18)*N224),'Ejercicio 3 - TIR'!$E$18-SQRT(('Ejercicio 3 - TIR'!$E$18-'Ejercicio 3 - TIR'!$C$18)*('Ejercicio 3 - TIR'!$E$18-'Ejercicio 3 - TIR'!$D$18)*(1-N224)))</f>
        <v>34888.0756358796</v>
      </c>
      <c r="P224" s="24">
        <f ca="1" t="shared" si="1668"/>
        <v>0.76788816041294</v>
      </c>
      <c r="Q224" s="26">
        <f ca="1">IF(P224&lt;=('Ejercicio 3 - TIR'!$D$22-'Ejercicio 3 - TIR'!$C$22)/('Ejercicio 3 - TIR'!$E$22-'Ejercicio 3 - TIR'!$C$22),'Ejercicio 3 - TIR'!$C$22+SQRT(('Ejercicio 3 - TIR'!$E$22-'Ejercicio 3 - TIR'!$C$22)*('Ejercicio 3 - TIR'!$D$22-'Ejercicio 3 - TIR'!$C$22)*P224),'Ejercicio 3 - TIR'!$E$22-SQRT(('Ejercicio 3 - TIR'!$E$22-'Ejercicio 3 - TIR'!$C$22)*('Ejercicio 3 - TIR'!$E$22-'Ejercicio 3 - TIR'!$D$22)*(1-P224)))</f>
        <v>0.159559811369346</v>
      </c>
      <c r="R224" s="24">
        <f ca="1" t="shared" si="1668"/>
        <v>0.17812845706459</v>
      </c>
      <c r="S224" s="26">
        <f ca="1">IF(R224&lt;=('Ejercicio 3 - TIR'!$D$23-'Ejercicio 3 - TIR'!$C$23)/('Ejercicio 3 - TIR'!$E$23-'Ejercicio 3 - TIR'!$C$23),'Ejercicio 3 - TIR'!$C$23+SQRT(('Ejercicio 3 - TIR'!$E$23-'Ejercicio 3 - TIR'!$C$23)*('Ejercicio 3 - TIR'!$D$23-'Ejercicio 3 - TIR'!$C$23)*R224),'Ejercicio 3 - TIR'!$E$23-SQRT(('Ejercicio 3 - TIR'!$E$23-'Ejercicio 3 - TIR'!$C$23)*('Ejercicio 3 - TIR'!$E$23-'Ejercicio 3 - TIR'!$D$23)*(1-R224)))</f>
        <v>0.137906178339229</v>
      </c>
      <c r="T224" s="24">
        <f ca="1" t="shared" ref="T224:X224" si="1669">RAND()</f>
        <v>0.606686149498148</v>
      </c>
      <c r="U224" s="26">
        <f ca="1">IF(T224&lt;=('Ejercicio 3 - TIR'!$D$24-'Ejercicio 3 - TIR'!$C$24)/('Ejercicio 3 - TIR'!$E$24-'Ejercicio 3 - TIR'!$C$24),'Ejercicio 3 - TIR'!$C$24+SQRT(('Ejercicio 3 - TIR'!$E$24-'Ejercicio 3 - TIR'!$C$24)*('Ejercicio 3 - TIR'!$D$24-'Ejercicio 3 - TIR'!$C$24)*T224),'Ejercicio 3 - TIR'!$E$24-SQRT(('Ejercicio 3 - TIR'!$E$24-'Ejercicio 3 - TIR'!$C$24)*('Ejercicio 3 - TIR'!$E$24-'Ejercicio 3 - TIR'!$D$24)*(1-T224)))</f>
        <v>0.186814479341056</v>
      </c>
      <c r="V224" s="24">
        <f ca="1" t="shared" si="1669"/>
        <v>0.122366655125223</v>
      </c>
      <c r="W224" s="26">
        <f ca="1">IF(V224&lt;=('Ejercicio 3 - TIR'!$D$25-'Ejercicio 3 - TIR'!$C$25)/('Ejercicio 3 - TIR'!$E$25-'Ejercicio 3 - TIR'!$C$25),'Ejercicio 3 - TIR'!$C$25+SQRT(('Ejercicio 3 - TIR'!$E$25-'Ejercicio 3 - TIR'!$C$25)*('Ejercicio 3 - TIR'!$D$25-'Ejercicio 3 - TIR'!$C$25)*V224),'Ejercicio 3 - TIR'!$E$25-SQRT(('Ejercicio 3 - TIR'!$E$25-'Ejercicio 3 - TIR'!$C$25)*('Ejercicio 3 - TIR'!$E$25-'Ejercicio 3 - TIR'!$D$25)*(1-V224)))</f>
        <v>0.193088671329639</v>
      </c>
      <c r="X224" s="24">
        <f ca="1" t="shared" si="1669"/>
        <v>0.386246841968772</v>
      </c>
      <c r="Y224" s="26">
        <f ca="1">IF(X224&lt;=('Ejercicio 3 - TIR'!$D$26-'Ejercicio 3 - TIR'!$C$26)/('Ejercicio 3 - TIR'!$E$26-'Ejercicio 3 - TIR'!$C$26),'Ejercicio 3 - TIR'!$C$26+SQRT(('Ejercicio 3 - TIR'!$E$26-'Ejercicio 3 - TIR'!$C$26)*('Ejercicio 3 - TIR'!$D$26-'Ejercicio 3 - TIR'!$C$26)*X224),'Ejercicio 3 - TIR'!$E$26-SQRT(('Ejercicio 3 - TIR'!$E$26-'Ejercicio 3 - TIR'!$C$26)*('Ejercicio 3 - TIR'!$E$26-'Ejercicio 3 - TIR'!$D$26)*(1-X224)))</f>
        <v>0.222430328701923</v>
      </c>
      <c r="Z224" s="24">
        <f ca="1" t="shared" si="1432"/>
        <v>1.15955981136935</v>
      </c>
      <c r="AA224" s="24">
        <f ca="1" t="shared" si="1433"/>
        <v>1.31947027351105</v>
      </c>
      <c r="AB224" s="24">
        <f ca="1" t="shared" si="1434"/>
        <v>1.56596642566302</v>
      </c>
      <c r="AC224" s="24">
        <f ca="1" t="shared" si="1435"/>
        <v>1.86833680214111</v>
      </c>
      <c r="AD224" s="24">
        <f ca="1" t="shared" si="1436"/>
        <v>2.28391157116726</v>
      </c>
      <c r="AE224" s="23">
        <f ca="1" t="shared" si="1437"/>
        <v>5524.42752354937</v>
      </c>
      <c r="AF224" s="23">
        <f ca="1" t="shared" si="1438"/>
        <v>6286.28021083411</v>
      </c>
      <c r="AG224" s="23">
        <f ca="1" t="shared" si="1439"/>
        <v>7460.64837541307</v>
      </c>
      <c r="AH224" s="23">
        <f ca="1" t="shared" si="1440"/>
        <v>8901.21505747921</v>
      </c>
      <c r="AI224" s="23">
        <f ca="1" t="shared" si="1441"/>
        <v>10881.1152485608</v>
      </c>
      <c r="AJ224" s="25">
        <f ca="1" t="shared" si="1442"/>
        <v>37176.5157353695</v>
      </c>
      <c r="AK224" s="25">
        <f ca="1" t="shared" si="1443"/>
        <v>51772.934249023</v>
      </c>
      <c r="AL224" s="25">
        <f ca="1" t="shared" si="1444"/>
        <v>60289.0677715843</v>
      </c>
      <c r="AM224" s="25">
        <f ca="1" t="shared" si="1445"/>
        <v>68376.7246315085</v>
      </c>
      <c r="AN224" s="25">
        <f ca="1" t="shared" si="1446"/>
        <v>79681.2796405439</v>
      </c>
      <c r="AO224" s="25">
        <f ca="1">C224/'Ejercicio 3 - TIR'!$D$7</f>
        <v>12437.7289616616</v>
      </c>
      <c r="AP224" s="25">
        <f ca="1" t="shared" si="1447"/>
        <v>24738.7867737079</v>
      </c>
      <c r="AQ224" s="25">
        <f ca="1" t="shared" si="1448"/>
        <v>39335.2052873614</v>
      </c>
      <c r="AR224" s="25">
        <f ca="1" t="shared" si="1449"/>
        <v>47851.3388099227</v>
      </c>
      <c r="AS224" s="25">
        <f ca="1" t="shared" si="1450"/>
        <v>55938.9956698469</v>
      </c>
      <c r="AT224" s="25">
        <f ca="1" t="shared" si="1451"/>
        <v>67243.5506788823</v>
      </c>
      <c r="AU224" s="25">
        <f ca="1">AP224*'Ejercicio 3 - TIR'!$D$5</f>
        <v>12369.393386854</v>
      </c>
      <c r="AV224" s="25">
        <f ca="1">AQ224*'Ejercicio 3 - TIR'!$D$5</f>
        <v>19667.6026436807</v>
      </c>
      <c r="AW224" s="25">
        <f ca="1">AR224*'Ejercicio 3 - TIR'!$D$5</f>
        <v>23925.6694049614</v>
      </c>
      <c r="AX224" s="25">
        <f ca="1">AS224*'Ejercicio 3 - TIR'!$D$5</f>
        <v>27969.4978349234</v>
      </c>
      <c r="AY224" s="25">
        <f ca="1">AT224*'Ejercicio 3 - TIR'!$D$5</f>
        <v>33621.7753394412</v>
      </c>
      <c r="AZ224" s="25">
        <f ca="1" t="shared" ref="AZ224:BD224" si="1670">AJ224-AU224-AE224</f>
        <v>19282.6948249662</v>
      </c>
      <c r="BA224" s="25">
        <f ca="1" t="shared" si="1670"/>
        <v>25819.0513945082</v>
      </c>
      <c r="BB224" s="25">
        <f ca="1" t="shared" si="1670"/>
        <v>28902.7499912099</v>
      </c>
      <c r="BC224" s="25">
        <f ca="1" t="shared" si="1670"/>
        <v>31506.0117391058</v>
      </c>
      <c r="BD224" s="25">
        <f ca="1" t="shared" si="1670"/>
        <v>35178.3890525419</v>
      </c>
      <c r="BE224" s="25">
        <f ca="1" t="shared" ref="BE224:BI224" si="1671">AZ224/Z224</f>
        <v>16629.3231585828</v>
      </c>
      <c r="BF224" s="25">
        <f ca="1" t="shared" si="1671"/>
        <v>19567.7401096767</v>
      </c>
      <c r="BG224" s="25">
        <f ca="1" t="shared" si="1671"/>
        <v>18456.8133246999</v>
      </c>
      <c r="BH224" s="25">
        <f ca="1" t="shared" si="1671"/>
        <v>16863.1328692985</v>
      </c>
      <c r="BI224" s="25">
        <f ca="1" t="shared" si="1671"/>
        <v>15402.6931237811</v>
      </c>
      <c r="BJ224" s="25">
        <f ca="1" t="shared" si="1454"/>
        <v>79075.7010604819</v>
      </c>
      <c r="BK224" s="25">
        <f ca="1" t="shared" si="1455"/>
        <v>28406.6730945811</v>
      </c>
      <c r="BL224" s="25">
        <f ca="1" t="shared" si="1456"/>
        <v>107482.374155063</v>
      </c>
      <c r="BM224" s="25">
        <f ca="1">BK224*'Ejercicio 3 - TIR'!$D$5</f>
        <v>14203.3365472906</v>
      </c>
      <c r="BN224" s="25">
        <f ca="1" t="shared" si="1457"/>
        <v>93279.0376077724</v>
      </c>
      <c r="BO224" s="25">
        <f ca="1" t="shared" si="1458"/>
        <v>40841.7903676102</v>
      </c>
      <c r="BP224" s="25">
        <f ca="1" t="shared" si="1459"/>
        <v>-96811.5706950874</v>
      </c>
      <c r="BQ224" s="25">
        <f ca="1" t="shared" ref="BQ224:BT224" si="1672">BE224</f>
        <v>16629.3231585828</v>
      </c>
      <c r="BR224" s="25">
        <f ca="1" t="shared" si="1672"/>
        <v>19567.7401096767</v>
      </c>
      <c r="BS224" s="25">
        <f ca="1" t="shared" si="1672"/>
        <v>18456.8133246999</v>
      </c>
      <c r="BT224" s="25">
        <f ca="1" t="shared" si="1672"/>
        <v>16863.1328692985</v>
      </c>
      <c r="BU224" s="25">
        <f ca="1" t="shared" si="1461"/>
        <v>56244.4834913912</v>
      </c>
      <c r="BV224" s="27">
        <f ca="1" t="shared" si="1462"/>
        <v>8.22362761393074</v>
      </c>
    </row>
    <row r="225" ht="15" customHeight="1" spans="1:74">
      <c r="A225" s="23">
        <v>224</v>
      </c>
      <c r="B225" s="24">
        <f ca="1" t="shared" ref="B225:F225" si="1673">RAND()</f>
        <v>0.0782591486536011</v>
      </c>
      <c r="C225" s="25">
        <f ca="1">IF(B225&lt;=('Ejercicio 3 - TIR'!$D$13-'Ejercicio 3 - TIR'!$C$13)/('Ejercicio 3 - TIR'!$E$13-'Ejercicio 3 - TIR'!$C$13),'Ejercicio 3 - TIR'!$C$13+SQRT(('Ejercicio 3 - TIR'!$E$13-'Ejercicio 3 - TIR'!$C$13)*('Ejercicio 3 - TIR'!$D$13-'Ejercicio 3 - TIR'!$C$13)*B225),'Ejercicio 3 - TIR'!$E$13-SQRT(('Ejercicio 3 - TIR'!$E$13-'Ejercicio 3 - TIR'!$C$13)*('Ejercicio 3 - TIR'!$E$13-'Ejercicio 3 - TIR'!$D$13)*(1-B225)))</f>
        <v>65594.9673333667</v>
      </c>
      <c r="D225" s="24">
        <f ca="1" t="shared" si="1673"/>
        <v>0.696309802588092</v>
      </c>
      <c r="E225" s="25">
        <f ca="1">IF(D225&lt;=('Ejercicio 3 - TIR'!$D$14-'Ejercicio 3 - TIR'!$C$14)/('Ejercicio 3 - TIR'!$E$14-'Ejercicio 3 - TIR'!$C$14),'Ejercicio 3 - TIR'!$C$14+SQRT(('Ejercicio 3 - TIR'!$E$14-'Ejercicio 3 - TIR'!$C$14)*('Ejercicio 3 - TIR'!$D$14-'Ejercicio 3 - TIR'!$C$14)*D225),'Ejercicio 3 - TIR'!$E$14-SQRT(('Ejercicio 3 - TIR'!$E$14-'Ejercicio 3 - TIR'!$C$14)*('Ejercicio 3 - TIR'!$E$14-'Ejercicio 3 - TIR'!$D$14)*(1-D225)))</f>
        <v>33250.6645059098</v>
      </c>
      <c r="F225" s="24">
        <f ca="1" t="shared" si="1673"/>
        <v>0.231628720722484</v>
      </c>
      <c r="G225" s="25">
        <f ca="1">IF(F225&lt;=('Ejercicio 3 - TIR'!$D$18-'Ejercicio 3 - TIR'!$C$18)/('Ejercicio 3 - TIR'!$E$18-'Ejercicio 3 - TIR'!$C$18),'Ejercicio 3 - TIR'!$C$18+SQRT(('Ejercicio 3 - TIR'!$E$18-'Ejercicio 3 - TIR'!$C$18)*('Ejercicio 3 - TIR'!$D$18-'Ejercicio 3 - TIR'!$C$18)*F225),'Ejercicio 3 - TIR'!$E$18-SQRT(('Ejercicio 3 - TIR'!$E$18-'Ejercicio 3 - TIR'!$C$18)*('Ejercicio 3 - TIR'!$E$18-'Ejercicio 3 - TIR'!$D$18)*(1-F225)))</f>
        <v>35894.4302615582</v>
      </c>
      <c r="H225" s="24">
        <f ca="1" t="shared" ref="H225:L225" si="1674">RAND()</f>
        <v>0.358822273768727</v>
      </c>
      <c r="I225" s="25">
        <f ca="1">IF(H225&lt;=('Ejercicio 3 - TIR'!$D$18-'Ejercicio 3 - TIR'!$C$18)/('Ejercicio 3 - TIR'!$E$18-'Ejercicio 3 - TIR'!$C$18),'Ejercicio 3 - TIR'!$C$18+SQRT(('Ejercicio 3 - TIR'!$E$18-'Ejercicio 3 - TIR'!$C$18)*('Ejercicio 3 - TIR'!$D$18-'Ejercicio 3 - TIR'!$C$18)*H225),'Ejercicio 3 - TIR'!$E$18-SQRT(('Ejercicio 3 - TIR'!$E$18-'Ejercicio 3 - TIR'!$C$18)*('Ejercicio 3 - TIR'!$E$18-'Ejercicio 3 - TIR'!$D$18)*(1-H225)))</f>
        <v>37336.4392633831</v>
      </c>
      <c r="J225" s="24">
        <f ca="1" t="shared" si="1674"/>
        <v>0.668149395959107</v>
      </c>
      <c r="K225" s="25">
        <f ca="1">IF(J225&lt;=('Ejercicio 3 - TIR'!$D$18-'Ejercicio 3 - TIR'!$C$18)/('Ejercicio 3 - TIR'!$E$18-'Ejercicio 3 - TIR'!$C$18),'Ejercicio 3 - TIR'!$C$18+SQRT(('Ejercicio 3 - TIR'!$E$18-'Ejercicio 3 - TIR'!$C$18)*('Ejercicio 3 - TIR'!$D$18-'Ejercicio 3 - TIR'!$C$18)*J225),'Ejercicio 3 - TIR'!$E$18-SQRT(('Ejercicio 3 - TIR'!$E$18-'Ejercicio 3 - TIR'!$C$18)*('Ejercicio 3 - TIR'!$E$18-'Ejercicio 3 - TIR'!$D$18)*(1-J225)))</f>
        <v>40011.1328637589</v>
      </c>
      <c r="L225" s="24">
        <f ca="1" t="shared" si="1674"/>
        <v>0.134683227189516</v>
      </c>
      <c r="M225" s="25">
        <f ca="1">IF(L225&lt;=('Ejercicio 3 - TIR'!$D$18-'Ejercicio 3 - TIR'!$C$18)/('Ejercicio 3 - TIR'!$E$18-'Ejercicio 3 - TIR'!$C$18),'Ejercicio 3 - TIR'!$C$18+SQRT(('Ejercicio 3 - TIR'!$E$18-'Ejercicio 3 - TIR'!$C$18)*('Ejercicio 3 - TIR'!$D$18-'Ejercicio 3 - TIR'!$C$18)*L225),'Ejercicio 3 - TIR'!$E$18-SQRT(('Ejercicio 3 - TIR'!$E$18-'Ejercicio 3 - TIR'!$C$18)*('Ejercicio 3 - TIR'!$E$18-'Ejercicio 3 - TIR'!$D$18)*(1-L225)))</f>
        <v>34494.7173524514</v>
      </c>
      <c r="N225" s="24">
        <f ca="1" t="shared" ref="N225:R225" si="1675">RAND()</f>
        <v>0.987452148306808</v>
      </c>
      <c r="O225" s="25">
        <f ca="1">IF(N225&lt;=('Ejercicio 3 - TIR'!$D$18-'Ejercicio 3 - TIR'!$C$18)/('Ejercicio 3 - TIR'!$E$18-'Ejercicio 3 - TIR'!$C$18),'Ejercicio 3 - TIR'!$C$18+SQRT(('Ejercicio 3 - TIR'!$E$18-'Ejercicio 3 - TIR'!$C$18)*('Ejercicio 3 - TIR'!$D$18-'Ejercicio 3 - TIR'!$C$18)*N225),'Ejercicio 3 - TIR'!$E$18-SQRT(('Ejercicio 3 - TIR'!$E$18-'Ejercicio 3 - TIR'!$C$18)*('Ejercicio 3 - TIR'!$E$18-'Ejercicio 3 - TIR'!$D$18)*(1-N225)))</f>
        <v>44029.9026456126</v>
      </c>
      <c r="P225" s="24">
        <f ca="1" t="shared" si="1675"/>
        <v>0.910553668386851</v>
      </c>
      <c r="Q225" s="26">
        <f ca="1">IF(P225&lt;=('Ejercicio 3 - TIR'!$D$22-'Ejercicio 3 - TIR'!$C$22)/('Ejercicio 3 - TIR'!$E$22-'Ejercicio 3 - TIR'!$C$22),'Ejercicio 3 - TIR'!$C$22+SQRT(('Ejercicio 3 - TIR'!$E$22-'Ejercicio 3 - TIR'!$C$22)*('Ejercicio 3 - TIR'!$D$22-'Ejercicio 3 - TIR'!$C$22)*P225),'Ejercicio 3 - TIR'!$E$22-SQRT(('Ejercicio 3 - TIR'!$E$22-'Ejercicio 3 - TIR'!$C$22)*('Ejercicio 3 - TIR'!$E$22-'Ejercicio 3 - TIR'!$D$22)*(1-P225)))</f>
        <v>0.1673112886035</v>
      </c>
      <c r="R225" s="24">
        <f ca="1" t="shared" si="1675"/>
        <v>0.149592084317868</v>
      </c>
      <c r="S225" s="26">
        <f ca="1">IF(R225&lt;=('Ejercicio 3 - TIR'!$D$23-'Ejercicio 3 - TIR'!$C$23)/('Ejercicio 3 - TIR'!$E$23-'Ejercicio 3 - TIR'!$C$23),'Ejercicio 3 - TIR'!$C$23+SQRT(('Ejercicio 3 - TIR'!$E$23-'Ejercicio 3 - TIR'!$C$23)*('Ejercicio 3 - TIR'!$D$23-'Ejercicio 3 - TIR'!$C$23)*R225),'Ejercicio 3 - TIR'!$E$23-SQRT(('Ejercicio 3 - TIR'!$E$23-'Ejercicio 3 - TIR'!$C$23)*('Ejercicio 3 - TIR'!$E$23-'Ejercicio 3 - TIR'!$D$23)*(1-R225)))</f>
        <v>0.136409319052665</v>
      </c>
      <c r="T225" s="24">
        <f ca="1" t="shared" ref="T225:X225" si="1676">RAND()</f>
        <v>0.266896725835741</v>
      </c>
      <c r="U225" s="26">
        <f ca="1">IF(T225&lt;=('Ejercicio 3 - TIR'!$D$24-'Ejercicio 3 - TIR'!$C$24)/('Ejercicio 3 - TIR'!$E$24-'Ejercicio 3 - TIR'!$C$24),'Ejercicio 3 - TIR'!$C$24+SQRT(('Ejercicio 3 - TIR'!$E$24-'Ejercicio 3 - TIR'!$C$24)*('Ejercicio 3 - TIR'!$D$24-'Ejercicio 3 - TIR'!$C$24)*T225),'Ejercicio 3 - TIR'!$E$24-SQRT(('Ejercicio 3 - TIR'!$E$24-'Ejercicio 3 - TIR'!$C$24)*('Ejercicio 3 - TIR'!$E$24-'Ejercicio 3 - TIR'!$D$24)*(1-T225)))</f>
        <v>0.173674524794704</v>
      </c>
      <c r="V225" s="24">
        <f ca="1" t="shared" si="1676"/>
        <v>0.890034591525611</v>
      </c>
      <c r="W225" s="26">
        <f ca="1">IF(V225&lt;=('Ejercicio 3 - TIR'!$D$25-'Ejercicio 3 - TIR'!$C$25)/('Ejercicio 3 - TIR'!$E$25-'Ejercicio 3 - TIR'!$C$25),'Ejercicio 3 - TIR'!$C$25+SQRT(('Ejercicio 3 - TIR'!$E$25-'Ejercicio 3 - TIR'!$C$25)*('Ejercicio 3 - TIR'!$D$25-'Ejercicio 3 - TIR'!$C$25)*V225),'Ejercicio 3 - TIR'!$E$25-SQRT(('Ejercicio 3 - TIR'!$E$25-'Ejercicio 3 - TIR'!$C$25)*('Ejercicio 3 - TIR'!$E$25-'Ejercicio 3 - TIR'!$D$25)*(1-V225)))</f>
        <v>0.230381668530164</v>
      </c>
      <c r="X225" s="24">
        <f ca="1" t="shared" si="1676"/>
        <v>0.875212599857974</v>
      </c>
      <c r="Y225" s="26">
        <f ca="1">IF(X225&lt;=('Ejercicio 3 - TIR'!$D$26-'Ejercicio 3 - TIR'!$C$26)/('Ejercicio 3 - TIR'!$E$26-'Ejercicio 3 - TIR'!$C$26),'Ejercicio 3 - TIR'!$C$26+SQRT(('Ejercicio 3 - TIR'!$E$26-'Ejercicio 3 - TIR'!$C$26)*('Ejercicio 3 - TIR'!$D$26-'Ejercicio 3 - TIR'!$C$26)*X225),'Ejercicio 3 - TIR'!$E$26-SQRT(('Ejercicio 3 - TIR'!$E$26-'Ejercicio 3 - TIR'!$C$26)*('Ejercicio 3 - TIR'!$E$26-'Ejercicio 3 - TIR'!$D$26)*(1-X225)))</f>
        <v>0.254041341314179</v>
      </c>
      <c r="Z225" s="24">
        <f ca="1" t="shared" si="1432"/>
        <v>1.1673112886035</v>
      </c>
      <c r="AA225" s="24">
        <f ca="1" t="shared" si="1433"/>
        <v>1.32654342660439</v>
      </c>
      <c r="AB225" s="24">
        <f ca="1" t="shared" si="1434"/>
        <v>1.55693022583945</v>
      </c>
      <c r="AC225" s="24">
        <f ca="1" t="shared" si="1435"/>
        <v>1.91561840905339</v>
      </c>
      <c r="AD225" s="24">
        <f ca="1" t="shared" si="1436"/>
        <v>2.40226467913544</v>
      </c>
      <c r="AE225" s="23">
        <f ca="1" t="shared" si="1437"/>
        <v>5563.21152540642</v>
      </c>
      <c r="AF225" s="23">
        <f ca="1" t="shared" si="1438"/>
        <v>6322.08542133305</v>
      </c>
      <c r="AG225" s="23">
        <f ca="1" t="shared" si="1439"/>
        <v>7420.0706025946</v>
      </c>
      <c r="AH225" s="23">
        <f ca="1" t="shared" si="1440"/>
        <v>9129.51884863196</v>
      </c>
      <c r="AI225" s="23">
        <f ca="1" t="shared" si="1441"/>
        <v>11448.7940624915</v>
      </c>
      <c r="AJ225" s="25">
        <f ca="1" t="shared" si="1442"/>
        <v>41899.9736423079</v>
      </c>
      <c r="AK225" s="25">
        <f ca="1" t="shared" si="1443"/>
        <v>49528.408077655</v>
      </c>
      <c r="AL225" s="25">
        <f ca="1" t="shared" si="1444"/>
        <v>62294.5421256643</v>
      </c>
      <c r="AM225" s="25">
        <f ca="1" t="shared" si="1445"/>
        <v>66078.7155754491</v>
      </c>
      <c r="AN225" s="25">
        <f ca="1" t="shared" si="1446"/>
        <v>105771.479951327</v>
      </c>
      <c r="AO225" s="25">
        <f ca="1">C225/'Ejercicio 3 - TIR'!$D$7</f>
        <v>13118.9934666733</v>
      </c>
      <c r="AP225" s="25">
        <f ca="1" t="shared" si="1447"/>
        <v>28780.9801756346</v>
      </c>
      <c r="AQ225" s="25">
        <f ca="1" t="shared" si="1448"/>
        <v>36409.4146109817</v>
      </c>
      <c r="AR225" s="25">
        <f ca="1" t="shared" si="1449"/>
        <v>49175.5486589909</v>
      </c>
      <c r="AS225" s="25">
        <f ca="1" t="shared" si="1450"/>
        <v>52959.7221087757</v>
      </c>
      <c r="AT225" s="25">
        <f ca="1" t="shared" si="1451"/>
        <v>92652.486484654</v>
      </c>
      <c r="AU225" s="25">
        <f ca="1">AP225*'Ejercicio 3 - TIR'!$D$5</f>
        <v>14390.4900878173</v>
      </c>
      <c r="AV225" s="25">
        <f ca="1">AQ225*'Ejercicio 3 - TIR'!$D$5</f>
        <v>18204.7073054908</v>
      </c>
      <c r="AW225" s="25">
        <f ca="1">AR225*'Ejercicio 3 - TIR'!$D$5</f>
        <v>24587.7743294955</v>
      </c>
      <c r="AX225" s="25">
        <f ca="1">AS225*'Ejercicio 3 - TIR'!$D$5</f>
        <v>26479.8610543879</v>
      </c>
      <c r="AY225" s="25">
        <f ca="1">AT225*'Ejercicio 3 - TIR'!$D$5</f>
        <v>46326.243242327</v>
      </c>
      <c r="AZ225" s="25">
        <f ca="1" t="shared" ref="AZ225:BD225" si="1677">AJ225-AU225-AE225</f>
        <v>21946.2720290842</v>
      </c>
      <c r="BA225" s="25">
        <f ca="1" t="shared" si="1677"/>
        <v>25001.6153508311</v>
      </c>
      <c r="BB225" s="25">
        <f ca="1" t="shared" si="1677"/>
        <v>30286.6971935742</v>
      </c>
      <c r="BC225" s="25">
        <f ca="1" t="shared" si="1677"/>
        <v>30469.3356724292</v>
      </c>
      <c r="BD225" s="25">
        <f ca="1" t="shared" si="1677"/>
        <v>47996.4426465088</v>
      </c>
      <c r="BE225" s="25">
        <f ca="1" t="shared" ref="BE225:BI225" si="1678">AZ225/Z225</f>
        <v>18800.7023005315</v>
      </c>
      <c r="BF225" s="25">
        <f ca="1" t="shared" si="1678"/>
        <v>18847.1895072661</v>
      </c>
      <c r="BG225" s="25">
        <f ca="1" t="shared" si="1678"/>
        <v>19452.8288364654</v>
      </c>
      <c r="BH225" s="25">
        <f ca="1" t="shared" si="1678"/>
        <v>15905.7438206004</v>
      </c>
      <c r="BI225" s="25">
        <f ca="1" t="shared" si="1678"/>
        <v>19979.6646320348</v>
      </c>
      <c r="BJ225" s="25">
        <f ca="1" t="shared" si="1454"/>
        <v>79876.8969003295</v>
      </c>
      <c r="BK225" s="25">
        <f ca="1" t="shared" si="1455"/>
        <v>31515.294630798</v>
      </c>
      <c r="BL225" s="25">
        <f ca="1" t="shared" si="1456"/>
        <v>111392.191531128</v>
      </c>
      <c r="BM225" s="25">
        <f ca="1">BK225*'Ejercicio 3 - TIR'!$D$5</f>
        <v>15757.647315399</v>
      </c>
      <c r="BN225" s="25">
        <f ca="1" t="shared" si="1457"/>
        <v>95634.5442157285</v>
      </c>
      <c r="BO225" s="25">
        <f ca="1" t="shared" si="1458"/>
        <v>39810.1612392464</v>
      </c>
      <c r="BP225" s="25">
        <f ca="1" t="shared" si="1459"/>
        <v>-98845.6318392765</v>
      </c>
      <c r="BQ225" s="25">
        <f ca="1" t="shared" ref="BQ225:BT225" si="1679">BE225</f>
        <v>18800.7023005315</v>
      </c>
      <c r="BR225" s="25">
        <f ca="1" t="shared" si="1679"/>
        <v>18847.1895072661</v>
      </c>
      <c r="BS225" s="25">
        <f ca="1" t="shared" si="1679"/>
        <v>19452.8288364654</v>
      </c>
      <c r="BT225" s="25">
        <f ca="1" t="shared" si="1679"/>
        <v>15905.7438206004</v>
      </c>
      <c r="BU225" s="25">
        <f ca="1" t="shared" si="1461"/>
        <v>59789.8258712813</v>
      </c>
      <c r="BV225" s="27">
        <f ca="1" t="shared" si="1462"/>
        <v>8.80943318207876</v>
      </c>
    </row>
    <row r="226" ht="15" customHeight="1" spans="1:74">
      <c r="A226" s="23">
        <v>225</v>
      </c>
      <c r="B226" s="24">
        <f ca="1" t="shared" ref="B226:F226" si="1680">RAND()</f>
        <v>0.0110203505756965</v>
      </c>
      <c r="C226" s="25">
        <f ca="1">IF(B226&lt;=('Ejercicio 3 - TIR'!$D$13-'Ejercicio 3 - TIR'!$C$13)/('Ejercicio 3 - TIR'!$E$13-'Ejercicio 3 - TIR'!$C$13),'Ejercicio 3 - TIR'!$C$13+SQRT(('Ejercicio 3 - TIR'!$E$13-'Ejercicio 3 - TIR'!$C$13)*('Ejercicio 3 - TIR'!$D$13-'Ejercicio 3 - TIR'!$C$13)*B226),'Ejercicio 3 - TIR'!$E$13-SQRT(('Ejercicio 3 - TIR'!$E$13-'Ejercicio 3 - TIR'!$C$13)*('Ejercicio 3 - TIR'!$E$13-'Ejercicio 3 - TIR'!$D$13)*(1-B226)))</f>
        <v>62099.5571509913</v>
      </c>
      <c r="D226" s="24">
        <f ca="1" t="shared" si="1680"/>
        <v>0.0472864766330936</v>
      </c>
      <c r="E226" s="25">
        <f ca="1">IF(D226&lt;=('Ejercicio 3 - TIR'!$D$14-'Ejercicio 3 - TIR'!$C$14)/('Ejercicio 3 - TIR'!$E$14-'Ejercicio 3 - TIR'!$C$14),'Ejercicio 3 - TIR'!$C$14+SQRT(('Ejercicio 3 - TIR'!$E$14-'Ejercicio 3 - TIR'!$C$14)*('Ejercicio 3 - TIR'!$D$14-'Ejercicio 3 - TIR'!$C$14)*D226),'Ejercicio 3 - TIR'!$E$14-SQRT(('Ejercicio 3 - TIR'!$E$14-'Ejercicio 3 - TIR'!$C$14)*('Ejercicio 3 - TIR'!$E$14-'Ejercicio 3 - TIR'!$D$14)*(1-D226)))</f>
        <v>26883.2115514413</v>
      </c>
      <c r="F226" s="24">
        <f ca="1" t="shared" si="1680"/>
        <v>0.130176375879903</v>
      </c>
      <c r="G226" s="25">
        <f ca="1">IF(F226&lt;=('Ejercicio 3 - TIR'!$D$18-'Ejercicio 3 - TIR'!$C$18)/('Ejercicio 3 - TIR'!$E$18-'Ejercicio 3 - TIR'!$C$18),'Ejercicio 3 - TIR'!$C$18+SQRT(('Ejercicio 3 - TIR'!$E$18-'Ejercicio 3 - TIR'!$C$18)*('Ejercicio 3 - TIR'!$D$18-'Ejercicio 3 - TIR'!$C$18)*F226),'Ejercicio 3 - TIR'!$E$18-SQRT(('Ejercicio 3 - TIR'!$E$18-'Ejercicio 3 - TIR'!$C$18)*('Ejercicio 3 - TIR'!$E$18-'Ejercicio 3 - TIR'!$D$18)*(1-F226)))</f>
        <v>34418.8750131663</v>
      </c>
      <c r="H226" s="24">
        <f ca="1" t="shared" ref="H226:L226" si="1681">RAND()</f>
        <v>0.875837016289286</v>
      </c>
      <c r="I226" s="25">
        <f ca="1">IF(H226&lt;=('Ejercicio 3 - TIR'!$D$18-'Ejercicio 3 - TIR'!$C$18)/('Ejercicio 3 - TIR'!$E$18-'Ejercicio 3 - TIR'!$C$18),'Ejercicio 3 - TIR'!$C$18+SQRT(('Ejercicio 3 - TIR'!$E$18-'Ejercicio 3 - TIR'!$C$18)*('Ejercicio 3 - TIR'!$D$18-'Ejercicio 3 - TIR'!$C$18)*H226),'Ejercicio 3 - TIR'!$E$18-SQRT(('Ejercicio 3 - TIR'!$E$18-'Ejercicio 3 - TIR'!$C$18)*('Ejercicio 3 - TIR'!$E$18-'Ejercicio 3 - TIR'!$D$18)*(1-H226)))</f>
        <v>41948.4063543284</v>
      </c>
      <c r="J226" s="24">
        <f ca="1" t="shared" si="1681"/>
        <v>0.909746985498825</v>
      </c>
      <c r="K226" s="25">
        <f ca="1">IF(J226&lt;=('Ejercicio 3 - TIR'!$D$18-'Ejercicio 3 - TIR'!$C$18)/('Ejercicio 3 - TIR'!$E$18-'Ejercicio 3 - TIR'!$C$18),'Ejercicio 3 - TIR'!$C$18+SQRT(('Ejercicio 3 - TIR'!$E$18-'Ejercicio 3 - TIR'!$C$18)*('Ejercicio 3 - TIR'!$D$18-'Ejercicio 3 - TIR'!$C$18)*J226),'Ejercicio 3 - TIR'!$E$18-SQRT(('Ejercicio 3 - TIR'!$E$18-'Ejercicio 3 - TIR'!$C$18)*('Ejercicio 3 - TIR'!$E$18-'Ejercicio 3 - TIR'!$D$18)*(1-J226)))</f>
        <v>42398.2744019424</v>
      </c>
      <c r="L226" s="24">
        <f ca="1" t="shared" si="1681"/>
        <v>0.318152587778304</v>
      </c>
      <c r="M226" s="25">
        <f ca="1">IF(L226&lt;=('Ejercicio 3 - TIR'!$D$18-'Ejercicio 3 - TIR'!$C$18)/('Ejercicio 3 - TIR'!$E$18-'Ejercicio 3 - TIR'!$C$18),'Ejercicio 3 - TIR'!$C$18+SQRT(('Ejercicio 3 - TIR'!$E$18-'Ejercicio 3 - TIR'!$C$18)*('Ejercicio 3 - TIR'!$D$18-'Ejercicio 3 - TIR'!$C$18)*L226),'Ejercicio 3 - TIR'!$E$18-SQRT(('Ejercicio 3 - TIR'!$E$18-'Ejercicio 3 - TIR'!$C$18)*('Ejercicio 3 - TIR'!$E$18-'Ejercicio 3 - TIR'!$D$18)*(1-L226)))</f>
        <v>36908.1754585958</v>
      </c>
      <c r="N226" s="24">
        <f ca="1" t="shared" ref="N226:R226" si="1682">RAND()</f>
        <v>0.307816343394328</v>
      </c>
      <c r="O226" s="25">
        <f ca="1">IF(N226&lt;=('Ejercicio 3 - TIR'!$D$18-'Ejercicio 3 - TIR'!$C$18)/('Ejercicio 3 - TIR'!$E$18-'Ejercicio 3 - TIR'!$C$18),'Ejercicio 3 - TIR'!$C$18+SQRT(('Ejercicio 3 - TIR'!$E$18-'Ejercicio 3 - TIR'!$C$18)*('Ejercicio 3 - TIR'!$D$18-'Ejercicio 3 - TIR'!$C$18)*N226),'Ejercicio 3 - TIR'!$E$18-SQRT(('Ejercicio 3 - TIR'!$E$18-'Ejercicio 3 - TIR'!$C$18)*('Ejercicio 3 - TIR'!$E$18-'Ejercicio 3 - TIR'!$D$18)*(1-N226)))</f>
        <v>36795.0313839709</v>
      </c>
      <c r="P226" s="24">
        <f ca="1" t="shared" si="1682"/>
        <v>0.818589367864931</v>
      </c>
      <c r="Q226" s="26">
        <f ca="1">IF(P226&lt;=('Ejercicio 3 - TIR'!$D$22-'Ejercicio 3 - TIR'!$C$22)/('Ejercicio 3 - TIR'!$E$22-'Ejercicio 3 - TIR'!$C$22),'Ejercicio 3 - TIR'!$C$22+SQRT(('Ejercicio 3 - TIR'!$E$22-'Ejercicio 3 - TIR'!$C$22)*('Ejercicio 3 - TIR'!$D$22-'Ejercicio 3 - TIR'!$C$22)*P226),'Ejercicio 3 - TIR'!$E$22-SQRT(('Ejercicio 3 - TIR'!$E$22-'Ejercicio 3 - TIR'!$C$22)*('Ejercicio 3 - TIR'!$E$22-'Ejercicio 3 - TIR'!$D$22)*(1-P226)))</f>
        <v>0.161929606040733</v>
      </c>
      <c r="R226" s="24">
        <f ca="1" t="shared" si="1682"/>
        <v>0.812487012873835</v>
      </c>
      <c r="S226" s="26">
        <f ca="1">IF(R226&lt;=('Ejercicio 3 - TIR'!$D$23-'Ejercicio 3 - TIR'!$C$23)/('Ejercicio 3 - TIR'!$E$23-'Ejercicio 3 - TIR'!$C$23),'Ejercicio 3 - TIR'!$C$23+SQRT(('Ejercicio 3 - TIR'!$E$23-'Ejercicio 3 - TIR'!$C$23)*('Ejercicio 3 - TIR'!$D$23-'Ejercicio 3 - TIR'!$C$23)*R226),'Ejercicio 3 - TIR'!$E$23-SQRT(('Ejercicio 3 - TIR'!$E$23-'Ejercicio 3 - TIR'!$C$23)*('Ejercicio 3 - TIR'!$E$23-'Ejercicio 3 - TIR'!$D$23)*(1-R226)))</f>
        <v>0.161628190703496</v>
      </c>
      <c r="T226" s="24">
        <f ca="1" t="shared" ref="T226:X226" si="1683">RAND()</f>
        <v>0.828281142880765</v>
      </c>
      <c r="U226" s="26">
        <f ca="1">IF(T226&lt;=('Ejercicio 3 - TIR'!$D$24-'Ejercicio 3 - TIR'!$C$24)/('Ejercicio 3 - TIR'!$E$24-'Ejercicio 3 - TIR'!$C$24),'Ejercicio 3 - TIR'!$C$24+SQRT(('Ejercicio 3 - TIR'!$E$24-'Ejercicio 3 - TIR'!$C$24)*('Ejercicio 3 - TIR'!$D$24-'Ejercicio 3 - TIR'!$C$24)*T226),'Ejercicio 3 - TIR'!$E$24-SQRT(('Ejercicio 3 - TIR'!$E$24-'Ejercicio 3 - TIR'!$C$24)*('Ejercicio 3 - TIR'!$E$24-'Ejercicio 3 - TIR'!$D$24)*(1-T226)))</f>
        <v>0.198072556010017</v>
      </c>
      <c r="V226" s="24">
        <f ca="1" t="shared" si="1683"/>
        <v>0.410384747510369</v>
      </c>
      <c r="W226" s="26">
        <f ca="1">IF(V226&lt;=('Ejercicio 3 - TIR'!$D$25-'Ejercicio 3 - TIR'!$C$25)/('Ejercicio 3 - TIR'!$E$25-'Ejercicio 3 - TIR'!$C$25),'Ejercicio 3 - TIR'!$C$25+SQRT(('Ejercicio 3 - TIR'!$E$25-'Ejercicio 3 - TIR'!$C$25)*('Ejercicio 3 - TIR'!$D$25-'Ejercicio 3 - TIR'!$C$25)*V226),'Ejercicio 3 - TIR'!$E$25-SQRT(('Ejercicio 3 - TIR'!$E$25-'Ejercicio 3 - TIR'!$C$25)*('Ejercicio 3 - TIR'!$E$25-'Ejercicio 3 - TIR'!$D$25)*(1-V226)))</f>
        <v>0.20457254812656</v>
      </c>
      <c r="X226" s="24">
        <f ca="1" t="shared" si="1683"/>
        <v>0.200203743560096</v>
      </c>
      <c r="Y226" s="26">
        <f ca="1">IF(X226&lt;=('Ejercicio 3 - TIR'!$D$26-'Ejercicio 3 - TIR'!$C$26)/('Ejercicio 3 - TIR'!$E$26-'Ejercicio 3 - TIR'!$C$26),'Ejercicio 3 - TIR'!$C$26+SQRT(('Ejercicio 3 - TIR'!$E$26-'Ejercicio 3 - TIR'!$C$26)*('Ejercicio 3 - TIR'!$D$26-'Ejercicio 3 - TIR'!$C$26)*X226),'Ejercicio 3 - TIR'!$E$26-SQRT(('Ejercicio 3 - TIR'!$E$26-'Ejercicio 3 - TIR'!$C$26)*('Ejercicio 3 - TIR'!$E$26-'Ejercicio 3 - TIR'!$D$26)*(1-X226)))</f>
        <v>0.21324973349551</v>
      </c>
      <c r="Z226" s="24">
        <f ca="1" t="shared" si="1432"/>
        <v>1.16192960604073</v>
      </c>
      <c r="AA226" s="24">
        <f ca="1" t="shared" si="1433"/>
        <v>1.34973018598992</v>
      </c>
      <c r="AB226" s="24">
        <f ca="1" t="shared" si="1434"/>
        <v>1.61707469385282</v>
      </c>
      <c r="AC226" s="24">
        <f ca="1" t="shared" si="1435"/>
        <v>1.94788378448527</v>
      </c>
      <c r="AD226" s="24">
        <f ca="1" t="shared" si="1436"/>
        <v>2.36326948240698</v>
      </c>
      <c r="AE226" s="23">
        <f ca="1" t="shared" si="1437"/>
        <v>4353.18785563457</v>
      </c>
      <c r="AF226" s="23">
        <f ca="1" t="shared" si="1438"/>
        <v>5056.78573253322</v>
      </c>
      <c r="AG226" s="23">
        <f ca="1" t="shared" si="1439"/>
        <v>6058.39620777105</v>
      </c>
      <c r="AH226" s="23">
        <f ca="1" t="shared" si="1440"/>
        <v>7297.77775755507</v>
      </c>
      <c r="AI226" s="23">
        <f ca="1" t="shared" si="1441"/>
        <v>8854.02691946315</v>
      </c>
      <c r="AJ226" s="25">
        <f ca="1" t="shared" si="1442"/>
        <v>39992.3098844135</v>
      </c>
      <c r="AK226" s="25">
        <f ca="1" t="shared" si="1443"/>
        <v>56619.0303106085</v>
      </c>
      <c r="AL226" s="25">
        <f ca="1" t="shared" si="1444"/>
        <v>68561.176598409</v>
      </c>
      <c r="AM226" s="25">
        <f ca="1" t="shared" si="1445"/>
        <v>71892.836490736</v>
      </c>
      <c r="AN226" s="25">
        <f ca="1" t="shared" si="1446"/>
        <v>86956.5747739455</v>
      </c>
      <c r="AO226" s="25">
        <f ca="1">C226/'Ejercicio 3 - TIR'!$D$7</f>
        <v>12419.9114301983</v>
      </c>
      <c r="AP226" s="25">
        <f ca="1" t="shared" si="1447"/>
        <v>27572.3984542153</v>
      </c>
      <c r="AQ226" s="25">
        <f ca="1" t="shared" si="1448"/>
        <v>44199.1188804102</v>
      </c>
      <c r="AR226" s="25">
        <f ca="1" t="shared" si="1449"/>
        <v>56141.2651682107</v>
      </c>
      <c r="AS226" s="25">
        <f ca="1" t="shared" si="1450"/>
        <v>59472.9250605378</v>
      </c>
      <c r="AT226" s="25">
        <f ca="1" t="shared" si="1451"/>
        <v>74536.6633437472</v>
      </c>
      <c r="AU226" s="25">
        <f ca="1">AP226*'Ejercicio 3 - TIR'!$D$5</f>
        <v>13786.1992271076</v>
      </c>
      <c r="AV226" s="25">
        <f ca="1">AQ226*'Ejercicio 3 - TIR'!$D$5</f>
        <v>22099.5594402051</v>
      </c>
      <c r="AW226" s="25">
        <f ca="1">AR226*'Ejercicio 3 - TIR'!$D$5</f>
        <v>28070.6325841054</v>
      </c>
      <c r="AX226" s="25">
        <f ca="1">AS226*'Ejercicio 3 - TIR'!$D$5</f>
        <v>29736.4625302689</v>
      </c>
      <c r="AY226" s="25">
        <f ca="1">AT226*'Ejercicio 3 - TIR'!$D$5</f>
        <v>37268.3316718736</v>
      </c>
      <c r="AZ226" s="25">
        <f ca="1" t="shared" ref="AZ226:BD226" si="1684">AJ226-AU226-AE226</f>
        <v>21852.9228016713</v>
      </c>
      <c r="BA226" s="25">
        <f ca="1" t="shared" si="1684"/>
        <v>29462.6851378702</v>
      </c>
      <c r="BB226" s="25">
        <f ca="1" t="shared" si="1684"/>
        <v>34432.1478065326</v>
      </c>
      <c r="BC226" s="25">
        <f ca="1" t="shared" si="1684"/>
        <v>34858.5962029121</v>
      </c>
      <c r="BD226" s="25">
        <f ca="1" t="shared" si="1684"/>
        <v>40834.2161826087</v>
      </c>
      <c r="BE226" s="25">
        <f ca="1" t="shared" ref="BE226:BI226" si="1685">AZ226/Z226</f>
        <v>18807.4412495048</v>
      </c>
      <c r="BF226" s="25">
        <f ca="1" t="shared" si="1685"/>
        <v>21828.5739206918</v>
      </c>
      <c r="BG226" s="25">
        <f ca="1" t="shared" si="1685"/>
        <v>21292.861694901</v>
      </c>
      <c r="BH226" s="25">
        <f ca="1" t="shared" si="1685"/>
        <v>17895.6242053853</v>
      </c>
      <c r="BI226" s="25">
        <f ca="1" t="shared" si="1685"/>
        <v>17278.6965204743</v>
      </c>
      <c r="BJ226" s="25">
        <f ca="1" t="shared" si="1454"/>
        <v>63532.2734486121</v>
      </c>
      <c r="BK226" s="25">
        <f ca="1" t="shared" si="1455"/>
        <v>29351.5976571852</v>
      </c>
      <c r="BL226" s="25">
        <f ca="1" t="shared" si="1456"/>
        <v>92883.8711057973</v>
      </c>
      <c r="BM226" s="25">
        <f ca="1">BK226*'Ejercicio 3 - TIR'!$D$5</f>
        <v>14675.7988285926</v>
      </c>
      <c r="BN226" s="25">
        <f ca="1" t="shared" si="1457"/>
        <v>78208.0722772047</v>
      </c>
      <c r="BO226" s="25">
        <f ca="1" t="shared" si="1458"/>
        <v>33093.1672665404</v>
      </c>
      <c r="BP226" s="25">
        <f ca="1" t="shared" si="1459"/>
        <v>-88982.7687024326</v>
      </c>
      <c r="BQ226" s="25">
        <f ca="1" t="shared" ref="BQ226:BT226" si="1686">BE226</f>
        <v>18807.4412495048</v>
      </c>
      <c r="BR226" s="25">
        <f ca="1" t="shared" si="1686"/>
        <v>21828.5739206918</v>
      </c>
      <c r="BS226" s="25">
        <f ca="1" t="shared" si="1686"/>
        <v>21292.861694901</v>
      </c>
      <c r="BT226" s="25">
        <f ca="1" t="shared" si="1686"/>
        <v>17895.6242053853</v>
      </c>
      <c r="BU226" s="25">
        <f ca="1" t="shared" si="1461"/>
        <v>50371.8637870148</v>
      </c>
      <c r="BV226" s="27">
        <f ca="1" t="shared" si="1462"/>
        <v>12.1268328983459</v>
      </c>
    </row>
    <row r="227" ht="15" customHeight="1" spans="1:74">
      <c r="A227" s="23">
        <v>226</v>
      </c>
      <c r="B227" s="24">
        <f ca="1" t="shared" ref="B227:F227" si="1687">RAND()</f>
        <v>0.305457826353016</v>
      </c>
      <c r="C227" s="25">
        <f ca="1">IF(B227&lt;=('Ejercicio 3 - TIR'!$D$13-'Ejercicio 3 - TIR'!$C$13)/('Ejercicio 3 - TIR'!$E$13-'Ejercicio 3 - TIR'!$C$13),'Ejercicio 3 - TIR'!$C$13+SQRT(('Ejercicio 3 - TIR'!$E$13-'Ejercicio 3 - TIR'!$C$13)*('Ejercicio 3 - TIR'!$D$13-'Ejercicio 3 - TIR'!$C$13)*B227),'Ejercicio 3 - TIR'!$E$13-SQRT(('Ejercicio 3 - TIR'!$E$13-'Ejercicio 3 - TIR'!$C$13)*('Ejercicio 3 - TIR'!$E$13-'Ejercicio 3 - TIR'!$D$13)*(1-B227)))</f>
        <v>71130.4553486485</v>
      </c>
      <c r="D227" s="24">
        <f ca="1" t="shared" si="1687"/>
        <v>0.269786791698468</v>
      </c>
      <c r="E227" s="25">
        <f ca="1">IF(D227&lt;=('Ejercicio 3 - TIR'!$D$14-'Ejercicio 3 - TIR'!$C$14)/('Ejercicio 3 - TIR'!$E$14-'Ejercicio 3 - TIR'!$C$14),'Ejercicio 3 - TIR'!$C$14+SQRT(('Ejercicio 3 - TIR'!$E$14-'Ejercicio 3 - TIR'!$C$14)*('Ejercicio 3 - TIR'!$D$14-'Ejercicio 3 - TIR'!$C$14)*D227),'Ejercicio 3 - TIR'!$E$14-SQRT(('Ejercicio 3 - TIR'!$E$14-'Ejercicio 3 - TIR'!$C$14)*('Ejercicio 3 - TIR'!$E$14-'Ejercicio 3 - TIR'!$D$14)*(1-D227)))</f>
        <v>29498.2229132609</v>
      </c>
      <c r="F227" s="24">
        <f ca="1" t="shared" si="1687"/>
        <v>0.157468983499138</v>
      </c>
      <c r="G227" s="25">
        <f ca="1">IF(F227&lt;=('Ejercicio 3 - TIR'!$D$18-'Ejercicio 3 - TIR'!$C$18)/('Ejercicio 3 - TIR'!$E$18-'Ejercicio 3 - TIR'!$C$18),'Ejercicio 3 - TIR'!$C$18+SQRT(('Ejercicio 3 - TIR'!$E$18-'Ejercicio 3 - TIR'!$C$18)*('Ejercicio 3 - TIR'!$D$18-'Ejercicio 3 - TIR'!$C$18)*F227),'Ejercicio 3 - TIR'!$E$18-SQRT(('Ejercicio 3 - TIR'!$E$18-'Ejercicio 3 - TIR'!$C$18)*('Ejercicio 3 - TIR'!$E$18-'Ejercicio 3 - TIR'!$D$18)*(1-F227)))</f>
        <v>34860.0769052424</v>
      </c>
      <c r="H227" s="24">
        <f ca="1" t="shared" ref="H227:L227" si="1688">RAND()</f>
        <v>0.195341834953972</v>
      </c>
      <c r="I227" s="25">
        <f ca="1">IF(H227&lt;=('Ejercicio 3 - TIR'!$D$18-'Ejercicio 3 - TIR'!$C$18)/('Ejercicio 3 - TIR'!$E$18-'Ejercicio 3 - TIR'!$C$18),'Ejercicio 3 - TIR'!$C$18+SQRT(('Ejercicio 3 - TIR'!$E$18-'Ejercicio 3 - TIR'!$C$18)*('Ejercicio 3 - TIR'!$D$18-'Ejercicio 3 - TIR'!$C$18)*H227),'Ejercicio 3 - TIR'!$E$18-SQRT(('Ejercicio 3 - TIR'!$E$18-'Ejercicio 3 - TIR'!$C$18)*('Ejercicio 3 - TIR'!$E$18-'Ejercicio 3 - TIR'!$D$18)*(1-H227)))</f>
        <v>35413.0652354369</v>
      </c>
      <c r="J227" s="24">
        <f ca="1" t="shared" si="1688"/>
        <v>0.0147478665682721</v>
      </c>
      <c r="K227" s="25">
        <f ca="1">IF(J227&lt;=('Ejercicio 3 - TIR'!$D$18-'Ejercicio 3 - TIR'!$C$18)/('Ejercicio 3 - TIR'!$E$18-'Ejercicio 3 - TIR'!$C$18),'Ejercicio 3 - TIR'!$C$18+SQRT(('Ejercicio 3 - TIR'!$E$18-'Ejercicio 3 - TIR'!$C$18)*('Ejercicio 3 - TIR'!$D$18-'Ejercicio 3 - TIR'!$C$18)*J227),'Ejercicio 3 - TIR'!$E$18-SQRT(('Ejercicio 3 - TIR'!$E$18-'Ejercicio 3 - TIR'!$C$18)*('Ejercicio 3 - TIR'!$E$18-'Ejercicio 3 - TIR'!$D$18)*(1-J227)))</f>
        <v>31487.3399023898</v>
      </c>
      <c r="L227" s="24">
        <f ca="1" t="shared" si="1688"/>
        <v>0.956225631652907</v>
      </c>
      <c r="M227" s="25">
        <f ca="1">IF(L227&lt;=('Ejercicio 3 - TIR'!$D$18-'Ejercicio 3 - TIR'!$C$18)/('Ejercicio 3 - TIR'!$E$18-'Ejercicio 3 - TIR'!$C$18),'Ejercicio 3 - TIR'!$C$18+SQRT(('Ejercicio 3 - TIR'!$E$18-'Ejercicio 3 - TIR'!$C$18)*('Ejercicio 3 - TIR'!$D$18-'Ejercicio 3 - TIR'!$C$18)*L227),'Ejercicio 3 - TIR'!$E$18-SQRT(('Ejercicio 3 - TIR'!$E$18-'Ejercicio 3 - TIR'!$C$18)*('Ejercicio 3 - TIR'!$E$18-'Ejercicio 3 - TIR'!$D$18)*(1-L227)))</f>
        <v>43188.0735042414</v>
      </c>
      <c r="N227" s="24">
        <f ca="1" t="shared" ref="N227:R227" si="1689">RAND()</f>
        <v>0.452972385827395</v>
      </c>
      <c r="O227" s="25">
        <f ca="1">IF(N227&lt;=('Ejercicio 3 - TIR'!$D$18-'Ejercicio 3 - TIR'!$C$18)/('Ejercicio 3 - TIR'!$E$18-'Ejercicio 3 - TIR'!$C$18),'Ejercicio 3 - TIR'!$C$18+SQRT(('Ejercicio 3 - TIR'!$E$18-'Ejercicio 3 - TIR'!$C$18)*('Ejercicio 3 - TIR'!$D$18-'Ejercicio 3 - TIR'!$C$18)*N227),'Ejercicio 3 - TIR'!$E$18-SQRT(('Ejercicio 3 - TIR'!$E$18-'Ejercicio 3 - TIR'!$C$18)*('Ejercicio 3 - TIR'!$E$18-'Ejercicio 3 - TIR'!$D$18)*(1-N227)))</f>
        <v>38242.9277489318</v>
      </c>
      <c r="P227" s="24">
        <f ca="1" t="shared" si="1689"/>
        <v>0.60707983345313</v>
      </c>
      <c r="Q227" s="26">
        <f ca="1">IF(P227&lt;=('Ejercicio 3 - TIR'!$D$22-'Ejercicio 3 - TIR'!$C$22)/('Ejercicio 3 - TIR'!$E$22-'Ejercicio 3 - TIR'!$C$22),'Ejercicio 3 - TIR'!$C$22+SQRT(('Ejercicio 3 - TIR'!$E$22-'Ejercicio 3 - TIR'!$C$22)*('Ejercicio 3 - TIR'!$D$22-'Ejercicio 3 - TIR'!$C$22)*P227),'Ejercicio 3 - TIR'!$E$22-SQRT(('Ejercicio 3 - TIR'!$E$22-'Ejercicio 3 - TIR'!$C$22)*('Ejercicio 3 - TIR'!$E$22-'Ejercicio 3 - TIR'!$D$22)*(1-P227)))</f>
        <v>0.153405709263371</v>
      </c>
      <c r="R227" s="24">
        <f ca="1" t="shared" si="1689"/>
        <v>0.467237716177564</v>
      </c>
      <c r="S227" s="26">
        <f ca="1">IF(R227&lt;=('Ejercicio 3 - TIR'!$D$23-'Ejercicio 3 - TIR'!$C$23)/('Ejercicio 3 - TIR'!$E$23-'Ejercicio 3 - TIR'!$C$23),'Ejercicio 3 - TIR'!$C$23+SQRT(('Ejercicio 3 - TIR'!$E$23-'Ejercicio 3 - TIR'!$C$23)*('Ejercicio 3 - TIR'!$D$23-'Ejercicio 3 - TIR'!$C$23)*R227),'Ejercicio 3 - TIR'!$E$23-SQRT(('Ejercicio 3 - TIR'!$E$23-'Ejercicio 3 - TIR'!$C$23)*('Ejercicio 3 - TIR'!$E$23-'Ejercicio 3 - TIR'!$D$23)*(1-R227)))</f>
        <v>0.149000480842904</v>
      </c>
      <c r="T227" s="24">
        <f ca="1" t="shared" ref="T227:X227" si="1690">RAND()</f>
        <v>0.728378908482205</v>
      </c>
      <c r="U227" s="26">
        <f ca="1">IF(T227&lt;=('Ejercicio 3 - TIR'!$D$24-'Ejercicio 3 - TIR'!$C$24)/('Ejercicio 3 - TIR'!$E$24-'Ejercicio 3 - TIR'!$C$24),'Ejercicio 3 - TIR'!$C$24+SQRT(('Ejercicio 3 - TIR'!$E$24-'Ejercicio 3 - TIR'!$C$24)*('Ejercicio 3 - TIR'!$D$24-'Ejercicio 3 - TIR'!$C$24)*T227),'Ejercicio 3 - TIR'!$E$24-SQRT(('Ejercicio 3 - TIR'!$E$24-'Ejercicio 3 - TIR'!$C$24)*('Ejercicio 3 - TIR'!$E$24-'Ejercicio 3 - TIR'!$D$24)*(1-T227)))</f>
        <v>0.192422127416172</v>
      </c>
      <c r="V227" s="24">
        <f ca="1" t="shared" si="1690"/>
        <v>0.111977558053307</v>
      </c>
      <c r="W227" s="26">
        <f ca="1">IF(V227&lt;=('Ejercicio 3 - TIR'!$D$25-'Ejercicio 3 - TIR'!$C$25)/('Ejercicio 3 - TIR'!$E$25-'Ejercicio 3 - TIR'!$C$25),'Ejercicio 3 - TIR'!$C$25+SQRT(('Ejercicio 3 - TIR'!$E$25-'Ejercicio 3 - TIR'!$C$25)*('Ejercicio 3 - TIR'!$D$25-'Ejercicio 3 - TIR'!$C$25)*V227),'Ejercicio 3 - TIR'!$E$25-SQRT(('Ejercicio 3 - TIR'!$E$25-'Ejercicio 3 - TIR'!$C$25)*('Ejercicio 3 - TIR'!$E$25-'Ejercicio 3 - TIR'!$D$25)*(1-V227)))</f>
        <v>0.192520726068189</v>
      </c>
      <c r="X227" s="24">
        <f ca="1" t="shared" si="1690"/>
        <v>0.289191106938819</v>
      </c>
      <c r="Y227" s="26">
        <f ca="1">IF(X227&lt;=('Ejercicio 3 - TIR'!$D$26-'Ejercicio 3 - TIR'!$C$26)/('Ejercicio 3 - TIR'!$E$26-'Ejercicio 3 - TIR'!$C$26),'Ejercicio 3 - TIR'!$C$26+SQRT(('Ejercicio 3 - TIR'!$E$26-'Ejercicio 3 - TIR'!$C$26)*('Ejercicio 3 - TIR'!$D$26-'Ejercicio 3 - TIR'!$C$26)*X227),'Ejercicio 3 - TIR'!$E$26-SQRT(('Ejercicio 3 - TIR'!$E$26-'Ejercicio 3 - TIR'!$C$26)*('Ejercicio 3 - TIR'!$E$26-'Ejercicio 3 - TIR'!$D$26)*(1-X227)))</f>
        <v>0.217943084810643</v>
      </c>
      <c r="Z227" s="24">
        <f ca="1" t="shared" si="1432"/>
        <v>1.15340570926337</v>
      </c>
      <c r="AA227" s="24">
        <f ca="1" t="shared" si="1433"/>
        <v>1.32526371455056</v>
      </c>
      <c r="AB227" s="24">
        <f ca="1" t="shared" si="1434"/>
        <v>1.58027377789184</v>
      </c>
      <c r="AC227" s="24">
        <f ca="1" t="shared" si="1435"/>
        <v>1.8845092329981</v>
      </c>
      <c r="AD227" s="24">
        <f ca="1" t="shared" si="1436"/>
        <v>2.29522498859184</v>
      </c>
      <c r="AE227" s="23">
        <f ca="1" t="shared" si="1437"/>
        <v>4525.1958080178</v>
      </c>
      <c r="AF227" s="23">
        <f ca="1" t="shared" si="1438"/>
        <v>5199.45215932074</v>
      </c>
      <c r="AG227" s="23">
        <f ca="1" t="shared" si="1439"/>
        <v>6199.94180521585</v>
      </c>
      <c r="AH227" s="23">
        <f ca="1" t="shared" si="1440"/>
        <v>7393.55910313652</v>
      </c>
      <c r="AI227" s="23">
        <f ca="1" t="shared" si="1441"/>
        <v>9004.93418180391</v>
      </c>
      <c r="AJ227" s="25">
        <f ca="1" t="shared" si="1442"/>
        <v>40207.8117278668</v>
      </c>
      <c r="AK227" s="25">
        <f ca="1" t="shared" si="1443"/>
        <v>46931.6503775365</v>
      </c>
      <c r="AL227" s="25">
        <f ca="1" t="shared" si="1444"/>
        <v>49758.617583314</v>
      </c>
      <c r="AM227" s="25">
        <f ca="1" t="shared" si="1445"/>
        <v>81388.3232741435</v>
      </c>
      <c r="AN227" s="25">
        <f ca="1" t="shared" si="1446"/>
        <v>87776.1234062606</v>
      </c>
      <c r="AO227" s="25">
        <f ca="1">C227/'Ejercicio 3 - TIR'!$D$7</f>
        <v>14226.0910697297</v>
      </c>
      <c r="AP227" s="25">
        <f ca="1" t="shared" si="1447"/>
        <v>25981.7206581371</v>
      </c>
      <c r="AQ227" s="25">
        <f ca="1" t="shared" si="1448"/>
        <v>32705.5593078069</v>
      </c>
      <c r="AR227" s="25">
        <f ca="1" t="shared" si="1449"/>
        <v>35532.5265135843</v>
      </c>
      <c r="AS227" s="25">
        <f ca="1" t="shared" si="1450"/>
        <v>67162.2322044138</v>
      </c>
      <c r="AT227" s="25">
        <f ca="1" t="shared" si="1451"/>
        <v>73550.0323365309</v>
      </c>
      <c r="AU227" s="25">
        <f ca="1">AP227*'Ejercicio 3 - TIR'!$D$5</f>
        <v>12990.8603290685</v>
      </c>
      <c r="AV227" s="25">
        <f ca="1">AQ227*'Ejercicio 3 - TIR'!$D$5</f>
        <v>16352.7796539034</v>
      </c>
      <c r="AW227" s="25">
        <f ca="1">AR227*'Ejercicio 3 - TIR'!$D$5</f>
        <v>17766.2632567922</v>
      </c>
      <c r="AX227" s="25">
        <f ca="1">AS227*'Ejercicio 3 - TIR'!$D$5</f>
        <v>33581.1161022069</v>
      </c>
      <c r="AY227" s="25">
        <f ca="1">AT227*'Ejercicio 3 - TIR'!$D$5</f>
        <v>36775.0161682655</v>
      </c>
      <c r="AZ227" s="25">
        <f ca="1" t="shared" ref="AZ227:BD227" si="1691">AJ227-AU227-AE227</f>
        <v>22691.7555907804</v>
      </c>
      <c r="BA227" s="25">
        <f ca="1" t="shared" si="1691"/>
        <v>25379.4185643124</v>
      </c>
      <c r="BB227" s="25">
        <f ca="1" t="shared" si="1691"/>
        <v>25792.412521306</v>
      </c>
      <c r="BC227" s="25">
        <f ca="1" t="shared" si="1691"/>
        <v>40413.6480688001</v>
      </c>
      <c r="BD227" s="25">
        <f ca="1" t="shared" si="1691"/>
        <v>41996.1730561912</v>
      </c>
      <c r="BE227" s="25">
        <f ca="1" t="shared" ref="BE227:BI227" si="1692">AZ227/Z227</f>
        <v>19673.6979958879</v>
      </c>
      <c r="BF227" s="25">
        <f ca="1" t="shared" si="1692"/>
        <v>19150.4666472509</v>
      </c>
      <c r="BG227" s="25">
        <f ca="1" t="shared" si="1692"/>
        <v>16321.48358224</v>
      </c>
      <c r="BH227" s="25">
        <f ca="1" t="shared" si="1692"/>
        <v>21445.1844337771</v>
      </c>
      <c r="BI227" s="25">
        <f ca="1" t="shared" si="1692"/>
        <v>18297.1923296969</v>
      </c>
      <c r="BJ227" s="25">
        <f ca="1" t="shared" si="1454"/>
        <v>67705.0583495688</v>
      </c>
      <c r="BK227" s="25">
        <f ca="1" t="shared" si="1455"/>
        <v>32652.0797132269</v>
      </c>
      <c r="BL227" s="25">
        <f ca="1" t="shared" si="1456"/>
        <v>100357.138062796</v>
      </c>
      <c r="BM227" s="25">
        <f ca="1">BK227*'Ejercicio 3 - TIR'!$D$5</f>
        <v>16326.0398566134</v>
      </c>
      <c r="BN227" s="25">
        <f ca="1" t="shared" si="1457"/>
        <v>84031.0982061823</v>
      </c>
      <c r="BO227" s="25">
        <f ca="1" t="shared" si="1458"/>
        <v>36611.2684481257</v>
      </c>
      <c r="BP227" s="25">
        <f ca="1" t="shared" si="1459"/>
        <v>-100628.678261909</v>
      </c>
      <c r="BQ227" s="25">
        <f ca="1" t="shared" ref="BQ227:BT227" si="1693">BE227</f>
        <v>19673.6979958879</v>
      </c>
      <c r="BR227" s="25">
        <f ca="1" t="shared" si="1693"/>
        <v>19150.4666472509</v>
      </c>
      <c r="BS227" s="25">
        <f ca="1" t="shared" si="1693"/>
        <v>16321.48358224</v>
      </c>
      <c r="BT227" s="25">
        <f ca="1" t="shared" si="1693"/>
        <v>21445.1844337771</v>
      </c>
      <c r="BU227" s="25">
        <f ca="1" t="shared" si="1461"/>
        <v>54908.4607778226</v>
      </c>
      <c r="BV227" s="27">
        <f ca="1" t="shared" si="1462"/>
        <v>8.03030710983703</v>
      </c>
    </row>
    <row r="228" ht="15" customHeight="1" spans="1:74">
      <c r="A228" s="23">
        <v>227</v>
      </c>
      <c r="B228" s="24">
        <f ca="1" t="shared" ref="B228:F228" si="1694">RAND()</f>
        <v>0.0856406360523603</v>
      </c>
      <c r="C228" s="25">
        <f ca="1">IF(B228&lt;=('Ejercicio 3 - TIR'!$D$13-'Ejercicio 3 - TIR'!$C$13)/('Ejercicio 3 - TIR'!$E$13-'Ejercicio 3 - TIR'!$C$13),'Ejercicio 3 - TIR'!$C$13+SQRT(('Ejercicio 3 - TIR'!$E$13-'Ejercicio 3 - TIR'!$C$13)*('Ejercicio 3 - TIR'!$D$13-'Ejercicio 3 - TIR'!$C$13)*B228),'Ejercicio 3 - TIR'!$E$13-SQRT(('Ejercicio 3 - TIR'!$E$13-'Ejercicio 3 - TIR'!$C$13)*('Ejercicio 3 - TIR'!$E$13-'Ejercicio 3 - TIR'!$D$13)*(1-B228)))</f>
        <v>65852.8842822103</v>
      </c>
      <c r="D228" s="24">
        <f ca="1" t="shared" si="1694"/>
        <v>0.543219883820242</v>
      </c>
      <c r="E228" s="25">
        <f ca="1">IF(D228&lt;=('Ejercicio 3 - TIR'!$D$14-'Ejercicio 3 - TIR'!$C$14)/('Ejercicio 3 - TIR'!$E$14-'Ejercicio 3 - TIR'!$C$14),'Ejercicio 3 - TIR'!$C$14+SQRT(('Ejercicio 3 - TIR'!$E$14-'Ejercicio 3 - TIR'!$C$14)*('Ejercicio 3 - TIR'!$D$14-'Ejercicio 3 - TIR'!$C$14)*D228),'Ejercicio 3 - TIR'!$E$14-SQRT(('Ejercicio 3 - TIR'!$E$14-'Ejercicio 3 - TIR'!$C$14)*('Ejercicio 3 - TIR'!$E$14-'Ejercicio 3 - TIR'!$D$14)*(1-D228)))</f>
        <v>31722.4993248588</v>
      </c>
      <c r="F228" s="24">
        <f ca="1" t="shared" si="1694"/>
        <v>0.792560606877782</v>
      </c>
      <c r="G228" s="25">
        <f ca="1">IF(F228&lt;=('Ejercicio 3 - TIR'!$D$18-'Ejercicio 3 - TIR'!$C$18)/('Ejercicio 3 - TIR'!$E$18-'Ejercicio 3 - TIR'!$C$18),'Ejercicio 3 - TIR'!$C$18+SQRT(('Ejercicio 3 - TIR'!$E$18-'Ejercicio 3 - TIR'!$C$18)*('Ejercicio 3 - TIR'!$D$18-'Ejercicio 3 - TIR'!$C$18)*F228),'Ejercicio 3 - TIR'!$E$18-SQRT(('Ejercicio 3 - TIR'!$E$18-'Ejercicio 3 - TIR'!$C$18)*('Ejercicio 3 - TIR'!$E$18-'Ejercicio 3 - TIR'!$D$18)*(1-F228)))</f>
        <v>41055.6427032828</v>
      </c>
      <c r="H228" s="24">
        <f ca="1" t="shared" ref="H228:L228" si="1695">RAND()</f>
        <v>0.533517139234775</v>
      </c>
      <c r="I228" s="25">
        <f ca="1">IF(H228&lt;=('Ejercicio 3 - TIR'!$D$18-'Ejercicio 3 - TIR'!$C$18)/('Ejercicio 3 - TIR'!$E$18-'Ejercicio 3 - TIR'!$C$18),'Ejercicio 3 - TIR'!$C$18+SQRT(('Ejercicio 3 - TIR'!$E$18-'Ejercicio 3 - TIR'!$C$18)*('Ejercicio 3 - TIR'!$D$18-'Ejercicio 3 - TIR'!$C$18)*H228),'Ejercicio 3 - TIR'!$E$18-SQRT(('Ejercicio 3 - TIR'!$E$18-'Ejercicio 3 - TIR'!$C$18)*('Ejercicio 3 - TIR'!$E$18-'Ejercicio 3 - TIR'!$D$18)*(1-H228)))</f>
        <v>38945.8130365672</v>
      </c>
      <c r="J228" s="24">
        <f ca="1" t="shared" si="1695"/>
        <v>0.775267070816293</v>
      </c>
      <c r="K228" s="25">
        <f ca="1">IF(J228&lt;=('Ejercicio 3 - TIR'!$D$18-'Ejercicio 3 - TIR'!$C$18)/('Ejercicio 3 - TIR'!$E$18-'Ejercicio 3 - TIR'!$C$18),'Ejercicio 3 - TIR'!$C$18+SQRT(('Ejercicio 3 - TIR'!$E$18-'Ejercicio 3 - TIR'!$C$18)*('Ejercicio 3 - TIR'!$D$18-'Ejercicio 3 - TIR'!$C$18)*J228),'Ejercicio 3 - TIR'!$E$18-SQRT(('Ejercicio 3 - TIR'!$E$18-'Ejercicio 3 - TIR'!$C$18)*('Ejercicio 3 - TIR'!$E$18-'Ejercicio 3 - TIR'!$D$18)*(1-J228)))</f>
        <v>40894.5195544519</v>
      </c>
      <c r="L228" s="24">
        <f ca="1" t="shared" si="1695"/>
        <v>0.742807415975167</v>
      </c>
      <c r="M228" s="25">
        <f ca="1">IF(L228&lt;=('Ejercicio 3 - TIR'!$D$18-'Ejercicio 3 - TIR'!$C$18)/('Ejercicio 3 - TIR'!$E$18-'Ejercicio 3 - TIR'!$C$18),'Ejercicio 3 - TIR'!$C$18+SQRT(('Ejercicio 3 - TIR'!$E$18-'Ejercicio 3 - TIR'!$C$18)*('Ejercicio 3 - TIR'!$D$18-'Ejercicio 3 - TIR'!$C$18)*L228),'Ejercicio 3 - TIR'!$E$18-SQRT(('Ejercicio 3 - TIR'!$E$18-'Ejercicio 3 - TIR'!$C$18)*('Ejercicio 3 - TIR'!$E$18-'Ejercicio 3 - TIR'!$D$18)*(1-L228)))</f>
        <v>40608.0250681655</v>
      </c>
      <c r="N228" s="24">
        <f ca="1" t="shared" ref="N228:R228" si="1696">RAND()</f>
        <v>0.972309249217417</v>
      </c>
      <c r="O228" s="25">
        <f ca="1">IF(N228&lt;=('Ejercicio 3 - TIR'!$D$18-'Ejercicio 3 - TIR'!$C$18)/('Ejercicio 3 - TIR'!$E$18-'Ejercicio 3 - TIR'!$C$18),'Ejercicio 3 - TIR'!$C$18+SQRT(('Ejercicio 3 - TIR'!$E$18-'Ejercicio 3 - TIR'!$C$18)*('Ejercicio 3 - TIR'!$D$18-'Ejercicio 3 - TIR'!$C$18)*N228),'Ejercicio 3 - TIR'!$E$18-SQRT(('Ejercicio 3 - TIR'!$E$18-'Ejercicio 3 - TIR'!$C$18)*('Ejercicio 3 - TIR'!$E$18-'Ejercicio 3 - TIR'!$D$18)*(1-N228)))</f>
        <v>43558.8871283991</v>
      </c>
      <c r="P228" s="24">
        <f ca="1" t="shared" si="1696"/>
        <v>0.856958331973564</v>
      </c>
      <c r="Q228" s="26">
        <f ca="1">IF(P228&lt;=('Ejercicio 3 - TIR'!$D$22-'Ejercicio 3 - TIR'!$C$22)/('Ejercicio 3 - TIR'!$E$22-'Ejercicio 3 - TIR'!$C$22),'Ejercicio 3 - TIR'!$C$22+SQRT(('Ejercicio 3 - TIR'!$E$22-'Ejercicio 3 - TIR'!$C$22)*('Ejercicio 3 - TIR'!$D$22-'Ejercicio 3 - TIR'!$C$22)*P228),'Ejercicio 3 - TIR'!$E$22-SQRT(('Ejercicio 3 - TIR'!$E$22-'Ejercicio 3 - TIR'!$C$22)*('Ejercicio 3 - TIR'!$E$22-'Ejercicio 3 - TIR'!$D$22)*(1-P228)))</f>
        <v>0.16395397237795</v>
      </c>
      <c r="R228" s="24">
        <f ca="1" t="shared" si="1696"/>
        <v>0.828221424518326</v>
      </c>
      <c r="S228" s="26">
        <f ca="1">IF(R228&lt;=('Ejercicio 3 - TIR'!$D$23-'Ejercicio 3 - TIR'!$C$23)/('Ejercicio 3 - TIR'!$E$23-'Ejercicio 3 - TIR'!$C$23),'Ejercicio 3 - TIR'!$C$23+SQRT(('Ejercicio 3 - TIR'!$E$23-'Ejercicio 3 - TIR'!$C$23)*('Ejercicio 3 - TIR'!$D$23-'Ejercicio 3 - TIR'!$C$23)*R228),'Ejercicio 3 - TIR'!$E$23-SQRT(('Ejercicio 3 - TIR'!$E$23-'Ejercicio 3 - TIR'!$C$23)*('Ejercicio 3 - TIR'!$E$23-'Ejercicio 3 - TIR'!$D$23)*(1-R228)))</f>
        <v>0.162415875459182</v>
      </c>
      <c r="T228" s="24">
        <f ca="1" t="shared" ref="T228:X228" si="1697">RAND()</f>
        <v>0.335153384847791</v>
      </c>
      <c r="U228" s="26">
        <f ca="1">IF(T228&lt;=('Ejercicio 3 - TIR'!$D$24-'Ejercicio 3 - TIR'!$C$24)/('Ejercicio 3 - TIR'!$E$24-'Ejercicio 3 - TIR'!$C$24),'Ejercicio 3 - TIR'!$C$24+SQRT(('Ejercicio 3 - TIR'!$E$24-'Ejercicio 3 - TIR'!$C$24)*('Ejercicio 3 - TIR'!$D$24-'Ejercicio 3 - TIR'!$C$24)*T228),'Ejercicio 3 - TIR'!$E$24-SQRT(('Ejercicio 3 - TIR'!$E$24-'Ejercicio 3 - TIR'!$C$24)*('Ejercicio 3 - TIR'!$E$24-'Ejercicio 3 - TIR'!$D$24)*(1-T228)))</f>
        <v>0.176529645835939</v>
      </c>
      <c r="V228" s="24">
        <f ca="1" t="shared" si="1697"/>
        <v>0.672356675010823</v>
      </c>
      <c r="W228" s="26">
        <f ca="1">IF(V228&lt;=('Ejercicio 3 - TIR'!$D$25-'Ejercicio 3 - TIR'!$C$25)/('Ejercicio 3 - TIR'!$E$25-'Ejercicio 3 - TIR'!$C$25),'Ejercicio 3 - TIR'!$C$25+SQRT(('Ejercicio 3 - TIR'!$E$25-'Ejercicio 3 - TIR'!$C$25)*('Ejercicio 3 - TIR'!$D$25-'Ejercicio 3 - TIR'!$C$25)*V228),'Ejercicio 3 - TIR'!$E$25-SQRT(('Ejercicio 3 - TIR'!$E$25-'Ejercicio 3 - TIR'!$C$25)*('Ejercicio 3 - TIR'!$E$25-'Ejercicio 3 - TIR'!$D$25)*(1-V228)))</f>
        <v>0.216136278446365</v>
      </c>
      <c r="X228" s="24">
        <f ca="1" t="shared" si="1697"/>
        <v>0.818721679682958</v>
      </c>
      <c r="Y228" s="26">
        <f ca="1">IF(X228&lt;=('Ejercicio 3 - TIR'!$D$26-'Ejercicio 3 - TIR'!$C$26)/('Ejercicio 3 - TIR'!$E$26-'Ejercicio 3 - TIR'!$C$26),'Ejercicio 3 - TIR'!$C$26+SQRT(('Ejercicio 3 - TIR'!$E$26-'Ejercicio 3 - TIR'!$C$26)*('Ejercicio 3 - TIR'!$D$26-'Ejercicio 3 - TIR'!$C$26)*X228),'Ejercicio 3 - TIR'!$E$26-SQRT(('Ejercicio 3 - TIR'!$E$26-'Ejercicio 3 - TIR'!$C$26)*('Ejercicio 3 - TIR'!$E$26-'Ejercicio 3 - TIR'!$D$26)*(1-X228)))</f>
        <v>0.248712575534058</v>
      </c>
      <c r="Z228" s="24">
        <f ca="1" t="shared" si="1432"/>
        <v>1.16395397237795</v>
      </c>
      <c r="AA228" s="24">
        <f ca="1" t="shared" si="1433"/>
        <v>1.35299857579591</v>
      </c>
      <c r="AB228" s="24">
        <f ca="1" t="shared" si="1434"/>
        <v>1.59184293519769</v>
      </c>
      <c r="AC228" s="24">
        <f ca="1" t="shared" si="1435"/>
        <v>1.93589794308246</v>
      </c>
      <c r="AD228" s="24">
        <f ca="1" t="shared" si="1436"/>
        <v>2.41738010647758</v>
      </c>
      <c r="AE228" s="23">
        <f ca="1" t="shared" si="1437"/>
        <v>5201.02977806744</v>
      </c>
      <c r="AF228" s="23">
        <f ca="1" t="shared" si="1438"/>
        <v>6045.75958276153</v>
      </c>
      <c r="AG228" s="23">
        <f ca="1" t="shared" si="1439"/>
        <v>7113.01538071566</v>
      </c>
      <c r="AH228" s="23">
        <f ca="1" t="shared" si="1440"/>
        <v>8650.3960536353</v>
      </c>
      <c r="AI228" s="23">
        <f ca="1" t="shared" si="1441"/>
        <v>10801.8583355246</v>
      </c>
      <c r="AJ228" s="25">
        <f ca="1" t="shared" si="1442"/>
        <v>47786.8784130158</v>
      </c>
      <c r="AK228" s="25">
        <f ca="1" t="shared" si="1443"/>
        <v>52693.6295716891</v>
      </c>
      <c r="AL228" s="25">
        <f ca="1" t="shared" si="1444"/>
        <v>65097.652041058</v>
      </c>
      <c r="AM228" s="25">
        <f ca="1" t="shared" si="1445"/>
        <v>78612.9922021024</v>
      </c>
      <c r="AN228" s="25">
        <f ca="1" t="shared" si="1446"/>
        <v>105298.387204494</v>
      </c>
      <c r="AO228" s="25">
        <f ca="1">C228/'Ejercicio 3 - TIR'!$D$7</f>
        <v>13170.5768564421</v>
      </c>
      <c r="AP228" s="25">
        <f ca="1" t="shared" si="1447"/>
        <v>34616.3015565737</v>
      </c>
      <c r="AQ228" s="25">
        <f ca="1" t="shared" si="1448"/>
        <v>39523.0527152471</v>
      </c>
      <c r="AR228" s="25">
        <f ca="1" t="shared" si="1449"/>
        <v>51927.0751846159</v>
      </c>
      <c r="AS228" s="25">
        <f ca="1" t="shared" si="1450"/>
        <v>65442.4153456604</v>
      </c>
      <c r="AT228" s="25">
        <f ca="1" t="shared" si="1451"/>
        <v>92127.8103480522</v>
      </c>
      <c r="AU228" s="25">
        <f ca="1">AP228*'Ejercicio 3 - TIR'!$D$5</f>
        <v>17308.1507782869</v>
      </c>
      <c r="AV228" s="25">
        <f ca="1">AQ228*'Ejercicio 3 - TIR'!$D$5</f>
        <v>19761.5263576235</v>
      </c>
      <c r="AW228" s="25">
        <f ca="1">AR228*'Ejercicio 3 - TIR'!$D$5</f>
        <v>25963.5375923079</v>
      </c>
      <c r="AX228" s="25">
        <f ca="1">AS228*'Ejercicio 3 - TIR'!$D$5</f>
        <v>32721.2076728302</v>
      </c>
      <c r="AY228" s="25">
        <f ca="1">AT228*'Ejercicio 3 - TIR'!$D$5</f>
        <v>46063.9051740261</v>
      </c>
      <c r="AZ228" s="25">
        <f ca="1" t="shared" ref="AZ228:BD228" si="1698">AJ228-AU228-AE228</f>
        <v>25277.6978566615</v>
      </c>
      <c r="BA228" s="25">
        <f ca="1" t="shared" si="1698"/>
        <v>26886.3436313041</v>
      </c>
      <c r="BB228" s="25">
        <f ca="1" t="shared" si="1698"/>
        <v>32021.0990680343</v>
      </c>
      <c r="BC228" s="25">
        <f ca="1" t="shared" si="1698"/>
        <v>37241.3884756369</v>
      </c>
      <c r="BD228" s="25">
        <f ca="1" t="shared" si="1698"/>
        <v>48432.6236949436</v>
      </c>
      <c r="BE228" s="25">
        <f ca="1" t="shared" ref="BE228:BI228" si="1699">AZ228/Z228</f>
        <v>21717.0940230732</v>
      </c>
      <c r="BF228" s="25">
        <f ca="1" t="shared" si="1699"/>
        <v>19871.6717905546</v>
      </c>
      <c r="BG228" s="25">
        <f ca="1" t="shared" si="1699"/>
        <v>20115.7402907076</v>
      </c>
      <c r="BH228" s="25">
        <f ca="1" t="shared" si="1699"/>
        <v>19237.2684772519</v>
      </c>
      <c r="BI228" s="25">
        <f ca="1" t="shared" si="1699"/>
        <v>20035.1709543585</v>
      </c>
      <c r="BJ228" s="25">
        <f ca="1" t="shared" si="1454"/>
        <v>76685.338795662</v>
      </c>
      <c r="BK228" s="25">
        <f ca="1" t="shared" si="1455"/>
        <v>31838.290483597</v>
      </c>
      <c r="BL228" s="25">
        <f ca="1" t="shared" si="1456"/>
        <v>108523.629279259</v>
      </c>
      <c r="BM228" s="25">
        <f ca="1">BK228*'Ejercicio 3 - TIR'!$D$5</f>
        <v>15919.1452417985</v>
      </c>
      <c r="BN228" s="25">
        <f ca="1" t="shared" si="1457"/>
        <v>92604.4840374605</v>
      </c>
      <c r="BO228" s="25">
        <f ca="1" t="shared" si="1458"/>
        <v>38307.7877530798</v>
      </c>
      <c r="BP228" s="25">
        <f ca="1" t="shared" si="1459"/>
        <v>-97575.383607069</v>
      </c>
      <c r="BQ228" s="25">
        <f ca="1" t="shared" ref="BQ228:BT228" si="1700">BE228</f>
        <v>21717.0940230732</v>
      </c>
      <c r="BR228" s="25">
        <f ca="1" t="shared" si="1700"/>
        <v>19871.6717905546</v>
      </c>
      <c r="BS228" s="25">
        <f ca="1" t="shared" si="1700"/>
        <v>20115.7402907076</v>
      </c>
      <c r="BT228" s="25">
        <f ca="1" t="shared" si="1700"/>
        <v>19237.2684772519</v>
      </c>
      <c r="BU228" s="25">
        <f ca="1" t="shared" si="1461"/>
        <v>58342.9587074383</v>
      </c>
      <c r="BV228" s="27">
        <f ca="1" t="shared" si="1462"/>
        <v>11.0424640200733</v>
      </c>
    </row>
    <row r="229" ht="15" customHeight="1" spans="1:74">
      <c r="A229" s="23">
        <v>228</v>
      </c>
      <c r="B229" s="24">
        <f ca="1" t="shared" ref="B229:F229" si="1701">RAND()</f>
        <v>0.00602024694720815</v>
      </c>
      <c r="C229" s="25">
        <f ca="1">IF(B229&lt;=('Ejercicio 3 - TIR'!$D$13-'Ejercicio 3 - TIR'!$C$13)/('Ejercicio 3 - TIR'!$E$13-'Ejercicio 3 - TIR'!$C$13),'Ejercicio 3 - TIR'!$C$13+SQRT(('Ejercicio 3 - TIR'!$E$13-'Ejercicio 3 - TIR'!$C$13)*('Ejercicio 3 - TIR'!$D$13-'Ejercicio 3 - TIR'!$C$13)*B229),'Ejercicio 3 - TIR'!$E$13-SQRT(('Ejercicio 3 - TIR'!$E$13-'Ejercicio 3 - TIR'!$C$13)*('Ejercicio 3 - TIR'!$E$13-'Ejercicio 3 - TIR'!$D$13)*(1-B229)))</f>
        <v>61551.8050067206</v>
      </c>
      <c r="D229" s="24">
        <f ca="1" t="shared" si="1701"/>
        <v>0.052726204191581</v>
      </c>
      <c r="E229" s="25">
        <f ca="1">IF(D229&lt;=('Ejercicio 3 - TIR'!$D$14-'Ejercicio 3 - TIR'!$C$14)/('Ejercicio 3 - TIR'!$E$14-'Ejercicio 3 - TIR'!$C$14),'Ejercicio 3 - TIR'!$C$14+SQRT(('Ejercicio 3 - TIR'!$E$14-'Ejercicio 3 - TIR'!$C$14)*('Ejercicio 3 - TIR'!$D$14-'Ejercicio 3 - TIR'!$C$14)*D229),'Ejercicio 3 - TIR'!$E$14-SQRT(('Ejercicio 3 - TIR'!$E$14-'Ejercicio 3 - TIR'!$C$14)*('Ejercicio 3 - TIR'!$E$14-'Ejercicio 3 - TIR'!$D$14)*(1-D229)))</f>
        <v>26988.5837458776</v>
      </c>
      <c r="F229" s="24">
        <f ca="1" t="shared" si="1701"/>
        <v>0.818874128943918</v>
      </c>
      <c r="G229" s="25">
        <f ca="1">IF(F229&lt;=('Ejercicio 3 - TIR'!$D$18-'Ejercicio 3 - TIR'!$C$18)/('Ejercicio 3 - TIR'!$E$18-'Ejercicio 3 - TIR'!$C$18),'Ejercicio 3 - TIR'!$C$18+SQRT(('Ejercicio 3 - TIR'!$E$18-'Ejercicio 3 - TIR'!$C$18)*('Ejercicio 3 - TIR'!$D$18-'Ejercicio 3 - TIR'!$C$18)*F229),'Ejercicio 3 - TIR'!$E$18-SQRT(('Ejercicio 3 - TIR'!$E$18-'Ejercicio 3 - TIR'!$C$18)*('Ejercicio 3 - TIR'!$E$18-'Ejercicio 3 - TIR'!$D$18)*(1-F229)))</f>
        <v>41314.2924248923</v>
      </c>
      <c r="H229" s="24">
        <f ca="1" t="shared" ref="H229:L229" si="1702">RAND()</f>
        <v>0.131426257515914</v>
      </c>
      <c r="I229" s="25">
        <f ca="1">IF(H229&lt;=('Ejercicio 3 - TIR'!$D$18-'Ejercicio 3 - TIR'!$C$18)/('Ejercicio 3 - TIR'!$E$18-'Ejercicio 3 - TIR'!$C$18),'Ejercicio 3 - TIR'!$C$18+SQRT(('Ejercicio 3 - TIR'!$E$18-'Ejercicio 3 - TIR'!$C$18)*('Ejercicio 3 - TIR'!$D$18-'Ejercicio 3 - TIR'!$C$18)*H229),'Ejercicio 3 - TIR'!$E$18-SQRT(('Ejercicio 3 - TIR'!$E$18-'Ejercicio 3 - TIR'!$C$18)*('Ejercicio 3 - TIR'!$E$18-'Ejercicio 3 - TIR'!$D$18)*(1-H229)))</f>
        <v>34440.038133551</v>
      </c>
      <c r="J229" s="24">
        <f ca="1" t="shared" si="1702"/>
        <v>0.34006045349331</v>
      </c>
      <c r="K229" s="25">
        <f ca="1">IF(J229&lt;=('Ejercicio 3 - TIR'!$D$18-'Ejercicio 3 - TIR'!$C$18)/('Ejercicio 3 - TIR'!$E$18-'Ejercicio 3 - TIR'!$C$18),'Ejercicio 3 - TIR'!$C$18+SQRT(('Ejercicio 3 - TIR'!$E$18-'Ejercicio 3 - TIR'!$C$18)*('Ejercicio 3 - TIR'!$D$18-'Ejercicio 3 - TIR'!$C$18)*J229),'Ejercicio 3 - TIR'!$E$18-SQRT(('Ejercicio 3 - TIR'!$E$18-'Ejercicio 3 - TIR'!$C$18)*('Ejercicio 3 - TIR'!$E$18-'Ejercicio 3 - TIR'!$D$18)*(1-J229)))</f>
        <v>37142.063288994</v>
      </c>
      <c r="L229" s="24">
        <f ca="1" t="shared" si="1702"/>
        <v>0.625375538478933</v>
      </c>
      <c r="M229" s="25">
        <f ca="1">IF(L229&lt;=('Ejercicio 3 - TIR'!$D$18-'Ejercicio 3 - TIR'!$C$18)/('Ejercicio 3 - TIR'!$E$18-'Ejercicio 3 - TIR'!$C$18),'Ejercicio 3 - TIR'!$C$18+SQRT(('Ejercicio 3 - TIR'!$E$18-'Ejercicio 3 - TIR'!$C$18)*('Ejercicio 3 - TIR'!$D$18-'Ejercicio 3 - TIR'!$C$18)*L229),'Ejercicio 3 - TIR'!$E$18-SQRT(('Ejercicio 3 - TIR'!$E$18-'Ejercicio 3 - TIR'!$C$18)*('Ejercicio 3 - TIR'!$E$18-'Ejercicio 3 - TIR'!$D$18)*(1-L229)))</f>
        <v>39685.3668372365</v>
      </c>
      <c r="N229" s="24">
        <f ca="1" t="shared" ref="N229:R229" si="1703">RAND()</f>
        <v>0.588539895441563</v>
      </c>
      <c r="O229" s="25">
        <f ca="1">IF(N229&lt;=('Ejercicio 3 - TIR'!$D$18-'Ejercicio 3 - TIR'!$C$18)/('Ejercicio 3 - TIR'!$E$18-'Ejercicio 3 - TIR'!$C$18),'Ejercicio 3 - TIR'!$C$18+SQRT(('Ejercicio 3 - TIR'!$E$18-'Ejercicio 3 - TIR'!$C$18)*('Ejercicio 3 - TIR'!$D$18-'Ejercicio 3 - TIR'!$C$18)*N229),'Ejercicio 3 - TIR'!$E$18-SQRT(('Ejercicio 3 - TIR'!$E$18-'Ejercicio 3 - TIR'!$C$18)*('Ejercicio 3 - TIR'!$E$18-'Ejercicio 3 - TIR'!$D$18)*(1-N229)))</f>
        <v>39395.7960980555</v>
      </c>
      <c r="P229" s="24">
        <f ca="1" t="shared" si="1703"/>
        <v>0.0927754616791923</v>
      </c>
      <c r="Q229" s="26">
        <f ca="1">IF(P229&lt;=('Ejercicio 3 - TIR'!$D$22-'Ejercicio 3 - TIR'!$C$22)/('Ejercicio 3 - TIR'!$E$22-'Ejercicio 3 - TIR'!$C$22),'Ejercicio 3 - TIR'!$C$22+SQRT(('Ejercicio 3 - TIR'!$E$22-'Ejercicio 3 - TIR'!$C$22)*('Ejercicio 3 - TIR'!$D$22-'Ejercicio 3 - TIR'!$C$22)*P229),'Ejercicio 3 - TIR'!$E$22-SQRT(('Ejercicio 3 - TIR'!$E$22-'Ejercicio 3 - TIR'!$C$22)*('Ejercicio 3 - TIR'!$E$22-'Ejercicio 3 - TIR'!$D$22)*(1-P229)))</f>
        <v>0.132922686679733</v>
      </c>
      <c r="R229" s="24">
        <f ca="1" t="shared" si="1703"/>
        <v>0.979785873978237</v>
      </c>
      <c r="S229" s="26">
        <f ca="1">IF(R229&lt;=('Ejercicio 3 - TIR'!$D$23-'Ejercicio 3 - TIR'!$C$23)/('Ejercicio 3 - TIR'!$E$23-'Ejercicio 3 - TIR'!$C$23),'Ejercicio 3 - TIR'!$C$23+SQRT(('Ejercicio 3 - TIR'!$E$23-'Ejercicio 3 - TIR'!$C$23)*('Ejercicio 3 - TIR'!$D$23-'Ejercicio 3 - TIR'!$C$23)*R229),'Ejercicio 3 - TIR'!$E$23-SQRT(('Ejercicio 3 - TIR'!$E$23-'Ejercicio 3 - TIR'!$C$23)*('Ejercicio 3 - TIR'!$E$23-'Ejercicio 3 - TIR'!$D$23)*(1-R229)))</f>
        <v>0.173967966608251</v>
      </c>
      <c r="T229" s="24">
        <f ca="1" t="shared" ref="T229:X229" si="1704">RAND()</f>
        <v>0.414692329136265</v>
      </c>
      <c r="U229" s="26">
        <f ca="1">IF(T229&lt;=('Ejercicio 3 - TIR'!$D$24-'Ejercicio 3 - TIR'!$C$24)/('Ejercicio 3 - TIR'!$E$24-'Ejercicio 3 - TIR'!$C$24),'Ejercicio 3 - TIR'!$C$24+SQRT(('Ejercicio 3 - TIR'!$E$24-'Ejercicio 3 - TIR'!$C$24)*('Ejercicio 3 - TIR'!$D$24-'Ejercicio 3 - TIR'!$C$24)*T229),'Ejercicio 3 - TIR'!$E$24-SQRT(('Ejercicio 3 - TIR'!$E$24-'Ejercicio 3 - TIR'!$C$24)*('Ejercicio 3 - TIR'!$E$24-'Ejercicio 3 - TIR'!$D$24)*(1-T229)))</f>
        <v>0.179510233668783</v>
      </c>
      <c r="V229" s="24">
        <f ca="1" t="shared" si="1704"/>
        <v>0.0801202738795503</v>
      </c>
      <c r="W229" s="26">
        <f ca="1">IF(V229&lt;=('Ejercicio 3 - TIR'!$D$25-'Ejercicio 3 - TIR'!$C$25)/('Ejercicio 3 - TIR'!$E$25-'Ejercicio 3 - TIR'!$C$25),'Ejercicio 3 - TIR'!$C$25+SQRT(('Ejercicio 3 - TIR'!$E$25-'Ejercicio 3 - TIR'!$C$25)*('Ejercicio 3 - TIR'!$D$25-'Ejercicio 3 - TIR'!$C$25)*V229),'Ejercicio 3 - TIR'!$E$25-SQRT(('Ejercicio 3 - TIR'!$E$25-'Ejercicio 3 - TIR'!$C$25)*('Ejercicio 3 - TIR'!$E$25-'Ejercicio 3 - TIR'!$D$25)*(1-V229)))</f>
        <v>0.190590957625794</v>
      </c>
      <c r="X229" s="24">
        <f ca="1" t="shared" si="1704"/>
        <v>0.554809051714144</v>
      </c>
      <c r="Y229" s="26">
        <f ca="1">IF(X229&lt;=('Ejercicio 3 - TIR'!$D$26-'Ejercicio 3 - TIR'!$C$26)/('Ejercicio 3 - TIR'!$E$26-'Ejercicio 3 - TIR'!$C$26),'Ejercicio 3 - TIR'!$C$26+SQRT(('Ejercicio 3 - TIR'!$E$26-'Ejercicio 3 - TIR'!$C$26)*('Ejercicio 3 - TIR'!$D$26-'Ejercicio 3 - TIR'!$C$26)*X229),'Ejercicio 3 - TIR'!$E$26-SQRT(('Ejercicio 3 - TIR'!$E$26-'Ejercicio 3 - TIR'!$C$26)*('Ejercicio 3 - TIR'!$E$26-'Ejercicio 3 - TIR'!$D$26)*(1-X229)))</f>
        <v>0.230969079952099</v>
      </c>
      <c r="Z229" s="24">
        <f ca="1" t="shared" si="1432"/>
        <v>1.13292268667973</v>
      </c>
      <c r="AA229" s="24">
        <f ca="1" t="shared" si="1433"/>
        <v>1.33001494280576</v>
      </c>
      <c r="AB229" s="24">
        <f ca="1" t="shared" si="1434"/>
        <v>1.5687662359718</v>
      </c>
      <c r="AC229" s="24">
        <f ca="1" t="shared" si="1435"/>
        <v>1.86775889517668</v>
      </c>
      <c r="AD229" s="24">
        <f ca="1" t="shared" si="1436"/>
        <v>2.29915344876798</v>
      </c>
      <c r="AE229" s="23">
        <f ca="1" t="shared" si="1437"/>
        <v>3587.39506118302</v>
      </c>
      <c r="AF229" s="23">
        <f ca="1" t="shared" si="1438"/>
        <v>4211.48688539751</v>
      </c>
      <c r="AG229" s="23">
        <f ca="1" t="shared" si="1439"/>
        <v>4967.49188028823</v>
      </c>
      <c r="AH229" s="23">
        <f ca="1" t="shared" si="1440"/>
        <v>5914.25091475072</v>
      </c>
      <c r="AI229" s="23">
        <f ca="1" t="shared" si="1441"/>
        <v>7280.26000713656</v>
      </c>
      <c r="AJ229" s="25">
        <f ca="1" t="shared" si="1442"/>
        <v>46805.8991722811</v>
      </c>
      <c r="AK229" s="25">
        <f ca="1" t="shared" si="1443"/>
        <v>45805.7653484231</v>
      </c>
      <c r="AL229" s="25">
        <f ca="1" t="shared" si="1444"/>
        <v>58267.2148221015</v>
      </c>
      <c r="AM229" s="25">
        <f ca="1" t="shared" si="1445"/>
        <v>74122.6969185979</v>
      </c>
      <c r="AN229" s="25">
        <f ca="1" t="shared" si="1446"/>
        <v>90576.9804658044</v>
      </c>
      <c r="AO229" s="25">
        <f ca="1">C229/'Ejercicio 3 - TIR'!$D$7</f>
        <v>12310.3610013441</v>
      </c>
      <c r="AP229" s="25">
        <f ca="1" t="shared" si="1447"/>
        <v>34495.538170937</v>
      </c>
      <c r="AQ229" s="25">
        <f ca="1" t="shared" si="1448"/>
        <v>33495.404347079</v>
      </c>
      <c r="AR229" s="25">
        <f ca="1" t="shared" si="1449"/>
        <v>45956.8538207574</v>
      </c>
      <c r="AS229" s="25">
        <f ca="1" t="shared" si="1450"/>
        <v>61812.3359172537</v>
      </c>
      <c r="AT229" s="25">
        <f ca="1" t="shared" si="1451"/>
        <v>78266.6194644603</v>
      </c>
      <c r="AU229" s="25">
        <f ca="1">AP229*'Ejercicio 3 - TIR'!$D$5</f>
        <v>17247.7690854685</v>
      </c>
      <c r="AV229" s="25">
        <f ca="1">AQ229*'Ejercicio 3 - TIR'!$D$5</f>
        <v>16747.7021735395</v>
      </c>
      <c r="AW229" s="25">
        <f ca="1">AR229*'Ejercicio 3 - TIR'!$D$5</f>
        <v>22978.4269103787</v>
      </c>
      <c r="AX229" s="25">
        <f ca="1">AS229*'Ejercicio 3 - TIR'!$D$5</f>
        <v>30906.1679586269</v>
      </c>
      <c r="AY229" s="25">
        <f ca="1">AT229*'Ejercicio 3 - TIR'!$D$5</f>
        <v>39133.3097322302</v>
      </c>
      <c r="AZ229" s="25">
        <f ca="1" t="shared" ref="AZ229:BD229" si="1705">AJ229-AU229-AE229</f>
        <v>25970.7350256296</v>
      </c>
      <c r="BA229" s="25">
        <f ca="1" t="shared" si="1705"/>
        <v>24846.5762894861</v>
      </c>
      <c r="BB229" s="25">
        <f ca="1" t="shared" si="1705"/>
        <v>30321.2960314346</v>
      </c>
      <c r="BC229" s="25">
        <f ca="1" t="shared" si="1705"/>
        <v>37302.2780452203</v>
      </c>
      <c r="BD229" s="25">
        <f ca="1" t="shared" si="1705"/>
        <v>44163.4107264377</v>
      </c>
      <c r="BE229" s="25">
        <f ca="1" t="shared" ref="BE229:BI229" si="1706">AZ229/Z229</f>
        <v>22923.660485379</v>
      </c>
      <c r="BF229" s="25">
        <f ca="1" t="shared" si="1706"/>
        <v>18681.426418466</v>
      </c>
      <c r="BG229" s="25">
        <f ca="1" t="shared" si="1706"/>
        <v>19328.1161566124</v>
      </c>
      <c r="BH229" s="25">
        <f ca="1" t="shared" si="1706"/>
        <v>19971.6773623995</v>
      </c>
      <c r="BI229" s="25">
        <f ca="1" t="shared" si="1706"/>
        <v>19208.5529350392</v>
      </c>
      <c r="BJ229" s="25">
        <f ca="1" t="shared" si="1454"/>
        <v>62050.895396698</v>
      </c>
      <c r="BK229" s="25">
        <f ca="1" t="shared" si="1455"/>
        <v>28303.4089518192</v>
      </c>
      <c r="BL229" s="25">
        <f ca="1" t="shared" si="1456"/>
        <v>90354.3043485172</v>
      </c>
      <c r="BM229" s="25">
        <f ca="1">BK229*'Ejercicio 3 - TIR'!$D$5</f>
        <v>14151.7044759096</v>
      </c>
      <c r="BN229" s="25">
        <f ca="1" t="shared" si="1457"/>
        <v>76202.5998726076</v>
      </c>
      <c r="BO229" s="25">
        <f ca="1" t="shared" si="1458"/>
        <v>33143.7642465497</v>
      </c>
      <c r="BP229" s="25">
        <f ca="1" t="shared" si="1459"/>
        <v>-88540.3887525982</v>
      </c>
      <c r="BQ229" s="25">
        <f ca="1" t="shared" ref="BQ229:BT229" si="1707">BE229</f>
        <v>22923.660485379</v>
      </c>
      <c r="BR229" s="25">
        <f ca="1" t="shared" si="1707"/>
        <v>18681.426418466</v>
      </c>
      <c r="BS229" s="25">
        <f ca="1" t="shared" si="1707"/>
        <v>19328.1161566124</v>
      </c>
      <c r="BT229" s="25">
        <f ca="1" t="shared" si="1707"/>
        <v>19971.6773623995</v>
      </c>
      <c r="BU229" s="25">
        <f ca="1" t="shared" si="1461"/>
        <v>52352.3171815889</v>
      </c>
      <c r="BV229" s="27">
        <f ca="1" t="shared" si="1462"/>
        <v>13.1758991994451</v>
      </c>
    </row>
    <row r="230" ht="15" customHeight="1" spans="1:74">
      <c r="A230" s="23">
        <v>229</v>
      </c>
      <c r="B230" s="24">
        <f ca="1" t="shared" ref="B230:F230" si="1708">RAND()</f>
        <v>0.872379385958713</v>
      </c>
      <c r="C230" s="25">
        <f ca="1">IF(B230&lt;=('Ejercicio 3 - TIR'!$D$13-'Ejercicio 3 - TIR'!$C$13)/('Ejercicio 3 - TIR'!$E$13-'Ejercicio 3 - TIR'!$C$13),'Ejercicio 3 - TIR'!$C$13+SQRT(('Ejercicio 3 - TIR'!$E$13-'Ejercicio 3 - TIR'!$C$13)*('Ejercicio 3 - TIR'!$D$13-'Ejercicio 3 - TIR'!$C$13)*B230),'Ejercicio 3 - TIR'!$E$13-SQRT(('Ejercicio 3 - TIR'!$E$13-'Ejercicio 3 - TIR'!$C$13)*('Ejercicio 3 - TIR'!$E$13-'Ejercicio 3 - TIR'!$D$13)*(1-B230)))</f>
        <v>87624.8338657801</v>
      </c>
      <c r="D230" s="24">
        <f ca="1" t="shared" si="1708"/>
        <v>0.608680489993474</v>
      </c>
      <c r="E230" s="25">
        <f ca="1">IF(D230&lt;=('Ejercicio 3 - TIR'!$D$14-'Ejercicio 3 - TIR'!$C$14)/('Ejercicio 3 - TIR'!$E$14-'Ejercicio 3 - TIR'!$C$14),'Ejercicio 3 - TIR'!$C$14+SQRT(('Ejercicio 3 - TIR'!$E$14-'Ejercicio 3 - TIR'!$C$14)*('Ejercicio 3 - TIR'!$D$14-'Ejercicio 3 - TIR'!$C$14)*D230),'Ejercicio 3 - TIR'!$E$14-SQRT(('Ejercicio 3 - TIR'!$E$14-'Ejercicio 3 - TIR'!$C$14)*('Ejercicio 3 - TIR'!$E$14-'Ejercicio 3 - TIR'!$D$14)*(1-D230)))</f>
        <v>32338.5427952002</v>
      </c>
      <c r="F230" s="24">
        <f ca="1" t="shared" si="1708"/>
        <v>0.666015694665018</v>
      </c>
      <c r="G230" s="25">
        <f ca="1">IF(F230&lt;=('Ejercicio 3 - TIR'!$D$18-'Ejercicio 3 - TIR'!$C$18)/('Ejercicio 3 - TIR'!$E$18-'Ejercicio 3 - TIR'!$C$18),'Ejercicio 3 - TIR'!$C$18+SQRT(('Ejercicio 3 - TIR'!$E$18-'Ejercicio 3 - TIR'!$C$18)*('Ejercicio 3 - TIR'!$D$18-'Ejercicio 3 - TIR'!$C$18)*F230),'Ejercicio 3 - TIR'!$E$18-SQRT(('Ejercicio 3 - TIR'!$E$18-'Ejercicio 3 - TIR'!$C$18)*('Ejercicio 3 - TIR'!$E$18-'Ejercicio 3 - TIR'!$D$18)*(1-F230)))</f>
        <v>39995.1165175676</v>
      </c>
      <c r="H230" s="24">
        <f ca="1" t="shared" ref="H230:L230" si="1709">RAND()</f>
        <v>0.575820407741122</v>
      </c>
      <c r="I230" s="25">
        <f ca="1">IF(H230&lt;=('Ejercicio 3 - TIR'!$D$18-'Ejercicio 3 - TIR'!$C$18)/('Ejercicio 3 - TIR'!$E$18-'Ejercicio 3 - TIR'!$C$18),'Ejercicio 3 - TIR'!$C$18+SQRT(('Ejercicio 3 - TIR'!$E$18-'Ejercicio 3 - TIR'!$C$18)*('Ejercicio 3 - TIR'!$D$18-'Ejercicio 3 - TIR'!$C$18)*H230),'Ejercicio 3 - TIR'!$E$18-SQRT(('Ejercicio 3 - TIR'!$E$18-'Ejercicio 3 - TIR'!$C$18)*('Ejercicio 3 - TIR'!$E$18-'Ejercicio 3 - TIR'!$D$18)*(1-H230)))</f>
        <v>39293.7108391196</v>
      </c>
      <c r="J230" s="24">
        <f ca="1" t="shared" si="1709"/>
        <v>0.875656944172956</v>
      </c>
      <c r="K230" s="25">
        <f ca="1">IF(J230&lt;=('Ejercicio 3 - TIR'!$D$18-'Ejercicio 3 - TIR'!$C$18)/('Ejercicio 3 - TIR'!$E$18-'Ejercicio 3 - TIR'!$C$18),'Ejercicio 3 - TIR'!$C$18+SQRT(('Ejercicio 3 - TIR'!$E$18-'Ejercicio 3 - TIR'!$C$18)*('Ejercicio 3 - TIR'!$D$18-'Ejercicio 3 - TIR'!$C$18)*J230),'Ejercicio 3 - TIR'!$E$18-SQRT(('Ejercicio 3 - TIR'!$E$18-'Ejercicio 3 - TIR'!$C$18)*('Ejercicio 3 - TIR'!$E$18-'Ejercicio 3 - TIR'!$D$18)*(1-J230)))</f>
        <v>41946.1943108593</v>
      </c>
      <c r="L230" s="24">
        <f ca="1" t="shared" si="1709"/>
        <v>0.119341752210866</v>
      </c>
      <c r="M230" s="25">
        <f ca="1">IF(L230&lt;=('Ejercicio 3 - TIR'!$D$18-'Ejercicio 3 - TIR'!$C$18)/('Ejercicio 3 - TIR'!$E$18-'Ejercicio 3 - TIR'!$C$18),'Ejercicio 3 - TIR'!$C$18+SQRT(('Ejercicio 3 - TIR'!$E$18-'Ejercicio 3 - TIR'!$C$18)*('Ejercicio 3 - TIR'!$D$18-'Ejercicio 3 - TIR'!$C$18)*L230),'Ejercicio 3 - TIR'!$E$18-SQRT(('Ejercicio 3 - TIR'!$E$18-'Ejercicio 3 - TIR'!$C$18)*('Ejercicio 3 - TIR'!$E$18-'Ejercicio 3 - TIR'!$D$18)*(1-L230)))</f>
        <v>34230.9883989004</v>
      </c>
      <c r="N230" s="24">
        <f ca="1" t="shared" ref="N230:R230" si="1710">RAND()</f>
        <v>0.181287166760565</v>
      </c>
      <c r="O230" s="25">
        <f ca="1">IF(N230&lt;=('Ejercicio 3 - TIR'!$D$18-'Ejercicio 3 - TIR'!$C$18)/('Ejercicio 3 - TIR'!$E$18-'Ejercicio 3 - TIR'!$C$18),'Ejercicio 3 - TIR'!$C$18+SQRT(('Ejercicio 3 - TIR'!$E$18-'Ejercicio 3 - TIR'!$C$18)*('Ejercicio 3 - TIR'!$D$18-'Ejercicio 3 - TIR'!$C$18)*N230),'Ejercicio 3 - TIR'!$E$18-SQRT(('Ejercicio 3 - TIR'!$E$18-'Ejercicio 3 - TIR'!$C$18)*('Ejercicio 3 - TIR'!$E$18-'Ejercicio 3 - TIR'!$D$18)*(1-N230)))</f>
        <v>35214.697979182</v>
      </c>
      <c r="P230" s="24">
        <f ca="1" t="shared" si="1710"/>
        <v>0.371910852799566</v>
      </c>
      <c r="Q230" s="26">
        <f ca="1">IF(P230&lt;=('Ejercicio 3 - TIR'!$D$22-'Ejercicio 3 - TIR'!$C$22)/('Ejercicio 3 - TIR'!$E$22-'Ejercicio 3 - TIR'!$C$22),'Ejercicio 3 - TIR'!$C$22+SQRT(('Ejercicio 3 - TIR'!$E$22-'Ejercicio 3 - TIR'!$C$22)*('Ejercicio 3 - TIR'!$D$22-'Ejercicio 3 - TIR'!$C$22)*P230),'Ejercicio 3 - TIR'!$E$22-SQRT(('Ejercicio 3 - TIR'!$E$22-'Ejercicio 3 - TIR'!$C$22)*('Ejercicio 3 - TIR'!$E$22-'Ejercicio 3 - TIR'!$D$22)*(1-P230)))</f>
        <v>0.145873529620816</v>
      </c>
      <c r="R230" s="24">
        <f ca="1" t="shared" si="1710"/>
        <v>0.22151571820074</v>
      </c>
      <c r="S230" s="26">
        <f ca="1">IF(R230&lt;=('Ejercicio 3 - TIR'!$D$23-'Ejercicio 3 - TIR'!$C$23)/('Ejercicio 3 - TIR'!$E$23-'Ejercicio 3 - TIR'!$C$23),'Ejercicio 3 - TIR'!$C$23+SQRT(('Ejercicio 3 - TIR'!$E$23-'Ejercicio 3 - TIR'!$C$23)*('Ejercicio 3 - TIR'!$D$23-'Ejercicio 3 - TIR'!$C$23)*R230),'Ejercicio 3 - TIR'!$E$23-SQRT(('Ejercicio 3 - TIR'!$E$23-'Ejercicio 3 - TIR'!$C$23)*('Ejercicio 3 - TIR'!$E$23-'Ejercicio 3 - TIR'!$D$23)*(1-R230)))</f>
        <v>0.13996818200942</v>
      </c>
      <c r="T230" s="24">
        <f ca="1" t="shared" ref="T230:X230" si="1711">RAND()</f>
        <v>0.569860039406359</v>
      </c>
      <c r="U230" s="26">
        <f ca="1">IF(T230&lt;=('Ejercicio 3 - TIR'!$D$24-'Ejercicio 3 - TIR'!$C$24)/('Ejercicio 3 - TIR'!$E$24-'Ejercicio 3 - TIR'!$C$24),'Ejercicio 3 - TIR'!$C$24+SQRT(('Ejercicio 3 - TIR'!$E$24-'Ejercicio 3 - TIR'!$C$24)*('Ejercicio 3 - TIR'!$D$24-'Ejercicio 3 - TIR'!$C$24)*T230),'Ejercicio 3 - TIR'!$E$24-SQRT(('Ejercicio 3 - TIR'!$E$24-'Ejercicio 3 - TIR'!$C$24)*('Ejercicio 3 - TIR'!$E$24-'Ejercicio 3 - TIR'!$D$24)*(1-T230)))</f>
        <v>0.185295650277491</v>
      </c>
      <c r="V230" s="24">
        <f ca="1" t="shared" si="1711"/>
        <v>0.838255570674771</v>
      </c>
      <c r="W230" s="26">
        <f ca="1">IF(V230&lt;=('Ejercicio 3 - TIR'!$D$25-'Ejercicio 3 - TIR'!$C$25)/('Ejercicio 3 - TIR'!$E$25-'Ejercicio 3 - TIR'!$C$25),'Ejercicio 3 - TIR'!$C$25+SQRT(('Ejercicio 3 - TIR'!$E$25-'Ejercicio 3 - TIR'!$C$25)*('Ejercicio 3 - TIR'!$D$25-'Ejercicio 3 - TIR'!$C$25)*V230),'Ejercicio 3 - TIR'!$E$25-SQRT(('Ejercicio 3 - TIR'!$E$25-'Ejercicio 3 - TIR'!$C$25)*('Ejercicio 3 - TIR'!$E$25-'Ejercicio 3 - TIR'!$D$25)*(1-V230)))</f>
        <v>0.226207028293248</v>
      </c>
      <c r="X230" s="24">
        <f ca="1" t="shared" si="1711"/>
        <v>0.442395280734618</v>
      </c>
      <c r="Y230" s="26">
        <f ca="1">IF(X230&lt;=('Ejercicio 3 - TIR'!$D$26-'Ejercicio 3 - TIR'!$C$26)/('Ejercicio 3 - TIR'!$E$26-'Ejercicio 3 - TIR'!$C$26),'Ejercicio 3 - TIR'!$C$26+SQRT(('Ejercicio 3 - TIR'!$E$26-'Ejercicio 3 - TIR'!$C$26)*('Ejercicio 3 - TIR'!$D$26-'Ejercicio 3 - TIR'!$C$26)*X230),'Ejercicio 3 - TIR'!$E$26-SQRT(('Ejercicio 3 - TIR'!$E$26-'Ejercicio 3 - TIR'!$C$26)*('Ejercicio 3 - TIR'!$E$26-'Ejercicio 3 - TIR'!$D$26)*(1-X230)))</f>
        <v>0.225126823638201</v>
      </c>
      <c r="Z230" s="24">
        <f ca="1" t="shared" si="1432"/>
        <v>1.14587352962082</v>
      </c>
      <c r="AA230" s="24">
        <f ca="1" t="shared" si="1433"/>
        <v>1.30625936437456</v>
      </c>
      <c r="AB230" s="24">
        <f ca="1" t="shared" si="1434"/>
        <v>1.5483035427274</v>
      </c>
      <c r="AC230" s="24">
        <f ca="1" t="shared" si="1435"/>
        <v>1.89854068602368</v>
      </c>
      <c r="AD230" s="24">
        <f ca="1" t="shared" si="1436"/>
        <v>2.32595312021608</v>
      </c>
      <c r="AE230" s="23">
        <f ca="1" t="shared" si="1437"/>
        <v>4717.33738032965</v>
      </c>
      <c r="AF230" s="23">
        <f ca="1" t="shared" si="1438"/>
        <v>5377.61451737947</v>
      </c>
      <c r="AG230" s="23">
        <f ca="1" t="shared" si="1439"/>
        <v>6374.06309631897</v>
      </c>
      <c r="AH230" s="23">
        <f ca="1" t="shared" si="1440"/>
        <v>7815.92096749094</v>
      </c>
      <c r="AI230" s="23">
        <f ca="1" t="shared" si="1441"/>
        <v>9575.4944287094</v>
      </c>
      <c r="AJ230" s="25">
        <f ca="1" t="shared" si="1442"/>
        <v>45829.345331581</v>
      </c>
      <c r="AK230" s="25">
        <f ca="1" t="shared" si="1443"/>
        <v>51327.777744626</v>
      </c>
      <c r="AL230" s="25">
        <f ca="1" t="shared" si="1444"/>
        <v>64945.4412554355</v>
      </c>
      <c r="AM230" s="25">
        <f ca="1" t="shared" si="1445"/>
        <v>64988.924198117</v>
      </c>
      <c r="AN230" s="25">
        <f ca="1" t="shared" si="1446"/>
        <v>81907.7366421453</v>
      </c>
      <c r="AO230" s="25">
        <f ca="1">C230/'Ejercicio 3 - TIR'!$D$7</f>
        <v>17524.966773156</v>
      </c>
      <c r="AP230" s="25">
        <f ca="1" t="shared" si="1447"/>
        <v>28304.378558425</v>
      </c>
      <c r="AQ230" s="25">
        <f ca="1" t="shared" si="1448"/>
        <v>33802.81097147</v>
      </c>
      <c r="AR230" s="25">
        <f ca="1" t="shared" si="1449"/>
        <v>47420.4744822795</v>
      </c>
      <c r="AS230" s="25">
        <f ca="1" t="shared" si="1450"/>
        <v>47463.957424961</v>
      </c>
      <c r="AT230" s="25">
        <f ca="1" t="shared" si="1451"/>
        <v>64382.7698689893</v>
      </c>
      <c r="AU230" s="25">
        <f ca="1">AP230*'Ejercicio 3 - TIR'!$D$5</f>
        <v>14152.1892792125</v>
      </c>
      <c r="AV230" s="25">
        <f ca="1">AQ230*'Ejercicio 3 - TIR'!$D$5</f>
        <v>16901.405485735</v>
      </c>
      <c r="AW230" s="25">
        <f ca="1">AR230*'Ejercicio 3 - TIR'!$D$5</f>
        <v>23710.2372411398</v>
      </c>
      <c r="AX230" s="25">
        <f ca="1">AS230*'Ejercicio 3 - TIR'!$D$5</f>
        <v>23731.9787124805</v>
      </c>
      <c r="AY230" s="25">
        <f ca="1">AT230*'Ejercicio 3 - TIR'!$D$5</f>
        <v>32191.3849344946</v>
      </c>
      <c r="AZ230" s="25">
        <f ca="1" t="shared" ref="AZ230:BD230" si="1712">AJ230-AU230-AE230</f>
        <v>26959.8186720388</v>
      </c>
      <c r="BA230" s="25">
        <f ca="1" t="shared" si="1712"/>
        <v>29048.7577415116</v>
      </c>
      <c r="BB230" s="25">
        <f ca="1" t="shared" si="1712"/>
        <v>34861.1409179768</v>
      </c>
      <c r="BC230" s="25">
        <f ca="1" t="shared" si="1712"/>
        <v>33441.0245181455</v>
      </c>
      <c r="BD230" s="25">
        <f ca="1" t="shared" si="1712"/>
        <v>40140.8572789412</v>
      </c>
      <c r="BE230" s="25">
        <f ca="1" t="shared" ref="BE230:BI230" si="1713">AZ230/Z230</f>
        <v>23527.7436602975</v>
      </c>
      <c r="BF230" s="25">
        <f ca="1" t="shared" si="1713"/>
        <v>22238.1240156086</v>
      </c>
      <c r="BG230" s="25">
        <f ca="1" t="shared" si="1713"/>
        <v>22515.7018349047</v>
      </c>
      <c r="BH230" s="25">
        <f ca="1" t="shared" si="1713"/>
        <v>17614.0678808336</v>
      </c>
      <c r="BI230" s="25">
        <f ca="1" t="shared" si="1713"/>
        <v>17257.8101123604</v>
      </c>
      <c r="BJ230" s="25">
        <f ca="1" t="shared" si="1454"/>
        <v>75217.9345177372</v>
      </c>
      <c r="BK230" s="25">
        <f ca="1" t="shared" si="1455"/>
        <v>40762.2511477054</v>
      </c>
      <c r="BL230" s="25">
        <f ca="1" t="shared" si="1456"/>
        <v>115980.185665443</v>
      </c>
      <c r="BM230" s="25">
        <f ca="1">BK230*'Ejercicio 3 - TIR'!$D$5</f>
        <v>20381.1255738527</v>
      </c>
      <c r="BN230" s="25">
        <f ca="1" t="shared" si="1457"/>
        <v>95599.0600915899</v>
      </c>
      <c r="BO230" s="25">
        <f ca="1" t="shared" si="1458"/>
        <v>41101.0261817782</v>
      </c>
      <c r="BP230" s="25">
        <f ca="1" t="shared" si="1459"/>
        <v>-119963.37666098</v>
      </c>
      <c r="BQ230" s="25">
        <f ca="1" t="shared" ref="BQ230:BT230" si="1714">BE230</f>
        <v>23527.7436602975</v>
      </c>
      <c r="BR230" s="25">
        <f ca="1" t="shared" si="1714"/>
        <v>22238.1240156086</v>
      </c>
      <c r="BS230" s="25">
        <f ca="1" t="shared" si="1714"/>
        <v>22515.7018349047</v>
      </c>
      <c r="BT230" s="25">
        <f ca="1" t="shared" si="1714"/>
        <v>17614.0678808336</v>
      </c>
      <c r="BU230" s="25">
        <f ca="1" t="shared" si="1461"/>
        <v>58358.8362941386</v>
      </c>
      <c r="BV230" s="27">
        <f ca="1" t="shared" si="1462"/>
        <v>5.59600645538829</v>
      </c>
    </row>
    <row r="231" ht="15" customHeight="1" spans="1:74">
      <c r="A231" s="23">
        <v>230</v>
      </c>
      <c r="B231" s="24">
        <f ca="1" t="shared" ref="B231:F231" si="1715">RAND()</f>
        <v>0.912120076790295</v>
      </c>
      <c r="C231" s="25">
        <f ca="1">IF(B231&lt;=('Ejercicio 3 - TIR'!$D$13-'Ejercicio 3 - TIR'!$C$13)/('Ejercicio 3 - TIR'!$E$13-'Ejercicio 3 - TIR'!$C$13),'Ejercicio 3 - TIR'!$C$13+SQRT(('Ejercicio 3 - TIR'!$E$13-'Ejercicio 3 - TIR'!$C$13)*('Ejercicio 3 - TIR'!$D$13-'Ejercicio 3 - TIR'!$C$13)*B231),'Ejercicio 3 - TIR'!$E$13-SQRT(('Ejercicio 3 - TIR'!$E$13-'Ejercicio 3 - TIR'!$C$13)*('Ejercicio 3 - TIR'!$E$13-'Ejercicio 3 - TIR'!$D$13)*(1-B231)))</f>
        <v>89730.82730442</v>
      </c>
      <c r="D231" s="24">
        <f ca="1" t="shared" si="1715"/>
        <v>0.640873163228206</v>
      </c>
      <c r="E231" s="25">
        <f ca="1">IF(D231&lt;=('Ejercicio 3 - TIR'!$D$14-'Ejercicio 3 - TIR'!$C$14)/('Ejercicio 3 - TIR'!$E$14-'Ejercicio 3 - TIR'!$C$14),'Ejercicio 3 - TIR'!$C$14+SQRT(('Ejercicio 3 - TIR'!$E$14-'Ejercicio 3 - TIR'!$C$14)*('Ejercicio 3 - TIR'!$D$14-'Ejercicio 3 - TIR'!$C$14)*D231),'Ejercicio 3 - TIR'!$E$14-SQRT(('Ejercicio 3 - TIR'!$E$14-'Ejercicio 3 - TIR'!$C$14)*('Ejercicio 3 - TIR'!$E$14-'Ejercicio 3 - TIR'!$D$14)*(1-D231)))</f>
        <v>32660.447866813</v>
      </c>
      <c r="F231" s="24">
        <f ca="1" t="shared" si="1715"/>
        <v>0.469409920751857</v>
      </c>
      <c r="G231" s="25">
        <f ca="1">IF(F231&lt;=('Ejercicio 3 - TIR'!$D$18-'Ejercicio 3 - TIR'!$C$18)/('Ejercicio 3 - TIR'!$E$18-'Ejercicio 3 - TIR'!$C$18),'Ejercicio 3 - TIR'!$C$18+SQRT(('Ejercicio 3 - TIR'!$E$18-'Ejercicio 3 - TIR'!$C$18)*('Ejercicio 3 - TIR'!$D$18-'Ejercicio 3 - TIR'!$C$18)*F231),'Ejercicio 3 - TIR'!$E$18-SQRT(('Ejercicio 3 - TIR'!$E$18-'Ejercicio 3 - TIR'!$C$18)*('Ejercicio 3 - TIR'!$E$18-'Ejercicio 3 - TIR'!$D$18)*(1-F231)))</f>
        <v>38391.1553502946</v>
      </c>
      <c r="H231" s="24">
        <f ca="1" t="shared" ref="H231:L231" si="1716">RAND()</f>
        <v>0.816540996888614</v>
      </c>
      <c r="I231" s="25">
        <f ca="1">IF(H231&lt;=('Ejercicio 3 - TIR'!$D$18-'Ejercicio 3 - TIR'!$C$18)/('Ejercicio 3 - TIR'!$E$18-'Ejercicio 3 - TIR'!$C$18),'Ejercicio 3 - TIR'!$C$18+SQRT(('Ejercicio 3 - TIR'!$E$18-'Ejercicio 3 - TIR'!$C$18)*('Ejercicio 3 - TIR'!$D$18-'Ejercicio 3 - TIR'!$C$18)*H231),'Ejercicio 3 - TIR'!$E$18-SQRT(('Ejercicio 3 - TIR'!$E$18-'Ejercicio 3 - TIR'!$C$18)*('Ejercicio 3 - TIR'!$E$18-'Ejercicio 3 - TIR'!$D$18)*(1-H231)))</f>
        <v>41290.6300759625</v>
      </c>
      <c r="J231" s="24">
        <f ca="1" t="shared" si="1716"/>
        <v>0.159872529711031</v>
      </c>
      <c r="K231" s="25">
        <f ca="1">IF(J231&lt;=('Ejercicio 3 - TIR'!$D$18-'Ejercicio 3 - TIR'!$C$18)/('Ejercicio 3 - TIR'!$E$18-'Ejercicio 3 - TIR'!$C$18),'Ejercicio 3 - TIR'!$C$18+SQRT(('Ejercicio 3 - TIR'!$E$18-'Ejercicio 3 - TIR'!$C$18)*('Ejercicio 3 - TIR'!$D$18-'Ejercicio 3 - TIR'!$C$18)*J231),'Ejercicio 3 - TIR'!$E$18-SQRT(('Ejercicio 3 - TIR'!$E$18-'Ejercicio 3 - TIR'!$C$18)*('Ejercicio 3 - TIR'!$E$18-'Ejercicio 3 - TIR'!$D$18)*(1-J231)))</f>
        <v>34897.0276144468</v>
      </c>
      <c r="L231" s="24">
        <f ca="1" t="shared" si="1716"/>
        <v>0.989472001450237</v>
      </c>
      <c r="M231" s="25">
        <f ca="1">IF(L231&lt;=('Ejercicio 3 - TIR'!$D$18-'Ejercicio 3 - TIR'!$C$18)/('Ejercicio 3 - TIR'!$E$18-'Ejercicio 3 - TIR'!$C$18),'Ejercicio 3 - TIR'!$C$18+SQRT(('Ejercicio 3 - TIR'!$E$18-'Ejercicio 3 - TIR'!$C$18)*('Ejercicio 3 - TIR'!$D$18-'Ejercicio 3 - TIR'!$C$18)*L231),'Ejercicio 3 - TIR'!$E$18-SQRT(('Ejercicio 3 - TIR'!$E$18-'Ejercicio 3 - TIR'!$C$18)*('Ejercicio 3 - TIR'!$E$18-'Ejercicio 3 - TIR'!$D$18)*(1-L231)))</f>
        <v>44111.4056655412</v>
      </c>
      <c r="N231" s="24">
        <f ca="1" t="shared" ref="N231:R231" si="1717">RAND()</f>
        <v>0.346962085454866</v>
      </c>
      <c r="O231" s="25">
        <f ca="1">IF(N231&lt;=('Ejercicio 3 - TIR'!$D$18-'Ejercicio 3 - TIR'!$C$18)/('Ejercicio 3 - TIR'!$E$18-'Ejercicio 3 - TIR'!$C$18),'Ejercicio 3 - TIR'!$C$18+SQRT(('Ejercicio 3 - TIR'!$E$18-'Ejercicio 3 - TIR'!$C$18)*('Ejercicio 3 - TIR'!$D$18-'Ejercicio 3 - TIR'!$C$18)*N231),'Ejercicio 3 - TIR'!$E$18-SQRT(('Ejercicio 3 - TIR'!$E$18-'Ejercicio 3 - TIR'!$C$18)*('Ejercicio 3 - TIR'!$E$18-'Ejercicio 3 - TIR'!$D$18)*(1-N231)))</f>
        <v>37214.1744377461</v>
      </c>
      <c r="P231" s="24">
        <f ca="1" t="shared" si="1717"/>
        <v>0.921203595820347</v>
      </c>
      <c r="Q231" s="26">
        <f ca="1">IF(P231&lt;=('Ejercicio 3 - TIR'!$D$22-'Ejercicio 3 - TIR'!$C$22)/('Ejercicio 3 - TIR'!$E$22-'Ejercicio 3 - TIR'!$C$22),'Ejercicio 3 - TIR'!$C$22+SQRT(('Ejercicio 3 - TIR'!$E$22-'Ejercicio 3 - TIR'!$C$22)*('Ejercicio 3 - TIR'!$D$22-'Ejercicio 3 - TIR'!$C$22)*P231),'Ejercicio 3 - TIR'!$E$22-SQRT(('Ejercicio 3 - TIR'!$E$22-'Ejercicio 3 - TIR'!$C$22)*('Ejercicio 3 - TIR'!$E$22-'Ejercicio 3 - TIR'!$D$22)*(1-P231)))</f>
        <v>0.168090611790551</v>
      </c>
      <c r="R231" s="24">
        <f ca="1" t="shared" si="1717"/>
        <v>0.0535563445013294</v>
      </c>
      <c r="S231" s="26">
        <f ca="1">IF(R231&lt;=('Ejercicio 3 - TIR'!$D$23-'Ejercicio 3 - TIR'!$C$23)/('Ejercicio 3 - TIR'!$E$23-'Ejercicio 3 - TIR'!$C$23),'Ejercicio 3 - TIR'!$C$23+SQRT(('Ejercicio 3 - TIR'!$E$23-'Ejercicio 3 - TIR'!$C$23)*('Ejercicio 3 - TIR'!$D$23-'Ejercicio 3 - TIR'!$C$23)*R231),'Ejercicio 3 - TIR'!$E$23-SQRT(('Ejercicio 3 - TIR'!$E$23-'Ejercicio 3 - TIR'!$C$23)*('Ejercicio 3 - TIR'!$E$23-'Ejercicio 3 - TIR'!$D$23)*(1-R231)))</f>
        <v>0.12981842248543</v>
      </c>
      <c r="T231" s="24">
        <f ca="1" t="shared" ref="T231:X231" si="1718">RAND()</f>
        <v>0.680873377010287</v>
      </c>
      <c r="U231" s="26">
        <f ca="1">IF(T231&lt;=('Ejercicio 3 - TIR'!$D$24-'Ejercicio 3 - TIR'!$C$24)/('Ejercicio 3 - TIR'!$E$24-'Ejercicio 3 - TIR'!$C$24),'Ejercicio 3 - TIR'!$C$24+SQRT(('Ejercicio 3 - TIR'!$E$24-'Ejercicio 3 - TIR'!$C$24)*('Ejercicio 3 - TIR'!$D$24-'Ejercicio 3 - TIR'!$C$24)*T231),'Ejercicio 3 - TIR'!$E$24-SQRT(('Ejercicio 3 - TIR'!$E$24-'Ejercicio 3 - TIR'!$C$24)*('Ejercicio 3 - TIR'!$E$24-'Ejercicio 3 - TIR'!$D$24)*(1-T231)))</f>
        <v>0.190107617285148</v>
      </c>
      <c r="V231" s="24">
        <f ca="1" t="shared" si="1718"/>
        <v>0.537605113820276</v>
      </c>
      <c r="W231" s="26">
        <f ca="1">IF(V231&lt;=('Ejercicio 3 - TIR'!$D$25-'Ejercicio 3 - TIR'!$C$25)/('Ejercicio 3 - TIR'!$E$25-'Ejercicio 3 - TIR'!$C$25),'Ejercicio 3 - TIR'!$C$25+SQRT(('Ejercicio 3 - TIR'!$E$25-'Ejercicio 3 - TIR'!$C$25)*('Ejercicio 3 - TIR'!$D$25-'Ejercicio 3 - TIR'!$C$25)*V231),'Ejercicio 3 - TIR'!$E$25-SQRT(('Ejercicio 3 - TIR'!$E$25-'Ejercicio 3 - TIR'!$C$25)*('Ejercicio 3 - TIR'!$E$25-'Ejercicio 3 - TIR'!$D$25)*(1-V231)))</f>
        <v>0.20977087992972</v>
      </c>
      <c r="X231" s="24">
        <f ca="1" t="shared" si="1718"/>
        <v>0.833035739678616</v>
      </c>
      <c r="Y231" s="26">
        <f ca="1">IF(X231&lt;=('Ejercicio 3 - TIR'!$D$26-'Ejercicio 3 - TIR'!$C$26)/('Ejercicio 3 - TIR'!$E$26-'Ejercicio 3 - TIR'!$C$26),'Ejercicio 3 - TIR'!$C$26+SQRT(('Ejercicio 3 - TIR'!$E$26-'Ejercicio 3 - TIR'!$C$26)*('Ejercicio 3 - TIR'!$D$26-'Ejercicio 3 - TIR'!$C$26)*X231),'Ejercicio 3 - TIR'!$E$26-SQRT(('Ejercicio 3 - TIR'!$E$26-'Ejercicio 3 - TIR'!$C$26)*('Ejercicio 3 - TIR'!$E$26-'Ejercicio 3 - TIR'!$D$26)*(1-X231)))</f>
        <v>0.249973228516281</v>
      </c>
      <c r="Z231" s="24">
        <f ca="1" t="shared" si="1432"/>
        <v>1.16809061179055</v>
      </c>
      <c r="AA231" s="24">
        <f ca="1" t="shared" si="1433"/>
        <v>1.31973029233324</v>
      </c>
      <c r="AB231" s="24">
        <f ca="1" t="shared" si="1434"/>
        <v>1.57062107366774</v>
      </c>
      <c r="AC231" s="24">
        <f ca="1" t="shared" si="1435"/>
        <v>1.90009163832719</v>
      </c>
      <c r="AD231" s="24">
        <f ca="1" t="shared" si="1436"/>
        <v>2.37506367963662</v>
      </c>
      <c r="AE231" s="23">
        <f ca="1" t="shared" si="1437"/>
        <v>5489.91466328599</v>
      </c>
      <c r="AF231" s="23">
        <f ca="1" t="shared" si="1438"/>
        <v>6202.6067244534</v>
      </c>
      <c r="AG231" s="23">
        <f ca="1" t="shared" si="1439"/>
        <v>7381.76950979607</v>
      </c>
      <c r="AH231" s="23">
        <f ca="1" t="shared" si="1440"/>
        <v>8930.24979530437</v>
      </c>
      <c r="AI231" s="23">
        <f ca="1" t="shared" si="1441"/>
        <v>11162.5731680935</v>
      </c>
      <c r="AJ231" s="25">
        <f ca="1" t="shared" si="1442"/>
        <v>44844.3481404717</v>
      </c>
      <c r="AK231" s="25">
        <f ca="1" t="shared" si="1443"/>
        <v>54492.4953007737</v>
      </c>
      <c r="AL231" s="25">
        <f ca="1" t="shared" si="1444"/>
        <v>54810.0069796154</v>
      </c>
      <c r="AM231" s="25">
        <f ca="1" t="shared" si="1445"/>
        <v>83815.7130599534</v>
      </c>
      <c r="AN231" s="25">
        <f ca="1" t="shared" si="1446"/>
        <v>88386.0340747526</v>
      </c>
      <c r="AO231" s="25">
        <f ca="1">C231/'Ejercicio 3 - TIR'!$D$7</f>
        <v>17946.165460884</v>
      </c>
      <c r="AP231" s="25">
        <f ca="1" t="shared" si="1447"/>
        <v>26898.1826795877</v>
      </c>
      <c r="AQ231" s="25">
        <f ca="1" t="shared" si="1448"/>
        <v>36546.3298398897</v>
      </c>
      <c r="AR231" s="25">
        <f ca="1" t="shared" si="1449"/>
        <v>36863.8415187314</v>
      </c>
      <c r="AS231" s="25">
        <f ca="1" t="shared" si="1450"/>
        <v>65869.5475990694</v>
      </c>
      <c r="AT231" s="25">
        <f ca="1" t="shared" si="1451"/>
        <v>70439.8686138686</v>
      </c>
      <c r="AU231" s="25">
        <f ca="1">AP231*'Ejercicio 3 - TIR'!$D$5</f>
        <v>13449.0913397939</v>
      </c>
      <c r="AV231" s="25">
        <f ca="1">AQ231*'Ejercicio 3 - TIR'!$D$5</f>
        <v>18273.1649199448</v>
      </c>
      <c r="AW231" s="25">
        <f ca="1">AR231*'Ejercicio 3 - TIR'!$D$5</f>
        <v>18431.9207593657</v>
      </c>
      <c r="AX231" s="25">
        <f ca="1">AS231*'Ejercicio 3 - TIR'!$D$5</f>
        <v>32934.7737995347</v>
      </c>
      <c r="AY231" s="25">
        <f ca="1">AT231*'Ejercicio 3 - TIR'!$D$5</f>
        <v>35219.9343069343</v>
      </c>
      <c r="AZ231" s="25">
        <f ca="1" t="shared" ref="AZ231:BD231" si="1719">AJ231-AU231-AE231</f>
        <v>25905.3421373919</v>
      </c>
      <c r="BA231" s="25">
        <f ca="1" t="shared" si="1719"/>
        <v>30016.7236563754</v>
      </c>
      <c r="BB231" s="25">
        <f ca="1" t="shared" si="1719"/>
        <v>28996.3167104536</v>
      </c>
      <c r="BC231" s="25">
        <f ca="1" t="shared" si="1719"/>
        <v>41950.6894651143</v>
      </c>
      <c r="BD231" s="25">
        <f ca="1" t="shared" si="1719"/>
        <v>42003.5265997248</v>
      </c>
      <c r="BE231" s="25">
        <f ca="1" t="shared" ref="BE231:BI231" si="1720">AZ231/Z231</f>
        <v>22177.5107820462</v>
      </c>
      <c r="BF231" s="25">
        <f ca="1" t="shared" si="1720"/>
        <v>22744.5894291832</v>
      </c>
      <c r="BG231" s="25">
        <f ca="1" t="shared" si="1720"/>
        <v>18461.6883069962</v>
      </c>
      <c r="BH231" s="25">
        <f ca="1" t="shared" si="1720"/>
        <v>22078.2453955995</v>
      </c>
      <c r="BI231" s="25">
        <f ca="1" t="shared" si="1720"/>
        <v>17685.2212257952</v>
      </c>
      <c r="BJ231" s="25">
        <f ca="1" t="shared" si="1454"/>
        <v>77570.6434891332</v>
      </c>
      <c r="BK231" s="25">
        <f ca="1" t="shared" si="1455"/>
        <v>42623.2857748949</v>
      </c>
      <c r="BL231" s="25">
        <f ca="1" t="shared" si="1456"/>
        <v>120193.929264028</v>
      </c>
      <c r="BM231" s="25">
        <f ca="1">BK231*'Ejercicio 3 - TIR'!$D$5</f>
        <v>21311.6428874474</v>
      </c>
      <c r="BN231" s="25">
        <f ca="1" t="shared" si="1457"/>
        <v>98882.2863765806</v>
      </c>
      <c r="BO231" s="25">
        <f ca="1" t="shared" si="1458"/>
        <v>41633.530597255</v>
      </c>
      <c r="BP231" s="25">
        <f ca="1" t="shared" si="1459"/>
        <v>-122391.275171233</v>
      </c>
      <c r="BQ231" s="25">
        <f ca="1" t="shared" ref="BQ231:BT231" si="1721">BE231</f>
        <v>22177.5107820462</v>
      </c>
      <c r="BR231" s="25">
        <f ca="1" t="shared" si="1721"/>
        <v>22744.5894291832</v>
      </c>
      <c r="BS231" s="25">
        <f ca="1" t="shared" si="1721"/>
        <v>18461.6883069962</v>
      </c>
      <c r="BT231" s="25">
        <f ca="1" t="shared" si="1721"/>
        <v>22078.2453955995</v>
      </c>
      <c r="BU231" s="25">
        <f ca="1" t="shared" si="1461"/>
        <v>59318.7518230502</v>
      </c>
      <c r="BV231" s="27">
        <f ca="1" t="shared" si="1462"/>
        <v>4.98728531683423</v>
      </c>
    </row>
    <row r="232" ht="15" customHeight="1" spans="1:74">
      <c r="A232" s="23">
        <v>231</v>
      </c>
      <c r="B232" s="24">
        <f ca="1" t="shared" ref="B232:F232" si="1722">RAND()</f>
        <v>0.570491284985994</v>
      </c>
      <c r="C232" s="25">
        <f ca="1">IF(B232&lt;=('Ejercicio 3 - TIR'!$D$13-'Ejercicio 3 - TIR'!$C$13)/('Ejercicio 3 - TIR'!$E$13-'Ejercicio 3 - TIR'!$C$13),'Ejercicio 3 - TIR'!$C$13+SQRT(('Ejercicio 3 - TIR'!$E$13-'Ejercicio 3 - TIR'!$C$13)*('Ejercicio 3 - TIR'!$D$13-'Ejercicio 3 - TIR'!$C$13)*B232),'Ejercicio 3 - TIR'!$E$13-SQRT(('Ejercicio 3 - TIR'!$E$13-'Ejercicio 3 - TIR'!$C$13)*('Ejercicio 3 - TIR'!$E$13-'Ejercicio 3 - TIR'!$D$13)*(1-B232)))</f>
        <v>77297.3468947612</v>
      </c>
      <c r="D232" s="24">
        <f ca="1" t="shared" si="1722"/>
        <v>0.119879387132141</v>
      </c>
      <c r="E232" s="25">
        <f ca="1">IF(D232&lt;=('Ejercicio 3 - TIR'!$D$14-'Ejercicio 3 - TIR'!$C$14)/('Ejercicio 3 - TIR'!$E$14-'Ejercicio 3 - TIR'!$C$14),'Ejercicio 3 - TIR'!$C$14+SQRT(('Ejercicio 3 - TIR'!$E$14-'Ejercicio 3 - TIR'!$C$14)*('Ejercicio 3 - TIR'!$D$14-'Ejercicio 3 - TIR'!$C$14)*D232),'Ejercicio 3 - TIR'!$E$14-SQRT(('Ejercicio 3 - TIR'!$E$14-'Ejercicio 3 - TIR'!$C$14)*('Ejercicio 3 - TIR'!$E$14-'Ejercicio 3 - TIR'!$D$14)*(1-D232)))</f>
        <v>27998.491960121</v>
      </c>
      <c r="F232" s="24">
        <f ca="1" t="shared" si="1722"/>
        <v>0.624700451921213</v>
      </c>
      <c r="G232" s="25">
        <f ca="1">IF(F232&lt;=('Ejercicio 3 - TIR'!$D$18-'Ejercicio 3 - TIR'!$C$18)/('Ejercicio 3 - TIR'!$E$18-'Ejercicio 3 - TIR'!$C$18),'Ejercicio 3 - TIR'!$C$18+SQRT(('Ejercicio 3 - TIR'!$E$18-'Ejercicio 3 - TIR'!$C$18)*('Ejercicio 3 - TIR'!$D$18-'Ejercicio 3 - TIR'!$C$18)*F232),'Ejercicio 3 - TIR'!$E$18-SQRT(('Ejercicio 3 - TIR'!$E$18-'Ejercicio 3 - TIR'!$C$18)*('Ejercicio 3 - TIR'!$E$18-'Ejercicio 3 - TIR'!$D$18)*(1-F232)))</f>
        <v>39680.1377979955</v>
      </c>
      <c r="H232" s="24">
        <f ca="1" t="shared" ref="H232:L232" si="1723">RAND()</f>
        <v>0.623452518405573</v>
      </c>
      <c r="I232" s="25">
        <f ca="1">IF(H232&lt;=('Ejercicio 3 - TIR'!$D$18-'Ejercicio 3 - TIR'!$C$18)/('Ejercicio 3 - TIR'!$E$18-'Ejercicio 3 - TIR'!$C$18),'Ejercicio 3 - TIR'!$C$18+SQRT(('Ejercicio 3 - TIR'!$E$18-'Ejercicio 3 - TIR'!$C$18)*('Ejercicio 3 - TIR'!$D$18-'Ejercicio 3 - TIR'!$C$18)*H232),'Ejercicio 3 - TIR'!$E$18-SQRT(('Ejercicio 3 - TIR'!$E$18-'Ejercicio 3 - TIR'!$C$18)*('Ejercicio 3 - TIR'!$E$18-'Ejercicio 3 - TIR'!$D$18)*(1-H232)))</f>
        <v>39670.4641957269</v>
      </c>
      <c r="J232" s="24">
        <f ca="1" t="shared" si="1723"/>
        <v>0.590397503066017</v>
      </c>
      <c r="K232" s="25">
        <f ca="1">IF(J232&lt;=('Ejercicio 3 - TIR'!$D$18-'Ejercicio 3 - TIR'!$C$18)/('Ejercicio 3 - TIR'!$E$18-'Ejercicio 3 - TIR'!$C$18),'Ejercicio 3 - TIR'!$C$18+SQRT(('Ejercicio 3 - TIR'!$E$18-'Ejercicio 3 - TIR'!$C$18)*('Ejercicio 3 - TIR'!$D$18-'Ejercicio 3 - TIR'!$C$18)*J232),'Ejercicio 3 - TIR'!$E$18-SQRT(('Ejercicio 3 - TIR'!$E$18-'Ejercicio 3 - TIR'!$C$18)*('Ejercicio 3 - TIR'!$E$18-'Ejercicio 3 - TIR'!$D$18)*(1-J232)))</f>
        <v>39410.6123849568</v>
      </c>
      <c r="L232" s="24">
        <f ca="1" t="shared" si="1723"/>
        <v>0.663639242779634</v>
      </c>
      <c r="M232" s="25">
        <f ca="1">IF(L232&lt;=('Ejercicio 3 - TIR'!$D$18-'Ejercicio 3 - TIR'!$C$18)/('Ejercicio 3 - TIR'!$E$18-'Ejercicio 3 - TIR'!$C$18),'Ejercicio 3 - TIR'!$C$18+SQRT(('Ejercicio 3 - TIR'!$E$18-'Ejercicio 3 - TIR'!$C$18)*('Ejercicio 3 - TIR'!$D$18-'Ejercicio 3 - TIR'!$C$18)*L232),'Ejercicio 3 - TIR'!$E$18-SQRT(('Ejercicio 3 - TIR'!$E$18-'Ejercicio 3 - TIR'!$C$18)*('Ejercicio 3 - TIR'!$E$18-'Ejercicio 3 - TIR'!$D$18)*(1-L232)))</f>
        <v>39977.268484758</v>
      </c>
      <c r="N232" s="24">
        <f ca="1" t="shared" ref="N232:R232" si="1724">RAND()</f>
        <v>0.0389664467424549</v>
      </c>
      <c r="O232" s="25">
        <f ca="1">IF(N232&lt;=('Ejercicio 3 - TIR'!$D$18-'Ejercicio 3 - TIR'!$C$18)/('Ejercicio 3 - TIR'!$E$18-'Ejercicio 3 - TIR'!$C$18),'Ejercicio 3 - TIR'!$C$18+SQRT(('Ejercicio 3 - TIR'!$E$18-'Ejercicio 3 - TIR'!$C$18)*('Ejercicio 3 - TIR'!$D$18-'Ejercicio 3 - TIR'!$C$18)*N232),'Ejercicio 3 - TIR'!$E$18-SQRT(('Ejercicio 3 - TIR'!$E$18-'Ejercicio 3 - TIR'!$C$18)*('Ejercicio 3 - TIR'!$E$18-'Ejercicio 3 - TIR'!$D$18)*(1-N232)))</f>
        <v>32417.6366582612</v>
      </c>
      <c r="P232" s="24">
        <f ca="1" t="shared" si="1724"/>
        <v>0.873093002320961</v>
      </c>
      <c r="Q232" s="26">
        <f ca="1">IF(P232&lt;=('Ejercicio 3 - TIR'!$D$22-'Ejercicio 3 - TIR'!$C$22)/('Ejercicio 3 - TIR'!$E$22-'Ejercicio 3 - TIR'!$C$22),'Ejercicio 3 - TIR'!$C$22+SQRT(('Ejercicio 3 - TIR'!$E$22-'Ejercicio 3 - TIR'!$C$22)*('Ejercicio 3 - TIR'!$D$22-'Ejercicio 3 - TIR'!$C$22)*P232),'Ejercicio 3 - TIR'!$E$22-SQRT(('Ejercicio 3 - TIR'!$E$22-'Ejercicio 3 - TIR'!$C$22)*('Ejercicio 3 - TIR'!$E$22-'Ejercicio 3 - TIR'!$D$22)*(1-P232)))</f>
        <v>0.16488601323865</v>
      </c>
      <c r="R232" s="24">
        <f ca="1" t="shared" si="1724"/>
        <v>0.988847753740198</v>
      </c>
      <c r="S232" s="26">
        <f ca="1">IF(R232&lt;=('Ejercicio 3 - TIR'!$D$23-'Ejercicio 3 - TIR'!$C$23)/('Ejercicio 3 - TIR'!$E$23-'Ejercicio 3 - TIR'!$C$23),'Ejercicio 3 - TIR'!$C$23+SQRT(('Ejercicio 3 - TIR'!$E$23-'Ejercicio 3 - TIR'!$C$23)*('Ejercicio 3 - TIR'!$D$23-'Ejercicio 3 - TIR'!$C$23)*R232),'Ejercicio 3 - TIR'!$E$23-SQRT(('Ejercicio 3 - TIR'!$E$23-'Ejercicio 3 - TIR'!$C$23)*('Ejercicio 3 - TIR'!$E$23-'Ejercicio 3 - TIR'!$D$23)*(1-R232)))</f>
        <v>0.175519593403759</v>
      </c>
      <c r="T232" s="24">
        <f ca="1" t="shared" ref="T232:X232" si="1725">RAND()</f>
        <v>0.435904841532295</v>
      </c>
      <c r="U232" s="26">
        <f ca="1">IF(T232&lt;=('Ejercicio 3 - TIR'!$D$24-'Ejercicio 3 - TIR'!$C$24)/('Ejercicio 3 - TIR'!$E$24-'Ejercicio 3 - TIR'!$C$24),'Ejercicio 3 - TIR'!$C$24+SQRT(('Ejercicio 3 - TIR'!$E$24-'Ejercicio 3 - TIR'!$C$24)*('Ejercicio 3 - TIR'!$D$24-'Ejercicio 3 - TIR'!$C$24)*T232),'Ejercicio 3 - TIR'!$E$24-SQRT(('Ejercicio 3 - TIR'!$E$24-'Ejercicio 3 - TIR'!$C$24)*('Ejercicio 3 - TIR'!$E$24-'Ejercicio 3 - TIR'!$D$24)*(1-T232)))</f>
        <v>0.180257498270623</v>
      </c>
      <c r="V232" s="24">
        <f ca="1" t="shared" si="1725"/>
        <v>0.457699476476102</v>
      </c>
      <c r="W232" s="26">
        <f ca="1">IF(V232&lt;=('Ejercicio 3 - TIR'!$D$25-'Ejercicio 3 - TIR'!$C$25)/('Ejercicio 3 - TIR'!$E$25-'Ejercicio 3 - TIR'!$C$25),'Ejercicio 3 - TIR'!$C$25+SQRT(('Ejercicio 3 - TIR'!$E$25-'Ejercicio 3 - TIR'!$C$25)*('Ejercicio 3 - TIR'!$D$25-'Ejercicio 3 - TIR'!$C$25)*V232),'Ejercicio 3 - TIR'!$E$25-SQRT(('Ejercicio 3 - TIR'!$E$25-'Ejercicio 3 - TIR'!$C$25)*('Ejercicio 3 - TIR'!$E$25-'Ejercicio 3 - TIR'!$D$25)*(1-V232)))</f>
        <v>0.206433363311662</v>
      </c>
      <c r="X232" s="24">
        <f ca="1" t="shared" si="1725"/>
        <v>0.658679718785862</v>
      </c>
      <c r="Y232" s="26">
        <f ca="1">IF(X232&lt;=('Ejercicio 3 - TIR'!$D$26-'Ejercicio 3 - TIR'!$C$26)/('Ejercicio 3 - TIR'!$E$26-'Ejercicio 3 - TIR'!$C$26),'Ejercicio 3 - TIR'!$C$26+SQRT(('Ejercicio 3 - TIR'!$E$26-'Ejercicio 3 - TIR'!$C$26)*('Ejercicio 3 - TIR'!$D$26-'Ejercicio 3 - TIR'!$C$26)*X232),'Ejercicio 3 - TIR'!$E$26-SQRT(('Ejercicio 3 - TIR'!$E$26-'Ejercicio 3 - TIR'!$C$26)*('Ejercicio 3 - TIR'!$E$26-'Ejercicio 3 - TIR'!$D$26)*(1-X232)))</f>
        <v>0.237068315679951</v>
      </c>
      <c r="Z232" s="24">
        <f ca="1" t="shared" si="1432"/>
        <v>1.16488601323865</v>
      </c>
      <c r="AA232" s="24">
        <f ca="1" t="shared" si="1433"/>
        <v>1.36934633264402</v>
      </c>
      <c r="AB232" s="24">
        <f ca="1" t="shared" si="1434"/>
        <v>1.61618127683249</v>
      </c>
      <c r="AC232" s="24">
        <f ca="1" t="shared" si="1435"/>
        <v>1.94981501353035</v>
      </c>
      <c r="AD232" s="24">
        <f ca="1" t="shared" si="1436"/>
        <v>2.41205437467547</v>
      </c>
      <c r="AE232" s="23">
        <f ca="1" t="shared" si="1437"/>
        <v>4616.55971599875</v>
      </c>
      <c r="AF232" s="23">
        <f ca="1" t="shared" si="1438"/>
        <v>5426.85640027502</v>
      </c>
      <c r="AG232" s="23">
        <f ca="1" t="shared" si="1439"/>
        <v>6405.08795846251</v>
      </c>
      <c r="AH232" s="23">
        <f ca="1" t="shared" si="1440"/>
        <v>7727.31180803495</v>
      </c>
      <c r="AI232" s="23">
        <f ca="1" t="shared" si="1441"/>
        <v>9559.2126030996</v>
      </c>
      <c r="AJ232" s="25">
        <f ca="1" t="shared" si="1442"/>
        <v>46222.8375242673</v>
      </c>
      <c r="AK232" s="25">
        <f ca="1" t="shared" si="1443"/>
        <v>54322.6046607046</v>
      </c>
      <c r="AL232" s="25">
        <f ca="1" t="shared" si="1444"/>
        <v>63694.6938450697</v>
      </c>
      <c r="AM232" s="25">
        <f ca="1" t="shared" si="1445"/>
        <v>77948.2782915149</v>
      </c>
      <c r="AN232" s="25">
        <f ca="1" t="shared" si="1446"/>
        <v>78193.1023181989</v>
      </c>
      <c r="AO232" s="25">
        <f ca="1">C232/'Ejercicio 3 - TIR'!$D$7</f>
        <v>15459.4693789522</v>
      </c>
      <c r="AP232" s="25">
        <f ca="1" t="shared" si="1447"/>
        <v>30763.368145315</v>
      </c>
      <c r="AQ232" s="25">
        <f ca="1" t="shared" si="1448"/>
        <v>38863.1352817524</v>
      </c>
      <c r="AR232" s="25">
        <f ca="1" t="shared" si="1449"/>
        <v>48235.2244661174</v>
      </c>
      <c r="AS232" s="25">
        <f ca="1" t="shared" si="1450"/>
        <v>62488.8089125627</v>
      </c>
      <c r="AT232" s="25">
        <f ca="1" t="shared" si="1451"/>
        <v>62733.6329392466</v>
      </c>
      <c r="AU232" s="25">
        <f ca="1">AP232*'Ejercicio 3 - TIR'!$D$5</f>
        <v>15381.6840726575</v>
      </c>
      <c r="AV232" s="25">
        <f ca="1">AQ232*'Ejercicio 3 - TIR'!$D$5</f>
        <v>19431.5676408762</v>
      </c>
      <c r="AW232" s="25">
        <f ca="1">AR232*'Ejercicio 3 - TIR'!$D$5</f>
        <v>24117.6122330587</v>
      </c>
      <c r="AX232" s="25">
        <f ca="1">AS232*'Ejercicio 3 - TIR'!$D$5</f>
        <v>31244.4044562814</v>
      </c>
      <c r="AY232" s="25">
        <f ca="1">AT232*'Ejercicio 3 - TIR'!$D$5</f>
        <v>31366.8164696233</v>
      </c>
      <c r="AZ232" s="25">
        <f ca="1" t="shared" ref="AZ232:BD232" si="1726">AJ232-AU232-AE232</f>
        <v>26224.593735611</v>
      </c>
      <c r="BA232" s="25">
        <f ca="1" t="shared" si="1726"/>
        <v>29464.1806195534</v>
      </c>
      <c r="BB232" s="25">
        <f ca="1" t="shared" si="1726"/>
        <v>33171.9936535485</v>
      </c>
      <c r="BC232" s="25">
        <f ca="1" t="shared" si="1726"/>
        <v>38976.5620271986</v>
      </c>
      <c r="BD232" s="25">
        <f ca="1" t="shared" si="1726"/>
        <v>37267.073245476</v>
      </c>
      <c r="BE232" s="25">
        <f ca="1" t="shared" ref="BE232:BI232" si="1727">AZ232/Z232</f>
        <v>22512.5835812043</v>
      </c>
      <c r="BF232" s="25">
        <f ca="1" t="shared" si="1727"/>
        <v>21516.9675612028</v>
      </c>
      <c r="BG232" s="25">
        <f ca="1" t="shared" si="1727"/>
        <v>20524.9213866414</v>
      </c>
      <c r="BH232" s="25">
        <f ca="1" t="shared" si="1727"/>
        <v>19989.8768635632</v>
      </c>
      <c r="BI232" s="25">
        <f ca="1" t="shared" si="1727"/>
        <v>15450.3454137472</v>
      </c>
      <c r="BJ232" s="25">
        <f ca="1" t="shared" si="1454"/>
        <v>67533.8850167261</v>
      </c>
      <c r="BK232" s="25">
        <f ca="1" t="shared" si="1455"/>
        <v>37289.0807456633</v>
      </c>
      <c r="BL232" s="25">
        <f ca="1" t="shared" si="1456"/>
        <v>104822.965762389</v>
      </c>
      <c r="BM232" s="25">
        <f ca="1">BK232*'Ejercicio 3 - TIR'!$D$5</f>
        <v>18644.5403728316</v>
      </c>
      <c r="BN232" s="25">
        <f ca="1" t="shared" si="1457"/>
        <v>86178.4253895577</v>
      </c>
      <c r="BO232" s="25">
        <f ca="1" t="shared" si="1458"/>
        <v>35728.2266495972</v>
      </c>
      <c r="BP232" s="25">
        <f ca="1" t="shared" si="1459"/>
        <v>-105295.838854882</v>
      </c>
      <c r="BQ232" s="25">
        <f ca="1" t="shared" ref="BQ232:BT232" si="1728">BE232</f>
        <v>22512.5835812043</v>
      </c>
      <c r="BR232" s="25">
        <f ca="1" t="shared" si="1728"/>
        <v>21516.9675612028</v>
      </c>
      <c r="BS232" s="25">
        <f ca="1" t="shared" si="1728"/>
        <v>20524.9213866414</v>
      </c>
      <c r="BT232" s="25">
        <f ca="1" t="shared" si="1728"/>
        <v>19989.8768635632</v>
      </c>
      <c r="BU232" s="25">
        <f ca="1" t="shared" si="1461"/>
        <v>51178.5720633443</v>
      </c>
      <c r="BV232" s="27">
        <f ca="1" t="shared" si="1462"/>
        <v>7.94100015208006</v>
      </c>
    </row>
    <row r="233" ht="15" customHeight="1" spans="1:74">
      <c r="A233" s="23">
        <v>232</v>
      </c>
      <c r="B233" s="24">
        <f ca="1" t="shared" ref="B233:F233" si="1729">RAND()</f>
        <v>0.916973206141715</v>
      </c>
      <c r="C233" s="25">
        <f ca="1">IF(B233&lt;=('Ejercicio 3 - TIR'!$D$13-'Ejercicio 3 - TIR'!$C$13)/('Ejercicio 3 - TIR'!$E$13-'Ejercicio 3 - TIR'!$C$13),'Ejercicio 3 - TIR'!$C$13+SQRT(('Ejercicio 3 - TIR'!$E$13-'Ejercicio 3 - TIR'!$C$13)*('Ejercicio 3 - TIR'!$D$13-'Ejercicio 3 - TIR'!$C$13)*B233),'Ejercicio 3 - TIR'!$E$13-SQRT(('Ejercicio 3 - TIR'!$E$13-'Ejercicio 3 - TIR'!$C$13)*('Ejercicio 3 - TIR'!$E$13-'Ejercicio 3 - TIR'!$D$13)*(1-B233)))</f>
        <v>90018.4093136444</v>
      </c>
      <c r="D233" s="24">
        <f ca="1" t="shared" si="1729"/>
        <v>0.249015677043715</v>
      </c>
      <c r="E233" s="25">
        <f ca="1">IF(D233&lt;=('Ejercicio 3 - TIR'!$D$14-'Ejercicio 3 - TIR'!$C$14)/('Ejercicio 3 - TIR'!$E$14-'Ejercicio 3 - TIR'!$C$14),'Ejercicio 3 - TIR'!$C$14+SQRT(('Ejercicio 3 - TIR'!$E$14-'Ejercicio 3 - TIR'!$C$14)*('Ejercicio 3 - TIR'!$D$14-'Ejercicio 3 - TIR'!$C$14)*D233),'Ejercicio 3 - TIR'!$E$14-SQRT(('Ejercicio 3 - TIR'!$E$14-'Ejercicio 3 - TIR'!$C$14)*('Ejercicio 3 - TIR'!$E$14-'Ejercicio 3 - TIR'!$D$14)*(1-D233)))</f>
        <v>29321.594124658</v>
      </c>
      <c r="F233" s="24">
        <f ca="1" t="shared" si="1729"/>
        <v>0.301231654373772</v>
      </c>
      <c r="G233" s="25">
        <f ca="1">IF(F233&lt;=('Ejercicio 3 - TIR'!$D$18-'Ejercicio 3 - TIR'!$C$18)/('Ejercicio 3 - TIR'!$E$18-'Ejercicio 3 - TIR'!$C$18),'Ejercicio 3 - TIR'!$C$18+SQRT(('Ejercicio 3 - TIR'!$E$18-'Ejercicio 3 - TIR'!$C$18)*('Ejercicio 3 - TIR'!$D$18-'Ejercicio 3 - TIR'!$C$18)*F233),'Ejercicio 3 - TIR'!$E$18-SQRT(('Ejercicio 3 - TIR'!$E$18-'Ejercicio 3 - TIR'!$C$18)*('Ejercicio 3 - TIR'!$E$18-'Ejercicio 3 - TIR'!$D$18)*(1-F233)))</f>
        <v>36721.9601424038</v>
      </c>
      <c r="H233" s="24">
        <f ca="1" t="shared" ref="H233:L233" si="1730">RAND()</f>
        <v>0.28608986383709</v>
      </c>
      <c r="I233" s="25">
        <f ca="1">IF(H233&lt;=('Ejercicio 3 - TIR'!$D$18-'Ejercicio 3 - TIR'!$C$18)/('Ejercicio 3 - TIR'!$E$18-'Ejercicio 3 - TIR'!$C$18),'Ejercicio 3 - TIR'!$C$18+SQRT(('Ejercicio 3 - TIR'!$E$18-'Ejercicio 3 - TIR'!$C$18)*('Ejercicio 3 - TIR'!$D$18-'Ejercicio 3 - TIR'!$C$18)*H233),'Ejercicio 3 - TIR'!$E$18-SQRT(('Ejercicio 3 - TIR'!$E$18-'Ejercicio 3 - TIR'!$C$18)*('Ejercicio 3 - TIR'!$E$18-'Ejercicio 3 - TIR'!$D$18)*(1-H233)))</f>
        <v>36550.8380819223</v>
      </c>
      <c r="J233" s="24">
        <f ca="1" t="shared" si="1730"/>
        <v>0.138179259973185</v>
      </c>
      <c r="K233" s="25">
        <f ca="1">IF(J233&lt;=('Ejercicio 3 - TIR'!$D$18-'Ejercicio 3 - TIR'!$C$18)/('Ejercicio 3 - TIR'!$E$18-'Ejercicio 3 - TIR'!$C$18),'Ejercicio 3 - TIR'!$C$18+SQRT(('Ejercicio 3 - TIR'!$E$18-'Ejercicio 3 - TIR'!$C$18)*('Ejercicio 3 - TIR'!$D$18-'Ejercicio 3 - TIR'!$C$18)*J233),'Ejercicio 3 - TIR'!$E$18-SQRT(('Ejercicio 3 - TIR'!$E$18-'Ejercicio 3 - TIR'!$C$18)*('Ejercicio 3 - TIR'!$E$18-'Ejercicio 3 - TIR'!$D$18)*(1-J233)))</f>
        <v>34552.6793205735</v>
      </c>
      <c r="L233" s="24">
        <f ca="1" t="shared" si="1730"/>
        <v>0.730552569228533</v>
      </c>
      <c r="M233" s="25">
        <f ca="1">IF(L233&lt;=('Ejercicio 3 - TIR'!$D$18-'Ejercicio 3 - TIR'!$C$18)/('Ejercicio 3 - TIR'!$E$18-'Ejercicio 3 - TIR'!$C$18),'Ejercicio 3 - TIR'!$C$18+SQRT(('Ejercicio 3 - TIR'!$E$18-'Ejercicio 3 - TIR'!$C$18)*('Ejercicio 3 - TIR'!$D$18-'Ejercicio 3 - TIR'!$C$18)*L233),'Ejercicio 3 - TIR'!$E$18-SQRT(('Ejercicio 3 - TIR'!$E$18-'Ejercicio 3 - TIR'!$C$18)*('Ejercicio 3 - TIR'!$E$18-'Ejercicio 3 - TIR'!$D$18)*(1-L233)))</f>
        <v>40504.6071019476</v>
      </c>
      <c r="N233" s="24">
        <f ca="1" t="shared" ref="N233:R233" si="1731">RAND()</f>
        <v>0.102727934849108</v>
      </c>
      <c r="O233" s="25">
        <f ca="1">IF(N233&lt;=('Ejercicio 3 - TIR'!$D$18-'Ejercicio 3 - TIR'!$C$18)/('Ejercicio 3 - TIR'!$E$18-'Ejercicio 3 - TIR'!$C$18),'Ejercicio 3 - TIR'!$C$18+SQRT(('Ejercicio 3 - TIR'!$E$18-'Ejercicio 3 - TIR'!$C$18)*('Ejercicio 3 - TIR'!$D$18-'Ejercicio 3 - TIR'!$C$18)*N233),'Ejercicio 3 - TIR'!$E$18-SQRT(('Ejercicio 3 - TIR'!$E$18-'Ejercicio 3 - TIR'!$C$18)*('Ejercicio 3 - TIR'!$E$18-'Ejercicio 3 - TIR'!$D$18)*(1-N233)))</f>
        <v>33925.4541428179</v>
      </c>
      <c r="P233" s="24">
        <f ca="1" t="shared" si="1731"/>
        <v>0.461852762021581</v>
      </c>
      <c r="Q233" s="26">
        <f ca="1">IF(P233&lt;=('Ejercicio 3 - TIR'!$D$22-'Ejercicio 3 - TIR'!$C$22)/('Ejercicio 3 - TIR'!$E$22-'Ejercicio 3 - TIR'!$C$22),'Ejercicio 3 - TIR'!$C$22+SQRT(('Ejercicio 3 - TIR'!$E$22-'Ejercicio 3 - TIR'!$C$22)*('Ejercicio 3 - TIR'!$D$22-'Ejercicio 3 - TIR'!$C$22)*P233),'Ejercicio 3 - TIR'!$E$22-SQRT(('Ejercicio 3 - TIR'!$E$22-'Ejercicio 3 - TIR'!$C$22)*('Ejercicio 3 - TIR'!$E$22-'Ejercicio 3 - TIR'!$D$22)*(1-P233)))</f>
        <v>0.148832880044124</v>
      </c>
      <c r="R233" s="24">
        <f ca="1" t="shared" si="1731"/>
        <v>0.352337139291037</v>
      </c>
      <c r="S233" s="26">
        <f ca="1">IF(R233&lt;=('Ejercicio 3 - TIR'!$D$23-'Ejercicio 3 - TIR'!$C$23)/('Ejercicio 3 - TIR'!$E$23-'Ejercicio 3 - TIR'!$C$23),'Ejercicio 3 - TIR'!$C$23+SQRT(('Ejercicio 3 - TIR'!$E$23-'Ejercicio 3 - TIR'!$C$23)*('Ejercicio 3 - TIR'!$D$23-'Ejercicio 3 - TIR'!$C$23)*R233),'Ejercicio 3 - TIR'!$E$23-SQRT(('Ejercicio 3 - TIR'!$E$23-'Ejercicio 3 - TIR'!$C$23)*('Ejercicio 3 - TIR'!$E$23-'Ejercicio 3 - TIR'!$D$23)*(1-R233)))</f>
        <v>0.145183463834903</v>
      </c>
      <c r="T233" s="24">
        <f ca="1" t="shared" ref="T233:X233" si="1732">RAND()</f>
        <v>0.289947694565823</v>
      </c>
      <c r="U233" s="26">
        <f ca="1">IF(T233&lt;=('Ejercicio 3 - TIR'!$D$24-'Ejercicio 3 - TIR'!$C$24)/('Ejercicio 3 - TIR'!$E$24-'Ejercicio 3 - TIR'!$C$24),'Ejercicio 3 - TIR'!$C$24+SQRT(('Ejercicio 3 - TIR'!$E$24-'Ejercicio 3 - TIR'!$C$24)*('Ejercicio 3 - TIR'!$D$24-'Ejercicio 3 - TIR'!$C$24)*T233),'Ejercicio 3 - TIR'!$E$24-SQRT(('Ejercicio 3 - TIR'!$E$24-'Ejercicio 3 - TIR'!$C$24)*('Ejercicio 3 - TIR'!$E$24-'Ejercicio 3 - TIR'!$D$24)*(1-T233)))</f>
        <v>0.174675699758836</v>
      </c>
      <c r="V233" s="24">
        <f ca="1" t="shared" si="1732"/>
        <v>0.818131626352487</v>
      </c>
      <c r="W233" s="26">
        <f ca="1">IF(V233&lt;=('Ejercicio 3 - TIR'!$D$25-'Ejercicio 3 - TIR'!$C$25)/('Ejercicio 3 - TIR'!$E$25-'Ejercicio 3 - TIR'!$C$25),'Ejercicio 3 - TIR'!$C$25+SQRT(('Ejercicio 3 - TIR'!$E$25-'Ejercicio 3 - TIR'!$C$25)*('Ejercicio 3 - TIR'!$D$25-'Ejercicio 3 - TIR'!$C$25)*V233),'Ejercicio 3 - TIR'!$E$25-SQRT(('Ejercicio 3 - TIR'!$E$25-'Ejercicio 3 - TIR'!$C$25)*('Ejercicio 3 - TIR'!$E$25-'Ejercicio 3 - TIR'!$D$25)*(1-V233)))</f>
        <v>0.22477026936794</v>
      </c>
      <c r="X233" s="24">
        <f ca="1" t="shared" si="1732"/>
        <v>0.515632306995293</v>
      </c>
      <c r="Y233" s="26">
        <f ca="1">IF(X233&lt;=('Ejercicio 3 - TIR'!$D$26-'Ejercicio 3 - TIR'!$C$26)/('Ejercicio 3 - TIR'!$E$26-'Ejercicio 3 - TIR'!$C$26),'Ejercicio 3 - TIR'!$C$26+SQRT(('Ejercicio 3 - TIR'!$E$26-'Ejercicio 3 - TIR'!$C$26)*('Ejercicio 3 - TIR'!$D$26-'Ejercicio 3 - TIR'!$C$26)*X233),'Ejercicio 3 - TIR'!$E$26-SQRT(('Ejercicio 3 - TIR'!$E$26-'Ejercicio 3 - TIR'!$C$26)*('Ejercicio 3 - TIR'!$E$26-'Ejercicio 3 - TIR'!$D$26)*(1-X233)))</f>
        <v>0.228857204395678</v>
      </c>
      <c r="Z233" s="24">
        <f ca="1" t="shared" si="1432"/>
        <v>1.14883288004412</v>
      </c>
      <c r="AA233" s="24">
        <f ca="1" t="shared" si="1433"/>
        <v>1.31562441693636</v>
      </c>
      <c r="AB233" s="24">
        <f ca="1" t="shared" si="1434"/>
        <v>1.54543203258453</v>
      </c>
      <c r="AC233" s="24">
        <f ca="1" t="shared" si="1435"/>
        <v>1.89279920683839</v>
      </c>
      <c r="AD233" s="24">
        <f ca="1" t="shared" si="1436"/>
        <v>2.32597994179779</v>
      </c>
      <c r="AE233" s="23">
        <f ca="1" t="shared" si="1437"/>
        <v>4364.01730105772</v>
      </c>
      <c r="AF233" s="23">
        <f ca="1" t="shared" si="1438"/>
        <v>4997.60044906072</v>
      </c>
      <c r="AG233" s="23">
        <f ca="1" t="shared" si="1439"/>
        <v>5870.55980461548</v>
      </c>
      <c r="AH233" s="23">
        <f ca="1" t="shared" si="1440"/>
        <v>7190.0871132395</v>
      </c>
      <c r="AI233" s="23">
        <f ca="1" t="shared" si="1441"/>
        <v>8835.59034933689</v>
      </c>
      <c r="AJ233" s="25">
        <f ca="1" t="shared" si="1442"/>
        <v>42187.3952312633</v>
      </c>
      <c r="AK233" s="25">
        <f ca="1" t="shared" si="1443"/>
        <v>48087.1750400642</v>
      </c>
      <c r="AL233" s="25">
        <f ca="1" t="shared" si="1444"/>
        <v>53398.8174336353</v>
      </c>
      <c r="AM233" s="25">
        <f ca="1" t="shared" si="1445"/>
        <v>76667.0881958672</v>
      </c>
      <c r="AN233" s="25">
        <f ca="1" t="shared" si="1446"/>
        <v>78909.925852575</v>
      </c>
      <c r="AO233" s="25">
        <f ca="1">C233/'Ejercicio 3 - TIR'!$D$7</f>
        <v>18003.6818627289</v>
      </c>
      <c r="AP233" s="25">
        <f ca="1" t="shared" si="1447"/>
        <v>24183.7133685345</v>
      </c>
      <c r="AQ233" s="25">
        <f ca="1" t="shared" si="1448"/>
        <v>30083.4931773354</v>
      </c>
      <c r="AR233" s="25">
        <f ca="1" t="shared" si="1449"/>
        <v>35395.1355709064</v>
      </c>
      <c r="AS233" s="25">
        <f ca="1" t="shared" si="1450"/>
        <v>58663.4063331383</v>
      </c>
      <c r="AT233" s="25">
        <f ca="1" t="shared" si="1451"/>
        <v>60906.2439898462</v>
      </c>
      <c r="AU233" s="25">
        <f ca="1">AP233*'Ejercicio 3 - TIR'!$D$5</f>
        <v>12091.8566842672</v>
      </c>
      <c r="AV233" s="25">
        <f ca="1">AQ233*'Ejercicio 3 - TIR'!$D$5</f>
        <v>15041.7465886677</v>
      </c>
      <c r="AW233" s="25">
        <f ca="1">AR233*'Ejercicio 3 - TIR'!$D$5</f>
        <v>17697.5677854532</v>
      </c>
      <c r="AX233" s="25">
        <f ca="1">AS233*'Ejercicio 3 - TIR'!$D$5</f>
        <v>29331.7031665692</v>
      </c>
      <c r="AY233" s="25">
        <f ca="1">AT233*'Ejercicio 3 - TIR'!$D$5</f>
        <v>30453.1219949231</v>
      </c>
      <c r="AZ233" s="25">
        <f ca="1" t="shared" ref="AZ233:BD233" si="1733">AJ233-AU233-AE233</f>
        <v>25731.5212459384</v>
      </c>
      <c r="BA233" s="25">
        <f ca="1" t="shared" si="1733"/>
        <v>28047.8280023358</v>
      </c>
      <c r="BB233" s="25">
        <f ca="1" t="shared" si="1733"/>
        <v>29830.6898435666</v>
      </c>
      <c r="BC233" s="25">
        <f ca="1" t="shared" si="1733"/>
        <v>40145.2979160585</v>
      </c>
      <c r="BD233" s="25">
        <f ca="1" t="shared" si="1733"/>
        <v>39621.2135083151</v>
      </c>
      <c r="BE233" s="25">
        <f ca="1" t="shared" ref="BE233:BI233" si="1734">AZ233/Z233</f>
        <v>22397.9672700089</v>
      </c>
      <c r="BF233" s="25">
        <f ca="1" t="shared" si="1734"/>
        <v>21319.0236067902</v>
      </c>
      <c r="BG233" s="25">
        <f ca="1" t="shared" si="1734"/>
        <v>19302.492257572</v>
      </c>
      <c r="BH233" s="25">
        <f ca="1" t="shared" si="1734"/>
        <v>21209.4858086477</v>
      </c>
      <c r="BI233" s="25">
        <f ca="1" t="shared" si="1734"/>
        <v>17034.2025725687</v>
      </c>
      <c r="BJ233" s="25">
        <f ca="1" t="shared" si="1454"/>
        <v>68201.4397954904</v>
      </c>
      <c r="BK233" s="25">
        <f ca="1" t="shared" si="1455"/>
        <v>41876.202891216</v>
      </c>
      <c r="BL233" s="25">
        <f ca="1" t="shared" si="1456"/>
        <v>110077.642686706</v>
      </c>
      <c r="BM233" s="25">
        <f ca="1">BK233*'Ejercicio 3 - TIR'!$D$5</f>
        <v>20938.101445608</v>
      </c>
      <c r="BN233" s="25">
        <f ca="1" t="shared" si="1457"/>
        <v>89139.5412410983</v>
      </c>
      <c r="BO233" s="25">
        <f ca="1" t="shared" si="1458"/>
        <v>38323.4350560224</v>
      </c>
      <c r="BP233" s="25">
        <f ca="1" t="shared" si="1459"/>
        <v>-119340.003438302</v>
      </c>
      <c r="BQ233" s="25">
        <f ca="1" t="shared" ref="BQ233:BT233" si="1735">BE233</f>
        <v>22397.9672700089</v>
      </c>
      <c r="BR233" s="25">
        <f ca="1" t="shared" si="1735"/>
        <v>21319.0236067902</v>
      </c>
      <c r="BS233" s="25">
        <f ca="1" t="shared" si="1735"/>
        <v>19302.492257572</v>
      </c>
      <c r="BT233" s="25">
        <f ca="1" t="shared" si="1735"/>
        <v>21209.4858086477</v>
      </c>
      <c r="BU233" s="25">
        <f ca="1" t="shared" si="1461"/>
        <v>55357.6376285912</v>
      </c>
      <c r="BV233" s="27">
        <f ca="1" t="shared" si="1462"/>
        <v>4.69152692640979</v>
      </c>
    </row>
    <row r="234" ht="15" customHeight="1" spans="1:74">
      <c r="A234" s="23">
        <v>233</v>
      </c>
      <c r="B234" s="24">
        <f ca="1" t="shared" ref="B234:F234" si="1736">RAND()</f>
        <v>0.540193517474821</v>
      </c>
      <c r="C234" s="25">
        <f ca="1">IF(B234&lt;=('Ejercicio 3 - TIR'!$D$13-'Ejercicio 3 - TIR'!$C$13)/('Ejercicio 3 - TIR'!$E$13-'Ejercicio 3 - TIR'!$C$13),'Ejercicio 3 - TIR'!$C$13+SQRT(('Ejercicio 3 - TIR'!$E$13-'Ejercicio 3 - TIR'!$C$13)*('Ejercicio 3 - TIR'!$D$13-'Ejercicio 3 - TIR'!$C$13)*B234),'Ejercicio 3 - TIR'!$E$13-SQRT(('Ejercicio 3 - TIR'!$E$13-'Ejercicio 3 - TIR'!$C$13)*('Ejercicio 3 - TIR'!$E$13-'Ejercicio 3 - TIR'!$D$13)*(1-B234)))</f>
        <v>76510.2622613573</v>
      </c>
      <c r="D234" s="24">
        <f ca="1" t="shared" si="1736"/>
        <v>0.161760590816571</v>
      </c>
      <c r="E234" s="25">
        <f ca="1">IF(D234&lt;=('Ejercicio 3 - TIR'!$D$14-'Ejercicio 3 - TIR'!$C$14)/('Ejercicio 3 - TIR'!$E$14-'Ejercicio 3 - TIR'!$C$14),'Ejercicio 3 - TIR'!$C$14+SQRT(('Ejercicio 3 - TIR'!$E$14-'Ejercicio 3 - TIR'!$C$14)*('Ejercicio 3 - TIR'!$D$14-'Ejercicio 3 - TIR'!$C$14)*D234),'Ejercicio 3 - TIR'!$E$14-SQRT(('Ejercicio 3 - TIR'!$E$14-'Ejercicio 3 - TIR'!$C$14)*('Ejercicio 3 - TIR'!$E$14-'Ejercicio 3 - TIR'!$D$14)*(1-D234)))</f>
        <v>28483.10842657</v>
      </c>
      <c r="F234" s="24">
        <f ca="1" t="shared" si="1736"/>
        <v>0.0363524146654124</v>
      </c>
      <c r="G234" s="25">
        <f ca="1">IF(F234&lt;=('Ejercicio 3 - TIR'!$D$18-'Ejercicio 3 - TIR'!$C$18)/('Ejercicio 3 - TIR'!$E$18-'Ejercicio 3 - TIR'!$C$18),'Ejercicio 3 - TIR'!$C$18+SQRT(('Ejercicio 3 - TIR'!$E$18-'Ejercicio 3 - TIR'!$C$18)*('Ejercicio 3 - TIR'!$D$18-'Ejercicio 3 - TIR'!$C$18)*F234),'Ejercicio 3 - TIR'!$E$18-SQRT(('Ejercicio 3 - TIR'!$E$18-'Ejercicio 3 - TIR'!$C$18)*('Ejercicio 3 - TIR'!$E$18-'Ejercicio 3 - TIR'!$D$18)*(1-F234)))</f>
        <v>32335.1364413695</v>
      </c>
      <c r="H234" s="24">
        <f ca="1" t="shared" ref="H234:L234" si="1737">RAND()</f>
        <v>0.559357114078454</v>
      </c>
      <c r="I234" s="25">
        <f ca="1">IF(H234&lt;=('Ejercicio 3 - TIR'!$D$18-'Ejercicio 3 - TIR'!$C$18)/('Ejercicio 3 - TIR'!$E$18-'Ejercicio 3 - TIR'!$C$18),'Ejercicio 3 - TIR'!$C$18+SQRT(('Ejercicio 3 - TIR'!$E$18-'Ejercicio 3 - TIR'!$C$18)*('Ejercicio 3 - TIR'!$D$18-'Ejercicio 3 - TIR'!$C$18)*H234),'Ejercicio 3 - TIR'!$E$18-SQRT(('Ejercicio 3 - TIR'!$E$18-'Ejercicio 3 - TIR'!$C$18)*('Ejercicio 3 - TIR'!$E$18-'Ejercicio 3 - TIR'!$D$18)*(1-H234)))</f>
        <v>39159.889033813</v>
      </c>
      <c r="J234" s="24">
        <f ca="1" t="shared" si="1737"/>
        <v>0.800122850184154</v>
      </c>
      <c r="K234" s="25">
        <f ca="1">IF(J234&lt;=('Ejercicio 3 - TIR'!$D$18-'Ejercicio 3 - TIR'!$C$18)/('Ejercicio 3 - TIR'!$E$18-'Ejercicio 3 - TIR'!$C$18),'Ejercicio 3 - TIR'!$C$18+SQRT(('Ejercicio 3 - TIR'!$E$18-'Ejercicio 3 - TIR'!$C$18)*('Ejercicio 3 - TIR'!$D$18-'Ejercicio 3 - TIR'!$C$18)*J234),'Ejercicio 3 - TIR'!$E$18-SQRT(('Ejercicio 3 - TIR'!$E$18-'Ejercicio 3 - TIR'!$C$18)*('Ejercicio 3 - TIR'!$E$18-'Ejercicio 3 - TIR'!$D$18)*(1-J234)))</f>
        <v>41128.2063283036</v>
      </c>
      <c r="L234" s="24">
        <f ca="1" t="shared" si="1737"/>
        <v>0.0905948838814958</v>
      </c>
      <c r="M234" s="25">
        <f ca="1">IF(L234&lt;=('Ejercicio 3 - TIR'!$D$18-'Ejercicio 3 - TIR'!$C$18)/('Ejercicio 3 - TIR'!$E$18-'Ejercicio 3 - TIR'!$C$18),'Ejercicio 3 - TIR'!$C$18+SQRT(('Ejercicio 3 - TIR'!$E$18-'Ejercicio 3 - TIR'!$C$18)*('Ejercicio 3 - TIR'!$D$18-'Ejercicio 3 - TIR'!$C$18)*L234),'Ejercicio 3 - TIR'!$E$18-SQRT(('Ejercicio 3 - TIR'!$E$18-'Ejercicio 3 - TIR'!$C$18)*('Ejercicio 3 - TIR'!$E$18-'Ejercicio 3 - TIR'!$D$18)*(1-L234)))</f>
        <v>33686.3576308091</v>
      </c>
      <c r="N234" s="24">
        <f ca="1" t="shared" ref="N234:R234" si="1738">RAND()</f>
        <v>0.132094568468783</v>
      </c>
      <c r="O234" s="25">
        <f ca="1">IF(N234&lt;=('Ejercicio 3 - TIR'!$D$18-'Ejercicio 3 - TIR'!$C$18)/('Ejercicio 3 - TIR'!$E$18-'Ejercicio 3 - TIR'!$C$18),'Ejercicio 3 - TIR'!$C$18+SQRT(('Ejercicio 3 - TIR'!$E$18-'Ejercicio 3 - TIR'!$C$18)*('Ejercicio 3 - TIR'!$D$18-'Ejercicio 3 - TIR'!$C$18)*N234),'Ejercicio 3 - TIR'!$E$18-SQRT(('Ejercicio 3 - TIR'!$E$18-'Ejercicio 3 - TIR'!$C$18)*('Ejercicio 3 - TIR'!$E$18-'Ejercicio 3 - TIR'!$D$18)*(1-N234)))</f>
        <v>34451.312758088</v>
      </c>
      <c r="P234" s="24">
        <f ca="1" t="shared" si="1738"/>
        <v>0.916720644333447</v>
      </c>
      <c r="Q234" s="26">
        <f ca="1">IF(P234&lt;=('Ejercicio 3 - TIR'!$D$22-'Ejercicio 3 - TIR'!$C$22)/('Ejercicio 3 - TIR'!$E$22-'Ejercicio 3 - TIR'!$C$22),'Ejercicio 3 - TIR'!$C$22+SQRT(('Ejercicio 3 - TIR'!$E$22-'Ejercicio 3 - TIR'!$C$22)*('Ejercicio 3 - TIR'!$D$22-'Ejercicio 3 - TIR'!$C$22)*P234),'Ejercicio 3 - TIR'!$E$22-SQRT(('Ejercicio 3 - TIR'!$E$22-'Ejercicio 3 - TIR'!$C$22)*('Ejercicio 3 - TIR'!$E$22-'Ejercicio 3 - TIR'!$D$22)*(1-P234)))</f>
        <v>0.167756518460838</v>
      </c>
      <c r="R234" s="24">
        <f ca="1" t="shared" si="1738"/>
        <v>0.126290470012064</v>
      </c>
      <c r="S234" s="26">
        <f ca="1">IF(R234&lt;=('Ejercicio 3 - TIR'!$D$23-'Ejercicio 3 - TIR'!$C$23)/('Ejercicio 3 - TIR'!$E$23-'Ejercicio 3 - TIR'!$C$23),'Ejercicio 3 - TIR'!$C$23+SQRT(('Ejercicio 3 - TIR'!$E$23-'Ejercicio 3 - TIR'!$C$23)*('Ejercicio 3 - TIR'!$D$23-'Ejercicio 3 - TIR'!$C$23)*R234),'Ejercicio 3 - TIR'!$E$23-SQRT(('Ejercicio 3 - TIR'!$E$23-'Ejercicio 3 - TIR'!$C$23)*('Ejercicio 3 - TIR'!$E$23-'Ejercicio 3 - TIR'!$D$23)*(1-R234)))</f>
        <v>0.135077229388111</v>
      </c>
      <c r="T234" s="24">
        <f ca="1" t="shared" ref="T234:X234" si="1739">RAND()</f>
        <v>0.498646809745025</v>
      </c>
      <c r="U234" s="26">
        <f ca="1">IF(T234&lt;=('Ejercicio 3 - TIR'!$D$24-'Ejercicio 3 - TIR'!$C$24)/('Ejercicio 3 - TIR'!$E$24-'Ejercicio 3 - TIR'!$C$24),'Ejercicio 3 - TIR'!$C$24+SQRT(('Ejercicio 3 - TIR'!$E$24-'Ejercicio 3 - TIR'!$C$24)*('Ejercicio 3 - TIR'!$D$24-'Ejercicio 3 - TIR'!$C$24)*T234),'Ejercicio 3 - TIR'!$E$24-SQRT(('Ejercicio 3 - TIR'!$E$24-'Ejercicio 3 - TIR'!$C$24)*('Ejercicio 3 - TIR'!$E$24-'Ejercicio 3 - TIR'!$D$24)*(1-T234)))</f>
        <v>0.182532828600041</v>
      </c>
      <c r="V234" s="24">
        <f ca="1" t="shared" si="1739"/>
        <v>0.363755598160273</v>
      </c>
      <c r="W234" s="26">
        <f ca="1">IF(V234&lt;=('Ejercicio 3 - TIR'!$D$25-'Ejercicio 3 - TIR'!$C$25)/('Ejercicio 3 - TIR'!$E$25-'Ejercicio 3 - TIR'!$C$25),'Ejercicio 3 - TIR'!$C$25+SQRT(('Ejercicio 3 - TIR'!$E$25-'Ejercicio 3 - TIR'!$C$25)*('Ejercicio 3 - TIR'!$D$25-'Ejercicio 3 - TIR'!$C$25)*V234),'Ejercicio 3 - TIR'!$E$25-SQRT(('Ejercicio 3 - TIR'!$E$25-'Ejercicio 3 - TIR'!$C$25)*('Ejercicio 3 - TIR'!$E$25-'Ejercicio 3 - TIR'!$D$25)*(1-V234)))</f>
        <v>0.202810431169176</v>
      </c>
      <c r="X234" s="24">
        <f ca="1" t="shared" si="1739"/>
        <v>0.724552311203047</v>
      </c>
      <c r="Y234" s="26">
        <f ca="1">IF(X234&lt;=('Ejercicio 3 - TIR'!$D$26-'Ejercicio 3 - TIR'!$C$26)/('Ejercicio 3 - TIR'!$E$26-'Ejercicio 3 - TIR'!$C$26),'Ejercicio 3 - TIR'!$C$26+SQRT(('Ejercicio 3 - TIR'!$E$26-'Ejercicio 3 - TIR'!$C$26)*('Ejercicio 3 - TIR'!$D$26-'Ejercicio 3 - TIR'!$C$26)*X234),'Ejercicio 3 - TIR'!$E$26-SQRT(('Ejercicio 3 - TIR'!$E$26-'Ejercicio 3 - TIR'!$C$26)*('Ejercicio 3 - TIR'!$E$26-'Ejercicio 3 - TIR'!$D$26)*(1-X234)))</f>
        <v>0.241432947746768</v>
      </c>
      <c r="Z234" s="24">
        <f ca="1" t="shared" si="1432"/>
        <v>1.16775651846084</v>
      </c>
      <c r="AA234" s="24">
        <f ca="1" t="shared" si="1433"/>
        <v>1.32549383357443</v>
      </c>
      <c r="AB234" s="24">
        <f ca="1" t="shared" si="1434"/>
        <v>1.56743997230869</v>
      </c>
      <c r="AC234" s="24">
        <f ca="1" t="shared" si="1435"/>
        <v>1.88533314892441</v>
      </c>
      <c r="AD234" s="24">
        <f ca="1" t="shared" si="1436"/>
        <v>2.34051468855393</v>
      </c>
      <c r="AE234" s="23">
        <f ca="1" t="shared" si="1437"/>
        <v>4778.22710458394</v>
      </c>
      <c r="AF234" s="23">
        <f ca="1" t="shared" si="1438"/>
        <v>5423.65678325832</v>
      </c>
      <c r="AG234" s="23">
        <f ca="1" t="shared" si="1439"/>
        <v>6413.65219726226</v>
      </c>
      <c r="AH234" s="23">
        <f ca="1" t="shared" si="1440"/>
        <v>7714.40776475815</v>
      </c>
      <c r="AI234" s="23">
        <f ca="1" t="shared" si="1441"/>
        <v>9576.91997152426</v>
      </c>
      <c r="AJ234" s="25">
        <f ca="1" t="shared" si="1442"/>
        <v>37759.5663547298</v>
      </c>
      <c r="AK234" s="25">
        <f ca="1" t="shared" si="1443"/>
        <v>51906.1914377783</v>
      </c>
      <c r="AL234" s="25">
        <f ca="1" t="shared" si="1444"/>
        <v>64465.9945883422</v>
      </c>
      <c r="AM234" s="25">
        <f ca="1" t="shared" si="1445"/>
        <v>63510.0067078873</v>
      </c>
      <c r="AN234" s="25">
        <f ca="1" t="shared" si="1446"/>
        <v>80633.8035502705</v>
      </c>
      <c r="AO234" s="25">
        <f ca="1">C234/'Ejercicio 3 - TIR'!$D$7</f>
        <v>15302.0524522715</v>
      </c>
      <c r="AP234" s="25">
        <f ca="1" t="shared" si="1447"/>
        <v>22457.5139024584</v>
      </c>
      <c r="AQ234" s="25">
        <f ca="1" t="shared" si="1448"/>
        <v>36604.1389855068</v>
      </c>
      <c r="AR234" s="25">
        <f ca="1" t="shared" si="1449"/>
        <v>49163.9421360707</v>
      </c>
      <c r="AS234" s="25">
        <f ca="1" t="shared" si="1450"/>
        <v>48207.9542556158</v>
      </c>
      <c r="AT234" s="25">
        <f ca="1" t="shared" si="1451"/>
        <v>65331.7510979991</v>
      </c>
      <c r="AU234" s="25">
        <f ca="1">AP234*'Ejercicio 3 - TIR'!$D$5</f>
        <v>11228.7569512292</v>
      </c>
      <c r="AV234" s="25">
        <f ca="1">AQ234*'Ejercicio 3 - TIR'!$D$5</f>
        <v>18302.0694927534</v>
      </c>
      <c r="AW234" s="25">
        <f ca="1">AR234*'Ejercicio 3 - TIR'!$D$5</f>
        <v>24581.9710680354</v>
      </c>
      <c r="AX234" s="25">
        <f ca="1">AS234*'Ejercicio 3 - TIR'!$D$5</f>
        <v>24103.9771278079</v>
      </c>
      <c r="AY234" s="25">
        <f ca="1">AT234*'Ejercicio 3 - TIR'!$D$5</f>
        <v>32665.8755489995</v>
      </c>
      <c r="AZ234" s="25">
        <f ca="1" t="shared" ref="AZ234:BD234" si="1740">AJ234-AU234-AE234</f>
        <v>21752.5822989167</v>
      </c>
      <c r="BA234" s="25">
        <f ca="1" t="shared" si="1740"/>
        <v>28180.4651617666</v>
      </c>
      <c r="BB234" s="25">
        <f ca="1" t="shared" si="1740"/>
        <v>33470.3713230446</v>
      </c>
      <c r="BC234" s="25">
        <f ca="1" t="shared" si="1740"/>
        <v>31691.6218153212</v>
      </c>
      <c r="BD234" s="25">
        <f ca="1" t="shared" si="1740"/>
        <v>38391.0080297467</v>
      </c>
      <c r="BE234" s="25">
        <f ca="1" t="shared" ref="BE234:BI234" si="1741">AZ234/Z234</f>
        <v>18627.6693429104</v>
      </c>
      <c r="BF234" s="25">
        <f ca="1" t="shared" si="1741"/>
        <v>21260.3517632163</v>
      </c>
      <c r="BG234" s="25">
        <f ca="1" t="shared" si="1741"/>
        <v>21353.5267151226</v>
      </c>
      <c r="BH234" s="25">
        <f ca="1" t="shared" si="1741"/>
        <v>16809.5605985612</v>
      </c>
      <c r="BI234" s="25">
        <f ca="1" t="shared" si="1741"/>
        <v>16402.8058518472</v>
      </c>
      <c r="BJ234" s="25">
        <f ca="1" t="shared" si="1454"/>
        <v>66665.1336480613</v>
      </c>
      <c r="BK234" s="25">
        <f ca="1" t="shared" si="1455"/>
        <v>35814.6785295641</v>
      </c>
      <c r="BL234" s="25">
        <f ca="1" t="shared" si="1456"/>
        <v>102479.812177625</v>
      </c>
      <c r="BM234" s="25">
        <f ca="1">BK234*'Ejercicio 3 - TIR'!$D$5</f>
        <v>17907.339264782</v>
      </c>
      <c r="BN234" s="25">
        <f ca="1" t="shared" si="1457"/>
        <v>84572.4729128433</v>
      </c>
      <c r="BO234" s="25">
        <f ca="1" t="shared" si="1458"/>
        <v>36134.1346527057</v>
      </c>
      <c r="BP234" s="25">
        <f ca="1" t="shared" si="1459"/>
        <v>-104993.370687927</v>
      </c>
      <c r="BQ234" s="25">
        <f ca="1" t="shared" ref="BQ234:BT234" si="1742">BE234</f>
        <v>18627.6693429104</v>
      </c>
      <c r="BR234" s="25">
        <f ca="1" t="shared" si="1742"/>
        <v>21260.3517632163</v>
      </c>
      <c r="BS234" s="25">
        <f ca="1" t="shared" si="1742"/>
        <v>21353.5267151226</v>
      </c>
      <c r="BT234" s="25">
        <f ca="1" t="shared" si="1742"/>
        <v>16809.5605985612</v>
      </c>
      <c r="BU234" s="25">
        <f ca="1" t="shared" si="1461"/>
        <v>52536.9405045529</v>
      </c>
      <c r="BV234" s="27">
        <f ca="1" t="shared" si="1462"/>
        <v>6.60051840639051</v>
      </c>
    </row>
    <row r="235" ht="15" customHeight="1" spans="1:74">
      <c r="A235" s="23">
        <v>234</v>
      </c>
      <c r="B235" s="24">
        <f ca="1" t="shared" ref="B235:F235" si="1743">RAND()</f>
        <v>0.230084069324752</v>
      </c>
      <c r="C235" s="25">
        <f ca="1">IF(B235&lt;=('Ejercicio 3 - TIR'!$D$13-'Ejercicio 3 - TIR'!$C$13)/('Ejercicio 3 - TIR'!$E$13-'Ejercicio 3 - TIR'!$C$13),'Ejercicio 3 - TIR'!$C$13+SQRT(('Ejercicio 3 - TIR'!$E$13-'Ejercicio 3 - TIR'!$C$13)*('Ejercicio 3 - TIR'!$D$13-'Ejercicio 3 - TIR'!$C$13)*B235),'Ejercicio 3 - TIR'!$E$13-SQRT(('Ejercicio 3 - TIR'!$E$13-'Ejercicio 3 - TIR'!$C$13)*('Ejercicio 3 - TIR'!$E$13-'Ejercicio 3 - TIR'!$D$13)*(1-B235)))</f>
        <v>69593.4158530682</v>
      </c>
      <c r="D235" s="24">
        <f ca="1" t="shared" si="1743"/>
        <v>0.601008231932373</v>
      </c>
      <c r="E235" s="25">
        <f ca="1">IF(D235&lt;=('Ejercicio 3 - TIR'!$D$14-'Ejercicio 3 - TIR'!$C$14)/('Ejercicio 3 - TIR'!$E$14-'Ejercicio 3 - TIR'!$C$14),'Ejercicio 3 - TIR'!$C$14+SQRT(('Ejercicio 3 - TIR'!$E$14-'Ejercicio 3 - TIR'!$C$14)*('Ejercicio 3 - TIR'!$D$14-'Ejercicio 3 - TIR'!$C$14)*D235),'Ejercicio 3 - TIR'!$E$14-SQRT(('Ejercicio 3 - TIR'!$E$14-'Ejercicio 3 - TIR'!$C$14)*('Ejercicio 3 - TIR'!$E$14-'Ejercicio 3 - TIR'!$D$14)*(1-D235)))</f>
        <v>32263.8016306364</v>
      </c>
      <c r="F235" s="24">
        <f ca="1" t="shared" si="1743"/>
        <v>0.158388625800633</v>
      </c>
      <c r="G235" s="25">
        <f ca="1">IF(F235&lt;=('Ejercicio 3 - TIR'!$D$18-'Ejercicio 3 - TIR'!$C$18)/('Ejercicio 3 - TIR'!$E$18-'Ejercicio 3 - TIR'!$C$18),'Ejercicio 3 - TIR'!$C$18+SQRT(('Ejercicio 3 - TIR'!$E$18-'Ejercicio 3 - TIR'!$C$18)*('Ejercicio 3 - TIR'!$D$18-'Ejercicio 3 - TIR'!$C$18)*F235),'Ejercicio 3 - TIR'!$E$18-SQRT(('Ejercicio 3 - TIR'!$E$18-'Ejercicio 3 - TIR'!$C$18)*('Ejercicio 3 - TIR'!$E$18-'Ejercicio 3 - TIR'!$D$18)*(1-F235)))</f>
        <v>34874.2480312449</v>
      </c>
      <c r="H235" s="24">
        <f ca="1" t="shared" ref="H235:L235" si="1744">RAND()</f>
        <v>0.0479985937810761</v>
      </c>
      <c r="I235" s="25">
        <f ca="1">IF(H235&lt;=('Ejercicio 3 - TIR'!$D$18-'Ejercicio 3 - TIR'!$C$18)/('Ejercicio 3 - TIR'!$E$18-'Ejercicio 3 - TIR'!$C$18),'Ejercicio 3 - TIR'!$C$18+SQRT(('Ejercicio 3 - TIR'!$E$18-'Ejercicio 3 - TIR'!$C$18)*('Ejercicio 3 - TIR'!$D$18-'Ejercicio 3 - TIR'!$C$18)*H235),'Ejercicio 3 - TIR'!$E$18-SQRT(('Ejercicio 3 - TIR'!$E$18-'Ejercicio 3 - TIR'!$C$18)*('Ejercicio 3 - TIR'!$E$18-'Ejercicio 3 - TIR'!$D$18)*(1-H235)))</f>
        <v>32683.2422676981</v>
      </c>
      <c r="J235" s="24">
        <f ca="1" t="shared" si="1744"/>
        <v>0.54902645024507</v>
      </c>
      <c r="K235" s="25">
        <f ca="1">IF(J235&lt;=('Ejercicio 3 - TIR'!$D$18-'Ejercicio 3 - TIR'!$C$18)/('Ejercicio 3 - TIR'!$E$18-'Ejercicio 3 - TIR'!$C$18),'Ejercicio 3 - TIR'!$C$18+SQRT(('Ejercicio 3 - TIR'!$E$18-'Ejercicio 3 - TIR'!$C$18)*('Ejercicio 3 - TIR'!$D$18-'Ejercicio 3 - TIR'!$C$18)*J235),'Ejercicio 3 - TIR'!$E$18-SQRT(('Ejercicio 3 - TIR'!$E$18-'Ejercicio 3 - TIR'!$C$18)*('Ejercicio 3 - TIR'!$E$18-'Ejercicio 3 - TIR'!$D$18)*(1-J235)))</f>
        <v>39074.9086792519</v>
      </c>
      <c r="L235" s="24">
        <f ca="1" t="shared" si="1744"/>
        <v>0.656461704505115</v>
      </c>
      <c r="M235" s="25">
        <f ca="1">IF(L235&lt;=('Ejercicio 3 - TIR'!$D$18-'Ejercicio 3 - TIR'!$C$18)/('Ejercicio 3 - TIR'!$E$18-'Ejercicio 3 - TIR'!$C$18),'Ejercicio 3 - TIR'!$C$18+SQRT(('Ejercicio 3 - TIR'!$E$18-'Ejercicio 3 - TIR'!$C$18)*('Ejercicio 3 - TIR'!$D$18-'Ejercicio 3 - TIR'!$C$18)*L235),'Ejercicio 3 - TIR'!$E$18-SQRT(('Ejercicio 3 - TIR'!$E$18-'Ejercicio 3 - TIR'!$C$18)*('Ejercicio 3 - TIR'!$E$18-'Ejercicio 3 - TIR'!$D$18)*(1-L235)))</f>
        <v>39923.1676230812</v>
      </c>
      <c r="N235" s="24">
        <f ca="1" t="shared" ref="N235:R235" si="1745">RAND()</f>
        <v>0.545425710269363</v>
      </c>
      <c r="O235" s="25">
        <f ca="1">IF(N235&lt;=('Ejercicio 3 - TIR'!$D$18-'Ejercicio 3 - TIR'!$C$18)/('Ejercicio 3 - TIR'!$E$18-'Ejercicio 3 - TIR'!$C$18),'Ejercicio 3 - TIR'!$C$18+SQRT(('Ejercicio 3 - TIR'!$E$18-'Ejercicio 3 - TIR'!$C$18)*('Ejercicio 3 - TIR'!$D$18-'Ejercicio 3 - TIR'!$C$18)*N235),'Ejercicio 3 - TIR'!$E$18-SQRT(('Ejercicio 3 - TIR'!$E$18-'Ejercicio 3 - TIR'!$C$18)*('Ejercicio 3 - TIR'!$E$18-'Ejercicio 3 - TIR'!$D$18)*(1-N235)))</f>
        <v>39045.101245448</v>
      </c>
      <c r="P235" s="24">
        <f ca="1" t="shared" si="1745"/>
        <v>0.941386977915607</v>
      </c>
      <c r="Q235" s="26">
        <f ca="1">IF(P235&lt;=('Ejercicio 3 - TIR'!$D$22-'Ejercicio 3 - TIR'!$C$22)/('Ejercicio 3 - TIR'!$E$22-'Ejercicio 3 - TIR'!$C$22),'Ejercicio 3 - TIR'!$C$22+SQRT(('Ejercicio 3 - TIR'!$E$22-'Ejercicio 3 - TIR'!$C$22)*('Ejercicio 3 - TIR'!$D$22-'Ejercicio 3 - TIR'!$C$22)*P235),'Ejercicio 3 - TIR'!$E$22-SQRT(('Ejercicio 3 - TIR'!$E$22-'Ejercicio 3 - TIR'!$C$22)*('Ejercicio 3 - TIR'!$E$22-'Ejercicio 3 - TIR'!$D$22)*(1-P235)))</f>
        <v>0.169728513264775</v>
      </c>
      <c r="R235" s="24">
        <f ca="1" t="shared" si="1745"/>
        <v>0.728310218832944</v>
      </c>
      <c r="S235" s="26">
        <f ca="1">IF(R235&lt;=('Ejercicio 3 - TIR'!$D$23-'Ejercicio 3 - TIR'!$C$23)/('Ejercicio 3 - TIR'!$E$23-'Ejercicio 3 - TIR'!$C$23),'Ejercicio 3 - TIR'!$C$23+SQRT(('Ejercicio 3 - TIR'!$E$23-'Ejercicio 3 - TIR'!$C$23)*('Ejercicio 3 - TIR'!$D$23-'Ejercicio 3 - TIR'!$C$23)*R235),'Ejercicio 3 - TIR'!$E$23-SQRT(('Ejercicio 3 - TIR'!$E$23-'Ejercicio 3 - TIR'!$C$23)*('Ejercicio 3 - TIR'!$E$23-'Ejercicio 3 - TIR'!$D$23)*(1-R235)))</f>
        <v>0.157885714886058</v>
      </c>
      <c r="T235" s="24">
        <f ca="1" t="shared" ref="T235:X235" si="1746">RAND()</f>
        <v>0.151577173214609</v>
      </c>
      <c r="U235" s="26">
        <f ca="1">IF(T235&lt;=('Ejercicio 3 - TIR'!$D$24-'Ejercicio 3 - TIR'!$C$24)/('Ejercicio 3 - TIR'!$E$24-'Ejercicio 3 - TIR'!$C$24),'Ejercicio 3 - TIR'!$C$24+SQRT(('Ejercicio 3 - TIR'!$E$24-'Ejercicio 3 - TIR'!$C$24)*('Ejercicio 3 - TIR'!$D$24-'Ejercicio 3 - TIR'!$C$24)*T235),'Ejercicio 3 - TIR'!$E$24-SQRT(('Ejercicio 3 - TIR'!$E$24-'Ejercicio 3 - TIR'!$C$24)*('Ejercicio 3 - TIR'!$E$24-'Ejercicio 3 - TIR'!$D$24)*(1-T235)))</f>
        <v>0.16784130218764</v>
      </c>
      <c r="V235" s="24">
        <f ca="1" t="shared" si="1746"/>
        <v>0.816736238444703</v>
      </c>
      <c r="W235" s="26">
        <f ca="1">IF(V235&lt;=('Ejercicio 3 - TIR'!$D$25-'Ejercicio 3 - TIR'!$C$25)/('Ejercicio 3 - TIR'!$E$25-'Ejercicio 3 - TIR'!$C$25),'Ejercicio 3 - TIR'!$C$25+SQRT(('Ejercicio 3 - TIR'!$E$25-'Ejercicio 3 - TIR'!$C$25)*('Ejercicio 3 - TIR'!$D$25-'Ejercicio 3 - TIR'!$C$25)*V235),'Ejercicio 3 - TIR'!$E$25-SQRT(('Ejercicio 3 - TIR'!$E$25-'Ejercicio 3 - TIR'!$C$25)*('Ejercicio 3 - TIR'!$E$25-'Ejercicio 3 - TIR'!$D$25)*(1-V235)))</f>
        <v>0.224673666561392</v>
      </c>
      <c r="X235" s="24">
        <f ca="1" t="shared" si="1746"/>
        <v>0.176092402051615</v>
      </c>
      <c r="Y235" s="26">
        <f ca="1">IF(X235&lt;=('Ejercicio 3 - TIR'!$D$26-'Ejercicio 3 - TIR'!$C$26)/('Ejercicio 3 - TIR'!$E$26-'Ejercicio 3 - TIR'!$C$26),'Ejercicio 3 - TIR'!$C$26+SQRT(('Ejercicio 3 - TIR'!$E$26-'Ejercicio 3 - TIR'!$C$26)*('Ejercicio 3 - TIR'!$D$26-'Ejercicio 3 - TIR'!$C$26)*X235),'Ejercicio 3 - TIR'!$E$26-SQRT(('Ejercicio 3 - TIR'!$E$26-'Ejercicio 3 - TIR'!$C$26)*('Ejercicio 3 - TIR'!$E$26-'Ejercicio 3 - TIR'!$D$26)*(1-X235)))</f>
        <v>0.211804804184843</v>
      </c>
      <c r="Z235" s="24">
        <f ca="1" t="shared" si="1432"/>
        <v>1.16972851326477</v>
      </c>
      <c r="AA235" s="24">
        <f ca="1" t="shared" si="1433"/>
        <v>1.35441193580419</v>
      </c>
      <c r="AB235" s="24">
        <f ca="1" t="shared" si="1434"/>
        <v>1.58173819880805</v>
      </c>
      <c r="AC235" s="24">
        <f ca="1" t="shared" si="1435"/>
        <v>1.93711311947446</v>
      </c>
      <c r="AD235" s="24">
        <f ca="1" t="shared" si="1436"/>
        <v>2.34740298442864</v>
      </c>
      <c r="AE235" s="23">
        <f ca="1" t="shared" si="1437"/>
        <v>5476.08708303753</v>
      </c>
      <c r="AF235" s="23">
        <f ca="1" t="shared" si="1438"/>
        <v>6340.68300692123</v>
      </c>
      <c r="AG235" s="23">
        <f ca="1" t="shared" si="1439"/>
        <v>7404.91149956192</v>
      </c>
      <c r="AH235" s="23">
        <f ca="1" t="shared" si="1440"/>
        <v>9068.60011673112</v>
      </c>
      <c r="AI235" s="23">
        <f ca="1" t="shared" si="1441"/>
        <v>10989.373188686</v>
      </c>
      <c r="AJ235" s="25">
        <f ca="1" t="shared" si="1442"/>
        <v>40793.4023008151</v>
      </c>
      <c r="AK235" s="25">
        <f ca="1" t="shared" si="1443"/>
        <v>44266.5734281502</v>
      </c>
      <c r="AL235" s="25">
        <f ca="1" t="shared" si="1444"/>
        <v>61806.2756729087</v>
      </c>
      <c r="AM235" s="25">
        <f ca="1" t="shared" si="1445"/>
        <v>77335.6917736488</v>
      </c>
      <c r="AN235" s="25">
        <f ca="1" t="shared" si="1446"/>
        <v>91654.5871908831</v>
      </c>
      <c r="AO235" s="25">
        <f ca="1">C235/'Ejercicio 3 - TIR'!$D$7</f>
        <v>13918.6831706136</v>
      </c>
      <c r="AP235" s="25">
        <f ca="1" t="shared" si="1447"/>
        <v>26874.7191302015</v>
      </c>
      <c r="AQ235" s="25">
        <f ca="1" t="shared" si="1448"/>
        <v>30347.8902575366</v>
      </c>
      <c r="AR235" s="25">
        <f ca="1" t="shared" si="1449"/>
        <v>47887.5925022951</v>
      </c>
      <c r="AS235" s="25">
        <f ca="1" t="shared" si="1450"/>
        <v>63417.0086030351</v>
      </c>
      <c r="AT235" s="25">
        <f ca="1" t="shared" si="1451"/>
        <v>77735.9040202694</v>
      </c>
      <c r="AU235" s="25">
        <f ca="1">AP235*'Ejercicio 3 - TIR'!$D$5</f>
        <v>13437.3595651007</v>
      </c>
      <c r="AV235" s="25">
        <f ca="1">AQ235*'Ejercicio 3 - TIR'!$D$5</f>
        <v>15173.9451287683</v>
      </c>
      <c r="AW235" s="25">
        <f ca="1">AR235*'Ejercicio 3 - TIR'!$D$5</f>
        <v>23943.7962511475</v>
      </c>
      <c r="AX235" s="25">
        <f ca="1">AS235*'Ejercicio 3 - TIR'!$D$5</f>
        <v>31708.5043015176</v>
      </c>
      <c r="AY235" s="25">
        <f ca="1">AT235*'Ejercicio 3 - TIR'!$D$5</f>
        <v>38867.9520101347</v>
      </c>
      <c r="AZ235" s="25">
        <f ca="1" t="shared" ref="AZ235:BD235" si="1747">AJ235-AU235-AE235</f>
        <v>21879.9556526768</v>
      </c>
      <c r="BA235" s="25">
        <f ca="1" t="shared" si="1747"/>
        <v>22751.9452924607</v>
      </c>
      <c r="BB235" s="25">
        <f ca="1" t="shared" si="1747"/>
        <v>30457.5679221993</v>
      </c>
      <c r="BC235" s="25">
        <f ca="1" t="shared" si="1747"/>
        <v>36558.5873554001</v>
      </c>
      <c r="BD235" s="25">
        <f ca="1" t="shared" si="1747"/>
        <v>41797.2619920624</v>
      </c>
      <c r="BE235" s="25">
        <f ca="1" t="shared" ref="BE235:BI235" si="1748">AZ235/Z235</f>
        <v>18705.1571407871</v>
      </c>
      <c r="BF235" s="25">
        <f ca="1" t="shared" si="1748"/>
        <v>16798.3939678969</v>
      </c>
      <c r="BG235" s="25">
        <f ca="1" t="shared" si="1748"/>
        <v>19255.7579662369</v>
      </c>
      <c r="BH235" s="25">
        <f ca="1" t="shared" si="1748"/>
        <v>18872.7168216786</v>
      </c>
      <c r="BI235" s="25">
        <f ca="1" t="shared" si="1748"/>
        <v>17805.7462946592</v>
      </c>
      <c r="BJ235" s="25">
        <f ca="1" t="shared" si="1454"/>
        <v>75736.1442367696</v>
      </c>
      <c r="BK235" s="25">
        <f ca="1" t="shared" si="1455"/>
        <v>32672.7584140152</v>
      </c>
      <c r="BL235" s="25">
        <f ca="1" t="shared" si="1456"/>
        <v>108408.902650785</v>
      </c>
      <c r="BM235" s="25">
        <f ca="1">BK235*'Ejercicio 3 - TIR'!$D$5</f>
        <v>16336.3792070076</v>
      </c>
      <c r="BN235" s="25">
        <f ca="1" t="shared" si="1457"/>
        <v>92072.5234437772</v>
      </c>
      <c r="BO235" s="25">
        <f ca="1" t="shared" si="1458"/>
        <v>39223.1432159432</v>
      </c>
      <c r="BP235" s="25">
        <f ca="1" t="shared" si="1459"/>
        <v>-101857.217483705</v>
      </c>
      <c r="BQ235" s="25">
        <f ca="1" t="shared" ref="BQ235:BT235" si="1749">BE235</f>
        <v>18705.1571407871</v>
      </c>
      <c r="BR235" s="25">
        <f ca="1" t="shared" si="1749"/>
        <v>16798.3939678969</v>
      </c>
      <c r="BS235" s="25">
        <f ca="1" t="shared" si="1749"/>
        <v>19255.7579662369</v>
      </c>
      <c r="BT235" s="25">
        <f ca="1" t="shared" si="1749"/>
        <v>18872.7168216786</v>
      </c>
      <c r="BU235" s="25">
        <f ca="1" t="shared" si="1461"/>
        <v>57028.8895106025</v>
      </c>
      <c r="BV235" s="27">
        <f ca="1" t="shared" si="1462"/>
        <v>7.32628496148415</v>
      </c>
    </row>
    <row r="236" ht="15" customHeight="1" spans="1:74">
      <c r="A236" s="23">
        <v>235</v>
      </c>
      <c r="B236" s="24">
        <f ca="1" t="shared" ref="B236:F236" si="1750">RAND()</f>
        <v>0.717844765808437</v>
      </c>
      <c r="C236" s="25">
        <f ca="1">IF(B236&lt;=('Ejercicio 3 - TIR'!$D$13-'Ejercicio 3 - TIR'!$C$13)/('Ejercicio 3 - TIR'!$E$13-'Ejercicio 3 - TIR'!$C$13),'Ejercicio 3 - TIR'!$C$13+SQRT(('Ejercicio 3 - TIR'!$E$13-'Ejercicio 3 - TIR'!$C$13)*('Ejercicio 3 - TIR'!$D$13-'Ejercicio 3 - TIR'!$C$13)*B236),'Ejercicio 3 - TIR'!$E$13-SQRT(('Ejercicio 3 - TIR'!$E$13-'Ejercicio 3 - TIR'!$C$13)*('Ejercicio 3 - TIR'!$E$13-'Ejercicio 3 - TIR'!$D$13)*(1-B236)))</f>
        <v>81599.2858554382</v>
      </c>
      <c r="D236" s="24">
        <f ca="1" t="shared" si="1750"/>
        <v>0.172637544266824</v>
      </c>
      <c r="E236" s="25">
        <f ca="1">IF(D236&lt;=('Ejercicio 3 - TIR'!$D$14-'Ejercicio 3 - TIR'!$C$14)/('Ejercicio 3 - TIR'!$E$14-'Ejercicio 3 - TIR'!$C$14),'Ejercicio 3 - TIR'!$C$14+SQRT(('Ejercicio 3 - TIR'!$E$14-'Ejercicio 3 - TIR'!$C$14)*('Ejercicio 3 - TIR'!$D$14-'Ejercicio 3 - TIR'!$C$14)*D236),'Ejercicio 3 - TIR'!$E$14-SQRT(('Ejercicio 3 - TIR'!$E$14-'Ejercicio 3 - TIR'!$C$14)*('Ejercicio 3 - TIR'!$E$14-'Ejercicio 3 - TIR'!$D$14)*(1-D236)))</f>
        <v>28598.3073548561</v>
      </c>
      <c r="F236" s="24">
        <f ca="1" t="shared" si="1750"/>
        <v>0.560870595723298</v>
      </c>
      <c r="G236" s="25">
        <f ca="1">IF(F236&lt;=('Ejercicio 3 - TIR'!$D$18-'Ejercicio 3 - TIR'!$C$18)/('Ejercicio 3 - TIR'!$E$18-'Ejercicio 3 - TIR'!$C$18),'Ejercicio 3 - TIR'!$C$18+SQRT(('Ejercicio 3 - TIR'!$E$18-'Ejercicio 3 - TIR'!$C$18)*('Ejercicio 3 - TIR'!$D$18-'Ejercicio 3 - TIR'!$C$18)*F236),'Ejercicio 3 - TIR'!$E$18-SQRT(('Ejercicio 3 - TIR'!$E$18-'Ejercicio 3 - TIR'!$C$18)*('Ejercicio 3 - TIR'!$E$18-'Ejercicio 3 - TIR'!$D$18)*(1-F236)))</f>
        <v>39172.2728567403</v>
      </c>
      <c r="H236" s="24">
        <f ca="1" t="shared" ref="H236:L236" si="1751">RAND()</f>
        <v>0.441961882999956</v>
      </c>
      <c r="I236" s="25">
        <f ca="1">IF(H236&lt;=('Ejercicio 3 - TIR'!$D$18-'Ejercicio 3 - TIR'!$C$18)/('Ejercicio 3 - TIR'!$E$18-'Ejercicio 3 - TIR'!$C$18),'Ejercicio 3 - TIR'!$C$18+SQRT(('Ejercicio 3 - TIR'!$E$18-'Ejercicio 3 - TIR'!$C$18)*('Ejercicio 3 - TIR'!$D$18-'Ejercicio 3 - TIR'!$C$18)*H236),'Ejercicio 3 - TIR'!$E$18-SQRT(('Ejercicio 3 - TIR'!$E$18-'Ejercicio 3 - TIR'!$C$18)*('Ejercicio 3 - TIR'!$E$18-'Ejercicio 3 - TIR'!$D$18)*(1-H236)))</f>
        <v>38142.1300929175</v>
      </c>
      <c r="J236" s="24">
        <f ca="1" t="shared" si="1751"/>
        <v>0.543144933055521</v>
      </c>
      <c r="K236" s="25">
        <f ca="1">IF(J236&lt;=('Ejercicio 3 - TIR'!$D$18-'Ejercicio 3 - TIR'!$C$18)/('Ejercicio 3 - TIR'!$E$18-'Ejercicio 3 - TIR'!$C$18),'Ejercicio 3 - TIR'!$C$18+SQRT(('Ejercicio 3 - TIR'!$E$18-'Ejercicio 3 - TIR'!$C$18)*('Ejercicio 3 - TIR'!$D$18-'Ejercicio 3 - TIR'!$C$18)*J236),'Ejercicio 3 - TIR'!$E$18-SQRT(('Ejercicio 3 - TIR'!$E$18-'Ejercicio 3 - TIR'!$C$18)*('Ejercicio 3 - TIR'!$E$18-'Ejercicio 3 - TIR'!$D$18)*(1-J236)))</f>
        <v>39026.1697279814</v>
      </c>
      <c r="L236" s="24">
        <f ca="1" t="shared" si="1751"/>
        <v>0.470439465467456</v>
      </c>
      <c r="M236" s="25">
        <f ca="1">IF(L236&lt;=('Ejercicio 3 - TIR'!$D$18-'Ejercicio 3 - TIR'!$C$18)/('Ejercicio 3 - TIR'!$E$18-'Ejercicio 3 - TIR'!$C$18),'Ejercicio 3 - TIR'!$C$18+SQRT(('Ejercicio 3 - TIR'!$E$18-'Ejercicio 3 - TIR'!$C$18)*('Ejercicio 3 - TIR'!$D$18-'Ejercicio 3 - TIR'!$C$18)*L236),'Ejercicio 3 - TIR'!$E$18-SQRT(('Ejercicio 3 - TIR'!$E$18-'Ejercicio 3 - TIR'!$C$18)*('Ejercicio 3 - TIR'!$E$18-'Ejercicio 3 - TIR'!$D$18)*(1-L236)))</f>
        <v>38400.3523628547</v>
      </c>
      <c r="N236" s="24">
        <f ca="1" t="shared" ref="N236:R236" si="1752">RAND()</f>
        <v>0.402714823394637</v>
      </c>
      <c r="O236" s="25">
        <f ca="1">IF(N236&lt;=('Ejercicio 3 - TIR'!$D$18-'Ejercicio 3 - TIR'!$C$18)/('Ejercicio 3 - TIR'!$E$18-'Ejercicio 3 - TIR'!$C$18),'Ejercicio 3 - TIR'!$C$18+SQRT(('Ejercicio 3 - TIR'!$E$18-'Ejercicio 3 - TIR'!$C$18)*('Ejercicio 3 - TIR'!$D$18-'Ejercicio 3 - TIR'!$C$18)*N236),'Ejercicio 3 - TIR'!$E$18-SQRT(('Ejercicio 3 - TIR'!$E$18-'Ejercicio 3 - TIR'!$C$18)*('Ejercicio 3 - TIR'!$E$18-'Ejercicio 3 - TIR'!$D$18)*(1-N236)))</f>
        <v>37772.2084061865</v>
      </c>
      <c r="P236" s="24">
        <f ca="1" t="shared" si="1752"/>
        <v>0.131848335350759</v>
      </c>
      <c r="Q236" s="26">
        <f ca="1">IF(P236&lt;=('Ejercicio 3 - TIR'!$D$22-'Ejercicio 3 - TIR'!$C$22)/('Ejercicio 3 - TIR'!$E$22-'Ejercicio 3 - TIR'!$C$22),'Ejercicio 3 - TIR'!$C$22+SQRT(('Ejercicio 3 - TIR'!$E$22-'Ejercicio 3 - TIR'!$C$22)*('Ejercicio 3 - TIR'!$D$22-'Ejercicio 3 - TIR'!$C$22)*P236),'Ejercicio 3 - TIR'!$E$22-SQRT(('Ejercicio 3 - TIR'!$E$22-'Ejercicio 3 - TIR'!$C$22)*('Ejercicio 3 - TIR'!$E$22-'Ejercicio 3 - TIR'!$D$22)*(1-P236)))</f>
        <v>0.135405421241607</v>
      </c>
      <c r="R236" s="24">
        <f ca="1" t="shared" si="1752"/>
        <v>0.98279964413077</v>
      </c>
      <c r="S236" s="26">
        <f ca="1">IF(R236&lt;=('Ejercicio 3 - TIR'!$D$23-'Ejercicio 3 - TIR'!$C$23)/('Ejercicio 3 - TIR'!$E$23-'Ejercicio 3 - TIR'!$C$23),'Ejercicio 3 - TIR'!$C$23+SQRT(('Ejercicio 3 - TIR'!$E$23-'Ejercicio 3 - TIR'!$C$23)*('Ejercicio 3 - TIR'!$D$23-'Ejercicio 3 - TIR'!$C$23)*R236),'Ejercicio 3 - TIR'!$E$23-SQRT(('Ejercicio 3 - TIR'!$E$23-'Ejercicio 3 - TIR'!$C$23)*('Ejercicio 3 - TIR'!$E$23-'Ejercicio 3 - TIR'!$D$23)*(1-R236)))</f>
        <v>0.174435771341451</v>
      </c>
      <c r="T236" s="24">
        <f ca="1" t="shared" ref="T236:X236" si="1753">RAND()</f>
        <v>0.41265384731743</v>
      </c>
      <c r="U236" s="26">
        <f ca="1">IF(T236&lt;=('Ejercicio 3 - TIR'!$D$24-'Ejercicio 3 - TIR'!$C$24)/('Ejercicio 3 - TIR'!$E$24-'Ejercicio 3 - TIR'!$C$24),'Ejercicio 3 - TIR'!$C$24+SQRT(('Ejercicio 3 - TIR'!$E$24-'Ejercicio 3 - TIR'!$C$24)*('Ejercicio 3 - TIR'!$D$24-'Ejercicio 3 - TIR'!$C$24)*T236),'Ejercicio 3 - TIR'!$E$24-SQRT(('Ejercicio 3 - TIR'!$E$24-'Ejercicio 3 - TIR'!$C$24)*('Ejercicio 3 - TIR'!$E$24-'Ejercicio 3 - TIR'!$D$24)*(1-T236)))</f>
        <v>0.179437613343588</v>
      </c>
      <c r="V236" s="24">
        <f ca="1" t="shared" si="1753"/>
        <v>0.517629804594671</v>
      </c>
      <c r="W236" s="26">
        <f ca="1">IF(V236&lt;=('Ejercicio 3 - TIR'!$D$25-'Ejercicio 3 - TIR'!$C$25)/('Ejercicio 3 - TIR'!$E$25-'Ejercicio 3 - TIR'!$C$25),'Ejercicio 3 - TIR'!$C$25+SQRT(('Ejercicio 3 - TIR'!$E$25-'Ejercicio 3 - TIR'!$C$25)*('Ejercicio 3 - TIR'!$D$25-'Ejercicio 3 - TIR'!$C$25)*V236),'Ejercicio 3 - TIR'!$E$25-SQRT(('Ejercicio 3 - TIR'!$E$25-'Ejercicio 3 - TIR'!$C$25)*('Ejercicio 3 - TIR'!$E$25-'Ejercicio 3 - TIR'!$D$25)*(1-V236)))</f>
        <v>0.208911124572232</v>
      </c>
      <c r="X236" s="24">
        <f ca="1" t="shared" si="1753"/>
        <v>0.690427712821915</v>
      </c>
      <c r="Y236" s="26">
        <f ca="1">IF(X236&lt;=('Ejercicio 3 - TIR'!$D$26-'Ejercicio 3 - TIR'!$C$26)/('Ejercicio 3 - TIR'!$E$26-'Ejercicio 3 - TIR'!$C$26),'Ejercicio 3 - TIR'!$C$26+SQRT(('Ejercicio 3 - TIR'!$E$26-'Ejercicio 3 - TIR'!$C$26)*('Ejercicio 3 - TIR'!$D$26-'Ejercicio 3 - TIR'!$C$26)*X236),'Ejercicio 3 - TIR'!$E$26-SQRT(('Ejercicio 3 - TIR'!$E$26-'Ejercicio 3 - TIR'!$C$26)*('Ejercicio 3 - TIR'!$E$26-'Ejercicio 3 - TIR'!$D$26)*(1-X236)))</f>
        <v>0.239113689934629</v>
      </c>
      <c r="Z236" s="24">
        <f ca="1" t="shared" si="1432"/>
        <v>1.13540542124161</v>
      </c>
      <c r="AA236" s="24">
        <f ca="1" t="shared" si="1433"/>
        <v>1.33346074168115</v>
      </c>
      <c r="AB236" s="24">
        <f ca="1" t="shared" si="1434"/>
        <v>1.57273375465579</v>
      </c>
      <c r="AC236" s="24">
        <f ca="1" t="shared" si="1435"/>
        <v>1.90129533199364</v>
      </c>
      <c r="AD236" s="24">
        <f ca="1" t="shared" si="1436"/>
        <v>2.35592107448212</v>
      </c>
      <c r="AE236" s="23">
        <f ca="1" t="shared" si="1437"/>
        <v>3872.36585418125</v>
      </c>
      <c r="AF236" s="23">
        <f ca="1" t="shared" si="1438"/>
        <v>4547.84497887166</v>
      </c>
      <c r="AG236" s="23">
        <f ca="1" t="shared" si="1439"/>
        <v>5363.89942773701</v>
      </c>
      <c r="AH236" s="23">
        <f ca="1" t="shared" si="1440"/>
        <v>6484.4776892779</v>
      </c>
      <c r="AI236" s="23">
        <f ca="1" t="shared" si="1441"/>
        <v>8035.00507685991</v>
      </c>
      <c r="AJ236" s="25">
        <f ca="1" t="shared" si="1442"/>
        <v>44476.4109638984</v>
      </c>
      <c r="AK236" s="25">
        <f ca="1" t="shared" si="1443"/>
        <v>50861.0330830008</v>
      </c>
      <c r="AL236" s="25">
        <f ca="1" t="shared" si="1444"/>
        <v>61377.7744461223</v>
      </c>
      <c r="AM236" s="25">
        <f ca="1" t="shared" si="1445"/>
        <v>73010.4106944065</v>
      </c>
      <c r="AN236" s="25">
        <f ca="1" t="shared" si="1446"/>
        <v>88988.3418138655</v>
      </c>
      <c r="AO236" s="25">
        <f ca="1">C236/'Ejercicio 3 - TIR'!$D$7</f>
        <v>16319.8571710876</v>
      </c>
      <c r="AP236" s="25">
        <f ca="1" t="shared" si="1447"/>
        <v>28156.5537928107</v>
      </c>
      <c r="AQ236" s="25">
        <f ca="1" t="shared" si="1448"/>
        <v>34541.1759119132</v>
      </c>
      <c r="AR236" s="25">
        <f ca="1" t="shared" si="1449"/>
        <v>45057.9172750347</v>
      </c>
      <c r="AS236" s="25">
        <f ca="1" t="shared" si="1450"/>
        <v>56690.5535233189</v>
      </c>
      <c r="AT236" s="25">
        <f ca="1" t="shared" si="1451"/>
        <v>72668.4846427779</v>
      </c>
      <c r="AU236" s="25">
        <f ca="1">AP236*'Ejercicio 3 - TIR'!$D$5</f>
        <v>14078.2768964054</v>
      </c>
      <c r="AV236" s="25">
        <f ca="1">AQ236*'Ejercicio 3 - TIR'!$D$5</f>
        <v>17270.5879559566</v>
      </c>
      <c r="AW236" s="25">
        <f ca="1">AR236*'Ejercicio 3 - TIR'!$D$5</f>
        <v>22528.9586375173</v>
      </c>
      <c r="AX236" s="25">
        <f ca="1">AS236*'Ejercicio 3 - TIR'!$D$5</f>
        <v>28345.2767616594</v>
      </c>
      <c r="AY236" s="25">
        <f ca="1">AT236*'Ejercicio 3 - TIR'!$D$5</f>
        <v>36334.2423213889</v>
      </c>
      <c r="AZ236" s="25">
        <f ca="1" t="shared" ref="AZ236:BD236" si="1754">AJ236-AU236-AE236</f>
        <v>26525.7682133118</v>
      </c>
      <c r="BA236" s="25">
        <f ca="1" t="shared" si="1754"/>
        <v>29042.6001481726</v>
      </c>
      <c r="BB236" s="25">
        <f ca="1" t="shared" si="1754"/>
        <v>33484.916380868</v>
      </c>
      <c r="BC236" s="25">
        <f ca="1" t="shared" si="1754"/>
        <v>38180.6562434692</v>
      </c>
      <c r="BD236" s="25">
        <f ca="1" t="shared" si="1754"/>
        <v>44619.0944156167</v>
      </c>
      <c r="BE236" s="25">
        <f ca="1" t="shared" ref="BE236:BI236" si="1755">AZ236/Z236</f>
        <v>23362.3758677362</v>
      </c>
      <c r="BF236" s="25">
        <f ca="1" t="shared" si="1755"/>
        <v>21779.8689082944</v>
      </c>
      <c r="BG236" s="25">
        <f ca="1" t="shared" si="1755"/>
        <v>21290.8995446572</v>
      </c>
      <c r="BH236" s="25">
        <f ca="1" t="shared" si="1755"/>
        <v>20081.3916707165</v>
      </c>
      <c r="BI236" s="25">
        <f ca="1" t="shared" si="1755"/>
        <v>18939.1295399931</v>
      </c>
      <c r="BJ236" s="25">
        <f ca="1" t="shared" si="1454"/>
        <v>67375.3549918227</v>
      </c>
      <c r="BK236" s="25">
        <f ca="1" t="shared" si="1455"/>
        <v>38448.2954419036</v>
      </c>
      <c r="BL236" s="25">
        <f ca="1" t="shared" si="1456"/>
        <v>105823.650433726</v>
      </c>
      <c r="BM236" s="25">
        <f ca="1">BK236*'Ejercicio 3 - TIR'!$D$5</f>
        <v>19224.1477209518</v>
      </c>
      <c r="BN236" s="25">
        <f ca="1" t="shared" si="1457"/>
        <v>86599.5027127745</v>
      </c>
      <c r="BO236" s="25">
        <f ca="1" t="shared" si="1458"/>
        <v>36758.2359404</v>
      </c>
      <c r="BP236" s="25">
        <f ca="1" t="shared" si="1459"/>
        <v>-110197.593210294</v>
      </c>
      <c r="BQ236" s="25">
        <f ca="1" t="shared" ref="BQ236:BT236" si="1756">BE236</f>
        <v>23362.3758677362</v>
      </c>
      <c r="BR236" s="25">
        <f ca="1" t="shared" si="1756"/>
        <v>21779.8689082944</v>
      </c>
      <c r="BS236" s="25">
        <f ca="1" t="shared" si="1756"/>
        <v>21290.8995446572</v>
      </c>
      <c r="BT236" s="25">
        <f ca="1" t="shared" si="1756"/>
        <v>20081.3916707165</v>
      </c>
      <c r="BU236" s="25">
        <f ca="1" t="shared" si="1461"/>
        <v>55697.3654803931</v>
      </c>
      <c r="BV236" s="27">
        <f ca="1" t="shared" si="1462"/>
        <v>7.90239091548253</v>
      </c>
    </row>
    <row r="237" ht="15" customHeight="1" spans="1:74">
      <c r="A237" s="23">
        <v>236</v>
      </c>
      <c r="B237" s="24">
        <f ca="1" t="shared" ref="B237:F237" si="1757">RAND()</f>
        <v>0.437031635780635</v>
      </c>
      <c r="C237" s="25">
        <f ca="1">IF(B237&lt;=('Ejercicio 3 - TIR'!$D$13-'Ejercicio 3 - TIR'!$C$13)/('Ejercicio 3 - TIR'!$E$13-'Ejercicio 3 - TIR'!$C$13),'Ejercicio 3 - TIR'!$C$13+SQRT(('Ejercicio 3 - TIR'!$E$13-'Ejercicio 3 - TIR'!$C$13)*('Ejercicio 3 - TIR'!$D$13-'Ejercicio 3 - TIR'!$C$13)*B237),'Ejercicio 3 - TIR'!$E$13-SQRT(('Ejercicio 3 - TIR'!$E$13-'Ejercicio 3 - TIR'!$C$13)*('Ejercicio 3 - TIR'!$E$13-'Ejercicio 3 - TIR'!$D$13)*(1-B237)))</f>
        <v>74008.4237287686</v>
      </c>
      <c r="D237" s="24">
        <f ca="1" t="shared" si="1757"/>
        <v>0.462376727818473</v>
      </c>
      <c r="E237" s="25">
        <f ca="1">IF(D237&lt;=('Ejercicio 3 - TIR'!$D$14-'Ejercicio 3 - TIR'!$C$14)/('Ejercicio 3 - TIR'!$E$14-'Ejercicio 3 - TIR'!$C$14),'Ejercicio 3 - TIR'!$C$14+SQRT(('Ejercicio 3 - TIR'!$E$14-'Ejercicio 3 - TIR'!$C$14)*('Ejercicio 3 - TIR'!$D$14-'Ejercicio 3 - TIR'!$C$14)*D237),'Ejercicio 3 - TIR'!$E$14-SQRT(('Ejercicio 3 - TIR'!$E$14-'Ejercicio 3 - TIR'!$C$14)*('Ejercicio 3 - TIR'!$E$14-'Ejercicio 3 - TIR'!$D$14)*(1-D237)))</f>
        <v>31019.8279065917</v>
      </c>
      <c r="F237" s="24">
        <f ca="1" t="shared" si="1757"/>
        <v>0.630962159944302</v>
      </c>
      <c r="G237" s="25">
        <f ca="1">IF(F237&lt;=('Ejercicio 3 - TIR'!$D$18-'Ejercicio 3 - TIR'!$C$18)/('Ejercicio 3 - TIR'!$E$18-'Ejercicio 3 - TIR'!$C$18),'Ejercicio 3 - TIR'!$C$18+SQRT(('Ejercicio 3 - TIR'!$E$18-'Ejercicio 3 - TIR'!$C$18)*('Ejercicio 3 - TIR'!$D$18-'Ejercicio 3 - TIR'!$C$18)*F237),'Ejercicio 3 - TIR'!$E$18-SQRT(('Ejercicio 3 - TIR'!$E$18-'Ejercicio 3 - TIR'!$C$18)*('Ejercicio 3 - TIR'!$E$18-'Ejercicio 3 - TIR'!$D$18)*(1-F237)))</f>
        <v>39728.5314406464</v>
      </c>
      <c r="H237" s="24">
        <f ca="1" t="shared" ref="H237:L237" si="1758">RAND()</f>
        <v>0.930636070273202</v>
      </c>
      <c r="I237" s="25">
        <f ca="1">IF(H237&lt;=('Ejercicio 3 - TIR'!$D$18-'Ejercicio 3 - TIR'!$C$18)/('Ejercicio 3 - TIR'!$E$18-'Ejercicio 3 - TIR'!$C$18),'Ejercicio 3 - TIR'!$C$18+SQRT(('Ejercicio 3 - TIR'!$E$18-'Ejercicio 3 - TIR'!$C$18)*('Ejercicio 3 - TIR'!$D$18-'Ejercicio 3 - TIR'!$C$18)*H237),'Ejercicio 3 - TIR'!$E$18-SQRT(('Ejercicio 3 - TIR'!$E$18-'Ejercicio 3 - TIR'!$C$18)*('Ejercicio 3 - TIR'!$E$18-'Ejercicio 3 - TIR'!$D$18)*(1-H237)))</f>
        <v>42719.1460525694</v>
      </c>
      <c r="J237" s="24">
        <f ca="1" t="shared" si="1758"/>
        <v>0.354595399649694</v>
      </c>
      <c r="K237" s="25">
        <f ca="1">IF(J237&lt;=('Ejercicio 3 - TIR'!$D$18-'Ejercicio 3 - TIR'!$C$18)/('Ejercicio 3 - TIR'!$E$18-'Ejercicio 3 - TIR'!$C$18),'Ejercicio 3 - TIR'!$C$18+SQRT(('Ejercicio 3 - TIR'!$E$18-'Ejercicio 3 - TIR'!$C$18)*('Ejercicio 3 - TIR'!$D$18-'Ejercicio 3 - TIR'!$C$18)*J237),'Ejercicio 3 - TIR'!$E$18-SQRT(('Ejercicio 3 - TIR'!$E$18-'Ejercicio 3 - TIR'!$C$18)*('Ejercicio 3 - TIR'!$E$18-'Ejercicio 3 - TIR'!$D$18)*(1-J237)))</f>
        <v>37293.1001602511</v>
      </c>
      <c r="L237" s="24">
        <f ca="1" t="shared" si="1758"/>
        <v>0.795517761660417</v>
      </c>
      <c r="M237" s="25">
        <f ca="1">IF(L237&lt;=('Ejercicio 3 - TIR'!$D$18-'Ejercicio 3 - TIR'!$C$18)/('Ejercicio 3 - TIR'!$E$18-'Ejercicio 3 - TIR'!$C$18),'Ejercicio 3 - TIR'!$C$18+SQRT(('Ejercicio 3 - TIR'!$E$18-'Ejercicio 3 - TIR'!$C$18)*('Ejercicio 3 - TIR'!$D$18-'Ejercicio 3 - TIR'!$C$18)*L237),'Ejercicio 3 - TIR'!$E$18-SQRT(('Ejercicio 3 - TIR'!$E$18-'Ejercicio 3 - TIR'!$C$18)*('Ejercicio 3 - TIR'!$E$18-'Ejercicio 3 - TIR'!$D$18)*(1-L237)))</f>
        <v>41083.8580368597</v>
      </c>
      <c r="N237" s="24">
        <f ca="1" t="shared" ref="N237:R237" si="1759">RAND()</f>
        <v>0.85943057801662</v>
      </c>
      <c r="O237" s="25">
        <f ca="1">IF(N237&lt;=('Ejercicio 3 - TIR'!$D$18-'Ejercicio 3 - TIR'!$C$18)/('Ejercicio 3 - TIR'!$E$18-'Ejercicio 3 - TIR'!$C$18),'Ejercicio 3 - TIR'!$C$18+SQRT(('Ejercicio 3 - TIR'!$E$18-'Ejercicio 3 - TIR'!$C$18)*('Ejercicio 3 - TIR'!$D$18-'Ejercicio 3 - TIR'!$C$18)*N237),'Ejercicio 3 - TIR'!$E$18-SQRT(('Ejercicio 3 - TIR'!$E$18-'Ejercicio 3 - TIR'!$C$18)*('Ejercicio 3 - TIR'!$E$18-'Ejercicio 3 - TIR'!$D$18)*(1-N237)))</f>
        <v>41753.0465588873</v>
      </c>
      <c r="P237" s="24">
        <f ca="1" t="shared" si="1759"/>
        <v>0.552312358828818</v>
      </c>
      <c r="Q237" s="26">
        <f ca="1">IF(P237&lt;=('Ejercicio 3 - TIR'!$D$22-'Ejercicio 3 - TIR'!$C$22)/('Ejercicio 3 - TIR'!$E$22-'Ejercicio 3 - TIR'!$C$22),'Ejercicio 3 - TIR'!$C$22+SQRT(('Ejercicio 3 - TIR'!$E$22-'Ejercicio 3 - TIR'!$C$22)*('Ejercicio 3 - TIR'!$D$22-'Ejercicio 3 - TIR'!$C$22)*P237),'Ejercicio 3 - TIR'!$E$22-SQRT(('Ejercicio 3 - TIR'!$E$22-'Ejercicio 3 - TIR'!$C$22)*('Ejercicio 3 - TIR'!$E$22-'Ejercicio 3 - TIR'!$D$22)*(1-P237)))</f>
        <v>0.151612718444555</v>
      </c>
      <c r="R237" s="24">
        <f ca="1" t="shared" si="1759"/>
        <v>0.778564177886358</v>
      </c>
      <c r="S237" s="26">
        <f ca="1">IF(R237&lt;=('Ejercicio 3 - TIR'!$D$23-'Ejercicio 3 - TIR'!$C$23)/('Ejercicio 3 - TIR'!$E$23-'Ejercicio 3 - TIR'!$C$23),'Ejercicio 3 - TIR'!$C$23+SQRT(('Ejercicio 3 - TIR'!$E$23-'Ejercicio 3 - TIR'!$C$23)*('Ejercicio 3 - TIR'!$D$23-'Ejercicio 3 - TIR'!$C$23)*R237),'Ejercicio 3 - TIR'!$E$23-SQRT(('Ejercicio 3 - TIR'!$E$23-'Ejercicio 3 - TIR'!$C$23)*('Ejercicio 3 - TIR'!$E$23-'Ejercicio 3 - TIR'!$D$23)*(1-R237)))</f>
        <v>0.160035419368177</v>
      </c>
      <c r="T237" s="24">
        <f ca="1" t="shared" ref="T237:X237" si="1760">RAND()</f>
        <v>0.934591619366311</v>
      </c>
      <c r="U237" s="26">
        <f ca="1">IF(T237&lt;=('Ejercicio 3 - TIR'!$D$24-'Ejercicio 3 - TIR'!$C$24)/('Ejercicio 3 - TIR'!$E$24-'Ejercicio 3 - TIR'!$C$24),'Ejercicio 3 - TIR'!$C$24+SQRT(('Ejercicio 3 - TIR'!$E$24-'Ejercicio 3 - TIR'!$C$24)*('Ejercicio 3 - TIR'!$D$24-'Ejercicio 3 - TIR'!$C$24)*T237),'Ejercicio 3 - TIR'!$E$24-SQRT(('Ejercicio 3 - TIR'!$E$24-'Ejercicio 3 - TIR'!$C$24)*('Ejercicio 3 - TIR'!$E$24-'Ejercicio 3 - TIR'!$D$24)*(1-T237)))</f>
        <v>0.206466949132796</v>
      </c>
      <c r="V237" s="24">
        <f ca="1" t="shared" si="1760"/>
        <v>0.452423858569771</v>
      </c>
      <c r="W237" s="26">
        <f ca="1">IF(V237&lt;=('Ejercicio 3 - TIR'!$D$25-'Ejercicio 3 - TIR'!$C$25)/('Ejercicio 3 - TIR'!$E$25-'Ejercicio 3 - TIR'!$C$25),'Ejercicio 3 - TIR'!$C$25+SQRT(('Ejercicio 3 - TIR'!$E$25-'Ejercicio 3 - TIR'!$C$25)*('Ejercicio 3 - TIR'!$D$25-'Ejercicio 3 - TIR'!$C$25)*V237),'Ejercicio 3 - TIR'!$E$25-SQRT(('Ejercicio 3 - TIR'!$E$25-'Ejercicio 3 - TIR'!$C$25)*('Ejercicio 3 - TIR'!$E$25-'Ejercicio 3 - TIR'!$D$25)*(1-V237)))</f>
        <v>0.206221963326277</v>
      </c>
      <c r="X237" s="24">
        <f ca="1" t="shared" si="1760"/>
        <v>0.0800563980332054</v>
      </c>
      <c r="Y237" s="26">
        <f ca="1">IF(X237&lt;=('Ejercicio 3 - TIR'!$D$26-'Ejercicio 3 - TIR'!$C$26)/('Ejercicio 3 - TIR'!$E$26-'Ejercicio 3 - TIR'!$C$26),'Ejercicio 3 - TIR'!$C$26+SQRT(('Ejercicio 3 - TIR'!$E$26-'Ejercicio 3 - TIR'!$C$26)*('Ejercicio 3 - TIR'!$D$26-'Ejercicio 3 - TIR'!$C$26)*X237),'Ejercicio 3 - TIR'!$E$26-SQRT(('Ejercicio 3 - TIR'!$E$26-'Ejercicio 3 - TIR'!$C$26)*('Ejercicio 3 - TIR'!$E$26-'Ejercicio 3 - TIR'!$D$26)*(1-X237)))</f>
        <v>0.204702118034136</v>
      </c>
      <c r="Z237" s="24">
        <f ca="1" t="shared" si="1432"/>
        <v>1.15161271844455</v>
      </c>
      <c r="AA237" s="24">
        <f ca="1" t="shared" si="1433"/>
        <v>1.33591154279056</v>
      </c>
      <c r="AB237" s="24">
        <f ca="1" t="shared" si="1434"/>
        <v>1.61173312334181</v>
      </c>
      <c r="AC237" s="24">
        <f ca="1" t="shared" si="1435"/>
        <v>1.94410789239535</v>
      </c>
      <c r="AD237" s="24">
        <f ca="1" t="shared" si="1436"/>
        <v>2.34207089565556</v>
      </c>
      <c r="AE237" s="23">
        <f ca="1" t="shared" si="1437"/>
        <v>4703.00043460063</v>
      </c>
      <c r="AF237" s="23">
        <f ca="1" t="shared" si="1438"/>
        <v>5455.64708144066</v>
      </c>
      <c r="AG237" s="23">
        <f ca="1" t="shared" si="1439"/>
        <v>6582.05788989095</v>
      </c>
      <c r="AH237" s="23">
        <f ca="1" t="shared" si="1440"/>
        <v>7939.42279067148</v>
      </c>
      <c r="AI237" s="23">
        <f ca="1" t="shared" si="1441"/>
        <v>9564.63945189042</v>
      </c>
      <c r="AJ237" s="25">
        <f ca="1" t="shared" si="1442"/>
        <v>45751.8820921727</v>
      </c>
      <c r="AK237" s="25">
        <f ca="1" t="shared" si="1443"/>
        <v>57069.000309783</v>
      </c>
      <c r="AL237" s="25">
        <f ca="1" t="shared" si="1444"/>
        <v>60106.5248003803</v>
      </c>
      <c r="AM237" s="25">
        <f ca="1" t="shared" si="1445"/>
        <v>79871.4526595089</v>
      </c>
      <c r="AN237" s="25">
        <f ca="1" t="shared" si="1446"/>
        <v>97788.5951505214</v>
      </c>
      <c r="AO237" s="25">
        <f ca="1">C237/'Ejercicio 3 - TIR'!$D$7</f>
        <v>14801.6847457537</v>
      </c>
      <c r="AP237" s="25">
        <f ca="1" t="shared" si="1447"/>
        <v>30950.197346419</v>
      </c>
      <c r="AQ237" s="25">
        <f ca="1" t="shared" si="1448"/>
        <v>42267.3155640293</v>
      </c>
      <c r="AR237" s="25">
        <f ca="1" t="shared" si="1449"/>
        <v>45304.8400546266</v>
      </c>
      <c r="AS237" s="25">
        <f ca="1" t="shared" si="1450"/>
        <v>65069.7679137552</v>
      </c>
      <c r="AT237" s="25">
        <f ca="1" t="shared" si="1451"/>
        <v>82986.9104047676</v>
      </c>
      <c r="AU237" s="25">
        <f ca="1">AP237*'Ejercicio 3 - TIR'!$D$5</f>
        <v>15475.0986732095</v>
      </c>
      <c r="AV237" s="25">
        <f ca="1">AQ237*'Ejercicio 3 - TIR'!$D$5</f>
        <v>21133.6577820147</v>
      </c>
      <c r="AW237" s="25">
        <f ca="1">AR237*'Ejercicio 3 - TIR'!$D$5</f>
        <v>22652.4200273133</v>
      </c>
      <c r="AX237" s="25">
        <f ca="1">AS237*'Ejercicio 3 - TIR'!$D$5</f>
        <v>32534.8839568776</v>
      </c>
      <c r="AY237" s="25">
        <f ca="1">AT237*'Ejercicio 3 - TIR'!$D$5</f>
        <v>41493.4552023838</v>
      </c>
      <c r="AZ237" s="25">
        <f ca="1" t="shared" ref="AZ237:BD237" si="1761">AJ237-AU237-AE237</f>
        <v>25573.7829843626</v>
      </c>
      <c r="BA237" s="25">
        <f ca="1" t="shared" si="1761"/>
        <v>30479.6954463277</v>
      </c>
      <c r="BB237" s="25">
        <f ca="1" t="shared" si="1761"/>
        <v>30872.0468831761</v>
      </c>
      <c r="BC237" s="25">
        <f ca="1" t="shared" si="1761"/>
        <v>39397.1459119598</v>
      </c>
      <c r="BD237" s="25">
        <f ca="1" t="shared" si="1761"/>
        <v>46730.5004962471</v>
      </c>
      <c r="BE237" s="25">
        <f ca="1" t="shared" ref="BE237:BI237" si="1762">AZ237/Z237</f>
        <v>22206.9299641847</v>
      </c>
      <c r="BF237" s="25">
        <f ca="1" t="shared" si="1762"/>
        <v>22815.6539336874</v>
      </c>
      <c r="BG237" s="25">
        <f ca="1" t="shared" si="1762"/>
        <v>19154.5650058771</v>
      </c>
      <c r="BH237" s="25">
        <f ca="1" t="shared" si="1762"/>
        <v>20264.8968537535</v>
      </c>
      <c r="BI237" s="25">
        <f ca="1" t="shared" si="1762"/>
        <v>19952.6413068581</v>
      </c>
      <c r="BJ237" s="25">
        <f ca="1" t="shared" si="1454"/>
        <v>72650.6361282725</v>
      </c>
      <c r="BK237" s="25">
        <f ca="1" t="shared" si="1455"/>
        <v>34666.5950496986</v>
      </c>
      <c r="BL237" s="25">
        <f ca="1" t="shared" si="1456"/>
        <v>107317.231177971</v>
      </c>
      <c r="BM237" s="25">
        <f ca="1">BK237*'Ejercicio 3 - TIR'!$D$5</f>
        <v>17333.2975248493</v>
      </c>
      <c r="BN237" s="25">
        <f ca="1" t="shared" si="1457"/>
        <v>89983.9336531218</v>
      </c>
      <c r="BO237" s="25">
        <f ca="1" t="shared" si="1458"/>
        <v>38420.6702794686</v>
      </c>
      <c r="BP237" s="25">
        <f ca="1" t="shared" si="1459"/>
        <v>-105028.25163536</v>
      </c>
      <c r="BQ237" s="25">
        <f ca="1" t="shared" ref="BQ237:BT237" si="1763">BE237</f>
        <v>22206.9299641847</v>
      </c>
      <c r="BR237" s="25">
        <f ca="1" t="shared" si="1763"/>
        <v>22815.6539336874</v>
      </c>
      <c r="BS237" s="25">
        <f ca="1" t="shared" si="1763"/>
        <v>19154.5650058771</v>
      </c>
      <c r="BT237" s="25">
        <f ca="1" t="shared" si="1763"/>
        <v>20264.8968537535</v>
      </c>
      <c r="BU237" s="25">
        <f ca="1" t="shared" si="1461"/>
        <v>58373.3115863266</v>
      </c>
      <c r="BV237" s="27">
        <f ca="1" t="shared" si="1462"/>
        <v>9.51458427796108</v>
      </c>
    </row>
    <row r="238" ht="15" customHeight="1" spans="1:74">
      <c r="A238" s="23">
        <v>237</v>
      </c>
      <c r="B238" s="24">
        <f ca="1" t="shared" ref="B238:F238" si="1764">RAND()</f>
        <v>0.20954558208335</v>
      </c>
      <c r="C238" s="25">
        <f ca="1">IF(B238&lt;=('Ejercicio 3 - TIR'!$D$13-'Ejercicio 3 - TIR'!$C$13)/('Ejercicio 3 - TIR'!$E$13-'Ejercicio 3 - TIR'!$C$13),'Ejercicio 3 - TIR'!$C$13+SQRT(('Ejercicio 3 - TIR'!$E$13-'Ejercicio 3 - TIR'!$C$13)*('Ejercicio 3 - TIR'!$D$13-'Ejercicio 3 - TIR'!$C$13)*B238),'Ejercicio 3 - TIR'!$E$13-SQRT(('Ejercicio 3 - TIR'!$E$13-'Ejercicio 3 - TIR'!$C$13)*('Ejercicio 3 - TIR'!$E$13-'Ejercicio 3 - TIR'!$D$13)*(1-B238)))</f>
        <v>69155.2298077842</v>
      </c>
      <c r="D238" s="24">
        <f ca="1" t="shared" si="1764"/>
        <v>0.365788629745589</v>
      </c>
      <c r="E238" s="25">
        <f ca="1">IF(D238&lt;=('Ejercicio 3 - TIR'!$D$14-'Ejercicio 3 - TIR'!$C$14)/('Ejercicio 3 - TIR'!$E$14-'Ejercicio 3 - TIR'!$C$14),'Ejercicio 3 - TIR'!$C$14+SQRT(('Ejercicio 3 - TIR'!$E$14-'Ejercicio 3 - TIR'!$C$14)*('Ejercicio 3 - TIR'!$D$14-'Ejercicio 3 - TIR'!$C$14)*D238),'Ejercicio 3 - TIR'!$E$14-SQRT(('Ejercicio 3 - TIR'!$E$14-'Ejercicio 3 - TIR'!$C$14)*('Ejercicio 3 - TIR'!$E$14-'Ejercicio 3 - TIR'!$D$14)*(1-D238)))</f>
        <v>30246.4516437267</v>
      </c>
      <c r="F238" s="24">
        <f ca="1" t="shared" si="1764"/>
        <v>0.114471871290199</v>
      </c>
      <c r="G238" s="25">
        <f ca="1">IF(F238&lt;=('Ejercicio 3 - TIR'!$D$18-'Ejercicio 3 - TIR'!$C$18)/('Ejercicio 3 - TIR'!$E$18-'Ejercicio 3 - TIR'!$C$18),'Ejercicio 3 - TIR'!$C$18+SQRT(('Ejercicio 3 - TIR'!$E$18-'Ejercicio 3 - TIR'!$C$18)*('Ejercicio 3 - TIR'!$D$18-'Ejercicio 3 - TIR'!$C$18)*F238),'Ejercicio 3 - TIR'!$E$18-SQRT(('Ejercicio 3 - TIR'!$E$18-'Ejercicio 3 - TIR'!$C$18)*('Ejercicio 3 - TIR'!$E$18-'Ejercicio 3 - TIR'!$D$18)*(1-F238)))</f>
        <v>34143.7640731019</v>
      </c>
      <c r="H238" s="24">
        <f ca="1" t="shared" ref="H238:L238" si="1765">RAND()</f>
        <v>0.268035555922008</v>
      </c>
      <c r="I238" s="25">
        <f ca="1">IF(H238&lt;=('Ejercicio 3 - TIR'!$D$18-'Ejercicio 3 - TIR'!$C$18)/('Ejercicio 3 - TIR'!$E$18-'Ejercicio 3 - TIR'!$C$18),'Ejercicio 3 - TIR'!$C$18+SQRT(('Ejercicio 3 - TIR'!$E$18-'Ejercicio 3 - TIR'!$C$18)*('Ejercicio 3 - TIR'!$D$18-'Ejercicio 3 - TIR'!$C$18)*H238),'Ejercicio 3 - TIR'!$E$18-SQRT(('Ejercicio 3 - TIR'!$E$18-'Ejercicio 3 - TIR'!$C$18)*('Ejercicio 3 - TIR'!$E$18-'Ejercicio 3 - TIR'!$D$18)*(1-H238)))</f>
        <v>36340.7675709098</v>
      </c>
      <c r="J238" s="24">
        <f ca="1" t="shared" si="1765"/>
        <v>0.470178475307232</v>
      </c>
      <c r="K238" s="25">
        <f ca="1">IF(J238&lt;=('Ejercicio 3 - TIR'!$D$18-'Ejercicio 3 - TIR'!$C$18)/('Ejercicio 3 - TIR'!$E$18-'Ejercicio 3 - TIR'!$C$18),'Ejercicio 3 - TIR'!$C$18+SQRT(('Ejercicio 3 - TIR'!$E$18-'Ejercicio 3 - TIR'!$C$18)*('Ejercicio 3 - TIR'!$D$18-'Ejercicio 3 - TIR'!$C$18)*J238),'Ejercicio 3 - TIR'!$E$18-SQRT(('Ejercicio 3 - TIR'!$E$18-'Ejercicio 3 - TIR'!$C$18)*('Ejercicio 3 - TIR'!$E$18-'Ejercicio 3 - TIR'!$D$18)*(1-J238)))</f>
        <v>38398.0218680404</v>
      </c>
      <c r="L238" s="24">
        <f ca="1" t="shared" si="1765"/>
        <v>0.549257959326698</v>
      </c>
      <c r="M238" s="25">
        <f ca="1">IF(L238&lt;=('Ejercicio 3 - TIR'!$D$18-'Ejercicio 3 - TIR'!$C$18)/('Ejercicio 3 - TIR'!$E$18-'Ejercicio 3 - TIR'!$C$18),'Ejercicio 3 - TIR'!$C$18+SQRT(('Ejercicio 3 - TIR'!$E$18-'Ejercicio 3 - TIR'!$C$18)*('Ejercicio 3 - TIR'!$D$18-'Ejercicio 3 - TIR'!$C$18)*L238),'Ejercicio 3 - TIR'!$E$18-SQRT(('Ejercicio 3 - TIR'!$E$18-'Ejercicio 3 - TIR'!$C$18)*('Ejercicio 3 - TIR'!$E$18-'Ejercicio 3 - TIR'!$D$18)*(1-L238)))</f>
        <v>39076.821795045</v>
      </c>
      <c r="N238" s="24">
        <f ca="1" t="shared" ref="N238:R238" si="1766">RAND()</f>
        <v>0.92601788847575</v>
      </c>
      <c r="O238" s="25">
        <f ca="1">IF(N238&lt;=('Ejercicio 3 - TIR'!$D$18-'Ejercicio 3 - TIR'!$C$18)/('Ejercicio 3 - TIR'!$E$18-'Ejercicio 3 - TIR'!$C$18),'Ejercicio 3 - TIR'!$C$18+SQRT(('Ejercicio 3 - TIR'!$E$18-'Ejercicio 3 - TIR'!$C$18)*('Ejercicio 3 - TIR'!$D$18-'Ejercicio 3 - TIR'!$C$18)*N238),'Ejercicio 3 - TIR'!$E$18-SQRT(('Ejercicio 3 - TIR'!$E$18-'Ejercicio 3 - TIR'!$C$18)*('Ejercicio 3 - TIR'!$E$18-'Ejercicio 3 - TIR'!$D$18)*(1-N238)))</f>
        <v>42644.4409656477</v>
      </c>
      <c r="P238" s="24">
        <f ca="1" t="shared" si="1766"/>
        <v>0.0593087946195066</v>
      </c>
      <c r="Q238" s="26">
        <f ca="1">IF(P238&lt;=('Ejercicio 3 - TIR'!$D$22-'Ejercicio 3 - TIR'!$C$22)/('Ejercicio 3 - TIR'!$E$22-'Ejercicio 3 - TIR'!$C$22),'Ejercicio 3 - TIR'!$C$22+SQRT(('Ejercicio 3 - TIR'!$E$22-'Ejercicio 3 - TIR'!$C$22)*('Ejercicio 3 - TIR'!$D$22-'Ejercicio 3 - TIR'!$C$22)*P238),'Ejercicio 3 - TIR'!$E$22-SQRT(('Ejercicio 3 - TIR'!$E$22-'Ejercicio 3 - TIR'!$C$22)*('Ejercicio 3 - TIR'!$E$22-'Ejercicio 3 - TIR'!$D$22)*(1-P238)))</f>
        <v>0.130332271304757</v>
      </c>
      <c r="R238" s="24">
        <f ca="1" t="shared" si="1766"/>
        <v>0.353053239409835</v>
      </c>
      <c r="S238" s="26">
        <f ca="1">IF(R238&lt;=('Ejercicio 3 - TIR'!$D$23-'Ejercicio 3 - TIR'!$C$23)/('Ejercicio 3 - TIR'!$E$23-'Ejercicio 3 - TIR'!$C$23),'Ejercicio 3 - TIR'!$C$23+SQRT(('Ejercicio 3 - TIR'!$E$23-'Ejercicio 3 - TIR'!$C$23)*('Ejercicio 3 - TIR'!$D$23-'Ejercicio 3 - TIR'!$C$23)*R238),'Ejercicio 3 - TIR'!$E$23-SQRT(('Ejercicio 3 - TIR'!$E$23-'Ejercicio 3 - TIR'!$C$23)*('Ejercicio 3 - TIR'!$E$23-'Ejercicio 3 - TIR'!$D$23)*(1-R238)))</f>
        <v>0.145209042642229</v>
      </c>
      <c r="T238" s="24">
        <f ca="1" t="shared" ref="T238:X238" si="1767">RAND()</f>
        <v>0.173737225876718</v>
      </c>
      <c r="U238" s="26">
        <f ca="1">IF(T238&lt;=('Ejercicio 3 - TIR'!$D$24-'Ejercicio 3 - TIR'!$C$24)/('Ejercicio 3 - TIR'!$E$24-'Ejercicio 3 - TIR'!$C$24),'Ejercicio 3 - TIR'!$C$24+SQRT(('Ejercicio 3 - TIR'!$E$24-'Ejercicio 3 - TIR'!$C$24)*('Ejercicio 3 - TIR'!$D$24-'Ejercicio 3 - TIR'!$C$24)*T238),'Ejercicio 3 - TIR'!$E$24-SQRT(('Ejercicio 3 - TIR'!$E$24-'Ejercicio 3 - TIR'!$C$24)*('Ejercicio 3 - TIR'!$E$24-'Ejercicio 3 - TIR'!$D$24)*(1-T238)))</f>
        <v>0.16910099930216</v>
      </c>
      <c r="V238" s="24">
        <f ca="1" t="shared" si="1767"/>
        <v>0.394672908992476</v>
      </c>
      <c r="W238" s="26">
        <f ca="1">IF(V238&lt;=('Ejercicio 3 - TIR'!$D$25-'Ejercicio 3 - TIR'!$C$25)/('Ejercicio 3 - TIR'!$E$25-'Ejercicio 3 - TIR'!$C$25),'Ejercicio 3 - TIR'!$C$25+SQRT(('Ejercicio 3 - TIR'!$E$25-'Ejercicio 3 - TIR'!$C$25)*('Ejercicio 3 - TIR'!$D$25-'Ejercicio 3 - TIR'!$C$25)*V238),'Ejercicio 3 - TIR'!$E$25-SQRT(('Ejercicio 3 - TIR'!$E$25-'Ejercicio 3 - TIR'!$C$25)*('Ejercicio 3 - TIR'!$E$25-'Ejercicio 3 - TIR'!$D$25)*(1-V238)))</f>
        <v>0.203971260950072</v>
      </c>
      <c r="X238" s="24">
        <f ca="1" t="shared" si="1767"/>
        <v>0.836079682742066</v>
      </c>
      <c r="Y238" s="26">
        <f ca="1">IF(X238&lt;=('Ejercicio 3 - TIR'!$D$26-'Ejercicio 3 - TIR'!$C$26)/('Ejercicio 3 - TIR'!$E$26-'Ejercicio 3 - TIR'!$C$26),'Ejercicio 3 - TIR'!$C$26+SQRT(('Ejercicio 3 - TIR'!$E$26-'Ejercicio 3 - TIR'!$C$26)*('Ejercicio 3 - TIR'!$D$26-'Ejercicio 3 - TIR'!$C$26)*X238),'Ejercicio 3 - TIR'!$E$26-SQRT(('Ejercicio 3 - TIR'!$E$26-'Ejercicio 3 - TIR'!$C$26)*('Ejercicio 3 - TIR'!$E$26-'Ejercicio 3 - TIR'!$D$26)*(1-X238)))</f>
        <v>0.250248198152165</v>
      </c>
      <c r="Z238" s="24">
        <f ca="1" t="shared" si="1432"/>
        <v>1.13033227130476</v>
      </c>
      <c r="AA238" s="24">
        <f ca="1" t="shared" si="1433"/>
        <v>1.29446673828854</v>
      </c>
      <c r="AB238" s="24">
        <f ca="1" t="shared" si="1434"/>
        <v>1.51336235729654</v>
      </c>
      <c r="AC238" s="24">
        <f ca="1" t="shared" si="1435"/>
        <v>1.82204478558868</v>
      </c>
      <c r="AD238" s="24">
        <f ca="1" t="shared" si="1436"/>
        <v>2.2780082101348</v>
      </c>
      <c r="AE238" s="23">
        <f ca="1" t="shared" si="1437"/>
        <v>3942.08874163641</v>
      </c>
      <c r="AF238" s="23">
        <f ca="1" t="shared" si="1438"/>
        <v>4514.51567382014</v>
      </c>
      <c r="AG238" s="23">
        <f ca="1" t="shared" si="1439"/>
        <v>5277.92478562839</v>
      </c>
      <c r="AH238" s="23">
        <f ca="1" t="shared" si="1440"/>
        <v>6354.46975935265</v>
      </c>
      <c r="AI238" s="23">
        <f ca="1" t="shared" si="1441"/>
        <v>7944.66436684308</v>
      </c>
      <c r="AJ238" s="25">
        <f ca="1" t="shared" si="1442"/>
        <v>38593.798395643</v>
      </c>
      <c r="AK238" s="25">
        <f ca="1" t="shared" si="1443"/>
        <v>47041.9148644174</v>
      </c>
      <c r="AL238" s="25">
        <f ca="1" t="shared" si="1444"/>
        <v>58110.1208897416</v>
      </c>
      <c r="AM238" s="25">
        <f ca="1" t="shared" si="1445"/>
        <v>71199.7193890401</v>
      </c>
      <c r="AN238" s="25">
        <f ca="1" t="shared" si="1446"/>
        <v>97144.3866363542</v>
      </c>
      <c r="AO238" s="25">
        <f ca="1">C238/'Ejercicio 3 - TIR'!$D$7</f>
        <v>13831.0459615568</v>
      </c>
      <c r="AP238" s="25">
        <f ca="1" t="shared" si="1447"/>
        <v>24762.7524340862</v>
      </c>
      <c r="AQ238" s="25">
        <f ca="1" t="shared" si="1448"/>
        <v>33210.8689028606</v>
      </c>
      <c r="AR238" s="25">
        <f ca="1" t="shared" si="1449"/>
        <v>44279.0749281847</v>
      </c>
      <c r="AS238" s="25">
        <f ca="1" t="shared" si="1450"/>
        <v>57368.6734274832</v>
      </c>
      <c r="AT238" s="25">
        <f ca="1" t="shared" si="1451"/>
        <v>83313.3406747974</v>
      </c>
      <c r="AU238" s="25">
        <f ca="1">AP238*'Ejercicio 3 - TIR'!$D$5</f>
        <v>12381.3762170431</v>
      </c>
      <c r="AV238" s="25">
        <f ca="1">AQ238*'Ejercicio 3 - TIR'!$D$5</f>
        <v>16605.4344514303</v>
      </c>
      <c r="AW238" s="25">
        <f ca="1">AR238*'Ejercicio 3 - TIR'!$D$5</f>
        <v>22139.5374640924</v>
      </c>
      <c r="AX238" s="25">
        <f ca="1">AS238*'Ejercicio 3 - TIR'!$D$5</f>
        <v>28684.3367137416</v>
      </c>
      <c r="AY238" s="25">
        <f ca="1">AT238*'Ejercicio 3 - TIR'!$D$5</f>
        <v>41656.6703373987</v>
      </c>
      <c r="AZ238" s="25">
        <f ca="1" t="shared" ref="AZ238:BD238" si="1768">AJ238-AU238-AE238</f>
        <v>22270.3334369635</v>
      </c>
      <c r="BA238" s="25">
        <f ca="1" t="shared" si="1768"/>
        <v>25921.964739167</v>
      </c>
      <c r="BB238" s="25">
        <f ca="1" t="shared" si="1768"/>
        <v>30692.6586400208</v>
      </c>
      <c r="BC238" s="25">
        <f ca="1" t="shared" si="1768"/>
        <v>36160.9129159458</v>
      </c>
      <c r="BD238" s="25">
        <f ca="1" t="shared" si="1768"/>
        <v>47543.0519321125</v>
      </c>
      <c r="BE238" s="25">
        <f ca="1" t="shared" ref="BE238:BI238" si="1769">AZ238/Z238</f>
        <v>19702.4662591086</v>
      </c>
      <c r="BF238" s="25">
        <f ca="1" t="shared" si="1769"/>
        <v>20025.2072706321</v>
      </c>
      <c r="BG238" s="25">
        <f ca="1" t="shared" si="1769"/>
        <v>20281.1035255628</v>
      </c>
      <c r="BH238" s="25">
        <f ca="1" t="shared" si="1769"/>
        <v>19846.3359418811</v>
      </c>
      <c r="BI238" s="25">
        <f ca="1" t="shared" si="1769"/>
        <v>20870.4480170856</v>
      </c>
      <c r="BJ238" s="25">
        <f ca="1" t="shared" si="1454"/>
        <v>68901.6651718546</v>
      </c>
      <c r="BK238" s="25">
        <f ca="1" t="shared" si="1455"/>
        <v>31507.2362551782</v>
      </c>
      <c r="BL238" s="25">
        <f ca="1" t="shared" si="1456"/>
        <v>100408.901427033</v>
      </c>
      <c r="BM238" s="25">
        <f ca="1">BK238*'Ejercicio 3 - TIR'!$D$5</f>
        <v>15753.6181275891</v>
      </c>
      <c r="BN238" s="25">
        <f ca="1" t="shared" si="1457"/>
        <v>84655.2832994437</v>
      </c>
      <c r="BO238" s="25">
        <f ca="1" t="shared" si="1458"/>
        <v>37161.9746245051</v>
      </c>
      <c r="BP238" s="25">
        <f ca="1" t="shared" si="1459"/>
        <v>-99401.6814515109</v>
      </c>
      <c r="BQ238" s="25">
        <f ca="1" t="shared" ref="BQ238:BT238" si="1770">BE238</f>
        <v>19702.4662591086</v>
      </c>
      <c r="BR238" s="25">
        <f ca="1" t="shared" si="1770"/>
        <v>20025.2072706321</v>
      </c>
      <c r="BS238" s="25">
        <f ca="1" t="shared" si="1770"/>
        <v>20281.1035255628</v>
      </c>
      <c r="BT238" s="25">
        <f ca="1" t="shared" si="1770"/>
        <v>19846.3359418811</v>
      </c>
      <c r="BU238" s="25">
        <f ca="1" t="shared" si="1461"/>
        <v>58032.4226415907</v>
      </c>
      <c r="BV238" s="27">
        <f ca="1" t="shared" si="1462"/>
        <v>9.96208954112561</v>
      </c>
    </row>
    <row r="239" ht="15" customHeight="1" spans="1:74">
      <c r="A239" s="23">
        <v>238</v>
      </c>
      <c r="B239" s="24">
        <f ca="1" t="shared" ref="B239:F239" si="1771">RAND()</f>
        <v>0.912577288957414</v>
      </c>
      <c r="C239" s="25">
        <f ca="1">IF(B239&lt;=('Ejercicio 3 - TIR'!$D$13-'Ejercicio 3 - TIR'!$C$13)/('Ejercicio 3 - TIR'!$E$13-'Ejercicio 3 - TIR'!$C$13),'Ejercicio 3 - TIR'!$C$13+SQRT(('Ejercicio 3 - TIR'!$E$13-'Ejercicio 3 - TIR'!$C$13)*('Ejercicio 3 - TIR'!$D$13-'Ejercicio 3 - TIR'!$C$13)*B239),'Ejercicio 3 - TIR'!$E$13-SQRT(('Ejercicio 3 - TIR'!$E$13-'Ejercicio 3 - TIR'!$C$13)*('Ejercicio 3 - TIR'!$E$13-'Ejercicio 3 - TIR'!$D$13)*(1-B239)))</f>
        <v>89757.5758117962</v>
      </c>
      <c r="D239" s="24">
        <f ca="1" t="shared" si="1771"/>
        <v>0.459530568803216</v>
      </c>
      <c r="E239" s="25">
        <f ca="1">IF(D239&lt;=('Ejercicio 3 - TIR'!$D$14-'Ejercicio 3 - TIR'!$C$14)/('Ejercicio 3 - TIR'!$E$14-'Ejercicio 3 - TIR'!$C$14),'Ejercicio 3 - TIR'!$C$14+SQRT(('Ejercicio 3 - TIR'!$E$14-'Ejercicio 3 - TIR'!$C$14)*('Ejercicio 3 - TIR'!$D$14-'Ejercicio 3 - TIR'!$C$14)*D239),'Ejercicio 3 - TIR'!$E$14-SQRT(('Ejercicio 3 - TIR'!$E$14-'Ejercicio 3 - TIR'!$C$14)*('Ejercicio 3 - TIR'!$E$14-'Ejercicio 3 - TIR'!$D$14)*(1-D239)))</f>
        <v>30996.0889231669</v>
      </c>
      <c r="F239" s="24">
        <f ca="1" t="shared" si="1771"/>
        <v>0.164375179552903</v>
      </c>
      <c r="G239" s="25">
        <f ca="1">IF(F239&lt;=('Ejercicio 3 - TIR'!$D$18-'Ejercicio 3 - TIR'!$C$18)/('Ejercicio 3 - TIR'!$E$18-'Ejercicio 3 - TIR'!$C$18),'Ejercicio 3 - TIR'!$C$18+SQRT(('Ejercicio 3 - TIR'!$E$18-'Ejercicio 3 - TIR'!$C$18)*('Ejercicio 3 - TIR'!$D$18-'Ejercicio 3 - TIR'!$C$18)*F239),'Ejercicio 3 - TIR'!$E$18-SQRT(('Ejercicio 3 - TIR'!$E$18-'Ejercicio 3 - TIR'!$C$18)*('Ejercicio 3 - TIR'!$E$18-'Ejercicio 3 - TIR'!$D$18)*(1-F239)))</f>
        <v>34965.5087285127</v>
      </c>
      <c r="H239" s="24">
        <f ca="1" t="shared" ref="H239:L239" si="1772">RAND()</f>
        <v>0.25487404411185</v>
      </c>
      <c r="I239" s="25">
        <f ca="1">IF(H239&lt;=('Ejercicio 3 - TIR'!$D$18-'Ejercicio 3 - TIR'!$C$18)/('Ejercicio 3 - TIR'!$E$18-'Ejercicio 3 - TIR'!$C$18),'Ejercicio 3 - TIR'!$C$18+SQRT(('Ejercicio 3 - TIR'!$E$18-'Ejercicio 3 - TIR'!$C$18)*('Ejercicio 3 - TIR'!$D$18-'Ejercicio 3 - TIR'!$C$18)*H239),'Ejercicio 3 - TIR'!$E$18-SQRT(('Ejercicio 3 - TIR'!$E$18-'Ejercicio 3 - TIR'!$C$18)*('Ejercicio 3 - TIR'!$E$18-'Ejercicio 3 - TIR'!$D$18)*(1-H239)))</f>
        <v>36183.1308102593</v>
      </c>
      <c r="J239" s="24">
        <f ca="1" t="shared" si="1772"/>
        <v>0.039712583684032</v>
      </c>
      <c r="K239" s="25">
        <f ca="1">IF(J239&lt;=('Ejercicio 3 - TIR'!$D$18-'Ejercicio 3 - TIR'!$C$18)/('Ejercicio 3 - TIR'!$E$18-'Ejercicio 3 - TIR'!$C$18),'Ejercicio 3 - TIR'!$C$18+SQRT(('Ejercicio 3 - TIR'!$E$18-'Ejercicio 3 - TIR'!$C$18)*('Ejercicio 3 - TIR'!$D$18-'Ejercicio 3 - TIR'!$C$18)*J239),'Ejercicio 3 - TIR'!$E$18-SQRT(('Ejercicio 3 - TIR'!$E$18-'Ejercicio 3 - TIR'!$C$18)*('Ejercicio 3 - TIR'!$E$18-'Ejercicio 3 - TIR'!$D$18)*(1-J239)))</f>
        <v>32440.6735858375</v>
      </c>
      <c r="L239" s="24">
        <f ca="1" t="shared" si="1772"/>
        <v>0.937189280269732</v>
      </c>
      <c r="M239" s="25">
        <f ca="1">IF(L239&lt;=('Ejercicio 3 - TIR'!$D$18-'Ejercicio 3 - TIR'!$C$18)/('Ejercicio 3 - TIR'!$E$18-'Ejercicio 3 - TIR'!$C$18),'Ejercicio 3 - TIR'!$C$18+SQRT(('Ejercicio 3 - TIR'!$E$18-'Ejercicio 3 - TIR'!$C$18)*('Ejercicio 3 - TIR'!$D$18-'Ejercicio 3 - TIR'!$C$18)*L239),'Ejercicio 3 - TIR'!$E$18-SQRT(('Ejercicio 3 - TIR'!$E$18-'Ejercicio 3 - TIR'!$C$18)*('Ejercicio 3 - TIR'!$E$18-'Ejercicio 3 - TIR'!$D$18)*(1-L239)))</f>
        <v>42829.561339321</v>
      </c>
      <c r="N239" s="24">
        <f ca="1" t="shared" ref="N239:R239" si="1773">RAND()</f>
        <v>0.67520271953921</v>
      </c>
      <c r="O239" s="25">
        <f ca="1">IF(N239&lt;=('Ejercicio 3 - TIR'!$D$18-'Ejercicio 3 - TIR'!$C$18)/('Ejercicio 3 - TIR'!$E$18-'Ejercicio 3 - TIR'!$C$18),'Ejercicio 3 - TIR'!$C$18+SQRT(('Ejercicio 3 - TIR'!$E$18-'Ejercicio 3 - TIR'!$C$18)*('Ejercicio 3 - TIR'!$D$18-'Ejercicio 3 - TIR'!$C$18)*N239),'Ejercicio 3 - TIR'!$E$18-SQRT(('Ejercicio 3 - TIR'!$E$18-'Ejercicio 3 - TIR'!$C$18)*('Ejercicio 3 - TIR'!$E$18-'Ejercicio 3 - TIR'!$D$18)*(1-N239)))</f>
        <v>40064.4355910839</v>
      </c>
      <c r="P239" s="24">
        <f ca="1" t="shared" si="1773"/>
        <v>0.805654399794326</v>
      </c>
      <c r="Q239" s="26">
        <f ca="1">IF(P239&lt;=('Ejercicio 3 - TIR'!$D$22-'Ejercicio 3 - TIR'!$C$22)/('Ejercicio 3 - TIR'!$E$22-'Ejercicio 3 - TIR'!$C$22),'Ejercicio 3 - TIR'!$C$22+SQRT(('Ejercicio 3 - TIR'!$E$22-'Ejercicio 3 - TIR'!$C$22)*('Ejercicio 3 - TIR'!$D$22-'Ejercicio 3 - TIR'!$C$22)*P239),'Ejercicio 3 - TIR'!$E$22-SQRT(('Ejercicio 3 - TIR'!$E$22-'Ejercicio 3 - TIR'!$C$22)*('Ejercicio 3 - TIR'!$E$22-'Ejercicio 3 - TIR'!$D$22)*(1-P239)))</f>
        <v>0.16129646877271</v>
      </c>
      <c r="R239" s="24">
        <f ca="1" t="shared" si="1773"/>
        <v>0.622590725477557</v>
      </c>
      <c r="S239" s="26">
        <f ca="1">IF(R239&lt;=('Ejercicio 3 - TIR'!$D$23-'Ejercicio 3 - TIR'!$C$23)/('Ejercicio 3 - TIR'!$E$23-'Ejercicio 3 - TIR'!$C$23),'Ejercicio 3 - TIR'!$C$23+SQRT(('Ejercicio 3 - TIR'!$E$23-'Ejercicio 3 - TIR'!$C$23)*('Ejercicio 3 - TIR'!$D$23-'Ejercicio 3 - TIR'!$C$23)*R239),'Ejercicio 3 - TIR'!$E$23-SQRT(('Ejercicio 3 - TIR'!$E$23-'Ejercicio 3 - TIR'!$C$23)*('Ejercicio 3 - TIR'!$E$23-'Ejercicio 3 - TIR'!$D$23)*(1-R239)))</f>
        <v>0.153935911791501</v>
      </c>
      <c r="T239" s="24">
        <f ca="1" t="shared" ref="T239:X239" si="1774">RAND()</f>
        <v>0.468745778595134</v>
      </c>
      <c r="U239" s="26">
        <f ca="1">IF(T239&lt;=('Ejercicio 3 - TIR'!$D$24-'Ejercicio 3 - TIR'!$C$24)/('Ejercicio 3 - TIR'!$E$24-'Ejercicio 3 - TIR'!$C$24),'Ejercicio 3 - TIR'!$C$24+SQRT(('Ejercicio 3 - TIR'!$E$24-'Ejercicio 3 - TIR'!$C$24)*('Ejercicio 3 - TIR'!$D$24-'Ejercicio 3 - TIR'!$C$24)*T239),'Ejercicio 3 - TIR'!$E$24-SQRT(('Ejercicio 3 - TIR'!$E$24-'Ejercicio 3 - TIR'!$C$24)*('Ejercicio 3 - TIR'!$E$24-'Ejercicio 3 - TIR'!$D$24)*(1-T239)))</f>
        <v>0.181431725214451</v>
      </c>
      <c r="V239" s="24">
        <f ca="1" t="shared" si="1774"/>
        <v>0.135532287300039</v>
      </c>
      <c r="W239" s="26">
        <f ca="1">IF(V239&lt;=('Ejercicio 3 - TIR'!$D$25-'Ejercicio 3 - TIR'!$C$25)/('Ejercicio 3 - TIR'!$E$25-'Ejercicio 3 - TIR'!$C$25),'Ejercicio 3 - TIR'!$C$25+SQRT(('Ejercicio 3 - TIR'!$E$25-'Ejercicio 3 - TIR'!$C$25)*('Ejercicio 3 - TIR'!$D$25-'Ejercicio 3 - TIR'!$C$25)*V239),'Ejercicio 3 - TIR'!$E$25-SQRT(('Ejercicio 3 - TIR'!$E$25-'Ejercicio 3 - TIR'!$C$25)*('Ejercicio 3 - TIR'!$E$25-'Ejercicio 3 - TIR'!$D$25)*(1-V239)))</f>
        <v>0.193774803164476</v>
      </c>
      <c r="X239" s="24">
        <f ca="1" t="shared" si="1774"/>
        <v>0.603533809712086</v>
      </c>
      <c r="Y239" s="26">
        <f ca="1">IF(X239&lt;=('Ejercicio 3 - TIR'!$D$26-'Ejercicio 3 - TIR'!$C$26)/('Ejercicio 3 - TIR'!$E$26-'Ejercicio 3 - TIR'!$C$26),'Ejercicio 3 - TIR'!$C$26+SQRT(('Ejercicio 3 - TIR'!$E$26-'Ejercicio 3 - TIR'!$C$26)*('Ejercicio 3 - TIR'!$D$26-'Ejercicio 3 - TIR'!$C$26)*X239),'Ejercicio 3 - TIR'!$E$26-SQRT(('Ejercicio 3 - TIR'!$E$26-'Ejercicio 3 - TIR'!$C$26)*('Ejercicio 3 - TIR'!$E$26-'Ejercicio 3 - TIR'!$D$26)*(1-X239)))</f>
        <v>0.233729951074645</v>
      </c>
      <c r="Z239" s="24">
        <f ca="1" t="shared" si="1432"/>
        <v>1.16129646877271</v>
      </c>
      <c r="AA239" s="24">
        <f ca="1" t="shared" si="1433"/>
        <v>1.34006169955349</v>
      </c>
      <c r="AB239" s="24">
        <f ca="1" t="shared" si="1434"/>
        <v>1.58319140559729</v>
      </c>
      <c r="AC239" s="24">
        <f ca="1" t="shared" si="1435"/>
        <v>1.88997400858859</v>
      </c>
      <c r="AD239" s="24">
        <f ca="1" t="shared" si="1436"/>
        <v>2.33171754114835</v>
      </c>
      <c r="AE239" s="23">
        <f ca="1" t="shared" si="1437"/>
        <v>4999.55968907173</v>
      </c>
      <c r="AF239" s="23">
        <f ca="1" t="shared" si="1438"/>
        <v>5769.17146836502</v>
      </c>
      <c r="AG239" s="23">
        <f ca="1" t="shared" si="1439"/>
        <v>6815.88220092848</v>
      </c>
      <c r="AH239" s="23">
        <f ca="1" t="shared" si="1440"/>
        <v>8136.62843280565</v>
      </c>
      <c r="AI239" s="23">
        <f ca="1" t="shared" si="1441"/>
        <v>10038.4021983179</v>
      </c>
      <c r="AJ239" s="25">
        <f ca="1" t="shared" si="1442"/>
        <v>40605.3218152631</v>
      </c>
      <c r="AK239" s="25">
        <f ca="1" t="shared" si="1443"/>
        <v>48487.6277687622</v>
      </c>
      <c r="AL239" s="25">
        <f ca="1" t="shared" si="1444"/>
        <v>51359.7956128848</v>
      </c>
      <c r="AM239" s="25">
        <f ca="1" t="shared" si="1445"/>
        <v>80946.7577305674</v>
      </c>
      <c r="AN239" s="25">
        <f ca="1" t="shared" si="1446"/>
        <v>93418.9472439387</v>
      </c>
      <c r="AO239" s="25">
        <f ca="1">C239/'Ejercicio 3 - TIR'!$D$7</f>
        <v>17951.5151623592</v>
      </c>
      <c r="AP239" s="25">
        <f ca="1" t="shared" si="1447"/>
        <v>22653.8066529039</v>
      </c>
      <c r="AQ239" s="25">
        <f ca="1" t="shared" si="1448"/>
        <v>30536.112606403</v>
      </c>
      <c r="AR239" s="25">
        <f ca="1" t="shared" si="1449"/>
        <v>33408.2804505256</v>
      </c>
      <c r="AS239" s="25">
        <f ca="1" t="shared" si="1450"/>
        <v>62995.2425682082</v>
      </c>
      <c r="AT239" s="25">
        <f ca="1" t="shared" si="1451"/>
        <v>75467.4320815795</v>
      </c>
      <c r="AU239" s="25">
        <f ca="1">AP239*'Ejercicio 3 - TIR'!$D$5</f>
        <v>11326.9033264519</v>
      </c>
      <c r="AV239" s="25">
        <f ca="1">AQ239*'Ejercicio 3 - TIR'!$D$5</f>
        <v>15268.0563032015</v>
      </c>
      <c r="AW239" s="25">
        <f ca="1">AR239*'Ejercicio 3 - TIR'!$D$5</f>
        <v>16704.1402252628</v>
      </c>
      <c r="AX239" s="25">
        <f ca="1">AS239*'Ejercicio 3 - TIR'!$D$5</f>
        <v>31497.6212841041</v>
      </c>
      <c r="AY239" s="25">
        <f ca="1">AT239*'Ejercicio 3 - TIR'!$D$5</f>
        <v>37733.7160407897</v>
      </c>
      <c r="AZ239" s="25">
        <f ca="1" t="shared" ref="AZ239:BD239" si="1775">AJ239-AU239-AE239</f>
        <v>24278.8587997395</v>
      </c>
      <c r="BA239" s="25">
        <f ca="1" t="shared" si="1775"/>
        <v>27450.3999971957</v>
      </c>
      <c r="BB239" s="25">
        <f ca="1" t="shared" si="1775"/>
        <v>27839.7731866935</v>
      </c>
      <c r="BC239" s="25">
        <f ca="1" t="shared" si="1775"/>
        <v>41312.5080136577</v>
      </c>
      <c r="BD239" s="25">
        <f ca="1" t="shared" si="1775"/>
        <v>45646.8290048311</v>
      </c>
      <c r="BE239" s="25">
        <f ca="1" t="shared" ref="BE239:BI239" si="1776">AZ239/Z239</f>
        <v>20906.6844277913</v>
      </c>
      <c r="BF239" s="25">
        <f ca="1" t="shared" si="1776"/>
        <v>20484.4299380709</v>
      </c>
      <c r="BG239" s="25">
        <f ca="1" t="shared" si="1776"/>
        <v>17584.5909018123</v>
      </c>
      <c r="BH239" s="25">
        <f ca="1" t="shared" si="1776"/>
        <v>21858.7704518272</v>
      </c>
      <c r="BI239" s="25">
        <f ca="1" t="shared" si="1776"/>
        <v>19576.4830856616</v>
      </c>
      <c r="BJ239" s="25">
        <f ca="1" t="shared" si="1454"/>
        <v>72274.1242491424</v>
      </c>
      <c r="BK239" s="25">
        <f ca="1" t="shared" si="1455"/>
        <v>41857.8627942636</v>
      </c>
      <c r="BL239" s="25">
        <f ca="1" t="shared" si="1456"/>
        <v>114131.987043406</v>
      </c>
      <c r="BM239" s="25">
        <f ca="1">BK239*'Ejercicio 3 - TIR'!$D$5</f>
        <v>20928.9313971318</v>
      </c>
      <c r="BN239" s="25">
        <f ca="1" t="shared" si="1457"/>
        <v>93203.0556462742</v>
      </c>
      <c r="BO239" s="25">
        <f ca="1" t="shared" si="1458"/>
        <v>39971.8465043465</v>
      </c>
      <c r="BP239" s="25">
        <f ca="1" t="shared" si="1459"/>
        <v>-120753.664734963</v>
      </c>
      <c r="BQ239" s="25">
        <f ca="1" t="shared" ref="BQ239:BT239" si="1777">BE239</f>
        <v>20906.6844277913</v>
      </c>
      <c r="BR239" s="25">
        <f ca="1" t="shared" si="1777"/>
        <v>20484.4299380709</v>
      </c>
      <c r="BS239" s="25">
        <f ca="1" t="shared" si="1777"/>
        <v>17584.5909018123</v>
      </c>
      <c r="BT239" s="25">
        <f ca="1" t="shared" si="1777"/>
        <v>21858.7704518272</v>
      </c>
      <c r="BU239" s="25">
        <f ca="1" t="shared" si="1461"/>
        <v>59548.3295900081</v>
      </c>
      <c r="BV239" s="27">
        <f ca="1" t="shared" si="1462"/>
        <v>4.38347231447582</v>
      </c>
    </row>
    <row r="240" ht="15" customHeight="1" spans="1:74">
      <c r="A240" s="23">
        <v>239</v>
      </c>
      <c r="B240" s="24">
        <f ca="1" t="shared" ref="B240:F240" si="1778">RAND()</f>
        <v>0.832118126057015</v>
      </c>
      <c r="C240" s="25">
        <f ca="1">IF(B240&lt;=('Ejercicio 3 - TIR'!$D$13-'Ejercicio 3 - TIR'!$C$13)/('Ejercicio 3 - TIR'!$E$13-'Ejercicio 3 - TIR'!$C$13),'Ejercicio 3 - TIR'!$C$13+SQRT(('Ejercicio 3 - TIR'!$E$13-'Ejercicio 3 - TIR'!$C$13)*('Ejercicio 3 - TIR'!$D$13-'Ejercicio 3 - TIR'!$C$13)*B240),'Ejercicio 3 - TIR'!$E$13-SQRT(('Ejercicio 3 - TIR'!$E$13-'Ejercicio 3 - TIR'!$C$13)*('Ejercicio 3 - TIR'!$E$13-'Ejercicio 3 - TIR'!$D$13)*(1-B240)))</f>
        <v>85806.4011353152</v>
      </c>
      <c r="D240" s="24">
        <f ca="1" t="shared" si="1778"/>
        <v>0.377726683866127</v>
      </c>
      <c r="E240" s="25">
        <f ca="1">IF(D240&lt;=('Ejercicio 3 - TIR'!$D$14-'Ejercicio 3 - TIR'!$C$14)/('Ejercicio 3 - TIR'!$E$14-'Ejercicio 3 - TIR'!$C$14),'Ejercicio 3 - TIR'!$C$14+SQRT(('Ejercicio 3 - TIR'!$E$14-'Ejercicio 3 - TIR'!$C$14)*('Ejercicio 3 - TIR'!$D$14-'Ejercicio 3 - TIR'!$C$14)*D240),'Ejercicio 3 - TIR'!$E$14-SQRT(('Ejercicio 3 - TIR'!$E$14-'Ejercicio 3 - TIR'!$C$14)*('Ejercicio 3 - TIR'!$E$14-'Ejercicio 3 - TIR'!$D$14)*(1-D240)))</f>
        <v>30338.6855231764</v>
      </c>
      <c r="F240" s="24">
        <f ca="1" t="shared" si="1778"/>
        <v>0.593056381582703</v>
      </c>
      <c r="G240" s="25">
        <f ca="1">IF(F240&lt;=('Ejercicio 3 - TIR'!$D$18-'Ejercicio 3 - TIR'!$C$18)/('Ejercicio 3 - TIR'!$E$18-'Ejercicio 3 - TIR'!$C$18),'Ejercicio 3 - TIR'!$C$18+SQRT(('Ejercicio 3 - TIR'!$E$18-'Ejercicio 3 - TIR'!$C$18)*('Ejercicio 3 - TIR'!$D$18-'Ejercicio 3 - TIR'!$C$18)*F240),'Ejercicio 3 - TIR'!$E$18-SQRT(('Ejercicio 3 - TIR'!$E$18-'Ejercicio 3 - TIR'!$C$18)*('Ejercicio 3 - TIR'!$E$18-'Ejercicio 3 - TIR'!$D$18)*(1-F240)))</f>
        <v>39431.7791130521</v>
      </c>
      <c r="H240" s="24">
        <f ca="1" t="shared" ref="H240:L240" si="1779">RAND()</f>
        <v>0.529695870196789</v>
      </c>
      <c r="I240" s="25">
        <f ca="1">IF(H240&lt;=('Ejercicio 3 - TIR'!$D$18-'Ejercicio 3 - TIR'!$C$18)/('Ejercicio 3 - TIR'!$E$18-'Ejercicio 3 - TIR'!$C$18),'Ejercicio 3 - TIR'!$C$18+SQRT(('Ejercicio 3 - TIR'!$E$18-'Ejercicio 3 - TIR'!$C$18)*('Ejercicio 3 - TIR'!$D$18-'Ejercicio 3 - TIR'!$C$18)*H240),'Ejercicio 3 - TIR'!$E$18-SQRT(('Ejercicio 3 - TIR'!$E$18-'Ejercicio 3 - TIR'!$C$18)*('Ejercicio 3 - TIR'!$E$18-'Ejercicio 3 - TIR'!$D$18)*(1-H240)))</f>
        <v>38913.7186700904</v>
      </c>
      <c r="J240" s="24">
        <f ca="1" t="shared" si="1779"/>
        <v>0.398609052463048</v>
      </c>
      <c r="K240" s="25">
        <f ca="1">IF(J240&lt;=('Ejercicio 3 - TIR'!$D$18-'Ejercicio 3 - TIR'!$C$18)/('Ejercicio 3 - TIR'!$E$18-'Ejercicio 3 - TIR'!$C$18),'Ejercicio 3 - TIR'!$C$18+SQRT(('Ejercicio 3 - TIR'!$E$18-'Ejercicio 3 - TIR'!$C$18)*('Ejercicio 3 - TIR'!$D$18-'Ejercicio 3 - TIR'!$C$18)*J240),'Ejercicio 3 - TIR'!$E$18-SQRT(('Ejercicio 3 - TIR'!$E$18-'Ejercicio 3 - TIR'!$C$18)*('Ejercicio 3 - TIR'!$E$18-'Ejercicio 3 - TIR'!$D$18)*(1-J240)))</f>
        <v>37732.4871722789</v>
      </c>
      <c r="L240" s="24">
        <f ca="1" t="shared" si="1779"/>
        <v>0.832006304367483</v>
      </c>
      <c r="M240" s="25">
        <f ca="1">IF(L240&lt;=('Ejercicio 3 - TIR'!$D$18-'Ejercicio 3 - TIR'!$C$18)/('Ejercicio 3 - TIR'!$E$18-'Ejercicio 3 - TIR'!$C$18),'Ejercicio 3 - TIR'!$C$18+SQRT(('Ejercicio 3 - TIR'!$E$18-'Ejercicio 3 - TIR'!$C$18)*('Ejercicio 3 - TIR'!$D$18-'Ejercicio 3 - TIR'!$C$18)*L240),'Ejercicio 3 - TIR'!$E$18-SQRT(('Ejercicio 3 - TIR'!$E$18-'Ejercicio 3 - TIR'!$C$18)*('Ejercicio 3 - TIR'!$E$18-'Ejercicio 3 - TIR'!$D$18)*(1-L240)))</f>
        <v>41450.4187328026</v>
      </c>
      <c r="N240" s="24">
        <f ca="1" t="shared" ref="N240:R240" si="1780">RAND()</f>
        <v>0.0618111782145836</v>
      </c>
      <c r="O240" s="25">
        <f ca="1">IF(N240&lt;=('Ejercicio 3 - TIR'!$D$18-'Ejercicio 3 - TIR'!$C$18)/('Ejercicio 3 - TIR'!$E$18-'Ejercicio 3 - TIR'!$C$18),'Ejercicio 3 - TIR'!$C$18+SQRT(('Ejercicio 3 - TIR'!$E$18-'Ejercicio 3 - TIR'!$C$18)*('Ejercicio 3 - TIR'!$D$18-'Ejercicio 3 - TIR'!$C$18)*N240),'Ejercicio 3 - TIR'!$E$18-SQRT(('Ejercicio 3 - TIR'!$E$18-'Ejercicio 3 - TIR'!$C$18)*('Ejercicio 3 - TIR'!$E$18-'Ejercicio 3 - TIR'!$D$18)*(1-N240)))</f>
        <v>33044.9428126301</v>
      </c>
      <c r="P240" s="24">
        <f ca="1" t="shared" si="1780"/>
        <v>0.42149167971093</v>
      </c>
      <c r="Q240" s="26">
        <f ca="1">IF(P240&lt;=('Ejercicio 3 - TIR'!$D$22-'Ejercicio 3 - TIR'!$C$22)/('Ejercicio 3 - TIR'!$E$22-'Ejercicio 3 - TIR'!$C$22),'Ejercicio 3 - TIR'!$C$22+SQRT(('Ejercicio 3 - TIR'!$E$22-'Ejercicio 3 - TIR'!$C$22)*('Ejercicio 3 - TIR'!$D$22-'Ejercicio 3 - TIR'!$C$22)*P240),'Ejercicio 3 - TIR'!$E$22-SQRT(('Ejercicio 3 - TIR'!$E$22-'Ejercicio 3 - TIR'!$C$22)*('Ejercicio 3 - TIR'!$E$22-'Ejercicio 3 - TIR'!$D$22)*(1-P240)))</f>
        <v>0.147544237573033</v>
      </c>
      <c r="R240" s="24">
        <f ca="1" t="shared" si="1780"/>
        <v>0.688621021919192</v>
      </c>
      <c r="S240" s="26">
        <f ca="1">IF(R240&lt;=('Ejercicio 3 - TIR'!$D$23-'Ejercicio 3 - TIR'!$C$23)/('Ejercicio 3 - TIR'!$E$23-'Ejercicio 3 - TIR'!$C$23),'Ejercicio 3 - TIR'!$C$23+SQRT(('Ejercicio 3 - TIR'!$E$23-'Ejercicio 3 - TIR'!$C$23)*('Ejercicio 3 - TIR'!$D$23-'Ejercicio 3 - TIR'!$C$23)*R240),'Ejercicio 3 - TIR'!$E$23-SQRT(('Ejercicio 3 - TIR'!$E$23-'Ejercicio 3 - TIR'!$C$23)*('Ejercicio 3 - TIR'!$E$23-'Ejercicio 3 - TIR'!$D$23)*(1-R240)))</f>
        <v>0.156325495558609</v>
      </c>
      <c r="T240" s="24">
        <f ca="1" t="shared" ref="T240:X240" si="1781">RAND()</f>
        <v>0.848322775703504</v>
      </c>
      <c r="U240" s="26">
        <f ca="1">IF(T240&lt;=('Ejercicio 3 - TIR'!$D$24-'Ejercicio 3 - TIR'!$C$24)/('Ejercicio 3 - TIR'!$E$24-'Ejercicio 3 - TIR'!$C$24),'Ejercicio 3 - TIR'!$C$24+SQRT(('Ejercicio 3 - TIR'!$E$24-'Ejercicio 3 - TIR'!$C$24)*('Ejercicio 3 - TIR'!$D$24-'Ejercicio 3 - TIR'!$C$24)*T240),'Ejercicio 3 - TIR'!$E$24-SQRT(('Ejercicio 3 - TIR'!$E$24-'Ejercicio 3 - TIR'!$C$24)*('Ejercicio 3 - TIR'!$E$24-'Ejercicio 3 - TIR'!$D$24)*(1-T240)))</f>
        <v>0.199391840741343</v>
      </c>
      <c r="V240" s="24">
        <f ca="1" t="shared" si="1781"/>
        <v>0.567525936043878</v>
      </c>
      <c r="W240" s="26">
        <f ca="1">IF(V240&lt;=('Ejercicio 3 - TIR'!$D$25-'Ejercicio 3 - TIR'!$C$25)/('Ejercicio 3 - TIR'!$E$25-'Ejercicio 3 - TIR'!$C$25),'Ejercicio 3 - TIR'!$C$25+SQRT(('Ejercicio 3 - TIR'!$E$25-'Ejercicio 3 - TIR'!$C$25)*('Ejercicio 3 - TIR'!$D$25-'Ejercicio 3 - TIR'!$C$25)*V240),'Ejercicio 3 - TIR'!$E$25-SQRT(('Ejercicio 3 - TIR'!$E$25-'Ejercicio 3 - TIR'!$C$25)*('Ejercicio 3 - TIR'!$E$25-'Ejercicio 3 - TIR'!$D$25)*(1-V240)))</f>
        <v>0.211094226343042</v>
      </c>
      <c r="X240" s="24">
        <f ca="1" t="shared" si="1781"/>
        <v>0.242351432040886</v>
      </c>
      <c r="Y240" s="26">
        <f ca="1">IF(X240&lt;=('Ejercicio 3 - TIR'!$D$26-'Ejercicio 3 - TIR'!$C$26)/('Ejercicio 3 - TIR'!$E$26-'Ejercicio 3 - TIR'!$C$26),'Ejercicio 3 - TIR'!$C$26+SQRT(('Ejercicio 3 - TIR'!$E$26-'Ejercicio 3 - TIR'!$C$26)*('Ejercicio 3 - TIR'!$D$26-'Ejercicio 3 - TIR'!$C$26)*X240),'Ejercicio 3 - TIR'!$E$26-SQRT(('Ejercicio 3 - TIR'!$E$26-'Ejercicio 3 - TIR'!$C$26)*('Ejercicio 3 - TIR'!$E$26-'Ejercicio 3 - TIR'!$D$26)*(1-X240)))</f>
        <v>0.215580243675743</v>
      </c>
      <c r="Z240" s="24">
        <f ca="1" t="shared" si="1432"/>
        <v>1.14754423757303</v>
      </c>
      <c r="AA240" s="24">
        <f ca="1" t="shared" si="1433"/>
        <v>1.32693465918706</v>
      </c>
      <c r="AB240" s="24">
        <f ca="1" t="shared" si="1434"/>
        <v>1.59151460342586</v>
      </c>
      <c r="AC240" s="24">
        <f ca="1" t="shared" si="1435"/>
        <v>1.92747414734969</v>
      </c>
      <c r="AD240" s="24">
        <f ca="1" t="shared" si="1436"/>
        <v>2.34299949371403</v>
      </c>
      <c r="AE240" s="23">
        <f ca="1" t="shared" si="1437"/>
        <v>4476.29822448507</v>
      </c>
      <c r="AF240" s="23">
        <f ca="1" t="shared" si="1438"/>
        <v>5176.05776269582</v>
      </c>
      <c r="AG240" s="23">
        <f ca="1" t="shared" si="1439"/>
        <v>6208.12144778326</v>
      </c>
      <c r="AH240" s="23">
        <f ca="1" t="shared" si="1440"/>
        <v>7518.62004184671</v>
      </c>
      <c r="AI240" s="23">
        <f ca="1" t="shared" si="1441"/>
        <v>9139.48598257335</v>
      </c>
      <c r="AJ240" s="25">
        <f ca="1" t="shared" si="1442"/>
        <v>45249.7108984356</v>
      </c>
      <c r="AK240" s="25">
        <f ca="1" t="shared" si="1443"/>
        <v>51635.9620211977</v>
      </c>
      <c r="AL240" s="25">
        <f ca="1" t="shared" si="1444"/>
        <v>60051.8043582607</v>
      </c>
      <c r="AM240" s="25">
        <f ca="1" t="shared" si="1445"/>
        <v>79894.6105042964</v>
      </c>
      <c r="AN240" s="25">
        <f ca="1" t="shared" si="1446"/>
        <v>77424.2842798015</v>
      </c>
      <c r="AO240" s="25">
        <f ca="1">C240/'Ejercicio 3 - TIR'!$D$7</f>
        <v>17161.280227063</v>
      </c>
      <c r="AP240" s="25">
        <f ca="1" t="shared" si="1447"/>
        <v>28088.4306713726</v>
      </c>
      <c r="AQ240" s="25">
        <f ca="1" t="shared" si="1448"/>
        <v>34474.6817941346</v>
      </c>
      <c r="AR240" s="25">
        <f ca="1" t="shared" si="1449"/>
        <v>42890.5241311976</v>
      </c>
      <c r="AS240" s="25">
        <f ca="1" t="shared" si="1450"/>
        <v>62733.3302772334</v>
      </c>
      <c r="AT240" s="25">
        <f ca="1" t="shared" si="1451"/>
        <v>60263.0040527384</v>
      </c>
      <c r="AU240" s="25">
        <f ca="1">AP240*'Ejercicio 3 - TIR'!$D$5</f>
        <v>14044.2153356863</v>
      </c>
      <c r="AV240" s="25">
        <f ca="1">AQ240*'Ejercicio 3 - TIR'!$D$5</f>
        <v>17237.3408970673</v>
      </c>
      <c r="AW240" s="25">
        <f ca="1">AR240*'Ejercicio 3 - TIR'!$D$5</f>
        <v>21445.2620655988</v>
      </c>
      <c r="AX240" s="25">
        <f ca="1">AS240*'Ejercicio 3 - TIR'!$D$5</f>
        <v>31366.6651386167</v>
      </c>
      <c r="AY240" s="25">
        <f ca="1">AT240*'Ejercicio 3 - TIR'!$D$5</f>
        <v>30131.5020263692</v>
      </c>
      <c r="AZ240" s="25">
        <f ca="1" t="shared" ref="AZ240:BD240" si="1782">AJ240-AU240-AE240</f>
        <v>26729.1973382642</v>
      </c>
      <c r="BA240" s="25">
        <f ca="1" t="shared" si="1782"/>
        <v>29222.5633614345</v>
      </c>
      <c r="BB240" s="25">
        <f ca="1" t="shared" si="1782"/>
        <v>32398.4208448786</v>
      </c>
      <c r="BC240" s="25">
        <f ca="1" t="shared" si="1782"/>
        <v>41009.325323833</v>
      </c>
      <c r="BD240" s="25">
        <f ca="1" t="shared" si="1782"/>
        <v>38153.2962708589</v>
      </c>
      <c r="BE240" s="25">
        <f ca="1" t="shared" ref="BE240:BI240" si="1783">AZ240/Z240</f>
        <v>23292.5202036607</v>
      </c>
      <c r="BF240" s="25">
        <f ca="1" t="shared" si="1783"/>
        <v>22022.6091459074</v>
      </c>
      <c r="BG240" s="25">
        <f ca="1" t="shared" si="1783"/>
        <v>20356.9736495905</v>
      </c>
      <c r="BH240" s="25">
        <f ca="1" t="shared" si="1783"/>
        <v>21276.1999325498</v>
      </c>
      <c r="BI240" s="25">
        <f ca="1" t="shared" si="1783"/>
        <v>16283.9541251372</v>
      </c>
      <c r="BJ240" s="25">
        <f ca="1" t="shared" si="1454"/>
        <v>71083.5248207516</v>
      </c>
      <c r="BK240" s="25">
        <f ca="1" t="shared" si="1455"/>
        <v>40208.8708834934</v>
      </c>
      <c r="BL240" s="25">
        <f ca="1" t="shared" si="1456"/>
        <v>111292.395704245</v>
      </c>
      <c r="BM240" s="25">
        <f ca="1">BK240*'Ejercicio 3 - TIR'!$D$5</f>
        <v>20104.4354417467</v>
      </c>
      <c r="BN240" s="25">
        <f ca="1" t="shared" si="1457"/>
        <v>91187.9602624983</v>
      </c>
      <c r="BO240" s="25">
        <f ca="1" t="shared" si="1458"/>
        <v>38919.3256367079</v>
      </c>
      <c r="BP240" s="25">
        <f ca="1" t="shared" si="1459"/>
        <v>-116145.086658492</v>
      </c>
      <c r="BQ240" s="25">
        <f ca="1" t="shared" ref="BQ240:BT240" si="1784">BE240</f>
        <v>23292.5202036607</v>
      </c>
      <c r="BR240" s="25">
        <f ca="1" t="shared" si="1784"/>
        <v>22022.6091459074</v>
      </c>
      <c r="BS240" s="25">
        <f ca="1" t="shared" si="1784"/>
        <v>20356.9736495905</v>
      </c>
      <c r="BT240" s="25">
        <f ca="1" t="shared" si="1784"/>
        <v>21276.1999325498</v>
      </c>
      <c r="BU240" s="25">
        <f ca="1" t="shared" si="1461"/>
        <v>55203.2797618451</v>
      </c>
      <c r="BV240" s="27">
        <f ca="1" t="shared" si="1462"/>
        <v>6.17227758749457</v>
      </c>
    </row>
    <row r="241" ht="15" customHeight="1" spans="1:74">
      <c r="A241" s="23">
        <v>240</v>
      </c>
      <c r="B241" s="24">
        <f ca="1" t="shared" ref="B241:F241" si="1785">RAND()</f>
        <v>0.653306611917816</v>
      </c>
      <c r="C241" s="25">
        <f ca="1">IF(B241&lt;=('Ejercicio 3 - TIR'!$D$13-'Ejercicio 3 - TIR'!$C$13)/('Ejercicio 3 - TIR'!$E$13-'Ejercicio 3 - TIR'!$C$13),'Ejercicio 3 - TIR'!$C$13+SQRT(('Ejercicio 3 - TIR'!$E$13-'Ejercicio 3 - TIR'!$C$13)*('Ejercicio 3 - TIR'!$D$13-'Ejercicio 3 - TIR'!$C$13)*B241),'Ejercicio 3 - TIR'!$E$13-SQRT(('Ejercicio 3 - TIR'!$E$13-'Ejercicio 3 - TIR'!$C$13)*('Ejercicio 3 - TIR'!$E$13-'Ejercicio 3 - TIR'!$D$13)*(1-B241)))</f>
        <v>79603.1358856656</v>
      </c>
      <c r="D241" s="24">
        <f ca="1" t="shared" si="1785"/>
        <v>0.392435784175137</v>
      </c>
      <c r="E241" s="25">
        <f ca="1">IF(D241&lt;=('Ejercicio 3 - TIR'!$D$14-'Ejercicio 3 - TIR'!$C$14)/('Ejercicio 3 - TIR'!$E$14-'Ejercicio 3 - TIR'!$C$14),'Ejercicio 3 - TIR'!$C$14+SQRT(('Ejercicio 3 - TIR'!$E$14-'Ejercicio 3 - TIR'!$C$14)*('Ejercicio 3 - TIR'!$D$14-'Ejercicio 3 - TIR'!$C$14)*D241),'Ejercicio 3 - TIR'!$E$14-SQRT(('Ejercicio 3 - TIR'!$E$14-'Ejercicio 3 - TIR'!$C$14)*('Ejercicio 3 - TIR'!$E$14-'Ejercicio 3 - TIR'!$D$14)*(1-D241)))</f>
        <v>30453.5539401446</v>
      </c>
      <c r="F241" s="24">
        <f ca="1" t="shared" si="1785"/>
        <v>0.66187208160207</v>
      </c>
      <c r="G241" s="25">
        <f ca="1">IF(F241&lt;=('Ejercicio 3 - TIR'!$D$18-'Ejercicio 3 - TIR'!$C$18)/('Ejercicio 3 - TIR'!$E$18-'Ejercicio 3 - TIR'!$C$18),'Ejercicio 3 - TIR'!$C$18+SQRT(('Ejercicio 3 - TIR'!$E$18-'Ejercicio 3 - TIR'!$C$18)*('Ejercicio 3 - TIR'!$D$18-'Ejercicio 3 - TIR'!$C$18)*F241),'Ejercicio 3 - TIR'!$E$18-SQRT(('Ejercicio 3 - TIR'!$E$18-'Ejercicio 3 - TIR'!$C$18)*('Ejercicio 3 - TIR'!$E$18-'Ejercicio 3 - TIR'!$D$18)*(1-F241)))</f>
        <v>39963.9757245946</v>
      </c>
      <c r="H241" s="24">
        <f ca="1" t="shared" ref="H241:L241" si="1786">RAND()</f>
        <v>0.547491407539399</v>
      </c>
      <c r="I241" s="25">
        <f ca="1">IF(H241&lt;=('Ejercicio 3 - TIR'!$D$18-'Ejercicio 3 - TIR'!$C$18)/('Ejercicio 3 - TIR'!$E$18-'Ejercicio 3 - TIR'!$C$18),'Ejercicio 3 - TIR'!$C$18+SQRT(('Ejercicio 3 - TIR'!$E$18-'Ejercicio 3 - TIR'!$C$18)*('Ejercicio 3 - TIR'!$D$18-'Ejercicio 3 - TIR'!$C$18)*H241),'Ejercicio 3 - TIR'!$E$18-SQRT(('Ejercicio 3 - TIR'!$E$18-'Ejercicio 3 - TIR'!$C$18)*('Ejercicio 3 - TIR'!$E$18-'Ejercicio 3 - TIR'!$D$18)*(1-H241)))</f>
        <v>39062.213368207</v>
      </c>
      <c r="J241" s="24">
        <f ca="1" t="shared" si="1786"/>
        <v>0.0803913509571694</v>
      </c>
      <c r="K241" s="25">
        <f ca="1">IF(J241&lt;=('Ejercicio 3 - TIR'!$D$18-'Ejercicio 3 - TIR'!$C$18)/('Ejercicio 3 - TIR'!$E$18-'Ejercicio 3 - TIR'!$C$18),'Ejercicio 3 - TIR'!$C$18+SQRT(('Ejercicio 3 - TIR'!$E$18-'Ejercicio 3 - TIR'!$C$18)*('Ejercicio 3 - TIR'!$D$18-'Ejercicio 3 - TIR'!$C$18)*J241),'Ejercicio 3 - TIR'!$E$18-SQRT(('Ejercicio 3 - TIR'!$E$18-'Ejercicio 3 - TIR'!$C$18)*('Ejercicio 3 - TIR'!$E$18-'Ejercicio 3 - TIR'!$D$18)*(1-J241)))</f>
        <v>33472.564274938</v>
      </c>
      <c r="L241" s="24">
        <f ca="1" t="shared" si="1786"/>
        <v>0.612973697236577</v>
      </c>
      <c r="M241" s="25">
        <f ca="1">IF(L241&lt;=('Ejercicio 3 - TIR'!$D$18-'Ejercicio 3 - TIR'!$C$18)/('Ejercicio 3 - TIR'!$E$18-'Ejercicio 3 - TIR'!$C$18),'Ejercicio 3 - TIR'!$C$18+SQRT(('Ejercicio 3 - TIR'!$E$18-'Ejercicio 3 - TIR'!$C$18)*('Ejercicio 3 - TIR'!$D$18-'Ejercicio 3 - TIR'!$C$18)*L241),'Ejercicio 3 - TIR'!$E$18-SQRT(('Ejercicio 3 - TIR'!$E$18-'Ejercicio 3 - TIR'!$C$18)*('Ejercicio 3 - TIR'!$E$18-'Ejercicio 3 - TIR'!$D$18)*(1-L241)))</f>
        <v>39588.8505351521</v>
      </c>
      <c r="N241" s="24">
        <f ca="1" t="shared" ref="N241:R241" si="1787">RAND()</f>
        <v>0.481869657173457</v>
      </c>
      <c r="O241" s="25">
        <f ca="1">IF(N241&lt;=('Ejercicio 3 - TIR'!$D$18-'Ejercicio 3 - TIR'!$C$18)/('Ejercicio 3 - TIR'!$E$18-'Ejercicio 3 - TIR'!$C$18),'Ejercicio 3 - TIR'!$C$18+SQRT(('Ejercicio 3 - TIR'!$E$18-'Ejercicio 3 - TIR'!$C$18)*('Ejercicio 3 - TIR'!$D$18-'Ejercicio 3 - TIR'!$C$18)*N241),'Ejercicio 3 - TIR'!$E$18-SQRT(('Ejercicio 3 - TIR'!$E$18-'Ejercicio 3 - TIR'!$C$18)*('Ejercicio 3 - TIR'!$E$18-'Ejercicio 3 - TIR'!$D$18)*(1-N241)))</f>
        <v>38501.7909040401</v>
      </c>
      <c r="P241" s="24">
        <f ca="1" t="shared" si="1787"/>
        <v>0.917670760205662</v>
      </c>
      <c r="Q241" s="26">
        <f ca="1">IF(P241&lt;=('Ejercicio 3 - TIR'!$D$22-'Ejercicio 3 - TIR'!$C$22)/('Ejercicio 3 - TIR'!$E$22-'Ejercicio 3 - TIR'!$C$22),'Ejercicio 3 - TIR'!$C$22+SQRT(('Ejercicio 3 - TIR'!$E$22-'Ejercicio 3 - TIR'!$C$22)*('Ejercicio 3 - TIR'!$D$22-'Ejercicio 3 - TIR'!$C$22)*P241),'Ejercicio 3 - TIR'!$E$22-SQRT(('Ejercicio 3 - TIR'!$E$22-'Ejercicio 3 - TIR'!$C$22)*('Ejercicio 3 - TIR'!$E$22-'Ejercicio 3 - TIR'!$D$22)*(1-P241)))</f>
        <v>0.167826560402671</v>
      </c>
      <c r="R241" s="24">
        <f ca="1" t="shared" si="1787"/>
        <v>0.33508419197287</v>
      </c>
      <c r="S241" s="26">
        <f ca="1">IF(R241&lt;=('Ejercicio 3 - TIR'!$D$23-'Ejercicio 3 - TIR'!$C$23)/('Ejercicio 3 - TIR'!$E$23-'Ejercicio 3 - TIR'!$C$23),'Ejercicio 3 - TIR'!$C$23+SQRT(('Ejercicio 3 - TIR'!$E$23-'Ejercicio 3 - TIR'!$C$23)*('Ejercicio 3 - TIR'!$D$23-'Ejercicio 3 - TIR'!$C$23)*R241),'Ejercicio 3 - TIR'!$E$23-SQRT(('Ejercicio 3 - TIR'!$E$23-'Ejercicio 3 - TIR'!$C$23)*('Ejercicio 3 - TIR'!$E$23-'Ejercicio 3 - TIR'!$D$23)*(1-R241)))</f>
        <v>0.144559143827731</v>
      </c>
      <c r="T241" s="24">
        <f ca="1" t="shared" ref="T241:X241" si="1788">RAND()</f>
        <v>0.692435142621307</v>
      </c>
      <c r="U241" s="26">
        <f ca="1">IF(T241&lt;=('Ejercicio 3 - TIR'!$D$24-'Ejercicio 3 - TIR'!$C$24)/('Ejercicio 3 - TIR'!$E$24-'Ejercicio 3 - TIR'!$C$24),'Ejercicio 3 - TIR'!$C$24+SQRT(('Ejercicio 3 - TIR'!$E$24-'Ejercicio 3 - TIR'!$C$24)*('Ejercicio 3 - TIR'!$D$24-'Ejercicio 3 - TIR'!$C$24)*T241),'Ejercicio 3 - TIR'!$E$24-SQRT(('Ejercicio 3 - TIR'!$E$24-'Ejercicio 3 - TIR'!$C$24)*('Ejercicio 3 - TIR'!$E$24-'Ejercicio 3 - TIR'!$D$24)*(1-T241)))</f>
        <v>0.190654104193936</v>
      </c>
      <c r="V241" s="24">
        <f ca="1" t="shared" si="1788"/>
        <v>0.0780932072040628</v>
      </c>
      <c r="W241" s="26">
        <f ca="1">IF(V241&lt;=('Ejercicio 3 - TIR'!$D$25-'Ejercicio 3 - TIR'!$C$25)/('Ejercicio 3 - TIR'!$E$25-'Ejercicio 3 - TIR'!$C$25),'Ejercicio 3 - TIR'!$C$25+SQRT(('Ejercicio 3 - TIR'!$E$25-'Ejercicio 3 - TIR'!$C$25)*('Ejercicio 3 - TIR'!$D$25-'Ejercicio 3 - TIR'!$C$25)*V241),'Ejercicio 3 - TIR'!$E$25-SQRT(('Ejercicio 3 - TIR'!$E$25-'Ejercicio 3 - TIR'!$C$25)*('Ejercicio 3 - TIR'!$E$25-'Ejercicio 3 - TIR'!$D$25)*(1-V241)))</f>
        <v>0.190456122134218</v>
      </c>
      <c r="X241" s="24">
        <f ca="1" t="shared" si="1788"/>
        <v>0.841522454506504</v>
      </c>
      <c r="Y241" s="26">
        <f ca="1">IF(X241&lt;=('Ejercicio 3 - TIR'!$D$26-'Ejercicio 3 - TIR'!$C$26)/('Ejercicio 3 - TIR'!$E$26-'Ejercicio 3 - TIR'!$C$26),'Ejercicio 3 - TIR'!$C$26+SQRT(('Ejercicio 3 - TIR'!$E$26-'Ejercicio 3 - TIR'!$C$26)*('Ejercicio 3 - TIR'!$D$26-'Ejercicio 3 - TIR'!$C$26)*X241),'Ejercicio 3 - TIR'!$E$26-SQRT(('Ejercicio 3 - TIR'!$E$26-'Ejercicio 3 - TIR'!$C$26)*('Ejercicio 3 - TIR'!$E$26-'Ejercicio 3 - TIR'!$D$26)*(1-X241)))</f>
        <v>0.250746303726454</v>
      </c>
      <c r="Z241" s="24">
        <f ca="1" t="shared" si="1432"/>
        <v>1.16782656040267</v>
      </c>
      <c r="AA241" s="24">
        <f ca="1" t="shared" si="1433"/>
        <v>1.33664656811377</v>
      </c>
      <c r="AB241" s="24">
        <f ca="1" t="shared" si="1434"/>
        <v>1.59148372218139</v>
      </c>
      <c r="AC241" s="24">
        <f ca="1" t="shared" si="1435"/>
        <v>1.89459154034779</v>
      </c>
      <c r="AD241" s="24">
        <f ca="1" t="shared" si="1436"/>
        <v>2.36965336616141</v>
      </c>
      <c r="AE241" s="23">
        <f ca="1" t="shared" si="1437"/>
        <v>5110.91520981168</v>
      </c>
      <c r="AF241" s="23">
        <f ca="1" t="shared" si="1438"/>
        <v>5849.74473671819</v>
      </c>
      <c r="AG241" s="23">
        <f ca="1" t="shared" si="1439"/>
        <v>6965.02257926039</v>
      </c>
      <c r="AH241" s="23">
        <f ca="1" t="shared" si="1440"/>
        <v>8291.55377028359</v>
      </c>
      <c r="AI241" s="23">
        <f ca="1" t="shared" si="1441"/>
        <v>10370.6302303313</v>
      </c>
      <c r="AJ241" s="25">
        <f ca="1" t="shared" si="1442"/>
        <v>46670.9923104692</v>
      </c>
      <c r="AK241" s="25">
        <f ca="1" t="shared" si="1443"/>
        <v>52212.3734415415</v>
      </c>
      <c r="AL241" s="25">
        <f ca="1" t="shared" si="1444"/>
        <v>53271.0411832342</v>
      </c>
      <c r="AM241" s="25">
        <f ca="1" t="shared" si="1445"/>
        <v>75004.7013159924</v>
      </c>
      <c r="AN241" s="25">
        <f ca="1" t="shared" si="1446"/>
        <v>91235.8984190014</v>
      </c>
      <c r="AO241" s="25">
        <f ca="1">C241/'Ejercicio 3 - TIR'!$D$7</f>
        <v>15920.6271771331</v>
      </c>
      <c r="AP241" s="25">
        <f ca="1" t="shared" si="1447"/>
        <v>30750.365133336</v>
      </c>
      <c r="AQ241" s="25">
        <f ca="1" t="shared" si="1448"/>
        <v>36291.7462644084</v>
      </c>
      <c r="AR241" s="25">
        <f ca="1" t="shared" si="1449"/>
        <v>37350.4140061011</v>
      </c>
      <c r="AS241" s="25">
        <f ca="1" t="shared" si="1450"/>
        <v>59084.0741388593</v>
      </c>
      <c r="AT241" s="25">
        <f ca="1" t="shared" si="1451"/>
        <v>75315.2712418683</v>
      </c>
      <c r="AU241" s="25">
        <f ca="1">AP241*'Ejercicio 3 - TIR'!$D$5</f>
        <v>15375.182566668</v>
      </c>
      <c r="AV241" s="25">
        <f ca="1">AQ241*'Ejercicio 3 - TIR'!$D$5</f>
        <v>18145.8731322042</v>
      </c>
      <c r="AW241" s="25">
        <f ca="1">AR241*'Ejercicio 3 - TIR'!$D$5</f>
        <v>18675.2070030506</v>
      </c>
      <c r="AX241" s="25">
        <f ca="1">AS241*'Ejercicio 3 - TIR'!$D$5</f>
        <v>29542.0370694296</v>
      </c>
      <c r="AY241" s="25">
        <f ca="1">AT241*'Ejercicio 3 - TIR'!$D$5</f>
        <v>37657.6356209342</v>
      </c>
      <c r="AZ241" s="25">
        <f ca="1" t="shared" ref="AZ241:BD241" si="1789">AJ241-AU241-AE241</f>
        <v>26184.8945339895</v>
      </c>
      <c r="BA241" s="25">
        <f ca="1" t="shared" si="1789"/>
        <v>28216.7555726191</v>
      </c>
      <c r="BB241" s="25">
        <f ca="1" t="shared" si="1789"/>
        <v>27630.8116009233</v>
      </c>
      <c r="BC241" s="25">
        <f ca="1" t="shared" si="1789"/>
        <v>37171.1104762792</v>
      </c>
      <c r="BD241" s="25">
        <f ca="1" t="shared" si="1789"/>
        <v>43207.6325677359</v>
      </c>
      <c r="BE241" s="25">
        <f ca="1" t="shared" ref="BE241:BI241" si="1790">AZ241/Z241</f>
        <v>22421.9035786965</v>
      </c>
      <c r="BF241" s="25">
        <f ca="1" t="shared" si="1790"/>
        <v>21110.109617412</v>
      </c>
      <c r="BG241" s="25">
        <f ca="1" t="shared" si="1790"/>
        <v>17361.667741754</v>
      </c>
      <c r="BH241" s="25">
        <f ca="1" t="shared" si="1790"/>
        <v>19619.5906530099</v>
      </c>
      <c r="BI241" s="25">
        <f ca="1" t="shared" si="1790"/>
        <v>18233.7354419595</v>
      </c>
      <c r="BJ241" s="25">
        <f ca="1" t="shared" si="1454"/>
        <v>72164.3666058417</v>
      </c>
      <c r="BK241" s="25">
        <f ca="1" t="shared" si="1455"/>
        <v>37726.3677816944</v>
      </c>
      <c r="BL241" s="25">
        <f ca="1" t="shared" si="1456"/>
        <v>109890.734387536</v>
      </c>
      <c r="BM241" s="25">
        <f ca="1">BK241*'Ejercicio 3 - TIR'!$D$5</f>
        <v>18863.1838908472</v>
      </c>
      <c r="BN241" s="25">
        <f ca="1" t="shared" si="1457"/>
        <v>91027.5504966889</v>
      </c>
      <c r="BO241" s="25">
        <f ca="1" t="shared" si="1458"/>
        <v>38413.8675287111</v>
      </c>
      <c r="BP241" s="25">
        <f ca="1" t="shared" si="1459"/>
        <v>-110056.68982581</v>
      </c>
      <c r="BQ241" s="25">
        <f ca="1" t="shared" ref="BQ241:BT241" si="1791">BE241</f>
        <v>22421.9035786965</v>
      </c>
      <c r="BR241" s="25">
        <f ca="1" t="shared" si="1791"/>
        <v>21110.109617412</v>
      </c>
      <c r="BS241" s="25">
        <f ca="1" t="shared" si="1791"/>
        <v>17361.667741754</v>
      </c>
      <c r="BT241" s="25">
        <f ca="1" t="shared" si="1791"/>
        <v>19619.5906530099</v>
      </c>
      <c r="BU241" s="25">
        <f ca="1" t="shared" si="1461"/>
        <v>56647.6029706706</v>
      </c>
      <c r="BV241" s="27">
        <f ca="1" t="shared" si="1462"/>
        <v>6.6675054712138</v>
      </c>
    </row>
    <row r="242" ht="15" customHeight="1" spans="1:74">
      <c r="A242" s="23">
        <v>241</v>
      </c>
      <c r="B242" s="24">
        <f ca="1" t="shared" ref="B242:F242" si="1792">RAND()</f>
        <v>0.724726443359613</v>
      </c>
      <c r="C242" s="25">
        <f ca="1">IF(B242&lt;=('Ejercicio 3 - TIR'!$D$13-'Ejercicio 3 - TIR'!$C$13)/('Ejercicio 3 - TIR'!$E$13-'Ejercicio 3 - TIR'!$C$13),'Ejercicio 3 - TIR'!$C$13+SQRT(('Ejercicio 3 - TIR'!$E$13-'Ejercicio 3 - TIR'!$C$13)*('Ejercicio 3 - TIR'!$D$13-'Ejercicio 3 - TIR'!$C$13)*B242),'Ejercicio 3 - TIR'!$E$13-SQRT(('Ejercicio 3 - TIR'!$E$13-'Ejercicio 3 - TIR'!$C$13)*('Ejercicio 3 - TIR'!$E$13-'Ejercicio 3 - TIR'!$D$13)*(1-B242)))</f>
        <v>81825.0648427989</v>
      </c>
      <c r="D242" s="24">
        <f ca="1" t="shared" si="1792"/>
        <v>0.467727055591165</v>
      </c>
      <c r="E242" s="25">
        <f ca="1">IF(D242&lt;=('Ejercicio 3 - TIR'!$D$14-'Ejercicio 3 - TIR'!$C$14)/('Ejercicio 3 - TIR'!$E$14-'Ejercicio 3 - TIR'!$C$14),'Ejercicio 3 - TIR'!$C$14+SQRT(('Ejercicio 3 - TIR'!$E$14-'Ejercicio 3 - TIR'!$C$14)*('Ejercicio 3 - TIR'!$D$14-'Ejercicio 3 - TIR'!$C$14)*D242),'Ejercicio 3 - TIR'!$E$14-SQRT(('Ejercicio 3 - TIR'!$E$14-'Ejercicio 3 - TIR'!$C$14)*('Ejercicio 3 - TIR'!$E$14-'Ejercicio 3 - TIR'!$D$14)*(1-D242)))</f>
        <v>31064.624145492</v>
      </c>
      <c r="F242" s="24">
        <f ca="1" t="shared" si="1792"/>
        <v>0.552697997936207</v>
      </c>
      <c r="G242" s="25">
        <f ca="1">IF(F242&lt;=('Ejercicio 3 - TIR'!$D$18-'Ejercicio 3 - TIR'!$C$18)/('Ejercicio 3 - TIR'!$E$18-'Ejercicio 3 - TIR'!$C$18),'Ejercicio 3 - TIR'!$C$18+SQRT(('Ejercicio 3 - TIR'!$E$18-'Ejercicio 3 - TIR'!$C$18)*('Ejercicio 3 - TIR'!$D$18-'Ejercicio 3 - TIR'!$C$18)*F242),'Ejercicio 3 - TIR'!$E$18-SQRT(('Ejercicio 3 - TIR'!$E$18-'Ejercicio 3 - TIR'!$C$18)*('Ejercicio 3 - TIR'!$E$18-'Ejercicio 3 - TIR'!$D$18)*(1-F242)))</f>
        <v>39105.201792955</v>
      </c>
      <c r="H242" s="24">
        <f ca="1" t="shared" ref="H242:L242" si="1793">RAND()</f>
        <v>0.220040985314159</v>
      </c>
      <c r="I242" s="25">
        <f ca="1">IF(H242&lt;=('Ejercicio 3 - TIR'!$D$18-'Ejercicio 3 - TIR'!$C$18)/('Ejercicio 3 - TIR'!$E$18-'Ejercicio 3 - TIR'!$C$18),'Ejercicio 3 - TIR'!$C$18+SQRT(('Ejercicio 3 - TIR'!$E$18-'Ejercicio 3 - TIR'!$C$18)*('Ejercicio 3 - TIR'!$D$18-'Ejercicio 3 - TIR'!$C$18)*H242),'Ejercicio 3 - TIR'!$E$18-SQRT(('Ejercicio 3 - TIR'!$E$18-'Ejercicio 3 - TIR'!$C$18)*('Ejercicio 3 - TIR'!$E$18-'Ejercicio 3 - TIR'!$D$18)*(1-H242)))</f>
        <v>35745.0977186749</v>
      </c>
      <c r="J242" s="24">
        <f ca="1" t="shared" si="1793"/>
        <v>0.241671911705131</v>
      </c>
      <c r="K242" s="25">
        <f ca="1">IF(J242&lt;=('Ejercicio 3 - TIR'!$D$18-'Ejercicio 3 - TIR'!$C$18)/('Ejercicio 3 - TIR'!$E$18-'Ejercicio 3 - TIR'!$C$18),'Ejercicio 3 - TIR'!$C$18+SQRT(('Ejercicio 3 - TIR'!$E$18-'Ejercicio 3 - TIR'!$C$18)*('Ejercicio 3 - TIR'!$D$18-'Ejercicio 3 - TIR'!$C$18)*J242),'Ejercicio 3 - TIR'!$E$18-SQRT(('Ejercicio 3 - TIR'!$E$18-'Ejercicio 3 - TIR'!$C$18)*('Ejercicio 3 - TIR'!$E$18-'Ejercicio 3 - TIR'!$D$18)*(1-J242)))</f>
        <v>36020.8626255521</v>
      </c>
      <c r="L242" s="24">
        <f ca="1" t="shared" si="1793"/>
        <v>0.437229319933479</v>
      </c>
      <c r="M242" s="25">
        <f ca="1">IF(L242&lt;=('Ejercicio 3 - TIR'!$D$18-'Ejercicio 3 - TIR'!$C$18)/('Ejercicio 3 - TIR'!$E$18-'Ejercicio 3 - TIR'!$C$18),'Ejercicio 3 - TIR'!$C$18+SQRT(('Ejercicio 3 - TIR'!$E$18-'Ejercicio 3 - TIR'!$C$18)*('Ejercicio 3 - TIR'!$D$18-'Ejercicio 3 - TIR'!$C$18)*L242),'Ejercicio 3 - TIR'!$E$18-SQRT(('Ejercicio 3 - TIR'!$E$18-'Ejercicio 3 - TIR'!$C$18)*('Ejercicio 3 - TIR'!$E$18-'Ejercicio 3 - TIR'!$D$18)*(1-L242)))</f>
        <v>38098.4194748125</v>
      </c>
      <c r="N242" s="24">
        <f ca="1" t="shared" ref="N242:R242" si="1794">RAND()</f>
        <v>0.405086960122754</v>
      </c>
      <c r="O242" s="25">
        <f ca="1">IF(N242&lt;=('Ejercicio 3 - TIR'!$D$18-'Ejercicio 3 - TIR'!$C$18)/('Ejercicio 3 - TIR'!$E$18-'Ejercicio 3 - TIR'!$C$18),'Ejercicio 3 - TIR'!$C$18+SQRT(('Ejercicio 3 - TIR'!$E$18-'Ejercicio 3 - TIR'!$C$18)*('Ejercicio 3 - TIR'!$D$18-'Ejercicio 3 - TIR'!$C$18)*N242),'Ejercicio 3 - TIR'!$E$18-SQRT(('Ejercicio 3 - TIR'!$E$18-'Ejercicio 3 - TIR'!$C$18)*('Ejercicio 3 - TIR'!$E$18-'Ejercicio 3 - TIR'!$D$18)*(1-N242)))</f>
        <v>37795.0653633188</v>
      </c>
      <c r="P242" s="24">
        <f ca="1" t="shared" si="1794"/>
        <v>0.185470401687856</v>
      </c>
      <c r="Q242" s="26">
        <f ca="1">IF(P242&lt;=('Ejercicio 3 - TIR'!$D$22-'Ejercicio 3 - TIR'!$C$22)/('Ejercicio 3 - TIR'!$E$22-'Ejercicio 3 - TIR'!$C$22),'Ejercicio 3 - TIR'!$C$22+SQRT(('Ejercicio 3 - TIR'!$E$22-'Ejercicio 3 - TIR'!$C$22)*('Ejercicio 3 - TIR'!$D$22-'Ejercicio 3 - TIR'!$C$22)*P242),'Ejercicio 3 - TIR'!$E$22-SQRT(('Ejercicio 3 - TIR'!$E$22-'Ejercicio 3 - TIR'!$C$22)*('Ejercicio 3 - TIR'!$E$22-'Ejercicio 3 - TIR'!$D$22)*(1-P242)))</f>
        <v>0.138271472930176</v>
      </c>
      <c r="R242" s="24">
        <f ca="1" t="shared" si="1794"/>
        <v>0.377477207694565</v>
      </c>
      <c r="S242" s="26">
        <f ca="1">IF(R242&lt;=('Ejercicio 3 - TIR'!$D$23-'Ejercicio 3 - TIR'!$C$23)/('Ejercicio 3 - TIR'!$E$23-'Ejercicio 3 - TIR'!$C$23),'Ejercicio 3 - TIR'!$C$23+SQRT(('Ejercicio 3 - TIR'!$E$23-'Ejercicio 3 - TIR'!$C$23)*('Ejercicio 3 - TIR'!$D$23-'Ejercicio 3 - TIR'!$C$23)*R242),'Ejercicio 3 - TIR'!$E$23-SQRT(('Ejercicio 3 - TIR'!$E$23-'Ejercicio 3 - TIR'!$C$23)*('Ejercicio 3 - TIR'!$E$23-'Ejercicio 3 - TIR'!$D$23)*(1-R242)))</f>
        <v>0.146066433853717</v>
      </c>
      <c r="T242" s="24">
        <f ca="1" t="shared" ref="T242:X242" si="1795">RAND()</f>
        <v>0.556010856840437</v>
      </c>
      <c r="U242" s="26">
        <f ca="1">IF(T242&lt;=('Ejercicio 3 - TIR'!$D$24-'Ejercicio 3 - TIR'!$C$24)/('Ejercicio 3 - TIR'!$E$24-'Ejercicio 3 - TIR'!$C$24),'Ejercicio 3 - TIR'!$C$24+SQRT(('Ejercicio 3 - TIR'!$E$24-'Ejercicio 3 - TIR'!$C$24)*('Ejercicio 3 - TIR'!$D$24-'Ejercicio 3 - TIR'!$C$24)*T242),'Ejercicio 3 - TIR'!$E$24-SQRT(('Ejercicio 3 - TIR'!$E$24-'Ejercicio 3 - TIR'!$C$24)*('Ejercicio 3 - TIR'!$E$24-'Ejercicio 3 - TIR'!$D$24)*(1-T242)))</f>
        <v>0.184741389692066</v>
      </c>
      <c r="V242" s="24">
        <f ca="1" t="shared" si="1795"/>
        <v>0.33195182133667</v>
      </c>
      <c r="W242" s="26">
        <f ca="1">IF(V242&lt;=('Ejercicio 3 - TIR'!$D$25-'Ejercicio 3 - TIR'!$C$25)/('Ejercicio 3 - TIR'!$E$25-'Ejercicio 3 - TIR'!$C$25),'Ejercicio 3 - TIR'!$C$25+SQRT(('Ejercicio 3 - TIR'!$E$25-'Ejercicio 3 - TIR'!$C$25)*('Ejercicio 3 - TIR'!$D$25-'Ejercicio 3 - TIR'!$C$25)*V242),'Ejercicio 3 - TIR'!$E$25-SQRT(('Ejercicio 3 - TIR'!$E$25-'Ejercicio 3 - TIR'!$C$25)*('Ejercicio 3 - TIR'!$E$25-'Ejercicio 3 - TIR'!$D$25)*(1-V242)))</f>
        <v>0.201645386721413</v>
      </c>
      <c r="X242" s="24">
        <f ca="1" t="shared" si="1795"/>
        <v>0.775662821334179</v>
      </c>
      <c r="Y242" s="26">
        <f ca="1">IF(X242&lt;=('Ejercicio 3 - TIR'!$D$26-'Ejercicio 3 - TIR'!$C$26)/('Ejercicio 3 - TIR'!$E$26-'Ejercicio 3 - TIR'!$C$26),'Ejercicio 3 - TIR'!$C$26+SQRT(('Ejercicio 3 - TIR'!$E$26-'Ejercicio 3 - TIR'!$C$26)*('Ejercicio 3 - TIR'!$D$26-'Ejercicio 3 - TIR'!$C$26)*X242),'Ejercicio 3 - TIR'!$E$26-SQRT(('Ejercicio 3 - TIR'!$E$26-'Ejercicio 3 - TIR'!$C$26)*('Ejercicio 3 - TIR'!$E$26-'Ejercicio 3 - TIR'!$D$26)*(1-X242)))</f>
        <v>0.245194529671395</v>
      </c>
      <c r="Z242" s="24">
        <f ca="1" t="shared" si="1432"/>
        <v>1.13827147293018</v>
      </c>
      <c r="AA242" s="24">
        <f ca="1" t="shared" si="1433"/>
        <v>1.3045347277385</v>
      </c>
      <c r="AB242" s="24">
        <f ca="1" t="shared" si="1434"/>
        <v>1.54553628624248</v>
      </c>
      <c r="AC242" s="24">
        <f ca="1" t="shared" si="1435"/>
        <v>1.85718654837382</v>
      </c>
      <c r="AD242" s="24">
        <f ca="1" t="shared" si="1436"/>
        <v>2.31255853061438</v>
      </c>
      <c r="AE242" s="23">
        <f ca="1" t="shared" si="1437"/>
        <v>4295.35133661947</v>
      </c>
      <c r="AF242" s="23">
        <f ca="1" t="shared" si="1438"/>
        <v>4922.75798850828</v>
      </c>
      <c r="AG242" s="23">
        <f ca="1" t="shared" si="1439"/>
        <v>5832.19514042301</v>
      </c>
      <c r="AH242" s="23">
        <f ca="1" t="shared" si="1440"/>
        <v>7008.23038494836</v>
      </c>
      <c r="AI242" s="23">
        <f ca="1" t="shared" si="1441"/>
        <v>8726.61013801455</v>
      </c>
      <c r="AJ242" s="25">
        <f ca="1" t="shared" si="1442"/>
        <v>44512.3356440986</v>
      </c>
      <c r="AK242" s="25">
        <f ca="1" t="shared" si="1443"/>
        <v>46630.7213204178</v>
      </c>
      <c r="AL242" s="25">
        <f ca="1" t="shared" si="1444"/>
        <v>55671.5502495461</v>
      </c>
      <c r="AM242" s="25">
        <f ca="1" t="shared" si="1445"/>
        <v>70755.8721629248</v>
      </c>
      <c r="AN242" s="25">
        <f ca="1" t="shared" si="1446"/>
        <v>87403.3008210709</v>
      </c>
      <c r="AO242" s="25">
        <f ca="1">C242/'Ejercicio 3 - TIR'!$D$7</f>
        <v>16365.0129685598</v>
      </c>
      <c r="AP242" s="25">
        <f ca="1" t="shared" si="1447"/>
        <v>28147.3226755389</v>
      </c>
      <c r="AQ242" s="25">
        <f ca="1" t="shared" si="1448"/>
        <v>30265.7083518581</v>
      </c>
      <c r="AR242" s="25">
        <f ca="1" t="shared" si="1449"/>
        <v>39306.5372809864</v>
      </c>
      <c r="AS242" s="25">
        <f ca="1" t="shared" si="1450"/>
        <v>54390.859194365</v>
      </c>
      <c r="AT242" s="25">
        <f ca="1" t="shared" si="1451"/>
        <v>71038.2878525111</v>
      </c>
      <c r="AU242" s="25">
        <f ca="1">AP242*'Ejercicio 3 - TIR'!$D$5</f>
        <v>14073.6613377694</v>
      </c>
      <c r="AV242" s="25">
        <f ca="1">AQ242*'Ejercicio 3 - TIR'!$D$5</f>
        <v>15132.854175929</v>
      </c>
      <c r="AW242" s="25">
        <f ca="1">AR242*'Ejercicio 3 - TIR'!$D$5</f>
        <v>19653.2686404932</v>
      </c>
      <c r="AX242" s="25">
        <f ca="1">AS242*'Ejercicio 3 - TIR'!$D$5</f>
        <v>27195.4295971825</v>
      </c>
      <c r="AY242" s="25">
        <f ca="1">AT242*'Ejercicio 3 - TIR'!$D$5</f>
        <v>35519.1439262556</v>
      </c>
      <c r="AZ242" s="25">
        <f ca="1" t="shared" ref="AZ242:BD242" si="1796">AJ242-AU242-AE242</f>
        <v>26143.3229697097</v>
      </c>
      <c r="BA242" s="25">
        <f ca="1" t="shared" si="1796"/>
        <v>26575.1091559805</v>
      </c>
      <c r="BB242" s="25">
        <f ca="1" t="shared" si="1796"/>
        <v>30186.0864686299</v>
      </c>
      <c r="BC242" s="25">
        <f ca="1" t="shared" si="1796"/>
        <v>36552.2121807939</v>
      </c>
      <c r="BD242" s="25">
        <f ca="1" t="shared" si="1796"/>
        <v>43157.5467568008</v>
      </c>
      <c r="BE242" s="25">
        <f ca="1" t="shared" ref="BE242:BI242" si="1797">AZ242/Z242</f>
        <v>22967.5640578172</v>
      </c>
      <c r="BF242" s="25">
        <f ca="1" t="shared" si="1797"/>
        <v>20371.3313190598</v>
      </c>
      <c r="BG242" s="25">
        <f ca="1" t="shared" si="1797"/>
        <v>19531.1405738772</v>
      </c>
      <c r="BH242" s="25">
        <f ca="1" t="shared" si="1797"/>
        <v>19681.4973772019</v>
      </c>
      <c r="BI242" s="25">
        <f ca="1" t="shared" si="1797"/>
        <v>18662.2505702959</v>
      </c>
      <c r="BJ242" s="25">
        <f ca="1" t="shared" si="1454"/>
        <v>71838.7615679868</v>
      </c>
      <c r="BK242" s="25">
        <f ca="1" t="shared" si="1455"/>
        <v>37845.0503440578</v>
      </c>
      <c r="BL242" s="25">
        <f ca="1" t="shared" si="1456"/>
        <v>109683.811912045</v>
      </c>
      <c r="BM242" s="25">
        <f ca="1">BK242*'Ejercicio 3 - TIR'!$D$5</f>
        <v>18922.5251720289</v>
      </c>
      <c r="BN242" s="25">
        <f ca="1" t="shared" si="1457"/>
        <v>90761.2867400157</v>
      </c>
      <c r="BO242" s="25">
        <f ca="1" t="shared" si="1458"/>
        <v>39247.1306297719</v>
      </c>
      <c r="BP242" s="25">
        <f ca="1" t="shared" si="1459"/>
        <v>-112889.688988291</v>
      </c>
      <c r="BQ242" s="25">
        <f ca="1" t="shared" ref="BQ242:BT242" si="1798">BE242</f>
        <v>22967.5640578172</v>
      </c>
      <c r="BR242" s="25">
        <f ca="1" t="shared" si="1798"/>
        <v>20371.3313190598</v>
      </c>
      <c r="BS242" s="25">
        <f ca="1" t="shared" si="1798"/>
        <v>19531.1405738772</v>
      </c>
      <c r="BT242" s="25">
        <f ca="1" t="shared" si="1798"/>
        <v>19681.4973772019</v>
      </c>
      <c r="BU242" s="25">
        <f ca="1" t="shared" si="1461"/>
        <v>57909.3812000678</v>
      </c>
      <c r="BV242" s="27">
        <f ca="1" t="shared" si="1462"/>
        <v>6.60473913524113</v>
      </c>
    </row>
    <row r="243" ht="15" customHeight="1" spans="1:74">
      <c r="A243" s="23">
        <v>242</v>
      </c>
      <c r="B243" s="24">
        <f ca="1" t="shared" ref="B243:F243" si="1799">RAND()</f>
        <v>0.940768560410263</v>
      </c>
      <c r="C243" s="25">
        <f ca="1">IF(B243&lt;=('Ejercicio 3 - TIR'!$D$13-'Ejercicio 3 - TIR'!$C$13)/('Ejercicio 3 - TIR'!$E$13-'Ejercicio 3 - TIR'!$C$13),'Ejercicio 3 - TIR'!$C$13+SQRT(('Ejercicio 3 - TIR'!$E$13-'Ejercicio 3 - TIR'!$C$13)*('Ejercicio 3 - TIR'!$D$13-'Ejercicio 3 - TIR'!$C$13)*B243),'Ejercicio 3 - TIR'!$E$13-SQRT(('Ejercicio 3 - TIR'!$E$13-'Ejercicio 3 - TIR'!$C$13)*('Ejercicio 3 - TIR'!$E$13-'Ejercicio 3 - TIR'!$D$13)*(1-B243)))</f>
        <v>91569.2392094376</v>
      </c>
      <c r="D243" s="24">
        <f ca="1" t="shared" si="1799"/>
        <v>0.0818087084578216</v>
      </c>
      <c r="E243" s="25">
        <f ca="1">IF(D243&lt;=('Ejercicio 3 - TIR'!$D$14-'Ejercicio 3 - TIR'!$C$14)/('Ejercicio 3 - TIR'!$E$14-'Ejercicio 3 - TIR'!$C$14),'Ejercicio 3 - TIR'!$C$14+SQRT(('Ejercicio 3 - TIR'!$E$14-'Ejercicio 3 - TIR'!$C$14)*('Ejercicio 3 - TIR'!$D$14-'Ejercicio 3 - TIR'!$C$14)*D243),'Ejercicio 3 - TIR'!$E$14-SQRT(('Ejercicio 3 - TIR'!$E$14-'Ejercicio 3 - TIR'!$C$14)*('Ejercicio 3 - TIR'!$E$14-'Ejercicio 3 - TIR'!$D$14)*(1-D243)))</f>
        <v>27477.0250572686</v>
      </c>
      <c r="F243" s="24">
        <f ca="1" t="shared" si="1799"/>
        <v>0.835947230668344</v>
      </c>
      <c r="G243" s="25">
        <f ca="1">IF(F243&lt;=('Ejercicio 3 - TIR'!$D$18-'Ejercicio 3 - TIR'!$C$18)/('Ejercicio 3 - TIR'!$E$18-'Ejercicio 3 - TIR'!$C$18),'Ejercicio 3 - TIR'!$C$18+SQRT(('Ejercicio 3 - TIR'!$E$18-'Ejercicio 3 - TIR'!$C$18)*('Ejercicio 3 - TIR'!$D$18-'Ejercicio 3 - TIR'!$C$18)*F243),'Ejercicio 3 - TIR'!$E$18-SQRT(('Ejercicio 3 - TIR'!$E$18-'Ejercicio 3 - TIR'!$C$18)*('Ejercicio 3 - TIR'!$E$18-'Ejercicio 3 - TIR'!$D$18)*(1-F243)))</f>
        <v>41492.3002266622</v>
      </c>
      <c r="H243" s="24">
        <f ca="1" t="shared" ref="H243:L243" si="1800">RAND()</f>
        <v>0.865193603044136</v>
      </c>
      <c r="I243" s="25">
        <f ca="1">IF(H243&lt;=('Ejercicio 3 - TIR'!$D$18-'Ejercicio 3 - TIR'!$C$18)/('Ejercicio 3 - TIR'!$E$18-'Ejercicio 3 - TIR'!$C$18),'Ejercicio 3 - TIR'!$C$18+SQRT(('Ejercicio 3 - TIR'!$E$18-'Ejercicio 3 - TIR'!$C$18)*('Ejercicio 3 - TIR'!$D$18-'Ejercicio 3 - TIR'!$C$18)*H243),'Ejercicio 3 - TIR'!$E$18-SQRT(('Ejercicio 3 - TIR'!$E$18-'Ejercicio 3 - TIR'!$C$18)*('Ejercicio 3 - TIR'!$E$18-'Ejercicio 3 - TIR'!$D$18)*(1-H243)))</f>
        <v>41820.3019370246</v>
      </c>
      <c r="J243" s="24">
        <f ca="1" t="shared" si="1800"/>
        <v>0.473561765431437</v>
      </c>
      <c r="K243" s="25">
        <f ca="1">IF(J243&lt;=('Ejercicio 3 - TIR'!$D$18-'Ejercicio 3 - TIR'!$C$18)/('Ejercicio 3 - TIR'!$E$18-'Ejercicio 3 - TIR'!$C$18),'Ejercicio 3 - TIR'!$C$18+SQRT(('Ejercicio 3 - TIR'!$E$18-'Ejercicio 3 - TIR'!$C$18)*('Ejercicio 3 - TIR'!$D$18-'Ejercicio 3 - TIR'!$C$18)*J243),'Ejercicio 3 - TIR'!$E$18-SQRT(('Ejercicio 3 - TIR'!$E$18-'Ejercicio 3 - TIR'!$C$18)*('Ejercicio 3 - TIR'!$E$18-'Ejercicio 3 - TIR'!$D$18)*(1-J243)))</f>
        <v>38428.1827706046</v>
      </c>
      <c r="L243" s="24">
        <f ca="1" t="shared" si="1800"/>
        <v>0.0718850910692146</v>
      </c>
      <c r="M243" s="25">
        <f ca="1">IF(L243&lt;=('Ejercicio 3 - TIR'!$D$18-'Ejercicio 3 - TIR'!$C$18)/('Ejercicio 3 - TIR'!$E$18-'Ejercicio 3 - TIR'!$C$18),'Ejercicio 3 - TIR'!$C$18+SQRT(('Ejercicio 3 - TIR'!$E$18-'Ejercicio 3 - TIR'!$C$18)*('Ejercicio 3 - TIR'!$D$18-'Ejercicio 3 - TIR'!$C$18)*L243),'Ejercicio 3 - TIR'!$E$18-SQRT(('Ejercicio 3 - TIR'!$E$18-'Ejercicio 3 - TIR'!$C$18)*('Ejercicio 3 - TIR'!$E$18-'Ejercicio 3 - TIR'!$D$18)*(1-L243)))</f>
        <v>33283.711872315</v>
      </c>
      <c r="N243" s="24">
        <f ca="1" t="shared" ref="N243:R243" si="1801">RAND()</f>
        <v>0.604351431167599</v>
      </c>
      <c r="O243" s="25">
        <f ca="1">IF(N243&lt;=('Ejercicio 3 - TIR'!$D$18-'Ejercicio 3 - TIR'!$C$18)/('Ejercicio 3 - TIR'!$E$18-'Ejercicio 3 - TIR'!$C$18),'Ejercicio 3 - TIR'!$C$18+SQRT(('Ejercicio 3 - TIR'!$E$18-'Ejercicio 3 - TIR'!$C$18)*('Ejercicio 3 - TIR'!$D$18-'Ejercicio 3 - TIR'!$C$18)*N243),'Ejercicio 3 - TIR'!$E$18-SQRT(('Ejercicio 3 - TIR'!$E$18-'Ejercicio 3 - TIR'!$C$18)*('Ejercicio 3 - TIR'!$E$18-'Ejercicio 3 - TIR'!$D$18)*(1-N243)))</f>
        <v>39521.1719171087</v>
      </c>
      <c r="P243" s="24">
        <f ca="1" t="shared" si="1801"/>
        <v>0.792066027676883</v>
      </c>
      <c r="Q243" s="26">
        <f ca="1">IF(P243&lt;=('Ejercicio 3 - TIR'!$D$22-'Ejercicio 3 - TIR'!$C$22)/('Ejercicio 3 - TIR'!$E$22-'Ejercicio 3 - TIR'!$C$22),'Ejercicio 3 - TIR'!$C$22+SQRT(('Ejercicio 3 - TIR'!$E$22-'Ejercicio 3 - TIR'!$C$22)*('Ejercicio 3 - TIR'!$D$22-'Ejercicio 3 - TIR'!$C$22)*P243),'Ejercicio 3 - TIR'!$E$22-SQRT(('Ejercicio 3 - TIR'!$E$22-'Ejercicio 3 - TIR'!$C$22)*('Ejercicio 3 - TIR'!$E$22-'Ejercicio 3 - TIR'!$D$22)*(1-P243)))</f>
        <v>0.160653652794866</v>
      </c>
      <c r="R243" s="24">
        <f ca="1" t="shared" si="1801"/>
        <v>0.77715302872393</v>
      </c>
      <c r="S243" s="26">
        <f ca="1">IF(R243&lt;=('Ejercicio 3 - TIR'!$D$23-'Ejercicio 3 - TIR'!$C$23)/('Ejercicio 3 - TIR'!$E$23-'Ejercicio 3 - TIR'!$C$23),'Ejercicio 3 - TIR'!$C$23+SQRT(('Ejercicio 3 - TIR'!$E$23-'Ejercicio 3 - TIR'!$C$23)*('Ejercicio 3 - TIR'!$D$23-'Ejercicio 3 - TIR'!$C$23)*R243),'Ejercicio 3 - TIR'!$E$23-SQRT(('Ejercicio 3 - TIR'!$E$23-'Ejercicio 3 - TIR'!$C$23)*('Ejercicio 3 - TIR'!$E$23-'Ejercicio 3 - TIR'!$D$23)*(1-R243)))</f>
        <v>0.159971906024364</v>
      </c>
      <c r="T243" s="24">
        <f ca="1" t="shared" ref="T243:X243" si="1802">RAND()</f>
        <v>0.857434251419561</v>
      </c>
      <c r="U243" s="26">
        <f ca="1">IF(T243&lt;=('Ejercicio 3 - TIR'!$D$24-'Ejercicio 3 - TIR'!$C$24)/('Ejercicio 3 - TIR'!$E$24-'Ejercicio 3 - TIR'!$C$24),'Ejercicio 3 - TIR'!$C$24+SQRT(('Ejercicio 3 - TIR'!$E$24-'Ejercicio 3 - TIR'!$C$24)*('Ejercicio 3 - TIR'!$D$24-'Ejercicio 3 - TIR'!$C$24)*T243),'Ejercicio 3 - TIR'!$E$24-SQRT(('Ejercicio 3 - TIR'!$E$24-'Ejercicio 3 - TIR'!$C$24)*('Ejercicio 3 - TIR'!$E$24-'Ejercicio 3 - TIR'!$D$24)*(1-T243)))</f>
        <v>0.200020408011543</v>
      </c>
      <c r="V243" s="24">
        <f ca="1" t="shared" si="1802"/>
        <v>0.826034064572707</v>
      </c>
      <c r="W243" s="26">
        <f ca="1">IF(V243&lt;=('Ejercicio 3 - TIR'!$D$25-'Ejercicio 3 - TIR'!$C$25)/('Ejercicio 3 - TIR'!$E$25-'Ejercicio 3 - TIR'!$C$25),'Ejercicio 3 - TIR'!$C$25+SQRT(('Ejercicio 3 - TIR'!$E$25-'Ejercicio 3 - TIR'!$C$25)*('Ejercicio 3 - TIR'!$D$25-'Ejercicio 3 - TIR'!$C$25)*V243),'Ejercicio 3 - TIR'!$E$25-SQRT(('Ejercicio 3 - TIR'!$E$25-'Ejercicio 3 - TIR'!$C$25)*('Ejercicio 3 - TIR'!$E$25-'Ejercicio 3 - TIR'!$D$25)*(1-V243)))</f>
        <v>0.22532449040049</v>
      </c>
      <c r="X243" s="24">
        <f ca="1" t="shared" si="1802"/>
        <v>0.53606194562718</v>
      </c>
      <c r="Y243" s="26">
        <f ca="1">IF(X243&lt;=('Ejercicio 3 - TIR'!$D$26-'Ejercicio 3 - TIR'!$C$26)/('Ejercicio 3 - TIR'!$E$26-'Ejercicio 3 - TIR'!$C$26),'Ejercicio 3 - TIR'!$C$26+SQRT(('Ejercicio 3 - TIR'!$E$26-'Ejercicio 3 - TIR'!$C$26)*('Ejercicio 3 - TIR'!$D$26-'Ejercicio 3 - TIR'!$C$26)*X243),'Ejercicio 3 - TIR'!$E$26-SQRT(('Ejercicio 3 - TIR'!$E$26-'Ejercicio 3 - TIR'!$C$26)*('Ejercicio 3 - TIR'!$E$26-'Ejercicio 3 - TIR'!$D$26)*(1-X243)))</f>
        <v>0.229947372760131</v>
      </c>
      <c r="Z243" s="24">
        <f ca="1" t="shared" si="1432"/>
        <v>1.16065365279487</v>
      </c>
      <c r="AA243" s="24">
        <f ca="1" t="shared" si="1433"/>
        <v>1.3463256298666</v>
      </c>
      <c r="AB243" s="24">
        <f ca="1" t="shared" si="1434"/>
        <v>1.61561823166891</v>
      </c>
      <c r="AC243" s="24">
        <f ca="1" t="shared" si="1435"/>
        <v>1.97965658640145</v>
      </c>
      <c r="AD243" s="24">
        <f ca="1" t="shared" si="1436"/>
        <v>2.43487341741176</v>
      </c>
      <c r="AE243" s="23">
        <f ca="1" t="shared" si="1437"/>
        <v>4414.28444338626</v>
      </c>
      <c r="AF243" s="23">
        <f ca="1" t="shared" si="1438"/>
        <v>5120.44593952845</v>
      </c>
      <c r="AG243" s="23">
        <f ca="1" t="shared" si="1439"/>
        <v>6144.63962555398</v>
      </c>
      <c r="AH243" s="23">
        <f ca="1" t="shared" si="1440"/>
        <v>7529.17741787659</v>
      </c>
      <c r="AI243" s="23">
        <f ca="1" t="shared" si="1441"/>
        <v>9260.49198416222</v>
      </c>
      <c r="AJ243" s="25">
        <f ca="1" t="shared" si="1442"/>
        <v>48158.1898209367</v>
      </c>
      <c r="AK243" s="25">
        <f ca="1" t="shared" si="1443"/>
        <v>56303.744346576</v>
      </c>
      <c r="AL243" s="25">
        <f ca="1" t="shared" si="1444"/>
        <v>62085.272694094</v>
      </c>
      <c r="AM243" s="25">
        <f ca="1" t="shared" si="1445"/>
        <v>65890.3194279165</v>
      </c>
      <c r="AN243" s="25">
        <f ca="1" t="shared" si="1446"/>
        <v>96229.0509259281</v>
      </c>
      <c r="AO243" s="25">
        <f ca="1">C243/'Ejercicio 3 - TIR'!$D$7</f>
        <v>18313.8478418875</v>
      </c>
      <c r="AP243" s="25">
        <f ca="1" t="shared" si="1447"/>
        <v>29844.3419790492</v>
      </c>
      <c r="AQ243" s="25">
        <f ca="1" t="shared" si="1448"/>
        <v>37989.8965046885</v>
      </c>
      <c r="AR243" s="25">
        <f ca="1" t="shared" si="1449"/>
        <v>43771.4248522065</v>
      </c>
      <c r="AS243" s="25">
        <f ca="1" t="shared" si="1450"/>
        <v>47576.471586029</v>
      </c>
      <c r="AT243" s="25">
        <f ca="1" t="shared" si="1451"/>
        <v>77915.2030840406</v>
      </c>
      <c r="AU243" s="25">
        <f ca="1">AP243*'Ejercicio 3 - TIR'!$D$5</f>
        <v>14922.1709895246</v>
      </c>
      <c r="AV243" s="25">
        <f ca="1">AQ243*'Ejercicio 3 - TIR'!$D$5</f>
        <v>18994.9482523442</v>
      </c>
      <c r="AW243" s="25">
        <f ca="1">AR243*'Ejercicio 3 - TIR'!$D$5</f>
        <v>21885.7124261032</v>
      </c>
      <c r="AX243" s="25">
        <f ca="1">AS243*'Ejercicio 3 - TIR'!$D$5</f>
        <v>23788.2357930145</v>
      </c>
      <c r="AY243" s="25">
        <f ca="1">AT243*'Ejercicio 3 - TIR'!$D$5</f>
        <v>38957.6015420203</v>
      </c>
      <c r="AZ243" s="25">
        <f ca="1" t="shared" ref="AZ243:BD243" si="1803">AJ243-AU243-AE243</f>
        <v>28821.7343880258</v>
      </c>
      <c r="BA243" s="25">
        <f ca="1" t="shared" si="1803"/>
        <v>32188.3501547033</v>
      </c>
      <c r="BB243" s="25">
        <f ca="1" t="shared" si="1803"/>
        <v>34054.9206424368</v>
      </c>
      <c r="BC243" s="25">
        <f ca="1" t="shared" si="1803"/>
        <v>34572.9062170254</v>
      </c>
      <c r="BD243" s="25">
        <f ca="1" t="shared" si="1803"/>
        <v>48010.9573997456</v>
      </c>
      <c r="BE243" s="25">
        <f ca="1" t="shared" ref="BE243:BI243" si="1804">AZ243/Z243</f>
        <v>24832.3298846498</v>
      </c>
      <c r="BF243" s="25">
        <f ca="1" t="shared" si="1804"/>
        <v>23908.2948735758</v>
      </c>
      <c r="BG243" s="25">
        <f ca="1" t="shared" si="1804"/>
        <v>21078.5691662185</v>
      </c>
      <c r="BH243" s="25">
        <f ca="1" t="shared" si="1804"/>
        <v>17464.0927393729</v>
      </c>
      <c r="BI243" s="25">
        <f ca="1" t="shared" si="1804"/>
        <v>19718.0506618618</v>
      </c>
      <c r="BJ243" s="25">
        <f ca="1" t="shared" si="1454"/>
        <v>66903.0779015001</v>
      </c>
      <c r="BK243" s="25">
        <f ca="1" t="shared" si="1455"/>
        <v>44591.9012807356</v>
      </c>
      <c r="BL243" s="25">
        <f ca="1" t="shared" si="1456"/>
        <v>111494.979182236</v>
      </c>
      <c r="BM243" s="25">
        <f ca="1">BK243*'Ejercicio 3 - TIR'!$D$5</f>
        <v>22295.9506403678</v>
      </c>
      <c r="BN243" s="25">
        <f ca="1" t="shared" si="1457"/>
        <v>89199.0285418679</v>
      </c>
      <c r="BO243" s="25">
        <f ca="1" t="shared" si="1458"/>
        <v>36633.9489782124</v>
      </c>
      <c r="BP243" s="25">
        <f ca="1" t="shared" si="1459"/>
        <v>-119046.264266706</v>
      </c>
      <c r="BQ243" s="25">
        <f ca="1" t="shared" ref="BQ243:BT243" si="1805">BE243</f>
        <v>24832.3298846498</v>
      </c>
      <c r="BR243" s="25">
        <f ca="1" t="shared" si="1805"/>
        <v>23908.2948735758</v>
      </c>
      <c r="BS243" s="25">
        <f ca="1" t="shared" si="1805"/>
        <v>21078.5691662185</v>
      </c>
      <c r="BT243" s="25">
        <f ca="1" t="shared" si="1805"/>
        <v>17464.0927393729</v>
      </c>
      <c r="BU243" s="25">
        <f ca="1" t="shared" si="1461"/>
        <v>56351.9996400742</v>
      </c>
      <c r="BV243" s="27">
        <f ca="1" t="shared" si="1462"/>
        <v>5.80796629819178</v>
      </c>
    </row>
    <row r="244" ht="15" customHeight="1" spans="1:74">
      <c r="A244" s="23">
        <v>243</v>
      </c>
      <c r="B244" s="24">
        <f ca="1" t="shared" ref="B244:F244" si="1806">RAND()</f>
        <v>0.571010560760545</v>
      </c>
      <c r="C244" s="25">
        <f ca="1">IF(B244&lt;=('Ejercicio 3 - TIR'!$D$13-'Ejercicio 3 - TIR'!$C$13)/('Ejercicio 3 - TIR'!$E$13-'Ejercicio 3 - TIR'!$C$13),'Ejercicio 3 - TIR'!$C$13+SQRT(('Ejercicio 3 - TIR'!$E$13-'Ejercicio 3 - TIR'!$C$13)*('Ejercicio 3 - TIR'!$D$13-'Ejercicio 3 - TIR'!$C$13)*B244),'Ejercicio 3 - TIR'!$E$13-SQRT(('Ejercicio 3 - TIR'!$E$13-'Ejercicio 3 - TIR'!$C$13)*('Ejercicio 3 - TIR'!$E$13-'Ejercicio 3 - TIR'!$D$13)*(1-B244)))</f>
        <v>77311.0747921514</v>
      </c>
      <c r="D244" s="24">
        <f ca="1" t="shared" si="1806"/>
        <v>0.00138733077622066</v>
      </c>
      <c r="E244" s="25">
        <f ca="1">IF(D244&lt;=('Ejercicio 3 - TIR'!$D$14-'Ejercicio 3 - TIR'!$C$14)/('Ejercicio 3 - TIR'!$E$14-'Ejercicio 3 - TIR'!$C$14),'Ejercicio 3 - TIR'!$C$14+SQRT(('Ejercicio 3 - TIR'!$E$14-'Ejercicio 3 - TIR'!$C$14)*('Ejercicio 3 - TIR'!$D$14-'Ejercicio 3 - TIR'!$C$14)*D244),'Ejercicio 3 - TIR'!$E$14-SQRT(('Ejercicio 3 - TIR'!$E$14-'Ejercicio 3 - TIR'!$C$14)*('Ejercicio 3 - TIR'!$E$14-'Ejercicio 3 - TIR'!$D$14)*(1-D244)))</f>
        <v>25322.5675250495</v>
      </c>
      <c r="F244" s="24">
        <f ca="1" t="shared" si="1806"/>
        <v>0.960962766709388</v>
      </c>
      <c r="G244" s="25">
        <f ca="1">IF(F244&lt;=('Ejercicio 3 - TIR'!$D$18-'Ejercicio 3 - TIR'!$C$18)/('Ejercicio 3 - TIR'!$E$18-'Ejercicio 3 - TIR'!$C$18),'Ejercicio 3 - TIR'!$C$18+SQRT(('Ejercicio 3 - TIR'!$E$18-'Ejercicio 3 - TIR'!$C$18)*('Ejercicio 3 - TIR'!$D$18-'Ejercicio 3 - TIR'!$C$18)*F244),'Ejercicio 3 - TIR'!$E$18-SQRT(('Ejercicio 3 - TIR'!$E$18-'Ejercicio 3 - TIR'!$C$18)*('Ejercicio 3 - TIR'!$E$18-'Ejercicio 3 - TIR'!$D$18)*(1-F244)))</f>
        <v>43288.9206632082</v>
      </c>
      <c r="H244" s="24">
        <f ca="1" t="shared" ref="H244:L244" si="1807">RAND()</f>
        <v>0.593847403828604</v>
      </c>
      <c r="I244" s="25">
        <f ca="1">IF(H244&lt;=('Ejercicio 3 - TIR'!$D$18-'Ejercicio 3 - TIR'!$C$18)/('Ejercicio 3 - TIR'!$E$18-'Ejercicio 3 - TIR'!$C$18),'Ejercicio 3 - TIR'!$C$18+SQRT(('Ejercicio 3 - TIR'!$E$18-'Ejercicio 3 - TIR'!$C$18)*('Ejercicio 3 - TIR'!$D$18-'Ejercicio 3 - TIR'!$C$18)*H244),'Ejercicio 3 - TIR'!$E$18-SQRT(('Ejercicio 3 - TIR'!$E$18-'Ejercicio 3 - TIR'!$C$18)*('Ejercicio 3 - TIR'!$E$18-'Ejercicio 3 - TIR'!$D$18)*(1-H244)))</f>
        <v>39438.0670994802</v>
      </c>
      <c r="J244" s="24">
        <f ca="1" t="shared" si="1807"/>
        <v>0.523816635591075</v>
      </c>
      <c r="K244" s="25">
        <f ca="1">IF(J244&lt;=('Ejercicio 3 - TIR'!$D$18-'Ejercicio 3 - TIR'!$C$18)/('Ejercicio 3 - TIR'!$E$18-'Ejercicio 3 - TIR'!$C$18),'Ejercicio 3 - TIR'!$C$18+SQRT(('Ejercicio 3 - TIR'!$E$18-'Ejercicio 3 - TIR'!$C$18)*('Ejercicio 3 - TIR'!$D$18-'Ejercicio 3 - TIR'!$C$18)*J244),'Ejercicio 3 - TIR'!$E$18-SQRT(('Ejercicio 3 - TIR'!$E$18-'Ejercicio 3 - TIR'!$C$18)*('Ejercicio 3 - TIR'!$E$18-'Ejercicio 3 - TIR'!$D$18)*(1-J244)))</f>
        <v>38864.1127778623</v>
      </c>
      <c r="L244" s="24">
        <f ca="1" t="shared" si="1807"/>
        <v>0.35953789038482</v>
      </c>
      <c r="M244" s="25">
        <f ca="1">IF(L244&lt;=('Ejercicio 3 - TIR'!$D$18-'Ejercicio 3 - TIR'!$C$18)/('Ejercicio 3 - TIR'!$E$18-'Ejercicio 3 - TIR'!$C$18),'Ejercicio 3 - TIR'!$C$18+SQRT(('Ejercicio 3 - TIR'!$E$18-'Ejercicio 3 - TIR'!$C$18)*('Ejercicio 3 - TIR'!$D$18-'Ejercicio 3 - TIR'!$C$18)*L244),'Ejercicio 3 - TIR'!$E$18-SQRT(('Ejercicio 3 - TIR'!$E$18-'Ejercicio 3 - TIR'!$C$18)*('Ejercicio 3 - TIR'!$E$18-'Ejercicio 3 - TIR'!$D$18)*(1-L244)))</f>
        <v>37343.7513273342</v>
      </c>
      <c r="N244" s="24">
        <f ca="1" t="shared" ref="N244:R244" si="1808">RAND()</f>
        <v>0.361129403467991</v>
      </c>
      <c r="O244" s="25">
        <f ca="1">IF(N244&lt;=('Ejercicio 3 - TIR'!$D$18-'Ejercicio 3 - TIR'!$C$18)/('Ejercicio 3 - TIR'!$E$18-'Ejercicio 3 - TIR'!$C$18),'Ejercicio 3 - TIR'!$C$18+SQRT(('Ejercicio 3 - TIR'!$E$18-'Ejercicio 3 - TIR'!$C$18)*('Ejercicio 3 - TIR'!$D$18-'Ejercicio 3 - TIR'!$C$18)*N244),'Ejercicio 3 - TIR'!$E$18-SQRT(('Ejercicio 3 - TIR'!$E$18-'Ejercicio 3 - TIR'!$C$18)*('Ejercicio 3 - TIR'!$E$18-'Ejercicio 3 - TIR'!$D$18)*(1-N244)))</f>
        <v>37359.9871277196</v>
      </c>
      <c r="P244" s="24">
        <f ca="1" t="shared" si="1808"/>
        <v>0.954446144189673</v>
      </c>
      <c r="Q244" s="26">
        <f ca="1">IF(P244&lt;=('Ejercicio 3 - TIR'!$D$22-'Ejercicio 3 - TIR'!$C$22)/('Ejercicio 3 - TIR'!$E$22-'Ejercicio 3 - TIR'!$C$22),'Ejercicio 3 - TIR'!$C$22+SQRT(('Ejercicio 3 - TIR'!$E$22-'Ejercicio 3 - TIR'!$C$22)*('Ejercicio 3 - TIR'!$D$22-'Ejercicio 3 - TIR'!$C$22)*P244),'Ejercicio 3 - TIR'!$E$22-SQRT(('Ejercicio 3 - TIR'!$E$22-'Ejercicio 3 - TIR'!$C$22)*('Ejercicio 3 - TIR'!$E$22-'Ejercicio 3 - TIR'!$D$22)*(1-P244)))</f>
        <v>0.170944783798352</v>
      </c>
      <c r="R244" s="24">
        <f ca="1" t="shared" si="1808"/>
        <v>0.78484502553807</v>
      </c>
      <c r="S244" s="26">
        <f ca="1">IF(R244&lt;=('Ejercicio 3 - TIR'!$D$23-'Ejercicio 3 - TIR'!$C$23)/('Ejercicio 3 - TIR'!$E$23-'Ejercicio 3 - TIR'!$C$23),'Ejercicio 3 - TIR'!$C$23+SQRT(('Ejercicio 3 - TIR'!$E$23-'Ejercicio 3 - TIR'!$C$23)*('Ejercicio 3 - TIR'!$D$23-'Ejercicio 3 - TIR'!$C$23)*R244),'Ejercicio 3 - TIR'!$E$23-SQRT(('Ejercicio 3 - TIR'!$E$23-'Ejercicio 3 - TIR'!$C$23)*('Ejercicio 3 - TIR'!$E$23-'Ejercicio 3 - TIR'!$D$23)*(1-R244)))</f>
        <v>0.16032059568911</v>
      </c>
      <c r="T244" s="24">
        <f ca="1" t="shared" ref="T244:X244" si="1809">RAND()</f>
        <v>0.535261292695938</v>
      </c>
      <c r="U244" s="26">
        <f ca="1">IF(T244&lt;=('Ejercicio 3 - TIR'!$D$24-'Ejercicio 3 - TIR'!$C$24)/('Ejercicio 3 - TIR'!$E$24-'Ejercicio 3 - TIR'!$C$24),'Ejercicio 3 - TIR'!$C$24+SQRT(('Ejercicio 3 - TIR'!$E$24-'Ejercicio 3 - TIR'!$C$24)*('Ejercicio 3 - TIR'!$D$24-'Ejercicio 3 - TIR'!$C$24)*T244),'Ejercicio 3 - TIR'!$E$24-SQRT(('Ejercicio 3 - TIR'!$E$24-'Ejercicio 3 - TIR'!$C$24)*('Ejercicio 3 - TIR'!$E$24-'Ejercicio 3 - TIR'!$D$24)*(1-T244)))</f>
        <v>0.1839269022615</v>
      </c>
      <c r="V244" s="24">
        <f ca="1" t="shared" si="1809"/>
        <v>0.992201860152453</v>
      </c>
      <c r="W244" s="26">
        <f ca="1">IF(V244&lt;=('Ejercicio 3 - TIR'!$D$25-'Ejercicio 3 - TIR'!$C$25)/('Ejercicio 3 - TIR'!$E$25-'Ejercicio 3 - TIR'!$C$25),'Ejercicio 3 - TIR'!$C$25+SQRT(('Ejercicio 3 - TIR'!$E$25-'Ejercicio 3 - TIR'!$C$25)*('Ejercicio 3 - TIR'!$D$25-'Ejercicio 3 - TIR'!$C$25)*V244),'Ejercicio 3 - TIR'!$E$25-SQRT(('Ejercicio 3 - TIR'!$E$25-'Ejercicio 3 - TIR'!$C$25)*('Ejercicio 3 - TIR'!$E$25-'Ejercicio 3 - TIR'!$D$25)*(1-V244)))</f>
        <v>0.244775682870804</v>
      </c>
      <c r="X244" s="24">
        <f ca="1" t="shared" si="1809"/>
        <v>0.031172276005881</v>
      </c>
      <c r="Y244" s="26">
        <f ca="1">IF(X244&lt;=('Ejercicio 3 - TIR'!$D$26-'Ejercicio 3 - TIR'!$C$26)/('Ejercicio 3 - TIR'!$E$26-'Ejercicio 3 - TIR'!$C$26),'Ejercicio 3 - TIR'!$C$26+SQRT(('Ejercicio 3 - TIR'!$E$26-'Ejercicio 3 - TIR'!$C$26)*('Ejercicio 3 - TIR'!$D$26-'Ejercicio 3 - TIR'!$C$26)*X244),'Ejercicio 3 - TIR'!$E$26-SQRT(('Ejercicio 3 - TIR'!$E$26-'Ejercicio 3 - TIR'!$C$26)*('Ejercicio 3 - TIR'!$E$26-'Ejercicio 3 - TIR'!$D$26)*(1-X244)))</f>
        <v>0.199174156376249</v>
      </c>
      <c r="Z244" s="24">
        <f ca="1" t="shared" si="1432"/>
        <v>1.17094478379835</v>
      </c>
      <c r="AA244" s="24">
        <f ca="1" t="shared" si="1433"/>
        <v>1.35867134905596</v>
      </c>
      <c r="AB244" s="24">
        <f ca="1" t="shared" si="1434"/>
        <v>1.60856756147928</v>
      </c>
      <c r="AC244" s="24">
        <f ca="1" t="shared" si="1435"/>
        <v>2.00230578478419</v>
      </c>
      <c r="AD244" s="24">
        <f ca="1" t="shared" si="1436"/>
        <v>2.40111335027586</v>
      </c>
      <c r="AE244" s="23">
        <f ca="1" t="shared" si="1437"/>
        <v>4328.76083078875</v>
      </c>
      <c r="AF244" s="23">
        <f ca="1" t="shared" si="1438"/>
        <v>5022.75034577649</v>
      </c>
      <c r="AG244" s="23">
        <f ca="1" t="shared" si="1439"/>
        <v>5946.56925770804</v>
      </c>
      <c r="AH244" s="23">
        <f ca="1" t="shared" si="1440"/>
        <v>7402.14480850206</v>
      </c>
      <c r="AI244" s="23">
        <f ca="1" t="shared" si="1441"/>
        <v>8876.46075611029</v>
      </c>
      <c r="AJ244" s="25">
        <f ca="1" t="shared" si="1442"/>
        <v>50688.9358468443</v>
      </c>
      <c r="AK244" s="25">
        <f ca="1" t="shared" si="1443"/>
        <v>53583.3718302102</v>
      </c>
      <c r="AL244" s="25">
        <f ca="1" t="shared" si="1444"/>
        <v>62515.5511201415</v>
      </c>
      <c r="AM244" s="25">
        <f ca="1" t="shared" si="1445"/>
        <v>74773.6093082635</v>
      </c>
      <c r="AN244" s="25">
        <f ca="1" t="shared" si="1446"/>
        <v>89705.563858502</v>
      </c>
      <c r="AO244" s="25">
        <f ca="1">C244/'Ejercicio 3 - TIR'!$D$7</f>
        <v>15462.2149584303</v>
      </c>
      <c r="AP244" s="25">
        <f ca="1" t="shared" si="1447"/>
        <v>35226.720888414</v>
      </c>
      <c r="AQ244" s="25">
        <f ca="1" t="shared" si="1448"/>
        <v>38121.1568717799</v>
      </c>
      <c r="AR244" s="25">
        <f ca="1" t="shared" si="1449"/>
        <v>47053.3361617112</v>
      </c>
      <c r="AS244" s="25">
        <f ca="1" t="shared" si="1450"/>
        <v>59311.3943498332</v>
      </c>
      <c r="AT244" s="25">
        <f ca="1" t="shared" si="1451"/>
        <v>74243.3489000718</v>
      </c>
      <c r="AU244" s="25">
        <f ca="1">AP244*'Ejercicio 3 - TIR'!$D$5</f>
        <v>17613.360444207</v>
      </c>
      <c r="AV244" s="25">
        <f ca="1">AQ244*'Ejercicio 3 - TIR'!$D$5</f>
        <v>19060.57843589</v>
      </c>
      <c r="AW244" s="25">
        <f ca="1">AR244*'Ejercicio 3 - TIR'!$D$5</f>
        <v>23526.6680808556</v>
      </c>
      <c r="AX244" s="25">
        <f ca="1">AS244*'Ejercicio 3 - TIR'!$D$5</f>
        <v>29655.6971749166</v>
      </c>
      <c r="AY244" s="25">
        <f ca="1">AT244*'Ejercicio 3 - TIR'!$D$5</f>
        <v>37121.6744500359</v>
      </c>
      <c r="AZ244" s="25">
        <f ca="1" t="shared" ref="AZ244:BD244" si="1810">AJ244-AU244-AE244</f>
        <v>28746.8145718486</v>
      </c>
      <c r="BA244" s="25">
        <f ca="1" t="shared" si="1810"/>
        <v>29500.0430485438</v>
      </c>
      <c r="BB244" s="25">
        <f ca="1" t="shared" si="1810"/>
        <v>33042.3137815778</v>
      </c>
      <c r="BC244" s="25">
        <f ca="1" t="shared" si="1810"/>
        <v>37715.7673248449</v>
      </c>
      <c r="BD244" s="25">
        <f ca="1" t="shared" si="1810"/>
        <v>43707.4286523559</v>
      </c>
      <c r="BE244" s="25">
        <f ca="1" t="shared" ref="BE244:BI244" si="1811">AZ244/Z244</f>
        <v>24550.1025920271</v>
      </c>
      <c r="BF244" s="25">
        <f ca="1" t="shared" si="1811"/>
        <v>21712.4200558444</v>
      </c>
      <c r="BG244" s="25">
        <f ca="1" t="shared" si="1811"/>
        <v>20541.4522665068</v>
      </c>
      <c r="BH244" s="25">
        <f ca="1" t="shared" si="1811"/>
        <v>18836.1675881139</v>
      </c>
      <c r="BI244" s="25">
        <f ca="1" t="shared" si="1811"/>
        <v>18202.9843144782</v>
      </c>
      <c r="BJ244" s="25">
        <f ca="1" t="shared" si="1454"/>
        <v>60802.3549476584</v>
      </c>
      <c r="BK244" s="25">
        <f ca="1" t="shared" si="1455"/>
        <v>37126.5307615221</v>
      </c>
      <c r="BL244" s="25">
        <f ca="1" t="shared" si="1456"/>
        <v>97928.8857091805</v>
      </c>
      <c r="BM244" s="25">
        <f ca="1">BK244*'Ejercicio 3 - TIR'!$D$5</f>
        <v>18563.2653807611</v>
      </c>
      <c r="BN244" s="25">
        <f ca="1" t="shared" si="1457"/>
        <v>79365.6203284194</v>
      </c>
      <c r="BO244" s="25">
        <f ca="1" t="shared" si="1458"/>
        <v>33053.6750042646</v>
      </c>
      <c r="BP244" s="25">
        <f ca="1" t="shared" si="1459"/>
        <v>-102633.642317201</v>
      </c>
      <c r="BQ244" s="25">
        <f ca="1" t="shared" ref="BQ244:BT244" si="1812">BE244</f>
        <v>24550.1025920271</v>
      </c>
      <c r="BR244" s="25">
        <f ca="1" t="shared" si="1812"/>
        <v>21712.4200558444</v>
      </c>
      <c r="BS244" s="25">
        <f ca="1" t="shared" si="1812"/>
        <v>20541.4522665068</v>
      </c>
      <c r="BT244" s="25">
        <f ca="1" t="shared" si="1812"/>
        <v>18836.1675881139</v>
      </c>
      <c r="BU244" s="25">
        <f ca="1" t="shared" si="1461"/>
        <v>51256.6593187429</v>
      </c>
      <c r="BV244" s="27">
        <f ca="1" t="shared" si="1462"/>
        <v>9.22926103596908</v>
      </c>
    </row>
    <row r="245" ht="15" customHeight="1" spans="1:74">
      <c r="A245" s="23">
        <v>244</v>
      </c>
      <c r="B245" s="24">
        <f ca="1" t="shared" ref="B245:F245" si="1813">RAND()</f>
        <v>0.3677310329441</v>
      </c>
      <c r="C245" s="25">
        <f ca="1">IF(B245&lt;=('Ejercicio 3 - TIR'!$D$13-'Ejercicio 3 - TIR'!$C$13)/('Ejercicio 3 - TIR'!$E$13-'Ejercicio 3 - TIR'!$C$13),'Ejercicio 3 - TIR'!$C$13+SQRT(('Ejercicio 3 - TIR'!$E$13-'Ejercicio 3 - TIR'!$C$13)*('Ejercicio 3 - TIR'!$D$13-'Ejercicio 3 - TIR'!$C$13)*B245),'Ejercicio 3 - TIR'!$E$13-SQRT(('Ejercicio 3 - TIR'!$E$13-'Ejercicio 3 - TIR'!$C$13)*('Ejercicio 3 - TIR'!$E$13-'Ejercicio 3 - TIR'!$D$13)*(1-B245)))</f>
        <v>72455.0774103996</v>
      </c>
      <c r="D245" s="24">
        <f ca="1" t="shared" si="1813"/>
        <v>0.760275193234714</v>
      </c>
      <c r="E245" s="25">
        <f ca="1">IF(D245&lt;=('Ejercicio 3 - TIR'!$D$14-'Ejercicio 3 - TIR'!$C$14)/('Ejercicio 3 - TIR'!$E$14-'Ejercicio 3 - TIR'!$C$14),'Ejercicio 3 - TIR'!$C$14+SQRT(('Ejercicio 3 - TIR'!$E$14-'Ejercicio 3 - TIR'!$C$14)*('Ejercicio 3 - TIR'!$D$14-'Ejercicio 3 - TIR'!$C$14)*D245),'Ejercicio 3 - TIR'!$E$14-SQRT(('Ejercicio 3 - TIR'!$E$14-'Ejercicio 3 - TIR'!$C$14)*('Ejercicio 3 - TIR'!$E$14-'Ejercicio 3 - TIR'!$D$14)*(1-D245)))</f>
        <v>34003.4409020845</v>
      </c>
      <c r="F245" s="24">
        <f ca="1" t="shared" si="1813"/>
        <v>0.182358971817651</v>
      </c>
      <c r="G245" s="25">
        <f ca="1">IF(F245&lt;=('Ejercicio 3 - TIR'!$D$18-'Ejercicio 3 - TIR'!$C$18)/('Ejercicio 3 - TIR'!$E$18-'Ejercicio 3 - TIR'!$C$18),'Ejercicio 3 - TIR'!$C$18+SQRT(('Ejercicio 3 - TIR'!$E$18-'Ejercicio 3 - TIR'!$C$18)*('Ejercicio 3 - TIR'!$D$18-'Ejercicio 3 - TIR'!$C$18)*F245),'Ejercicio 3 - TIR'!$E$18-SQRT(('Ejercicio 3 - TIR'!$E$18-'Ejercicio 3 - TIR'!$C$18)*('Ejercicio 3 - TIR'!$E$18-'Ejercicio 3 - TIR'!$D$18)*(1-F245)))</f>
        <v>35230.0904172536</v>
      </c>
      <c r="H245" s="24">
        <f ca="1" t="shared" ref="H245:L245" si="1814">RAND()</f>
        <v>0.762537681106884</v>
      </c>
      <c r="I245" s="25">
        <f ca="1">IF(H245&lt;=('Ejercicio 3 - TIR'!$D$18-'Ejercicio 3 - TIR'!$C$18)/('Ejercicio 3 - TIR'!$E$18-'Ejercicio 3 - TIR'!$C$18),'Ejercicio 3 - TIR'!$C$18+SQRT(('Ejercicio 3 - TIR'!$E$18-'Ejercicio 3 - TIR'!$C$18)*('Ejercicio 3 - TIR'!$D$18-'Ejercicio 3 - TIR'!$C$18)*H245),'Ejercicio 3 - TIR'!$E$18-SQRT(('Ejercicio 3 - TIR'!$E$18-'Ejercicio 3 - TIR'!$C$18)*('Ejercicio 3 - TIR'!$E$18-'Ejercicio 3 - TIR'!$D$18)*(1-H245)))</f>
        <v>40779.849064668</v>
      </c>
      <c r="J245" s="24">
        <f ca="1" t="shared" si="1814"/>
        <v>0.116314719519474</v>
      </c>
      <c r="K245" s="25">
        <f ca="1">IF(J245&lt;=('Ejercicio 3 - TIR'!$D$18-'Ejercicio 3 - TIR'!$C$18)/('Ejercicio 3 - TIR'!$E$18-'Ejercicio 3 - TIR'!$C$18),'Ejercicio 3 - TIR'!$C$18+SQRT(('Ejercicio 3 - TIR'!$E$18-'Ejercicio 3 - TIR'!$C$18)*('Ejercicio 3 - TIR'!$D$18-'Ejercicio 3 - TIR'!$C$18)*J245),'Ejercicio 3 - TIR'!$E$18-SQRT(('Ejercicio 3 - TIR'!$E$18-'Ejercicio 3 - TIR'!$C$18)*('Ejercicio 3 - TIR'!$E$18-'Ejercicio 3 - TIR'!$D$18)*(1-J245)))</f>
        <v>34176.9855072673</v>
      </c>
      <c r="L245" s="24">
        <f ca="1" t="shared" si="1814"/>
        <v>0.265823862708341</v>
      </c>
      <c r="M245" s="25">
        <f ca="1">IF(L245&lt;=('Ejercicio 3 - TIR'!$D$18-'Ejercicio 3 - TIR'!$C$18)/('Ejercicio 3 - TIR'!$E$18-'Ejercicio 3 - TIR'!$C$18),'Ejercicio 3 - TIR'!$C$18+SQRT(('Ejercicio 3 - TIR'!$E$18-'Ejercicio 3 - TIR'!$C$18)*('Ejercicio 3 - TIR'!$D$18-'Ejercicio 3 - TIR'!$C$18)*L245),'Ejercicio 3 - TIR'!$E$18-SQRT(('Ejercicio 3 - TIR'!$E$18-'Ejercicio 3 - TIR'!$C$18)*('Ejercicio 3 - TIR'!$E$18-'Ejercicio 3 - TIR'!$D$18)*(1-L245)))</f>
        <v>36314.5529854655</v>
      </c>
      <c r="N245" s="24">
        <f ca="1" t="shared" ref="N245:R245" si="1815">RAND()</f>
        <v>0.748431173018949</v>
      </c>
      <c r="O245" s="25">
        <f ca="1">IF(N245&lt;=('Ejercicio 3 - TIR'!$D$18-'Ejercicio 3 - TIR'!$C$18)/('Ejercicio 3 - TIR'!$E$18-'Ejercicio 3 - TIR'!$C$18),'Ejercicio 3 - TIR'!$C$18+SQRT(('Ejercicio 3 - TIR'!$E$18-'Ejercicio 3 - TIR'!$C$18)*('Ejercicio 3 - TIR'!$D$18-'Ejercicio 3 - TIR'!$C$18)*N245),'Ejercicio 3 - TIR'!$E$18-SQRT(('Ejercicio 3 - TIR'!$E$18-'Ejercicio 3 - TIR'!$C$18)*('Ejercicio 3 - TIR'!$E$18-'Ejercicio 3 - TIR'!$D$18)*(1-N245)))</f>
        <v>40656.3077890372</v>
      </c>
      <c r="P245" s="24">
        <f ca="1" t="shared" si="1815"/>
        <v>0.513303832551128</v>
      </c>
      <c r="Q245" s="26">
        <f ca="1">IF(P245&lt;=('Ejercicio 3 - TIR'!$D$22-'Ejercicio 3 - TIR'!$C$22)/('Ejercicio 3 - TIR'!$E$22-'Ejercicio 3 - TIR'!$C$22),'Ejercicio 3 - TIR'!$C$22+SQRT(('Ejercicio 3 - TIR'!$E$22-'Ejercicio 3 - TIR'!$C$22)*('Ejercicio 3 - TIR'!$D$22-'Ejercicio 3 - TIR'!$C$22)*P245),'Ejercicio 3 - TIR'!$E$22-SQRT(('Ejercicio 3 - TIR'!$E$22-'Ejercicio 3 - TIR'!$C$22)*('Ejercicio 3 - TIR'!$E$22-'Ejercicio 3 - TIR'!$D$22)*(1-P245)))</f>
        <v>0.150401805774541</v>
      </c>
      <c r="R245" s="24">
        <f ca="1" t="shared" si="1815"/>
        <v>0.154772602084245</v>
      </c>
      <c r="S245" s="26">
        <f ca="1">IF(R245&lt;=('Ejercicio 3 - TIR'!$D$23-'Ejercicio 3 - TIR'!$C$23)/('Ejercicio 3 - TIR'!$E$23-'Ejercicio 3 - TIR'!$C$23),'Ejercicio 3 - TIR'!$C$23+SQRT(('Ejercicio 3 - TIR'!$E$23-'Ejercicio 3 - TIR'!$C$23)*('Ejercicio 3 - TIR'!$D$23-'Ejercicio 3 - TIR'!$C$23)*R245),'Ejercicio 3 - TIR'!$E$23-SQRT(('Ejercicio 3 - TIR'!$E$23-'Ejercicio 3 - TIR'!$C$23)*('Ejercicio 3 - TIR'!$E$23-'Ejercicio 3 - TIR'!$D$23)*(1-R245)))</f>
        <v>0.136691036029907</v>
      </c>
      <c r="T245" s="24">
        <f ca="1" t="shared" ref="T245:X245" si="1816">RAND()</f>
        <v>0.801510010990719</v>
      </c>
      <c r="U245" s="26">
        <f ca="1">IF(T245&lt;=('Ejercicio 3 - TIR'!$D$24-'Ejercicio 3 - TIR'!$C$24)/('Ejercicio 3 - TIR'!$E$24-'Ejercicio 3 - TIR'!$C$24),'Ejercicio 3 - TIR'!$C$24+SQRT(('Ejercicio 3 - TIR'!$E$24-'Ejercicio 3 - TIR'!$C$24)*('Ejercicio 3 - TIR'!$D$24-'Ejercicio 3 - TIR'!$C$24)*T245),'Ejercicio 3 - TIR'!$E$24-SQRT(('Ejercicio 3 - TIR'!$E$24-'Ejercicio 3 - TIR'!$C$24)*('Ejercicio 3 - TIR'!$E$24-'Ejercicio 3 - TIR'!$D$24)*(1-T245)))</f>
        <v>0.196425183580227</v>
      </c>
      <c r="V245" s="24">
        <f ca="1" t="shared" si="1816"/>
        <v>0.636165938972441</v>
      </c>
      <c r="W245" s="26">
        <f ca="1">IF(V245&lt;=('Ejercicio 3 - TIR'!$D$25-'Ejercicio 3 - TIR'!$C$25)/('Ejercicio 3 - TIR'!$E$25-'Ejercicio 3 - TIR'!$C$25),'Ejercicio 3 - TIR'!$C$25+SQRT(('Ejercicio 3 - TIR'!$E$25-'Ejercicio 3 - TIR'!$C$25)*('Ejercicio 3 - TIR'!$D$25-'Ejercicio 3 - TIR'!$C$25)*V245),'Ejercicio 3 - TIR'!$E$25-SQRT(('Ejercicio 3 - TIR'!$E$25-'Ejercicio 3 - TIR'!$C$25)*('Ejercicio 3 - TIR'!$E$25-'Ejercicio 3 - TIR'!$D$25)*(1-V245)))</f>
        <v>0.214315000159781</v>
      </c>
      <c r="X245" s="24">
        <f ca="1" t="shared" si="1816"/>
        <v>0.350177646384365</v>
      </c>
      <c r="Y245" s="26">
        <f ca="1">IF(X245&lt;=('Ejercicio 3 - TIR'!$D$26-'Ejercicio 3 - TIR'!$C$26)/('Ejercicio 3 - TIR'!$E$26-'Ejercicio 3 - TIR'!$C$26),'Ejercicio 3 - TIR'!$C$26+SQRT(('Ejercicio 3 - TIR'!$E$26-'Ejercicio 3 - TIR'!$C$26)*('Ejercicio 3 - TIR'!$D$26-'Ejercicio 3 - TIR'!$C$26)*X245),'Ejercicio 3 - TIR'!$E$26-SQRT(('Ejercicio 3 - TIR'!$E$26-'Ejercicio 3 - TIR'!$C$26)*('Ejercicio 3 - TIR'!$E$26-'Ejercicio 3 - TIR'!$D$26)*(1-X245)))</f>
        <v>0.220762843505749</v>
      </c>
      <c r="Z245" s="24">
        <f ca="1" t="shared" si="1432"/>
        <v>1.15040180577454</v>
      </c>
      <c r="AA245" s="24">
        <f ca="1" t="shared" si="1433"/>
        <v>1.30765142045654</v>
      </c>
      <c r="AB245" s="24">
        <f ca="1" t="shared" si="1434"/>
        <v>1.56450709077866</v>
      </c>
      <c r="AC245" s="24">
        <f ca="1" t="shared" si="1435"/>
        <v>1.89980442818887</v>
      </c>
      <c r="AD245" s="24">
        <f ca="1" t="shared" si="1436"/>
        <v>2.31921065586065</v>
      </c>
      <c r="AE245" s="23">
        <f ca="1" t="shared" si="1437"/>
        <v>5114.17891422141</v>
      </c>
      <c r="AF245" s="23">
        <f ca="1" t="shared" si="1438"/>
        <v>5813.24132844864</v>
      </c>
      <c r="AG245" s="23">
        <f ca="1" t="shared" si="1439"/>
        <v>6955.10832358533</v>
      </c>
      <c r="AH245" s="23">
        <f ca="1" t="shared" si="1440"/>
        <v>8445.69236506581</v>
      </c>
      <c r="AI245" s="23">
        <f ca="1" t="shared" si="1441"/>
        <v>10310.1874269525</v>
      </c>
      <c r="AJ245" s="25">
        <f ca="1" t="shared" si="1442"/>
        <v>40528.7596336089</v>
      </c>
      <c r="AK245" s="25">
        <f ca="1" t="shared" si="1443"/>
        <v>53325.8275554163</v>
      </c>
      <c r="AL245" s="25">
        <f ca="1" t="shared" si="1444"/>
        <v>53470.1361675592</v>
      </c>
      <c r="AM245" s="25">
        <f ca="1" t="shared" si="1445"/>
        <v>68990.5485694865</v>
      </c>
      <c r="AN245" s="25">
        <f ca="1" t="shared" si="1446"/>
        <v>94290.5422522855</v>
      </c>
      <c r="AO245" s="25">
        <f ca="1">C245/'Ejercicio 3 - TIR'!$D$7</f>
        <v>14491.0154820799</v>
      </c>
      <c r="AP245" s="25">
        <f ca="1" t="shared" si="1447"/>
        <v>26037.744151529</v>
      </c>
      <c r="AQ245" s="25">
        <f ca="1" t="shared" si="1448"/>
        <v>38834.8120733364</v>
      </c>
      <c r="AR245" s="25">
        <f ca="1" t="shared" si="1449"/>
        <v>38979.1206854793</v>
      </c>
      <c r="AS245" s="25">
        <f ca="1" t="shared" si="1450"/>
        <v>54499.5330874066</v>
      </c>
      <c r="AT245" s="25">
        <f ca="1" t="shared" si="1451"/>
        <v>79799.5267702056</v>
      </c>
      <c r="AU245" s="25">
        <f ca="1">AP245*'Ejercicio 3 - TIR'!$D$5</f>
        <v>13018.8720757645</v>
      </c>
      <c r="AV245" s="25">
        <f ca="1">AQ245*'Ejercicio 3 - TIR'!$D$5</f>
        <v>19417.4060366682</v>
      </c>
      <c r="AW245" s="25">
        <f ca="1">AR245*'Ejercicio 3 - TIR'!$D$5</f>
        <v>19489.5603427396</v>
      </c>
      <c r="AX245" s="25">
        <f ca="1">AS245*'Ejercicio 3 - TIR'!$D$5</f>
        <v>27249.7665437033</v>
      </c>
      <c r="AY245" s="25">
        <f ca="1">AT245*'Ejercicio 3 - TIR'!$D$5</f>
        <v>39899.7633851028</v>
      </c>
      <c r="AZ245" s="25">
        <f ca="1" t="shared" ref="AZ245:BD245" si="1817">AJ245-AU245-AE245</f>
        <v>22395.708643623</v>
      </c>
      <c r="BA245" s="25">
        <f ca="1" t="shared" si="1817"/>
        <v>28095.1801902995</v>
      </c>
      <c r="BB245" s="25">
        <f ca="1" t="shared" si="1817"/>
        <v>27025.4675012342</v>
      </c>
      <c r="BC245" s="25">
        <f ca="1" t="shared" si="1817"/>
        <v>33295.0896607174</v>
      </c>
      <c r="BD245" s="25">
        <f ca="1" t="shared" si="1817"/>
        <v>44080.5914402302</v>
      </c>
      <c r="BE245" s="25">
        <f ca="1" t="shared" ref="BE245:BI245" si="1818">AZ245/Z245</f>
        <v>19467.7273029352</v>
      </c>
      <c r="BF245" s="25">
        <f ca="1" t="shared" si="1818"/>
        <v>21485.2213294661</v>
      </c>
      <c r="BG245" s="25">
        <f ca="1" t="shared" si="1818"/>
        <v>17274.1099484462</v>
      </c>
      <c r="BH245" s="25">
        <f ca="1" t="shared" si="1818"/>
        <v>17525.5353481087</v>
      </c>
      <c r="BI245" s="25">
        <f ca="1" t="shared" si="1818"/>
        <v>19006.7216743931</v>
      </c>
      <c r="BJ245" s="25">
        <f ca="1" t="shared" si="1454"/>
        <v>78861.1424760424</v>
      </c>
      <c r="BK245" s="25">
        <f ca="1" t="shared" si="1455"/>
        <v>33607.7175202814</v>
      </c>
      <c r="BL245" s="25">
        <f ca="1" t="shared" si="1456"/>
        <v>112468.859996324</v>
      </c>
      <c r="BM245" s="25">
        <f ca="1">BK245*'Ejercicio 3 - TIR'!$D$5</f>
        <v>16803.8587601407</v>
      </c>
      <c r="BN245" s="25">
        <f ca="1" t="shared" si="1457"/>
        <v>95665.0012361831</v>
      </c>
      <c r="BO245" s="25">
        <f ca="1" t="shared" si="1458"/>
        <v>41248.9486431245</v>
      </c>
      <c r="BP245" s="25">
        <f ca="1" t="shared" si="1459"/>
        <v>-106458.518312484</v>
      </c>
      <c r="BQ245" s="25">
        <f ca="1" t="shared" ref="BQ245:BT245" si="1819">BE245</f>
        <v>19467.7273029352</v>
      </c>
      <c r="BR245" s="25">
        <f ca="1" t="shared" si="1819"/>
        <v>21485.2213294661</v>
      </c>
      <c r="BS245" s="25">
        <f ca="1" t="shared" si="1819"/>
        <v>17274.1099484462</v>
      </c>
      <c r="BT245" s="25">
        <f ca="1" t="shared" si="1819"/>
        <v>17525.5353481087</v>
      </c>
      <c r="BU245" s="25">
        <f ca="1" t="shared" si="1461"/>
        <v>60255.6703175176</v>
      </c>
      <c r="BV245" s="27">
        <f ca="1" t="shared" si="1462"/>
        <v>7.27463280781149</v>
      </c>
    </row>
    <row r="246" ht="15" customHeight="1" spans="1:74">
      <c r="A246" s="23">
        <v>245</v>
      </c>
      <c r="B246" s="24">
        <f ca="1" t="shared" ref="B246:F246" si="1820">RAND()</f>
        <v>0.948605061546109</v>
      </c>
      <c r="C246" s="25">
        <f ca="1">IF(B246&lt;=('Ejercicio 3 - TIR'!$D$13-'Ejercicio 3 - TIR'!$C$13)/('Ejercicio 3 - TIR'!$E$13-'Ejercicio 3 - TIR'!$C$13),'Ejercicio 3 - TIR'!$C$13+SQRT(('Ejercicio 3 - TIR'!$E$13-'Ejercicio 3 - TIR'!$C$13)*('Ejercicio 3 - TIR'!$D$13-'Ejercicio 3 - TIR'!$C$13)*B246),'Ejercicio 3 - TIR'!$E$13-SQRT(('Ejercicio 3 - TIR'!$E$13-'Ejercicio 3 - TIR'!$C$13)*('Ejercicio 3 - TIR'!$E$13-'Ejercicio 3 - TIR'!$D$13)*(1-B246)))</f>
        <v>92146.7251324897</v>
      </c>
      <c r="D246" s="24">
        <f ca="1" t="shared" si="1820"/>
        <v>0.914991901321993</v>
      </c>
      <c r="E246" s="25">
        <f ca="1">IF(D246&lt;=('Ejercicio 3 - TIR'!$D$14-'Ejercicio 3 - TIR'!$C$14)/('Ejercicio 3 - TIR'!$E$14-'Ejercicio 3 - TIR'!$C$14),'Ejercicio 3 - TIR'!$C$14+SQRT(('Ejercicio 3 - TIR'!$E$14-'Ejercicio 3 - TIR'!$C$14)*('Ejercicio 3 - TIR'!$D$14-'Ejercicio 3 - TIR'!$C$14)*D246),'Ejercicio 3 - TIR'!$E$14-SQRT(('Ejercicio 3 - TIR'!$E$14-'Ejercicio 3 - TIR'!$C$14)*('Ejercicio 3 - TIR'!$E$14-'Ejercicio 3 - TIR'!$D$14)*(1-D246)))</f>
        <v>36429.1156835174</v>
      </c>
      <c r="F246" s="24">
        <f ca="1" t="shared" si="1820"/>
        <v>0.564132137196504</v>
      </c>
      <c r="G246" s="25">
        <f ca="1">IF(F246&lt;=('Ejercicio 3 - TIR'!$D$18-'Ejercicio 3 - TIR'!$C$18)/('Ejercicio 3 - TIR'!$E$18-'Ejercicio 3 - TIR'!$C$18),'Ejercicio 3 - TIR'!$C$18+SQRT(('Ejercicio 3 - TIR'!$E$18-'Ejercicio 3 - TIR'!$C$18)*('Ejercicio 3 - TIR'!$D$18-'Ejercicio 3 - TIR'!$C$18)*F246),'Ejercicio 3 - TIR'!$E$18-SQRT(('Ejercicio 3 - TIR'!$E$18-'Ejercicio 3 - TIR'!$C$18)*('Ejercicio 3 - TIR'!$E$18-'Ejercicio 3 - TIR'!$D$18)*(1-F246)))</f>
        <v>39198.9032269872</v>
      </c>
      <c r="H246" s="24">
        <f ca="1" t="shared" ref="H246:L246" si="1821">RAND()</f>
        <v>0.816005825548289</v>
      </c>
      <c r="I246" s="25">
        <f ca="1">IF(H246&lt;=('Ejercicio 3 - TIR'!$D$18-'Ejercicio 3 - TIR'!$C$18)/('Ejercicio 3 - TIR'!$E$18-'Ejercicio 3 - TIR'!$C$18),'Ejercicio 3 - TIR'!$C$18+SQRT(('Ejercicio 3 - TIR'!$E$18-'Ejercicio 3 - TIR'!$C$18)*('Ejercicio 3 - TIR'!$D$18-'Ejercicio 3 - TIR'!$C$18)*H246),'Ejercicio 3 - TIR'!$E$18-SQRT(('Ejercicio 3 - TIR'!$E$18-'Ejercicio 3 - TIR'!$C$18)*('Ejercicio 3 - TIR'!$E$18-'Ejercicio 3 - TIR'!$D$18)*(1-H246)))</f>
        <v>41285.2236831973</v>
      </c>
      <c r="J246" s="24">
        <f ca="1" t="shared" si="1821"/>
        <v>0.403065777641666</v>
      </c>
      <c r="K246" s="25">
        <f ca="1">IF(J246&lt;=('Ejercicio 3 - TIR'!$D$18-'Ejercicio 3 - TIR'!$C$18)/('Ejercicio 3 - TIR'!$E$18-'Ejercicio 3 - TIR'!$C$18),'Ejercicio 3 - TIR'!$C$18+SQRT(('Ejercicio 3 - TIR'!$E$18-'Ejercicio 3 - TIR'!$C$18)*('Ejercicio 3 - TIR'!$D$18-'Ejercicio 3 - TIR'!$C$18)*J246),'Ejercicio 3 - TIR'!$E$18-SQRT(('Ejercicio 3 - TIR'!$E$18-'Ejercicio 3 - TIR'!$C$18)*('Ejercicio 3 - TIR'!$E$18-'Ejercicio 3 - TIR'!$D$18)*(1-J246)))</f>
        <v>37775.5942953738</v>
      </c>
      <c r="L246" s="24">
        <f ca="1" t="shared" si="1821"/>
        <v>0.0807023021953823</v>
      </c>
      <c r="M246" s="25">
        <f ca="1">IF(L246&lt;=('Ejercicio 3 - TIR'!$D$18-'Ejercicio 3 - TIR'!$C$18)/('Ejercicio 3 - TIR'!$E$18-'Ejercicio 3 - TIR'!$C$18),'Ejercicio 3 - TIR'!$C$18+SQRT(('Ejercicio 3 - TIR'!$E$18-'Ejercicio 3 - TIR'!$C$18)*('Ejercicio 3 - TIR'!$D$18-'Ejercicio 3 - TIR'!$C$18)*L246),'Ejercicio 3 - TIR'!$E$18-SQRT(('Ejercicio 3 - TIR'!$E$18-'Ejercicio 3 - TIR'!$C$18)*('Ejercicio 3 - TIR'!$E$18-'Ejercicio 3 - TIR'!$D$18)*(1-L246)))</f>
        <v>33479.2736784144</v>
      </c>
      <c r="N246" s="24">
        <f ca="1" t="shared" ref="N246:R246" si="1822">RAND()</f>
        <v>0.862106565189146</v>
      </c>
      <c r="O246" s="25">
        <f ca="1">IF(N246&lt;=('Ejercicio 3 - TIR'!$D$18-'Ejercicio 3 - TIR'!$C$18)/('Ejercicio 3 - TIR'!$E$18-'Ejercicio 3 - TIR'!$C$18),'Ejercicio 3 - TIR'!$C$18+SQRT(('Ejercicio 3 - TIR'!$E$18-'Ejercicio 3 - TIR'!$C$18)*('Ejercicio 3 - TIR'!$D$18-'Ejercicio 3 - TIR'!$C$18)*N246),'Ejercicio 3 - TIR'!$E$18-SQRT(('Ejercicio 3 - TIR'!$E$18-'Ejercicio 3 - TIR'!$C$18)*('Ejercicio 3 - TIR'!$E$18-'Ejercicio 3 - TIR'!$D$18)*(1-N246)))</f>
        <v>41784.1008083564</v>
      </c>
      <c r="P246" s="24">
        <f ca="1" t="shared" si="1822"/>
        <v>0.557675512321625</v>
      </c>
      <c r="Q246" s="26">
        <f ca="1">IF(P246&lt;=('Ejercicio 3 - TIR'!$D$22-'Ejercicio 3 - TIR'!$C$22)/('Ejercicio 3 - TIR'!$E$22-'Ejercicio 3 - TIR'!$C$22),'Ejercicio 3 - TIR'!$C$22+SQRT(('Ejercicio 3 - TIR'!$E$22-'Ejercicio 3 - TIR'!$C$22)*('Ejercicio 3 - TIR'!$D$22-'Ejercicio 3 - TIR'!$C$22)*P246),'Ejercicio 3 - TIR'!$E$22-SQRT(('Ejercicio 3 - TIR'!$E$22-'Ejercicio 3 - TIR'!$C$22)*('Ejercicio 3 - TIR'!$E$22-'Ejercicio 3 - TIR'!$D$22)*(1-P246)))</f>
        <v>0.151783265996557</v>
      </c>
      <c r="R246" s="24">
        <f ca="1" t="shared" si="1822"/>
        <v>0.291374705343518</v>
      </c>
      <c r="S246" s="26">
        <f ca="1">IF(R246&lt;=('Ejercicio 3 - TIR'!$D$23-'Ejercicio 3 - TIR'!$C$23)/('Ejercicio 3 - TIR'!$E$23-'Ejercicio 3 - TIR'!$C$23),'Ejercicio 3 - TIR'!$C$23+SQRT(('Ejercicio 3 - TIR'!$E$23-'Ejercicio 3 - TIR'!$C$23)*('Ejercicio 3 - TIR'!$D$23-'Ejercicio 3 - TIR'!$C$23)*R246),'Ejercicio 3 - TIR'!$E$23-SQRT(('Ejercicio 3 - TIR'!$E$23-'Ejercicio 3 - TIR'!$C$23)*('Ejercicio 3 - TIR'!$E$23-'Ejercicio 3 - TIR'!$D$23)*(1-R246)))</f>
        <v>0.142901407590328</v>
      </c>
      <c r="T246" s="24">
        <f ca="1" t="shared" ref="T246:X246" si="1823">RAND()</f>
        <v>0.874638673108294</v>
      </c>
      <c r="U246" s="26">
        <f ca="1">IF(T246&lt;=('Ejercicio 3 - TIR'!$D$24-'Ejercicio 3 - TIR'!$C$24)/('Ejercicio 3 - TIR'!$E$24-'Ejercicio 3 - TIR'!$C$24),'Ejercicio 3 - TIR'!$C$24+SQRT(('Ejercicio 3 - TIR'!$E$24-'Ejercicio 3 - TIR'!$C$24)*('Ejercicio 3 - TIR'!$D$24-'Ejercicio 3 - TIR'!$C$24)*T246),'Ejercicio 3 - TIR'!$E$24-SQRT(('Ejercicio 3 - TIR'!$E$24-'Ejercicio 3 - TIR'!$C$24)*('Ejercicio 3 - TIR'!$E$24-'Ejercicio 3 - TIR'!$D$24)*(1-T246)))</f>
        <v>0.201264693349273</v>
      </c>
      <c r="V246" s="24">
        <f ca="1" t="shared" si="1823"/>
        <v>0.844722999231705</v>
      </c>
      <c r="W246" s="26">
        <f ca="1">IF(V246&lt;=('Ejercicio 3 - TIR'!$D$25-'Ejercicio 3 - TIR'!$C$25)/('Ejercicio 3 - TIR'!$E$25-'Ejercicio 3 - TIR'!$C$25),'Ejercicio 3 - TIR'!$C$25+SQRT(('Ejercicio 3 - TIR'!$E$25-'Ejercicio 3 - TIR'!$C$25)*('Ejercicio 3 - TIR'!$D$25-'Ejercicio 3 - TIR'!$C$25)*V246),'Ejercicio 3 - TIR'!$E$25-SQRT(('Ejercicio 3 - TIR'!$E$25-'Ejercicio 3 - TIR'!$C$25)*('Ejercicio 3 - TIR'!$E$25-'Ejercicio 3 - TIR'!$D$25)*(1-V246)))</f>
        <v>0.226687567636794</v>
      </c>
      <c r="X246" s="24">
        <f ca="1" t="shared" si="1823"/>
        <v>0.630119913036427</v>
      </c>
      <c r="Y246" s="26">
        <f ca="1">IF(X246&lt;=('Ejercicio 3 - TIR'!$D$26-'Ejercicio 3 - TIR'!$C$26)/('Ejercicio 3 - TIR'!$E$26-'Ejercicio 3 - TIR'!$C$26),'Ejercicio 3 - TIR'!$C$26+SQRT(('Ejercicio 3 - TIR'!$E$26-'Ejercicio 3 - TIR'!$C$26)*('Ejercicio 3 - TIR'!$D$26-'Ejercicio 3 - TIR'!$C$26)*X246),'Ejercicio 3 - TIR'!$E$26-SQRT(('Ejercicio 3 - TIR'!$E$26-'Ejercicio 3 - TIR'!$C$26)*('Ejercicio 3 - TIR'!$E$26-'Ejercicio 3 - TIR'!$D$26)*(1-X246)))</f>
        <v>0.235308250542149</v>
      </c>
      <c r="Z246" s="24">
        <f ca="1" t="shared" si="1432"/>
        <v>1.15178326599656</v>
      </c>
      <c r="AA246" s="24">
        <f ca="1" t="shared" si="1433"/>
        <v>1.31637471594645</v>
      </c>
      <c r="AB246" s="24">
        <f ca="1" t="shared" si="1434"/>
        <v>1.58131446948415</v>
      </c>
      <c r="AC246" s="24">
        <f ca="1" t="shared" si="1435"/>
        <v>1.93977880024038</v>
      </c>
      <c r="AD246" s="24">
        <f ca="1" t="shared" si="1436"/>
        <v>2.39622475616369</v>
      </c>
      <c r="AE246" s="23">
        <f ca="1" t="shared" si="1437"/>
        <v>5529.33015581066</v>
      </c>
      <c r="AF246" s="23">
        <f ca="1" t="shared" si="1438"/>
        <v>6319.47921810765</v>
      </c>
      <c r="AG246" s="23">
        <f ca="1" t="shared" si="1439"/>
        <v>7591.36726506719</v>
      </c>
      <c r="AH246" s="23">
        <f ca="1" t="shared" si="1440"/>
        <v>9312.23584542286</v>
      </c>
      <c r="AI246" s="23">
        <f ca="1" t="shared" si="1441"/>
        <v>11503.4817708452</v>
      </c>
      <c r="AJ246" s="25">
        <f ca="1" t="shared" si="1442"/>
        <v>45148.6407822623</v>
      </c>
      <c r="AK246" s="25">
        <f ca="1" t="shared" si="1443"/>
        <v>54346.8245987545</v>
      </c>
      <c r="AL246" s="25">
        <f ca="1" t="shared" si="1444"/>
        <v>59735.0938526375</v>
      </c>
      <c r="AM246" s="25">
        <f ca="1" t="shared" si="1445"/>
        <v>64942.385328834</v>
      </c>
      <c r="AN246" s="25">
        <f ca="1" t="shared" si="1446"/>
        <v>100124.096771023</v>
      </c>
      <c r="AO246" s="25">
        <f ca="1">C246/'Ejercicio 3 - TIR'!$D$7</f>
        <v>18429.3450264979</v>
      </c>
      <c r="AP246" s="25">
        <f ca="1" t="shared" si="1447"/>
        <v>26719.2957557643</v>
      </c>
      <c r="AQ246" s="25">
        <f ca="1" t="shared" si="1448"/>
        <v>35917.4795722565</v>
      </c>
      <c r="AR246" s="25">
        <f ca="1" t="shared" si="1449"/>
        <v>41305.7488261395</v>
      </c>
      <c r="AS246" s="25">
        <f ca="1" t="shared" si="1450"/>
        <v>46513.040302336</v>
      </c>
      <c r="AT246" s="25">
        <f ca="1" t="shared" si="1451"/>
        <v>81694.7517445249</v>
      </c>
      <c r="AU246" s="25">
        <f ca="1">AP246*'Ejercicio 3 - TIR'!$D$5</f>
        <v>13359.6478778822</v>
      </c>
      <c r="AV246" s="25">
        <f ca="1">AQ246*'Ejercicio 3 - TIR'!$D$5</f>
        <v>17958.7397861283</v>
      </c>
      <c r="AW246" s="25">
        <f ca="1">AR246*'Ejercicio 3 - TIR'!$D$5</f>
        <v>20652.8744130698</v>
      </c>
      <c r="AX246" s="25">
        <f ca="1">AS246*'Ejercicio 3 - TIR'!$D$5</f>
        <v>23256.520151168</v>
      </c>
      <c r="AY246" s="25">
        <f ca="1">AT246*'Ejercicio 3 - TIR'!$D$5</f>
        <v>40847.3758722624</v>
      </c>
      <c r="AZ246" s="25">
        <f ca="1" t="shared" ref="AZ246:BD246" si="1824">AJ246-AU246-AE246</f>
        <v>26259.6627485695</v>
      </c>
      <c r="BA246" s="25">
        <f ca="1" t="shared" si="1824"/>
        <v>30068.6055945186</v>
      </c>
      <c r="BB246" s="25">
        <f ca="1" t="shared" si="1824"/>
        <v>31490.8521745005</v>
      </c>
      <c r="BC246" s="25">
        <f ca="1" t="shared" si="1824"/>
        <v>32373.6293322431</v>
      </c>
      <c r="BD246" s="25">
        <f ca="1" t="shared" si="1824"/>
        <v>47773.2391279152</v>
      </c>
      <c r="BE246" s="25">
        <f ca="1" t="shared" ref="BE246:BI246" si="1825">AZ246/Z246</f>
        <v>22799.135500418</v>
      </c>
      <c r="BF246" s="25">
        <f ca="1" t="shared" si="1825"/>
        <v>22841.9805016536</v>
      </c>
      <c r="BG246" s="25">
        <f ca="1" t="shared" si="1825"/>
        <v>19914.3514982022</v>
      </c>
      <c r="BH246" s="25">
        <f ca="1" t="shared" si="1825"/>
        <v>16689.3407270104</v>
      </c>
      <c r="BI246" s="25">
        <f ca="1" t="shared" si="1825"/>
        <v>19936.8773755594</v>
      </c>
      <c r="BJ246" s="25">
        <f ca="1" t="shared" si="1454"/>
        <v>87292.3488459955</v>
      </c>
      <c r="BK246" s="25">
        <f ca="1" t="shared" si="1455"/>
        <v>44160.8527923766</v>
      </c>
      <c r="BL246" s="25">
        <f ca="1" t="shared" si="1456"/>
        <v>131453.201638372</v>
      </c>
      <c r="BM246" s="25">
        <f ca="1">BK246*'Ejercicio 3 - TIR'!$D$5</f>
        <v>22080.4263961883</v>
      </c>
      <c r="BN246" s="25">
        <f ca="1" t="shared" si="1457"/>
        <v>109372.775242184</v>
      </c>
      <c r="BO246" s="25">
        <f ca="1" t="shared" si="1458"/>
        <v>45643.7881967664</v>
      </c>
      <c r="BP246" s="25">
        <f ca="1" t="shared" si="1459"/>
        <v>-128575.840816007</v>
      </c>
      <c r="BQ246" s="25">
        <f ca="1" t="shared" ref="BQ246:BT246" si="1826">BE246</f>
        <v>22799.135500418</v>
      </c>
      <c r="BR246" s="25">
        <f ca="1" t="shared" si="1826"/>
        <v>22841.9805016536</v>
      </c>
      <c r="BS246" s="25">
        <f ca="1" t="shared" si="1826"/>
        <v>19914.3514982022</v>
      </c>
      <c r="BT246" s="25">
        <f ca="1" t="shared" si="1826"/>
        <v>16689.3407270104</v>
      </c>
      <c r="BU246" s="25">
        <f ca="1" t="shared" si="1461"/>
        <v>65580.6655723258</v>
      </c>
      <c r="BV246" s="27">
        <f ca="1" t="shared" si="1462"/>
        <v>4.07924355210831</v>
      </c>
    </row>
    <row r="247" ht="15" customHeight="1" spans="1:74">
      <c r="A247" s="23">
        <v>246</v>
      </c>
      <c r="B247" s="24">
        <f ca="1" t="shared" ref="B247:F247" si="1827">RAND()</f>
        <v>0.105181340067232</v>
      </c>
      <c r="C247" s="25">
        <f ca="1">IF(B247&lt;=('Ejercicio 3 - TIR'!$D$13-'Ejercicio 3 - TIR'!$C$13)/('Ejercicio 3 - TIR'!$E$13-'Ejercicio 3 - TIR'!$C$13),'Ejercicio 3 - TIR'!$C$13+SQRT(('Ejercicio 3 - TIR'!$E$13-'Ejercicio 3 - TIR'!$C$13)*('Ejercicio 3 - TIR'!$D$13-'Ejercicio 3 - TIR'!$C$13)*B247),'Ejercicio 3 - TIR'!$E$13-SQRT(('Ejercicio 3 - TIR'!$E$13-'Ejercicio 3 - TIR'!$C$13)*('Ejercicio 3 - TIR'!$E$13-'Ejercicio 3 - TIR'!$D$13)*(1-B247)))</f>
        <v>66486.3345602037</v>
      </c>
      <c r="D247" s="24">
        <f ca="1" t="shared" si="1827"/>
        <v>0.621043498514767</v>
      </c>
      <c r="E247" s="25">
        <f ca="1">IF(D247&lt;=('Ejercicio 3 - TIR'!$D$14-'Ejercicio 3 - TIR'!$C$14)/('Ejercicio 3 - TIR'!$E$14-'Ejercicio 3 - TIR'!$C$14),'Ejercicio 3 - TIR'!$C$14+SQRT(('Ejercicio 3 - TIR'!$E$14-'Ejercicio 3 - TIR'!$C$14)*('Ejercicio 3 - TIR'!$D$14-'Ejercicio 3 - TIR'!$C$14)*D247),'Ejercicio 3 - TIR'!$E$14-SQRT(('Ejercicio 3 - TIR'!$E$14-'Ejercicio 3 - TIR'!$C$14)*('Ejercicio 3 - TIR'!$E$14-'Ejercicio 3 - TIR'!$D$14)*(1-D247)))</f>
        <v>32460.5387975808</v>
      </c>
      <c r="F247" s="24">
        <f ca="1" t="shared" si="1827"/>
        <v>0.558701741929556</v>
      </c>
      <c r="G247" s="25">
        <f ca="1">IF(F247&lt;=('Ejercicio 3 - TIR'!$D$18-'Ejercicio 3 - TIR'!$C$18)/('Ejercicio 3 - TIR'!$E$18-'Ejercicio 3 - TIR'!$C$18),'Ejercicio 3 - TIR'!$C$18+SQRT(('Ejercicio 3 - TIR'!$E$18-'Ejercicio 3 - TIR'!$C$18)*('Ejercicio 3 - TIR'!$D$18-'Ejercicio 3 - TIR'!$C$18)*F247),'Ejercicio 3 - TIR'!$E$18-SQRT(('Ejercicio 3 - TIR'!$E$18-'Ejercicio 3 - TIR'!$C$18)*('Ejercicio 3 - TIR'!$E$18-'Ejercicio 3 - TIR'!$D$18)*(1-F247)))</f>
        <v>39154.5213577463</v>
      </c>
      <c r="H247" s="24">
        <f ca="1" t="shared" ref="H247:L247" si="1828">RAND()</f>
        <v>0.363815888682185</v>
      </c>
      <c r="I247" s="25">
        <f ca="1">IF(H247&lt;=('Ejercicio 3 - TIR'!$D$18-'Ejercicio 3 - TIR'!$C$18)/('Ejercicio 3 - TIR'!$E$18-'Ejercicio 3 - TIR'!$C$18),'Ejercicio 3 - TIR'!$C$18+SQRT(('Ejercicio 3 - TIR'!$E$18-'Ejercicio 3 - TIR'!$C$18)*('Ejercicio 3 - TIR'!$D$18-'Ejercicio 3 - TIR'!$C$18)*H247),'Ejercicio 3 - TIR'!$E$18-SQRT(('Ejercicio 3 - TIR'!$E$18-'Ejercicio 3 - TIR'!$C$18)*('Ejercicio 3 - TIR'!$E$18-'Ejercicio 3 - TIR'!$D$18)*(1-H247)))</f>
        <v>37387.3123192625</v>
      </c>
      <c r="J247" s="24">
        <f ca="1" t="shared" si="1828"/>
        <v>0.111323730956185</v>
      </c>
      <c r="K247" s="25">
        <f ca="1">IF(J247&lt;=('Ejercicio 3 - TIR'!$D$18-'Ejercicio 3 - TIR'!$C$18)/('Ejercicio 3 - TIR'!$E$18-'Ejercicio 3 - TIR'!$C$18),'Ejercicio 3 - TIR'!$C$18+SQRT(('Ejercicio 3 - TIR'!$E$18-'Ejercicio 3 - TIR'!$C$18)*('Ejercicio 3 - TIR'!$D$18-'Ejercicio 3 - TIR'!$C$18)*J247),'Ejercicio 3 - TIR'!$E$18-SQRT(('Ejercicio 3 - TIR'!$E$18-'Ejercicio 3 - TIR'!$C$18)*('Ejercicio 3 - TIR'!$E$18-'Ejercicio 3 - TIR'!$D$18)*(1-J247)))</f>
        <v>34086.3871137507</v>
      </c>
      <c r="L247" s="24">
        <f ca="1" t="shared" si="1828"/>
        <v>0.247179807418461</v>
      </c>
      <c r="M247" s="25">
        <f ca="1">IF(L247&lt;=('Ejercicio 3 - TIR'!$D$18-'Ejercicio 3 - TIR'!$C$18)/('Ejercicio 3 - TIR'!$E$18-'Ejercicio 3 - TIR'!$C$18),'Ejercicio 3 - TIR'!$C$18+SQRT(('Ejercicio 3 - TIR'!$E$18-'Ejercicio 3 - TIR'!$C$18)*('Ejercicio 3 - TIR'!$D$18-'Ejercicio 3 - TIR'!$C$18)*L247),'Ejercicio 3 - TIR'!$E$18-SQRT(('Ejercicio 3 - TIR'!$E$18-'Ejercicio 3 - TIR'!$C$18)*('Ejercicio 3 - TIR'!$E$18-'Ejercicio 3 - TIR'!$D$18)*(1-L247)))</f>
        <v>36089.0862297039</v>
      </c>
      <c r="N247" s="24">
        <f ca="1" t="shared" ref="N247:R247" si="1829">RAND()</f>
        <v>0.682926615402823</v>
      </c>
      <c r="O247" s="25">
        <f ca="1">IF(N247&lt;=('Ejercicio 3 - TIR'!$D$18-'Ejercicio 3 - TIR'!$C$18)/('Ejercicio 3 - TIR'!$E$18-'Ejercicio 3 - TIR'!$C$18),'Ejercicio 3 - TIR'!$C$18+SQRT(('Ejercicio 3 - TIR'!$E$18-'Ejercicio 3 - TIR'!$C$18)*('Ejercicio 3 - TIR'!$D$18-'Ejercicio 3 - TIR'!$C$18)*N247),'Ejercicio 3 - TIR'!$E$18-SQRT(('Ejercicio 3 - TIR'!$E$18-'Ejercicio 3 - TIR'!$C$18)*('Ejercicio 3 - TIR'!$E$18-'Ejercicio 3 - TIR'!$D$18)*(1-N247)))</f>
        <v>40123.474203412</v>
      </c>
      <c r="P247" s="24">
        <f ca="1" t="shared" si="1829"/>
        <v>0.782418499210505</v>
      </c>
      <c r="Q247" s="26">
        <f ca="1">IF(P247&lt;=('Ejercicio 3 - TIR'!$D$22-'Ejercicio 3 - TIR'!$C$22)/('Ejercicio 3 - TIR'!$E$22-'Ejercicio 3 - TIR'!$C$22),'Ejercicio 3 - TIR'!$C$22+SQRT(('Ejercicio 3 - TIR'!$E$22-'Ejercicio 3 - TIR'!$C$22)*('Ejercicio 3 - TIR'!$D$22-'Ejercicio 3 - TIR'!$C$22)*P247),'Ejercicio 3 - TIR'!$E$22-SQRT(('Ejercicio 3 - TIR'!$E$22-'Ejercicio 3 - TIR'!$C$22)*('Ejercicio 3 - TIR'!$E$22-'Ejercicio 3 - TIR'!$D$22)*(1-P247)))</f>
        <v>0.160209934274463</v>
      </c>
      <c r="R247" s="24">
        <f ca="1" t="shared" si="1829"/>
        <v>0.246318223347103</v>
      </c>
      <c r="S247" s="26">
        <f ca="1">IF(R247&lt;=('Ejercicio 3 - TIR'!$D$23-'Ejercicio 3 - TIR'!$C$23)/('Ejercicio 3 - TIR'!$E$23-'Ejercicio 3 - TIR'!$C$23),'Ejercicio 3 - TIR'!$C$23+SQRT(('Ejercicio 3 - TIR'!$E$23-'Ejercicio 3 - TIR'!$C$23)*('Ejercicio 3 - TIR'!$D$23-'Ejercicio 3 - TIR'!$C$23)*R247),'Ejercicio 3 - TIR'!$E$23-SQRT(('Ejercicio 3 - TIR'!$E$23-'Ejercicio 3 - TIR'!$C$23)*('Ejercicio 3 - TIR'!$E$23-'Ejercicio 3 - TIR'!$D$23)*(1-R247)))</f>
        <v>0.14105641949679</v>
      </c>
      <c r="T247" s="24">
        <f ca="1" t="shared" ref="T247:X247" si="1830">RAND()</f>
        <v>0.867635134678473</v>
      </c>
      <c r="U247" s="26">
        <f ca="1">IF(T247&lt;=('Ejercicio 3 - TIR'!$D$24-'Ejercicio 3 - TIR'!$C$24)/('Ejercicio 3 - TIR'!$E$24-'Ejercicio 3 - TIR'!$C$24),'Ejercicio 3 - TIR'!$C$24+SQRT(('Ejercicio 3 - TIR'!$E$24-'Ejercicio 3 - TIR'!$C$24)*('Ejercicio 3 - TIR'!$D$24-'Ejercicio 3 - TIR'!$C$24)*T247),'Ejercicio 3 - TIR'!$E$24-SQRT(('Ejercicio 3 - TIR'!$E$24-'Ejercicio 3 - TIR'!$C$24)*('Ejercicio 3 - TIR'!$E$24-'Ejercicio 3 - TIR'!$D$24)*(1-T247)))</f>
        <v>0.200748464401501</v>
      </c>
      <c r="V247" s="24">
        <f ca="1" t="shared" si="1830"/>
        <v>0.9106733314751</v>
      </c>
      <c r="W247" s="26">
        <f ca="1">IF(V247&lt;=('Ejercicio 3 - TIR'!$D$25-'Ejercicio 3 - TIR'!$C$25)/('Ejercicio 3 - TIR'!$E$25-'Ejercicio 3 - TIR'!$C$25),'Ejercicio 3 - TIR'!$C$25+SQRT(('Ejercicio 3 - TIR'!$E$25-'Ejercicio 3 - TIR'!$C$25)*('Ejercicio 3 - TIR'!$D$25-'Ejercicio 3 - TIR'!$C$25)*V247),'Ejercicio 3 - TIR'!$E$25-SQRT(('Ejercicio 3 - TIR'!$E$25-'Ejercicio 3 - TIR'!$C$25)*('Ejercicio 3 - TIR'!$E$25-'Ejercicio 3 - TIR'!$D$25)*(1-V247)))</f>
        <v>0.232318276672305</v>
      </c>
      <c r="X247" s="24">
        <f ca="1" t="shared" si="1830"/>
        <v>0.756917924229207</v>
      </c>
      <c r="Y247" s="26">
        <f ca="1">IF(X247&lt;=('Ejercicio 3 - TIR'!$D$26-'Ejercicio 3 - TIR'!$C$26)/('Ejercicio 3 - TIR'!$E$26-'Ejercicio 3 - TIR'!$C$26),'Ejercicio 3 - TIR'!$C$26+SQRT(('Ejercicio 3 - TIR'!$E$26-'Ejercicio 3 - TIR'!$C$26)*('Ejercicio 3 - TIR'!$D$26-'Ejercicio 3 - TIR'!$C$26)*X247),'Ejercicio 3 - TIR'!$E$26-SQRT(('Ejercicio 3 - TIR'!$E$26-'Ejercicio 3 - TIR'!$C$26)*('Ejercicio 3 - TIR'!$E$26-'Ejercicio 3 - TIR'!$D$26)*(1-X247)))</f>
        <v>0.243769581714224</v>
      </c>
      <c r="Z247" s="24">
        <f ca="1" t="shared" si="1432"/>
        <v>1.16020993427446</v>
      </c>
      <c r="AA247" s="24">
        <f ca="1" t="shared" si="1433"/>
        <v>1.32386499346782</v>
      </c>
      <c r="AB247" s="24">
        <f ca="1" t="shared" si="1434"/>
        <v>1.58962885798139</v>
      </c>
      <c r="AC247" s="24">
        <f ca="1" t="shared" si="1435"/>
        <v>1.95892869481619</v>
      </c>
      <c r="AD247" s="24">
        <f ca="1" t="shared" si="1436"/>
        <v>2.43645592335953</v>
      </c>
      <c r="AE247" s="23">
        <f ca="1" t="shared" si="1437"/>
        <v>5200.50078727406</v>
      </c>
      <c r="AF247" s="23">
        <f ca="1" t="shared" si="1438"/>
        <v>5934.06480791717</v>
      </c>
      <c r="AG247" s="23">
        <f ca="1" t="shared" si="1439"/>
        <v>7125.31920576553</v>
      </c>
      <c r="AH247" s="23">
        <f ca="1" t="shared" si="1440"/>
        <v>8780.66108438906</v>
      </c>
      <c r="AI247" s="23">
        <f ca="1" t="shared" si="1441"/>
        <v>10921.1191641049</v>
      </c>
      <c r="AJ247" s="25">
        <f ca="1" t="shared" si="1442"/>
        <v>45427.4646510189</v>
      </c>
      <c r="AK247" s="25">
        <f ca="1" t="shared" si="1443"/>
        <v>49495.75397932</v>
      </c>
      <c r="AL247" s="25">
        <f ca="1" t="shared" si="1444"/>
        <v>54184.7046203432</v>
      </c>
      <c r="AM247" s="25">
        <f ca="1" t="shared" si="1445"/>
        <v>70695.9465850629</v>
      </c>
      <c r="AN247" s="25">
        <f ca="1" t="shared" si="1446"/>
        <v>97759.0763886664</v>
      </c>
      <c r="AO247" s="25">
        <f ca="1">C247/'Ejercicio 3 - TIR'!$D$7</f>
        <v>13297.2669120407</v>
      </c>
      <c r="AP247" s="25">
        <f ca="1" t="shared" si="1447"/>
        <v>32130.1977389782</v>
      </c>
      <c r="AQ247" s="25">
        <f ca="1" t="shared" si="1448"/>
        <v>36198.4870672792</v>
      </c>
      <c r="AR247" s="25">
        <f ca="1" t="shared" si="1449"/>
        <v>40887.4377083024</v>
      </c>
      <c r="AS247" s="25">
        <f ca="1" t="shared" si="1450"/>
        <v>57398.6796730221</v>
      </c>
      <c r="AT247" s="25">
        <f ca="1" t="shared" si="1451"/>
        <v>84461.8094766257</v>
      </c>
      <c r="AU247" s="25">
        <f ca="1">AP247*'Ejercicio 3 - TIR'!$D$5</f>
        <v>16065.0988694891</v>
      </c>
      <c r="AV247" s="25">
        <f ca="1">AQ247*'Ejercicio 3 - TIR'!$D$5</f>
        <v>18099.2435336396</v>
      </c>
      <c r="AW247" s="25">
        <f ca="1">AR247*'Ejercicio 3 - TIR'!$D$5</f>
        <v>20443.7188541512</v>
      </c>
      <c r="AX247" s="25">
        <f ca="1">AS247*'Ejercicio 3 - TIR'!$D$5</f>
        <v>28699.3398365111</v>
      </c>
      <c r="AY247" s="25">
        <f ca="1">AT247*'Ejercicio 3 - TIR'!$D$5</f>
        <v>42230.9047383128</v>
      </c>
      <c r="AZ247" s="25">
        <f ca="1" t="shared" ref="AZ247:BD247" si="1831">AJ247-AU247-AE247</f>
        <v>24161.8649942558</v>
      </c>
      <c r="BA247" s="25">
        <f ca="1" t="shared" si="1831"/>
        <v>25462.4456377632</v>
      </c>
      <c r="BB247" s="25">
        <f ca="1" t="shared" si="1831"/>
        <v>26615.6665604264</v>
      </c>
      <c r="BC247" s="25">
        <f ca="1" t="shared" si="1831"/>
        <v>33215.9456641627</v>
      </c>
      <c r="BD247" s="25">
        <f ca="1" t="shared" si="1831"/>
        <v>44607.0524862486</v>
      </c>
      <c r="BE247" s="25">
        <f ca="1" t="shared" ref="BE247:BI247" si="1832">AZ247/Z247</f>
        <v>20825.425020486</v>
      </c>
      <c r="BF247" s="25">
        <f ca="1" t="shared" si="1832"/>
        <v>19233.4156151868</v>
      </c>
      <c r="BG247" s="25">
        <f ca="1" t="shared" si="1832"/>
        <v>16743.3212015442</v>
      </c>
      <c r="BH247" s="25">
        <f ca="1" t="shared" si="1832"/>
        <v>16956.1790340099</v>
      </c>
      <c r="BI247" s="25">
        <f ca="1" t="shared" si="1832"/>
        <v>18308.171331391</v>
      </c>
      <c r="BJ247" s="25">
        <f ca="1" t="shared" si="1454"/>
        <v>79088.6720288075</v>
      </c>
      <c r="BK247" s="25">
        <f ca="1" t="shared" si="1455"/>
        <v>32398.2047323343</v>
      </c>
      <c r="BL247" s="25">
        <f ca="1" t="shared" si="1456"/>
        <v>111486.876761142</v>
      </c>
      <c r="BM247" s="25">
        <f ca="1">BK247*'Ejercicio 3 - TIR'!$D$5</f>
        <v>16199.1023661672</v>
      </c>
      <c r="BN247" s="25">
        <f ca="1" t="shared" si="1457"/>
        <v>95287.7743949746</v>
      </c>
      <c r="BO247" s="25">
        <f ca="1" t="shared" si="1458"/>
        <v>39109.1722536011</v>
      </c>
      <c r="BP247" s="25">
        <f ca="1" t="shared" si="1459"/>
        <v>-98946.8733577845</v>
      </c>
      <c r="BQ247" s="25">
        <f ca="1" t="shared" ref="BQ247:BT247" si="1833">BE247</f>
        <v>20825.425020486</v>
      </c>
      <c r="BR247" s="25">
        <f ca="1" t="shared" si="1833"/>
        <v>19233.4156151868</v>
      </c>
      <c r="BS247" s="25">
        <f ca="1" t="shared" si="1833"/>
        <v>16743.3212015442</v>
      </c>
      <c r="BT247" s="25">
        <f ca="1" t="shared" si="1833"/>
        <v>16956.1790340099</v>
      </c>
      <c r="BU247" s="25">
        <f ca="1" t="shared" si="1461"/>
        <v>57417.3435849921</v>
      </c>
      <c r="BV247" s="27">
        <f ca="1" t="shared" si="1462"/>
        <v>8.53731540338298</v>
      </c>
    </row>
    <row r="248" ht="15" customHeight="1" spans="1:74">
      <c r="A248" s="23">
        <v>247</v>
      </c>
      <c r="B248" s="24">
        <f ca="1" t="shared" ref="B248:F248" si="1834">RAND()</f>
        <v>0.183034161805262</v>
      </c>
      <c r="C248" s="25">
        <f ca="1">IF(B248&lt;=('Ejercicio 3 - TIR'!$D$13-'Ejercicio 3 - TIR'!$C$13)/('Ejercicio 3 - TIR'!$E$13-'Ejercicio 3 - TIR'!$C$13),'Ejercicio 3 - TIR'!$C$13+SQRT(('Ejercicio 3 - TIR'!$E$13-'Ejercicio 3 - TIR'!$C$13)*('Ejercicio 3 - TIR'!$D$13-'Ejercicio 3 - TIR'!$C$13)*B248),'Ejercicio 3 - TIR'!$E$13-SQRT(('Ejercicio 3 - TIR'!$E$13-'Ejercicio 3 - TIR'!$C$13)*('Ejercicio 3 - TIR'!$E$13-'Ejercicio 3 - TIR'!$D$13)*(1-B248)))</f>
        <v>68556.4983914043</v>
      </c>
      <c r="D248" s="24">
        <f ca="1" t="shared" si="1834"/>
        <v>0.752223182957219</v>
      </c>
      <c r="E248" s="25">
        <f ca="1">IF(D248&lt;=('Ejercicio 3 - TIR'!$D$14-'Ejercicio 3 - TIR'!$C$14)/('Ejercicio 3 - TIR'!$E$14-'Ejercicio 3 - TIR'!$C$14),'Ejercicio 3 - TIR'!$C$14+SQRT(('Ejercicio 3 - TIR'!$E$14-'Ejercicio 3 - TIR'!$C$14)*('Ejercicio 3 - TIR'!$D$14-'Ejercicio 3 - TIR'!$C$14)*D248),'Ejercicio 3 - TIR'!$E$14-SQRT(('Ejercicio 3 - TIR'!$E$14-'Ejercicio 3 - TIR'!$C$14)*('Ejercicio 3 - TIR'!$E$14-'Ejercicio 3 - TIR'!$D$14)*(1-D248)))</f>
        <v>33903.5647664871</v>
      </c>
      <c r="F248" s="24">
        <f ca="1" t="shared" si="1834"/>
        <v>0.202959657544517</v>
      </c>
      <c r="G248" s="25">
        <f ca="1">IF(F248&lt;=('Ejercicio 3 - TIR'!$D$18-'Ejercicio 3 - TIR'!$C$18)/('Ejercicio 3 - TIR'!$E$18-'Ejercicio 3 - TIR'!$C$18),'Ejercicio 3 - TIR'!$C$18+SQRT(('Ejercicio 3 - TIR'!$E$18-'Ejercicio 3 - TIR'!$C$18)*('Ejercicio 3 - TIR'!$D$18-'Ejercicio 3 - TIR'!$C$18)*F248),'Ejercicio 3 - TIR'!$E$18-SQRT(('Ejercicio 3 - TIR'!$E$18-'Ejercicio 3 - TIR'!$C$18)*('Ejercicio 3 - TIR'!$E$18-'Ejercicio 3 - TIR'!$D$18)*(1-F248)))</f>
        <v>35517.6035225157</v>
      </c>
      <c r="H248" s="24">
        <f ca="1" t="shared" ref="H248:L248" si="1835">RAND()</f>
        <v>0.850371459175915</v>
      </c>
      <c r="I248" s="25">
        <f ca="1">IF(H248&lt;=('Ejercicio 3 - TIR'!$D$18-'Ejercicio 3 - TIR'!$C$18)/('Ejercicio 3 - TIR'!$E$18-'Ejercicio 3 - TIR'!$C$18),'Ejercicio 3 - TIR'!$C$18+SQRT(('Ejercicio 3 - TIR'!$E$18-'Ejercicio 3 - TIR'!$C$18)*('Ejercicio 3 - TIR'!$D$18-'Ejercicio 3 - TIR'!$C$18)*H248),'Ejercicio 3 - TIR'!$E$18-SQRT(('Ejercicio 3 - TIR'!$E$18-'Ejercicio 3 - TIR'!$C$18)*('Ejercicio 3 - TIR'!$E$18-'Ejercicio 3 - TIR'!$D$18)*(1-H248)))</f>
        <v>41650.0536479212</v>
      </c>
      <c r="J248" s="24">
        <f ca="1" t="shared" si="1835"/>
        <v>0.830252218416297</v>
      </c>
      <c r="K248" s="25">
        <f ca="1">IF(J248&lt;=('Ejercicio 3 - TIR'!$D$18-'Ejercicio 3 - TIR'!$C$18)/('Ejercicio 3 - TIR'!$E$18-'Ejercicio 3 - TIR'!$C$18),'Ejercicio 3 - TIR'!$C$18+SQRT(('Ejercicio 3 - TIR'!$E$18-'Ejercicio 3 - TIR'!$C$18)*('Ejercicio 3 - TIR'!$D$18-'Ejercicio 3 - TIR'!$C$18)*J248),'Ejercicio 3 - TIR'!$E$18-SQRT(('Ejercicio 3 - TIR'!$E$18-'Ejercicio 3 - TIR'!$C$18)*('Ejercicio 3 - TIR'!$E$18-'Ejercicio 3 - TIR'!$D$18)*(1-J248)))</f>
        <v>41431.9355921203</v>
      </c>
      <c r="L248" s="24">
        <f ca="1" t="shared" si="1835"/>
        <v>0.443065550830986</v>
      </c>
      <c r="M248" s="25">
        <f ca="1">IF(L248&lt;=('Ejercicio 3 - TIR'!$D$18-'Ejercicio 3 - TIR'!$C$18)/('Ejercicio 3 - TIR'!$E$18-'Ejercicio 3 - TIR'!$C$18),'Ejercicio 3 - TIR'!$C$18+SQRT(('Ejercicio 3 - TIR'!$E$18-'Ejercicio 3 - TIR'!$C$18)*('Ejercicio 3 - TIR'!$D$18-'Ejercicio 3 - TIR'!$C$18)*L248),'Ejercicio 3 - TIR'!$E$18-SQRT(('Ejercicio 3 - TIR'!$E$18-'Ejercicio 3 - TIR'!$C$18)*('Ejercicio 3 - TIR'!$E$18-'Ejercicio 3 - TIR'!$D$18)*(1-L248)))</f>
        <v>38152.2900233399</v>
      </c>
      <c r="N248" s="24">
        <f ca="1" t="shared" ref="N248:R248" si="1836">RAND()</f>
        <v>0.726541735691741</v>
      </c>
      <c r="O248" s="25">
        <f ca="1">IF(N248&lt;=('Ejercicio 3 - TIR'!$D$18-'Ejercicio 3 - TIR'!$C$18)/('Ejercicio 3 - TIR'!$E$18-'Ejercicio 3 - TIR'!$C$18),'Ejercicio 3 - TIR'!$C$18+SQRT(('Ejercicio 3 - TIR'!$E$18-'Ejercicio 3 - TIR'!$C$18)*('Ejercicio 3 - TIR'!$D$18-'Ejercicio 3 - TIR'!$C$18)*N248),'Ejercicio 3 - TIR'!$E$18-SQRT(('Ejercicio 3 - TIR'!$E$18-'Ejercicio 3 - TIR'!$C$18)*('Ejercicio 3 - TIR'!$E$18-'Ejercicio 3 - TIR'!$D$18)*(1-N248)))</f>
        <v>40471.272825272</v>
      </c>
      <c r="P248" s="24">
        <f ca="1" t="shared" si="1836"/>
        <v>0.43345313053463</v>
      </c>
      <c r="Q248" s="26">
        <f ca="1">IF(P248&lt;=('Ejercicio 3 - TIR'!$D$22-'Ejercicio 3 - TIR'!$C$22)/('Ejercicio 3 - TIR'!$E$22-'Ejercicio 3 - TIR'!$C$22),'Ejercicio 3 - TIR'!$C$22+SQRT(('Ejercicio 3 - TIR'!$E$22-'Ejercicio 3 - TIR'!$C$22)*('Ejercicio 3 - TIR'!$D$22-'Ejercicio 3 - TIR'!$C$22)*P248),'Ejercicio 3 - TIR'!$E$22-SQRT(('Ejercicio 3 - TIR'!$E$22-'Ejercicio 3 - TIR'!$C$22)*('Ejercicio 3 - TIR'!$E$22-'Ejercicio 3 - TIR'!$D$22)*(1-P248)))</f>
        <v>0.147932340305859</v>
      </c>
      <c r="R248" s="24">
        <f ca="1" t="shared" si="1836"/>
        <v>0.291555014727876</v>
      </c>
      <c r="S248" s="26">
        <f ca="1">IF(R248&lt;=('Ejercicio 3 - TIR'!$D$23-'Ejercicio 3 - TIR'!$C$23)/('Ejercicio 3 - TIR'!$E$23-'Ejercicio 3 - TIR'!$C$23),'Ejercicio 3 - TIR'!$C$23+SQRT(('Ejercicio 3 - TIR'!$E$23-'Ejercicio 3 - TIR'!$C$23)*('Ejercicio 3 - TIR'!$D$23-'Ejercicio 3 - TIR'!$C$23)*R248),'Ejercicio 3 - TIR'!$E$23-SQRT(('Ejercicio 3 - TIR'!$E$23-'Ejercicio 3 - TIR'!$C$23)*('Ejercicio 3 - TIR'!$E$23-'Ejercicio 3 - TIR'!$D$23)*(1-R248)))</f>
        <v>0.142908492453895</v>
      </c>
      <c r="T248" s="24">
        <f ca="1" t="shared" ref="T248:X248" si="1837">RAND()</f>
        <v>0.38715244958753</v>
      </c>
      <c r="U248" s="26">
        <f ca="1">IF(T248&lt;=('Ejercicio 3 - TIR'!$D$24-'Ejercicio 3 - TIR'!$C$24)/('Ejercicio 3 - TIR'!$E$24-'Ejercicio 3 - TIR'!$C$24),'Ejercicio 3 - TIR'!$C$24+SQRT(('Ejercicio 3 - TIR'!$E$24-'Ejercicio 3 - TIR'!$C$24)*('Ejercicio 3 - TIR'!$D$24-'Ejercicio 3 - TIR'!$C$24)*T248),'Ejercicio 3 - TIR'!$E$24-SQRT(('Ejercicio 3 - TIR'!$E$24-'Ejercicio 3 - TIR'!$C$24)*('Ejercicio 3 - TIR'!$E$24-'Ejercicio 3 - TIR'!$D$24)*(1-T248)))</f>
        <v>0.178513508099387</v>
      </c>
      <c r="V248" s="24">
        <f ca="1" t="shared" si="1837"/>
        <v>0.152056336053307</v>
      </c>
      <c r="W248" s="26">
        <f ca="1">IF(V248&lt;=('Ejercicio 3 - TIR'!$D$25-'Ejercicio 3 - TIR'!$C$25)/('Ejercicio 3 - TIR'!$E$25-'Ejercicio 3 - TIR'!$C$25),'Ejercicio 3 - TIR'!$C$25+SQRT(('Ejercicio 3 - TIR'!$E$25-'Ejercicio 3 - TIR'!$C$25)*('Ejercicio 3 - TIR'!$D$25-'Ejercicio 3 - TIR'!$C$25)*V248),'Ejercicio 3 - TIR'!$E$25-SQRT(('Ejercicio 3 - TIR'!$E$25-'Ejercicio 3 - TIR'!$C$25)*('Ejercicio 3 - TIR'!$E$25-'Ejercicio 3 - TIR'!$D$25)*(1-V248)))</f>
        <v>0.194590369100014</v>
      </c>
      <c r="X248" s="24">
        <f ca="1" t="shared" si="1837"/>
        <v>0.6124025288973</v>
      </c>
      <c r="Y248" s="26">
        <f ca="1">IF(X248&lt;=('Ejercicio 3 - TIR'!$D$26-'Ejercicio 3 - TIR'!$C$26)/('Ejercicio 3 - TIR'!$E$26-'Ejercicio 3 - TIR'!$C$26),'Ejercicio 3 - TIR'!$C$26+SQRT(('Ejercicio 3 - TIR'!$E$26-'Ejercicio 3 - TIR'!$C$26)*('Ejercicio 3 - TIR'!$D$26-'Ejercicio 3 - TIR'!$C$26)*X248),'Ejercicio 3 - TIR'!$E$26-SQRT(('Ejercicio 3 - TIR'!$E$26-'Ejercicio 3 - TIR'!$C$26)*('Ejercicio 3 - TIR'!$E$26-'Ejercicio 3 - TIR'!$D$26)*(1-X248)))</f>
        <v>0.234250395149744</v>
      </c>
      <c r="Z248" s="24">
        <f ca="1" t="shared" si="1432"/>
        <v>1.14793234030586</v>
      </c>
      <c r="AA248" s="24">
        <f ca="1" t="shared" si="1433"/>
        <v>1.31198162049804</v>
      </c>
      <c r="AB248" s="24">
        <f ca="1" t="shared" si="1434"/>
        <v>1.54618806213507</v>
      </c>
      <c r="AC248" s="24">
        <f ca="1" t="shared" si="1435"/>
        <v>1.84706136784396</v>
      </c>
      <c r="AD248" s="24">
        <f ca="1" t="shared" si="1436"/>
        <v>2.27973622312724</v>
      </c>
      <c r="AE248" s="23">
        <f ca="1" t="shared" si="1437"/>
        <v>5015.43368061772</v>
      </c>
      <c r="AF248" s="23">
        <f ca="1" t="shared" si="1438"/>
        <v>5732.18174691728</v>
      </c>
      <c r="AG248" s="23">
        <f ca="1" t="shared" si="1439"/>
        <v>6755.45361962276</v>
      </c>
      <c r="AH248" s="23">
        <f ca="1" t="shared" si="1440"/>
        <v>8069.99983290318</v>
      </c>
      <c r="AI248" s="23">
        <f ca="1" t="shared" si="1441"/>
        <v>9960.40048261911</v>
      </c>
      <c r="AJ248" s="25">
        <f ca="1" t="shared" si="1442"/>
        <v>40771.8057336571</v>
      </c>
      <c r="AK248" s="25">
        <f ca="1" t="shared" si="1443"/>
        <v>54644.10487883</v>
      </c>
      <c r="AL248" s="25">
        <f ca="1" t="shared" si="1444"/>
        <v>64061.5642036854</v>
      </c>
      <c r="AM248" s="25">
        <f ca="1" t="shared" si="1445"/>
        <v>70469.6209968898</v>
      </c>
      <c r="AN248" s="25">
        <f ca="1" t="shared" si="1446"/>
        <v>92263.8266558377</v>
      </c>
      <c r="AO248" s="25">
        <f ca="1">C248/'Ejercicio 3 - TIR'!$D$7</f>
        <v>13711.2996782809</v>
      </c>
      <c r="AP248" s="25">
        <f ca="1" t="shared" si="1447"/>
        <v>27060.5060553762</v>
      </c>
      <c r="AQ248" s="25">
        <f ca="1" t="shared" si="1448"/>
        <v>40932.8052005491</v>
      </c>
      <c r="AR248" s="25">
        <f ca="1" t="shared" si="1449"/>
        <v>50350.2645254045</v>
      </c>
      <c r="AS248" s="25">
        <f ca="1" t="shared" si="1450"/>
        <v>56758.321318609</v>
      </c>
      <c r="AT248" s="25">
        <f ca="1" t="shared" si="1451"/>
        <v>78552.5269775568</v>
      </c>
      <c r="AU248" s="25">
        <f ca="1">AP248*'Ejercicio 3 - TIR'!$D$5</f>
        <v>13530.2530276881</v>
      </c>
      <c r="AV248" s="25">
        <f ca="1">AQ248*'Ejercicio 3 - TIR'!$D$5</f>
        <v>20466.4026002746</v>
      </c>
      <c r="AW248" s="25">
        <f ca="1">AR248*'Ejercicio 3 - TIR'!$D$5</f>
        <v>25175.1322627023</v>
      </c>
      <c r="AX248" s="25">
        <f ca="1">AS248*'Ejercicio 3 - TIR'!$D$5</f>
        <v>28379.1606593045</v>
      </c>
      <c r="AY248" s="25">
        <f ca="1">AT248*'Ejercicio 3 - TIR'!$D$5</f>
        <v>39276.2634887784</v>
      </c>
      <c r="AZ248" s="25">
        <f ca="1" t="shared" ref="AZ248:BD248" si="1838">AJ248-AU248-AE248</f>
        <v>22226.1190253513</v>
      </c>
      <c r="BA248" s="25">
        <f ca="1" t="shared" si="1838"/>
        <v>28445.5205316381</v>
      </c>
      <c r="BB248" s="25">
        <f ca="1" t="shared" si="1838"/>
        <v>32130.9783213604</v>
      </c>
      <c r="BC248" s="25">
        <f ca="1" t="shared" si="1838"/>
        <v>34020.4605046822</v>
      </c>
      <c r="BD248" s="25">
        <f ca="1" t="shared" si="1838"/>
        <v>43027.1626844402</v>
      </c>
      <c r="BE248" s="25">
        <f ca="1" t="shared" ref="BE248:BI248" si="1839">AZ248/Z248</f>
        <v>19361.8719892753</v>
      </c>
      <c r="BF248" s="25">
        <f ca="1" t="shared" si="1839"/>
        <v>21681.3407194225</v>
      </c>
      <c r="BG248" s="25">
        <f ca="1" t="shared" si="1839"/>
        <v>20780.769887068</v>
      </c>
      <c r="BH248" s="25">
        <f ca="1" t="shared" si="1839"/>
        <v>18418.695283738</v>
      </c>
      <c r="BI248" s="25">
        <f ca="1" t="shared" si="1839"/>
        <v>18873.7461149858</v>
      </c>
      <c r="BJ248" s="25">
        <f ca="1" t="shared" si="1454"/>
        <v>77291.184691301</v>
      </c>
      <c r="BK248" s="25">
        <f ca="1" t="shared" si="1455"/>
        <v>31258.1465427297</v>
      </c>
      <c r="BL248" s="25">
        <f ca="1" t="shared" si="1456"/>
        <v>108549.331234031</v>
      </c>
      <c r="BM248" s="25">
        <f ca="1">BK248*'Ejercicio 3 - TIR'!$D$5</f>
        <v>15629.0732713649</v>
      </c>
      <c r="BN248" s="25">
        <f ca="1" t="shared" si="1457"/>
        <v>92920.2579626659</v>
      </c>
      <c r="BO248" s="25">
        <f ca="1" t="shared" si="1458"/>
        <v>40759.2146056276</v>
      </c>
      <c r="BP248" s="25">
        <f ca="1" t="shared" si="1459"/>
        <v>-102460.063157891</v>
      </c>
      <c r="BQ248" s="25">
        <f ca="1" t="shared" ref="BQ248:BT248" si="1840">BE248</f>
        <v>19361.8719892753</v>
      </c>
      <c r="BR248" s="25">
        <f ca="1" t="shared" si="1840"/>
        <v>21681.3407194225</v>
      </c>
      <c r="BS248" s="25">
        <f ca="1" t="shared" si="1840"/>
        <v>20780.769887068</v>
      </c>
      <c r="BT248" s="25">
        <f ca="1" t="shared" si="1840"/>
        <v>18418.695283738</v>
      </c>
      <c r="BU248" s="25">
        <f ca="1" t="shared" si="1461"/>
        <v>59632.9607206134</v>
      </c>
      <c r="BV248" s="27">
        <f ca="1" t="shared" si="1462"/>
        <v>9.44382048074273</v>
      </c>
    </row>
    <row r="249" ht="15" customHeight="1" spans="1:74">
      <c r="A249" s="23">
        <v>248</v>
      </c>
      <c r="B249" s="24">
        <f ca="1" t="shared" ref="B249:F249" si="1841">RAND()</f>
        <v>0.211051719770303</v>
      </c>
      <c r="C249" s="25">
        <f ca="1">IF(B249&lt;=('Ejercicio 3 - TIR'!$D$13-'Ejercicio 3 - TIR'!$C$13)/('Ejercicio 3 - TIR'!$E$13-'Ejercicio 3 - TIR'!$C$13),'Ejercicio 3 - TIR'!$C$13+SQRT(('Ejercicio 3 - TIR'!$E$13-'Ejercicio 3 - TIR'!$C$13)*('Ejercicio 3 - TIR'!$D$13-'Ejercicio 3 - TIR'!$C$13)*B249),'Ejercicio 3 - TIR'!$E$13-SQRT(('Ejercicio 3 - TIR'!$E$13-'Ejercicio 3 - TIR'!$C$13)*('Ejercicio 3 - TIR'!$E$13-'Ejercicio 3 - TIR'!$D$13)*(1-B249)))</f>
        <v>69188.0731335858</v>
      </c>
      <c r="D249" s="24">
        <f ca="1" t="shared" si="1841"/>
        <v>0.959994822412857</v>
      </c>
      <c r="E249" s="25">
        <f ca="1">IF(D249&lt;=('Ejercicio 3 - TIR'!$D$14-'Ejercicio 3 - TIR'!$C$14)/('Ejercicio 3 - TIR'!$E$14-'Ejercicio 3 - TIR'!$C$14),'Ejercicio 3 - TIR'!$C$14+SQRT(('Ejercicio 3 - TIR'!$E$14-'Ejercicio 3 - TIR'!$C$14)*('Ejercicio 3 - TIR'!$D$14-'Ejercicio 3 - TIR'!$C$14)*D249),'Ejercicio 3 - TIR'!$E$14-SQRT(('Ejercicio 3 - TIR'!$E$14-'Ejercicio 3 - TIR'!$C$14)*('Ejercicio 3 - TIR'!$E$14-'Ejercicio 3 - TIR'!$D$14)*(1-D249)))</f>
        <v>37550.3517317641</v>
      </c>
      <c r="F249" s="24">
        <f ca="1" t="shared" si="1841"/>
        <v>0.252900397798516</v>
      </c>
      <c r="G249" s="25">
        <f ca="1">IF(F249&lt;=('Ejercicio 3 - TIR'!$D$18-'Ejercicio 3 - TIR'!$C$18)/('Ejercicio 3 - TIR'!$E$18-'Ejercicio 3 - TIR'!$C$18),'Ejercicio 3 - TIR'!$C$18+SQRT(('Ejercicio 3 - TIR'!$E$18-'Ejercicio 3 - TIR'!$C$18)*('Ejercicio 3 - TIR'!$D$18-'Ejercicio 3 - TIR'!$C$18)*F249),'Ejercicio 3 - TIR'!$E$18-SQRT(('Ejercicio 3 - TIR'!$E$18-'Ejercicio 3 - TIR'!$C$18)*('Ejercicio 3 - TIR'!$E$18-'Ejercicio 3 - TIR'!$D$18)*(1-F249)))</f>
        <v>36159.1443942952</v>
      </c>
      <c r="H249" s="24">
        <f ca="1" t="shared" ref="H249:L249" si="1842">RAND()</f>
        <v>0.145422620231596</v>
      </c>
      <c r="I249" s="25">
        <f ca="1">IF(H249&lt;=('Ejercicio 3 - TIR'!$D$18-'Ejercicio 3 - TIR'!$C$18)/('Ejercicio 3 - TIR'!$E$18-'Ejercicio 3 - TIR'!$C$18),'Ejercicio 3 - TIR'!$C$18+SQRT(('Ejercicio 3 - TIR'!$E$18-'Ejercicio 3 - TIR'!$C$18)*('Ejercicio 3 - TIR'!$D$18-'Ejercicio 3 - TIR'!$C$18)*H249),'Ejercicio 3 - TIR'!$E$18-SQRT(('Ejercicio 3 - TIR'!$E$18-'Ejercicio 3 - TIR'!$C$18)*('Ejercicio 3 - TIR'!$E$18-'Ejercicio 3 - TIR'!$D$18)*(1-H249)))</f>
        <v>34670.4810281961</v>
      </c>
      <c r="J249" s="24">
        <f ca="1" t="shared" si="1842"/>
        <v>0.421367278538301</v>
      </c>
      <c r="K249" s="25">
        <f ca="1">IF(J249&lt;=('Ejercicio 3 - TIR'!$D$18-'Ejercicio 3 - TIR'!$C$18)/('Ejercicio 3 - TIR'!$E$18-'Ejercicio 3 - TIR'!$C$18),'Ejercicio 3 - TIR'!$C$18+SQRT(('Ejercicio 3 - TIR'!$E$18-'Ejercicio 3 - TIR'!$C$18)*('Ejercicio 3 - TIR'!$D$18-'Ejercicio 3 - TIR'!$C$18)*J249),'Ejercicio 3 - TIR'!$E$18-SQRT(('Ejercicio 3 - TIR'!$E$18-'Ejercicio 3 - TIR'!$C$18)*('Ejercicio 3 - TIR'!$E$18-'Ejercicio 3 - TIR'!$D$18)*(1-J249)))</f>
        <v>37950.1630034072</v>
      </c>
      <c r="L249" s="24">
        <f ca="1" t="shared" si="1842"/>
        <v>0.339724995934773</v>
      </c>
      <c r="M249" s="25">
        <f ca="1">IF(L249&lt;=('Ejercicio 3 - TIR'!$D$18-'Ejercicio 3 - TIR'!$C$18)/('Ejercicio 3 - TIR'!$E$18-'Ejercicio 3 - TIR'!$C$18),'Ejercicio 3 - TIR'!$C$18+SQRT(('Ejercicio 3 - TIR'!$E$18-'Ejercicio 3 - TIR'!$C$18)*('Ejercicio 3 - TIR'!$D$18-'Ejercicio 3 - TIR'!$C$18)*L249),'Ejercicio 3 - TIR'!$E$18-SQRT(('Ejercicio 3 - TIR'!$E$18-'Ejercicio 3 - TIR'!$C$18)*('Ejercicio 3 - TIR'!$E$18-'Ejercicio 3 - TIR'!$D$18)*(1-L249)))</f>
        <v>37138.5397239363</v>
      </c>
      <c r="N249" s="24">
        <f ca="1" t="shared" ref="N249:R249" si="1843">RAND()</f>
        <v>0.233617037386061</v>
      </c>
      <c r="O249" s="25">
        <f ca="1">IF(N249&lt;=('Ejercicio 3 - TIR'!$D$18-'Ejercicio 3 - TIR'!$C$18)/('Ejercicio 3 - TIR'!$E$18-'Ejercicio 3 - TIR'!$C$18),'Ejercicio 3 - TIR'!$C$18+SQRT(('Ejercicio 3 - TIR'!$E$18-'Ejercicio 3 - TIR'!$C$18)*('Ejercicio 3 - TIR'!$D$18-'Ejercicio 3 - TIR'!$C$18)*N249),'Ejercicio 3 - TIR'!$E$18-SQRT(('Ejercicio 3 - TIR'!$E$18-'Ejercicio 3 - TIR'!$C$18)*('Ejercicio 3 - TIR'!$E$18-'Ejercicio 3 - TIR'!$D$18)*(1-N249)))</f>
        <v>35919.6752958173</v>
      </c>
      <c r="P249" s="24">
        <f ca="1" t="shared" si="1843"/>
        <v>0.767290027550313</v>
      </c>
      <c r="Q249" s="26">
        <f ca="1">IF(P249&lt;=('Ejercicio 3 - TIR'!$D$22-'Ejercicio 3 - TIR'!$C$22)/('Ejercicio 3 - TIR'!$E$22-'Ejercicio 3 - TIR'!$C$22),'Ejercicio 3 - TIR'!$C$22+SQRT(('Ejercicio 3 - TIR'!$E$22-'Ejercicio 3 - TIR'!$C$22)*('Ejercicio 3 - TIR'!$D$22-'Ejercicio 3 - TIR'!$C$22)*P249),'Ejercicio 3 - TIR'!$E$22-SQRT(('Ejercicio 3 - TIR'!$E$22-'Ejercicio 3 - TIR'!$C$22)*('Ejercicio 3 - TIR'!$E$22-'Ejercicio 3 - TIR'!$D$22)*(1-P249)))</f>
        <v>0.159533491983012</v>
      </c>
      <c r="R249" s="24">
        <f ca="1" t="shared" si="1843"/>
        <v>0.397503015060886</v>
      </c>
      <c r="S249" s="26">
        <f ca="1">IF(R249&lt;=('Ejercicio 3 - TIR'!$D$23-'Ejercicio 3 - TIR'!$C$23)/('Ejercicio 3 - TIR'!$E$23-'Ejercicio 3 - TIR'!$C$23),'Ejercicio 3 - TIR'!$C$23+SQRT(('Ejercicio 3 - TIR'!$E$23-'Ejercicio 3 - TIR'!$C$23)*('Ejercicio 3 - TIR'!$D$23-'Ejercicio 3 - TIR'!$C$23)*R249),'Ejercicio 3 - TIR'!$E$23-SQRT(('Ejercicio 3 - TIR'!$E$23-'Ejercicio 3 - TIR'!$C$23)*('Ejercicio 3 - TIR'!$E$23-'Ejercicio 3 - TIR'!$D$23)*(1-R249)))</f>
        <v>0.146748933195729</v>
      </c>
      <c r="T249" s="24">
        <f ca="1" t="shared" ref="T249:X249" si="1844">RAND()</f>
        <v>0.54971937937538</v>
      </c>
      <c r="U249" s="26">
        <f ca="1">IF(T249&lt;=('Ejercicio 3 - TIR'!$D$24-'Ejercicio 3 - TIR'!$C$24)/('Ejercicio 3 - TIR'!$E$24-'Ejercicio 3 - TIR'!$C$24),'Ejercicio 3 - TIR'!$C$24+SQRT(('Ejercicio 3 - TIR'!$E$24-'Ejercicio 3 - TIR'!$C$24)*('Ejercicio 3 - TIR'!$D$24-'Ejercicio 3 - TIR'!$C$24)*T249),'Ejercicio 3 - TIR'!$E$24-SQRT(('Ejercicio 3 - TIR'!$E$24-'Ejercicio 3 - TIR'!$C$24)*('Ejercicio 3 - TIR'!$E$24-'Ejercicio 3 - TIR'!$D$24)*(1-T249)))</f>
        <v>0.184492455199649</v>
      </c>
      <c r="V249" s="24">
        <f ca="1" t="shared" si="1844"/>
        <v>0.0623285420140942</v>
      </c>
      <c r="W249" s="26">
        <f ca="1">IF(V249&lt;=('Ejercicio 3 - TIR'!$D$25-'Ejercicio 3 - TIR'!$C$25)/('Ejercicio 3 - TIR'!$E$25-'Ejercicio 3 - TIR'!$C$25),'Ejercicio 3 - TIR'!$C$25+SQRT(('Ejercicio 3 - TIR'!$E$25-'Ejercicio 3 - TIR'!$C$25)*('Ejercicio 3 - TIR'!$D$25-'Ejercicio 3 - TIR'!$C$25)*V249),'Ejercicio 3 - TIR'!$E$25-SQRT(('Ejercicio 3 - TIR'!$E$25-'Ejercicio 3 - TIR'!$C$25)*('Ejercicio 3 - TIR'!$E$25-'Ejercicio 3 - TIR'!$D$25)*(1-V249)))</f>
        <v>0.189341303914322</v>
      </c>
      <c r="X249" s="24">
        <f ca="1" t="shared" si="1844"/>
        <v>0.0602547193578482</v>
      </c>
      <c r="Y249" s="26">
        <f ca="1">IF(X249&lt;=('Ejercicio 3 - TIR'!$D$26-'Ejercicio 3 - TIR'!$C$26)/('Ejercicio 3 - TIR'!$E$26-'Ejercicio 3 - TIR'!$C$26),'Ejercicio 3 - TIR'!$C$26+SQRT(('Ejercicio 3 - TIR'!$E$26-'Ejercicio 3 - TIR'!$C$26)*('Ejercicio 3 - TIR'!$D$26-'Ejercicio 3 - TIR'!$C$26)*X249),'Ejercicio 3 - TIR'!$E$26-SQRT(('Ejercicio 3 - TIR'!$E$26-'Ejercicio 3 - TIR'!$C$26)*('Ejercicio 3 - TIR'!$E$26-'Ejercicio 3 - TIR'!$D$26)*(1-X249)))</f>
        <v>0.202754910515805</v>
      </c>
      <c r="Z249" s="24">
        <f ca="1" t="shared" si="1432"/>
        <v>1.15953349198301</v>
      </c>
      <c r="AA249" s="24">
        <f ca="1" t="shared" si="1433"/>
        <v>1.32969379493624</v>
      </c>
      <c r="AB249" s="24">
        <f ca="1" t="shared" si="1434"/>
        <v>1.57501226782776</v>
      </c>
      <c r="AC249" s="24">
        <f ca="1" t="shared" si="1435"/>
        <v>1.87322714429933</v>
      </c>
      <c r="AD249" s="24">
        <f ca="1" t="shared" si="1436"/>
        <v>2.25303314631751</v>
      </c>
      <c r="AE249" s="23">
        <f ca="1" t="shared" si="1437"/>
        <v>5990.53873695866</v>
      </c>
      <c r="AF249" s="23">
        <f ca="1" t="shared" si="1438"/>
        <v>6869.64390587503</v>
      </c>
      <c r="AG249" s="23">
        <f ca="1" t="shared" si="1439"/>
        <v>8137.04137641723</v>
      </c>
      <c r="AH249" s="23">
        <f ca="1" t="shared" si="1440"/>
        <v>9677.71940063286</v>
      </c>
      <c r="AI249" s="23">
        <f ca="1" t="shared" si="1441"/>
        <v>11639.9245317052</v>
      </c>
      <c r="AJ249" s="25">
        <f ca="1" t="shared" si="1442"/>
        <v>41927.738966635</v>
      </c>
      <c r="AK249" s="25">
        <f ca="1" t="shared" si="1443"/>
        <v>46101.1234906469</v>
      </c>
      <c r="AL249" s="25">
        <f ca="1" t="shared" si="1444"/>
        <v>59771.9722964297</v>
      </c>
      <c r="AM249" s="25">
        <f ca="1" t="shared" si="1445"/>
        <v>69568.9207105162</v>
      </c>
      <c r="AN249" s="25">
        <f ca="1" t="shared" si="1446"/>
        <v>80928.2190464385</v>
      </c>
      <c r="AO249" s="25">
        <f ca="1">C249/'Ejercicio 3 - TIR'!$D$7</f>
        <v>13837.6146267172</v>
      </c>
      <c r="AP249" s="25">
        <f ca="1" t="shared" si="1447"/>
        <v>28090.1243399179</v>
      </c>
      <c r="AQ249" s="25">
        <f ca="1" t="shared" si="1448"/>
        <v>32263.5088639297</v>
      </c>
      <c r="AR249" s="25">
        <f ca="1" t="shared" si="1449"/>
        <v>45934.3576697125</v>
      </c>
      <c r="AS249" s="25">
        <f ca="1" t="shared" si="1450"/>
        <v>55731.306083799</v>
      </c>
      <c r="AT249" s="25">
        <f ca="1" t="shared" si="1451"/>
        <v>67090.6044197214</v>
      </c>
      <c r="AU249" s="25">
        <f ca="1">AP249*'Ejercicio 3 - TIR'!$D$5</f>
        <v>14045.0621699589</v>
      </c>
      <c r="AV249" s="25">
        <f ca="1">AQ249*'Ejercicio 3 - TIR'!$D$5</f>
        <v>16131.7544319649</v>
      </c>
      <c r="AW249" s="25">
        <f ca="1">AR249*'Ejercicio 3 - TIR'!$D$5</f>
        <v>22967.1788348563</v>
      </c>
      <c r="AX249" s="25">
        <f ca="1">AS249*'Ejercicio 3 - TIR'!$D$5</f>
        <v>27865.6530418995</v>
      </c>
      <c r="AY249" s="25">
        <f ca="1">AT249*'Ejercicio 3 - TIR'!$D$5</f>
        <v>33545.3022098607</v>
      </c>
      <c r="AZ249" s="25">
        <f ca="1" t="shared" ref="AZ249:BD249" si="1845">AJ249-AU249-AE249</f>
        <v>21892.1380597174</v>
      </c>
      <c r="BA249" s="25">
        <f ca="1" t="shared" si="1845"/>
        <v>23099.725152807</v>
      </c>
      <c r="BB249" s="25">
        <f ca="1" t="shared" si="1845"/>
        <v>28667.7520851562</v>
      </c>
      <c r="BC249" s="25">
        <f ca="1" t="shared" si="1845"/>
        <v>32025.5482679838</v>
      </c>
      <c r="BD249" s="25">
        <f ca="1" t="shared" si="1845"/>
        <v>35742.9923048726</v>
      </c>
      <c r="BE249" s="25">
        <f ca="1" t="shared" ref="BE249:BI249" si="1846">AZ249/Z249</f>
        <v>18880.1256807838</v>
      </c>
      <c r="BF249" s="25">
        <f ca="1" t="shared" si="1846"/>
        <v>17372.2139945119</v>
      </c>
      <c r="BG249" s="25">
        <f ca="1" t="shared" si="1846"/>
        <v>18201.6055815834</v>
      </c>
      <c r="BH249" s="25">
        <f ca="1" t="shared" si="1846"/>
        <v>17096.45750407</v>
      </c>
      <c r="BI249" s="25">
        <f ca="1" t="shared" si="1846"/>
        <v>15864.3881308595</v>
      </c>
      <c r="BJ249" s="25">
        <f ca="1" t="shared" si="1454"/>
        <v>84602.1871075456</v>
      </c>
      <c r="BK249" s="25">
        <f ca="1" t="shared" si="1455"/>
        <v>31176.6044199618</v>
      </c>
      <c r="BL249" s="25">
        <f ca="1" t="shared" si="1456"/>
        <v>115778.791527507</v>
      </c>
      <c r="BM249" s="25">
        <f ca="1">BK249*'Ejercicio 3 - TIR'!$D$5</f>
        <v>15588.3022099809</v>
      </c>
      <c r="BN249" s="25">
        <f ca="1" t="shared" si="1457"/>
        <v>100190.489317526</v>
      </c>
      <c r="BO249" s="25">
        <f ca="1" t="shared" si="1458"/>
        <v>44469.1590451226</v>
      </c>
      <c r="BP249" s="25">
        <f ca="1" t="shared" si="1459"/>
        <v>-106738.42486535</v>
      </c>
      <c r="BQ249" s="25">
        <f ca="1" t="shared" ref="BQ249:BT249" si="1847">BE249</f>
        <v>18880.1256807838</v>
      </c>
      <c r="BR249" s="25">
        <f ca="1" t="shared" si="1847"/>
        <v>17372.2139945119</v>
      </c>
      <c r="BS249" s="25">
        <f ca="1" t="shared" si="1847"/>
        <v>18201.6055815834</v>
      </c>
      <c r="BT249" s="25">
        <f ca="1" t="shared" si="1847"/>
        <v>17096.45750407</v>
      </c>
      <c r="BU249" s="25">
        <f ca="1" t="shared" si="1461"/>
        <v>60333.5471759822</v>
      </c>
      <c r="BV249" s="27">
        <f ca="1" t="shared" si="1462"/>
        <v>6.12599037190589</v>
      </c>
    </row>
    <row r="250" ht="15" customHeight="1" spans="1:74">
      <c r="A250" s="23">
        <v>249</v>
      </c>
      <c r="B250" s="24">
        <f ca="1" t="shared" ref="B250:F250" si="1848">RAND()</f>
        <v>0.8255313736189</v>
      </c>
      <c r="C250" s="25">
        <f ca="1">IF(B250&lt;=('Ejercicio 3 - TIR'!$D$13-'Ejercicio 3 - TIR'!$C$13)/('Ejercicio 3 - TIR'!$E$13-'Ejercicio 3 - TIR'!$C$13),'Ejercicio 3 - TIR'!$C$13+SQRT(('Ejercicio 3 - TIR'!$E$13-'Ejercicio 3 - TIR'!$C$13)*('Ejercicio 3 - TIR'!$D$13-'Ejercicio 3 - TIR'!$C$13)*B250),'Ejercicio 3 - TIR'!$E$13-SQRT(('Ejercicio 3 - TIR'!$E$13-'Ejercicio 3 - TIR'!$C$13)*('Ejercicio 3 - TIR'!$E$13-'Ejercicio 3 - TIR'!$D$13)*(1-B250)))</f>
        <v>85530.6409382682</v>
      </c>
      <c r="D250" s="24">
        <f ca="1" t="shared" si="1848"/>
        <v>0.205839050189703</v>
      </c>
      <c r="E250" s="25">
        <f ca="1">IF(D250&lt;=('Ejercicio 3 - TIR'!$D$14-'Ejercicio 3 - TIR'!$C$14)/('Ejercicio 3 - TIR'!$E$14-'Ejercicio 3 - TIR'!$C$14),'Ejercicio 3 - TIR'!$C$14+SQRT(('Ejercicio 3 - TIR'!$E$14-'Ejercicio 3 - TIR'!$C$14)*('Ejercicio 3 - TIR'!$D$14-'Ejercicio 3 - TIR'!$C$14)*D250),'Ejercicio 3 - TIR'!$E$14-SQRT(('Ejercicio 3 - TIR'!$E$14-'Ejercicio 3 - TIR'!$C$14)*('Ejercicio 3 - TIR'!$E$14-'Ejercicio 3 - TIR'!$D$14)*(1-D250)))</f>
        <v>28929.1129742256</v>
      </c>
      <c r="F250" s="24">
        <f ca="1" t="shared" si="1848"/>
        <v>0.724621028072407</v>
      </c>
      <c r="G250" s="25">
        <f ca="1">IF(F250&lt;=('Ejercicio 3 - TIR'!$D$18-'Ejercicio 3 - TIR'!$C$18)/('Ejercicio 3 - TIR'!$E$18-'Ejercicio 3 - TIR'!$C$18),'Ejercicio 3 - TIR'!$C$18+SQRT(('Ejercicio 3 - TIR'!$E$18-'Ejercicio 3 - TIR'!$C$18)*('Ejercicio 3 - TIR'!$D$18-'Ejercicio 3 - TIR'!$C$18)*F250),'Ejercicio 3 - TIR'!$E$18-SQRT(('Ejercicio 3 - TIR'!$E$18-'Ejercicio 3 - TIR'!$C$18)*('Ejercicio 3 - TIR'!$E$18-'Ejercicio 3 - TIR'!$D$18)*(1-F250)))</f>
        <v>40455.3962885011</v>
      </c>
      <c r="H250" s="24">
        <f ca="1" t="shared" ref="H250:L250" si="1849">RAND()</f>
        <v>0.229760294303037</v>
      </c>
      <c r="I250" s="25">
        <f ca="1">IF(H250&lt;=('Ejercicio 3 - TIR'!$D$18-'Ejercicio 3 - TIR'!$C$18)/('Ejercicio 3 - TIR'!$E$18-'Ejercicio 3 - TIR'!$C$18),'Ejercicio 3 - TIR'!$C$18+SQRT(('Ejercicio 3 - TIR'!$E$18-'Ejercicio 3 - TIR'!$C$18)*('Ejercicio 3 - TIR'!$D$18-'Ejercicio 3 - TIR'!$C$18)*H250),'Ejercicio 3 - TIR'!$E$18-SQRT(('Ejercicio 3 - TIR'!$E$18-'Ejercicio 3 - TIR'!$C$18)*('Ejercicio 3 - TIR'!$E$18-'Ejercicio 3 - TIR'!$D$18)*(1-H250)))</f>
        <v>35870.6084987381</v>
      </c>
      <c r="J250" s="24">
        <f ca="1" t="shared" si="1849"/>
        <v>0.166275442476977</v>
      </c>
      <c r="K250" s="25">
        <f ca="1">IF(J250&lt;=('Ejercicio 3 - TIR'!$D$18-'Ejercicio 3 - TIR'!$C$18)/('Ejercicio 3 - TIR'!$E$18-'Ejercicio 3 - TIR'!$C$18),'Ejercicio 3 - TIR'!$C$18+SQRT(('Ejercicio 3 - TIR'!$E$18-'Ejercicio 3 - TIR'!$C$18)*('Ejercicio 3 - TIR'!$D$18-'Ejercicio 3 - TIR'!$C$18)*J250),'Ejercicio 3 - TIR'!$E$18-SQRT(('Ejercicio 3 - TIR'!$E$18-'Ejercicio 3 - TIR'!$C$18)*('Ejercicio 3 - TIR'!$E$18-'Ejercicio 3 - TIR'!$D$18)*(1-J250)))</f>
        <v>34994.1281893386</v>
      </c>
      <c r="L250" s="24">
        <f ca="1" t="shared" si="1849"/>
        <v>0.608829057611971</v>
      </c>
      <c r="M250" s="25">
        <f ca="1">IF(L250&lt;=('Ejercicio 3 - TIR'!$D$18-'Ejercicio 3 - TIR'!$C$18)/('Ejercicio 3 - TIR'!$E$18-'Ejercicio 3 - TIR'!$C$18),'Ejercicio 3 - TIR'!$C$18+SQRT(('Ejercicio 3 - TIR'!$E$18-'Ejercicio 3 - TIR'!$C$18)*('Ejercicio 3 - TIR'!$D$18-'Ejercicio 3 - TIR'!$C$18)*L250),'Ejercicio 3 - TIR'!$E$18-SQRT(('Ejercicio 3 - TIR'!$E$18-'Ejercicio 3 - TIR'!$C$18)*('Ejercicio 3 - TIR'!$E$18-'Ejercicio 3 - TIR'!$D$18)*(1-L250)))</f>
        <v>39556.3779038816</v>
      </c>
      <c r="N250" s="24">
        <f ca="1" t="shared" ref="N250:R250" si="1850">RAND()</f>
        <v>0.682772546153135</v>
      </c>
      <c r="O250" s="25">
        <f ca="1">IF(N250&lt;=('Ejercicio 3 - TIR'!$D$18-'Ejercicio 3 - TIR'!$C$18)/('Ejercicio 3 - TIR'!$E$18-'Ejercicio 3 - TIR'!$C$18),'Ejercicio 3 - TIR'!$C$18+SQRT(('Ejercicio 3 - TIR'!$E$18-'Ejercicio 3 - TIR'!$C$18)*('Ejercicio 3 - TIR'!$D$18-'Ejercicio 3 - TIR'!$C$18)*N250),'Ejercicio 3 - TIR'!$E$18-SQRT(('Ejercicio 3 - TIR'!$E$18-'Ejercicio 3 - TIR'!$C$18)*('Ejercicio 3 - TIR'!$E$18-'Ejercicio 3 - TIR'!$D$18)*(1-N250)))</f>
        <v>40122.2895700426</v>
      </c>
      <c r="P250" s="24">
        <f ca="1" t="shared" si="1850"/>
        <v>0.917871114276571</v>
      </c>
      <c r="Q250" s="26">
        <f ca="1">IF(P250&lt;=('Ejercicio 3 - TIR'!$D$22-'Ejercicio 3 - TIR'!$C$22)/('Ejercicio 3 - TIR'!$E$22-'Ejercicio 3 - TIR'!$C$22),'Ejercicio 3 - TIR'!$C$22+SQRT(('Ejercicio 3 - TIR'!$E$22-'Ejercicio 3 - TIR'!$C$22)*('Ejercicio 3 - TIR'!$D$22-'Ejercicio 3 - TIR'!$C$22)*P250),'Ejercicio 3 - TIR'!$E$22-SQRT(('Ejercicio 3 - TIR'!$E$22-'Ejercicio 3 - TIR'!$C$22)*('Ejercicio 3 - TIR'!$E$22-'Ejercicio 3 - TIR'!$D$22)*(1-P250)))</f>
        <v>0.167841381891754</v>
      </c>
      <c r="R250" s="24">
        <f ca="1" t="shared" si="1850"/>
        <v>0.820345907350568</v>
      </c>
      <c r="S250" s="26">
        <f ca="1">IF(R250&lt;=('Ejercicio 3 - TIR'!$D$23-'Ejercicio 3 - TIR'!$C$23)/('Ejercicio 3 - TIR'!$E$23-'Ejercicio 3 - TIR'!$C$23),'Ejercicio 3 - TIR'!$C$23+SQRT(('Ejercicio 3 - TIR'!$E$23-'Ejercicio 3 - TIR'!$C$23)*('Ejercicio 3 - TIR'!$D$23-'Ejercicio 3 - TIR'!$C$23)*R250),'Ejercicio 3 - TIR'!$E$23-SQRT(('Ejercicio 3 - TIR'!$E$23-'Ejercicio 3 - TIR'!$C$23)*('Ejercicio 3 - TIR'!$E$23-'Ejercicio 3 - TIR'!$D$23)*(1-R250)))</f>
        <v>0.162017303684681</v>
      </c>
      <c r="T250" s="24">
        <f ca="1" t="shared" ref="T250:X250" si="1851">RAND()</f>
        <v>0.614005862384943</v>
      </c>
      <c r="U250" s="26">
        <f ca="1">IF(T250&lt;=('Ejercicio 3 - TIR'!$D$24-'Ejercicio 3 - TIR'!$C$24)/('Ejercicio 3 - TIR'!$E$24-'Ejercicio 3 - TIR'!$C$24),'Ejercicio 3 - TIR'!$C$24+SQRT(('Ejercicio 3 - TIR'!$E$24-'Ejercicio 3 - TIR'!$C$24)*('Ejercicio 3 - TIR'!$D$24-'Ejercicio 3 - TIR'!$C$24)*T250),'Ejercicio 3 - TIR'!$E$24-SQRT(('Ejercicio 3 - TIR'!$E$24-'Ejercicio 3 - TIR'!$C$24)*('Ejercicio 3 - TIR'!$E$24-'Ejercicio 3 - TIR'!$D$24)*(1-T250)))</f>
        <v>0.187124726840342</v>
      </c>
      <c r="V250" s="24">
        <f ca="1" t="shared" si="1851"/>
        <v>0.877972454697286</v>
      </c>
      <c r="W250" s="26">
        <f ca="1">IF(V250&lt;=('Ejercicio 3 - TIR'!$D$25-'Ejercicio 3 - TIR'!$C$25)/('Ejercicio 3 - TIR'!$E$25-'Ejercicio 3 - TIR'!$C$25),'Ejercicio 3 - TIR'!$C$25+SQRT(('Ejercicio 3 - TIR'!$E$25-'Ejercicio 3 - TIR'!$C$25)*('Ejercicio 3 - TIR'!$D$25-'Ejercicio 3 - TIR'!$C$25)*V250),'Ejercicio 3 - TIR'!$E$25-SQRT(('Ejercicio 3 - TIR'!$E$25-'Ejercicio 3 - TIR'!$C$25)*('Ejercicio 3 - TIR'!$E$25-'Ejercicio 3 - TIR'!$D$25)*(1-V250)))</f>
        <v>0.229333689043288</v>
      </c>
      <c r="X250" s="24">
        <f ca="1" t="shared" si="1851"/>
        <v>0.733387268695553</v>
      </c>
      <c r="Y250" s="26">
        <f ca="1">IF(X250&lt;=('Ejercicio 3 - TIR'!$D$26-'Ejercicio 3 - TIR'!$C$26)/('Ejercicio 3 - TIR'!$E$26-'Ejercicio 3 - TIR'!$C$26),'Ejercicio 3 - TIR'!$C$26+SQRT(('Ejercicio 3 - TIR'!$E$26-'Ejercicio 3 - TIR'!$C$26)*('Ejercicio 3 - TIR'!$D$26-'Ejercicio 3 - TIR'!$C$26)*X250),'Ejercicio 3 - TIR'!$E$26-SQRT(('Ejercicio 3 - TIR'!$E$26-'Ejercicio 3 - TIR'!$C$26)*('Ejercicio 3 - TIR'!$E$26-'Ejercicio 3 - TIR'!$D$26)*(1-X250)))</f>
        <v>0.242056505840342</v>
      </c>
      <c r="Z250" s="24">
        <f ca="1" t="shared" si="1432"/>
        <v>1.16784138189175</v>
      </c>
      <c r="AA250" s="24">
        <f ca="1" t="shared" si="1433"/>
        <v>1.35705189371725</v>
      </c>
      <c r="AB250" s="24">
        <f ca="1" t="shared" si="1434"/>
        <v>1.61098985863726</v>
      </c>
      <c r="AC250" s="24">
        <f ca="1" t="shared" si="1435"/>
        <v>1.98044410592986</v>
      </c>
      <c r="AD250" s="24">
        <f ca="1" t="shared" si="1436"/>
        <v>2.45982348622335</v>
      </c>
      <c r="AE250" s="23">
        <f ca="1" t="shared" si="1437"/>
        <v>4855.50229849668</v>
      </c>
      <c r="AF250" s="23">
        <f ca="1" t="shared" si="1438"/>
        <v>5642.17768893389</v>
      </c>
      <c r="AG250" s="23">
        <f ca="1" t="shared" si="1439"/>
        <v>6697.96864776031</v>
      </c>
      <c r="AH250" s="23">
        <f ca="1" t="shared" si="1440"/>
        <v>8234.03850684747</v>
      </c>
      <c r="AI250" s="23">
        <f ca="1" t="shared" si="1441"/>
        <v>10227.1410967698</v>
      </c>
      <c r="AJ250" s="25">
        <f ca="1" t="shared" si="1442"/>
        <v>47245.4859065417</v>
      </c>
      <c r="AK250" s="25">
        <f ca="1" t="shared" si="1443"/>
        <v>48678.2771920025</v>
      </c>
      <c r="AL250" s="25">
        <f ca="1" t="shared" si="1444"/>
        <v>56375.1856248766</v>
      </c>
      <c r="AM250" s="25">
        <f ca="1" t="shared" si="1445"/>
        <v>78339.1954716765</v>
      </c>
      <c r="AN250" s="25">
        <f ca="1" t="shared" si="1446"/>
        <v>98693.7502054449</v>
      </c>
      <c r="AO250" s="25">
        <f ca="1">C250/'Ejercicio 3 - TIR'!$D$7</f>
        <v>17106.1281876536</v>
      </c>
      <c r="AP250" s="25">
        <f ca="1" t="shared" si="1447"/>
        <v>30139.357718888</v>
      </c>
      <c r="AQ250" s="25">
        <f ca="1" t="shared" si="1448"/>
        <v>31572.1490043488</v>
      </c>
      <c r="AR250" s="25">
        <f ca="1" t="shared" si="1449"/>
        <v>39269.057437223</v>
      </c>
      <c r="AS250" s="25">
        <f ca="1" t="shared" si="1450"/>
        <v>61233.0672840229</v>
      </c>
      <c r="AT250" s="25">
        <f ca="1" t="shared" si="1451"/>
        <v>81587.6220177912</v>
      </c>
      <c r="AU250" s="25">
        <f ca="1">AP250*'Ejercicio 3 - TIR'!$D$5</f>
        <v>15069.678859444</v>
      </c>
      <c r="AV250" s="25">
        <f ca="1">AQ250*'Ejercicio 3 - TIR'!$D$5</f>
        <v>15786.0745021744</v>
      </c>
      <c r="AW250" s="25">
        <f ca="1">AR250*'Ejercicio 3 - TIR'!$D$5</f>
        <v>19634.5287186115</v>
      </c>
      <c r="AX250" s="25">
        <f ca="1">AS250*'Ejercicio 3 - TIR'!$D$5</f>
        <v>30616.5336420115</v>
      </c>
      <c r="AY250" s="25">
        <f ca="1">AT250*'Ejercicio 3 - TIR'!$D$5</f>
        <v>40793.8110088956</v>
      </c>
      <c r="AZ250" s="25">
        <f ca="1" t="shared" ref="AZ250:BD250" si="1852">AJ250-AU250-AE250</f>
        <v>27320.304748601</v>
      </c>
      <c r="BA250" s="25">
        <f ca="1" t="shared" si="1852"/>
        <v>27250.0250008942</v>
      </c>
      <c r="BB250" s="25">
        <f ca="1" t="shared" si="1852"/>
        <v>30042.6882585048</v>
      </c>
      <c r="BC250" s="25">
        <f ca="1" t="shared" si="1852"/>
        <v>39488.6233228176</v>
      </c>
      <c r="BD250" s="25">
        <f ca="1" t="shared" si="1852"/>
        <v>47672.7980997795</v>
      </c>
      <c r="BE250" s="25">
        <f ca="1" t="shared" ref="BE250:BI250" si="1853">AZ250/Z250</f>
        <v>23393.8488327461</v>
      </c>
      <c r="BF250" s="25">
        <f ca="1" t="shared" si="1853"/>
        <v>20080.3116867187</v>
      </c>
      <c r="BG250" s="25">
        <f ca="1" t="shared" si="1853"/>
        <v>18648.5893113679</v>
      </c>
      <c r="BH250" s="25">
        <f ca="1" t="shared" si="1853"/>
        <v>19939.2768544088</v>
      </c>
      <c r="BI250" s="25">
        <f ca="1" t="shared" si="1853"/>
        <v>19380.5768449561</v>
      </c>
      <c r="BJ250" s="25">
        <f ca="1" t="shared" si="1454"/>
        <v>71160.5115296086</v>
      </c>
      <c r="BK250" s="25">
        <f ca="1" t="shared" si="1455"/>
        <v>42078.0558743376</v>
      </c>
      <c r="BL250" s="25">
        <f ca="1" t="shared" si="1456"/>
        <v>113238.567403946</v>
      </c>
      <c r="BM250" s="25">
        <f ca="1">BK250*'Ejercicio 3 - TIR'!$D$5</f>
        <v>21039.0279371688</v>
      </c>
      <c r="BN250" s="25">
        <f ca="1" t="shared" si="1457"/>
        <v>92199.5394667774</v>
      </c>
      <c r="BO250" s="25">
        <f ca="1" t="shared" si="1458"/>
        <v>37482.1770680524</v>
      </c>
      <c r="BP250" s="25">
        <f ca="1" t="shared" si="1459"/>
        <v>-114459.753912494</v>
      </c>
      <c r="BQ250" s="25">
        <f ca="1" t="shared" ref="BQ250:BT250" si="1854">BE250</f>
        <v>23393.8488327461</v>
      </c>
      <c r="BR250" s="25">
        <f ca="1" t="shared" si="1854"/>
        <v>20080.3116867187</v>
      </c>
      <c r="BS250" s="25">
        <f ca="1" t="shared" si="1854"/>
        <v>18648.5893113679</v>
      </c>
      <c r="BT250" s="25">
        <f ca="1" t="shared" si="1854"/>
        <v>19939.2768544088</v>
      </c>
      <c r="BU250" s="25">
        <f ca="1" t="shared" si="1461"/>
        <v>56862.7539130085</v>
      </c>
      <c r="BV250" s="27">
        <f ca="1" t="shared" si="1462"/>
        <v>5.84010715668883</v>
      </c>
    </row>
    <row r="251" ht="15" customHeight="1" spans="1:74">
      <c r="A251" s="23">
        <v>250</v>
      </c>
      <c r="B251" s="24">
        <f ca="1" t="shared" ref="B251:F251" si="1855">RAND()</f>
        <v>0.022241456318066</v>
      </c>
      <c r="C251" s="25">
        <f ca="1">IF(B251&lt;=('Ejercicio 3 - TIR'!$D$13-'Ejercicio 3 - TIR'!$C$13)/('Ejercicio 3 - TIR'!$E$13-'Ejercicio 3 - TIR'!$C$13),'Ejercicio 3 - TIR'!$C$13+SQRT(('Ejercicio 3 - TIR'!$E$13-'Ejercicio 3 - TIR'!$C$13)*('Ejercicio 3 - TIR'!$D$13-'Ejercicio 3 - TIR'!$C$13)*B251),'Ejercicio 3 - TIR'!$E$13-SQRT(('Ejercicio 3 - TIR'!$E$13-'Ejercicio 3 - TIR'!$C$13)*('Ejercicio 3 - TIR'!$E$13-'Ejercicio 3 - TIR'!$D$13)*(1-B251)))</f>
        <v>62982.7139533027</v>
      </c>
      <c r="D251" s="24">
        <f ca="1" t="shared" si="1855"/>
        <v>0.124825436310019</v>
      </c>
      <c r="E251" s="25">
        <f ca="1">IF(D251&lt;=('Ejercicio 3 - TIR'!$D$14-'Ejercicio 3 - TIR'!$C$14)/('Ejercicio 3 - TIR'!$E$14-'Ejercicio 3 - TIR'!$C$14),'Ejercicio 3 - TIR'!$C$14+SQRT(('Ejercicio 3 - TIR'!$E$14-'Ejercicio 3 - TIR'!$C$14)*('Ejercicio 3 - TIR'!$D$14-'Ejercicio 3 - TIR'!$C$14)*D251),'Ejercicio 3 - TIR'!$E$14-SQRT(('Ejercicio 3 - TIR'!$E$14-'Ejercicio 3 - TIR'!$C$14)*('Ejercicio 3 - TIR'!$E$14-'Ejercicio 3 - TIR'!$D$14)*(1-D251)))</f>
        <v>28059.7234716967</v>
      </c>
      <c r="F251" s="24">
        <f ca="1" t="shared" si="1855"/>
        <v>0.730802079213588</v>
      </c>
      <c r="G251" s="25">
        <f ca="1">IF(F251&lt;=('Ejercicio 3 - TIR'!$D$18-'Ejercicio 3 - TIR'!$C$18)/('Ejercicio 3 - TIR'!$E$18-'Ejercicio 3 - TIR'!$C$18),'Ejercicio 3 - TIR'!$C$18+SQRT(('Ejercicio 3 - TIR'!$E$18-'Ejercicio 3 - TIR'!$C$18)*('Ejercicio 3 - TIR'!$D$18-'Ejercicio 3 - TIR'!$C$18)*F251),'Ejercicio 3 - TIR'!$E$18-SQRT(('Ejercicio 3 - TIR'!$E$18-'Ejercicio 3 - TIR'!$C$18)*('Ejercicio 3 - TIR'!$E$18-'Ejercicio 3 - TIR'!$D$18)*(1-F251)))</f>
        <v>40506.6889648077</v>
      </c>
      <c r="H251" s="24">
        <f ca="1" t="shared" ref="H251:L251" si="1856">RAND()</f>
        <v>0.0490763850754308</v>
      </c>
      <c r="I251" s="25">
        <f ca="1">IF(H251&lt;=('Ejercicio 3 - TIR'!$D$18-'Ejercicio 3 - TIR'!$C$18)/('Ejercicio 3 - TIR'!$E$18-'Ejercicio 3 - TIR'!$C$18),'Ejercicio 3 - TIR'!$C$18+SQRT(('Ejercicio 3 - TIR'!$E$18-'Ejercicio 3 - TIR'!$C$18)*('Ejercicio 3 - TIR'!$D$18-'Ejercicio 3 - TIR'!$C$18)*H251),'Ejercicio 3 - TIR'!$E$18-SQRT(('Ejercicio 3 - TIR'!$E$18-'Ejercicio 3 - TIR'!$C$18)*('Ejercicio 3 - TIR'!$E$18-'Ejercicio 3 - TIR'!$D$18)*(1-H251)))</f>
        <v>32713.2006489227</v>
      </c>
      <c r="J251" s="24">
        <f ca="1" t="shared" si="1856"/>
        <v>0.858409485448657</v>
      </c>
      <c r="K251" s="25">
        <f ca="1">IF(J251&lt;=('Ejercicio 3 - TIR'!$D$18-'Ejercicio 3 - TIR'!$C$18)/('Ejercicio 3 - TIR'!$E$18-'Ejercicio 3 - TIR'!$C$18),'Ejercicio 3 - TIR'!$C$18+SQRT(('Ejercicio 3 - TIR'!$E$18-'Ejercicio 3 - TIR'!$C$18)*('Ejercicio 3 - TIR'!$D$18-'Ejercicio 3 - TIR'!$C$18)*J251),'Ejercicio 3 - TIR'!$E$18-SQRT(('Ejercicio 3 - TIR'!$E$18-'Ejercicio 3 - TIR'!$C$18)*('Ejercicio 3 - TIR'!$E$18-'Ejercicio 3 - TIR'!$D$18)*(1-J251)))</f>
        <v>41741.2750052589</v>
      </c>
      <c r="L251" s="24">
        <f ca="1" t="shared" si="1856"/>
        <v>0.60221802125856</v>
      </c>
      <c r="M251" s="25">
        <f ca="1">IF(L251&lt;=('Ejercicio 3 - TIR'!$D$18-'Ejercicio 3 - TIR'!$C$18)/('Ejercicio 3 - TIR'!$E$18-'Ejercicio 3 - TIR'!$C$18),'Ejercicio 3 - TIR'!$C$18+SQRT(('Ejercicio 3 - TIR'!$E$18-'Ejercicio 3 - TIR'!$C$18)*('Ejercicio 3 - TIR'!$D$18-'Ejercicio 3 - TIR'!$C$18)*L251),'Ejercicio 3 - TIR'!$E$18-SQRT(('Ejercicio 3 - TIR'!$E$18-'Ejercicio 3 - TIR'!$C$18)*('Ejercicio 3 - TIR'!$E$18-'Ejercicio 3 - TIR'!$D$18)*(1-L251)))</f>
        <v>39504.351802663</v>
      </c>
      <c r="N251" s="24">
        <f ca="1" t="shared" ref="N251:R251" si="1857">RAND()</f>
        <v>0.179450023273594</v>
      </c>
      <c r="O251" s="25">
        <f ca="1">IF(N251&lt;=('Ejercicio 3 - TIR'!$D$18-'Ejercicio 3 - TIR'!$C$18)/('Ejercicio 3 - TIR'!$E$18-'Ejercicio 3 - TIR'!$C$18),'Ejercicio 3 - TIR'!$C$18+SQRT(('Ejercicio 3 - TIR'!$E$18-'Ejercicio 3 - TIR'!$C$18)*('Ejercicio 3 - TIR'!$D$18-'Ejercicio 3 - TIR'!$C$18)*N251),'Ejercicio 3 - TIR'!$E$18-SQRT(('Ejercicio 3 - TIR'!$E$18-'Ejercicio 3 - TIR'!$C$18)*('Ejercicio 3 - TIR'!$E$18-'Ejercicio 3 - TIR'!$D$18)*(1-N251)))</f>
        <v>35188.2081194801</v>
      </c>
      <c r="P251" s="24">
        <f ca="1" t="shared" si="1857"/>
        <v>0.28528373942754</v>
      </c>
      <c r="Q251" s="26">
        <f ca="1">IF(P251&lt;=('Ejercicio 3 - TIR'!$D$22-'Ejercicio 3 - TIR'!$C$22)/('Ejercicio 3 - TIR'!$E$22-'Ejercicio 3 - TIR'!$C$22),'Ejercicio 3 - TIR'!$C$22+SQRT(('Ejercicio 3 - TIR'!$E$22-'Ejercicio 3 - TIR'!$C$22)*('Ejercicio 3 - TIR'!$D$22-'Ejercicio 3 - TIR'!$C$22)*P251),'Ejercicio 3 - TIR'!$E$22-SQRT(('Ejercicio 3 - TIR'!$E$22-'Ejercicio 3 - TIR'!$C$22)*('Ejercicio 3 - TIR'!$E$22-'Ejercicio 3 - TIR'!$D$22)*(1-P251)))</f>
        <v>0.142660775162593</v>
      </c>
      <c r="R251" s="24">
        <f ca="1" t="shared" si="1857"/>
        <v>0.00862202511493293</v>
      </c>
      <c r="S251" s="26">
        <f ca="1">IF(R251&lt;=('Ejercicio 3 - TIR'!$D$23-'Ejercicio 3 - TIR'!$C$23)/('Ejercicio 3 - TIR'!$E$23-'Ejercicio 3 - TIR'!$C$23),'Ejercicio 3 - TIR'!$C$23+SQRT(('Ejercicio 3 - TIR'!$E$23-'Ejercicio 3 - TIR'!$C$23)*('Ejercicio 3 - TIR'!$D$23-'Ejercicio 3 - TIR'!$C$23)*R251),'Ejercicio 3 - TIR'!$E$23-SQRT(('Ejercicio 3 - TIR'!$E$23-'Ejercicio 3 - TIR'!$C$23)*('Ejercicio 3 - TIR'!$E$23-'Ejercicio 3 - TIR'!$D$23)*(1-R251)))</f>
        <v>0.123939498090732</v>
      </c>
      <c r="T251" s="24">
        <f ca="1" t="shared" ref="T251:X251" si="1858">RAND()</f>
        <v>0.302743164604471</v>
      </c>
      <c r="U251" s="26">
        <f ca="1">IF(T251&lt;=('Ejercicio 3 - TIR'!$D$24-'Ejercicio 3 - TIR'!$C$24)/('Ejercicio 3 - TIR'!$E$24-'Ejercicio 3 - TIR'!$C$24),'Ejercicio 3 - TIR'!$C$24+SQRT(('Ejercicio 3 - TIR'!$E$24-'Ejercicio 3 - TIR'!$C$24)*('Ejercicio 3 - TIR'!$D$24-'Ejercicio 3 - TIR'!$C$24)*T251),'Ejercicio 3 - TIR'!$E$24-SQRT(('Ejercicio 3 - TIR'!$E$24-'Ejercicio 3 - TIR'!$C$24)*('Ejercicio 3 - TIR'!$E$24-'Ejercicio 3 - TIR'!$D$24)*(1-T251)))</f>
        <v>0.175214294470982</v>
      </c>
      <c r="V251" s="24">
        <f ca="1" t="shared" si="1858"/>
        <v>0.124838321748099</v>
      </c>
      <c r="W251" s="26">
        <f ca="1">IF(V251&lt;=('Ejercicio 3 - TIR'!$D$25-'Ejercicio 3 - TIR'!$C$25)/('Ejercicio 3 - TIR'!$E$25-'Ejercicio 3 - TIR'!$C$25),'Ejercicio 3 - TIR'!$C$25+SQRT(('Ejercicio 3 - TIR'!$E$25-'Ejercicio 3 - TIR'!$C$25)*('Ejercicio 3 - TIR'!$D$25-'Ejercicio 3 - TIR'!$C$25)*V251),'Ejercicio 3 - TIR'!$E$25-SQRT(('Ejercicio 3 - TIR'!$E$25-'Ejercicio 3 - TIR'!$C$25)*('Ejercicio 3 - TIR'!$E$25-'Ejercicio 3 - TIR'!$D$25)*(1-V251)))</f>
        <v>0.193220198578211</v>
      </c>
      <c r="X251" s="24">
        <f ca="1" t="shared" si="1858"/>
        <v>0.639411121822538</v>
      </c>
      <c r="Y251" s="26">
        <f ca="1">IF(X251&lt;=('Ejercicio 3 - TIR'!$D$26-'Ejercicio 3 - TIR'!$C$26)/('Ejercicio 3 - TIR'!$E$26-'Ejercicio 3 - TIR'!$C$26),'Ejercicio 3 - TIR'!$C$26+SQRT(('Ejercicio 3 - TIR'!$E$26-'Ejercicio 3 - TIR'!$C$26)*('Ejercicio 3 - TIR'!$D$26-'Ejercicio 3 - TIR'!$C$26)*X251),'Ejercicio 3 - TIR'!$E$26-SQRT(('Ejercicio 3 - TIR'!$E$26-'Ejercicio 3 - TIR'!$C$26)*('Ejercicio 3 - TIR'!$E$26-'Ejercicio 3 - TIR'!$D$26)*(1-X251)))</f>
        <v>0.235873138088481</v>
      </c>
      <c r="Z251" s="24">
        <f ca="1" t="shared" si="1432"/>
        <v>1.14266077516259</v>
      </c>
      <c r="AA251" s="24">
        <f ca="1" t="shared" si="1433"/>
        <v>1.28428157812421</v>
      </c>
      <c r="AB251" s="24">
        <f ca="1" t="shared" si="1434"/>
        <v>1.50930606873732</v>
      </c>
      <c r="AC251" s="24">
        <f ca="1" t="shared" si="1435"/>
        <v>1.80093448705405</v>
      </c>
      <c r="AD251" s="24">
        <f ca="1" t="shared" si="1436"/>
        <v>2.22572655600726</v>
      </c>
      <c r="AE251" s="23">
        <f ca="1" t="shared" si="1437"/>
        <v>4003.02190132024</v>
      </c>
      <c r="AF251" s="23">
        <f ca="1" t="shared" si="1438"/>
        <v>4499.15442661607</v>
      </c>
      <c r="AG251" s="23">
        <f ca="1" t="shared" si="1439"/>
        <v>5287.4705951916</v>
      </c>
      <c r="AH251" s="23">
        <f ca="1" t="shared" si="1440"/>
        <v>6309.11671357098</v>
      </c>
      <c r="AI251" s="23">
        <f ca="1" t="shared" si="1441"/>
        <v>7797.26787136745</v>
      </c>
      <c r="AJ251" s="25">
        <f ca="1" t="shared" si="1442"/>
        <v>46285.4046117972</v>
      </c>
      <c r="AK251" s="25">
        <f ca="1" t="shared" si="1443"/>
        <v>42012.9609548924</v>
      </c>
      <c r="AL251" s="25">
        <f ca="1" t="shared" si="1444"/>
        <v>63000.3596822707</v>
      </c>
      <c r="AM251" s="25">
        <f ca="1" t="shared" si="1445"/>
        <v>71144.7495501316</v>
      </c>
      <c r="AN251" s="25">
        <f ca="1" t="shared" si="1446"/>
        <v>78319.3292698369</v>
      </c>
      <c r="AO251" s="25">
        <f ca="1">C251/'Ejercicio 3 - TIR'!$D$7</f>
        <v>12596.5427906605</v>
      </c>
      <c r="AP251" s="25">
        <f ca="1" t="shared" si="1447"/>
        <v>33688.8618211367</v>
      </c>
      <c r="AQ251" s="25">
        <f ca="1" t="shared" si="1448"/>
        <v>29416.4181642319</v>
      </c>
      <c r="AR251" s="25">
        <f ca="1" t="shared" si="1449"/>
        <v>50403.8168916102</v>
      </c>
      <c r="AS251" s="25">
        <f ca="1" t="shared" si="1450"/>
        <v>58548.2067594711</v>
      </c>
      <c r="AT251" s="25">
        <f ca="1" t="shared" si="1451"/>
        <v>65722.7864791764</v>
      </c>
      <c r="AU251" s="25">
        <f ca="1">AP251*'Ejercicio 3 - TIR'!$D$5</f>
        <v>16844.4309105683</v>
      </c>
      <c r="AV251" s="25">
        <f ca="1">AQ251*'Ejercicio 3 - TIR'!$D$5</f>
        <v>14708.2090821159</v>
      </c>
      <c r="AW251" s="25">
        <f ca="1">AR251*'Ejercicio 3 - TIR'!$D$5</f>
        <v>25201.9084458051</v>
      </c>
      <c r="AX251" s="25">
        <f ca="1">AS251*'Ejercicio 3 - TIR'!$D$5</f>
        <v>29274.1033797355</v>
      </c>
      <c r="AY251" s="25">
        <f ca="1">AT251*'Ejercicio 3 - TIR'!$D$5</f>
        <v>32861.3932395882</v>
      </c>
      <c r="AZ251" s="25">
        <f ca="1" t="shared" ref="AZ251:BD251" si="1859">AJ251-AU251-AE251</f>
        <v>25437.9517999086</v>
      </c>
      <c r="BA251" s="25">
        <f ca="1" t="shared" si="1859"/>
        <v>22805.5974461604</v>
      </c>
      <c r="BB251" s="25">
        <f ca="1" t="shared" si="1859"/>
        <v>32510.980641274</v>
      </c>
      <c r="BC251" s="25">
        <f ca="1" t="shared" si="1859"/>
        <v>35561.5294568251</v>
      </c>
      <c r="BD251" s="25">
        <f ca="1" t="shared" si="1859"/>
        <v>37660.6681588813</v>
      </c>
      <c r="BE251" s="25">
        <f ca="1" t="shared" ref="BE251:BI251" si="1860">AZ251/Z251</f>
        <v>22262.0329259915</v>
      </c>
      <c r="BF251" s="25">
        <f ca="1" t="shared" si="1860"/>
        <v>17757.4745559067</v>
      </c>
      <c r="BG251" s="25">
        <f ca="1" t="shared" si="1860"/>
        <v>21540.3497770817</v>
      </c>
      <c r="BH251" s="25">
        <f ca="1" t="shared" si="1860"/>
        <v>19746.1538509356</v>
      </c>
      <c r="BI251" s="25">
        <f ca="1" t="shared" si="1860"/>
        <v>16920.6176999752</v>
      </c>
      <c r="BJ251" s="25">
        <f ca="1" t="shared" si="1454"/>
        <v>62453.2716851753</v>
      </c>
      <c r="BK251" s="25">
        <f ca="1" t="shared" si="1455"/>
        <v>28036.4598030549</v>
      </c>
      <c r="BL251" s="25">
        <f ca="1" t="shared" si="1456"/>
        <v>90489.7314882302</v>
      </c>
      <c r="BM251" s="25">
        <f ca="1">BK251*'Ejercicio 3 - TIR'!$D$5</f>
        <v>14018.2299015274</v>
      </c>
      <c r="BN251" s="25">
        <f ca="1" t="shared" si="1457"/>
        <v>76471.5015867028</v>
      </c>
      <c r="BO251" s="25">
        <f ca="1" t="shared" si="1458"/>
        <v>34357.9948670269</v>
      </c>
      <c r="BP251" s="25">
        <f ca="1" t="shared" si="1459"/>
        <v>-91042.4374249993</v>
      </c>
      <c r="BQ251" s="25">
        <f ca="1" t="shared" ref="BQ251:BT251" si="1861">BE251</f>
        <v>22262.0329259915</v>
      </c>
      <c r="BR251" s="25">
        <f ca="1" t="shared" si="1861"/>
        <v>17757.4745559067</v>
      </c>
      <c r="BS251" s="25">
        <f ca="1" t="shared" si="1861"/>
        <v>21540.3497770817</v>
      </c>
      <c r="BT251" s="25">
        <f ca="1" t="shared" si="1861"/>
        <v>19746.1538509356</v>
      </c>
      <c r="BU251" s="25">
        <f ca="1" t="shared" si="1461"/>
        <v>51278.6125670022</v>
      </c>
      <c r="BV251" s="27">
        <f ca="1" t="shared" si="1462"/>
        <v>11.9878023073329</v>
      </c>
    </row>
    <row r="252" ht="15" customHeight="1" spans="1:74">
      <c r="A252" s="23">
        <v>251</v>
      </c>
      <c r="B252" s="24">
        <f ca="1" t="shared" ref="B252:F252" si="1862">RAND()</f>
        <v>0.839384657971259</v>
      </c>
      <c r="C252" s="25">
        <f ca="1">IF(B252&lt;=('Ejercicio 3 - TIR'!$D$13-'Ejercicio 3 - TIR'!$C$13)/('Ejercicio 3 - TIR'!$E$13-'Ejercicio 3 - TIR'!$C$13),'Ejercicio 3 - TIR'!$C$13+SQRT(('Ejercicio 3 - TIR'!$E$13-'Ejercicio 3 - TIR'!$C$13)*('Ejercicio 3 - TIR'!$D$13-'Ejercicio 3 - TIR'!$C$13)*B252),'Ejercicio 3 - TIR'!$E$13-SQRT(('Ejercicio 3 - TIR'!$E$13-'Ejercicio 3 - TIR'!$C$13)*('Ejercicio 3 - TIR'!$E$13-'Ejercicio 3 - TIR'!$D$13)*(1-B252)))</f>
        <v>86116.9740173661</v>
      </c>
      <c r="D252" s="24">
        <f ca="1" t="shared" si="1862"/>
        <v>0.709411389793065</v>
      </c>
      <c r="E252" s="25">
        <f ca="1">IF(D252&lt;=('Ejercicio 3 - TIR'!$D$14-'Ejercicio 3 - TIR'!$C$14)/('Ejercicio 3 - TIR'!$E$14-'Ejercicio 3 - TIR'!$C$14),'Ejercicio 3 - TIR'!$C$14+SQRT(('Ejercicio 3 - TIR'!$E$14-'Ejercicio 3 - TIR'!$C$14)*('Ejercicio 3 - TIR'!$D$14-'Ejercicio 3 - TIR'!$C$14)*D252),'Ejercicio 3 - TIR'!$E$14-SQRT(('Ejercicio 3 - TIR'!$E$14-'Ejercicio 3 - TIR'!$C$14)*('Ejercicio 3 - TIR'!$E$14-'Ejercicio 3 - TIR'!$D$14)*(1-D252)))</f>
        <v>33397.8570500905</v>
      </c>
      <c r="F252" s="24">
        <f ca="1" t="shared" si="1862"/>
        <v>0.814188411675204</v>
      </c>
      <c r="G252" s="25">
        <f ca="1">IF(F252&lt;=('Ejercicio 3 - TIR'!$D$18-'Ejercicio 3 - TIR'!$C$18)/('Ejercicio 3 - TIR'!$E$18-'Ejercicio 3 - TIR'!$C$18),'Ejercicio 3 - TIR'!$C$18+SQRT(('Ejercicio 3 - TIR'!$E$18-'Ejercicio 3 - TIR'!$C$18)*('Ejercicio 3 - TIR'!$D$18-'Ejercicio 3 - TIR'!$C$18)*F252),'Ejercicio 3 - TIR'!$E$18-SQRT(('Ejercicio 3 - TIR'!$E$18-'Ejercicio 3 - TIR'!$C$18)*('Ejercicio 3 - TIR'!$E$18-'Ejercicio 3 - TIR'!$D$18)*(1-F252)))</f>
        <v>41266.9222986442</v>
      </c>
      <c r="H252" s="24">
        <f ca="1" t="shared" ref="H252:L252" si="1863">RAND()</f>
        <v>0.908970220668129</v>
      </c>
      <c r="I252" s="25">
        <f ca="1">IF(H252&lt;=('Ejercicio 3 - TIR'!$D$18-'Ejercicio 3 - TIR'!$C$18)/('Ejercicio 3 - TIR'!$E$18-'Ejercicio 3 - TIR'!$C$18),'Ejercicio 3 - TIR'!$C$18+SQRT(('Ejercicio 3 - TIR'!$E$18-'Ejercicio 3 - TIR'!$C$18)*('Ejercicio 3 - TIR'!$D$18-'Ejercicio 3 - TIR'!$C$18)*H252),'Ejercicio 3 - TIR'!$E$18-SQRT(('Ejercicio 3 - TIR'!$E$18-'Ejercicio 3 - TIR'!$C$18)*('Ejercicio 3 - TIR'!$E$18-'Ejercicio 3 - TIR'!$D$18)*(1-H252)))</f>
        <v>42387.1024800252</v>
      </c>
      <c r="J252" s="24">
        <f ca="1" t="shared" si="1863"/>
        <v>0.930058446617321</v>
      </c>
      <c r="K252" s="25">
        <f ca="1">IF(J252&lt;=('Ejercicio 3 - TIR'!$D$18-'Ejercicio 3 - TIR'!$C$18)/('Ejercicio 3 - TIR'!$E$18-'Ejercicio 3 - TIR'!$C$18),'Ejercicio 3 - TIR'!$C$18+SQRT(('Ejercicio 3 - TIR'!$E$18-'Ejercicio 3 - TIR'!$C$18)*('Ejercicio 3 - TIR'!$D$18-'Ejercicio 3 - TIR'!$C$18)*J252),'Ejercicio 3 - TIR'!$E$18-SQRT(('Ejercicio 3 - TIR'!$E$18-'Ejercicio 3 - TIR'!$C$18)*('Ejercicio 3 - TIR'!$E$18-'Ejercicio 3 - TIR'!$D$18)*(1-J252)))</f>
        <v>42709.6689095895</v>
      </c>
      <c r="L252" s="24">
        <f ca="1" t="shared" si="1863"/>
        <v>0.33483583484903</v>
      </c>
      <c r="M252" s="25">
        <f ca="1">IF(L252&lt;=('Ejercicio 3 - TIR'!$D$18-'Ejercicio 3 - TIR'!$C$18)/('Ejercicio 3 - TIR'!$E$18-'Ejercicio 3 - TIR'!$C$18),'Ejercicio 3 - TIR'!$C$18+SQRT(('Ejercicio 3 - TIR'!$E$18-'Ejercicio 3 - TIR'!$C$18)*('Ejercicio 3 - TIR'!$D$18-'Ejercicio 3 - TIR'!$C$18)*L252),'Ejercicio 3 - TIR'!$E$18-SQRT(('Ejercicio 3 - TIR'!$E$18-'Ejercicio 3 - TIR'!$C$18)*('Ejercicio 3 - TIR'!$E$18-'Ejercicio 3 - TIR'!$D$18)*(1-L252)))</f>
        <v>37086.9863289945</v>
      </c>
      <c r="N252" s="24">
        <f ca="1" t="shared" ref="N252:R252" si="1864">RAND()</f>
        <v>0.65572244130944</v>
      </c>
      <c r="O252" s="25">
        <f ca="1">IF(N252&lt;=('Ejercicio 3 - TIR'!$D$18-'Ejercicio 3 - TIR'!$C$18)/('Ejercicio 3 - TIR'!$E$18-'Ejercicio 3 - TIR'!$C$18),'Ejercicio 3 - TIR'!$C$18+SQRT(('Ejercicio 3 - TIR'!$E$18-'Ejercicio 3 - TIR'!$C$18)*('Ejercicio 3 - TIR'!$D$18-'Ejercicio 3 - TIR'!$C$18)*N252),'Ejercicio 3 - TIR'!$E$18-SQRT(('Ejercicio 3 - TIR'!$E$18-'Ejercicio 3 - TIR'!$C$18)*('Ejercicio 3 - TIR'!$E$18-'Ejercicio 3 - TIR'!$D$18)*(1-N252)))</f>
        <v>39917.5786458397</v>
      </c>
      <c r="P252" s="24">
        <f ca="1" t="shared" si="1864"/>
        <v>0.831078610452481</v>
      </c>
      <c r="Q252" s="26">
        <f ca="1">IF(P252&lt;=('Ejercicio 3 - TIR'!$D$22-'Ejercicio 3 - TIR'!$C$22)/('Ejercicio 3 - TIR'!$E$22-'Ejercicio 3 - TIR'!$C$22),'Ejercicio 3 - TIR'!$C$22+SQRT(('Ejercicio 3 - TIR'!$E$22-'Ejercicio 3 - TIR'!$C$22)*('Ejercicio 3 - TIR'!$D$22-'Ejercicio 3 - TIR'!$C$22)*P252),'Ejercicio 3 - TIR'!$E$22-SQRT(('Ejercicio 3 - TIR'!$E$22-'Ejercicio 3 - TIR'!$C$22)*('Ejercicio 3 - TIR'!$E$22-'Ejercicio 3 - TIR'!$D$22)*(1-P252)))</f>
        <v>0.162562726669988</v>
      </c>
      <c r="R252" s="24">
        <f ca="1" t="shared" si="1864"/>
        <v>0.784327330322979</v>
      </c>
      <c r="S252" s="26">
        <f ca="1">IF(R252&lt;=('Ejercicio 3 - TIR'!$D$23-'Ejercicio 3 - TIR'!$C$23)/('Ejercicio 3 - TIR'!$E$23-'Ejercicio 3 - TIR'!$C$23),'Ejercicio 3 - TIR'!$C$23+SQRT(('Ejercicio 3 - TIR'!$E$23-'Ejercicio 3 - TIR'!$C$23)*('Ejercicio 3 - TIR'!$D$23-'Ejercicio 3 - TIR'!$C$23)*R252),'Ejercicio 3 - TIR'!$E$23-SQRT(('Ejercicio 3 - TIR'!$E$23-'Ejercicio 3 - TIR'!$C$23)*('Ejercicio 3 - TIR'!$E$23-'Ejercicio 3 - TIR'!$D$23)*(1-R252)))</f>
        <v>0.160296934111194</v>
      </c>
      <c r="T252" s="24">
        <f ca="1" t="shared" ref="T252:X252" si="1865">RAND()</f>
        <v>0.0430799674009155</v>
      </c>
      <c r="U252" s="26">
        <f ca="1">IF(T252&lt;=('Ejercicio 3 - TIR'!$D$24-'Ejercicio 3 - TIR'!$C$24)/('Ejercicio 3 - TIR'!$E$24-'Ejercicio 3 - TIR'!$C$24),'Ejercicio 3 - TIR'!$C$24+SQRT(('Ejercicio 3 - TIR'!$E$24-'Ejercicio 3 - TIR'!$C$24)*('Ejercicio 3 - TIR'!$D$24-'Ejercicio 3 - TIR'!$C$24)*T252),'Ejercicio 3 - TIR'!$E$24-SQRT(('Ejercicio 3 - TIR'!$E$24-'Ejercicio 3 - TIR'!$C$24)*('Ejercicio 3 - TIR'!$E$24-'Ejercicio 3 - TIR'!$D$24)*(1-T252)))</f>
        <v>0.159511463165146</v>
      </c>
      <c r="V252" s="24">
        <f ca="1" t="shared" si="1865"/>
        <v>0.897728917136395</v>
      </c>
      <c r="W252" s="26">
        <f ca="1">IF(V252&lt;=('Ejercicio 3 - TIR'!$D$25-'Ejercicio 3 - TIR'!$C$25)/('Ejercicio 3 - TIR'!$E$25-'Ejercicio 3 - TIR'!$C$25),'Ejercicio 3 - TIR'!$C$25+SQRT(('Ejercicio 3 - TIR'!$E$25-'Ejercicio 3 - TIR'!$C$25)*('Ejercicio 3 - TIR'!$D$25-'Ejercicio 3 - TIR'!$C$25)*V252),'Ejercicio 3 - TIR'!$E$25-SQRT(('Ejercicio 3 - TIR'!$E$25-'Ejercicio 3 - TIR'!$C$25)*('Ejercicio 3 - TIR'!$E$25-'Ejercicio 3 - TIR'!$D$25)*(1-V252)))</f>
        <v>0.231080465385676</v>
      </c>
      <c r="X252" s="24">
        <f ca="1" t="shared" si="1865"/>
        <v>0.302734985419381</v>
      </c>
      <c r="Y252" s="26">
        <f ca="1">IF(X252&lt;=('Ejercicio 3 - TIR'!$D$26-'Ejercicio 3 - TIR'!$C$26)/('Ejercicio 3 - TIR'!$E$26-'Ejercicio 3 - TIR'!$C$26),'Ejercicio 3 - TIR'!$C$26+SQRT(('Ejercicio 3 - TIR'!$E$26-'Ejercicio 3 - TIR'!$C$26)*('Ejercicio 3 - TIR'!$D$26-'Ejercicio 3 - TIR'!$C$26)*X252),'Ejercicio 3 - TIR'!$E$26-SQRT(('Ejercicio 3 - TIR'!$E$26-'Ejercicio 3 - TIR'!$C$26)*('Ejercicio 3 - TIR'!$E$26-'Ejercicio 3 - TIR'!$D$26)*(1-X252)))</f>
        <v>0.218589936352366</v>
      </c>
      <c r="Z252" s="24">
        <f ca="1" t="shared" si="1432"/>
        <v>1.16256272666999</v>
      </c>
      <c r="AA252" s="24">
        <f ca="1" t="shared" si="1433"/>
        <v>1.34891796746714</v>
      </c>
      <c r="AB252" s="24">
        <f ca="1" t="shared" si="1434"/>
        <v>1.56408584614757</v>
      </c>
      <c r="AC252" s="24">
        <f ca="1" t="shared" si="1435"/>
        <v>1.9255155313785</v>
      </c>
      <c r="AD252" s="24">
        <f ca="1" t="shared" si="1436"/>
        <v>2.34641384882802</v>
      </c>
      <c r="AE252" s="23">
        <f ca="1" t="shared" si="1437"/>
        <v>5429.2467069972</v>
      </c>
      <c r="AF252" s="23">
        <f ca="1" t="shared" si="1438"/>
        <v>6299.53830866215</v>
      </c>
      <c r="AG252" s="23">
        <f ca="1" t="shared" si="1439"/>
        <v>7304.38688154173</v>
      </c>
      <c r="AH252" s="23">
        <f ca="1" t="shared" si="1440"/>
        <v>8992.28800148542</v>
      </c>
      <c r="AI252" s="23">
        <f ca="1" t="shared" si="1441"/>
        <v>10957.9116633923</v>
      </c>
      <c r="AJ252" s="25">
        <f ca="1" t="shared" si="1442"/>
        <v>47975.3857087904</v>
      </c>
      <c r="AK252" s="25">
        <f ca="1" t="shared" si="1443"/>
        <v>57176.7241241769</v>
      </c>
      <c r="AL252" s="25">
        <f ca="1" t="shared" si="1444"/>
        <v>66801.5886351381</v>
      </c>
      <c r="AM252" s="25">
        <f ca="1" t="shared" si="1445"/>
        <v>71411.5681885011</v>
      </c>
      <c r="AN252" s="25">
        <f ca="1" t="shared" si="1446"/>
        <v>93663.1593462801</v>
      </c>
      <c r="AO252" s="25">
        <f ca="1">C252/'Ejercicio 3 - TIR'!$D$7</f>
        <v>17223.3948034732</v>
      </c>
      <c r="AP252" s="25">
        <f ca="1" t="shared" si="1447"/>
        <v>30751.9909053172</v>
      </c>
      <c r="AQ252" s="25">
        <f ca="1" t="shared" si="1448"/>
        <v>39953.3293207037</v>
      </c>
      <c r="AR252" s="25">
        <f ca="1" t="shared" si="1449"/>
        <v>49578.1938316648</v>
      </c>
      <c r="AS252" s="25">
        <f ca="1" t="shared" si="1450"/>
        <v>54188.1733850279</v>
      </c>
      <c r="AT252" s="25">
        <f ca="1" t="shared" si="1451"/>
        <v>76439.7645428069</v>
      </c>
      <c r="AU252" s="25">
        <f ca="1">AP252*'Ejercicio 3 - TIR'!$D$5</f>
        <v>15375.9954526586</v>
      </c>
      <c r="AV252" s="25">
        <f ca="1">AQ252*'Ejercicio 3 - TIR'!$D$5</f>
        <v>19976.6646603518</v>
      </c>
      <c r="AW252" s="25">
        <f ca="1">AR252*'Ejercicio 3 - TIR'!$D$5</f>
        <v>24789.0969158324</v>
      </c>
      <c r="AX252" s="25">
        <f ca="1">AS252*'Ejercicio 3 - TIR'!$D$5</f>
        <v>27094.086692514</v>
      </c>
      <c r="AY252" s="25">
        <f ca="1">AT252*'Ejercicio 3 - TIR'!$D$5</f>
        <v>38219.8822714034</v>
      </c>
      <c r="AZ252" s="25">
        <f ca="1" t="shared" ref="AZ252:BD252" si="1866">AJ252-AU252-AE252</f>
        <v>27170.1435491346</v>
      </c>
      <c r="BA252" s="25">
        <f ca="1" t="shared" si="1866"/>
        <v>30900.5211551629</v>
      </c>
      <c r="BB252" s="25">
        <f ca="1" t="shared" si="1866"/>
        <v>34708.1048377639</v>
      </c>
      <c r="BC252" s="25">
        <f ca="1" t="shared" si="1866"/>
        <v>35325.1934945018</v>
      </c>
      <c r="BD252" s="25">
        <f ca="1" t="shared" si="1866"/>
        <v>44485.3654114844</v>
      </c>
      <c r="BE252" s="25">
        <f ca="1" t="shared" ref="BE252:BI252" si="1867">AZ252/Z252</f>
        <v>23370.9054366124</v>
      </c>
      <c r="BF252" s="25">
        <f ca="1" t="shared" si="1867"/>
        <v>22907.6355274478</v>
      </c>
      <c r="BG252" s="25">
        <f ca="1" t="shared" si="1867"/>
        <v>22190.6648687166</v>
      </c>
      <c r="BH252" s="25">
        <f ca="1" t="shared" si="1867"/>
        <v>18345.8366961143</v>
      </c>
      <c r="BI252" s="25">
        <f ca="1" t="shared" si="1867"/>
        <v>18958.8743834357</v>
      </c>
      <c r="BJ252" s="25">
        <f ca="1" t="shared" si="1454"/>
        <v>78365.1943035109</v>
      </c>
      <c r="BK252" s="25">
        <f ca="1" t="shared" si="1455"/>
        <v>40413.2120907022</v>
      </c>
      <c r="BL252" s="25">
        <f ca="1" t="shared" si="1456"/>
        <v>118778.406394213</v>
      </c>
      <c r="BM252" s="25">
        <f ca="1">BK252*'Ejercicio 3 - TIR'!$D$5</f>
        <v>20206.6060453511</v>
      </c>
      <c r="BN252" s="25">
        <f ca="1" t="shared" si="1457"/>
        <v>98571.800348862</v>
      </c>
      <c r="BO252" s="25">
        <f ca="1" t="shared" si="1458"/>
        <v>42009.5544518271</v>
      </c>
      <c r="BP252" s="25">
        <f ca="1" t="shared" si="1459"/>
        <v>-119514.831067457</v>
      </c>
      <c r="BQ252" s="25">
        <f ca="1" t="shared" ref="BQ252:BT252" si="1868">BE252</f>
        <v>23370.9054366124</v>
      </c>
      <c r="BR252" s="25">
        <f ca="1" t="shared" si="1868"/>
        <v>22907.6355274478</v>
      </c>
      <c r="BS252" s="25">
        <f ca="1" t="shared" si="1868"/>
        <v>22190.6648687166</v>
      </c>
      <c r="BT252" s="25">
        <f ca="1" t="shared" si="1868"/>
        <v>18345.8366961143</v>
      </c>
      <c r="BU252" s="25">
        <f ca="1" t="shared" si="1461"/>
        <v>60968.4288352628</v>
      </c>
      <c r="BV252" s="27">
        <f ca="1" t="shared" si="1462"/>
        <v>6.43498165939727</v>
      </c>
    </row>
    <row r="253" ht="15" customHeight="1" spans="1:74">
      <c r="A253" s="23">
        <v>252</v>
      </c>
      <c r="B253" s="24">
        <f ca="1" t="shared" ref="B253:F253" si="1869">RAND()</f>
        <v>0.0255692298360812</v>
      </c>
      <c r="C253" s="25">
        <f ca="1">IF(B253&lt;=('Ejercicio 3 - TIR'!$D$13-'Ejercicio 3 - TIR'!$C$13)/('Ejercicio 3 - TIR'!$E$13-'Ejercicio 3 - TIR'!$C$13),'Ejercicio 3 - TIR'!$C$13+SQRT(('Ejercicio 3 - TIR'!$E$13-'Ejercicio 3 - TIR'!$C$13)*('Ejercicio 3 - TIR'!$D$13-'Ejercicio 3 - TIR'!$C$13)*B253),'Ejercicio 3 - TIR'!$E$13-SQRT(('Ejercicio 3 - TIR'!$E$13-'Ejercicio 3 - TIR'!$C$13)*('Ejercicio 3 - TIR'!$E$13-'Ejercicio 3 - TIR'!$D$13)*(1-B253)))</f>
        <v>63198.0762865248</v>
      </c>
      <c r="D253" s="24">
        <f ca="1" t="shared" si="1869"/>
        <v>0.44683819535118</v>
      </c>
      <c r="E253" s="25">
        <f ca="1">IF(D253&lt;=('Ejercicio 3 - TIR'!$D$14-'Ejercicio 3 - TIR'!$C$14)/('Ejercicio 3 - TIR'!$E$14-'Ejercicio 3 - TIR'!$C$14),'Ejercicio 3 - TIR'!$C$14+SQRT(('Ejercicio 3 - TIR'!$E$14-'Ejercicio 3 - TIR'!$C$14)*('Ejercicio 3 - TIR'!$D$14-'Ejercicio 3 - TIR'!$C$14)*D253),'Ejercicio 3 - TIR'!$E$14-SQRT(('Ejercicio 3 - TIR'!$E$14-'Ejercicio 3 - TIR'!$C$14)*('Ejercicio 3 - TIR'!$E$14-'Ejercicio 3 - TIR'!$D$14)*(1-D253)))</f>
        <v>30890.97860924</v>
      </c>
      <c r="F253" s="24">
        <f ca="1" t="shared" si="1869"/>
        <v>0.140558640699295</v>
      </c>
      <c r="G253" s="25">
        <f ca="1">IF(F253&lt;=('Ejercicio 3 - TIR'!$D$18-'Ejercicio 3 - TIR'!$C$18)/('Ejercicio 3 - TIR'!$E$18-'Ejercicio 3 - TIR'!$C$18),'Ejercicio 3 - TIR'!$C$18+SQRT(('Ejercicio 3 - TIR'!$E$18-'Ejercicio 3 - TIR'!$C$18)*('Ejercicio 3 - TIR'!$D$18-'Ejercicio 3 - TIR'!$C$18)*F253),'Ejercicio 3 - TIR'!$E$18-SQRT(('Ejercicio 3 - TIR'!$E$18-'Ejercicio 3 - TIR'!$C$18)*('Ejercicio 3 - TIR'!$E$18-'Ejercicio 3 - TIR'!$D$18)*(1-F253)))</f>
        <v>34591.7094970059</v>
      </c>
      <c r="H253" s="24">
        <f ca="1" t="shared" ref="H253:L253" si="1870">RAND()</f>
        <v>0.751006846549584</v>
      </c>
      <c r="I253" s="25">
        <f ca="1">IF(H253&lt;=('Ejercicio 3 - TIR'!$D$18-'Ejercicio 3 - TIR'!$C$18)/('Ejercicio 3 - TIR'!$E$18-'Ejercicio 3 - TIR'!$C$18),'Ejercicio 3 - TIR'!$C$18+SQRT(('Ejercicio 3 - TIR'!$E$18-'Ejercicio 3 - TIR'!$C$18)*('Ejercicio 3 - TIR'!$D$18-'Ejercicio 3 - TIR'!$C$18)*H253),'Ejercicio 3 - TIR'!$E$18-SQRT(('Ejercicio 3 - TIR'!$E$18-'Ejercicio 3 - TIR'!$C$18)*('Ejercicio 3 - TIR'!$E$18-'Ejercicio 3 - TIR'!$D$18)*(1-H253)))</f>
        <v>40678.6013249434</v>
      </c>
      <c r="J253" s="24">
        <f ca="1" t="shared" si="1870"/>
        <v>0.779004282440278</v>
      </c>
      <c r="K253" s="25">
        <f ca="1">IF(J253&lt;=('Ejercicio 3 - TIR'!$D$18-'Ejercicio 3 - TIR'!$C$18)/('Ejercicio 3 - TIR'!$E$18-'Ejercicio 3 - TIR'!$C$18),'Ejercicio 3 - TIR'!$C$18+SQRT(('Ejercicio 3 - TIR'!$E$18-'Ejercicio 3 - TIR'!$C$18)*('Ejercicio 3 - TIR'!$D$18-'Ejercicio 3 - TIR'!$C$18)*J253),'Ejercicio 3 - TIR'!$E$18-SQRT(('Ejercicio 3 - TIR'!$E$18-'Ejercicio 3 - TIR'!$C$18)*('Ejercicio 3 - TIR'!$E$18-'Ejercicio 3 - TIR'!$D$18)*(1-J253)))</f>
        <v>40928.7988483767</v>
      </c>
      <c r="L253" s="24">
        <f ca="1" t="shared" si="1870"/>
        <v>0.720276951746795</v>
      </c>
      <c r="M253" s="25">
        <f ca="1">IF(L253&lt;=('Ejercicio 3 - TIR'!$D$18-'Ejercicio 3 - TIR'!$C$18)/('Ejercicio 3 - TIR'!$E$18-'Ejercicio 3 - TIR'!$C$18),'Ejercicio 3 - TIR'!$C$18+SQRT(('Ejercicio 3 - TIR'!$E$18-'Ejercicio 3 - TIR'!$C$18)*('Ejercicio 3 - TIR'!$D$18-'Ejercicio 3 - TIR'!$C$18)*L253),'Ejercicio 3 - TIR'!$E$18-SQRT(('Ejercicio 3 - TIR'!$E$18-'Ejercicio 3 - TIR'!$C$18)*('Ejercicio 3 - TIR'!$E$18-'Ejercicio 3 - TIR'!$D$18)*(1-L253)))</f>
        <v>40419.6912092098</v>
      </c>
      <c r="N253" s="24">
        <f ca="1" t="shared" ref="N253:R253" si="1871">RAND()</f>
        <v>0.966480302462394</v>
      </c>
      <c r="O253" s="25">
        <f ca="1">IF(N253&lt;=('Ejercicio 3 - TIR'!$D$18-'Ejercicio 3 - TIR'!$C$18)/('Ejercicio 3 - TIR'!$E$18-'Ejercicio 3 - TIR'!$C$18),'Ejercicio 3 - TIR'!$C$18+SQRT(('Ejercicio 3 - TIR'!$E$18-'Ejercicio 3 - TIR'!$C$18)*('Ejercicio 3 - TIR'!$D$18-'Ejercicio 3 - TIR'!$C$18)*N253),'Ejercicio 3 - TIR'!$E$18-SQRT(('Ejercicio 3 - TIR'!$E$18-'Ejercicio 3 - TIR'!$C$18)*('Ejercicio 3 - TIR'!$E$18-'Ejercicio 3 - TIR'!$D$18)*(1-N253)))</f>
        <v>43414.4473155015</v>
      </c>
      <c r="P253" s="24">
        <f ca="1" t="shared" si="1871"/>
        <v>0.144273237776377</v>
      </c>
      <c r="Q253" s="26">
        <f ca="1">IF(P253&lt;=('Ejercicio 3 - TIR'!$D$22-'Ejercicio 3 - TIR'!$C$22)/('Ejercicio 3 - TIR'!$E$22-'Ejercicio 3 - TIR'!$C$22),'Ejercicio 3 - TIR'!$C$22+SQRT(('Ejercicio 3 - TIR'!$E$22-'Ejercicio 3 - TIR'!$C$22)*('Ejercicio 3 - TIR'!$D$22-'Ejercicio 3 - TIR'!$C$22)*P253),'Ejercicio 3 - TIR'!$E$22-SQRT(('Ejercicio 3 - TIR'!$E$22-'Ejercicio 3 - TIR'!$C$22)*('Ejercicio 3 - TIR'!$E$22-'Ejercicio 3 - TIR'!$D$22)*(1-P253)))</f>
        <v>0.136114956655154</v>
      </c>
      <c r="R253" s="24">
        <f ca="1" t="shared" si="1871"/>
        <v>0.266769988988141</v>
      </c>
      <c r="S253" s="26">
        <f ca="1">IF(R253&lt;=('Ejercicio 3 - TIR'!$D$23-'Ejercicio 3 - TIR'!$C$23)/('Ejercicio 3 - TIR'!$E$23-'Ejercicio 3 - TIR'!$C$23),'Ejercicio 3 - TIR'!$C$23+SQRT(('Ejercicio 3 - TIR'!$E$23-'Ejercicio 3 - TIR'!$C$23)*('Ejercicio 3 - TIR'!$D$23-'Ejercicio 3 - TIR'!$C$23)*R253),'Ejercicio 3 - TIR'!$E$23-SQRT(('Ejercicio 3 - TIR'!$E$23-'Ejercicio 3 - TIR'!$C$23)*('Ejercicio 3 - TIR'!$E$23-'Ejercicio 3 - TIR'!$D$23)*(1-R253)))</f>
        <v>0.141913146286616</v>
      </c>
      <c r="T253" s="24">
        <f ca="1" t="shared" ref="T253:X253" si="1872">RAND()</f>
        <v>0.338305008945384</v>
      </c>
      <c r="U253" s="26">
        <f ca="1">IF(T253&lt;=('Ejercicio 3 - TIR'!$D$24-'Ejercicio 3 - TIR'!$C$24)/('Ejercicio 3 - TIR'!$E$24-'Ejercicio 3 - TIR'!$C$24),'Ejercicio 3 - TIR'!$C$24+SQRT(('Ejercicio 3 - TIR'!$E$24-'Ejercicio 3 - TIR'!$C$24)*('Ejercicio 3 - TIR'!$D$24-'Ejercicio 3 - TIR'!$C$24)*T253),'Ejercicio 3 - TIR'!$E$24-SQRT(('Ejercicio 3 - TIR'!$E$24-'Ejercicio 3 - TIR'!$C$24)*('Ejercicio 3 - TIR'!$E$24-'Ejercicio 3 - TIR'!$D$24)*(1-T253)))</f>
        <v>0.176654090094867</v>
      </c>
      <c r="V253" s="24">
        <f ca="1" t="shared" si="1872"/>
        <v>0.232595274971185</v>
      </c>
      <c r="W253" s="26">
        <f ca="1">IF(V253&lt;=('Ejercicio 3 - TIR'!$D$25-'Ejercicio 3 - TIR'!$C$25)/('Ejercicio 3 - TIR'!$E$25-'Ejercicio 3 - TIR'!$C$25),'Ejercicio 3 - TIR'!$C$25+SQRT(('Ejercicio 3 - TIR'!$E$25-'Ejercicio 3 - TIR'!$C$25)*('Ejercicio 3 - TIR'!$D$25-'Ejercicio 3 - TIR'!$C$25)*V253),'Ejercicio 3 - TIR'!$E$25-SQRT(('Ejercicio 3 - TIR'!$E$25-'Ejercicio 3 - TIR'!$C$25)*('Ejercicio 3 - TIR'!$E$25-'Ejercicio 3 - TIR'!$D$25)*(1-V253)))</f>
        <v>0.198045314764771</v>
      </c>
      <c r="X253" s="24">
        <f ca="1" t="shared" si="1872"/>
        <v>0.95777486220363</v>
      </c>
      <c r="Y253" s="26">
        <f ca="1">IF(X253&lt;=('Ejercicio 3 - TIR'!$D$26-'Ejercicio 3 - TIR'!$C$26)/('Ejercicio 3 - TIR'!$E$26-'Ejercicio 3 - TIR'!$C$26),'Ejercicio 3 - TIR'!$C$26+SQRT(('Ejercicio 3 - TIR'!$E$26-'Ejercicio 3 - TIR'!$C$26)*('Ejercicio 3 - TIR'!$D$26-'Ejercicio 3 - TIR'!$C$26)*X253),'Ejercicio 3 - TIR'!$E$26-SQRT(('Ejercicio 3 - TIR'!$E$26-'Ejercicio 3 - TIR'!$C$26)*('Ejercicio 3 - TIR'!$E$26-'Ejercicio 3 - TIR'!$D$26)*(1-X253)))</f>
        <v>0.264899809799198</v>
      </c>
      <c r="Z253" s="24">
        <f ca="1" t="shared" si="1432"/>
        <v>1.13611495665515</v>
      </c>
      <c r="AA253" s="24">
        <f ca="1" t="shared" si="1433"/>
        <v>1.29734460469737</v>
      </c>
      <c r="AB253" s="24">
        <f ca="1" t="shared" si="1434"/>
        <v>1.52652583537967</v>
      </c>
      <c r="AC253" s="24">
        <f ca="1" t="shared" si="1435"/>
        <v>1.82884712494399</v>
      </c>
      <c r="AD253" s="24">
        <f ca="1" t="shared" si="1436"/>
        <v>2.31330838049346</v>
      </c>
      <c r="AE253" s="23">
        <f ca="1" t="shared" si="1437"/>
        <v>4204.72421443198</v>
      </c>
      <c r="AF253" s="23">
        <f ca="1" t="shared" si="1438"/>
        <v>4801.42985696955</v>
      </c>
      <c r="AG253" s="23">
        <f ca="1" t="shared" si="1439"/>
        <v>5649.62207950683</v>
      </c>
      <c r="AH253" s="23">
        <f ca="1" t="shared" si="1440"/>
        <v>6768.50326254476</v>
      </c>
      <c r="AI253" s="23">
        <f ca="1" t="shared" si="1441"/>
        <v>8561.47848941812</v>
      </c>
      <c r="AJ253" s="25">
        <f ca="1" t="shared" si="1442"/>
        <v>39300.1585358185</v>
      </c>
      <c r="AK253" s="25">
        <f ca="1" t="shared" si="1443"/>
        <v>52774.1639555505</v>
      </c>
      <c r="AL253" s="25">
        <f ca="1" t="shared" si="1444"/>
        <v>62478.8688531046</v>
      </c>
      <c r="AM253" s="25">
        <f ca="1" t="shared" si="1445"/>
        <v>73921.4360590871</v>
      </c>
      <c r="AN253" s="25">
        <f ca="1" t="shared" si="1446"/>
        <v>100431.004809442</v>
      </c>
      <c r="AO253" s="25">
        <f ca="1">C253/'Ejercicio 3 - TIR'!$D$7</f>
        <v>12639.615257305</v>
      </c>
      <c r="AP253" s="25">
        <f ca="1" t="shared" si="1447"/>
        <v>26660.5432785136</v>
      </c>
      <c r="AQ253" s="25">
        <f ca="1" t="shared" si="1448"/>
        <v>40134.5486982456</v>
      </c>
      <c r="AR253" s="25">
        <f ca="1" t="shared" si="1449"/>
        <v>49839.2535957996</v>
      </c>
      <c r="AS253" s="25">
        <f ca="1" t="shared" si="1450"/>
        <v>61281.8208017822</v>
      </c>
      <c r="AT253" s="25">
        <f ca="1" t="shared" si="1451"/>
        <v>87791.3895521366</v>
      </c>
      <c r="AU253" s="25">
        <f ca="1">AP253*'Ejercicio 3 - TIR'!$D$5</f>
        <v>13330.2716392568</v>
      </c>
      <c r="AV253" s="25">
        <f ca="1">AQ253*'Ejercicio 3 - TIR'!$D$5</f>
        <v>20067.2743491228</v>
      </c>
      <c r="AW253" s="25">
        <f ca="1">AR253*'Ejercicio 3 - TIR'!$D$5</f>
        <v>24919.6267978998</v>
      </c>
      <c r="AX253" s="25">
        <f ca="1">AS253*'Ejercicio 3 - TIR'!$D$5</f>
        <v>30640.9104008911</v>
      </c>
      <c r="AY253" s="25">
        <f ca="1">AT253*'Ejercicio 3 - TIR'!$D$5</f>
        <v>43895.6947760683</v>
      </c>
      <c r="AZ253" s="25">
        <f ca="1" t="shared" ref="AZ253:BD253" si="1873">AJ253-AU253-AE253</f>
        <v>21765.1626821298</v>
      </c>
      <c r="BA253" s="25">
        <f ca="1" t="shared" si="1873"/>
        <v>27905.4597494582</v>
      </c>
      <c r="BB253" s="25">
        <f ca="1" t="shared" si="1873"/>
        <v>31909.619975698</v>
      </c>
      <c r="BC253" s="25">
        <f ca="1" t="shared" si="1873"/>
        <v>36512.0223956513</v>
      </c>
      <c r="BD253" s="25">
        <f ca="1" t="shared" si="1873"/>
        <v>47973.8315439551</v>
      </c>
      <c r="BE253" s="25">
        <f ca="1" t="shared" ref="BE253:BI253" si="1874">AZ253/Z253</f>
        <v>19157.5355597895</v>
      </c>
      <c r="BF253" s="25">
        <f ca="1" t="shared" si="1874"/>
        <v>21509.674182495</v>
      </c>
      <c r="BG253" s="25">
        <f ca="1" t="shared" si="1874"/>
        <v>20903.4260908932</v>
      </c>
      <c r="BH253" s="25">
        <f ca="1" t="shared" si="1874"/>
        <v>19964.5021706063</v>
      </c>
      <c r="BI253" s="25">
        <f ca="1" t="shared" si="1874"/>
        <v>20738.1912193313</v>
      </c>
      <c r="BJ253" s="25">
        <f ca="1" t="shared" si="1454"/>
        <v>71460.3596983992</v>
      </c>
      <c r="BK253" s="25">
        <f ca="1" t="shared" si="1455"/>
        <v>29239.3279009366</v>
      </c>
      <c r="BL253" s="25">
        <f ca="1" t="shared" si="1456"/>
        <v>100699.687599336</v>
      </c>
      <c r="BM253" s="25">
        <f ca="1">BK253*'Ejercicio 3 - TIR'!$D$5</f>
        <v>14619.6639504683</v>
      </c>
      <c r="BN253" s="25">
        <f ca="1" t="shared" si="1457"/>
        <v>86080.0236488676</v>
      </c>
      <c r="BO253" s="25">
        <f ca="1" t="shared" si="1458"/>
        <v>37210.7862378925</v>
      </c>
      <c r="BP253" s="25">
        <f ca="1" t="shared" si="1459"/>
        <v>-94089.0548957649</v>
      </c>
      <c r="BQ253" s="25">
        <f ca="1" t="shared" ref="BQ253:BT253" si="1875">BE253</f>
        <v>19157.5355597895</v>
      </c>
      <c r="BR253" s="25">
        <f ca="1" t="shared" si="1875"/>
        <v>21509.674182495</v>
      </c>
      <c r="BS253" s="25">
        <f ca="1" t="shared" si="1875"/>
        <v>20903.4260908932</v>
      </c>
      <c r="BT253" s="25">
        <f ca="1" t="shared" si="1875"/>
        <v>19964.5021706063</v>
      </c>
      <c r="BU253" s="25">
        <f ca="1" t="shared" si="1461"/>
        <v>57948.9774572238</v>
      </c>
      <c r="BV253" s="27">
        <f ca="1" t="shared" si="1462"/>
        <v>12.221175288359</v>
      </c>
    </row>
    <row r="254" ht="15" customHeight="1" spans="1:74">
      <c r="A254" s="23">
        <v>253</v>
      </c>
      <c r="B254" s="24">
        <f ca="1" t="shared" ref="B254:F254" si="1876">RAND()</f>
        <v>0.662643438672422</v>
      </c>
      <c r="C254" s="25">
        <f ca="1">IF(B254&lt;=('Ejercicio 3 - TIR'!$D$13-'Ejercicio 3 - TIR'!$C$13)/('Ejercicio 3 - TIR'!$E$13-'Ejercicio 3 - TIR'!$C$13),'Ejercicio 3 - TIR'!$C$13+SQRT(('Ejercicio 3 - TIR'!$E$13-'Ejercicio 3 - TIR'!$C$13)*('Ejercicio 3 - TIR'!$D$13-'Ejercicio 3 - TIR'!$C$13)*B254),'Ejercicio 3 - TIR'!$E$13-SQRT(('Ejercicio 3 - TIR'!$E$13-'Ejercicio 3 - TIR'!$C$13)*('Ejercicio 3 - TIR'!$E$13-'Ejercicio 3 - TIR'!$D$13)*(1-B254)))</f>
        <v>79879.6651719437</v>
      </c>
      <c r="D254" s="24">
        <f ca="1" t="shared" si="1876"/>
        <v>0.897530060774686</v>
      </c>
      <c r="E254" s="25">
        <f ca="1">IF(D254&lt;=('Ejercicio 3 - TIR'!$D$14-'Ejercicio 3 - TIR'!$C$14)/('Ejercicio 3 - TIR'!$E$14-'Ejercicio 3 - TIR'!$C$14),'Ejercicio 3 - TIR'!$C$14+SQRT(('Ejercicio 3 - TIR'!$E$14-'Ejercicio 3 - TIR'!$C$14)*('Ejercicio 3 - TIR'!$D$14-'Ejercicio 3 - TIR'!$C$14)*D254),'Ejercicio 3 - TIR'!$E$14-SQRT(('Ejercicio 3 - TIR'!$E$14-'Ejercicio 3 - TIR'!$C$14)*('Ejercicio 3 - TIR'!$E$14-'Ejercicio 3 - TIR'!$D$14)*(1-D254)))</f>
        <v>36079.4782383212</v>
      </c>
      <c r="F254" s="24">
        <f ca="1" t="shared" si="1876"/>
        <v>0.523742941258424</v>
      </c>
      <c r="G254" s="25">
        <f ca="1">IF(F254&lt;=('Ejercicio 3 - TIR'!$D$18-'Ejercicio 3 - TIR'!$C$18)/('Ejercicio 3 - TIR'!$E$18-'Ejercicio 3 - TIR'!$C$18),'Ejercicio 3 - TIR'!$C$18+SQRT(('Ejercicio 3 - TIR'!$E$18-'Ejercicio 3 - TIR'!$C$18)*('Ejercicio 3 - TIR'!$D$18-'Ejercicio 3 - TIR'!$C$18)*F254),'Ejercicio 3 - TIR'!$E$18-SQRT(('Ejercicio 3 - TIR'!$E$18-'Ejercicio 3 - TIR'!$C$18)*('Ejercicio 3 - TIR'!$E$18-'Ejercicio 3 - TIR'!$D$18)*(1-F254)))</f>
        <v>38863.4892220143</v>
      </c>
      <c r="H254" s="24">
        <f ca="1" t="shared" ref="H254:L254" si="1877">RAND()</f>
        <v>0.447764182339609</v>
      </c>
      <c r="I254" s="25">
        <f ca="1">IF(H254&lt;=('Ejercicio 3 - TIR'!$D$18-'Ejercicio 3 - TIR'!$C$18)/('Ejercicio 3 - TIR'!$E$18-'Ejercicio 3 - TIR'!$C$18),'Ejercicio 3 - TIR'!$C$18+SQRT(('Ejercicio 3 - TIR'!$E$18-'Ejercicio 3 - TIR'!$C$18)*('Ejercicio 3 - TIR'!$D$18-'Ejercicio 3 - TIR'!$C$18)*H254),'Ejercicio 3 - TIR'!$E$18-SQRT(('Ejercicio 3 - TIR'!$E$18-'Ejercicio 3 - TIR'!$C$18)*('Ejercicio 3 - TIR'!$E$18-'Ejercicio 3 - TIR'!$D$18)*(1-H254)))</f>
        <v>38195.4028181012</v>
      </c>
      <c r="J254" s="24">
        <f ca="1" t="shared" si="1877"/>
        <v>0.629286066859321</v>
      </c>
      <c r="K254" s="25">
        <f ca="1">IF(J254&lt;=('Ejercicio 3 - TIR'!$D$18-'Ejercicio 3 - TIR'!$C$18)/('Ejercicio 3 - TIR'!$E$18-'Ejercicio 3 - TIR'!$C$18),'Ejercicio 3 - TIR'!$C$18+SQRT(('Ejercicio 3 - TIR'!$E$18-'Ejercicio 3 - TIR'!$C$18)*('Ejercicio 3 - TIR'!$D$18-'Ejercicio 3 - TIR'!$C$18)*J254),'Ejercicio 3 - TIR'!$E$18-SQRT(('Ejercicio 3 - TIR'!$E$18-'Ejercicio 3 - TIR'!$C$18)*('Ejercicio 3 - TIR'!$E$18-'Ejercicio 3 - TIR'!$D$18)*(1-J254)))</f>
        <v>39715.6013724781</v>
      </c>
      <c r="L254" s="24">
        <f ca="1" t="shared" si="1877"/>
        <v>0.221767046486663</v>
      </c>
      <c r="M254" s="25">
        <f ca="1">IF(L254&lt;=('Ejercicio 3 - TIR'!$D$18-'Ejercicio 3 - TIR'!$C$18)/('Ejercicio 3 - TIR'!$E$18-'Ejercicio 3 - TIR'!$C$18),'Ejercicio 3 - TIR'!$C$18+SQRT(('Ejercicio 3 - TIR'!$E$18-'Ejercicio 3 - TIR'!$C$18)*('Ejercicio 3 - TIR'!$D$18-'Ejercicio 3 - TIR'!$C$18)*L254),'Ejercicio 3 - TIR'!$E$18-SQRT(('Ejercicio 3 - TIR'!$E$18-'Ejercicio 3 - TIR'!$C$18)*('Ejercicio 3 - TIR'!$E$18-'Ejercicio 3 - TIR'!$D$18)*(1-L254)))</f>
        <v>35767.5867547007</v>
      </c>
      <c r="N254" s="24">
        <f ca="1" t="shared" ref="N254:R254" si="1878">RAND()</f>
        <v>0.75892779803275</v>
      </c>
      <c r="O254" s="25">
        <f ca="1">IF(N254&lt;=('Ejercicio 3 - TIR'!$D$18-'Ejercicio 3 - TIR'!$C$18)/('Ejercicio 3 - TIR'!$E$18-'Ejercicio 3 - TIR'!$C$18),'Ejercicio 3 - TIR'!$C$18+SQRT(('Ejercicio 3 - TIR'!$E$18-'Ejercicio 3 - TIR'!$C$18)*('Ejercicio 3 - TIR'!$D$18-'Ejercicio 3 - TIR'!$C$18)*N254),'Ejercicio 3 - TIR'!$E$18-SQRT(('Ejercicio 3 - TIR'!$E$18-'Ejercicio 3 - TIR'!$C$18)*('Ejercicio 3 - TIR'!$E$18-'Ejercicio 3 - TIR'!$D$18)*(1-N254)))</f>
        <v>40747.8928579416</v>
      </c>
      <c r="P254" s="24">
        <f ca="1" t="shared" si="1878"/>
        <v>0.152171448967532</v>
      </c>
      <c r="Q254" s="26">
        <f ca="1">IF(P254&lt;=('Ejercicio 3 - TIR'!$D$22-'Ejercicio 3 - TIR'!$C$22)/('Ejercicio 3 - TIR'!$E$22-'Ejercicio 3 - TIR'!$C$22),'Ejercicio 3 - TIR'!$C$22+SQRT(('Ejercicio 3 - TIR'!$E$22-'Ejercicio 3 - TIR'!$C$22)*('Ejercicio 3 - TIR'!$D$22-'Ejercicio 3 - TIR'!$C$22)*P254),'Ejercicio 3 - TIR'!$E$22-SQRT(('Ejercicio 3 - TIR'!$E$22-'Ejercicio 3 - TIR'!$C$22)*('Ejercicio 3 - TIR'!$E$22-'Ejercicio 3 - TIR'!$D$22)*(1-P254)))</f>
        <v>0.13655018453497</v>
      </c>
      <c r="R254" s="24">
        <f ca="1" t="shared" si="1878"/>
        <v>0.560954175953461</v>
      </c>
      <c r="S254" s="26">
        <f ca="1">IF(R254&lt;=('Ejercicio 3 - TIR'!$D$23-'Ejercicio 3 - TIR'!$C$23)/('Ejercicio 3 - TIR'!$E$23-'Ejercicio 3 - TIR'!$C$23),'Ejercicio 3 - TIR'!$C$23+SQRT(('Ejercicio 3 - TIR'!$E$23-'Ejercicio 3 - TIR'!$C$23)*('Ejercicio 3 - TIR'!$D$23-'Ejercicio 3 - TIR'!$C$23)*R254),'Ejercicio 3 - TIR'!$E$23-SQRT(('Ejercicio 3 - TIR'!$E$23-'Ejercicio 3 - TIR'!$C$23)*('Ejercicio 3 - TIR'!$E$23-'Ejercicio 3 - TIR'!$D$23)*(1-R254)))</f>
        <v>0.15188803665192</v>
      </c>
      <c r="T254" s="24">
        <f ca="1" t="shared" ref="T254:X254" si="1879">RAND()</f>
        <v>0.658789751143837</v>
      </c>
      <c r="U254" s="26">
        <f ca="1">IF(T254&lt;=('Ejercicio 3 - TIR'!$D$24-'Ejercicio 3 - TIR'!$C$24)/('Ejercicio 3 - TIR'!$E$24-'Ejercicio 3 - TIR'!$C$24),'Ejercicio 3 - TIR'!$C$24+SQRT(('Ejercicio 3 - TIR'!$E$24-'Ejercicio 3 - TIR'!$C$24)*('Ejercicio 3 - TIR'!$D$24-'Ejercicio 3 - TIR'!$C$24)*T254),'Ejercicio 3 - TIR'!$E$24-SQRT(('Ejercicio 3 - TIR'!$E$24-'Ejercicio 3 - TIR'!$C$24)*('Ejercicio 3 - TIR'!$E$24-'Ejercicio 3 - TIR'!$D$24)*(1-T254)))</f>
        <v>0.189090637392575</v>
      </c>
      <c r="V254" s="24">
        <f ca="1" t="shared" si="1879"/>
        <v>0.486988618022692</v>
      </c>
      <c r="W254" s="26">
        <f ca="1">IF(V254&lt;=('Ejercicio 3 - TIR'!$D$25-'Ejercicio 3 - TIR'!$C$25)/('Ejercicio 3 - TIR'!$E$25-'Ejercicio 3 - TIR'!$C$25),'Ejercicio 3 - TIR'!$C$25+SQRT(('Ejercicio 3 - TIR'!$E$25-'Ejercicio 3 - TIR'!$C$25)*('Ejercicio 3 - TIR'!$D$25-'Ejercicio 3 - TIR'!$C$25)*V254),'Ejercicio 3 - TIR'!$E$25-SQRT(('Ejercicio 3 - TIR'!$E$25-'Ejercicio 3 - TIR'!$C$25)*('Ejercicio 3 - TIR'!$E$25-'Ejercicio 3 - TIR'!$D$25)*(1-V254)))</f>
        <v>0.207626189256563</v>
      </c>
      <c r="X254" s="24">
        <f ca="1" t="shared" si="1879"/>
        <v>0.935146550323781</v>
      </c>
      <c r="Y254" s="26">
        <f ca="1">IF(X254&lt;=('Ejercicio 3 - TIR'!$D$26-'Ejercicio 3 - TIR'!$C$26)/('Ejercicio 3 - TIR'!$E$26-'Ejercicio 3 - TIR'!$C$26),'Ejercicio 3 - TIR'!$C$26+SQRT(('Ejercicio 3 - TIR'!$E$26-'Ejercicio 3 - TIR'!$C$26)*('Ejercicio 3 - TIR'!$D$26-'Ejercicio 3 - TIR'!$C$26)*X254),'Ejercicio 3 - TIR'!$E$26-SQRT(('Ejercicio 3 - TIR'!$E$26-'Ejercicio 3 - TIR'!$C$26)*('Ejercicio 3 - TIR'!$E$26-'Ejercicio 3 - TIR'!$D$26)*(1-X254)))</f>
        <v>0.261286138072232</v>
      </c>
      <c r="Z254" s="24">
        <f ca="1" t="shared" si="1432"/>
        <v>1.13655018453497</v>
      </c>
      <c r="AA254" s="24">
        <f ca="1" t="shared" si="1433"/>
        <v>1.30917856062036</v>
      </c>
      <c r="AB254" s="24">
        <f ca="1" t="shared" si="1434"/>
        <v>1.55673196910876</v>
      </c>
      <c r="AC254" s="24">
        <f ca="1" t="shared" si="1435"/>
        <v>1.87995029554868</v>
      </c>
      <c r="AD254" s="24">
        <f ca="1" t="shared" si="1436"/>
        <v>2.37115524804035</v>
      </c>
      <c r="AE254" s="23">
        <f ca="1" t="shared" si="1437"/>
        <v>4926.65941136819</v>
      </c>
      <c r="AF254" s="23">
        <f ca="1" t="shared" si="1438"/>
        <v>5674.96003661361</v>
      </c>
      <c r="AG254" s="23">
        <f ca="1" t="shared" si="1439"/>
        <v>6748.04184711427</v>
      </c>
      <c r="AH254" s="23">
        <f ca="1" t="shared" si="1440"/>
        <v>8149.11206077443</v>
      </c>
      <c r="AI254" s="23">
        <f ca="1" t="shared" si="1441"/>
        <v>10278.362079852</v>
      </c>
      <c r="AJ254" s="25">
        <f ca="1" t="shared" si="1442"/>
        <v>44170.3058469532</v>
      </c>
      <c r="AK254" s="25">
        <f ca="1" t="shared" si="1443"/>
        <v>50004.6024837167</v>
      </c>
      <c r="AL254" s="25">
        <f ca="1" t="shared" si="1444"/>
        <v>61826.5463289165</v>
      </c>
      <c r="AM254" s="25">
        <f ca="1" t="shared" si="1445"/>
        <v>67241.2852905628</v>
      </c>
      <c r="AN254" s="25">
        <f ca="1" t="shared" si="1446"/>
        <v>96619.5799966941</v>
      </c>
      <c r="AO254" s="25">
        <f ca="1">C254/'Ejercicio 3 - TIR'!$D$7</f>
        <v>15975.9330343887</v>
      </c>
      <c r="AP254" s="25">
        <f ca="1" t="shared" si="1447"/>
        <v>28194.3728125644</v>
      </c>
      <c r="AQ254" s="25">
        <f ca="1" t="shared" si="1448"/>
        <v>34028.669449328</v>
      </c>
      <c r="AR254" s="25">
        <f ca="1" t="shared" si="1449"/>
        <v>45850.6132945278</v>
      </c>
      <c r="AS254" s="25">
        <f ca="1" t="shared" si="1450"/>
        <v>51265.352256174</v>
      </c>
      <c r="AT254" s="25">
        <f ca="1" t="shared" si="1451"/>
        <v>80643.6469623054</v>
      </c>
      <c r="AU254" s="25">
        <f ca="1">AP254*'Ejercicio 3 - TIR'!$D$5</f>
        <v>14097.1864062822</v>
      </c>
      <c r="AV254" s="25">
        <f ca="1">AQ254*'Ejercicio 3 - TIR'!$D$5</f>
        <v>17014.334724664</v>
      </c>
      <c r="AW254" s="25">
        <f ca="1">AR254*'Ejercicio 3 - TIR'!$D$5</f>
        <v>22925.3066472639</v>
      </c>
      <c r="AX254" s="25">
        <f ca="1">AS254*'Ejercicio 3 - TIR'!$D$5</f>
        <v>25632.676128087</v>
      </c>
      <c r="AY254" s="25">
        <f ca="1">AT254*'Ejercicio 3 - TIR'!$D$5</f>
        <v>40321.8234811527</v>
      </c>
      <c r="AZ254" s="25">
        <f ca="1" t="shared" ref="AZ254:BD254" si="1880">AJ254-AU254-AE254</f>
        <v>25146.4600293028</v>
      </c>
      <c r="BA254" s="25">
        <f ca="1" t="shared" si="1880"/>
        <v>27315.3077224391</v>
      </c>
      <c r="BB254" s="25">
        <f ca="1" t="shared" si="1880"/>
        <v>32153.1978345384</v>
      </c>
      <c r="BC254" s="25">
        <f ca="1" t="shared" si="1880"/>
        <v>33459.4971017013</v>
      </c>
      <c r="BD254" s="25">
        <f ca="1" t="shared" si="1880"/>
        <v>46019.3944356894</v>
      </c>
      <c r="BE254" s="25">
        <f ca="1" t="shared" ref="BE254:BI254" si="1881">AZ254/Z254</f>
        <v>22125.2526914081</v>
      </c>
      <c r="BF254" s="25">
        <f ca="1" t="shared" si="1881"/>
        <v>20864.4630641488</v>
      </c>
      <c r="BG254" s="25">
        <f ca="1" t="shared" si="1881"/>
        <v>20654.2927572472</v>
      </c>
      <c r="BH254" s="25">
        <f ca="1" t="shared" si="1881"/>
        <v>17798.075396422</v>
      </c>
      <c r="BI254" s="25">
        <f ca="1" t="shared" si="1881"/>
        <v>19408.0056435454</v>
      </c>
      <c r="BJ254" s="25">
        <f ca="1" t="shared" si="1454"/>
        <v>85550.0441713528</v>
      </c>
      <c r="BK254" s="25">
        <f ca="1" t="shared" si="1455"/>
        <v>37881.417456832</v>
      </c>
      <c r="BL254" s="25">
        <f ca="1" t="shared" si="1456"/>
        <v>123431.461628185</v>
      </c>
      <c r="BM254" s="25">
        <f ca="1">BK254*'Ejercicio 3 - TIR'!$D$5</f>
        <v>18940.708728416</v>
      </c>
      <c r="BN254" s="25">
        <f ca="1" t="shared" si="1457"/>
        <v>104490.752899769</v>
      </c>
      <c r="BO254" s="25">
        <f ca="1" t="shared" si="1458"/>
        <v>44067.4447555156</v>
      </c>
      <c r="BP254" s="25">
        <f ca="1" t="shared" si="1459"/>
        <v>-115959.143410265</v>
      </c>
      <c r="BQ254" s="25">
        <f ca="1" t="shared" ref="BQ254:BT254" si="1882">BE254</f>
        <v>22125.2526914081</v>
      </c>
      <c r="BR254" s="25">
        <f ca="1" t="shared" si="1882"/>
        <v>20864.4630641488</v>
      </c>
      <c r="BS254" s="25">
        <f ca="1" t="shared" si="1882"/>
        <v>20654.2927572472</v>
      </c>
      <c r="BT254" s="25">
        <f ca="1" t="shared" si="1882"/>
        <v>17798.075396422</v>
      </c>
      <c r="BU254" s="25">
        <f ca="1" t="shared" si="1461"/>
        <v>63475.450399061</v>
      </c>
      <c r="BV254" s="27">
        <f ca="1" t="shared" si="1462"/>
        <v>6.62794394162844</v>
      </c>
    </row>
    <row r="255" ht="15" customHeight="1" spans="1:74">
      <c r="A255" s="23">
        <v>254</v>
      </c>
      <c r="B255" s="24">
        <f ca="1" t="shared" ref="B255:F255" si="1883">RAND()</f>
        <v>0.456578844961441</v>
      </c>
      <c r="C255" s="25">
        <f ca="1">IF(B255&lt;=('Ejercicio 3 - TIR'!$D$13-'Ejercicio 3 - TIR'!$C$13)/('Ejercicio 3 - TIR'!$E$13-'Ejercicio 3 - TIR'!$C$13),'Ejercicio 3 - TIR'!$C$13+SQRT(('Ejercicio 3 - TIR'!$E$13-'Ejercicio 3 - TIR'!$C$13)*('Ejercicio 3 - TIR'!$D$13-'Ejercicio 3 - TIR'!$C$13)*B255),'Ejercicio 3 - TIR'!$E$13-SQRT(('Ejercicio 3 - TIR'!$E$13-'Ejercicio 3 - TIR'!$C$13)*('Ejercicio 3 - TIR'!$E$13-'Ejercicio 3 - TIR'!$D$13)*(1-B255)))</f>
        <v>74463.6457957235</v>
      </c>
      <c r="D255" s="24">
        <f ca="1" t="shared" si="1883"/>
        <v>0.892886844777447</v>
      </c>
      <c r="E255" s="25">
        <f ca="1">IF(D255&lt;=('Ejercicio 3 - TIR'!$D$14-'Ejercicio 3 - TIR'!$C$14)/('Ejercicio 3 - TIR'!$E$14-'Ejercicio 3 - TIR'!$C$14),'Ejercicio 3 - TIR'!$C$14+SQRT(('Ejercicio 3 - TIR'!$E$14-'Ejercicio 3 - TIR'!$C$14)*('Ejercicio 3 - TIR'!$D$14-'Ejercicio 3 - TIR'!$C$14)*D255),'Ejercicio 3 - TIR'!$E$14-SQRT(('Ejercicio 3 - TIR'!$E$14-'Ejercicio 3 - TIR'!$C$14)*('Ejercicio 3 - TIR'!$E$14-'Ejercicio 3 - TIR'!$D$14)*(1-D255)))</f>
        <v>35991.6370818771</v>
      </c>
      <c r="F255" s="24">
        <f ca="1" t="shared" si="1883"/>
        <v>0.654280175665489</v>
      </c>
      <c r="G255" s="25">
        <f ca="1">IF(F255&lt;=('Ejercicio 3 - TIR'!$D$18-'Ejercicio 3 - TIR'!$C$18)/('Ejercicio 3 - TIR'!$E$18-'Ejercicio 3 - TIR'!$C$18),'Ejercicio 3 - TIR'!$C$18+SQRT(('Ejercicio 3 - TIR'!$E$18-'Ejercicio 3 - TIR'!$C$18)*('Ejercicio 3 - TIR'!$D$18-'Ejercicio 3 - TIR'!$C$18)*F255),'Ejercicio 3 - TIR'!$E$18-SQRT(('Ejercicio 3 - TIR'!$E$18-'Ejercicio 3 - TIR'!$C$18)*('Ejercicio 3 - TIR'!$E$18-'Ejercicio 3 - TIR'!$D$18)*(1-F255)))</f>
        <v>39906.6657534119</v>
      </c>
      <c r="H255" s="24">
        <f ca="1" t="shared" ref="H255:L255" si="1884">RAND()</f>
        <v>0.153704256376494</v>
      </c>
      <c r="I255" s="25">
        <f ca="1">IF(H255&lt;=('Ejercicio 3 - TIR'!$D$18-'Ejercicio 3 - TIR'!$C$18)/('Ejercicio 3 - TIR'!$E$18-'Ejercicio 3 - TIR'!$C$18),'Ejercicio 3 - TIR'!$C$18+SQRT(('Ejercicio 3 - TIR'!$E$18-'Ejercicio 3 - TIR'!$C$18)*('Ejercicio 3 - TIR'!$D$18-'Ejercicio 3 - TIR'!$C$18)*H255),'Ejercicio 3 - TIR'!$E$18-SQRT(('Ejercicio 3 - TIR'!$E$18-'Ejercicio 3 - TIR'!$C$18)*('Ejercicio 3 - TIR'!$E$18-'Ejercicio 3 - TIR'!$D$18)*(1-H255)))</f>
        <v>34801.6287295536</v>
      </c>
      <c r="J255" s="24">
        <f ca="1" t="shared" si="1884"/>
        <v>0.61373380561211</v>
      </c>
      <c r="K255" s="25">
        <f ca="1">IF(J255&lt;=('Ejercicio 3 - TIR'!$D$18-'Ejercicio 3 - TIR'!$C$18)/('Ejercicio 3 - TIR'!$E$18-'Ejercicio 3 - TIR'!$C$18),'Ejercicio 3 - TIR'!$C$18+SQRT(('Ejercicio 3 - TIR'!$E$18-'Ejercicio 3 - TIR'!$C$18)*('Ejercicio 3 - TIR'!$D$18-'Ejercicio 3 - TIR'!$C$18)*J255),'Ejercicio 3 - TIR'!$E$18-SQRT(('Ejercicio 3 - TIR'!$E$18-'Ejercicio 3 - TIR'!$C$18)*('Ejercicio 3 - TIR'!$E$18-'Ejercicio 3 - TIR'!$D$18)*(1-J255)))</f>
        <v>39594.7939447294</v>
      </c>
      <c r="L255" s="24">
        <f ca="1" t="shared" si="1884"/>
        <v>0.521168283577824</v>
      </c>
      <c r="M255" s="25">
        <f ca="1">IF(L255&lt;=('Ejercicio 3 - TIR'!$D$18-'Ejercicio 3 - TIR'!$C$18)/('Ejercicio 3 - TIR'!$E$18-'Ejercicio 3 - TIR'!$C$18),'Ejercicio 3 - TIR'!$C$18+SQRT(('Ejercicio 3 - TIR'!$E$18-'Ejercicio 3 - TIR'!$C$18)*('Ejercicio 3 - TIR'!$D$18-'Ejercicio 3 - TIR'!$C$18)*L255),'Ejercicio 3 - TIR'!$E$18-SQRT(('Ejercicio 3 - TIR'!$E$18-'Ejercicio 3 - TIR'!$C$18)*('Ejercicio 3 - TIR'!$E$18-'Ejercicio 3 - TIR'!$D$18)*(1-L255)))</f>
        <v>38841.6764551002</v>
      </c>
      <c r="N255" s="24">
        <f ca="1" t="shared" ref="N255:R255" si="1885">RAND()</f>
        <v>0.0399468917172074</v>
      </c>
      <c r="O255" s="25">
        <f ca="1">IF(N255&lt;=('Ejercicio 3 - TIR'!$D$18-'Ejercicio 3 - TIR'!$C$18)/('Ejercicio 3 - TIR'!$E$18-'Ejercicio 3 - TIR'!$C$18),'Ejercicio 3 - TIR'!$C$18+SQRT(('Ejercicio 3 - TIR'!$E$18-'Ejercicio 3 - TIR'!$C$18)*('Ejercicio 3 - TIR'!$D$18-'Ejercicio 3 - TIR'!$C$18)*N255),'Ejercicio 3 - TIR'!$E$18-SQRT(('Ejercicio 3 - TIR'!$E$18-'Ejercicio 3 - TIR'!$C$18)*('Ejercicio 3 - TIR'!$E$18-'Ejercicio 3 - TIR'!$D$18)*(1-N255)))</f>
        <v>32447.8631002532</v>
      </c>
      <c r="P255" s="24">
        <f ca="1" t="shared" si="1885"/>
        <v>0.448292896725965</v>
      </c>
      <c r="Q255" s="26">
        <f ca="1">IF(P255&lt;=('Ejercicio 3 - TIR'!$D$22-'Ejercicio 3 - TIR'!$C$22)/('Ejercicio 3 - TIR'!$E$22-'Ejercicio 3 - TIR'!$C$22),'Ejercicio 3 - TIR'!$C$22+SQRT(('Ejercicio 3 - TIR'!$E$22-'Ejercicio 3 - TIR'!$C$22)*('Ejercicio 3 - TIR'!$D$22-'Ejercicio 3 - TIR'!$C$22)*P255),'Ejercicio 3 - TIR'!$E$22-SQRT(('Ejercicio 3 - TIR'!$E$22-'Ejercicio 3 - TIR'!$C$22)*('Ejercicio 3 - TIR'!$E$22-'Ejercicio 3 - TIR'!$D$22)*(1-P255)))</f>
        <v>0.1484064643014</v>
      </c>
      <c r="R255" s="24">
        <f ca="1" t="shared" si="1885"/>
        <v>0.178688801493439</v>
      </c>
      <c r="S255" s="26">
        <f ca="1">IF(R255&lt;=('Ejercicio 3 - TIR'!$D$23-'Ejercicio 3 - TIR'!$C$23)/('Ejercicio 3 - TIR'!$E$23-'Ejercicio 3 - TIR'!$C$23),'Ejercicio 3 - TIR'!$C$23+SQRT(('Ejercicio 3 - TIR'!$E$23-'Ejercicio 3 - TIR'!$C$23)*('Ejercicio 3 - TIR'!$D$23-'Ejercicio 3 - TIR'!$C$23)*R255),'Ejercicio 3 - TIR'!$E$23-SQRT(('Ejercicio 3 - TIR'!$E$23-'Ejercicio 3 - TIR'!$C$23)*('Ejercicio 3 - TIR'!$E$23-'Ejercicio 3 - TIR'!$D$23)*(1-R255)))</f>
        <v>0.137934320246059</v>
      </c>
      <c r="T255" s="24">
        <f ca="1" t="shared" ref="T255:X255" si="1886">RAND()</f>
        <v>0.937980516588333</v>
      </c>
      <c r="U255" s="26">
        <f ca="1">IF(T255&lt;=('Ejercicio 3 - TIR'!$D$24-'Ejercicio 3 - TIR'!$C$24)/('Ejercicio 3 - TIR'!$E$24-'Ejercicio 3 - TIR'!$C$24),'Ejercicio 3 - TIR'!$C$24+SQRT(('Ejercicio 3 - TIR'!$E$24-'Ejercicio 3 - TIR'!$C$24)*('Ejercicio 3 - TIR'!$D$24-'Ejercicio 3 - TIR'!$C$24)*T255),'Ejercicio 3 - TIR'!$E$24-SQRT(('Ejercicio 3 - TIR'!$E$24-'Ejercicio 3 - TIR'!$C$24)*('Ejercicio 3 - TIR'!$E$24-'Ejercicio 3 - TIR'!$D$24)*(1-T255)))</f>
        <v>0.206822194660997</v>
      </c>
      <c r="V255" s="24">
        <f ca="1" t="shared" si="1886"/>
        <v>0.640948644679232</v>
      </c>
      <c r="W255" s="26">
        <f ca="1">IF(V255&lt;=('Ejercicio 3 - TIR'!$D$25-'Ejercicio 3 - TIR'!$C$25)/('Ejercicio 3 - TIR'!$E$25-'Ejercicio 3 - TIR'!$C$25),'Ejercicio 3 - TIR'!$C$25+SQRT(('Ejercicio 3 - TIR'!$E$25-'Ejercicio 3 - TIR'!$C$25)*('Ejercicio 3 - TIR'!$D$25-'Ejercicio 3 - TIR'!$C$25)*V255),'Ejercicio 3 - TIR'!$E$25-SQRT(('Ejercicio 3 - TIR'!$E$25-'Ejercicio 3 - TIR'!$C$25)*('Ejercicio 3 - TIR'!$E$25-'Ejercicio 3 - TIR'!$D$25)*(1-V255)))</f>
        <v>0.214550320965872</v>
      </c>
      <c r="X255" s="24">
        <f ca="1" t="shared" si="1886"/>
        <v>0.180480902317373</v>
      </c>
      <c r="Y255" s="26">
        <f ca="1">IF(X255&lt;=('Ejercicio 3 - TIR'!$D$26-'Ejercicio 3 - TIR'!$C$26)/('Ejercicio 3 - TIR'!$E$26-'Ejercicio 3 - TIR'!$C$26),'Ejercicio 3 - TIR'!$C$26+SQRT(('Ejercicio 3 - TIR'!$E$26-'Ejercicio 3 - TIR'!$C$26)*('Ejercicio 3 - TIR'!$D$26-'Ejercicio 3 - TIR'!$C$26)*X255),'Ejercicio 3 - TIR'!$E$26-SQRT(('Ejercicio 3 - TIR'!$E$26-'Ejercicio 3 - TIR'!$C$26)*('Ejercicio 3 - TIR'!$E$26-'Ejercicio 3 - TIR'!$D$26)*(1-X255)))</f>
        <v>0.212074837173961</v>
      </c>
      <c r="Z255" s="24">
        <f ca="1" t="shared" si="1432"/>
        <v>1.1484064643014</v>
      </c>
      <c r="AA255" s="24">
        <f ca="1" t="shared" si="1433"/>
        <v>1.30681112932099</v>
      </c>
      <c r="AB255" s="24">
        <f ca="1" t="shared" si="1434"/>
        <v>1.57708867509458</v>
      </c>
      <c r="AC255" s="24">
        <f ca="1" t="shared" si="1435"/>
        <v>1.91545355652776</v>
      </c>
      <c r="AD255" s="24">
        <f ca="1" t="shared" si="1436"/>
        <v>2.32167305764267</v>
      </c>
      <c r="AE255" s="23">
        <f ca="1" t="shared" si="1437"/>
        <v>5341.39160374055</v>
      </c>
      <c r="AF255" s="23">
        <f ca="1" t="shared" si="1438"/>
        <v>6078.15282377051</v>
      </c>
      <c r="AG255" s="23">
        <f ca="1" t="shared" si="1439"/>
        <v>7335.24973026766</v>
      </c>
      <c r="AH255" s="23">
        <f ca="1" t="shared" si="1440"/>
        <v>8909.02991426141</v>
      </c>
      <c r="AI255" s="23">
        <f ca="1" t="shared" si="1441"/>
        <v>10798.4109827064</v>
      </c>
      <c r="AJ255" s="25">
        <f ca="1" t="shared" si="1442"/>
        <v>45829.0729199335</v>
      </c>
      <c r="AK255" s="25">
        <f ca="1" t="shared" si="1443"/>
        <v>45479.1557422778</v>
      </c>
      <c r="AL255" s="25">
        <f ca="1" t="shared" si="1444"/>
        <v>62444.5011229361</v>
      </c>
      <c r="AM255" s="25">
        <f ca="1" t="shared" si="1445"/>
        <v>74399.4273074223</v>
      </c>
      <c r="AN255" s="25">
        <f ca="1" t="shared" si="1446"/>
        <v>75333.3295379356</v>
      </c>
      <c r="AO255" s="25">
        <f ca="1">C255/'Ejercicio 3 - TIR'!$D$7</f>
        <v>14892.7291591447</v>
      </c>
      <c r="AP255" s="25">
        <f ca="1" t="shared" si="1447"/>
        <v>30936.3437607888</v>
      </c>
      <c r="AQ255" s="25">
        <f ca="1" t="shared" si="1448"/>
        <v>30586.4265831331</v>
      </c>
      <c r="AR255" s="25">
        <f ca="1" t="shared" si="1449"/>
        <v>47551.7719637914</v>
      </c>
      <c r="AS255" s="25">
        <f ca="1" t="shared" si="1450"/>
        <v>59506.6981482776</v>
      </c>
      <c r="AT255" s="25">
        <f ca="1" t="shared" si="1451"/>
        <v>60440.6003787909</v>
      </c>
      <c r="AU255" s="25">
        <f ca="1">AP255*'Ejercicio 3 - TIR'!$D$5</f>
        <v>15468.1718803944</v>
      </c>
      <c r="AV255" s="25">
        <f ca="1">AQ255*'Ejercicio 3 - TIR'!$D$5</f>
        <v>15293.2132915666</v>
      </c>
      <c r="AW255" s="25">
        <f ca="1">AR255*'Ejercicio 3 - TIR'!$D$5</f>
        <v>23775.8859818957</v>
      </c>
      <c r="AX255" s="25">
        <f ca="1">AS255*'Ejercicio 3 - TIR'!$D$5</f>
        <v>29753.3490741388</v>
      </c>
      <c r="AY255" s="25">
        <f ca="1">AT255*'Ejercicio 3 - TIR'!$D$5</f>
        <v>30220.3001893954</v>
      </c>
      <c r="AZ255" s="25">
        <f ca="1" t="shared" ref="AZ255:BD255" si="1887">AJ255-AU255-AE255</f>
        <v>25019.5094357985</v>
      </c>
      <c r="BA255" s="25">
        <f ca="1" t="shared" si="1887"/>
        <v>24107.7896269408</v>
      </c>
      <c r="BB255" s="25">
        <f ca="1" t="shared" si="1887"/>
        <v>31333.3654107727</v>
      </c>
      <c r="BC255" s="25">
        <f ca="1" t="shared" si="1887"/>
        <v>35737.0483190221</v>
      </c>
      <c r="BD255" s="25">
        <f ca="1" t="shared" si="1887"/>
        <v>34314.6183658338</v>
      </c>
      <c r="BE255" s="25">
        <f ca="1" t="shared" ref="BE255:BI255" si="1888">AZ255/Z255</f>
        <v>21786.2840497144</v>
      </c>
      <c r="BF255" s="25">
        <f ca="1" t="shared" si="1888"/>
        <v>18447.799445561</v>
      </c>
      <c r="BG255" s="25">
        <f ca="1" t="shared" si="1888"/>
        <v>19867.8526487382</v>
      </c>
      <c r="BH255" s="25">
        <f ca="1" t="shared" si="1888"/>
        <v>18657.2251763726</v>
      </c>
      <c r="BI255" s="25">
        <f ca="1" t="shared" si="1888"/>
        <v>14780.1251571035</v>
      </c>
      <c r="BJ255" s="25">
        <f ca="1" t="shared" si="1454"/>
        <v>83560.8141134469</v>
      </c>
      <c r="BK255" s="25">
        <f ca="1" t="shared" si="1455"/>
        <v>34576.0480435556</v>
      </c>
      <c r="BL255" s="25">
        <f ca="1" t="shared" si="1456"/>
        <v>118136.862157003</v>
      </c>
      <c r="BM255" s="25">
        <f ca="1">BK255*'Ejercicio 3 - TIR'!$D$5</f>
        <v>17288.0240217778</v>
      </c>
      <c r="BN255" s="25">
        <f ca="1" t="shared" si="1457"/>
        <v>100848.838135225</v>
      </c>
      <c r="BO255" s="25">
        <f ca="1" t="shared" si="1458"/>
        <v>43438.0016614494</v>
      </c>
      <c r="BP255" s="25">
        <f ca="1" t="shared" si="1459"/>
        <v>-110455.282877601</v>
      </c>
      <c r="BQ255" s="25">
        <f ca="1" t="shared" ref="BQ255:BT255" si="1889">BE255</f>
        <v>21786.2840497144</v>
      </c>
      <c r="BR255" s="25">
        <f ca="1" t="shared" si="1889"/>
        <v>18447.799445561</v>
      </c>
      <c r="BS255" s="25">
        <f ca="1" t="shared" si="1889"/>
        <v>19867.8526487382</v>
      </c>
      <c r="BT255" s="25">
        <f ca="1" t="shared" si="1889"/>
        <v>18657.2251763726</v>
      </c>
      <c r="BU255" s="25">
        <f ca="1" t="shared" si="1461"/>
        <v>58218.1268185529</v>
      </c>
      <c r="BV255" s="27">
        <f ca="1" t="shared" si="1462"/>
        <v>6.41691013932784</v>
      </c>
    </row>
    <row r="256" ht="15" customHeight="1" spans="1:74">
      <c r="A256" s="23">
        <v>255</v>
      </c>
      <c r="B256" s="24">
        <f ca="1" t="shared" ref="B256:F256" si="1890">RAND()</f>
        <v>0.846185793055859</v>
      </c>
      <c r="C256" s="25">
        <f ca="1">IF(B256&lt;=('Ejercicio 3 - TIR'!$D$13-'Ejercicio 3 - TIR'!$C$13)/('Ejercicio 3 - TIR'!$E$13-'Ejercicio 3 - TIR'!$C$13),'Ejercicio 3 - TIR'!$C$13+SQRT(('Ejercicio 3 - TIR'!$E$13-'Ejercicio 3 - TIR'!$C$13)*('Ejercicio 3 - TIR'!$D$13-'Ejercicio 3 - TIR'!$C$13)*B256),'Ejercicio 3 - TIR'!$E$13-SQRT(('Ejercicio 3 - TIR'!$E$13-'Ejercicio 3 - TIR'!$C$13)*('Ejercicio 3 - TIR'!$E$13-'Ejercicio 3 - TIR'!$D$13)*(1-B256)))</f>
        <v>86414.086400504</v>
      </c>
      <c r="D256" s="24">
        <f ca="1" t="shared" si="1890"/>
        <v>0.306433992013464</v>
      </c>
      <c r="E256" s="25">
        <f ca="1">IF(D256&lt;=('Ejercicio 3 - TIR'!$D$14-'Ejercicio 3 - TIR'!$C$14)/('Ejercicio 3 - TIR'!$E$14-'Ejercicio 3 - TIR'!$C$14),'Ejercicio 3 - TIR'!$C$14+SQRT(('Ejercicio 3 - TIR'!$E$14-'Ejercicio 3 - TIR'!$C$14)*('Ejercicio 3 - TIR'!$D$14-'Ejercicio 3 - TIR'!$C$14)*D256),'Ejercicio 3 - TIR'!$E$14-SQRT(('Ejercicio 3 - TIR'!$E$14-'Ejercicio 3 - TIR'!$C$14)*('Ejercicio 3 - TIR'!$E$14-'Ejercicio 3 - TIR'!$D$14)*(1-D256)))</f>
        <v>29794.0118273748</v>
      </c>
      <c r="F256" s="24">
        <f ca="1" t="shared" si="1890"/>
        <v>0.258368698266922</v>
      </c>
      <c r="G256" s="25">
        <f ca="1">IF(F256&lt;=('Ejercicio 3 - TIR'!$D$18-'Ejercicio 3 - TIR'!$C$18)/('Ejercicio 3 - TIR'!$E$18-'Ejercicio 3 - TIR'!$C$18),'Ejercicio 3 - TIR'!$C$18+SQRT(('Ejercicio 3 - TIR'!$E$18-'Ejercicio 3 - TIR'!$C$18)*('Ejercicio 3 - TIR'!$D$18-'Ejercicio 3 - TIR'!$C$18)*F256),'Ejercicio 3 - TIR'!$E$18-SQRT(('Ejercicio 3 - TIR'!$E$18-'Ejercicio 3 - TIR'!$C$18)*('Ejercicio 3 - TIR'!$E$18-'Ejercicio 3 - TIR'!$D$18)*(1-F256)))</f>
        <v>36225.3758713863</v>
      </c>
      <c r="H256" s="24">
        <f ca="1" t="shared" ref="H256:L256" si="1891">RAND()</f>
        <v>0.344436643228553</v>
      </c>
      <c r="I256" s="25">
        <f ca="1">IF(H256&lt;=('Ejercicio 3 - TIR'!$D$18-'Ejercicio 3 - TIR'!$C$18)/('Ejercicio 3 - TIR'!$E$18-'Ejercicio 3 - TIR'!$C$18),'Ejercicio 3 - TIR'!$C$18+SQRT(('Ejercicio 3 - TIR'!$E$18-'Ejercicio 3 - TIR'!$C$18)*('Ejercicio 3 - TIR'!$D$18-'Ejercicio 3 - TIR'!$C$18)*H256),'Ejercicio 3 - TIR'!$E$18-SQRT(('Ejercicio 3 - TIR'!$E$18-'Ejercicio 3 - TIR'!$C$18)*('Ejercicio 3 - TIR'!$E$18-'Ejercicio 3 - TIR'!$D$18)*(1-H256)))</f>
        <v>37187.8714849587</v>
      </c>
      <c r="J256" s="24">
        <f ca="1" t="shared" si="1891"/>
        <v>0.340981287691165</v>
      </c>
      <c r="K256" s="25">
        <f ca="1">IF(J256&lt;=('Ejercicio 3 - TIR'!$D$18-'Ejercicio 3 - TIR'!$C$18)/('Ejercicio 3 - TIR'!$E$18-'Ejercicio 3 - TIR'!$C$18),'Ejercicio 3 - TIR'!$C$18+SQRT(('Ejercicio 3 - TIR'!$E$18-'Ejercicio 3 - TIR'!$C$18)*('Ejercicio 3 - TIR'!$D$18-'Ejercicio 3 - TIR'!$C$18)*J256),'Ejercicio 3 - TIR'!$E$18-SQRT(('Ejercicio 3 - TIR'!$E$18-'Ejercicio 3 - TIR'!$C$18)*('Ejercicio 3 - TIR'!$E$18-'Ejercicio 3 - TIR'!$D$18)*(1-J256)))</f>
        <v>37151.7265854949</v>
      </c>
      <c r="L256" s="24">
        <f ca="1" t="shared" si="1891"/>
        <v>0.92389559776938</v>
      </c>
      <c r="M256" s="25">
        <f ca="1">IF(L256&lt;=('Ejercicio 3 - TIR'!$D$18-'Ejercicio 3 - TIR'!$C$18)/('Ejercicio 3 - TIR'!$E$18-'Ejercicio 3 - TIR'!$C$18),'Ejercicio 3 - TIR'!$C$18+SQRT(('Ejercicio 3 - TIR'!$E$18-'Ejercicio 3 - TIR'!$C$18)*('Ejercicio 3 - TIR'!$D$18-'Ejercicio 3 - TIR'!$C$18)*L256),'Ejercicio 3 - TIR'!$E$18-SQRT(('Ejercicio 3 - TIR'!$E$18-'Ejercicio 3 - TIR'!$C$18)*('Ejercicio 3 - TIR'!$E$18-'Ejercicio 3 - TIR'!$D$18)*(1-L256)))</f>
        <v>42610.8934374339</v>
      </c>
      <c r="N256" s="24">
        <f ca="1" t="shared" ref="N256:R256" si="1892">RAND()</f>
        <v>0.0836450935943853</v>
      </c>
      <c r="O256" s="25">
        <f ca="1">IF(N256&lt;=('Ejercicio 3 - TIR'!$D$18-'Ejercicio 3 - TIR'!$C$18)/('Ejercicio 3 - TIR'!$E$18-'Ejercicio 3 - TIR'!$C$18),'Ejercicio 3 - TIR'!$C$18+SQRT(('Ejercicio 3 - TIR'!$E$18-'Ejercicio 3 - TIR'!$C$18)*('Ejercicio 3 - TIR'!$D$18-'Ejercicio 3 - TIR'!$C$18)*N256),'Ejercicio 3 - TIR'!$E$18-SQRT(('Ejercicio 3 - TIR'!$E$18-'Ejercicio 3 - TIR'!$C$18)*('Ejercicio 3 - TIR'!$E$18-'Ejercicio 3 - TIR'!$D$18)*(1-N256)))</f>
        <v>33542.1411658992</v>
      </c>
      <c r="P256" s="24">
        <f ca="1" t="shared" si="1892"/>
        <v>0.326275037384558</v>
      </c>
      <c r="Q256" s="26">
        <f ca="1">IF(P256&lt;=('Ejercicio 3 - TIR'!$D$22-'Ejercicio 3 - TIR'!$C$22)/('Ejercicio 3 - TIR'!$E$22-'Ejercicio 3 - TIR'!$C$22),'Ejercicio 3 - TIR'!$C$22+SQRT(('Ejercicio 3 - TIR'!$E$22-'Ejercicio 3 - TIR'!$C$22)*('Ejercicio 3 - TIR'!$D$22-'Ejercicio 3 - TIR'!$C$22)*P256),'Ejercicio 3 - TIR'!$E$22-SQRT(('Ejercicio 3 - TIR'!$E$22-'Ejercicio 3 - TIR'!$C$22)*('Ejercicio 3 - TIR'!$E$22-'Ejercicio 3 - TIR'!$D$22)*(1-P256)))</f>
        <v>0.144234171479384</v>
      </c>
      <c r="R256" s="24">
        <f ca="1" t="shared" si="1892"/>
        <v>0.0869085521873039</v>
      </c>
      <c r="S256" s="26">
        <f ca="1">IF(R256&lt;=('Ejercicio 3 - TIR'!$D$23-'Ejercicio 3 - TIR'!$C$23)/('Ejercicio 3 - TIR'!$E$23-'Ejercicio 3 - TIR'!$C$23),'Ejercicio 3 - TIR'!$C$23+SQRT(('Ejercicio 3 - TIR'!$E$23-'Ejercicio 3 - TIR'!$C$23)*('Ejercicio 3 - TIR'!$D$23-'Ejercicio 3 - TIR'!$C$23)*R256),'Ejercicio 3 - TIR'!$E$23-SQRT(('Ejercicio 3 - TIR'!$E$23-'Ejercicio 3 - TIR'!$C$23)*('Ejercicio 3 - TIR'!$E$23-'Ejercicio 3 - TIR'!$D$23)*(1-R256)))</f>
        <v>0.132507413559052</v>
      </c>
      <c r="T256" s="24">
        <f ca="1" t="shared" ref="T256:X256" si="1893">RAND()</f>
        <v>0.657218649198249</v>
      </c>
      <c r="U256" s="26">
        <f ca="1">IF(T256&lt;=('Ejercicio 3 - TIR'!$D$24-'Ejercicio 3 - TIR'!$C$24)/('Ejercicio 3 - TIR'!$E$24-'Ejercicio 3 - TIR'!$C$24),'Ejercicio 3 - TIR'!$C$24+SQRT(('Ejercicio 3 - TIR'!$E$24-'Ejercicio 3 - TIR'!$C$24)*('Ejercicio 3 - TIR'!$D$24-'Ejercicio 3 - TIR'!$C$24)*T256),'Ejercicio 3 - TIR'!$E$24-SQRT(('Ejercicio 3 - TIR'!$E$24-'Ejercicio 3 - TIR'!$C$24)*('Ejercicio 3 - TIR'!$E$24-'Ejercicio 3 - TIR'!$D$24)*(1-T256)))</f>
        <v>0.189019558068922</v>
      </c>
      <c r="V256" s="24">
        <f ca="1" t="shared" si="1893"/>
        <v>0.778825246843034</v>
      </c>
      <c r="W256" s="26">
        <f ca="1">IF(V256&lt;=('Ejercicio 3 - TIR'!$D$25-'Ejercicio 3 - TIR'!$C$25)/('Ejercicio 3 - TIR'!$E$25-'Ejercicio 3 - TIR'!$C$25),'Ejercicio 3 - TIR'!$C$25+SQRT(('Ejercicio 3 - TIR'!$E$25-'Ejercicio 3 - TIR'!$C$25)*('Ejercicio 3 - TIR'!$D$25-'Ejercicio 3 - TIR'!$C$25)*V256),'Ejercicio 3 - TIR'!$E$25-SQRT(('Ejercicio 3 - TIR'!$E$25-'Ejercicio 3 - TIR'!$C$25)*('Ejercicio 3 - TIR'!$E$25-'Ejercicio 3 - TIR'!$D$25)*(1-V256)))</f>
        <v>0.222177138248387</v>
      </c>
      <c r="X256" s="24">
        <f ca="1" t="shared" si="1893"/>
        <v>0.69200615085177</v>
      </c>
      <c r="Y256" s="26">
        <f ca="1">IF(X256&lt;=('Ejercicio 3 - TIR'!$D$26-'Ejercicio 3 - TIR'!$C$26)/('Ejercicio 3 - TIR'!$E$26-'Ejercicio 3 - TIR'!$C$26),'Ejercicio 3 - TIR'!$C$26+SQRT(('Ejercicio 3 - TIR'!$E$26-'Ejercicio 3 - TIR'!$C$26)*('Ejercicio 3 - TIR'!$D$26-'Ejercicio 3 - TIR'!$C$26)*X256),'Ejercicio 3 - TIR'!$E$26-SQRT(('Ejercicio 3 - TIR'!$E$26-'Ejercicio 3 - TIR'!$C$26)*('Ejercicio 3 - TIR'!$E$26-'Ejercicio 3 - TIR'!$D$26)*(1-X256)))</f>
        <v>0.239218058096745</v>
      </c>
      <c r="Z256" s="24">
        <f ca="1" t="shared" si="1432"/>
        <v>1.14423417147938</v>
      </c>
      <c r="AA256" s="24">
        <f ca="1" t="shared" si="1433"/>
        <v>1.295853682048</v>
      </c>
      <c r="AB256" s="24">
        <f ca="1" t="shared" si="1434"/>
        <v>1.5407953723507</v>
      </c>
      <c r="AC256" s="24">
        <f ca="1" t="shared" si="1435"/>
        <v>1.88312487880594</v>
      </c>
      <c r="AD256" s="24">
        <f ca="1" t="shared" si="1436"/>
        <v>2.33360235546756</v>
      </c>
      <c r="AE256" s="23">
        <f ca="1" t="shared" si="1437"/>
        <v>4297.31461096839</v>
      </c>
      <c r="AF256" s="23">
        <f ca="1" t="shared" si="1438"/>
        <v>4866.74065531733</v>
      </c>
      <c r="AG256" s="23">
        <f ca="1" t="shared" si="1439"/>
        <v>5786.64982322147</v>
      </c>
      <c r="AH256" s="23">
        <f ca="1" t="shared" si="1440"/>
        <v>7072.31112099034</v>
      </c>
      <c r="AI256" s="23">
        <f ca="1" t="shared" si="1441"/>
        <v>8764.13565360967</v>
      </c>
      <c r="AJ256" s="25">
        <f ca="1" t="shared" si="1442"/>
        <v>41450.3129467249</v>
      </c>
      <c r="AK256" s="25">
        <f ca="1" t="shared" si="1443"/>
        <v>48190.0401913117</v>
      </c>
      <c r="AL256" s="25">
        <f ca="1" t="shared" si="1444"/>
        <v>57243.208397769</v>
      </c>
      <c r="AM256" s="25">
        <f ca="1" t="shared" si="1445"/>
        <v>80241.6335401804</v>
      </c>
      <c r="AN256" s="25">
        <f ca="1" t="shared" si="1446"/>
        <v>78274.0196321678</v>
      </c>
      <c r="AO256" s="25">
        <f ca="1">C256/'Ejercicio 3 - TIR'!$D$7</f>
        <v>17282.8172801008</v>
      </c>
      <c r="AP256" s="25">
        <f ca="1" t="shared" si="1447"/>
        <v>24167.4956666241</v>
      </c>
      <c r="AQ256" s="25">
        <f ca="1" t="shared" si="1448"/>
        <v>30907.2229112109</v>
      </c>
      <c r="AR256" s="25">
        <f ca="1" t="shared" si="1449"/>
        <v>39960.3911176682</v>
      </c>
      <c r="AS256" s="25">
        <f ca="1" t="shared" si="1450"/>
        <v>62958.8162600795</v>
      </c>
      <c r="AT256" s="25">
        <f ca="1" t="shared" si="1451"/>
        <v>60991.202352067</v>
      </c>
      <c r="AU256" s="25">
        <f ca="1">AP256*'Ejercicio 3 - TIR'!$D$5</f>
        <v>12083.7478333121</v>
      </c>
      <c r="AV256" s="25">
        <f ca="1">AQ256*'Ejercicio 3 - TIR'!$D$5</f>
        <v>15453.6114556054</v>
      </c>
      <c r="AW256" s="25">
        <f ca="1">AR256*'Ejercicio 3 - TIR'!$D$5</f>
        <v>19980.1955588341</v>
      </c>
      <c r="AX256" s="25">
        <f ca="1">AS256*'Ejercicio 3 - TIR'!$D$5</f>
        <v>31479.4081300398</v>
      </c>
      <c r="AY256" s="25">
        <f ca="1">AT256*'Ejercicio 3 - TIR'!$D$5</f>
        <v>30495.6011760335</v>
      </c>
      <c r="AZ256" s="25">
        <f ca="1" t="shared" ref="AZ256:BD256" si="1894">AJ256-AU256-AE256</f>
        <v>25069.2505024445</v>
      </c>
      <c r="BA256" s="25">
        <f ca="1" t="shared" si="1894"/>
        <v>27869.6880803889</v>
      </c>
      <c r="BB256" s="25">
        <f ca="1" t="shared" si="1894"/>
        <v>31476.3630157135</v>
      </c>
      <c r="BC256" s="25">
        <f ca="1" t="shared" si="1894"/>
        <v>41689.9142891502</v>
      </c>
      <c r="BD256" s="25">
        <f ca="1" t="shared" si="1894"/>
        <v>39014.2828025246</v>
      </c>
      <c r="BE256" s="25">
        <f ca="1" t="shared" ref="BE256:BI256" si="1895">AZ256/Z256</f>
        <v>21909.195798647</v>
      </c>
      <c r="BF256" s="25">
        <f ca="1" t="shared" si="1895"/>
        <v>21506.8170631293</v>
      </c>
      <c r="BG256" s="25">
        <f ca="1" t="shared" si="1895"/>
        <v>20428.6458672912</v>
      </c>
      <c r="BH256" s="25">
        <f ca="1" t="shared" si="1895"/>
        <v>22138.6880702172</v>
      </c>
      <c r="BI256" s="25">
        <f ca="1" t="shared" si="1895"/>
        <v>16718.4793549404</v>
      </c>
      <c r="BJ256" s="25">
        <f ca="1" t="shared" si="1454"/>
        <v>69527.3761791903</v>
      </c>
      <c r="BK256" s="25">
        <f ca="1" t="shared" si="1455"/>
        <v>40331.2231139587</v>
      </c>
      <c r="BL256" s="25">
        <f ca="1" t="shared" si="1456"/>
        <v>109858.599293149</v>
      </c>
      <c r="BM256" s="25">
        <f ca="1">BK256*'Ejercicio 3 - TIR'!$D$5</f>
        <v>20165.6115569794</v>
      </c>
      <c r="BN256" s="25">
        <f ca="1" t="shared" si="1457"/>
        <v>89692.9877361697</v>
      </c>
      <c r="BO256" s="25">
        <f ca="1" t="shared" si="1458"/>
        <v>38435.4204674252</v>
      </c>
      <c r="BP256" s="25">
        <f ca="1" t="shared" si="1459"/>
        <v>-116208.098227879</v>
      </c>
      <c r="BQ256" s="25">
        <f ca="1" t="shared" ref="BQ256:BT256" si="1896">BE256</f>
        <v>21909.195798647</v>
      </c>
      <c r="BR256" s="25">
        <f ca="1" t="shared" si="1896"/>
        <v>21506.8170631293</v>
      </c>
      <c r="BS256" s="25">
        <f ca="1" t="shared" si="1896"/>
        <v>20428.6458672912</v>
      </c>
      <c r="BT256" s="25">
        <f ca="1" t="shared" si="1896"/>
        <v>22138.6880702172</v>
      </c>
      <c r="BU256" s="25">
        <f ca="1" t="shared" si="1461"/>
        <v>55153.8998223656</v>
      </c>
      <c r="BV256" s="27">
        <f ca="1" t="shared" si="1462"/>
        <v>5.86454471565179</v>
      </c>
    </row>
    <row r="257" ht="15" customHeight="1" spans="1:74">
      <c r="A257" s="23">
        <v>256</v>
      </c>
      <c r="B257" s="24">
        <f ca="1" t="shared" ref="B257:F257" si="1897">RAND()</f>
        <v>0.926541093557682</v>
      </c>
      <c r="C257" s="25">
        <f ca="1">IF(B257&lt;=('Ejercicio 3 - TIR'!$D$13-'Ejercicio 3 - TIR'!$C$13)/('Ejercicio 3 - TIR'!$E$13-'Ejercicio 3 - TIR'!$C$13),'Ejercicio 3 - TIR'!$C$13+SQRT(('Ejercicio 3 - TIR'!$E$13-'Ejercicio 3 - TIR'!$C$13)*('Ejercicio 3 - TIR'!$D$13-'Ejercicio 3 - TIR'!$C$13)*B257),'Ejercicio 3 - TIR'!$E$13-SQRT(('Ejercicio 3 - TIR'!$E$13-'Ejercicio 3 - TIR'!$C$13)*('Ejercicio 3 - TIR'!$E$13-'Ejercicio 3 - TIR'!$D$13)*(1-B257)))</f>
        <v>90611.1402326597</v>
      </c>
      <c r="D257" s="24">
        <f ca="1" t="shared" si="1897"/>
        <v>0.026194796268985</v>
      </c>
      <c r="E257" s="25">
        <f ca="1">IF(D257&lt;=('Ejercicio 3 - TIR'!$D$14-'Ejercicio 3 - TIR'!$C$14)/('Ejercicio 3 - TIR'!$E$14-'Ejercicio 3 - TIR'!$C$14),'Ejercicio 3 - TIR'!$C$14+SQRT(('Ejercicio 3 - TIR'!$E$14-'Ejercicio 3 - TIR'!$C$14)*('Ejercicio 3 - TIR'!$D$14-'Ejercicio 3 - TIR'!$C$14)*D257),'Ejercicio 3 - TIR'!$E$14-SQRT(('Ejercicio 3 - TIR'!$E$14-'Ejercicio 3 - TIR'!$C$14)*('Ejercicio 3 - TIR'!$E$14-'Ejercicio 3 - TIR'!$D$14)*(1-D257)))</f>
        <v>26401.6453617709</v>
      </c>
      <c r="F257" s="24">
        <f ca="1" t="shared" si="1897"/>
        <v>0.480117877100434</v>
      </c>
      <c r="G257" s="25">
        <f ca="1">IF(F257&lt;=('Ejercicio 3 - TIR'!$D$18-'Ejercicio 3 - TIR'!$C$18)/('Ejercicio 3 - TIR'!$E$18-'Ejercicio 3 - TIR'!$C$18),'Ejercicio 3 - TIR'!$C$18+SQRT(('Ejercicio 3 - TIR'!$E$18-'Ejercicio 3 - TIR'!$C$18)*('Ejercicio 3 - TIR'!$D$18-'Ejercicio 3 - TIR'!$C$18)*F257),'Ejercicio 3 - TIR'!$E$18-SQRT(('Ejercicio 3 - TIR'!$E$18-'Ejercicio 3 - TIR'!$C$18)*('Ejercicio 3 - TIR'!$E$18-'Ejercicio 3 - TIR'!$D$18)*(1-F257)))</f>
        <v>38486.3232064932</v>
      </c>
      <c r="H257" s="24">
        <f ca="1" t="shared" ref="H257:L257" si="1898">RAND()</f>
        <v>0.935235221104542</v>
      </c>
      <c r="I257" s="25">
        <f ca="1">IF(H257&lt;=('Ejercicio 3 - TIR'!$D$18-'Ejercicio 3 - TIR'!$C$18)/('Ejercicio 3 - TIR'!$E$18-'Ejercicio 3 - TIR'!$C$18),'Ejercicio 3 - TIR'!$C$18+SQRT(('Ejercicio 3 - TIR'!$E$18-'Ejercicio 3 - TIR'!$C$18)*('Ejercicio 3 - TIR'!$D$18-'Ejercicio 3 - TIR'!$C$18)*H257),'Ejercicio 3 - TIR'!$E$18-SQRT(('Ejercicio 3 - TIR'!$E$18-'Ejercicio 3 - TIR'!$C$18)*('Ejercicio 3 - TIR'!$E$18-'Ejercicio 3 - TIR'!$D$18)*(1-H257)))</f>
        <v>42796.0584360833</v>
      </c>
      <c r="J257" s="24">
        <f ca="1" t="shared" si="1898"/>
        <v>0.909771894063878</v>
      </c>
      <c r="K257" s="25">
        <f ca="1">IF(J257&lt;=('Ejercicio 3 - TIR'!$D$18-'Ejercicio 3 - TIR'!$C$18)/('Ejercicio 3 - TIR'!$E$18-'Ejercicio 3 - TIR'!$C$18),'Ejercicio 3 - TIR'!$C$18+SQRT(('Ejercicio 3 - TIR'!$E$18-'Ejercicio 3 - TIR'!$C$18)*('Ejercicio 3 - TIR'!$D$18-'Ejercicio 3 - TIR'!$C$18)*J257),'Ejercicio 3 - TIR'!$E$18-SQRT(('Ejercicio 3 - TIR'!$E$18-'Ejercicio 3 - TIR'!$C$18)*('Ejercicio 3 - TIR'!$E$18-'Ejercicio 3 - TIR'!$D$18)*(1-J257)))</f>
        <v>42398.6334465883</v>
      </c>
      <c r="L257" s="24">
        <f ca="1" t="shared" si="1898"/>
        <v>0.828240284329788</v>
      </c>
      <c r="M257" s="25">
        <f ca="1">IF(L257&lt;=('Ejercicio 3 - TIR'!$D$18-'Ejercicio 3 - TIR'!$C$18)/('Ejercicio 3 - TIR'!$E$18-'Ejercicio 3 - TIR'!$C$18),'Ejercicio 3 - TIR'!$C$18+SQRT(('Ejercicio 3 - TIR'!$E$18-'Ejercicio 3 - TIR'!$C$18)*('Ejercicio 3 - TIR'!$D$18-'Ejercicio 3 - TIR'!$C$18)*L257),'Ejercicio 3 - TIR'!$E$18-SQRT(('Ejercicio 3 - TIR'!$E$18-'Ejercicio 3 - TIR'!$C$18)*('Ejercicio 3 - TIR'!$E$18-'Ejercicio 3 - TIR'!$D$18)*(1-L257)))</f>
        <v>41410.8526534474</v>
      </c>
      <c r="N257" s="24">
        <f ca="1" t="shared" ref="N257:R257" si="1899">RAND()</f>
        <v>0.122030016893993</v>
      </c>
      <c r="O257" s="25">
        <f ca="1">IF(N257&lt;=('Ejercicio 3 - TIR'!$D$18-'Ejercicio 3 - TIR'!$C$18)/('Ejercicio 3 - TIR'!$E$18-'Ejercicio 3 - TIR'!$C$18),'Ejercicio 3 - TIR'!$C$18+SQRT(('Ejercicio 3 - TIR'!$E$18-'Ejercicio 3 - TIR'!$C$18)*('Ejercicio 3 - TIR'!$D$18-'Ejercicio 3 - TIR'!$C$18)*N257),'Ejercicio 3 - TIR'!$E$18-SQRT(('Ejercicio 3 - TIR'!$E$18-'Ejercicio 3 - TIR'!$C$18)*('Ejercicio 3 - TIR'!$E$18-'Ejercicio 3 - TIR'!$D$18)*(1-N257)))</f>
        <v>34278.3761562185</v>
      </c>
      <c r="P257" s="24">
        <f ca="1" t="shared" si="1899"/>
        <v>0.723580883864647</v>
      </c>
      <c r="Q257" s="26">
        <f ca="1">IF(P257&lt;=('Ejercicio 3 - TIR'!$D$22-'Ejercicio 3 - TIR'!$C$22)/('Ejercicio 3 - TIR'!$E$22-'Ejercicio 3 - TIR'!$C$22),'Ejercicio 3 - TIR'!$C$22+SQRT(('Ejercicio 3 - TIR'!$E$22-'Ejercicio 3 - TIR'!$C$22)*('Ejercicio 3 - TIR'!$D$22-'Ejercicio 3 - TIR'!$C$22)*P257),'Ejercicio 3 - TIR'!$E$22-SQRT(('Ejercicio 3 - TIR'!$E$22-'Ejercicio 3 - TIR'!$C$22)*('Ejercicio 3 - TIR'!$E$22-'Ejercicio 3 - TIR'!$D$22)*(1-P257)))</f>
        <v>0.157694072333937</v>
      </c>
      <c r="R257" s="24">
        <f ca="1" t="shared" si="1899"/>
        <v>0.497548152876801</v>
      </c>
      <c r="S257" s="26">
        <f ca="1">IF(R257&lt;=('Ejercicio 3 - TIR'!$D$23-'Ejercicio 3 - TIR'!$C$23)/('Ejercicio 3 - TIR'!$E$23-'Ejercicio 3 - TIR'!$C$23),'Ejercicio 3 - TIR'!$C$23+SQRT(('Ejercicio 3 - TIR'!$E$23-'Ejercicio 3 - TIR'!$C$23)*('Ejercicio 3 - TIR'!$D$23-'Ejercicio 3 - TIR'!$C$23)*R257),'Ejercicio 3 - TIR'!$E$23-SQRT(('Ejercicio 3 - TIR'!$E$23-'Ejercicio 3 - TIR'!$C$23)*('Ejercicio 3 - TIR'!$E$23-'Ejercicio 3 - TIR'!$D$23)*(1-R257)))</f>
        <v>0.149926354191218</v>
      </c>
      <c r="T257" s="24">
        <f ca="1" t="shared" ref="T257:X257" si="1900">RAND()</f>
        <v>0.329361541348797</v>
      </c>
      <c r="U257" s="26">
        <f ca="1">IF(T257&lt;=('Ejercicio 3 - TIR'!$D$24-'Ejercicio 3 - TIR'!$C$24)/('Ejercicio 3 - TIR'!$E$24-'Ejercicio 3 - TIR'!$C$24),'Ejercicio 3 - TIR'!$C$24+SQRT(('Ejercicio 3 - TIR'!$E$24-'Ejercicio 3 - TIR'!$C$24)*('Ejercicio 3 - TIR'!$D$24-'Ejercicio 3 - TIR'!$C$24)*T257),'Ejercicio 3 - TIR'!$E$24-SQRT(('Ejercicio 3 - TIR'!$E$24-'Ejercicio 3 - TIR'!$C$24)*('Ejercicio 3 - TIR'!$E$24-'Ejercicio 3 - TIR'!$D$24)*(1-T257)))</f>
        <v>0.176299415142403</v>
      </c>
      <c r="V257" s="24">
        <f ca="1" t="shared" si="1900"/>
        <v>0.28463179419972</v>
      </c>
      <c r="W257" s="26">
        <f ca="1">IF(V257&lt;=('Ejercicio 3 - TIR'!$D$25-'Ejercicio 3 - TIR'!$C$25)/('Ejercicio 3 - TIR'!$E$25-'Ejercicio 3 - TIR'!$C$25),'Ejercicio 3 - TIR'!$C$25+SQRT(('Ejercicio 3 - TIR'!$E$25-'Ejercicio 3 - TIR'!$C$25)*('Ejercicio 3 - TIR'!$D$25-'Ejercicio 3 - TIR'!$C$25)*V257),'Ejercicio 3 - TIR'!$E$25-SQRT(('Ejercicio 3 - TIR'!$E$25-'Ejercicio 3 - TIR'!$C$25)*('Ejercicio 3 - TIR'!$E$25-'Ejercicio 3 - TIR'!$D$25)*(1-V257)))</f>
        <v>0.199962076842844</v>
      </c>
      <c r="X257" s="24">
        <f ca="1" t="shared" si="1900"/>
        <v>0.969216177084207</v>
      </c>
      <c r="Y257" s="26">
        <f ca="1">IF(X257&lt;=('Ejercicio 3 - TIR'!$D$26-'Ejercicio 3 - TIR'!$C$26)/('Ejercicio 3 - TIR'!$E$26-'Ejercicio 3 - TIR'!$C$26),'Ejercicio 3 - TIR'!$C$26+SQRT(('Ejercicio 3 - TIR'!$E$26-'Ejercicio 3 - TIR'!$C$26)*('Ejercicio 3 - TIR'!$D$26-'Ejercicio 3 - TIR'!$C$26)*X257),'Ejercicio 3 - TIR'!$E$26-SQRT(('Ejercicio 3 - TIR'!$E$26-'Ejercicio 3 - TIR'!$C$26)*('Ejercicio 3 - TIR'!$E$26-'Ejercicio 3 - TIR'!$D$26)*(1-X257)))</f>
        <v>0.267106876106029</v>
      </c>
      <c r="Z257" s="24">
        <f ca="1" t="shared" si="1432"/>
        <v>1.15769407233394</v>
      </c>
      <c r="AA257" s="24">
        <f ca="1" t="shared" si="1433"/>
        <v>1.33126292386775</v>
      </c>
      <c r="AB257" s="24">
        <f ca="1" t="shared" si="1434"/>
        <v>1.5659637987464</v>
      </c>
      <c r="AC257" s="24">
        <f ca="1" t="shared" si="1435"/>
        <v>1.87909717220444</v>
      </c>
      <c r="AD257" s="24">
        <f ca="1" t="shared" si="1436"/>
        <v>2.38101694777164</v>
      </c>
      <c r="AE257" s="23">
        <f ca="1" t="shared" si="1437"/>
        <v>4163.38297341405</v>
      </c>
      <c r="AF257" s="23">
        <f ca="1" t="shared" si="1438"/>
        <v>4787.58380371981</v>
      </c>
      <c r="AG257" s="23">
        <f ca="1" t="shared" si="1439"/>
        <v>5631.63202826086</v>
      </c>
      <c r="AH257" s="23">
        <f ca="1" t="shared" si="1440"/>
        <v>6757.74486464658</v>
      </c>
      <c r="AI257" s="23">
        <f ca="1" t="shared" si="1441"/>
        <v>8562.78498496389</v>
      </c>
      <c r="AJ257" s="25">
        <f ca="1" t="shared" si="1442"/>
        <v>44555.3882420852</v>
      </c>
      <c r="AK257" s="25">
        <f ca="1" t="shared" si="1443"/>
        <v>56972.8058836353</v>
      </c>
      <c r="AL257" s="25">
        <f ca="1" t="shared" si="1444"/>
        <v>66394.7250936755</v>
      </c>
      <c r="AM257" s="25">
        <f ca="1" t="shared" si="1445"/>
        <v>77815.0161196676</v>
      </c>
      <c r="AN257" s="25">
        <f ca="1" t="shared" si="1446"/>
        <v>81617.3945700474</v>
      </c>
      <c r="AO257" s="25">
        <f ca="1">C257/'Ejercicio 3 - TIR'!$D$7</f>
        <v>18122.2280465319</v>
      </c>
      <c r="AP257" s="25">
        <f ca="1" t="shared" si="1447"/>
        <v>26433.1601955533</v>
      </c>
      <c r="AQ257" s="25">
        <f ca="1" t="shared" si="1448"/>
        <v>38850.5778371034</v>
      </c>
      <c r="AR257" s="25">
        <f ca="1" t="shared" si="1449"/>
        <v>48272.4970471436</v>
      </c>
      <c r="AS257" s="25">
        <f ca="1" t="shared" si="1450"/>
        <v>59692.7880731356</v>
      </c>
      <c r="AT257" s="25">
        <f ca="1" t="shared" si="1451"/>
        <v>63495.1665235155</v>
      </c>
      <c r="AU257" s="25">
        <f ca="1">AP257*'Ejercicio 3 - TIR'!$D$5</f>
        <v>13216.5800977766</v>
      </c>
      <c r="AV257" s="25">
        <f ca="1">AQ257*'Ejercicio 3 - TIR'!$D$5</f>
        <v>19425.2889185517</v>
      </c>
      <c r="AW257" s="25">
        <f ca="1">AR257*'Ejercicio 3 - TIR'!$D$5</f>
        <v>24136.2485235718</v>
      </c>
      <c r="AX257" s="25">
        <f ca="1">AS257*'Ejercicio 3 - TIR'!$D$5</f>
        <v>29846.3940365678</v>
      </c>
      <c r="AY257" s="25">
        <f ca="1">AT257*'Ejercicio 3 - TIR'!$D$5</f>
        <v>31747.5832617578</v>
      </c>
      <c r="AZ257" s="25">
        <f ca="1" t="shared" ref="AZ257:BD257" si="1901">AJ257-AU257-AE257</f>
        <v>27175.4251708945</v>
      </c>
      <c r="BA257" s="25">
        <f ca="1" t="shared" si="1901"/>
        <v>32759.9331613638</v>
      </c>
      <c r="BB257" s="25">
        <f ca="1" t="shared" si="1901"/>
        <v>36626.8445418429</v>
      </c>
      <c r="BC257" s="25">
        <f ca="1" t="shared" si="1901"/>
        <v>41210.8772184532</v>
      </c>
      <c r="BD257" s="25">
        <f ca="1" t="shared" si="1901"/>
        <v>41307.0263233258</v>
      </c>
      <c r="BE257" s="25">
        <f ca="1" t="shared" ref="BE257:BI257" si="1902">AZ257/Z257</f>
        <v>23473.7534037021</v>
      </c>
      <c r="BF257" s="25">
        <f ca="1" t="shared" si="1902"/>
        <v>24608.1615990519</v>
      </c>
      <c r="BG257" s="25">
        <f ca="1" t="shared" si="1902"/>
        <v>23389.3303096558</v>
      </c>
      <c r="BH257" s="25">
        <f ca="1" t="shared" si="1902"/>
        <v>21931.2113434279</v>
      </c>
      <c r="BI257" s="25">
        <f ca="1" t="shared" si="1902"/>
        <v>17348.4805985881</v>
      </c>
      <c r="BJ257" s="25">
        <f ca="1" t="shared" si="1454"/>
        <v>62862.765055433</v>
      </c>
      <c r="BK257" s="25">
        <f ca="1" t="shared" si="1455"/>
        <v>43149.3321101751</v>
      </c>
      <c r="BL257" s="25">
        <f ca="1" t="shared" si="1456"/>
        <v>106012.097165608</v>
      </c>
      <c r="BM257" s="25">
        <f ca="1">BK257*'Ejercicio 3 - TIR'!$D$5</f>
        <v>21574.6660550875</v>
      </c>
      <c r="BN257" s="25">
        <f ca="1" t="shared" si="1457"/>
        <v>84437.4311105205</v>
      </c>
      <c r="BO257" s="25">
        <f ca="1" t="shared" si="1458"/>
        <v>35462.7593850369</v>
      </c>
      <c r="BP257" s="25">
        <f ca="1" t="shared" si="1459"/>
        <v>-117012.785594431</v>
      </c>
      <c r="BQ257" s="25">
        <f ca="1" t="shared" ref="BQ257:BT257" si="1903">BE257</f>
        <v>23473.7534037021</v>
      </c>
      <c r="BR257" s="25">
        <f ca="1" t="shared" si="1903"/>
        <v>24608.1615990519</v>
      </c>
      <c r="BS257" s="25">
        <f ca="1" t="shared" si="1903"/>
        <v>23389.3303096558</v>
      </c>
      <c r="BT257" s="25">
        <f ca="1" t="shared" si="1903"/>
        <v>21931.2113434279</v>
      </c>
      <c r="BU257" s="25">
        <f ca="1" t="shared" si="1461"/>
        <v>52811.239983625</v>
      </c>
      <c r="BV257" s="27">
        <f ca="1" t="shared" si="1462"/>
        <v>6.97069924823661</v>
      </c>
    </row>
    <row r="258" ht="15" customHeight="1" spans="1:74">
      <c r="A258" s="23">
        <v>257</v>
      </c>
      <c r="B258" s="24">
        <f ca="1" t="shared" ref="B258:F258" si="1904">RAND()</f>
        <v>0.979792437996132</v>
      </c>
      <c r="C258" s="25">
        <f ca="1">IF(B258&lt;=('Ejercicio 3 - TIR'!$D$13-'Ejercicio 3 - TIR'!$C$13)/('Ejercicio 3 - TIR'!$E$13-'Ejercicio 3 - TIR'!$C$13),'Ejercicio 3 - TIR'!$C$13+SQRT(('Ejercicio 3 - TIR'!$E$13-'Ejercicio 3 - TIR'!$C$13)*('Ejercicio 3 - TIR'!$D$13-'Ejercicio 3 - TIR'!$C$13)*B258),'Ejercicio 3 - TIR'!$E$13-SQRT(('Ejercicio 3 - TIR'!$E$13-'Ejercicio 3 - TIR'!$C$13)*('Ejercicio 3 - TIR'!$E$13-'Ejercicio 3 - TIR'!$D$13)*(1-B258)))</f>
        <v>95075.6650799685</v>
      </c>
      <c r="D258" s="24">
        <f ca="1" t="shared" si="1904"/>
        <v>0.477183104068659</v>
      </c>
      <c r="E258" s="25">
        <f ca="1">IF(D258&lt;=('Ejercicio 3 - TIR'!$D$14-'Ejercicio 3 - TIR'!$C$14)/('Ejercicio 3 - TIR'!$E$14-'Ejercicio 3 - TIR'!$C$14),'Ejercicio 3 - TIR'!$C$14+SQRT(('Ejercicio 3 - TIR'!$E$14-'Ejercicio 3 - TIR'!$C$14)*('Ejercicio 3 - TIR'!$D$14-'Ejercicio 3 - TIR'!$C$14)*D258),'Ejercicio 3 - TIR'!$E$14-SQRT(('Ejercicio 3 - TIR'!$E$14-'Ejercicio 3 - TIR'!$C$14)*('Ejercicio 3 - TIR'!$E$14-'Ejercicio 3 - TIR'!$D$14)*(1-D258)))</f>
        <v>31144.3501430047</v>
      </c>
      <c r="F258" s="24">
        <f ca="1" t="shared" si="1904"/>
        <v>0.619432928891247</v>
      </c>
      <c r="G258" s="25">
        <f ca="1">IF(F258&lt;=('Ejercicio 3 - TIR'!$D$18-'Ejercicio 3 - TIR'!$C$18)/('Ejercicio 3 - TIR'!$E$18-'Ejercicio 3 - TIR'!$C$18),'Ejercicio 3 - TIR'!$C$18+SQRT(('Ejercicio 3 - TIR'!$E$18-'Ejercicio 3 - TIR'!$C$18)*('Ejercicio 3 - TIR'!$D$18-'Ejercicio 3 - TIR'!$C$18)*F258),'Ejercicio 3 - TIR'!$E$18-SQRT(('Ejercicio 3 - TIR'!$E$18-'Ejercicio 3 - TIR'!$C$18)*('Ejercicio 3 - TIR'!$E$18-'Ejercicio 3 - TIR'!$D$18)*(1-F258)))</f>
        <v>39639.2395620032</v>
      </c>
      <c r="H258" s="24">
        <f ca="1" t="shared" ref="H258:L258" si="1905">RAND()</f>
        <v>0.221509651483634</v>
      </c>
      <c r="I258" s="25">
        <f ca="1">IF(H258&lt;=('Ejercicio 3 - TIR'!$D$18-'Ejercicio 3 - TIR'!$C$18)/('Ejercicio 3 - TIR'!$E$18-'Ejercicio 3 - TIR'!$C$18),'Ejercicio 3 - TIR'!$C$18+SQRT(('Ejercicio 3 - TIR'!$E$18-'Ejercicio 3 - TIR'!$C$18)*('Ejercicio 3 - TIR'!$D$18-'Ejercicio 3 - TIR'!$C$18)*H258),'Ejercicio 3 - TIR'!$E$18-SQRT(('Ejercicio 3 - TIR'!$E$18-'Ejercicio 3 - TIR'!$C$18)*('Ejercicio 3 - TIR'!$E$18-'Ejercicio 3 - TIR'!$D$18)*(1-H258)))</f>
        <v>35764.2386940987</v>
      </c>
      <c r="J258" s="24">
        <f ca="1" t="shared" si="1905"/>
        <v>0.594176060506637</v>
      </c>
      <c r="K258" s="25">
        <f ca="1">IF(J258&lt;=('Ejercicio 3 - TIR'!$D$18-'Ejercicio 3 - TIR'!$C$18)/('Ejercicio 3 - TIR'!$E$18-'Ejercicio 3 - TIR'!$C$18),'Ejercicio 3 - TIR'!$C$18+SQRT(('Ejercicio 3 - TIR'!$E$18-'Ejercicio 3 - TIR'!$C$18)*('Ejercicio 3 - TIR'!$D$18-'Ejercicio 3 - TIR'!$C$18)*J258),'Ejercicio 3 - TIR'!$E$18-SQRT(('Ejercicio 3 - TIR'!$E$18-'Ejercicio 3 - TIR'!$C$18)*('Ejercicio 3 - TIR'!$E$18-'Ejercicio 3 - TIR'!$D$18)*(1-J258)))</f>
        <v>39440.6784224438</v>
      </c>
      <c r="L258" s="24">
        <f ca="1" t="shared" si="1905"/>
        <v>0.681122966638552</v>
      </c>
      <c r="M258" s="25">
        <f ca="1">IF(L258&lt;=('Ejercicio 3 - TIR'!$D$18-'Ejercicio 3 - TIR'!$C$18)/('Ejercicio 3 - TIR'!$E$18-'Ejercicio 3 - TIR'!$C$18),'Ejercicio 3 - TIR'!$C$18+SQRT(('Ejercicio 3 - TIR'!$E$18-'Ejercicio 3 - TIR'!$C$18)*('Ejercicio 3 - TIR'!$D$18-'Ejercicio 3 - TIR'!$C$18)*L258),'Ejercicio 3 - TIR'!$E$18-SQRT(('Ejercicio 3 - TIR'!$E$18-'Ejercicio 3 - TIR'!$C$18)*('Ejercicio 3 - TIR'!$E$18-'Ejercicio 3 - TIR'!$D$18)*(1-L258)))</f>
        <v>40109.6239917458</v>
      </c>
      <c r="N258" s="24">
        <f ca="1" t="shared" ref="N258:R258" si="1906">RAND()</f>
        <v>0.84391404617522</v>
      </c>
      <c r="O258" s="25">
        <f ca="1">IF(N258&lt;=('Ejercicio 3 - TIR'!$D$18-'Ejercicio 3 - TIR'!$C$18)/('Ejercicio 3 - TIR'!$E$18-'Ejercicio 3 - TIR'!$C$18),'Ejercicio 3 - TIR'!$C$18+SQRT(('Ejercicio 3 - TIR'!$E$18-'Ejercicio 3 - TIR'!$C$18)*('Ejercicio 3 - TIR'!$D$18-'Ejercicio 3 - TIR'!$C$18)*N258),'Ejercicio 3 - TIR'!$E$18-SQRT(('Ejercicio 3 - TIR'!$E$18-'Ejercicio 3 - TIR'!$C$18)*('Ejercicio 3 - TIR'!$E$18-'Ejercicio 3 - TIR'!$D$18)*(1-N258)))</f>
        <v>41578.5315233283</v>
      </c>
      <c r="P258" s="24">
        <f ca="1" t="shared" si="1906"/>
        <v>0.532321250738109</v>
      </c>
      <c r="Q258" s="26">
        <f ca="1">IF(P258&lt;=('Ejercicio 3 - TIR'!$D$22-'Ejercicio 3 - TIR'!$C$22)/('Ejercicio 3 - TIR'!$E$22-'Ejercicio 3 - TIR'!$C$22),'Ejercicio 3 - TIR'!$C$22+SQRT(('Ejercicio 3 - TIR'!$E$22-'Ejercicio 3 - TIR'!$C$22)*('Ejercicio 3 - TIR'!$D$22-'Ejercicio 3 - TIR'!$C$22)*P258),'Ejercicio 3 - TIR'!$E$22-SQRT(('Ejercicio 3 - TIR'!$E$22-'Ejercicio 3 - TIR'!$C$22)*('Ejercicio 3 - TIR'!$E$22-'Ejercicio 3 - TIR'!$D$22)*(1-P258)))</f>
        <v>0.150985835378708</v>
      </c>
      <c r="R258" s="24">
        <f ca="1" t="shared" si="1906"/>
        <v>0.42842147423249</v>
      </c>
      <c r="S258" s="26">
        <f ca="1">IF(R258&lt;=('Ejercicio 3 - TIR'!$D$23-'Ejercicio 3 - TIR'!$C$23)/('Ejercicio 3 - TIR'!$E$23-'Ejercicio 3 - TIR'!$C$23),'Ejercicio 3 - TIR'!$C$23+SQRT(('Ejercicio 3 - TIR'!$E$23-'Ejercicio 3 - TIR'!$C$23)*('Ejercicio 3 - TIR'!$D$23-'Ejercicio 3 - TIR'!$C$23)*R258),'Ejercicio 3 - TIR'!$E$23-SQRT(('Ejercicio 3 - TIR'!$E$23-'Ejercicio 3 - TIR'!$C$23)*('Ejercicio 3 - TIR'!$E$23-'Ejercicio 3 - TIR'!$D$23)*(1-R258)))</f>
        <v>0.147769743492126</v>
      </c>
      <c r="T258" s="24">
        <f ca="1" t="shared" ref="T258:X258" si="1907">RAND()</f>
        <v>0.769611040789788</v>
      </c>
      <c r="U258" s="26">
        <f ca="1">IF(T258&lt;=('Ejercicio 3 - TIR'!$D$24-'Ejercicio 3 - TIR'!$C$24)/('Ejercicio 3 - TIR'!$E$24-'Ejercicio 3 - TIR'!$C$24),'Ejercicio 3 - TIR'!$C$24+SQRT(('Ejercicio 3 - TIR'!$E$24-'Ejercicio 3 - TIR'!$C$24)*('Ejercicio 3 - TIR'!$D$24-'Ejercicio 3 - TIR'!$C$24)*T258),'Ejercicio 3 - TIR'!$E$24-SQRT(('Ejercicio 3 - TIR'!$E$24-'Ejercicio 3 - TIR'!$C$24)*('Ejercicio 3 - TIR'!$E$24-'Ejercicio 3 - TIR'!$D$24)*(1-T258)))</f>
        <v>0.194601395987405</v>
      </c>
      <c r="V258" s="24">
        <f ca="1" t="shared" si="1907"/>
        <v>0.218911076210383</v>
      </c>
      <c r="W258" s="26">
        <f ca="1">IF(V258&lt;=('Ejercicio 3 - TIR'!$D$25-'Ejercicio 3 - TIR'!$C$25)/('Ejercicio 3 - TIR'!$E$25-'Ejercicio 3 - TIR'!$C$25),'Ejercicio 3 - TIR'!$C$25+SQRT(('Ejercicio 3 - TIR'!$E$25-'Ejercicio 3 - TIR'!$C$25)*('Ejercicio 3 - TIR'!$D$25-'Ejercicio 3 - TIR'!$C$25)*V258),'Ejercicio 3 - TIR'!$E$25-SQRT(('Ejercicio 3 - TIR'!$E$25-'Ejercicio 3 - TIR'!$C$25)*('Ejercicio 3 - TIR'!$E$25-'Ejercicio 3 - TIR'!$D$25)*(1-V258)))</f>
        <v>0.19750644186277</v>
      </c>
      <c r="X258" s="24">
        <f ca="1" t="shared" si="1907"/>
        <v>0.88787696423903</v>
      </c>
      <c r="Y258" s="26">
        <f ca="1">IF(X258&lt;=('Ejercicio 3 - TIR'!$D$26-'Ejercicio 3 - TIR'!$C$26)/('Ejercicio 3 - TIR'!$E$26-'Ejercicio 3 - TIR'!$C$26),'Ejercicio 3 - TIR'!$C$26+SQRT(('Ejercicio 3 - TIR'!$E$26-'Ejercicio 3 - TIR'!$C$26)*('Ejercicio 3 - TIR'!$D$26-'Ejercicio 3 - TIR'!$C$26)*X258),'Ejercicio 3 - TIR'!$E$26-SQRT(('Ejercicio 3 - TIR'!$E$26-'Ejercicio 3 - TIR'!$C$26)*('Ejercicio 3 - TIR'!$E$26-'Ejercicio 3 - TIR'!$D$26)*(1-X258)))</f>
        <v>0.255393813925981</v>
      </c>
      <c r="Z258" s="24">
        <f ca="1" t="shared" ref="Z258:Z321" si="1908">(1+Q258)</f>
        <v>1.15098583537871</v>
      </c>
      <c r="AA258" s="24">
        <f ca="1" t="shared" ref="AA258:AA321" si="1909">Z258*(1+S258)</f>
        <v>1.32106671703569</v>
      </c>
      <c r="AB258" s="24">
        <f ca="1" t="shared" ref="AB258:AB321" si="1910">AA258*(1+U258)</f>
        <v>1.57814814436333</v>
      </c>
      <c r="AC258" s="24">
        <f ca="1" t="shared" ref="AC258:AC321" si="1911">AB258*(1+W258)</f>
        <v>1.88984256908887</v>
      </c>
      <c r="AD258" s="24">
        <f ca="1" t="shared" ref="AD258:AD321" si="1912">AC258*(1+Y258)</f>
        <v>2.37249667052815</v>
      </c>
      <c r="AE258" s="23">
        <f ca="1" t="shared" ref="AE258:AE321" si="1913">E258*Q258</f>
        <v>4702.35572366856</v>
      </c>
      <c r="AF258" s="23">
        <f ca="1" t="shared" ref="AF258:AF321" si="1914">AE258*(1+S258)</f>
        <v>5397.2216227638</v>
      </c>
      <c r="AG258" s="23">
        <f ca="1" t="shared" ref="AG258:AG321" si="1915">AF258*(1+U258)</f>
        <v>6447.52848500704</v>
      </c>
      <c r="AH258" s="23">
        <f ca="1" t="shared" ref="AH258:AH321" si="1916">AG258*(1+W258)</f>
        <v>7720.95689488963</v>
      </c>
      <c r="AI258" s="23">
        <f ca="1" t="shared" ref="AI258:AI321" si="1917">AH258*(1+Y258)</f>
        <v>9692.8415234336</v>
      </c>
      <c r="AJ258" s="25">
        <f ca="1" t="shared" ref="AJ258:AJ321" si="1918">G258*Z258</f>
        <v>45624.203261049</v>
      </c>
      <c r="AK258" s="25">
        <f ca="1" t="shared" ref="AK258:AK321" si="1919">I258*AA258</f>
        <v>47246.9453988938</v>
      </c>
      <c r="AL258" s="25">
        <f ca="1" t="shared" ref="AL258:AL321" si="1920">K258*AB258</f>
        <v>62243.2334648107</v>
      </c>
      <c r="AM258" s="25">
        <f ca="1" t="shared" ref="AM258:AM321" si="1921">M258*AC258</f>
        <v>75800.8748497494</v>
      </c>
      <c r="AN258" s="25">
        <f ca="1" t="shared" ref="AN258:AN321" si="1922">O258*AD258</f>
        <v>98644.927604546</v>
      </c>
      <c r="AO258" s="25">
        <f ca="1">C258/'Ejercicio 3 - TIR'!$D$7</f>
        <v>19015.1330159937</v>
      </c>
      <c r="AP258" s="25">
        <f ca="1" t="shared" ref="AP258:AP321" si="1923">AJ258-AO258</f>
        <v>26609.0702450553</v>
      </c>
      <c r="AQ258" s="25">
        <f ca="1" t="shared" ref="AQ258:AQ321" si="1924">AK258-AO258</f>
        <v>28231.8123829001</v>
      </c>
      <c r="AR258" s="25">
        <f ca="1" t="shared" ref="AR258:AR321" si="1925">AL258-AO258</f>
        <v>43228.100448817</v>
      </c>
      <c r="AS258" s="25">
        <f ca="1" t="shared" ref="AS258:AS321" si="1926">AM258-AO258</f>
        <v>56785.7418337557</v>
      </c>
      <c r="AT258" s="25">
        <f ca="1" t="shared" ref="AT258:AT321" si="1927">AN258-AO258</f>
        <v>79629.7945885524</v>
      </c>
      <c r="AU258" s="25">
        <f ca="1">AP258*'Ejercicio 3 - TIR'!$D$5</f>
        <v>13304.5351225276</v>
      </c>
      <c r="AV258" s="25">
        <f ca="1">AQ258*'Ejercicio 3 - TIR'!$D$5</f>
        <v>14115.9061914501</v>
      </c>
      <c r="AW258" s="25">
        <f ca="1">AR258*'Ejercicio 3 - TIR'!$D$5</f>
        <v>21614.0502244085</v>
      </c>
      <c r="AX258" s="25">
        <f ca="1">AS258*'Ejercicio 3 - TIR'!$D$5</f>
        <v>28392.8709168779</v>
      </c>
      <c r="AY258" s="25">
        <f ca="1">AT258*'Ejercicio 3 - TIR'!$D$5</f>
        <v>39814.8972942762</v>
      </c>
      <c r="AZ258" s="25">
        <f ca="1" t="shared" ref="AZ258:BD258" si="1928">AJ258-AU258-AE258</f>
        <v>27617.3124148528</v>
      </c>
      <c r="BA258" s="25">
        <f ca="1" t="shared" si="1928"/>
        <v>27733.81758468</v>
      </c>
      <c r="BB258" s="25">
        <f ca="1" t="shared" si="1928"/>
        <v>34181.6547553951</v>
      </c>
      <c r="BC258" s="25">
        <f ca="1" t="shared" si="1928"/>
        <v>39687.0470379819</v>
      </c>
      <c r="BD258" s="25">
        <f ca="1" t="shared" si="1928"/>
        <v>49137.1887868363</v>
      </c>
      <c r="BE258" s="25">
        <f ca="1" t="shared" ref="BE258:BI258" si="1929">AZ258/Z258</f>
        <v>23994.4850457398</v>
      </c>
      <c r="BF258" s="25">
        <f ca="1" t="shared" si="1929"/>
        <v>20993.5026195431</v>
      </c>
      <c r="BG258" s="25">
        <f ca="1" t="shared" si="1929"/>
        <v>21659.3447690457</v>
      </c>
      <c r="BH258" s="25">
        <f ca="1" t="shared" si="1929"/>
        <v>21000.1868341424</v>
      </c>
      <c r="BI258" s="25">
        <f ca="1" t="shared" si="1929"/>
        <v>20711.1729163766</v>
      </c>
      <c r="BJ258" s="25">
        <f ca="1" t="shared" ref="BJ258:BJ321" si="1930">E258*AD258</f>
        <v>73889.8670200416</v>
      </c>
      <c r="BK258" s="25">
        <f ca="1" t="shared" ref="BK258:BK321" si="1931">0.2*C258*AD258</f>
        <v>45113.3397700949</v>
      </c>
      <c r="BL258" s="25">
        <f ca="1" t="shared" ref="BL258:BL321" si="1932">BJ258+BK258</f>
        <v>119003.206790137</v>
      </c>
      <c r="BM258" s="25">
        <f ca="1">BK258*'Ejercicio 3 - TIR'!$D$5</f>
        <v>22556.6698850475</v>
      </c>
      <c r="BN258" s="25">
        <f ca="1" t="shared" ref="BN258:BN321" si="1933">BL258-BM258</f>
        <v>96446.536905089</v>
      </c>
      <c r="BO258" s="25">
        <f ca="1" t="shared" ref="BO258:BO321" si="1934">BN258/AD258</f>
        <v>40651.9166510015</v>
      </c>
      <c r="BP258" s="25">
        <f ca="1" t="shared" ref="BP258:BP321" si="1935">-(C258+E258)</f>
        <v>-126220.015222973</v>
      </c>
      <c r="BQ258" s="25">
        <f ca="1" t="shared" ref="BQ258:BT258" si="1936">BE258</f>
        <v>23994.4850457398</v>
      </c>
      <c r="BR258" s="25">
        <f ca="1" t="shared" si="1936"/>
        <v>20993.5026195431</v>
      </c>
      <c r="BS258" s="25">
        <f ca="1" t="shared" si="1936"/>
        <v>21659.3447690457</v>
      </c>
      <c r="BT258" s="25">
        <f ca="1" t="shared" si="1936"/>
        <v>21000.1868341424</v>
      </c>
      <c r="BU258" s="25">
        <f ca="1" t="shared" ref="BU258:BU321" si="1937">BI258+BO258</f>
        <v>61363.0895673781</v>
      </c>
      <c r="BV258" s="27">
        <f ca="1" t="shared" ref="BV258:BV321" si="1938">IFERROR(IRR(BP258:BU258,0.1),NA())*100</f>
        <v>4.93616168117912</v>
      </c>
    </row>
    <row r="259" ht="15" customHeight="1" spans="1:74">
      <c r="A259" s="23">
        <v>258</v>
      </c>
      <c r="B259" s="24">
        <f ca="1" t="shared" ref="B259:F259" si="1939">RAND()</f>
        <v>0.488732454919763</v>
      </c>
      <c r="C259" s="25">
        <f ca="1">IF(B259&lt;=('Ejercicio 3 - TIR'!$D$13-'Ejercicio 3 - TIR'!$C$13)/('Ejercicio 3 - TIR'!$E$13-'Ejercicio 3 - TIR'!$C$13),'Ejercicio 3 - TIR'!$C$13+SQRT(('Ejercicio 3 - TIR'!$E$13-'Ejercicio 3 - TIR'!$C$13)*('Ejercicio 3 - TIR'!$D$13-'Ejercicio 3 - TIR'!$C$13)*B259),'Ejercicio 3 - TIR'!$E$13-SQRT(('Ejercicio 3 - TIR'!$E$13-'Ejercicio 3 - TIR'!$C$13)*('Ejercicio 3 - TIR'!$E$13-'Ejercicio 3 - TIR'!$D$13)*(1-B259)))</f>
        <v>75230.6428404715</v>
      </c>
      <c r="D259" s="24">
        <f ca="1" t="shared" si="1939"/>
        <v>0.323235948598306</v>
      </c>
      <c r="E259" s="25">
        <f ca="1">IF(D259&lt;=('Ejercicio 3 - TIR'!$D$14-'Ejercicio 3 - TIR'!$C$14)/('Ejercicio 3 - TIR'!$E$14-'Ejercicio 3 - TIR'!$C$14),'Ejercicio 3 - TIR'!$C$14+SQRT(('Ejercicio 3 - TIR'!$E$14-'Ejercicio 3 - TIR'!$C$14)*('Ejercicio 3 - TIR'!$D$14-'Ejercicio 3 - TIR'!$C$14)*D259),'Ejercicio 3 - TIR'!$E$14-SQRT(('Ejercicio 3 - TIR'!$E$14-'Ejercicio 3 - TIR'!$C$14)*('Ejercicio 3 - TIR'!$E$14-'Ejercicio 3 - TIR'!$D$14)*(1-D259)))</f>
        <v>29923.6872509201</v>
      </c>
      <c r="F259" s="24">
        <f ca="1" t="shared" si="1939"/>
        <v>0.0276823136761284</v>
      </c>
      <c r="G259" s="25">
        <f ca="1">IF(F259&lt;=('Ejercicio 3 - TIR'!$D$18-'Ejercicio 3 - TIR'!$C$18)/('Ejercicio 3 - TIR'!$E$18-'Ejercicio 3 - TIR'!$C$18),'Ejercicio 3 - TIR'!$C$18+SQRT(('Ejercicio 3 - TIR'!$E$18-'Ejercicio 3 - TIR'!$C$18)*('Ejercicio 3 - TIR'!$D$18-'Ejercicio 3 - TIR'!$C$18)*F259),'Ejercicio 3 - TIR'!$E$18-SQRT(('Ejercicio 3 - TIR'!$E$18-'Ejercicio 3 - TIR'!$C$18)*('Ejercicio 3 - TIR'!$E$18-'Ejercicio 3 - TIR'!$D$18)*(1-F259)))</f>
        <v>32037.7308584353</v>
      </c>
      <c r="H259" s="24">
        <f ca="1" t="shared" ref="H259:L259" si="1940">RAND()</f>
        <v>0.657159085761531</v>
      </c>
      <c r="I259" s="25">
        <f ca="1">IF(H259&lt;=('Ejercicio 3 - TIR'!$D$18-'Ejercicio 3 - TIR'!$C$18)/('Ejercicio 3 - TIR'!$E$18-'Ejercicio 3 - TIR'!$C$18),'Ejercicio 3 - TIR'!$C$18+SQRT(('Ejercicio 3 - TIR'!$E$18-'Ejercicio 3 - TIR'!$C$18)*('Ejercicio 3 - TIR'!$D$18-'Ejercicio 3 - TIR'!$C$18)*H259),'Ejercicio 3 - TIR'!$E$18-SQRT(('Ejercicio 3 - TIR'!$E$18-'Ejercicio 3 - TIR'!$C$18)*('Ejercicio 3 - TIR'!$E$18-'Ejercicio 3 - TIR'!$D$18)*(1-H259)))</f>
        <v>39928.4370806401</v>
      </c>
      <c r="J259" s="24">
        <f ca="1" t="shared" si="1940"/>
        <v>0.291364584035367</v>
      </c>
      <c r="K259" s="25">
        <f ca="1">IF(J259&lt;=('Ejercicio 3 - TIR'!$D$18-'Ejercicio 3 - TIR'!$C$18)/('Ejercicio 3 - TIR'!$E$18-'Ejercicio 3 - TIR'!$C$18),'Ejercicio 3 - TIR'!$C$18+SQRT(('Ejercicio 3 - TIR'!$E$18-'Ejercicio 3 - TIR'!$C$18)*('Ejercicio 3 - TIR'!$D$18-'Ejercicio 3 - TIR'!$C$18)*J259),'Ejercicio 3 - TIR'!$E$18-SQRT(('Ejercicio 3 - TIR'!$E$18-'Ejercicio 3 - TIR'!$C$18)*('Ejercicio 3 - TIR'!$E$18-'Ejercicio 3 - TIR'!$D$18)*(1-J259)))</f>
        <v>36610.9520952209</v>
      </c>
      <c r="L259" s="24">
        <f ca="1" t="shared" si="1940"/>
        <v>0.591896667880979</v>
      </c>
      <c r="M259" s="25">
        <f ca="1">IF(L259&lt;=('Ejercicio 3 - TIR'!$D$18-'Ejercicio 3 - TIR'!$C$18)/('Ejercicio 3 - TIR'!$E$18-'Ejercicio 3 - TIR'!$C$18),'Ejercicio 3 - TIR'!$C$18+SQRT(('Ejercicio 3 - TIR'!$E$18-'Ejercicio 3 - TIR'!$C$18)*('Ejercicio 3 - TIR'!$D$18-'Ejercicio 3 - TIR'!$C$18)*L259),'Ejercicio 3 - TIR'!$E$18-SQRT(('Ejercicio 3 - TIR'!$E$18-'Ejercicio 3 - TIR'!$C$18)*('Ejercicio 3 - TIR'!$E$18-'Ejercicio 3 - TIR'!$D$18)*(1-L259)))</f>
        <v>39422.5527423383</v>
      </c>
      <c r="N259" s="24">
        <f ca="1" t="shared" ref="N259:R259" si="1941">RAND()</f>
        <v>0.766929385920242</v>
      </c>
      <c r="O259" s="25">
        <f ca="1">IF(N259&lt;=('Ejercicio 3 - TIR'!$D$18-'Ejercicio 3 - TIR'!$C$18)/('Ejercicio 3 - TIR'!$E$18-'Ejercicio 3 - TIR'!$C$18),'Ejercicio 3 - TIR'!$C$18+SQRT(('Ejercicio 3 - TIR'!$E$18-'Ejercicio 3 - TIR'!$C$18)*('Ejercicio 3 - TIR'!$D$18-'Ejercicio 3 - TIR'!$C$18)*N259),'Ejercicio 3 - TIR'!$E$18-SQRT(('Ejercicio 3 - TIR'!$E$18-'Ejercicio 3 - TIR'!$C$18)*('Ejercicio 3 - TIR'!$E$18-'Ejercicio 3 - TIR'!$D$18)*(1-N259)))</f>
        <v>40819.055602381</v>
      </c>
      <c r="P259" s="24">
        <f ca="1" t="shared" si="1941"/>
        <v>0.682231653362672</v>
      </c>
      <c r="Q259" s="26">
        <f ca="1">IF(P259&lt;=('Ejercicio 3 - TIR'!$D$22-'Ejercicio 3 - TIR'!$C$22)/('Ejercicio 3 - TIR'!$E$22-'Ejercicio 3 - TIR'!$C$22),'Ejercicio 3 - TIR'!$C$22+SQRT(('Ejercicio 3 - TIR'!$E$22-'Ejercicio 3 - TIR'!$C$22)*('Ejercicio 3 - TIR'!$D$22-'Ejercicio 3 - TIR'!$C$22)*P259),'Ejercicio 3 - TIR'!$E$22-SQRT(('Ejercicio 3 - TIR'!$E$22-'Ejercicio 3 - TIR'!$C$22)*('Ejercicio 3 - TIR'!$E$22-'Ejercicio 3 - TIR'!$D$22)*(1-P259)))</f>
        <v>0.156083833418644</v>
      </c>
      <c r="R259" s="24">
        <f ca="1" t="shared" si="1941"/>
        <v>0.316843110107473</v>
      </c>
      <c r="S259" s="26">
        <f ca="1">IF(R259&lt;=('Ejercicio 3 - TIR'!$D$23-'Ejercicio 3 - TIR'!$C$23)/('Ejercicio 3 - TIR'!$E$23-'Ejercicio 3 - TIR'!$C$23),'Ejercicio 3 - TIR'!$C$23+SQRT(('Ejercicio 3 - TIR'!$E$23-'Ejercicio 3 - TIR'!$C$23)*('Ejercicio 3 - TIR'!$D$23-'Ejercicio 3 - TIR'!$C$23)*R259),'Ejercicio 3 - TIR'!$E$23-SQRT(('Ejercicio 3 - TIR'!$E$23-'Ejercicio 3 - TIR'!$C$23)*('Ejercicio 3 - TIR'!$E$23-'Ejercicio 3 - TIR'!$D$23)*(1-R259)))</f>
        <v>0.143881323208597</v>
      </c>
      <c r="T259" s="24">
        <f ca="1" t="shared" ref="T259:X259" si="1942">RAND()</f>
        <v>0.12766413229487</v>
      </c>
      <c r="U259" s="26">
        <f ca="1">IF(T259&lt;=('Ejercicio 3 - TIR'!$D$24-'Ejercicio 3 - TIR'!$C$24)/('Ejercicio 3 - TIR'!$E$24-'Ejercicio 3 - TIR'!$C$24),'Ejercicio 3 - TIR'!$C$24+SQRT(('Ejercicio 3 - TIR'!$E$24-'Ejercicio 3 - TIR'!$C$24)*('Ejercicio 3 - TIR'!$D$24-'Ejercicio 3 - TIR'!$C$24)*T259),'Ejercicio 3 - TIR'!$E$24-SQRT(('Ejercicio 3 - TIR'!$E$24-'Ejercicio 3 - TIR'!$C$24)*('Ejercicio 3 - TIR'!$E$24-'Ejercicio 3 - TIR'!$D$24)*(1-T259)))</f>
        <v>0.166373596972542</v>
      </c>
      <c r="V259" s="24">
        <f ca="1" t="shared" si="1942"/>
        <v>0.0393702140748384</v>
      </c>
      <c r="W259" s="26">
        <f ca="1">IF(V259&lt;=('Ejercicio 3 - TIR'!$D$25-'Ejercicio 3 - TIR'!$C$25)/('Ejercicio 3 - TIR'!$E$25-'Ejercicio 3 - TIR'!$C$25),'Ejercicio 3 - TIR'!$C$25+SQRT(('Ejercicio 3 - TIR'!$E$25-'Ejercicio 3 - TIR'!$C$25)*('Ejercicio 3 - TIR'!$D$25-'Ejercicio 3 - TIR'!$C$25)*V259),'Ejercicio 3 - TIR'!$E$25-SQRT(('Ejercicio 3 - TIR'!$E$25-'Ejercicio 3 - TIR'!$C$25)*('Ejercicio 3 - TIR'!$E$25-'Ejercicio 3 - TIR'!$D$25)*(1-V259)))</f>
        <v>0.187424169967395</v>
      </c>
      <c r="X259" s="24">
        <f ca="1" t="shared" si="1942"/>
        <v>0.652742737360268</v>
      </c>
      <c r="Y259" s="26">
        <f ca="1">IF(X259&lt;=('Ejercicio 3 - TIR'!$D$26-'Ejercicio 3 - TIR'!$C$26)/('Ejercicio 3 - TIR'!$E$26-'Ejercicio 3 - TIR'!$C$26),'Ejercicio 3 - TIR'!$C$26+SQRT(('Ejercicio 3 - TIR'!$E$26-'Ejercicio 3 - TIR'!$C$26)*('Ejercicio 3 - TIR'!$D$26-'Ejercicio 3 - TIR'!$C$26)*X259),'Ejercicio 3 - TIR'!$E$26-SQRT(('Ejercicio 3 - TIR'!$E$26-'Ejercicio 3 - TIR'!$C$26)*('Ejercicio 3 - TIR'!$E$26-'Ejercicio 3 - TIR'!$D$26)*(1-X259)))</f>
        <v>0.236696544961694</v>
      </c>
      <c r="Z259" s="24">
        <f ca="1" t="shared" si="1908"/>
        <v>1.15608383341864</v>
      </c>
      <c r="AA259" s="24">
        <f ca="1" t="shared" si="1909"/>
        <v>1.32242270511098</v>
      </c>
      <c r="AB259" s="24">
        <f ca="1" t="shared" si="1910"/>
        <v>1.54243892727846</v>
      </c>
      <c r="AC259" s="24">
        <f ca="1" t="shared" si="1911"/>
        <v>1.83152926294902</v>
      </c>
      <c r="AD259" s="24">
        <f ca="1" t="shared" si="1912"/>
        <v>2.26504591148529</v>
      </c>
      <c r="AE259" s="23">
        <f ca="1" t="shared" si="1913"/>
        <v>4670.6038161442</v>
      </c>
      <c r="AF259" s="23">
        <f ca="1" t="shared" si="1914"/>
        <v>5342.61647339415</v>
      </c>
      <c r="AG259" s="23">
        <f ca="1" t="shared" si="1915"/>
        <v>6231.48679331749</v>
      </c>
      <c r="AH259" s="23">
        <f ca="1" t="shared" si="1916"/>
        <v>7399.4180332178</v>
      </c>
      <c r="AI259" s="23">
        <f ca="1" t="shared" si="1917"/>
        <v>9150.83471640771</v>
      </c>
      <c r="AJ259" s="25">
        <f ca="1" t="shared" si="1918"/>
        <v>37038.3027048546</v>
      </c>
      <c r="AK259" s="25">
        <f ca="1" t="shared" si="1919"/>
        <v>52802.2717750338</v>
      </c>
      <c r="AL259" s="25">
        <f ca="1" t="shared" si="1920"/>
        <v>56470.1576763955</v>
      </c>
      <c r="AM259" s="25">
        <f ca="1" t="shared" si="1921"/>
        <v>72203.5589677438</v>
      </c>
      <c r="AN259" s="25">
        <f ca="1" t="shared" si="1922"/>
        <v>92457.035002864</v>
      </c>
      <c r="AO259" s="25">
        <f ca="1">C259/'Ejercicio 3 - TIR'!$D$7</f>
        <v>15046.1285680943</v>
      </c>
      <c r="AP259" s="25">
        <f ca="1" t="shared" si="1923"/>
        <v>21992.1741367603</v>
      </c>
      <c r="AQ259" s="25">
        <f ca="1" t="shared" si="1924"/>
        <v>37756.1432069395</v>
      </c>
      <c r="AR259" s="25">
        <f ca="1" t="shared" si="1925"/>
        <v>41424.0291083012</v>
      </c>
      <c r="AS259" s="25">
        <f ca="1" t="shared" si="1926"/>
        <v>57157.4303996495</v>
      </c>
      <c r="AT259" s="25">
        <f ca="1" t="shared" si="1927"/>
        <v>77410.9064347696</v>
      </c>
      <c r="AU259" s="25">
        <f ca="1">AP259*'Ejercicio 3 - TIR'!$D$5</f>
        <v>10996.0870683801</v>
      </c>
      <c r="AV259" s="25">
        <f ca="1">AQ259*'Ejercicio 3 - TIR'!$D$5</f>
        <v>18878.0716034698</v>
      </c>
      <c r="AW259" s="25">
        <f ca="1">AR259*'Ejercicio 3 - TIR'!$D$5</f>
        <v>20712.0145541506</v>
      </c>
      <c r="AX259" s="25">
        <f ca="1">AS259*'Ejercicio 3 - TIR'!$D$5</f>
        <v>28578.7151998248</v>
      </c>
      <c r="AY259" s="25">
        <f ca="1">AT259*'Ejercicio 3 - TIR'!$D$5</f>
        <v>38705.4532173848</v>
      </c>
      <c r="AZ259" s="25">
        <f ca="1" t="shared" ref="AZ259:BD259" si="1943">AJ259-AU259-AE259</f>
        <v>21371.6118203303</v>
      </c>
      <c r="BA259" s="25">
        <f ca="1" t="shared" si="1943"/>
        <v>28581.5836981699</v>
      </c>
      <c r="BB259" s="25">
        <f ca="1" t="shared" si="1943"/>
        <v>29526.6563289274</v>
      </c>
      <c r="BC259" s="25">
        <f ca="1" t="shared" si="1943"/>
        <v>36225.4257347013</v>
      </c>
      <c r="BD259" s="25">
        <f ca="1" t="shared" si="1943"/>
        <v>44600.7470690714</v>
      </c>
      <c r="BE259" s="25">
        <f ca="1" t="shared" ref="BE259:BI259" si="1944">AZ259/Z259</f>
        <v>18486.2128528625</v>
      </c>
      <c r="BF259" s="25">
        <f ca="1" t="shared" si="1944"/>
        <v>21613.0467116951</v>
      </c>
      <c r="BG259" s="25">
        <f ca="1" t="shared" si="1944"/>
        <v>19142.8365860977</v>
      </c>
      <c r="BH259" s="25">
        <f ca="1" t="shared" si="1944"/>
        <v>19778.7862129886</v>
      </c>
      <c r="BI259" s="25">
        <f ca="1" t="shared" si="1944"/>
        <v>19690.8799256191</v>
      </c>
      <c r="BJ259" s="25">
        <f ca="1" t="shared" si="1930"/>
        <v>67778.5254642612</v>
      </c>
      <c r="BK259" s="25">
        <f ca="1" t="shared" si="1931"/>
        <v>34080.1719968441</v>
      </c>
      <c r="BL259" s="25">
        <f ca="1" t="shared" si="1932"/>
        <v>101858.697461105</v>
      </c>
      <c r="BM259" s="25">
        <f ca="1">BK259*'Ejercicio 3 - TIR'!$D$5</f>
        <v>17040.0859984221</v>
      </c>
      <c r="BN259" s="25">
        <f ca="1" t="shared" si="1933"/>
        <v>84818.6114626832</v>
      </c>
      <c r="BO259" s="25">
        <f ca="1" t="shared" si="1934"/>
        <v>37446.7515349672</v>
      </c>
      <c r="BP259" s="25">
        <f ca="1" t="shared" si="1935"/>
        <v>-105154.330091392</v>
      </c>
      <c r="BQ259" s="25">
        <f ca="1" t="shared" ref="BQ259:BT259" si="1945">BE259</f>
        <v>18486.2128528625</v>
      </c>
      <c r="BR259" s="25">
        <f ca="1" t="shared" si="1945"/>
        <v>21613.0467116951</v>
      </c>
      <c r="BS259" s="25">
        <f ca="1" t="shared" si="1945"/>
        <v>19142.8365860977</v>
      </c>
      <c r="BT259" s="25">
        <f ca="1" t="shared" si="1945"/>
        <v>19778.7862129886</v>
      </c>
      <c r="BU259" s="25">
        <f ca="1" t="shared" si="1937"/>
        <v>57137.6314605863</v>
      </c>
      <c r="BV259" s="27">
        <f ca="1" t="shared" si="1938"/>
        <v>7.72995023486884</v>
      </c>
    </row>
    <row r="260" ht="15" customHeight="1" spans="1:74">
      <c r="A260" s="23">
        <v>259</v>
      </c>
      <c r="B260" s="24">
        <f ca="1" t="shared" ref="B260:F260" si="1946">RAND()</f>
        <v>0.579263633368396</v>
      </c>
      <c r="C260" s="25">
        <f ca="1">IF(B260&lt;=('Ejercicio 3 - TIR'!$D$13-'Ejercicio 3 - TIR'!$C$13)/('Ejercicio 3 - TIR'!$E$13-'Ejercicio 3 - TIR'!$C$13),'Ejercicio 3 - TIR'!$C$13+SQRT(('Ejercicio 3 - TIR'!$E$13-'Ejercicio 3 - TIR'!$C$13)*('Ejercicio 3 - TIR'!$D$13-'Ejercicio 3 - TIR'!$C$13)*B260),'Ejercicio 3 - TIR'!$E$13-SQRT(('Ejercicio 3 - TIR'!$E$13-'Ejercicio 3 - TIR'!$C$13)*('Ejercicio 3 - TIR'!$E$13-'Ejercicio 3 - TIR'!$D$13)*(1-B260)))</f>
        <v>77530.3840718644</v>
      </c>
      <c r="D260" s="24">
        <f ca="1" t="shared" si="1946"/>
        <v>0.742218083311221</v>
      </c>
      <c r="E260" s="25">
        <f ca="1">IF(D260&lt;=('Ejercicio 3 - TIR'!$D$14-'Ejercicio 3 - TIR'!$C$14)/('Ejercicio 3 - TIR'!$E$14-'Ejercicio 3 - TIR'!$C$14),'Ejercicio 3 - TIR'!$C$14+SQRT(('Ejercicio 3 - TIR'!$E$14-'Ejercicio 3 - TIR'!$C$14)*('Ejercicio 3 - TIR'!$D$14-'Ejercicio 3 - TIR'!$C$14)*D260),'Ejercicio 3 - TIR'!$E$14-SQRT(('Ejercicio 3 - TIR'!$E$14-'Ejercicio 3 - TIR'!$C$14)*('Ejercicio 3 - TIR'!$E$14-'Ejercicio 3 - TIR'!$D$14)*(1-D260)))</f>
        <v>33781.6973776346</v>
      </c>
      <c r="F260" s="24">
        <f ca="1" t="shared" si="1946"/>
        <v>0.787415588502629</v>
      </c>
      <c r="G260" s="25">
        <f ca="1">IF(F260&lt;=('Ejercicio 3 - TIR'!$D$18-'Ejercicio 3 - TIR'!$C$18)/('Ejercicio 3 - TIR'!$E$18-'Ejercicio 3 - TIR'!$C$18),'Ejercicio 3 - TIR'!$C$18+SQRT(('Ejercicio 3 - TIR'!$E$18-'Ejercicio 3 - TIR'!$C$18)*('Ejercicio 3 - TIR'!$D$18-'Ejercicio 3 - TIR'!$C$18)*F260),'Ejercicio 3 - TIR'!$E$18-SQRT(('Ejercicio 3 - TIR'!$E$18-'Ejercicio 3 - TIR'!$C$18)*('Ejercicio 3 - TIR'!$E$18-'Ejercicio 3 - TIR'!$D$18)*(1-F260)))</f>
        <v>41007.0273151068</v>
      </c>
      <c r="H260" s="24">
        <f ca="1" t="shared" ref="H260:L260" si="1947">RAND()</f>
        <v>0.364513832867965</v>
      </c>
      <c r="I260" s="25">
        <f ca="1">IF(H260&lt;=('Ejercicio 3 - TIR'!$D$18-'Ejercicio 3 - TIR'!$C$18)/('Ejercicio 3 - TIR'!$E$18-'Ejercicio 3 - TIR'!$C$18),'Ejercicio 3 - TIR'!$C$18+SQRT(('Ejercicio 3 - TIR'!$E$18-'Ejercicio 3 - TIR'!$C$18)*('Ejercicio 3 - TIR'!$D$18-'Ejercicio 3 - TIR'!$C$18)*H260),'Ejercicio 3 - TIR'!$E$18-SQRT(('Ejercicio 3 - TIR'!$E$18-'Ejercicio 3 - TIR'!$C$18)*('Ejercicio 3 - TIR'!$E$18-'Ejercicio 3 - TIR'!$D$18)*(1-H260)))</f>
        <v>37394.3948319112</v>
      </c>
      <c r="J260" s="24">
        <f ca="1" t="shared" si="1947"/>
        <v>0.967685069268649</v>
      </c>
      <c r="K260" s="25">
        <f ca="1">IF(J260&lt;=('Ejercicio 3 - TIR'!$D$18-'Ejercicio 3 - TIR'!$C$18)/('Ejercicio 3 - TIR'!$E$18-'Ejercicio 3 - TIR'!$C$18),'Ejercicio 3 - TIR'!$C$18+SQRT(('Ejercicio 3 - TIR'!$E$18-'Ejercicio 3 - TIR'!$C$18)*('Ejercicio 3 - TIR'!$D$18-'Ejercicio 3 - TIR'!$C$18)*J260),'Ejercicio 3 - TIR'!$E$18-SQRT(('Ejercicio 3 - TIR'!$E$18-'Ejercicio 3 - TIR'!$C$18)*('Ejercicio 3 - TIR'!$E$18-'Ejercicio 3 - TIR'!$D$18)*(1-J260)))</f>
        <v>43443.2020667886</v>
      </c>
      <c r="L260" s="24">
        <f ca="1" t="shared" si="1947"/>
        <v>0.0744228671059284</v>
      </c>
      <c r="M260" s="25">
        <f ca="1">IF(L260&lt;=('Ejercicio 3 - TIR'!$D$18-'Ejercicio 3 - TIR'!$C$18)/('Ejercicio 3 - TIR'!$E$18-'Ejercicio 3 - TIR'!$C$18),'Ejercicio 3 - TIR'!$C$18+SQRT(('Ejercicio 3 - TIR'!$E$18-'Ejercicio 3 - TIR'!$C$18)*('Ejercicio 3 - TIR'!$D$18-'Ejercicio 3 - TIR'!$C$18)*L260),'Ejercicio 3 - TIR'!$E$18-SQRT(('Ejercicio 3 - TIR'!$E$18-'Ejercicio 3 - TIR'!$C$18)*('Ejercicio 3 - TIR'!$E$18-'Ejercicio 3 - TIR'!$D$18)*(1-L260)))</f>
        <v>33341.17195994</v>
      </c>
      <c r="N260" s="24">
        <f ca="1" t="shared" ref="N260:R260" si="1948">RAND()</f>
        <v>0.406719991843207</v>
      </c>
      <c r="O260" s="25">
        <f ca="1">IF(N260&lt;=('Ejercicio 3 - TIR'!$D$18-'Ejercicio 3 - TIR'!$C$18)/('Ejercicio 3 - TIR'!$E$18-'Ejercicio 3 - TIR'!$C$18),'Ejercicio 3 - TIR'!$C$18+SQRT(('Ejercicio 3 - TIR'!$E$18-'Ejercicio 3 - TIR'!$C$18)*('Ejercicio 3 - TIR'!$D$18-'Ejercicio 3 - TIR'!$C$18)*N260),'Ejercicio 3 - TIR'!$E$18-SQRT(('Ejercicio 3 - TIR'!$E$18-'Ejercicio 3 - TIR'!$C$18)*('Ejercicio 3 - TIR'!$E$18-'Ejercicio 3 - TIR'!$D$18)*(1-N260)))</f>
        <v>37810.7617283131</v>
      </c>
      <c r="P260" s="24">
        <f ca="1" t="shared" si="1948"/>
        <v>0.901658720319919</v>
      </c>
      <c r="Q260" s="26">
        <f ca="1">IF(P260&lt;=('Ejercicio 3 - TIR'!$D$22-'Ejercicio 3 - TIR'!$C$22)/('Ejercicio 3 - TIR'!$E$22-'Ejercicio 3 - TIR'!$C$22),'Ejercicio 3 - TIR'!$C$22+SQRT(('Ejercicio 3 - TIR'!$E$22-'Ejercicio 3 - TIR'!$C$22)*('Ejercicio 3 - TIR'!$D$22-'Ejercicio 3 - TIR'!$C$22)*P260),'Ejercicio 3 - TIR'!$E$22-SQRT(('Ejercicio 3 - TIR'!$E$22-'Ejercicio 3 - TIR'!$C$22)*('Ejercicio 3 - TIR'!$E$22-'Ejercicio 3 - TIR'!$D$22)*(1-P260)))</f>
        <v>0.166695327759612</v>
      </c>
      <c r="R260" s="24">
        <f ca="1" t="shared" si="1948"/>
        <v>0.172059823775076</v>
      </c>
      <c r="S260" s="26">
        <f ca="1">IF(R260&lt;=('Ejercicio 3 - TIR'!$D$23-'Ejercicio 3 - TIR'!$C$23)/('Ejercicio 3 - TIR'!$E$23-'Ejercicio 3 - TIR'!$C$23),'Ejercicio 3 - TIR'!$C$23+SQRT(('Ejercicio 3 - TIR'!$E$23-'Ejercicio 3 - TIR'!$C$23)*('Ejercicio 3 - TIR'!$D$23-'Ejercicio 3 - TIR'!$C$23)*R260),'Ejercicio 3 - TIR'!$E$23-SQRT(('Ejercicio 3 - TIR'!$E$23-'Ejercicio 3 - TIR'!$C$23)*('Ejercicio 3 - TIR'!$E$23-'Ejercicio 3 - TIR'!$D$23)*(1-R260)))</f>
        <v>0.137598513653009</v>
      </c>
      <c r="T260" s="24">
        <f ca="1" t="shared" ref="T260:X260" si="1949">RAND()</f>
        <v>0.813663272294594</v>
      </c>
      <c r="U260" s="26">
        <f ca="1">IF(T260&lt;=('Ejercicio 3 - TIR'!$D$24-'Ejercicio 3 - TIR'!$C$24)/('Ejercicio 3 - TIR'!$E$24-'Ejercicio 3 - TIR'!$C$24),'Ejercicio 3 - TIR'!$C$24+SQRT(('Ejercicio 3 - TIR'!$E$24-'Ejercicio 3 - TIR'!$C$24)*('Ejercicio 3 - TIR'!$D$24-'Ejercicio 3 - TIR'!$C$24)*T260),'Ejercicio 3 - TIR'!$E$24-SQRT(('Ejercicio 3 - TIR'!$E$24-'Ejercicio 3 - TIR'!$C$24)*('Ejercicio 3 - TIR'!$E$24-'Ejercicio 3 - TIR'!$D$24)*(1-T260)))</f>
        <v>0.197158309222495</v>
      </c>
      <c r="V260" s="24">
        <f ca="1" t="shared" si="1949"/>
        <v>0.344365976732574</v>
      </c>
      <c r="W260" s="26">
        <f ca="1">IF(V260&lt;=('Ejercicio 3 - TIR'!$D$25-'Ejercicio 3 - TIR'!$C$25)/('Ejercicio 3 - TIR'!$E$25-'Ejercicio 3 - TIR'!$C$25),'Ejercicio 3 - TIR'!$C$25+SQRT(('Ejercicio 3 - TIR'!$E$25-'Ejercicio 3 - TIR'!$C$25)*('Ejercicio 3 - TIR'!$D$25-'Ejercicio 3 - TIR'!$C$25)*V260),'Ejercicio 3 - TIR'!$E$25-SQRT(('Ejercicio 3 - TIR'!$E$25-'Ejercicio 3 - TIR'!$C$25)*('Ejercicio 3 - TIR'!$E$25-'Ejercicio 3 - TIR'!$D$25)*(1-V260)))</f>
        <v>0.202096773788856</v>
      </c>
      <c r="X260" s="24">
        <f ca="1" t="shared" si="1949"/>
        <v>0.337143800933739</v>
      </c>
      <c r="Y260" s="26">
        <f ca="1">IF(X260&lt;=('Ejercicio 3 - TIR'!$D$26-'Ejercicio 3 - TIR'!$C$26)/('Ejercicio 3 - TIR'!$E$26-'Ejercicio 3 - TIR'!$C$26),'Ejercicio 3 - TIR'!$C$26+SQRT(('Ejercicio 3 - TIR'!$E$26-'Ejercicio 3 - TIR'!$C$26)*('Ejercicio 3 - TIR'!$D$26-'Ejercicio 3 - TIR'!$C$26)*X260),'Ejercicio 3 - TIR'!$E$26-SQRT(('Ejercicio 3 - TIR'!$E$26-'Ejercicio 3 - TIR'!$C$26)*('Ejercicio 3 - TIR'!$E$26-'Ejercicio 3 - TIR'!$D$26)*(1-X260)))</f>
        <v>0.220171716764077</v>
      </c>
      <c r="Z260" s="24">
        <f ca="1" t="shared" si="1908"/>
        <v>1.16669532775961</v>
      </c>
      <c r="AA260" s="24">
        <f ca="1" t="shared" si="1909"/>
        <v>1.32723087074524</v>
      </c>
      <c r="AB260" s="24">
        <f ca="1" t="shared" si="1910"/>
        <v>1.58890546516928</v>
      </c>
      <c r="AC260" s="24">
        <f ca="1" t="shared" si="1911"/>
        <v>1.91001813353547</v>
      </c>
      <c r="AD260" s="24">
        <f ca="1" t="shared" si="1912"/>
        <v>2.33055010504649</v>
      </c>
      <c r="AE260" s="23">
        <f ca="1" t="shared" si="1913"/>
        <v>5631.25111664082</v>
      </c>
      <c r="AF260" s="23">
        <f ca="1" t="shared" si="1914"/>
        <v>6406.10290029745</v>
      </c>
      <c r="AG260" s="23">
        <f ca="1" t="shared" si="1915"/>
        <v>7669.11931682542</v>
      </c>
      <c r="AH260" s="23">
        <f ca="1" t="shared" si="1916"/>
        <v>9219.02358855763</v>
      </c>
      <c r="AI260" s="23">
        <f ca="1" t="shared" si="1917"/>
        <v>11248.7918389389</v>
      </c>
      <c r="AJ260" s="25">
        <f ca="1" t="shared" si="1918"/>
        <v>47842.7071738459</v>
      </c>
      <c r="AK260" s="25">
        <f ca="1" t="shared" si="1919"/>
        <v>49630.9952137489</v>
      </c>
      <c r="AL260" s="25">
        <f ca="1" t="shared" si="1920"/>
        <v>69027.1411883736</v>
      </c>
      <c r="AM260" s="25">
        <f ca="1" t="shared" si="1921"/>
        <v>63682.2430368098</v>
      </c>
      <c r="AN260" s="25">
        <f ca="1" t="shared" si="1922"/>
        <v>88119.8747178081</v>
      </c>
      <c r="AO260" s="25">
        <f ca="1">C260/'Ejercicio 3 - TIR'!$D$7</f>
        <v>15506.0768143729</v>
      </c>
      <c r="AP260" s="25">
        <f ca="1" t="shared" si="1923"/>
        <v>32336.6303594731</v>
      </c>
      <c r="AQ260" s="25">
        <f ca="1" t="shared" si="1924"/>
        <v>34124.9183993761</v>
      </c>
      <c r="AR260" s="25">
        <f ca="1" t="shared" si="1925"/>
        <v>53521.0643740008</v>
      </c>
      <c r="AS260" s="25">
        <f ca="1" t="shared" si="1926"/>
        <v>48176.1662224369</v>
      </c>
      <c r="AT260" s="25">
        <f ca="1" t="shared" si="1927"/>
        <v>72613.7979034352</v>
      </c>
      <c r="AU260" s="25">
        <f ca="1">AP260*'Ejercicio 3 - TIR'!$D$5</f>
        <v>16168.3151797365</v>
      </c>
      <c r="AV260" s="25">
        <f ca="1">AQ260*'Ejercicio 3 - TIR'!$D$5</f>
        <v>17062.459199688</v>
      </c>
      <c r="AW260" s="25">
        <f ca="1">AR260*'Ejercicio 3 - TIR'!$D$5</f>
        <v>26760.5321870004</v>
      </c>
      <c r="AX260" s="25">
        <f ca="1">AS260*'Ejercicio 3 - TIR'!$D$5</f>
        <v>24088.0831112184</v>
      </c>
      <c r="AY260" s="25">
        <f ca="1">AT260*'Ejercicio 3 - TIR'!$D$5</f>
        <v>36306.8989517176</v>
      </c>
      <c r="AZ260" s="25">
        <f ca="1" t="shared" ref="AZ260:BD260" si="1950">AJ260-AU260-AE260</f>
        <v>26043.1408774686</v>
      </c>
      <c r="BA260" s="25">
        <f ca="1" t="shared" si="1950"/>
        <v>26162.4331137635</v>
      </c>
      <c r="BB260" s="25">
        <f ca="1" t="shared" si="1950"/>
        <v>34597.4896845478</v>
      </c>
      <c r="BC260" s="25">
        <f ca="1" t="shared" si="1950"/>
        <v>30375.1363370337</v>
      </c>
      <c r="BD260" s="25">
        <f ca="1" t="shared" si="1950"/>
        <v>40564.1839271516</v>
      </c>
      <c r="BE260" s="25">
        <f ca="1" t="shared" ref="BE260:BI260" si="1951">AZ260/Z260</f>
        <v>22322.1438003689</v>
      </c>
      <c r="BF260" s="25">
        <f ca="1" t="shared" si="1951"/>
        <v>19712.0438428871</v>
      </c>
      <c r="BG260" s="25">
        <f ca="1" t="shared" si="1951"/>
        <v>21774.4166931051</v>
      </c>
      <c r="BH260" s="25">
        <f ca="1" t="shared" si="1951"/>
        <v>15903.0617582718</v>
      </c>
      <c r="BI260" s="25">
        <f ca="1" t="shared" si="1951"/>
        <v>17405.4116405029</v>
      </c>
      <c r="BJ260" s="25">
        <f ca="1" t="shared" si="1930"/>
        <v>78729.9383720951</v>
      </c>
      <c r="BK260" s="25">
        <f ca="1" t="shared" si="1931"/>
        <v>36137.6889485957</v>
      </c>
      <c r="BL260" s="25">
        <f ca="1" t="shared" si="1932"/>
        <v>114867.627320691</v>
      </c>
      <c r="BM260" s="25">
        <f ca="1">BK260*'Ejercicio 3 - TIR'!$D$5</f>
        <v>18068.8444742979</v>
      </c>
      <c r="BN260" s="25">
        <f ca="1" t="shared" si="1933"/>
        <v>96798.7828463929</v>
      </c>
      <c r="BO260" s="25">
        <f ca="1" t="shared" si="1934"/>
        <v>41534.735784821</v>
      </c>
      <c r="BP260" s="25">
        <f ca="1" t="shared" si="1935"/>
        <v>-111312.081449499</v>
      </c>
      <c r="BQ260" s="25">
        <f ca="1" t="shared" ref="BQ260:BT260" si="1952">BE260</f>
        <v>22322.1438003689</v>
      </c>
      <c r="BR260" s="25">
        <f ca="1" t="shared" si="1952"/>
        <v>19712.0438428871</v>
      </c>
      <c r="BS260" s="25">
        <f ca="1" t="shared" si="1952"/>
        <v>21774.4166931051</v>
      </c>
      <c r="BT260" s="25">
        <f ca="1" t="shared" si="1952"/>
        <v>15903.0617582718</v>
      </c>
      <c r="BU260" s="25">
        <f ca="1" t="shared" si="1937"/>
        <v>58940.147425324</v>
      </c>
      <c r="BV260" s="27">
        <f ca="1" t="shared" si="1938"/>
        <v>6.62384274869472</v>
      </c>
    </row>
    <row r="261" ht="15" customHeight="1" spans="1:74">
      <c r="A261" s="23">
        <v>260</v>
      </c>
      <c r="B261" s="24">
        <f ca="1" t="shared" ref="B261:F261" si="1953">RAND()</f>
        <v>0.326969742702111</v>
      </c>
      <c r="C261" s="25">
        <f ca="1">IF(B261&lt;=('Ejercicio 3 - TIR'!$D$13-'Ejercicio 3 - TIR'!$C$13)/('Ejercicio 3 - TIR'!$E$13-'Ejercicio 3 - TIR'!$C$13),'Ejercicio 3 - TIR'!$C$13+SQRT(('Ejercicio 3 - TIR'!$E$13-'Ejercicio 3 - TIR'!$C$13)*('Ejercicio 3 - TIR'!$D$13-'Ejercicio 3 - TIR'!$C$13)*B261),'Ejercicio 3 - TIR'!$E$13-SQRT(('Ejercicio 3 - TIR'!$E$13-'Ejercicio 3 - TIR'!$C$13)*('Ejercicio 3 - TIR'!$E$13-'Ejercicio 3 - TIR'!$D$13)*(1-B261)))</f>
        <v>71581.057219568</v>
      </c>
      <c r="D261" s="24">
        <f ca="1" t="shared" si="1953"/>
        <v>0.63717618846753</v>
      </c>
      <c r="E261" s="25">
        <f ca="1">IF(D261&lt;=('Ejercicio 3 - TIR'!$D$14-'Ejercicio 3 - TIR'!$C$14)/('Ejercicio 3 - TIR'!$E$14-'Ejercicio 3 - TIR'!$C$14),'Ejercicio 3 - TIR'!$C$14+SQRT(('Ejercicio 3 - TIR'!$E$14-'Ejercicio 3 - TIR'!$C$14)*('Ejercicio 3 - TIR'!$D$14-'Ejercicio 3 - TIR'!$C$14)*D261),'Ejercicio 3 - TIR'!$E$14-SQRT(('Ejercicio 3 - TIR'!$E$14-'Ejercicio 3 - TIR'!$C$14)*('Ejercicio 3 - TIR'!$E$14-'Ejercicio 3 - TIR'!$D$14)*(1-D261)))</f>
        <v>32622.7666615546</v>
      </c>
      <c r="F261" s="24">
        <f ca="1" t="shared" si="1953"/>
        <v>0.0993792440744461</v>
      </c>
      <c r="G261" s="25">
        <f ca="1">IF(F261&lt;=('Ejercicio 3 - TIR'!$D$18-'Ejercicio 3 - TIR'!$C$18)/('Ejercicio 3 - TIR'!$E$18-'Ejercicio 3 - TIR'!$C$18),'Ejercicio 3 - TIR'!$C$18+SQRT(('Ejercicio 3 - TIR'!$E$18-'Ejercicio 3 - TIR'!$C$18)*('Ejercicio 3 - TIR'!$D$18-'Ejercicio 3 - TIR'!$C$18)*F261),'Ejercicio 3 - TIR'!$E$18-SQRT(('Ejercicio 3 - TIR'!$E$18-'Ejercicio 3 - TIR'!$C$18)*('Ejercicio 3 - TIR'!$E$18-'Ejercicio 3 - TIR'!$D$18)*(1-F261)))</f>
        <v>33860.9437461801</v>
      </c>
      <c r="H261" s="24">
        <f ca="1" t="shared" ref="H261:L261" si="1954">RAND()</f>
        <v>0.836517757583246</v>
      </c>
      <c r="I261" s="25">
        <f ca="1">IF(H261&lt;=('Ejercicio 3 - TIR'!$D$18-'Ejercicio 3 - TIR'!$C$18)/('Ejercicio 3 - TIR'!$E$18-'Ejercicio 3 - TIR'!$C$18),'Ejercicio 3 - TIR'!$C$18+SQRT(('Ejercicio 3 - TIR'!$E$18-'Ejercicio 3 - TIR'!$C$18)*('Ejercicio 3 - TIR'!$D$18-'Ejercicio 3 - TIR'!$C$18)*H261),'Ejercicio 3 - TIR'!$E$18-SQRT(('Ejercicio 3 - TIR'!$E$18-'Ejercicio 3 - TIR'!$C$18)*('Ejercicio 3 - TIR'!$E$18-'Ejercicio 3 - TIR'!$D$18)*(1-H261)))</f>
        <v>41498.4049090084</v>
      </c>
      <c r="J261" s="24">
        <f ca="1" t="shared" si="1954"/>
        <v>0.267442628689798</v>
      </c>
      <c r="K261" s="25">
        <f ca="1">IF(J261&lt;=('Ejercicio 3 - TIR'!$D$18-'Ejercicio 3 - TIR'!$C$18)/('Ejercicio 3 - TIR'!$E$18-'Ejercicio 3 - TIR'!$C$18),'Ejercicio 3 - TIR'!$C$18+SQRT(('Ejercicio 3 - TIR'!$E$18-'Ejercicio 3 - TIR'!$C$18)*('Ejercicio 3 - TIR'!$D$18-'Ejercicio 3 - TIR'!$C$18)*J261),'Ejercicio 3 - TIR'!$E$18-SQRT(('Ejercicio 3 - TIR'!$E$18-'Ejercicio 3 - TIR'!$C$18)*('Ejercicio 3 - TIR'!$E$18-'Ejercicio 3 - TIR'!$D$18)*(1-J261)))</f>
        <v>36333.7504137335</v>
      </c>
      <c r="L261" s="24">
        <f ca="1" t="shared" si="1954"/>
        <v>0.984844390588235</v>
      </c>
      <c r="M261" s="25">
        <f ca="1">IF(L261&lt;=('Ejercicio 3 - TIR'!$D$18-'Ejercicio 3 - TIR'!$C$18)/('Ejercicio 3 - TIR'!$E$18-'Ejercicio 3 - TIR'!$C$18),'Ejercicio 3 - TIR'!$C$18+SQRT(('Ejercicio 3 - TIR'!$E$18-'Ejercicio 3 - TIR'!$C$18)*('Ejercicio 3 - TIR'!$D$18-'Ejercicio 3 - TIR'!$C$18)*L261),'Ejercicio 3 - TIR'!$E$18-SQRT(('Ejercicio 3 - TIR'!$E$18-'Ejercicio 3 - TIR'!$C$18)*('Ejercicio 3 - TIR'!$E$18-'Ejercicio 3 - TIR'!$D$18)*(1-L261)))</f>
        <v>43933.8523995795</v>
      </c>
      <c r="N261" s="24">
        <f ca="1" t="shared" ref="N261:R261" si="1955">RAND()</f>
        <v>0.78014162682098</v>
      </c>
      <c r="O261" s="25">
        <f ca="1">IF(N261&lt;=('Ejercicio 3 - TIR'!$D$18-'Ejercicio 3 - TIR'!$C$18)/('Ejercicio 3 - TIR'!$E$18-'Ejercicio 3 - TIR'!$C$18),'Ejercicio 3 - TIR'!$C$18+SQRT(('Ejercicio 3 - TIR'!$E$18-'Ejercicio 3 - TIR'!$C$18)*('Ejercicio 3 - TIR'!$D$18-'Ejercicio 3 - TIR'!$C$18)*N261),'Ejercicio 3 - TIR'!$E$18-SQRT(('Ejercicio 3 - TIR'!$E$18-'Ejercicio 3 - TIR'!$C$18)*('Ejercicio 3 - TIR'!$E$18-'Ejercicio 3 - TIR'!$D$18)*(1-N261)))</f>
        <v>40939.2884874167</v>
      </c>
      <c r="P261" s="24">
        <f ca="1" t="shared" si="1955"/>
        <v>0.653648281015611</v>
      </c>
      <c r="Q261" s="26">
        <f ca="1">IF(P261&lt;=('Ejercicio 3 - TIR'!$D$22-'Ejercicio 3 - TIR'!$C$22)/('Ejercicio 3 - TIR'!$E$22-'Ejercicio 3 - TIR'!$C$22),'Ejercicio 3 - TIR'!$C$22+SQRT(('Ejercicio 3 - TIR'!$E$22-'Ejercicio 3 - TIR'!$C$22)*('Ejercicio 3 - TIR'!$D$22-'Ejercicio 3 - TIR'!$C$22)*P261),'Ejercicio 3 - TIR'!$E$22-SQRT(('Ejercicio 3 - TIR'!$E$22-'Ejercicio 3 - TIR'!$C$22)*('Ejercicio 3 - TIR'!$E$22-'Ejercicio 3 - TIR'!$D$22)*(1-P261)))</f>
        <v>0.155031357782773</v>
      </c>
      <c r="R261" s="24">
        <f ca="1" t="shared" si="1955"/>
        <v>0.121851772783358</v>
      </c>
      <c r="S261" s="26">
        <f ca="1">IF(R261&lt;=('Ejercicio 3 - TIR'!$D$23-'Ejercicio 3 - TIR'!$C$23)/('Ejercicio 3 - TIR'!$E$23-'Ejercicio 3 - TIR'!$C$23),'Ejercicio 3 - TIR'!$C$23+SQRT(('Ejercicio 3 - TIR'!$E$23-'Ejercicio 3 - TIR'!$C$23)*('Ejercicio 3 - TIR'!$D$23-'Ejercicio 3 - TIR'!$C$23)*R261),'Ejercicio 3 - TIR'!$E$23-SQRT(('Ejercicio 3 - TIR'!$E$23-'Ejercicio 3 - TIR'!$C$23)*('Ejercicio 3 - TIR'!$E$23-'Ejercicio 3 - TIR'!$D$23)*(1-R261)))</f>
        <v>0.134809901789345</v>
      </c>
      <c r="T261" s="24">
        <f ca="1" t="shared" ref="T261:X261" si="1956">RAND()</f>
        <v>0.846970557490143</v>
      </c>
      <c r="U261" s="26">
        <f ca="1">IF(T261&lt;=('Ejercicio 3 - TIR'!$D$24-'Ejercicio 3 - TIR'!$C$24)/('Ejercicio 3 - TIR'!$E$24-'Ejercicio 3 - TIR'!$C$24),'Ejercicio 3 - TIR'!$C$24+SQRT(('Ejercicio 3 - TIR'!$E$24-'Ejercicio 3 - TIR'!$C$24)*('Ejercicio 3 - TIR'!$D$24-'Ejercicio 3 - TIR'!$C$24)*T261),'Ejercicio 3 - TIR'!$E$24-SQRT(('Ejercicio 3 - TIR'!$E$24-'Ejercicio 3 - TIR'!$C$24)*('Ejercicio 3 - TIR'!$E$24-'Ejercicio 3 - TIR'!$D$24)*(1-T261)))</f>
        <v>0.199300182632989</v>
      </c>
      <c r="V261" s="24">
        <f ca="1" t="shared" si="1956"/>
        <v>0.0989369019473152</v>
      </c>
      <c r="W261" s="26">
        <f ca="1">IF(V261&lt;=('Ejercicio 3 - TIR'!$D$25-'Ejercicio 3 - TIR'!$C$25)/('Ejercicio 3 - TIR'!$E$25-'Ejercicio 3 - TIR'!$C$25),'Ejercicio 3 - TIR'!$C$25+SQRT(('Ejercicio 3 - TIR'!$E$25-'Ejercicio 3 - TIR'!$C$25)*('Ejercicio 3 - TIR'!$D$25-'Ejercicio 3 - TIR'!$C$25)*V261),'Ejercicio 3 - TIR'!$E$25-SQRT(('Ejercicio 3 - TIR'!$E$25-'Ejercicio 3 - TIR'!$C$25)*('Ejercicio 3 - TIR'!$E$25-'Ejercicio 3 - TIR'!$D$25)*(1-V261)))</f>
        <v>0.191769097787267</v>
      </c>
      <c r="X261" s="24">
        <f ca="1" t="shared" si="1956"/>
        <v>0.66147765643773</v>
      </c>
      <c r="Y261" s="26">
        <f ca="1">IF(X261&lt;=('Ejercicio 3 - TIR'!$D$26-'Ejercicio 3 - TIR'!$C$26)/('Ejercicio 3 - TIR'!$E$26-'Ejercicio 3 - TIR'!$C$26),'Ejercicio 3 - TIR'!$C$26+SQRT(('Ejercicio 3 - TIR'!$E$26-'Ejercicio 3 - TIR'!$C$26)*('Ejercicio 3 - TIR'!$D$26-'Ejercicio 3 - TIR'!$C$26)*X261),'Ejercicio 3 - TIR'!$E$26-SQRT(('Ejercicio 3 - TIR'!$E$26-'Ejercicio 3 - TIR'!$C$26)*('Ejercicio 3 - TIR'!$E$26-'Ejercicio 3 - TIR'!$D$26)*(1-X261)))</f>
        <v>0.237244641795019</v>
      </c>
      <c r="Z261" s="24">
        <f ca="1" t="shared" si="1908"/>
        <v>1.15503135778277</v>
      </c>
      <c r="AA261" s="24">
        <f ca="1" t="shared" si="1909"/>
        <v>1.31074102168908</v>
      </c>
      <c r="AB261" s="24">
        <f ca="1" t="shared" si="1910"/>
        <v>1.57197194669627</v>
      </c>
      <c r="AC261" s="24">
        <f ca="1" t="shared" si="1911"/>
        <v>1.8734275886611</v>
      </c>
      <c r="AD261" s="24">
        <f ca="1" t="shared" si="1912"/>
        <v>2.31788824586191</v>
      </c>
      <c r="AE261" s="23">
        <f ca="1" t="shared" si="1913"/>
        <v>5057.55181017138</v>
      </c>
      <c r="AF261" s="23">
        <f ca="1" t="shared" si="1914"/>
        <v>5739.35987299511</v>
      </c>
      <c r="AG261" s="23">
        <f ca="1" t="shared" si="1915"/>
        <v>6883.21534387948</v>
      </c>
      <c r="AH261" s="23">
        <f ca="1" t="shared" si="1916"/>
        <v>8203.20334025072</v>
      </c>
      <c r="AI261" s="23">
        <f ca="1" t="shared" si="1917"/>
        <v>10149.3693782802</v>
      </c>
      <c r="AJ261" s="25">
        <f ca="1" t="shared" si="1918"/>
        <v>39110.4518309565</v>
      </c>
      <c r="AK261" s="25">
        <f ca="1" t="shared" si="1919"/>
        <v>54393.6616489009</v>
      </c>
      <c r="AL261" s="25">
        <f ca="1" t="shared" si="1920"/>
        <v>57115.636368653</v>
      </c>
      <c r="AM261" s="25">
        <f ca="1" t="shared" si="1921"/>
        <v>82306.8911615371</v>
      </c>
      <c r="AN261" s="25">
        <f ca="1" t="shared" si="1922"/>
        <v>94892.6955789331</v>
      </c>
      <c r="AO261" s="25">
        <f ca="1">C261/'Ejercicio 3 - TIR'!$D$7</f>
        <v>14316.2114439136</v>
      </c>
      <c r="AP261" s="25">
        <f ca="1" t="shared" si="1923"/>
        <v>24794.2403870428</v>
      </c>
      <c r="AQ261" s="25">
        <f ca="1" t="shared" si="1924"/>
        <v>40077.4502049873</v>
      </c>
      <c r="AR261" s="25">
        <f ca="1" t="shared" si="1925"/>
        <v>42799.4249247394</v>
      </c>
      <c r="AS261" s="25">
        <f ca="1" t="shared" si="1926"/>
        <v>67990.6797176235</v>
      </c>
      <c r="AT261" s="25">
        <f ca="1" t="shared" si="1927"/>
        <v>80576.4841350195</v>
      </c>
      <c r="AU261" s="25">
        <f ca="1">AP261*'Ejercicio 3 - TIR'!$D$5</f>
        <v>12397.1201935214</v>
      </c>
      <c r="AV261" s="25">
        <f ca="1">AQ261*'Ejercicio 3 - TIR'!$D$5</f>
        <v>20038.7251024936</v>
      </c>
      <c r="AW261" s="25">
        <f ca="1">AR261*'Ejercicio 3 - TIR'!$D$5</f>
        <v>21399.7124623697</v>
      </c>
      <c r="AX261" s="25">
        <f ca="1">AS261*'Ejercicio 3 - TIR'!$D$5</f>
        <v>33995.3398588117</v>
      </c>
      <c r="AY261" s="25">
        <f ca="1">AT261*'Ejercicio 3 - TIR'!$D$5</f>
        <v>40288.2420675097</v>
      </c>
      <c r="AZ261" s="25">
        <f ca="1" t="shared" ref="AZ261:BD261" si="1957">AJ261-AU261-AE261</f>
        <v>21655.7798272637</v>
      </c>
      <c r="BA261" s="25">
        <f ca="1" t="shared" si="1957"/>
        <v>28615.5766734121</v>
      </c>
      <c r="BB261" s="25">
        <f ca="1" t="shared" si="1957"/>
        <v>28832.7085624038</v>
      </c>
      <c r="BC261" s="25">
        <f ca="1" t="shared" si="1957"/>
        <v>40108.3479624746</v>
      </c>
      <c r="BD261" s="25">
        <f ca="1" t="shared" si="1957"/>
        <v>44455.0841331431</v>
      </c>
      <c r="BE261" s="25">
        <f ca="1" t="shared" ref="BE261:BI261" si="1958">AZ261/Z261</f>
        <v>18749.0838939946</v>
      </c>
      <c r="BF261" s="25">
        <f ca="1" t="shared" si="1958"/>
        <v>21831.6022768073</v>
      </c>
      <c r="BG261" s="25">
        <f ca="1" t="shared" si="1958"/>
        <v>18341.744980246</v>
      </c>
      <c r="BH261" s="25">
        <f ca="1" t="shared" si="1958"/>
        <v>21409.072976842</v>
      </c>
      <c r="BI261" s="25">
        <f ca="1" t="shared" si="1958"/>
        <v>19179.1317862317</v>
      </c>
      <c r="BJ261" s="25">
        <f ca="1" t="shared" si="1930"/>
        <v>75615.9273923132</v>
      </c>
      <c r="BK261" s="25">
        <f ca="1" t="shared" si="1931"/>
        <v>33183.3782311211</v>
      </c>
      <c r="BL261" s="25">
        <f ca="1" t="shared" si="1932"/>
        <v>108799.305623434</v>
      </c>
      <c r="BM261" s="25">
        <f ca="1">BK261*'Ejercicio 3 - TIR'!$D$5</f>
        <v>16591.6891155606</v>
      </c>
      <c r="BN261" s="25">
        <f ca="1" t="shared" si="1933"/>
        <v>92207.6165078738</v>
      </c>
      <c r="BO261" s="25">
        <f ca="1" t="shared" si="1934"/>
        <v>39780.8723835114</v>
      </c>
      <c r="BP261" s="25">
        <f ca="1" t="shared" si="1935"/>
        <v>-104203.823881123</v>
      </c>
      <c r="BQ261" s="25">
        <f ca="1" t="shared" ref="BQ261:BT261" si="1959">BE261</f>
        <v>18749.0838939946</v>
      </c>
      <c r="BR261" s="25">
        <f ca="1" t="shared" si="1959"/>
        <v>21831.6022768073</v>
      </c>
      <c r="BS261" s="25">
        <f ca="1" t="shared" si="1959"/>
        <v>18341.744980246</v>
      </c>
      <c r="BT261" s="25">
        <f ca="1" t="shared" si="1959"/>
        <v>21409.072976842</v>
      </c>
      <c r="BU261" s="25">
        <f ca="1" t="shared" si="1937"/>
        <v>58960.0041697431</v>
      </c>
      <c r="BV261" s="27">
        <f ca="1" t="shared" si="1938"/>
        <v>8.69653257535565</v>
      </c>
    </row>
    <row r="262" ht="15" customHeight="1" spans="1:74">
      <c r="A262" s="23">
        <v>261</v>
      </c>
      <c r="B262" s="24">
        <f ca="1" t="shared" ref="B262:F262" si="1960">RAND()</f>
        <v>0.238857083561715</v>
      </c>
      <c r="C262" s="25">
        <f ca="1">IF(B262&lt;=('Ejercicio 3 - TIR'!$D$13-'Ejercicio 3 - TIR'!$C$13)/('Ejercicio 3 - TIR'!$E$13-'Ejercicio 3 - TIR'!$C$13),'Ejercicio 3 - TIR'!$C$13+SQRT(('Ejercicio 3 - TIR'!$E$13-'Ejercicio 3 - TIR'!$C$13)*('Ejercicio 3 - TIR'!$D$13-'Ejercicio 3 - TIR'!$C$13)*B262),'Ejercicio 3 - TIR'!$E$13-SQRT(('Ejercicio 3 - TIR'!$E$13-'Ejercicio 3 - TIR'!$C$13)*('Ejercicio 3 - TIR'!$E$13-'Ejercicio 3 - TIR'!$D$13)*(1-B262)))</f>
        <v>69774.601445823</v>
      </c>
      <c r="D262" s="24">
        <f ca="1" t="shared" si="1960"/>
        <v>0.149241884172984</v>
      </c>
      <c r="E262" s="25">
        <f ca="1">IF(D262&lt;=('Ejercicio 3 - TIR'!$D$14-'Ejercicio 3 - TIR'!$C$14)/('Ejercicio 3 - TIR'!$E$14-'Ejercicio 3 - TIR'!$C$14),'Ejercicio 3 - TIR'!$C$14+SQRT(('Ejercicio 3 - TIR'!$E$14-'Ejercicio 3 - TIR'!$C$14)*('Ejercicio 3 - TIR'!$D$14-'Ejercicio 3 - TIR'!$C$14)*D262),'Ejercicio 3 - TIR'!$E$14-SQRT(('Ejercicio 3 - TIR'!$E$14-'Ejercicio 3 - TIR'!$C$14)*('Ejercicio 3 - TIR'!$E$14-'Ejercicio 3 - TIR'!$D$14)*(1-D262)))</f>
        <v>28345.6152368397</v>
      </c>
      <c r="F262" s="24">
        <f ca="1" t="shared" si="1960"/>
        <v>0.380665853807982</v>
      </c>
      <c r="G262" s="25">
        <f ca="1">IF(F262&lt;=('Ejercicio 3 - TIR'!$D$18-'Ejercicio 3 - TIR'!$C$18)/('Ejercicio 3 - TIR'!$E$18-'Ejercicio 3 - TIR'!$C$18),'Ejercicio 3 - TIR'!$C$18+SQRT(('Ejercicio 3 - TIR'!$E$18-'Ejercicio 3 - TIR'!$C$18)*('Ejercicio 3 - TIR'!$D$18-'Ejercicio 3 - TIR'!$C$18)*F262),'Ejercicio 3 - TIR'!$E$18-SQRT(('Ejercicio 3 - TIR'!$E$18-'Ejercicio 3 - TIR'!$C$18)*('Ejercicio 3 - TIR'!$E$18-'Ejercicio 3 - TIR'!$D$18)*(1-F262)))</f>
        <v>37556.4461270625</v>
      </c>
      <c r="H262" s="24">
        <f ca="1" t="shared" ref="H262:L262" si="1961">RAND()</f>
        <v>0.0828924070613204</v>
      </c>
      <c r="I262" s="25">
        <f ca="1">IF(H262&lt;=('Ejercicio 3 - TIR'!$D$18-'Ejercicio 3 - TIR'!$C$18)/('Ejercicio 3 - TIR'!$E$18-'Ejercicio 3 - TIR'!$C$18),'Ejercicio 3 - TIR'!$C$18+SQRT(('Ejercicio 3 - TIR'!$E$18-'Ejercicio 3 - TIR'!$C$18)*('Ejercicio 3 - TIR'!$D$18-'Ejercicio 3 - TIR'!$C$18)*H262),'Ejercicio 3 - TIR'!$E$18-SQRT(('Ejercicio 3 - TIR'!$E$18-'Ejercicio 3 - TIR'!$C$18)*('Ejercicio 3 - TIR'!$E$18-'Ejercicio 3 - TIR'!$D$18)*(1-H262)))</f>
        <v>33526.1680418264</v>
      </c>
      <c r="J262" s="24">
        <f ca="1" t="shared" si="1961"/>
        <v>0.195472432449102</v>
      </c>
      <c r="K262" s="25">
        <f ca="1">IF(J262&lt;=('Ejercicio 3 - TIR'!$D$18-'Ejercicio 3 - TIR'!$C$18)/('Ejercicio 3 - TIR'!$E$18-'Ejercicio 3 - TIR'!$C$18),'Ejercicio 3 - TIR'!$C$18+SQRT(('Ejercicio 3 - TIR'!$E$18-'Ejercicio 3 - TIR'!$C$18)*('Ejercicio 3 - TIR'!$D$18-'Ejercicio 3 - TIR'!$C$18)*J262),'Ejercicio 3 - TIR'!$E$18-SQRT(('Ejercicio 3 - TIR'!$E$18-'Ejercicio 3 - TIR'!$C$18)*('Ejercicio 3 - TIR'!$E$18-'Ejercicio 3 - TIR'!$D$18)*(1-J262)))</f>
        <v>35414.874409196</v>
      </c>
      <c r="L262" s="24">
        <f ca="1" t="shared" si="1961"/>
        <v>0.913926866794062</v>
      </c>
      <c r="M262" s="25">
        <f ca="1">IF(L262&lt;=('Ejercicio 3 - TIR'!$D$18-'Ejercicio 3 - TIR'!$C$18)/('Ejercicio 3 - TIR'!$E$18-'Ejercicio 3 - TIR'!$C$18),'Ejercicio 3 - TIR'!$C$18+SQRT(('Ejercicio 3 - TIR'!$E$18-'Ejercicio 3 - TIR'!$C$18)*('Ejercicio 3 - TIR'!$D$18-'Ejercicio 3 - TIR'!$C$18)*L262),'Ejercicio 3 - TIR'!$E$18-SQRT(('Ejercicio 3 - TIR'!$E$18-'Ejercicio 3 - TIR'!$C$18)*('Ejercicio 3 - TIR'!$E$18-'Ejercicio 3 - TIR'!$D$18)*(1-L262)))</f>
        <v>42459.2353531967</v>
      </c>
      <c r="N262" s="24">
        <f ca="1" t="shared" ref="N262:R262" si="1962">RAND()</f>
        <v>0.953648187398272</v>
      </c>
      <c r="O262" s="25">
        <f ca="1">IF(N262&lt;=('Ejercicio 3 - TIR'!$D$18-'Ejercicio 3 - TIR'!$C$18)/('Ejercicio 3 - TIR'!$E$18-'Ejercicio 3 - TIR'!$C$18),'Ejercicio 3 - TIR'!$C$18+SQRT(('Ejercicio 3 - TIR'!$E$18-'Ejercicio 3 - TIR'!$C$18)*('Ejercicio 3 - TIR'!$D$18-'Ejercicio 3 - TIR'!$C$18)*N262),'Ejercicio 3 - TIR'!$E$18-SQRT(('Ejercicio 3 - TIR'!$E$18-'Ejercicio 3 - TIR'!$C$18)*('Ejercicio 3 - TIR'!$E$18-'Ejercicio 3 - TIR'!$D$18)*(1-N262)))</f>
        <v>43135.4931093907</v>
      </c>
      <c r="P262" s="24">
        <f ca="1" t="shared" si="1962"/>
        <v>0.623629699689194</v>
      </c>
      <c r="Q262" s="26">
        <f ca="1">IF(P262&lt;=('Ejercicio 3 - TIR'!$D$22-'Ejercicio 3 - TIR'!$C$22)/('Ejercicio 3 - TIR'!$E$22-'Ejercicio 3 - TIR'!$C$22),'Ejercicio 3 - TIR'!$C$22+SQRT(('Ejercicio 3 - TIR'!$E$22-'Ejercicio 3 - TIR'!$C$22)*('Ejercicio 3 - TIR'!$D$22-'Ejercicio 3 - TIR'!$C$22)*P262),'Ejercicio 3 - TIR'!$E$22-SQRT(('Ejercicio 3 - TIR'!$E$22-'Ejercicio 3 - TIR'!$C$22)*('Ejercicio 3 - TIR'!$E$22-'Ejercicio 3 - TIR'!$D$22)*(1-P262)))</f>
        <v>0.153971812576373</v>
      </c>
      <c r="R262" s="24">
        <f ca="1" t="shared" si="1962"/>
        <v>0.498299950857216</v>
      </c>
      <c r="S262" s="26">
        <f ca="1">IF(R262&lt;=('Ejercicio 3 - TIR'!$D$23-'Ejercicio 3 - TIR'!$C$23)/('Ejercicio 3 - TIR'!$E$23-'Ejercicio 3 - TIR'!$C$23),'Ejercicio 3 - TIR'!$C$23+SQRT(('Ejercicio 3 - TIR'!$E$23-'Ejercicio 3 - TIR'!$C$23)*('Ejercicio 3 - TIR'!$D$23-'Ejercicio 3 - TIR'!$C$23)*R262),'Ejercicio 3 - TIR'!$E$23-SQRT(('Ejercicio 3 - TIR'!$E$23-'Ejercicio 3 - TIR'!$C$23)*('Ejercicio 3 - TIR'!$E$23-'Ejercicio 3 - TIR'!$D$23)*(1-R262)))</f>
        <v>0.149948955099352</v>
      </c>
      <c r="T262" s="24">
        <f ca="1" t="shared" ref="T262:X262" si="1963">RAND()</f>
        <v>0.853163013727487</v>
      </c>
      <c r="U262" s="26">
        <f ca="1">IF(T262&lt;=('Ejercicio 3 - TIR'!$D$24-'Ejercicio 3 - TIR'!$C$24)/('Ejercicio 3 - TIR'!$E$24-'Ejercicio 3 - TIR'!$C$24),'Ejercicio 3 - TIR'!$C$24+SQRT(('Ejercicio 3 - TIR'!$E$24-'Ejercicio 3 - TIR'!$C$24)*('Ejercicio 3 - TIR'!$D$24-'Ejercicio 3 - TIR'!$C$24)*T262),'Ejercicio 3 - TIR'!$E$24-SQRT(('Ejercicio 3 - TIR'!$E$24-'Ejercicio 3 - TIR'!$C$24)*('Ejercicio 3 - TIR'!$E$24-'Ejercicio 3 - TIR'!$D$24)*(1-T262)))</f>
        <v>0.199723324691581</v>
      </c>
      <c r="V262" s="24">
        <f ca="1" t="shared" si="1963"/>
        <v>0.684823800724739</v>
      </c>
      <c r="W262" s="26">
        <f ca="1">IF(V262&lt;=('Ejercicio 3 - TIR'!$D$25-'Ejercicio 3 - TIR'!$C$25)/('Ejercicio 3 - TIR'!$E$25-'Ejercicio 3 - TIR'!$C$25),'Ejercicio 3 - TIR'!$C$25+SQRT(('Ejercicio 3 - TIR'!$E$25-'Ejercicio 3 - TIR'!$C$25)*('Ejercicio 3 - TIR'!$D$25-'Ejercicio 3 - TIR'!$C$25)*V262),'Ejercicio 3 - TIR'!$E$25-SQRT(('Ejercicio 3 - TIR'!$E$25-'Ejercicio 3 - TIR'!$C$25)*('Ejercicio 3 - TIR'!$E$25-'Ejercicio 3 - TIR'!$D$25)*(1-V262)))</f>
        <v>0.216786799349304</v>
      </c>
      <c r="X262" s="24">
        <f ca="1" t="shared" si="1963"/>
        <v>0.974287586780686</v>
      </c>
      <c r="Y262" s="26">
        <f ca="1">IF(X262&lt;=('Ejercicio 3 - TIR'!$D$26-'Ejercicio 3 - TIR'!$C$26)/('Ejercicio 3 - TIR'!$E$26-'Ejercicio 3 - TIR'!$C$26),'Ejercicio 3 - TIR'!$C$26+SQRT(('Ejercicio 3 - TIR'!$E$26-'Ejercicio 3 - TIR'!$C$26)*('Ejercicio 3 - TIR'!$D$26-'Ejercicio 3 - TIR'!$C$26)*X262),'Ejercicio 3 - TIR'!$E$26-SQRT(('Ejercicio 3 - TIR'!$E$26-'Ejercicio 3 - TIR'!$C$26)*('Ejercicio 3 - TIR'!$E$26-'Ejercicio 3 - TIR'!$D$26)*(1-X262)))</f>
        <v>0.268216662977565</v>
      </c>
      <c r="Z262" s="24">
        <f ca="1" t="shared" si="1908"/>
        <v>1.15397181257637</v>
      </c>
      <c r="AA262" s="24">
        <f ca="1" t="shared" si="1909"/>
        <v>1.32700868008631</v>
      </c>
      <c r="AB262" s="24">
        <f ca="1" t="shared" si="1910"/>
        <v>1.59204326556773</v>
      </c>
      <c r="AC262" s="24">
        <f ca="1" t="shared" si="1911"/>
        <v>1.93717722953577</v>
      </c>
      <c r="AD262" s="24">
        <f ca="1" t="shared" si="1912"/>
        <v>2.45676044163798</v>
      </c>
      <c r="AE262" s="23">
        <f ca="1" t="shared" si="1913"/>
        <v>4364.42575660866</v>
      </c>
      <c r="AF262" s="23">
        <f ca="1" t="shared" si="1914"/>
        <v>5018.86683842083</v>
      </c>
      <c r="AG262" s="23">
        <f ca="1" t="shared" si="1915"/>
        <v>6021.25160957456</v>
      </c>
      <c r="AH262" s="23">
        <f ca="1" t="shared" si="1916"/>
        <v>7326.57947409107</v>
      </c>
      <c r="AI262" s="23">
        <f ca="1" t="shared" si="1917"/>
        <v>9291.6901716717</v>
      </c>
      <c r="AJ262" s="25">
        <f ca="1" t="shared" si="1918"/>
        <v>43339.0802111732</v>
      </c>
      <c r="AK262" s="25">
        <f ca="1" t="shared" si="1919"/>
        <v>44489.5160015358</v>
      </c>
      <c r="AL262" s="25">
        <f ca="1" t="shared" si="1920"/>
        <v>56382.0123040873</v>
      </c>
      <c r="AM262" s="25">
        <f ca="1" t="shared" si="1921"/>
        <v>82251.0639097129</v>
      </c>
      <c r="AN262" s="25">
        <f ca="1" t="shared" si="1922"/>
        <v>105973.573101699</v>
      </c>
      <c r="AO262" s="25">
        <f ca="1">C262/'Ejercicio 3 - TIR'!$D$7</f>
        <v>13954.9202891646</v>
      </c>
      <c r="AP262" s="25">
        <f ca="1" t="shared" si="1923"/>
        <v>29384.1599220086</v>
      </c>
      <c r="AQ262" s="25">
        <f ca="1" t="shared" si="1924"/>
        <v>30534.5957123712</v>
      </c>
      <c r="AR262" s="25">
        <f ca="1" t="shared" si="1925"/>
        <v>42427.0920149227</v>
      </c>
      <c r="AS262" s="25">
        <f ca="1" t="shared" si="1926"/>
        <v>68296.1436205483</v>
      </c>
      <c r="AT262" s="25">
        <f ca="1" t="shared" si="1927"/>
        <v>92018.6528125341</v>
      </c>
      <c r="AU262" s="25">
        <f ca="1">AP262*'Ejercicio 3 - TIR'!$D$5</f>
        <v>14692.0799610043</v>
      </c>
      <c r="AV262" s="25">
        <f ca="1">AQ262*'Ejercicio 3 - TIR'!$D$5</f>
        <v>15267.2978561856</v>
      </c>
      <c r="AW262" s="25">
        <f ca="1">AR262*'Ejercicio 3 - TIR'!$D$5</f>
        <v>21213.5460074614</v>
      </c>
      <c r="AX262" s="25">
        <f ca="1">AS262*'Ejercicio 3 - TIR'!$D$5</f>
        <v>34148.0718102741</v>
      </c>
      <c r="AY262" s="25">
        <f ca="1">AT262*'Ejercicio 3 - TIR'!$D$5</f>
        <v>46009.326406267</v>
      </c>
      <c r="AZ262" s="25">
        <f ca="1" t="shared" ref="AZ262:BD262" si="1964">AJ262-AU262-AE262</f>
        <v>24282.5744935602</v>
      </c>
      <c r="BA262" s="25">
        <f ca="1" t="shared" si="1964"/>
        <v>24203.3513069294</v>
      </c>
      <c r="BB262" s="25">
        <f ca="1" t="shared" si="1964"/>
        <v>29147.2146870514</v>
      </c>
      <c r="BC262" s="25">
        <f ca="1" t="shared" si="1964"/>
        <v>40776.4126253477</v>
      </c>
      <c r="BD262" s="25">
        <f ca="1" t="shared" si="1964"/>
        <v>50672.5565237599</v>
      </c>
      <c r="BE262" s="25">
        <f ca="1" t="shared" ref="BE262:BI262" si="1965">AZ262/Z262</f>
        <v>21042.6062655262</v>
      </c>
      <c r="BF262" s="25">
        <f ca="1" t="shared" si="1965"/>
        <v>18239.0301360766</v>
      </c>
      <c r="BG262" s="25">
        <f ca="1" t="shared" si="1965"/>
        <v>18308.0543835958</v>
      </c>
      <c r="BH262" s="25">
        <f ca="1" t="shared" si="1965"/>
        <v>21049.3970317416</v>
      </c>
      <c r="BI262" s="25">
        <f ca="1" t="shared" si="1965"/>
        <v>20625.7621479673</v>
      </c>
      <c r="BJ262" s="25">
        <f ca="1" t="shared" si="1930"/>
        <v>69638.3862077584</v>
      </c>
      <c r="BK262" s="25">
        <f ca="1" t="shared" si="1931"/>
        <v>34283.8961326308</v>
      </c>
      <c r="BL262" s="25">
        <f ca="1" t="shared" si="1932"/>
        <v>103922.282340389</v>
      </c>
      <c r="BM262" s="25">
        <f ca="1">BK262*'Ejercicio 3 - TIR'!$D$5</f>
        <v>17141.9480663154</v>
      </c>
      <c r="BN262" s="25">
        <f ca="1" t="shared" si="1933"/>
        <v>86780.3342740739</v>
      </c>
      <c r="BO262" s="25">
        <f ca="1" t="shared" si="1934"/>
        <v>35323.075381422</v>
      </c>
      <c r="BP262" s="25">
        <f ca="1" t="shared" si="1935"/>
        <v>-98120.2166826627</v>
      </c>
      <c r="BQ262" s="25">
        <f ca="1" t="shared" ref="BQ262:BT262" si="1966">BE262</f>
        <v>21042.6062655262</v>
      </c>
      <c r="BR262" s="25">
        <f ca="1" t="shared" si="1966"/>
        <v>18239.0301360766</v>
      </c>
      <c r="BS262" s="25">
        <f ca="1" t="shared" si="1966"/>
        <v>18308.0543835958</v>
      </c>
      <c r="BT262" s="25">
        <f ca="1" t="shared" si="1966"/>
        <v>21049.3970317416</v>
      </c>
      <c r="BU262" s="25">
        <f ca="1" t="shared" si="1937"/>
        <v>55948.8375293892</v>
      </c>
      <c r="BV262" s="27">
        <f ca="1" t="shared" si="1938"/>
        <v>9.64562209900661</v>
      </c>
    </row>
    <row r="263" ht="15" customHeight="1" spans="1:74">
      <c r="A263" s="23">
        <v>262</v>
      </c>
      <c r="B263" s="24">
        <f ca="1" t="shared" ref="B263:F263" si="1967">RAND()</f>
        <v>0.100822358542032</v>
      </c>
      <c r="C263" s="25">
        <f ca="1">IF(B263&lt;=('Ejercicio 3 - TIR'!$D$13-'Ejercicio 3 - TIR'!$C$13)/('Ejercicio 3 - TIR'!$E$13-'Ejercicio 3 - TIR'!$C$13),'Ejercicio 3 - TIR'!$C$13+SQRT(('Ejercicio 3 - TIR'!$E$13-'Ejercicio 3 - TIR'!$C$13)*('Ejercicio 3 - TIR'!$D$13-'Ejercicio 3 - TIR'!$C$13)*B263),'Ejercicio 3 - TIR'!$E$13-SQRT(('Ejercicio 3 - TIR'!$E$13-'Ejercicio 3 - TIR'!$C$13)*('Ejercicio 3 - TIR'!$E$13-'Ejercicio 3 - TIR'!$D$13)*(1-B263)))</f>
        <v>66350.5073353877</v>
      </c>
      <c r="D263" s="24">
        <f ca="1" t="shared" si="1967"/>
        <v>0.964273621113787</v>
      </c>
      <c r="E263" s="25">
        <f ca="1">IF(D263&lt;=('Ejercicio 3 - TIR'!$D$14-'Ejercicio 3 - TIR'!$C$14)/('Ejercicio 3 - TIR'!$E$14-'Ejercicio 3 - TIR'!$C$14),'Ejercicio 3 - TIR'!$C$14+SQRT(('Ejercicio 3 - TIR'!$E$14-'Ejercicio 3 - TIR'!$C$14)*('Ejercicio 3 - TIR'!$D$14-'Ejercicio 3 - TIR'!$C$14)*D263),'Ejercicio 3 - TIR'!$E$14-SQRT(('Ejercicio 3 - TIR'!$E$14-'Ejercicio 3 - TIR'!$C$14)*('Ejercicio 3 - TIR'!$E$14-'Ejercicio 3 - TIR'!$D$14)*(1-D263)))</f>
        <v>37685.0579201777</v>
      </c>
      <c r="F263" s="24">
        <f ca="1" t="shared" si="1967"/>
        <v>0.586884088596271</v>
      </c>
      <c r="G263" s="25">
        <f ca="1">IF(F263&lt;=('Ejercicio 3 - TIR'!$D$18-'Ejercicio 3 - TIR'!$C$18)/('Ejercicio 3 - TIR'!$E$18-'Ejercicio 3 - TIR'!$C$18),'Ejercicio 3 - TIR'!$C$18+SQRT(('Ejercicio 3 - TIR'!$E$18-'Ejercicio 3 - TIR'!$C$18)*('Ejercicio 3 - TIR'!$D$18-'Ejercicio 3 - TIR'!$C$18)*F263),'Ejercicio 3 - TIR'!$E$18-SQRT(('Ejercicio 3 - TIR'!$E$18-'Ejercicio 3 - TIR'!$C$18)*('Ejercicio 3 - TIR'!$E$18-'Ejercicio 3 - TIR'!$D$18)*(1-F263)))</f>
        <v>39382.5696527892</v>
      </c>
      <c r="H263" s="24">
        <f ca="1" t="shared" ref="H263:L263" si="1968">RAND()</f>
        <v>0.801181805805387</v>
      </c>
      <c r="I263" s="25">
        <f ca="1">IF(H263&lt;=('Ejercicio 3 - TIR'!$D$18-'Ejercicio 3 - TIR'!$C$18)/('Ejercicio 3 - TIR'!$E$18-'Ejercicio 3 - TIR'!$C$18),'Ejercicio 3 - TIR'!$C$18+SQRT(('Ejercicio 3 - TIR'!$E$18-'Ejercicio 3 - TIR'!$C$18)*('Ejercicio 3 - TIR'!$D$18-'Ejercicio 3 - TIR'!$C$18)*H263),'Ejercicio 3 - TIR'!$E$18-SQRT(('Ejercicio 3 - TIR'!$E$18-'Ejercicio 3 - TIR'!$C$18)*('Ejercicio 3 - TIR'!$E$18-'Ejercicio 3 - TIR'!$D$18)*(1-H263)))</f>
        <v>41138.4763933654</v>
      </c>
      <c r="J263" s="24">
        <f ca="1" t="shared" si="1968"/>
        <v>0.246321456802675</v>
      </c>
      <c r="K263" s="25">
        <f ca="1">IF(J263&lt;=('Ejercicio 3 - TIR'!$D$18-'Ejercicio 3 - TIR'!$C$18)/('Ejercicio 3 - TIR'!$E$18-'Ejercicio 3 - TIR'!$C$18),'Ejercicio 3 - TIR'!$C$18+SQRT(('Ejercicio 3 - TIR'!$E$18-'Ejercicio 3 - TIR'!$C$18)*('Ejercicio 3 - TIR'!$D$18-'Ejercicio 3 - TIR'!$C$18)*J263),'Ejercicio 3 - TIR'!$E$18-SQRT(('Ejercicio 3 - TIR'!$E$18-'Ejercicio 3 - TIR'!$C$18)*('Ejercicio 3 - TIR'!$E$18-'Ejercicio 3 - TIR'!$D$18)*(1-J263)))</f>
        <v>36078.5046286403</v>
      </c>
      <c r="L263" s="24">
        <f ca="1" t="shared" si="1968"/>
        <v>0.67748810520343</v>
      </c>
      <c r="M263" s="25">
        <f ca="1">IF(L263&lt;=('Ejercicio 3 - TIR'!$D$18-'Ejercicio 3 - TIR'!$C$18)/('Ejercicio 3 - TIR'!$E$18-'Ejercicio 3 - TIR'!$C$18),'Ejercicio 3 - TIR'!$C$18+SQRT(('Ejercicio 3 - TIR'!$E$18-'Ejercicio 3 - TIR'!$C$18)*('Ejercicio 3 - TIR'!$D$18-'Ejercicio 3 - TIR'!$C$18)*L263),'Ejercicio 3 - TIR'!$E$18-SQRT(('Ejercicio 3 - TIR'!$E$18-'Ejercicio 3 - TIR'!$C$18)*('Ejercicio 3 - TIR'!$E$18-'Ejercicio 3 - TIR'!$D$18)*(1-L263)))</f>
        <v>40081.8304106362</v>
      </c>
      <c r="N263" s="24">
        <f ca="1" t="shared" ref="N263:R263" si="1969">RAND()</f>
        <v>0.0208847430682704</v>
      </c>
      <c r="O263" s="25">
        <f ca="1">IF(N263&lt;=('Ejercicio 3 - TIR'!$D$18-'Ejercicio 3 - TIR'!$C$18)/('Ejercicio 3 - TIR'!$E$18-'Ejercicio 3 - TIR'!$C$18),'Ejercicio 3 - TIR'!$C$18+SQRT(('Ejercicio 3 - TIR'!$E$18-'Ejercicio 3 - TIR'!$C$18)*('Ejercicio 3 - TIR'!$D$18-'Ejercicio 3 - TIR'!$C$18)*N263),'Ejercicio 3 - TIR'!$E$18-SQRT(('Ejercicio 3 - TIR'!$E$18-'Ejercicio 3 - TIR'!$C$18)*('Ejercicio 3 - TIR'!$E$18-'Ejercicio 3 - TIR'!$D$18)*(1-N263)))</f>
        <v>31769.9467393796</v>
      </c>
      <c r="P263" s="24">
        <f ca="1" t="shared" si="1969"/>
        <v>0.817113978011652</v>
      </c>
      <c r="Q263" s="26">
        <f ca="1">IF(P263&lt;=('Ejercicio 3 - TIR'!$D$22-'Ejercicio 3 - TIR'!$C$22)/('Ejercicio 3 - TIR'!$E$22-'Ejercicio 3 - TIR'!$C$22),'Ejercicio 3 - TIR'!$C$22+SQRT(('Ejercicio 3 - TIR'!$E$22-'Ejercicio 3 - TIR'!$C$22)*('Ejercicio 3 - TIR'!$D$22-'Ejercicio 3 - TIR'!$C$22)*P263),'Ejercicio 3 - TIR'!$E$22-SQRT(('Ejercicio 3 - TIR'!$E$22-'Ejercicio 3 - TIR'!$C$22)*('Ejercicio 3 - TIR'!$E$22-'Ejercicio 3 - TIR'!$D$22)*(1-P263)))</f>
        <v>0.161856272720882</v>
      </c>
      <c r="R263" s="24">
        <f ca="1" t="shared" si="1969"/>
        <v>0.0457007615101801</v>
      </c>
      <c r="S263" s="26">
        <f ca="1">IF(R263&lt;=('Ejercicio 3 - TIR'!$D$23-'Ejercicio 3 - TIR'!$C$23)/('Ejercicio 3 - TIR'!$E$23-'Ejercicio 3 - TIR'!$C$23),'Ejercicio 3 - TIR'!$C$23+SQRT(('Ejercicio 3 - TIR'!$E$23-'Ejercicio 3 - TIR'!$C$23)*('Ejercicio 3 - TIR'!$D$23-'Ejercicio 3 - TIR'!$C$23)*R263),'Ejercicio 3 - TIR'!$E$23-SQRT(('Ejercicio 3 - TIR'!$E$23-'Ejercicio 3 - TIR'!$C$23)*('Ejercicio 3 - TIR'!$E$23-'Ejercicio 3 - TIR'!$D$23)*(1-R263)))</f>
        <v>0.129069805439938</v>
      </c>
      <c r="T263" s="24">
        <f ca="1" t="shared" ref="T263:X263" si="1970">RAND()</f>
        <v>0.708083336788842</v>
      </c>
      <c r="U263" s="26">
        <f ca="1">IF(T263&lt;=('Ejercicio 3 - TIR'!$D$24-'Ejercicio 3 - TIR'!$C$24)/('Ejercicio 3 - TIR'!$E$24-'Ejercicio 3 - TIR'!$C$24),'Ejercicio 3 - TIR'!$C$24+SQRT(('Ejercicio 3 - TIR'!$E$24-'Ejercicio 3 - TIR'!$C$24)*('Ejercicio 3 - TIR'!$D$24-'Ejercicio 3 - TIR'!$C$24)*T263),'Ejercicio 3 - TIR'!$E$24-SQRT(('Ejercicio 3 - TIR'!$E$24-'Ejercicio 3 - TIR'!$C$24)*('Ejercicio 3 - TIR'!$E$24-'Ejercicio 3 - TIR'!$D$24)*(1-T263)))</f>
        <v>0.191410375011357</v>
      </c>
      <c r="V263" s="24">
        <f ca="1" t="shared" si="1970"/>
        <v>0.571769496132029</v>
      </c>
      <c r="W263" s="26">
        <f ca="1">IF(V263&lt;=('Ejercicio 3 - TIR'!$D$25-'Ejercicio 3 - TIR'!$C$25)/('Ejercicio 3 - TIR'!$E$25-'Ejercicio 3 - TIR'!$C$25),'Ejercicio 3 - TIR'!$C$25+SQRT(('Ejercicio 3 - TIR'!$E$25-'Ejercicio 3 - TIR'!$C$25)*('Ejercicio 3 - TIR'!$D$25-'Ejercicio 3 - TIR'!$C$25)*V263),'Ejercicio 3 - TIR'!$E$25-SQRT(('Ejercicio 3 - TIR'!$E$25-'Ejercicio 3 - TIR'!$C$25)*('Ejercicio 3 - TIR'!$E$25-'Ejercicio 3 - TIR'!$D$25)*(1-V263)))</f>
        <v>0.211285574219189</v>
      </c>
      <c r="X263" s="24">
        <f ca="1" t="shared" si="1970"/>
        <v>0.581277886851119</v>
      </c>
      <c r="Y263" s="26">
        <f ca="1">IF(X263&lt;=('Ejercicio 3 - TIR'!$D$26-'Ejercicio 3 - TIR'!$C$26)/('Ejercicio 3 - TIR'!$E$26-'Ejercicio 3 - TIR'!$C$26),'Ejercicio 3 - TIR'!$C$26+SQRT(('Ejercicio 3 - TIR'!$E$26-'Ejercicio 3 - TIR'!$C$26)*('Ejercicio 3 - TIR'!$D$26-'Ejercicio 3 - TIR'!$C$26)*X263),'Ejercicio 3 - TIR'!$E$26-SQRT(('Ejercicio 3 - TIR'!$E$26-'Ejercicio 3 - TIR'!$C$26)*('Ejercicio 3 - TIR'!$E$26-'Ejercicio 3 - TIR'!$D$26)*(1-X263)))</f>
        <v>0.232448980967765</v>
      </c>
      <c r="Z263" s="24">
        <f ca="1" t="shared" si="1908"/>
        <v>1.16185627272088</v>
      </c>
      <c r="AA263" s="24">
        <f ca="1" t="shared" si="1909"/>
        <v>1.31181683579014</v>
      </c>
      <c r="AB263" s="24">
        <f ca="1" t="shared" si="1910"/>
        <v>1.56291218827494</v>
      </c>
      <c r="AC263" s="24">
        <f ca="1" t="shared" si="1911"/>
        <v>1.89313298742878</v>
      </c>
      <c r="AD263" s="24">
        <f ca="1" t="shared" si="1912"/>
        <v>2.33318982119306</v>
      </c>
      <c r="AE263" s="23">
        <f ca="1" t="shared" si="1913"/>
        <v>6099.5630122305</v>
      </c>
      <c r="AF263" s="23">
        <f ca="1" t="shared" si="1914"/>
        <v>6886.83242348774</v>
      </c>
      <c r="AG263" s="23">
        <f ca="1" t="shared" si="1915"/>
        <v>8205.0436003079</v>
      </c>
      <c r="AH263" s="23">
        <f ca="1" t="shared" si="1916"/>
        <v>9938.65094889243</v>
      </c>
      <c r="AI263" s="23">
        <f ca="1" t="shared" si="1917"/>
        <v>12248.8802341568</v>
      </c>
      <c r="AJ263" s="25">
        <f ca="1" t="shared" si="1918"/>
        <v>45756.8855869602</v>
      </c>
      <c r="AK263" s="25">
        <f ca="1" t="shared" si="1919"/>
        <v>53966.1459315719</v>
      </c>
      <c r="AL263" s="25">
        <f ca="1" t="shared" si="1920"/>
        <v>56387.5346188357</v>
      </c>
      <c r="AM263" s="25">
        <f ca="1" t="shared" si="1921"/>
        <v>75880.2353469014</v>
      </c>
      <c r="AN263" s="25">
        <f ca="1" t="shared" si="1922"/>
        <v>74125.3163521662</v>
      </c>
      <c r="AO263" s="25">
        <f ca="1">C263/'Ejercicio 3 - TIR'!$D$7</f>
        <v>13270.1014670775</v>
      </c>
      <c r="AP263" s="25">
        <f ca="1" t="shared" si="1923"/>
        <v>32486.7841198826</v>
      </c>
      <c r="AQ263" s="25">
        <f ca="1" t="shared" si="1924"/>
        <v>40696.0444644944</v>
      </c>
      <c r="AR263" s="25">
        <f ca="1" t="shared" si="1925"/>
        <v>43117.4331517582</v>
      </c>
      <c r="AS263" s="25">
        <f ca="1" t="shared" si="1926"/>
        <v>62610.1338798239</v>
      </c>
      <c r="AT263" s="25">
        <f ca="1" t="shared" si="1927"/>
        <v>60855.2148850887</v>
      </c>
      <c r="AU263" s="25">
        <f ca="1">AP263*'Ejercicio 3 - TIR'!$D$5</f>
        <v>16243.3920599413</v>
      </c>
      <c r="AV263" s="25">
        <f ca="1">AQ263*'Ejercicio 3 - TIR'!$D$5</f>
        <v>20348.0222322472</v>
      </c>
      <c r="AW263" s="25">
        <f ca="1">AR263*'Ejercicio 3 - TIR'!$D$5</f>
        <v>21558.7165758791</v>
      </c>
      <c r="AX263" s="25">
        <f ca="1">AS263*'Ejercicio 3 - TIR'!$D$5</f>
        <v>31305.0669399119</v>
      </c>
      <c r="AY263" s="25">
        <f ca="1">AT263*'Ejercicio 3 - TIR'!$D$5</f>
        <v>30427.6074425443</v>
      </c>
      <c r="AZ263" s="25">
        <f ca="1" t="shared" ref="AZ263:BD263" si="1971">AJ263-AU263-AE263</f>
        <v>23413.9305147883</v>
      </c>
      <c r="BA263" s="25">
        <f ca="1" t="shared" si="1971"/>
        <v>26731.291275837</v>
      </c>
      <c r="BB263" s="25">
        <f ca="1" t="shared" si="1971"/>
        <v>26623.7744426487</v>
      </c>
      <c r="BC263" s="25">
        <f ca="1" t="shared" si="1971"/>
        <v>34636.517458097</v>
      </c>
      <c r="BD263" s="25">
        <f ca="1" t="shared" si="1971"/>
        <v>31448.8286754651</v>
      </c>
      <c r="BE263" s="25">
        <f ca="1" t="shared" ref="BE263:BI263" si="1972">AZ263/Z263</f>
        <v>20152.1746402906</v>
      </c>
      <c r="BF263" s="25">
        <f ca="1" t="shared" si="1972"/>
        <v>20377.3046255624</v>
      </c>
      <c r="BG263" s="25">
        <f ca="1" t="shared" si="1972"/>
        <v>17034.7218752159</v>
      </c>
      <c r="BH263" s="25">
        <f ca="1" t="shared" si="1972"/>
        <v>18295.8712822071</v>
      </c>
      <c r="BI263" s="25">
        <f ca="1" t="shared" si="1972"/>
        <v>13478.8984547275</v>
      </c>
      <c r="BJ263" s="25">
        <f ca="1" t="shared" si="1930"/>
        <v>87926.3935504296</v>
      </c>
      <c r="BK263" s="25">
        <f ca="1" t="shared" si="1931"/>
        <v>30961.6656691844</v>
      </c>
      <c r="BL263" s="25">
        <f ca="1" t="shared" si="1932"/>
        <v>118888.059219614</v>
      </c>
      <c r="BM263" s="25">
        <f ca="1">BK263*'Ejercicio 3 - TIR'!$D$5</f>
        <v>15480.8328345922</v>
      </c>
      <c r="BN263" s="25">
        <f ca="1" t="shared" si="1933"/>
        <v>103407.226385022</v>
      </c>
      <c r="BO263" s="25">
        <f ca="1" t="shared" si="1934"/>
        <v>44320.1086537165</v>
      </c>
      <c r="BP263" s="25">
        <f ca="1" t="shared" si="1935"/>
        <v>-104035.565255565</v>
      </c>
      <c r="BQ263" s="25">
        <f ca="1" t="shared" ref="BQ263:BT263" si="1973">BE263</f>
        <v>20152.1746402906</v>
      </c>
      <c r="BR263" s="25">
        <f ca="1" t="shared" si="1973"/>
        <v>20377.3046255624</v>
      </c>
      <c r="BS263" s="25">
        <f ca="1" t="shared" si="1973"/>
        <v>17034.7218752159</v>
      </c>
      <c r="BT263" s="25">
        <f ca="1" t="shared" si="1973"/>
        <v>18295.8712822071</v>
      </c>
      <c r="BU263" s="25">
        <f ca="1" t="shared" si="1937"/>
        <v>57799.007108444</v>
      </c>
      <c r="BV263" s="27">
        <f ca="1" t="shared" si="1938"/>
        <v>7.50502739783343</v>
      </c>
    </row>
    <row r="264" ht="15" customHeight="1" spans="1:74">
      <c r="A264" s="23">
        <v>263</v>
      </c>
      <c r="B264" s="24">
        <f ca="1" t="shared" ref="B264:F264" si="1974">RAND()</f>
        <v>0.841660206676404</v>
      </c>
      <c r="C264" s="25">
        <f ca="1">IF(B264&lt;=('Ejercicio 3 - TIR'!$D$13-'Ejercicio 3 - TIR'!$C$13)/('Ejercicio 3 - TIR'!$E$13-'Ejercicio 3 - TIR'!$C$13),'Ejercicio 3 - TIR'!$C$13+SQRT(('Ejercicio 3 - TIR'!$E$13-'Ejercicio 3 - TIR'!$C$13)*('Ejercicio 3 - TIR'!$D$13-'Ejercicio 3 - TIR'!$C$13)*B264),'Ejercicio 3 - TIR'!$E$13-SQRT(('Ejercicio 3 - TIR'!$E$13-'Ejercicio 3 - TIR'!$C$13)*('Ejercicio 3 - TIR'!$E$13-'Ejercicio 3 - TIR'!$D$13)*(1-B264)))</f>
        <v>86215.6700566072</v>
      </c>
      <c r="D264" s="24">
        <f ca="1" t="shared" si="1974"/>
        <v>0.517408637310641</v>
      </c>
      <c r="E264" s="25">
        <f ca="1">IF(D264&lt;=('Ejercicio 3 - TIR'!$D$14-'Ejercicio 3 - TIR'!$C$14)/('Ejercicio 3 - TIR'!$E$14-'Ejercicio 3 - TIR'!$C$14),'Ejercicio 3 - TIR'!$C$14+SQRT(('Ejercicio 3 - TIR'!$E$14-'Ejercicio 3 - TIR'!$C$14)*('Ejercicio 3 - TIR'!$D$14-'Ejercicio 3 - TIR'!$C$14)*D264),'Ejercicio 3 - TIR'!$E$14-SQRT(('Ejercicio 3 - TIR'!$E$14-'Ejercicio 3 - TIR'!$C$14)*('Ejercicio 3 - TIR'!$E$14-'Ejercicio 3 - TIR'!$D$14)*(1-D264)))</f>
        <v>31491.8448296118</v>
      </c>
      <c r="F264" s="24">
        <f ca="1" t="shared" si="1974"/>
        <v>0.167075422389171</v>
      </c>
      <c r="G264" s="25">
        <f ca="1">IF(F264&lt;=('Ejercicio 3 - TIR'!$D$18-'Ejercicio 3 - TIR'!$C$18)/('Ejercicio 3 - TIR'!$E$18-'Ejercicio 3 - TIR'!$C$18),'Ejercicio 3 - TIR'!$C$18+SQRT(('Ejercicio 3 - TIR'!$E$18-'Ejercicio 3 - TIR'!$C$18)*('Ejercicio 3 - TIR'!$D$18-'Ejercicio 3 - TIR'!$C$18)*F264),'Ejercicio 3 - TIR'!$E$18-SQRT(('Ejercicio 3 - TIR'!$E$18-'Ejercicio 3 - TIR'!$C$18)*('Ejercicio 3 - TIR'!$E$18-'Ejercicio 3 - TIR'!$D$18)*(1-F264)))</f>
        <v>35006.1275811125</v>
      </c>
      <c r="H264" s="24">
        <f ca="1" t="shared" ref="H264:L264" si="1975">RAND()</f>
        <v>0.0715605160605071</v>
      </c>
      <c r="I264" s="25">
        <f ca="1">IF(H264&lt;=('Ejercicio 3 - TIR'!$D$18-'Ejercicio 3 - TIR'!$C$18)/('Ejercicio 3 - TIR'!$E$18-'Ejercicio 3 - TIR'!$C$18),'Ejercicio 3 - TIR'!$C$18+SQRT(('Ejercicio 3 - TIR'!$E$18-'Ejercicio 3 - TIR'!$C$18)*('Ejercicio 3 - TIR'!$D$18-'Ejercicio 3 - TIR'!$C$18)*H264),'Ejercicio 3 - TIR'!$E$18-SQRT(('Ejercicio 3 - TIR'!$E$18-'Ejercicio 3 - TIR'!$C$18)*('Ejercicio 3 - TIR'!$E$18-'Ejercicio 3 - TIR'!$D$18)*(1-H264)))</f>
        <v>33276.2901899978</v>
      </c>
      <c r="J264" s="24">
        <f ca="1" t="shared" si="1975"/>
        <v>0.0667014889617046</v>
      </c>
      <c r="K264" s="25">
        <f ca="1">IF(J264&lt;=('Ejercicio 3 - TIR'!$D$18-'Ejercicio 3 - TIR'!$C$18)/('Ejercicio 3 - TIR'!$E$18-'Ejercicio 3 - TIR'!$C$18),'Ejercicio 3 - TIR'!$C$18+SQRT(('Ejercicio 3 - TIR'!$E$18-'Ejercicio 3 - TIR'!$C$18)*('Ejercicio 3 - TIR'!$D$18-'Ejercicio 3 - TIR'!$C$18)*J264),'Ejercicio 3 - TIR'!$E$18-SQRT(('Ejercicio 3 - TIR'!$E$18-'Ejercicio 3 - TIR'!$C$18)*('Ejercicio 3 - TIR'!$E$18-'Ejercicio 3 - TIR'!$D$18)*(1-J264)))</f>
        <v>33163.1034355923</v>
      </c>
      <c r="L264" s="24">
        <f ca="1" t="shared" si="1975"/>
        <v>0.760646911211113</v>
      </c>
      <c r="M264" s="25">
        <f ca="1">IF(L264&lt;=('Ejercicio 3 - TIR'!$D$18-'Ejercicio 3 - TIR'!$C$18)/('Ejercicio 3 - TIR'!$E$18-'Ejercicio 3 - TIR'!$C$18),'Ejercicio 3 - TIR'!$C$18+SQRT(('Ejercicio 3 - TIR'!$E$18-'Ejercicio 3 - TIR'!$C$18)*('Ejercicio 3 - TIR'!$D$18-'Ejercicio 3 - TIR'!$C$18)*L264),'Ejercicio 3 - TIR'!$E$18-SQRT(('Ejercicio 3 - TIR'!$E$18-'Ejercicio 3 - TIR'!$C$18)*('Ejercicio 3 - TIR'!$E$18-'Ejercicio 3 - TIR'!$D$18)*(1-L264)))</f>
        <v>40763.0811125104</v>
      </c>
      <c r="N264" s="24">
        <f ca="1" t="shared" ref="N264:R264" si="1976">RAND()</f>
        <v>0.174185577337379</v>
      </c>
      <c r="O264" s="25">
        <f ca="1">IF(N264&lt;=('Ejercicio 3 - TIR'!$D$18-'Ejercicio 3 - TIR'!$C$18)/('Ejercicio 3 - TIR'!$E$18-'Ejercicio 3 - TIR'!$C$18),'Ejercicio 3 - TIR'!$C$18+SQRT(('Ejercicio 3 - TIR'!$E$18-'Ejercicio 3 - TIR'!$C$18)*('Ejercicio 3 - TIR'!$D$18-'Ejercicio 3 - TIR'!$C$18)*N264),'Ejercicio 3 - TIR'!$E$18-SQRT(('Ejercicio 3 - TIR'!$E$18-'Ejercicio 3 - TIR'!$C$18)*('Ejercicio 3 - TIR'!$E$18-'Ejercicio 3 - TIR'!$D$18)*(1-N264)))</f>
        <v>35111.5395528751</v>
      </c>
      <c r="P264" s="24">
        <f ca="1" t="shared" si="1976"/>
        <v>0.321840537046359</v>
      </c>
      <c r="Q264" s="26">
        <f ca="1">IF(P264&lt;=('Ejercicio 3 - TIR'!$D$22-'Ejercicio 3 - TIR'!$C$22)/('Ejercicio 3 - TIR'!$E$22-'Ejercicio 3 - TIR'!$C$22),'Ejercicio 3 - TIR'!$C$22+SQRT(('Ejercicio 3 - TIR'!$E$22-'Ejercicio 3 - TIR'!$C$22)*('Ejercicio 3 - TIR'!$D$22-'Ejercicio 3 - TIR'!$C$22)*P264),'Ejercicio 3 - TIR'!$E$22-SQRT(('Ejercicio 3 - TIR'!$E$22-'Ejercicio 3 - TIR'!$C$22)*('Ejercicio 3 - TIR'!$E$22-'Ejercicio 3 - TIR'!$D$22)*(1-P264)))</f>
        <v>0.144068921178222</v>
      </c>
      <c r="R264" s="24">
        <f ca="1" t="shared" si="1976"/>
        <v>0.137837484318282</v>
      </c>
      <c r="S264" s="26">
        <f ca="1">IF(R264&lt;=('Ejercicio 3 - TIR'!$D$23-'Ejercicio 3 - TIR'!$C$23)/('Ejercicio 3 - TIR'!$E$23-'Ejercicio 3 - TIR'!$C$23),'Ejercicio 3 - TIR'!$C$23+SQRT(('Ejercicio 3 - TIR'!$E$23-'Ejercicio 3 - TIR'!$C$23)*('Ejercicio 3 - TIR'!$D$23-'Ejercicio 3 - TIR'!$C$23)*R264),'Ejercicio 3 - TIR'!$E$23-SQRT(('Ejercicio 3 - TIR'!$E$23-'Ejercicio 3 - TIR'!$C$23)*('Ejercicio 3 - TIR'!$E$23-'Ejercicio 3 - TIR'!$D$23)*(1-R264)))</f>
        <v>0.13575142761063</v>
      </c>
      <c r="T264" s="24">
        <f ca="1" t="shared" ref="T264:X264" si="1977">RAND()</f>
        <v>0.804185626378447</v>
      </c>
      <c r="U264" s="26">
        <f ca="1">IF(T264&lt;=('Ejercicio 3 - TIR'!$D$24-'Ejercicio 3 - TIR'!$C$24)/('Ejercicio 3 - TIR'!$E$24-'Ejercicio 3 - TIR'!$C$24),'Ejercicio 3 - TIR'!$C$24+SQRT(('Ejercicio 3 - TIR'!$E$24-'Ejercicio 3 - TIR'!$C$24)*('Ejercicio 3 - TIR'!$D$24-'Ejercicio 3 - TIR'!$C$24)*T264),'Ejercicio 3 - TIR'!$E$24-SQRT(('Ejercicio 3 - TIR'!$E$24-'Ejercicio 3 - TIR'!$C$24)*('Ejercicio 3 - TIR'!$E$24-'Ejercicio 3 - TIR'!$D$24)*(1-T264)))</f>
        <v>0.19658461518274</v>
      </c>
      <c r="V264" s="24">
        <f ca="1" t="shared" si="1977"/>
        <v>0.0865646925044707</v>
      </c>
      <c r="W264" s="26">
        <f ca="1">IF(V264&lt;=('Ejercicio 3 - TIR'!$D$25-'Ejercicio 3 - TIR'!$C$25)/('Ejercicio 3 - TIR'!$E$25-'Ejercicio 3 - TIR'!$C$25),'Ejercicio 3 - TIR'!$C$25+SQRT(('Ejercicio 3 - TIR'!$E$25-'Ejercicio 3 - TIR'!$C$25)*('Ejercicio 3 - TIR'!$D$25-'Ejercicio 3 - TIR'!$C$25)*V264),'Ejercicio 3 - TIR'!$E$25-SQRT(('Ejercicio 3 - TIR'!$E$25-'Ejercicio 3 - TIR'!$C$25)*('Ejercicio 3 - TIR'!$E$25-'Ejercicio 3 - TIR'!$D$25)*(1-V264)))</f>
        <v>0.191008658842305</v>
      </c>
      <c r="X264" s="24">
        <f ca="1" t="shared" si="1977"/>
        <v>0.323164193497579</v>
      </c>
      <c r="Y264" s="26">
        <f ca="1">IF(X264&lt;=('Ejercicio 3 - TIR'!$D$26-'Ejercicio 3 - TIR'!$C$26)/('Ejercicio 3 - TIR'!$E$26-'Ejercicio 3 - TIR'!$C$26),'Ejercicio 3 - TIR'!$C$26+SQRT(('Ejercicio 3 - TIR'!$E$26-'Ejercicio 3 - TIR'!$C$26)*('Ejercicio 3 - TIR'!$D$26-'Ejercicio 3 - TIR'!$C$26)*X264),'Ejercicio 3 - TIR'!$E$26-SQRT(('Ejercicio 3 - TIR'!$E$26-'Ejercicio 3 - TIR'!$C$26)*('Ejercicio 3 - TIR'!$E$26-'Ejercicio 3 - TIR'!$D$26)*(1-X264)))</f>
        <v>0.219538844297695</v>
      </c>
      <c r="Z264" s="24">
        <f ca="1" t="shared" si="1908"/>
        <v>1.14406892117822</v>
      </c>
      <c r="AA264" s="24">
        <f ca="1" t="shared" si="1909"/>
        <v>1.29937791051312</v>
      </c>
      <c r="AB264" s="24">
        <f ca="1" t="shared" si="1910"/>
        <v>1.55481561702829</v>
      </c>
      <c r="AC264" s="24">
        <f ca="1" t="shared" si="1911"/>
        <v>1.85179886278394</v>
      </c>
      <c r="AD264" s="24">
        <f ca="1" t="shared" si="1912"/>
        <v>2.25834064499131</v>
      </c>
      <c r="AE264" s="23">
        <f ca="1" t="shared" si="1913"/>
        <v>4536.99611051413</v>
      </c>
      <c r="AF264" s="23">
        <f ca="1" t="shared" si="1914"/>
        <v>5152.89980958029</v>
      </c>
      <c r="AG264" s="23">
        <f ca="1" t="shared" si="1915"/>
        <v>6165.88063572185</v>
      </c>
      <c r="AH264" s="23">
        <f ca="1" t="shared" si="1916"/>
        <v>7343.61722653282</v>
      </c>
      <c r="AI264" s="23">
        <f ca="1" t="shared" si="1917"/>
        <v>8955.82646541048</v>
      </c>
      <c r="AJ264" s="25">
        <f ca="1" t="shared" si="1918"/>
        <v>40049.4226163506</v>
      </c>
      <c r="AK264" s="25">
        <f ca="1" t="shared" si="1919"/>
        <v>43238.4764167076</v>
      </c>
      <c r="AL264" s="25">
        <f ca="1" t="shared" si="1920"/>
        <v>51562.5111307835</v>
      </c>
      <c r="AM264" s="25">
        <f ca="1" t="shared" si="1921"/>
        <v>75485.0272477161</v>
      </c>
      <c r="AN264" s="25">
        <f ca="1" t="shared" si="1922"/>
        <v>79293.8168804779</v>
      </c>
      <c r="AO264" s="25">
        <f ca="1">C264/'Ejercicio 3 - TIR'!$D$7</f>
        <v>17243.1340113214</v>
      </c>
      <c r="AP264" s="25">
        <f ca="1" t="shared" si="1923"/>
        <v>22806.2886050292</v>
      </c>
      <c r="AQ264" s="25">
        <f ca="1" t="shared" si="1924"/>
        <v>25995.3424053861</v>
      </c>
      <c r="AR264" s="25">
        <f ca="1" t="shared" si="1925"/>
        <v>34319.3771194621</v>
      </c>
      <c r="AS264" s="25">
        <f ca="1" t="shared" si="1926"/>
        <v>58241.8932363947</v>
      </c>
      <c r="AT264" s="25">
        <f ca="1" t="shared" si="1927"/>
        <v>62050.6828691565</v>
      </c>
      <c r="AU264" s="25">
        <f ca="1">AP264*'Ejercicio 3 - TIR'!$D$5</f>
        <v>11403.1443025146</v>
      </c>
      <c r="AV264" s="25">
        <f ca="1">AQ264*'Ejercicio 3 - TIR'!$D$5</f>
        <v>12997.6712026931</v>
      </c>
      <c r="AW264" s="25">
        <f ca="1">AR264*'Ejercicio 3 - TIR'!$D$5</f>
        <v>17159.688559731</v>
      </c>
      <c r="AX264" s="25">
        <f ca="1">AS264*'Ejercicio 3 - TIR'!$D$5</f>
        <v>29120.9466181973</v>
      </c>
      <c r="AY264" s="25">
        <f ca="1">AT264*'Ejercicio 3 - TIR'!$D$5</f>
        <v>31025.3414345782</v>
      </c>
      <c r="AZ264" s="25">
        <f ca="1" t="shared" ref="AZ264:BD264" si="1978">AJ264-AU264-AE264</f>
        <v>24109.2822033219</v>
      </c>
      <c r="BA264" s="25">
        <f ca="1" t="shared" si="1978"/>
        <v>25087.9054044342</v>
      </c>
      <c r="BB264" s="25">
        <f ca="1" t="shared" si="1978"/>
        <v>28236.9419353306</v>
      </c>
      <c r="BC264" s="25">
        <f ca="1" t="shared" si="1978"/>
        <v>39020.463402986</v>
      </c>
      <c r="BD264" s="25">
        <f ca="1" t="shared" si="1978"/>
        <v>39312.6489804892</v>
      </c>
      <c r="BE264" s="25">
        <f ca="1" t="shared" ref="BE264:BI264" si="1979">AZ264/Z264</f>
        <v>21073.2778043589</v>
      </c>
      <c r="BF264" s="25">
        <f ca="1" t="shared" si="1979"/>
        <v>19307.628059128</v>
      </c>
      <c r="BG264" s="25">
        <f ca="1" t="shared" si="1979"/>
        <v>18160.9585252943</v>
      </c>
      <c r="BH264" s="25">
        <f ca="1" t="shared" si="1979"/>
        <v>21071.6531839337</v>
      </c>
      <c r="BI264" s="25">
        <f ca="1" t="shared" si="1979"/>
        <v>17407.7586867505</v>
      </c>
      <c r="BJ264" s="25">
        <f ca="1" t="shared" si="1930"/>
        <v>71119.3131644717</v>
      </c>
      <c r="BK264" s="25">
        <f ca="1" t="shared" si="1931"/>
        <v>38940.8703847993</v>
      </c>
      <c r="BL264" s="25">
        <f ca="1" t="shared" si="1932"/>
        <v>110060.183549271</v>
      </c>
      <c r="BM264" s="25">
        <f ca="1">BK264*'Ejercicio 3 - TIR'!$D$5</f>
        <v>19470.4351923996</v>
      </c>
      <c r="BN264" s="25">
        <f ca="1" t="shared" si="1933"/>
        <v>90589.7483568713</v>
      </c>
      <c r="BO264" s="25">
        <f ca="1" t="shared" si="1934"/>
        <v>40113.4118352725</v>
      </c>
      <c r="BP264" s="25">
        <f ca="1" t="shared" si="1935"/>
        <v>-117707.514886219</v>
      </c>
      <c r="BQ264" s="25">
        <f ca="1" t="shared" ref="BQ264:BT264" si="1980">BE264</f>
        <v>21073.2778043589</v>
      </c>
      <c r="BR264" s="25">
        <f ca="1" t="shared" si="1980"/>
        <v>19307.628059128</v>
      </c>
      <c r="BS264" s="25">
        <f ca="1" t="shared" si="1980"/>
        <v>18160.9585252943</v>
      </c>
      <c r="BT264" s="25">
        <f ca="1" t="shared" si="1980"/>
        <v>21071.6531839337</v>
      </c>
      <c r="BU264" s="25">
        <f ca="1" t="shared" si="1937"/>
        <v>57521.170522023</v>
      </c>
      <c r="BV264" s="27">
        <f ca="1" t="shared" si="1938"/>
        <v>4.46931339029082</v>
      </c>
    </row>
    <row r="265" ht="15" customHeight="1" spans="1:74">
      <c r="A265" s="23">
        <v>264</v>
      </c>
      <c r="B265" s="24">
        <f ca="1" t="shared" ref="B265:F265" si="1981">RAND()</f>
        <v>0.969223888767566</v>
      </c>
      <c r="C265" s="25">
        <f ca="1">IF(B265&lt;=('Ejercicio 3 - TIR'!$D$13-'Ejercicio 3 - TIR'!$C$13)/('Ejercicio 3 - TIR'!$E$13-'Ejercicio 3 - TIR'!$C$13),'Ejercicio 3 - TIR'!$C$13+SQRT(('Ejercicio 3 - TIR'!$E$13-'Ejercicio 3 - TIR'!$C$13)*('Ejercicio 3 - TIR'!$D$13-'Ejercicio 3 - TIR'!$C$13)*B265),'Ejercicio 3 - TIR'!$E$13-SQRT(('Ejercicio 3 - TIR'!$E$13-'Ejercicio 3 - TIR'!$C$13)*('Ejercicio 3 - TIR'!$E$13-'Ejercicio 3 - TIR'!$D$13)*(1-B265)))</f>
        <v>93922.8844441692</v>
      </c>
      <c r="D265" s="24">
        <f ca="1" t="shared" si="1981"/>
        <v>0.275346996712312</v>
      </c>
      <c r="E265" s="25">
        <f ca="1">IF(D265&lt;=('Ejercicio 3 - TIR'!$D$14-'Ejercicio 3 - TIR'!$C$14)/('Ejercicio 3 - TIR'!$E$14-'Ejercicio 3 - TIR'!$C$14),'Ejercicio 3 - TIR'!$C$14+SQRT(('Ejercicio 3 - TIR'!$E$14-'Ejercicio 3 - TIR'!$C$14)*('Ejercicio 3 - TIR'!$D$14-'Ejercicio 3 - TIR'!$C$14)*D265),'Ejercicio 3 - TIR'!$E$14-SQRT(('Ejercicio 3 - TIR'!$E$14-'Ejercicio 3 - TIR'!$C$14)*('Ejercicio 3 - TIR'!$E$14-'Ejercicio 3 - TIR'!$D$14)*(1-D265)))</f>
        <v>29544.339858926</v>
      </c>
      <c r="F265" s="24">
        <f ca="1" t="shared" si="1981"/>
        <v>0.208162326327202</v>
      </c>
      <c r="G265" s="25">
        <f ca="1">IF(F265&lt;=('Ejercicio 3 - TIR'!$D$18-'Ejercicio 3 - TIR'!$C$18)/('Ejercicio 3 - TIR'!$E$18-'Ejercicio 3 - TIR'!$C$18),'Ejercicio 3 - TIR'!$C$18+SQRT(('Ejercicio 3 - TIR'!$E$18-'Ejercicio 3 - TIR'!$C$18)*('Ejercicio 3 - TIR'!$D$18-'Ejercicio 3 - TIR'!$C$18)*F265),'Ejercicio 3 - TIR'!$E$18-SQRT(('Ejercicio 3 - TIR'!$E$18-'Ejercicio 3 - TIR'!$C$18)*('Ejercicio 3 - TIR'!$E$18-'Ejercicio 3 - TIR'!$D$18)*(1-F265)))</f>
        <v>35587.8751730045</v>
      </c>
      <c r="H265" s="24">
        <f ca="1" t="shared" ref="H265:L265" si="1982">RAND()</f>
        <v>0.755194232684338</v>
      </c>
      <c r="I265" s="25">
        <f ca="1">IF(H265&lt;=('Ejercicio 3 - TIR'!$D$18-'Ejercicio 3 - TIR'!$C$18)/('Ejercicio 3 - TIR'!$E$18-'Ejercicio 3 - TIR'!$C$18),'Ejercicio 3 - TIR'!$C$18+SQRT(('Ejercicio 3 - TIR'!$E$18-'Ejercicio 3 - TIR'!$C$18)*('Ejercicio 3 - TIR'!$D$18-'Ejercicio 3 - TIR'!$C$18)*H265),'Ejercicio 3 - TIR'!$E$18-SQRT(('Ejercicio 3 - TIR'!$E$18-'Ejercicio 3 - TIR'!$C$18)*('Ejercicio 3 - TIR'!$E$18-'Ejercicio 3 - TIR'!$D$18)*(1-H265)))</f>
        <v>40715.0924690637</v>
      </c>
      <c r="J265" s="24">
        <f ca="1" t="shared" si="1982"/>
        <v>0.42598479141642</v>
      </c>
      <c r="K265" s="25">
        <f ca="1">IF(J265&lt;=('Ejercicio 3 - TIR'!$D$18-'Ejercicio 3 - TIR'!$C$18)/('Ejercicio 3 - TIR'!$E$18-'Ejercicio 3 - TIR'!$C$18),'Ejercicio 3 - TIR'!$C$18+SQRT(('Ejercicio 3 - TIR'!$E$18-'Ejercicio 3 - TIR'!$C$18)*('Ejercicio 3 - TIR'!$D$18-'Ejercicio 3 - TIR'!$C$18)*J265),'Ejercicio 3 - TIR'!$E$18-SQRT(('Ejercicio 3 - TIR'!$E$18-'Ejercicio 3 - TIR'!$C$18)*('Ejercicio 3 - TIR'!$E$18-'Ejercicio 3 - TIR'!$D$18)*(1-J265)))</f>
        <v>37993.6048634182</v>
      </c>
      <c r="L265" s="24">
        <f ca="1" t="shared" si="1982"/>
        <v>0.510056932543643</v>
      </c>
      <c r="M265" s="25">
        <f ca="1">IF(L265&lt;=('Ejercicio 3 - TIR'!$D$18-'Ejercicio 3 - TIR'!$C$18)/('Ejercicio 3 - TIR'!$E$18-'Ejercicio 3 - TIR'!$C$18),'Ejercicio 3 - TIR'!$C$18+SQRT(('Ejercicio 3 - TIR'!$E$18-'Ejercicio 3 - TIR'!$C$18)*('Ejercicio 3 - TIR'!$D$18-'Ejercicio 3 - TIR'!$C$18)*L265),'Ejercicio 3 - TIR'!$E$18-SQRT(('Ejercicio 3 - TIR'!$E$18-'Ejercicio 3 - TIR'!$C$18)*('Ejercicio 3 - TIR'!$E$18-'Ejercicio 3 - TIR'!$D$18)*(1-L265)))</f>
        <v>38746.9160211783</v>
      </c>
      <c r="N265" s="24">
        <f ca="1" t="shared" ref="N265:R265" si="1983">RAND()</f>
        <v>0.470556720531897</v>
      </c>
      <c r="O265" s="25">
        <f ca="1">IF(N265&lt;=('Ejercicio 3 - TIR'!$D$18-'Ejercicio 3 - TIR'!$C$18)/('Ejercicio 3 - TIR'!$E$18-'Ejercicio 3 - TIR'!$C$18),'Ejercicio 3 - TIR'!$C$18+SQRT(('Ejercicio 3 - TIR'!$E$18-'Ejercicio 3 - TIR'!$C$18)*('Ejercicio 3 - TIR'!$D$18-'Ejercicio 3 - TIR'!$C$18)*N265),'Ejercicio 3 - TIR'!$E$18-SQRT(('Ejercicio 3 - TIR'!$E$18-'Ejercicio 3 - TIR'!$C$18)*('Ejercicio 3 - TIR'!$E$18-'Ejercicio 3 - TIR'!$D$18)*(1-N265)))</f>
        <v>38401.3991739343</v>
      </c>
      <c r="P265" s="24">
        <f ca="1" t="shared" si="1983"/>
        <v>0.0270627089455189</v>
      </c>
      <c r="Q265" s="26">
        <f ca="1">IF(P265&lt;=('Ejercicio 3 - TIR'!$D$22-'Ejercicio 3 - TIR'!$C$22)/('Ejercicio 3 - TIR'!$E$22-'Ejercicio 3 - TIR'!$C$22),'Ejercicio 3 - TIR'!$C$22+SQRT(('Ejercicio 3 - TIR'!$E$22-'Ejercicio 3 - TIR'!$C$22)*('Ejercicio 3 - TIR'!$D$22-'Ejercicio 3 - TIR'!$C$22)*P265),'Ejercicio 3 - TIR'!$E$22-SQRT(('Ejercicio 3 - TIR'!$E$22-'Ejercicio 3 - TIR'!$C$22)*('Ejercicio 3 - TIR'!$E$22-'Ejercicio 3 - TIR'!$D$22)*(1-P265)))</f>
        <v>0.126979461018011</v>
      </c>
      <c r="R265" s="24">
        <f ca="1" t="shared" si="1983"/>
        <v>0.332630386352079</v>
      </c>
      <c r="S265" s="26">
        <f ca="1">IF(R265&lt;=('Ejercicio 3 - TIR'!$D$23-'Ejercicio 3 - TIR'!$C$23)/('Ejercicio 3 - TIR'!$E$23-'Ejercicio 3 - TIR'!$C$23),'Ejercicio 3 - TIR'!$C$23+SQRT(('Ejercicio 3 - TIR'!$E$23-'Ejercicio 3 - TIR'!$C$23)*('Ejercicio 3 - TIR'!$D$23-'Ejercicio 3 - TIR'!$C$23)*R265),'Ejercicio 3 - TIR'!$E$23-SQRT(('Ejercicio 3 - TIR'!$E$23-'Ejercicio 3 - TIR'!$C$23)*('Ejercicio 3 - TIR'!$E$23-'Ejercicio 3 - TIR'!$D$23)*(1-R265)))</f>
        <v>0.144469055875406</v>
      </c>
      <c r="T265" s="24">
        <f ca="1" t="shared" ref="T265:X265" si="1984">RAND()</f>
        <v>0.264111268160413</v>
      </c>
      <c r="U265" s="26">
        <f ca="1">IF(T265&lt;=('Ejercicio 3 - TIR'!$D$24-'Ejercicio 3 - TIR'!$C$24)/('Ejercicio 3 - TIR'!$E$24-'Ejercicio 3 - TIR'!$C$24),'Ejercicio 3 - TIR'!$C$24+SQRT(('Ejercicio 3 - TIR'!$E$24-'Ejercicio 3 - TIR'!$C$24)*('Ejercicio 3 - TIR'!$D$24-'Ejercicio 3 - TIR'!$C$24)*T265),'Ejercicio 3 - TIR'!$E$24-SQRT(('Ejercicio 3 - TIR'!$E$24-'Ejercicio 3 - TIR'!$C$24)*('Ejercicio 3 - TIR'!$E$24-'Ejercicio 3 - TIR'!$D$24)*(1-T265)))</f>
        <v>0.173550661628431</v>
      </c>
      <c r="V265" s="24">
        <f ca="1" t="shared" si="1984"/>
        <v>0.218894766547745</v>
      </c>
      <c r="W265" s="26">
        <f ca="1">IF(V265&lt;=('Ejercicio 3 - TIR'!$D$25-'Ejercicio 3 - TIR'!$C$25)/('Ejercicio 3 - TIR'!$E$25-'Ejercicio 3 - TIR'!$C$25),'Ejercicio 3 - TIR'!$C$25+SQRT(('Ejercicio 3 - TIR'!$E$25-'Ejercicio 3 - TIR'!$C$25)*('Ejercicio 3 - TIR'!$D$25-'Ejercicio 3 - TIR'!$C$25)*V265),'Ejercicio 3 - TIR'!$E$25-SQRT(('Ejercicio 3 - TIR'!$E$25-'Ejercicio 3 - TIR'!$C$25)*('Ejercicio 3 - TIR'!$E$25-'Ejercicio 3 - TIR'!$D$25)*(1-V265)))</f>
        <v>0.197505789704176</v>
      </c>
      <c r="X265" s="24">
        <f ca="1" t="shared" si="1984"/>
        <v>0.283891672176005</v>
      </c>
      <c r="Y265" s="26">
        <f ca="1">IF(X265&lt;=('Ejercicio 3 - TIR'!$D$26-'Ejercicio 3 - TIR'!$C$26)/('Ejercicio 3 - TIR'!$E$26-'Ejercicio 3 - TIR'!$C$26),'Ejercicio 3 - TIR'!$C$26+SQRT(('Ejercicio 3 - TIR'!$E$26-'Ejercicio 3 - TIR'!$C$26)*('Ejercicio 3 - TIR'!$D$26-'Ejercicio 3 - TIR'!$C$26)*X265),'Ejercicio 3 - TIR'!$E$26-SQRT(('Ejercicio 3 - TIR'!$E$26-'Ejercicio 3 - TIR'!$C$26)*('Ejercicio 3 - TIR'!$E$26-'Ejercicio 3 - TIR'!$D$26)*(1-X265)))</f>
        <v>0.217685872116934</v>
      </c>
      <c r="Z265" s="24">
        <f ca="1" t="shared" si="1908"/>
        <v>1.12697946101801</v>
      </c>
      <c r="AA265" s="24">
        <f ca="1" t="shared" si="1909"/>
        <v>1.28979311974226</v>
      </c>
      <c r="AB265" s="24">
        <f ca="1" t="shared" si="1910"/>
        <v>1.51363756903732</v>
      </c>
      <c r="AC265" s="24">
        <f ca="1" t="shared" si="1911"/>
        <v>1.81258975243595</v>
      </c>
      <c r="AD265" s="24">
        <f ca="1" t="shared" si="1912"/>
        <v>2.20716493348519</v>
      </c>
      <c r="AE265" s="23">
        <f ca="1" t="shared" si="1913"/>
        <v>3751.52435141936</v>
      </c>
      <c r="AF265" s="23">
        <f ca="1" t="shared" si="1914"/>
        <v>4293.50353256251</v>
      </c>
      <c r="AG265" s="23">
        <f ca="1" t="shared" si="1915"/>
        <v>5038.64391134274</v>
      </c>
      <c r="AH265" s="23">
        <f ca="1" t="shared" si="1916"/>
        <v>6033.80525609062</v>
      </c>
      <c r="AI265" s="23">
        <f ca="1" t="shared" si="1917"/>
        <v>7347.27941544645</v>
      </c>
      <c r="AJ265" s="25">
        <f ca="1" t="shared" si="1918"/>
        <v>40106.8043812489</v>
      </c>
      <c r="AK265" s="25">
        <f ca="1" t="shared" si="1919"/>
        <v>52514.0461362681</v>
      </c>
      <c r="AL265" s="25">
        <f ca="1" t="shared" si="1920"/>
        <v>57508.547704429</v>
      </c>
      <c r="AM265" s="25">
        <f ca="1" t="shared" si="1921"/>
        <v>70232.2629184842</v>
      </c>
      <c r="AN265" s="25">
        <f ca="1" t="shared" si="1922"/>
        <v>84758.2216534749</v>
      </c>
      <c r="AO265" s="25">
        <f ca="1">C265/'Ejercicio 3 - TIR'!$D$7</f>
        <v>18784.5768888338</v>
      </c>
      <c r="AP265" s="25">
        <f ca="1" t="shared" si="1923"/>
        <v>21322.2274924151</v>
      </c>
      <c r="AQ265" s="25">
        <f ca="1" t="shared" si="1924"/>
        <v>33729.4692474343</v>
      </c>
      <c r="AR265" s="25">
        <f ca="1" t="shared" si="1925"/>
        <v>38723.9708155951</v>
      </c>
      <c r="AS265" s="25">
        <f ca="1" t="shared" si="1926"/>
        <v>51447.6860296504</v>
      </c>
      <c r="AT265" s="25">
        <f ca="1" t="shared" si="1927"/>
        <v>65973.6447646411</v>
      </c>
      <c r="AU265" s="25">
        <f ca="1">AP265*'Ejercicio 3 - TIR'!$D$5</f>
        <v>10661.1137462075</v>
      </c>
      <c r="AV265" s="25">
        <f ca="1">AQ265*'Ejercicio 3 - TIR'!$D$5</f>
        <v>16864.7346237172</v>
      </c>
      <c r="AW265" s="25">
        <f ca="1">AR265*'Ejercicio 3 - TIR'!$D$5</f>
        <v>19361.9854077976</v>
      </c>
      <c r="AX265" s="25">
        <f ca="1">AS265*'Ejercicio 3 - TIR'!$D$5</f>
        <v>25723.8430148252</v>
      </c>
      <c r="AY265" s="25">
        <f ca="1">AT265*'Ejercicio 3 - TIR'!$D$5</f>
        <v>32986.8223823205</v>
      </c>
      <c r="AZ265" s="25">
        <f ca="1" t="shared" ref="AZ265:BD265" si="1985">AJ265-AU265-AE265</f>
        <v>25694.166283622</v>
      </c>
      <c r="BA265" s="25">
        <f ca="1" t="shared" si="1985"/>
        <v>31355.8079799885</v>
      </c>
      <c r="BB265" s="25">
        <f ca="1" t="shared" si="1985"/>
        <v>33107.9183852887</v>
      </c>
      <c r="BC265" s="25">
        <f ca="1" t="shared" si="1985"/>
        <v>38474.6146475684</v>
      </c>
      <c r="BD265" s="25">
        <f ca="1" t="shared" si="1985"/>
        <v>44424.1198557079</v>
      </c>
      <c r="BE265" s="25">
        <f ca="1" t="shared" ref="BE265:BI265" si="1986">AZ265/Z265</f>
        <v>22799.143349438</v>
      </c>
      <c r="BF265" s="25">
        <f ca="1" t="shared" si="1986"/>
        <v>24310.7266584384</v>
      </c>
      <c r="BG265" s="25">
        <f ca="1" t="shared" si="1986"/>
        <v>21873.0818146549</v>
      </c>
      <c r="BH265" s="25">
        <f ca="1" t="shared" si="1986"/>
        <v>21226.3225011959</v>
      </c>
      <c r="BI265" s="25">
        <f ca="1" t="shared" si="1986"/>
        <v>20127.2316272082</v>
      </c>
      <c r="BJ265" s="25">
        <f ca="1" t="shared" si="1930"/>
        <v>65209.2309195901</v>
      </c>
      <c r="BK265" s="25">
        <f ca="1" t="shared" si="1931"/>
        <v>41460.6593993903</v>
      </c>
      <c r="BL265" s="25">
        <f ca="1" t="shared" si="1932"/>
        <v>106669.89031898</v>
      </c>
      <c r="BM265" s="25">
        <f ca="1">BK265*'Ejercicio 3 - TIR'!$D$5</f>
        <v>20730.3296996952</v>
      </c>
      <c r="BN265" s="25">
        <f ca="1" t="shared" si="1933"/>
        <v>85939.5606192853</v>
      </c>
      <c r="BO265" s="25">
        <f ca="1" t="shared" si="1934"/>
        <v>38936.6283033429</v>
      </c>
      <c r="BP265" s="25">
        <f ca="1" t="shared" si="1935"/>
        <v>-123467.224303095</v>
      </c>
      <c r="BQ265" s="25">
        <f ca="1" t="shared" ref="BQ265:BT265" si="1987">BE265</f>
        <v>22799.143349438</v>
      </c>
      <c r="BR265" s="25">
        <f ca="1" t="shared" si="1987"/>
        <v>24310.7266584384</v>
      </c>
      <c r="BS265" s="25">
        <f ca="1" t="shared" si="1987"/>
        <v>21873.0818146549</v>
      </c>
      <c r="BT265" s="25">
        <f ca="1" t="shared" si="1987"/>
        <v>21226.3225011959</v>
      </c>
      <c r="BU265" s="25">
        <f ca="1" t="shared" si="1937"/>
        <v>59063.8599305511</v>
      </c>
      <c r="BV265" s="27">
        <f ca="1" t="shared" si="1938"/>
        <v>5.73964251846706</v>
      </c>
    </row>
    <row r="266" ht="15" customHeight="1" spans="1:74">
      <c r="A266" s="23">
        <v>265</v>
      </c>
      <c r="B266" s="24">
        <f ca="1" t="shared" ref="B266:F266" si="1988">RAND()</f>
        <v>0.881395081389355</v>
      </c>
      <c r="C266" s="25">
        <f ca="1">IF(B266&lt;=('Ejercicio 3 - TIR'!$D$13-'Ejercicio 3 - TIR'!$C$13)/('Ejercicio 3 - TIR'!$E$13-'Ejercicio 3 - TIR'!$C$13),'Ejercicio 3 - TIR'!$C$13+SQRT(('Ejercicio 3 - TIR'!$E$13-'Ejercicio 3 - TIR'!$C$13)*('Ejercicio 3 - TIR'!$D$13-'Ejercicio 3 - TIR'!$C$13)*B266),'Ejercicio 3 - TIR'!$E$13-SQRT(('Ejercicio 3 - TIR'!$E$13-'Ejercicio 3 - TIR'!$C$13)*('Ejercicio 3 - TIR'!$E$13-'Ejercicio 3 - TIR'!$D$13)*(1-B266)))</f>
        <v>88069.9579911563</v>
      </c>
      <c r="D266" s="24">
        <f ca="1" t="shared" si="1988"/>
        <v>0.297635841322541</v>
      </c>
      <c r="E266" s="25">
        <f ca="1">IF(D266&lt;=('Ejercicio 3 - TIR'!$D$14-'Ejercicio 3 - TIR'!$C$14)/('Ejercicio 3 - TIR'!$E$14-'Ejercicio 3 - TIR'!$C$14),'Ejercicio 3 - TIR'!$C$14+SQRT(('Ejercicio 3 - TIR'!$E$14-'Ejercicio 3 - TIR'!$C$14)*('Ejercicio 3 - TIR'!$D$14-'Ejercicio 3 - TIR'!$C$14)*D266),'Ejercicio 3 - TIR'!$E$14-SQRT(('Ejercicio 3 - TIR'!$E$14-'Ejercicio 3 - TIR'!$C$14)*('Ejercicio 3 - TIR'!$E$14-'Ejercicio 3 - TIR'!$D$14)*(1-D266)))</f>
        <v>29724.6892066241</v>
      </c>
      <c r="F266" s="24">
        <f ca="1" t="shared" si="1988"/>
        <v>0.583316645653258</v>
      </c>
      <c r="G266" s="25">
        <f ca="1">IF(F266&lt;=('Ejercicio 3 - TIR'!$D$18-'Ejercicio 3 - TIR'!$C$18)/('Ejercicio 3 - TIR'!$E$18-'Ejercicio 3 - TIR'!$C$18),'Ejercicio 3 - TIR'!$C$18+SQRT(('Ejercicio 3 - TIR'!$E$18-'Ejercicio 3 - TIR'!$C$18)*('Ejercicio 3 - TIR'!$D$18-'Ejercicio 3 - TIR'!$C$18)*F266),'Ejercicio 3 - TIR'!$E$18-SQRT(('Ejercicio 3 - TIR'!$E$18-'Ejercicio 3 - TIR'!$C$18)*('Ejercicio 3 - TIR'!$E$18-'Ejercicio 3 - TIR'!$D$18)*(1-F266)))</f>
        <v>39354.0096668749</v>
      </c>
      <c r="H266" s="24">
        <f ca="1" t="shared" ref="H266:L266" si="1989">RAND()</f>
        <v>0.0328696688163446</v>
      </c>
      <c r="I266" s="25">
        <f ca="1">IF(H266&lt;=('Ejercicio 3 - TIR'!$D$18-'Ejercicio 3 - TIR'!$C$18)/('Ejercicio 3 - TIR'!$E$18-'Ejercicio 3 - TIR'!$C$18),'Ejercicio 3 - TIR'!$C$18+SQRT(('Ejercicio 3 - TIR'!$E$18-'Ejercicio 3 - TIR'!$C$18)*('Ejercicio 3 - TIR'!$D$18-'Ejercicio 3 - TIR'!$C$18)*H266),'Ejercicio 3 - TIR'!$E$18-SQRT(('Ejercicio 3 - TIR'!$E$18-'Ejercicio 3 - TIR'!$C$18)*('Ejercicio 3 - TIR'!$E$18-'Ejercicio 3 - TIR'!$D$18)*(1-H266)))</f>
        <v>32220.4617363179</v>
      </c>
      <c r="J266" s="24">
        <f ca="1" t="shared" si="1989"/>
        <v>0.343083944592386</v>
      </c>
      <c r="K266" s="25">
        <f ca="1">IF(J266&lt;=('Ejercicio 3 - TIR'!$D$18-'Ejercicio 3 - TIR'!$C$18)/('Ejercicio 3 - TIR'!$E$18-'Ejercicio 3 - TIR'!$C$18),'Ejercicio 3 - TIR'!$C$18+SQRT(('Ejercicio 3 - TIR'!$E$18-'Ejercicio 3 - TIR'!$C$18)*('Ejercicio 3 - TIR'!$D$18-'Ejercicio 3 - TIR'!$C$18)*J266),'Ejercicio 3 - TIR'!$E$18-SQRT(('Ejercicio 3 - TIR'!$E$18-'Ejercicio 3 - TIR'!$C$18)*('Ejercicio 3 - TIR'!$E$18-'Ejercicio 3 - TIR'!$D$18)*(1-J266)))</f>
        <v>37173.7432131948</v>
      </c>
      <c r="L266" s="24">
        <f ca="1" t="shared" si="1989"/>
        <v>0.499760841582501</v>
      </c>
      <c r="M266" s="25">
        <f ca="1">IF(L266&lt;=('Ejercicio 3 - TIR'!$D$18-'Ejercicio 3 - TIR'!$C$18)/('Ejercicio 3 - TIR'!$E$18-'Ejercicio 3 - TIR'!$C$18),'Ejercicio 3 - TIR'!$C$18+SQRT(('Ejercicio 3 - TIR'!$E$18-'Ejercicio 3 - TIR'!$C$18)*('Ejercicio 3 - TIR'!$D$18-'Ejercicio 3 - TIR'!$C$18)*L266),'Ejercicio 3 - TIR'!$E$18-SQRT(('Ejercicio 3 - TIR'!$E$18-'Ejercicio 3 - TIR'!$C$18)*('Ejercicio 3 - TIR'!$E$18-'Ejercicio 3 - TIR'!$D$18)*(1-L266)))</f>
        <v>38658.1826174651</v>
      </c>
      <c r="N266" s="24">
        <f ca="1" t="shared" ref="N266:R266" si="1990">RAND()</f>
        <v>0.102098216378426</v>
      </c>
      <c r="O266" s="25">
        <f ca="1">IF(N266&lt;=('Ejercicio 3 - TIR'!$D$18-'Ejercicio 3 - TIR'!$C$18)/('Ejercicio 3 - TIR'!$E$18-'Ejercicio 3 - TIR'!$C$18),'Ejercicio 3 - TIR'!$C$18+SQRT(('Ejercicio 3 - TIR'!$E$18-'Ejercicio 3 - TIR'!$C$18)*('Ejercicio 3 - TIR'!$D$18-'Ejercicio 3 - TIR'!$C$18)*N266),'Ejercicio 3 - TIR'!$E$18-SQRT(('Ejercicio 3 - TIR'!$E$18-'Ejercicio 3 - TIR'!$C$18)*('Ejercicio 3 - TIR'!$E$18-'Ejercicio 3 - TIR'!$D$18)*(1-N266)))</f>
        <v>33913.4042030902</v>
      </c>
      <c r="P266" s="24">
        <f ca="1" t="shared" si="1990"/>
        <v>0.42555711872308</v>
      </c>
      <c r="Q266" s="26">
        <f ca="1">IF(P266&lt;=('Ejercicio 3 - TIR'!$D$22-'Ejercicio 3 - TIR'!$C$22)/('Ejercicio 3 - TIR'!$E$22-'Ejercicio 3 - TIR'!$C$22),'Ejercicio 3 - TIR'!$C$22+SQRT(('Ejercicio 3 - TIR'!$E$22-'Ejercicio 3 - TIR'!$C$22)*('Ejercicio 3 - TIR'!$D$22-'Ejercicio 3 - TIR'!$C$22)*P266),'Ejercicio 3 - TIR'!$E$22-SQRT(('Ejercicio 3 - TIR'!$E$22-'Ejercicio 3 - TIR'!$C$22)*('Ejercicio 3 - TIR'!$E$22-'Ejercicio 3 - TIR'!$D$22)*(1-P266)))</f>
        <v>0.147676755837734</v>
      </c>
      <c r="R266" s="24">
        <f ca="1" t="shared" si="1990"/>
        <v>0.382612169264696</v>
      </c>
      <c r="S266" s="26">
        <f ca="1">IF(R266&lt;=('Ejercicio 3 - TIR'!$D$23-'Ejercicio 3 - TIR'!$C$23)/('Ejercicio 3 - TIR'!$E$23-'Ejercicio 3 - TIR'!$C$23),'Ejercicio 3 - TIR'!$C$23+SQRT(('Ejercicio 3 - TIR'!$E$23-'Ejercicio 3 - TIR'!$C$23)*('Ejercicio 3 - TIR'!$D$23-'Ejercicio 3 - TIR'!$C$23)*R266),'Ejercicio 3 - TIR'!$E$23-SQRT(('Ejercicio 3 - TIR'!$E$23-'Ejercicio 3 - TIR'!$C$23)*('Ejercicio 3 - TIR'!$E$23-'Ejercicio 3 - TIR'!$D$23)*(1-R266)))</f>
        <v>0.14624313061882</v>
      </c>
      <c r="T266" s="24">
        <f ca="1" t="shared" ref="T266:X266" si="1991">RAND()</f>
        <v>0.759382700476153</v>
      </c>
      <c r="U266" s="26">
        <f ca="1">IF(T266&lt;=('Ejercicio 3 - TIR'!$D$24-'Ejercicio 3 - TIR'!$C$24)/('Ejercicio 3 - TIR'!$E$24-'Ejercicio 3 - TIR'!$C$24),'Ejercicio 3 - TIR'!$C$24+SQRT(('Ejercicio 3 - TIR'!$E$24-'Ejercicio 3 - TIR'!$C$24)*('Ejercicio 3 - TIR'!$D$24-'Ejercicio 3 - TIR'!$C$24)*T266),'Ejercicio 3 - TIR'!$E$24-SQRT(('Ejercicio 3 - TIR'!$E$24-'Ejercicio 3 - TIR'!$C$24)*('Ejercicio 3 - TIR'!$E$24-'Ejercicio 3 - TIR'!$D$24)*(1-T266)))</f>
        <v>0.194043720631285</v>
      </c>
      <c r="V266" s="24">
        <f ca="1" t="shared" si="1991"/>
        <v>0.987440943805366</v>
      </c>
      <c r="W266" s="26">
        <f ca="1">IF(V266&lt;=('Ejercicio 3 - TIR'!$D$25-'Ejercicio 3 - TIR'!$C$25)/('Ejercicio 3 - TIR'!$E$25-'Ejercicio 3 - TIR'!$C$25),'Ejercicio 3 - TIR'!$C$25+SQRT(('Ejercicio 3 - TIR'!$E$25-'Ejercicio 3 - TIR'!$C$25)*('Ejercicio 3 - TIR'!$D$25-'Ejercicio 3 - TIR'!$C$25)*V266),'Ejercicio 3 - TIR'!$E$25-SQRT(('Ejercicio 3 - TIR'!$E$25-'Ejercicio 3 - TIR'!$C$25)*('Ejercicio 3 - TIR'!$E$25-'Ejercicio 3 - TIR'!$D$25)*(1-V266)))</f>
        <v>0.243370015333259</v>
      </c>
      <c r="X266" s="24">
        <f ca="1" t="shared" si="1991"/>
        <v>0.557835431482294</v>
      </c>
      <c r="Y266" s="26">
        <f ca="1">IF(X266&lt;=('Ejercicio 3 - TIR'!$D$26-'Ejercicio 3 - TIR'!$C$26)/('Ejercicio 3 - TIR'!$E$26-'Ejercicio 3 - TIR'!$C$26),'Ejercicio 3 - TIR'!$C$26+SQRT(('Ejercicio 3 - TIR'!$E$26-'Ejercicio 3 - TIR'!$C$26)*('Ejercicio 3 - TIR'!$D$26-'Ejercicio 3 - TIR'!$C$26)*X266),'Ejercicio 3 - TIR'!$E$26-SQRT(('Ejercicio 3 - TIR'!$E$26-'Ejercicio 3 - TIR'!$C$26)*('Ejercicio 3 - TIR'!$E$26-'Ejercicio 3 - TIR'!$D$26)*(1-X266)))</f>
        <v>0.231136018684561</v>
      </c>
      <c r="Z266" s="24">
        <f ca="1" t="shared" si="1908"/>
        <v>1.14767675583773</v>
      </c>
      <c r="AA266" s="24">
        <f ca="1" t="shared" si="1909"/>
        <v>1.3155165975499</v>
      </c>
      <c r="AB266" s="24">
        <f ca="1" t="shared" si="1910"/>
        <v>1.57078433269069</v>
      </c>
      <c r="AC266" s="24">
        <f ca="1" t="shared" si="1911"/>
        <v>1.95306613982286</v>
      </c>
      <c r="AD266" s="24">
        <f ca="1" t="shared" si="1912"/>
        <v>2.40449007160914</v>
      </c>
      <c r="AE266" s="23">
        <f ca="1" t="shared" si="1913"/>
        <v>4389.64567031916</v>
      </c>
      <c r="AF266" s="23">
        <f ca="1" t="shared" si="1914"/>
        <v>5031.60119545398</v>
      </c>
      <c r="AG266" s="23">
        <f ca="1" t="shared" si="1915"/>
        <v>6007.9518121527</v>
      </c>
      <c r="AH266" s="23">
        <f ca="1" t="shared" si="1916"/>
        <v>7470.10713679778</v>
      </c>
      <c r="AI266" s="23">
        <f ca="1" t="shared" si="1917"/>
        <v>9196.71795954434</v>
      </c>
      <c r="AJ266" s="25">
        <f ca="1" t="shared" si="1918"/>
        <v>45165.6821436858</v>
      </c>
      <c r="AK266" s="25">
        <f ca="1" t="shared" si="1919"/>
        <v>42386.5521948475</v>
      </c>
      <c r="AL266" s="25">
        <f ca="1" t="shared" si="1920"/>
        <v>58391.9334267531</v>
      </c>
      <c r="AM266" s="25">
        <f ca="1" t="shared" si="1921"/>
        <v>75501.9874972598</v>
      </c>
      <c r="AN266" s="25">
        <f ca="1" t="shared" si="1922"/>
        <v>81544.443700798</v>
      </c>
      <c r="AO266" s="25">
        <f ca="1">C266/'Ejercicio 3 - TIR'!$D$7</f>
        <v>17613.9915982313</v>
      </c>
      <c r="AP266" s="25">
        <f ca="1" t="shared" si="1923"/>
        <v>27551.6905454545</v>
      </c>
      <c r="AQ266" s="25">
        <f ca="1" t="shared" si="1924"/>
        <v>24772.5605966162</v>
      </c>
      <c r="AR266" s="25">
        <f ca="1" t="shared" si="1925"/>
        <v>40777.9418285218</v>
      </c>
      <c r="AS266" s="25">
        <f ca="1" t="shared" si="1926"/>
        <v>57887.9958990286</v>
      </c>
      <c r="AT266" s="25">
        <f ca="1" t="shared" si="1927"/>
        <v>63930.4521025668</v>
      </c>
      <c r="AU266" s="25">
        <f ca="1">AP266*'Ejercicio 3 - TIR'!$D$5</f>
        <v>13775.8452727273</v>
      </c>
      <c r="AV266" s="25">
        <f ca="1">AQ266*'Ejercicio 3 - TIR'!$D$5</f>
        <v>12386.2802983081</v>
      </c>
      <c r="AW266" s="25">
        <f ca="1">AR266*'Ejercicio 3 - TIR'!$D$5</f>
        <v>20388.9709142609</v>
      </c>
      <c r="AX266" s="25">
        <f ca="1">AS266*'Ejercicio 3 - TIR'!$D$5</f>
        <v>28943.9979495143</v>
      </c>
      <c r="AY266" s="25">
        <f ca="1">AT266*'Ejercicio 3 - TIR'!$D$5</f>
        <v>31965.2260512834</v>
      </c>
      <c r="AZ266" s="25">
        <f ca="1" t="shared" ref="AZ266:BD266" si="1992">AJ266-AU266-AE266</f>
        <v>27000.1912006394</v>
      </c>
      <c r="BA266" s="25">
        <f ca="1" t="shared" si="1992"/>
        <v>24968.6707010854</v>
      </c>
      <c r="BB266" s="25">
        <f ca="1" t="shared" si="1992"/>
        <v>31995.0107003395</v>
      </c>
      <c r="BC266" s="25">
        <f ca="1" t="shared" si="1992"/>
        <v>39087.8824109478</v>
      </c>
      <c r="BD266" s="25">
        <f ca="1" t="shared" si="1992"/>
        <v>40382.4996899703</v>
      </c>
      <c r="BE266" s="25">
        <f ca="1" t="shared" ref="BE266:BI266" si="1993">AZ266/Z266</f>
        <v>23525.9545541034</v>
      </c>
      <c r="BF266" s="25">
        <f ca="1" t="shared" si="1993"/>
        <v>18980.1259426059</v>
      </c>
      <c r="BG266" s="25">
        <f ca="1" t="shared" si="1993"/>
        <v>20368.8119587578</v>
      </c>
      <c r="BH266" s="25">
        <f ca="1" t="shared" si="1993"/>
        <v>20013.5989324422</v>
      </c>
      <c r="BI266" s="25">
        <f ca="1" t="shared" si="1993"/>
        <v>16794.6210994107</v>
      </c>
      <c r="BJ266" s="25">
        <f ca="1" t="shared" si="1930"/>
        <v>71472.7200789951</v>
      </c>
      <c r="BK266" s="25">
        <f ca="1" t="shared" si="1931"/>
        <v>42352.6679193539</v>
      </c>
      <c r="BL266" s="25">
        <f ca="1" t="shared" si="1932"/>
        <v>113825.387998349</v>
      </c>
      <c r="BM266" s="25">
        <f ca="1">BK266*'Ejercicio 3 - TIR'!$D$5</f>
        <v>21176.333959677</v>
      </c>
      <c r="BN266" s="25">
        <f ca="1" t="shared" si="1933"/>
        <v>92649.0540386721</v>
      </c>
      <c r="BO266" s="25">
        <f ca="1" t="shared" si="1934"/>
        <v>38531.6850057398</v>
      </c>
      <c r="BP266" s="25">
        <f ca="1" t="shared" si="1935"/>
        <v>-117794.64719778</v>
      </c>
      <c r="BQ266" s="25">
        <f ca="1" t="shared" ref="BQ266:BT266" si="1994">BE266</f>
        <v>23525.9545541034</v>
      </c>
      <c r="BR266" s="25">
        <f ca="1" t="shared" si="1994"/>
        <v>18980.1259426059</v>
      </c>
      <c r="BS266" s="25">
        <f ca="1" t="shared" si="1994"/>
        <v>20368.8119587578</v>
      </c>
      <c r="BT266" s="25">
        <f ca="1" t="shared" si="1994"/>
        <v>20013.5989324422</v>
      </c>
      <c r="BU266" s="25">
        <f ca="1" t="shared" si="1937"/>
        <v>55326.3061051504</v>
      </c>
      <c r="BV266" s="27">
        <f ca="1" t="shared" si="1938"/>
        <v>4.79668095438923</v>
      </c>
    </row>
    <row r="267" ht="15" customHeight="1" spans="1:74">
      <c r="A267" s="23">
        <v>266</v>
      </c>
      <c r="B267" s="24">
        <f ca="1" t="shared" ref="B267:F267" si="1995">RAND()</f>
        <v>0.263845183561485</v>
      </c>
      <c r="C267" s="25">
        <f ca="1">IF(B267&lt;=('Ejercicio 3 - TIR'!$D$13-'Ejercicio 3 - TIR'!$C$13)/('Ejercicio 3 - TIR'!$E$13-'Ejercicio 3 - TIR'!$C$13),'Ejercicio 3 - TIR'!$C$13+SQRT(('Ejercicio 3 - TIR'!$E$13-'Ejercicio 3 - TIR'!$C$13)*('Ejercicio 3 - TIR'!$D$13-'Ejercicio 3 - TIR'!$C$13)*B267),'Ejercicio 3 - TIR'!$E$13-SQRT(('Ejercicio 3 - TIR'!$E$13-'Ejercicio 3 - TIR'!$C$13)*('Ejercicio 3 - TIR'!$E$13-'Ejercicio 3 - TIR'!$D$13)*(1-B267)))</f>
        <v>70278.1935319164</v>
      </c>
      <c r="D267" s="24">
        <f ca="1" t="shared" si="1995"/>
        <v>0.838271217236999</v>
      </c>
      <c r="E267" s="25">
        <f ca="1">IF(D267&lt;=('Ejercicio 3 - TIR'!$D$14-'Ejercicio 3 - TIR'!$C$14)/('Ejercicio 3 - TIR'!$E$14-'Ejercicio 3 - TIR'!$C$14),'Ejercicio 3 - TIR'!$C$14+SQRT(('Ejercicio 3 - TIR'!$E$14-'Ejercicio 3 - TIR'!$C$14)*('Ejercicio 3 - TIR'!$D$14-'Ejercicio 3 - TIR'!$C$14)*D267),'Ejercicio 3 - TIR'!$E$14-SQRT(('Ejercicio 3 - TIR'!$E$14-'Ejercicio 3 - TIR'!$C$14)*('Ejercicio 3 - TIR'!$E$14-'Ejercicio 3 - TIR'!$D$14)*(1-D267)))</f>
        <v>35074.6251498541</v>
      </c>
      <c r="F267" s="24">
        <f ca="1" t="shared" si="1995"/>
        <v>0.575016955902909</v>
      </c>
      <c r="G267" s="25">
        <f ca="1">IF(F267&lt;=('Ejercicio 3 - TIR'!$D$18-'Ejercicio 3 - TIR'!$C$18)/('Ejercicio 3 - TIR'!$E$18-'Ejercicio 3 - TIR'!$C$18),'Ejercicio 3 - TIR'!$C$18+SQRT(('Ejercicio 3 - TIR'!$E$18-'Ejercicio 3 - TIR'!$C$18)*('Ejercicio 3 - TIR'!$D$18-'Ejercicio 3 - TIR'!$C$18)*F267),'Ejercicio 3 - TIR'!$E$18-SQRT(('Ejercicio 3 - TIR'!$E$18-'Ejercicio 3 - TIR'!$C$18)*('Ejercicio 3 - TIR'!$E$18-'Ejercicio 3 - TIR'!$D$18)*(1-F267)))</f>
        <v>39287.2247407628</v>
      </c>
      <c r="H267" s="24">
        <f ca="1" t="shared" ref="H267:L267" si="1996">RAND()</f>
        <v>0.94252046916423</v>
      </c>
      <c r="I267" s="25">
        <f ca="1">IF(H267&lt;=('Ejercicio 3 - TIR'!$D$18-'Ejercicio 3 - TIR'!$C$18)/('Ejercicio 3 - TIR'!$E$18-'Ejercicio 3 - TIR'!$C$18),'Ejercicio 3 - TIR'!$C$18+SQRT(('Ejercicio 3 - TIR'!$E$18-'Ejercicio 3 - TIR'!$C$18)*('Ejercicio 3 - TIR'!$D$18-'Ejercicio 3 - TIR'!$C$18)*H267),'Ejercicio 3 - TIR'!$E$18-SQRT(('Ejercicio 3 - TIR'!$E$18-'Ejercicio 3 - TIR'!$C$18)*('Ejercicio 3 - TIR'!$E$18-'Ejercicio 3 - TIR'!$D$18)*(1-H267)))</f>
        <v>42923.7136968417</v>
      </c>
      <c r="J267" s="24">
        <f ca="1" t="shared" si="1996"/>
        <v>0.0071665665533005</v>
      </c>
      <c r="K267" s="25">
        <f ca="1">IF(J267&lt;=('Ejercicio 3 - TIR'!$D$18-'Ejercicio 3 - TIR'!$C$18)/('Ejercicio 3 - TIR'!$E$18-'Ejercicio 3 - TIR'!$C$18),'Ejercicio 3 - TIR'!$C$18+SQRT(('Ejercicio 3 - TIR'!$E$18-'Ejercicio 3 - TIR'!$C$18)*('Ejercicio 3 - TIR'!$D$18-'Ejercicio 3 - TIR'!$C$18)*J267),'Ejercicio 3 - TIR'!$E$18-SQRT(('Ejercicio 3 - TIR'!$E$18-'Ejercicio 3 - TIR'!$C$18)*('Ejercicio 3 - TIR'!$E$18-'Ejercicio 3 - TIR'!$D$18)*(1-J267)))</f>
        <v>31036.8148257983</v>
      </c>
      <c r="L267" s="24">
        <f ca="1" t="shared" si="1996"/>
        <v>0.601830851053752</v>
      </c>
      <c r="M267" s="25">
        <f ca="1">IF(L267&lt;=('Ejercicio 3 - TIR'!$D$18-'Ejercicio 3 - TIR'!$C$18)/('Ejercicio 3 - TIR'!$E$18-'Ejercicio 3 - TIR'!$C$18),'Ejercicio 3 - TIR'!$C$18+SQRT(('Ejercicio 3 - TIR'!$E$18-'Ejercicio 3 - TIR'!$C$18)*('Ejercicio 3 - TIR'!$D$18-'Ejercicio 3 - TIR'!$C$18)*L267),'Ejercicio 3 - TIR'!$E$18-SQRT(('Ejercicio 3 - TIR'!$E$18-'Ejercicio 3 - TIR'!$C$18)*('Ejercicio 3 - TIR'!$E$18-'Ejercicio 3 - TIR'!$D$18)*(1-L267)))</f>
        <v>39501.2961041146</v>
      </c>
      <c r="N267" s="24">
        <f ca="1" t="shared" ref="N267:R267" si="1997">RAND()</f>
        <v>0.592305789557893</v>
      </c>
      <c r="O267" s="25">
        <f ca="1">IF(N267&lt;=('Ejercicio 3 - TIR'!$D$18-'Ejercicio 3 - TIR'!$C$18)/('Ejercicio 3 - TIR'!$E$18-'Ejercicio 3 - TIR'!$C$18),'Ejercicio 3 - TIR'!$C$18+SQRT(('Ejercicio 3 - TIR'!$E$18-'Ejercicio 3 - TIR'!$C$18)*('Ejercicio 3 - TIR'!$D$18-'Ejercicio 3 - TIR'!$C$18)*N267),'Ejercicio 3 - TIR'!$E$18-SQRT(('Ejercicio 3 - TIR'!$E$18-'Ejercicio 3 - TIR'!$C$18)*('Ejercicio 3 - TIR'!$E$18-'Ejercicio 3 - TIR'!$D$18)*(1-N267)))</f>
        <v>39425.8086355328</v>
      </c>
      <c r="P267" s="24">
        <f ca="1" t="shared" si="1997"/>
        <v>0.343724221741695</v>
      </c>
      <c r="Q267" s="26">
        <f ca="1">IF(P267&lt;=('Ejercicio 3 - TIR'!$D$22-'Ejercicio 3 - TIR'!$C$22)/('Ejercicio 3 - TIR'!$E$22-'Ejercicio 3 - TIR'!$C$22),'Ejercicio 3 - TIR'!$C$22+SQRT(('Ejercicio 3 - TIR'!$E$22-'Ejercicio 3 - TIR'!$C$22)*('Ejercicio 3 - TIR'!$D$22-'Ejercicio 3 - TIR'!$C$22)*P267),'Ejercicio 3 - TIR'!$E$22-SQRT(('Ejercicio 3 - TIR'!$E$22-'Ejercicio 3 - TIR'!$C$22)*('Ejercicio 3 - TIR'!$E$22-'Ejercicio 3 - TIR'!$D$22)*(1-P267)))</f>
        <v>0.1448737532177</v>
      </c>
      <c r="R267" s="24">
        <f ca="1" t="shared" si="1997"/>
        <v>0.694857472499194</v>
      </c>
      <c r="S267" s="26">
        <f ca="1">IF(R267&lt;=('Ejercicio 3 - TIR'!$D$23-'Ejercicio 3 - TIR'!$C$23)/('Ejercicio 3 - TIR'!$E$23-'Ejercicio 3 - TIR'!$C$23),'Ejercicio 3 - TIR'!$C$23+SQRT(('Ejercicio 3 - TIR'!$E$23-'Ejercicio 3 - TIR'!$C$23)*('Ejercicio 3 - TIR'!$D$23-'Ejercicio 3 - TIR'!$C$23)*R267),'Ejercicio 3 - TIR'!$E$23-SQRT(('Ejercicio 3 - TIR'!$E$23-'Ejercicio 3 - TIR'!$C$23)*('Ejercicio 3 - TIR'!$E$23-'Ejercicio 3 - TIR'!$D$23)*(1-R267)))</f>
        <v>0.156563776978757</v>
      </c>
      <c r="T267" s="24">
        <f ca="1" t="shared" ref="T267:X267" si="1998">RAND()</f>
        <v>0.758191220054776</v>
      </c>
      <c r="U267" s="26">
        <f ca="1">IF(T267&lt;=('Ejercicio 3 - TIR'!$D$24-'Ejercicio 3 - TIR'!$C$24)/('Ejercicio 3 - TIR'!$E$24-'Ejercicio 3 - TIR'!$C$24),'Ejercicio 3 - TIR'!$C$24+SQRT(('Ejercicio 3 - TIR'!$E$24-'Ejercicio 3 - TIR'!$C$24)*('Ejercicio 3 - TIR'!$D$24-'Ejercicio 3 - TIR'!$C$24)*T267),'Ejercicio 3 - TIR'!$E$24-SQRT(('Ejercicio 3 - TIR'!$E$24-'Ejercicio 3 - TIR'!$C$24)*('Ejercicio 3 - TIR'!$E$24-'Ejercicio 3 - TIR'!$D$24)*(1-T267)))</f>
        <v>0.19397953528765</v>
      </c>
      <c r="V267" s="24">
        <f ca="1" t="shared" si="1998"/>
        <v>0.070580409544192</v>
      </c>
      <c r="W267" s="26">
        <f ca="1">IF(V267&lt;=('Ejercicio 3 - TIR'!$D$25-'Ejercicio 3 - TIR'!$C$25)/('Ejercicio 3 - TIR'!$E$25-'Ejercicio 3 - TIR'!$C$25),'Ejercicio 3 - TIR'!$C$25+SQRT(('Ejercicio 3 - TIR'!$E$25-'Ejercicio 3 - TIR'!$C$25)*('Ejercicio 3 - TIR'!$D$25-'Ejercicio 3 - TIR'!$C$25)*V267),'Ejercicio 3 - TIR'!$E$25-SQRT(('Ejercicio 3 - TIR'!$E$25-'Ejercicio 3 - TIR'!$C$25)*('Ejercicio 3 - TIR'!$E$25-'Ejercicio 3 - TIR'!$D$25)*(1-V267)))</f>
        <v>0.189940451366103</v>
      </c>
      <c r="X267" s="24">
        <f ca="1" t="shared" si="1998"/>
        <v>0.414695787617198</v>
      </c>
      <c r="Y267" s="26">
        <f ca="1">IF(X267&lt;=('Ejercicio 3 - TIR'!$D$26-'Ejercicio 3 - TIR'!$C$26)/('Ejercicio 3 - TIR'!$E$26-'Ejercicio 3 - TIR'!$C$26),'Ejercicio 3 - TIR'!$C$26+SQRT(('Ejercicio 3 - TIR'!$E$26-'Ejercicio 3 - TIR'!$C$26)*('Ejercicio 3 - TIR'!$D$26-'Ejercicio 3 - TIR'!$C$26)*X267),'Ejercicio 3 - TIR'!$E$26-SQRT(('Ejercicio 3 - TIR'!$E$26-'Ejercicio 3 - TIR'!$C$26)*('Ejercicio 3 - TIR'!$E$26-'Ejercicio 3 - TIR'!$D$26)*(1-X267)))</f>
        <v>0.223780406023637</v>
      </c>
      <c r="Z267" s="24">
        <f ca="1" t="shared" si="1908"/>
        <v>1.1448737532177</v>
      </c>
      <c r="AA267" s="24">
        <f ca="1" t="shared" si="1909"/>
        <v>1.32411951218531</v>
      </c>
      <c r="AB267" s="24">
        <f ca="1" t="shared" si="1910"/>
        <v>1.58097159982433</v>
      </c>
      <c r="AC267" s="24">
        <f ca="1" t="shared" si="1911"/>
        <v>1.88126205909195</v>
      </c>
      <c r="AD267" s="24">
        <f ca="1" t="shared" si="1912"/>
        <v>2.30225164651241</v>
      </c>
      <c r="AE267" s="23">
        <f ca="1" t="shared" si="1913"/>
        <v>5081.3925881633</v>
      </c>
      <c r="AF267" s="23">
        <f ca="1" t="shared" si="1914"/>
        <v>5876.95460407801</v>
      </c>
      <c r="AG267" s="23">
        <f ca="1" t="shared" si="1915"/>
        <v>7016.96352708368</v>
      </c>
      <c r="AH267" s="23">
        <f ca="1" t="shared" si="1916"/>
        <v>8349.76874663744</v>
      </c>
      <c r="AI267" s="23">
        <f ca="1" t="shared" si="1917"/>
        <v>10218.2833869634</v>
      </c>
      <c r="AJ267" s="25">
        <f ca="1" t="shared" si="1918"/>
        <v>44978.9124424644</v>
      </c>
      <c r="AK267" s="25">
        <f ca="1" t="shared" si="1919"/>
        <v>56836.1268414439</v>
      </c>
      <c r="AL267" s="25">
        <f ca="1" t="shared" si="1920"/>
        <v>49068.3227885936</v>
      </c>
      <c r="AM267" s="25">
        <f ca="1" t="shared" si="1921"/>
        <v>74312.2896456273</v>
      </c>
      <c r="AN267" s="25">
        <f ca="1" t="shared" si="1922"/>
        <v>90768.1328462384</v>
      </c>
      <c r="AO267" s="25">
        <f ca="1">C267/'Ejercicio 3 - TIR'!$D$7</f>
        <v>14055.6387063833</v>
      </c>
      <c r="AP267" s="25">
        <f ca="1" t="shared" si="1923"/>
        <v>30923.2737360811</v>
      </c>
      <c r="AQ267" s="25">
        <f ca="1" t="shared" si="1924"/>
        <v>42780.4881350606</v>
      </c>
      <c r="AR267" s="25">
        <f ca="1" t="shared" si="1925"/>
        <v>35012.6840822103</v>
      </c>
      <c r="AS267" s="25">
        <f ca="1" t="shared" si="1926"/>
        <v>60256.6509392441</v>
      </c>
      <c r="AT267" s="25">
        <f ca="1" t="shared" si="1927"/>
        <v>76712.4941398551</v>
      </c>
      <c r="AU267" s="25">
        <f ca="1">AP267*'Ejercicio 3 - TIR'!$D$5</f>
        <v>15461.6368680406</v>
      </c>
      <c r="AV267" s="25">
        <f ca="1">AQ267*'Ejercicio 3 - TIR'!$D$5</f>
        <v>21390.2440675303</v>
      </c>
      <c r="AW267" s="25">
        <f ca="1">AR267*'Ejercicio 3 - TIR'!$D$5</f>
        <v>17506.3420411052</v>
      </c>
      <c r="AX267" s="25">
        <f ca="1">AS267*'Ejercicio 3 - TIR'!$D$5</f>
        <v>30128.325469622</v>
      </c>
      <c r="AY267" s="25">
        <f ca="1">AT267*'Ejercicio 3 - TIR'!$D$5</f>
        <v>38356.2470699276</v>
      </c>
      <c r="AZ267" s="25">
        <f ca="1" t="shared" ref="AZ267:BD267" si="1999">AJ267-AU267-AE267</f>
        <v>24435.8829862605</v>
      </c>
      <c r="BA267" s="25">
        <f ca="1" t="shared" si="1999"/>
        <v>29568.9281698356</v>
      </c>
      <c r="BB267" s="25">
        <f ca="1" t="shared" si="1999"/>
        <v>24545.0172204048</v>
      </c>
      <c r="BC267" s="25">
        <f ca="1" t="shared" si="1999"/>
        <v>35834.1954293679</v>
      </c>
      <c r="BD267" s="25">
        <f ca="1" t="shared" si="1999"/>
        <v>42193.6023893474</v>
      </c>
      <c r="BE267" s="25">
        <f ca="1" t="shared" ref="BE267:BI267" si="2000">AZ267/Z267</f>
        <v>21343.7358639612</v>
      </c>
      <c r="BF267" s="25">
        <f ca="1" t="shared" si="2000"/>
        <v>22331.0115874929</v>
      </c>
      <c r="BG267" s="25">
        <f ca="1" t="shared" si="2000"/>
        <v>15525.2739664218</v>
      </c>
      <c r="BH267" s="25">
        <f ca="1" t="shared" si="2000"/>
        <v>19047.9552044251</v>
      </c>
      <c r="BI267" s="25">
        <f ca="1" t="shared" si="2000"/>
        <v>18327.1027097602</v>
      </c>
      <c r="BJ267" s="25">
        <f ca="1" t="shared" si="1930"/>
        <v>80750.613502057</v>
      </c>
      <c r="BK267" s="25">
        <f ca="1" t="shared" si="1931"/>
        <v>32359.6173545544</v>
      </c>
      <c r="BL267" s="25">
        <f ca="1" t="shared" si="1932"/>
        <v>113110.230856611</v>
      </c>
      <c r="BM267" s="25">
        <f ca="1">BK267*'Ejercicio 3 - TIR'!$D$5</f>
        <v>16179.8086772772</v>
      </c>
      <c r="BN267" s="25">
        <f ca="1" t="shared" si="1933"/>
        <v>96930.4221793342</v>
      </c>
      <c r="BO267" s="25">
        <f ca="1" t="shared" si="1934"/>
        <v>42102.4445030457</v>
      </c>
      <c r="BP267" s="25">
        <f ca="1" t="shared" si="1935"/>
        <v>-105352.81868177</v>
      </c>
      <c r="BQ267" s="25">
        <f ca="1" t="shared" ref="BQ267:BT267" si="2001">BE267</f>
        <v>21343.7358639612</v>
      </c>
      <c r="BR267" s="25">
        <f ca="1" t="shared" si="2001"/>
        <v>22331.0115874929</v>
      </c>
      <c r="BS267" s="25">
        <f ca="1" t="shared" si="2001"/>
        <v>15525.2739664218</v>
      </c>
      <c r="BT267" s="25">
        <f ca="1" t="shared" si="2001"/>
        <v>19047.9552044251</v>
      </c>
      <c r="BU267" s="25">
        <f ca="1" t="shared" si="1937"/>
        <v>60429.5472128059</v>
      </c>
      <c r="BV267" s="27">
        <f ca="1" t="shared" si="1938"/>
        <v>8.30736605515838</v>
      </c>
    </row>
    <row r="268" ht="15" customHeight="1" spans="1:74">
      <c r="A268" s="23">
        <v>267</v>
      </c>
      <c r="B268" s="24">
        <f ca="1" t="shared" ref="B268:F268" si="2002">RAND()</f>
        <v>0.379019385425373</v>
      </c>
      <c r="C268" s="25">
        <f ca="1">IF(B268&lt;=('Ejercicio 3 - TIR'!$D$13-'Ejercicio 3 - TIR'!$C$13)/('Ejercicio 3 - TIR'!$E$13-'Ejercicio 3 - TIR'!$C$13),'Ejercicio 3 - TIR'!$C$13+SQRT(('Ejercicio 3 - TIR'!$E$13-'Ejercicio 3 - TIR'!$C$13)*('Ejercicio 3 - TIR'!$D$13-'Ejercicio 3 - TIR'!$C$13)*B268),'Ejercicio 3 - TIR'!$E$13-SQRT(('Ejercicio 3 - TIR'!$E$13-'Ejercicio 3 - TIR'!$C$13)*('Ejercicio 3 - TIR'!$E$13-'Ejercicio 3 - TIR'!$D$13)*(1-B268)))</f>
        <v>72702.0744837716</v>
      </c>
      <c r="D268" s="24">
        <f ca="1" t="shared" si="2002"/>
        <v>0.938003163356375</v>
      </c>
      <c r="E268" s="25">
        <f ca="1">IF(D268&lt;=('Ejercicio 3 - TIR'!$D$14-'Ejercicio 3 - TIR'!$C$14)/('Ejercicio 3 - TIR'!$E$14-'Ejercicio 3 - TIR'!$C$14),'Ejercicio 3 - TIR'!$C$14+SQRT(('Ejercicio 3 - TIR'!$E$14-'Ejercicio 3 - TIR'!$C$14)*('Ejercicio 3 - TIR'!$D$14-'Ejercicio 3 - TIR'!$C$14)*D268),'Ejercicio 3 - TIR'!$E$14-SQRT(('Ejercicio 3 - TIR'!$E$14-'Ejercicio 3 - TIR'!$C$14)*('Ejercicio 3 - TIR'!$E$14-'Ejercicio 3 - TIR'!$D$14)*(1-D268)))</f>
        <v>36950.4876625034</v>
      </c>
      <c r="F268" s="24">
        <f ca="1" t="shared" si="2002"/>
        <v>0.359371731972044</v>
      </c>
      <c r="G268" s="25">
        <f ca="1">IF(F268&lt;=('Ejercicio 3 - TIR'!$D$18-'Ejercicio 3 - TIR'!$C$18)/('Ejercicio 3 - TIR'!$E$18-'Ejercicio 3 - TIR'!$C$18),'Ejercicio 3 - TIR'!$C$18+SQRT(('Ejercicio 3 - TIR'!$E$18-'Ejercicio 3 - TIR'!$C$18)*('Ejercicio 3 - TIR'!$D$18-'Ejercicio 3 - TIR'!$C$18)*F268),'Ejercicio 3 - TIR'!$E$18-SQRT(('Ejercicio 3 - TIR'!$E$18-'Ejercicio 3 - TIR'!$C$18)*('Ejercicio 3 - TIR'!$E$18-'Ejercicio 3 - TIR'!$D$18)*(1-F268)))</f>
        <v>37342.0541945566</v>
      </c>
      <c r="H268" s="24">
        <f ca="1" t="shared" ref="H268:L268" si="2003">RAND()</f>
        <v>0.49047847609295</v>
      </c>
      <c r="I268" s="25">
        <f ca="1">IF(H268&lt;=('Ejercicio 3 - TIR'!$D$18-'Ejercicio 3 - TIR'!$C$18)/('Ejercicio 3 - TIR'!$E$18-'Ejercicio 3 - TIR'!$C$18),'Ejercicio 3 - TIR'!$C$18+SQRT(('Ejercicio 3 - TIR'!$E$18-'Ejercicio 3 - TIR'!$C$18)*('Ejercicio 3 - TIR'!$D$18-'Ejercicio 3 - TIR'!$C$18)*H268),'Ejercicio 3 - TIR'!$E$18-SQRT(('Ejercicio 3 - TIR'!$E$18-'Ejercicio 3 - TIR'!$C$18)*('Ejercicio 3 - TIR'!$E$18-'Ejercicio 3 - TIR'!$D$18)*(1-H268)))</f>
        <v>38577.3988722656</v>
      </c>
      <c r="J268" s="24">
        <f ca="1" t="shared" si="2003"/>
        <v>0.879058214535719</v>
      </c>
      <c r="K268" s="25">
        <f ca="1">IF(J268&lt;=('Ejercicio 3 - TIR'!$D$18-'Ejercicio 3 - TIR'!$C$18)/('Ejercicio 3 - TIR'!$E$18-'Ejercicio 3 - TIR'!$C$18),'Ejercicio 3 - TIR'!$C$18+SQRT(('Ejercicio 3 - TIR'!$E$18-'Ejercicio 3 - TIR'!$C$18)*('Ejercicio 3 - TIR'!$D$18-'Ejercicio 3 - TIR'!$C$18)*J268),'Ejercicio 3 - TIR'!$E$18-SQRT(('Ejercicio 3 - TIR'!$E$18-'Ejercicio 3 - TIR'!$C$18)*('Ejercicio 3 - TIR'!$E$18-'Ejercicio 3 - TIR'!$D$18)*(1-J268)))</f>
        <v>41988.250689413</v>
      </c>
      <c r="L268" s="24">
        <f ca="1" t="shared" si="2003"/>
        <v>0.493861369554523</v>
      </c>
      <c r="M268" s="25">
        <f ca="1">IF(L268&lt;=('Ejercicio 3 - TIR'!$D$18-'Ejercicio 3 - TIR'!$C$18)/('Ejercicio 3 - TIR'!$E$18-'Ejercicio 3 - TIR'!$C$18),'Ejercicio 3 - TIR'!$C$18+SQRT(('Ejercicio 3 - TIR'!$E$18-'Ejercicio 3 - TIR'!$C$18)*('Ejercicio 3 - TIR'!$D$18-'Ejercicio 3 - TIR'!$C$18)*L268),'Ejercicio 3 - TIR'!$E$18-SQRT(('Ejercicio 3 - TIR'!$E$18-'Ejercicio 3 - TIR'!$C$18)*('Ejercicio 3 - TIR'!$E$18-'Ejercicio 3 - TIR'!$D$18)*(1-L268)))</f>
        <v>38606.9277581015</v>
      </c>
      <c r="N268" s="24">
        <f ca="1" t="shared" ref="N268:R268" si="2004">RAND()</f>
        <v>0.178686012933571</v>
      </c>
      <c r="O268" s="25">
        <f ca="1">IF(N268&lt;=('Ejercicio 3 - TIR'!$D$18-'Ejercicio 3 - TIR'!$C$18)/('Ejercicio 3 - TIR'!$E$18-'Ejercicio 3 - TIR'!$C$18),'Ejercicio 3 - TIR'!$C$18+SQRT(('Ejercicio 3 - TIR'!$E$18-'Ejercicio 3 - TIR'!$C$18)*('Ejercicio 3 - TIR'!$D$18-'Ejercicio 3 - TIR'!$C$18)*N268),'Ejercicio 3 - TIR'!$E$18-SQRT(('Ejercicio 3 - TIR'!$E$18-'Ejercicio 3 - TIR'!$C$18)*('Ejercicio 3 - TIR'!$E$18-'Ejercicio 3 - TIR'!$D$18)*(1-N268)))</f>
        <v>35177.1519139422</v>
      </c>
      <c r="P268" s="24">
        <f ca="1" t="shared" si="2004"/>
        <v>0.586750408260464</v>
      </c>
      <c r="Q268" s="26">
        <f ca="1">IF(P268&lt;=('Ejercicio 3 - TIR'!$D$22-'Ejercicio 3 - TIR'!$C$22)/('Ejercicio 3 - TIR'!$E$22-'Ejercicio 3 - TIR'!$C$22),'Ejercicio 3 - TIR'!$C$22+SQRT(('Ejercicio 3 - TIR'!$E$22-'Ejercicio 3 - TIR'!$C$22)*('Ejercicio 3 - TIR'!$D$22-'Ejercicio 3 - TIR'!$C$22)*P268),'Ejercicio 3 - TIR'!$E$22-SQRT(('Ejercicio 3 - TIR'!$E$22-'Ejercicio 3 - TIR'!$C$22)*('Ejercicio 3 - TIR'!$E$22-'Ejercicio 3 - TIR'!$D$22)*(1-P268)))</f>
        <v>0.1527263998502</v>
      </c>
      <c r="R268" s="24">
        <f ca="1" t="shared" si="2004"/>
        <v>0.0136453751835346</v>
      </c>
      <c r="S268" s="26">
        <f ca="1">IF(R268&lt;=('Ejercicio 3 - TIR'!$D$23-'Ejercicio 3 - TIR'!$C$23)/('Ejercicio 3 - TIR'!$E$23-'Ejercicio 3 - TIR'!$C$23),'Ejercicio 3 - TIR'!$C$23+SQRT(('Ejercicio 3 - TIR'!$E$23-'Ejercicio 3 - TIR'!$C$23)*('Ejercicio 3 - TIR'!$D$23-'Ejercicio 3 - TIR'!$C$23)*R268),'Ejercicio 3 - TIR'!$E$23-SQRT(('Ejercicio 3 - TIR'!$E$23-'Ejercicio 3 - TIR'!$C$23)*('Ejercicio 3 - TIR'!$E$23-'Ejercicio 3 - TIR'!$D$23)*(1-R268)))</f>
        <v>0.124955973701541</v>
      </c>
      <c r="T268" s="24">
        <f ca="1" t="shared" ref="T268:X268" si="2005">RAND()</f>
        <v>0.327647602256026</v>
      </c>
      <c r="U268" s="26">
        <f ca="1">IF(T268&lt;=('Ejercicio 3 - TIR'!$D$24-'Ejercicio 3 - TIR'!$C$24)/('Ejercicio 3 - TIR'!$E$24-'Ejercicio 3 - TIR'!$C$24),'Ejercicio 3 - TIR'!$C$24+SQRT(('Ejercicio 3 - TIR'!$E$24-'Ejercicio 3 - TIR'!$C$24)*('Ejercicio 3 - TIR'!$D$24-'Ejercicio 3 - TIR'!$C$24)*T268),'Ejercicio 3 - TIR'!$E$24-SQRT(('Ejercicio 3 - TIR'!$E$24-'Ejercicio 3 - TIR'!$C$24)*('Ejercicio 3 - TIR'!$E$24-'Ejercicio 3 - TIR'!$D$24)*(1-T268)))</f>
        <v>0.176230897139398</v>
      </c>
      <c r="V268" s="24">
        <f ca="1" t="shared" si="2005"/>
        <v>0.745513859514899</v>
      </c>
      <c r="W268" s="26">
        <f ca="1">IF(V268&lt;=('Ejercicio 3 - TIR'!$D$25-'Ejercicio 3 - TIR'!$C$25)/('Ejercicio 3 - TIR'!$E$25-'Ejercicio 3 - TIR'!$C$25),'Ejercicio 3 - TIR'!$C$25+SQRT(('Ejercicio 3 - TIR'!$E$25-'Ejercicio 3 - TIR'!$C$25)*('Ejercicio 3 - TIR'!$D$25-'Ejercicio 3 - TIR'!$C$25)*V268),'Ejercicio 3 - TIR'!$E$25-SQRT(('Ejercicio 3 - TIR'!$E$25-'Ejercicio 3 - TIR'!$C$25)*('Ejercicio 3 - TIR'!$E$25-'Ejercicio 3 - TIR'!$D$25)*(1-V268)))</f>
        <v>0.220155377507868</v>
      </c>
      <c r="X268" s="24">
        <f ca="1" t="shared" si="2005"/>
        <v>0.775345166678907</v>
      </c>
      <c r="Y268" s="26">
        <f ca="1">IF(X268&lt;=('Ejercicio 3 - TIR'!$D$26-'Ejercicio 3 - TIR'!$C$26)/('Ejercicio 3 - TIR'!$E$26-'Ejercicio 3 - TIR'!$C$26),'Ejercicio 3 - TIR'!$C$26+SQRT(('Ejercicio 3 - TIR'!$E$26-'Ejercicio 3 - TIR'!$C$26)*('Ejercicio 3 - TIR'!$D$26-'Ejercicio 3 - TIR'!$C$26)*X268),'Ejercicio 3 - TIR'!$E$26-SQRT(('Ejercicio 3 - TIR'!$E$26-'Ejercicio 3 - TIR'!$C$26)*('Ejercicio 3 - TIR'!$E$26-'Ejercicio 3 - TIR'!$D$26)*(1-X268)))</f>
        <v>0.245169896641929</v>
      </c>
      <c r="Z268" s="24">
        <f ca="1" t="shared" si="1908"/>
        <v>1.1527263998502</v>
      </c>
      <c r="AA268" s="24">
        <f ca="1" t="shared" si="1909"/>
        <v>1.29676644955495</v>
      </c>
      <c r="AB268" s="24">
        <f ca="1" t="shared" si="1910"/>
        <v>1.52529676434029</v>
      </c>
      <c r="AC268" s="24">
        <f ca="1" t="shared" si="1911"/>
        <v>1.86109904930516</v>
      </c>
      <c r="AD268" s="24">
        <f ca="1" t="shared" si="1912"/>
        <v>2.3173845108637</v>
      </c>
      <c r="AE268" s="23">
        <f ca="1" t="shared" si="1913"/>
        <v>5643.31495340339</v>
      </c>
      <c r="AF268" s="23">
        <f ca="1" t="shared" si="1914"/>
        <v>6348.48086831037</v>
      </c>
      <c r="AG268" s="23">
        <f ca="1" t="shared" si="1915"/>
        <v>7467.27934720501</v>
      </c>
      <c r="AH268" s="23">
        <f ca="1" t="shared" si="1916"/>
        <v>9111.24105084563</v>
      </c>
      <c r="AI268" s="23">
        <f ca="1" t="shared" si="1917"/>
        <v>11345.0430775612</v>
      </c>
      <c r="AJ268" s="25">
        <f ca="1" t="shared" si="1918"/>
        <v>43045.1716947023</v>
      </c>
      <c r="AK268" s="25">
        <f ca="1" t="shared" si="1919"/>
        <v>50025.8765686531</v>
      </c>
      <c r="AL268" s="25">
        <f ca="1" t="shared" si="1920"/>
        <v>64044.5429168708</v>
      </c>
      <c r="AM268" s="25">
        <f ca="1" t="shared" si="1921"/>
        <v>71851.3165471958</v>
      </c>
      <c r="AN268" s="25">
        <f ca="1" t="shared" si="1922"/>
        <v>81518.9869816691</v>
      </c>
      <c r="AO268" s="25">
        <f ca="1">C268/'Ejercicio 3 - TIR'!$D$7</f>
        <v>14540.4148967543</v>
      </c>
      <c r="AP268" s="25">
        <f ca="1" t="shared" si="1923"/>
        <v>28504.756797948</v>
      </c>
      <c r="AQ268" s="25">
        <f ca="1" t="shared" si="1924"/>
        <v>35485.4616718987</v>
      </c>
      <c r="AR268" s="25">
        <f ca="1" t="shared" si="1925"/>
        <v>49504.1280201165</v>
      </c>
      <c r="AS268" s="25">
        <f ca="1" t="shared" si="1926"/>
        <v>57310.9016504414</v>
      </c>
      <c r="AT268" s="25">
        <f ca="1" t="shared" si="1927"/>
        <v>66978.5720849147</v>
      </c>
      <c r="AU268" s="25">
        <f ca="1">AP268*'Ejercicio 3 - TIR'!$D$5</f>
        <v>14252.378398974</v>
      </c>
      <c r="AV268" s="25">
        <f ca="1">AQ268*'Ejercicio 3 - TIR'!$D$5</f>
        <v>17742.7308359494</v>
      </c>
      <c r="AW268" s="25">
        <f ca="1">AR268*'Ejercicio 3 - TIR'!$D$5</f>
        <v>24752.0640100582</v>
      </c>
      <c r="AX268" s="25">
        <f ca="1">AS268*'Ejercicio 3 - TIR'!$D$5</f>
        <v>28655.4508252207</v>
      </c>
      <c r="AY268" s="25">
        <f ca="1">AT268*'Ejercicio 3 - TIR'!$D$5</f>
        <v>33489.2860424574</v>
      </c>
      <c r="AZ268" s="25">
        <f ca="1" t="shared" ref="AZ268:BD268" si="2006">AJ268-AU268-AE268</f>
        <v>23149.4783423249</v>
      </c>
      <c r="BA268" s="25">
        <f ca="1" t="shared" si="2006"/>
        <v>25934.6648643933</v>
      </c>
      <c r="BB268" s="25">
        <f ca="1" t="shared" si="2006"/>
        <v>31825.1995596076</v>
      </c>
      <c r="BC268" s="25">
        <f ca="1" t="shared" si="2006"/>
        <v>34084.6246711294</v>
      </c>
      <c r="BD268" s="25">
        <f ca="1" t="shared" si="2006"/>
        <v>36684.6578616505</v>
      </c>
      <c r="BE268" s="25">
        <f ca="1" t="shared" ref="BE268:BI268" si="2007">AZ268/Z268</f>
        <v>20082.3702357587</v>
      </c>
      <c r="BF268" s="25">
        <f ca="1" t="shared" si="2007"/>
        <v>19999.4878594322</v>
      </c>
      <c r="BG268" s="25">
        <f ca="1" t="shared" si="2007"/>
        <v>20864.9230127832</v>
      </c>
      <c r="BH268" s="25">
        <f ca="1" t="shared" si="2007"/>
        <v>18314.2453830466</v>
      </c>
      <c r="BI268" s="25">
        <f ca="1" t="shared" si="2007"/>
        <v>15830.1989547596</v>
      </c>
      <c r="BJ268" s="25">
        <f ca="1" t="shared" si="1930"/>
        <v>85628.4877779457</v>
      </c>
      <c r="BK268" s="25">
        <f ca="1" t="shared" si="1931"/>
        <v>33695.7322632703</v>
      </c>
      <c r="BL268" s="25">
        <f ca="1" t="shared" si="1932"/>
        <v>119324.220041216</v>
      </c>
      <c r="BM268" s="25">
        <f ca="1">BK268*'Ejercicio 3 - TIR'!$D$5</f>
        <v>16847.8661316351</v>
      </c>
      <c r="BN268" s="25">
        <f ca="1" t="shared" si="1933"/>
        <v>102476.353909581</v>
      </c>
      <c r="BO268" s="25">
        <f ca="1" t="shared" si="1934"/>
        <v>44220.6951108806</v>
      </c>
      <c r="BP268" s="25">
        <f ca="1" t="shared" si="1935"/>
        <v>-109652.562146275</v>
      </c>
      <c r="BQ268" s="25">
        <f ca="1" t="shared" ref="BQ268:BT268" si="2008">BE268</f>
        <v>20082.3702357587</v>
      </c>
      <c r="BR268" s="25">
        <f ca="1" t="shared" si="2008"/>
        <v>19999.4878594322</v>
      </c>
      <c r="BS268" s="25">
        <f ca="1" t="shared" si="2008"/>
        <v>20864.9230127832</v>
      </c>
      <c r="BT268" s="25">
        <f ca="1" t="shared" si="2008"/>
        <v>18314.2453830466</v>
      </c>
      <c r="BU268" s="25">
        <f ca="1" t="shared" si="1937"/>
        <v>60050.8940656402</v>
      </c>
      <c r="BV268" s="27">
        <f ca="1" t="shared" si="1938"/>
        <v>7.11555999263025</v>
      </c>
    </row>
    <row r="269" ht="15" customHeight="1" spans="1:74">
      <c r="A269" s="23">
        <v>268</v>
      </c>
      <c r="B269" s="24">
        <f ca="1" t="shared" ref="B269:F269" si="2009">RAND()</f>
        <v>0.0868985945390868</v>
      </c>
      <c r="C269" s="25">
        <f ca="1">IF(B269&lt;=('Ejercicio 3 - TIR'!$D$13-'Ejercicio 3 - TIR'!$C$13)/('Ejercicio 3 - TIR'!$E$13-'Ejercicio 3 - TIR'!$C$13),'Ejercicio 3 - TIR'!$C$13+SQRT(('Ejercicio 3 - TIR'!$E$13-'Ejercicio 3 - TIR'!$C$13)*('Ejercicio 3 - TIR'!$D$13-'Ejercicio 3 - TIR'!$C$13)*B269),'Ejercicio 3 - TIR'!$E$13-SQRT(('Ejercicio 3 - TIR'!$E$13-'Ejercicio 3 - TIR'!$C$13)*('Ejercicio 3 - TIR'!$E$13-'Ejercicio 3 - TIR'!$D$13)*(1-B269)))</f>
        <v>65895.7135120047</v>
      </c>
      <c r="D269" s="24">
        <f ca="1" t="shared" si="2009"/>
        <v>0.408821882310163</v>
      </c>
      <c r="E269" s="25">
        <f ca="1">IF(D269&lt;=('Ejercicio 3 - TIR'!$D$14-'Ejercicio 3 - TIR'!$C$14)/('Ejercicio 3 - TIR'!$E$14-'Ejercicio 3 - TIR'!$C$14),'Ejercicio 3 - TIR'!$C$14+SQRT(('Ejercicio 3 - TIR'!$E$14-'Ejercicio 3 - TIR'!$C$14)*('Ejercicio 3 - TIR'!$D$14-'Ejercicio 3 - TIR'!$C$14)*D269),'Ejercicio 3 - TIR'!$E$14-SQRT(('Ejercicio 3 - TIR'!$E$14-'Ejercicio 3 - TIR'!$C$14)*('Ejercicio 3 - TIR'!$E$14-'Ejercicio 3 - TIR'!$D$14)*(1-D269)))</f>
        <v>30583.1683856259</v>
      </c>
      <c r="F269" s="24">
        <f ca="1" t="shared" si="2009"/>
        <v>0.856073446972092</v>
      </c>
      <c r="G269" s="25">
        <f ca="1">IF(F269&lt;=('Ejercicio 3 - TIR'!$D$18-'Ejercicio 3 - TIR'!$C$18)/('Ejercicio 3 - TIR'!$E$18-'Ejercicio 3 - TIR'!$C$18),'Ejercicio 3 - TIR'!$C$18+SQRT(('Ejercicio 3 - TIR'!$E$18-'Ejercicio 3 - TIR'!$C$18)*('Ejercicio 3 - TIR'!$D$18-'Ejercicio 3 - TIR'!$C$18)*F269),'Ejercicio 3 - TIR'!$E$18-SQRT(('Ejercicio 3 - TIR'!$E$18-'Ejercicio 3 - TIR'!$C$18)*('Ejercicio 3 - TIR'!$E$18-'Ejercicio 3 - TIR'!$D$18)*(1-F269)))</f>
        <v>41714.5028569343</v>
      </c>
      <c r="H269" s="24">
        <f ca="1" t="shared" ref="H269:L269" si="2010">RAND()</f>
        <v>0.684080197081411</v>
      </c>
      <c r="I269" s="25">
        <f ca="1">IF(H269&lt;=('Ejercicio 3 - TIR'!$D$18-'Ejercicio 3 - TIR'!$C$18)/('Ejercicio 3 - TIR'!$E$18-'Ejercicio 3 - TIR'!$C$18),'Ejercicio 3 - TIR'!$C$18+SQRT(('Ejercicio 3 - TIR'!$E$18-'Ejercicio 3 - TIR'!$C$18)*('Ejercicio 3 - TIR'!$D$18-'Ejercicio 3 - TIR'!$C$18)*H269),'Ejercicio 3 - TIR'!$E$18-SQRT(('Ejercicio 3 - TIR'!$E$18-'Ejercicio 3 - TIR'!$C$18)*('Ejercicio 3 - TIR'!$E$18-'Ejercicio 3 - TIR'!$D$18)*(1-H269)))</f>
        <v>40132.3532154752</v>
      </c>
      <c r="J269" s="24">
        <f ca="1" t="shared" si="2010"/>
        <v>0.01848019166103</v>
      </c>
      <c r="K269" s="25">
        <f ca="1">IF(J269&lt;=('Ejercicio 3 - TIR'!$D$18-'Ejercicio 3 - TIR'!$C$18)/('Ejercicio 3 - TIR'!$E$18-'Ejercicio 3 - TIR'!$C$18),'Ejercicio 3 - TIR'!$C$18+SQRT(('Ejercicio 3 - TIR'!$E$18-'Ejercicio 3 - TIR'!$C$18)*('Ejercicio 3 - TIR'!$D$18-'Ejercicio 3 - TIR'!$C$18)*J269),'Ejercicio 3 - TIR'!$E$18-SQRT(('Ejercicio 3 - TIR'!$E$18-'Ejercicio 3 - TIR'!$C$18)*('Ejercicio 3 - TIR'!$E$18-'Ejercicio 3 - TIR'!$D$18)*(1-J269)))</f>
        <v>31664.9410647691</v>
      </c>
      <c r="L269" s="24">
        <f ca="1" t="shared" si="2010"/>
        <v>0.252192171327436</v>
      </c>
      <c r="M269" s="25">
        <f ca="1">IF(L269&lt;=('Ejercicio 3 - TIR'!$D$18-'Ejercicio 3 - TIR'!$C$18)/('Ejercicio 3 - TIR'!$E$18-'Ejercicio 3 - TIR'!$C$18),'Ejercicio 3 - TIR'!$C$18+SQRT(('Ejercicio 3 - TIR'!$E$18-'Ejercicio 3 - TIR'!$C$18)*('Ejercicio 3 - TIR'!$D$18-'Ejercicio 3 - TIR'!$C$18)*L269),'Ejercicio 3 - TIR'!$E$18-SQRT(('Ejercicio 3 - TIR'!$E$18-'Ejercicio 3 - TIR'!$C$18)*('Ejercicio 3 - TIR'!$E$18-'Ejercicio 3 - TIR'!$D$18)*(1-L269)))</f>
        <v>36150.5142629796</v>
      </c>
      <c r="N269" s="24">
        <f ca="1" t="shared" ref="N269:R269" si="2011">RAND()</f>
        <v>0.304943901715741</v>
      </c>
      <c r="O269" s="25">
        <f ca="1">IF(N269&lt;=('Ejercicio 3 - TIR'!$D$18-'Ejercicio 3 - TIR'!$C$18)/('Ejercicio 3 - TIR'!$E$18-'Ejercicio 3 - TIR'!$C$18),'Ejercicio 3 - TIR'!$C$18+SQRT(('Ejercicio 3 - TIR'!$E$18-'Ejercicio 3 - TIR'!$C$18)*('Ejercicio 3 - TIR'!$D$18-'Ejercicio 3 - TIR'!$C$18)*N269),'Ejercicio 3 - TIR'!$E$18-SQRT(('Ejercicio 3 - TIR'!$E$18-'Ejercicio 3 - TIR'!$C$18)*('Ejercicio 3 - TIR'!$E$18-'Ejercicio 3 - TIR'!$D$18)*(1-N269)))</f>
        <v>36763.2525649543</v>
      </c>
      <c r="P269" s="24">
        <f ca="1" t="shared" si="2011"/>
        <v>0.9731862677909</v>
      </c>
      <c r="Q269" s="26">
        <f ca="1">IF(P269&lt;=('Ejercicio 3 - TIR'!$D$22-'Ejercicio 3 - TIR'!$C$22)/('Ejercicio 3 - TIR'!$E$22-'Ejercicio 3 - TIR'!$C$22),'Ejercicio 3 - TIR'!$C$22+SQRT(('Ejercicio 3 - TIR'!$E$22-'Ejercicio 3 - TIR'!$C$22)*('Ejercicio 3 - TIR'!$D$22-'Ejercicio 3 - TIR'!$C$22)*P269),'Ejercicio 3 - TIR'!$E$22-SQRT(('Ejercicio 3 - TIR'!$E$22-'Ejercicio 3 - TIR'!$C$22)*('Ejercicio 3 - TIR'!$E$22-'Ejercicio 3 - TIR'!$D$22)*(1-P269)))</f>
        <v>0.173052718662932</v>
      </c>
      <c r="R269" s="24">
        <f ca="1" t="shared" si="2011"/>
        <v>0.662745965177119</v>
      </c>
      <c r="S269" s="26">
        <f ca="1">IF(R269&lt;=('Ejercicio 3 - TIR'!$D$23-'Ejercicio 3 - TIR'!$C$23)/('Ejercicio 3 - TIR'!$E$23-'Ejercicio 3 - TIR'!$C$23),'Ejercicio 3 - TIR'!$C$23+SQRT(('Ejercicio 3 - TIR'!$E$23-'Ejercicio 3 - TIR'!$C$23)*('Ejercicio 3 - TIR'!$D$23-'Ejercicio 3 - TIR'!$C$23)*R269),'Ejercicio 3 - TIR'!$E$23-SQRT(('Ejercicio 3 - TIR'!$E$23-'Ejercicio 3 - TIR'!$C$23)*('Ejercicio 3 - TIR'!$E$23-'Ejercicio 3 - TIR'!$D$23)*(1-R269)))</f>
        <v>0.15536146792763</v>
      </c>
      <c r="T269" s="24">
        <f ca="1" t="shared" ref="T269:X269" si="2012">RAND()</f>
        <v>0.0960372546363124</v>
      </c>
      <c r="U269" s="26">
        <f ca="1">IF(T269&lt;=('Ejercicio 3 - TIR'!$D$24-'Ejercicio 3 - TIR'!$C$24)/('Ejercicio 3 - TIR'!$E$24-'Ejercicio 3 - TIR'!$C$24),'Ejercicio 3 - TIR'!$C$24+SQRT(('Ejercicio 3 - TIR'!$E$24-'Ejercicio 3 - TIR'!$C$24)*('Ejercicio 3 - TIR'!$D$24-'Ejercicio 3 - TIR'!$C$24)*T269),'Ejercicio 3 - TIR'!$E$24-SQRT(('Ejercicio 3 - TIR'!$E$24-'Ejercicio 3 - TIR'!$C$24)*('Ejercicio 3 - TIR'!$E$24-'Ejercicio 3 - TIR'!$D$24)*(1-T269)))</f>
        <v>0.164201346229716</v>
      </c>
      <c r="V269" s="24">
        <f ca="1" t="shared" si="2012"/>
        <v>0.683496449352019</v>
      </c>
      <c r="W269" s="26">
        <f ca="1">IF(V269&lt;=('Ejercicio 3 - TIR'!$D$25-'Ejercicio 3 - TIR'!$C$25)/('Ejercicio 3 - TIR'!$E$25-'Ejercicio 3 - TIR'!$C$25),'Ejercicio 3 - TIR'!$C$25+SQRT(('Ejercicio 3 - TIR'!$E$25-'Ejercicio 3 - TIR'!$C$25)*('Ejercicio 3 - TIR'!$D$25-'Ejercicio 3 - TIR'!$C$25)*V269),'Ejercicio 3 - TIR'!$E$25-SQRT(('Ejercicio 3 - TIR'!$E$25-'Ejercicio 3 - TIR'!$C$25)*('Ejercicio 3 - TIR'!$E$25-'Ejercicio 3 - TIR'!$D$25)*(1-V269)))</f>
        <v>0.216716934827634</v>
      </c>
      <c r="X269" s="24">
        <f ca="1" t="shared" si="2012"/>
        <v>0.535248654848689</v>
      </c>
      <c r="Y269" s="26">
        <f ca="1">IF(X269&lt;=('Ejercicio 3 - TIR'!$D$26-'Ejercicio 3 - TIR'!$C$26)/('Ejercicio 3 - TIR'!$E$26-'Ejercicio 3 - TIR'!$C$26),'Ejercicio 3 - TIR'!$C$26+SQRT(('Ejercicio 3 - TIR'!$E$26-'Ejercicio 3 - TIR'!$C$26)*('Ejercicio 3 - TIR'!$D$26-'Ejercicio 3 - TIR'!$C$26)*X269),'Ejercicio 3 - TIR'!$E$26-SQRT(('Ejercicio 3 - TIR'!$E$26-'Ejercicio 3 - TIR'!$C$26)*('Ejercicio 3 - TIR'!$E$26-'Ejercicio 3 - TIR'!$D$26)*(1-X269)))</f>
        <v>0.229903520444875</v>
      </c>
      <c r="Z269" s="24">
        <f ca="1" t="shared" si="1908"/>
        <v>1.17305271866293</v>
      </c>
      <c r="AA269" s="24">
        <f ca="1" t="shared" si="1909"/>
        <v>1.3552999109909</v>
      </c>
      <c r="AB269" s="24">
        <f ca="1" t="shared" si="1910"/>
        <v>1.57784198092062</v>
      </c>
      <c r="AC269" s="24">
        <f ca="1" t="shared" si="1911"/>
        <v>1.9197870586681</v>
      </c>
      <c r="AD269" s="24">
        <f ca="1" t="shared" si="1912"/>
        <v>2.36115286196041</v>
      </c>
      <c r="AE269" s="23">
        <f ca="1" t="shared" si="1913"/>
        <v>5292.50043445878</v>
      </c>
      <c r="AF269" s="23">
        <f ca="1" t="shared" si="1914"/>
        <v>6114.75107096392</v>
      </c>
      <c r="AG269" s="23">
        <f ca="1" t="shared" si="1915"/>
        <v>7118.80142867579</v>
      </c>
      <c r="AH269" s="23">
        <f ca="1" t="shared" si="1916"/>
        <v>8661.56625394499</v>
      </c>
      <c r="AI269" s="23">
        <f ca="1" t="shared" si="1917"/>
        <v>10652.8908282935</v>
      </c>
      <c r="AJ269" s="25">
        <f ca="1" t="shared" si="1918"/>
        <v>48933.3109839994</v>
      </c>
      <c r="AK269" s="25">
        <f ca="1" t="shared" si="1919"/>
        <v>54391.374740789</v>
      </c>
      <c r="AL269" s="25">
        <f ca="1" t="shared" si="1920"/>
        <v>49962.27333537</v>
      </c>
      <c r="AM269" s="25">
        <f ca="1" t="shared" si="1921"/>
        <v>69401.2894462648</v>
      </c>
      <c r="AN269" s="25">
        <f ca="1" t="shared" si="1922"/>
        <v>86803.6590087153</v>
      </c>
      <c r="AO269" s="25">
        <f ca="1">C269/'Ejercicio 3 - TIR'!$D$7</f>
        <v>13179.1427024009</v>
      </c>
      <c r="AP269" s="25">
        <f ca="1" t="shared" si="1923"/>
        <v>35754.1682815984</v>
      </c>
      <c r="AQ269" s="25">
        <f ca="1" t="shared" si="1924"/>
        <v>41212.2320383881</v>
      </c>
      <c r="AR269" s="25">
        <f ca="1" t="shared" si="1925"/>
        <v>36783.1306329691</v>
      </c>
      <c r="AS269" s="25">
        <f ca="1" t="shared" si="1926"/>
        <v>56222.1467438639</v>
      </c>
      <c r="AT269" s="25">
        <f ca="1" t="shared" si="1927"/>
        <v>73624.5163063143</v>
      </c>
      <c r="AU269" s="25">
        <f ca="1">AP269*'Ejercicio 3 - TIR'!$D$5</f>
        <v>17877.0841407992</v>
      </c>
      <c r="AV269" s="25">
        <f ca="1">AQ269*'Ejercicio 3 - TIR'!$D$5</f>
        <v>20606.1160191941</v>
      </c>
      <c r="AW269" s="25">
        <f ca="1">AR269*'Ejercicio 3 - TIR'!$D$5</f>
        <v>18391.5653164845</v>
      </c>
      <c r="AX269" s="25">
        <f ca="1">AS269*'Ejercicio 3 - TIR'!$D$5</f>
        <v>28111.073371932</v>
      </c>
      <c r="AY269" s="25">
        <f ca="1">AT269*'Ejercicio 3 - TIR'!$D$5</f>
        <v>36812.2581531572</v>
      </c>
      <c r="AZ269" s="25">
        <f ca="1" t="shared" ref="AZ269:BD269" si="2013">AJ269-AU269-AE269</f>
        <v>25763.7264087414</v>
      </c>
      <c r="BA269" s="25">
        <f ca="1" t="shared" si="2013"/>
        <v>27670.5076506311</v>
      </c>
      <c r="BB269" s="25">
        <f ca="1" t="shared" si="2013"/>
        <v>24451.9065902097</v>
      </c>
      <c r="BC269" s="25">
        <f ca="1" t="shared" si="2013"/>
        <v>32628.6498203879</v>
      </c>
      <c r="BD269" s="25">
        <f ca="1" t="shared" si="2013"/>
        <v>39338.5100272646</v>
      </c>
      <c r="BE269" s="25">
        <f ca="1" t="shared" ref="BE269:BI269" si="2014">AZ269/Z269</f>
        <v>21962.9740410195</v>
      </c>
      <c r="BF269" s="25">
        <f ca="1" t="shared" si="2014"/>
        <v>20416.5199349864</v>
      </c>
      <c r="BG269" s="25">
        <f ca="1" t="shared" si="2014"/>
        <v>15497.0566671973</v>
      </c>
      <c r="BH269" s="25">
        <f ca="1" t="shared" si="2014"/>
        <v>16995.9734195858</v>
      </c>
      <c r="BI269" s="25">
        <f ca="1" t="shared" si="2014"/>
        <v>16660.7214047983</v>
      </c>
      <c r="BJ269" s="25">
        <f ca="1" t="shared" si="1930"/>
        <v>72211.5355615377</v>
      </c>
      <c r="BK269" s="25">
        <f ca="1" t="shared" si="1931"/>
        <v>31117.9705099586</v>
      </c>
      <c r="BL269" s="25">
        <f ca="1" t="shared" si="1932"/>
        <v>103329.506071496</v>
      </c>
      <c r="BM269" s="25">
        <f ca="1">BK269*'Ejercicio 3 - TIR'!$D$5</f>
        <v>15558.9852549793</v>
      </c>
      <c r="BN269" s="25">
        <f ca="1" t="shared" si="1933"/>
        <v>87770.520816517</v>
      </c>
      <c r="BO269" s="25">
        <f ca="1" t="shared" si="1934"/>
        <v>37172.7397368264</v>
      </c>
      <c r="BP269" s="25">
        <f ca="1" t="shared" si="1935"/>
        <v>-96478.8818976306</v>
      </c>
      <c r="BQ269" s="25">
        <f ca="1" t="shared" ref="BQ269:BT269" si="2015">BE269</f>
        <v>21962.9740410195</v>
      </c>
      <c r="BR269" s="25">
        <f ca="1" t="shared" si="2015"/>
        <v>20416.5199349864</v>
      </c>
      <c r="BS269" s="25">
        <f ca="1" t="shared" si="2015"/>
        <v>15497.0566671973</v>
      </c>
      <c r="BT269" s="25">
        <f ca="1" t="shared" si="2015"/>
        <v>16995.9734195858</v>
      </c>
      <c r="BU269" s="25">
        <f ca="1" t="shared" si="1937"/>
        <v>53833.4611416247</v>
      </c>
      <c r="BV269" s="27">
        <f ca="1" t="shared" si="1938"/>
        <v>8.94784868727916</v>
      </c>
    </row>
    <row r="270" ht="15" customHeight="1" spans="1:74">
      <c r="A270" s="23">
        <v>269</v>
      </c>
      <c r="B270" s="24">
        <f ca="1" t="shared" ref="B270:F270" si="2016">RAND()</f>
        <v>0.182120927519335</v>
      </c>
      <c r="C270" s="25">
        <f ca="1">IF(B270&lt;=('Ejercicio 3 - TIR'!$D$13-'Ejercicio 3 - TIR'!$C$13)/('Ejercicio 3 - TIR'!$E$13-'Ejercicio 3 - TIR'!$C$13),'Ejercicio 3 - TIR'!$C$13+SQRT(('Ejercicio 3 - TIR'!$E$13-'Ejercicio 3 - TIR'!$C$13)*('Ejercicio 3 - TIR'!$D$13-'Ejercicio 3 - TIR'!$C$13)*B270),'Ejercicio 3 - TIR'!$E$13-SQRT(('Ejercicio 3 - TIR'!$E$13-'Ejercicio 3 - TIR'!$C$13)*('Ejercicio 3 - TIR'!$E$13-'Ejercicio 3 - TIR'!$D$13)*(1-B270)))</f>
        <v>68535.1257171605</v>
      </c>
      <c r="D270" s="24">
        <f ca="1" t="shared" si="2016"/>
        <v>0.0900230350394979</v>
      </c>
      <c r="E270" s="25">
        <f ca="1">IF(D270&lt;=('Ejercicio 3 - TIR'!$D$14-'Ejercicio 3 - TIR'!$C$14)/('Ejercicio 3 - TIR'!$E$14-'Ejercicio 3 - TIR'!$C$14),'Ejercicio 3 - TIR'!$C$14+SQRT(('Ejercicio 3 - TIR'!$E$14-'Ejercicio 3 - TIR'!$C$14)*('Ejercicio 3 - TIR'!$D$14-'Ejercicio 3 - TIR'!$C$14)*D270),'Ejercicio 3 - TIR'!$E$14-SQRT(('Ejercicio 3 - TIR'!$E$14-'Ejercicio 3 - TIR'!$C$14)*('Ejercicio 3 - TIR'!$E$14-'Ejercicio 3 - TIR'!$D$14)*(1-D270)))</f>
        <v>27598.4086722381</v>
      </c>
      <c r="F270" s="24">
        <f ca="1" t="shared" si="2016"/>
        <v>0.210993199292819</v>
      </c>
      <c r="G270" s="25">
        <f ca="1">IF(F270&lt;=('Ejercicio 3 - TIR'!$D$18-'Ejercicio 3 - TIR'!$C$18)/('Ejercicio 3 - TIR'!$E$18-'Ejercicio 3 - TIR'!$C$18),'Ejercicio 3 - TIR'!$C$18+SQRT(('Ejercicio 3 - TIR'!$E$18-'Ejercicio 3 - TIR'!$C$18)*('Ejercicio 3 - TIR'!$D$18-'Ejercicio 3 - TIR'!$C$18)*F270),'Ejercicio 3 - TIR'!$E$18-SQRT(('Ejercicio 3 - TIR'!$E$18-'Ejercicio 3 - TIR'!$C$18)*('Ejercicio 3 - TIR'!$E$18-'Ejercicio 3 - TIR'!$D$18)*(1-F270)))</f>
        <v>35625.7426082183</v>
      </c>
      <c r="H270" s="24">
        <f ca="1" t="shared" ref="H270:L270" si="2017">RAND()</f>
        <v>0.0116748908645177</v>
      </c>
      <c r="I270" s="25">
        <f ca="1">IF(H270&lt;=('Ejercicio 3 - TIR'!$D$18-'Ejercicio 3 - TIR'!$C$18)/('Ejercicio 3 - TIR'!$E$18-'Ejercicio 3 - TIR'!$C$18),'Ejercicio 3 - TIR'!$C$18+SQRT(('Ejercicio 3 - TIR'!$E$18-'Ejercicio 3 - TIR'!$C$18)*('Ejercicio 3 - TIR'!$D$18-'Ejercicio 3 - TIR'!$C$18)*H270),'Ejercicio 3 - TIR'!$E$18-SQRT(('Ejercicio 3 - TIR'!$E$18-'Ejercicio 3 - TIR'!$C$18)*('Ejercicio 3 - TIR'!$E$18-'Ejercicio 3 - TIR'!$D$18)*(1-H270)))</f>
        <v>31323.3418415805</v>
      </c>
      <c r="J270" s="24">
        <f ca="1" t="shared" si="2017"/>
        <v>0.0811870623762589</v>
      </c>
      <c r="K270" s="25">
        <f ca="1">IF(J270&lt;=('Ejercicio 3 - TIR'!$D$18-'Ejercicio 3 - TIR'!$C$18)/('Ejercicio 3 - TIR'!$E$18-'Ejercicio 3 - TIR'!$C$18),'Ejercicio 3 - TIR'!$C$18+SQRT(('Ejercicio 3 - TIR'!$E$18-'Ejercicio 3 - TIR'!$C$18)*('Ejercicio 3 - TIR'!$D$18-'Ejercicio 3 - TIR'!$C$18)*J270),'Ejercicio 3 - TIR'!$E$18-SQRT(('Ejercicio 3 - TIR'!$E$18-'Ejercicio 3 - TIR'!$C$18)*('Ejercicio 3 - TIR'!$E$18-'Ejercicio 3 - TIR'!$D$18)*(1-J270)))</f>
        <v>33489.7076319427</v>
      </c>
      <c r="L270" s="24">
        <f ca="1" t="shared" si="2017"/>
        <v>0.751623065441923</v>
      </c>
      <c r="M270" s="25">
        <f ca="1">IF(L270&lt;=('Ejercicio 3 - TIR'!$D$18-'Ejercicio 3 - TIR'!$C$18)/('Ejercicio 3 - TIR'!$E$18-'Ejercicio 3 - TIR'!$C$18),'Ejercicio 3 - TIR'!$C$18+SQRT(('Ejercicio 3 - TIR'!$E$18-'Ejercicio 3 - TIR'!$C$18)*('Ejercicio 3 - TIR'!$D$18-'Ejercicio 3 - TIR'!$C$18)*L270),'Ejercicio 3 - TIR'!$E$18-SQRT(('Ejercicio 3 - TIR'!$E$18-'Ejercicio 3 - TIR'!$C$18)*('Ejercicio 3 - TIR'!$E$18-'Ejercicio 3 - TIR'!$D$18)*(1-L270)))</f>
        <v>40683.9520285502</v>
      </c>
      <c r="N270" s="24">
        <f ca="1" t="shared" ref="N270:R270" si="2018">RAND()</f>
        <v>0.266862719739192</v>
      </c>
      <c r="O270" s="25">
        <f ca="1">IF(N270&lt;=('Ejercicio 3 - TIR'!$D$18-'Ejercicio 3 - TIR'!$C$18)/('Ejercicio 3 - TIR'!$E$18-'Ejercicio 3 - TIR'!$C$18),'Ejercicio 3 - TIR'!$C$18+SQRT(('Ejercicio 3 - TIR'!$E$18-'Ejercicio 3 - TIR'!$C$18)*('Ejercicio 3 - TIR'!$D$18-'Ejercicio 3 - TIR'!$C$18)*N270),'Ejercicio 3 - TIR'!$E$18-SQRT(('Ejercicio 3 - TIR'!$E$18-'Ejercicio 3 - TIR'!$C$18)*('Ejercicio 3 - TIR'!$E$18-'Ejercicio 3 - TIR'!$D$18)*(1-N270)))</f>
        <v>36326.87979662</v>
      </c>
      <c r="P270" s="24">
        <f ca="1" t="shared" si="2018"/>
        <v>0.915235327593053</v>
      </c>
      <c r="Q270" s="26">
        <f ca="1">IF(P270&lt;=('Ejercicio 3 - TIR'!$D$22-'Ejercicio 3 - TIR'!$C$22)/('Ejercicio 3 - TIR'!$E$22-'Ejercicio 3 - TIR'!$C$22),'Ejercicio 3 - TIR'!$C$22+SQRT(('Ejercicio 3 - TIR'!$E$22-'Ejercicio 3 - TIR'!$C$22)*('Ejercicio 3 - TIR'!$D$22-'Ejercicio 3 - TIR'!$C$22)*P270),'Ejercicio 3 - TIR'!$E$22-SQRT(('Ejercicio 3 - TIR'!$E$22-'Ejercicio 3 - TIR'!$C$22)*('Ejercicio 3 - TIR'!$E$22-'Ejercicio 3 - TIR'!$D$22)*(1-P270)))</f>
        <v>0.167647817588276</v>
      </c>
      <c r="R270" s="24">
        <f ca="1" t="shared" si="2018"/>
        <v>0.174768452509331</v>
      </c>
      <c r="S270" s="26">
        <f ca="1">IF(R270&lt;=('Ejercicio 3 - TIR'!$D$23-'Ejercicio 3 - TIR'!$C$23)/('Ejercicio 3 - TIR'!$E$23-'Ejercicio 3 - TIR'!$C$23),'Ejercicio 3 - TIR'!$C$23+SQRT(('Ejercicio 3 - TIR'!$E$23-'Ejercicio 3 - TIR'!$C$23)*('Ejercicio 3 - TIR'!$D$23-'Ejercicio 3 - TIR'!$C$23)*R270),'Ejercicio 3 - TIR'!$E$23-SQRT(('Ejercicio 3 - TIR'!$E$23-'Ejercicio 3 - TIR'!$C$23)*('Ejercicio 3 - TIR'!$E$23-'Ejercicio 3 - TIR'!$D$23)*(1-R270)))</f>
        <v>0.137736493862001</v>
      </c>
      <c r="T270" s="24">
        <f ca="1" t="shared" ref="T270:X270" si="2019">RAND()</f>
        <v>0.926145000496666</v>
      </c>
      <c r="U270" s="26">
        <f ca="1">IF(T270&lt;=('Ejercicio 3 - TIR'!$D$24-'Ejercicio 3 - TIR'!$C$24)/('Ejercicio 3 - TIR'!$E$24-'Ejercicio 3 - TIR'!$C$24),'Ejercicio 3 - TIR'!$C$24+SQRT(('Ejercicio 3 - TIR'!$E$24-'Ejercicio 3 - TIR'!$C$24)*('Ejercicio 3 - TIR'!$D$24-'Ejercicio 3 - TIR'!$C$24)*T270),'Ejercicio 3 - TIR'!$E$24-SQRT(('Ejercicio 3 - TIR'!$E$24-'Ejercicio 3 - TIR'!$C$24)*('Ejercicio 3 - TIR'!$E$24-'Ejercicio 3 - TIR'!$D$24)*(1-T270)))</f>
        <v>0.205619666255287</v>
      </c>
      <c r="V270" s="24">
        <f ca="1" t="shared" si="2019"/>
        <v>0.273393751211017</v>
      </c>
      <c r="W270" s="26">
        <f ca="1">IF(V270&lt;=('Ejercicio 3 - TIR'!$D$25-'Ejercicio 3 - TIR'!$C$25)/('Ejercicio 3 - TIR'!$E$25-'Ejercicio 3 - TIR'!$C$25),'Ejercicio 3 - TIR'!$C$25+SQRT(('Ejercicio 3 - TIR'!$E$25-'Ejercicio 3 - TIR'!$C$25)*('Ejercicio 3 - TIR'!$D$25-'Ejercicio 3 - TIR'!$C$25)*V270),'Ejercicio 3 - TIR'!$E$25-SQRT(('Ejercicio 3 - TIR'!$E$25-'Ejercicio 3 - TIR'!$C$25)*('Ejercicio 3 - TIR'!$E$25-'Ejercicio 3 - TIR'!$D$25)*(1-V270)))</f>
        <v>0.199564029536254</v>
      </c>
      <c r="X270" s="24">
        <f ca="1" t="shared" si="2019"/>
        <v>0.813670334215363</v>
      </c>
      <c r="Y270" s="26">
        <f ca="1">IF(X270&lt;=('Ejercicio 3 - TIR'!$D$26-'Ejercicio 3 - TIR'!$C$26)/('Ejercicio 3 - TIR'!$E$26-'Ejercicio 3 - TIR'!$C$26),'Ejercicio 3 - TIR'!$C$26+SQRT(('Ejercicio 3 - TIR'!$E$26-'Ejercicio 3 - TIR'!$C$26)*('Ejercicio 3 - TIR'!$D$26-'Ejercicio 3 - TIR'!$C$26)*X270),'Ejercicio 3 - TIR'!$E$26-SQRT(('Ejercicio 3 - TIR'!$E$26-'Ejercicio 3 - TIR'!$C$26)*('Ejercicio 3 - TIR'!$E$26-'Ejercicio 3 - TIR'!$D$26)*(1-X270)))</f>
        <v>0.248279656445161</v>
      </c>
      <c r="Z270" s="24">
        <f ca="1" t="shared" si="1908"/>
        <v>1.16764781758828</v>
      </c>
      <c r="AA270" s="24">
        <f ca="1" t="shared" si="1909"/>
        <v>1.3284755340485</v>
      </c>
      <c r="AB270" s="24">
        <f ca="1" t="shared" si="1910"/>
        <v>1.60163622998787</v>
      </c>
      <c r="AC270" s="24">
        <f ca="1" t="shared" si="1911"/>
        <v>1.9212652098955</v>
      </c>
      <c r="AD270" s="24">
        <f ca="1" t="shared" si="1912"/>
        <v>2.3982762761484</v>
      </c>
      <c r="AE270" s="23">
        <f ca="1" t="shared" si="1913"/>
        <v>4626.81298281007</v>
      </c>
      <c r="AF270" s="23">
        <f ca="1" t="shared" si="1914"/>
        <v>5264.09398081752</v>
      </c>
      <c r="AG270" s="23">
        <f ca="1" t="shared" si="1915"/>
        <v>6346.49522828968</v>
      </c>
      <c r="AH270" s="23">
        <f ca="1" t="shared" si="1916"/>
        <v>7613.02738947978</v>
      </c>
      <c r="AI270" s="23">
        <f ca="1" t="shared" si="1917"/>
        <v>9503.18721424741</v>
      </c>
      <c r="AJ270" s="25">
        <f ca="1" t="shared" si="1918"/>
        <v>41598.3206064477</v>
      </c>
      <c r="AK270" s="25">
        <f ca="1" t="shared" si="1919"/>
        <v>41612.2932811774</v>
      </c>
      <c r="AL270" s="25">
        <f ca="1" t="shared" si="1920"/>
        <v>53638.3290750206</v>
      </c>
      <c r="AM270" s="25">
        <f ca="1" t="shared" si="1921"/>
        <v>78164.6616335111</v>
      </c>
      <c r="AN270" s="25">
        <f ca="1" t="shared" si="1922"/>
        <v>87121.8940027284</v>
      </c>
      <c r="AO270" s="25">
        <f ca="1">C270/'Ejercicio 3 - TIR'!$D$7</f>
        <v>13707.0251434321</v>
      </c>
      <c r="AP270" s="25">
        <f ca="1" t="shared" si="1923"/>
        <v>27891.2954630157</v>
      </c>
      <c r="AQ270" s="25">
        <f ca="1" t="shared" si="1924"/>
        <v>27905.2681377453</v>
      </c>
      <c r="AR270" s="25">
        <f ca="1" t="shared" si="1925"/>
        <v>39931.3039315885</v>
      </c>
      <c r="AS270" s="25">
        <f ca="1" t="shared" si="1926"/>
        <v>64457.636490079</v>
      </c>
      <c r="AT270" s="25">
        <f ca="1" t="shared" si="1927"/>
        <v>73414.8688592963</v>
      </c>
      <c r="AU270" s="25">
        <f ca="1">AP270*'Ejercicio 3 - TIR'!$D$5</f>
        <v>13945.6477315078</v>
      </c>
      <c r="AV270" s="25">
        <f ca="1">AQ270*'Ejercicio 3 - TIR'!$D$5</f>
        <v>13952.6340688727</v>
      </c>
      <c r="AW270" s="25">
        <f ca="1">AR270*'Ejercicio 3 - TIR'!$D$5</f>
        <v>19965.6519657943</v>
      </c>
      <c r="AX270" s="25">
        <f ca="1">AS270*'Ejercicio 3 - TIR'!$D$5</f>
        <v>32228.8182450395</v>
      </c>
      <c r="AY270" s="25">
        <f ca="1">AT270*'Ejercicio 3 - TIR'!$D$5</f>
        <v>36707.4344296481</v>
      </c>
      <c r="AZ270" s="25">
        <f ca="1" t="shared" ref="AZ270:BD270" si="2020">AJ270-AU270-AE270</f>
        <v>23025.8598921298</v>
      </c>
      <c r="BA270" s="25">
        <f ca="1" t="shared" si="2020"/>
        <v>22395.5652314872</v>
      </c>
      <c r="BB270" s="25">
        <f ca="1" t="shared" si="2020"/>
        <v>27326.1818809367</v>
      </c>
      <c r="BC270" s="25">
        <f ca="1" t="shared" si="2020"/>
        <v>38322.8159989918</v>
      </c>
      <c r="BD270" s="25">
        <f ca="1" t="shared" si="2020"/>
        <v>40911.2723588328</v>
      </c>
      <c r="BE270" s="25">
        <f ca="1" t="shared" ref="BE270:BI270" si="2021">AZ270/Z270</f>
        <v>19719.8671939359</v>
      </c>
      <c r="BF270" s="25">
        <f ca="1" t="shared" si="2021"/>
        <v>16858.0938508045</v>
      </c>
      <c r="BG270" s="25">
        <f ca="1" t="shared" si="2021"/>
        <v>17061.4159253526</v>
      </c>
      <c r="BH270" s="25">
        <f ca="1" t="shared" si="2021"/>
        <v>19946.6558815564</v>
      </c>
      <c r="BI270" s="25">
        <f ca="1" t="shared" si="2021"/>
        <v>17058.6152920363</v>
      </c>
      <c r="BJ270" s="25">
        <f ca="1" t="shared" si="1930"/>
        <v>66188.6087780769</v>
      </c>
      <c r="BK270" s="25">
        <f ca="1" t="shared" si="1931"/>
        <v>32873.2332180628</v>
      </c>
      <c r="BL270" s="25">
        <f ca="1" t="shared" si="1932"/>
        <v>99061.8419961397</v>
      </c>
      <c r="BM270" s="25">
        <f ca="1">BK270*'Ejercicio 3 - TIR'!$D$5</f>
        <v>16436.6166090314</v>
      </c>
      <c r="BN270" s="25">
        <f ca="1" t="shared" si="1933"/>
        <v>82625.2253871083</v>
      </c>
      <c r="BO270" s="25">
        <f ca="1" t="shared" si="1934"/>
        <v>34451.9212439542</v>
      </c>
      <c r="BP270" s="25">
        <f ca="1" t="shared" si="1935"/>
        <v>-96133.5343893986</v>
      </c>
      <c r="BQ270" s="25">
        <f ca="1" t="shared" ref="BQ270:BT270" si="2022">BE270</f>
        <v>19719.8671939359</v>
      </c>
      <c r="BR270" s="25">
        <f ca="1" t="shared" si="2022"/>
        <v>16858.0938508045</v>
      </c>
      <c r="BS270" s="25">
        <f ca="1" t="shared" si="2022"/>
        <v>17061.4159253526</v>
      </c>
      <c r="BT270" s="25">
        <f ca="1" t="shared" si="2022"/>
        <v>19946.6558815564</v>
      </c>
      <c r="BU270" s="25">
        <f ca="1" t="shared" si="1937"/>
        <v>51510.5365359904</v>
      </c>
      <c r="BV270" s="27">
        <f ca="1" t="shared" si="1938"/>
        <v>7.94675800735776</v>
      </c>
    </row>
    <row r="271" ht="15" customHeight="1" spans="1:74">
      <c r="A271" s="23">
        <v>270</v>
      </c>
      <c r="B271" s="24">
        <f ca="1" t="shared" ref="B271:F271" si="2023">RAND()</f>
        <v>0.292890885709284</v>
      </c>
      <c r="C271" s="25">
        <f ca="1">IF(B271&lt;=('Ejercicio 3 - TIR'!$D$13-'Ejercicio 3 - TIR'!$C$13)/('Ejercicio 3 - TIR'!$E$13-'Ejercicio 3 - TIR'!$C$13),'Ejercicio 3 - TIR'!$C$13+SQRT(('Ejercicio 3 - TIR'!$E$13-'Ejercicio 3 - TIR'!$C$13)*('Ejercicio 3 - TIR'!$D$13-'Ejercicio 3 - TIR'!$C$13)*B271),'Ejercicio 3 - TIR'!$E$13-SQRT(('Ejercicio 3 - TIR'!$E$13-'Ejercicio 3 - TIR'!$C$13)*('Ejercicio 3 - TIR'!$E$13-'Ejercicio 3 - TIR'!$D$13)*(1-B271)))</f>
        <v>70870.4456410871</v>
      </c>
      <c r="D271" s="24">
        <f ca="1" t="shared" si="2023"/>
        <v>0.221517277756196</v>
      </c>
      <c r="E271" s="25">
        <f ca="1">IF(D271&lt;=('Ejercicio 3 - TIR'!$D$14-'Ejercicio 3 - TIR'!$C$14)/('Ejercicio 3 - TIR'!$E$14-'Ejercicio 3 - TIR'!$C$14),'Ejercicio 3 - TIR'!$C$14+SQRT(('Ejercicio 3 - TIR'!$E$14-'Ejercicio 3 - TIR'!$C$14)*('Ejercicio 3 - TIR'!$D$14-'Ejercicio 3 - TIR'!$C$14)*D271),'Ejercicio 3 - TIR'!$E$14-SQRT(('Ejercicio 3 - TIR'!$E$14-'Ejercicio 3 - TIR'!$C$14)*('Ejercicio 3 - TIR'!$E$14-'Ejercicio 3 - TIR'!$D$14)*(1-D271)))</f>
        <v>29076.0024327415</v>
      </c>
      <c r="F271" s="24">
        <f ca="1" t="shared" si="2023"/>
        <v>0.433199263833689</v>
      </c>
      <c r="G271" s="25">
        <f ca="1">IF(F271&lt;=('Ejercicio 3 - TIR'!$D$18-'Ejercicio 3 - TIR'!$C$18)/('Ejercicio 3 - TIR'!$E$18-'Ejercicio 3 - TIR'!$C$18),'Ejercicio 3 - TIR'!$C$18+SQRT(('Ejercicio 3 - TIR'!$E$18-'Ejercicio 3 - TIR'!$C$18)*('Ejercicio 3 - TIR'!$D$18-'Ejercicio 3 - TIR'!$C$18)*F271),'Ejercicio 3 - TIR'!$E$18-SQRT(('Ejercicio 3 - TIR'!$E$18-'Ejercicio 3 - TIR'!$C$18)*('Ejercicio 3 - TIR'!$E$18-'Ejercicio 3 - TIR'!$D$18)*(1-F271)))</f>
        <v>38061.0104562054</v>
      </c>
      <c r="H271" s="24">
        <f ca="1" t="shared" ref="H271:L271" si="2024">RAND()</f>
        <v>0.183393055254243</v>
      </c>
      <c r="I271" s="25">
        <f ca="1">IF(H271&lt;=('Ejercicio 3 - TIR'!$D$18-'Ejercicio 3 - TIR'!$C$18)/('Ejercicio 3 - TIR'!$E$18-'Ejercicio 3 - TIR'!$C$18),'Ejercicio 3 - TIR'!$C$18+SQRT(('Ejercicio 3 - TIR'!$E$18-'Ejercicio 3 - TIR'!$C$18)*('Ejercicio 3 - TIR'!$D$18-'Ejercicio 3 - TIR'!$C$18)*H271),'Ejercicio 3 - TIR'!$E$18-SQRT(('Ejercicio 3 - TIR'!$E$18-'Ejercicio 3 - TIR'!$C$18)*('Ejercicio 3 - TIR'!$E$18-'Ejercicio 3 - TIR'!$D$18)*(1-H271)))</f>
        <v>35244.898310562</v>
      </c>
      <c r="J271" s="24">
        <f ca="1" t="shared" si="2024"/>
        <v>0.248301115332505</v>
      </c>
      <c r="K271" s="25">
        <f ca="1">IF(J271&lt;=('Ejercicio 3 - TIR'!$D$18-'Ejercicio 3 - TIR'!$C$18)/('Ejercicio 3 - TIR'!$E$18-'Ejercicio 3 - TIR'!$C$18),'Ejercicio 3 - TIR'!$C$18+SQRT(('Ejercicio 3 - TIR'!$E$18-'Ejercicio 3 - TIR'!$C$18)*('Ejercicio 3 - TIR'!$D$18-'Ejercicio 3 - TIR'!$C$18)*J271),'Ejercicio 3 - TIR'!$E$18-SQRT(('Ejercicio 3 - TIR'!$E$18-'Ejercicio 3 - TIR'!$C$18)*('Ejercicio 3 - TIR'!$E$18-'Ejercicio 3 - TIR'!$D$18)*(1-J271)))</f>
        <v>36102.8818848046</v>
      </c>
      <c r="L271" s="24">
        <f ca="1" t="shared" si="2024"/>
        <v>0.237985867605269</v>
      </c>
      <c r="M271" s="25">
        <f ca="1">IF(L271&lt;=('Ejercicio 3 - TIR'!$D$18-'Ejercicio 3 - TIR'!$C$18)/('Ejercicio 3 - TIR'!$E$18-'Ejercicio 3 - TIR'!$C$18),'Ejercicio 3 - TIR'!$C$18+SQRT(('Ejercicio 3 - TIR'!$E$18-'Ejercicio 3 - TIR'!$C$18)*('Ejercicio 3 - TIR'!$D$18-'Ejercicio 3 - TIR'!$C$18)*L271),'Ejercicio 3 - TIR'!$E$18-SQRT(('Ejercicio 3 - TIR'!$E$18-'Ejercicio 3 - TIR'!$C$18)*('Ejercicio 3 - TIR'!$E$18-'Ejercicio 3 - TIR'!$D$18)*(1-L271)))</f>
        <v>35974.7703002534</v>
      </c>
      <c r="N271" s="24">
        <f ca="1" t="shared" ref="N271:R271" si="2025">RAND()</f>
        <v>0.00196959884438619</v>
      </c>
      <c r="O271" s="25">
        <f ca="1">IF(N271&lt;=('Ejercicio 3 - TIR'!$D$18-'Ejercicio 3 - TIR'!$C$18)/('Ejercicio 3 - TIR'!$E$18-'Ejercicio 3 - TIR'!$C$18),'Ejercicio 3 - TIR'!$C$18+SQRT(('Ejercicio 3 - TIR'!$E$18-'Ejercicio 3 - TIR'!$C$18)*('Ejercicio 3 - TIR'!$D$18-'Ejercicio 3 - TIR'!$C$18)*N271),'Ejercicio 3 - TIR'!$E$18-SQRT(('Ejercicio 3 - TIR'!$E$18-'Ejercicio 3 - TIR'!$C$18)*('Ejercicio 3 - TIR'!$E$18-'Ejercicio 3 - TIR'!$D$18)*(1-N271)))</f>
        <v>30543.5437670123</v>
      </c>
      <c r="P271" s="24">
        <f ca="1" t="shared" si="2025"/>
        <v>0.348709067861305</v>
      </c>
      <c r="Q271" s="26">
        <f ca="1">IF(P271&lt;=('Ejercicio 3 - TIR'!$D$22-'Ejercicio 3 - TIR'!$C$22)/('Ejercicio 3 - TIR'!$E$22-'Ejercicio 3 - TIR'!$C$22),'Ejercicio 3 - TIR'!$C$22+SQRT(('Ejercicio 3 - TIR'!$E$22-'Ejercicio 3 - TIR'!$C$22)*('Ejercicio 3 - TIR'!$D$22-'Ejercicio 3 - TIR'!$C$22)*P271),'Ejercicio 3 - TIR'!$E$22-SQRT(('Ejercicio 3 - TIR'!$E$22-'Ejercicio 3 - TIR'!$C$22)*('Ejercicio 3 - TIR'!$E$22-'Ejercicio 3 - TIR'!$D$22)*(1-P271)))</f>
        <v>0.145053469263764</v>
      </c>
      <c r="R271" s="24">
        <f ca="1" t="shared" si="2025"/>
        <v>0.109844448491249</v>
      </c>
      <c r="S271" s="26">
        <f ca="1">IF(R271&lt;=('Ejercicio 3 - TIR'!$D$23-'Ejercicio 3 - TIR'!$C$23)/('Ejercicio 3 - TIR'!$E$23-'Ejercicio 3 - TIR'!$C$23),'Ejercicio 3 - TIR'!$C$23+SQRT(('Ejercicio 3 - TIR'!$E$23-'Ejercicio 3 - TIR'!$C$23)*('Ejercicio 3 - TIR'!$D$23-'Ejercicio 3 - TIR'!$C$23)*R271),'Ejercicio 3 - TIR'!$E$23-SQRT(('Ejercicio 3 - TIR'!$E$23-'Ejercicio 3 - TIR'!$C$23)*('Ejercicio 3 - TIR'!$E$23-'Ejercicio 3 - TIR'!$D$23)*(1-R271)))</f>
        <v>0.134061294651783</v>
      </c>
      <c r="T271" s="24">
        <f ca="1" t="shared" ref="T271:X271" si="2026">RAND()</f>
        <v>0.665124543942575</v>
      </c>
      <c r="U271" s="26">
        <f ca="1">IF(T271&lt;=('Ejercicio 3 - TIR'!$D$24-'Ejercicio 3 - TIR'!$C$24)/('Ejercicio 3 - TIR'!$E$24-'Ejercicio 3 - TIR'!$C$24),'Ejercicio 3 - TIR'!$C$24+SQRT(('Ejercicio 3 - TIR'!$E$24-'Ejercicio 3 - TIR'!$C$24)*('Ejercicio 3 - TIR'!$D$24-'Ejercicio 3 - TIR'!$C$24)*T271),'Ejercicio 3 - TIR'!$E$24-SQRT(('Ejercicio 3 - TIR'!$E$24-'Ejercicio 3 - TIR'!$C$24)*('Ejercicio 3 - TIR'!$E$24-'Ejercicio 3 - TIR'!$D$24)*(1-T271)))</f>
        <v>0.189378907972432</v>
      </c>
      <c r="V271" s="24">
        <f ca="1" t="shared" si="2026"/>
        <v>0.345850052827211</v>
      </c>
      <c r="W271" s="26">
        <f ca="1">IF(V271&lt;=('Ejercicio 3 - TIR'!$D$25-'Ejercicio 3 - TIR'!$C$25)/('Ejercicio 3 - TIR'!$E$25-'Ejercicio 3 - TIR'!$C$25),'Ejercicio 3 - TIR'!$C$25+SQRT(('Ejercicio 3 - TIR'!$E$25-'Ejercicio 3 - TIR'!$C$25)*('Ejercicio 3 - TIR'!$D$25-'Ejercicio 3 - TIR'!$C$25)*V271),'Ejercicio 3 - TIR'!$E$25-SQRT(('Ejercicio 3 - TIR'!$E$25-'Ejercicio 3 - TIR'!$C$25)*('Ejercicio 3 - TIR'!$E$25-'Ejercicio 3 - TIR'!$D$25)*(1-V271)))</f>
        <v>0.202151020751695</v>
      </c>
      <c r="X271" s="24">
        <f ca="1" t="shared" si="2026"/>
        <v>0.758183271498545</v>
      </c>
      <c r="Y271" s="26">
        <f ca="1">IF(X271&lt;=('Ejercicio 3 - TIR'!$D$26-'Ejercicio 3 - TIR'!$C$26)/('Ejercicio 3 - TIR'!$E$26-'Ejercicio 3 - TIR'!$C$26),'Ejercicio 3 - TIR'!$C$26+SQRT(('Ejercicio 3 - TIR'!$E$26-'Ejercicio 3 - TIR'!$C$26)*('Ejercicio 3 - TIR'!$D$26-'Ejercicio 3 - TIR'!$C$26)*X271),'Ejercicio 3 - TIR'!$E$26-SQRT(('Ejercicio 3 - TIR'!$E$26-'Ejercicio 3 - TIR'!$C$26)*('Ejercicio 3 - TIR'!$E$26-'Ejercicio 3 - TIR'!$D$26)*(1-X271)))</f>
        <v>0.243864002242807</v>
      </c>
      <c r="Z271" s="24">
        <f ca="1" t="shared" si="1908"/>
        <v>1.14505346926376</v>
      </c>
      <c r="AA271" s="24">
        <f ca="1" t="shared" si="1909"/>
        <v>1.29856081979878</v>
      </c>
      <c r="AB271" s="24">
        <f ca="1" t="shared" si="1910"/>
        <v>1.54448084978806</v>
      </c>
      <c r="AC271" s="24">
        <f ca="1" t="shared" si="1911"/>
        <v>1.85669923010416</v>
      </c>
      <c r="AD271" s="24">
        <f ca="1" t="shared" si="1912"/>
        <v>2.3094813353185</v>
      </c>
      <c r="AE271" s="23">
        <f ca="1" t="shared" si="1913"/>
        <v>4217.57502519079</v>
      </c>
      <c r="AF271" s="23">
        <f ca="1" t="shared" si="1914"/>
        <v>4782.98859335889</v>
      </c>
      <c r="AG271" s="23">
        <f ca="1" t="shared" si="1915"/>
        <v>5688.78575001379</v>
      </c>
      <c r="AH271" s="23">
        <f ca="1" t="shared" si="1916"/>
        <v>6838.77959621677</v>
      </c>
      <c r="AI271" s="23">
        <f ca="1" t="shared" si="1917"/>
        <v>8506.51175900665</v>
      </c>
      <c r="AJ271" s="25">
        <f ca="1" t="shared" si="1918"/>
        <v>43581.8920665624</v>
      </c>
      <c r="AK271" s="25">
        <f ca="1" t="shared" si="1919"/>
        <v>45767.644043888</v>
      </c>
      <c r="AL271" s="25">
        <f ca="1" t="shared" si="1920"/>
        <v>55760.2096932408</v>
      </c>
      <c r="AM271" s="25">
        <f ca="1" t="shared" si="1921"/>
        <v>66794.3283196545</v>
      </c>
      <c r="AN271" s="25">
        <f ca="1" t="shared" si="1922"/>
        <v>70539.7442443985</v>
      </c>
      <c r="AO271" s="25">
        <f ca="1">C271/'Ejercicio 3 - TIR'!$D$7</f>
        <v>14174.0891282174</v>
      </c>
      <c r="AP271" s="25">
        <f ca="1" t="shared" si="1923"/>
        <v>29407.802938345</v>
      </c>
      <c r="AQ271" s="25">
        <f ca="1" t="shared" si="1924"/>
        <v>31593.5549156706</v>
      </c>
      <c r="AR271" s="25">
        <f ca="1" t="shared" si="1925"/>
        <v>41586.1205650234</v>
      </c>
      <c r="AS271" s="25">
        <f ca="1" t="shared" si="1926"/>
        <v>52620.2391914371</v>
      </c>
      <c r="AT271" s="25">
        <f ca="1" t="shared" si="1927"/>
        <v>56365.6551161811</v>
      </c>
      <c r="AU271" s="25">
        <f ca="1">AP271*'Ejercicio 3 - TIR'!$D$5</f>
        <v>14703.9014691725</v>
      </c>
      <c r="AV271" s="25">
        <f ca="1">AQ271*'Ejercicio 3 - TIR'!$D$5</f>
        <v>15796.7774578353</v>
      </c>
      <c r="AW271" s="25">
        <f ca="1">AR271*'Ejercicio 3 - TIR'!$D$5</f>
        <v>20793.0602825117</v>
      </c>
      <c r="AX271" s="25">
        <f ca="1">AS271*'Ejercicio 3 - TIR'!$D$5</f>
        <v>26310.1195957185</v>
      </c>
      <c r="AY271" s="25">
        <f ca="1">AT271*'Ejercicio 3 - TIR'!$D$5</f>
        <v>28182.8275580906</v>
      </c>
      <c r="AZ271" s="25">
        <f ca="1" t="shared" ref="AZ271:BD271" si="2027">AJ271-AU271-AE271</f>
        <v>24660.4155721991</v>
      </c>
      <c r="BA271" s="25">
        <f ca="1" t="shared" si="2027"/>
        <v>25187.8779926938</v>
      </c>
      <c r="BB271" s="25">
        <f ca="1" t="shared" si="2027"/>
        <v>29278.3636607153</v>
      </c>
      <c r="BC271" s="25">
        <f ca="1" t="shared" si="2027"/>
        <v>33645.4291277192</v>
      </c>
      <c r="BD271" s="25">
        <f ca="1" t="shared" si="2027"/>
        <v>33850.4049273013</v>
      </c>
      <c r="BE271" s="25">
        <f ca="1" t="shared" ref="BE271:BI271" si="2028">AZ271/Z271</f>
        <v>21536.475137755</v>
      </c>
      <c r="BF271" s="25">
        <f ca="1" t="shared" si="2028"/>
        <v>19396.7641782053</v>
      </c>
      <c r="BG271" s="25">
        <f ca="1" t="shared" si="2028"/>
        <v>18956.7670358186</v>
      </c>
      <c r="BH271" s="25">
        <f ca="1" t="shared" si="2028"/>
        <v>18121.0982275421</v>
      </c>
      <c r="BI271" s="25">
        <f ca="1" t="shared" si="2028"/>
        <v>14657.1459182774</v>
      </c>
      <c r="BJ271" s="25">
        <f ca="1" t="shared" si="1930"/>
        <v>67150.4849240917</v>
      </c>
      <c r="BK271" s="25">
        <f ca="1" t="shared" si="1931"/>
        <v>32734.794286759</v>
      </c>
      <c r="BL271" s="25">
        <f ca="1" t="shared" si="1932"/>
        <v>99885.2792108507</v>
      </c>
      <c r="BM271" s="25">
        <f ca="1">BK271*'Ejercicio 3 - TIR'!$D$5</f>
        <v>16367.3971433795</v>
      </c>
      <c r="BN271" s="25">
        <f ca="1" t="shared" si="1933"/>
        <v>83517.8820674712</v>
      </c>
      <c r="BO271" s="25">
        <f ca="1" t="shared" si="1934"/>
        <v>36163.0469968502</v>
      </c>
      <c r="BP271" s="25">
        <f ca="1" t="shared" si="1935"/>
        <v>-99946.4480738287</v>
      </c>
      <c r="BQ271" s="25">
        <f ca="1" t="shared" ref="BQ271:BT271" si="2029">BE271</f>
        <v>21536.475137755</v>
      </c>
      <c r="BR271" s="25">
        <f ca="1" t="shared" si="2029"/>
        <v>19396.7641782053</v>
      </c>
      <c r="BS271" s="25">
        <f ca="1" t="shared" si="2029"/>
        <v>18956.7670358186</v>
      </c>
      <c r="BT271" s="25">
        <f ca="1" t="shared" si="2029"/>
        <v>18121.0982275421</v>
      </c>
      <c r="BU271" s="25">
        <f ca="1" t="shared" si="1937"/>
        <v>50820.1929151276</v>
      </c>
      <c r="BV271" s="27">
        <f ca="1" t="shared" si="1938"/>
        <v>7.86060747063768</v>
      </c>
    </row>
    <row r="272" ht="15" customHeight="1" spans="1:74">
      <c r="A272" s="23">
        <v>271</v>
      </c>
      <c r="B272" s="24">
        <f ca="1" t="shared" ref="B272:F272" si="2030">RAND()</f>
        <v>0.346981672628667</v>
      </c>
      <c r="C272" s="25">
        <f ca="1">IF(B272&lt;=('Ejercicio 3 - TIR'!$D$13-'Ejercicio 3 - TIR'!$C$13)/('Ejercicio 3 - TIR'!$E$13-'Ejercicio 3 - TIR'!$C$13),'Ejercicio 3 - TIR'!$C$13+SQRT(('Ejercicio 3 - TIR'!$E$13-'Ejercicio 3 - TIR'!$C$13)*('Ejercicio 3 - TIR'!$D$13-'Ejercicio 3 - TIR'!$C$13)*B272),'Ejercicio 3 - TIR'!$E$13-SQRT(('Ejercicio 3 - TIR'!$E$13-'Ejercicio 3 - TIR'!$C$13)*('Ejercicio 3 - TIR'!$E$13-'Ejercicio 3 - TIR'!$D$13)*(1-B272)))</f>
        <v>72006.7509416002</v>
      </c>
      <c r="D272" s="24">
        <f ca="1" t="shared" si="2030"/>
        <v>0.426685965289378</v>
      </c>
      <c r="E272" s="25">
        <f ca="1">IF(D272&lt;=('Ejercicio 3 - TIR'!$D$14-'Ejercicio 3 - TIR'!$C$14)/('Ejercicio 3 - TIR'!$E$14-'Ejercicio 3 - TIR'!$C$14),'Ejercicio 3 - TIR'!$C$14+SQRT(('Ejercicio 3 - TIR'!$E$14-'Ejercicio 3 - TIR'!$C$14)*('Ejercicio 3 - TIR'!$D$14-'Ejercicio 3 - TIR'!$C$14)*D272),'Ejercicio 3 - TIR'!$E$14-SQRT(('Ejercicio 3 - TIR'!$E$14-'Ejercicio 3 - TIR'!$C$14)*('Ejercicio 3 - TIR'!$E$14-'Ejercicio 3 - TIR'!$D$14)*(1-D272)))</f>
        <v>30726.5375826182</v>
      </c>
      <c r="F272" s="24">
        <f ca="1" t="shared" si="2030"/>
        <v>0.465685769392766</v>
      </c>
      <c r="G272" s="25">
        <f ca="1">IF(F272&lt;=('Ejercicio 3 - TIR'!$D$18-'Ejercicio 3 - TIR'!$C$18)/('Ejercicio 3 - TIR'!$E$18-'Ejercicio 3 - TIR'!$C$18),'Ejercicio 3 - TIR'!$C$18+SQRT(('Ejercicio 3 - TIR'!$E$18-'Ejercicio 3 - TIR'!$C$18)*('Ejercicio 3 - TIR'!$D$18-'Ejercicio 3 - TIR'!$C$18)*F272),'Ejercicio 3 - TIR'!$E$18-SQRT(('Ejercicio 3 - TIR'!$E$18-'Ejercicio 3 - TIR'!$C$18)*('Ejercicio 3 - TIR'!$E$18-'Ejercicio 3 - TIR'!$D$18)*(1-F272)))</f>
        <v>38357.8026663062</v>
      </c>
      <c r="H272" s="24">
        <f ca="1" t="shared" ref="H272:L272" si="2031">RAND()</f>
        <v>0.447134102134751</v>
      </c>
      <c r="I272" s="25">
        <f ca="1">IF(H272&lt;=('Ejercicio 3 - TIR'!$D$18-'Ejercicio 3 - TIR'!$C$18)/('Ejercicio 3 - TIR'!$E$18-'Ejercicio 3 - TIR'!$C$18),'Ejercicio 3 - TIR'!$C$18+SQRT(('Ejercicio 3 - TIR'!$E$18-'Ejercicio 3 - TIR'!$C$18)*('Ejercicio 3 - TIR'!$D$18-'Ejercicio 3 - TIR'!$C$18)*H272),'Ejercicio 3 - TIR'!$E$18-SQRT(('Ejercicio 3 - TIR'!$E$18-'Ejercicio 3 - TIR'!$C$18)*('Ejercicio 3 - TIR'!$E$18-'Ejercicio 3 - TIR'!$D$18)*(1-H272)))</f>
        <v>38189.6346267836</v>
      </c>
      <c r="J272" s="24">
        <f ca="1" t="shared" si="2031"/>
        <v>0.628589320834747</v>
      </c>
      <c r="K272" s="25">
        <f ca="1">IF(J272&lt;=('Ejercicio 3 - TIR'!$D$18-'Ejercicio 3 - TIR'!$C$18)/('Ejercicio 3 - TIR'!$E$18-'Ejercicio 3 - TIR'!$C$18),'Ejercicio 3 - TIR'!$C$18+SQRT(('Ejercicio 3 - TIR'!$E$18-'Ejercicio 3 - TIR'!$C$18)*('Ejercicio 3 - TIR'!$D$18-'Ejercicio 3 - TIR'!$C$18)*J272),'Ejercicio 3 - TIR'!$E$18-SQRT(('Ejercicio 3 - TIR'!$E$18-'Ejercicio 3 - TIR'!$C$18)*('Ejercicio 3 - TIR'!$E$18-'Ejercicio 3 - TIR'!$D$18)*(1-J272)))</f>
        <v>39710.2213221539</v>
      </c>
      <c r="L272" s="24">
        <f ca="1" t="shared" si="2031"/>
        <v>0.152147379617789</v>
      </c>
      <c r="M272" s="25">
        <f ca="1">IF(L272&lt;=('Ejercicio 3 - TIR'!$D$18-'Ejercicio 3 - TIR'!$C$18)/('Ejercicio 3 - TIR'!$E$18-'Ejercicio 3 - TIR'!$C$18),'Ejercicio 3 - TIR'!$C$18+SQRT(('Ejercicio 3 - TIR'!$E$18-'Ejercicio 3 - TIR'!$C$18)*('Ejercicio 3 - TIR'!$D$18-'Ejercicio 3 - TIR'!$C$18)*L272),'Ejercicio 3 - TIR'!$E$18-SQRT(('Ejercicio 3 - TIR'!$E$18-'Ejercicio 3 - TIR'!$C$18)*('Ejercicio 3 - TIR'!$E$18-'Ejercicio 3 - TIR'!$D$18)*(1-L272)))</f>
        <v>34777.2488884994</v>
      </c>
      <c r="N272" s="24">
        <f ca="1" t="shared" ref="N272:R272" si="2032">RAND()</f>
        <v>0.119397021016886</v>
      </c>
      <c r="O272" s="25">
        <f ca="1">IF(N272&lt;=('Ejercicio 3 - TIR'!$D$18-'Ejercicio 3 - TIR'!$C$18)/('Ejercicio 3 - TIR'!$E$18-'Ejercicio 3 - TIR'!$C$18),'Ejercicio 3 - TIR'!$C$18+SQRT(('Ejercicio 3 - TIR'!$E$18-'Ejercicio 3 - TIR'!$C$18)*('Ejercicio 3 - TIR'!$D$18-'Ejercicio 3 - TIR'!$C$18)*N272),'Ejercicio 3 - TIR'!$E$18-SQRT(('Ejercicio 3 - TIR'!$E$18-'Ejercicio 3 - TIR'!$C$18)*('Ejercicio 3 - TIR'!$E$18-'Ejercicio 3 - TIR'!$D$18)*(1-N272)))</f>
        <v>34231.967999942</v>
      </c>
      <c r="P272" s="24">
        <f ca="1" t="shared" si="2032"/>
        <v>0.185829851482546</v>
      </c>
      <c r="Q272" s="26">
        <f ca="1">IF(P272&lt;=('Ejercicio 3 - TIR'!$D$22-'Ejercicio 3 - TIR'!$C$22)/('Ejercicio 3 - TIR'!$E$22-'Ejercicio 3 - TIR'!$C$22),'Ejercicio 3 - TIR'!$C$22+SQRT(('Ejercicio 3 - TIR'!$E$22-'Ejercicio 3 - TIR'!$C$22)*('Ejercicio 3 - TIR'!$D$22-'Ejercicio 3 - TIR'!$C$22)*P272),'Ejercicio 3 - TIR'!$E$22-SQRT(('Ejercicio 3 - TIR'!$E$22-'Ejercicio 3 - TIR'!$C$22)*('Ejercicio 3 - TIR'!$E$22-'Ejercicio 3 - TIR'!$D$22)*(1-P272)))</f>
        <v>0.13828916981901</v>
      </c>
      <c r="R272" s="24">
        <f ca="1" t="shared" si="2032"/>
        <v>0.0450510942430924</v>
      </c>
      <c r="S272" s="26">
        <f ca="1">IF(R272&lt;=('Ejercicio 3 - TIR'!$D$23-'Ejercicio 3 - TIR'!$C$23)/('Ejercicio 3 - TIR'!$E$23-'Ejercicio 3 - TIR'!$C$23),'Ejercicio 3 - TIR'!$C$23+SQRT(('Ejercicio 3 - TIR'!$E$23-'Ejercicio 3 - TIR'!$C$23)*('Ejercicio 3 - TIR'!$D$23-'Ejercicio 3 - TIR'!$C$23)*R272),'Ejercicio 3 - TIR'!$E$23-SQRT(('Ejercicio 3 - TIR'!$E$23-'Ejercicio 3 - TIR'!$C$23)*('Ejercicio 3 - TIR'!$E$23-'Ejercicio 3 - TIR'!$D$23)*(1-R272)))</f>
        <v>0.129005107974787</v>
      </c>
      <c r="T272" s="24">
        <f ca="1" t="shared" ref="T272:X272" si="2033">RAND()</f>
        <v>0.760960221347553</v>
      </c>
      <c r="U272" s="26">
        <f ca="1">IF(T272&lt;=('Ejercicio 3 - TIR'!$D$24-'Ejercicio 3 - TIR'!$C$24)/('Ejercicio 3 - TIR'!$E$24-'Ejercicio 3 - TIR'!$C$24),'Ejercicio 3 - TIR'!$C$24+SQRT(('Ejercicio 3 - TIR'!$E$24-'Ejercicio 3 - TIR'!$C$24)*('Ejercicio 3 - TIR'!$D$24-'Ejercicio 3 - TIR'!$C$24)*T272),'Ejercicio 3 - TIR'!$E$24-SQRT(('Ejercicio 3 - TIR'!$E$24-'Ejercicio 3 - TIR'!$C$24)*('Ejercicio 3 - TIR'!$E$24-'Ejercicio 3 - TIR'!$D$24)*(1-T272)))</f>
        <v>0.19412894705995</v>
      </c>
      <c r="V272" s="24">
        <f ca="1" t="shared" si="2033"/>
        <v>0.817860304941488</v>
      </c>
      <c r="W272" s="26">
        <f ca="1">IF(V272&lt;=('Ejercicio 3 - TIR'!$D$25-'Ejercicio 3 - TIR'!$C$25)/('Ejercicio 3 - TIR'!$E$25-'Ejercicio 3 - TIR'!$C$25),'Ejercicio 3 - TIR'!$C$25+SQRT(('Ejercicio 3 - TIR'!$E$25-'Ejercicio 3 - TIR'!$C$25)*('Ejercicio 3 - TIR'!$D$25-'Ejercicio 3 - TIR'!$C$25)*V272),'Ejercicio 3 - TIR'!$E$25-SQRT(('Ejercicio 3 - TIR'!$E$25-'Ejercicio 3 - TIR'!$C$25)*('Ejercicio 3 - TIR'!$E$25-'Ejercicio 3 - TIR'!$D$25)*(1-V272)))</f>
        <v>0.224751456820149</v>
      </c>
      <c r="X272" s="24">
        <f ca="1" t="shared" si="2033"/>
        <v>0.452868939447399</v>
      </c>
      <c r="Y272" s="26">
        <f ca="1">IF(X272&lt;=('Ejercicio 3 - TIR'!$D$26-'Ejercicio 3 - TIR'!$C$26)/('Ejercicio 3 - TIR'!$E$26-'Ejercicio 3 - TIR'!$C$26),'Ejercicio 3 - TIR'!$C$26+SQRT(('Ejercicio 3 - TIR'!$E$26-'Ejercicio 3 - TIR'!$C$26)*('Ejercicio 3 - TIR'!$D$26-'Ejercicio 3 - TIR'!$C$26)*X272),'Ejercicio 3 - TIR'!$E$26-SQRT(('Ejercicio 3 - TIR'!$E$26-'Ejercicio 3 - TIR'!$C$26)*('Ejercicio 3 - TIR'!$E$26-'Ejercicio 3 - TIR'!$D$26)*(1-X272)))</f>
        <v>0.225644616393737</v>
      </c>
      <c r="Z272" s="24">
        <f ca="1" t="shared" si="1908"/>
        <v>1.13828916981901</v>
      </c>
      <c r="AA272" s="24">
        <f ca="1" t="shared" si="1909"/>
        <v>1.28513428707804</v>
      </c>
      <c r="AB272" s="24">
        <f ca="1" t="shared" si="1910"/>
        <v>1.53461605305914</v>
      </c>
      <c r="AC272" s="24">
        <f ca="1" t="shared" si="1911"/>
        <v>1.87952324664377</v>
      </c>
      <c r="AD272" s="24">
        <f ca="1" t="shared" si="1912"/>
        <v>2.30362754863582</v>
      </c>
      <c r="AE272" s="23">
        <f ca="1" t="shared" si="1913"/>
        <v>4249.14737371287</v>
      </c>
      <c r="AF272" s="23">
        <f ca="1" t="shared" si="1914"/>
        <v>4797.30908945949</v>
      </c>
      <c r="AG272" s="23">
        <f ca="1" t="shared" si="1915"/>
        <v>5728.60565171738</v>
      </c>
      <c r="AH272" s="23">
        <f ca="1" t="shared" si="1916"/>
        <v>7016.11811748901</v>
      </c>
      <c r="AI272" s="23">
        <f ca="1" t="shared" si="1917"/>
        <v>8599.26739868296</v>
      </c>
      <c r="AJ272" s="25">
        <f ca="1" t="shared" si="1918"/>
        <v>43662.2713531111</v>
      </c>
      <c r="AK272" s="25">
        <f ca="1" t="shared" si="1919"/>
        <v>49078.8088698624</v>
      </c>
      <c r="AL272" s="25">
        <f ca="1" t="shared" si="1920"/>
        <v>60939.9431115088</v>
      </c>
      <c r="AM272" s="25">
        <f ca="1" t="shared" si="1921"/>
        <v>65364.6477402508</v>
      </c>
      <c r="AN272" s="25">
        <f ca="1" t="shared" si="1922"/>
        <v>78857.704528686</v>
      </c>
      <c r="AO272" s="25">
        <f ca="1">C272/'Ejercicio 3 - TIR'!$D$7</f>
        <v>14401.35018832</v>
      </c>
      <c r="AP272" s="25">
        <f ca="1" t="shared" si="1923"/>
        <v>29260.921164791</v>
      </c>
      <c r="AQ272" s="25">
        <f ca="1" t="shared" si="1924"/>
        <v>34677.4586815424</v>
      </c>
      <c r="AR272" s="25">
        <f ca="1" t="shared" si="1925"/>
        <v>46538.5929231887</v>
      </c>
      <c r="AS272" s="25">
        <f ca="1" t="shared" si="1926"/>
        <v>50963.2975519308</v>
      </c>
      <c r="AT272" s="25">
        <f ca="1" t="shared" si="1927"/>
        <v>64456.354340366</v>
      </c>
      <c r="AU272" s="25">
        <f ca="1">AP272*'Ejercicio 3 - TIR'!$D$5</f>
        <v>14630.4605823955</v>
      </c>
      <c r="AV272" s="25">
        <f ca="1">AQ272*'Ejercicio 3 - TIR'!$D$5</f>
        <v>17338.7293407712</v>
      </c>
      <c r="AW272" s="25">
        <f ca="1">AR272*'Ejercicio 3 - TIR'!$D$5</f>
        <v>23269.2964615944</v>
      </c>
      <c r="AX272" s="25">
        <f ca="1">AS272*'Ejercicio 3 - TIR'!$D$5</f>
        <v>25481.6487759654</v>
      </c>
      <c r="AY272" s="25">
        <f ca="1">AT272*'Ejercicio 3 - TIR'!$D$5</f>
        <v>32228.177170183</v>
      </c>
      <c r="AZ272" s="25">
        <f ca="1" t="shared" ref="AZ272:BD272" si="2034">AJ272-AU272-AE272</f>
        <v>24782.6633970027</v>
      </c>
      <c r="BA272" s="25">
        <f ca="1" t="shared" si="2034"/>
        <v>26942.7704396317</v>
      </c>
      <c r="BB272" s="25">
        <f ca="1" t="shared" si="2034"/>
        <v>31942.040998197</v>
      </c>
      <c r="BC272" s="25">
        <f ca="1" t="shared" si="2034"/>
        <v>32866.8808467964</v>
      </c>
      <c r="BD272" s="25">
        <f ca="1" t="shared" si="2034"/>
        <v>38030.2599598201</v>
      </c>
      <c r="BE272" s="25">
        <f ca="1" t="shared" ref="BE272:BI272" si="2035">AZ272/Z272</f>
        <v>21771.8520513932</v>
      </c>
      <c r="BF272" s="25">
        <f ca="1" t="shared" si="2035"/>
        <v>20964.9456173879</v>
      </c>
      <c r="BG272" s="25">
        <f ca="1" t="shared" si="2035"/>
        <v>20814.3534889544</v>
      </c>
      <c r="BH272" s="25">
        <f ca="1" t="shared" si="2035"/>
        <v>17486.8179499701</v>
      </c>
      <c r="BI272" s="25">
        <f ca="1" t="shared" si="2035"/>
        <v>16508.8579455221</v>
      </c>
      <c r="BJ272" s="25">
        <f ca="1" t="shared" si="1930"/>
        <v>70782.4984495129</v>
      </c>
      <c r="BK272" s="25">
        <f ca="1" t="shared" si="1931"/>
        <v>33175.3470313657</v>
      </c>
      <c r="BL272" s="25">
        <f ca="1" t="shared" si="1932"/>
        <v>103957.845480879</v>
      </c>
      <c r="BM272" s="25">
        <f ca="1">BK272*'Ejercicio 3 - TIR'!$D$5</f>
        <v>16587.6735156828</v>
      </c>
      <c r="BN272" s="25">
        <f ca="1" t="shared" si="1933"/>
        <v>87370.1719651958</v>
      </c>
      <c r="BO272" s="25">
        <f ca="1" t="shared" si="1934"/>
        <v>37927.2126767782</v>
      </c>
      <c r="BP272" s="25">
        <f ca="1" t="shared" si="1935"/>
        <v>-102733.288524218</v>
      </c>
      <c r="BQ272" s="25">
        <f ca="1" t="shared" ref="BQ272:BT272" si="2036">BE272</f>
        <v>21771.8520513932</v>
      </c>
      <c r="BR272" s="25">
        <f ca="1" t="shared" si="2036"/>
        <v>20964.9456173879</v>
      </c>
      <c r="BS272" s="25">
        <f ca="1" t="shared" si="2036"/>
        <v>20814.3534889544</v>
      </c>
      <c r="BT272" s="25">
        <f ca="1" t="shared" si="2036"/>
        <v>17486.8179499701</v>
      </c>
      <c r="BU272" s="25">
        <f ca="1" t="shared" si="1937"/>
        <v>54436.0706223003</v>
      </c>
      <c r="BV272" s="27">
        <f ca="1" t="shared" si="1938"/>
        <v>8.5834403079494</v>
      </c>
    </row>
    <row r="273" ht="15" customHeight="1" spans="1:74">
      <c r="A273" s="23">
        <v>272</v>
      </c>
      <c r="B273" s="24">
        <f ca="1" t="shared" ref="B273:F273" si="2037">RAND()</f>
        <v>0.790632014915719</v>
      </c>
      <c r="C273" s="25">
        <f ca="1">IF(B273&lt;=('Ejercicio 3 - TIR'!$D$13-'Ejercicio 3 - TIR'!$C$13)/('Ejercicio 3 - TIR'!$E$13-'Ejercicio 3 - TIR'!$C$13),'Ejercicio 3 - TIR'!$C$13+SQRT(('Ejercicio 3 - TIR'!$E$13-'Ejercicio 3 - TIR'!$C$13)*('Ejercicio 3 - TIR'!$D$13-'Ejercicio 3 - TIR'!$C$13)*B273),'Ejercicio 3 - TIR'!$E$13-SQRT(('Ejercicio 3 - TIR'!$E$13-'Ejercicio 3 - TIR'!$C$13)*('Ejercicio 3 - TIR'!$E$13-'Ejercicio 3 - TIR'!$D$13)*(1-B273)))</f>
        <v>84149.3980524039</v>
      </c>
      <c r="D273" s="24">
        <f ca="1" t="shared" si="2037"/>
        <v>0.297343155103112</v>
      </c>
      <c r="E273" s="25">
        <f ca="1">IF(D273&lt;=('Ejercicio 3 - TIR'!$D$14-'Ejercicio 3 - TIR'!$C$14)/('Ejercicio 3 - TIR'!$E$14-'Ejercicio 3 - TIR'!$C$14),'Ejercicio 3 - TIR'!$C$14+SQRT(('Ejercicio 3 - TIR'!$E$14-'Ejercicio 3 - TIR'!$C$14)*('Ejercicio 3 - TIR'!$D$14-'Ejercicio 3 - TIR'!$C$14)*D273),'Ejercicio 3 - TIR'!$E$14-SQRT(('Ejercicio 3 - TIR'!$E$14-'Ejercicio 3 - TIR'!$C$14)*('Ejercicio 3 - TIR'!$E$14-'Ejercicio 3 - TIR'!$D$14)*(1-D273)))</f>
        <v>29722.3655759305</v>
      </c>
      <c r="F273" s="24">
        <f ca="1" t="shared" si="2037"/>
        <v>0.666580886068304</v>
      </c>
      <c r="G273" s="25">
        <f ca="1">IF(F273&lt;=('Ejercicio 3 - TIR'!$D$18-'Ejercicio 3 - TIR'!$C$18)/('Ejercicio 3 - TIR'!$E$18-'Ejercicio 3 - TIR'!$C$18),'Ejercicio 3 - TIR'!$C$18+SQRT(('Ejercicio 3 - TIR'!$E$18-'Ejercicio 3 - TIR'!$C$18)*('Ejercicio 3 - TIR'!$D$18-'Ejercicio 3 - TIR'!$C$18)*F273),'Ejercicio 3 - TIR'!$E$18-SQRT(('Ejercicio 3 - TIR'!$E$18-'Ejercicio 3 - TIR'!$C$18)*('Ejercicio 3 - TIR'!$E$18-'Ejercicio 3 - TIR'!$D$18)*(1-F273)))</f>
        <v>39999.3566248157</v>
      </c>
      <c r="H273" s="24">
        <f ca="1" t="shared" ref="H273:L273" si="2038">RAND()</f>
        <v>0.307009246959903</v>
      </c>
      <c r="I273" s="25">
        <f ca="1">IF(H273&lt;=('Ejercicio 3 - TIR'!$D$18-'Ejercicio 3 - TIR'!$C$18)/('Ejercicio 3 - TIR'!$E$18-'Ejercicio 3 - TIR'!$C$18),'Ejercicio 3 - TIR'!$C$18+SQRT(('Ejercicio 3 - TIR'!$E$18-'Ejercicio 3 - TIR'!$C$18)*('Ejercicio 3 - TIR'!$D$18-'Ejercicio 3 - TIR'!$C$18)*H273),'Ejercicio 3 - TIR'!$E$18-SQRT(('Ejercicio 3 - TIR'!$E$18-'Ejercicio 3 - TIR'!$C$18)*('Ejercicio 3 - TIR'!$E$18-'Ejercicio 3 - TIR'!$D$18)*(1-H273)))</f>
        <v>36786.1172288714</v>
      </c>
      <c r="J273" s="24">
        <f ca="1" t="shared" si="2038"/>
        <v>0.108589671991086</v>
      </c>
      <c r="K273" s="25">
        <f ca="1">IF(J273&lt;=('Ejercicio 3 - TIR'!$D$18-'Ejercicio 3 - TIR'!$C$18)/('Ejercicio 3 - TIR'!$E$18-'Ejercicio 3 - TIR'!$C$18),'Ejercicio 3 - TIR'!$C$18+SQRT(('Ejercicio 3 - TIR'!$E$18-'Ejercicio 3 - TIR'!$C$18)*('Ejercicio 3 - TIR'!$D$18-'Ejercicio 3 - TIR'!$C$18)*J273),'Ejercicio 3 - TIR'!$E$18-SQRT(('Ejercicio 3 - TIR'!$E$18-'Ejercicio 3 - TIR'!$C$18)*('Ejercicio 3 - TIR'!$E$18-'Ejercicio 3 - TIR'!$D$18)*(1-J273)))</f>
        <v>34035.8952908448</v>
      </c>
      <c r="L273" s="24">
        <f ca="1" t="shared" si="2038"/>
        <v>0.657809624071744</v>
      </c>
      <c r="M273" s="25">
        <f ca="1">IF(L273&lt;=('Ejercicio 3 - TIR'!$D$18-'Ejercicio 3 - TIR'!$C$18)/('Ejercicio 3 - TIR'!$E$18-'Ejercicio 3 - TIR'!$C$18),'Ejercicio 3 - TIR'!$C$18+SQRT(('Ejercicio 3 - TIR'!$E$18-'Ejercicio 3 - TIR'!$C$18)*('Ejercicio 3 - TIR'!$D$18-'Ejercicio 3 - TIR'!$C$18)*L273),'Ejercicio 3 - TIR'!$E$18-SQRT(('Ejercicio 3 - TIR'!$E$18-'Ejercicio 3 - TIR'!$C$18)*('Ejercicio 3 - TIR'!$E$18-'Ejercicio 3 - TIR'!$D$18)*(1-L273)))</f>
        <v>39933.3500698788</v>
      </c>
      <c r="N273" s="24">
        <f ca="1" t="shared" ref="N273:R273" si="2039">RAND()</f>
        <v>0.699924973978152</v>
      </c>
      <c r="O273" s="25">
        <f ca="1">IF(N273&lt;=('Ejercicio 3 - TIR'!$D$18-'Ejercicio 3 - TIR'!$C$18)/('Ejercicio 3 - TIR'!$E$18-'Ejercicio 3 - TIR'!$C$18),'Ejercicio 3 - TIR'!$C$18+SQRT(('Ejercicio 3 - TIR'!$E$18-'Ejercicio 3 - TIR'!$C$18)*('Ejercicio 3 - TIR'!$D$18-'Ejercicio 3 - TIR'!$C$18)*N273),'Ejercicio 3 - TIR'!$E$18-SQRT(('Ejercicio 3 - TIR'!$E$18-'Ejercicio 3 - TIR'!$C$18)*('Ejercicio 3 - TIR'!$E$18-'Ejercicio 3 - TIR'!$D$18)*(1-N273)))</f>
        <v>40255.9904140444</v>
      </c>
      <c r="P273" s="24">
        <f ca="1" t="shared" si="2039"/>
        <v>0.0209621167944309</v>
      </c>
      <c r="Q273" s="26">
        <f ca="1">IF(P273&lt;=('Ejercicio 3 - TIR'!$D$22-'Ejercicio 3 - TIR'!$C$22)/('Ejercicio 3 - TIR'!$E$22-'Ejercicio 3 - TIR'!$C$22),'Ejercicio 3 - TIR'!$C$22+SQRT(('Ejercicio 3 - TIR'!$E$22-'Ejercicio 3 - TIR'!$C$22)*('Ejercicio 3 - TIR'!$D$22-'Ejercicio 3 - TIR'!$C$22)*P273),'Ejercicio 3 - TIR'!$E$22-SQRT(('Ejercicio 3 - TIR'!$E$22-'Ejercicio 3 - TIR'!$C$22)*('Ejercicio 3 - TIR'!$E$22-'Ejercicio 3 - TIR'!$D$22)*(1-P273)))</f>
        <v>0.126142622422872</v>
      </c>
      <c r="R273" s="24">
        <f ca="1" t="shared" si="2039"/>
        <v>0.0184882228594065</v>
      </c>
      <c r="S273" s="26">
        <f ca="1">IF(R273&lt;=('Ejercicio 3 - TIR'!$D$23-'Ejercicio 3 - TIR'!$C$23)/('Ejercicio 3 - TIR'!$E$23-'Ejercicio 3 - TIR'!$C$23),'Ejercicio 3 - TIR'!$C$23+SQRT(('Ejercicio 3 - TIR'!$E$23-'Ejercicio 3 - TIR'!$C$23)*('Ejercicio 3 - TIR'!$D$23-'Ejercicio 3 - TIR'!$C$23)*R273),'Ejercicio 3 - TIR'!$E$23-SQRT(('Ejercicio 3 - TIR'!$E$23-'Ejercicio 3 - TIR'!$C$23)*('Ejercicio 3 - TIR'!$E$23-'Ejercicio 3 - TIR'!$D$23)*(1-R273)))</f>
        <v>0.125768778132927</v>
      </c>
      <c r="T273" s="24">
        <f ca="1" t="shared" ref="T273:X273" si="2040">RAND()</f>
        <v>0.117343689489493</v>
      </c>
      <c r="U273" s="26">
        <f ca="1">IF(T273&lt;=('Ejercicio 3 - TIR'!$D$24-'Ejercicio 3 - TIR'!$C$24)/('Ejercicio 3 - TIR'!$E$24-'Ejercicio 3 - TIR'!$C$24),'Ejercicio 3 - TIR'!$C$24+SQRT(('Ejercicio 3 - TIR'!$E$24-'Ejercicio 3 - TIR'!$C$24)*('Ejercicio 3 - TIR'!$D$24-'Ejercicio 3 - TIR'!$C$24)*T273),'Ejercicio 3 - TIR'!$E$24-SQRT(('Ejercicio 3 - TIR'!$E$24-'Ejercicio 3 - TIR'!$C$24)*('Ejercicio 3 - TIR'!$E$24-'Ejercicio 3 - TIR'!$D$24)*(1-T273)))</f>
        <v>0.165697826216643</v>
      </c>
      <c r="V273" s="24">
        <f ca="1" t="shared" si="2040"/>
        <v>0.895194267632561</v>
      </c>
      <c r="W273" s="26">
        <f ca="1">IF(V273&lt;=('Ejercicio 3 - TIR'!$D$25-'Ejercicio 3 - TIR'!$C$25)/('Ejercicio 3 - TIR'!$E$25-'Ejercicio 3 - TIR'!$C$25),'Ejercicio 3 - TIR'!$C$25+SQRT(('Ejercicio 3 - TIR'!$E$25-'Ejercicio 3 - TIR'!$C$25)*('Ejercicio 3 - TIR'!$D$25-'Ejercicio 3 - TIR'!$C$25)*V273),'Ejercicio 3 - TIR'!$E$25-SQRT(('Ejercicio 3 - TIR'!$E$25-'Ejercicio 3 - TIR'!$C$25)*('Ejercicio 3 - TIR'!$E$25-'Ejercicio 3 - TIR'!$D$25)*(1-V273)))</f>
        <v>0.230847452825119</v>
      </c>
      <c r="X273" s="24">
        <f ca="1" t="shared" si="2040"/>
        <v>0.534691901679563</v>
      </c>
      <c r="Y273" s="26">
        <f ca="1">IF(X273&lt;=('Ejercicio 3 - TIR'!$D$26-'Ejercicio 3 - TIR'!$C$26)/('Ejercicio 3 - TIR'!$E$26-'Ejercicio 3 - TIR'!$C$26),'Ejercicio 3 - TIR'!$C$26+SQRT(('Ejercicio 3 - TIR'!$E$26-'Ejercicio 3 - TIR'!$C$26)*('Ejercicio 3 - TIR'!$D$26-'Ejercicio 3 - TIR'!$C$26)*X273),'Ejercicio 3 - TIR'!$E$26-SQRT(('Ejercicio 3 - TIR'!$E$26-'Ejercicio 3 - TIR'!$C$26)*('Ejercicio 3 - TIR'!$E$26-'Ejercicio 3 - TIR'!$D$26)*(1-X273)))</f>
        <v>0.229873522655882</v>
      </c>
      <c r="Z273" s="24">
        <f ca="1" t="shared" si="1908"/>
        <v>1.12614262242287</v>
      </c>
      <c r="AA273" s="24">
        <f ca="1" t="shared" si="1909"/>
        <v>1.26777620404841</v>
      </c>
      <c r="AB273" s="24">
        <f ca="1" t="shared" si="1910"/>
        <v>1.47784396518842</v>
      </c>
      <c r="AC273" s="24">
        <f ca="1" t="shared" si="1911"/>
        <v>1.81900048022514</v>
      </c>
      <c r="AD273" s="24">
        <f ca="1" t="shared" si="1912"/>
        <v>2.23714052832723</v>
      </c>
      <c r="AE273" s="23">
        <f ca="1" t="shared" si="1913"/>
        <v>3749.25713835918</v>
      </c>
      <c r="AF273" s="23">
        <f ca="1" t="shared" si="1914"/>
        <v>4220.79662755677</v>
      </c>
      <c r="AG273" s="23">
        <f ca="1" t="shared" si="1915"/>
        <v>4920.17345364547</v>
      </c>
      <c r="AH273" s="23">
        <f ca="1" t="shared" si="1916"/>
        <v>6055.98296287729</v>
      </c>
      <c r="AI273" s="23">
        <f ca="1" t="shared" si="1917"/>
        <v>7448.0930996979</v>
      </c>
      <c r="AJ273" s="25">
        <f ca="1" t="shared" si="1918"/>
        <v>45044.9803646977</v>
      </c>
      <c r="AK273" s="25">
        <f ca="1" t="shared" si="1919"/>
        <v>46636.5640620983</v>
      </c>
      <c r="AL273" s="25">
        <f ca="1" t="shared" si="1920"/>
        <v>50299.7424553597</v>
      </c>
      <c r="AM273" s="25">
        <f ca="1" t="shared" si="1921"/>
        <v>72638.782954108</v>
      </c>
      <c r="AN273" s="25">
        <f ca="1" t="shared" si="1922"/>
        <v>90058.3076632112</v>
      </c>
      <c r="AO273" s="25">
        <f ca="1">C273/'Ejercicio 3 - TIR'!$D$7</f>
        <v>16829.8796104808</v>
      </c>
      <c r="AP273" s="25">
        <f ca="1" t="shared" si="1923"/>
        <v>28215.1007542169</v>
      </c>
      <c r="AQ273" s="25">
        <f ca="1" t="shared" si="1924"/>
        <v>29806.6844516175</v>
      </c>
      <c r="AR273" s="25">
        <f ca="1" t="shared" si="1925"/>
        <v>33469.862844879</v>
      </c>
      <c r="AS273" s="25">
        <f ca="1" t="shared" si="1926"/>
        <v>55808.9033436273</v>
      </c>
      <c r="AT273" s="25">
        <f ca="1" t="shared" si="1927"/>
        <v>73228.4280527304</v>
      </c>
      <c r="AU273" s="25">
        <f ca="1">AP273*'Ejercicio 3 - TIR'!$D$5</f>
        <v>14107.5503771084</v>
      </c>
      <c r="AV273" s="25">
        <f ca="1">AQ273*'Ejercicio 3 - TIR'!$D$5</f>
        <v>14903.3422258088</v>
      </c>
      <c r="AW273" s="25">
        <f ca="1">AR273*'Ejercicio 3 - TIR'!$D$5</f>
        <v>16734.9314224395</v>
      </c>
      <c r="AX273" s="25">
        <f ca="1">AS273*'Ejercicio 3 - TIR'!$D$5</f>
        <v>27904.4516718136</v>
      </c>
      <c r="AY273" s="25">
        <f ca="1">AT273*'Ejercicio 3 - TIR'!$D$5</f>
        <v>36614.2140263652</v>
      </c>
      <c r="AZ273" s="25">
        <f ca="1" t="shared" ref="AZ273:BD273" si="2041">AJ273-AU273-AE273</f>
        <v>27188.17284923</v>
      </c>
      <c r="BA273" s="25">
        <f ca="1" t="shared" si="2041"/>
        <v>27512.4252087328</v>
      </c>
      <c r="BB273" s="25">
        <f ca="1" t="shared" si="2041"/>
        <v>28644.6375792748</v>
      </c>
      <c r="BC273" s="25">
        <f ca="1" t="shared" si="2041"/>
        <v>38678.3483194171</v>
      </c>
      <c r="BD273" s="25">
        <f ca="1" t="shared" si="2041"/>
        <v>45996.0005371481</v>
      </c>
      <c r="BE273" s="25">
        <f ca="1" t="shared" ref="BE273:BI273" si="2042">AZ273/Z273</f>
        <v>24142.7438300268</v>
      </c>
      <c r="BF273" s="25">
        <f ca="1" t="shared" si="2042"/>
        <v>21701.3264019919</v>
      </c>
      <c r="BG273" s="25">
        <f ca="1" t="shared" si="2042"/>
        <v>19382.7212168659</v>
      </c>
      <c r="BH273" s="25">
        <f ca="1" t="shared" si="2042"/>
        <v>21263.5173766584</v>
      </c>
      <c r="BI273" s="25">
        <f ca="1" t="shared" si="2042"/>
        <v>20560.1748994912</v>
      </c>
      <c r="BJ273" s="25">
        <f ca="1" t="shared" si="1930"/>
        <v>66493.1086276722</v>
      </c>
      <c r="BK273" s="25">
        <f ca="1" t="shared" si="1931"/>
        <v>37650.8057634746</v>
      </c>
      <c r="BL273" s="25">
        <f ca="1" t="shared" si="1932"/>
        <v>104143.914391147</v>
      </c>
      <c r="BM273" s="25">
        <f ca="1">BK273*'Ejercicio 3 - TIR'!$D$5</f>
        <v>18825.4028817373</v>
      </c>
      <c r="BN273" s="25">
        <f ca="1" t="shared" si="1933"/>
        <v>85318.5115094095</v>
      </c>
      <c r="BO273" s="25">
        <f ca="1" t="shared" si="1934"/>
        <v>38137.3053811709</v>
      </c>
      <c r="BP273" s="25">
        <f ca="1" t="shared" si="1935"/>
        <v>-113871.763628334</v>
      </c>
      <c r="BQ273" s="25">
        <f ca="1" t="shared" ref="BQ273:BT273" si="2043">BE273</f>
        <v>24142.7438300268</v>
      </c>
      <c r="BR273" s="25">
        <f ca="1" t="shared" si="2043"/>
        <v>21701.3264019919</v>
      </c>
      <c r="BS273" s="25">
        <f ca="1" t="shared" si="2043"/>
        <v>19382.7212168659</v>
      </c>
      <c r="BT273" s="25">
        <f ca="1" t="shared" si="2043"/>
        <v>21263.5173766584</v>
      </c>
      <c r="BU273" s="25">
        <f ca="1" t="shared" si="1937"/>
        <v>58697.4802806621</v>
      </c>
      <c r="BV273" s="27">
        <f ca="1" t="shared" si="1938"/>
        <v>7.43592032175737</v>
      </c>
    </row>
    <row r="274" ht="15" customHeight="1" spans="1:74">
      <c r="A274" s="23">
        <v>273</v>
      </c>
      <c r="B274" s="24">
        <f ca="1" t="shared" ref="B274:F274" si="2044">RAND()</f>
        <v>0.589606318662645</v>
      </c>
      <c r="C274" s="25">
        <f ca="1">IF(B274&lt;=('Ejercicio 3 - TIR'!$D$13-'Ejercicio 3 - TIR'!$C$13)/('Ejercicio 3 - TIR'!$E$13-'Ejercicio 3 - TIR'!$C$13),'Ejercicio 3 - TIR'!$C$13+SQRT(('Ejercicio 3 - TIR'!$E$13-'Ejercicio 3 - TIR'!$C$13)*('Ejercicio 3 - TIR'!$D$13-'Ejercicio 3 - TIR'!$C$13)*B274),'Ejercicio 3 - TIR'!$E$13-SQRT(('Ejercicio 3 - TIR'!$E$13-'Ejercicio 3 - TIR'!$C$13)*('Ejercicio 3 - TIR'!$E$13-'Ejercicio 3 - TIR'!$D$13)*(1-B274)))</f>
        <v>77808.2804270416</v>
      </c>
      <c r="D274" s="24">
        <f ca="1" t="shared" si="2044"/>
        <v>0.636831695146611</v>
      </c>
      <c r="E274" s="25">
        <f ca="1">IF(D274&lt;=('Ejercicio 3 - TIR'!$D$14-'Ejercicio 3 - TIR'!$C$14)/('Ejercicio 3 - TIR'!$E$14-'Ejercicio 3 - TIR'!$C$14),'Ejercicio 3 - TIR'!$C$14+SQRT(('Ejercicio 3 - TIR'!$E$14-'Ejercicio 3 - TIR'!$C$14)*('Ejercicio 3 - TIR'!$D$14-'Ejercicio 3 - TIR'!$C$14)*D274),'Ejercicio 3 - TIR'!$E$14-SQRT(('Ejercicio 3 - TIR'!$E$14-'Ejercicio 3 - TIR'!$C$14)*('Ejercicio 3 - TIR'!$E$14-'Ejercicio 3 - TIR'!$D$14)*(1-D274)))</f>
        <v>32619.265231157</v>
      </c>
      <c r="F274" s="24">
        <f ca="1" t="shared" si="2044"/>
        <v>0.354057180587041</v>
      </c>
      <c r="G274" s="25">
        <f ca="1">IF(F274&lt;=('Ejercicio 3 - TIR'!$D$18-'Ejercicio 3 - TIR'!$C$18)/('Ejercicio 3 - TIR'!$E$18-'Ejercicio 3 - TIR'!$C$18),'Ejercicio 3 - TIR'!$C$18+SQRT(('Ejercicio 3 - TIR'!$E$18-'Ejercicio 3 - TIR'!$C$18)*('Ejercicio 3 - TIR'!$D$18-'Ejercicio 3 - TIR'!$C$18)*F274),'Ejercicio 3 - TIR'!$E$18-SQRT(('Ejercicio 3 - TIR'!$E$18-'Ejercicio 3 - TIR'!$C$18)*('Ejercicio 3 - TIR'!$E$18-'Ejercicio 3 - TIR'!$D$18)*(1-F274)))</f>
        <v>37287.5631790096</v>
      </c>
      <c r="H274" s="24">
        <f ca="1" t="shared" ref="H274:L274" si="2045">RAND()</f>
        <v>0.709753113905081</v>
      </c>
      <c r="I274" s="25">
        <f ca="1">IF(H274&lt;=('Ejercicio 3 - TIR'!$D$18-'Ejercicio 3 - TIR'!$C$18)/('Ejercicio 3 - TIR'!$E$18-'Ejercicio 3 - TIR'!$C$18),'Ejercicio 3 - TIR'!$C$18+SQRT(('Ejercicio 3 - TIR'!$E$18-'Ejercicio 3 - TIR'!$C$18)*('Ejercicio 3 - TIR'!$D$18-'Ejercicio 3 - TIR'!$C$18)*H274),'Ejercicio 3 - TIR'!$E$18-SQRT(('Ejercicio 3 - TIR'!$E$18-'Ejercicio 3 - TIR'!$C$18)*('Ejercicio 3 - TIR'!$E$18-'Ejercicio 3 - TIR'!$D$18)*(1-H274)))</f>
        <v>40334.325723208</v>
      </c>
      <c r="J274" s="24">
        <f ca="1" t="shared" si="2045"/>
        <v>0.642905064384453</v>
      </c>
      <c r="K274" s="25">
        <f ca="1">IF(J274&lt;=('Ejercicio 3 - TIR'!$D$18-'Ejercicio 3 - TIR'!$C$18)/('Ejercicio 3 - TIR'!$E$18-'Ejercicio 3 - TIR'!$C$18),'Ejercicio 3 - TIR'!$C$18+SQRT(('Ejercicio 3 - TIR'!$E$18-'Ejercicio 3 - TIR'!$C$18)*('Ejercicio 3 - TIR'!$D$18-'Ejercicio 3 - TIR'!$C$18)*J274),'Ejercicio 3 - TIR'!$E$18-SQRT(('Ejercicio 3 - TIR'!$E$18-'Ejercicio 3 - TIR'!$C$18)*('Ejercicio 3 - TIR'!$E$18-'Ejercicio 3 - TIR'!$D$18)*(1-J274)))</f>
        <v>39820.1710605095</v>
      </c>
      <c r="L274" s="24">
        <f ca="1" t="shared" si="2045"/>
        <v>0.195471938112927</v>
      </c>
      <c r="M274" s="25">
        <f ca="1">IF(L274&lt;=('Ejercicio 3 - TIR'!$D$18-'Ejercicio 3 - TIR'!$C$18)/('Ejercicio 3 - TIR'!$E$18-'Ejercicio 3 - TIR'!$C$18),'Ejercicio 3 - TIR'!$C$18+SQRT(('Ejercicio 3 - TIR'!$E$18-'Ejercicio 3 - TIR'!$C$18)*('Ejercicio 3 - TIR'!$D$18-'Ejercicio 3 - TIR'!$C$18)*L274),'Ejercicio 3 - TIR'!$E$18-SQRT(('Ejercicio 3 - TIR'!$E$18-'Ejercicio 3 - TIR'!$C$18)*('Ejercicio 3 - TIR'!$E$18-'Ejercicio 3 - TIR'!$D$18)*(1-L274)))</f>
        <v>35414.8675622714</v>
      </c>
      <c r="N274" s="24">
        <f ca="1" t="shared" ref="N274:R274" si="2046">RAND()</f>
        <v>0.488871442490947</v>
      </c>
      <c r="O274" s="25">
        <f ca="1">IF(N274&lt;=('Ejercicio 3 - TIR'!$D$18-'Ejercicio 3 - TIR'!$C$18)/('Ejercicio 3 - TIR'!$E$18-'Ejercicio 3 - TIR'!$C$18),'Ejercicio 3 - TIR'!$C$18+SQRT(('Ejercicio 3 - TIR'!$E$18-'Ejercicio 3 - TIR'!$C$18)*('Ejercicio 3 - TIR'!$D$18-'Ejercicio 3 - TIR'!$C$18)*N274),'Ejercicio 3 - TIR'!$E$18-SQRT(('Ejercicio 3 - TIR'!$E$18-'Ejercicio 3 - TIR'!$C$18)*('Ejercicio 3 - TIR'!$E$18-'Ejercicio 3 - TIR'!$D$18)*(1-N274)))</f>
        <v>38563.3355868868</v>
      </c>
      <c r="P274" s="24">
        <f ca="1" t="shared" si="2046"/>
        <v>0.371983081942601</v>
      </c>
      <c r="Q274" s="26">
        <f ca="1">IF(P274&lt;=('Ejercicio 3 - TIR'!$D$22-'Ejercicio 3 - TIR'!$C$22)/('Ejercicio 3 - TIR'!$E$22-'Ejercicio 3 - TIR'!$C$22),'Ejercicio 3 - TIR'!$C$22+SQRT(('Ejercicio 3 - TIR'!$E$22-'Ejercicio 3 - TIR'!$C$22)*('Ejercicio 3 - TIR'!$D$22-'Ejercicio 3 - TIR'!$C$22)*P274),'Ejercicio 3 - TIR'!$E$22-SQRT(('Ejercicio 3 - TIR'!$E$22-'Ejercicio 3 - TIR'!$C$22)*('Ejercicio 3 - TIR'!$E$22-'Ejercicio 3 - TIR'!$D$22)*(1-P274)))</f>
        <v>0.145876041959633</v>
      </c>
      <c r="R274" s="24">
        <f ca="1" t="shared" si="2046"/>
        <v>0.0689080578608157</v>
      </c>
      <c r="S274" s="26">
        <f ca="1">IF(R274&lt;=('Ejercicio 3 - TIR'!$D$23-'Ejercicio 3 - TIR'!$C$23)/('Ejercicio 3 - TIR'!$E$23-'Ejercicio 3 - TIR'!$C$23),'Ejercicio 3 - TIR'!$C$23+SQRT(('Ejercicio 3 - TIR'!$E$23-'Ejercicio 3 - TIR'!$C$23)*('Ejercicio 3 - TIR'!$D$23-'Ejercicio 3 - TIR'!$C$23)*R274),'Ejercicio 3 - TIR'!$E$23-SQRT(('Ejercicio 3 - TIR'!$E$23-'Ejercicio 3 - TIR'!$C$23)*('Ejercicio 3 - TIR'!$E$23-'Ejercicio 3 - TIR'!$D$23)*(1-R274)))</f>
        <v>0.131137077899946</v>
      </c>
      <c r="T274" s="24">
        <f ca="1" t="shared" ref="T274:X274" si="2047">RAND()</f>
        <v>0.317779531450325</v>
      </c>
      <c r="U274" s="26">
        <f ca="1">IF(T274&lt;=('Ejercicio 3 - TIR'!$D$24-'Ejercicio 3 - TIR'!$C$24)/('Ejercicio 3 - TIR'!$E$24-'Ejercicio 3 - TIR'!$C$24),'Ejercicio 3 - TIR'!$C$24+SQRT(('Ejercicio 3 - TIR'!$E$24-'Ejercicio 3 - TIR'!$C$24)*('Ejercicio 3 - TIR'!$D$24-'Ejercicio 3 - TIR'!$C$24)*T274),'Ejercicio 3 - TIR'!$E$24-SQRT(('Ejercicio 3 - TIR'!$E$24-'Ejercicio 3 - TIR'!$C$24)*('Ejercicio 3 - TIR'!$E$24-'Ejercicio 3 - TIR'!$D$24)*(1-T274)))</f>
        <v>0.175832866973019</v>
      </c>
      <c r="V274" s="24">
        <f ca="1" t="shared" si="2047"/>
        <v>0.0459953057935605</v>
      </c>
      <c r="W274" s="26">
        <f ca="1">IF(V274&lt;=('Ejercicio 3 - TIR'!$D$25-'Ejercicio 3 - TIR'!$C$25)/('Ejercicio 3 - TIR'!$E$25-'Ejercicio 3 - TIR'!$C$25),'Ejercicio 3 - TIR'!$C$25+SQRT(('Ejercicio 3 - TIR'!$E$25-'Ejercicio 3 - TIR'!$C$25)*('Ejercicio 3 - TIR'!$D$25-'Ejercicio 3 - TIR'!$C$25)*V274),'Ejercicio 3 - TIR'!$E$25-SQRT(('Ejercicio 3 - TIR'!$E$25-'Ejercicio 3 - TIR'!$C$25)*('Ejercicio 3 - TIR'!$E$25-'Ejercicio 3 - TIR'!$D$25)*(1-V274)))</f>
        <v>0.188024551583172</v>
      </c>
      <c r="X274" s="24">
        <f ca="1" t="shared" si="2047"/>
        <v>0.410099619956908</v>
      </c>
      <c r="Y274" s="26">
        <f ca="1">IF(X274&lt;=('Ejercicio 3 - TIR'!$D$26-'Ejercicio 3 - TIR'!$C$26)/('Ejercicio 3 - TIR'!$E$26-'Ejercicio 3 - TIR'!$C$26),'Ejercicio 3 - TIR'!$C$26+SQRT(('Ejercicio 3 - TIR'!$E$26-'Ejercicio 3 - TIR'!$C$26)*('Ejercicio 3 - TIR'!$D$26-'Ejercicio 3 - TIR'!$C$26)*X274),'Ejercicio 3 - TIR'!$E$26-SQRT(('Ejercicio 3 - TIR'!$E$26-'Ejercicio 3 - TIR'!$C$26)*('Ejercicio 3 - TIR'!$E$26-'Ejercicio 3 - TIR'!$D$26)*(1-X274)))</f>
        <v>0.223560102301362</v>
      </c>
      <c r="Z274" s="24">
        <f ca="1" t="shared" si="1908"/>
        <v>1.14587604195963</v>
      </c>
      <c r="AA274" s="24">
        <f ca="1" t="shared" si="1909"/>
        <v>1.29614287773778</v>
      </c>
      <c r="AB274" s="24">
        <f ca="1" t="shared" si="1910"/>
        <v>1.52404739593707</v>
      </c>
      <c r="AC274" s="24">
        <f ca="1" t="shared" si="1911"/>
        <v>1.81060572414963</v>
      </c>
      <c r="AD274" s="24">
        <f ca="1" t="shared" si="1912"/>
        <v>2.21538492506796</v>
      </c>
      <c r="AE274" s="23">
        <f ca="1" t="shared" si="1913"/>
        <v>4758.36930355265</v>
      </c>
      <c r="AF274" s="23">
        <f ca="1" t="shared" si="1914"/>
        <v>5382.36794958934</v>
      </c>
      <c r="AG274" s="23">
        <f ca="1" t="shared" si="1915"/>
        <v>6328.76513726933</v>
      </c>
      <c r="AH274" s="23">
        <f ca="1" t="shared" si="1916"/>
        <v>7518.7283642796</v>
      </c>
      <c r="AI274" s="23">
        <f ca="1" t="shared" si="1917"/>
        <v>9199.6160465741</v>
      </c>
      <c r="AJ274" s="25">
        <f ca="1" t="shared" si="1918"/>
        <v>42726.9253098832</v>
      </c>
      <c r="AK274" s="25">
        <f ca="1" t="shared" si="1919"/>
        <v>52279.0490144915</v>
      </c>
      <c r="AL274" s="25">
        <f ca="1" t="shared" si="1920"/>
        <v>60687.828010538</v>
      </c>
      <c r="AM274" s="25">
        <f ca="1" t="shared" si="1921"/>
        <v>64122.3619282498</v>
      </c>
      <c r="AN274" s="25">
        <f ca="1" t="shared" si="1922"/>
        <v>85432.6323195258</v>
      </c>
      <c r="AO274" s="25">
        <f ca="1">C274/'Ejercicio 3 - TIR'!$D$7</f>
        <v>15561.6560854083</v>
      </c>
      <c r="AP274" s="25">
        <f ca="1" t="shared" si="1923"/>
        <v>27165.2692244749</v>
      </c>
      <c r="AQ274" s="25">
        <f ca="1" t="shared" si="1924"/>
        <v>36717.3929290832</v>
      </c>
      <c r="AR274" s="25">
        <f ca="1" t="shared" si="1925"/>
        <v>45126.1719251297</v>
      </c>
      <c r="AS274" s="25">
        <f ca="1" t="shared" si="1926"/>
        <v>48560.7058428415</v>
      </c>
      <c r="AT274" s="25">
        <f ca="1" t="shared" si="1927"/>
        <v>69870.9762341175</v>
      </c>
      <c r="AU274" s="25">
        <f ca="1">AP274*'Ejercicio 3 - TIR'!$D$5</f>
        <v>13582.6346122375</v>
      </c>
      <c r="AV274" s="25">
        <f ca="1">AQ274*'Ejercicio 3 - TIR'!$D$5</f>
        <v>18358.6964645416</v>
      </c>
      <c r="AW274" s="25">
        <f ca="1">AR274*'Ejercicio 3 - TIR'!$D$5</f>
        <v>22563.0859625649</v>
      </c>
      <c r="AX274" s="25">
        <f ca="1">AS274*'Ejercicio 3 - TIR'!$D$5</f>
        <v>24280.3529214208</v>
      </c>
      <c r="AY274" s="25">
        <f ca="1">AT274*'Ejercicio 3 - TIR'!$D$5</f>
        <v>34935.4881170587</v>
      </c>
      <c r="AZ274" s="25">
        <f ca="1" t="shared" ref="AZ274:BD274" si="2048">AJ274-AU274-AE274</f>
        <v>24385.9213940931</v>
      </c>
      <c r="BA274" s="25">
        <f ca="1" t="shared" si="2048"/>
        <v>28537.9846003606</v>
      </c>
      <c r="BB274" s="25">
        <f ca="1" t="shared" si="2048"/>
        <v>31795.9769107039</v>
      </c>
      <c r="BC274" s="25">
        <f ca="1" t="shared" si="2048"/>
        <v>32323.2806425495</v>
      </c>
      <c r="BD274" s="25">
        <f ca="1" t="shared" si="2048"/>
        <v>41297.5281558929</v>
      </c>
      <c r="BE274" s="25">
        <f ca="1" t="shared" ref="BE274:BI274" si="2049">AZ274/Z274</f>
        <v>21281.4654475097</v>
      </c>
      <c r="BF274" s="25">
        <f ca="1" t="shared" si="2049"/>
        <v>22017.6225094639</v>
      </c>
      <c r="BG274" s="25">
        <f ca="1" t="shared" si="2049"/>
        <v>20862.8530815172</v>
      </c>
      <c r="BH274" s="25">
        <f ca="1" t="shared" si="2049"/>
        <v>17852.1917894247</v>
      </c>
      <c r="BI274" s="25">
        <f ca="1" t="shared" si="2049"/>
        <v>18641.2427423312</v>
      </c>
      <c r="BJ274" s="25">
        <f ca="1" t="shared" si="1930"/>
        <v>72264.2284598986</v>
      </c>
      <c r="BK274" s="25">
        <f ca="1" t="shared" si="1931"/>
        <v>34475.0583007056</v>
      </c>
      <c r="BL274" s="25">
        <f ca="1" t="shared" si="1932"/>
        <v>106739.286760604</v>
      </c>
      <c r="BM274" s="25">
        <f ca="1">BK274*'Ejercicio 3 - TIR'!$D$5</f>
        <v>17237.5291503528</v>
      </c>
      <c r="BN274" s="25">
        <f ca="1" t="shared" si="1933"/>
        <v>89501.7576102514</v>
      </c>
      <c r="BO274" s="25">
        <f ca="1" t="shared" si="1934"/>
        <v>40400.0932738611</v>
      </c>
      <c r="BP274" s="25">
        <f ca="1" t="shared" si="1935"/>
        <v>-110427.545658199</v>
      </c>
      <c r="BQ274" s="25">
        <f ca="1" t="shared" ref="BQ274:BT274" si="2050">BE274</f>
        <v>21281.4654475097</v>
      </c>
      <c r="BR274" s="25">
        <f ca="1" t="shared" si="2050"/>
        <v>22017.6225094639</v>
      </c>
      <c r="BS274" s="25">
        <f ca="1" t="shared" si="2050"/>
        <v>20862.8530815172</v>
      </c>
      <c r="BT274" s="25">
        <f ca="1" t="shared" si="2050"/>
        <v>17852.1917894247</v>
      </c>
      <c r="BU274" s="25">
        <f ca="1" t="shared" si="1937"/>
        <v>59041.3360161923</v>
      </c>
      <c r="BV274" s="27">
        <f ca="1" t="shared" si="1938"/>
        <v>7.41501758225358</v>
      </c>
    </row>
    <row r="275" ht="15" customHeight="1" spans="1:74">
      <c r="A275" s="23">
        <v>274</v>
      </c>
      <c r="B275" s="24">
        <f ca="1" t="shared" ref="B275:F275" si="2051">RAND()</f>
        <v>0.740242407615558</v>
      </c>
      <c r="C275" s="25">
        <f ca="1">IF(B275&lt;=('Ejercicio 3 - TIR'!$D$13-'Ejercicio 3 - TIR'!$C$13)/('Ejercicio 3 - TIR'!$E$13-'Ejercicio 3 - TIR'!$C$13),'Ejercicio 3 - TIR'!$C$13+SQRT(('Ejercicio 3 - TIR'!$E$13-'Ejercicio 3 - TIR'!$C$13)*('Ejercicio 3 - TIR'!$D$13-'Ejercicio 3 - TIR'!$C$13)*B275),'Ejercicio 3 - TIR'!$E$13-SQRT(('Ejercicio 3 - TIR'!$E$13-'Ejercicio 3 - TIR'!$C$13)*('Ejercicio 3 - TIR'!$E$13-'Ejercicio 3 - TIR'!$D$13)*(1-B275)))</f>
        <v>82344.7143647765</v>
      </c>
      <c r="D275" s="24">
        <f ca="1" t="shared" si="2051"/>
        <v>0.838279622069969</v>
      </c>
      <c r="E275" s="25">
        <f ca="1">IF(D275&lt;=('Ejercicio 3 - TIR'!$D$14-'Ejercicio 3 - TIR'!$C$14)/('Ejercicio 3 - TIR'!$E$14-'Ejercicio 3 - TIR'!$C$14),'Ejercicio 3 - TIR'!$C$14+SQRT(('Ejercicio 3 - TIR'!$E$14-'Ejercicio 3 - TIR'!$C$14)*('Ejercicio 3 - TIR'!$D$14-'Ejercicio 3 - TIR'!$C$14)*D275),'Ejercicio 3 - TIR'!$E$14-SQRT(('Ejercicio 3 - TIR'!$E$14-'Ejercicio 3 - TIR'!$C$14)*('Ejercicio 3 - TIR'!$E$14-'Ejercicio 3 - TIR'!$D$14)*(1-D275)))</f>
        <v>35074.7531341562</v>
      </c>
      <c r="F275" s="24">
        <f ca="1" t="shared" si="2051"/>
        <v>0.998318131094547</v>
      </c>
      <c r="G275" s="25">
        <f ca="1">IF(F275&lt;=('Ejercicio 3 - TIR'!$D$18-'Ejercicio 3 - TIR'!$C$18)/('Ejercicio 3 - TIR'!$E$18-'Ejercicio 3 - TIR'!$C$18),'Ejercicio 3 - TIR'!$C$18+SQRT(('Ejercicio 3 - TIR'!$E$18-'Ejercicio 3 - TIR'!$C$18)*('Ejercicio 3 - TIR'!$D$18-'Ejercicio 3 - TIR'!$C$18)*F275),'Ejercicio 3 - TIR'!$E$18-SQRT(('Ejercicio 3 - TIR'!$E$18-'Ejercicio 3 - TIR'!$C$18)*('Ejercicio 3 - TIR'!$E$18-'Ejercicio 3 - TIR'!$D$18)*(1-F275)))</f>
        <v>44644.8378287191</v>
      </c>
      <c r="H275" s="24">
        <f ca="1" t="shared" ref="H275:L275" si="2052">RAND()</f>
        <v>0.423546901147137</v>
      </c>
      <c r="I275" s="25">
        <f ca="1">IF(H275&lt;=('Ejercicio 3 - TIR'!$D$18-'Ejercicio 3 - TIR'!$C$18)/('Ejercicio 3 - TIR'!$E$18-'Ejercicio 3 - TIR'!$C$18),'Ejercicio 3 - TIR'!$C$18+SQRT(('Ejercicio 3 - TIR'!$E$18-'Ejercicio 3 - TIR'!$C$18)*('Ejercicio 3 - TIR'!$D$18-'Ejercicio 3 - TIR'!$C$18)*H275),'Ejercicio 3 - TIR'!$E$18-SQRT(('Ejercicio 3 - TIR'!$E$18-'Ejercicio 3 - TIR'!$C$18)*('Ejercicio 3 - TIR'!$E$18-'Ejercicio 3 - TIR'!$D$18)*(1-H275)))</f>
        <v>37970.698537272</v>
      </c>
      <c r="J275" s="24">
        <f ca="1" t="shared" si="2052"/>
        <v>0.186477299917086</v>
      </c>
      <c r="K275" s="25">
        <f ca="1">IF(J275&lt;=('Ejercicio 3 - TIR'!$D$18-'Ejercicio 3 - TIR'!$C$18)/('Ejercicio 3 - TIR'!$E$18-'Ejercicio 3 - TIR'!$C$18),'Ejercicio 3 - TIR'!$C$18+SQRT(('Ejercicio 3 - TIR'!$E$18-'Ejercicio 3 - TIR'!$C$18)*('Ejercicio 3 - TIR'!$D$18-'Ejercicio 3 - TIR'!$C$18)*J275),'Ejercicio 3 - TIR'!$E$18-SQRT(('Ejercicio 3 - TIR'!$E$18-'Ejercicio 3 - TIR'!$C$18)*('Ejercicio 3 - TIR'!$E$18-'Ejercicio 3 - TIR'!$D$18)*(1-J275)))</f>
        <v>35288.8179196833</v>
      </c>
      <c r="L275" s="24">
        <f ca="1" t="shared" si="2052"/>
        <v>0.66805829894044</v>
      </c>
      <c r="M275" s="25">
        <f ca="1">IF(L275&lt;=('Ejercicio 3 - TIR'!$D$18-'Ejercicio 3 - TIR'!$C$18)/('Ejercicio 3 - TIR'!$E$18-'Ejercicio 3 - TIR'!$C$18),'Ejercicio 3 - TIR'!$C$18+SQRT(('Ejercicio 3 - TIR'!$E$18-'Ejercicio 3 - TIR'!$C$18)*('Ejercicio 3 - TIR'!$D$18-'Ejercicio 3 - TIR'!$C$18)*L275),'Ejercicio 3 - TIR'!$E$18-SQRT(('Ejercicio 3 - TIR'!$E$18-'Ejercicio 3 - TIR'!$C$18)*('Ejercicio 3 - TIR'!$E$18-'Ejercicio 3 - TIR'!$D$18)*(1-L275)))</f>
        <v>40010.4481584548</v>
      </c>
      <c r="N275" s="24">
        <f ca="1" t="shared" ref="N275:R275" si="2053">RAND()</f>
        <v>0.802504202969271</v>
      </c>
      <c r="O275" s="25">
        <f ca="1">IF(N275&lt;=('Ejercicio 3 - TIR'!$D$18-'Ejercicio 3 - TIR'!$C$18)/('Ejercicio 3 - TIR'!$E$18-'Ejercicio 3 - TIR'!$C$18),'Ejercicio 3 - TIR'!$C$18+SQRT(('Ejercicio 3 - TIR'!$E$18-'Ejercicio 3 - TIR'!$C$18)*('Ejercicio 3 - TIR'!$D$18-'Ejercicio 3 - TIR'!$C$18)*N275),'Ejercicio 3 - TIR'!$E$18-SQRT(('Ejercicio 3 - TIR'!$E$18-'Ejercicio 3 - TIR'!$C$18)*('Ejercicio 3 - TIR'!$E$18-'Ejercicio 3 - TIR'!$D$18)*(1-N275)))</f>
        <v>41151.3398724615</v>
      </c>
      <c r="P275" s="24">
        <f ca="1" t="shared" si="2053"/>
        <v>0.825027984020747</v>
      </c>
      <c r="Q275" s="26">
        <f ca="1">IF(P275&lt;=('Ejercicio 3 - TIR'!$D$22-'Ejercicio 3 - TIR'!$C$22)/('Ejercicio 3 - TIR'!$E$22-'Ejercicio 3 - TIR'!$C$22),'Ejercicio 3 - TIR'!$C$22+SQRT(('Ejercicio 3 - TIR'!$E$22-'Ejercicio 3 - TIR'!$C$22)*('Ejercicio 3 - TIR'!$D$22-'Ejercicio 3 - TIR'!$C$22)*P275),'Ejercicio 3 - TIR'!$E$22-SQRT(('Ejercicio 3 - TIR'!$E$22-'Ejercicio 3 - TIR'!$C$22)*('Ejercicio 3 - TIR'!$E$22-'Ejercicio 3 - TIR'!$D$22)*(1-P275)))</f>
        <v>0.162253179756287</v>
      </c>
      <c r="R275" s="24">
        <f ca="1" t="shared" si="2053"/>
        <v>0.45663694119552</v>
      </c>
      <c r="S275" s="26">
        <f ca="1">IF(R275&lt;=('Ejercicio 3 - TIR'!$D$23-'Ejercicio 3 - TIR'!$C$23)/('Ejercicio 3 - TIR'!$E$23-'Ejercicio 3 - TIR'!$C$23),'Ejercicio 3 - TIR'!$C$23+SQRT(('Ejercicio 3 - TIR'!$E$23-'Ejercicio 3 - TIR'!$C$23)*('Ejercicio 3 - TIR'!$D$23-'Ejercicio 3 - TIR'!$C$23)*R275),'Ejercicio 3 - TIR'!$E$23-SQRT(('Ejercicio 3 - TIR'!$E$23-'Ejercicio 3 - TIR'!$C$23)*('Ejercicio 3 - TIR'!$E$23-'Ejercicio 3 - TIR'!$D$23)*(1-R275)))</f>
        <v>0.148669609243098</v>
      </c>
      <c r="T275" s="24">
        <f ca="1" t="shared" ref="T275:X275" si="2054">RAND()</f>
        <v>0.55181347939063</v>
      </c>
      <c r="U275" s="26">
        <f ca="1">IF(T275&lt;=('Ejercicio 3 - TIR'!$D$24-'Ejercicio 3 - TIR'!$C$24)/('Ejercicio 3 - TIR'!$E$24-'Ejercicio 3 - TIR'!$C$24),'Ejercicio 3 - TIR'!$C$24+SQRT(('Ejercicio 3 - TIR'!$E$24-'Ejercicio 3 - TIR'!$C$24)*('Ejercicio 3 - TIR'!$D$24-'Ejercicio 3 - TIR'!$C$24)*T275),'Ejercicio 3 - TIR'!$E$24-SQRT(('Ejercicio 3 - TIR'!$E$24-'Ejercicio 3 - TIR'!$C$24)*('Ejercicio 3 - TIR'!$E$24-'Ejercicio 3 - TIR'!$D$24)*(1-T275)))</f>
        <v>0.184575118098909</v>
      </c>
      <c r="V275" s="24">
        <f ca="1" t="shared" si="2054"/>
        <v>0.35408133223986</v>
      </c>
      <c r="W275" s="26">
        <f ca="1">IF(V275&lt;=('Ejercicio 3 - TIR'!$D$25-'Ejercicio 3 - TIR'!$C$25)/('Ejercicio 3 - TIR'!$E$25-'Ejercicio 3 - TIR'!$C$25),'Ejercicio 3 - TIR'!$C$25+SQRT(('Ejercicio 3 - TIR'!$E$25-'Ejercicio 3 - TIR'!$C$25)*('Ejercicio 3 - TIR'!$D$25-'Ejercicio 3 - TIR'!$C$25)*V275),'Ejercicio 3 - TIR'!$E$25-SQRT(('Ejercicio 3 - TIR'!$E$25-'Ejercicio 3 - TIR'!$C$25)*('Ejercicio 3 - TIR'!$E$25-'Ejercicio 3 - TIR'!$D$25)*(1-V275)))</f>
        <v>0.202453019684101</v>
      </c>
      <c r="X275" s="24">
        <f ca="1" t="shared" si="2054"/>
        <v>0.752165218957379</v>
      </c>
      <c r="Y275" s="26">
        <f ca="1">IF(X275&lt;=('Ejercicio 3 - TIR'!$D$26-'Ejercicio 3 - TIR'!$C$26)/('Ejercicio 3 - TIR'!$E$26-'Ejercicio 3 - TIR'!$C$26),'Ejercicio 3 - TIR'!$C$26+SQRT(('Ejercicio 3 - TIR'!$E$26-'Ejercicio 3 - TIR'!$C$26)*('Ejercicio 3 - TIR'!$D$26-'Ejercicio 3 - TIR'!$C$26)*X275),'Ejercicio 3 - TIR'!$E$26-SQRT(('Ejercicio 3 - TIR'!$E$26-'Ejercicio 3 - TIR'!$C$26)*('Ejercicio 3 - TIR'!$E$26-'Ejercicio 3 - TIR'!$D$26)*(1-X275)))</f>
        <v>0.243417110316021</v>
      </c>
      <c r="Z275" s="24">
        <f ca="1" t="shared" si="1908"/>
        <v>1.16225317975629</v>
      </c>
      <c r="AA275" s="24">
        <f ca="1" t="shared" si="1909"/>
        <v>1.3350449058322</v>
      </c>
      <c r="AB275" s="24">
        <f ca="1" t="shared" si="1910"/>
        <v>1.58146097699353</v>
      </c>
      <c r="AC275" s="24">
        <f ca="1" t="shared" si="1911"/>
        <v>1.90163252729844</v>
      </c>
      <c r="AD275" s="24">
        <f ca="1" t="shared" si="1912"/>
        <v>2.36452242197638</v>
      </c>
      <c r="AE275" s="23">
        <f ca="1" t="shared" si="1913"/>
        <v>5690.99022518364</v>
      </c>
      <c r="AF275" s="23">
        <f ca="1" t="shared" si="1914"/>
        <v>6537.06751816798</v>
      </c>
      <c r="AG275" s="23">
        <f ca="1" t="shared" si="1915"/>
        <v>7743.64752735437</v>
      </c>
      <c r="AH275" s="23">
        <f ca="1" t="shared" si="1916"/>
        <v>9311.37235263659</v>
      </c>
      <c r="AI275" s="23">
        <f ca="1" t="shared" si="1917"/>
        <v>11577.9197037919</v>
      </c>
      <c r="AJ275" s="25">
        <f ca="1" t="shared" si="1918"/>
        <v>51888.6047261326</v>
      </c>
      <c r="AK275" s="25">
        <f ca="1" t="shared" si="1919"/>
        <v>50692.5876530753</v>
      </c>
      <c r="AL275" s="25">
        <f ca="1" t="shared" si="1920"/>
        <v>55807.888464209</v>
      </c>
      <c r="AM275" s="25">
        <f ca="1" t="shared" si="1921"/>
        <v>76085.1696499055</v>
      </c>
      <c r="AN275" s="25">
        <f ca="1" t="shared" si="1922"/>
        <v>97303.2658228057</v>
      </c>
      <c r="AO275" s="25">
        <f ca="1">C275/'Ejercicio 3 - TIR'!$D$7</f>
        <v>16468.9428729553</v>
      </c>
      <c r="AP275" s="25">
        <f ca="1" t="shared" si="1923"/>
        <v>35419.6618531773</v>
      </c>
      <c r="AQ275" s="25">
        <f ca="1" t="shared" si="1924"/>
        <v>34223.64478012</v>
      </c>
      <c r="AR275" s="25">
        <f ca="1" t="shared" si="1925"/>
        <v>39338.9455912537</v>
      </c>
      <c r="AS275" s="25">
        <f ca="1" t="shared" si="1926"/>
        <v>59616.2267769502</v>
      </c>
      <c r="AT275" s="25">
        <f ca="1" t="shared" si="1927"/>
        <v>80834.3229498503</v>
      </c>
      <c r="AU275" s="25">
        <f ca="1">AP275*'Ejercicio 3 - TIR'!$D$5</f>
        <v>17709.8309265886</v>
      </c>
      <c r="AV275" s="25">
        <f ca="1">AQ275*'Ejercicio 3 - TIR'!$D$5</f>
        <v>17111.82239006</v>
      </c>
      <c r="AW275" s="25">
        <f ca="1">AR275*'Ejercicio 3 - TIR'!$D$5</f>
        <v>19669.4727956269</v>
      </c>
      <c r="AX275" s="25">
        <f ca="1">AS275*'Ejercicio 3 - TIR'!$D$5</f>
        <v>29808.1133884751</v>
      </c>
      <c r="AY275" s="25">
        <f ca="1">AT275*'Ejercicio 3 - TIR'!$D$5</f>
        <v>40417.1614749252</v>
      </c>
      <c r="AZ275" s="25">
        <f ca="1" t="shared" ref="AZ275:BD275" si="2055">AJ275-AU275-AE275</f>
        <v>28487.7835743603</v>
      </c>
      <c r="BA275" s="25">
        <f ca="1" t="shared" si="2055"/>
        <v>27043.6977448473</v>
      </c>
      <c r="BB275" s="25">
        <f ca="1" t="shared" si="2055"/>
        <v>28394.7681412278</v>
      </c>
      <c r="BC275" s="25">
        <f ca="1" t="shared" si="2055"/>
        <v>36965.6839087938</v>
      </c>
      <c r="BD275" s="25">
        <f ca="1" t="shared" si="2055"/>
        <v>45308.1846440886</v>
      </c>
      <c r="BE275" s="25">
        <f ca="1" t="shared" ref="BE275:BI275" si="2056">AZ275/Z275</f>
        <v>24510.8243802215</v>
      </c>
      <c r="BF275" s="25">
        <f ca="1" t="shared" si="2056"/>
        <v>20256.7701106575</v>
      </c>
      <c r="BG275" s="25">
        <f ca="1" t="shared" si="2056"/>
        <v>17954.7700223424</v>
      </c>
      <c r="BH275" s="25">
        <f ca="1" t="shared" si="2056"/>
        <v>19438.9207053107</v>
      </c>
      <c r="BI275" s="25">
        <f ca="1" t="shared" si="2056"/>
        <v>19161.6642003411</v>
      </c>
      <c r="BJ275" s="25">
        <f ca="1" t="shared" si="1930"/>
        <v>82935.0402309984</v>
      </c>
      <c r="BK275" s="25">
        <f ca="1" t="shared" si="1931"/>
        <v>38941.1846893508</v>
      </c>
      <c r="BL275" s="25">
        <f ca="1" t="shared" si="1932"/>
        <v>121876.224920349</v>
      </c>
      <c r="BM275" s="25">
        <f ca="1">BK275*'Ejercicio 3 - TIR'!$D$5</f>
        <v>19470.5923446754</v>
      </c>
      <c r="BN275" s="25">
        <f ca="1" t="shared" si="1933"/>
        <v>102405.632575674</v>
      </c>
      <c r="BO275" s="25">
        <f ca="1" t="shared" si="1934"/>
        <v>43309.2245706338</v>
      </c>
      <c r="BP275" s="25">
        <f ca="1" t="shared" si="1935"/>
        <v>-117419.467498933</v>
      </c>
      <c r="BQ275" s="25">
        <f ca="1" t="shared" ref="BQ275:BT275" si="2057">BE275</f>
        <v>24510.8243802215</v>
      </c>
      <c r="BR275" s="25">
        <f ca="1" t="shared" si="2057"/>
        <v>20256.7701106575</v>
      </c>
      <c r="BS275" s="25">
        <f ca="1" t="shared" si="2057"/>
        <v>17954.7700223424</v>
      </c>
      <c r="BT275" s="25">
        <f ca="1" t="shared" si="2057"/>
        <v>19438.9207053107</v>
      </c>
      <c r="BU275" s="25">
        <f ca="1" t="shared" si="1937"/>
        <v>62470.8887709749</v>
      </c>
      <c r="BV275" s="27">
        <f ca="1" t="shared" si="1938"/>
        <v>6.23672588040085</v>
      </c>
    </row>
    <row r="276" ht="15" customHeight="1" spans="1:74">
      <c r="A276" s="23">
        <v>275</v>
      </c>
      <c r="B276" s="24">
        <f ca="1" t="shared" ref="B276:F276" si="2058">RAND()</f>
        <v>0.648995955036429</v>
      </c>
      <c r="C276" s="25">
        <f ca="1">IF(B276&lt;=('Ejercicio 3 - TIR'!$D$13-'Ejercicio 3 - TIR'!$C$13)/('Ejercicio 3 - TIR'!$E$13-'Ejercicio 3 - TIR'!$C$13),'Ejercicio 3 - TIR'!$C$13+SQRT(('Ejercicio 3 - TIR'!$E$13-'Ejercicio 3 - TIR'!$C$13)*('Ejercicio 3 - TIR'!$D$13-'Ejercicio 3 - TIR'!$C$13)*B276),'Ejercicio 3 - TIR'!$E$13-SQRT(('Ejercicio 3 - TIR'!$E$13-'Ejercicio 3 - TIR'!$C$13)*('Ejercicio 3 - TIR'!$E$13-'Ejercicio 3 - TIR'!$D$13)*(1-B276)))</f>
        <v>79476.724092965</v>
      </c>
      <c r="D276" s="24">
        <f ca="1" t="shared" si="2058"/>
        <v>0.319688930610176</v>
      </c>
      <c r="E276" s="25">
        <f ca="1">IF(D276&lt;=('Ejercicio 3 - TIR'!$D$14-'Ejercicio 3 - TIR'!$C$14)/('Ejercicio 3 - TIR'!$E$14-'Ejercicio 3 - TIR'!$C$14),'Ejercicio 3 - TIR'!$C$14+SQRT(('Ejercicio 3 - TIR'!$E$14-'Ejercicio 3 - TIR'!$C$14)*('Ejercicio 3 - TIR'!$D$14-'Ejercicio 3 - TIR'!$C$14)*D276),'Ejercicio 3 - TIR'!$E$14-SQRT(('Ejercicio 3 - TIR'!$E$14-'Ejercicio 3 - TIR'!$C$14)*('Ejercicio 3 - TIR'!$E$14-'Ejercicio 3 - TIR'!$D$14)*(1-D276)))</f>
        <v>29896.5977776169</v>
      </c>
      <c r="F276" s="24">
        <f ca="1" t="shared" si="2058"/>
        <v>0.350752187356805</v>
      </c>
      <c r="G276" s="25">
        <f ca="1">IF(F276&lt;=('Ejercicio 3 - TIR'!$D$18-'Ejercicio 3 - TIR'!$C$18)/('Ejercicio 3 - TIR'!$E$18-'Ejercicio 3 - TIR'!$C$18),'Ejercicio 3 - TIR'!$C$18+SQRT(('Ejercicio 3 - TIR'!$E$18-'Ejercicio 3 - TIR'!$C$18)*('Ejercicio 3 - TIR'!$D$18-'Ejercicio 3 - TIR'!$C$18)*F276),'Ejercicio 3 - TIR'!$E$18-SQRT(('Ejercicio 3 - TIR'!$E$18-'Ejercicio 3 - TIR'!$C$18)*('Ejercicio 3 - TIR'!$E$18-'Ejercicio 3 - TIR'!$D$18)*(1-F276)))</f>
        <v>37253.4700732491</v>
      </c>
      <c r="H276" s="24">
        <f ca="1" t="shared" ref="H276:L276" si="2059">RAND()</f>
        <v>0.381840215646026</v>
      </c>
      <c r="I276" s="25">
        <f ca="1">IF(H276&lt;=('Ejercicio 3 - TIR'!$D$18-'Ejercicio 3 - TIR'!$C$18)/('Ejercicio 3 - TIR'!$E$18-'Ejercicio 3 - TIR'!$C$18),'Ejercicio 3 - TIR'!$C$18+SQRT(('Ejercicio 3 - TIR'!$E$18-'Ejercicio 3 - TIR'!$C$18)*('Ejercicio 3 - TIR'!$D$18-'Ejercicio 3 - TIR'!$C$18)*H276),'Ejercicio 3 - TIR'!$E$18-SQRT(('Ejercicio 3 - TIR'!$E$18-'Ejercicio 3 - TIR'!$C$18)*('Ejercicio 3 - TIR'!$E$18-'Ejercicio 3 - TIR'!$D$18)*(1-H276)))</f>
        <v>37568.093045603</v>
      </c>
      <c r="J276" s="24">
        <f ca="1" t="shared" si="2059"/>
        <v>0.584519380102638</v>
      </c>
      <c r="K276" s="25">
        <f ca="1">IF(J276&lt;=('Ejercicio 3 - TIR'!$D$18-'Ejercicio 3 - TIR'!$C$18)/('Ejercicio 3 - TIR'!$E$18-'Ejercicio 3 - TIR'!$C$18),'Ejercicio 3 - TIR'!$C$18+SQRT(('Ejercicio 3 - TIR'!$E$18-'Ejercicio 3 - TIR'!$C$18)*('Ejercicio 3 - TIR'!$D$18-'Ejercicio 3 - TIR'!$C$18)*J276),'Ejercicio 3 - TIR'!$E$18-SQRT(('Ejercicio 3 - TIR'!$E$18-'Ejercicio 3 - TIR'!$C$18)*('Ejercicio 3 - TIR'!$E$18-'Ejercicio 3 - TIR'!$D$18)*(1-J276)))</f>
        <v>39363.6481680697</v>
      </c>
      <c r="L276" s="24">
        <f ca="1" t="shared" si="2059"/>
        <v>0.177438961712862</v>
      </c>
      <c r="M276" s="25">
        <f ca="1">IF(L276&lt;=('Ejercicio 3 - TIR'!$D$18-'Ejercicio 3 - TIR'!$C$18)/('Ejercicio 3 - TIR'!$E$18-'Ejercicio 3 - TIR'!$C$18),'Ejercicio 3 - TIR'!$C$18+SQRT(('Ejercicio 3 - TIR'!$E$18-'Ejercicio 3 - TIR'!$C$18)*('Ejercicio 3 - TIR'!$D$18-'Ejercicio 3 - TIR'!$C$18)*L276),'Ejercicio 3 - TIR'!$E$18-SQRT(('Ejercicio 3 - TIR'!$E$18-'Ejercicio 3 - TIR'!$C$18)*('Ejercicio 3 - TIR'!$E$18-'Ejercicio 3 - TIR'!$D$18)*(1-L276)))</f>
        <v>35159.0545894504</v>
      </c>
      <c r="N276" s="24">
        <f ca="1" t="shared" ref="N276:R276" si="2060">RAND()</f>
        <v>0.285079856354836</v>
      </c>
      <c r="O276" s="25">
        <f ca="1">IF(N276&lt;=('Ejercicio 3 - TIR'!$D$18-'Ejercicio 3 - TIR'!$C$18)/('Ejercicio 3 - TIR'!$E$18-'Ejercicio 3 - TIR'!$C$18),'Ejercicio 3 - TIR'!$C$18+SQRT(('Ejercicio 3 - TIR'!$E$18-'Ejercicio 3 - TIR'!$C$18)*('Ejercicio 3 - TIR'!$D$18-'Ejercicio 3 - TIR'!$C$18)*N276),'Ejercicio 3 - TIR'!$E$18-SQRT(('Ejercicio 3 - TIR'!$E$18-'Ejercicio 3 - TIR'!$C$18)*('Ejercicio 3 - TIR'!$E$18-'Ejercicio 3 - TIR'!$D$18)*(1-N276)))</f>
        <v>36539.2643663661</v>
      </c>
      <c r="P276" s="24">
        <f ca="1" t="shared" si="2060"/>
        <v>0.615410342427347</v>
      </c>
      <c r="Q276" s="26">
        <f ca="1">IF(P276&lt;=('Ejercicio 3 - TIR'!$D$22-'Ejercicio 3 - TIR'!$C$22)/('Ejercicio 3 - TIR'!$E$22-'Ejercicio 3 - TIR'!$C$22),'Ejercicio 3 - TIR'!$C$22+SQRT(('Ejercicio 3 - TIR'!$E$22-'Ejercicio 3 - TIR'!$C$22)*('Ejercicio 3 - TIR'!$D$22-'Ejercicio 3 - TIR'!$C$22)*P276),'Ejercicio 3 - TIR'!$E$22-SQRT(('Ejercicio 3 - TIR'!$E$22-'Ejercicio 3 - TIR'!$C$22)*('Ejercicio 3 - TIR'!$E$22-'Ejercicio 3 - TIR'!$D$22)*(1-P276)))</f>
        <v>0.153689139435762</v>
      </c>
      <c r="R276" s="24">
        <f ca="1" t="shared" si="2060"/>
        <v>0.474012118732527</v>
      </c>
      <c r="S276" s="26">
        <f ca="1">IF(R276&lt;=('Ejercicio 3 - TIR'!$D$23-'Ejercicio 3 - TIR'!$C$23)/('Ejercicio 3 - TIR'!$E$23-'Ejercicio 3 - TIR'!$C$23),'Ejercicio 3 - TIR'!$C$23+SQRT(('Ejercicio 3 - TIR'!$E$23-'Ejercicio 3 - TIR'!$C$23)*('Ejercicio 3 - TIR'!$D$23-'Ejercicio 3 - TIR'!$C$23)*R276),'Ejercicio 3 - TIR'!$E$23-SQRT(('Ejercicio 3 - TIR'!$E$23-'Ejercicio 3 - TIR'!$C$23)*('Ejercicio 3 - TIR'!$E$23-'Ejercicio 3 - TIR'!$D$23)*(1-R276)))</f>
        <v>0.149209960864721</v>
      </c>
      <c r="T276" s="24">
        <f ca="1" t="shared" ref="T276:X276" si="2061">RAND()</f>
        <v>0.956061093674004</v>
      </c>
      <c r="U276" s="26">
        <f ca="1">IF(T276&lt;=('Ejercicio 3 - TIR'!$D$24-'Ejercicio 3 - TIR'!$C$24)/('Ejercicio 3 - TIR'!$E$24-'Ejercicio 3 - TIR'!$C$24),'Ejercicio 3 - TIR'!$C$24+SQRT(('Ejercicio 3 - TIR'!$E$24-'Ejercicio 3 - TIR'!$C$24)*('Ejercicio 3 - TIR'!$D$24-'Ejercicio 3 - TIR'!$C$24)*T276),'Ejercicio 3 - TIR'!$E$24-SQRT(('Ejercicio 3 - TIR'!$E$24-'Ejercicio 3 - TIR'!$C$24)*('Ejercicio 3 - TIR'!$E$24-'Ejercicio 3 - TIR'!$D$24)*(1-T276)))</f>
        <v>0.208908158957468</v>
      </c>
      <c r="V276" s="24">
        <f ca="1" t="shared" si="2061"/>
        <v>0.929538820641616</v>
      </c>
      <c r="W276" s="26">
        <f ca="1">IF(V276&lt;=('Ejercicio 3 - TIR'!$D$25-'Ejercicio 3 - TIR'!$C$25)/('Ejercicio 3 - TIR'!$E$25-'Ejercicio 3 - TIR'!$C$25),'Ejercicio 3 - TIR'!$C$25+SQRT(('Ejercicio 3 - TIR'!$E$25-'Ejercicio 3 - TIR'!$C$25)*('Ejercicio 3 - TIR'!$D$25-'Ejercicio 3 - TIR'!$C$25)*V276),'Ejercicio 3 - TIR'!$E$25-SQRT(('Ejercicio 3 - TIR'!$E$25-'Ejercicio 3 - TIR'!$C$25)*('Ejercicio 3 - TIR'!$E$25-'Ejercicio 3 - TIR'!$D$25)*(1-V276)))</f>
        <v>0.234296047384357</v>
      </c>
      <c r="X276" s="24">
        <f ca="1" t="shared" si="2061"/>
        <v>0.265104585655371</v>
      </c>
      <c r="Y276" s="26">
        <f ca="1">IF(X276&lt;=('Ejercicio 3 - TIR'!$D$26-'Ejercicio 3 - TIR'!$C$26)/('Ejercicio 3 - TIR'!$E$26-'Ejercicio 3 - TIR'!$C$26),'Ejercicio 3 - TIR'!$C$26+SQRT(('Ejercicio 3 - TIR'!$E$26-'Ejercicio 3 - TIR'!$C$26)*('Ejercicio 3 - TIR'!$D$26-'Ejercicio 3 - TIR'!$C$26)*X276),'Ejercicio 3 - TIR'!$E$26-SQRT(('Ejercicio 3 - TIR'!$E$26-'Ejercicio 3 - TIR'!$C$26)*('Ejercicio 3 - TIR'!$E$26-'Ejercicio 3 - TIR'!$D$26)*(1-X276)))</f>
        <v>0.21675410961459</v>
      </c>
      <c r="Z276" s="24">
        <f ca="1" t="shared" si="1908"/>
        <v>1.15368913943576</v>
      </c>
      <c r="AA276" s="24">
        <f ca="1" t="shared" si="1909"/>
        <v>1.32583105078103</v>
      </c>
      <c r="AB276" s="24">
        <f ca="1" t="shared" si="1910"/>
        <v>1.60280797468834</v>
      </c>
      <c r="AC276" s="24">
        <f ca="1" t="shared" si="1911"/>
        <v>1.97833954787394</v>
      </c>
      <c r="AD276" s="24">
        <f ca="1" t="shared" si="1912"/>
        <v>2.40715277508869</v>
      </c>
      <c r="AE276" s="23">
        <f ca="1" t="shared" si="1913"/>
        <v>4594.78238449906</v>
      </c>
      <c r="AF276" s="23">
        <f ca="1" t="shared" si="1914"/>
        <v>5280.36968427208</v>
      </c>
      <c r="AG276" s="23">
        <f ca="1" t="shared" si="1915"/>
        <v>6383.48199362819</v>
      </c>
      <c r="AH276" s="23">
        <f ca="1" t="shared" si="1916"/>
        <v>7879.10659328449</v>
      </c>
      <c r="AI276" s="23">
        <f ca="1" t="shared" si="1917"/>
        <v>9586.93532747031</v>
      </c>
      <c r="AJ276" s="25">
        <f ca="1" t="shared" si="1918"/>
        <v>42978.9238298027</v>
      </c>
      <c r="AK276" s="25">
        <f ca="1" t="shared" si="1919"/>
        <v>49808.9442784911</v>
      </c>
      <c r="AL276" s="25">
        <f ca="1" t="shared" si="1920"/>
        <v>63092.3691966081</v>
      </c>
      <c r="AM276" s="25">
        <f ca="1" t="shared" si="1921"/>
        <v>69556.5481601685</v>
      </c>
      <c r="AN276" s="25">
        <f ca="1" t="shared" si="1922"/>
        <v>87955.5916191973</v>
      </c>
      <c r="AO276" s="25">
        <f ca="1">C276/'Ejercicio 3 - TIR'!$D$7</f>
        <v>15895.344818593</v>
      </c>
      <c r="AP276" s="25">
        <f ca="1" t="shared" si="1923"/>
        <v>27083.5790112097</v>
      </c>
      <c r="AQ276" s="25">
        <f ca="1" t="shared" si="1924"/>
        <v>33913.5994598981</v>
      </c>
      <c r="AR276" s="25">
        <f ca="1" t="shared" si="1925"/>
        <v>47197.0243780151</v>
      </c>
      <c r="AS276" s="25">
        <f ca="1" t="shared" si="1926"/>
        <v>53661.2033415755</v>
      </c>
      <c r="AT276" s="25">
        <f ca="1" t="shared" si="1927"/>
        <v>72060.2468006043</v>
      </c>
      <c r="AU276" s="25">
        <f ca="1">AP276*'Ejercicio 3 - TIR'!$D$5</f>
        <v>13541.7895056049</v>
      </c>
      <c r="AV276" s="25">
        <f ca="1">AQ276*'Ejercicio 3 - TIR'!$D$5</f>
        <v>16956.7997299491</v>
      </c>
      <c r="AW276" s="25">
        <f ca="1">AR276*'Ejercicio 3 - TIR'!$D$5</f>
        <v>23598.5121890075</v>
      </c>
      <c r="AX276" s="25">
        <f ca="1">AS276*'Ejercicio 3 - TIR'!$D$5</f>
        <v>26830.6016707877</v>
      </c>
      <c r="AY276" s="25">
        <f ca="1">AT276*'Ejercicio 3 - TIR'!$D$5</f>
        <v>36030.1234003022</v>
      </c>
      <c r="AZ276" s="25">
        <f ca="1" t="shared" ref="AZ276:BD276" si="2062">AJ276-AU276-AE276</f>
        <v>24842.3519396988</v>
      </c>
      <c r="BA276" s="25">
        <f ca="1" t="shared" si="2062"/>
        <v>27571.77486427</v>
      </c>
      <c r="BB276" s="25">
        <f ca="1" t="shared" si="2062"/>
        <v>33110.3750139724</v>
      </c>
      <c r="BC276" s="25">
        <f ca="1" t="shared" si="2062"/>
        <v>34846.8398960963</v>
      </c>
      <c r="BD276" s="25">
        <f ca="1" t="shared" si="2062"/>
        <v>42338.5328914248</v>
      </c>
      <c r="BE276" s="25">
        <f ca="1" t="shared" ref="BE276:BI276" si="2063">AZ276/Z276</f>
        <v>21532.9685359165</v>
      </c>
      <c r="BF276" s="25">
        <f ca="1" t="shared" si="2063"/>
        <v>20795.8433678468</v>
      </c>
      <c r="BG276" s="25">
        <f ca="1" t="shared" si="2063"/>
        <v>20657.7303936927</v>
      </c>
      <c r="BH276" s="25">
        <f ca="1" t="shared" si="2063"/>
        <v>17614.1855595745</v>
      </c>
      <c r="BI276" s="25">
        <f ca="1" t="shared" si="2063"/>
        <v>17588.6355571532</v>
      </c>
      <c r="BJ276" s="25">
        <f ca="1" t="shared" si="1930"/>
        <v>71965.6783061009</v>
      </c>
      <c r="BK276" s="25">
        <f ca="1" t="shared" si="1931"/>
        <v>38262.5233910677</v>
      </c>
      <c r="BL276" s="25">
        <f ca="1" t="shared" si="1932"/>
        <v>110228.201697169</v>
      </c>
      <c r="BM276" s="25">
        <f ca="1">BK276*'Ejercicio 3 - TIR'!$D$5</f>
        <v>19131.2616955339</v>
      </c>
      <c r="BN276" s="25">
        <f ca="1" t="shared" si="1933"/>
        <v>91096.9400016347</v>
      </c>
      <c r="BO276" s="25">
        <f ca="1" t="shared" si="1934"/>
        <v>37844.2701869134</v>
      </c>
      <c r="BP276" s="25">
        <f ca="1" t="shared" si="1935"/>
        <v>-109373.321870582</v>
      </c>
      <c r="BQ276" s="25">
        <f ca="1" t="shared" ref="BQ276:BT276" si="2064">BE276</f>
        <v>21532.9685359165</v>
      </c>
      <c r="BR276" s="25">
        <f ca="1" t="shared" si="2064"/>
        <v>20795.8433678468</v>
      </c>
      <c r="BS276" s="25">
        <f ca="1" t="shared" si="2064"/>
        <v>20657.7303936927</v>
      </c>
      <c r="BT276" s="25">
        <f ca="1" t="shared" si="2064"/>
        <v>17614.1855595745</v>
      </c>
      <c r="BU276" s="25">
        <f ca="1" t="shared" si="1937"/>
        <v>55432.9057440666</v>
      </c>
      <c r="BV276" s="27">
        <f ca="1" t="shared" si="1938"/>
        <v>6.62665687910573</v>
      </c>
    </row>
    <row r="277" ht="15" customHeight="1" spans="1:74">
      <c r="A277" s="23">
        <v>276</v>
      </c>
      <c r="B277" s="24">
        <f ca="1" t="shared" ref="B277:F277" si="2065">RAND()</f>
        <v>0.943929485964861</v>
      </c>
      <c r="C277" s="25">
        <f ca="1">IF(B277&lt;=('Ejercicio 3 - TIR'!$D$13-'Ejercicio 3 - TIR'!$C$13)/('Ejercicio 3 - TIR'!$E$13-'Ejercicio 3 - TIR'!$C$13),'Ejercicio 3 - TIR'!$C$13+SQRT(('Ejercicio 3 - TIR'!$E$13-'Ejercicio 3 - TIR'!$C$13)*('Ejercicio 3 - TIR'!$D$13-'Ejercicio 3 - TIR'!$C$13)*B277),'Ejercicio 3 - TIR'!$E$13-SQRT(('Ejercicio 3 - TIR'!$E$13-'Ejercicio 3 - TIR'!$C$13)*('Ejercicio 3 - TIR'!$E$13-'Ejercicio 3 - TIR'!$D$13)*(1-B277)))</f>
        <v>91797.2799119946</v>
      </c>
      <c r="D277" s="24">
        <f ca="1" t="shared" si="2065"/>
        <v>0.0741012514141022</v>
      </c>
      <c r="E277" s="25">
        <f ca="1">IF(D277&lt;=('Ejercicio 3 - TIR'!$D$14-'Ejercicio 3 - TIR'!$C$14)/('Ejercicio 3 - TIR'!$E$14-'Ejercicio 3 - TIR'!$C$14),'Ejercicio 3 - TIR'!$C$14+SQRT(('Ejercicio 3 - TIR'!$E$14-'Ejercicio 3 - TIR'!$C$14)*('Ejercicio 3 - TIR'!$D$14-'Ejercicio 3 - TIR'!$C$14)*D277),'Ejercicio 3 - TIR'!$E$14-SQRT(('Ejercicio 3 - TIR'!$E$14-'Ejercicio 3 - TIR'!$C$14)*('Ejercicio 3 - TIR'!$E$14-'Ejercicio 3 - TIR'!$D$14)*(1-D277)))</f>
        <v>27357.4549531343</v>
      </c>
      <c r="F277" s="24">
        <f ca="1" t="shared" si="2065"/>
        <v>0.566992873978273</v>
      </c>
      <c r="G277" s="25">
        <f ca="1">IF(F277&lt;=('Ejercicio 3 - TIR'!$D$18-'Ejercicio 3 - TIR'!$C$18)/('Ejercicio 3 - TIR'!$E$18-'Ejercicio 3 - TIR'!$C$18),'Ejercicio 3 - TIR'!$C$18+SQRT(('Ejercicio 3 - TIR'!$E$18-'Ejercicio 3 - TIR'!$C$18)*('Ejercicio 3 - TIR'!$D$18-'Ejercicio 3 - TIR'!$C$18)*F277),'Ejercicio 3 - TIR'!$E$18-SQRT(('Ejercicio 3 - TIR'!$E$18-'Ejercicio 3 - TIR'!$C$18)*('Ejercicio 3 - TIR'!$E$18-'Ejercicio 3 - TIR'!$D$18)*(1-F277)))</f>
        <v>39222.1977368055</v>
      </c>
      <c r="H277" s="24">
        <f ca="1" t="shared" ref="H277:L277" si="2066">RAND()</f>
        <v>0.771464386813866</v>
      </c>
      <c r="I277" s="25">
        <f ca="1">IF(H277&lt;=('Ejercicio 3 - TIR'!$D$18-'Ejercicio 3 - TIR'!$C$18)/('Ejercicio 3 - TIR'!$E$18-'Ejercicio 3 - TIR'!$C$18),'Ejercicio 3 - TIR'!$C$18+SQRT(('Ejercicio 3 - TIR'!$E$18-'Ejercicio 3 - TIR'!$C$18)*('Ejercicio 3 - TIR'!$D$18-'Ejercicio 3 - TIR'!$C$18)*H277),'Ejercicio 3 - TIR'!$E$18-SQRT(('Ejercicio 3 - TIR'!$E$18-'Ejercicio 3 - TIR'!$C$18)*('Ejercicio 3 - TIR'!$E$18-'Ejercicio 3 - TIR'!$D$18)*(1-H277)))</f>
        <v>40859.931040555</v>
      </c>
      <c r="J277" s="24">
        <f ca="1" t="shared" si="2066"/>
        <v>0.420304595833814</v>
      </c>
      <c r="K277" s="25">
        <f ca="1">IF(J277&lt;=('Ejercicio 3 - TIR'!$D$18-'Ejercicio 3 - TIR'!$C$18)/('Ejercicio 3 - TIR'!$E$18-'Ejercicio 3 - TIR'!$C$18),'Ejercicio 3 - TIR'!$C$18+SQRT(('Ejercicio 3 - TIR'!$E$18-'Ejercicio 3 - TIR'!$C$18)*('Ejercicio 3 - TIR'!$D$18-'Ejercicio 3 - TIR'!$C$18)*J277),'Ejercicio 3 - TIR'!$E$18-SQRT(('Ejercicio 3 - TIR'!$E$18-'Ejercicio 3 - TIR'!$C$18)*('Ejercicio 3 - TIR'!$E$18-'Ejercicio 3 - TIR'!$D$18)*(1-J277)))</f>
        <v>37940.1315716474</v>
      </c>
      <c r="L277" s="24">
        <f ca="1" t="shared" si="2066"/>
        <v>0.38693265982784</v>
      </c>
      <c r="M277" s="25">
        <f ca="1">IF(L277&lt;=('Ejercicio 3 - TIR'!$D$18-'Ejercicio 3 - TIR'!$C$18)/('Ejercicio 3 - TIR'!$E$18-'Ejercicio 3 - TIR'!$C$18),'Ejercicio 3 - TIR'!$C$18+SQRT(('Ejercicio 3 - TIR'!$E$18-'Ejercicio 3 - TIR'!$C$18)*('Ejercicio 3 - TIR'!$D$18-'Ejercicio 3 - TIR'!$C$18)*L277),'Ejercicio 3 - TIR'!$E$18-SQRT(('Ejercicio 3 - TIR'!$E$18-'Ejercicio 3 - TIR'!$C$18)*('Ejercicio 3 - TIR'!$E$18-'Ejercicio 3 - TIR'!$D$18)*(1-L277)))</f>
        <v>37618.3921515091</v>
      </c>
      <c r="N277" s="24">
        <f ca="1" t="shared" ref="N277:R277" si="2067">RAND()</f>
        <v>0.373139641632958</v>
      </c>
      <c r="O277" s="25">
        <f ca="1">IF(N277&lt;=('Ejercicio 3 - TIR'!$D$18-'Ejercicio 3 - TIR'!$C$18)/('Ejercicio 3 - TIR'!$E$18-'Ejercicio 3 - TIR'!$C$18),'Ejercicio 3 - TIR'!$C$18+SQRT(('Ejercicio 3 - TIR'!$E$18-'Ejercicio 3 - TIR'!$C$18)*('Ejercicio 3 - TIR'!$D$18-'Ejercicio 3 - TIR'!$C$18)*N277),'Ejercicio 3 - TIR'!$E$18-SQRT(('Ejercicio 3 - TIR'!$E$18-'Ejercicio 3 - TIR'!$C$18)*('Ejercicio 3 - TIR'!$E$18-'Ejercicio 3 - TIR'!$D$18)*(1-N277)))</f>
        <v>37481.3732860314</v>
      </c>
      <c r="P277" s="24">
        <f ca="1" t="shared" si="2067"/>
        <v>0.217259363638455</v>
      </c>
      <c r="Q277" s="26">
        <f ca="1">IF(P277&lt;=('Ejercicio 3 - TIR'!$D$22-'Ejercicio 3 - TIR'!$C$22)/('Ejercicio 3 - TIR'!$E$22-'Ejercicio 3 - TIR'!$C$22),'Ejercicio 3 - TIR'!$C$22+SQRT(('Ejercicio 3 - TIR'!$E$22-'Ejercicio 3 - TIR'!$C$22)*('Ejercicio 3 - TIR'!$D$22-'Ejercicio 3 - TIR'!$C$22)*P277),'Ejercicio 3 - TIR'!$E$22-SQRT(('Ejercicio 3 - TIR'!$E$22-'Ejercicio 3 - TIR'!$C$22)*('Ejercicio 3 - TIR'!$E$22-'Ejercicio 3 - TIR'!$D$22)*(1-P277)))</f>
        <v>0.139775410350969</v>
      </c>
      <c r="R277" s="24">
        <f ca="1" t="shared" si="2067"/>
        <v>0.558996856751278</v>
      </c>
      <c r="S277" s="26">
        <f ca="1">IF(R277&lt;=('Ejercicio 3 - TIR'!$D$23-'Ejercicio 3 - TIR'!$C$23)/('Ejercicio 3 - TIR'!$E$23-'Ejercicio 3 - TIR'!$C$23),'Ejercicio 3 - TIR'!$C$23+SQRT(('Ejercicio 3 - TIR'!$E$23-'Ejercicio 3 - TIR'!$C$23)*('Ejercicio 3 - TIR'!$D$23-'Ejercicio 3 - TIR'!$C$23)*R277),'Ejercicio 3 - TIR'!$E$23-SQRT(('Ejercicio 3 - TIR'!$E$23-'Ejercicio 3 - TIR'!$C$23)*('Ejercicio 3 - TIR'!$E$23-'Ejercicio 3 - TIR'!$D$23)*(1-R277)))</f>
        <v>0.151825443076284</v>
      </c>
      <c r="T277" s="24">
        <f ca="1" t="shared" ref="T277:X277" si="2068">RAND()</f>
        <v>0.156342025129871</v>
      </c>
      <c r="U277" s="26">
        <f ca="1">IF(T277&lt;=('Ejercicio 3 - TIR'!$D$24-'Ejercicio 3 - TIR'!$C$24)/('Ejercicio 3 - TIR'!$E$24-'Ejercicio 3 - TIR'!$C$24),'Ejercicio 3 - TIR'!$C$24+SQRT(('Ejercicio 3 - TIR'!$E$24-'Ejercicio 3 - TIR'!$C$24)*('Ejercicio 3 - TIR'!$D$24-'Ejercicio 3 - TIR'!$C$24)*T277),'Ejercicio 3 - TIR'!$E$24-SQRT(('Ejercicio 3 - TIR'!$E$24-'Ejercicio 3 - TIR'!$C$24)*('Ejercicio 3 - TIR'!$E$24-'Ejercicio 3 - TIR'!$D$24)*(1-T277)))</f>
        <v>0.168119554430855</v>
      </c>
      <c r="V277" s="24">
        <f ca="1" t="shared" si="2068"/>
        <v>0.748938096259362</v>
      </c>
      <c r="W277" s="26">
        <f ca="1">IF(V277&lt;=('Ejercicio 3 - TIR'!$D$25-'Ejercicio 3 - TIR'!$C$25)/('Ejercicio 3 - TIR'!$E$25-'Ejercicio 3 - TIR'!$C$25),'Ejercicio 3 - TIR'!$C$25+SQRT(('Ejercicio 3 - TIR'!$E$25-'Ejercicio 3 - TIR'!$C$25)*('Ejercicio 3 - TIR'!$D$25-'Ejercicio 3 - TIR'!$C$25)*V277),'Ejercicio 3 - TIR'!$E$25-SQRT(('Ejercicio 3 - TIR'!$E$25-'Ejercicio 3 - TIR'!$C$25)*('Ejercicio 3 - TIR'!$E$25-'Ejercicio 3 - TIR'!$D$25)*(1-V277)))</f>
        <v>0.220356844582733</v>
      </c>
      <c r="X277" s="24">
        <f ca="1" t="shared" si="2068"/>
        <v>0.146166207560611</v>
      </c>
      <c r="Y277" s="26">
        <f ca="1">IF(X277&lt;=('Ejercicio 3 - TIR'!$D$26-'Ejercicio 3 - TIR'!$C$26)/('Ejercicio 3 - TIR'!$E$26-'Ejercicio 3 - TIR'!$C$26),'Ejercicio 3 - TIR'!$C$26+SQRT(('Ejercicio 3 - TIR'!$E$26-'Ejercicio 3 - TIR'!$C$26)*('Ejercicio 3 - TIR'!$D$26-'Ejercicio 3 - TIR'!$C$26)*X277),'Ejercicio 3 - TIR'!$E$26-SQRT(('Ejercicio 3 - TIR'!$E$26-'Ejercicio 3 - TIR'!$C$26)*('Ejercicio 3 - TIR'!$E$26-'Ejercicio 3 - TIR'!$D$26)*(1-X277)))</f>
        <v>0.209865768558343</v>
      </c>
      <c r="Z277" s="24">
        <f ca="1" t="shared" si="1908"/>
        <v>1.13977541035097</v>
      </c>
      <c r="AA277" s="24">
        <f ca="1" t="shared" si="1909"/>
        <v>1.31282231703496</v>
      </c>
      <c r="AB277" s="24">
        <f ca="1" t="shared" si="1910"/>
        <v>1.53353342002176</v>
      </c>
      <c r="AC277" s="24">
        <f ca="1" t="shared" si="1911"/>
        <v>1.87145800551992</v>
      </c>
      <c r="AD277" s="24">
        <f ca="1" t="shared" si="1912"/>
        <v>2.26421297817302</v>
      </c>
      <c r="AE277" s="23">
        <f ca="1" t="shared" si="1913"/>
        <v>3823.89949223251</v>
      </c>
      <c r="AF277" s="23">
        <f ca="1" t="shared" si="1914"/>
        <v>4404.46472691989</v>
      </c>
      <c r="AG277" s="23">
        <f ca="1" t="shared" si="1915"/>
        <v>5144.94137431608</v>
      </c>
      <c r="AH277" s="23">
        <f ca="1" t="shared" si="1916"/>
        <v>6278.66442112352</v>
      </c>
      <c r="AI277" s="23">
        <f ca="1" t="shared" si="1917"/>
        <v>7596.34115538253</v>
      </c>
      <c r="AJ277" s="25">
        <f ca="1" t="shared" si="1918"/>
        <v>44704.4965203344</v>
      </c>
      <c r="AK277" s="25">
        <f ca="1" t="shared" si="1919"/>
        <v>53641.82934255</v>
      </c>
      <c r="AL277" s="25">
        <f ca="1" t="shared" si="1920"/>
        <v>58182.459725144</v>
      </c>
      <c r="AM277" s="25">
        <f ca="1" t="shared" si="1921"/>
        <v>70401.2411467296</v>
      </c>
      <c r="AN277" s="25">
        <f ca="1" t="shared" si="1922"/>
        <v>84865.8118339799</v>
      </c>
      <c r="AO277" s="25">
        <f ca="1">C277/'Ejercicio 3 - TIR'!$D$7</f>
        <v>18359.4559823989</v>
      </c>
      <c r="AP277" s="25">
        <f ca="1" t="shared" si="1923"/>
        <v>26345.0405379354</v>
      </c>
      <c r="AQ277" s="25">
        <f ca="1" t="shared" si="1924"/>
        <v>35282.3733601511</v>
      </c>
      <c r="AR277" s="25">
        <f ca="1" t="shared" si="1925"/>
        <v>39823.0037427451</v>
      </c>
      <c r="AS277" s="25">
        <f ca="1" t="shared" si="1926"/>
        <v>52041.7851643306</v>
      </c>
      <c r="AT277" s="25">
        <f ca="1" t="shared" si="1927"/>
        <v>66506.3558515809</v>
      </c>
      <c r="AU277" s="25">
        <f ca="1">AP277*'Ejercicio 3 - TIR'!$D$5</f>
        <v>13172.5202689677</v>
      </c>
      <c r="AV277" s="25">
        <f ca="1">AQ277*'Ejercicio 3 - TIR'!$D$5</f>
        <v>17641.1866800756</v>
      </c>
      <c r="AW277" s="25">
        <f ca="1">AR277*'Ejercicio 3 - TIR'!$D$5</f>
        <v>19911.5018713725</v>
      </c>
      <c r="AX277" s="25">
        <f ca="1">AS277*'Ejercicio 3 - TIR'!$D$5</f>
        <v>26020.8925821653</v>
      </c>
      <c r="AY277" s="25">
        <f ca="1">AT277*'Ejercicio 3 - TIR'!$D$5</f>
        <v>33253.1779257905</v>
      </c>
      <c r="AZ277" s="25">
        <f ca="1" t="shared" ref="AZ277:BD277" si="2069">AJ277-AU277-AE277</f>
        <v>27708.0767591341</v>
      </c>
      <c r="BA277" s="25">
        <f ca="1" t="shared" si="2069"/>
        <v>31596.1779355546</v>
      </c>
      <c r="BB277" s="25">
        <f ca="1" t="shared" si="2069"/>
        <v>33126.0164794554</v>
      </c>
      <c r="BC277" s="25">
        <f ca="1" t="shared" si="2069"/>
        <v>38101.6841434407</v>
      </c>
      <c r="BD277" s="25">
        <f ca="1" t="shared" si="2069"/>
        <v>44016.2927528069</v>
      </c>
      <c r="BE277" s="25">
        <f ca="1" t="shared" ref="BE277:BI277" si="2070">AZ277/Z277</f>
        <v>24310.1197898295</v>
      </c>
      <c r="BF277" s="25">
        <f ca="1" t="shared" si="2070"/>
        <v>24067.3680859687</v>
      </c>
      <c r="BG277" s="25">
        <f ca="1" t="shared" si="2070"/>
        <v>21601.1050342713</v>
      </c>
      <c r="BH277" s="25">
        <f ca="1" t="shared" si="2070"/>
        <v>20359.3583350835</v>
      </c>
      <c r="BI277" s="25">
        <f ca="1" t="shared" si="2070"/>
        <v>19439.9966686541</v>
      </c>
      <c r="BJ277" s="25">
        <f ca="1" t="shared" si="1930"/>
        <v>61943.1045546706</v>
      </c>
      <c r="BK277" s="25">
        <f ca="1" t="shared" si="1931"/>
        <v>41569.718507544</v>
      </c>
      <c r="BL277" s="25">
        <f ca="1" t="shared" si="1932"/>
        <v>103512.823062215</v>
      </c>
      <c r="BM277" s="25">
        <f ca="1">BK277*'Ejercicio 3 - TIR'!$D$5</f>
        <v>20784.859253772</v>
      </c>
      <c r="BN277" s="25">
        <f ca="1" t="shared" si="1933"/>
        <v>82727.9638084426</v>
      </c>
      <c r="BO277" s="25">
        <f ca="1" t="shared" si="1934"/>
        <v>36537.1829443338</v>
      </c>
      <c r="BP277" s="25">
        <f ca="1" t="shared" si="1935"/>
        <v>-119154.734865129</v>
      </c>
      <c r="BQ277" s="25">
        <f ca="1" t="shared" ref="BQ277:BT277" si="2071">BE277</f>
        <v>24310.1197898295</v>
      </c>
      <c r="BR277" s="25">
        <f ca="1" t="shared" si="2071"/>
        <v>24067.3680859687</v>
      </c>
      <c r="BS277" s="25">
        <f ca="1" t="shared" si="2071"/>
        <v>21601.1050342713</v>
      </c>
      <c r="BT277" s="25">
        <f ca="1" t="shared" si="2071"/>
        <v>20359.3583350835</v>
      </c>
      <c r="BU277" s="25">
        <f ca="1" t="shared" si="1937"/>
        <v>55977.1796129879</v>
      </c>
      <c r="BV277" s="27">
        <f ca="1" t="shared" si="1938"/>
        <v>6.35057367898726</v>
      </c>
    </row>
    <row r="278" ht="15" customHeight="1" spans="1:74">
      <c r="A278" s="23">
        <v>277</v>
      </c>
      <c r="B278" s="24">
        <f ca="1" t="shared" ref="B278:F278" si="2072">RAND()</f>
        <v>0.0564922341951146</v>
      </c>
      <c r="C278" s="25">
        <f ca="1">IF(B278&lt;=('Ejercicio 3 - TIR'!$D$13-'Ejercicio 3 - TIR'!$C$13)/('Ejercicio 3 - TIR'!$E$13-'Ejercicio 3 - TIR'!$C$13),'Ejercicio 3 - TIR'!$C$13+SQRT(('Ejercicio 3 - TIR'!$E$13-'Ejercicio 3 - TIR'!$C$13)*('Ejercicio 3 - TIR'!$D$13-'Ejercicio 3 - TIR'!$C$13)*B278),'Ejercicio 3 - TIR'!$E$13-SQRT(('Ejercicio 3 - TIR'!$E$13-'Ejercicio 3 - TIR'!$C$13)*('Ejercicio 3 - TIR'!$E$13-'Ejercicio 3 - TIR'!$D$13)*(1-B278)))</f>
        <v>64753.6190085077</v>
      </c>
      <c r="D278" s="24">
        <f ca="1" t="shared" si="2072"/>
        <v>0.844607061865919</v>
      </c>
      <c r="E278" s="25">
        <f ca="1">IF(D278&lt;=('Ejercicio 3 - TIR'!$D$14-'Ejercicio 3 - TIR'!$C$14)/('Ejercicio 3 - TIR'!$E$14-'Ejercicio 3 - TIR'!$C$14),'Ejercicio 3 - TIR'!$C$14+SQRT(('Ejercicio 3 - TIR'!$E$14-'Ejercicio 3 - TIR'!$C$14)*('Ejercicio 3 - TIR'!$D$14-'Ejercicio 3 - TIR'!$C$14)*D278),'Ejercicio 3 - TIR'!$E$14-SQRT(('Ejercicio 3 - TIR'!$E$14-'Ejercicio 3 - TIR'!$C$14)*('Ejercicio 3 - TIR'!$E$14-'Ejercicio 3 - TIR'!$D$14)*(1-D278)))</f>
        <v>35172.0666201663</v>
      </c>
      <c r="F278" s="24">
        <f ca="1" t="shared" si="2072"/>
        <v>0.10790680755196</v>
      </c>
      <c r="G278" s="25">
        <f ca="1">IF(F278&lt;=('Ejercicio 3 - TIR'!$D$18-'Ejercicio 3 - TIR'!$C$18)/('Ejercicio 3 - TIR'!$E$18-'Ejercicio 3 - TIR'!$C$18),'Ejercicio 3 - TIR'!$C$18+SQRT(('Ejercicio 3 - TIR'!$E$18-'Ejercicio 3 - TIR'!$C$18)*('Ejercicio 3 - TIR'!$D$18-'Ejercicio 3 - TIR'!$C$18)*F278),'Ejercicio 3 - TIR'!$E$18-SQRT(('Ejercicio 3 - TIR'!$E$18-'Ejercicio 3 - TIR'!$C$18)*('Ejercicio 3 - TIR'!$E$18-'Ejercicio 3 - TIR'!$D$18)*(1-F278)))</f>
        <v>34023.1854459861</v>
      </c>
      <c r="H278" s="24">
        <f ca="1" t="shared" ref="H278:L278" si="2073">RAND()</f>
        <v>0.988416623145443</v>
      </c>
      <c r="I278" s="25">
        <f ca="1">IF(H278&lt;=('Ejercicio 3 - TIR'!$D$18-'Ejercicio 3 - TIR'!$C$18)/('Ejercicio 3 - TIR'!$E$18-'Ejercicio 3 - TIR'!$C$18),'Ejercicio 3 - TIR'!$C$18+SQRT(('Ejercicio 3 - TIR'!$E$18-'Ejercicio 3 - TIR'!$C$18)*('Ejercicio 3 - TIR'!$D$18-'Ejercicio 3 - TIR'!$C$18)*H278),'Ejercicio 3 - TIR'!$E$18-SQRT(('Ejercicio 3 - TIR'!$E$18-'Ejercicio 3 - TIR'!$C$18)*('Ejercicio 3 - TIR'!$E$18-'Ejercicio 3 - TIR'!$D$18)*(1-H278)))</f>
        <v>44067.9306548911</v>
      </c>
      <c r="J278" s="24">
        <f ca="1" t="shared" si="2073"/>
        <v>0.856866047266429</v>
      </c>
      <c r="K278" s="25">
        <f ca="1">IF(J278&lt;=('Ejercicio 3 - TIR'!$D$18-'Ejercicio 3 - TIR'!$C$18)/('Ejercicio 3 - TIR'!$E$18-'Ejercicio 3 - TIR'!$C$18),'Ejercicio 3 - TIR'!$C$18+SQRT(('Ejercicio 3 - TIR'!$E$18-'Ejercicio 3 - TIR'!$C$18)*('Ejercicio 3 - TIR'!$D$18-'Ejercicio 3 - TIR'!$C$18)*J278),'Ejercicio 3 - TIR'!$E$18-SQRT(('Ejercicio 3 - TIR'!$E$18-'Ejercicio 3 - TIR'!$C$18)*('Ejercicio 3 - TIR'!$E$18-'Ejercicio 3 - TIR'!$D$18)*(1-J278)))</f>
        <v>41723.561925655</v>
      </c>
      <c r="L278" s="24">
        <f ca="1" t="shared" si="2073"/>
        <v>0.812785124283268</v>
      </c>
      <c r="M278" s="25">
        <f ca="1">IF(L278&lt;=('Ejercicio 3 - TIR'!$D$18-'Ejercicio 3 - TIR'!$C$18)/('Ejercicio 3 - TIR'!$E$18-'Ejercicio 3 - TIR'!$C$18),'Ejercicio 3 - TIR'!$C$18+SQRT(('Ejercicio 3 - TIR'!$E$18-'Ejercicio 3 - TIR'!$C$18)*('Ejercicio 3 - TIR'!$D$18-'Ejercicio 3 - TIR'!$C$18)*L278),'Ejercicio 3 - TIR'!$E$18-SQRT(('Ejercicio 3 - TIR'!$E$18-'Ejercicio 3 - TIR'!$C$18)*('Ejercicio 3 - TIR'!$E$18-'Ejercicio 3 - TIR'!$D$18)*(1-L278)))</f>
        <v>41252.8523276024</v>
      </c>
      <c r="N278" s="24">
        <f ca="1" t="shared" ref="N278:R278" si="2074">RAND()</f>
        <v>0.708899025030219</v>
      </c>
      <c r="O278" s="25">
        <f ca="1">IF(N278&lt;=('Ejercicio 3 - TIR'!$D$18-'Ejercicio 3 - TIR'!$C$18)/('Ejercicio 3 - TIR'!$E$18-'Ejercicio 3 - TIR'!$C$18),'Ejercicio 3 - TIR'!$C$18+SQRT(('Ejercicio 3 - TIR'!$E$18-'Ejercicio 3 - TIR'!$C$18)*('Ejercicio 3 - TIR'!$D$18-'Ejercicio 3 - TIR'!$C$18)*N278),'Ejercicio 3 - TIR'!$E$18-SQRT(('Ejercicio 3 - TIR'!$E$18-'Ejercicio 3 - TIR'!$C$18)*('Ejercicio 3 - TIR'!$E$18-'Ejercicio 3 - TIR'!$D$18)*(1-N278)))</f>
        <v>40327.4660918583</v>
      </c>
      <c r="P278" s="24">
        <f ca="1" t="shared" si="2074"/>
        <v>0.0618229933065286</v>
      </c>
      <c r="Q278" s="26">
        <f ca="1">IF(P278&lt;=('Ejercicio 3 - TIR'!$D$22-'Ejercicio 3 - TIR'!$C$22)/('Ejercicio 3 - TIR'!$E$22-'Ejercicio 3 - TIR'!$C$22),'Ejercicio 3 - TIR'!$C$22+SQRT(('Ejercicio 3 - TIR'!$E$22-'Ejercicio 3 - TIR'!$C$22)*('Ejercicio 3 - TIR'!$D$22-'Ejercicio 3 - TIR'!$C$22)*P278),'Ejercicio 3 - TIR'!$E$22-SQRT(('Ejercicio 3 - TIR'!$E$22-'Ejercicio 3 - TIR'!$C$22)*('Ejercicio 3 - TIR'!$E$22-'Ejercicio 3 - TIR'!$D$22)*(1-P278)))</f>
        <v>0.130548999381541</v>
      </c>
      <c r="R278" s="24">
        <f ca="1" t="shared" si="2074"/>
        <v>0.897242804527311</v>
      </c>
      <c r="S278" s="26">
        <f ca="1">IF(R278&lt;=('Ejercicio 3 - TIR'!$D$23-'Ejercicio 3 - TIR'!$C$23)/('Ejercicio 3 - TIR'!$E$23-'Ejercicio 3 - TIR'!$C$23),'Ejercicio 3 - TIR'!$C$23+SQRT(('Ejercicio 3 - TIR'!$E$23-'Ejercicio 3 - TIR'!$C$23)*('Ejercicio 3 - TIR'!$D$23-'Ejercicio 3 - TIR'!$C$23)*R278),'Ejercicio 3 - TIR'!$E$23-SQRT(('Ejercicio 3 - TIR'!$E$23-'Ejercicio 3 - TIR'!$C$23)*('Ejercicio 3 - TIR'!$E$23-'Ejercicio 3 - TIR'!$D$23)*(1-R278)))</f>
        <v>0.166399891476505</v>
      </c>
      <c r="T278" s="24">
        <f ca="1" t="shared" ref="T278:X278" si="2075">RAND()</f>
        <v>0.601267251259447</v>
      </c>
      <c r="U278" s="26">
        <f ca="1">IF(T278&lt;=('Ejercicio 3 - TIR'!$D$24-'Ejercicio 3 - TIR'!$C$24)/('Ejercicio 3 - TIR'!$E$24-'Ejercicio 3 - TIR'!$C$24),'Ejercicio 3 - TIR'!$C$24+SQRT(('Ejercicio 3 - TIR'!$E$24-'Ejercicio 3 - TIR'!$C$24)*('Ejercicio 3 - TIR'!$D$24-'Ejercicio 3 - TIR'!$C$24)*T278),'Ejercicio 3 - TIR'!$E$24-SQRT(('Ejercicio 3 - TIR'!$E$24-'Ejercicio 3 - TIR'!$C$24)*('Ejercicio 3 - TIR'!$E$24-'Ejercicio 3 - TIR'!$D$24)*(1-T278)))</f>
        <v>0.186586653916832</v>
      </c>
      <c r="V278" s="24">
        <f ca="1" t="shared" si="2075"/>
        <v>0.357443593970172</v>
      </c>
      <c r="W278" s="26">
        <f ca="1">IF(V278&lt;=('Ejercicio 3 - TIR'!$D$25-'Ejercicio 3 - TIR'!$C$25)/('Ejercicio 3 - TIR'!$E$25-'Ejercicio 3 - TIR'!$C$25),'Ejercicio 3 - TIR'!$C$25+SQRT(('Ejercicio 3 - TIR'!$E$25-'Ejercicio 3 - TIR'!$C$25)*('Ejercicio 3 - TIR'!$D$25-'Ejercicio 3 - TIR'!$C$25)*V278),'Ejercicio 3 - TIR'!$E$25-SQRT(('Ejercicio 3 - TIR'!$E$25-'Ejercicio 3 - TIR'!$C$25)*('Ejercicio 3 - TIR'!$E$25-'Ejercicio 3 - TIR'!$D$25)*(1-V278)))</f>
        <v>0.202576931551149</v>
      </c>
      <c r="X278" s="24">
        <f ca="1" t="shared" si="2075"/>
        <v>0.377886673799577</v>
      </c>
      <c r="Y278" s="26">
        <f ca="1">IF(X278&lt;=('Ejercicio 3 - TIR'!$D$26-'Ejercicio 3 - TIR'!$C$26)/('Ejercicio 3 - TIR'!$E$26-'Ejercicio 3 - TIR'!$C$26),'Ejercicio 3 - TIR'!$C$26+SQRT(('Ejercicio 3 - TIR'!$E$26-'Ejercicio 3 - TIR'!$C$26)*('Ejercicio 3 - TIR'!$D$26-'Ejercicio 3 - TIR'!$C$26)*X278),'Ejercicio 3 - TIR'!$E$26-SQRT(('Ejercicio 3 - TIR'!$E$26-'Ejercicio 3 - TIR'!$C$26)*('Ejercicio 3 - TIR'!$E$26-'Ejercicio 3 - TIR'!$D$26)*(1-X278)))</f>
        <v>0.222039565551298</v>
      </c>
      <c r="Z278" s="24">
        <f ca="1" t="shared" si="1908"/>
        <v>1.13054899938154</v>
      </c>
      <c r="AA278" s="24">
        <f ca="1" t="shared" si="1909"/>
        <v>1.3186722301875</v>
      </c>
      <c r="AB278" s="24">
        <f ca="1" t="shared" si="1910"/>
        <v>1.56471886923123</v>
      </c>
      <c r="AC278" s="24">
        <f ca="1" t="shared" si="1911"/>
        <v>1.88169481650028</v>
      </c>
      <c r="AD278" s="24">
        <f ca="1" t="shared" si="1912"/>
        <v>2.29950551605613</v>
      </c>
      <c r="AE278" s="23">
        <f ca="1" t="shared" si="1913"/>
        <v>4591.67810344361</v>
      </c>
      <c r="AF278" s="23">
        <f ca="1" t="shared" si="1914"/>
        <v>5355.73284155167</v>
      </c>
      <c r="AG278" s="23">
        <f ca="1" t="shared" si="1915"/>
        <v>6355.04111172929</v>
      </c>
      <c r="AH278" s="23">
        <f ca="1" t="shared" si="1916"/>
        <v>7642.42584002481</v>
      </c>
      <c r="AI278" s="23">
        <f ca="1" t="shared" si="1917"/>
        <v>9339.34675330193</v>
      </c>
      <c r="AJ278" s="25">
        <f ca="1" t="shared" si="1918"/>
        <v>38464.8782617321</v>
      </c>
      <c r="AK278" s="25">
        <f ca="1" t="shared" si="1919"/>
        <v>58111.1563964333</v>
      </c>
      <c r="AL278" s="25">
        <f ca="1" t="shared" si="1920"/>
        <v>65285.6446366102</v>
      </c>
      <c r="AM278" s="25">
        <f ca="1" t="shared" si="1921"/>
        <v>77625.2783907009</v>
      </c>
      <c r="AN278" s="25">
        <f ca="1" t="shared" si="1922"/>
        <v>92733.2307267948</v>
      </c>
      <c r="AO278" s="25">
        <f ca="1">C278/'Ejercicio 3 - TIR'!$D$7</f>
        <v>12950.7238017015</v>
      </c>
      <c r="AP278" s="25">
        <f ca="1" t="shared" si="1923"/>
        <v>25514.1544600306</v>
      </c>
      <c r="AQ278" s="25">
        <f ca="1" t="shared" si="1924"/>
        <v>45160.4325947318</v>
      </c>
      <c r="AR278" s="25">
        <f ca="1" t="shared" si="1925"/>
        <v>52334.9208349086</v>
      </c>
      <c r="AS278" s="25">
        <f ca="1" t="shared" si="1926"/>
        <v>64674.5545889994</v>
      </c>
      <c r="AT278" s="25">
        <f ca="1" t="shared" si="1927"/>
        <v>79782.5069250933</v>
      </c>
      <c r="AU278" s="25">
        <f ca="1">AP278*'Ejercicio 3 - TIR'!$D$5</f>
        <v>12757.0772300153</v>
      </c>
      <c r="AV278" s="25">
        <f ca="1">AQ278*'Ejercicio 3 - TIR'!$D$5</f>
        <v>22580.2162973659</v>
      </c>
      <c r="AW278" s="25">
        <f ca="1">AR278*'Ejercicio 3 - TIR'!$D$5</f>
        <v>26167.4604174543</v>
      </c>
      <c r="AX278" s="25">
        <f ca="1">AS278*'Ejercicio 3 - TIR'!$D$5</f>
        <v>32337.2772944997</v>
      </c>
      <c r="AY278" s="25">
        <f ca="1">AT278*'Ejercicio 3 - TIR'!$D$5</f>
        <v>39891.2534625467</v>
      </c>
      <c r="AZ278" s="25">
        <f ca="1" t="shared" ref="AZ278:BD278" si="2076">AJ278-AU278-AE278</f>
        <v>21116.1229282732</v>
      </c>
      <c r="BA278" s="25">
        <f ca="1" t="shared" si="2076"/>
        <v>30175.2072575158</v>
      </c>
      <c r="BB278" s="25">
        <f ca="1" t="shared" si="2076"/>
        <v>32763.1431074266</v>
      </c>
      <c r="BC278" s="25">
        <f ca="1" t="shared" si="2076"/>
        <v>37645.5752561764</v>
      </c>
      <c r="BD278" s="25">
        <f ca="1" t="shared" si="2076"/>
        <v>43502.6305109463</v>
      </c>
      <c r="BE278" s="25">
        <f ca="1" t="shared" ref="BE278:BI278" si="2077">AZ278/Z278</f>
        <v>18677.7600438589</v>
      </c>
      <c r="BF278" s="25">
        <f ca="1" t="shared" si="2077"/>
        <v>22883.0232158792</v>
      </c>
      <c r="BG278" s="25">
        <f ca="1" t="shared" si="2077"/>
        <v>20938.6770695259</v>
      </c>
      <c r="BH278" s="25">
        <f ca="1" t="shared" si="2077"/>
        <v>20006.2065995338</v>
      </c>
      <c r="BI278" s="25">
        <f ca="1" t="shared" si="2077"/>
        <v>18918.2544713167</v>
      </c>
      <c r="BJ278" s="25">
        <f ca="1" t="shared" si="1930"/>
        <v>80878.3612041662</v>
      </c>
      <c r="BK278" s="25">
        <f ca="1" t="shared" si="1931"/>
        <v>29780.2608189321</v>
      </c>
      <c r="BL278" s="25">
        <f ca="1" t="shared" si="1932"/>
        <v>110658.622023098</v>
      </c>
      <c r="BM278" s="25">
        <f ca="1">BK278*'Ejercicio 3 - TIR'!$D$5</f>
        <v>14890.1304094661</v>
      </c>
      <c r="BN278" s="25">
        <f ca="1" t="shared" si="1933"/>
        <v>95768.4916136323</v>
      </c>
      <c r="BO278" s="25">
        <f ca="1" t="shared" si="1934"/>
        <v>41647.4285210171</v>
      </c>
      <c r="BP278" s="25">
        <f ca="1" t="shared" si="1935"/>
        <v>-99925.6856286741</v>
      </c>
      <c r="BQ278" s="25">
        <f ca="1" t="shared" ref="BQ278:BT278" si="2078">BE278</f>
        <v>18677.7600438589</v>
      </c>
      <c r="BR278" s="25">
        <f ca="1" t="shared" si="2078"/>
        <v>22883.0232158792</v>
      </c>
      <c r="BS278" s="25">
        <f ca="1" t="shared" si="2078"/>
        <v>20938.6770695259</v>
      </c>
      <c r="BT278" s="25">
        <f ca="1" t="shared" si="2078"/>
        <v>20006.2065995338</v>
      </c>
      <c r="BU278" s="25">
        <f ca="1" t="shared" si="1937"/>
        <v>60565.6829923338</v>
      </c>
      <c r="BV278" s="27">
        <f ca="1" t="shared" si="1938"/>
        <v>10.9683501806112</v>
      </c>
    </row>
    <row r="279" ht="15" customHeight="1" spans="1:74">
      <c r="A279" s="23">
        <v>278</v>
      </c>
      <c r="B279" s="24">
        <f ca="1" t="shared" ref="B279:F279" si="2079">RAND()</f>
        <v>0.0528683159075811</v>
      </c>
      <c r="C279" s="25">
        <f ca="1">IF(B279&lt;=('Ejercicio 3 - TIR'!$D$13-'Ejercicio 3 - TIR'!$C$13)/('Ejercicio 3 - TIR'!$E$13-'Ejercicio 3 - TIR'!$C$13),'Ejercicio 3 - TIR'!$C$13+SQRT(('Ejercicio 3 - TIR'!$E$13-'Ejercicio 3 - TIR'!$C$13)*('Ejercicio 3 - TIR'!$D$13-'Ejercicio 3 - TIR'!$C$13)*B279),'Ejercicio 3 - TIR'!$E$13-SQRT(('Ejercicio 3 - TIR'!$E$13-'Ejercicio 3 - TIR'!$C$13)*('Ejercicio 3 - TIR'!$E$13-'Ejercicio 3 - TIR'!$D$13)*(1-B279)))</f>
        <v>64598.6222244312</v>
      </c>
      <c r="D279" s="24">
        <f ca="1" t="shared" si="2079"/>
        <v>0.413181190195739</v>
      </c>
      <c r="E279" s="25">
        <f ca="1">IF(D279&lt;=('Ejercicio 3 - TIR'!$D$14-'Ejercicio 3 - TIR'!$C$14)/('Ejercicio 3 - TIR'!$E$14-'Ejercicio 3 - TIR'!$C$14),'Ejercicio 3 - TIR'!$C$14+SQRT(('Ejercicio 3 - TIR'!$E$14-'Ejercicio 3 - TIR'!$C$14)*('Ejercicio 3 - TIR'!$D$14-'Ejercicio 3 - TIR'!$C$14)*D279),'Ejercicio 3 - TIR'!$E$14-SQRT(('Ejercicio 3 - TIR'!$E$14-'Ejercicio 3 - TIR'!$C$14)*('Ejercicio 3 - TIR'!$E$14-'Ejercicio 3 - TIR'!$D$14)*(1-D279)))</f>
        <v>30617.9521707338</v>
      </c>
      <c r="F279" s="24">
        <f ca="1" t="shared" si="2079"/>
        <v>0.630695081649888</v>
      </c>
      <c r="G279" s="25">
        <f ca="1">IF(F279&lt;=('Ejercicio 3 - TIR'!$D$18-'Ejercicio 3 - TIR'!$C$18)/('Ejercicio 3 - TIR'!$E$18-'Ejercicio 3 - TIR'!$C$18),'Ejercicio 3 - TIR'!$C$18+SQRT(('Ejercicio 3 - TIR'!$E$18-'Ejercicio 3 - TIR'!$C$18)*('Ejercicio 3 - TIR'!$D$18-'Ejercicio 3 - TIR'!$C$18)*F279),'Ejercicio 3 - TIR'!$E$18-SQRT(('Ejercicio 3 - TIR'!$E$18-'Ejercicio 3 - TIR'!$C$18)*('Ejercicio 3 - TIR'!$E$18-'Ejercicio 3 - TIR'!$D$18)*(1-F279)))</f>
        <v>39726.4722406165</v>
      </c>
      <c r="H279" s="24">
        <f ca="1" t="shared" ref="H279:L279" si="2080">RAND()</f>
        <v>0.804310688041188</v>
      </c>
      <c r="I279" s="25">
        <f ca="1">IF(H279&lt;=('Ejercicio 3 - TIR'!$D$18-'Ejercicio 3 - TIR'!$C$18)/('Ejercicio 3 - TIR'!$E$18-'Ejercicio 3 - TIR'!$C$18),'Ejercicio 3 - TIR'!$C$18+SQRT(('Ejercicio 3 - TIR'!$E$18-'Ejercicio 3 - TIR'!$C$18)*('Ejercicio 3 - TIR'!$D$18-'Ejercicio 3 - TIR'!$C$18)*H279),'Ejercicio 3 - TIR'!$E$18-SQRT(('Ejercicio 3 - TIR'!$E$18-'Ejercicio 3 - TIR'!$C$18)*('Ejercicio 3 - TIR'!$E$18-'Ejercicio 3 - TIR'!$D$18)*(1-H279)))</f>
        <v>41168.9820677905</v>
      </c>
      <c r="J279" s="24">
        <f ca="1" t="shared" si="2080"/>
        <v>0.280056487874674</v>
      </c>
      <c r="K279" s="25">
        <f ca="1">IF(J279&lt;=('Ejercicio 3 - TIR'!$D$18-'Ejercicio 3 - TIR'!$C$18)/('Ejercicio 3 - TIR'!$E$18-'Ejercicio 3 - TIR'!$C$18),'Ejercicio 3 - TIR'!$C$18+SQRT(('Ejercicio 3 - TIR'!$E$18-'Ejercicio 3 - TIR'!$C$18)*('Ejercicio 3 - TIR'!$D$18-'Ejercicio 3 - TIR'!$C$18)*J279),'Ejercicio 3 - TIR'!$E$18-SQRT(('Ejercicio 3 - TIR'!$E$18-'Ejercicio 3 - TIR'!$C$18)*('Ejercicio 3 - TIR'!$E$18-'Ejercicio 3 - TIR'!$D$18)*(1-J279)))</f>
        <v>36481.3943855625</v>
      </c>
      <c r="L279" s="24">
        <f ca="1" t="shared" si="2080"/>
        <v>0.549734684097154</v>
      </c>
      <c r="M279" s="25">
        <f ca="1">IF(L279&lt;=('Ejercicio 3 - TIR'!$D$18-'Ejercicio 3 - TIR'!$C$18)/('Ejercicio 3 - TIR'!$E$18-'Ejercicio 3 - TIR'!$C$18),'Ejercicio 3 - TIR'!$C$18+SQRT(('Ejercicio 3 - TIR'!$E$18-'Ejercicio 3 - TIR'!$C$18)*('Ejercicio 3 - TIR'!$D$18-'Ejercicio 3 - TIR'!$C$18)*L279),'Ejercicio 3 - TIR'!$E$18-SQRT(('Ejercicio 3 - TIR'!$E$18-'Ejercicio 3 - TIR'!$C$18)*('Ejercicio 3 - TIR'!$E$18-'Ejercicio 3 - TIR'!$D$18)*(1-L279)))</f>
        <v>39080.7600240604</v>
      </c>
      <c r="N279" s="24">
        <f ca="1" t="shared" ref="N279:R279" si="2081">RAND()</f>
        <v>0.555849593276463</v>
      </c>
      <c r="O279" s="25">
        <f ca="1">IF(N279&lt;=('Ejercicio 3 - TIR'!$D$18-'Ejercicio 3 - TIR'!$C$18)/('Ejercicio 3 - TIR'!$E$18-'Ejercicio 3 - TIR'!$C$18),'Ejercicio 3 - TIR'!$C$18+SQRT(('Ejercicio 3 - TIR'!$E$18-'Ejercicio 3 - TIR'!$C$18)*('Ejercicio 3 - TIR'!$D$18-'Ejercicio 3 - TIR'!$C$18)*N279),'Ejercicio 3 - TIR'!$E$18-SQRT(('Ejercicio 3 - TIR'!$E$18-'Ejercicio 3 - TIR'!$C$18)*('Ejercicio 3 - TIR'!$E$18-'Ejercicio 3 - TIR'!$D$18)*(1-N279)))</f>
        <v>39131.1247385779</v>
      </c>
      <c r="P279" s="24">
        <f ca="1" t="shared" si="2081"/>
        <v>0.998478079743291</v>
      </c>
      <c r="Q279" s="26">
        <f ca="1">IF(P279&lt;=('Ejercicio 3 - TIR'!$D$22-'Ejercicio 3 - TIR'!$C$22)/('Ejercicio 3 - TIR'!$E$22-'Ejercicio 3 - TIR'!$C$22),'Ejercicio 3 - TIR'!$C$22+SQRT(('Ejercicio 3 - TIR'!$E$22-'Ejercicio 3 - TIR'!$C$22)*('Ejercicio 3 - TIR'!$D$22-'Ejercicio 3 - TIR'!$C$22)*P279),'Ejercicio 3 - TIR'!$E$22-SQRT(('Ejercicio 3 - TIR'!$E$22-'Ejercicio 3 - TIR'!$C$22)*('Ejercicio 3 - TIR'!$E$22-'Ejercicio 3 - TIR'!$D$22)*(1-P279)))</f>
        <v>0.178344869654052</v>
      </c>
      <c r="R279" s="24">
        <f ca="1" t="shared" si="2081"/>
        <v>0.72058840400469</v>
      </c>
      <c r="S279" s="26">
        <f ca="1">IF(R279&lt;=('Ejercicio 3 - TIR'!$D$23-'Ejercicio 3 - TIR'!$C$23)/('Ejercicio 3 - TIR'!$E$23-'Ejercicio 3 - TIR'!$C$23),'Ejercicio 3 - TIR'!$C$23+SQRT(('Ejercicio 3 - TIR'!$E$23-'Ejercicio 3 - TIR'!$C$23)*('Ejercicio 3 - TIR'!$D$23-'Ejercicio 3 - TIR'!$C$23)*R279),'Ejercicio 3 - TIR'!$E$23-SQRT(('Ejercicio 3 - TIR'!$E$23-'Ejercicio 3 - TIR'!$C$23)*('Ejercicio 3 - TIR'!$E$23-'Ejercicio 3 - TIR'!$D$23)*(1-R279)))</f>
        <v>0.157573656722694</v>
      </c>
      <c r="T279" s="24">
        <f ca="1" t="shared" ref="T279:X279" si="2082">RAND()</f>
        <v>0.374850053317789</v>
      </c>
      <c r="U279" s="26">
        <f ca="1">IF(T279&lt;=('Ejercicio 3 - TIR'!$D$24-'Ejercicio 3 - TIR'!$C$24)/('Ejercicio 3 - TIR'!$E$24-'Ejercicio 3 - TIR'!$C$24),'Ejercicio 3 - TIR'!$C$24+SQRT(('Ejercicio 3 - TIR'!$E$24-'Ejercicio 3 - TIR'!$C$24)*('Ejercicio 3 - TIR'!$D$24-'Ejercicio 3 - TIR'!$C$24)*T279),'Ejercicio 3 - TIR'!$E$24-SQRT(('Ejercicio 3 - TIR'!$E$24-'Ejercicio 3 - TIR'!$C$24)*('Ejercicio 3 - TIR'!$E$24-'Ejercicio 3 - TIR'!$D$24)*(1-T279)))</f>
        <v>0.178056819348732</v>
      </c>
      <c r="V279" s="24">
        <f ca="1" t="shared" si="2082"/>
        <v>0.638643946364712</v>
      </c>
      <c r="W279" s="26">
        <f ca="1">IF(V279&lt;=('Ejercicio 3 - TIR'!$D$25-'Ejercicio 3 - TIR'!$C$25)/('Ejercicio 3 - TIR'!$E$25-'Ejercicio 3 - TIR'!$C$25),'Ejercicio 3 - TIR'!$C$25+SQRT(('Ejercicio 3 - TIR'!$E$25-'Ejercicio 3 - TIR'!$C$25)*('Ejercicio 3 - TIR'!$D$25-'Ejercicio 3 - TIR'!$C$25)*V279),'Ejercicio 3 - TIR'!$E$25-SQRT(('Ejercicio 3 - TIR'!$E$25-'Ejercicio 3 - TIR'!$C$25)*('Ejercicio 3 - TIR'!$E$25-'Ejercicio 3 - TIR'!$D$25)*(1-V279)))</f>
        <v>0.214436729794302</v>
      </c>
      <c r="X279" s="24">
        <f ca="1" t="shared" si="2082"/>
        <v>0.317750372995617</v>
      </c>
      <c r="Y279" s="26">
        <f ca="1">IF(X279&lt;=('Ejercicio 3 - TIR'!$D$26-'Ejercicio 3 - TIR'!$C$26)/('Ejercicio 3 - TIR'!$E$26-'Ejercicio 3 - TIR'!$C$26),'Ejercicio 3 - TIR'!$C$26+SQRT(('Ejercicio 3 - TIR'!$E$26-'Ejercicio 3 - TIR'!$C$26)*('Ejercicio 3 - TIR'!$D$26-'Ejercicio 3 - TIR'!$C$26)*X279),'Ejercicio 3 - TIR'!$E$26-SQRT(('Ejercicio 3 - TIR'!$E$26-'Ejercicio 3 - TIR'!$C$26)*('Ejercicio 3 - TIR'!$E$26-'Ejercicio 3 - TIR'!$D$26)*(1-X279)))</f>
        <v>0.219290373966342</v>
      </c>
      <c r="Z279" s="24">
        <f ca="1" t="shared" si="1908"/>
        <v>1.17834486965405</v>
      </c>
      <c r="AA279" s="24">
        <f ca="1" t="shared" si="1909"/>
        <v>1.36402097964587</v>
      </c>
      <c r="AB279" s="24">
        <f ca="1" t="shared" si="1910"/>
        <v>1.60689421680655</v>
      </c>
      <c r="AC279" s="24">
        <f ca="1" t="shared" si="1911"/>
        <v>1.95147135778392</v>
      </c>
      <c r="AD279" s="24">
        <f ca="1" t="shared" si="1912"/>
        <v>2.37941024161697</v>
      </c>
      <c r="AE279" s="23">
        <f ca="1" t="shared" si="1913"/>
        <v>5460.55468896352</v>
      </c>
      <c r="AF279" s="23">
        <f ca="1" t="shared" si="1914"/>
        <v>6320.99425903776</v>
      </c>
      <c r="AG279" s="23">
        <f ca="1" t="shared" si="1915"/>
        <v>7446.49039192361</v>
      </c>
      <c r="AH279" s="23">
        <f ca="1" t="shared" si="1916"/>
        <v>9043.2914400124</v>
      </c>
      <c r="AI279" s="23">
        <f ca="1" t="shared" si="1917"/>
        <v>11026.3982017793</v>
      </c>
      <c r="AJ279" s="25">
        <f ca="1" t="shared" si="1918"/>
        <v>46811.4847541846</v>
      </c>
      <c r="AK279" s="25">
        <f ca="1" t="shared" si="1919"/>
        <v>56155.3552511307</v>
      </c>
      <c r="AL279" s="25">
        <f ca="1" t="shared" si="1920"/>
        <v>58621.7416591994</v>
      </c>
      <c r="AM279" s="25">
        <f ca="1" t="shared" si="1921"/>
        <v>76264.9838273808</v>
      </c>
      <c r="AN279" s="25">
        <f ca="1" t="shared" si="1922"/>
        <v>93108.9989689633</v>
      </c>
      <c r="AO279" s="25">
        <f ca="1">C279/'Ejercicio 3 - TIR'!$D$7</f>
        <v>12919.7244448862</v>
      </c>
      <c r="AP279" s="25">
        <f ca="1" t="shared" si="1923"/>
        <v>33891.7603092983</v>
      </c>
      <c r="AQ279" s="25">
        <f ca="1" t="shared" si="1924"/>
        <v>43235.6308062445</v>
      </c>
      <c r="AR279" s="25">
        <f ca="1" t="shared" si="1925"/>
        <v>45702.0172143132</v>
      </c>
      <c r="AS279" s="25">
        <f ca="1" t="shared" si="1926"/>
        <v>63345.2593824946</v>
      </c>
      <c r="AT279" s="25">
        <f ca="1" t="shared" si="1927"/>
        <v>80189.2745240771</v>
      </c>
      <c r="AU279" s="25">
        <f ca="1">AP279*'Ejercicio 3 - TIR'!$D$5</f>
        <v>16945.8801546492</v>
      </c>
      <c r="AV279" s="25">
        <f ca="1">AQ279*'Ejercicio 3 - TIR'!$D$5</f>
        <v>21617.8154031223</v>
      </c>
      <c r="AW279" s="25">
        <f ca="1">AR279*'Ejercicio 3 - TIR'!$D$5</f>
        <v>22851.0086071566</v>
      </c>
      <c r="AX279" s="25">
        <f ca="1">AS279*'Ejercicio 3 - TIR'!$D$5</f>
        <v>31672.6296912473</v>
      </c>
      <c r="AY279" s="25">
        <f ca="1">AT279*'Ejercicio 3 - TIR'!$D$5</f>
        <v>40094.6372620385</v>
      </c>
      <c r="AZ279" s="25">
        <f ca="1" t="shared" ref="AZ279:BD279" si="2083">AJ279-AU279-AE279</f>
        <v>24405.0499105719</v>
      </c>
      <c r="BA279" s="25">
        <f ca="1" t="shared" si="2083"/>
        <v>28216.5455889707</v>
      </c>
      <c r="BB279" s="25">
        <f ca="1" t="shared" si="2083"/>
        <v>28324.2426601192</v>
      </c>
      <c r="BC279" s="25">
        <f ca="1" t="shared" si="2083"/>
        <v>35549.0626961211</v>
      </c>
      <c r="BD279" s="25">
        <f ca="1" t="shared" si="2083"/>
        <v>41987.9635051454</v>
      </c>
      <c r="BE279" s="25">
        <f ca="1" t="shared" ref="BE279:BI279" si="2084">AZ279/Z279</f>
        <v>20711.2964456127</v>
      </c>
      <c r="BF279" s="25">
        <f ca="1" t="shared" si="2084"/>
        <v>20686.2988253278</v>
      </c>
      <c r="BG279" s="25">
        <f ca="1" t="shared" si="2084"/>
        <v>17626.7002294707</v>
      </c>
      <c r="BH279" s="25">
        <f ca="1" t="shared" si="2084"/>
        <v>18216.5434067607</v>
      </c>
      <c r="BI279" s="25">
        <f ca="1" t="shared" si="2084"/>
        <v>17646.3742026309</v>
      </c>
      <c r="BJ279" s="25">
        <f ca="1" t="shared" si="1930"/>
        <v>72852.6689723824</v>
      </c>
      <c r="BK279" s="25">
        <f ca="1" t="shared" si="1931"/>
        <v>30741.3246630314</v>
      </c>
      <c r="BL279" s="25">
        <f ca="1" t="shared" si="1932"/>
        <v>103593.993635414</v>
      </c>
      <c r="BM279" s="25">
        <f ca="1">BK279*'Ejercicio 3 - TIR'!$D$5</f>
        <v>15370.6623315157</v>
      </c>
      <c r="BN279" s="25">
        <f ca="1" t="shared" si="1933"/>
        <v>88223.3313038981</v>
      </c>
      <c r="BO279" s="25">
        <f ca="1" t="shared" si="1934"/>
        <v>37077.8143931769</v>
      </c>
      <c r="BP279" s="25">
        <f ca="1" t="shared" si="1935"/>
        <v>-95216.574395165</v>
      </c>
      <c r="BQ279" s="25">
        <f ca="1" t="shared" ref="BQ279:BT279" si="2085">BE279</f>
        <v>20711.2964456127</v>
      </c>
      <c r="BR279" s="25">
        <f ca="1" t="shared" si="2085"/>
        <v>20686.2988253278</v>
      </c>
      <c r="BS279" s="25">
        <f ca="1" t="shared" si="2085"/>
        <v>17626.7002294707</v>
      </c>
      <c r="BT279" s="25">
        <f ca="1" t="shared" si="2085"/>
        <v>18216.5434067607</v>
      </c>
      <c r="BU279" s="25">
        <f ca="1" t="shared" si="1937"/>
        <v>54724.1885958078</v>
      </c>
      <c r="BV279" s="27">
        <f ca="1" t="shared" si="1938"/>
        <v>10.131638272736</v>
      </c>
    </row>
    <row r="280" ht="15" customHeight="1" spans="1:74">
      <c r="A280" s="23">
        <v>279</v>
      </c>
      <c r="B280" s="24">
        <f ca="1" t="shared" ref="B280:F280" si="2086">RAND()</f>
        <v>0.583377722072433</v>
      </c>
      <c r="C280" s="25">
        <f ca="1">IF(B280&lt;=('Ejercicio 3 - TIR'!$D$13-'Ejercicio 3 - TIR'!$C$13)/('Ejercicio 3 - TIR'!$E$13-'Ejercicio 3 - TIR'!$C$13),'Ejercicio 3 - TIR'!$C$13+SQRT(('Ejercicio 3 - TIR'!$E$13-'Ejercicio 3 - TIR'!$C$13)*('Ejercicio 3 - TIR'!$D$13-'Ejercicio 3 - TIR'!$C$13)*B280),'Ejercicio 3 - TIR'!$E$13-SQRT(('Ejercicio 3 - TIR'!$E$13-'Ejercicio 3 - TIR'!$C$13)*('Ejercicio 3 - TIR'!$E$13-'Ejercicio 3 - TIR'!$D$13)*(1-B280)))</f>
        <v>77640.5113315827</v>
      </c>
      <c r="D280" s="24">
        <f ca="1" t="shared" si="2086"/>
        <v>0.443669059340854</v>
      </c>
      <c r="E280" s="25">
        <f ca="1">IF(D280&lt;=('Ejercicio 3 - TIR'!$D$14-'Ejercicio 3 - TIR'!$C$14)/('Ejercicio 3 - TIR'!$E$14-'Ejercicio 3 - TIR'!$C$14),'Ejercicio 3 - TIR'!$C$14+SQRT(('Ejercicio 3 - TIR'!$E$14-'Ejercicio 3 - TIR'!$C$14)*('Ejercicio 3 - TIR'!$D$14-'Ejercicio 3 - TIR'!$C$14)*D280),'Ejercicio 3 - TIR'!$E$14-SQRT(('Ejercicio 3 - TIR'!$E$14-'Ejercicio 3 - TIR'!$C$14)*('Ejercicio 3 - TIR'!$E$14-'Ejercicio 3 - TIR'!$D$14)*(1-D280)))</f>
        <v>30864.922490812</v>
      </c>
      <c r="F280" s="24">
        <f ca="1" t="shared" si="2086"/>
        <v>0.75075514088964</v>
      </c>
      <c r="G280" s="25">
        <f ca="1">IF(F280&lt;=('Ejercicio 3 - TIR'!$D$18-'Ejercicio 3 - TIR'!$C$18)/('Ejercicio 3 - TIR'!$E$18-'Ejercicio 3 - TIR'!$C$18),'Ejercicio 3 - TIR'!$C$18+SQRT(('Ejercicio 3 - TIR'!$E$18-'Ejercicio 3 - TIR'!$C$18)*('Ejercicio 3 - TIR'!$D$18-'Ejercicio 3 - TIR'!$C$18)*F280),'Ejercicio 3 - TIR'!$E$18-SQRT(('Ejercicio 3 - TIR'!$E$18-'Ejercicio 3 - TIR'!$C$18)*('Ejercicio 3 - TIR'!$E$18-'Ejercicio 3 - TIR'!$D$18)*(1-F280)))</f>
        <v>40676.4176388928</v>
      </c>
      <c r="H280" s="24">
        <f ca="1" t="shared" ref="H280:L280" si="2087">RAND()</f>
        <v>0.263435298478216</v>
      </c>
      <c r="I280" s="25">
        <f ca="1">IF(H280&lt;=('Ejercicio 3 - TIR'!$D$18-'Ejercicio 3 - TIR'!$C$18)/('Ejercicio 3 - TIR'!$E$18-'Ejercicio 3 - TIR'!$C$18),'Ejercicio 3 - TIR'!$C$18+SQRT(('Ejercicio 3 - TIR'!$E$18-'Ejercicio 3 - TIR'!$C$18)*('Ejercicio 3 - TIR'!$D$18-'Ejercicio 3 - TIR'!$C$18)*H280),'Ejercicio 3 - TIR'!$E$18-SQRT(('Ejercicio 3 - TIR'!$E$18-'Ejercicio 3 - TIR'!$C$18)*('Ejercicio 3 - TIR'!$E$18-'Ejercicio 3 - TIR'!$D$18)*(1-H280)))</f>
        <v>36286.1192139294</v>
      </c>
      <c r="J280" s="24">
        <f ca="1" t="shared" si="2087"/>
        <v>0.986542805621897</v>
      </c>
      <c r="K280" s="25">
        <f ca="1">IF(J280&lt;=('Ejercicio 3 - TIR'!$D$18-'Ejercicio 3 - TIR'!$C$18)/('Ejercicio 3 - TIR'!$E$18-'Ejercicio 3 - TIR'!$C$18),'Ejercicio 3 - TIR'!$C$18+SQRT(('Ejercicio 3 - TIR'!$E$18-'Ejercicio 3 - TIR'!$C$18)*('Ejercicio 3 - TIR'!$D$18-'Ejercicio 3 - TIR'!$C$18)*J280),'Ejercicio 3 - TIR'!$E$18-SQRT(('Ejercicio 3 - TIR'!$E$18-'Ejercicio 3 - TIR'!$C$18)*('Ejercicio 3 - TIR'!$E$18-'Ejercicio 3 - TIR'!$D$18)*(1-J280)))</f>
        <v>43995.3659480399</v>
      </c>
      <c r="L280" s="24">
        <f ca="1" t="shared" si="2087"/>
        <v>0.737761590739167</v>
      </c>
      <c r="M280" s="25">
        <f ca="1">IF(L280&lt;=('Ejercicio 3 - TIR'!$D$18-'Ejercicio 3 - TIR'!$C$18)/('Ejercicio 3 - TIR'!$E$18-'Ejercicio 3 - TIR'!$C$18),'Ejercicio 3 - TIR'!$C$18+SQRT(('Ejercicio 3 - TIR'!$E$18-'Ejercicio 3 - TIR'!$C$18)*('Ejercicio 3 - TIR'!$D$18-'Ejercicio 3 - TIR'!$C$18)*L280),'Ejercicio 3 - TIR'!$E$18-SQRT(('Ejercicio 3 - TIR'!$E$18-'Ejercicio 3 - TIR'!$C$18)*('Ejercicio 3 - TIR'!$E$18-'Ejercicio 3 - TIR'!$D$18)*(1-L280)))</f>
        <v>40565.1515590088</v>
      </c>
      <c r="N280" s="24">
        <f ca="1" t="shared" ref="N280:R280" si="2088">RAND()</f>
        <v>0.378587013777647</v>
      </c>
      <c r="O280" s="25">
        <f ca="1">IF(N280&lt;=('Ejercicio 3 - TIR'!$D$18-'Ejercicio 3 - TIR'!$C$18)/('Ejercicio 3 - TIR'!$E$18-'Ejercicio 3 - TIR'!$C$18),'Ejercicio 3 - TIR'!$C$18+SQRT(('Ejercicio 3 - TIR'!$E$18-'Ejercicio 3 - TIR'!$C$18)*('Ejercicio 3 - TIR'!$D$18-'Ejercicio 3 - TIR'!$C$18)*N280),'Ejercicio 3 - TIR'!$E$18-SQRT(('Ejercicio 3 - TIR'!$E$18-'Ejercicio 3 - TIR'!$C$18)*('Ejercicio 3 - TIR'!$E$18-'Ejercicio 3 - TIR'!$D$18)*(1-N280)))</f>
        <v>37535.7847678027</v>
      </c>
      <c r="P280" s="24">
        <f ca="1" t="shared" si="2088"/>
        <v>0.11063628147051</v>
      </c>
      <c r="Q280" s="26">
        <f ca="1">IF(P280&lt;=('Ejercicio 3 - TIR'!$D$22-'Ejercicio 3 - TIR'!$C$22)/('Ejercicio 3 - TIR'!$E$22-'Ejercicio 3 - TIR'!$C$22),'Ejercicio 3 - TIR'!$C$22+SQRT(('Ejercicio 3 - TIR'!$E$22-'Ejercicio 3 - TIR'!$C$22)*('Ejercicio 3 - TIR'!$D$22-'Ejercicio 3 - TIR'!$C$22)*P280),'Ejercicio 3 - TIR'!$E$22-SQRT(('Ejercicio 3 - TIR'!$E$22-'Ejercicio 3 - TIR'!$C$22)*('Ejercicio 3 - TIR'!$E$22-'Ejercicio 3 - TIR'!$D$22)*(1-P280)))</f>
        <v>0.134111885297398</v>
      </c>
      <c r="R280" s="24">
        <f ca="1" t="shared" si="2088"/>
        <v>0.722421689671784</v>
      </c>
      <c r="S280" s="26">
        <f ca="1">IF(R280&lt;=('Ejercicio 3 - TIR'!$D$23-'Ejercicio 3 - TIR'!$C$23)/('Ejercicio 3 - TIR'!$E$23-'Ejercicio 3 - TIR'!$C$23),'Ejercicio 3 - TIR'!$C$23+SQRT(('Ejercicio 3 - TIR'!$E$23-'Ejercicio 3 - TIR'!$C$23)*('Ejercicio 3 - TIR'!$D$23-'Ejercicio 3 - TIR'!$C$23)*R280),'Ejercicio 3 - TIR'!$E$23-SQRT(('Ejercicio 3 - TIR'!$E$23-'Ejercicio 3 - TIR'!$C$23)*('Ejercicio 3 - TIR'!$E$23-'Ejercicio 3 - TIR'!$D$23)*(1-R280)))</f>
        <v>0.157647350076763</v>
      </c>
      <c r="T280" s="24">
        <f ca="1" t="shared" ref="T280:X280" si="2089">RAND()</f>
        <v>0.78875170453123</v>
      </c>
      <c r="U280" s="26">
        <f ca="1">IF(T280&lt;=('Ejercicio 3 - TIR'!$D$24-'Ejercicio 3 - TIR'!$C$24)/('Ejercicio 3 - TIR'!$E$24-'Ejercicio 3 - TIR'!$C$24),'Ejercicio 3 - TIR'!$C$24+SQRT(('Ejercicio 3 - TIR'!$E$24-'Ejercicio 3 - TIR'!$C$24)*('Ejercicio 3 - TIR'!$D$24-'Ejercicio 3 - TIR'!$C$24)*T280),'Ejercicio 3 - TIR'!$E$24-SQRT(('Ejercicio 3 - TIR'!$E$24-'Ejercicio 3 - TIR'!$C$24)*('Ejercicio 3 - TIR'!$E$24-'Ejercicio 3 - TIR'!$D$24)*(1-T280)))</f>
        <v>0.195679325105735</v>
      </c>
      <c r="V280" s="24">
        <f ca="1" t="shared" si="2089"/>
        <v>0.486427079249385</v>
      </c>
      <c r="W280" s="26">
        <f ca="1">IF(V280&lt;=('Ejercicio 3 - TIR'!$D$25-'Ejercicio 3 - TIR'!$C$25)/('Ejercicio 3 - TIR'!$E$25-'Ejercicio 3 - TIR'!$C$25),'Ejercicio 3 - TIR'!$C$25+SQRT(('Ejercicio 3 - TIR'!$E$25-'Ejercicio 3 - TIR'!$C$25)*('Ejercicio 3 - TIR'!$D$25-'Ejercicio 3 - TIR'!$C$25)*V280),'Ejercicio 3 - TIR'!$E$25-SQRT(('Ejercicio 3 - TIR'!$E$25-'Ejercicio 3 - TIR'!$C$25)*('Ejercicio 3 - TIR'!$E$25-'Ejercicio 3 - TIR'!$D$25)*(1-V280)))</f>
        <v>0.207603004556606</v>
      </c>
      <c r="X280" s="24">
        <f ca="1" t="shared" si="2089"/>
        <v>0.461651922073228</v>
      </c>
      <c r="Y280" s="26">
        <f ca="1">IF(X280&lt;=('Ejercicio 3 - TIR'!$D$26-'Ejercicio 3 - TIR'!$C$26)/('Ejercicio 3 - TIR'!$E$26-'Ejercicio 3 - TIR'!$C$26),'Ejercicio 3 - TIR'!$C$26+SQRT(('Ejercicio 3 - TIR'!$E$26-'Ejercicio 3 - TIR'!$C$26)*('Ejercicio 3 - TIR'!$D$26-'Ejercicio 3 - TIR'!$C$26)*X280),'Ejercicio 3 - TIR'!$E$26-SQRT(('Ejercicio 3 - TIR'!$E$26-'Ejercicio 3 - TIR'!$C$26)*('Ejercicio 3 - TIR'!$E$26-'Ejercicio 3 - TIR'!$D$26)*(1-X280)))</f>
        <v>0.226082659368209</v>
      </c>
      <c r="Z280" s="24">
        <f ca="1" t="shared" si="1908"/>
        <v>1.1341118852974</v>
      </c>
      <c r="AA280" s="24">
        <f ca="1" t="shared" si="1909"/>
        <v>1.31290161870509</v>
      </c>
      <c r="AB280" s="24">
        <f ca="1" t="shared" si="1910"/>
        <v>1.56980932138353</v>
      </c>
      <c r="AC280" s="24">
        <f ca="1" t="shared" si="1911"/>
        <v>1.89570645308372</v>
      </c>
      <c r="AD280" s="24">
        <f ca="1" t="shared" si="1912"/>
        <v>2.32429280937837</v>
      </c>
      <c r="AE280" s="23">
        <f ca="1" t="shared" si="1913"/>
        <v>4139.35294480086</v>
      </c>
      <c r="AF280" s="23">
        <f ca="1" t="shared" si="1914"/>
        <v>4791.91096758117</v>
      </c>
      <c r="AG280" s="23">
        <f ca="1" t="shared" si="1915"/>
        <v>5729.58887168422</v>
      </c>
      <c r="AH280" s="23">
        <f ca="1" t="shared" si="1916"/>
        <v>6919.06873631995</v>
      </c>
      <c r="AI280" s="23">
        <f ca="1" t="shared" si="1917"/>
        <v>8483.3501965786</v>
      </c>
      <c r="AJ280" s="25">
        <f ca="1" t="shared" si="1918"/>
        <v>46131.6086955891</v>
      </c>
      <c r="AK280" s="25">
        <f ca="1" t="shared" si="1919"/>
        <v>47640.1046524939</v>
      </c>
      <c r="AL280" s="25">
        <f ca="1" t="shared" si="1920"/>
        <v>69064.3355629128</v>
      </c>
      <c r="AM280" s="25">
        <f ca="1" t="shared" si="1921"/>
        <v>76899.6195807321</v>
      </c>
      <c r="AN280" s="25">
        <f ca="1" t="shared" si="1922"/>
        <v>87244.1546301778</v>
      </c>
      <c r="AO280" s="25">
        <f ca="1">C280/'Ejercicio 3 - TIR'!$D$7</f>
        <v>15528.1022663165</v>
      </c>
      <c r="AP280" s="25">
        <f ca="1" t="shared" si="1923"/>
        <v>30603.5064292725</v>
      </c>
      <c r="AQ280" s="25">
        <f ca="1" t="shared" si="1924"/>
        <v>32112.0023861774</v>
      </c>
      <c r="AR280" s="25">
        <f ca="1" t="shared" si="1925"/>
        <v>53536.2332965962</v>
      </c>
      <c r="AS280" s="25">
        <f ca="1" t="shared" si="1926"/>
        <v>61371.5173144156</v>
      </c>
      <c r="AT280" s="25">
        <f ca="1" t="shared" si="1927"/>
        <v>71716.0523638612</v>
      </c>
      <c r="AU280" s="25">
        <f ca="1">AP280*'Ejercicio 3 - TIR'!$D$5</f>
        <v>15301.7532146363</v>
      </c>
      <c r="AV280" s="25">
        <f ca="1">AQ280*'Ejercicio 3 - TIR'!$D$5</f>
        <v>16056.0011930887</v>
      </c>
      <c r="AW280" s="25">
        <f ca="1">AR280*'Ejercicio 3 - TIR'!$D$5</f>
        <v>26768.1166482981</v>
      </c>
      <c r="AX280" s="25">
        <f ca="1">AS280*'Ejercicio 3 - TIR'!$D$5</f>
        <v>30685.7586572078</v>
      </c>
      <c r="AY280" s="25">
        <f ca="1">AT280*'Ejercicio 3 - TIR'!$D$5</f>
        <v>35858.0261819306</v>
      </c>
      <c r="AZ280" s="25">
        <f ca="1" t="shared" ref="AZ280:BD280" si="2090">AJ280-AU280-AE280</f>
        <v>26690.502536152</v>
      </c>
      <c r="BA280" s="25">
        <f ca="1" t="shared" si="2090"/>
        <v>26792.1924918241</v>
      </c>
      <c r="BB280" s="25">
        <f ca="1" t="shared" si="2090"/>
        <v>36566.6300429304</v>
      </c>
      <c r="BC280" s="25">
        <f ca="1" t="shared" si="2090"/>
        <v>39294.7921872044</v>
      </c>
      <c r="BD280" s="25">
        <f ca="1" t="shared" si="2090"/>
        <v>42902.7782516686</v>
      </c>
      <c r="BE280" s="25">
        <f ca="1" t="shared" ref="BE280:BI280" si="2091">AZ280/Z280</f>
        <v>23534.2763638818</v>
      </c>
      <c r="BF280" s="25">
        <f ca="1" t="shared" si="2091"/>
        <v>20406.8546417431</v>
      </c>
      <c r="BG280" s="25">
        <f ca="1" t="shared" si="2091"/>
        <v>23293.6762094793</v>
      </c>
      <c r="BH280" s="25">
        <f ca="1" t="shared" si="2091"/>
        <v>20728.3106112152</v>
      </c>
      <c r="BI280" s="25">
        <f ca="1" t="shared" si="2091"/>
        <v>18458.4223117495</v>
      </c>
      <c r="BJ280" s="25">
        <f ca="1" t="shared" si="1930"/>
        <v>71739.117407415</v>
      </c>
      <c r="BK280" s="25">
        <f ca="1" t="shared" si="1931"/>
        <v>36091.8564408915</v>
      </c>
      <c r="BL280" s="25">
        <f ca="1" t="shared" si="1932"/>
        <v>107830.973848306</v>
      </c>
      <c r="BM280" s="25">
        <f ca="1">BK280*'Ejercicio 3 - TIR'!$D$5</f>
        <v>18045.9282204457</v>
      </c>
      <c r="BN280" s="25">
        <f ca="1" t="shared" si="1933"/>
        <v>89785.0456278607</v>
      </c>
      <c r="BO280" s="25">
        <f ca="1" t="shared" si="1934"/>
        <v>38628.9736239703</v>
      </c>
      <c r="BP280" s="25">
        <f ca="1" t="shared" si="1935"/>
        <v>-108505.433822395</v>
      </c>
      <c r="BQ280" s="25">
        <f ca="1" t="shared" ref="BQ280:BT280" si="2092">BE280</f>
        <v>23534.2763638818</v>
      </c>
      <c r="BR280" s="25">
        <f ca="1" t="shared" si="2092"/>
        <v>20406.8546417431</v>
      </c>
      <c r="BS280" s="25">
        <f ca="1" t="shared" si="2092"/>
        <v>23293.6762094793</v>
      </c>
      <c r="BT280" s="25">
        <f ca="1" t="shared" si="2092"/>
        <v>20728.3106112152</v>
      </c>
      <c r="BU280" s="25">
        <f ca="1" t="shared" si="1937"/>
        <v>57087.3959357198</v>
      </c>
      <c r="BV280" s="27">
        <f ca="1" t="shared" si="1938"/>
        <v>9.01109093045824</v>
      </c>
    </row>
    <row r="281" ht="15" customHeight="1" spans="1:74">
      <c r="A281" s="23">
        <v>280</v>
      </c>
      <c r="B281" s="24">
        <f ca="1" t="shared" ref="B281:F281" si="2093">RAND()</f>
        <v>0.43266471305209</v>
      </c>
      <c r="C281" s="25">
        <f ca="1">IF(B281&lt;=('Ejercicio 3 - TIR'!$D$13-'Ejercicio 3 - TIR'!$C$13)/('Ejercicio 3 - TIR'!$E$13-'Ejercicio 3 - TIR'!$C$13),'Ejercicio 3 - TIR'!$C$13+SQRT(('Ejercicio 3 - TIR'!$E$13-'Ejercicio 3 - TIR'!$C$13)*('Ejercicio 3 - TIR'!$D$13-'Ejercicio 3 - TIR'!$C$13)*B281),'Ejercicio 3 - TIR'!$E$13-SQRT(('Ejercicio 3 - TIR'!$E$13-'Ejercicio 3 - TIR'!$C$13)*('Ejercicio 3 - TIR'!$E$13-'Ejercicio 3 - TIR'!$D$13)*(1-B281)))</f>
        <v>73907.8106641568</v>
      </c>
      <c r="D281" s="24">
        <f ca="1" t="shared" si="2093"/>
        <v>0.541442443240839</v>
      </c>
      <c r="E281" s="25">
        <f ca="1">IF(D281&lt;=('Ejercicio 3 - TIR'!$D$14-'Ejercicio 3 - TIR'!$C$14)/('Ejercicio 3 - TIR'!$E$14-'Ejercicio 3 - TIR'!$C$14),'Ejercicio 3 - TIR'!$C$14+SQRT(('Ejercicio 3 - TIR'!$E$14-'Ejercicio 3 - TIR'!$C$14)*('Ejercicio 3 - TIR'!$D$14-'Ejercicio 3 - TIR'!$C$14)*D281),'Ejercicio 3 - TIR'!$E$14-SQRT(('Ejercicio 3 - TIR'!$E$14-'Ejercicio 3 - TIR'!$C$14)*('Ejercicio 3 - TIR'!$E$14-'Ejercicio 3 - TIR'!$D$14)*(1-D281)))</f>
        <v>31706.4100949062</v>
      </c>
      <c r="F281" s="24">
        <f ca="1" t="shared" si="2093"/>
        <v>0.0837678972394356</v>
      </c>
      <c r="G281" s="25">
        <f ca="1">IF(F281&lt;=('Ejercicio 3 - TIR'!$D$18-'Ejercicio 3 - TIR'!$C$18)/('Ejercicio 3 - TIR'!$E$18-'Ejercicio 3 - TIR'!$C$18),'Ejercicio 3 - TIR'!$C$18+SQRT(('Ejercicio 3 - TIR'!$E$18-'Ejercicio 3 - TIR'!$C$18)*('Ejercicio 3 - TIR'!$D$18-'Ejercicio 3 - TIR'!$C$18)*F281),'Ejercicio 3 - TIR'!$E$18-SQRT(('Ejercicio 3 - TIR'!$E$18-'Ejercicio 3 - TIR'!$C$18)*('Ejercicio 3 - TIR'!$E$18-'Ejercicio 3 - TIR'!$D$18)*(1-F281)))</f>
        <v>33544.7404116402</v>
      </c>
      <c r="H281" s="24">
        <f ca="1" t="shared" ref="H281:L281" si="2094">RAND()</f>
        <v>0.655335849649732</v>
      </c>
      <c r="I281" s="25">
        <f ca="1">IF(H281&lt;=('Ejercicio 3 - TIR'!$D$18-'Ejercicio 3 - TIR'!$C$18)/('Ejercicio 3 - TIR'!$E$18-'Ejercicio 3 - TIR'!$C$18),'Ejercicio 3 - TIR'!$C$18+SQRT(('Ejercicio 3 - TIR'!$E$18-'Ejercicio 3 - TIR'!$C$18)*('Ejercicio 3 - TIR'!$D$18-'Ejercicio 3 - TIR'!$C$18)*H281),'Ejercicio 3 - TIR'!$E$18-SQRT(('Ejercicio 3 - TIR'!$E$18-'Ejercicio 3 - TIR'!$C$18)*('Ejercicio 3 - TIR'!$E$18-'Ejercicio 3 - TIR'!$D$18)*(1-H281)))</f>
        <v>39914.6546812009</v>
      </c>
      <c r="J281" s="24">
        <f ca="1" t="shared" si="2094"/>
        <v>0.50611298190642</v>
      </c>
      <c r="K281" s="25">
        <f ca="1">IF(J281&lt;=('Ejercicio 3 - TIR'!$D$18-'Ejercicio 3 - TIR'!$C$18)/('Ejercicio 3 - TIR'!$E$18-'Ejercicio 3 - TIR'!$C$18),'Ejercicio 3 - TIR'!$C$18+SQRT(('Ejercicio 3 - TIR'!$E$18-'Ejercicio 3 - TIR'!$C$18)*('Ejercicio 3 - TIR'!$D$18-'Ejercicio 3 - TIR'!$C$18)*J281),'Ejercicio 3 - TIR'!$E$18-SQRT(('Ejercicio 3 - TIR'!$E$18-'Ejercicio 3 - TIR'!$C$18)*('Ejercicio 3 - TIR'!$E$18-'Ejercicio 3 - TIR'!$D$18)*(1-J281)))</f>
        <v>38713.0331851751</v>
      </c>
      <c r="L281" s="24">
        <f ca="1" t="shared" si="2094"/>
        <v>0.424005323496927</v>
      </c>
      <c r="M281" s="25">
        <f ca="1">IF(L281&lt;=('Ejercicio 3 - TIR'!$D$18-'Ejercicio 3 - TIR'!$C$18)/('Ejercicio 3 - TIR'!$E$18-'Ejercicio 3 - TIR'!$C$18),'Ejercicio 3 - TIR'!$C$18+SQRT(('Ejercicio 3 - TIR'!$E$18-'Ejercicio 3 - TIR'!$C$18)*('Ejercicio 3 - TIR'!$D$18-'Ejercicio 3 - TIR'!$C$18)*L281),'Ejercicio 3 - TIR'!$E$18-SQRT(('Ejercicio 3 - TIR'!$E$18-'Ejercicio 3 - TIR'!$C$18)*('Ejercicio 3 - TIR'!$E$18-'Ejercicio 3 - TIR'!$D$18)*(1-L281)))</f>
        <v>37975.010879274</v>
      </c>
      <c r="N281" s="24">
        <f ca="1" t="shared" ref="N281:R281" si="2095">RAND()</f>
        <v>0.683063548310177</v>
      </c>
      <c r="O281" s="25">
        <f ca="1">IF(N281&lt;=('Ejercicio 3 - TIR'!$D$18-'Ejercicio 3 - TIR'!$C$18)/('Ejercicio 3 - TIR'!$E$18-'Ejercicio 3 - TIR'!$C$18),'Ejercicio 3 - TIR'!$C$18+SQRT(('Ejercicio 3 - TIR'!$E$18-'Ejercicio 3 - TIR'!$C$18)*('Ejercicio 3 - TIR'!$D$18-'Ejercicio 3 - TIR'!$C$18)*N281),'Ejercicio 3 - TIR'!$E$18-SQRT(('Ejercicio 3 - TIR'!$E$18-'Ejercicio 3 - TIR'!$C$18)*('Ejercicio 3 - TIR'!$E$18-'Ejercicio 3 - TIR'!$D$18)*(1-N281)))</f>
        <v>40124.5273176094</v>
      </c>
      <c r="P281" s="24">
        <f ca="1" t="shared" si="2095"/>
        <v>0.0265775223414011</v>
      </c>
      <c r="Q281" s="26">
        <f ca="1">IF(P281&lt;=('Ejercicio 3 - TIR'!$D$22-'Ejercicio 3 - TIR'!$C$22)/('Ejercicio 3 - TIR'!$E$22-'Ejercicio 3 - TIR'!$C$22),'Ejercicio 3 - TIR'!$C$22+SQRT(('Ejercicio 3 - TIR'!$E$22-'Ejercicio 3 - TIR'!$C$22)*('Ejercicio 3 - TIR'!$D$22-'Ejercicio 3 - TIR'!$C$22)*P281),'Ejercicio 3 - TIR'!$E$22-SQRT(('Ejercicio 3 - TIR'!$E$22-'Ejercicio 3 - TIR'!$C$22)*('Ejercicio 3 - TIR'!$E$22-'Ejercicio 3 - TIR'!$D$22)*(1-P281)))</f>
        <v>0.126916613348635</v>
      </c>
      <c r="R281" s="24">
        <f ca="1" t="shared" si="2095"/>
        <v>0.182113853616883</v>
      </c>
      <c r="S281" s="26">
        <f ca="1">IF(R281&lt;=('Ejercicio 3 - TIR'!$D$23-'Ejercicio 3 - TIR'!$C$23)/('Ejercicio 3 - TIR'!$E$23-'Ejercicio 3 - TIR'!$C$23),'Ejercicio 3 - TIR'!$C$23+SQRT(('Ejercicio 3 - TIR'!$E$23-'Ejercicio 3 - TIR'!$C$23)*('Ejercicio 3 - TIR'!$D$23-'Ejercicio 3 - TIR'!$C$23)*R281),'Ejercicio 3 - TIR'!$E$23-SQRT(('Ejercicio 3 - TIR'!$E$23-'Ejercicio 3 - TIR'!$C$23)*('Ejercicio 3 - TIR'!$E$23-'Ejercicio 3 - TIR'!$D$23)*(1-R281)))</f>
        <v>0.138105384185661</v>
      </c>
      <c r="T281" s="24">
        <f ca="1" t="shared" ref="T281:X281" si="2096">RAND()</f>
        <v>0.566029081076274</v>
      </c>
      <c r="U281" s="26">
        <f ca="1">IF(T281&lt;=('Ejercicio 3 - TIR'!$D$24-'Ejercicio 3 - TIR'!$C$24)/('Ejercicio 3 - TIR'!$E$24-'Ejercicio 3 - TIR'!$C$24),'Ejercicio 3 - TIR'!$C$24+SQRT(('Ejercicio 3 - TIR'!$E$24-'Ejercicio 3 - TIR'!$C$24)*('Ejercicio 3 - TIR'!$D$24-'Ejercicio 3 - TIR'!$C$24)*T281),'Ejercicio 3 - TIR'!$E$24-SQRT(('Ejercicio 3 - TIR'!$E$24-'Ejercicio 3 - TIR'!$C$24)*('Ejercicio 3 - TIR'!$E$24-'Ejercicio 3 - TIR'!$D$24)*(1-T281)))</f>
        <v>0.185141449069325</v>
      </c>
      <c r="V281" s="24">
        <f ca="1" t="shared" si="2096"/>
        <v>0.516029995945802</v>
      </c>
      <c r="W281" s="26">
        <f ca="1">IF(V281&lt;=('Ejercicio 3 - TIR'!$D$25-'Ejercicio 3 - TIR'!$C$25)/('Ejercicio 3 - TIR'!$E$25-'Ejercicio 3 - TIR'!$C$25),'Ejercicio 3 - TIR'!$C$25+SQRT(('Ejercicio 3 - TIR'!$E$25-'Ejercicio 3 - TIR'!$C$25)*('Ejercicio 3 - TIR'!$D$25-'Ejercicio 3 - TIR'!$C$25)*V281),'Ejercicio 3 - TIR'!$E$25-SQRT(('Ejercicio 3 - TIR'!$E$25-'Ejercicio 3 - TIR'!$C$25)*('Ejercicio 3 - TIR'!$E$25-'Ejercicio 3 - TIR'!$D$25)*(1-V281)))</f>
        <v>0.208843044157886</v>
      </c>
      <c r="X281" s="24">
        <f ca="1" t="shared" si="2096"/>
        <v>0.115485430186055</v>
      </c>
      <c r="Y281" s="26">
        <f ca="1">IF(X281&lt;=('Ejercicio 3 - TIR'!$D$26-'Ejercicio 3 - TIR'!$C$26)/('Ejercicio 3 - TIR'!$E$26-'Ejercicio 3 - TIR'!$C$26),'Ejercicio 3 - TIR'!$C$26+SQRT(('Ejercicio 3 - TIR'!$E$26-'Ejercicio 3 - TIR'!$C$26)*('Ejercicio 3 - TIR'!$D$26-'Ejercicio 3 - TIR'!$C$26)*X281),'Ejercicio 3 - TIR'!$E$26-SQRT(('Ejercicio 3 - TIR'!$E$26-'Ejercicio 3 - TIR'!$C$26)*('Ejercicio 3 - TIR'!$E$26-'Ejercicio 3 - TIR'!$D$26)*(1-X281)))</f>
        <v>0.207658161328472</v>
      </c>
      <c r="Z281" s="24">
        <f ca="1" t="shared" si="1908"/>
        <v>1.12691661334864</v>
      </c>
      <c r="AA281" s="24">
        <f ca="1" t="shared" si="1909"/>
        <v>1.28254986518035</v>
      </c>
      <c r="AB281" s="24">
        <f ca="1" t="shared" si="1910"/>
        <v>1.52000300572351</v>
      </c>
      <c r="AC281" s="24">
        <f ca="1" t="shared" si="1911"/>
        <v>1.83744506056795</v>
      </c>
      <c r="AD281" s="24">
        <f ca="1" t="shared" si="1912"/>
        <v>2.21900552338757</v>
      </c>
      <c r="AE281" s="23">
        <f ca="1" t="shared" si="1913"/>
        <v>4024.07019068848</v>
      </c>
      <c r="AF281" s="23">
        <f ca="1" t="shared" si="1914"/>
        <v>4579.81595036358</v>
      </c>
      <c r="AG281" s="23">
        <f ca="1" t="shared" si="1915"/>
        <v>5427.7297118847</v>
      </c>
      <c r="AH281" s="23">
        <f ca="1" t="shared" si="1916"/>
        <v>6561.27330778091</v>
      </c>
      <c r="AI281" s="23">
        <f ca="1" t="shared" si="1917"/>
        <v>7923.77525884828</v>
      </c>
      <c r="AJ281" s="25">
        <f ca="1" t="shared" si="1918"/>
        <v>37802.1252603447</v>
      </c>
      <c r="AK281" s="25">
        <f ca="1" t="shared" si="1919"/>
        <v>51192.5349800946</v>
      </c>
      <c r="AL281" s="25">
        <f ca="1" t="shared" si="1920"/>
        <v>58843.9268021402</v>
      </c>
      <c r="AM281" s="25">
        <f ca="1" t="shared" si="1921"/>
        <v>69776.9961651361</v>
      </c>
      <c r="AN281" s="25">
        <f ca="1" t="shared" si="1922"/>
        <v>89036.5477410908</v>
      </c>
      <c r="AO281" s="25">
        <f ca="1">C281/'Ejercicio 3 - TIR'!$D$7</f>
        <v>14781.5621328314</v>
      </c>
      <c r="AP281" s="25">
        <f ca="1" t="shared" si="1923"/>
        <v>23020.5631275134</v>
      </c>
      <c r="AQ281" s="25">
        <f ca="1" t="shared" si="1924"/>
        <v>36410.9728472633</v>
      </c>
      <c r="AR281" s="25">
        <f ca="1" t="shared" si="1925"/>
        <v>44062.3646693089</v>
      </c>
      <c r="AS281" s="25">
        <f ca="1" t="shared" si="1926"/>
        <v>54995.4340323048</v>
      </c>
      <c r="AT281" s="25">
        <f ca="1" t="shared" si="1927"/>
        <v>74254.9856082594</v>
      </c>
      <c r="AU281" s="25">
        <f ca="1">AP281*'Ejercicio 3 - TIR'!$D$5</f>
        <v>11510.2815637567</v>
      </c>
      <c r="AV281" s="25">
        <f ca="1">AQ281*'Ejercicio 3 - TIR'!$D$5</f>
        <v>18205.4864236316</v>
      </c>
      <c r="AW281" s="25">
        <f ca="1">AR281*'Ejercicio 3 - TIR'!$D$5</f>
        <v>22031.1823346544</v>
      </c>
      <c r="AX281" s="25">
        <f ca="1">AS281*'Ejercicio 3 - TIR'!$D$5</f>
        <v>27497.7170161524</v>
      </c>
      <c r="AY281" s="25">
        <f ca="1">AT281*'Ejercicio 3 - TIR'!$D$5</f>
        <v>37127.4928041297</v>
      </c>
      <c r="AZ281" s="25">
        <f ca="1" t="shared" ref="AZ281:BD281" si="2097">AJ281-AU281-AE281</f>
        <v>22267.7735058996</v>
      </c>
      <c r="BA281" s="25">
        <f ca="1" t="shared" si="2097"/>
        <v>28407.2326060994</v>
      </c>
      <c r="BB281" s="25">
        <f ca="1" t="shared" si="2097"/>
        <v>31385.0147556011</v>
      </c>
      <c r="BC281" s="25">
        <f ca="1" t="shared" si="2097"/>
        <v>35718.0058412028</v>
      </c>
      <c r="BD281" s="25">
        <f ca="1" t="shared" si="2097"/>
        <v>43985.2796781128</v>
      </c>
      <c r="BE281" s="25">
        <f ca="1" t="shared" ref="BE281:BI281" si="2098">AZ281/Z281</f>
        <v>19759.9123503298</v>
      </c>
      <c r="BF281" s="25">
        <f ca="1" t="shared" si="2098"/>
        <v>22149.027790124</v>
      </c>
      <c r="BG281" s="25">
        <f ca="1" t="shared" si="2098"/>
        <v>20647.9951930503</v>
      </c>
      <c r="BH281" s="25">
        <f ca="1" t="shared" si="2098"/>
        <v>19438.9517312493</v>
      </c>
      <c r="BI281" s="25">
        <f ca="1" t="shared" si="2098"/>
        <v>19822.0685863657</v>
      </c>
      <c r="BJ281" s="25">
        <f ca="1" t="shared" si="1930"/>
        <v>70356.6991273882</v>
      </c>
      <c r="BK281" s="25">
        <f ca="1" t="shared" si="1931"/>
        <v>32800.3680170493</v>
      </c>
      <c r="BL281" s="25">
        <f ca="1" t="shared" si="1932"/>
        <v>103157.067144438</v>
      </c>
      <c r="BM281" s="25">
        <f ca="1">BK281*'Ejercicio 3 - TIR'!$D$5</f>
        <v>16400.1840085247</v>
      </c>
      <c r="BN281" s="25">
        <f ca="1" t="shared" si="1933"/>
        <v>86756.8831359129</v>
      </c>
      <c r="BO281" s="25">
        <f ca="1" t="shared" si="1934"/>
        <v>39097.1911613219</v>
      </c>
      <c r="BP281" s="25">
        <f ca="1" t="shared" si="1935"/>
        <v>-105614.220759063</v>
      </c>
      <c r="BQ281" s="25">
        <f ca="1" t="shared" ref="BQ281:BT281" si="2099">BE281</f>
        <v>19759.9123503298</v>
      </c>
      <c r="BR281" s="25">
        <f ca="1" t="shared" si="2099"/>
        <v>22149.027790124</v>
      </c>
      <c r="BS281" s="25">
        <f ca="1" t="shared" si="2099"/>
        <v>20647.9951930503</v>
      </c>
      <c r="BT281" s="25">
        <f ca="1" t="shared" si="2099"/>
        <v>19438.9517312493</v>
      </c>
      <c r="BU281" s="25">
        <f ca="1" t="shared" si="1937"/>
        <v>58919.2597476876</v>
      </c>
      <c r="BV281" s="27">
        <f ca="1" t="shared" si="1938"/>
        <v>8.74138975071763</v>
      </c>
    </row>
    <row r="282" ht="15" customHeight="1" spans="1:74">
      <c r="A282" s="23">
        <v>281</v>
      </c>
      <c r="B282" s="24">
        <f ca="1" t="shared" ref="B282:F282" si="2100">RAND()</f>
        <v>0.177280474327208</v>
      </c>
      <c r="C282" s="25">
        <f ca="1">IF(B282&lt;=('Ejercicio 3 - TIR'!$D$13-'Ejercicio 3 - TIR'!$C$13)/('Ejercicio 3 - TIR'!$E$13-'Ejercicio 3 - TIR'!$C$13),'Ejercicio 3 - TIR'!$C$13+SQRT(('Ejercicio 3 - TIR'!$E$13-'Ejercicio 3 - TIR'!$C$13)*('Ejercicio 3 - TIR'!$D$13-'Ejercicio 3 - TIR'!$C$13)*B282),'Ejercicio 3 - TIR'!$E$13-SQRT(('Ejercicio 3 - TIR'!$E$13-'Ejercicio 3 - TIR'!$C$13)*('Ejercicio 3 - TIR'!$E$13-'Ejercicio 3 - TIR'!$D$13)*(1-B282)))</f>
        <v>68420.9375802747</v>
      </c>
      <c r="D282" s="24">
        <f ca="1" t="shared" si="2100"/>
        <v>0.0652366387767265</v>
      </c>
      <c r="E282" s="25">
        <f ca="1">IF(D282&lt;=('Ejercicio 3 - TIR'!$D$14-'Ejercicio 3 - TIR'!$C$14)/('Ejercicio 3 - TIR'!$E$14-'Ejercicio 3 - TIR'!$C$14),'Ejercicio 3 - TIR'!$C$14+SQRT(('Ejercicio 3 - TIR'!$E$14-'Ejercicio 3 - TIR'!$C$14)*('Ejercicio 3 - TIR'!$D$14-'Ejercicio 3 - TIR'!$C$14)*D282),'Ejercicio 3 - TIR'!$E$14-SQRT(('Ejercicio 3 - TIR'!$E$14-'Ejercicio 3 - TIR'!$C$14)*('Ejercicio 3 - TIR'!$E$14-'Ejercicio 3 - TIR'!$D$14)*(1-D282)))</f>
        <v>27211.9556750203</v>
      </c>
      <c r="F282" s="24">
        <f ca="1" t="shared" si="2100"/>
        <v>0.175980116631362</v>
      </c>
      <c r="G282" s="25">
        <f ca="1">IF(F282&lt;=('Ejercicio 3 - TIR'!$D$18-'Ejercicio 3 - TIR'!$C$18)/('Ejercicio 3 - TIR'!$E$18-'Ejercicio 3 - TIR'!$C$18),'Ejercicio 3 - TIR'!$C$18+SQRT(('Ejercicio 3 - TIR'!$E$18-'Ejercicio 3 - TIR'!$C$18)*('Ejercicio 3 - TIR'!$D$18-'Ejercicio 3 - TIR'!$C$18)*F282),'Ejercicio 3 - TIR'!$E$18-SQRT(('Ejercicio 3 - TIR'!$E$18-'Ejercicio 3 - TIR'!$C$18)*('Ejercicio 3 - TIR'!$E$18-'Ejercicio 3 - TIR'!$D$18)*(1-F282)))</f>
        <v>35137.8027886154</v>
      </c>
      <c r="H282" s="24">
        <f ca="1" t="shared" ref="H282:L282" si="2101">RAND()</f>
        <v>0.176978634076694</v>
      </c>
      <c r="I282" s="25">
        <f ca="1">IF(H282&lt;=('Ejercicio 3 - TIR'!$D$18-'Ejercicio 3 - TIR'!$C$18)/('Ejercicio 3 - TIR'!$E$18-'Ejercicio 3 - TIR'!$C$18),'Ejercicio 3 - TIR'!$C$18+SQRT(('Ejercicio 3 - TIR'!$E$18-'Ejercicio 3 - TIR'!$C$18)*('Ejercicio 3 - TIR'!$D$18-'Ejercicio 3 - TIR'!$C$18)*H282),'Ejercicio 3 - TIR'!$E$18-SQRT(('Ejercicio 3 - TIR'!$E$18-'Ejercicio 3 - TIR'!$C$18)*('Ejercicio 3 - TIR'!$E$18-'Ejercicio 3 - TIR'!$D$18)*(1-H282)))</f>
        <v>35152.3582087724</v>
      </c>
      <c r="J282" s="24">
        <f ca="1" t="shared" si="2101"/>
        <v>0.499187679239016</v>
      </c>
      <c r="K282" s="25">
        <f ca="1">IF(J282&lt;=('Ejercicio 3 - TIR'!$D$18-'Ejercicio 3 - TIR'!$C$18)/('Ejercicio 3 - TIR'!$E$18-'Ejercicio 3 - TIR'!$C$18),'Ejercicio 3 - TIR'!$C$18+SQRT(('Ejercicio 3 - TIR'!$E$18-'Ejercicio 3 - TIR'!$C$18)*('Ejercicio 3 - TIR'!$D$18-'Ejercicio 3 - TIR'!$C$18)*J282),'Ejercicio 3 - TIR'!$E$18-SQRT(('Ejercicio 3 - TIR'!$E$18-'Ejercicio 3 - TIR'!$C$18)*('Ejercicio 3 - TIR'!$E$18-'Ejercicio 3 - TIR'!$D$18)*(1-J282)))</f>
        <v>38653.2162740713</v>
      </c>
      <c r="L282" s="24">
        <f ca="1" t="shared" si="2101"/>
        <v>0.34489908473776</v>
      </c>
      <c r="M282" s="25">
        <f ca="1">IF(L282&lt;=('Ejercicio 3 - TIR'!$D$18-'Ejercicio 3 - TIR'!$C$18)/('Ejercicio 3 - TIR'!$E$18-'Ejercicio 3 - TIR'!$C$18),'Ejercicio 3 - TIR'!$C$18+SQRT(('Ejercicio 3 - TIR'!$E$18-'Ejercicio 3 - TIR'!$C$18)*('Ejercicio 3 - TIR'!$D$18-'Ejercicio 3 - TIR'!$C$18)*L282),'Ejercicio 3 - TIR'!$E$18-SQRT(('Ejercicio 3 - TIR'!$E$18-'Ejercicio 3 - TIR'!$C$18)*('Ejercicio 3 - TIR'!$E$18-'Ejercicio 3 - TIR'!$D$18)*(1-L282)))</f>
        <v>37192.6950936811</v>
      </c>
      <c r="N282" s="24">
        <f ca="1" t="shared" ref="N282:R282" si="2102">RAND()</f>
        <v>0.472987784172202</v>
      </c>
      <c r="O282" s="25">
        <f ca="1">IF(N282&lt;=('Ejercicio 3 - TIR'!$D$18-'Ejercicio 3 - TIR'!$C$18)/('Ejercicio 3 - TIR'!$E$18-'Ejercicio 3 - TIR'!$C$18),'Ejercicio 3 - TIR'!$C$18+SQRT(('Ejercicio 3 - TIR'!$E$18-'Ejercicio 3 - TIR'!$C$18)*('Ejercicio 3 - TIR'!$D$18-'Ejercicio 3 - TIR'!$C$18)*N282),'Ejercicio 3 - TIR'!$E$18-SQRT(('Ejercicio 3 - TIR'!$E$18-'Ejercicio 3 - TIR'!$C$18)*('Ejercicio 3 - TIR'!$E$18-'Ejercicio 3 - TIR'!$D$18)*(1-N282)))</f>
        <v>38423.0735260848</v>
      </c>
      <c r="P282" s="24">
        <f ca="1" t="shared" si="2102"/>
        <v>0.405443097590339</v>
      </c>
      <c r="Q282" s="26">
        <f ca="1">IF(P282&lt;=('Ejercicio 3 - TIR'!$D$22-'Ejercicio 3 - TIR'!$C$22)/('Ejercicio 3 - TIR'!$E$22-'Ejercicio 3 - TIR'!$C$22),'Ejercicio 3 - TIR'!$C$22+SQRT(('Ejercicio 3 - TIR'!$E$22-'Ejercicio 3 - TIR'!$C$22)*('Ejercicio 3 - TIR'!$D$22-'Ejercicio 3 - TIR'!$C$22)*P282),'Ejercicio 3 - TIR'!$E$22-SQRT(('Ejercicio 3 - TIR'!$E$22-'Ejercicio 3 - TIR'!$C$22)*('Ejercicio 3 - TIR'!$E$22-'Ejercicio 3 - TIR'!$D$22)*(1-P282)))</f>
        <v>0.147014765882062</v>
      </c>
      <c r="R282" s="24">
        <f ca="1" t="shared" si="2102"/>
        <v>0.68806028680039</v>
      </c>
      <c r="S282" s="26">
        <f ca="1">IF(R282&lt;=('Ejercicio 3 - TIR'!$D$23-'Ejercicio 3 - TIR'!$C$23)/('Ejercicio 3 - TIR'!$E$23-'Ejercicio 3 - TIR'!$C$23),'Ejercicio 3 - TIR'!$C$23+SQRT(('Ejercicio 3 - TIR'!$E$23-'Ejercicio 3 - TIR'!$C$23)*('Ejercicio 3 - TIR'!$D$23-'Ejercicio 3 - TIR'!$C$23)*R282),'Ejercicio 3 - TIR'!$E$23-SQRT(('Ejercicio 3 - TIR'!$E$23-'Ejercicio 3 - TIR'!$C$23)*('Ejercicio 3 - TIR'!$E$23-'Ejercicio 3 - TIR'!$D$23)*(1-R282)))</f>
        <v>0.156304188476456</v>
      </c>
      <c r="T282" s="24">
        <f ca="1" t="shared" ref="T282:X282" si="2103">RAND()</f>
        <v>0.024966842757594</v>
      </c>
      <c r="U282" s="26">
        <f ca="1">IF(T282&lt;=('Ejercicio 3 - TIR'!$D$24-'Ejercicio 3 - TIR'!$C$24)/('Ejercicio 3 - TIR'!$E$24-'Ejercicio 3 - TIR'!$C$24),'Ejercicio 3 - TIR'!$C$24+SQRT(('Ejercicio 3 - TIR'!$E$24-'Ejercicio 3 - TIR'!$C$24)*('Ejercicio 3 - TIR'!$D$24-'Ejercicio 3 - TIR'!$C$24)*T282),'Ejercicio 3 - TIR'!$E$24-SQRT(('Ejercicio 3 - TIR'!$E$24-'Ejercicio 3 - TIR'!$C$24)*('Ejercicio 3 - TIR'!$E$24-'Ejercicio 3 - TIR'!$D$24)*(1-T282)))</f>
        <v>0.157240881837936</v>
      </c>
      <c r="V282" s="24">
        <f ca="1" t="shared" si="2103"/>
        <v>0.762118325052553</v>
      </c>
      <c r="W282" s="26">
        <f ca="1">IF(V282&lt;=('Ejercicio 3 - TIR'!$D$25-'Ejercicio 3 - TIR'!$C$25)/('Ejercicio 3 - TIR'!$E$25-'Ejercicio 3 - TIR'!$C$25),'Ejercicio 3 - TIR'!$C$25+SQRT(('Ejercicio 3 - TIR'!$E$25-'Ejercicio 3 - TIR'!$C$25)*('Ejercicio 3 - TIR'!$D$25-'Ejercicio 3 - TIR'!$C$25)*V282),'Ejercicio 3 - TIR'!$E$25-SQRT(('Ejercicio 3 - TIR'!$E$25-'Ejercicio 3 - TIR'!$C$25)*('Ejercicio 3 - TIR'!$E$25-'Ejercicio 3 - TIR'!$D$25)*(1-V282)))</f>
        <v>0.22114543602277</v>
      </c>
      <c r="X282" s="24">
        <f ca="1" t="shared" si="2103"/>
        <v>0.455635282678032</v>
      </c>
      <c r="Y282" s="26">
        <f ca="1">IF(X282&lt;=('Ejercicio 3 - TIR'!$D$26-'Ejercicio 3 - TIR'!$C$26)/('Ejercicio 3 - TIR'!$E$26-'Ejercicio 3 - TIR'!$C$26),'Ejercicio 3 - TIR'!$C$26+SQRT(('Ejercicio 3 - TIR'!$E$26-'Ejercicio 3 - TIR'!$C$26)*('Ejercicio 3 - TIR'!$D$26-'Ejercicio 3 - TIR'!$C$26)*X282),'Ejercicio 3 - TIR'!$E$26-SQRT(('Ejercicio 3 - TIR'!$E$26-'Ejercicio 3 - TIR'!$C$26)*('Ejercicio 3 - TIR'!$E$26-'Ejercicio 3 - TIR'!$D$26)*(1-X282)))</f>
        <v>0.225782203350388</v>
      </c>
      <c r="Z282" s="24">
        <f ca="1" t="shared" si="1908"/>
        <v>1.14701476588206</v>
      </c>
      <c r="AA282" s="24">
        <f ca="1" t="shared" si="1909"/>
        <v>1.32629797803377</v>
      </c>
      <c r="AB282" s="24">
        <f ca="1" t="shared" si="1910"/>
        <v>1.53484624167967</v>
      </c>
      <c r="AC282" s="24">
        <f ca="1" t="shared" si="1911"/>
        <v>1.87427048302383</v>
      </c>
      <c r="AD282" s="24">
        <f ca="1" t="shared" si="1912"/>
        <v>2.29744740235555</v>
      </c>
      <c r="AE282" s="23">
        <f ca="1" t="shared" si="1913"/>
        <v>4000.55929275615</v>
      </c>
      <c r="AF282" s="23">
        <f ca="1" t="shared" si="1914"/>
        <v>4625.86346646235</v>
      </c>
      <c r="AG282" s="23">
        <f ca="1" t="shared" si="1915"/>
        <v>5353.23831719078</v>
      </c>
      <c r="AH282" s="23">
        <f ca="1" t="shared" si="1916"/>
        <v>6537.08253897973</v>
      </c>
      <c r="AI282" s="23">
        <f ca="1" t="shared" si="1917"/>
        <v>8013.03943811393</v>
      </c>
      <c r="AJ282" s="25">
        <f ca="1" t="shared" si="1918"/>
        <v>40303.5786391938</v>
      </c>
      <c r="AK282" s="25">
        <f ca="1" t="shared" si="1919"/>
        <v>46622.5016154136</v>
      </c>
      <c r="AL282" s="25">
        <f ca="1" t="shared" si="1920"/>
        <v>59326.7437270898</v>
      </c>
      <c r="AM282" s="25">
        <f ca="1" t="shared" si="1921"/>
        <v>69709.1705981917</v>
      </c>
      <c r="AN282" s="25">
        <f ca="1" t="shared" si="1922"/>
        <v>88274.9904630198</v>
      </c>
      <c r="AO282" s="25">
        <f ca="1">C282/'Ejercicio 3 - TIR'!$D$7</f>
        <v>13684.1875160549</v>
      </c>
      <c r="AP282" s="25">
        <f ca="1" t="shared" si="1923"/>
        <v>26619.3911231388</v>
      </c>
      <c r="AQ282" s="25">
        <f ca="1" t="shared" si="1924"/>
        <v>32938.3140993587</v>
      </c>
      <c r="AR282" s="25">
        <f ca="1" t="shared" si="1925"/>
        <v>45642.5562110349</v>
      </c>
      <c r="AS282" s="25">
        <f ca="1" t="shared" si="1926"/>
        <v>56024.9830821368</v>
      </c>
      <c r="AT282" s="25">
        <f ca="1" t="shared" si="1927"/>
        <v>74590.8029469648</v>
      </c>
      <c r="AU282" s="25">
        <f ca="1">AP282*'Ejercicio 3 - TIR'!$D$5</f>
        <v>13309.6955615694</v>
      </c>
      <c r="AV282" s="25">
        <f ca="1">AQ282*'Ejercicio 3 - TIR'!$D$5</f>
        <v>16469.1570496793</v>
      </c>
      <c r="AW282" s="25">
        <f ca="1">AR282*'Ejercicio 3 - TIR'!$D$5</f>
        <v>22821.2781055174</v>
      </c>
      <c r="AX282" s="25">
        <f ca="1">AS282*'Ejercicio 3 - TIR'!$D$5</f>
        <v>28012.4915410684</v>
      </c>
      <c r="AY282" s="25">
        <f ca="1">AT282*'Ejercicio 3 - TIR'!$D$5</f>
        <v>37295.4014734824</v>
      </c>
      <c r="AZ282" s="25">
        <f ca="1" t="shared" ref="AZ282:BD282" si="2104">AJ282-AU282-AE282</f>
        <v>22993.3237848682</v>
      </c>
      <c r="BA282" s="25">
        <f ca="1" t="shared" si="2104"/>
        <v>25527.4810992719</v>
      </c>
      <c r="BB282" s="25">
        <f ca="1" t="shared" si="2104"/>
        <v>31152.2273043816</v>
      </c>
      <c r="BC282" s="25">
        <f ca="1" t="shared" si="2104"/>
        <v>35159.5965181436</v>
      </c>
      <c r="BD282" s="25">
        <f ca="1" t="shared" si="2104"/>
        <v>42966.5495514234</v>
      </c>
      <c r="BE282" s="25">
        <f ca="1" t="shared" ref="BE282:BI282" si="2105">AZ282/Z282</f>
        <v>20046.2317215125</v>
      </c>
      <c r="BF282" s="25">
        <f ca="1" t="shared" si="2105"/>
        <v>19247.168827865</v>
      </c>
      <c r="BG282" s="25">
        <f ca="1" t="shared" si="2105"/>
        <v>20296.6437017756</v>
      </c>
      <c r="BH282" s="25">
        <f ca="1" t="shared" si="2105"/>
        <v>18759.0835136129</v>
      </c>
      <c r="BI282" s="25">
        <f ca="1" t="shared" si="2105"/>
        <v>18701.8642983383</v>
      </c>
      <c r="BJ282" s="25">
        <f ca="1" t="shared" si="1930"/>
        <v>62518.0368785897</v>
      </c>
      <c r="BK282" s="25">
        <f ca="1" t="shared" si="1931"/>
        <v>31438.7010621067</v>
      </c>
      <c r="BL282" s="25">
        <f ca="1" t="shared" si="1932"/>
        <v>93956.7379406964</v>
      </c>
      <c r="BM282" s="25">
        <f ca="1">BK282*'Ejercicio 3 - TIR'!$D$5</f>
        <v>15719.3505310533</v>
      </c>
      <c r="BN282" s="25">
        <f ca="1" t="shared" si="1933"/>
        <v>78237.3874096431</v>
      </c>
      <c r="BO282" s="25">
        <f ca="1" t="shared" si="1934"/>
        <v>34054.0494330478</v>
      </c>
      <c r="BP282" s="25">
        <f ca="1" t="shared" si="1935"/>
        <v>-95632.893255295</v>
      </c>
      <c r="BQ282" s="25">
        <f ca="1" t="shared" ref="BQ282:BT282" si="2106">BE282</f>
        <v>20046.2317215125</v>
      </c>
      <c r="BR282" s="25">
        <f ca="1" t="shared" si="2106"/>
        <v>19247.168827865</v>
      </c>
      <c r="BS282" s="25">
        <f ca="1" t="shared" si="2106"/>
        <v>20296.6437017756</v>
      </c>
      <c r="BT282" s="25">
        <f ca="1" t="shared" si="2106"/>
        <v>18759.0835136129</v>
      </c>
      <c r="BU282" s="25">
        <f ca="1" t="shared" si="1937"/>
        <v>52755.9137313861</v>
      </c>
      <c r="BV282" s="27">
        <f ca="1" t="shared" si="1938"/>
        <v>9.75955352945126</v>
      </c>
    </row>
    <row r="283" ht="15" customHeight="1" spans="1:74">
      <c r="A283" s="23">
        <v>282</v>
      </c>
      <c r="B283" s="24">
        <f ca="1" t="shared" ref="B283:F283" si="2107">RAND()</f>
        <v>0.771909178643206</v>
      </c>
      <c r="C283" s="25">
        <f ca="1">IF(B283&lt;=('Ejercicio 3 - TIR'!$D$13-'Ejercicio 3 - TIR'!$C$13)/('Ejercicio 3 - TIR'!$E$13-'Ejercicio 3 - TIR'!$C$13),'Ejercicio 3 - TIR'!$C$13+SQRT(('Ejercicio 3 - TIR'!$E$13-'Ejercicio 3 - TIR'!$C$13)*('Ejercicio 3 - TIR'!$D$13-'Ejercicio 3 - TIR'!$C$13)*B283),'Ejercicio 3 - TIR'!$E$13-SQRT(('Ejercicio 3 - TIR'!$E$13-'Ejercicio 3 - TIR'!$C$13)*('Ejercicio 3 - TIR'!$E$13-'Ejercicio 3 - TIR'!$D$13)*(1-B283)))</f>
        <v>83455.8473886345</v>
      </c>
      <c r="D283" s="24">
        <f ca="1" t="shared" si="2107"/>
        <v>0.778698585464762</v>
      </c>
      <c r="E283" s="25">
        <f ca="1">IF(D283&lt;=('Ejercicio 3 - TIR'!$D$14-'Ejercicio 3 - TIR'!$C$14)/('Ejercicio 3 - TIR'!$E$14-'Ejercicio 3 - TIR'!$C$14),'Ejercicio 3 - TIR'!$C$14+SQRT(('Ejercicio 3 - TIR'!$E$14-'Ejercicio 3 - TIR'!$C$14)*('Ejercicio 3 - TIR'!$D$14-'Ejercicio 3 - TIR'!$C$14)*D283),'Ejercicio 3 - TIR'!$E$14-SQRT(('Ejercicio 3 - TIR'!$E$14-'Ejercicio 3 - TIR'!$C$14)*('Ejercicio 3 - TIR'!$E$14-'Ejercicio 3 - TIR'!$D$14)*(1-D283)))</f>
        <v>34238.4713677457</v>
      </c>
      <c r="F283" s="24">
        <f ca="1" t="shared" si="2107"/>
        <v>0.765251792549941</v>
      </c>
      <c r="G283" s="25">
        <f ca="1">IF(F283&lt;=('Ejercicio 3 - TIR'!$D$18-'Ejercicio 3 - TIR'!$C$18)/('Ejercicio 3 - TIR'!$E$18-'Ejercicio 3 - TIR'!$C$18),'Ejercicio 3 - TIR'!$C$18+SQRT(('Ejercicio 3 - TIR'!$E$18-'Ejercicio 3 - TIR'!$C$18)*('Ejercicio 3 - TIR'!$D$18-'Ejercicio 3 - TIR'!$C$18)*F283),'Ejercicio 3 - TIR'!$E$18-SQRT(('Ejercicio 3 - TIR'!$E$18-'Ejercicio 3 - TIR'!$C$18)*('Ejercicio 3 - TIR'!$E$18-'Ejercicio 3 - TIR'!$D$18)*(1-F283)))</f>
        <v>40804.0358010638</v>
      </c>
      <c r="H283" s="24">
        <f ca="1" t="shared" ref="H283:L283" si="2108">RAND()</f>
        <v>0.736233886098871</v>
      </c>
      <c r="I283" s="25">
        <f ca="1">IF(H283&lt;=('Ejercicio 3 - TIR'!$D$18-'Ejercicio 3 - TIR'!$C$18)/('Ejercicio 3 - TIR'!$E$18-'Ejercicio 3 - TIR'!$C$18),'Ejercicio 3 - TIR'!$C$18+SQRT(('Ejercicio 3 - TIR'!$E$18-'Ejercicio 3 - TIR'!$C$18)*('Ejercicio 3 - TIR'!$D$18-'Ejercicio 3 - TIR'!$C$18)*H283),'Ejercicio 3 - TIR'!$E$18-SQRT(('Ejercicio 3 - TIR'!$E$18-'Ejercicio 3 - TIR'!$C$18)*('Ejercicio 3 - TIR'!$E$18-'Ejercicio 3 - TIR'!$D$18)*(1-H283)))</f>
        <v>40552.2524191919</v>
      </c>
      <c r="J283" s="24">
        <f ca="1" t="shared" si="2108"/>
        <v>0.660546746010983</v>
      </c>
      <c r="K283" s="25">
        <f ca="1">IF(J283&lt;=('Ejercicio 3 - TIR'!$D$18-'Ejercicio 3 - TIR'!$C$18)/('Ejercicio 3 - TIR'!$E$18-'Ejercicio 3 - TIR'!$C$18),'Ejercicio 3 - TIR'!$C$18+SQRT(('Ejercicio 3 - TIR'!$E$18-'Ejercicio 3 - TIR'!$C$18)*('Ejercicio 3 - TIR'!$D$18-'Ejercicio 3 - TIR'!$C$18)*J283),'Ejercicio 3 - TIR'!$E$18-SQRT(('Ejercicio 3 - TIR'!$E$18-'Ejercicio 3 - TIR'!$C$18)*('Ejercicio 3 - TIR'!$E$18-'Ejercicio 3 - TIR'!$D$18)*(1-J283)))</f>
        <v>39953.9947710277</v>
      </c>
      <c r="L283" s="24">
        <f ca="1" t="shared" si="2108"/>
        <v>0.282147237190702</v>
      </c>
      <c r="M283" s="25">
        <f ca="1">IF(L283&lt;=('Ejercicio 3 - TIR'!$D$18-'Ejercicio 3 - TIR'!$C$18)/('Ejercicio 3 - TIR'!$E$18-'Ejercicio 3 - TIR'!$C$18),'Ejercicio 3 - TIR'!$C$18+SQRT(('Ejercicio 3 - TIR'!$E$18-'Ejercicio 3 - TIR'!$C$18)*('Ejercicio 3 - TIR'!$D$18-'Ejercicio 3 - TIR'!$C$18)*L283),'Ejercicio 3 - TIR'!$E$18-SQRT(('Ejercicio 3 - TIR'!$E$18-'Ejercicio 3 - TIR'!$C$18)*('Ejercicio 3 - TIR'!$E$18-'Ejercicio 3 - TIR'!$D$18)*(1-L283)))</f>
        <v>36505.5426813299</v>
      </c>
      <c r="N283" s="24">
        <f ca="1" t="shared" ref="N283:R283" si="2109">RAND()</f>
        <v>0.485083366284062</v>
      </c>
      <c r="O283" s="25">
        <f ca="1">IF(N283&lt;=('Ejercicio 3 - TIR'!$D$18-'Ejercicio 3 - TIR'!$C$18)/('Ejercicio 3 - TIR'!$E$18-'Ejercicio 3 - TIR'!$C$18),'Ejercicio 3 - TIR'!$C$18+SQRT(('Ejercicio 3 - TIR'!$E$18-'Ejercicio 3 - TIR'!$C$18)*('Ejercicio 3 - TIR'!$D$18-'Ejercicio 3 - TIR'!$C$18)*N283),'Ejercicio 3 - TIR'!$E$18-SQRT(('Ejercicio 3 - TIR'!$E$18-'Ejercicio 3 - TIR'!$C$18)*('Ejercicio 3 - TIR'!$E$18-'Ejercicio 3 - TIR'!$D$18)*(1-N283)))</f>
        <v>38530.0940758358</v>
      </c>
      <c r="P283" s="24">
        <f ca="1" t="shared" si="2109"/>
        <v>0.443096682228467</v>
      </c>
      <c r="Q283" s="26">
        <f ca="1">IF(P283&lt;=('Ejercicio 3 - TIR'!$D$22-'Ejercicio 3 - TIR'!$C$22)/('Ejercicio 3 - TIR'!$E$22-'Ejercicio 3 - TIR'!$C$22),'Ejercicio 3 - TIR'!$C$22+SQRT(('Ejercicio 3 - TIR'!$E$22-'Ejercicio 3 - TIR'!$C$22)*('Ejercicio 3 - TIR'!$D$22-'Ejercicio 3 - TIR'!$C$22)*P283),'Ejercicio 3 - TIR'!$E$22-SQRT(('Ejercicio 3 - TIR'!$E$22-'Ejercicio 3 - TIR'!$C$22)*('Ejercicio 3 - TIR'!$E$22-'Ejercicio 3 - TIR'!$D$22)*(1-P283)))</f>
        <v>0.148241353154749</v>
      </c>
      <c r="R283" s="24">
        <f ca="1" t="shared" si="2109"/>
        <v>0.753400170144818</v>
      </c>
      <c r="S283" s="26">
        <f ca="1">IF(R283&lt;=('Ejercicio 3 - TIR'!$D$23-'Ejercicio 3 - TIR'!$C$23)/('Ejercicio 3 - TIR'!$E$23-'Ejercicio 3 - TIR'!$C$23),'Ejercicio 3 - TIR'!$C$23+SQRT(('Ejercicio 3 - TIR'!$E$23-'Ejercicio 3 - TIR'!$C$23)*('Ejercicio 3 - TIR'!$D$23-'Ejercicio 3 - TIR'!$C$23)*R283),'Ejercicio 3 - TIR'!$E$23-SQRT(('Ejercicio 3 - TIR'!$E$23-'Ejercicio 3 - TIR'!$C$23)*('Ejercicio 3 - TIR'!$E$23-'Ejercicio 3 - TIR'!$D$23)*(1-R283)))</f>
        <v>0.158931547428932</v>
      </c>
      <c r="T283" s="24">
        <f ca="1" t="shared" ref="T283:X283" si="2110">RAND()</f>
        <v>0.0846300146944474</v>
      </c>
      <c r="U283" s="26">
        <f ca="1">IF(T283&lt;=('Ejercicio 3 - TIR'!$D$24-'Ejercicio 3 - TIR'!$C$24)/('Ejercicio 3 - TIR'!$E$24-'Ejercicio 3 - TIR'!$C$24),'Ejercicio 3 - TIR'!$C$24+SQRT(('Ejercicio 3 - TIR'!$E$24-'Ejercicio 3 - TIR'!$C$24)*('Ejercicio 3 - TIR'!$D$24-'Ejercicio 3 - TIR'!$C$24)*T283),'Ejercicio 3 - TIR'!$E$24-SQRT(('Ejercicio 3 - TIR'!$E$24-'Ejercicio 3 - TIR'!$C$24)*('Ejercicio 3 - TIR'!$E$24-'Ejercicio 3 - TIR'!$D$24)*(1-T283)))</f>
        <v>0.163331280165773</v>
      </c>
      <c r="V283" s="24">
        <f ca="1" t="shared" si="2110"/>
        <v>0.194790984765537</v>
      </c>
      <c r="W283" s="26">
        <f ca="1">IF(V283&lt;=('Ejercicio 3 - TIR'!$D$25-'Ejercicio 3 - TIR'!$C$25)/('Ejercicio 3 - TIR'!$E$25-'Ejercicio 3 - TIR'!$C$25),'Ejercicio 3 - TIR'!$C$25+SQRT(('Ejercicio 3 - TIR'!$E$25-'Ejercicio 3 - TIR'!$C$25)*('Ejercicio 3 - TIR'!$D$25-'Ejercicio 3 - TIR'!$C$25)*V283),'Ejercicio 3 - TIR'!$E$25-SQRT(('Ejercicio 3 - TIR'!$E$25-'Ejercicio 3 - TIR'!$C$25)*('Ejercicio 3 - TIR'!$E$25-'Ejercicio 3 - TIR'!$D$25)*(1-V283)))</f>
        <v>0.196513854143469</v>
      </c>
      <c r="X283" s="24">
        <f ca="1" t="shared" si="2110"/>
        <v>0.154835406133042</v>
      </c>
      <c r="Y283" s="26">
        <f ca="1">IF(X283&lt;=('Ejercicio 3 - TIR'!$D$26-'Ejercicio 3 - TIR'!$C$26)/('Ejercicio 3 - TIR'!$E$26-'Ejercicio 3 - TIR'!$C$26),'Ejercicio 3 - TIR'!$C$26+SQRT(('Ejercicio 3 - TIR'!$E$26-'Ejercicio 3 - TIR'!$C$26)*('Ejercicio 3 - TIR'!$D$26-'Ejercicio 3 - TIR'!$C$26)*X283),'Ejercicio 3 - TIR'!$E$26-SQRT(('Ejercicio 3 - TIR'!$E$26-'Ejercicio 3 - TIR'!$C$26)*('Ejercicio 3 - TIR'!$E$26-'Ejercicio 3 - TIR'!$D$26)*(1-X283)))</f>
        <v>0.210446407913353</v>
      </c>
      <c r="Z283" s="24">
        <f ca="1" t="shared" si="1908"/>
        <v>1.14824135315475</v>
      </c>
      <c r="AA283" s="24">
        <f ca="1" t="shared" si="1909"/>
        <v>1.33073312823352</v>
      </c>
      <c r="AB283" s="24">
        <f ca="1" t="shared" si="1910"/>
        <v>1.54808347362691</v>
      </c>
      <c r="AC283" s="24">
        <f ca="1" t="shared" si="1911"/>
        <v>1.85230332356514</v>
      </c>
      <c r="AD283" s="24">
        <f ca="1" t="shared" si="1912"/>
        <v>2.24211390437539</v>
      </c>
      <c r="AE283" s="23">
        <f ca="1" t="shared" si="1913"/>
        <v>5075.55732550475</v>
      </c>
      <c r="AF283" s="23">
        <f ca="1" t="shared" si="1914"/>
        <v>5882.22350531147</v>
      </c>
      <c r="AG283" s="23">
        <f ca="1" t="shared" si="1915"/>
        <v>6842.9746006552</v>
      </c>
      <c r="AH283" s="23">
        <f ca="1" t="shared" si="1916"/>
        <v>8187.71391323581</v>
      </c>
      <c r="AI283" s="23">
        <f ca="1" t="shared" si="1917"/>
        <v>9910.78889529847</v>
      </c>
      <c r="AJ283" s="25">
        <f ca="1" t="shared" si="1918"/>
        <v>46852.8812823883</v>
      </c>
      <c r="AK283" s="25">
        <f ca="1" t="shared" si="1919"/>
        <v>53964.2257187067</v>
      </c>
      <c r="AL283" s="25">
        <f ca="1" t="shared" si="1920"/>
        <v>61852.119010404</v>
      </c>
      <c r="AM283" s="25">
        <f ca="1" t="shared" si="1921"/>
        <v>67619.3380371766</v>
      </c>
      <c r="AN283" s="25">
        <f ca="1" t="shared" si="1922"/>
        <v>86388.8596643234</v>
      </c>
      <c r="AO283" s="25">
        <f ca="1">C283/'Ejercicio 3 - TIR'!$D$7</f>
        <v>16691.1694777269</v>
      </c>
      <c r="AP283" s="25">
        <f ca="1" t="shared" si="1923"/>
        <v>30161.7118046614</v>
      </c>
      <c r="AQ283" s="25">
        <f ca="1" t="shared" si="1924"/>
        <v>37273.0562409798</v>
      </c>
      <c r="AR283" s="25">
        <f ca="1" t="shared" si="1925"/>
        <v>45160.9495326771</v>
      </c>
      <c r="AS283" s="25">
        <f ca="1" t="shared" si="1926"/>
        <v>50928.1685594497</v>
      </c>
      <c r="AT283" s="25">
        <f ca="1" t="shared" si="1927"/>
        <v>69697.6901865965</v>
      </c>
      <c r="AU283" s="25">
        <f ca="1">AP283*'Ejercicio 3 - TIR'!$D$5</f>
        <v>15080.8559023307</v>
      </c>
      <c r="AV283" s="25">
        <f ca="1">AQ283*'Ejercicio 3 - TIR'!$D$5</f>
        <v>18636.5281204899</v>
      </c>
      <c r="AW283" s="25">
        <f ca="1">AR283*'Ejercicio 3 - TIR'!$D$5</f>
        <v>22580.4747663385</v>
      </c>
      <c r="AX283" s="25">
        <f ca="1">AS283*'Ejercicio 3 - TIR'!$D$5</f>
        <v>25464.0842797248</v>
      </c>
      <c r="AY283" s="25">
        <f ca="1">AT283*'Ejercicio 3 - TIR'!$D$5</f>
        <v>34848.8450932982</v>
      </c>
      <c r="AZ283" s="25">
        <f ca="1" t="shared" ref="AZ283:BD283" si="2111">AJ283-AU283-AE283</f>
        <v>26696.4680545528</v>
      </c>
      <c r="BA283" s="25">
        <f ca="1" t="shared" si="2111"/>
        <v>29445.4740929053</v>
      </c>
      <c r="BB283" s="25">
        <f ca="1" t="shared" si="2111"/>
        <v>32428.6696434102</v>
      </c>
      <c r="BC283" s="25">
        <f ca="1" t="shared" si="2111"/>
        <v>33967.5398442159</v>
      </c>
      <c r="BD283" s="25">
        <f ca="1" t="shared" si="2111"/>
        <v>41629.2256757267</v>
      </c>
      <c r="BE283" s="25">
        <f ca="1" t="shared" ref="BE283:BI283" si="2112">AZ283/Z283</f>
        <v>23249.8751078816</v>
      </c>
      <c r="BF283" s="25">
        <f ca="1" t="shared" si="2112"/>
        <v>22127.2571247945</v>
      </c>
      <c r="BG283" s="25">
        <f ca="1" t="shared" si="2112"/>
        <v>20947.6234297852</v>
      </c>
      <c r="BH283" s="25">
        <f ca="1" t="shared" si="2112"/>
        <v>18338.0008080093</v>
      </c>
      <c r="BI283" s="25">
        <f ca="1" t="shared" si="2112"/>
        <v>18566.9539778907</v>
      </c>
      <c r="BJ283" s="25">
        <f ca="1" t="shared" si="1930"/>
        <v>76766.5527181814</v>
      </c>
      <c r="BK283" s="25">
        <f ca="1" t="shared" si="1931"/>
        <v>37423.5031662976</v>
      </c>
      <c r="BL283" s="25">
        <f ca="1" t="shared" si="1932"/>
        <v>114190.055884479</v>
      </c>
      <c r="BM283" s="25">
        <f ca="1">BK283*'Ejercicio 3 - TIR'!$D$5</f>
        <v>18711.7515831488</v>
      </c>
      <c r="BN283" s="25">
        <f ca="1" t="shared" si="1933"/>
        <v>95478.3043013302</v>
      </c>
      <c r="BO283" s="25">
        <f ca="1" t="shared" si="1934"/>
        <v>42584.0561066092</v>
      </c>
      <c r="BP283" s="25">
        <f ca="1" t="shared" si="1935"/>
        <v>-117694.31875638</v>
      </c>
      <c r="BQ283" s="25">
        <f ca="1" t="shared" ref="BQ283:BT283" si="2113">BE283</f>
        <v>23249.8751078816</v>
      </c>
      <c r="BR283" s="25">
        <f ca="1" t="shared" si="2113"/>
        <v>22127.2571247945</v>
      </c>
      <c r="BS283" s="25">
        <f ca="1" t="shared" si="2113"/>
        <v>20947.6234297852</v>
      </c>
      <c r="BT283" s="25">
        <f ca="1" t="shared" si="2113"/>
        <v>18338.0008080093</v>
      </c>
      <c r="BU283" s="25">
        <f ca="1" t="shared" si="1937"/>
        <v>61151.0100844999</v>
      </c>
      <c r="BV283" s="27">
        <f ca="1" t="shared" si="1938"/>
        <v>6.46594822616127</v>
      </c>
    </row>
    <row r="284" ht="15" customHeight="1" spans="1:74">
      <c r="A284" s="23">
        <v>283</v>
      </c>
      <c r="B284" s="24">
        <f ca="1" t="shared" ref="B284:F284" si="2114">RAND()</f>
        <v>0.377818931856148</v>
      </c>
      <c r="C284" s="25">
        <f ca="1">IF(B284&lt;=('Ejercicio 3 - TIR'!$D$13-'Ejercicio 3 - TIR'!$C$13)/('Ejercicio 3 - TIR'!$E$13-'Ejercicio 3 - TIR'!$C$13),'Ejercicio 3 - TIR'!$C$13+SQRT(('Ejercicio 3 - TIR'!$E$13-'Ejercicio 3 - TIR'!$C$13)*('Ejercicio 3 - TIR'!$D$13-'Ejercicio 3 - TIR'!$C$13)*B284),'Ejercicio 3 - TIR'!$E$13-SQRT(('Ejercicio 3 - TIR'!$E$13-'Ejercicio 3 - TIR'!$C$13)*('Ejercicio 3 - TIR'!$E$13-'Ejercicio 3 - TIR'!$D$13)*(1-B284)))</f>
        <v>72675.7016234154</v>
      </c>
      <c r="D284" s="24">
        <f ca="1" t="shared" si="2114"/>
        <v>0.0580987905057435</v>
      </c>
      <c r="E284" s="25">
        <f ca="1">IF(D284&lt;=('Ejercicio 3 - TIR'!$D$14-'Ejercicio 3 - TIR'!$C$14)/('Ejercicio 3 - TIR'!$E$14-'Ejercicio 3 - TIR'!$C$14),'Ejercicio 3 - TIR'!$C$14+SQRT(('Ejercicio 3 - TIR'!$E$14-'Ejercicio 3 - TIR'!$C$14)*('Ejercicio 3 - TIR'!$D$14-'Ejercicio 3 - TIR'!$C$14)*D284),'Ejercicio 3 - TIR'!$E$14-SQRT(('Ejercicio 3 - TIR'!$E$14-'Ejercicio 3 - TIR'!$C$14)*('Ejercicio 3 - TIR'!$E$14-'Ejercicio 3 - TIR'!$D$14)*(1-D284)))</f>
        <v>27087.4408465705</v>
      </c>
      <c r="F284" s="24">
        <f ca="1" t="shared" si="2114"/>
        <v>0.410646728810312</v>
      </c>
      <c r="G284" s="25">
        <f ca="1">IF(F284&lt;=('Ejercicio 3 - TIR'!$D$18-'Ejercicio 3 - TIR'!$C$18)/('Ejercicio 3 - TIR'!$E$18-'Ejercicio 3 - TIR'!$C$18),'Ejercicio 3 - TIR'!$C$18+SQRT(('Ejercicio 3 - TIR'!$E$18-'Ejercicio 3 - TIR'!$C$18)*('Ejercicio 3 - TIR'!$D$18-'Ejercicio 3 - TIR'!$C$18)*F284),'Ejercicio 3 - TIR'!$E$18-SQRT(('Ejercicio 3 - TIR'!$E$18-'Ejercicio 3 - TIR'!$C$18)*('Ejercicio 3 - TIR'!$E$18-'Ejercicio 3 - TIR'!$D$18)*(1-F284)))</f>
        <v>37848.3762219676</v>
      </c>
      <c r="H284" s="24">
        <f ca="1" t="shared" ref="H284:L284" si="2115">RAND()</f>
        <v>0.126941663902014</v>
      </c>
      <c r="I284" s="25">
        <f ca="1">IF(H284&lt;=('Ejercicio 3 - TIR'!$D$18-'Ejercicio 3 - TIR'!$C$18)/('Ejercicio 3 - TIR'!$E$18-'Ejercicio 3 - TIR'!$C$18),'Ejercicio 3 - TIR'!$C$18+SQRT(('Ejercicio 3 - TIR'!$E$18-'Ejercicio 3 - TIR'!$C$18)*('Ejercicio 3 - TIR'!$D$18-'Ejercicio 3 - TIR'!$C$18)*H284),'Ejercicio 3 - TIR'!$E$18-SQRT(('Ejercicio 3 - TIR'!$E$18-'Ejercicio 3 - TIR'!$C$18)*('Ejercicio 3 - TIR'!$E$18-'Ejercicio 3 - TIR'!$D$18)*(1-H284)))</f>
        <v>34363.6280301261</v>
      </c>
      <c r="J284" s="24">
        <f ca="1" t="shared" si="2115"/>
        <v>0.576354240668298</v>
      </c>
      <c r="K284" s="25">
        <f ca="1">IF(J284&lt;=('Ejercicio 3 - TIR'!$D$18-'Ejercicio 3 - TIR'!$C$18)/('Ejercicio 3 - TIR'!$E$18-'Ejercicio 3 - TIR'!$C$18),'Ejercicio 3 - TIR'!$C$18+SQRT(('Ejercicio 3 - TIR'!$E$18-'Ejercicio 3 - TIR'!$C$18)*('Ejercicio 3 - TIR'!$D$18-'Ejercicio 3 - TIR'!$C$18)*J284),'Ejercicio 3 - TIR'!$E$18-SQRT(('Ejercicio 3 - TIR'!$E$18-'Ejercicio 3 - TIR'!$C$18)*('Ejercicio 3 - TIR'!$E$18-'Ejercicio 3 - TIR'!$D$18)*(1-J284)))</f>
        <v>39298.0178586753</v>
      </c>
      <c r="L284" s="24">
        <f ca="1" t="shared" si="2115"/>
        <v>0.427604338957513</v>
      </c>
      <c r="M284" s="25">
        <f ca="1">IF(L284&lt;=('Ejercicio 3 - TIR'!$D$18-'Ejercicio 3 - TIR'!$C$18)/('Ejercicio 3 - TIR'!$E$18-'Ejercicio 3 - TIR'!$C$18),'Ejercicio 3 - TIR'!$C$18+SQRT(('Ejercicio 3 - TIR'!$E$18-'Ejercicio 3 - TIR'!$C$18)*('Ejercicio 3 - TIR'!$D$18-'Ejercicio 3 - TIR'!$C$18)*L284),'Ejercicio 3 - TIR'!$E$18-SQRT(('Ejercicio 3 - TIR'!$E$18-'Ejercicio 3 - TIR'!$C$18)*('Ejercicio 3 - TIR'!$E$18-'Ejercicio 3 - TIR'!$D$18)*(1-L284)))</f>
        <v>38008.7858532756</v>
      </c>
      <c r="N284" s="24">
        <f ca="1" t="shared" ref="N284:R284" si="2116">RAND()</f>
        <v>0.521889615158708</v>
      </c>
      <c r="O284" s="25">
        <f ca="1">IF(N284&lt;=('Ejercicio 3 - TIR'!$D$18-'Ejercicio 3 - TIR'!$C$18)/('Ejercicio 3 - TIR'!$E$18-'Ejercicio 3 - TIR'!$C$18),'Ejercicio 3 - TIR'!$C$18+SQRT(('Ejercicio 3 - TIR'!$E$18-'Ejercicio 3 - TIR'!$C$18)*('Ejercicio 3 - TIR'!$D$18-'Ejercicio 3 - TIR'!$C$18)*N284),'Ejercicio 3 - TIR'!$E$18-SQRT(('Ejercicio 3 - TIR'!$E$18-'Ejercicio 3 - TIR'!$C$18)*('Ejercicio 3 - TIR'!$E$18-'Ejercicio 3 - TIR'!$D$18)*(1-N284)))</f>
        <v>38847.7930736318</v>
      </c>
      <c r="P284" s="24">
        <f ca="1" t="shared" si="2116"/>
        <v>0.266615845075592</v>
      </c>
      <c r="Q284" s="26">
        <f ca="1">IF(P284&lt;=('Ejercicio 3 - TIR'!$D$22-'Ejercicio 3 - TIR'!$C$22)/('Ejercicio 3 - TIR'!$E$22-'Ejercicio 3 - TIR'!$C$22),'Ejercicio 3 - TIR'!$C$22+SQRT(('Ejercicio 3 - TIR'!$E$22-'Ejercicio 3 - TIR'!$C$22)*('Ejercicio 3 - TIR'!$D$22-'Ejercicio 3 - TIR'!$C$22)*P284),'Ejercicio 3 - TIR'!$E$22-SQRT(('Ejercicio 3 - TIR'!$E$22-'Ejercicio 3 - TIR'!$C$22)*('Ejercicio 3 - TIR'!$E$22-'Ejercicio 3 - TIR'!$D$22)*(1-P284)))</f>
        <v>0.14190681449084</v>
      </c>
      <c r="R284" s="24">
        <f ca="1" t="shared" si="2116"/>
        <v>0.780051660131746</v>
      </c>
      <c r="S284" s="26">
        <f ca="1">IF(R284&lt;=('Ejercicio 3 - TIR'!$D$23-'Ejercicio 3 - TIR'!$C$23)/('Ejercicio 3 - TIR'!$E$23-'Ejercicio 3 - TIR'!$C$23),'Ejercicio 3 - TIR'!$C$23+SQRT(('Ejercicio 3 - TIR'!$E$23-'Ejercicio 3 - TIR'!$C$23)*('Ejercicio 3 - TIR'!$D$23-'Ejercicio 3 - TIR'!$C$23)*R284),'Ejercicio 3 - TIR'!$E$23-SQRT(('Ejercicio 3 - TIR'!$E$23-'Ejercicio 3 - TIR'!$C$23)*('Ejercicio 3 - TIR'!$E$23-'Ejercicio 3 - TIR'!$D$23)*(1-R284)))</f>
        <v>0.16010258781241</v>
      </c>
      <c r="T284" s="24">
        <f ca="1" t="shared" ref="T284:X284" si="2117">RAND()</f>
        <v>0.814725843814242</v>
      </c>
      <c r="U284" s="26">
        <f ca="1">IF(T284&lt;=('Ejercicio 3 - TIR'!$D$24-'Ejercicio 3 - TIR'!$C$24)/('Ejercicio 3 - TIR'!$E$24-'Ejercicio 3 - TIR'!$C$24),'Ejercicio 3 - TIR'!$C$24+SQRT(('Ejercicio 3 - TIR'!$E$24-'Ejercicio 3 - TIR'!$C$24)*('Ejercicio 3 - TIR'!$D$24-'Ejercicio 3 - TIR'!$C$24)*T284),'Ejercicio 3 - TIR'!$E$24-SQRT(('Ejercicio 3 - TIR'!$E$24-'Ejercicio 3 - TIR'!$C$24)*('Ejercicio 3 - TIR'!$E$24-'Ejercicio 3 - TIR'!$D$24)*(1-T284)))</f>
        <v>0.197223528865952</v>
      </c>
      <c r="V284" s="24">
        <f ca="1" t="shared" si="2117"/>
        <v>0.61759711048851</v>
      </c>
      <c r="W284" s="26">
        <f ca="1">IF(V284&lt;=('Ejercicio 3 - TIR'!$D$25-'Ejercicio 3 - TIR'!$C$25)/('Ejercicio 3 - TIR'!$E$25-'Ejercicio 3 - TIR'!$C$25),'Ejercicio 3 - TIR'!$C$25+SQRT(('Ejercicio 3 - TIR'!$E$25-'Ejercicio 3 - TIR'!$C$25)*('Ejercicio 3 - TIR'!$D$25-'Ejercicio 3 - TIR'!$C$25)*V284),'Ejercicio 3 - TIR'!$E$25-SQRT(('Ejercicio 3 - TIR'!$E$25-'Ejercicio 3 - TIR'!$C$25)*('Ejercicio 3 - TIR'!$E$25-'Ejercicio 3 - TIR'!$D$25)*(1-V284)))</f>
        <v>0.213415712207421</v>
      </c>
      <c r="X284" s="24">
        <f ca="1" t="shared" si="2117"/>
        <v>0.69526274874144</v>
      </c>
      <c r="Y284" s="26">
        <f ca="1">IF(X284&lt;=('Ejercicio 3 - TIR'!$D$26-'Ejercicio 3 - TIR'!$C$26)/('Ejercicio 3 - TIR'!$E$26-'Ejercicio 3 - TIR'!$C$26),'Ejercicio 3 - TIR'!$C$26+SQRT(('Ejercicio 3 - TIR'!$E$26-'Ejercicio 3 - TIR'!$C$26)*('Ejercicio 3 - TIR'!$D$26-'Ejercicio 3 - TIR'!$C$26)*X284),'Ejercicio 3 - TIR'!$E$26-SQRT(('Ejercicio 3 - TIR'!$E$26-'Ejercicio 3 - TIR'!$C$26)*('Ejercicio 3 - TIR'!$E$26-'Ejercicio 3 - TIR'!$D$26)*(1-X284)))</f>
        <v>0.239434236642259</v>
      </c>
      <c r="Z284" s="24">
        <f ca="1" t="shared" si="1908"/>
        <v>1.14190681449084</v>
      </c>
      <c r="AA284" s="24">
        <f ca="1" t="shared" si="1909"/>
        <v>1.32472905053145</v>
      </c>
      <c r="AB284" s="24">
        <f ca="1" t="shared" si="1910"/>
        <v>1.5859967886685</v>
      </c>
      <c r="AC284" s="24">
        <f ca="1" t="shared" si="1911"/>
        <v>1.92447342288087</v>
      </c>
      <c r="AD284" s="24">
        <f ca="1" t="shared" si="1912"/>
        <v>2.38525824782667</v>
      </c>
      <c r="AE284" s="23">
        <f ca="1" t="shared" si="1913"/>
        <v>3843.89244324587</v>
      </c>
      <c r="AF284" s="23">
        <f ca="1" t="shared" si="1914"/>
        <v>4459.3095706821</v>
      </c>
      <c r="AG284" s="23">
        <f ca="1" t="shared" si="1915"/>
        <v>5338.79034051773</v>
      </c>
      <c r="AH284" s="23">
        <f ca="1" t="shared" si="1916"/>
        <v>6478.17208336543</v>
      </c>
      <c r="AI284" s="23">
        <f ca="1" t="shared" si="1917"/>
        <v>8029.26827098322</v>
      </c>
      <c r="AJ284" s="25">
        <f ca="1" t="shared" si="1918"/>
        <v>43219.3187252779</v>
      </c>
      <c r="AK284" s="25">
        <f ca="1" t="shared" si="1919"/>
        <v>45522.4963331648</v>
      </c>
      <c r="AL284" s="25">
        <f ca="1" t="shared" si="1920"/>
        <v>62326.5301248965</v>
      </c>
      <c r="AM284" s="25">
        <f ca="1" t="shared" si="1921"/>
        <v>73146.8982105994</v>
      </c>
      <c r="AN284" s="25">
        <f ca="1" t="shared" si="1922"/>
        <v>92662.0188387441</v>
      </c>
      <c r="AO284" s="25">
        <f ca="1">C284/'Ejercicio 3 - TIR'!$D$7</f>
        <v>14535.1403246831</v>
      </c>
      <c r="AP284" s="25">
        <f ca="1" t="shared" si="1923"/>
        <v>28684.1784005948</v>
      </c>
      <c r="AQ284" s="25">
        <f ca="1" t="shared" si="1924"/>
        <v>30987.3560084817</v>
      </c>
      <c r="AR284" s="25">
        <f ca="1" t="shared" si="1925"/>
        <v>47791.3898002134</v>
      </c>
      <c r="AS284" s="25">
        <f ca="1" t="shared" si="1926"/>
        <v>58611.7578859163</v>
      </c>
      <c r="AT284" s="25">
        <f ca="1" t="shared" si="1927"/>
        <v>78126.878514061</v>
      </c>
      <c r="AU284" s="25">
        <f ca="1">AP284*'Ejercicio 3 - TIR'!$D$5</f>
        <v>14342.0892002974</v>
      </c>
      <c r="AV284" s="25">
        <f ca="1">AQ284*'Ejercicio 3 - TIR'!$D$5</f>
        <v>15493.6780042409</v>
      </c>
      <c r="AW284" s="25">
        <f ca="1">AR284*'Ejercicio 3 - TIR'!$D$5</f>
        <v>23895.6949001067</v>
      </c>
      <c r="AX284" s="25">
        <f ca="1">AS284*'Ejercicio 3 - TIR'!$D$5</f>
        <v>29305.8789429582</v>
      </c>
      <c r="AY284" s="25">
        <f ca="1">AT284*'Ejercicio 3 - TIR'!$D$5</f>
        <v>39063.4392570305</v>
      </c>
      <c r="AZ284" s="25">
        <f ca="1" t="shared" ref="AZ284:BD284" si="2118">AJ284-AU284-AE284</f>
        <v>25033.3370817346</v>
      </c>
      <c r="BA284" s="25">
        <f ca="1" t="shared" si="2118"/>
        <v>25569.5087582418</v>
      </c>
      <c r="BB284" s="25">
        <f ca="1" t="shared" si="2118"/>
        <v>33092.0448842721</v>
      </c>
      <c r="BC284" s="25">
        <f ca="1" t="shared" si="2118"/>
        <v>37362.8471842758</v>
      </c>
      <c r="BD284" s="25">
        <f ca="1" t="shared" si="2118"/>
        <v>45569.3113107304</v>
      </c>
      <c r="BE284" s="25">
        <f ca="1" t="shared" ref="BE284:BI284" si="2119">AZ284/Z284</f>
        <v>21922.3992396408</v>
      </c>
      <c r="BF284" s="25">
        <f ca="1" t="shared" si="2119"/>
        <v>19301.6894647128</v>
      </c>
      <c r="BG284" s="25">
        <f ca="1" t="shared" si="2119"/>
        <v>20865.1399048884</v>
      </c>
      <c r="BH284" s="25">
        <f ca="1" t="shared" si="2119"/>
        <v>19414.5820566048</v>
      </c>
      <c r="BI284" s="25">
        <f ca="1" t="shared" si="2119"/>
        <v>19104.5608383289</v>
      </c>
      <c r="BJ284" s="25">
        <f ca="1" t="shared" si="1930"/>
        <v>64610.5416917993</v>
      </c>
      <c r="BK284" s="25">
        <f ca="1" t="shared" si="1931"/>
        <v>34670.0633427684</v>
      </c>
      <c r="BL284" s="25">
        <f ca="1" t="shared" si="1932"/>
        <v>99280.6050345677</v>
      </c>
      <c r="BM284" s="25">
        <f ca="1">BK284*'Ejercicio 3 - TIR'!$D$5</f>
        <v>17335.0316713842</v>
      </c>
      <c r="BN284" s="25">
        <f ca="1" t="shared" si="1933"/>
        <v>81945.5733631835</v>
      </c>
      <c r="BO284" s="25">
        <f ca="1" t="shared" si="1934"/>
        <v>34355.011008912</v>
      </c>
      <c r="BP284" s="25">
        <f ca="1" t="shared" si="1935"/>
        <v>-99763.1424699859</v>
      </c>
      <c r="BQ284" s="25">
        <f ca="1" t="shared" ref="BQ284:BT284" si="2120">BE284</f>
        <v>21922.3992396408</v>
      </c>
      <c r="BR284" s="25">
        <f ca="1" t="shared" si="2120"/>
        <v>19301.6894647128</v>
      </c>
      <c r="BS284" s="25">
        <f ca="1" t="shared" si="2120"/>
        <v>20865.1399048884</v>
      </c>
      <c r="BT284" s="25">
        <f ca="1" t="shared" si="2120"/>
        <v>19414.5820566048</v>
      </c>
      <c r="BU284" s="25">
        <f ca="1" t="shared" si="1937"/>
        <v>53459.5718472408</v>
      </c>
      <c r="BV284" s="27">
        <f ca="1" t="shared" si="1938"/>
        <v>9.40226535652258</v>
      </c>
    </row>
    <row r="285" ht="15" customHeight="1" spans="1:74">
      <c r="A285" s="23">
        <v>284</v>
      </c>
      <c r="B285" s="24">
        <f ca="1" t="shared" ref="B285:F285" si="2121">RAND()</f>
        <v>0.0894246275313024</v>
      </c>
      <c r="C285" s="25">
        <f ca="1">IF(B285&lt;=('Ejercicio 3 - TIR'!$D$13-'Ejercicio 3 - TIR'!$C$13)/('Ejercicio 3 - TIR'!$E$13-'Ejercicio 3 - TIR'!$C$13),'Ejercicio 3 - TIR'!$C$13+SQRT(('Ejercicio 3 - TIR'!$E$13-'Ejercicio 3 - TIR'!$C$13)*('Ejercicio 3 - TIR'!$D$13-'Ejercicio 3 - TIR'!$C$13)*B285),'Ejercicio 3 - TIR'!$E$13-SQRT(('Ejercicio 3 - TIR'!$E$13-'Ejercicio 3 - TIR'!$C$13)*('Ejercicio 3 - TIR'!$E$13-'Ejercicio 3 - TIR'!$D$13)*(1-B285)))</f>
        <v>65980.790166234</v>
      </c>
      <c r="D285" s="24">
        <f ca="1" t="shared" si="2121"/>
        <v>0.385889454008085</v>
      </c>
      <c r="E285" s="25">
        <f ca="1">IF(D285&lt;=('Ejercicio 3 - TIR'!$D$14-'Ejercicio 3 - TIR'!$C$14)/('Ejercicio 3 - TIR'!$E$14-'Ejercicio 3 - TIR'!$C$14),'Ejercicio 3 - TIR'!$C$14+SQRT(('Ejercicio 3 - TIR'!$E$14-'Ejercicio 3 - TIR'!$C$14)*('Ejercicio 3 - TIR'!$D$14-'Ejercicio 3 - TIR'!$C$14)*D285),'Ejercicio 3 - TIR'!$E$14-SQRT(('Ejercicio 3 - TIR'!$E$14-'Ejercicio 3 - TIR'!$C$14)*('Ejercicio 3 - TIR'!$E$14-'Ejercicio 3 - TIR'!$D$14)*(1-D285)))</f>
        <v>30402.2616258419</v>
      </c>
      <c r="F285" s="24">
        <f ca="1" t="shared" si="2121"/>
        <v>0.0987450726140888</v>
      </c>
      <c r="G285" s="25">
        <f ca="1">IF(F285&lt;=('Ejercicio 3 - TIR'!$D$18-'Ejercicio 3 - TIR'!$C$18)/('Ejercicio 3 - TIR'!$E$18-'Ejercicio 3 - TIR'!$C$18),'Ejercicio 3 - TIR'!$C$18+SQRT(('Ejercicio 3 - TIR'!$E$18-'Ejercicio 3 - TIR'!$C$18)*('Ejercicio 3 - TIR'!$D$18-'Ejercicio 3 - TIR'!$C$18)*F285),'Ejercicio 3 - TIR'!$E$18-SQRT(('Ejercicio 3 - TIR'!$E$18-'Ejercicio 3 - TIR'!$C$18)*('Ejercicio 3 - TIR'!$E$18-'Ejercicio 3 - TIR'!$D$18)*(1-F285)))</f>
        <v>33848.6050579545</v>
      </c>
      <c r="H285" s="24">
        <f ca="1" t="shared" ref="H285:L285" si="2122">RAND()</f>
        <v>0.188339285544303</v>
      </c>
      <c r="I285" s="25">
        <f ca="1">IF(H285&lt;=('Ejercicio 3 - TIR'!$D$18-'Ejercicio 3 - TIR'!$C$18)/('Ejercicio 3 - TIR'!$E$18-'Ejercicio 3 - TIR'!$C$18),'Ejercicio 3 - TIR'!$C$18+SQRT(('Ejercicio 3 - TIR'!$E$18-'Ejercicio 3 - TIR'!$C$18)*('Ejercicio 3 - TIR'!$D$18-'Ejercicio 3 - TIR'!$C$18)*H285),'Ejercicio 3 - TIR'!$E$18-SQRT(('Ejercicio 3 - TIR'!$E$18-'Ejercicio 3 - TIR'!$C$18)*('Ejercicio 3 - TIR'!$E$18-'Ejercicio 3 - TIR'!$D$18)*(1-H285)))</f>
        <v>35315.1568962398</v>
      </c>
      <c r="J285" s="24">
        <f ca="1" t="shared" si="2122"/>
        <v>0.497254607926602</v>
      </c>
      <c r="K285" s="25">
        <f ca="1">IF(J285&lt;=('Ejercicio 3 - TIR'!$D$18-'Ejercicio 3 - TIR'!$C$18)/('Ejercicio 3 - TIR'!$E$18-'Ejercicio 3 - TIR'!$C$18),'Ejercicio 3 - TIR'!$C$18+SQRT(('Ejercicio 3 - TIR'!$E$18-'Ejercicio 3 - TIR'!$C$18)*('Ejercicio 3 - TIR'!$D$18-'Ejercicio 3 - TIR'!$C$18)*J285),'Ejercicio 3 - TIR'!$E$18-SQRT(('Ejercicio 3 - TIR'!$E$18-'Ejercicio 3 - TIR'!$C$18)*('Ejercicio 3 - TIR'!$E$18-'Ejercicio 3 - TIR'!$D$18)*(1-J285)))</f>
        <v>38636.4455182089</v>
      </c>
      <c r="L285" s="24">
        <f ca="1" t="shared" si="2122"/>
        <v>0.882409212436193</v>
      </c>
      <c r="M285" s="25">
        <f ca="1">IF(L285&lt;=('Ejercicio 3 - TIR'!$D$18-'Ejercicio 3 - TIR'!$C$18)/('Ejercicio 3 - TIR'!$E$18-'Ejercicio 3 - TIR'!$C$18),'Ejercicio 3 - TIR'!$C$18+SQRT(('Ejercicio 3 - TIR'!$E$18-'Ejercicio 3 - TIR'!$C$18)*('Ejercicio 3 - TIR'!$D$18-'Ejercicio 3 - TIR'!$C$18)*L285),'Ejercicio 3 - TIR'!$E$18-SQRT(('Ejercicio 3 - TIR'!$E$18-'Ejercicio 3 - TIR'!$C$18)*('Ejercicio 3 - TIR'!$E$18-'Ejercicio 3 - TIR'!$D$18)*(1-L285)))</f>
        <v>42030.267845868</v>
      </c>
      <c r="N285" s="24">
        <f ca="1" t="shared" ref="N285:R285" si="2123">RAND()</f>
        <v>0.959779623611125</v>
      </c>
      <c r="O285" s="25">
        <f ca="1">IF(N285&lt;=('Ejercicio 3 - TIR'!$D$18-'Ejercicio 3 - TIR'!$C$18)/('Ejercicio 3 - TIR'!$E$18-'Ejercicio 3 - TIR'!$C$18),'Ejercicio 3 - TIR'!$C$18+SQRT(('Ejercicio 3 - TIR'!$E$18-'Ejercicio 3 - TIR'!$C$18)*('Ejercicio 3 - TIR'!$D$18-'Ejercicio 3 - TIR'!$C$18)*N285),'Ejercicio 3 - TIR'!$E$18-SQRT(('Ejercicio 3 - TIR'!$E$18-'Ejercicio 3 - TIR'!$C$18)*('Ejercicio 3 - TIR'!$E$18-'Ejercicio 3 - TIR'!$D$18)*(1-N285)))</f>
        <v>43263.1844573572</v>
      </c>
      <c r="P285" s="24">
        <f ca="1" t="shared" si="2123"/>
        <v>0.565755530615645</v>
      </c>
      <c r="Q285" s="26">
        <f ca="1">IF(P285&lt;=('Ejercicio 3 - TIR'!$D$22-'Ejercicio 3 - TIR'!$C$22)/('Ejercicio 3 - TIR'!$E$22-'Ejercicio 3 - TIR'!$C$22),'Ejercicio 3 - TIR'!$C$22+SQRT(('Ejercicio 3 - TIR'!$E$22-'Ejercicio 3 - TIR'!$C$22)*('Ejercicio 3 - TIR'!$D$22-'Ejercicio 3 - TIR'!$C$22)*P285),'Ejercicio 3 - TIR'!$E$22-SQRT(('Ejercicio 3 - TIR'!$E$22-'Ejercicio 3 - TIR'!$C$22)*('Ejercicio 3 - TIR'!$E$22-'Ejercicio 3 - TIR'!$D$22)*(1-P285)))</f>
        <v>0.152042173816768</v>
      </c>
      <c r="R285" s="24">
        <f ca="1" t="shared" si="2123"/>
        <v>0.562834146082462</v>
      </c>
      <c r="S285" s="26">
        <f ca="1">IF(R285&lt;=('Ejercicio 3 - TIR'!$D$23-'Ejercicio 3 - TIR'!$C$23)/('Ejercicio 3 - TIR'!$E$23-'Ejercicio 3 - TIR'!$C$23),'Ejercicio 3 - TIR'!$C$23+SQRT(('Ejercicio 3 - TIR'!$E$23-'Ejercicio 3 - TIR'!$C$23)*('Ejercicio 3 - TIR'!$D$23-'Ejercicio 3 - TIR'!$C$23)*R285),'Ejercicio 3 - TIR'!$E$23-SQRT(('Ejercicio 3 - TIR'!$E$23-'Ejercicio 3 - TIR'!$C$23)*('Ejercicio 3 - TIR'!$E$23-'Ejercicio 3 - TIR'!$D$23)*(1-R285)))</f>
        <v>0.151948288161833</v>
      </c>
      <c r="T285" s="24">
        <f ca="1" t="shared" ref="T285:X285" si="2124">RAND()</f>
        <v>0.799246783480366</v>
      </c>
      <c r="U285" s="26">
        <f ca="1">IF(T285&lt;=('Ejercicio 3 - TIR'!$D$24-'Ejercicio 3 - TIR'!$C$24)/('Ejercicio 3 - TIR'!$E$24-'Ejercicio 3 - TIR'!$C$24),'Ejercicio 3 - TIR'!$C$24+SQRT(('Ejercicio 3 - TIR'!$E$24-'Ejercicio 3 - TIR'!$C$24)*('Ejercicio 3 - TIR'!$D$24-'Ejercicio 3 - TIR'!$C$24)*T285),'Ejercicio 3 - TIR'!$E$24-SQRT(('Ejercicio 3 - TIR'!$E$24-'Ejercicio 3 - TIR'!$C$24)*('Ejercicio 3 - TIR'!$E$24-'Ejercicio 3 - TIR'!$D$24)*(1-T285)))</f>
        <v>0.196291161853541</v>
      </c>
      <c r="V285" s="24">
        <f ca="1" t="shared" si="2124"/>
        <v>0.716042884986495</v>
      </c>
      <c r="W285" s="26">
        <f ca="1">IF(V285&lt;=('Ejercicio 3 - TIR'!$D$25-'Ejercicio 3 - TIR'!$C$25)/('Ejercicio 3 - TIR'!$E$25-'Ejercicio 3 - TIR'!$C$25),'Ejercicio 3 - TIR'!$C$25+SQRT(('Ejercicio 3 - TIR'!$E$25-'Ejercicio 3 - TIR'!$C$25)*('Ejercicio 3 - TIR'!$D$25-'Ejercicio 3 - TIR'!$C$25)*V285),'Ejercicio 3 - TIR'!$E$25-SQRT(('Ejercicio 3 - TIR'!$E$25-'Ejercicio 3 - TIR'!$C$25)*('Ejercicio 3 - TIR'!$E$25-'Ejercicio 3 - TIR'!$D$25)*(1-V285)))</f>
        <v>0.218474614950055</v>
      </c>
      <c r="X285" s="24">
        <f ca="1" t="shared" si="2124"/>
        <v>0.923553412076827</v>
      </c>
      <c r="Y285" s="26">
        <f ca="1">IF(X285&lt;=('Ejercicio 3 - TIR'!$D$26-'Ejercicio 3 - TIR'!$C$26)/('Ejercicio 3 - TIR'!$E$26-'Ejercicio 3 - TIR'!$C$26),'Ejercicio 3 - TIR'!$C$26+SQRT(('Ejercicio 3 - TIR'!$E$26-'Ejercicio 3 - TIR'!$C$26)*('Ejercicio 3 - TIR'!$D$26-'Ejercicio 3 - TIR'!$C$26)*X285),'Ejercicio 3 - TIR'!$E$26-SQRT(('Ejercicio 3 - TIR'!$E$26-'Ejercicio 3 - TIR'!$C$26)*('Ejercicio 3 - TIR'!$E$26-'Ejercicio 3 - TIR'!$D$26)*(1-X285)))</f>
        <v>0.259682234995327</v>
      </c>
      <c r="Z285" s="24">
        <f ca="1" t="shared" si="1908"/>
        <v>1.15204217381677</v>
      </c>
      <c r="AA285" s="24">
        <f ca="1" t="shared" si="1909"/>
        <v>1.32709301001846</v>
      </c>
      <c r="AB285" s="24">
        <f ca="1" t="shared" si="1910"/>
        <v>1.5875896388427</v>
      </c>
      <c r="AC285" s="24">
        <f ca="1" t="shared" si="1911"/>
        <v>1.93443767388756</v>
      </c>
      <c r="AD285" s="24">
        <f ca="1" t="shared" si="1912"/>
        <v>2.43677677250184</v>
      </c>
      <c r="AE285" s="23">
        <f ca="1" t="shared" si="1913"/>
        <v>4622.42594653909</v>
      </c>
      <c r="AF285" s="23">
        <f ca="1" t="shared" si="1914"/>
        <v>5324.79565627055</v>
      </c>
      <c r="AG285" s="23">
        <f ca="1" t="shared" si="1915"/>
        <v>6370.00598227258</v>
      </c>
      <c r="AH285" s="23">
        <f ca="1" t="shared" si="1916"/>
        <v>7761.69058647914</v>
      </c>
      <c r="AI285" s="23">
        <f ca="1" t="shared" si="1917"/>
        <v>9777.26374531823</v>
      </c>
      <c r="AJ285" s="25">
        <f ca="1" t="shared" si="1918"/>
        <v>38995.0205516312</v>
      </c>
      <c r="AK285" s="25">
        <f ca="1" t="shared" si="1919"/>
        <v>46866.4978647051</v>
      </c>
      <c r="AL285" s="25">
        <f ca="1" t="shared" si="1920"/>
        <v>61338.8205864189</v>
      </c>
      <c r="AM285" s="25">
        <f ca="1" t="shared" si="1921"/>
        <v>81304.9335646318</v>
      </c>
      <c r="AN285" s="25">
        <f ca="1" t="shared" si="1922"/>
        <v>105422.72299015</v>
      </c>
      <c r="AO285" s="25">
        <f ca="1">C285/'Ejercicio 3 - TIR'!$D$7</f>
        <v>13196.1580332468</v>
      </c>
      <c r="AP285" s="25">
        <f ca="1" t="shared" si="1923"/>
        <v>25798.8625183844</v>
      </c>
      <c r="AQ285" s="25">
        <f ca="1" t="shared" si="1924"/>
        <v>33670.3398314583</v>
      </c>
      <c r="AR285" s="25">
        <f ca="1" t="shared" si="1925"/>
        <v>48142.6625531721</v>
      </c>
      <c r="AS285" s="25">
        <f ca="1" t="shared" si="1926"/>
        <v>68108.775531385</v>
      </c>
      <c r="AT285" s="25">
        <f ca="1" t="shared" si="1927"/>
        <v>92226.5649569037</v>
      </c>
      <c r="AU285" s="25">
        <f ca="1">AP285*'Ejercicio 3 - TIR'!$D$5</f>
        <v>12899.4312591922</v>
      </c>
      <c r="AV285" s="25">
        <f ca="1">AQ285*'Ejercicio 3 - TIR'!$D$5</f>
        <v>16835.1699157292</v>
      </c>
      <c r="AW285" s="25">
        <f ca="1">AR285*'Ejercicio 3 - TIR'!$D$5</f>
        <v>24071.331276586</v>
      </c>
      <c r="AX285" s="25">
        <f ca="1">AS285*'Ejercicio 3 - TIR'!$D$5</f>
        <v>34054.3877656925</v>
      </c>
      <c r="AY285" s="25">
        <f ca="1">AT285*'Ejercicio 3 - TIR'!$D$5</f>
        <v>46113.2824784518</v>
      </c>
      <c r="AZ285" s="25">
        <f ca="1" t="shared" ref="AZ285:BD285" si="2125">AJ285-AU285-AE285</f>
        <v>21473.1633458999</v>
      </c>
      <c r="BA285" s="25">
        <f ca="1" t="shared" si="2125"/>
        <v>24706.5322927054</v>
      </c>
      <c r="BB285" s="25">
        <f ca="1" t="shared" si="2125"/>
        <v>30897.4833275602</v>
      </c>
      <c r="BC285" s="25">
        <f ca="1" t="shared" si="2125"/>
        <v>39488.8552124602</v>
      </c>
      <c r="BD285" s="25">
        <f ca="1" t="shared" si="2125"/>
        <v>49532.1767663804</v>
      </c>
      <c r="BE285" s="25">
        <f ca="1" t="shared" ref="BE285:BI285" si="2126">AZ285/Z285</f>
        <v>18639.2163706632</v>
      </c>
      <c r="BF285" s="25">
        <f ca="1" t="shared" si="2126"/>
        <v>18617.0314410455</v>
      </c>
      <c r="BG285" s="25">
        <f ca="1" t="shared" si="2126"/>
        <v>19461.8827004209</v>
      </c>
      <c r="BH285" s="25">
        <f ca="1" t="shared" si="2126"/>
        <v>20413.6094667248</v>
      </c>
      <c r="BI285" s="25">
        <f ca="1" t="shared" si="2126"/>
        <v>20326.9242079675</v>
      </c>
      <c r="BJ285" s="25">
        <f ca="1" t="shared" si="1930"/>
        <v>74083.5249613754</v>
      </c>
      <c r="BK285" s="25">
        <f ca="1" t="shared" si="1931"/>
        <v>32156.0913816793</v>
      </c>
      <c r="BL285" s="25">
        <f ca="1" t="shared" si="1932"/>
        <v>106239.616343055</v>
      </c>
      <c r="BM285" s="25">
        <f ca="1">BK285*'Ejercicio 3 - TIR'!$D$5</f>
        <v>16078.0456908397</v>
      </c>
      <c r="BN285" s="25">
        <f ca="1" t="shared" si="1933"/>
        <v>90161.5706522151</v>
      </c>
      <c r="BO285" s="25">
        <f ca="1" t="shared" si="1934"/>
        <v>37000.3406424653</v>
      </c>
      <c r="BP285" s="25">
        <f ca="1" t="shared" si="1935"/>
        <v>-96383.0517920759</v>
      </c>
      <c r="BQ285" s="25">
        <f ca="1" t="shared" ref="BQ285:BT285" si="2127">BE285</f>
        <v>18639.2163706632</v>
      </c>
      <c r="BR285" s="25">
        <f ca="1" t="shared" si="2127"/>
        <v>18617.0314410455</v>
      </c>
      <c r="BS285" s="25">
        <f ca="1" t="shared" si="2127"/>
        <v>19461.8827004209</v>
      </c>
      <c r="BT285" s="25">
        <f ca="1" t="shared" si="2127"/>
        <v>20413.6094667248</v>
      </c>
      <c r="BU285" s="25">
        <f ca="1" t="shared" si="1937"/>
        <v>57327.2648504328</v>
      </c>
      <c r="BV285" s="27">
        <f ca="1" t="shared" si="1938"/>
        <v>10.0366008764478</v>
      </c>
    </row>
    <row r="286" ht="15" customHeight="1" spans="1:74">
      <c r="A286" s="23">
        <v>285</v>
      </c>
      <c r="B286" s="24">
        <f ca="1" t="shared" ref="B286:F286" si="2128">RAND()</f>
        <v>0.577676491107467</v>
      </c>
      <c r="C286" s="25">
        <f ca="1">IF(B286&lt;=('Ejercicio 3 - TIR'!$D$13-'Ejercicio 3 - TIR'!$C$13)/('Ejercicio 3 - TIR'!$E$13-'Ejercicio 3 - TIR'!$C$13),'Ejercicio 3 - TIR'!$C$13+SQRT(('Ejercicio 3 - TIR'!$E$13-'Ejercicio 3 - TIR'!$C$13)*('Ejercicio 3 - TIR'!$D$13-'Ejercicio 3 - TIR'!$C$13)*B286),'Ejercicio 3 - TIR'!$E$13-SQRT(('Ejercicio 3 - TIR'!$E$13-'Ejercicio 3 - TIR'!$C$13)*('Ejercicio 3 - TIR'!$E$13-'Ejercicio 3 - TIR'!$D$13)*(1-B286)))</f>
        <v>77488.0429400054</v>
      </c>
      <c r="D286" s="24">
        <f ca="1" t="shared" si="2128"/>
        <v>0.460331510065005</v>
      </c>
      <c r="E286" s="25">
        <f ca="1">IF(D286&lt;=('Ejercicio 3 - TIR'!$D$14-'Ejercicio 3 - TIR'!$C$14)/('Ejercicio 3 - TIR'!$E$14-'Ejercicio 3 - TIR'!$C$14),'Ejercicio 3 - TIR'!$C$14+SQRT(('Ejercicio 3 - TIR'!$E$14-'Ejercicio 3 - TIR'!$C$14)*('Ejercicio 3 - TIR'!$D$14-'Ejercicio 3 - TIR'!$C$14)*D286),'Ejercicio 3 - TIR'!$E$14-SQRT(('Ejercicio 3 - TIR'!$E$14-'Ejercicio 3 - TIR'!$C$14)*('Ejercicio 3 - TIR'!$E$14-'Ejercicio 3 - TIR'!$D$14)*(1-D286)))</f>
        <v>31002.763007998</v>
      </c>
      <c r="F286" s="24">
        <f ca="1" t="shared" si="2128"/>
        <v>0.722444344949611</v>
      </c>
      <c r="G286" s="25">
        <f ca="1">IF(F286&lt;=('Ejercicio 3 - TIR'!$D$18-'Ejercicio 3 - TIR'!$C$18)/('Ejercicio 3 - TIR'!$E$18-'Ejercicio 3 - TIR'!$C$18),'Ejercicio 3 - TIR'!$C$18+SQRT(('Ejercicio 3 - TIR'!$E$18-'Ejercicio 3 - TIR'!$C$18)*('Ejercicio 3 - TIR'!$D$18-'Ejercicio 3 - TIR'!$C$18)*F286),'Ejercicio 3 - TIR'!$E$18-SQRT(('Ejercicio 3 - TIR'!$E$18-'Ejercicio 3 - TIR'!$C$18)*('Ejercicio 3 - TIR'!$E$18-'Ejercicio 3 - TIR'!$D$18)*(1-F286)))</f>
        <v>40437.4706435159</v>
      </c>
      <c r="H286" s="24">
        <f ca="1" t="shared" ref="H286:L286" si="2129">RAND()</f>
        <v>0.971298681102029</v>
      </c>
      <c r="I286" s="25">
        <f ca="1">IF(H286&lt;=('Ejercicio 3 - TIR'!$D$18-'Ejercicio 3 - TIR'!$C$18)/('Ejercicio 3 - TIR'!$E$18-'Ejercicio 3 - TIR'!$C$18),'Ejercicio 3 - TIR'!$C$18+SQRT(('Ejercicio 3 - TIR'!$E$18-'Ejercicio 3 - TIR'!$C$18)*('Ejercicio 3 - TIR'!$D$18-'Ejercicio 3 - TIR'!$C$18)*H286),'Ejercicio 3 - TIR'!$E$18-SQRT(('Ejercicio 3 - TIR'!$E$18-'Ejercicio 3 - TIR'!$C$18)*('Ejercicio 3 - TIR'!$E$18-'Ejercicio 3 - TIR'!$D$18)*(1-H286)))</f>
        <v>43532.8262143332</v>
      </c>
      <c r="J286" s="24">
        <f ca="1" t="shared" si="2129"/>
        <v>0.930446786441951</v>
      </c>
      <c r="K286" s="25">
        <f ca="1">IF(J286&lt;=('Ejercicio 3 - TIR'!$D$18-'Ejercicio 3 - TIR'!$C$18)/('Ejercicio 3 - TIR'!$E$18-'Ejercicio 3 - TIR'!$C$18),'Ejercicio 3 - TIR'!$C$18+SQRT(('Ejercicio 3 - TIR'!$E$18-'Ejercicio 3 - TIR'!$C$18)*('Ejercicio 3 - TIR'!$D$18-'Ejercicio 3 - TIR'!$C$18)*J286),'Ejercicio 3 - TIR'!$E$18-SQRT(('Ejercicio 3 - TIR'!$E$18-'Ejercicio 3 - TIR'!$C$18)*('Ejercicio 3 - TIR'!$E$18-'Ejercicio 3 - TIR'!$D$18)*(1-J286)))</f>
        <v>42716.0361174367</v>
      </c>
      <c r="L286" s="24">
        <f ca="1" t="shared" si="2129"/>
        <v>0.63058191268919</v>
      </c>
      <c r="M286" s="25">
        <f ca="1">IF(L286&lt;=('Ejercicio 3 - TIR'!$D$18-'Ejercicio 3 - TIR'!$C$18)/('Ejercicio 3 - TIR'!$E$18-'Ejercicio 3 - TIR'!$C$18),'Ejercicio 3 - TIR'!$C$18+SQRT(('Ejercicio 3 - TIR'!$E$18-'Ejercicio 3 - TIR'!$C$18)*('Ejercicio 3 - TIR'!$D$18-'Ejercicio 3 - TIR'!$C$18)*L286),'Ejercicio 3 - TIR'!$E$18-SQRT(('Ejercicio 3 - TIR'!$E$18-'Ejercicio 3 - TIR'!$C$18)*('Ejercicio 3 - TIR'!$E$18-'Ejercicio 3 - TIR'!$D$18)*(1-L286)))</f>
        <v>39725.5995652391</v>
      </c>
      <c r="N286" s="24">
        <f ca="1" t="shared" ref="N286:R286" si="2130">RAND()</f>
        <v>0.663210358624467</v>
      </c>
      <c r="O286" s="25">
        <f ca="1">IF(N286&lt;=('Ejercicio 3 - TIR'!$D$18-'Ejercicio 3 - TIR'!$C$18)/('Ejercicio 3 - TIR'!$E$18-'Ejercicio 3 - TIR'!$C$18),'Ejercicio 3 - TIR'!$C$18+SQRT(('Ejercicio 3 - TIR'!$E$18-'Ejercicio 3 - TIR'!$C$18)*('Ejercicio 3 - TIR'!$D$18-'Ejercicio 3 - TIR'!$C$18)*N286),'Ejercicio 3 - TIR'!$E$18-SQRT(('Ejercicio 3 - TIR'!$E$18-'Ejercicio 3 - TIR'!$C$18)*('Ejercicio 3 - TIR'!$E$18-'Ejercicio 3 - TIR'!$D$18)*(1-N286)))</f>
        <v>39974.0440039971</v>
      </c>
      <c r="P286" s="24">
        <f ca="1" t="shared" si="2130"/>
        <v>0.571755017445391</v>
      </c>
      <c r="Q286" s="26">
        <f ca="1">IF(P286&lt;=('Ejercicio 3 - TIR'!$D$22-'Ejercicio 3 - TIR'!$C$22)/('Ejercicio 3 - TIR'!$E$22-'Ejercicio 3 - TIR'!$C$22),'Ejercicio 3 - TIR'!$C$22+SQRT(('Ejercicio 3 - TIR'!$E$22-'Ejercicio 3 - TIR'!$C$22)*('Ejercicio 3 - TIR'!$D$22-'Ejercicio 3 - TIR'!$C$22)*P286),'Ejercicio 3 - TIR'!$E$22-SQRT(('Ejercicio 3 - TIR'!$E$22-'Ejercicio 3 - TIR'!$C$22)*('Ejercicio 3 - TIR'!$E$22-'Ejercicio 3 - TIR'!$D$22)*(1-P286)))</f>
        <v>0.152235977081873</v>
      </c>
      <c r="R286" s="24">
        <f ca="1" t="shared" si="2130"/>
        <v>0.576487434381877</v>
      </c>
      <c r="S286" s="26">
        <f ca="1">IF(R286&lt;=('Ejercicio 3 - TIR'!$D$23-'Ejercicio 3 - TIR'!$C$23)/('Ejercicio 3 - TIR'!$E$23-'Ejercicio 3 - TIR'!$C$23),'Ejercicio 3 - TIR'!$C$23+SQRT(('Ejercicio 3 - TIR'!$E$23-'Ejercicio 3 - TIR'!$C$23)*('Ejercicio 3 - TIR'!$D$23-'Ejercicio 3 - TIR'!$C$23)*R286),'Ejercicio 3 - TIR'!$E$23-SQRT(('Ejercicio 3 - TIR'!$E$23-'Ejercicio 3 - TIR'!$C$23)*('Ejercicio 3 - TIR'!$E$23-'Ejercicio 3 - TIR'!$D$23)*(1-R286)))</f>
        <v>0.152389809524152</v>
      </c>
      <c r="T286" s="24">
        <f ca="1" t="shared" ref="T286:X286" si="2131">RAND()</f>
        <v>0.578886071766104</v>
      </c>
      <c r="U286" s="26">
        <f ca="1">IF(T286&lt;=('Ejercicio 3 - TIR'!$D$24-'Ejercicio 3 - TIR'!$C$24)/('Ejercicio 3 - TIR'!$E$24-'Ejercicio 3 - TIR'!$C$24),'Ejercicio 3 - TIR'!$C$24+SQRT(('Ejercicio 3 - TIR'!$E$24-'Ejercicio 3 - TIR'!$C$24)*('Ejercicio 3 - TIR'!$D$24-'Ejercicio 3 - TIR'!$C$24)*T286),'Ejercicio 3 - TIR'!$E$24-SQRT(('Ejercicio 3 - TIR'!$E$24-'Ejercicio 3 - TIR'!$C$24)*('Ejercicio 3 - TIR'!$E$24-'Ejercicio 3 - TIR'!$D$24)*(1-T286)))</f>
        <v>0.185661697784327</v>
      </c>
      <c r="V286" s="24">
        <f ca="1" t="shared" si="2131"/>
        <v>0.221435921672904</v>
      </c>
      <c r="W286" s="26">
        <f ca="1">IF(V286&lt;=('Ejercicio 3 - TIR'!$D$25-'Ejercicio 3 - TIR'!$C$25)/('Ejercicio 3 - TIR'!$E$25-'Ejercicio 3 - TIR'!$C$25),'Ejercicio 3 - TIR'!$C$25+SQRT(('Ejercicio 3 - TIR'!$E$25-'Ejercicio 3 - TIR'!$C$25)*('Ejercicio 3 - TIR'!$D$25-'Ejercicio 3 - TIR'!$C$25)*V286),'Ejercicio 3 - TIR'!$E$25-SQRT(('Ejercicio 3 - TIR'!$E$25-'Ejercicio 3 - TIR'!$C$25)*('Ejercicio 3 - TIR'!$E$25-'Ejercicio 3 - TIR'!$D$25)*(1-V286)))</f>
        <v>0.197607109085312</v>
      </c>
      <c r="X286" s="24">
        <f ca="1" t="shared" si="2131"/>
        <v>0.13741564781473</v>
      </c>
      <c r="Y286" s="26">
        <f ca="1">IF(X286&lt;=('Ejercicio 3 - TIR'!$D$26-'Ejercicio 3 - TIR'!$C$26)/('Ejercicio 3 - TIR'!$E$26-'Ejercicio 3 - TIR'!$C$26),'Ejercicio 3 - TIR'!$C$26+SQRT(('Ejercicio 3 - TIR'!$E$26-'Ejercicio 3 - TIR'!$C$26)*('Ejercicio 3 - TIR'!$D$26-'Ejercicio 3 - TIR'!$C$26)*X286),'Ejercicio 3 - TIR'!$E$26-SQRT(('Ejercicio 3 - TIR'!$E$26-'Ejercicio 3 - TIR'!$C$26)*('Ejercicio 3 - TIR'!$E$26-'Ejercicio 3 - TIR'!$D$26)*(1-X286)))</f>
        <v>0.209261937833452</v>
      </c>
      <c r="Z286" s="24">
        <f ca="1" t="shared" si="1908"/>
        <v>1.15223597708187</v>
      </c>
      <c r="AA286" s="24">
        <f ca="1" t="shared" si="1909"/>
        <v>1.32782499815625</v>
      </c>
      <c r="AB286" s="24">
        <f ca="1" t="shared" si="1910"/>
        <v>1.57435124167441</v>
      </c>
      <c r="AC286" s="24">
        <f ca="1" t="shared" si="1911"/>
        <v>1.88545423922657</v>
      </c>
      <c r="AD286" s="24">
        <f ca="1" t="shared" si="1912"/>
        <v>2.28000804702342</v>
      </c>
      <c r="AE286" s="23">
        <f ca="1" t="shared" si="1913"/>
        <v>4719.73591876032</v>
      </c>
      <c r="AF286" s="23">
        <f ca="1" t="shared" si="1914"/>
        <v>5438.9755764245</v>
      </c>
      <c r="AG286" s="23">
        <f ca="1" t="shared" si="1915"/>
        <v>6448.78501615096</v>
      </c>
      <c r="AH286" s="23">
        <f ca="1" t="shared" si="1916"/>
        <v>7723.11078030522</v>
      </c>
      <c r="AI286" s="23">
        <f ca="1" t="shared" si="1917"/>
        <v>9339.26390829432</v>
      </c>
      <c r="AJ286" s="25">
        <f ca="1" t="shared" si="1918"/>
        <v>46593.5084976511</v>
      </c>
      <c r="AK286" s="25">
        <f ca="1" t="shared" si="1919"/>
        <v>57803.9748877835</v>
      </c>
      <c r="AL286" s="25">
        <f ca="1" t="shared" si="1920"/>
        <v>67250.0445008956</v>
      </c>
      <c r="AM286" s="25">
        <f ca="1" t="shared" si="1921"/>
        <v>74900.8001060971</v>
      </c>
      <c r="AN286" s="25">
        <f ca="1" t="shared" si="1922"/>
        <v>91141.1420011814</v>
      </c>
      <c r="AO286" s="25">
        <f ca="1">C286/'Ejercicio 3 - TIR'!$D$7</f>
        <v>15497.6085880011</v>
      </c>
      <c r="AP286" s="25">
        <f ca="1" t="shared" si="1923"/>
        <v>31095.89990965</v>
      </c>
      <c r="AQ286" s="25">
        <f ca="1" t="shared" si="1924"/>
        <v>42306.3662997824</v>
      </c>
      <c r="AR286" s="25">
        <f ca="1" t="shared" si="1925"/>
        <v>51752.4359128945</v>
      </c>
      <c r="AS286" s="25">
        <f ca="1" t="shared" si="1926"/>
        <v>59403.191518096</v>
      </c>
      <c r="AT286" s="25">
        <f ca="1" t="shared" si="1927"/>
        <v>75643.5334131804</v>
      </c>
      <c r="AU286" s="25">
        <f ca="1">AP286*'Ejercicio 3 - TIR'!$D$5</f>
        <v>15547.949954825</v>
      </c>
      <c r="AV286" s="25">
        <f ca="1">AQ286*'Ejercicio 3 - TIR'!$D$5</f>
        <v>21153.1831498912</v>
      </c>
      <c r="AW286" s="25">
        <f ca="1">AR286*'Ejercicio 3 - TIR'!$D$5</f>
        <v>25876.2179564473</v>
      </c>
      <c r="AX286" s="25">
        <f ca="1">AS286*'Ejercicio 3 - TIR'!$D$5</f>
        <v>29701.595759048</v>
      </c>
      <c r="AY286" s="25">
        <f ca="1">AT286*'Ejercicio 3 - TIR'!$D$5</f>
        <v>37821.7667065902</v>
      </c>
      <c r="AZ286" s="25">
        <f ca="1" t="shared" ref="AZ286:BD286" si="2132">AJ286-AU286-AE286</f>
        <v>26325.8226240658</v>
      </c>
      <c r="BA286" s="25">
        <f ca="1" t="shared" si="2132"/>
        <v>31211.8161614678</v>
      </c>
      <c r="BB286" s="25">
        <f ca="1" t="shared" si="2132"/>
        <v>34925.0415282974</v>
      </c>
      <c r="BC286" s="25">
        <f ca="1" t="shared" si="2132"/>
        <v>37476.0935667439</v>
      </c>
      <c r="BD286" s="25">
        <f ca="1" t="shared" si="2132"/>
        <v>43980.1113862969</v>
      </c>
      <c r="BE286" s="25">
        <f ca="1" t="shared" ref="BE286:BI286" si="2133">AZ286/Z286</f>
        <v>22847.5964539295</v>
      </c>
      <c r="BF286" s="25">
        <f ca="1" t="shared" si="2133"/>
        <v>23505.9711971132</v>
      </c>
      <c r="BG286" s="25">
        <f ca="1" t="shared" si="2133"/>
        <v>22183.7672584122</v>
      </c>
      <c r="BH286" s="25">
        <f ca="1" t="shared" si="2133"/>
        <v>19876.4270100328</v>
      </c>
      <c r="BI286" s="25">
        <f ca="1" t="shared" si="2133"/>
        <v>19289.4544577216</v>
      </c>
      <c r="BJ286" s="25">
        <f ca="1" t="shared" si="1930"/>
        <v>70686.5491381953</v>
      </c>
      <c r="BK286" s="25">
        <f ca="1" t="shared" si="1931"/>
        <v>35334.6722902617</v>
      </c>
      <c r="BL286" s="25">
        <f ca="1" t="shared" si="1932"/>
        <v>106021.221428457</v>
      </c>
      <c r="BM286" s="25">
        <f ca="1">BK286*'Ejercicio 3 - TIR'!$D$5</f>
        <v>17667.3361451308</v>
      </c>
      <c r="BN286" s="25">
        <f ca="1" t="shared" si="1933"/>
        <v>88353.8852833261</v>
      </c>
      <c r="BO286" s="25">
        <f ca="1" t="shared" si="1934"/>
        <v>38751.5673019985</v>
      </c>
      <c r="BP286" s="25">
        <f ca="1" t="shared" si="1935"/>
        <v>-108490.805948003</v>
      </c>
      <c r="BQ286" s="25">
        <f ca="1" t="shared" ref="BQ286:BT286" si="2134">BE286</f>
        <v>22847.5964539295</v>
      </c>
      <c r="BR286" s="25">
        <f ca="1" t="shared" si="2134"/>
        <v>23505.9711971132</v>
      </c>
      <c r="BS286" s="25">
        <f ca="1" t="shared" si="2134"/>
        <v>22183.7672584122</v>
      </c>
      <c r="BT286" s="25">
        <f ca="1" t="shared" si="2134"/>
        <v>19876.4270100328</v>
      </c>
      <c r="BU286" s="25">
        <f ca="1" t="shared" si="1937"/>
        <v>58041.0217597201</v>
      </c>
      <c r="BV286" s="27">
        <f ca="1" t="shared" si="1938"/>
        <v>9.36602688458663</v>
      </c>
    </row>
    <row r="287" ht="15" customHeight="1" spans="1:74">
      <c r="A287" s="23">
        <v>286</v>
      </c>
      <c r="B287" s="24">
        <f ca="1" t="shared" ref="B287:F287" si="2135">RAND()</f>
        <v>0.910623224992778</v>
      </c>
      <c r="C287" s="25">
        <f ca="1">IF(B287&lt;=('Ejercicio 3 - TIR'!$D$13-'Ejercicio 3 - TIR'!$C$13)/('Ejercicio 3 - TIR'!$E$13-'Ejercicio 3 - TIR'!$C$13),'Ejercicio 3 - TIR'!$C$13+SQRT(('Ejercicio 3 - TIR'!$E$13-'Ejercicio 3 - TIR'!$C$13)*('Ejercicio 3 - TIR'!$D$13-'Ejercicio 3 - TIR'!$C$13)*B287),'Ejercicio 3 - TIR'!$E$13-SQRT(('Ejercicio 3 - TIR'!$E$13-'Ejercicio 3 - TIR'!$C$13)*('Ejercicio 3 - TIR'!$E$13-'Ejercicio 3 - TIR'!$D$13)*(1-B287)))</f>
        <v>89643.7395741191</v>
      </c>
      <c r="D287" s="24">
        <f ca="1" t="shared" si="2135"/>
        <v>0.90989419921266</v>
      </c>
      <c r="E287" s="25">
        <f ca="1">IF(D287&lt;=('Ejercicio 3 - TIR'!$D$14-'Ejercicio 3 - TIR'!$C$14)/('Ejercicio 3 - TIR'!$E$14-'Ejercicio 3 - TIR'!$C$14),'Ejercicio 3 - TIR'!$C$14+SQRT(('Ejercicio 3 - TIR'!$E$14-'Ejercicio 3 - TIR'!$C$14)*('Ejercicio 3 - TIR'!$D$14-'Ejercicio 3 - TIR'!$C$14)*D287),'Ejercicio 3 - TIR'!$E$14-SQRT(('Ejercicio 3 - TIR'!$E$14-'Ejercicio 3 - TIR'!$C$14)*('Ejercicio 3 - TIR'!$E$14-'Ejercicio 3 - TIR'!$D$14)*(1-D287)))</f>
        <v>36323.6063706261</v>
      </c>
      <c r="F287" s="24">
        <f ca="1" t="shared" si="2135"/>
        <v>0.200138979870536</v>
      </c>
      <c r="G287" s="25">
        <f ca="1">IF(F287&lt;=('Ejercicio 3 - TIR'!$D$18-'Ejercicio 3 - TIR'!$C$18)/('Ejercicio 3 - TIR'!$E$18-'Ejercicio 3 - TIR'!$C$18),'Ejercicio 3 - TIR'!$C$18+SQRT(('Ejercicio 3 - TIR'!$E$18-'Ejercicio 3 - TIR'!$C$18)*('Ejercicio 3 - TIR'!$D$18-'Ejercicio 3 - TIR'!$C$18)*F287),'Ejercicio 3 - TIR'!$E$18-SQRT(('Ejercicio 3 - TIR'!$E$18-'Ejercicio 3 - TIR'!$C$18)*('Ejercicio 3 - TIR'!$E$18-'Ejercicio 3 - TIR'!$D$18)*(1-F287)))</f>
        <v>35479.1283048109</v>
      </c>
      <c r="H287" s="24">
        <f ca="1" t="shared" ref="H287:L287" si="2136">RAND()</f>
        <v>0.798372478513529</v>
      </c>
      <c r="I287" s="25">
        <f ca="1">IF(H287&lt;=('Ejercicio 3 - TIR'!$D$18-'Ejercicio 3 - TIR'!$C$18)/('Ejercicio 3 - TIR'!$E$18-'Ejercicio 3 - TIR'!$C$18),'Ejercicio 3 - TIR'!$C$18+SQRT(('Ejercicio 3 - TIR'!$E$18-'Ejercicio 3 - TIR'!$C$18)*('Ejercicio 3 - TIR'!$D$18-'Ejercicio 3 - TIR'!$C$18)*H287),'Ejercicio 3 - TIR'!$E$18-SQRT(('Ejercicio 3 - TIR'!$E$18-'Ejercicio 3 - TIR'!$C$18)*('Ejercicio 3 - TIR'!$E$18-'Ejercicio 3 - TIR'!$D$18)*(1-H287)))</f>
        <v>41111.2901739156</v>
      </c>
      <c r="J287" s="24">
        <f ca="1" t="shared" si="2136"/>
        <v>0.837506668254614</v>
      </c>
      <c r="K287" s="25">
        <f ca="1">IF(J287&lt;=('Ejercicio 3 - TIR'!$D$18-'Ejercicio 3 - TIR'!$C$18)/('Ejercicio 3 - TIR'!$E$18-'Ejercicio 3 - TIR'!$C$18),'Ejercicio 3 - TIR'!$C$18+SQRT(('Ejercicio 3 - TIR'!$E$18-'Ejercicio 3 - TIR'!$C$18)*('Ejercicio 3 - TIR'!$D$18-'Ejercicio 3 - TIR'!$C$18)*J287),'Ejercicio 3 - TIR'!$E$18-SQRT(('Ejercicio 3 - TIR'!$E$18-'Ejercicio 3 - TIR'!$C$18)*('Ejercicio 3 - TIR'!$E$18-'Ejercicio 3 - TIR'!$D$18)*(1-J287)))</f>
        <v>41509.0116183373</v>
      </c>
      <c r="L287" s="24">
        <f ca="1" t="shared" si="2136"/>
        <v>0.145186806740432</v>
      </c>
      <c r="M287" s="25">
        <f ca="1">IF(L287&lt;=('Ejercicio 3 - TIR'!$D$18-'Ejercicio 3 - TIR'!$C$18)/('Ejercicio 3 - TIR'!$E$18-'Ejercicio 3 - TIR'!$C$18),'Ejercicio 3 - TIR'!$C$18+SQRT(('Ejercicio 3 - TIR'!$E$18-'Ejercicio 3 - TIR'!$C$18)*('Ejercicio 3 - TIR'!$D$18-'Ejercicio 3 - TIR'!$C$18)*L287),'Ejercicio 3 - TIR'!$E$18-SQRT(('Ejercicio 3 - TIR'!$E$18-'Ejercicio 3 - TIR'!$C$18)*('Ejercicio 3 - TIR'!$E$18-'Ejercicio 3 - TIR'!$D$18)*(1-L287)))</f>
        <v>34666.6927273032</v>
      </c>
      <c r="N287" s="24">
        <f ca="1" t="shared" ref="N287:R287" si="2137">RAND()</f>
        <v>0.571203258645616</v>
      </c>
      <c r="O287" s="25">
        <f ca="1">IF(N287&lt;=('Ejercicio 3 - TIR'!$D$18-'Ejercicio 3 - TIR'!$C$18)/('Ejercicio 3 - TIR'!$E$18-'Ejercicio 3 - TIR'!$C$18),'Ejercicio 3 - TIR'!$C$18+SQRT(('Ejercicio 3 - TIR'!$E$18-'Ejercicio 3 - TIR'!$C$18)*('Ejercicio 3 - TIR'!$D$18-'Ejercicio 3 - TIR'!$C$18)*N287),'Ejercicio 3 - TIR'!$E$18-SQRT(('Ejercicio 3 - TIR'!$E$18-'Ejercicio 3 - TIR'!$C$18)*('Ejercicio 3 - TIR'!$E$18-'Ejercicio 3 - TIR'!$D$18)*(1-N287)))</f>
        <v>39256.375575615</v>
      </c>
      <c r="P287" s="24">
        <f ca="1" t="shared" si="2137"/>
        <v>0.91487339573879</v>
      </c>
      <c r="Q287" s="26">
        <f ca="1">IF(P287&lt;=('Ejercicio 3 - TIR'!$D$22-'Ejercicio 3 - TIR'!$C$22)/('Ejercicio 3 - TIR'!$E$22-'Ejercicio 3 - TIR'!$C$22),'Ejercicio 3 - TIR'!$C$22+SQRT(('Ejercicio 3 - TIR'!$E$22-'Ejercicio 3 - TIR'!$C$22)*('Ejercicio 3 - TIR'!$D$22-'Ejercicio 3 - TIR'!$C$22)*P287),'Ejercicio 3 - TIR'!$E$22-SQRT(('Ejercicio 3 - TIR'!$E$22-'Ejercicio 3 - TIR'!$C$22)*('Ejercicio 3 - TIR'!$E$22-'Ejercicio 3 - TIR'!$D$22)*(1-P287)))</f>
        <v>0.167621474737669</v>
      </c>
      <c r="R287" s="24">
        <f ca="1" t="shared" si="2137"/>
        <v>0.626742036477716</v>
      </c>
      <c r="S287" s="26">
        <f ca="1">IF(R287&lt;=('Ejercicio 3 - TIR'!$D$23-'Ejercicio 3 - TIR'!$C$23)/('Ejercicio 3 - TIR'!$E$23-'Ejercicio 3 - TIR'!$C$23),'Ejercicio 3 - TIR'!$C$23+SQRT(('Ejercicio 3 - TIR'!$E$23-'Ejercicio 3 - TIR'!$C$23)*('Ejercicio 3 - TIR'!$D$23-'Ejercicio 3 - TIR'!$C$23)*R287),'Ejercicio 3 - TIR'!$E$23-SQRT(('Ejercicio 3 - TIR'!$E$23-'Ejercicio 3 - TIR'!$C$23)*('Ejercicio 3 - TIR'!$E$23-'Ejercicio 3 - TIR'!$D$23)*(1-R287)))</f>
        <v>0.154079654046674</v>
      </c>
      <c r="T287" s="24">
        <f ca="1" t="shared" ref="T287:X287" si="2138">RAND()</f>
        <v>0.675308387654694</v>
      </c>
      <c r="U287" s="26">
        <f ca="1">IF(T287&lt;=('Ejercicio 3 - TIR'!$D$24-'Ejercicio 3 - TIR'!$C$24)/('Ejercicio 3 - TIR'!$E$24-'Ejercicio 3 - TIR'!$C$24),'Ejercicio 3 - TIR'!$C$24+SQRT(('Ejercicio 3 - TIR'!$E$24-'Ejercicio 3 - TIR'!$C$24)*('Ejercicio 3 - TIR'!$D$24-'Ejercicio 3 - TIR'!$C$24)*T287),'Ejercicio 3 - TIR'!$E$24-SQRT(('Ejercicio 3 - TIR'!$E$24-'Ejercicio 3 - TIR'!$C$24)*('Ejercicio 3 - TIR'!$E$24-'Ejercicio 3 - TIR'!$D$24)*(1-T287)))</f>
        <v>0.189848109270448</v>
      </c>
      <c r="V287" s="24">
        <f ca="1" t="shared" si="2138"/>
        <v>0.950010026507752</v>
      </c>
      <c r="W287" s="26">
        <f ca="1">IF(V287&lt;=('Ejercicio 3 - TIR'!$D$25-'Ejercicio 3 - TIR'!$C$25)/('Ejercicio 3 - TIR'!$E$25-'Ejercicio 3 - TIR'!$C$25),'Ejercicio 3 - TIR'!$C$25+SQRT(('Ejercicio 3 - TIR'!$E$25-'Ejercicio 3 - TIR'!$C$25)*('Ejercicio 3 - TIR'!$D$25-'Ejercicio 3 - TIR'!$C$25)*V287),'Ejercicio 3 - TIR'!$E$25-SQRT(('Ejercicio 3 - TIR'!$E$25-'Ejercicio 3 - TIR'!$C$25)*('Ejercicio 3 - TIR'!$E$25-'Ejercicio 3 - TIR'!$D$25)*(1-V287)))</f>
        <v>0.23677256989348</v>
      </c>
      <c r="X287" s="24">
        <f ca="1" t="shared" si="2138"/>
        <v>0.104845714297574</v>
      </c>
      <c r="Y287" s="26">
        <f ca="1">IF(X287&lt;=('Ejercicio 3 - TIR'!$D$26-'Ejercicio 3 - TIR'!$C$26)/('Ejercicio 3 - TIR'!$E$26-'Ejercicio 3 - TIR'!$C$26),'Ejercicio 3 - TIR'!$C$26+SQRT(('Ejercicio 3 - TIR'!$E$26-'Ejercicio 3 - TIR'!$C$26)*('Ejercicio 3 - TIR'!$D$26-'Ejercicio 3 - TIR'!$C$26)*X287),'Ejercicio 3 - TIR'!$E$26-SQRT(('Ejercicio 3 - TIR'!$E$26-'Ejercicio 3 - TIR'!$C$26)*('Ejercicio 3 - TIR'!$E$26-'Ejercicio 3 - TIR'!$D$26)*(1-X287)))</f>
        <v>0.20682508331639</v>
      </c>
      <c r="Z287" s="24">
        <f ca="1" t="shared" si="1908"/>
        <v>1.16762147473767</v>
      </c>
      <c r="AA287" s="24">
        <f ca="1" t="shared" si="1909"/>
        <v>1.34752818762272</v>
      </c>
      <c r="AB287" s="24">
        <f ca="1" t="shared" si="1910"/>
        <v>1.60335386623152</v>
      </c>
      <c r="AC287" s="24">
        <f ca="1" t="shared" si="1911"/>
        <v>1.98298408158781</v>
      </c>
      <c r="AD287" s="24">
        <f ca="1" t="shared" si="1912"/>
        <v>2.39311492947728</v>
      </c>
      <c r="AE287" s="23">
        <f ca="1" t="shared" si="1913"/>
        <v>6088.61646763492</v>
      </c>
      <c r="AF287" s="23">
        <f ca="1" t="shared" si="1914"/>
        <v>7026.74838659099</v>
      </c>
      <c r="AG287" s="23">
        <f ca="1" t="shared" si="1915"/>
        <v>8360.76328210446</v>
      </c>
      <c r="AH287" s="23">
        <f ca="1" t="shared" si="1916"/>
        <v>10340.3626906794</v>
      </c>
      <c r="AI287" s="23">
        <f ca="1" t="shared" si="1917"/>
        <v>12479.0090657008</v>
      </c>
      <c r="AJ287" s="25">
        <f ca="1" t="shared" si="1918"/>
        <v>41426.1921136703</v>
      </c>
      <c r="AK287" s="25">
        <f ca="1" t="shared" si="1919"/>
        <v>55398.622338888</v>
      </c>
      <c r="AL287" s="25">
        <f ca="1" t="shared" si="1920"/>
        <v>66553.6342617103</v>
      </c>
      <c r="AM287" s="25">
        <f ca="1" t="shared" si="1921"/>
        <v>68743.4998395381</v>
      </c>
      <c r="AN287" s="25">
        <f ca="1" t="shared" si="1922"/>
        <v>93945.0184671715</v>
      </c>
      <c r="AO287" s="25">
        <f ca="1">C287/'Ejercicio 3 - TIR'!$D$7</f>
        <v>17928.7479148238</v>
      </c>
      <c r="AP287" s="25">
        <f ca="1" t="shared" si="1923"/>
        <v>23497.4441988465</v>
      </c>
      <c r="AQ287" s="25">
        <f ca="1" t="shared" si="1924"/>
        <v>37469.8744240642</v>
      </c>
      <c r="AR287" s="25">
        <f ca="1" t="shared" si="1925"/>
        <v>48624.8863468864</v>
      </c>
      <c r="AS287" s="25">
        <f ca="1" t="shared" si="1926"/>
        <v>50814.7519247142</v>
      </c>
      <c r="AT287" s="25">
        <f ca="1" t="shared" si="1927"/>
        <v>76016.2705523477</v>
      </c>
      <c r="AU287" s="25">
        <f ca="1">AP287*'Ejercicio 3 - TIR'!$D$5</f>
        <v>11748.7220994232</v>
      </c>
      <c r="AV287" s="25">
        <f ca="1">AQ287*'Ejercicio 3 - TIR'!$D$5</f>
        <v>18734.9372120321</v>
      </c>
      <c r="AW287" s="25">
        <f ca="1">AR287*'Ejercicio 3 - TIR'!$D$5</f>
        <v>24312.4431734432</v>
      </c>
      <c r="AX287" s="25">
        <f ca="1">AS287*'Ejercicio 3 - TIR'!$D$5</f>
        <v>25407.3759623571</v>
      </c>
      <c r="AY287" s="25">
        <f ca="1">AT287*'Ejercicio 3 - TIR'!$D$5</f>
        <v>38008.1352761738</v>
      </c>
      <c r="AZ287" s="25">
        <f ca="1" t="shared" ref="AZ287:BD287" si="2139">AJ287-AU287-AE287</f>
        <v>23588.8535466122</v>
      </c>
      <c r="BA287" s="25">
        <f ca="1" t="shared" si="2139"/>
        <v>29636.936740265</v>
      </c>
      <c r="BB287" s="25">
        <f ca="1" t="shared" si="2139"/>
        <v>33880.4278061626</v>
      </c>
      <c r="BC287" s="25">
        <f ca="1" t="shared" si="2139"/>
        <v>32995.7611865016</v>
      </c>
      <c r="BD287" s="25">
        <f ca="1" t="shared" si="2139"/>
        <v>43457.8741252968</v>
      </c>
      <c r="BE287" s="25">
        <f ca="1" t="shared" ref="BE287:BI287" si="2140">AZ287/Z287</f>
        <v>20202.4834734321</v>
      </c>
      <c r="BF287" s="25">
        <f ca="1" t="shared" si="2140"/>
        <v>21993.5560624894</v>
      </c>
      <c r="BG287" s="25">
        <f ca="1" t="shared" si="2140"/>
        <v>21130.9733426435</v>
      </c>
      <c r="BH287" s="25">
        <f ca="1" t="shared" si="2140"/>
        <v>16639.4483409475</v>
      </c>
      <c r="BI287" s="25">
        <f ca="1" t="shared" si="2140"/>
        <v>18159.5432755874</v>
      </c>
      <c r="BJ287" s="25">
        <f ca="1" t="shared" si="1930"/>
        <v>86926.5646980013</v>
      </c>
      <c r="BK287" s="25">
        <f ca="1" t="shared" si="1931"/>
        <v>42905.5543017995</v>
      </c>
      <c r="BL287" s="25">
        <f ca="1" t="shared" si="1932"/>
        <v>129832.118999801</v>
      </c>
      <c r="BM287" s="25">
        <f ca="1">BK287*'Ejercicio 3 - TIR'!$D$5</f>
        <v>21452.7771508998</v>
      </c>
      <c r="BN287" s="25">
        <f ca="1" t="shared" si="1933"/>
        <v>108379.341848901</v>
      </c>
      <c r="BO287" s="25">
        <f ca="1" t="shared" si="1934"/>
        <v>45287.980328038</v>
      </c>
      <c r="BP287" s="25">
        <f ca="1" t="shared" si="1935"/>
        <v>-125967.345944745</v>
      </c>
      <c r="BQ287" s="25">
        <f ca="1" t="shared" ref="BQ287:BT287" si="2141">BE287</f>
        <v>20202.4834734321</v>
      </c>
      <c r="BR287" s="25">
        <f ca="1" t="shared" si="2141"/>
        <v>21993.5560624894</v>
      </c>
      <c r="BS287" s="25">
        <f ca="1" t="shared" si="2141"/>
        <v>21130.9733426435</v>
      </c>
      <c r="BT287" s="25">
        <f ca="1" t="shared" si="2141"/>
        <v>16639.4483409475</v>
      </c>
      <c r="BU287" s="25">
        <f ca="1" t="shared" si="1937"/>
        <v>63447.5236036254</v>
      </c>
      <c r="BV287" s="27">
        <f ca="1" t="shared" si="1938"/>
        <v>3.75010493378196</v>
      </c>
    </row>
    <row r="288" ht="15" customHeight="1" spans="1:74">
      <c r="A288" s="23">
        <v>287</v>
      </c>
      <c r="B288" s="24">
        <f ca="1" t="shared" ref="B288:F288" si="2142">RAND()</f>
        <v>0.161143045127193</v>
      </c>
      <c r="C288" s="25">
        <f ca="1">IF(B288&lt;=('Ejercicio 3 - TIR'!$D$13-'Ejercicio 3 - TIR'!$C$13)/('Ejercicio 3 - TIR'!$E$13-'Ejercicio 3 - TIR'!$C$13),'Ejercicio 3 - TIR'!$C$13+SQRT(('Ejercicio 3 - TIR'!$E$13-'Ejercicio 3 - TIR'!$C$13)*('Ejercicio 3 - TIR'!$D$13-'Ejercicio 3 - TIR'!$C$13)*B288),'Ejercicio 3 - TIR'!$E$13-SQRT(('Ejercicio 3 - TIR'!$E$13-'Ejercicio 3 - TIR'!$C$13)*('Ejercicio 3 - TIR'!$E$13-'Ejercicio 3 - TIR'!$D$13)*(1-B288)))</f>
        <v>68028.5252724817</v>
      </c>
      <c r="D288" s="24">
        <f ca="1" t="shared" si="2142"/>
        <v>0.743762635153953</v>
      </c>
      <c r="E288" s="25">
        <f ca="1">IF(D288&lt;=('Ejercicio 3 - TIR'!$D$14-'Ejercicio 3 - TIR'!$C$14)/('Ejercicio 3 - TIR'!$E$14-'Ejercicio 3 - TIR'!$C$14),'Ejercicio 3 - TIR'!$C$14+SQRT(('Ejercicio 3 - TIR'!$E$14-'Ejercicio 3 - TIR'!$C$14)*('Ejercicio 3 - TIR'!$D$14-'Ejercicio 3 - TIR'!$C$14)*D288),'Ejercicio 3 - TIR'!$E$14-SQRT(('Ejercicio 3 - TIR'!$E$14-'Ejercicio 3 - TIR'!$C$14)*('Ejercicio 3 - TIR'!$E$14-'Ejercicio 3 - TIR'!$D$14)*(1-D288)))</f>
        <v>33800.3544676403</v>
      </c>
      <c r="F288" s="24">
        <f ca="1" t="shared" si="2142"/>
        <v>0.297115399107877</v>
      </c>
      <c r="G288" s="25">
        <f ca="1">IF(F288&lt;=('Ejercicio 3 - TIR'!$D$18-'Ejercicio 3 - TIR'!$C$18)/('Ejercicio 3 - TIR'!$E$18-'Ejercicio 3 - TIR'!$C$18),'Ejercicio 3 - TIR'!$C$18+SQRT(('Ejercicio 3 - TIR'!$E$18-'Ejercicio 3 - TIR'!$C$18)*('Ejercicio 3 - TIR'!$D$18-'Ejercicio 3 - TIR'!$C$18)*F288),'Ejercicio 3 - TIR'!$E$18-SQRT(('Ejercicio 3 - TIR'!$E$18-'Ejercicio 3 - TIR'!$C$18)*('Ejercicio 3 - TIR'!$E$18-'Ejercicio 3 - TIR'!$D$18)*(1-F288)))</f>
        <v>36675.8752134969</v>
      </c>
      <c r="H288" s="24">
        <f ca="1" t="shared" ref="H288:L288" si="2143">RAND()</f>
        <v>0.909029055030069</v>
      </c>
      <c r="I288" s="25">
        <f ca="1">IF(H288&lt;=('Ejercicio 3 - TIR'!$D$18-'Ejercicio 3 - TIR'!$C$18)/('Ejercicio 3 - TIR'!$E$18-'Ejercicio 3 - TIR'!$C$18),'Ejercicio 3 - TIR'!$C$18+SQRT(('Ejercicio 3 - TIR'!$E$18-'Ejercicio 3 - TIR'!$C$18)*('Ejercicio 3 - TIR'!$D$18-'Ejercicio 3 - TIR'!$C$18)*H288),'Ejercicio 3 - TIR'!$E$18-SQRT(('Ejercicio 3 - TIR'!$E$18-'Ejercicio 3 - TIR'!$C$18)*('Ejercicio 3 - TIR'!$E$18-'Ejercicio 3 - TIR'!$D$18)*(1-H288)))</f>
        <v>42387.9470003951</v>
      </c>
      <c r="J288" s="24">
        <f ca="1" t="shared" si="2143"/>
        <v>0.0127375361177877</v>
      </c>
      <c r="K288" s="25">
        <f ca="1">IF(J288&lt;=('Ejercicio 3 - TIR'!$D$18-'Ejercicio 3 - TIR'!$C$18)/('Ejercicio 3 - TIR'!$E$18-'Ejercicio 3 - TIR'!$C$18),'Ejercicio 3 - TIR'!$C$18+SQRT(('Ejercicio 3 - TIR'!$E$18-'Ejercicio 3 - TIR'!$C$18)*('Ejercicio 3 - TIR'!$D$18-'Ejercicio 3 - TIR'!$C$18)*J288),'Ejercicio 3 - TIR'!$E$18-SQRT(('Ejercicio 3 - TIR'!$E$18-'Ejercicio 3 - TIR'!$C$18)*('Ejercicio 3 - TIR'!$E$18-'Ejercicio 3 - TIR'!$D$18)*(1-J288)))</f>
        <v>31382.2555543995</v>
      </c>
      <c r="L288" s="24">
        <f ca="1" t="shared" si="2143"/>
        <v>0.775588067573921</v>
      </c>
      <c r="M288" s="25">
        <f ca="1">IF(L288&lt;=('Ejercicio 3 - TIR'!$D$18-'Ejercicio 3 - TIR'!$C$18)/('Ejercicio 3 - TIR'!$E$18-'Ejercicio 3 - TIR'!$C$18),'Ejercicio 3 - TIR'!$C$18+SQRT(('Ejercicio 3 - TIR'!$E$18-'Ejercicio 3 - TIR'!$C$18)*('Ejercicio 3 - TIR'!$D$18-'Ejercicio 3 - TIR'!$C$18)*L288),'Ejercicio 3 - TIR'!$E$18-SQRT(('Ejercicio 3 - TIR'!$E$18-'Ejercicio 3 - TIR'!$C$18)*('Ejercicio 3 - TIR'!$E$18-'Ejercicio 3 - TIR'!$D$18)*(1-L288)))</f>
        <v>40897.4526289199</v>
      </c>
      <c r="N288" s="24">
        <f ca="1" t="shared" ref="N288:R288" si="2144">RAND()</f>
        <v>0.138691076785114</v>
      </c>
      <c r="O288" s="25">
        <f ca="1">IF(N288&lt;=('Ejercicio 3 - TIR'!$D$18-'Ejercicio 3 - TIR'!$C$18)/('Ejercicio 3 - TIR'!$E$18-'Ejercicio 3 - TIR'!$C$18),'Ejercicio 3 - TIR'!$C$18+SQRT(('Ejercicio 3 - TIR'!$E$18-'Ejercicio 3 - TIR'!$C$18)*('Ejercicio 3 - TIR'!$D$18-'Ejercicio 3 - TIR'!$C$18)*N288),'Ejercicio 3 - TIR'!$E$18-SQRT(('Ejercicio 3 - TIR'!$E$18-'Ejercicio 3 - TIR'!$C$18)*('Ejercicio 3 - TIR'!$E$18-'Ejercicio 3 - TIR'!$D$18)*(1-N288)))</f>
        <v>34561.1031031722</v>
      </c>
      <c r="P288" s="24">
        <f ca="1" t="shared" si="2144"/>
        <v>0.75652884530927</v>
      </c>
      <c r="Q288" s="26">
        <f ca="1">IF(P288&lt;=('Ejercicio 3 - TIR'!$D$22-'Ejercicio 3 - TIR'!$C$22)/('Ejercicio 3 - TIR'!$E$22-'Ejercicio 3 - TIR'!$C$22),'Ejercicio 3 - TIR'!$C$22+SQRT(('Ejercicio 3 - TIR'!$E$22-'Ejercicio 3 - TIR'!$C$22)*('Ejercicio 3 - TIR'!$D$22-'Ejercicio 3 - TIR'!$C$22)*P288),'Ejercicio 3 - TIR'!$E$22-SQRT(('Ejercicio 3 - TIR'!$E$22-'Ejercicio 3 - TIR'!$C$22)*('Ejercicio 3 - TIR'!$E$22-'Ejercicio 3 - TIR'!$D$22)*(1-P288)))</f>
        <v>0.159065624479261</v>
      </c>
      <c r="R288" s="24">
        <f ca="1" t="shared" si="2144"/>
        <v>0.970172698612432</v>
      </c>
      <c r="S288" s="26">
        <f ca="1">IF(R288&lt;=('Ejercicio 3 - TIR'!$D$23-'Ejercicio 3 - TIR'!$C$23)/('Ejercicio 3 - TIR'!$E$23-'Ejercicio 3 - TIR'!$C$23),'Ejercicio 3 - TIR'!$C$23+SQRT(('Ejercicio 3 - TIR'!$E$23-'Ejercicio 3 - TIR'!$C$23)*('Ejercicio 3 - TIR'!$D$23-'Ejercicio 3 - TIR'!$C$23)*R288),'Ejercicio 3 - TIR'!$E$23-SQRT(('Ejercicio 3 - TIR'!$E$23-'Ejercicio 3 - TIR'!$C$23)*('Ejercicio 3 - TIR'!$E$23-'Ejercicio 3 - TIR'!$D$23)*(1-R288)))</f>
        <v>0.172672712473389</v>
      </c>
      <c r="T288" s="24">
        <f ca="1" t="shared" ref="T288:X288" si="2145">RAND()</f>
        <v>0.176563474701302</v>
      </c>
      <c r="U288" s="26">
        <f ca="1">IF(T288&lt;=('Ejercicio 3 - TIR'!$D$24-'Ejercicio 3 - TIR'!$C$24)/('Ejercicio 3 - TIR'!$E$24-'Ejercicio 3 - TIR'!$C$24),'Ejercicio 3 - TIR'!$C$24+SQRT(('Ejercicio 3 - TIR'!$E$24-'Ejercicio 3 - TIR'!$C$24)*('Ejercicio 3 - TIR'!$D$24-'Ejercicio 3 - TIR'!$C$24)*T288),'Ejercicio 3 - TIR'!$E$24-SQRT(('Ejercicio 3 - TIR'!$E$24-'Ejercicio 3 - TIR'!$C$24)*('Ejercicio 3 - TIR'!$E$24-'Ejercicio 3 - TIR'!$D$24)*(1-T288)))</f>
        <v>0.169255734129675</v>
      </c>
      <c r="V288" s="24">
        <f ca="1" t="shared" si="2145"/>
        <v>0.852190055504156</v>
      </c>
      <c r="W288" s="26">
        <f ca="1">IF(V288&lt;=('Ejercicio 3 - TIR'!$D$25-'Ejercicio 3 - TIR'!$C$25)/('Ejercicio 3 - TIR'!$E$25-'Ejercicio 3 - TIR'!$C$25),'Ejercicio 3 - TIR'!$C$25+SQRT(('Ejercicio 3 - TIR'!$E$25-'Ejercicio 3 - TIR'!$C$25)*('Ejercicio 3 - TIR'!$D$25-'Ejercicio 3 - TIR'!$C$25)*V288),'Ejercicio 3 - TIR'!$E$25-SQRT(('Ejercicio 3 - TIR'!$E$25-'Ejercicio 3 - TIR'!$C$25)*('Ejercicio 3 - TIR'!$E$25-'Ejercicio 3 - TIR'!$D$25)*(1-V288)))</f>
        <v>0.227255004820061</v>
      </c>
      <c r="X288" s="24">
        <f ca="1" t="shared" si="2145"/>
        <v>0.551805694166914</v>
      </c>
      <c r="Y288" s="26">
        <f ca="1">IF(X288&lt;=('Ejercicio 3 - TIR'!$D$26-'Ejercicio 3 - TIR'!$C$26)/('Ejercicio 3 - TIR'!$E$26-'Ejercicio 3 - TIR'!$C$26),'Ejercicio 3 - TIR'!$C$26+SQRT(('Ejercicio 3 - TIR'!$E$26-'Ejercicio 3 - TIR'!$C$26)*('Ejercicio 3 - TIR'!$D$26-'Ejercicio 3 - TIR'!$C$26)*X288),'Ejercicio 3 - TIR'!$E$26-SQRT(('Ejercicio 3 - TIR'!$E$26-'Ejercicio 3 - TIR'!$C$26)*('Ejercicio 3 - TIR'!$E$26-'Ejercicio 3 - TIR'!$D$26)*(1-X288)))</f>
        <v>0.230803971181622</v>
      </c>
      <c r="Z288" s="24">
        <f ca="1" t="shared" si="1908"/>
        <v>1.15906562447926</v>
      </c>
      <c r="AA288" s="24">
        <f ca="1" t="shared" si="1909"/>
        <v>1.35920462979276</v>
      </c>
      <c r="AB288" s="24">
        <f ca="1" t="shared" si="1910"/>
        <v>1.58925780724078</v>
      </c>
      <c r="AC288" s="24">
        <f ca="1" t="shared" si="1911"/>
        <v>1.95042459788561</v>
      </c>
      <c r="AD288" s="24">
        <f ca="1" t="shared" si="1912"/>
        <v>2.40059034056792</v>
      </c>
      <c r="AE288" s="23">
        <f ca="1" t="shared" si="1913"/>
        <v>5376.47449101559</v>
      </c>
      <c r="AF288" s="23">
        <f ca="1" t="shared" si="1914"/>
        <v>6304.84492492324</v>
      </c>
      <c r="AG288" s="23">
        <f ca="1" t="shared" si="1915"/>
        <v>7371.97608126488</v>
      </c>
      <c r="AH288" s="23">
        <f ca="1" t="shared" si="1916"/>
        <v>9047.2945411461</v>
      </c>
      <c r="AI288" s="23">
        <f ca="1" t="shared" si="1917"/>
        <v>11135.4460496924</v>
      </c>
      <c r="AJ288" s="25">
        <f ca="1" t="shared" si="1918"/>
        <v>42509.7462076552</v>
      </c>
      <c r="AK288" s="25">
        <f ca="1" t="shared" si="1919"/>
        <v>57613.8938103471</v>
      </c>
      <c r="AL288" s="25">
        <f ca="1" t="shared" si="1920"/>
        <v>49874.4946486548</v>
      </c>
      <c r="AM288" s="25">
        <f ca="1" t="shared" si="1921"/>
        <v>79767.3975983069</v>
      </c>
      <c r="AN288" s="25">
        <f ca="1" t="shared" si="1922"/>
        <v>82967.0502688473</v>
      </c>
      <c r="AO288" s="25">
        <f ca="1">C288/'Ejercicio 3 - TIR'!$D$7</f>
        <v>13605.7050544963</v>
      </c>
      <c r="AP288" s="25">
        <f ca="1" t="shared" si="1923"/>
        <v>28904.0411531588</v>
      </c>
      <c r="AQ288" s="25">
        <f ca="1" t="shared" si="1924"/>
        <v>44008.1887558508</v>
      </c>
      <c r="AR288" s="25">
        <f ca="1" t="shared" si="1925"/>
        <v>36268.7895941585</v>
      </c>
      <c r="AS288" s="25">
        <f ca="1" t="shared" si="1926"/>
        <v>66161.6925438105</v>
      </c>
      <c r="AT288" s="25">
        <f ca="1" t="shared" si="1927"/>
        <v>69361.345214351</v>
      </c>
      <c r="AU288" s="25">
        <f ca="1">AP288*'Ejercicio 3 - TIR'!$D$5</f>
        <v>14452.0205765794</v>
      </c>
      <c r="AV288" s="25">
        <f ca="1">AQ288*'Ejercicio 3 - TIR'!$D$5</f>
        <v>22004.0943779254</v>
      </c>
      <c r="AW288" s="25">
        <f ca="1">AR288*'Ejercicio 3 - TIR'!$D$5</f>
        <v>18134.3947970792</v>
      </c>
      <c r="AX288" s="25">
        <f ca="1">AS288*'Ejercicio 3 - TIR'!$D$5</f>
        <v>33080.8462719053</v>
      </c>
      <c r="AY288" s="25">
        <f ca="1">AT288*'Ejercicio 3 - TIR'!$D$5</f>
        <v>34680.6726071755</v>
      </c>
      <c r="AZ288" s="25">
        <f ca="1" t="shared" ref="AZ288:BD288" si="2146">AJ288-AU288-AE288</f>
        <v>22681.2511400602</v>
      </c>
      <c r="BA288" s="25">
        <f ca="1" t="shared" si="2146"/>
        <v>29304.9545074985</v>
      </c>
      <c r="BB288" s="25">
        <f ca="1" t="shared" si="2146"/>
        <v>24368.1237703107</v>
      </c>
      <c r="BC288" s="25">
        <f ca="1" t="shared" si="2146"/>
        <v>37639.2567852555</v>
      </c>
      <c r="BD288" s="25">
        <f ca="1" t="shared" si="2146"/>
        <v>37150.9316119794</v>
      </c>
      <c r="BE288" s="25">
        <f ca="1" t="shared" ref="BE288:BI288" si="2147">AZ288/Z288</f>
        <v>19568.5651105823</v>
      </c>
      <c r="BF288" s="25">
        <f ca="1" t="shared" si="2147"/>
        <v>21560.3698406815</v>
      </c>
      <c r="BG288" s="25">
        <f ca="1" t="shared" si="2147"/>
        <v>15333.0212752692</v>
      </c>
      <c r="BH288" s="25">
        <f ca="1" t="shared" si="2147"/>
        <v>19297.98097607</v>
      </c>
      <c r="BI288" s="25">
        <f ca="1" t="shared" si="2147"/>
        <v>15475.7481875022</v>
      </c>
      <c r="BJ288" s="25">
        <f ca="1" t="shared" si="1930"/>
        <v>81140.8044427893</v>
      </c>
      <c r="BK288" s="25">
        <f ca="1" t="shared" si="1931"/>
        <v>32661.7241304401</v>
      </c>
      <c r="BL288" s="25">
        <f ca="1" t="shared" si="1932"/>
        <v>113802.528573229</v>
      </c>
      <c r="BM288" s="25">
        <f ca="1">BK288*'Ejercicio 3 - TIR'!$D$5</f>
        <v>16330.86206522</v>
      </c>
      <c r="BN288" s="25">
        <f ca="1" t="shared" si="1933"/>
        <v>97471.6665080094</v>
      </c>
      <c r="BO288" s="25">
        <f ca="1" t="shared" si="1934"/>
        <v>40603.2069948885</v>
      </c>
      <c r="BP288" s="25">
        <f ca="1" t="shared" si="1935"/>
        <v>-101828.879740122</v>
      </c>
      <c r="BQ288" s="25">
        <f ca="1" t="shared" ref="BQ288:BT288" si="2148">BE288</f>
        <v>19568.5651105823</v>
      </c>
      <c r="BR288" s="25">
        <f ca="1" t="shared" si="2148"/>
        <v>21560.3698406815</v>
      </c>
      <c r="BS288" s="25">
        <f ca="1" t="shared" si="2148"/>
        <v>15333.0212752692</v>
      </c>
      <c r="BT288" s="25">
        <f ca="1" t="shared" si="2148"/>
        <v>19297.98097607</v>
      </c>
      <c r="BU288" s="25">
        <f ca="1" t="shared" si="1937"/>
        <v>56078.9551823907</v>
      </c>
      <c r="BV288" s="27">
        <f ca="1" t="shared" si="1938"/>
        <v>7.77749021862801</v>
      </c>
    </row>
    <row r="289" ht="15" customHeight="1" spans="1:74">
      <c r="A289" s="23">
        <v>288</v>
      </c>
      <c r="B289" s="24">
        <f ca="1" t="shared" ref="B289:F289" si="2149">RAND()</f>
        <v>0.761789073982746</v>
      </c>
      <c r="C289" s="25">
        <f ca="1">IF(B289&lt;=('Ejercicio 3 - TIR'!$D$13-'Ejercicio 3 - TIR'!$C$13)/('Ejercicio 3 - TIR'!$E$13-'Ejercicio 3 - TIR'!$C$13),'Ejercicio 3 - TIR'!$C$13+SQRT(('Ejercicio 3 - TIR'!$E$13-'Ejercicio 3 - TIR'!$C$13)*('Ejercicio 3 - TIR'!$D$13-'Ejercicio 3 - TIR'!$C$13)*B289),'Ejercicio 3 - TIR'!$E$13-SQRT(('Ejercicio 3 - TIR'!$E$13-'Ejercicio 3 - TIR'!$C$13)*('Ejercicio 3 - TIR'!$E$13-'Ejercicio 3 - TIR'!$D$13)*(1-B289)))</f>
        <v>83092.8088902768</v>
      </c>
      <c r="D289" s="24">
        <f ca="1" t="shared" si="2149"/>
        <v>0.0964940086109605</v>
      </c>
      <c r="E289" s="25">
        <f ca="1">IF(D289&lt;=('Ejercicio 3 - TIR'!$D$14-'Ejercicio 3 - TIR'!$C$14)/('Ejercicio 3 - TIR'!$E$14-'Ejercicio 3 - TIR'!$C$14),'Ejercicio 3 - TIR'!$C$14+SQRT(('Ejercicio 3 - TIR'!$E$14-'Ejercicio 3 - TIR'!$C$14)*('Ejercicio 3 - TIR'!$D$14-'Ejercicio 3 - TIR'!$C$14)*D289),'Ejercicio 3 - TIR'!$E$14-SQRT(('Ejercicio 3 - TIR'!$E$14-'Ejercicio 3 - TIR'!$C$14)*('Ejercicio 3 - TIR'!$E$14-'Ejercicio 3 - TIR'!$D$14)*(1-D289)))</f>
        <v>27690.1766941638</v>
      </c>
      <c r="F289" s="24">
        <f ca="1" t="shared" si="2149"/>
        <v>0.206934380368996</v>
      </c>
      <c r="G289" s="25">
        <f ca="1">IF(F289&lt;=('Ejercicio 3 - TIR'!$D$18-'Ejercicio 3 - TIR'!$C$18)/('Ejercicio 3 - TIR'!$E$18-'Ejercicio 3 - TIR'!$C$18),'Ejercicio 3 - TIR'!$C$18+SQRT(('Ejercicio 3 - TIR'!$E$18-'Ejercicio 3 - TIR'!$C$18)*('Ejercicio 3 - TIR'!$D$18-'Ejercicio 3 - TIR'!$C$18)*F289),'Ejercicio 3 - TIR'!$E$18-SQRT(('Ejercicio 3 - TIR'!$E$18-'Ejercicio 3 - TIR'!$C$18)*('Ejercicio 3 - TIR'!$E$18-'Ejercicio 3 - TIR'!$D$18)*(1-F289)))</f>
        <v>35571.369405752</v>
      </c>
      <c r="H289" s="24">
        <f ca="1" t="shared" ref="H289:L289" si="2150">RAND()</f>
        <v>0.393772524420689</v>
      </c>
      <c r="I289" s="25">
        <f ca="1">IF(H289&lt;=('Ejercicio 3 - TIR'!$D$18-'Ejercicio 3 - TIR'!$C$18)/('Ejercicio 3 - TIR'!$E$18-'Ejercicio 3 - TIR'!$C$18),'Ejercicio 3 - TIR'!$C$18+SQRT(('Ejercicio 3 - TIR'!$E$18-'Ejercicio 3 - TIR'!$C$18)*('Ejercicio 3 - TIR'!$D$18-'Ejercicio 3 - TIR'!$C$18)*H289),'Ejercicio 3 - TIR'!$E$18-SQRT(('Ejercicio 3 - TIR'!$E$18-'Ejercicio 3 - TIR'!$C$18)*('Ejercicio 3 - TIR'!$E$18-'Ejercicio 3 - TIR'!$D$18)*(1-H289)))</f>
        <v>37685.4328871641</v>
      </c>
      <c r="J289" s="24">
        <f ca="1" t="shared" si="2150"/>
        <v>0.280816626319277</v>
      </c>
      <c r="K289" s="25">
        <f ca="1">IF(J289&lt;=('Ejercicio 3 - TIR'!$D$18-'Ejercicio 3 - TIR'!$C$18)/('Ejercicio 3 - TIR'!$E$18-'Ejercicio 3 - TIR'!$C$18),'Ejercicio 3 - TIR'!$C$18+SQRT(('Ejercicio 3 - TIR'!$E$18-'Ejercicio 3 - TIR'!$C$18)*('Ejercicio 3 - TIR'!$D$18-'Ejercicio 3 - TIR'!$C$18)*J289),'Ejercicio 3 - TIR'!$E$18-SQRT(('Ejercicio 3 - TIR'!$E$18-'Ejercicio 3 - TIR'!$C$18)*('Ejercicio 3 - TIR'!$E$18-'Ejercicio 3 - TIR'!$D$18)*(1-J289)))</f>
        <v>36490.1844309612</v>
      </c>
      <c r="L289" s="24">
        <f ca="1" t="shared" si="2150"/>
        <v>0.0425267557236764</v>
      </c>
      <c r="M289" s="25">
        <f ca="1">IF(L289&lt;=('Ejercicio 3 - TIR'!$D$18-'Ejercicio 3 - TIR'!$C$18)/('Ejercicio 3 - TIR'!$E$18-'Ejercicio 3 - TIR'!$C$18),'Ejercicio 3 - TIR'!$C$18+SQRT(('Ejercicio 3 - TIR'!$E$18-'Ejercicio 3 - TIR'!$C$18)*('Ejercicio 3 - TIR'!$D$18-'Ejercicio 3 - TIR'!$C$18)*L289),'Ejercicio 3 - TIR'!$E$18-SQRT(('Ejercicio 3 - TIR'!$E$18-'Ejercicio 3 - TIR'!$C$18)*('Ejercicio 3 - TIR'!$E$18-'Ejercicio 3 - TIR'!$D$18)*(1-L289)))</f>
        <v>32525.6708729665</v>
      </c>
      <c r="N289" s="24">
        <f ca="1" t="shared" ref="N289:R289" si="2151">RAND()</f>
        <v>0.536713767203277</v>
      </c>
      <c r="O289" s="25">
        <f ca="1">IF(N289&lt;=('Ejercicio 3 - TIR'!$D$18-'Ejercicio 3 - TIR'!$C$18)/('Ejercicio 3 - TIR'!$E$18-'Ejercicio 3 - TIR'!$C$18),'Ejercicio 3 - TIR'!$C$18+SQRT(('Ejercicio 3 - TIR'!$E$18-'Ejercicio 3 - TIR'!$C$18)*('Ejercicio 3 - TIR'!$D$18-'Ejercicio 3 - TIR'!$C$18)*N289),'Ejercicio 3 - TIR'!$E$18-SQRT(('Ejercicio 3 - TIR'!$E$18-'Ejercicio 3 - TIR'!$C$18)*('Ejercicio 3 - TIR'!$E$18-'Ejercicio 3 - TIR'!$D$18)*(1-N289)))</f>
        <v>38972.5729353676</v>
      </c>
      <c r="P289" s="24">
        <f ca="1" t="shared" si="2151"/>
        <v>0.369104465026646</v>
      </c>
      <c r="Q289" s="26">
        <f ca="1">IF(P289&lt;=('Ejercicio 3 - TIR'!$D$22-'Ejercicio 3 - TIR'!$C$22)/('Ejercicio 3 - TIR'!$E$22-'Ejercicio 3 - TIR'!$C$22),'Ejercicio 3 - TIR'!$C$22+SQRT(('Ejercicio 3 - TIR'!$E$22-'Ejercicio 3 - TIR'!$C$22)*('Ejercicio 3 - TIR'!$D$22-'Ejercicio 3 - TIR'!$C$22)*P289),'Ejercicio 3 - TIR'!$E$22-SQRT(('Ejercicio 3 - TIR'!$E$22-'Ejercicio 3 - TIR'!$C$22)*('Ejercicio 3 - TIR'!$E$22-'Ejercicio 3 - TIR'!$D$22)*(1-P289)))</f>
        <v>0.145775725732711</v>
      </c>
      <c r="R289" s="24">
        <f ca="1" t="shared" si="2151"/>
        <v>0.359614590355173</v>
      </c>
      <c r="S289" s="26">
        <f ca="1">IF(R289&lt;=('Ejercicio 3 - TIR'!$D$23-'Ejercicio 3 - TIR'!$C$23)/('Ejercicio 3 - TIR'!$E$23-'Ejercicio 3 - TIR'!$C$23),'Ejercicio 3 - TIR'!$C$23+SQRT(('Ejercicio 3 - TIR'!$E$23-'Ejercicio 3 - TIR'!$C$23)*('Ejercicio 3 - TIR'!$D$23-'Ejercicio 3 - TIR'!$C$23)*R289),'Ejercicio 3 - TIR'!$E$23-SQRT(('Ejercicio 3 - TIR'!$E$23-'Ejercicio 3 - TIR'!$C$23)*('Ejercicio 3 - TIR'!$E$23-'Ejercicio 3 - TIR'!$D$23)*(1-R289)))</f>
        <v>0.145442214185077</v>
      </c>
      <c r="T289" s="24">
        <f ca="1" t="shared" ref="T289:X289" si="2152">RAND()</f>
        <v>0.207475122644846</v>
      </c>
      <c r="U289" s="26">
        <f ca="1">IF(T289&lt;=('Ejercicio 3 - TIR'!$D$24-'Ejercicio 3 - TIR'!$C$24)/('Ejercicio 3 - TIR'!$E$24-'Ejercicio 3 - TIR'!$C$24),'Ejercicio 3 - TIR'!$C$24+SQRT(('Ejercicio 3 - TIR'!$E$24-'Ejercicio 3 - TIR'!$C$24)*('Ejercicio 3 - TIR'!$D$24-'Ejercicio 3 - TIR'!$C$24)*T289),'Ejercicio 3 - TIR'!$E$24-SQRT(('Ejercicio 3 - TIR'!$E$24-'Ejercicio 3 - TIR'!$C$24)*('Ejercicio 3 - TIR'!$E$24-'Ejercicio 3 - TIR'!$D$24)*(1-T289)))</f>
        <v>0.170873374369138</v>
      </c>
      <c r="V289" s="24">
        <f ca="1" t="shared" si="2152"/>
        <v>0.47523835482299</v>
      </c>
      <c r="W289" s="26">
        <f ca="1">IF(V289&lt;=('Ejercicio 3 - TIR'!$D$25-'Ejercicio 3 - TIR'!$C$25)/('Ejercicio 3 - TIR'!$E$25-'Ejercicio 3 - TIR'!$C$25),'Ejercicio 3 - TIR'!$C$25+SQRT(('Ejercicio 3 - TIR'!$E$25-'Ejercicio 3 - TIR'!$C$25)*('Ejercicio 3 - TIR'!$D$25-'Ejercicio 3 - TIR'!$C$25)*V289),'Ejercicio 3 - TIR'!$E$25-SQRT(('Ejercicio 3 - TIR'!$E$25-'Ejercicio 3 - TIR'!$C$25)*('Ejercicio 3 - TIR'!$E$25-'Ejercicio 3 - TIR'!$D$25)*(1-V289)))</f>
        <v>0.207143661400914</v>
      </c>
      <c r="X289" s="24">
        <f ca="1" t="shared" si="2152"/>
        <v>0.0219155800461386</v>
      </c>
      <c r="Y289" s="26">
        <f ca="1">IF(X289&lt;=('Ejercicio 3 - TIR'!$D$26-'Ejercicio 3 - TIR'!$C$26)/('Ejercicio 3 - TIR'!$E$26-'Ejercicio 3 - TIR'!$C$26),'Ejercicio 3 - TIR'!$C$26+SQRT(('Ejercicio 3 - TIR'!$E$26-'Ejercicio 3 - TIR'!$C$26)*('Ejercicio 3 - TIR'!$D$26-'Ejercicio 3 - TIR'!$C$26)*X289),'Ejercicio 3 - TIR'!$E$26-SQRT(('Ejercicio 3 - TIR'!$E$26-'Ejercicio 3 - TIR'!$C$26)*('Ejercicio 3 - TIR'!$E$26-'Ejercicio 3 - TIR'!$D$26)*(1-X289)))</f>
        <v>0.197692338144191</v>
      </c>
      <c r="Z289" s="24">
        <f ca="1" t="shared" si="1908"/>
        <v>1.14577572573271</v>
      </c>
      <c r="AA289" s="24">
        <f ca="1" t="shared" si="1909"/>
        <v>1.31241988424279</v>
      </c>
      <c r="AB289" s="24">
        <f ca="1" t="shared" si="1910"/>
        <v>1.53667749845251</v>
      </c>
      <c r="AC289" s="24">
        <f ca="1" t="shared" si="1911"/>
        <v>1.85499050187436</v>
      </c>
      <c r="AD289" s="24">
        <f ca="1" t="shared" si="1912"/>
        <v>2.22170791142517</v>
      </c>
      <c r="AE289" s="23">
        <f ca="1" t="shared" si="1913"/>
        <v>4036.55560325874</v>
      </c>
      <c r="AF289" s="23">
        <f ca="1" t="shared" si="1914"/>
        <v>4623.64118787787</v>
      </c>
      <c r="AG289" s="23">
        <f ca="1" t="shared" si="1915"/>
        <v>5413.69835952269</v>
      </c>
      <c r="AH289" s="23">
        <f ca="1" t="shared" si="1916"/>
        <v>6535.11165943434</v>
      </c>
      <c r="AI289" s="23">
        <f ca="1" t="shared" si="1917"/>
        <v>7827.05316342127</v>
      </c>
      <c r="AJ289" s="25">
        <f ca="1" t="shared" si="1918"/>
        <v>40756.8115961819</v>
      </c>
      <c r="AK289" s="25">
        <f ca="1" t="shared" si="1919"/>
        <v>49459.1114674113</v>
      </c>
      <c r="AL289" s="25">
        <f ca="1" t="shared" si="1920"/>
        <v>56073.6453294402</v>
      </c>
      <c r="AM289" s="25">
        <f ca="1" t="shared" si="1921"/>
        <v>60334.8105364444</v>
      </c>
      <c r="AN289" s="25">
        <f ca="1" t="shared" si="1922"/>
        <v>86585.6736191006</v>
      </c>
      <c r="AO289" s="25">
        <f ca="1">C289/'Ejercicio 3 - TIR'!$D$7</f>
        <v>16618.5617780554</v>
      </c>
      <c r="AP289" s="25">
        <f ca="1" t="shared" si="1923"/>
        <v>24138.2498181265</v>
      </c>
      <c r="AQ289" s="25">
        <f ca="1" t="shared" si="1924"/>
        <v>32840.549689356</v>
      </c>
      <c r="AR289" s="25">
        <f ca="1" t="shared" si="1925"/>
        <v>39455.0835513848</v>
      </c>
      <c r="AS289" s="25">
        <f ca="1" t="shared" si="1926"/>
        <v>43716.248758389</v>
      </c>
      <c r="AT289" s="25">
        <f ca="1" t="shared" si="1927"/>
        <v>69967.1118410452</v>
      </c>
      <c r="AU289" s="25">
        <f ca="1">AP289*'Ejercicio 3 - TIR'!$D$5</f>
        <v>12069.1249090633</v>
      </c>
      <c r="AV289" s="25">
        <f ca="1">AQ289*'Ejercicio 3 - TIR'!$D$5</f>
        <v>16420.274844678</v>
      </c>
      <c r="AW289" s="25">
        <f ca="1">AR289*'Ejercicio 3 - TIR'!$D$5</f>
        <v>19727.5417756924</v>
      </c>
      <c r="AX289" s="25">
        <f ca="1">AS289*'Ejercicio 3 - TIR'!$D$5</f>
        <v>21858.1243791945</v>
      </c>
      <c r="AY289" s="25">
        <f ca="1">AT289*'Ejercicio 3 - TIR'!$D$5</f>
        <v>34983.5559205226</v>
      </c>
      <c r="AZ289" s="25">
        <f ca="1" t="shared" ref="AZ289:BD289" si="2153">AJ289-AU289-AE289</f>
        <v>24651.1310838599</v>
      </c>
      <c r="BA289" s="25">
        <f ca="1" t="shared" si="2153"/>
        <v>28415.1954348555</v>
      </c>
      <c r="BB289" s="25">
        <f ca="1" t="shared" si="2153"/>
        <v>30932.4051942251</v>
      </c>
      <c r="BC289" s="25">
        <f ca="1" t="shared" si="2153"/>
        <v>31941.5744978155</v>
      </c>
      <c r="BD289" s="25">
        <f ca="1" t="shared" si="2153"/>
        <v>43775.0645351567</v>
      </c>
      <c r="BE289" s="25">
        <f ca="1" t="shared" ref="BE289:BI289" si="2154">AZ289/Z289</f>
        <v>21514.7960724126</v>
      </c>
      <c r="BF289" s="25">
        <f ca="1" t="shared" si="2154"/>
        <v>21650.9943014539</v>
      </c>
      <c r="BG289" s="25">
        <f ca="1" t="shared" si="2154"/>
        <v>20129.4059588789</v>
      </c>
      <c r="BH289" s="25">
        <f ca="1" t="shared" si="2154"/>
        <v>17219.2657943749</v>
      </c>
      <c r="BI289" s="25">
        <f ca="1" t="shared" si="2154"/>
        <v>19703.3391788555</v>
      </c>
      <c r="BJ289" s="25">
        <f ca="1" t="shared" si="1930"/>
        <v>61519.4846301845</v>
      </c>
      <c r="BK289" s="25">
        <f ca="1" t="shared" si="1931"/>
        <v>36921.5901788135</v>
      </c>
      <c r="BL289" s="25">
        <f ca="1" t="shared" si="1932"/>
        <v>98441.0748089979</v>
      </c>
      <c r="BM289" s="25">
        <f ca="1">BK289*'Ejercicio 3 - TIR'!$D$5</f>
        <v>18460.7950894067</v>
      </c>
      <c r="BN289" s="25">
        <f ca="1" t="shared" si="1933"/>
        <v>79980.2797195912</v>
      </c>
      <c r="BO289" s="25">
        <f ca="1" t="shared" si="1934"/>
        <v>35999.4575831915</v>
      </c>
      <c r="BP289" s="25">
        <f ca="1" t="shared" si="1935"/>
        <v>-110782.985584441</v>
      </c>
      <c r="BQ289" s="25">
        <f ca="1" t="shared" ref="BQ289:BT289" si="2155">BE289</f>
        <v>21514.7960724126</v>
      </c>
      <c r="BR289" s="25">
        <f ca="1" t="shared" si="2155"/>
        <v>21650.9943014539</v>
      </c>
      <c r="BS289" s="25">
        <f ca="1" t="shared" si="2155"/>
        <v>20129.4059588789</v>
      </c>
      <c r="BT289" s="25">
        <f ca="1" t="shared" si="2155"/>
        <v>17219.2657943749</v>
      </c>
      <c r="BU289" s="25">
        <f ca="1" t="shared" si="1937"/>
        <v>55702.796762047</v>
      </c>
      <c r="BV289" s="27">
        <f ca="1" t="shared" si="1938"/>
        <v>6.27171489369427</v>
      </c>
    </row>
    <row r="290" ht="15" customHeight="1" spans="1:74">
      <c r="A290" s="23">
        <v>289</v>
      </c>
      <c r="B290" s="24">
        <f ca="1" t="shared" ref="B290:F290" si="2156">RAND()</f>
        <v>0.864456714683717</v>
      </c>
      <c r="C290" s="25">
        <f ca="1">IF(B290&lt;=('Ejercicio 3 - TIR'!$D$13-'Ejercicio 3 - TIR'!$C$13)/('Ejercicio 3 - TIR'!$E$13-'Ejercicio 3 - TIR'!$C$13),'Ejercicio 3 - TIR'!$C$13+SQRT(('Ejercicio 3 - TIR'!$E$13-'Ejercicio 3 - TIR'!$C$13)*('Ejercicio 3 - TIR'!$D$13-'Ejercicio 3 - TIR'!$C$13)*B290),'Ejercicio 3 - TIR'!$E$13-SQRT(('Ejercicio 3 - TIR'!$E$13-'Ejercicio 3 - TIR'!$C$13)*('Ejercicio 3 - TIR'!$E$13-'Ejercicio 3 - TIR'!$D$13)*(1-B290)))</f>
        <v>87246.492938037</v>
      </c>
      <c r="D290" s="24">
        <f ca="1" t="shared" si="2156"/>
        <v>0.553106089142375</v>
      </c>
      <c r="E290" s="25">
        <f ca="1">IF(D290&lt;=('Ejercicio 3 - TIR'!$D$14-'Ejercicio 3 - TIR'!$C$14)/('Ejercicio 3 - TIR'!$E$14-'Ejercicio 3 - TIR'!$C$14),'Ejercicio 3 - TIR'!$C$14+SQRT(('Ejercicio 3 - TIR'!$E$14-'Ejercicio 3 - TIR'!$C$14)*('Ejercicio 3 - TIR'!$D$14-'Ejercicio 3 - TIR'!$C$14)*D290),'Ejercicio 3 - TIR'!$E$14-SQRT(('Ejercicio 3 - TIR'!$E$14-'Ejercicio 3 - TIR'!$C$14)*('Ejercicio 3 - TIR'!$E$14-'Ejercicio 3 - TIR'!$D$14)*(1-D290)))</f>
        <v>31812.5653206487</v>
      </c>
      <c r="F290" s="24">
        <f ca="1" t="shared" si="2156"/>
        <v>0.69136157702829</v>
      </c>
      <c r="G290" s="25">
        <f ca="1">IF(F290&lt;=('Ejercicio 3 - TIR'!$D$18-'Ejercicio 3 - TIR'!$C$18)/('Ejercicio 3 - TIR'!$E$18-'Ejercicio 3 - TIR'!$C$18),'Ejercicio 3 - TIR'!$C$18+SQRT(('Ejercicio 3 - TIR'!$E$18-'Ejercicio 3 - TIR'!$C$18)*('Ejercicio 3 - TIR'!$D$18-'Ejercicio 3 - TIR'!$C$18)*F290),'Ejercicio 3 - TIR'!$E$18-SQRT(('Ejercicio 3 - TIR'!$E$18-'Ejercicio 3 - TIR'!$C$18)*('Ejercicio 3 - TIR'!$E$18-'Ejercicio 3 - TIR'!$D$18)*(1-F290)))</f>
        <v>40188.775444559</v>
      </c>
      <c r="H290" s="24">
        <f ca="1" t="shared" ref="H290:L290" si="2157">RAND()</f>
        <v>0.63985100972664</v>
      </c>
      <c r="I290" s="25">
        <f ca="1">IF(H290&lt;=('Ejercicio 3 - TIR'!$D$18-'Ejercicio 3 - TIR'!$C$18)/('Ejercicio 3 - TIR'!$E$18-'Ejercicio 3 - TIR'!$C$18),'Ejercicio 3 - TIR'!$C$18+SQRT(('Ejercicio 3 - TIR'!$E$18-'Ejercicio 3 - TIR'!$C$18)*('Ejercicio 3 - TIR'!$D$18-'Ejercicio 3 - TIR'!$C$18)*H290),'Ejercicio 3 - TIR'!$E$18-SQRT(('Ejercicio 3 - TIR'!$E$18-'Ejercicio 3 - TIR'!$C$18)*('Ejercicio 3 - TIR'!$E$18-'Ejercicio 3 - TIR'!$D$18)*(1-H290)))</f>
        <v>39796.818435543</v>
      </c>
      <c r="J290" s="24">
        <f ca="1" t="shared" si="2157"/>
        <v>0.658501494589254</v>
      </c>
      <c r="K290" s="25">
        <f ca="1">IF(J290&lt;=('Ejercicio 3 - TIR'!$D$18-'Ejercicio 3 - TIR'!$C$18)/('Ejercicio 3 - TIR'!$E$18-'Ejercicio 3 - TIR'!$C$18),'Ejercicio 3 - TIR'!$C$18+SQRT(('Ejercicio 3 - TIR'!$E$18-'Ejercicio 3 - TIR'!$C$18)*('Ejercicio 3 - TIR'!$D$18-'Ejercicio 3 - TIR'!$C$18)*J290),'Ejercicio 3 - TIR'!$E$18-SQRT(('Ejercicio 3 - TIR'!$E$18-'Ejercicio 3 - TIR'!$C$18)*('Ejercicio 3 - TIR'!$E$18-'Ejercicio 3 - TIR'!$D$18)*(1-J290)))</f>
        <v>39938.5725427945</v>
      </c>
      <c r="L290" s="24">
        <f ca="1" t="shared" si="2157"/>
        <v>0.049482919439612</v>
      </c>
      <c r="M290" s="25">
        <f ca="1">IF(L290&lt;=('Ejercicio 3 - TIR'!$D$18-'Ejercicio 3 - TIR'!$C$18)/('Ejercicio 3 - TIR'!$E$18-'Ejercicio 3 - TIR'!$C$18),'Ejercicio 3 - TIR'!$C$18+SQRT(('Ejercicio 3 - TIR'!$E$18-'Ejercicio 3 - TIR'!$C$18)*('Ejercicio 3 - TIR'!$D$18-'Ejercicio 3 - TIR'!$C$18)*L290),'Ejercicio 3 - TIR'!$E$18-SQRT(('Ejercicio 3 - TIR'!$E$18-'Ejercicio 3 - TIR'!$C$18)*('Ejercicio 3 - TIR'!$E$18-'Ejercicio 3 - TIR'!$D$18)*(1-L290)))</f>
        <v>32724.4151511731</v>
      </c>
      <c r="N290" s="24">
        <f ca="1" t="shared" ref="N290:R290" si="2158">RAND()</f>
        <v>0.286904687065198</v>
      </c>
      <c r="O290" s="25">
        <f ca="1">IF(N290&lt;=('Ejercicio 3 - TIR'!$D$18-'Ejercicio 3 - TIR'!$C$18)/('Ejercicio 3 - TIR'!$E$18-'Ejercicio 3 - TIR'!$C$18),'Ejercicio 3 - TIR'!$C$18+SQRT(('Ejercicio 3 - TIR'!$E$18-'Ejercicio 3 - TIR'!$C$18)*('Ejercicio 3 - TIR'!$D$18-'Ejercicio 3 - TIR'!$C$18)*N290),'Ejercicio 3 - TIR'!$E$18-SQRT(('Ejercicio 3 - TIR'!$E$18-'Ejercicio 3 - TIR'!$C$18)*('Ejercicio 3 - TIR'!$E$18-'Ejercicio 3 - TIR'!$D$18)*(1-N290)))</f>
        <v>36560.1602922322</v>
      </c>
      <c r="P290" s="24">
        <f ca="1" t="shared" si="2158"/>
        <v>0.452951692726414</v>
      </c>
      <c r="Q290" s="26">
        <f ca="1">IF(P290&lt;=('Ejercicio 3 - TIR'!$D$22-'Ejercicio 3 - TIR'!$C$22)/('Ejercicio 3 - TIR'!$E$22-'Ejercicio 3 - TIR'!$C$22),'Ejercicio 3 - TIR'!$C$22+SQRT(('Ejercicio 3 - TIR'!$E$22-'Ejercicio 3 - TIR'!$C$22)*('Ejercicio 3 - TIR'!$D$22-'Ejercicio 3 - TIR'!$C$22)*P290),'Ejercicio 3 - TIR'!$E$22-SQRT(('Ejercicio 3 - TIR'!$E$22-'Ejercicio 3 - TIR'!$C$22)*('Ejercicio 3 - TIR'!$E$22-'Ejercicio 3 - TIR'!$D$22)*(1-P290)))</f>
        <v>0.148553687098299</v>
      </c>
      <c r="R290" s="24">
        <f ca="1" t="shared" si="2158"/>
        <v>0.865563893855844</v>
      </c>
      <c r="S290" s="26">
        <f ca="1">IF(R290&lt;=('Ejercicio 3 - TIR'!$D$23-'Ejercicio 3 - TIR'!$C$23)/('Ejercicio 3 - TIR'!$E$23-'Ejercicio 3 - TIR'!$C$23),'Ejercicio 3 - TIR'!$C$23+SQRT(('Ejercicio 3 - TIR'!$E$23-'Ejercicio 3 - TIR'!$C$23)*('Ejercicio 3 - TIR'!$D$23-'Ejercicio 3 - TIR'!$C$23)*R290),'Ejercicio 3 - TIR'!$E$23-SQRT(('Ejercicio 3 - TIR'!$E$23-'Ejercicio 3 - TIR'!$C$23)*('Ejercicio 3 - TIR'!$E$23-'Ejercicio 3 - TIR'!$D$23)*(1-R290)))</f>
        <v>0.164444133226995</v>
      </c>
      <c r="T290" s="24">
        <f ca="1" t="shared" ref="T290:X290" si="2159">RAND()</f>
        <v>0.229491421472839</v>
      </c>
      <c r="U290" s="26">
        <f ca="1">IF(T290&lt;=('Ejercicio 3 - TIR'!$D$24-'Ejercicio 3 - TIR'!$C$24)/('Ejercicio 3 - TIR'!$E$24-'Ejercicio 3 - TIR'!$C$24),'Ejercicio 3 - TIR'!$C$24+SQRT(('Ejercicio 3 - TIR'!$E$24-'Ejercicio 3 - TIR'!$C$24)*('Ejercicio 3 - TIR'!$D$24-'Ejercicio 3 - TIR'!$C$24)*T290),'Ejercicio 3 - TIR'!$E$24-SQRT(('Ejercicio 3 - TIR'!$E$24-'Ejercicio 3 - TIR'!$C$24)*('Ejercicio 3 - TIR'!$E$24-'Ejercicio 3 - TIR'!$D$24)*(1-T290)))</f>
        <v>0.17195294934839</v>
      </c>
      <c r="V290" s="24">
        <f ca="1" t="shared" si="2159"/>
        <v>0.343967455332676</v>
      </c>
      <c r="W290" s="26">
        <f ca="1">IF(V290&lt;=('Ejercicio 3 - TIR'!$D$25-'Ejercicio 3 - TIR'!$C$25)/('Ejercicio 3 - TIR'!$E$25-'Ejercicio 3 - TIR'!$C$25),'Ejercicio 3 - TIR'!$C$25+SQRT(('Ejercicio 3 - TIR'!$E$25-'Ejercicio 3 - TIR'!$C$25)*('Ejercicio 3 - TIR'!$D$25-'Ejercicio 3 - TIR'!$C$25)*V290),'Ejercicio 3 - TIR'!$E$25-SQRT(('Ejercicio 3 - TIR'!$E$25-'Ejercicio 3 - TIR'!$C$25)*('Ejercicio 3 - TIR'!$E$25-'Ejercicio 3 - TIR'!$D$25)*(1-V290)))</f>
        <v>0.20208221722225</v>
      </c>
      <c r="X290" s="24">
        <f ca="1" t="shared" si="2159"/>
        <v>0.72624015387221</v>
      </c>
      <c r="Y290" s="26">
        <f ca="1">IF(X290&lt;=('Ejercicio 3 - TIR'!$D$26-'Ejercicio 3 - TIR'!$C$26)/('Ejercicio 3 - TIR'!$E$26-'Ejercicio 3 - TIR'!$C$26),'Ejercicio 3 - TIR'!$C$26+SQRT(('Ejercicio 3 - TIR'!$E$26-'Ejercicio 3 - TIR'!$C$26)*('Ejercicio 3 - TIR'!$D$26-'Ejercicio 3 - TIR'!$C$26)*X290),'Ejercicio 3 - TIR'!$E$26-SQRT(('Ejercicio 3 - TIR'!$E$26-'Ejercicio 3 - TIR'!$C$26)*('Ejercicio 3 - TIR'!$E$26-'Ejercicio 3 - TIR'!$D$26)*(1-X290)))</f>
        <v>0.241551291711033</v>
      </c>
      <c r="Z290" s="24">
        <f ca="1" t="shared" si="1908"/>
        <v>1.1485536870983</v>
      </c>
      <c r="AA290" s="24">
        <f ca="1" t="shared" si="1909"/>
        <v>1.33742660263785</v>
      </c>
      <c r="AB290" s="24">
        <f ca="1" t="shared" si="1910"/>
        <v>1.56740105149842</v>
      </c>
      <c r="AC290" s="24">
        <f ca="1" t="shared" si="1911"/>
        <v>1.88414493126171</v>
      </c>
      <c r="AD290" s="24">
        <f ca="1" t="shared" si="1912"/>
        <v>2.33926257317877</v>
      </c>
      <c r="AE290" s="23">
        <f ca="1" t="shared" si="1913"/>
        <v>4725.87387443784</v>
      </c>
      <c r="AF290" s="23">
        <f ca="1" t="shared" si="1914"/>
        <v>5503.01610745987</v>
      </c>
      <c r="AG290" s="23">
        <f ca="1" t="shared" si="1915"/>
        <v>6449.27595744929</v>
      </c>
      <c r="AH290" s="23">
        <f ca="1" t="shared" si="1916"/>
        <v>7752.55994240879</v>
      </c>
      <c r="AI290" s="23">
        <f ca="1" t="shared" si="1917"/>
        <v>9625.20081056485</v>
      </c>
      <c r="AJ290" s="25">
        <f ca="1" t="shared" si="1918"/>
        <v>46158.9662168138</v>
      </c>
      <c r="AK290" s="25">
        <f ca="1" t="shared" si="1919"/>
        <v>53225.3236760436</v>
      </c>
      <c r="AL290" s="25">
        <f ca="1" t="shared" si="1920"/>
        <v>62599.7605989221</v>
      </c>
      <c r="AM290" s="25">
        <f ca="1" t="shared" si="1921"/>
        <v>61657.5409355868</v>
      </c>
      <c r="AN290" s="25">
        <f ca="1" t="shared" si="1922"/>
        <v>85523.8146410354</v>
      </c>
      <c r="AO290" s="25">
        <f ca="1">C290/'Ejercicio 3 - TIR'!$D$7</f>
        <v>17449.2985876074</v>
      </c>
      <c r="AP290" s="25">
        <f ca="1" t="shared" si="1923"/>
        <v>28709.6676292064</v>
      </c>
      <c r="AQ290" s="25">
        <f ca="1" t="shared" si="1924"/>
        <v>35776.0250884362</v>
      </c>
      <c r="AR290" s="25">
        <f ca="1" t="shared" si="1925"/>
        <v>45150.4620113147</v>
      </c>
      <c r="AS290" s="25">
        <f ca="1" t="shared" si="1926"/>
        <v>44208.2423479794</v>
      </c>
      <c r="AT290" s="25">
        <f ca="1" t="shared" si="1927"/>
        <v>68074.516053428</v>
      </c>
      <c r="AU290" s="25">
        <f ca="1">AP290*'Ejercicio 3 - TIR'!$D$5</f>
        <v>14354.8338146032</v>
      </c>
      <c r="AV290" s="25">
        <f ca="1">AQ290*'Ejercicio 3 - TIR'!$D$5</f>
        <v>17888.0125442181</v>
      </c>
      <c r="AW290" s="25">
        <f ca="1">AR290*'Ejercicio 3 - TIR'!$D$5</f>
        <v>22575.2310056573</v>
      </c>
      <c r="AX290" s="25">
        <f ca="1">AS290*'Ejercicio 3 - TIR'!$D$5</f>
        <v>22104.1211739897</v>
      </c>
      <c r="AY290" s="25">
        <f ca="1">AT290*'Ejercicio 3 - TIR'!$D$5</f>
        <v>34037.258026714</v>
      </c>
      <c r="AZ290" s="25">
        <f ca="1" t="shared" ref="AZ290:BD290" si="2160">AJ290-AU290-AE290</f>
        <v>27078.2585277728</v>
      </c>
      <c r="BA290" s="25">
        <f ca="1" t="shared" si="2160"/>
        <v>29834.2950243656</v>
      </c>
      <c r="BB290" s="25">
        <f ca="1" t="shared" si="2160"/>
        <v>33575.2536358154</v>
      </c>
      <c r="BC290" s="25">
        <f ca="1" t="shared" si="2160"/>
        <v>31800.8598191883</v>
      </c>
      <c r="BD290" s="25">
        <f ca="1" t="shared" si="2160"/>
        <v>41861.3558037565</v>
      </c>
      <c r="BE290" s="25">
        <f ca="1" t="shared" ref="BE290:BI290" si="2161">AZ290/Z290</f>
        <v>23575.9623881259</v>
      </c>
      <c r="BF290" s="25">
        <f ca="1" t="shared" si="2161"/>
        <v>22307.2391154195</v>
      </c>
      <c r="BG290" s="25">
        <f ca="1" t="shared" si="2161"/>
        <v>21420.9717440969</v>
      </c>
      <c r="BH290" s="25">
        <f ca="1" t="shared" si="2161"/>
        <v>16878.1388796312</v>
      </c>
      <c r="BI290" s="25">
        <f ca="1" t="shared" si="2161"/>
        <v>17895.1077505045</v>
      </c>
      <c r="BJ290" s="25">
        <f ca="1" t="shared" si="1930"/>
        <v>74417.9434113985</v>
      </c>
      <c r="BK290" s="25">
        <f ca="1" t="shared" si="1931"/>
        <v>40818.4911142112</v>
      </c>
      <c r="BL290" s="25">
        <f ca="1" t="shared" si="1932"/>
        <v>115236.43452561</v>
      </c>
      <c r="BM290" s="25">
        <f ca="1">BK290*'Ejercicio 3 - TIR'!$D$5</f>
        <v>20409.2455571056</v>
      </c>
      <c r="BN290" s="25">
        <f ca="1" t="shared" si="1933"/>
        <v>94827.1889685041</v>
      </c>
      <c r="BO290" s="25">
        <f ca="1" t="shared" si="1934"/>
        <v>40537.2146144524</v>
      </c>
      <c r="BP290" s="25">
        <f ca="1" t="shared" si="1935"/>
        <v>-119059.058258686</v>
      </c>
      <c r="BQ290" s="25">
        <f ca="1" t="shared" ref="BQ290:BT290" si="2162">BE290</f>
        <v>23575.9623881259</v>
      </c>
      <c r="BR290" s="25">
        <f ca="1" t="shared" si="2162"/>
        <v>22307.2391154195</v>
      </c>
      <c r="BS290" s="25">
        <f ca="1" t="shared" si="2162"/>
        <v>21420.9717440969</v>
      </c>
      <c r="BT290" s="25">
        <f ca="1" t="shared" si="2162"/>
        <v>16878.1388796312</v>
      </c>
      <c r="BU290" s="25">
        <f ca="1" t="shared" si="1937"/>
        <v>58432.3223649569</v>
      </c>
      <c r="BV290" s="27">
        <f ca="1" t="shared" si="1938"/>
        <v>5.47468247251908</v>
      </c>
    </row>
    <row r="291" ht="15" customHeight="1" spans="1:74">
      <c r="A291" s="23">
        <v>290</v>
      </c>
      <c r="B291" s="24">
        <f ca="1" t="shared" ref="B291:F291" si="2163">RAND()</f>
        <v>0.0732275334332513</v>
      </c>
      <c r="C291" s="25">
        <f ca="1">IF(B291&lt;=('Ejercicio 3 - TIR'!$D$13-'Ejercicio 3 - TIR'!$C$13)/('Ejercicio 3 - TIR'!$E$13-'Ejercicio 3 - TIR'!$C$13),'Ejercicio 3 - TIR'!$C$13+SQRT(('Ejercicio 3 - TIR'!$E$13-'Ejercicio 3 - TIR'!$C$13)*('Ejercicio 3 - TIR'!$D$13-'Ejercicio 3 - TIR'!$C$13)*B291),'Ejercicio 3 - TIR'!$E$13-SQRT(('Ejercicio 3 - TIR'!$E$13-'Ejercicio 3 - TIR'!$C$13)*('Ejercicio 3 - TIR'!$E$13-'Ejercicio 3 - TIR'!$D$13)*(1-B291)))</f>
        <v>65412.1172726855</v>
      </c>
      <c r="D291" s="24">
        <f ca="1" t="shared" si="2163"/>
        <v>0.140295258183496</v>
      </c>
      <c r="E291" s="25">
        <f ca="1">IF(D291&lt;=('Ejercicio 3 - TIR'!$D$14-'Ejercicio 3 - TIR'!$C$14)/('Ejercicio 3 - TIR'!$E$14-'Ejercicio 3 - TIR'!$C$14),'Ejercicio 3 - TIR'!$C$14+SQRT(('Ejercicio 3 - TIR'!$E$14-'Ejercicio 3 - TIR'!$C$14)*('Ejercicio 3 - TIR'!$D$14-'Ejercicio 3 - TIR'!$C$14)*D291),'Ejercicio 3 - TIR'!$E$14-SQRT(('Ejercicio 3 - TIR'!$E$14-'Ejercicio 3 - TIR'!$C$14)*('Ejercicio 3 - TIR'!$E$14-'Ejercicio 3 - TIR'!$D$14)*(1-D291)))</f>
        <v>28243.7854990369</v>
      </c>
      <c r="F291" s="24">
        <f ca="1" t="shared" si="2163"/>
        <v>0.0572522097241397</v>
      </c>
      <c r="G291" s="25">
        <f ca="1">IF(F291&lt;=('Ejercicio 3 - TIR'!$D$18-'Ejercicio 3 - TIR'!$C$18)/('Ejercicio 3 - TIR'!$E$18-'Ejercicio 3 - TIR'!$C$18),'Ejercicio 3 - TIR'!$C$18+SQRT(('Ejercicio 3 - TIR'!$E$18-'Ejercicio 3 - TIR'!$C$18)*('Ejercicio 3 - TIR'!$D$18-'Ejercicio 3 - TIR'!$C$18)*F291),'Ejercicio 3 - TIR'!$E$18-SQRT(('Ejercicio 3 - TIR'!$E$18-'Ejercicio 3 - TIR'!$C$18)*('Ejercicio 3 - TIR'!$E$18-'Ejercicio 3 - TIR'!$D$18)*(1-F291)))</f>
        <v>32930.5002062141</v>
      </c>
      <c r="H291" s="24">
        <f ca="1" t="shared" ref="H291:L291" si="2164">RAND()</f>
        <v>0.342757338462768</v>
      </c>
      <c r="I291" s="25">
        <f ca="1">IF(H291&lt;=('Ejercicio 3 - TIR'!$D$18-'Ejercicio 3 - TIR'!$C$18)/('Ejercicio 3 - TIR'!$E$18-'Ejercicio 3 - TIR'!$C$18),'Ejercicio 3 - TIR'!$C$18+SQRT(('Ejercicio 3 - TIR'!$E$18-'Ejercicio 3 - TIR'!$C$18)*('Ejercicio 3 - TIR'!$D$18-'Ejercicio 3 - TIR'!$C$18)*H291),'Ejercicio 3 - TIR'!$E$18-SQRT(('Ejercicio 3 - TIR'!$E$18-'Ejercicio 3 - TIR'!$C$18)*('Ejercicio 3 - TIR'!$E$18-'Ejercicio 3 - TIR'!$D$18)*(1-H291)))</f>
        <v>37170.3278006947</v>
      </c>
      <c r="J291" s="24">
        <f ca="1" t="shared" si="2164"/>
        <v>0.0974057837229789</v>
      </c>
      <c r="K291" s="25">
        <f ca="1">IF(J291&lt;=('Ejercicio 3 - TIR'!$D$18-'Ejercicio 3 - TIR'!$C$18)/('Ejercicio 3 - TIR'!$E$18-'Ejercicio 3 - TIR'!$C$18),'Ejercicio 3 - TIR'!$C$18+SQRT(('Ejercicio 3 - TIR'!$E$18-'Ejercicio 3 - TIR'!$C$18)*('Ejercicio 3 - TIR'!$D$18-'Ejercicio 3 - TIR'!$C$18)*J291),'Ejercicio 3 - TIR'!$E$18-SQRT(('Ejercicio 3 - TIR'!$E$18-'Ejercicio 3 - TIR'!$C$18)*('Ejercicio 3 - TIR'!$E$18-'Ejercicio 3 - TIR'!$D$18)*(1-J291)))</f>
        <v>33822.4164553914</v>
      </c>
      <c r="L291" s="24">
        <f ca="1" t="shared" si="2164"/>
        <v>0.0117342222712544</v>
      </c>
      <c r="M291" s="25">
        <f ca="1">IF(L291&lt;=('Ejercicio 3 - TIR'!$D$18-'Ejercicio 3 - TIR'!$C$18)/('Ejercicio 3 - TIR'!$E$18-'Ejercicio 3 - TIR'!$C$18),'Ejercicio 3 - TIR'!$C$18+SQRT(('Ejercicio 3 - TIR'!$E$18-'Ejercicio 3 - TIR'!$C$18)*('Ejercicio 3 - TIR'!$D$18-'Ejercicio 3 - TIR'!$C$18)*L291),'Ejercicio 3 - TIR'!$E$18-SQRT(('Ejercicio 3 - TIR'!$E$18-'Ejercicio 3 - TIR'!$C$18)*('Ejercicio 3 - TIR'!$E$18-'Ejercicio 3 - TIR'!$D$18)*(1-L291)))</f>
        <v>31326.7001698531</v>
      </c>
      <c r="N291" s="24">
        <f ca="1" t="shared" ref="N291:R291" si="2165">RAND()</f>
        <v>0.0929671554946134</v>
      </c>
      <c r="O291" s="25">
        <f ca="1">IF(N291&lt;=('Ejercicio 3 - TIR'!$D$18-'Ejercicio 3 - TIR'!$C$18)/('Ejercicio 3 - TIR'!$E$18-'Ejercicio 3 - TIR'!$C$18),'Ejercicio 3 - TIR'!$C$18+SQRT(('Ejercicio 3 - TIR'!$E$18-'Ejercicio 3 - TIR'!$C$18)*('Ejercicio 3 - TIR'!$D$18-'Ejercicio 3 - TIR'!$C$18)*N291),'Ejercicio 3 - TIR'!$E$18-SQRT(('Ejercicio 3 - TIR'!$E$18-'Ejercicio 3 - TIR'!$C$18)*('Ejercicio 3 - TIR'!$E$18-'Ejercicio 3 - TIR'!$D$18)*(1-N291)))</f>
        <v>33734.3102876156</v>
      </c>
      <c r="P291" s="24">
        <f ca="1" t="shared" si="2165"/>
        <v>0.670485862135606</v>
      </c>
      <c r="Q291" s="26">
        <f ca="1">IF(P291&lt;=('Ejercicio 3 - TIR'!$D$22-'Ejercicio 3 - TIR'!$C$22)/('Ejercicio 3 - TIR'!$E$22-'Ejercicio 3 - TIR'!$C$22),'Ejercicio 3 - TIR'!$C$22+SQRT(('Ejercicio 3 - TIR'!$E$22-'Ejercicio 3 - TIR'!$C$22)*('Ejercicio 3 - TIR'!$D$22-'Ejercicio 3 - TIR'!$C$22)*P291),'Ejercicio 3 - TIR'!$E$22-SQRT(('Ejercicio 3 - TIR'!$E$22-'Ejercicio 3 - TIR'!$C$22)*('Ejercicio 3 - TIR'!$E$22-'Ejercicio 3 - TIR'!$D$22)*(1-P291)))</f>
        <v>0.155645833043278</v>
      </c>
      <c r="R291" s="24">
        <f ca="1" t="shared" si="2165"/>
        <v>0.0116743860403885</v>
      </c>
      <c r="S291" s="26">
        <f ca="1">IF(R291&lt;=('Ejercicio 3 - TIR'!$D$23-'Ejercicio 3 - TIR'!$C$23)/('Ejercicio 3 - TIR'!$E$23-'Ejercicio 3 - TIR'!$C$23),'Ejercicio 3 - TIR'!$C$23+SQRT(('Ejercicio 3 - TIR'!$E$23-'Ejercicio 3 - TIR'!$C$23)*('Ejercicio 3 - TIR'!$D$23-'Ejercicio 3 - TIR'!$C$23)*R291),'Ejercicio 3 - TIR'!$E$23-SQRT(('Ejercicio 3 - TIR'!$E$23-'Ejercicio 3 - TIR'!$C$23)*('Ejercicio 3 - TIR'!$E$23-'Ejercicio 3 - TIR'!$D$23)*(1-R291)))</f>
        <v>0.124584091499163</v>
      </c>
      <c r="T291" s="24">
        <f ca="1" t="shared" ref="T291:X291" si="2166">RAND()</f>
        <v>0.611641434613391</v>
      </c>
      <c r="U291" s="26">
        <f ca="1">IF(T291&lt;=('Ejercicio 3 - TIR'!$D$24-'Ejercicio 3 - TIR'!$C$24)/('Ejercicio 3 - TIR'!$E$24-'Ejercicio 3 - TIR'!$C$24),'Ejercicio 3 - TIR'!$C$24+SQRT(('Ejercicio 3 - TIR'!$E$24-'Ejercicio 3 - TIR'!$C$24)*('Ejercicio 3 - TIR'!$D$24-'Ejercicio 3 - TIR'!$C$24)*T291),'Ejercicio 3 - TIR'!$E$24-SQRT(('Ejercicio 3 - TIR'!$E$24-'Ejercicio 3 - TIR'!$C$24)*('Ejercicio 3 - TIR'!$E$24-'Ejercicio 3 - TIR'!$D$24)*(1-T291)))</f>
        <v>0.187024190941199</v>
      </c>
      <c r="V291" s="24">
        <f ca="1" t="shared" si="2166"/>
        <v>0.693392801837929</v>
      </c>
      <c r="W291" s="26">
        <f ca="1">IF(V291&lt;=('Ejercicio 3 - TIR'!$D$25-'Ejercicio 3 - TIR'!$C$25)/('Ejercicio 3 - TIR'!$E$25-'Ejercicio 3 - TIR'!$C$25),'Ejercicio 3 - TIR'!$C$25+SQRT(('Ejercicio 3 - TIR'!$E$25-'Ejercicio 3 - TIR'!$C$25)*('Ejercicio 3 - TIR'!$D$25-'Ejercicio 3 - TIR'!$C$25)*V291),'Ejercicio 3 - TIR'!$E$25-SQRT(('Ejercicio 3 - TIR'!$E$25-'Ejercicio 3 - TIR'!$C$25)*('Ejercicio 3 - TIR'!$E$25-'Ejercicio 3 - TIR'!$D$25)*(1-V291)))</f>
        <v>0.21724141038495</v>
      </c>
      <c r="X291" s="24">
        <f ca="1" t="shared" si="2166"/>
        <v>0.50590214122305</v>
      </c>
      <c r="Y291" s="26">
        <f ca="1">IF(X291&lt;=('Ejercicio 3 - TIR'!$D$26-'Ejercicio 3 - TIR'!$C$26)/('Ejercicio 3 - TIR'!$E$26-'Ejercicio 3 - TIR'!$C$26),'Ejercicio 3 - TIR'!$C$26+SQRT(('Ejercicio 3 - TIR'!$E$26-'Ejercicio 3 - TIR'!$C$26)*('Ejercicio 3 - TIR'!$D$26-'Ejercicio 3 - TIR'!$C$26)*X291),'Ejercicio 3 - TIR'!$E$26-SQRT(('Ejercicio 3 - TIR'!$E$26-'Ejercicio 3 - TIR'!$C$26)*('Ejercicio 3 - TIR'!$E$26-'Ejercicio 3 - TIR'!$D$26)*(1-X291)))</f>
        <v>0.228346070455429</v>
      </c>
      <c r="Z291" s="24">
        <f ca="1" t="shared" si="1908"/>
        <v>1.15564583304328</v>
      </c>
      <c r="AA291" s="24">
        <f ca="1" t="shared" si="1909"/>
        <v>1.29962091924777</v>
      </c>
      <c r="AB291" s="24">
        <f ca="1" t="shared" si="1910"/>
        <v>1.54268147020034</v>
      </c>
      <c r="AC291" s="24">
        <f ca="1" t="shared" si="1911"/>
        <v>1.87781576856139</v>
      </c>
      <c r="AD291" s="24">
        <f ca="1" t="shared" si="1912"/>
        <v>2.30660762035162</v>
      </c>
      <c r="AE291" s="23">
        <f ca="1" t="shared" si="1913"/>
        <v>4396.02752229325</v>
      </c>
      <c r="AF291" s="23">
        <f ca="1" t="shared" si="1914"/>
        <v>4943.70261736347</v>
      </c>
      <c r="AG291" s="23">
        <f ca="1" t="shared" si="1915"/>
        <v>5868.29459962976</v>
      </c>
      <c r="AH291" s="23">
        <f ca="1" t="shared" si="1916"/>
        <v>7143.13119500771</v>
      </c>
      <c r="AI291" s="23">
        <f ca="1" t="shared" si="1917"/>
        <v>8774.23713413532</v>
      </c>
      <c r="AJ291" s="25">
        <f ca="1" t="shared" si="1918"/>
        <v>38055.9953433421</v>
      </c>
      <c r="AK291" s="25">
        <f ca="1" t="shared" si="1919"/>
        <v>48307.3355850797</v>
      </c>
      <c r="AL291" s="25">
        <f ca="1" t="shared" si="1920"/>
        <v>52177.2151431313</v>
      </c>
      <c r="AM291" s="25">
        <f ca="1" t="shared" si="1921"/>
        <v>58825.7715559448</v>
      </c>
      <c r="AN291" s="25">
        <f ca="1" t="shared" si="1922"/>
        <v>77811.8171767204</v>
      </c>
      <c r="AO291" s="25">
        <f ca="1">C291/'Ejercicio 3 - TIR'!$D$7</f>
        <v>13082.4234545371</v>
      </c>
      <c r="AP291" s="25">
        <f ca="1" t="shared" si="1923"/>
        <v>24973.571888805</v>
      </c>
      <c r="AQ291" s="25">
        <f ca="1" t="shared" si="1924"/>
        <v>35224.9121305426</v>
      </c>
      <c r="AR291" s="25">
        <f ca="1" t="shared" si="1925"/>
        <v>39094.7916885942</v>
      </c>
      <c r="AS291" s="25">
        <f ca="1" t="shared" si="1926"/>
        <v>45743.3481014077</v>
      </c>
      <c r="AT291" s="25">
        <f ca="1" t="shared" si="1927"/>
        <v>64729.3937221833</v>
      </c>
      <c r="AU291" s="25">
        <f ca="1">AP291*'Ejercicio 3 - TIR'!$D$5</f>
        <v>12486.7859444025</v>
      </c>
      <c r="AV291" s="25">
        <f ca="1">AQ291*'Ejercicio 3 - TIR'!$D$5</f>
        <v>17612.4560652713</v>
      </c>
      <c r="AW291" s="25">
        <f ca="1">AR291*'Ejercicio 3 - TIR'!$D$5</f>
        <v>19547.3958442971</v>
      </c>
      <c r="AX291" s="25">
        <f ca="1">AS291*'Ejercicio 3 - TIR'!$D$5</f>
        <v>22871.6740507039</v>
      </c>
      <c r="AY291" s="25">
        <f ca="1">AT291*'Ejercicio 3 - TIR'!$D$5</f>
        <v>32364.6968610916</v>
      </c>
      <c r="AZ291" s="25">
        <f ca="1" t="shared" ref="AZ291:BD291" si="2167">AJ291-AU291-AE291</f>
        <v>21173.1818766464</v>
      </c>
      <c r="BA291" s="25">
        <f ca="1" t="shared" si="2167"/>
        <v>25751.1769024449</v>
      </c>
      <c r="BB291" s="25">
        <f ca="1" t="shared" si="2167"/>
        <v>26761.5246992044</v>
      </c>
      <c r="BC291" s="25">
        <f ca="1" t="shared" si="2167"/>
        <v>28810.9663102332</v>
      </c>
      <c r="BD291" s="25">
        <f ca="1" t="shared" si="2167"/>
        <v>36672.8831814934</v>
      </c>
      <c r="BE291" s="25">
        <f ca="1" t="shared" ref="BE291:BI291" si="2168">AZ291/Z291</f>
        <v>18321.5144910694</v>
      </c>
      <c r="BF291" s="25">
        <f ca="1" t="shared" si="2168"/>
        <v>19814.3755006267</v>
      </c>
      <c r="BG291" s="25">
        <f ca="1" t="shared" si="2168"/>
        <v>17347.4078843568</v>
      </c>
      <c r="BH291" s="25">
        <f ca="1" t="shared" si="2168"/>
        <v>15342.8077410946</v>
      </c>
      <c r="BI291" s="25">
        <f ca="1" t="shared" si="2168"/>
        <v>15899.0557639374</v>
      </c>
      <c r="BJ291" s="25">
        <f ca="1" t="shared" si="1930"/>
        <v>65147.3308596552</v>
      </c>
      <c r="BK291" s="25">
        <f ca="1" t="shared" si="1931"/>
        <v>30176.0176329021</v>
      </c>
      <c r="BL291" s="25">
        <f ca="1" t="shared" si="1932"/>
        <v>95323.3484925573</v>
      </c>
      <c r="BM291" s="25">
        <f ca="1">BK291*'Ejercicio 3 - TIR'!$D$5</f>
        <v>15088.008816451</v>
      </c>
      <c r="BN291" s="25">
        <f ca="1" t="shared" si="1933"/>
        <v>80235.3396761063</v>
      </c>
      <c r="BO291" s="25">
        <f ca="1" t="shared" si="1934"/>
        <v>34784.9972263055</v>
      </c>
      <c r="BP291" s="25">
        <f ca="1" t="shared" si="1935"/>
        <v>-93655.9027717224</v>
      </c>
      <c r="BQ291" s="25">
        <f ca="1" t="shared" ref="BQ291:BT291" si="2169">BE291</f>
        <v>18321.5144910694</v>
      </c>
      <c r="BR291" s="25">
        <f ca="1" t="shared" si="2169"/>
        <v>19814.3755006267</v>
      </c>
      <c r="BS291" s="25">
        <f ca="1" t="shared" si="2169"/>
        <v>17347.4078843568</v>
      </c>
      <c r="BT291" s="25">
        <f ca="1" t="shared" si="2169"/>
        <v>15342.8077410946</v>
      </c>
      <c r="BU291" s="25">
        <f ca="1" t="shared" si="1937"/>
        <v>50684.0529902429</v>
      </c>
      <c r="BV291" s="27">
        <f ca="1" t="shared" si="1938"/>
        <v>7.94401033086836</v>
      </c>
    </row>
    <row r="292" ht="15" customHeight="1" spans="1:74">
      <c r="A292" s="23">
        <v>291</v>
      </c>
      <c r="B292" s="24">
        <f ca="1" t="shared" ref="B292:F292" si="2170">RAND()</f>
        <v>0.121026529284884</v>
      </c>
      <c r="C292" s="25">
        <f ca="1">IF(B292&lt;=('Ejercicio 3 - TIR'!$D$13-'Ejercicio 3 - TIR'!$C$13)/('Ejercicio 3 - TIR'!$E$13-'Ejercicio 3 - TIR'!$C$13),'Ejercicio 3 - TIR'!$C$13+SQRT(('Ejercicio 3 - TIR'!$E$13-'Ejercicio 3 - TIR'!$C$13)*('Ejercicio 3 - TIR'!$D$13-'Ejercicio 3 - TIR'!$C$13)*B292),'Ejercicio 3 - TIR'!$E$13-SQRT(('Ejercicio 3 - TIR'!$E$13-'Ejercicio 3 - TIR'!$C$13)*('Ejercicio 3 - TIR'!$E$13-'Ejercicio 3 - TIR'!$D$13)*(1-B292)))</f>
        <v>66957.773473889</v>
      </c>
      <c r="D292" s="24">
        <f ca="1" t="shared" si="2170"/>
        <v>0.533279896462376</v>
      </c>
      <c r="E292" s="25">
        <f ca="1">IF(D292&lt;=('Ejercicio 3 - TIR'!$D$14-'Ejercicio 3 - TIR'!$C$14)/('Ejercicio 3 - TIR'!$E$14-'Ejercicio 3 - TIR'!$C$14),'Ejercicio 3 - TIR'!$C$14+SQRT(('Ejercicio 3 - TIR'!$E$14-'Ejercicio 3 - TIR'!$C$14)*('Ejercicio 3 - TIR'!$D$14-'Ejercicio 3 - TIR'!$C$14)*D292),'Ejercicio 3 - TIR'!$E$14-SQRT(('Ejercicio 3 - TIR'!$E$14-'Ejercicio 3 - TIR'!$C$14)*('Ejercicio 3 - TIR'!$E$14-'Ejercicio 3 - TIR'!$D$14)*(1-D292)))</f>
        <v>31632.9207287941</v>
      </c>
      <c r="F292" s="24">
        <f ca="1" t="shared" si="2170"/>
        <v>0.286640708543882</v>
      </c>
      <c r="G292" s="25">
        <f ca="1">IF(F292&lt;=('Ejercicio 3 - TIR'!$D$18-'Ejercicio 3 - TIR'!$C$18)/('Ejercicio 3 - TIR'!$E$18-'Ejercicio 3 - TIR'!$C$18),'Ejercicio 3 - TIR'!$C$18+SQRT(('Ejercicio 3 - TIR'!$E$18-'Ejercicio 3 - TIR'!$C$18)*('Ejercicio 3 - TIR'!$D$18-'Ejercicio 3 - TIR'!$C$18)*F292),'Ejercicio 3 - TIR'!$E$18-SQRT(('Ejercicio 3 - TIR'!$E$18-'Ejercicio 3 - TIR'!$C$18)*('Ejercicio 3 - TIR'!$E$18-'Ejercicio 3 - TIR'!$D$18)*(1-F292)))</f>
        <v>36557.1416243347</v>
      </c>
      <c r="H292" s="24">
        <f ca="1" t="shared" ref="H292:L292" si="2171">RAND()</f>
        <v>0.709030764486663</v>
      </c>
      <c r="I292" s="25">
        <f ca="1">IF(H292&lt;=('Ejercicio 3 - TIR'!$D$18-'Ejercicio 3 - TIR'!$C$18)/('Ejercicio 3 - TIR'!$E$18-'Ejercicio 3 - TIR'!$C$18),'Ejercicio 3 - TIR'!$C$18+SQRT(('Ejercicio 3 - TIR'!$E$18-'Ejercicio 3 - TIR'!$C$18)*('Ejercicio 3 - TIR'!$D$18-'Ejercicio 3 - TIR'!$C$18)*H292),'Ejercicio 3 - TIR'!$E$18-SQRT(('Ejercicio 3 - TIR'!$E$18-'Ejercicio 3 - TIR'!$C$18)*('Ejercicio 3 - TIR'!$E$18-'Ejercicio 3 - TIR'!$D$18)*(1-H292)))</f>
        <v>40328.5235028419</v>
      </c>
      <c r="J292" s="24">
        <f ca="1" t="shared" si="2171"/>
        <v>0.512511385070071</v>
      </c>
      <c r="K292" s="25">
        <f ca="1">IF(J292&lt;=('Ejercicio 3 - TIR'!$D$18-'Ejercicio 3 - TIR'!$C$18)/('Ejercicio 3 - TIR'!$E$18-'Ejercicio 3 - TIR'!$C$18),'Ejercicio 3 - TIR'!$C$18+SQRT(('Ejercicio 3 - TIR'!$E$18-'Ejercicio 3 - TIR'!$C$18)*('Ejercicio 3 - TIR'!$D$18-'Ejercicio 3 - TIR'!$C$18)*J292),'Ejercicio 3 - TIR'!$E$18-SQRT(('Ejercicio 3 - TIR'!$E$18-'Ejercicio 3 - TIR'!$C$18)*('Ejercicio 3 - TIR'!$E$18-'Ejercicio 3 - TIR'!$D$18)*(1-J292)))</f>
        <v>38767.936345601</v>
      </c>
      <c r="L292" s="24">
        <f ca="1" t="shared" si="2171"/>
        <v>0.622350984731136</v>
      </c>
      <c r="M292" s="25">
        <f ca="1">IF(L292&lt;=('Ejercicio 3 - TIR'!$D$18-'Ejercicio 3 - TIR'!$C$18)/('Ejercicio 3 - TIR'!$E$18-'Ejercicio 3 - TIR'!$C$18),'Ejercicio 3 - TIR'!$C$18+SQRT(('Ejercicio 3 - TIR'!$E$18-'Ejercicio 3 - TIR'!$C$18)*('Ejercicio 3 - TIR'!$D$18-'Ejercicio 3 - TIR'!$C$18)*L292),'Ejercicio 3 - TIR'!$E$18-SQRT(('Ejercicio 3 - TIR'!$E$18-'Ejercicio 3 - TIR'!$C$18)*('Ejercicio 3 - TIR'!$E$18-'Ejercicio 3 - TIR'!$D$18)*(1-L292)))</f>
        <v>39661.9173930266</v>
      </c>
      <c r="N292" s="24">
        <f ca="1" t="shared" ref="N292:R292" si="2172">RAND()</f>
        <v>0.352291898302847</v>
      </c>
      <c r="O292" s="25">
        <f ca="1">IF(N292&lt;=('Ejercicio 3 - TIR'!$D$18-'Ejercicio 3 - TIR'!$C$18)/('Ejercicio 3 - TIR'!$E$18-'Ejercicio 3 - TIR'!$C$18),'Ejercicio 3 - TIR'!$C$18+SQRT(('Ejercicio 3 - TIR'!$E$18-'Ejercicio 3 - TIR'!$C$18)*('Ejercicio 3 - TIR'!$D$18-'Ejercicio 3 - TIR'!$C$18)*N292),'Ejercicio 3 - TIR'!$E$18-SQRT(('Ejercicio 3 - TIR'!$E$18-'Ejercicio 3 - TIR'!$C$18)*('Ejercicio 3 - TIR'!$E$18-'Ejercicio 3 - TIR'!$D$18)*(1-N292)))</f>
        <v>37269.3730641251</v>
      </c>
      <c r="P292" s="24">
        <f ca="1" t="shared" si="2172"/>
        <v>0.966639609260289</v>
      </c>
      <c r="Q292" s="26">
        <f ca="1">IF(P292&lt;=('Ejercicio 3 - TIR'!$D$22-'Ejercicio 3 - TIR'!$C$22)/('Ejercicio 3 - TIR'!$E$22-'Ejercicio 3 - TIR'!$C$22),'Ejercicio 3 - TIR'!$C$22+SQRT(('Ejercicio 3 - TIR'!$E$22-'Ejercicio 3 - TIR'!$C$22)*('Ejercicio 3 - TIR'!$D$22-'Ejercicio 3 - TIR'!$C$22)*P292),'Ejercicio 3 - TIR'!$E$22-SQRT(('Ejercicio 3 - TIR'!$E$22-'Ejercicio 3 - TIR'!$C$22)*('Ejercicio 3 - TIR'!$E$22-'Ejercicio 3 - TIR'!$D$22)*(1-P292)))</f>
        <v>0.172250890158768</v>
      </c>
      <c r="R292" s="24">
        <f ca="1" t="shared" si="2172"/>
        <v>0.634259771139555</v>
      </c>
      <c r="S292" s="26">
        <f ca="1">IF(R292&lt;=('Ejercicio 3 - TIR'!$D$23-'Ejercicio 3 - TIR'!$C$23)/('Ejercicio 3 - TIR'!$E$23-'Ejercicio 3 - TIR'!$C$23),'Ejercicio 3 - TIR'!$C$23+SQRT(('Ejercicio 3 - TIR'!$E$23-'Ejercicio 3 - TIR'!$C$23)*('Ejercicio 3 - TIR'!$D$23-'Ejercicio 3 - TIR'!$C$23)*R292),'Ejercicio 3 - TIR'!$E$23-SQRT(('Ejercicio 3 - TIR'!$E$23-'Ejercicio 3 - TIR'!$C$23)*('Ejercicio 3 - TIR'!$E$23-'Ejercicio 3 - TIR'!$D$23)*(1-R292)))</f>
        <v>0.154342010757879</v>
      </c>
      <c r="T292" s="24">
        <f ca="1" t="shared" ref="T292:X292" si="2173">RAND()</f>
        <v>0.502319734837572</v>
      </c>
      <c r="U292" s="26">
        <f ca="1">IF(T292&lt;=('Ejercicio 3 - TIR'!$D$24-'Ejercicio 3 - TIR'!$C$24)/('Ejercicio 3 - TIR'!$E$24-'Ejercicio 3 - TIR'!$C$24),'Ejercicio 3 - TIR'!$C$24+SQRT(('Ejercicio 3 - TIR'!$E$24-'Ejercicio 3 - TIR'!$C$24)*('Ejercicio 3 - TIR'!$D$24-'Ejercicio 3 - TIR'!$C$24)*T292),'Ejercicio 3 - TIR'!$E$24-SQRT(('Ejercicio 3 - TIR'!$E$24-'Ejercicio 3 - TIR'!$C$24)*('Ejercicio 3 - TIR'!$E$24-'Ejercicio 3 - TIR'!$D$24)*(1-T292)))</f>
        <v>0.182670323568844</v>
      </c>
      <c r="V292" s="24">
        <f ca="1" t="shared" si="2173"/>
        <v>0.846081808393372</v>
      </c>
      <c r="W292" s="26">
        <f ca="1">IF(V292&lt;=('Ejercicio 3 - TIR'!$D$25-'Ejercicio 3 - TIR'!$C$25)/('Ejercicio 3 - TIR'!$E$25-'Ejercicio 3 - TIR'!$C$25),'Ejercicio 3 - TIR'!$C$25+SQRT(('Ejercicio 3 - TIR'!$E$25-'Ejercicio 3 - TIR'!$C$25)*('Ejercicio 3 - TIR'!$D$25-'Ejercicio 3 - TIR'!$C$25)*V292),'Ejercicio 3 - TIR'!$E$25-SQRT(('Ejercicio 3 - TIR'!$E$25-'Ejercicio 3 - TIR'!$C$25)*('Ejercicio 3 - TIR'!$E$25-'Ejercicio 3 - TIR'!$D$25)*(1-V292)))</f>
        <v>0.226789793826353</v>
      </c>
      <c r="X292" s="24">
        <f ca="1" t="shared" si="2173"/>
        <v>0.819272058567149</v>
      </c>
      <c r="Y292" s="26">
        <f ca="1">IF(X292&lt;=('Ejercicio 3 - TIR'!$D$26-'Ejercicio 3 - TIR'!$C$26)/('Ejercicio 3 - TIR'!$E$26-'Ejercicio 3 - TIR'!$C$26),'Ejercicio 3 - TIR'!$C$26+SQRT(('Ejercicio 3 - TIR'!$E$26-'Ejercicio 3 - TIR'!$C$26)*('Ejercicio 3 - TIR'!$D$26-'Ejercicio 3 - TIR'!$C$26)*X292),'Ejercicio 3 - TIR'!$E$26-SQRT(('Ejercicio 3 - TIR'!$E$26-'Ejercicio 3 - TIR'!$C$26)*('Ejercicio 3 - TIR'!$E$26-'Ejercicio 3 - TIR'!$D$26)*(1-X292)))</f>
        <v>0.248760107494785</v>
      </c>
      <c r="Z292" s="24">
        <f ca="1" t="shared" si="1908"/>
        <v>1.17225089015877</v>
      </c>
      <c r="AA292" s="24">
        <f ca="1" t="shared" si="1909"/>
        <v>1.35317844965859</v>
      </c>
      <c r="AB292" s="24">
        <f ca="1" t="shared" si="1910"/>
        <v>1.60036399490411</v>
      </c>
      <c r="AC292" s="24">
        <f ca="1" t="shared" si="1911"/>
        <v>1.96331021535553</v>
      </c>
      <c r="AD292" s="24">
        <f ca="1" t="shared" si="1912"/>
        <v>2.45170347557298</v>
      </c>
      <c r="AE292" s="23">
        <f ca="1" t="shared" si="1913"/>
        <v>5448.79875385653</v>
      </c>
      <c r="AF292" s="23">
        <f ca="1" t="shared" si="1914"/>
        <v>6289.77730974177</v>
      </c>
      <c r="AG292" s="23">
        <f ca="1" t="shared" si="1915"/>
        <v>7438.73296608827</v>
      </c>
      <c r="AH292" s="23">
        <f ca="1" t="shared" si="1916"/>
        <v>9125.76168179672</v>
      </c>
      <c r="AI292" s="23">
        <f ca="1" t="shared" si="1917"/>
        <v>11395.8871387323</v>
      </c>
      <c r="AJ292" s="25">
        <f ca="1" t="shared" si="1918"/>
        <v>42854.1418107865</v>
      </c>
      <c r="AK292" s="25">
        <f ca="1" t="shared" si="1919"/>
        <v>54571.6889105955</v>
      </c>
      <c r="AL292" s="25">
        <f ca="1" t="shared" si="1920"/>
        <v>62042.8094842341</v>
      </c>
      <c r="AM292" s="25">
        <f ca="1" t="shared" si="1921"/>
        <v>77868.6475783162</v>
      </c>
      <c r="AN292" s="25">
        <f ca="1" t="shared" si="1922"/>
        <v>91373.4514737413</v>
      </c>
      <c r="AO292" s="25">
        <f ca="1">C292/'Ejercicio 3 - TIR'!$D$7</f>
        <v>13391.5546947778</v>
      </c>
      <c r="AP292" s="25">
        <f ca="1" t="shared" si="1923"/>
        <v>29462.5871160087</v>
      </c>
      <c r="AQ292" s="25">
        <f ca="1" t="shared" si="1924"/>
        <v>41180.1342158177</v>
      </c>
      <c r="AR292" s="25">
        <f ca="1" t="shared" si="1925"/>
        <v>48651.2547894563</v>
      </c>
      <c r="AS292" s="25">
        <f ca="1" t="shared" si="1926"/>
        <v>64477.0928835384</v>
      </c>
      <c r="AT292" s="25">
        <f ca="1" t="shared" si="1927"/>
        <v>77981.8967789635</v>
      </c>
      <c r="AU292" s="25">
        <f ca="1">AP292*'Ejercicio 3 - TIR'!$D$5</f>
        <v>14731.2935580043</v>
      </c>
      <c r="AV292" s="25">
        <f ca="1">AQ292*'Ejercicio 3 - TIR'!$D$5</f>
        <v>20590.0671079088</v>
      </c>
      <c r="AW292" s="25">
        <f ca="1">AR292*'Ejercicio 3 - TIR'!$D$5</f>
        <v>24325.6273947281</v>
      </c>
      <c r="AX292" s="25">
        <f ca="1">AS292*'Ejercicio 3 - TIR'!$D$5</f>
        <v>32238.5464417692</v>
      </c>
      <c r="AY292" s="25">
        <f ca="1">AT292*'Ejercicio 3 - TIR'!$D$5</f>
        <v>38990.9483894818</v>
      </c>
      <c r="AZ292" s="25">
        <f ca="1" t="shared" ref="AZ292:BD292" si="2174">AJ292-AU292-AE292</f>
        <v>22674.0494989256</v>
      </c>
      <c r="BA292" s="25">
        <f ca="1" t="shared" si="2174"/>
        <v>27691.8444929449</v>
      </c>
      <c r="BB292" s="25">
        <f ca="1" t="shared" si="2174"/>
        <v>30278.4491234177</v>
      </c>
      <c r="BC292" s="25">
        <f ca="1" t="shared" si="2174"/>
        <v>36504.3394547503</v>
      </c>
      <c r="BD292" s="25">
        <f ca="1" t="shared" si="2174"/>
        <v>40986.6159455273</v>
      </c>
      <c r="BE292" s="25">
        <f ca="1" t="shared" ref="BE292:BI292" si="2175">AZ292/Z292</f>
        <v>19342.3180048553</v>
      </c>
      <c r="BF292" s="25">
        <f ca="1" t="shared" si="2175"/>
        <v>20464.2961169916</v>
      </c>
      <c r="BG292" s="25">
        <f ca="1" t="shared" si="2175"/>
        <v>18919.7265246098</v>
      </c>
      <c r="BH292" s="25">
        <f ca="1" t="shared" si="2175"/>
        <v>18593.2611001771</v>
      </c>
      <c r="BI292" s="25">
        <f ca="1" t="shared" si="2175"/>
        <v>16717.6073101371</v>
      </c>
      <c r="BJ292" s="25">
        <f ca="1" t="shared" si="1930"/>
        <v>77554.541693309</v>
      </c>
      <c r="BK292" s="25">
        <f ca="1" t="shared" si="1931"/>
        <v>32832.1211885124</v>
      </c>
      <c r="BL292" s="25">
        <f ca="1" t="shared" si="1932"/>
        <v>110386.662881821</v>
      </c>
      <c r="BM292" s="25">
        <f ca="1">BK292*'Ejercicio 3 - TIR'!$D$5</f>
        <v>16416.0605942562</v>
      </c>
      <c r="BN292" s="25">
        <f ca="1" t="shared" si="1933"/>
        <v>93970.6022875651</v>
      </c>
      <c r="BO292" s="25">
        <f ca="1" t="shared" si="1934"/>
        <v>38328.698076183</v>
      </c>
      <c r="BP292" s="25">
        <f ca="1" t="shared" si="1935"/>
        <v>-98590.6942026831</v>
      </c>
      <c r="BQ292" s="25">
        <f ca="1" t="shared" ref="BQ292:BT292" si="2176">BE292</f>
        <v>19342.3180048553</v>
      </c>
      <c r="BR292" s="25">
        <f ca="1" t="shared" si="2176"/>
        <v>20464.2961169916</v>
      </c>
      <c r="BS292" s="25">
        <f ca="1" t="shared" si="2176"/>
        <v>18919.7265246098</v>
      </c>
      <c r="BT292" s="25">
        <f ca="1" t="shared" si="2176"/>
        <v>18593.2611001771</v>
      </c>
      <c r="BU292" s="25">
        <f ca="1" t="shared" si="1937"/>
        <v>55046.3053863201</v>
      </c>
      <c r="BV292" s="27">
        <f ca="1" t="shared" si="1938"/>
        <v>8.97894739049137</v>
      </c>
    </row>
    <row r="293" ht="15" customHeight="1" spans="1:74">
      <c r="A293" s="23">
        <v>292</v>
      </c>
      <c r="B293" s="24">
        <f ca="1" t="shared" ref="B293:F293" si="2177">RAND()</f>
        <v>0.00872861453621998</v>
      </c>
      <c r="C293" s="25">
        <f ca="1">IF(B293&lt;=('Ejercicio 3 - TIR'!$D$13-'Ejercicio 3 - TIR'!$C$13)/('Ejercicio 3 - TIR'!$E$13-'Ejercicio 3 - TIR'!$C$13),'Ejercicio 3 - TIR'!$C$13+SQRT(('Ejercicio 3 - TIR'!$E$13-'Ejercicio 3 - TIR'!$C$13)*('Ejercicio 3 - TIR'!$D$13-'Ejercicio 3 - TIR'!$C$13)*B293),'Ejercicio 3 - TIR'!$E$13-SQRT(('Ejercicio 3 - TIR'!$E$13-'Ejercicio 3 - TIR'!$C$13)*('Ejercicio 3 - TIR'!$E$13-'Ejercicio 3 - TIR'!$D$13)*(1-B293)))</f>
        <v>61868.541092534</v>
      </c>
      <c r="D293" s="24">
        <f ca="1" t="shared" si="2177"/>
        <v>0.983980156218685</v>
      </c>
      <c r="E293" s="25">
        <f ca="1">IF(D293&lt;=('Ejercicio 3 - TIR'!$D$14-'Ejercicio 3 - TIR'!$C$14)/('Ejercicio 3 - TIR'!$E$14-'Ejercicio 3 - TIR'!$C$14),'Ejercicio 3 - TIR'!$C$14+SQRT(('Ejercicio 3 - TIR'!$E$14-'Ejercicio 3 - TIR'!$C$14)*('Ejercicio 3 - TIR'!$D$14-'Ejercicio 3 - TIR'!$C$14)*D293),'Ejercicio 3 - TIR'!$E$14-SQRT(('Ejercicio 3 - TIR'!$E$14-'Ejercicio 3 - TIR'!$C$14)*('Ejercicio 3 - TIR'!$E$14-'Ejercicio 3 - TIR'!$D$14)*(1-D293)))</f>
        <v>38449.8462762689</v>
      </c>
      <c r="F293" s="24">
        <f ca="1" t="shared" si="2177"/>
        <v>0.550415624240575</v>
      </c>
      <c r="G293" s="25">
        <f ca="1">IF(F293&lt;=('Ejercicio 3 - TIR'!$D$18-'Ejercicio 3 - TIR'!$C$18)/('Ejercicio 3 - TIR'!$E$18-'Ejercicio 3 - TIR'!$C$18),'Ejercicio 3 - TIR'!$C$18+SQRT(('Ejercicio 3 - TIR'!$E$18-'Ejercicio 3 - TIR'!$C$18)*('Ejercicio 3 - TIR'!$D$18-'Ejercicio 3 - TIR'!$C$18)*F293),'Ejercicio 3 - TIR'!$E$18-SQRT(('Ejercicio 3 - TIR'!$E$18-'Ejercicio 3 - TIR'!$C$18)*('Ejercicio 3 - TIR'!$E$18-'Ejercicio 3 - TIR'!$D$18)*(1-F293)))</f>
        <v>39086.3823183975</v>
      </c>
      <c r="H293" s="24">
        <f ca="1" t="shared" ref="H293:L293" si="2178">RAND()</f>
        <v>0.685111660789916</v>
      </c>
      <c r="I293" s="25">
        <f ca="1">IF(H293&lt;=('Ejercicio 3 - TIR'!$D$18-'Ejercicio 3 - TIR'!$C$18)/('Ejercicio 3 - TIR'!$E$18-'Ejercicio 3 - TIR'!$C$18),'Ejercicio 3 - TIR'!$C$18+SQRT(('Ejercicio 3 - TIR'!$E$18-'Ejercicio 3 - TIR'!$C$18)*('Ejercicio 3 - TIR'!$D$18-'Ejercicio 3 - TIR'!$C$18)*H293),'Ejercicio 3 - TIR'!$E$18-SQRT(('Ejercicio 3 - TIR'!$E$18-'Ejercicio 3 - TIR'!$C$18)*('Ejercicio 3 - TIR'!$E$18-'Ejercicio 3 - TIR'!$D$18)*(1-H293)))</f>
        <v>40140.306034249</v>
      </c>
      <c r="J293" s="24">
        <f ca="1" t="shared" si="2178"/>
        <v>0.579318763539509</v>
      </c>
      <c r="K293" s="25">
        <f ca="1">IF(J293&lt;=('Ejercicio 3 - TIR'!$D$18-'Ejercicio 3 - TIR'!$C$18)/('Ejercicio 3 - TIR'!$E$18-'Ejercicio 3 - TIR'!$C$18),'Ejercicio 3 - TIR'!$C$18+SQRT(('Ejercicio 3 - TIR'!$E$18-'Ejercicio 3 - TIR'!$C$18)*('Ejercicio 3 - TIR'!$D$18-'Ejercicio 3 - TIR'!$C$18)*J293),'Ejercicio 3 - TIR'!$E$18-SQRT(('Ejercicio 3 - TIR'!$E$18-'Ejercicio 3 - TIR'!$C$18)*('Ejercicio 3 - TIR'!$E$18-'Ejercicio 3 - TIR'!$D$18)*(1-J293)))</f>
        <v>39321.899727573</v>
      </c>
      <c r="L293" s="24">
        <f ca="1" t="shared" si="2178"/>
        <v>0.599159634451498</v>
      </c>
      <c r="M293" s="25">
        <f ca="1">IF(L293&lt;=('Ejercicio 3 - TIR'!$D$18-'Ejercicio 3 - TIR'!$C$18)/('Ejercicio 3 - TIR'!$E$18-'Ejercicio 3 - TIR'!$C$18),'Ejercicio 3 - TIR'!$C$18+SQRT(('Ejercicio 3 - TIR'!$E$18-'Ejercicio 3 - TIR'!$C$18)*('Ejercicio 3 - TIR'!$D$18-'Ejercicio 3 - TIR'!$C$18)*L293),'Ejercicio 3 - TIR'!$E$18-SQRT(('Ejercicio 3 - TIR'!$E$18-'Ejercicio 3 - TIR'!$C$18)*('Ejercicio 3 - TIR'!$E$18-'Ejercicio 3 - TIR'!$D$18)*(1-L293)))</f>
        <v>39480.1869795761</v>
      </c>
      <c r="N293" s="24">
        <f ca="1" t="shared" ref="N293:R293" si="2179">RAND()</f>
        <v>0.640330038354956</v>
      </c>
      <c r="O293" s="25">
        <f ca="1">IF(N293&lt;=('Ejercicio 3 - TIR'!$D$18-'Ejercicio 3 - TIR'!$C$18)/('Ejercicio 3 - TIR'!$E$18-'Ejercicio 3 - TIR'!$C$18),'Ejercicio 3 - TIR'!$C$18+SQRT(('Ejercicio 3 - TIR'!$E$18-'Ejercicio 3 - TIR'!$C$18)*('Ejercicio 3 - TIR'!$D$18-'Ejercicio 3 - TIR'!$C$18)*N293),'Ejercicio 3 - TIR'!$E$18-SQRT(('Ejercicio 3 - TIR'!$E$18-'Ejercicio 3 - TIR'!$C$18)*('Ejercicio 3 - TIR'!$E$18-'Ejercicio 3 - TIR'!$D$18)*(1-N293)))</f>
        <v>39800.4849754103</v>
      </c>
      <c r="P293" s="24">
        <f ca="1" t="shared" si="2179"/>
        <v>0.880363095252738</v>
      </c>
      <c r="Q293" s="26">
        <f ca="1">IF(P293&lt;=('Ejercicio 3 - TIR'!$D$22-'Ejercicio 3 - TIR'!$C$22)/('Ejercicio 3 - TIR'!$E$22-'Ejercicio 3 - TIR'!$C$22),'Ejercicio 3 - TIR'!$C$22+SQRT(('Ejercicio 3 - TIR'!$E$22-'Ejercicio 3 - TIR'!$C$22)*('Ejercicio 3 - TIR'!$D$22-'Ejercicio 3 - TIR'!$C$22)*P293),'Ejercicio 3 - TIR'!$E$22-SQRT(('Ejercicio 3 - TIR'!$E$22-'Ejercicio 3 - TIR'!$C$22)*('Ejercicio 3 - TIR'!$E$22-'Ejercicio 3 - TIR'!$D$22)*(1-P293)))</f>
        <v>0.165325313340821</v>
      </c>
      <c r="R293" s="24">
        <f ca="1" t="shared" si="2179"/>
        <v>0.655460915765521</v>
      </c>
      <c r="S293" s="26">
        <f ca="1">IF(R293&lt;=('Ejercicio 3 - TIR'!$D$23-'Ejercicio 3 - TIR'!$C$23)/('Ejercicio 3 - TIR'!$E$23-'Ejercicio 3 - TIR'!$C$23),'Ejercicio 3 - TIR'!$C$23+SQRT(('Ejercicio 3 - TIR'!$E$23-'Ejercicio 3 - TIR'!$C$23)*('Ejercicio 3 - TIR'!$D$23-'Ejercicio 3 - TIR'!$C$23)*R293),'Ejercicio 3 - TIR'!$E$23-SQRT(('Ejercicio 3 - TIR'!$E$23-'Ejercicio 3 - TIR'!$C$23)*('Ejercicio 3 - TIR'!$E$23-'Ejercicio 3 - TIR'!$D$23)*(1-R293)))</f>
        <v>0.155096780296073</v>
      </c>
      <c r="T293" s="24">
        <f ca="1" t="shared" ref="T293:X293" si="2180">RAND()</f>
        <v>0.318330457138922</v>
      </c>
      <c r="U293" s="26">
        <f ca="1">IF(T293&lt;=('Ejercicio 3 - TIR'!$D$24-'Ejercicio 3 - TIR'!$C$24)/('Ejercicio 3 - TIR'!$E$24-'Ejercicio 3 - TIR'!$C$24),'Ejercicio 3 - TIR'!$C$24+SQRT(('Ejercicio 3 - TIR'!$E$24-'Ejercicio 3 - TIR'!$C$24)*('Ejercicio 3 - TIR'!$D$24-'Ejercicio 3 - TIR'!$C$24)*T293),'Ejercicio 3 - TIR'!$E$24-SQRT(('Ejercicio 3 - TIR'!$E$24-'Ejercicio 3 - TIR'!$C$24)*('Ejercicio 3 - TIR'!$E$24-'Ejercicio 3 - TIR'!$D$24)*(1-T293)))</f>
        <v>0.17585525014367</v>
      </c>
      <c r="V293" s="24">
        <f ca="1" t="shared" si="2180"/>
        <v>0.0675564445565855</v>
      </c>
      <c r="W293" s="26">
        <f ca="1">IF(V293&lt;=('Ejercicio 3 - TIR'!$D$25-'Ejercicio 3 - TIR'!$C$25)/('Ejercicio 3 - TIR'!$E$25-'Ejercicio 3 - TIR'!$C$25),'Ejercicio 3 - TIR'!$C$25+SQRT(('Ejercicio 3 - TIR'!$E$25-'Ejercicio 3 - TIR'!$C$25)*('Ejercicio 3 - TIR'!$D$25-'Ejercicio 3 - TIR'!$C$25)*V293),'Ejercicio 3 - TIR'!$E$25-SQRT(('Ejercicio 3 - TIR'!$E$25-'Ejercicio 3 - TIR'!$C$25)*('Ejercicio 3 - TIR'!$E$25-'Ejercicio 3 - TIR'!$D$25)*(1-V293)))</f>
        <v>0.189725174670885</v>
      </c>
      <c r="X293" s="24">
        <f ca="1" t="shared" si="2180"/>
        <v>0.569819165215217</v>
      </c>
      <c r="Y293" s="26">
        <f ca="1">IF(X293&lt;=('Ejercicio 3 - TIR'!$D$26-'Ejercicio 3 - TIR'!$C$26)/('Ejercicio 3 - TIR'!$E$26-'Ejercicio 3 - TIR'!$C$26),'Ejercicio 3 - TIR'!$C$26+SQRT(('Ejercicio 3 - TIR'!$E$26-'Ejercicio 3 - TIR'!$C$26)*('Ejercicio 3 - TIR'!$D$26-'Ejercicio 3 - TIR'!$C$26)*X293),'Ejercicio 3 - TIR'!$E$26-SQRT(('Ejercicio 3 - TIR'!$E$26-'Ejercicio 3 - TIR'!$C$26)*('Ejercicio 3 - TIR'!$E$26-'Ejercicio 3 - TIR'!$D$26)*(1-X293)))</f>
        <v>0.231802733398689</v>
      </c>
      <c r="Z293" s="24">
        <f ca="1" t="shared" si="1908"/>
        <v>1.16532531334082</v>
      </c>
      <c r="AA293" s="24">
        <f ca="1" t="shared" si="1909"/>
        <v>1.3460635174375</v>
      </c>
      <c r="AB293" s="24">
        <f ca="1" t="shared" si="1910"/>
        <v>1.58277585400573</v>
      </c>
      <c r="AC293" s="24">
        <f ca="1" t="shared" si="1911"/>
        <v>1.88306827937183</v>
      </c>
      <c r="AD293" s="24">
        <f ca="1" t="shared" si="1912"/>
        <v>2.31956865370659</v>
      </c>
      <c r="AE293" s="23">
        <f ca="1" t="shared" si="1913"/>
        <v>6356.73288353058</v>
      </c>
      <c r="AF293" s="23">
        <f ca="1" t="shared" si="1914"/>
        <v>7342.64168696835</v>
      </c>
      <c r="AG293" s="23">
        <f ca="1" t="shared" si="1915"/>
        <v>8633.8837775455</v>
      </c>
      <c r="AH293" s="23">
        <f ca="1" t="shared" si="1916"/>
        <v>10271.9488853284</v>
      </c>
      <c r="AI293" s="23">
        <f ca="1" t="shared" si="1917"/>
        <v>12653.0147142792</v>
      </c>
      <c r="AJ293" s="25">
        <f ca="1" t="shared" si="1918"/>
        <v>45548.3507225457</v>
      </c>
      <c r="AK293" s="25">
        <f ca="1" t="shared" si="1919"/>
        <v>54031.4015314788</v>
      </c>
      <c r="AL293" s="25">
        <f ca="1" t="shared" si="1920"/>
        <v>62237.7534224373</v>
      </c>
      <c r="AM293" s="25">
        <f ca="1" t="shared" si="1921"/>
        <v>74343.8877649086</v>
      </c>
      <c r="AN293" s="25">
        <f ca="1" t="shared" si="1922"/>
        <v>92319.9573512818</v>
      </c>
      <c r="AO293" s="25">
        <f ca="1">C293/'Ejercicio 3 - TIR'!$D$7</f>
        <v>12373.7082185068</v>
      </c>
      <c r="AP293" s="25">
        <f ca="1" t="shared" si="1923"/>
        <v>33174.6425040389</v>
      </c>
      <c r="AQ293" s="25">
        <f ca="1" t="shared" si="1924"/>
        <v>41657.693312972</v>
      </c>
      <c r="AR293" s="25">
        <f ca="1" t="shared" si="1925"/>
        <v>49864.0452039305</v>
      </c>
      <c r="AS293" s="25">
        <f ca="1" t="shared" si="1926"/>
        <v>61970.1795464018</v>
      </c>
      <c r="AT293" s="25">
        <f ca="1" t="shared" si="1927"/>
        <v>79946.249132775</v>
      </c>
      <c r="AU293" s="25">
        <f ca="1">AP293*'Ejercicio 3 - TIR'!$D$5</f>
        <v>16587.3212520194</v>
      </c>
      <c r="AV293" s="25">
        <f ca="1">AQ293*'Ejercicio 3 - TIR'!$D$5</f>
        <v>20828.846656486</v>
      </c>
      <c r="AW293" s="25">
        <f ca="1">AR293*'Ejercicio 3 - TIR'!$D$5</f>
        <v>24932.0226019652</v>
      </c>
      <c r="AX293" s="25">
        <f ca="1">AS293*'Ejercicio 3 - TIR'!$D$5</f>
        <v>30985.0897732009</v>
      </c>
      <c r="AY293" s="25">
        <f ca="1">AT293*'Ejercicio 3 - TIR'!$D$5</f>
        <v>39973.1245663875</v>
      </c>
      <c r="AZ293" s="25">
        <f ca="1" t="shared" ref="AZ293:BD293" si="2181">AJ293-AU293-AE293</f>
        <v>22604.2965869957</v>
      </c>
      <c r="BA293" s="25">
        <f ca="1" t="shared" si="2181"/>
        <v>25859.9131880244</v>
      </c>
      <c r="BB293" s="25">
        <f ca="1" t="shared" si="2181"/>
        <v>28671.8470429265</v>
      </c>
      <c r="BC293" s="25">
        <f ca="1" t="shared" si="2181"/>
        <v>33086.8491063792</v>
      </c>
      <c r="BD293" s="25">
        <f ca="1" t="shared" si="2181"/>
        <v>39693.8180706151</v>
      </c>
      <c r="BE293" s="25">
        <f ca="1" t="shared" ref="BE293:BI293" si="2182">AZ293/Z293</f>
        <v>19397.4131757186</v>
      </c>
      <c r="BF293" s="25">
        <f ca="1" t="shared" si="2182"/>
        <v>19211.5103433262</v>
      </c>
      <c r="BG293" s="25">
        <f ca="1" t="shared" si="2182"/>
        <v>18114.9130942091</v>
      </c>
      <c r="BH293" s="25">
        <f ca="1" t="shared" si="2182"/>
        <v>17570.7113060269</v>
      </c>
      <c r="BI293" s="25">
        <f ca="1" t="shared" si="2182"/>
        <v>17112.5860004988</v>
      </c>
      <c r="BJ293" s="25">
        <f ca="1" t="shared" si="1930"/>
        <v>89187.0581622704</v>
      </c>
      <c r="BK293" s="25">
        <f ca="1" t="shared" si="1931"/>
        <v>28701.6657137599</v>
      </c>
      <c r="BL293" s="25">
        <f ca="1" t="shared" si="1932"/>
        <v>117888.72387603</v>
      </c>
      <c r="BM293" s="25">
        <f ca="1">BK293*'Ejercicio 3 - TIR'!$D$5</f>
        <v>14350.83285688</v>
      </c>
      <c r="BN293" s="25">
        <f ca="1" t="shared" si="1933"/>
        <v>103537.89101915</v>
      </c>
      <c r="BO293" s="25">
        <f ca="1" t="shared" si="1934"/>
        <v>44636.7003855223</v>
      </c>
      <c r="BP293" s="25">
        <f ca="1" t="shared" si="1935"/>
        <v>-100318.387368803</v>
      </c>
      <c r="BQ293" s="25">
        <f ca="1" t="shared" ref="BQ293:BT293" si="2183">BE293</f>
        <v>19397.4131757186</v>
      </c>
      <c r="BR293" s="25">
        <f ca="1" t="shared" si="2183"/>
        <v>19211.5103433262</v>
      </c>
      <c r="BS293" s="25">
        <f ca="1" t="shared" si="2183"/>
        <v>18114.9130942091</v>
      </c>
      <c r="BT293" s="25">
        <f ca="1" t="shared" si="2183"/>
        <v>17570.7113060269</v>
      </c>
      <c r="BU293" s="25">
        <f ca="1" t="shared" si="1937"/>
        <v>61749.2863860211</v>
      </c>
      <c r="BV293" s="27">
        <f ca="1" t="shared" si="1938"/>
        <v>9.06875228256196</v>
      </c>
    </row>
    <row r="294" ht="15" customHeight="1" spans="1:74">
      <c r="A294" s="23">
        <v>293</v>
      </c>
      <c r="B294" s="24">
        <f ca="1" t="shared" ref="B294:F294" si="2184">RAND()</f>
        <v>0.674216673830625</v>
      </c>
      <c r="C294" s="25">
        <f ca="1">IF(B294&lt;=('Ejercicio 3 - TIR'!$D$13-'Ejercicio 3 - TIR'!$C$13)/('Ejercicio 3 - TIR'!$E$13-'Ejercicio 3 - TIR'!$C$13),'Ejercicio 3 - TIR'!$C$13+SQRT(('Ejercicio 3 - TIR'!$E$13-'Ejercicio 3 - TIR'!$C$13)*('Ejercicio 3 - TIR'!$D$13-'Ejercicio 3 - TIR'!$C$13)*B294),'Ejercicio 3 - TIR'!$E$13-SQRT(('Ejercicio 3 - TIR'!$E$13-'Ejercicio 3 - TIR'!$C$13)*('Ejercicio 3 - TIR'!$E$13-'Ejercicio 3 - TIR'!$D$13)*(1-B294)))</f>
        <v>80227.7975075297</v>
      </c>
      <c r="D294" s="24">
        <f ca="1" t="shared" si="2184"/>
        <v>0.553018484479624</v>
      </c>
      <c r="E294" s="25">
        <f ca="1">IF(D294&lt;=('Ejercicio 3 - TIR'!$D$14-'Ejercicio 3 - TIR'!$C$14)/('Ejercicio 3 - TIR'!$E$14-'Ejercicio 3 - TIR'!$C$14),'Ejercicio 3 - TIR'!$C$14+SQRT(('Ejercicio 3 - TIR'!$E$14-'Ejercicio 3 - TIR'!$C$14)*('Ejercicio 3 - TIR'!$D$14-'Ejercicio 3 - TIR'!$C$14)*D294),'Ejercicio 3 - TIR'!$E$14-SQRT(('Ejercicio 3 - TIR'!$E$14-'Ejercicio 3 - TIR'!$C$14)*('Ejercicio 3 - TIR'!$E$14-'Ejercicio 3 - TIR'!$D$14)*(1-D294)))</f>
        <v>31811.7628681103</v>
      </c>
      <c r="F294" s="24">
        <f ca="1" t="shared" si="2184"/>
        <v>0.559830628017505</v>
      </c>
      <c r="G294" s="25">
        <f ca="1">IF(F294&lt;=('Ejercicio 3 - TIR'!$D$18-'Ejercicio 3 - TIR'!$C$18)/('Ejercicio 3 - TIR'!$E$18-'Ejercicio 3 - TIR'!$C$18),'Ejercicio 3 - TIR'!$C$18+SQRT(('Ejercicio 3 - TIR'!$E$18-'Ejercicio 3 - TIR'!$C$18)*('Ejercicio 3 - TIR'!$D$18-'Ejercicio 3 - TIR'!$C$18)*F294),'Ejercicio 3 - TIR'!$E$18-SQRT(('Ejercicio 3 - TIR'!$E$18-'Ejercicio 3 - TIR'!$C$18)*('Ejercicio 3 - TIR'!$E$18-'Ejercicio 3 - TIR'!$D$18)*(1-F294)))</f>
        <v>39163.7652852212</v>
      </c>
      <c r="H294" s="24">
        <f ca="1" t="shared" ref="H294:L294" si="2185">RAND()</f>
        <v>0.388214248062097</v>
      </c>
      <c r="I294" s="25">
        <f ca="1">IF(H294&lt;=('Ejercicio 3 - TIR'!$D$18-'Ejercicio 3 - TIR'!$C$18)/('Ejercicio 3 - TIR'!$E$18-'Ejercicio 3 - TIR'!$C$18),'Ejercicio 3 - TIR'!$C$18+SQRT(('Ejercicio 3 - TIR'!$E$18-'Ejercicio 3 - TIR'!$C$18)*('Ejercicio 3 - TIR'!$D$18-'Ejercicio 3 - TIR'!$C$18)*H294),'Ejercicio 3 - TIR'!$E$18-SQRT(('Ejercicio 3 - TIR'!$E$18-'Ejercicio 3 - TIR'!$C$18)*('Ejercicio 3 - TIR'!$E$18-'Ejercicio 3 - TIR'!$D$18)*(1-H294)))</f>
        <v>37630.9984411815</v>
      </c>
      <c r="J294" s="24">
        <f ca="1" t="shared" si="2185"/>
        <v>0.454997481688671</v>
      </c>
      <c r="K294" s="25">
        <f ca="1">IF(J294&lt;=('Ejercicio 3 - TIR'!$D$18-'Ejercicio 3 - TIR'!$C$18)/('Ejercicio 3 - TIR'!$E$18-'Ejercicio 3 - TIR'!$C$18),'Ejercicio 3 - TIR'!$C$18+SQRT(('Ejercicio 3 - TIR'!$E$18-'Ejercicio 3 - TIR'!$C$18)*('Ejercicio 3 - TIR'!$D$18-'Ejercicio 3 - TIR'!$C$18)*J294),'Ejercicio 3 - TIR'!$E$18-SQRT(('Ejercicio 3 - TIR'!$E$18-'Ejercicio 3 - TIR'!$C$18)*('Ejercicio 3 - TIR'!$E$18-'Ejercicio 3 - TIR'!$D$18)*(1-J294)))</f>
        <v>38261.3329586272</v>
      </c>
      <c r="L294" s="24">
        <f ca="1" t="shared" si="2185"/>
        <v>0.0995394541724703</v>
      </c>
      <c r="M294" s="25">
        <f ca="1">IF(L294&lt;=('Ejercicio 3 - TIR'!$D$18-'Ejercicio 3 - TIR'!$C$18)/('Ejercicio 3 - TIR'!$E$18-'Ejercicio 3 - TIR'!$C$18),'Ejercicio 3 - TIR'!$C$18+SQRT(('Ejercicio 3 - TIR'!$E$18-'Ejercicio 3 - TIR'!$C$18)*('Ejercicio 3 - TIR'!$D$18-'Ejercicio 3 - TIR'!$C$18)*L294),'Ejercicio 3 - TIR'!$E$18-SQRT(('Ejercicio 3 - TIR'!$E$18-'Ejercicio 3 - TIR'!$C$18)*('Ejercicio 3 - TIR'!$E$18-'Ejercicio 3 - TIR'!$D$18)*(1-L294)))</f>
        <v>33864.0546225268</v>
      </c>
      <c r="N294" s="24">
        <f ca="1" t="shared" ref="N294:R294" si="2186">RAND()</f>
        <v>0.0257328332401991</v>
      </c>
      <c r="O294" s="25">
        <f ca="1">IF(N294&lt;=('Ejercicio 3 - TIR'!$D$18-'Ejercicio 3 - TIR'!$C$18)/('Ejercicio 3 - TIR'!$E$18-'Ejercicio 3 - TIR'!$C$18),'Ejercicio 3 - TIR'!$C$18+SQRT(('Ejercicio 3 - TIR'!$E$18-'Ejercicio 3 - TIR'!$C$18)*('Ejercicio 3 - TIR'!$D$18-'Ejercicio 3 - TIR'!$C$18)*N294),'Ejercicio 3 - TIR'!$E$18-SQRT(('Ejercicio 3 - TIR'!$E$18-'Ejercicio 3 - TIR'!$C$18)*('Ejercicio 3 - TIR'!$E$18-'Ejercicio 3 - TIR'!$D$18)*(1-N294)))</f>
        <v>31964.6691797933</v>
      </c>
      <c r="P294" s="24">
        <f ca="1" t="shared" si="2186"/>
        <v>0.571421810209467</v>
      </c>
      <c r="Q294" s="26">
        <f ca="1">IF(P294&lt;=('Ejercicio 3 - TIR'!$D$22-'Ejercicio 3 - TIR'!$C$22)/('Ejercicio 3 - TIR'!$E$22-'Ejercicio 3 - TIR'!$C$22),'Ejercicio 3 - TIR'!$C$22+SQRT(('Ejercicio 3 - TIR'!$E$22-'Ejercicio 3 - TIR'!$C$22)*('Ejercicio 3 - TIR'!$D$22-'Ejercicio 3 - TIR'!$C$22)*P294),'Ejercicio 3 - TIR'!$E$22-SQRT(('Ejercicio 3 - TIR'!$E$22-'Ejercicio 3 - TIR'!$C$22)*('Ejercicio 3 - TIR'!$E$22-'Ejercicio 3 - TIR'!$D$22)*(1-P294)))</f>
        <v>0.152225177919148</v>
      </c>
      <c r="R294" s="24">
        <f ca="1" t="shared" si="2186"/>
        <v>0.968531978507596</v>
      </c>
      <c r="S294" s="26">
        <f ca="1">IF(R294&lt;=('Ejercicio 3 - TIR'!$D$23-'Ejercicio 3 - TIR'!$C$23)/('Ejercicio 3 - TIR'!$E$23-'Ejercicio 3 - TIR'!$C$23),'Ejercicio 3 - TIR'!$C$23+SQRT(('Ejercicio 3 - TIR'!$E$23-'Ejercicio 3 - TIR'!$C$23)*('Ejercicio 3 - TIR'!$D$23-'Ejercicio 3 - TIR'!$C$23)*R294),'Ejercicio 3 - TIR'!$E$23-SQRT(('Ejercicio 3 - TIR'!$E$23-'Ejercicio 3 - TIR'!$C$23)*('Ejercicio 3 - TIR'!$E$23-'Ejercicio 3 - TIR'!$D$23)*(1-R294)))</f>
        <v>0.172473882894458</v>
      </c>
      <c r="T294" s="24">
        <f ca="1" t="shared" ref="T294:X294" si="2187">RAND()</f>
        <v>0.449789099044971</v>
      </c>
      <c r="U294" s="26">
        <f ca="1">IF(T294&lt;=('Ejercicio 3 - TIR'!$D$24-'Ejercicio 3 - TIR'!$C$24)/('Ejercicio 3 - TIR'!$E$24-'Ejercicio 3 - TIR'!$C$24),'Ejercicio 3 - TIR'!$C$24+SQRT(('Ejercicio 3 - TIR'!$E$24-'Ejercicio 3 - TIR'!$C$24)*('Ejercicio 3 - TIR'!$D$24-'Ejercicio 3 - TIR'!$C$24)*T294),'Ejercicio 3 - TIR'!$E$24-SQRT(('Ejercicio 3 - TIR'!$E$24-'Ejercicio 3 - TIR'!$C$24)*('Ejercicio 3 - TIR'!$E$24-'Ejercicio 3 - TIR'!$D$24)*(1-T294)))</f>
        <v>0.180749643024883</v>
      </c>
      <c r="V294" s="24">
        <f ca="1" t="shared" si="2187"/>
        <v>0.776447254941832</v>
      </c>
      <c r="W294" s="26">
        <f ca="1">IF(V294&lt;=('Ejercicio 3 - TIR'!$D$25-'Ejercicio 3 - TIR'!$C$25)/('Ejercicio 3 - TIR'!$E$25-'Ejercicio 3 - TIR'!$C$25),'Ejercicio 3 - TIR'!$C$25+SQRT(('Ejercicio 3 - TIR'!$E$25-'Ejercicio 3 - TIR'!$C$25)*('Ejercicio 3 - TIR'!$D$25-'Ejercicio 3 - TIR'!$C$25)*V294),'Ejercicio 3 - TIR'!$E$25-SQRT(('Ejercicio 3 - TIR'!$E$25-'Ejercicio 3 - TIR'!$C$25)*('Ejercicio 3 - TIR'!$E$25-'Ejercicio 3 - TIR'!$D$25)*(1-V294)))</f>
        <v>0.222027967401285</v>
      </c>
      <c r="X294" s="24">
        <f ca="1" t="shared" si="2187"/>
        <v>0.611651928259578</v>
      </c>
      <c r="Y294" s="26">
        <f ca="1">IF(X294&lt;=('Ejercicio 3 - TIR'!$D$26-'Ejercicio 3 - TIR'!$C$26)/('Ejercicio 3 - TIR'!$E$26-'Ejercicio 3 - TIR'!$C$26),'Ejercicio 3 - TIR'!$C$26+SQRT(('Ejercicio 3 - TIR'!$E$26-'Ejercicio 3 - TIR'!$C$26)*('Ejercicio 3 - TIR'!$D$26-'Ejercicio 3 - TIR'!$C$26)*X294),'Ejercicio 3 - TIR'!$E$26-SQRT(('Ejercicio 3 - TIR'!$E$26-'Ejercicio 3 - TIR'!$C$26)*('Ejercicio 3 - TIR'!$E$26-'Ejercicio 3 - TIR'!$D$26)*(1-X294)))</f>
        <v>0.234206118450187</v>
      </c>
      <c r="Z294" s="24">
        <f ca="1" t="shared" si="1908"/>
        <v>1.15222517791915</v>
      </c>
      <c r="AA294" s="24">
        <f ca="1" t="shared" si="1909"/>
        <v>1.35095392832362</v>
      </c>
      <c r="AB294" s="24">
        <f ca="1" t="shared" si="1910"/>
        <v>1.59513836861118</v>
      </c>
      <c r="AC294" s="24">
        <f ca="1" t="shared" si="1911"/>
        <v>1.94930369831772</v>
      </c>
      <c r="AD294" s="24">
        <f ca="1" t="shared" si="1912"/>
        <v>2.40584255118131</v>
      </c>
      <c r="AE294" s="23">
        <f ca="1" t="shared" si="1913"/>
        <v>4842.55126251986</v>
      </c>
      <c r="AF294" s="23">
        <f ca="1" t="shared" si="1914"/>
        <v>5677.76488188212</v>
      </c>
      <c r="AG294" s="23">
        <f ca="1" t="shared" si="1915"/>
        <v>6704.01885746153</v>
      </c>
      <c r="AH294" s="23">
        <f ca="1" t="shared" si="1916"/>
        <v>8192.4985378036</v>
      </c>
      <c r="AI294" s="23">
        <f ca="1" t="shared" si="1917"/>
        <v>10111.2318207514</v>
      </c>
      <c r="AJ294" s="25">
        <f ca="1" t="shared" si="1918"/>
        <v>45125.4764237478</v>
      </c>
      <c r="AK294" s="25">
        <f ca="1" t="shared" si="1919"/>
        <v>50837.7451708543</v>
      </c>
      <c r="AL294" s="25">
        <f ca="1" t="shared" si="1920"/>
        <v>61032.1202365138</v>
      </c>
      <c r="AM294" s="25">
        <f ca="1" t="shared" si="1921"/>
        <v>66011.3269157248</v>
      </c>
      <c r="AN294" s="25">
        <f ca="1" t="shared" si="1922"/>
        <v>76901.9612471807</v>
      </c>
      <c r="AO294" s="25">
        <f ca="1">C294/'Ejercicio 3 - TIR'!$D$7</f>
        <v>16045.5595015059</v>
      </c>
      <c r="AP294" s="25">
        <f ca="1" t="shared" si="1923"/>
        <v>29079.9169222419</v>
      </c>
      <c r="AQ294" s="25">
        <f ca="1" t="shared" si="1924"/>
        <v>34792.1856693483</v>
      </c>
      <c r="AR294" s="25">
        <f ca="1" t="shared" si="1925"/>
        <v>44986.5607350079</v>
      </c>
      <c r="AS294" s="25">
        <f ca="1" t="shared" si="1926"/>
        <v>49965.7674142189</v>
      </c>
      <c r="AT294" s="25">
        <f ca="1" t="shared" si="1927"/>
        <v>60856.4017456747</v>
      </c>
      <c r="AU294" s="25">
        <f ca="1">AP294*'Ejercicio 3 - TIR'!$D$5</f>
        <v>14539.9584611209</v>
      </c>
      <c r="AV294" s="25">
        <f ca="1">AQ294*'Ejercicio 3 - TIR'!$D$5</f>
        <v>17396.0928346742</v>
      </c>
      <c r="AW294" s="25">
        <f ca="1">AR294*'Ejercicio 3 - TIR'!$D$5</f>
        <v>22493.280367504</v>
      </c>
      <c r="AX294" s="25">
        <f ca="1">AS294*'Ejercicio 3 - TIR'!$D$5</f>
        <v>24982.8837071094</v>
      </c>
      <c r="AY294" s="25">
        <f ca="1">AT294*'Ejercicio 3 - TIR'!$D$5</f>
        <v>30428.2008728374</v>
      </c>
      <c r="AZ294" s="25">
        <f ca="1" t="shared" ref="AZ294:BD294" si="2188">AJ294-AU294-AE294</f>
        <v>25742.966700107</v>
      </c>
      <c r="BA294" s="25">
        <f ca="1" t="shared" si="2188"/>
        <v>27763.887454298</v>
      </c>
      <c r="BB294" s="25">
        <f ca="1" t="shared" si="2188"/>
        <v>31834.8210115484</v>
      </c>
      <c r="BC294" s="25">
        <f ca="1" t="shared" si="2188"/>
        <v>32835.9446708118</v>
      </c>
      <c r="BD294" s="25">
        <f ca="1" t="shared" si="2188"/>
        <v>36362.5285535919</v>
      </c>
      <c r="BE294" s="25">
        <f ca="1" t="shared" ref="BE294:BI294" si="2189">AZ294/Z294</f>
        <v>22341.9581462343</v>
      </c>
      <c r="BF294" s="25">
        <f ca="1" t="shared" si="2189"/>
        <v>20551.3207165767</v>
      </c>
      <c r="BG294" s="25">
        <f ca="1" t="shared" si="2189"/>
        <v>19957.4040960883</v>
      </c>
      <c r="BH294" s="25">
        <f ca="1" t="shared" si="2189"/>
        <v>16844.960946388</v>
      </c>
      <c r="BI294" s="25">
        <f ca="1" t="shared" si="2189"/>
        <v>15114.2594662885</v>
      </c>
      <c r="BJ294" s="25">
        <f ca="1" t="shared" si="1930"/>
        <v>76534.0927361895</v>
      </c>
      <c r="BK294" s="25">
        <f ca="1" t="shared" si="1931"/>
        <v>38603.0898062346</v>
      </c>
      <c r="BL294" s="25">
        <f ca="1" t="shared" si="1932"/>
        <v>115137.182542424</v>
      </c>
      <c r="BM294" s="25">
        <f ca="1">BK294*'Ejercicio 3 - TIR'!$D$5</f>
        <v>19301.5449031173</v>
      </c>
      <c r="BN294" s="25">
        <f ca="1" t="shared" si="1933"/>
        <v>95835.6376393068</v>
      </c>
      <c r="BO294" s="25">
        <f ca="1" t="shared" si="1934"/>
        <v>39834.5426188633</v>
      </c>
      <c r="BP294" s="25">
        <f ca="1" t="shared" si="1935"/>
        <v>-112039.56037564</v>
      </c>
      <c r="BQ294" s="25">
        <f ca="1" t="shared" ref="BQ294:BT294" si="2190">BE294</f>
        <v>22341.9581462343</v>
      </c>
      <c r="BR294" s="25">
        <f ca="1" t="shared" si="2190"/>
        <v>20551.3207165767</v>
      </c>
      <c r="BS294" s="25">
        <f ca="1" t="shared" si="2190"/>
        <v>19957.4040960883</v>
      </c>
      <c r="BT294" s="25">
        <f ca="1" t="shared" si="2190"/>
        <v>16844.960946388</v>
      </c>
      <c r="BU294" s="25">
        <f ca="1" t="shared" si="1937"/>
        <v>54948.8020851519</v>
      </c>
      <c r="BV294" s="27">
        <f ca="1" t="shared" si="1938"/>
        <v>5.56752059419496</v>
      </c>
    </row>
    <row r="295" ht="15" customHeight="1" spans="1:74">
      <c r="A295" s="23">
        <v>294</v>
      </c>
      <c r="B295" s="24">
        <f ca="1" t="shared" ref="B295:F295" si="2191">RAND()</f>
        <v>0.00973572176114357</v>
      </c>
      <c r="C295" s="25">
        <f ca="1">IF(B295&lt;=('Ejercicio 3 - TIR'!$D$13-'Ejercicio 3 - TIR'!$C$13)/('Ejercicio 3 - TIR'!$E$13-'Ejercicio 3 - TIR'!$C$13),'Ejercicio 3 - TIR'!$C$13+SQRT(('Ejercicio 3 - TIR'!$E$13-'Ejercicio 3 - TIR'!$C$13)*('Ejercicio 3 - TIR'!$D$13-'Ejercicio 3 - TIR'!$C$13)*B295),'Ejercicio 3 - TIR'!$E$13-SQRT(('Ejercicio 3 - TIR'!$E$13-'Ejercicio 3 - TIR'!$C$13)*('Ejercicio 3 - TIR'!$E$13-'Ejercicio 3 - TIR'!$D$13)*(1-B295)))</f>
        <v>61973.3952225688</v>
      </c>
      <c r="D295" s="24">
        <f ca="1" t="shared" si="2191"/>
        <v>0.394235633724372</v>
      </c>
      <c r="E295" s="25">
        <f ca="1">IF(D295&lt;=('Ejercicio 3 - TIR'!$D$14-'Ejercicio 3 - TIR'!$C$14)/('Ejercicio 3 - TIR'!$E$14-'Ejercicio 3 - TIR'!$C$14),'Ejercicio 3 - TIR'!$C$14+SQRT(('Ejercicio 3 - TIR'!$E$14-'Ejercicio 3 - TIR'!$C$14)*('Ejercicio 3 - TIR'!$D$14-'Ejercicio 3 - TIR'!$C$14)*D295),'Ejercicio 3 - TIR'!$E$14-SQRT(('Ejercicio 3 - TIR'!$E$14-'Ejercicio 3 - TIR'!$C$14)*('Ejercicio 3 - TIR'!$E$14-'Ejercicio 3 - TIR'!$D$14)*(1-D295)))</f>
        <v>30467.7046341742</v>
      </c>
      <c r="F295" s="24">
        <f ca="1" t="shared" si="2191"/>
        <v>0.48589477165621</v>
      </c>
      <c r="G295" s="25">
        <f ca="1">IF(F295&lt;=('Ejercicio 3 - TIR'!$D$18-'Ejercicio 3 - TIR'!$C$18)/('Ejercicio 3 - TIR'!$E$18-'Ejercicio 3 - TIR'!$C$18),'Ejercicio 3 - TIR'!$C$18+SQRT(('Ejercicio 3 - TIR'!$E$18-'Ejercicio 3 - TIR'!$C$18)*('Ejercicio 3 - TIR'!$D$18-'Ejercicio 3 - TIR'!$C$18)*F295),'Ejercicio 3 - TIR'!$E$18-SQRT(('Ejercicio 3 - TIR'!$E$18-'Ejercicio 3 - TIR'!$C$18)*('Ejercicio 3 - TIR'!$E$18-'Ejercicio 3 - TIR'!$D$18)*(1-F295)))</f>
        <v>38537.2252956351</v>
      </c>
      <c r="H295" s="24">
        <f ca="1" t="shared" ref="H295:L295" si="2192">RAND()</f>
        <v>0.165025709831965</v>
      </c>
      <c r="I295" s="25">
        <f ca="1">IF(H295&lt;=('Ejercicio 3 - TIR'!$D$18-'Ejercicio 3 - TIR'!$C$18)/('Ejercicio 3 - TIR'!$E$18-'Ejercicio 3 - TIR'!$C$18),'Ejercicio 3 - TIR'!$C$18+SQRT(('Ejercicio 3 - TIR'!$E$18-'Ejercicio 3 - TIR'!$C$18)*('Ejercicio 3 - TIR'!$D$18-'Ejercicio 3 - TIR'!$C$18)*H295),'Ejercicio 3 - TIR'!$E$18-SQRT(('Ejercicio 3 - TIR'!$E$18-'Ejercicio 3 - TIR'!$C$18)*('Ejercicio 3 - TIR'!$E$18-'Ejercicio 3 - TIR'!$D$18)*(1-H295)))</f>
        <v>34975.3247607362</v>
      </c>
      <c r="J295" s="24">
        <f ca="1" t="shared" si="2192"/>
        <v>0.630669506601097</v>
      </c>
      <c r="K295" s="25">
        <f ca="1">IF(J295&lt;=('Ejercicio 3 - TIR'!$D$18-'Ejercicio 3 - TIR'!$C$18)/('Ejercicio 3 - TIR'!$E$18-'Ejercicio 3 - TIR'!$C$18),'Ejercicio 3 - TIR'!$C$18+SQRT(('Ejercicio 3 - TIR'!$E$18-'Ejercicio 3 - TIR'!$C$18)*('Ejercicio 3 - TIR'!$D$18-'Ejercicio 3 - TIR'!$C$18)*J295),'Ejercicio 3 - TIR'!$E$18-SQRT(('Ejercicio 3 - TIR'!$E$18-'Ejercicio 3 - TIR'!$C$18)*('Ejercicio 3 - TIR'!$E$18-'Ejercicio 3 - TIR'!$D$18)*(1-J295)))</f>
        <v>39726.2750315917</v>
      </c>
      <c r="L295" s="24">
        <f ca="1" t="shared" si="2192"/>
        <v>0.132068791274463</v>
      </c>
      <c r="M295" s="25">
        <f ca="1">IF(L295&lt;=('Ejercicio 3 - TIR'!$D$18-'Ejercicio 3 - TIR'!$C$18)/('Ejercicio 3 - TIR'!$E$18-'Ejercicio 3 - TIR'!$C$18),'Ejercicio 3 - TIR'!$C$18+SQRT(('Ejercicio 3 - TIR'!$E$18-'Ejercicio 3 - TIR'!$C$18)*('Ejercicio 3 - TIR'!$D$18-'Ejercicio 3 - TIR'!$C$18)*L295),'Ejercicio 3 - TIR'!$E$18-SQRT(('Ejercicio 3 - TIR'!$E$18-'Ejercicio 3 - TIR'!$C$18)*('Ejercicio 3 - TIR'!$E$18-'Ejercicio 3 - TIR'!$D$18)*(1-L295)))</f>
        <v>34450.8784179271</v>
      </c>
      <c r="N295" s="24">
        <f ca="1" t="shared" ref="N295:R295" si="2193">RAND()</f>
        <v>0.124645341588865</v>
      </c>
      <c r="O295" s="25">
        <f ca="1">IF(N295&lt;=('Ejercicio 3 - TIR'!$D$18-'Ejercicio 3 - TIR'!$C$18)/('Ejercicio 3 - TIR'!$E$18-'Ejercicio 3 - TIR'!$C$18),'Ejercicio 3 - TIR'!$C$18+SQRT(('Ejercicio 3 - TIR'!$E$18-'Ejercicio 3 - TIR'!$C$18)*('Ejercicio 3 - TIR'!$D$18-'Ejercicio 3 - TIR'!$C$18)*N295),'Ejercicio 3 - TIR'!$E$18-SQRT(('Ejercicio 3 - TIR'!$E$18-'Ejercicio 3 - TIR'!$C$18)*('Ejercicio 3 - TIR'!$E$18-'Ejercicio 3 - TIR'!$D$18)*(1-N295)))</f>
        <v>34323.979791619</v>
      </c>
      <c r="P295" s="24">
        <f ca="1" t="shared" si="2193"/>
        <v>0.997765456843503</v>
      </c>
      <c r="Q295" s="26">
        <f ca="1">IF(P295&lt;=('Ejercicio 3 - TIR'!$D$22-'Ejercicio 3 - TIR'!$C$22)/('Ejercicio 3 - TIR'!$E$22-'Ejercicio 3 - TIR'!$C$22),'Ejercicio 3 - TIR'!$C$22+SQRT(('Ejercicio 3 - TIR'!$E$22-'Ejercicio 3 - TIR'!$C$22)*('Ejercicio 3 - TIR'!$D$22-'Ejercicio 3 - TIR'!$C$22)*P295),'Ejercicio 3 - TIR'!$E$22-SQRT(('Ejercicio 3 - TIR'!$E$22-'Ejercicio 3 - TIR'!$C$22)*('Ejercicio 3 - TIR'!$E$22-'Ejercicio 3 - TIR'!$D$22)*(1-P295)))</f>
        <v>0.177994463243495</v>
      </c>
      <c r="R295" s="24">
        <f ca="1" t="shared" si="2193"/>
        <v>0.974258954804349</v>
      </c>
      <c r="S295" s="26">
        <f ca="1">IF(R295&lt;=('Ejercicio 3 - TIR'!$D$23-'Ejercicio 3 - TIR'!$C$23)/('Ejercicio 3 - TIR'!$E$23-'Ejercicio 3 - TIR'!$C$23),'Ejercicio 3 - TIR'!$C$23+SQRT(('Ejercicio 3 - TIR'!$E$23-'Ejercicio 3 - TIR'!$C$23)*('Ejercicio 3 - TIR'!$D$23-'Ejercicio 3 - TIR'!$C$23)*R295),'Ejercicio 3 - TIR'!$E$23-SQRT(('Ejercicio 3 - TIR'!$E$23-'Ejercicio 3 - TIR'!$C$23)*('Ejercicio 3 - TIR'!$E$23-'Ejercicio 3 - TIR'!$D$23)*(1-R295)))</f>
        <v>0.173193100459668</v>
      </c>
      <c r="T295" s="24">
        <f ca="1" t="shared" ref="T295:X295" si="2194">RAND()</f>
        <v>0.554988310790459</v>
      </c>
      <c r="U295" s="26">
        <f ca="1">IF(T295&lt;=('Ejercicio 3 - TIR'!$D$24-'Ejercicio 3 - TIR'!$C$24)/('Ejercicio 3 - TIR'!$E$24-'Ejercicio 3 - TIR'!$C$24),'Ejercicio 3 - TIR'!$C$24+SQRT(('Ejercicio 3 - TIR'!$E$24-'Ejercicio 3 - TIR'!$C$24)*('Ejercicio 3 - TIR'!$D$24-'Ejercicio 3 - TIR'!$C$24)*T295),'Ejercicio 3 - TIR'!$E$24-SQRT(('Ejercicio 3 - TIR'!$E$24-'Ejercicio 3 - TIR'!$C$24)*('Ejercicio 3 - TIR'!$E$24-'Ejercicio 3 - TIR'!$D$24)*(1-T295)))</f>
        <v>0.184700811202144</v>
      </c>
      <c r="V295" s="24">
        <f ca="1" t="shared" si="2194"/>
        <v>0.291783598394078</v>
      </c>
      <c r="W295" s="26">
        <f ca="1">IF(V295&lt;=('Ejercicio 3 - TIR'!$D$25-'Ejercicio 3 - TIR'!$C$25)/('Ejercicio 3 - TIR'!$E$25-'Ejercicio 3 - TIR'!$C$25),'Ejercicio 3 - TIR'!$C$25+SQRT(('Ejercicio 3 - TIR'!$E$25-'Ejercicio 3 - TIR'!$C$25)*('Ejercicio 3 - TIR'!$D$25-'Ejercicio 3 - TIR'!$C$25)*V295),'Ejercicio 3 - TIR'!$E$25-SQRT(('Ejercicio 3 - TIR'!$E$25-'Ejercicio 3 - TIR'!$C$25)*('Ejercicio 3 - TIR'!$E$25-'Ejercicio 3 - TIR'!$D$25)*(1-V295)))</f>
        <v>0.200212879118986</v>
      </c>
      <c r="X295" s="24">
        <f ca="1" t="shared" si="2194"/>
        <v>0.355252513180888</v>
      </c>
      <c r="Y295" s="26">
        <f ca="1">IF(X295&lt;=('Ejercicio 3 - TIR'!$D$26-'Ejercicio 3 - TIR'!$C$26)/('Ejercicio 3 - TIR'!$E$26-'Ejercicio 3 - TIR'!$C$26),'Ejercicio 3 - TIR'!$C$26+SQRT(('Ejercicio 3 - TIR'!$E$26-'Ejercicio 3 - TIR'!$C$26)*('Ejercicio 3 - TIR'!$D$26-'Ejercicio 3 - TIR'!$C$26)*X295),'Ejercicio 3 - TIR'!$E$26-SQRT(('Ejercicio 3 - TIR'!$E$26-'Ejercicio 3 - TIR'!$C$26)*('Ejercicio 3 - TIR'!$E$26-'Ejercicio 3 - TIR'!$D$26)*(1-X295)))</f>
        <v>0.220994606781895</v>
      </c>
      <c r="Z295" s="24">
        <f ca="1" t="shared" si="1908"/>
        <v>1.17799446324349</v>
      </c>
      <c r="AA295" s="24">
        <f ca="1" t="shared" si="1909"/>
        <v>1.38201497665696</v>
      </c>
      <c r="AB295" s="24">
        <f ca="1" t="shared" si="1910"/>
        <v>1.63727426393901</v>
      </c>
      <c r="AC295" s="24">
        <f ca="1" t="shared" si="1911"/>
        <v>1.96507765822966</v>
      </c>
      <c r="AD295" s="24">
        <f ca="1" t="shared" si="1912"/>
        <v>2.39934922260601</v>
      </c>
      <c r="AE295" s="23">
        <f ca="1" t="shared" si="1913"/>
        <v>5423.08273262117</v>
      </c>
      <c r="AF295" s="23">
        <f ca="1" t="shared" si="1914"/>
        <v>6362.32324513312</v>
      </c>
      <c r="AG295" s="23">
        <f ca="1" t="shared" si="1915"/>
        <v>7537.44950963946</v>
      </c>
      <c r="AH295" s="23">
        <f ca="1" t="shared" si="1916"/>
        <v>9046.54397717837</v>
      </c>
      <c r="AI295" s="23">
        <f ca="1" t="shared" si="1917"/>
        <v>11045.78140615</v>
      </c>
      <c r="AJ295" s="25">
        <f ca="1" t="shared" si="1918"/>
        <v>45396.6380270253</v>
      </c>
      <c r="AK295" s="25">
        <f ca="1" t="shared" si="1919"/>
        <v>48336.4226327784</v>
      </c>
      <c r="AL295" s="25">
        <f ca="1" t="shared" si="1920"/>
        <v>65042.807711388</v>
      </c>
      <c r="AM295" s="25">
        <f ca="1" t="shared" si="1921"/>
        <v>67698.6514854549</v>
      </c>
      <c r="AN295" s="25">
        <f ca="1" t="shared" si="1922"/>
        <v>82355.2142297654</v>
      </c>
      <c r="AO295" s="25">
        <f ca="1">C295/'Ejercicio 3 - TIR'!$D$7</f>
        <v>12394.6790445138</v>
      </c>
      <c r="AP295" s="25">
        <f ca="1" t="shared" si="1923"/>
        <v>33001.9589825115</v>
      </c>
      <c r="AQ295" s="25">
        <f ca="1" t="shared" si="1924"/>
        <v>35941.7435882646</v>
      </c>
      <c r="AR295" s="25">
        <f ca="1" t="shared" si="1925"/>
        <v>52648.1286668742</v>
      </c>
      <c r="AS295" s="25">
        <f ca="1" t="shared" si="1926"/>
        <v>55303.9724409411</v>
      </c>
      <c r="AT295" s="25">
        <f ca="1" t="shared" si="1927"/>
        <v>69960.5351852516</v>
      </c>
      <c r="AU295" s="25">
        <f ca="1">AP295*'Ejercicio 3 - TIR'!$D$5</f>
        <v>16500.9794912558</v>
      </c>
      <c r="AV295" s="25">
        <f ca="1">AQ295*'Ejercicio 3 - TIR'!$D$5</f>
        <v>17970.8717941323</v>
      </c>
      <c r="AW295" s="25">
        <f ca="1">AR295*'Ejercicio 3 - TIR'!$D$5</f>
        <v>26324.0643334371</v>
      </c>
      <c r="AX295" s="25">
        <f ca="1">AS295*'Ejercicio 3 - TIR'!$D$5</f>
        <v>27651.9862204705</v>
      </c>
      <c r="AY295" s="25">
        <f ca="1">AT295*'Ejercicio 3 - TIR'!$D$5</f>
        <v>34980.2675926258</v>
      </c>
      <c r="AZ295" s="25">
        <f ca="1" t="shared" ref="AZ295:BD295" si="2195">AJ295-AU295-AE295</f>
        <v>23472.5758031483</v>
      </c>
      <c r="BA295" s="25">
        <f ca="1" t="shared" si="2195"/>
        <v>24003.2275935129</v>
      </c>
      <c r="BB295" s="25">
        <f ca="1" t="shared" si="2195"/>
        <v>31181.2938683114</v>
      </c>
      <c r="BC295" s="25">
        <f ca="1" t="shared" si="2195"/>
        <v>31000.1212878059</v>
      </c>
      <c r="BD295" s="25">
        <f ca="1" t="shared" si="2195"/>
        <v>36329.1652309896</v>
      </c>
      <c r="BE295" s="25">
        <f ca="1" t="shared" ref="BE295:BI295" si="2196">AZ295/Z295</f>
        <v>19925.879565273</v>
      </c>
      <c r="BF295" s="25">
        <f ca="1" t="shared" si="2196"/>
        <v>17368.2832667818</v>
      </c>
      <c r="BG295" s="25">
        <f ca="1" t="shared" si="2196"/>
        <v>19044.6369035902</v>
      </c>
      <c r="BH295" s="25">
        <f ca="1" t="shared" si="2196"/>
        <v>15775.5196889949</v>
      </c>
      <c r="BI295" s="25">
        <f ca="1" t="shared" si="2196"/>
        <v>15141.2578413789</v>
      </c>
      <c r="BJ295" s="25">
        <f ca="1" t="shared" si="1930"/>
        <v>73102.6634285953</v>
      </c>
      <c r="BK295" s="25">
        <f ca="1" t="shared" si="1931"/>
        <v>29739.1635299051</v>
      </c>
      <c r="BL295" s="25">
        <f ca="1" t="shared" si="1932"/>
        <v>102841.8269585</v>
      </c>
      <c r="BM295" s="25">
        <f ca="1">BK295*'Ejercicio 3 - TIR'!$D$5</f>
        <v>14869.5817649525</v>
      </c>
      <c r="BN295" s="25">
        <f ca="1" t="shared" si="1933"/>
        <v>87972.2451935478</v>
      </c>
      <c r="BO295" s="25">
        <f ca="1" t="shared" si="1934"/>
        <v>36665.0441564311</v>
      </c>
      <c r="BP295" s="25">
        <f ca="1" t="shared" si="1935"/>
        <v>-92441.099856743</v>
      </c>
      <c r="BQ295" s="25">
        <f ca="1" t="shared" ref="BQ295:BT295" si="2197">BE295</f>
        <v>19925.879565273</v>
      </c>
      <c r="BR295" s="25">
        <f ca="1" t="shared" si="2197"/>
        <v>17368.2832667818</v>
      </c>
      <c r="BS295" s="25">
        <f ca="1" t="shared" si="2197"/>
        <v>19044.6369035902</v>
      </c>
      <c r="BT295" s="25">
        <f ca="1" t="shared" si="2197"/>
        <v>15775.5196889949</v>
      </c>
      <c r="BU295" s="25">
        <f ca="1" t="shared" si="1937"/>
        <v>51806.30199781</v>
      </c>
      <c r="BV295" s="27">
        <f ca="1" t="shared" si="1938"/>
        <v>9.00369636206608</v>
      </c>
    </row>
    <row r="296" ht="15" customHeight="1" spans="1:74">
      <c r="A296" s="23">
        <v>295</v>
      </c>
      <c r="B296" s="24">
        <f ca="1" t="shared" ref="B296:F296" si="2198">RAND()</f>
        <v>0.0393401176135917</v>
      </c>
      <c r="C296" s="25">
        <f ca="1">IF(B296&lt;=('Ejercicio 3 - TIR'!$D$13-'Ejercicio 3 - TIR'!$C$13)/('Ejercicio 3 - TIR'!$E$13-'Ejercicio 3 - TIR'!$C$13),'Ejercicio 3 - TIR'!$C$13+SQRT(('Ejercicio 3 - TIR'!$E$13-'Ejercicio 3 - TIR'!$C$13)*('Ejercicio 3 - TIR'!$D$13-'Ejercicio 3 - TIR'!$C$13)*B296),'Ejercicio 3 - TIR'!$E$13-SQRT(('Ejercicio 3 - TIR'!$E$13-'Ejercicio 3 - TIR'!$C$13)*('Ejercicio 3 - TIR'!$E$13-'Ejercicio 3 - TIR'!$D$13)*(1-B296)))</f>
        <v>63966.8686700516</v>
      </c>
      <c r="D296" s="24">
        <f ca="1" t="shared" si="2198"/>
        <v>0.341799970853698</v>
      </c>
      <c r="E296" s="25">
        <f ca="1">IF(D296&lt;=('Ejercicio 3 - TIR'!$D$14-'Ejercicio 3 - TIR'!$C$14)/('Ejercicio 3 - TIR'!$E$14-'Ejercicio 3 - TIR'!$C$14),'Ejercicio 3 - TIR'!$C$14+SQRT(('Ejercicio 3 - TIR'!$E$14-'Ejercicio 3 - TIR'!$C$14)*('Ejercicio 3 - TIR'!$D$14-'Ejercicio 3 - TIR'!$C$14)*D296),'Ejercicio 3 - TIR'!$E$14-SQRT(('Ejercicio 3 - TIR'!$E$14-'Ejercicio 3 - TIR'!$C$14)*('Ejercicio 3 - TIR'!$E$14-'Ejercicio 3 - TIR'!$D$14)*(1-D296)))</f>
        <v>30063.7026829938</v>
      </c>
      <c r="F296" s="24">
        <f ca="1" t="shared" si="2198"/>
        <v>0.358373919252641</v>
      </c>
      <c r="G296" s="25">
        <f ca="1">IF(F296&lt;=('Ejercicio 3 - TIR'!$D$18-'Ejercicio 3 - TIR'!$C$18)/('Ejercicio 3 - TIR'!$E$18-'Ejercicio 3 - TIR'!$C$18),'Ejercicio 3 - TIR'!$C$18+SQRT(('Ejercicio 3 - TIR'!$E$18-'Ejercicio 3 - TIR'!$C$18)*('Ejercicio 3 - TIR'!$D$18-'Ejercicio 3 - TIR'!$C$18)*F296),'Ejercicio 3 - TIR'!$E$18-SQRT(('Ejercicio 3 - TIR'!$E$18-'Ejercicio 3 - TIR'!$C$18)*('Ejercicio 3 - TIR'!$E$18-'Ejercicio 3 - TIR'!$D$18)*(1-F296)))</f>
        <v>37331.8543280603</v>
      </c>
      <c r="H296" s="24">
        <f ca="1" t="shared" ref="H296:L296" si="2199">RAND()</f>
        <v>0.22324914050454</v>
      </c>
      <c r="I296" s="25">
        <f ca="1">IF(H296&lt;=('Ejercicio 3 - TIR'!$D$18-'Ejercicio 3 - TIR'!$C$18)/('Ejercicio 3 - TIR'!$E$18-'Ejercicio 3 - TIR'!$C$18),'Ejercicio 3 - TIR'!$C$18+SQRT(('Ejercicio 3 - TIR'!$E$18-'Ejercicio 3 - TIR'!$C$18)*('Ejercicio 3 - TIR'!$D$18-'Ejercicio 3 - TIR'!$C$18)*H296),'Ejercicio 3 - TIR'!$E$18-SQRT(('Ejercicio 3 - TIR'!$E$18-'Ejercicio 3 - TIR'!$C$18)*('Ejercicio 3 - TIR'!$E$18-'Ejercicio 3 - TIR'!$D$18)*(1-H296)))</f>
        <v>35786.8273756594</v>
      </c>
      <c r="J296" s="24">
        <f ca="1" t="shared" si="2199"/>
        <v>0.85760019513926</v>
      </c>
      <c r="K296" s="25">
        <f ca="1">IF(J296&lt;=('Ejercicio 3 - TIR'!$D$18-'Ejercicio 3 - TIR'!$C$18)/('Ejercicio 3 - TIR'!$E$18-'Ejercicio 3 - TIR'!$C$18),'Ejercicio 3 - TIR'!$C$18+SQRT(('Ejercicio 3 - TIR'!$E$18-'Ejercicio 3 - TIR'!$C$18)*('Ejercicio 3 - TIR'!$D$18-'Ejercicio 3 - TIR'!$C$18)*J296),'Ejercicio 3 - TIR'!$E$18-SQRT(('Ejercicio 3 - TIR'!$E$18-'Ejercicio 3 - TIR'!$C$18)*('Ejercicio 3 - TIR'!$E$18-'Ejercicio 3 - TIR'!$D$18)*(1-J296)))</f>
        <v>41731.9753115138</v>
      </c>
      <c r="L296" s="24">
        <f ca="1" t="shared" si="2199"/>
        <v>0.123121520067504</v>
      </c>
      <c r="M296" s="25">
        <f ca="1">IF(L296&lt;=('Ejercicio 3 - TIR'!$D$18-'Ejercicio 3 - TIR'!$C$18)/('Ejercicio 3 - TIR'!$E$18-'Ejercicio 3 - TIR'!$C$18),'Ejercicio 3 - TIR'!$C$18+SQRT(('Ejercicio 3 - TIR'!$E$18-'Ejercicio 3 - TIR'!$C$18)*('Ejercicio 3 - TIR'!$D$18-'Ejercicio 3 - TIR'!$C$18)*L296),'Ejercicio 3 - TIR'!$E$18-SQRT(('Ejercicio 3 - TIR'!$E$18-'Ejercicio 3 - TIR'!$C$18)*('Ejercicio 3 - TIR'!$E$18-'Ejercicio 3 - TIR'!$D$18)*(1-L296)))</f>
        <v>34297.4676275832</v>
      </c>
      <c r="N296" s="24">
        <f ca="1" t="shared" ref="N296:R296" si="2200">RAND()</f>
        <v>0.205963320808269</v>
      </c>
      <c r="O296" s="25">
        <f ca="1">IF(N296&lt;=('Ejercicio 3 - TIR'!$D$18-'Ejercicio 3 - TIR'!$C$18)/('Ejercicio 3 - TIR'!$E$18-'Ejercicio 3 - TIR'!$C$18),'Ejercicio 3 - TIR'!$C$18+SQRT(('Ejercicio 3 - TIR'!$E$18-'Ejercicio 3 - TIR'!$C$18)*('Ejercicio 3 - TIR'!$D$18-'Ejercicio 3 - TIR'!$C$18)*N296),'Ejercicio 3 - TIR'!$E$18-SQRT(('Ejercicio 3 - TIR'!$E$18-'Ejercicio 3 - TIR'!$C$18)*('Ejercicio 3 - TIR'!$E$18-'Ejercicio 3 - TIR'!$D$18)*(1-N296)))</f>
        <v>35558.2819397041</v>
      </c>
      <c r="P296" s="24">
        <f ca="1" t="shared" si="2200"/>
        <v>0.7336613341127</v>
      </c>
      <c r="Q296" s="26">
        <f ca="1">IF(P296&lt;=('Ejercicio 3 - TIR'!$D$22-'Ejercicio 3 - TIR'!$C$22)/('Ejercicio 3 - TIR'!$E$22-'Ejercicio 3 - TIR'!$C$22),'Ejercicio 3 - TIR'!$C$22+SQRT(('Ejercicio 3 - TIR'!$E$22-'Ejercicio 3 - TIR'!$C$22)*('Ejercicio 3 - TIR'!$D$22-'Ejercicio 3 - TIR'!$C$22)*P296),'Ejercicio 3 - TIR'!$E$22-SQRT(('Ejercicio 3 - TIR'!$E$22-'Ejercicio 3 - TIR'!$C$22)*('Ejercicio 3 - TIR'!$E$22-'Ejercicio 3 - TIR'!$D$22)*(1-P296)))</f>
        <v>0.158104575852541</v>
      </c>
      <c r="R296" s="24">
        <f ca="1" t="shared" si="2200"/>
        <v>0.136949841977944</v>
      </c>
      <c r="S296" s="26">
        <f ca="1">IF(R296&lt;=('Ejercicio 3 - TIR'!$D$23-'Ejercicio 3 - TIR'!$C$23)/('Ejercicio 3 - TIR'!$E$23-'Ejercicio 3 - TIR'!$C$23),'Ejercicio 3 - TIR'!$C$23+SQRT(('Ejercicio 3 - TIR'!$E$23-'Ejercicio 3 - TIR'!$C$23)*('Ejercicio 3 - TIR'!$D$23-'Ejercicio 3 - TIR'!$C$23)*R296),'Ejercicio 3 - TIR'!$E$23-SQRT(('Ejercicio 3 - TIR'!$E$23-'Ejercicio 3 - TIR'!$C$23)*('Ejercicio 3 - TIR'!$E$23-'Ejercicio 3 - TIR'!$D$23)*(1-R296)))</f>
        <v>0.135700627871531</v>
      </c>
      <c r="T296" s="24">
        <f ca="1" t="shared" ref="T296:X296" si="2201">RAND()</f>
        <v>0.609100748618465</v>
      </c>
      <c r="U296" s="26">
        <f ca="1">IF(T296&lt;=('Ejercicio 3 - TIR'!$D$24-'Ejercicio 3 - TIR'!$C$24)/('Ejercicio 3 - TIR'!$E$24-'Ejercicio 3 - TIR'!$C$24),'Ejercicio 3 - TIR'!$C$24+SQRT(('Ejercicio 3 - TIR'!$E$24-'Ejercicio 3 - TIR'!$C$24)*('Ejercicio 3 - TIR'!$D$24-'Ejercicio 3 - TIR'!$C$24)*T296),'Ejercicio 3 - TIR'!$E$24-SQRT(('Ejercicio 3 - TIR'!$E$24-'Ejercicio 3 - TIR'!$C$24)*('Ejercicio 3 - TIR'!$E$24-'Ejercicio 3 - TIR'!$D$24)*(1-T296)))</f>
        <v>0.186916501033471</v>
      </c>
      <c r="V296" s="24">
        <f ca="1" t="shared" si="2201"/>
        <v>0.20889341307327</v>
      </c>
      <c r="W296" s="26">
        <f ca="1">IF(V296&lt;=('Ejercicio 3 - TIR'!$D$25-'Ejercicio 3 - TIR'!$C$25)/('Ejercicio 3 - TIR'!$E$25-'Ejercicio 3 - TIR'!$C$25),'Ejercicio 3 - TIR'!$C$25+SQRT(('Ejercicio 3 - TIR'!$E$25-'Ejercicio 3 - TIR'!$C$25)*('Ejercicio 3 - TIR'!$D$25-'Ejercicio 3 - TIR'!$C$25)*V296),'Ejercicio 3 - TIR'!$E$25-SQRT(('Ejercicio 3 - TIR'!$E$25-'Ejercicio 3 - TIR'!$C$25)*('Ejercicio 3 - TIR'!$E$25-'Ejercicio 3 - TIR'!$D$25)*(1-V296)))</f>
        <v>0.197101192306462</v>
      </c>
      <c r="X296" s="24">
        <f ca="1" t="shared" si="2201"/>
        <v>0.952351226431142</v>
      </c>
      <c r="Y296" s="26">
        <f ca="1">IF(X296&lt;=('Ejercicio 3 - TIR'!$D$26-'Ejercicio 3 - TIR'!$C$26)/('Ejercicio 3 - TIR'!$E$26-'Ejercicio 3 - TIR'!$C$26),'Ejercicio 3 - TIR'!$C$26+SQRT(('Ejercicio 3 - TIR'!$E$26-'Ejercicio 3 - TIR'!$C$26)*('Ejercicio 3 - TIR'!$D$26-'Ejercicio 3 - TIR'!$C$26)*X296),'Ejercicio 3 - TIR'!$E$26-SQRT(('Ejercicio 3 - TIR'!$E$26-'Ejercicio 3 - TIR'!$C$26)*('Ejercicio 3 - TIR'!$E$26-'Ejercicio 3 - TIR'!$D$26)*(1-X296)))</f>
        <v>0.263959321171726</v>
      </c>
      <c r="Z296" s="24">
        <f ca="1" t="shared" si="1908"/>
        <v>1.15810457585254</v>
      </c>
      <c r="AA296" s="24">
        <f ca="1" t="shared" si="1909"/>
        <v>1.31526009393662</v>
      </c>
      <c r="AB296" s="24">
        <f ca="1" t="shared" si="1910"/>
        <v>1.56110390864421</v>
      </c>
      <c r="AC296" s="24">
        <f ca="1" t="shared" si="1911"/>
        <v>1.86879935035226</v>
      </c>
      <c r="AD296" s="24">
        <f ca="1" t="shared" si="1912"/>
        <v>2.36208635827741</v>
      </c>
      <c r="AE296" s="23">
        <f ca="1" t="shared" si="1913"/>
        <v>4753.20896125162</v>
      </c>
      <c r="AF296" s="23">
        <f ca="1" t="shared" si="1914"/>
        <v>5398.22240169806</v>
      </c>
      <c r="AG296" s="23">
        <f ca="1" t="shared" si="1915"/>
        <v>6407.23924482396</v>
      </c>
      <c r="AH296" s="23">
        <f ca="1" t="shared" si="1916"/>
        <v>7670.11373937151</v>
      </c>
      <c r="AI296" s="23">
        <f ca="1" t="shared" si="1917"/>
        <v>9694.71175532595</v>
      </c>
      <c r="AJ296" s="25">
        <f ca="1" t="shared" si="1918"/>
        <v>43234.1913223871</v>
      </c>
      <c r="AK296" s="25">
        <f ca="1" t="shared" si="1919"/>
        <v>47068.9859358035</v>
      </c>
      <c r="AL296" s="25">
        <f ca="1" t="shared" si="1920"/>
        <v>65147.9497742479</v>
      </c>
      <c r="AM296" s="25">
        <f ca="1" t="shared" si="1921"/>
        <v>64095.0852211553</v>
      </c>
      <c r="AN296" s="25">
        <f ca="1" t="shared" si="1922"/>
        <v>83991.732693557</v>
      </c>
      <c r="AO296" s="25">
        <f ca="1">C296/'Ejercicio 3 - TIR'!$D$7</f>
        <v>12793.3737340103</v>
      </c>
      <c r="AP296" s="25">
        <f ca="1" t="shared" si="1923"/>
        <v>30440.8175883768</v>
      </c>
      <c r="AQ296" s="25">
        <f ca="1" t="shared" si="1924"/>
        <v>34275.6122017932</v>
      </c>
      <c r="AR296" s="25">
        <f ca="1" t="shared" si="1925"/>
        <v>52354.5760402376</v>
      </c>
      <c r="AS296" s="25">
        <f ca="1" t="shared" si="1926"/>
        <v>51301.711487145</v>
      </c>
      <c r="AT296" s="25">
        <f ca="1" t="shared" si="1927"/>
        <v>71198.3589595467</v>
      </c>
      <c r="AU296" s="25">
        <f ca="1">AP296*'Ejercicio 3 - TIR'!$D$5</f>
        <v>15220.4087941884</v>
      </c>
      <c r="AV296" s="25">
        <f ca="1">AQ296*'Ejercicio 3 - TIR'!$D$5</f>
        <v>17137.8061008966</v>
      </c>
      <c r="AW296" s="25">
        <f ca="1">AR296*'Ejercicio 3 - TIR'!$D$5</f>
        <v>26177.2880201188</v>
      </c>
      <c r="AX296" s="25">
        <f ca="1">AS296*'Ejercicio 3 - TIR'!$D$5</f>
        <v>25650.8557435725</v>
      </c>
      <c r="AY296" s="25">
        <f ca="1">AT296*'Ejercicio 3 - TIR'!$D$5</f>
        <v>35599.1794797733</v>
      </c>
      <c r="AZ296" s="25">
        <f ca="1" t="shared" ref="AZ296:BD296" si="2202">AJ296-AU296-AE296</f>
        <v>23260.5735669471</v>
      </c>
      <c r="BA296" s="25">
        <f ca="1" t="shared" si="2202"/>
        <v>24532.9574332089</v>
      </c>
      <c r="BB296" s="25">
        <f ca="1" t="shared" si="2202"/>
        <v>32563.4225093052</v>
      </c>
      <c r="BC296" s="25">
        <f ca="1" t="shared" si="2202"/>
        <v>30774.1157382113</v>
      </c>
      <c r="BD296" s="25">
        <f ca="1" t="shared" si="2202"/>
        <v>38697.8414584577</v>
      </c>
      <c r="BE296" s="25">
        <f ca="1" t="shared" ref="BE296:BI296" si="2203">AZ296/Z296</f>
        <v>20085.0372686109</v>
      </c>
      <c r="BF296" s="25">
        <f ca="1" t="shared" si="2203"/>
        <v>18652.5521045657</v>
      </c>
      <c r="BG296" s="25">
        <f ca="1" t="shared" si="2203"/>
        <v>20859.228094295</v>
      </c>
      <c r="BH296" s="25">
        <f ca="1" t="shared" si="2203"/>
        <v>16467.3193686687</v>
      </c>
      <c r="BI296" s="25">
        <f ca="1" t="shared" si="2203"/>
        <v>16382.9071375183</v>
      </c>
      <c r="BJ296" s="25">
        <f ca="1" t="shared" si="1930"/>
        <v>71013.0619868076</v>
      </c>
      <c r="BK296" s="25">
        <f ca="1" t="shared" si="1931"/>
        <v>30219.0535734503</v>
      </c>
      <c r="BL296" s="25">
        <f ca="1" t="shared" si="1932"/>
        <v>101232.115560258</v>
      </c>
      <c r="BM296" s="25">
        <f ca="1">BK296*'Ejercicio 3 - TIR'!$D$5</f>
        <v>15109.5267867251</v>
      </c>
      <c r="BN296" s="25">
        <f ca="1" t="shared" si="1933"/>
        <v>86122.5887735327</v>
      </c>
      <c r="BO296" s="25">
        <f ca="1" t="shared" si="1934"/>
        <v>36460.3895499989</v>
      </c>
      <c r="BP296" s="25">
        <f ca="1" t="shared" si="1935"/>
        <v>-94030.5713530453</v>
      </c>
      <c r="BQ296" s="25">
        <f ca="1" t="shared" ref="BQ296:BT296" si="2204">BE296</f>
        <v>20085.0372686109</v>
      </c>
      <c r="BR296" s="25">
        <f ca="1" t="shared" si="2204"/>
        <v>18652.5521045657</v>
      </c>
      <c r="BS296" s="25">
        <f ca="1" t="shared" si="2204"/>
        <v>20859.228094295</v>
      </c>
      <c r="BT296" s="25">
        <f ca="1" t="shared" si="2204"/>
        <v>16467.3193686687</v>
      </c>
      <c r="BU296" s="25">
        <f ca="1" t="shared" si="1937"/>
        <v>52843.2966875173</v>
      </c>
      <c r="BV296" s="27">
        <f ca="1" t="shared" si="1938"/>
        <v>9.77572988058883</v>
      </c>
    </row>
    <row r="297" ht="15" customHeight="1" spans="1:74">
      <c r="A297" s="23">
        <v>296</v>
      </c>
      <c r="B297" s="24">
        <f ca="1" t="shared" ref="B297:F297" si="2205">RAND()</f>
        <v>0.155371356428009</v>
      </c>
      <c r="C297" s="25">
        <f ca="1">IF(B297&lt;=('Ejercicio 3 - TIR'!$D$13-'Ejercicio 3 - TIR'!$C$13)/('Ejercicio 3 - TIR'!$E$13-'Ejercicio 3 - TIR'!$C$13),'Ejercicio 3 - TIR'!$C$13+SQRT(('Ejercicio 3 - TIR'!$E$13-'Ejercicio 3 - TIR'!$C$13)*('Ejercicio 3 - TIR'!$D$13-'Ejercicio 3 - TIR'!$C$13)*B297),'Ejercicio 3 - TIR'!$E$13-SQRT(('Ejercicio 3 - TIR'!$E$13-'Ejercicio 3 - TIR'!$C$13)*('Ejercicio 3 - TIR'!$E$13-'Ejercicio 3 - TIR'!$D$13)*(1-B297)))</f>
        <v>67883.4346937869</v>
      </c>
      <c r="D297" s="24">
        <f ca="1" t="shared" si="2205"/>
        <v>0.0157077658400862</v>
      </c>
      <c r="E297" s="25">
        <f ca="1">IF(D297&lt;=('Ejercicio 3 - TIR'!$D$14-'Ejercicio 3 - TIR'!$C$14)/('Ejercicio 3 - TIR'!$E$14-'Ejercicio 3 - TIR'!$C$14),'Ejercicio 3 - TIR'!$C$14+SQRT(('Ejercicio 3 - TIR'!$E$14-'Ejercicio 3 - TIR'!$C$14)*('Ejercicio 3 - TIR'!$D$14-'Ejercicio 3 - TIR'!$C$14)*D297),'Ejercicio 3 - TIR'!$E$14-SQRT(('Ejercicio 3 - TIR'!$E$14-'Ejercicio 3 - TIR'!$C$14)*('Ejercicio 3 - TIR'!$E$14-'Ejercicio 3 - TIR'!$D$14)*(1-D297)))</f>
        <v>26085.3950607988</v>
      </c>
      <c r="F297" s="24">
        <f ca="1" t="shared" si="2205"/>
        <v>0.974364124990325</v>
      </c>
      <c r="G297" s="25">
        <f ca="1">IF(F297&lt;=('Ejercicio 3 - TIR'!$D$18-'Ejercicio 3 - TIR'!$C$18)/('Ejercicio 3 - TIR'!$E$18-'Ejercicio 3 - TIR'!$C$18),'Ejercicio 3 - TIR'!$C$18+SQRT(('Ejercicio 3 - TIR'!$E$18-'Ejercicio 3 - TIR'!$C$18)*('Ejercicio 3 - TIR'!$D$18-'Ejercicio 3 - TIR'!$C$18)*F297),'Ejercicio 3 - TIR'!$E$18-SQRT(('Ejercicio 3 - TIR'!$E$18-'Ejercicio 3 - TIR'!$C$18)*('Ejercicio 3 - TIR'!$E$18-'Ejercicio 3 - TIR'!$D$18)*(1-F297)))</f>
        <v>43613.3887979229</v>
      </c>
      <c r="H297" s="24">
        <f ca="1" t="shared" ref="H297:L297" si="2206">RAND()</f>
        <v>0.688628565030843</v>
      </c>
      <c r="I297" s="25">
        <f ca="1">IF(H297&lt;=('Ejercicio 3 - TIR'!$D$18-'Ejercicio 3 - TIR'!$C$18)/('Ejercicio 3 - TIR'!$E$18-'Ejercicio 3 - TIR'!$C$18),'Ejercicio 3 - TIR'!$C$18+SQRT(('Ejercicio 3 - TIR'!$E$18-'Ejercicio 3 - TIR'!$C$18)*('Ejercicio 3 - TIR'!$D$18-'Ejercicio 3 - TIR'!$C$18)*H297),'Ejercicio 3 - TIR'!$E$18-SQRT(('Ejercicio 3 - TIR'!$E$18-'Ejercicio 3 - TIR'!$C$18)*('Ejercicio 3 - TIR'!$E$18-'Ejercicio 3 - TIR'!$D$18)*(1-H297)))</f>
        <v>40167.5205512401</v>
      </c>
      <c r="J297" s="24">
        <f ca="1" t="shared" si="2206"/>
        <v>0.930744438261838</v>
      </c>
      <c r="K297" s="25">
        <f ca="1">IF(J297&lt;=('Ejercicio 3 - TIR'!$D$18-'Ejercicio 3 - TIR'!$C$18)/('Ejercicio 3 - TIR'!$E$18-'Ejercicio 3 - TIR'!$C$18),'Ejercicio 3 - TIR'!$C$18+SQRT(('Ejercicio 3 - TIR'!$E$18-'Ejercicio 3 - TIR'!$C$18)*('Ejercicio 3 - TIR'!$D$18-'Ejercicio 3 - TIR'!$C$18)*J297),'Ejercicio 3 - TIR'!$E$18-SQRT(('Ejercicio 3 - TIR'!$E$18-'Ejercicio 3 - TIR'!$C$18)*('Ejercicio 3 - TIR'!$E$18-'Ejercicio 3 - TIR'!$D$18)*(1-J297)))</f>
        <v>42720.9284499248</v>
      </c>
      <c r="L297" s="24">
        <f ca="1" t="shared" si="2206"/>
        <v>0.66245436113243</v>
      </c>
      <c r="M297" s="25">
        <f ca="1">IF(L297&lt;=('Ejercicio 3 - TIR'!$D$18-'Ejercicio 3 - TIR'!$C$18)/('Ejercicio 3 - TIR'!$E$18-'Ejercicio 3 - TIR'!$C$18),'Ejercicio 3 - TIR'!$C$18+SQRT(('Ejercicio 3 - TIR'!$E$18-'Ejercicio 3 - TIR'!$C$18)*('Ejercicio 3 - TIR'!$D$18-'Ejercicio 3 - TIR'!$C$18)*L297),'Ejercicio 3 - TIR'!$E$18-SQRT(('Ejercicio 3 - TIR'!$E$18-'Ejercicio 3 - TIR'!$C$18)*('Ejercicio 3 - TIR'!$E$18-'Ejercicio 3 - TIR'!$D$18)*(1-L297)))</f>
        <v>39968.3576465667</v>
      </c>
      <c r="N297" s="24">
        <f ca="1" t="shared" ref="N297:R297" si="2207">RAND()</f>
        <v>0.452433042631415</v>
      </c>
      <c r="O297" s="25">
        <f ca="1">IF(N297&lt;=('Ejercicio 3 - TIR'!$D$18-'Ejercicio 3 - TIR'!$C$18)/('Ejercicio 3 - TIR'!$E$18-'Ejercicio 3 - TIR'!$C$18),'Ejercicio 3 - TIR'!$C$18+SQRT(('Ejercicio 3 - TIR'!$E$18-'Ejercicio 3 - TIR'!$C$18)*('Ejercicio 3 - TIR'!$D$18-'Ejercicio 3 - TIR'!$C$18)*N297),'Ejercicio 3 - TIR'!$E$18-SQRT(('Ejercicio 3 - TIR'!$E$18-'Ejercicio 3 - TIR'!$C$18)*('Ejercicio 3 - TIR'!$E$18-'Ejercicio 3 - TIR'!$D$18)*(1-N297)))</f>
        <v>38238.0189605701</v>
      </c>
      <c r="P297" s="24">
        <f ca="1" t="shared" si="2207"/>
        <v>0.201361716814824</v>
      </c>
      <c r="Q297" s="26">
        <f ca="1">IF(P297&lt;=('Ejercicio 3 - TIR'!$D$22-'Ejercicio 3 - TIR'!$C$22)/('Ejercicio 3 - TIR'!$E$22-'Ejercicio 3 - TIR'!$C$22),'Ejercicio 3 - TIR'!$C$22+SQRT(('Ejercicio 3 - TIR'!$E$22-'Ejercicio 3 - TIR'!$C$22)*('Ejercicio 3 - TIR'!$D$22-'Ejercicio 3 - TIR'!$C$22)*P297),'Ejercicio 3 - TIR'!$E$22-SQRT(('Ejercicio 3 - TIR'!$E$22-'Ejercicio 3 - TIR'!$C$22)*('Ejercicio 3 - TIR'!$E$22-'Ejercicio 3 - TIR'!$D$22)*(1-P297)))</f>
        <v>0.139038148288809</v>
      </c>
      <c r="R297" s="24">
        <f ca="1" t="shared" si="2207"/>
        <v>0.981246416737475</v>
      </c>
      <c r="S297" s="26">
        <f ca="1">IF(R297&lt;=('Ejercicio 3 - TIR'!$D$23-'Ejercicio 3 - TIR'!$C$23)/('Ejercicio 3 - TIR'!$E$23-'Ejercicio 3 - TIR'!$C$23),'Ejercicio 3 - TIR'!$C$23+SQRT(('Ejercicio 3 - TIR'!$E$23-'Ejercicio 3 - TIR'!$C$23)*('Ejercicio 3 - TIR'!$D$23-'Ejercicio 3 - TIR'!$C$23)*R297),'Ejercicio 3 - TIR'!$E$23-SQRT(('Ejercicio 3 - TIR'!$E$23-'Ejercicio 3 - TIR'!$C$23)*('Ejercicio 3 - TIR'!$E$23-'Ejercicio 3 - TIR'!$D$23)*(1-R297)))</f>
        <v>0.174189969890565</v>
      </c>
      <c r="T297" s="24">
        <f ca="1" t="shared" ref="T297:X297" si="2208">RAND()</f>
        <v>0.477934643973898</v>
      </c>
      <c r="U297" s="26">
        <f ca="1">IF(T297&lt;=('Ejercicio 3 - TIR'!$D$24-'Ejercicio 3 - TIR'!$C$24)/('Ejercicio 3 - TIR'!$E$24-'Ejercicio 3 - TIR'!$C$24),'Ejercicio 3 - TIR'!$C$24+SQRT(('Ejercicio 3 - TIR'!$E$24-'Ejercicio 3 - TIR'!$C$24)*('Ejercicio 3 - TIR'!$D$24-'Ejercicio 3 - TIR'!$C$24)*T297),'Ejercicio 3 - TIR'!$E$24-SQRT(('Ejercicio 3 - TIR'!$E$24-'Ejercicio 3 - TIR'!$C$24)*('Ejercicio 3 - TIR'!$E$24-'Ejercicio 3 - TIR'!$D$24)*(1-T297)))</f>
        <v>0.181766729189447</v>
      </c>
      <c r="V297" s="24">
        <f ca="1" t="shared" si="2208"/>
        <v>0.0644461972539248</v>
      </c>
      <c r="W297" s="26">
        <f ca="1">IF(V297&lt;=('Ejercicio 3 - TIR'!$D$25-'Ejercicio 3 - TIR'!$C$25)/('Ejercicio 3 - TIR'!$E$25-'Ejercicio 3 - TIR'!$C$25),'Ejercicio 3 - TIR'!$C$25+SQRT(('Ejercicio 3 - TIR'!$E$25-'Ejercicio 3 - TIR'!$C$25)*('Ejercicio 3 - TIR'!$D$25-'Ejercicio 3 - TIR'!$C$25)*V297),'Ejercicio 3 - TIR'!$E$25-SQRT(('Ejercicio 3 - TIR'!$E$25-'Ejercicio 3 - TIR'!$C$25)*('Ejercicio 3 - TIR'!$E$25-'Ejercicio 3 - TIR'!$D$25)*(1-V297)))</f>
        <v>0.189498667072568</v>
      </c>
      <c r="X297" s="24">
        <f ca="1" t="shared" si="2208"/>
        <v>0.895023943345928</v>
      </c>
      <c r="Y297" s="26">
        <f ca="1">IF(X297&lt;=('Ejercicio 3 - TIR'!$D$26-'Ejercicio 3 - TIR'!$C$26)/('Ejercicio 3 - TIR'!$E$26-'Ejercicio 3 - TIR'!$C$26),'Ejercicio 3 - TIR'!$C$26+SQRT(('Ejercicio 3 - TIR'!$E$26-'Ejercicio 3 - TIR'!$C$26)*('Ejercicio 3 - TIR'!$D$26-'Ejercicio 3 - TIR'!$C$26)*X297),'Ejercicio 3 - TIR'!$E$26-SQRT(('Ejercicio 3 - TIR'!$E$26-'Ejercicio 3 - TIR'!$C$26)*('Ejercicio 3 - TIR'!$E$26-'Ejercicio 3 - TIR'!$D$26)*(1-X297)))</f>
        <v>0.256190953275446</v>
      </c>
      <c r="Z297" s="24">
        <f ca="1" t="shared" si="1908"/>
        <v>1.13903814828881</v>
      </c>
      <c r="AA297" s="24">
        <f ca="1" t="shared" si="1909"/>
        <v>1.33744716904344</v>
      </c>
      <c r="AB297" s="24">
        <f ca="1" t="shared" si="1910"/>
        <v>1.58055056642415</v>
      </c>
      <c r="AC297" s="24">
        <f ca="1" t="shared" si="1911"/>
        <v>1.88006279200232</v>
      </c>
      <c r="AD297" s="24">
        <f ca="1" t="shared" si="1912"/>
        <v>2.3617178709031</v>
      </c>
      <c r="AE297" s="23">
        <f ca="1" t="shared" si="1913"/>
        <v>3626.86502663551</v>
      </c>
      <c r="AF297" s="23">
        <f ca="1" t="shared" si="1914"/>
        <v>4258.62853642229</v>
      </c>
      <c r="AG297" s="23">
        <f ca="1" t="shared" si="1915"/>
        <v>5032.70551632062</v>
      </c>
      <c r="AH297" s="23">
        <f ca="1" t="shared" si="1916"/>
        <v>5986.39650343214</v>
      </c>
      <c r="AI297" s="23">
        <f ca="1" t="shared" si="1917"/>
        <v>7520.05713033121</v>
      </c>
      <c r="AJ297" s="25">
        <f ca="1" t="shared" si="1918"/>
        <v>49677.313616986</v>
      </c>
      <c r="AK297" s="25">
        <f ca="1" t="shared" si="1919"/>
        <v>53721.9366487503</v>
      </c>
      <c r="AL297" s="25">
        <f ca="1" t="shared" si="1920"/>
        <v>67522.5876596944</v>
      </c>
      <c r="AM297" s="25">
        <f ca="1" t="shared" si="1921"/>
        <v>75143.0220687516</v>
      </c>
      <c r="AN297" s="25">
        <f ca="1" t="shared" si="1922"/>
        <v>90307.4127271098</v>
      </c>
      <c r="AO297" s="25">
        <f ca="1">C297/'Ejercicio 3 - TIR'!$D$7</f>
        <v>13576.6869387574</v>
      </c>
      <c r="AP297" s="25">
        <f ca="1" t="shared" si="1923"/>
        <v>36100.6266782286</v>
      </c>
      <c r="AQ297" s="25">
        <f ca="1" t="shared" si="1924"/>
        <v>40145.2497099929</v>
      </c>
      <c r="AR297" s="25">
        <f ca="1" t="shared" si="1925"/>
        <v>53945.900720937</v>
      </c>
      <c r="AS297" s="25">
        <f ca="1" t="shared" si="1926"/>
        <v>61566.3351299942</v>
      </c>
      <c r="AT297" s="25">
        <f ca="1" t="shared" si="1927"/>
        <v>76730.7257883524</v>
      </c>
      <c r="AU297" s="25">
        <f ca="1">AP297*'Ejercicio 3 - TIR'!$D$5</f>
        <v>18050.3133391143</v>
      </c>
      <c r="AV297" s="25">
        <f ca="1">AQ297*'Ejercicio 3 - TIR'!$D$5</f>
        <v>20072.6248549965</v>
      </c>
      <c r="AW297" s="25">
        <f ca="1">AR297*'Ejercicio 3 - TIR'!$D$5</f>
        <v>26972.9503604685</v>
      </c>
      <c r="AX297" s="25">
        <f ca="1">AS297*'Ejercicio 3 - TIR'!$D$5</f>
        <v>30783.1675649971</v>
      </c>
      <c r="AY297" s="25">
        <f ca="1">AT297*'Ejercicio 3 - TIR'!$D$5</f>
        <v>38365.3628941762</v>
      </c>
      <c r="AZ297" s="25">
        <f ca="1" t="shared" ref="AZ297:BD297" si="2209">AJ297-AU297-AE297</f>
        <v>28000.1352512362</v>
      </c>
      <c r="BA297" s="25">
        <f ca="1" t="shared" si="2209"/>
        <v>29390.6832573316</v>
      </c>
      <c r="BB297" s="25">
        <f ca="1" t="shared" si="2209"/>
        <v>35516.9317829053</v>
      </c>
      <c r="BC297" s="25">
        <f ca="1" t="shared" si="2209"/>
        <v>38373.4580003223</v>
      </c>
      <c r="BD297" s="25">
        <f ca="1" t="shared" si="2209"/>
        <v>44421.9927026024</v>
      </c>
      <c r="BE297" s="25">
        <f ca="1" t="shared" ref="BE297:BI297" si="2210">AZ297/Z297</f>
        <v>24582.2629323707</v>
      </c>
      <c r="BF297" s="25">
        <f ca="1" t="shared" si="2210"/>
        <v>21975.2106383029</v>
      </c>
      <c r="BG297" s="25">
        <f ca="1" t="shared" si="2210"/>
        <v>22471.2404255809</v>
      </c>
      <c r="BH297" s="25">
        <f ca="1" t="shared" si="2210"/>
        <v>20410.7321114809</v>
      </c>
      <c r="BI297" s="25">
        <f ca="1" t="shared" si="2210"/>
        <v>18809.1868422945</v>
      </c>
      <c r="BJ297" s="25">
        <f ca="1" t="shared" si="1930"/>
        <v>61606.3436846559</v>
      </c>
      <c r="BK297" s="25">
        <f ca="1" t="shared" si="1931"/>
        <v>32064.30417092</v>
      </c>
      <c r="BL297" s="25">
        <f ca="1" t="shared" si="1932"/>
        <v>93670.6478555759</v>
      </c>
      <c r="BM297" s="25">
        <f ca="1">BK297*'Ejercicio 3 - TIR'!$D$5</f>
        <v>16032.15208546</v>
      </c>
      <c r="BN297" s="25">
        <f ca="1" t="shared" si="1933"/>
        <v>77638.4957701159</v>
      </c>
      <c r="BO297" s="25">
        <f ca="1" t="shared" si="1934"/>
        <v>32873.7385301775</v>
      </c>
      <c r="BP297" s="25">
        <f ca="1" t="shared" si="1935"/>
        <v>-93968.8297545857</v>
      </c>
      <c r="BQ297" s="25">
        <f ca="1" t="shared" ref="BQ297:BT297" si="2211">BE297</f>
        <v>24582.2629323707</v>
      </c>
      <c r="BR297" s="25">
        <f ca="1" t="shared" si="2211"/>
        <v>21975.2106383029</v>
      </c>
      <c r="BS297" s="25">
        <f ca="1" t="shared" si="2211"/>
        <v>22471.2404255809</v>
      </c>
      <c r="BT297" s="25">
        <f ca="1" t="shared" si="2211"/>
        <v>20410.7321114809</v>
      </c>
      <c r="BU297" s="25">
        <f ca="1" t="shared" si="1937"/>
        <v>51682.925372472</v>
      </c>
      <c r="BV297" s="27">
        <f ca="1" t="shared" si="1938"/>
        <v>13.4429688989896</v>
      </c>
    </row>
    <row r="298" ht="15" customHeight="1" spans="1:74">
      <c r="A298" s="23">
        <v>297</v>
      </c>
      <c r="B298" s="24">
        <f ca="1" t="shared" ref="B298:F298" si="2212">RAND()</f>
        <v>0.681051198494913</v>
      </c>
      <c r="C298" s="25">
        <f ca="1">IF(B298&lt;=('Ejercicio 3 - TIR'!$D$13-'Ejercicio 3 - TIR'!$C$13)/('Ejercicio 3 - TIR'!$E$13-'Ejercicio 3 - TIR'!$C$13),'Ejercicio 3 - TIR'!$C$13+SQRT(('Ejercicio 3 - TIR'!$E$13-'Ejercicio 3 - TIR'!$C$13)*('Ejercicio 3 - TIR'!$D$13-'Ejercicio 3 - TIR'!$C$13)*B298),'Ejercicio 3 - TIR'!$E$13-SQRT(('Ejercicio 3 - TIR'!$E$13-'Ejercicio 3 - TIR'!$C$13)*('Ejercicio 3 - TIR'!$E$13-'Ejercicio 3 - TIR'!$D$13)*(1-B298)))</f>
        <v>80436.2947832957</v>
      </c>
      <c r="D298" s="24">
        <f ca="1" t="shared" si="2212"/>
        <v>0.22856155680266</v>
      </c>
      <c r="E298" s="25">
        <f ca="1">IF(D298&lt;=('Ejercicio 3 - TIR'!$D$14-'Ejercicio 3 - TIR'!$C$14)/('Ejercicio 3 - TIR'!$E$14-'Ejercicio 3 - TIR'!$C$14),'Ejercicio 3 - TIR'!$C$14+SQRT(('Ejercicio 3 - TIR'!$E$14-'Ejercicio 3 - TIR'!$C$14)*('Ejercicio 3 - TIR'!$D$14-'Ejercicio 3 - TIR'!$C$14)*D298),'Ejercicio 3 - TIR'!$E$14-SQRT(('Ejercicio 3 - TIR'!$E$14-'Ejercicio 3 - TIR'!$C$14)*('Ejercicio 3 - TIR'!$E$14-'Ejercicio 3 - TIR'!$D$14)*(1-D298)))</f>
        <v>29140.3039453885</v>
      </c>
      <c r="F298" s="24">
        <f ca="1" t="shared" si="2212"/>
        <v>0.299116401075643</v>
      </c>
      <c r="G298" s="25">
        <f ca="1">IF(F298&lt;=('Ejercicio 3 - TIR'!$D$18-'Ejercicio 3 - TIR'!$C$18)/('Ejercicio 3 - TIR'!$E$18-'Ejercicio 3 - TIR'!$C$18),'Ejercicio 3 - TIR'!$C$18+SQRT(('Ejercicio 3 - TIR'!$E$18-'Ejercicio 3 - TIR'!$C$18)*('Ejercicio 3 - TIR'!$D$18-'Ejercicio 3 - TIR'!$C$18)*F298),'Ejercicio 3 - TIR'!$E$18-SQRT(('Ejercicio 3 - TIR'!$E$18-'Ejercicio 3 - TIR'!$C$18)*('Ejercicio 3 - TIR'!$E$18-'Ejercicio 3 - TIR'!$D$18)*(1-F298)))</f>
        <v>36698.3177112874</v>
      </c>
      <c r="H298" s="24">
        <f ca="1" t="shared" ref="H298:L298" si="2213">RAND()</f>
        <v>0.204838180557188</v>
      </c>
      <c r="I298" s="25">
        <f ca="1">IF(H298&lt;=('Ejercicio 3 - TIR'!$D$18-'Ejercicio 3 - TIR'!$C$18)/('Ejercicio 3 - TIR'!$E$18-'Ejercicio 3 - TIR'!$C$18),'Ejercicio 3 - TIR'!$C$18+SQRT(('Ejercicio 3 - TIR'!$E$18-'Ejercicio 3 - TIR'!$C$18)*('Ejercicio 3 - TIR'!$D$18-'Ejercicio 3 - TIR'!$C$18)*H298),'Ejercicio 3 - TIR'!$E$18-SQRT(('Ejercicio 3 - TIR'!$E$18-'Ejercicio 3 - TIR'!$C$18)*('Ejercicio 3 - TIR'!$E$18-'Ejercicio 3 - TIR'!$D$18)*(1-H298)))</f>
        <v>35543.0792059629</v>
      </c>
      <c r="J298" s="24">
        <f ca="1" t="shared" si="2213"/>
        <v>0.177953500030247</v>
      </c>
      <c r="K298" s="25">
        <f ca="1">IF(J298&lt;=('Ejercicio 3 - TIR'!$D$18-'Ejercicio 3 - TIR'!$C$18)/('Ejercicio 3 - TIR'!$E$18-'Ejercicio 3 - TIR'!$C$18),'Ejercicio 3 - TIR'!$C$18+SQRT(('Ejercicio 3 - TIR'!$E$18-'Ejercicio 3 - TIR'!$C$18)*('Ejercicio 3 - TIR'!$D$18-'Ejercicio 3 - TIR'!$C$18)*J298),'Ejercicio 3 - TIR'!$E$18-SQRT(('Ejercicio 3 - TIR'!$E$18-'Ejercicio 3 - TIR'!$C$18)*('Ejercicio 3 - TIR'!$E$18-'Ejercicio 3 - TIR'!$D$18)*(1-J298)))</f>
        <v>35166.5292996882</v>
      </c>
      <c r="L298" s="24">
        <f ca="1" t="shared" si="2213"/>
        <v>0.176930051522544</v>
      </c>
      <c r="M298" s="25">
        <f ca="1">IF(L298&lt;=('Ejercicio 3 - TIR'!$D$18-'Ejercicio 3 - TIR'!$C$18)/('Ejercicio 3 - TIR'!$E$18-'Ejercicio 3 - TIR'!$C$18),'Ejercicio 3 - TIR'!$C$18+SQRT(('Ejercicio 3 - TIR'!$E$18-'Ejercicio 3 - TIR'!$C$18)*('Ejercicio 3 - TIR'!$D$18-'Ejercicio 3 - TIR'!$C$18)*L298),'Ejercicio 3 - TIR'!$E$18-SQRT(('Ejercicio 3 - TIR'!$E$18-'Ejercicio 3 - TIR'!$C$18)*('Ejercicio 3 - TIR'!$E$18-'Ejercicio 3 - TIR'!$D$18)*(1-L298)))</f>
        <v>35151.6509711336</v>
      </c>
      <c r="N298" s="24">
        <f ca="1" t="shared" ref="N298:R298" si="2214">RAND()</f>
        <v>0.549854220777463</v>
      </c>
      <c r="O298" s="25">
        <f ca="1">IF(N298&lt;=('Ejercicio 3 - TIR'!$D$18-'Ejercicio 3 - TIR'!$C$18)/('Ejercicio 3 - TIR'!$E$18-'Ejercicio 3 - TIR'!$C$18),'Ejercicio 3 - TIR'!$C$18+SQRT(('Ejercicio 3 - TIR'!$E$18-'Ejercicio 3 - TIR'!$C$18)*('Ejercicio 3 - TIR'!$D$18-'Ejercicio 3 - TIR'!$C$18)*N298),'Ejercicio 3 - TIR'!$E$18-SQRT(('Ejercicio 3 - TIR'!$E$18-'Ejercicio 3 - TIR'!$C$18)*('Ejercicio 3 - TIR'!$E$18-'Ejercicio 3 - TIR'!$D$18)*(1-N298)))</f>
        <v>39081.7472502057</v>
      </c>
      <c r="P298" s="24">
        <f ca="1" t="shared" si="2214"/>
        <v>0.64373821172587</v>
      </c>
      <c r="Q298" s="26">
        <f ca="1">IF(P298&lt;=('Ejercicio 3 - TIR'!$D$22-'Ejercicio 3 - TIR'!$C$22)/('Ejercicio 3 - TIR'!$E$22-'Ejercicio 3 - TIR'!$C$22),'Ejercicio 3 - TIR'!$C$22+SQRT(('Ejercicio 3 - TIR'!$E$22-'Ejercicio 3 - TIR'!$C$22)*('Ejercicio 3 - TIR'!$D$22-'Ejercicio 3 - TIR'!$C$22)*P298),'Ejercicio 3 - TIR'!$E$22-SQRT(('Ejercicio 3 - TIR'!$E$22-'Ejercicio 3 - TIR'!$C$22)*('Ejercicio 3 - TIR'!$E$22-'Ejercicio 3 - TIR'!$D$22)*(1-P298)))</f>
        <v>0.154676666513008</v>
      </c>
      <c r="R298" s="24">
        <f ca="1" t="shared" si="2214"/>
        <v>0.259789203867382</v>
      </c>
      <c r="S298" s="26">
        <f ca="1">IF(R298&lt;=('Ejercicio 3 - TIR'!$D$23-'Ejercicio 3 - TIR'!$C$23)/('Ejercicio 3 - TIR'!$E$23-'Ejercicio 3 - TIR'!$C$23),'Ejercicio 3 - TIR'!$C$23+SQRT(('Ejercicio 3 - TIR'!$E$23-'Ejercicio 3 - TIR'!$C$23)*('Ejercicio 3 - TIR'!$D$23-'Ejercicio 3 - TIR'!$C$23)*R298),'Ejercicio 3 - TIR'!$E$23-SQRT(('Ejercicio 3 - TIR'!$E$23-'Ejercicio 3 - TIR'!$C$23)*('Ejercicio 3 - TIR'!$E$23-'Ejercicio 3 - TIR'!$D$23)*(1-R298)))</f>
        <v>0.141624536225346</v>
      </c>
      <c r="T298" s="24">
        <f ca="1" t="shared" ref="T298:X298" si="2215">RAND()</f>
        <v>0.34977379316505</v>
      </c>
      <c r="U298" s="26">
        <f ca="1">IF(T298&lt;=('Ejercicio 3 - TIR'!$D$24-'Ejercicio 3 - TIR'!$C$24)/('Ejercicio 3 - TIR'!$E$24-'Ejercicio 3 - TIR'!$C$24),'Ejercicio 3 - TIR'!$C$24+SQRT(('Ejercicio 3 - TIR'!$E$24-'Ejercicio 3 - TIR'!$C$24)*('Ejercicio 3 - TIR'!$D$24-'Ejercicio 3 - TIR'!$C$24)*T298),'Ejercicio 3 - TIR'!$E$24-SQRT(('Ejercicio 3 - TIR'!$E$24-'Ejercicio 3 - TIR'!$C$24)*('Ejercicio 3 - TIR'!$E$24-'Ejercicio 3 - TIR'!$D$24)*(1-T298)))</f>
        <v>0.177102121054386</v>
      </c>
      <c r="V298" s="24">
        <f ca="1" t="shared" si="2215"/>
        <v>0.589877812222984</v>
      </c>
      <c r="W298" s="26">
        <f ca="1">IF(V298&lt;=('Ejercicio 3 - TIR'!$D$25-'Ejercicio 3 - TIR'!$C$25)/('Ejercicio 3 - TIR'!$E$25-'Ejercicio 3 - TIR'!$C$25),'Ejercicio 3 - TIR'!$C$25+SQRT(('Ejercicio 3 - TIR'!$E$25-'Ejercicio 3 - TIR'!$C$25)*('Ejercicio 3 - TIR'!$D$25-'Ejercicio 3 - TIR'!$C$25)*V298),'Ejercicio 3 - TIR'!$E$25-SQRT(('Ejercicio 3 - TIR'!$E$25-'Ejercicio 3 - TIR'!$C$25)*('Ejercicio 3 - TIR'!$E$25-'Ejercicio 3 - TIR'!$D$25)*(1-V298)))</f>
        <v>0.212112961883785</v>
      </c>
      <c r="X298" s="24">
        <f ca="1" t="shared" si="2215"/>
        <v>0.483442591770917</v>
      </c>
      <c r="Y298" s="26">
        <f ca="1">IF(X298&lt;=('Ejercicio 3 - TIR'!$D$26-'Ejercicio 3 - TIR'!$C$26)/('Ejercicio 3 - TIR'!$E$26-'Ejercicio 3 - TIR'!$C$26),'Ejercicio 3 - TIR'!$C$26+SQRT(('Ejercicio 3 - TIR'!$E$26-'Ejercicio 3 - TIR'!$C$26)*('Ejercicio 3 - TIR'!$D$26-'Ejercicio 3 - TIR'!$C$26)*X298),'Ejercicio 3 - TIR'!$E$26-SQRT(('Ejercicio 3 - TIR'!$E$26-'Ejercicio 3 - TIR'!$C$26)*('Ejercicio 3 - TIR'!$E$26-'Ejercicio 3 - TIR'!$D$26)*(1-X298)))</f>
        <v>0.227185134626347</v>
      </c>
      <c r="Z298" s="24">
        <f ca="1" t="shared" si="1908"/>
        <v>1.15467666651301</v>
      </c>
      <c r="AA298" s="24">
        <f ca="1" t="shared" si="1909"/>
        <v>1.31820721389814</v>
      </c>
      <c r="AB298" s="24">
        <f ca="1" t="shared" si="1910"/>
        <v>1.55166450746869</v>
      </c>
      <c r="AC298" s="24">
        <f ca="1" t="shared" si="1911"/>
        <v>1.88079266199782</v>
      </c>
      <c r="AD298" s="24">
        <f ca="1" t="shared" si="1912"/>
        <v>2.30808079611804</v>
      </c>
      <c r="AE298" s="23">
        <f ca="1" t="shared" si="1913"/>
        <v>4507.32507544853</v>
      </c>
      <c r="AF298" s="23">
        <f ca="1" t="shared" si="1914"/>
        <v>5145.6728988758</v>
      </c>
      <c r="AG298" s="23">
        <f ca="1" t="shared" si="1915"/>
        <v>6056.98248351878</v>
      </c>
      <c r="AH298" s="23">
        <f ca="1" t="shared" si="1916"/>
        <v>7341.74697817615</v>
      </c>
      <c r="AI298" s="23">
        <f ca="1" t="shared" si="1917"/>
        <v>9009.68275380567</v>
      </c>
      <c r="AJ298" s="25">
        <f ca="1" t="shared" si="1918"/>
        <v>42374.6911615046</v>
      </c>
      <c r="AK298" s="25">
        <f ca="1" t="shared" si="1919"/>
        <v>46853.1434134533</v>
      </c>
      <c r="AL298" s="25">
        <f ca="1" t="shared" si="1920"/>
        <v>54566.6553651841</v>
      </c>
      <c r="AM298" s="25">
        <f ca="1" t="shared" si="1921"/>
        <v>66112.9672036167</v>
      </c>
      <c r="AN298" s="25">
        <f ca="1" t="shared" si="1922"/>
        <v>90203.830306939</v>
      </c>
      <c r="AO298" s="25">
        <f ca="1">C298/'Ejercicio 3 - TIR'!$D$7</f>
        <v>16087.2589566591</v>
      </c>
      <c r="AP298" s="25">
        <f ca="1" t="shared" si="1923"/>
        <v>26287.4322048455</v>
      </c>
      <c r="AQ298" s="25">
        <f ca="1" t="shared" si="1924"/>
        <v>30765.8844567941</v>
      </c>
      <c r="AR298" s="25">
        <f ca="1" t="shared" si="1925"/>
        <v>38479.396408525</v>
      </c>
      <c r="AS298" s="25">
        <f ca="1" t="shared" si="1926"/>
        <v>50025.7082469575</v>
      </c>
      <c r="AT298" s="25">
        <f ca="1" t="shared" si="1927"/>
        <v>74116.5713502799</v>
      </c>
      <c r="AU298" s="25">
        <f ca="1">AP298*'Ejercicio 3 - TIR'!$D$5</f>
        <v>13143.7161024227</v>
      </c>
      <c r="AV298" s="25">
        <f ca="1">AQ298*'Ejercicio 3 - TIR'!$D$5</f>
        <v>15382.9422283971</v>
      </c>
      <c r="AW298" s="25">
        <f ca="1">AR298*'Ejercicio 3 - TIR'!$D$5</f>
        <v>19239.6982042625</v>
      </c>
      <c r="AX298" s="25">
        <f ca="1">AS298*'Ejercicio 3 - TIR'!$D$5</f>
        <v>25012.8541234788</v>
      </c>
      <c r="AY298" s="25">
        <f ca="1">AT298*'Ejercicio 3 - TIR'!$D$5</f>
        <v>37058.28567514</v>
      </c>
      <c r="AZ298" s="25">
        <f ca="1" t="shared" ref="AZ298:BD298" si="2216">AJ298-AU298-AE298</f>
        <v>24723.6499836333</v>
      </c>
      <c r="BA298" s="25">
        <f ca="1" t="shared" si="2216"/>
        <v>26324.5282861804</v>
      </c>
      <c r="BB298" s="25">
        <f ca="1" t="shared" si="2216"/>
        <v>29269.9746774029</v>
      </c>
      <c r="BC298" s="25">
        <f ca="1" t="shared" si="2216"/>
        <v>33758.3661019618</v>
      </c>
      <c r="BD298" s="25">
        <f ca="1" t="shared" si="2216"/>
        <v>44135.8618779934</v>
      </c>
      <c r="BE298" s="25">
        <f ca="1" t="shared" ref="BE298:BI298" si="2217">AZ298/Z298</f>
        <v>21411.7516190017</v>
      </c>
      <c r="BF298" s="25">
        <f ca="1" t="shared" si="2217"/>
        <v>19969.9470679839</v>
      </c>
      <c r="BG298" s="25">
        <f ca="1" t="shared" si="2217"/>
        <v>18863.5974700178</v>
      </c>
      <c r="BH298" s="25">
        <f ca="1" t="shared" si="2217"/>
        <v>17949.0098957015</v>
      </c>
      <c r="BI298" s="25">
        <f ca="1" t="shared" si="2217"/>
        <v>19122.3210002984</v>
      </c>
      <c r="BJ298" s="25">
        <f ca="1" t="shared" si="1930"/>
        <v>67258.175929394</v>
      </c>
      <c r="BK298" s="25">
        <f ca="1" t="shared" si="1931"/>
        <v>37130.693460043</v>
      </c>
      <c r="BL298" s="25">
        <f ca="1" t="shared" si="1932"/>
        <v>104388.869389437</v>
      </c>
      <c r="BM298" s="25">
        <f ca="1">BK298*'Ejercicio 3 - TIR'!$D$5</f>
        <v>18565.3467300215</v>
      </c>
      <c r="BN298" s="25">
        <f ca="1" t="shared" si="1933"/>
        <v>85823.5226594155</v>
      </c>
      <c r="BO298" s="25">
        <f ca="1" t="shared" si="1934"/>
        <v>37183.9334237181</v>
      </c>
      <c r="BP298" s="25">
        <f ca="1" t="shared" si="1935"/>
        <v>-109576.598728684</v>
      </c>
      <c r="BQ298" s="25">
        <f ca="1" t="shared" ref="BQ298:BT298" si="2218">BE298</f>
        <v>21411.7516190017</v>
      </c>
      <c r="BR298" s="25">
        <f ca="1" t="shared" si="2218"/>
        <v>19969.9470679839</v>
      </c>
      <c r="BS298" s="25">
        <f ca="1" t="shared" si="2218"/>
        <v>18863.5974700178</v>
      </c>
      <c r="BT298" s="25">
        <f ca="1" t="shared" si="2218"/>
        <v>17949.0098957015</v>
      </c>
      <c r="BU298" s="25">
        <f ca="1" t="shared" si="1937"/>
        <v>56306.2544240164</v>
      </c>
      <c r="BV298" s="27">
        <f ca="1" t="shared" si="1938"/>
        <v>6.15137552545917</v>
      </c>
    </row>
    <row r="299" ht="15" customHeight="1" spans="1:74">
      <c r="A299" s="23">
        <v>298</v>
      </c>
      <c r="B299" s="24">
        <f ca="1" t="shared" ref="B299:F299" si="2219">RAND()</f>
        <v>0.813946905132996</v>
      </c>
      <c r="C299" s="25">
        <f ca="1">IF(B299&lt;=('Ejercicio 3 - TIR'!$D$13-'Ejercicio 3 - TIR'!$C$13)/('Ejercicio 3 - TIR'!$E$13-'Ejercicio 3 - TIR'!$C$13),'Ejercicio 3 - TIR'!$C$13+SQRT(('Ejercicio 3 - TIR'!$E$13-'Ejercicio 3 - TIR'!$C$13)*('Ejercicio 3 - TIR'!$D$13-'Ejercicio 3 - TIR'!$C$13)*B299),'Ejercicio 3 - TIR'!$E$13-SQRT(('Ejercicio 3 - TIR'!$E$13-'Ejercicio 3 - TIR'!$C$13)*('Ejercicio 3 - TIR'!$E$13-'Ejercicio 3 - TIR'!$D$13)*(1-B299)))</f>
        <v>85057.9882933922</v>
      </c>
      <c r="D299" s="24">
        <f ca="1" t="shared" si="2219"/>
        <v>0.145300836392256</v>
      </c>
      <c r="E299" s="25">
        <f ca="1">IF(D299&lt;=('Ejercicio 3 - TIR'!$D$14-'Ejercicio 3 - TIR'!$C$14)/('Ejercicio 3 - TIR'!$E$14-'Ejercicio 3 - TIR'!$C$14),'Ejercicio 3 - TIR'!$C$14+SQRT(('Ejercicio 3 - TIR'!$E$14-'Ejercicio 3 - TIR'!$C$14)*('Ejercicio 3 - TIR'!$D$14-'Ejercicio 3 - TIR'!$C$14)*D299),'Ejercicio 3 - TIR'!$E$14-SQRT(('Ejercicio 3 - TIR'!$E$14-'Ejercicio 3 - TIR'!$C$14)*('Ejercicio 3 - TIR'!$E$14-'Ejercicio 3 - TIR'!$D$14)*(1-D299)))</f>
        <v>28301.1456692214</v>
      </c>
      <c r="F299" s="24">
        <f ca="1" t="shared" si="2219"/>
        <v>0.272788482337702</v>
      </c>
      <c r="G299" s="25">
        <f ca="1">IF(F299&lt;=('Ejercicio 3 - TIR'!$D$18-'Ejercicio 3 - TIR'!$C$18)/('Ejercicio 3 - TIR'!$E$18-'Ejercicio 3 - TIR'!$C$18),'Ejercicio 3 - TIR'!$C$18+SQRT(('Ejercicio 3 - TIR'!$E$18-'Ejercicio 3 - TIR'!$C$18)*('Ejercicio 3 - TIR'!$D$18-'Ejercicio 3 - TIR'!$C$18)*F299),'Ejercicio 3 - TIR'!$E$18-SQRT(('Ejercicio 3 - TIR'!$E$18-'Ejercicio 3 - TIR'!$C$18)*('Ejercicio 3 - TIR'!$E$18-'Ejercicio 3 - TIR'!$D$18)*(1-F299)))</f>
        <v>36396.7391967045</v>
      </c>
      <c r="H299" s="24">
        <f ca="1" t="shared" ref="H299:L299" si="2220">RAND()</f>
        <v>0.390485238092911</v>
      </c>
      <c r="I299" s="25">
        <f ca="1">IF(H299&lt;=('Ejercicio 3 - TIR'!$D$18-'Ejercicio 3 - TIR'!$C$18)/('Ejercicio 3 - TIR'!$E$18-'Ejercicio 3 - TIR'!$C$18),'Ejercicio 3 - TIR'!$C$18+SQRT(('Ejercicio 3 - TIR'!$E$18-'Ejercicio 3 - TIR'!$C$18)*('Ejercicio 3 - TIR'!$D$18-'Ejercicio 3 - TIR'!$C$18)*H299),'Ejercicio 3 - TIR'!$E$18-SQRT(('Ejercicio 3 - TIR'!$E$18-'Ejercicio 3 - TIR'!$C$18)*('Ejercicio 3 - TIR'!$E$18-'Ejercicio 3 - TIR'!$D$18)*(1-H299)))</f>
        <v>37653.2859422562</v>
      </c>
      <c r="J299" s="24">
        <f ca="1" t="shared" si="2220"/>
        <v>0.376433121858426</v>
      </c>
      <c r="K299" s="25">
        <f ca="1">IF(J299&lt;=('Ejercicio 3 - TIR'!$D$18-'Ejercicio 3 - TIR'!$C$18)/('Ejercicio 3 - TIR'!$E$18-'Ejercicio 3 - TIR'!$C$18),'Ejercicio 3 - TIR'!$C$18+SQRT(('Ejercicio 3 - TIR'!$E$18-'Ejercicio 3 - TIR'!$C$18)*('Ejercicio 3 - TIR'!$D$18-'Ejercicio 3 - TIR'!$C$18)*J299),'Ejercicio 3 - TIR'!$E$18-SQRT(('Ejercicio 3 - TIR'!$E$18-'Ejercicio 3 - TIR'!$C$18)*('Ejercicio 3 - TIR'!$E$18-'Ejercicio 3 - TIR'!$D$18)*(1-J299)))</f>
        <v>37514.3175524304</v>
      </c>
      <c r="L299" s="24">
        <f ca="1" t="shared" si="2220"/>
        <v>0.0729386177966409</v>
      </c>
      <c r="M299" s="25">
        <f ca="1">IF(L299&lt;=('Ejercicio 3 - TIR'!$D$18-'Ejercicio 3 - TIR'!$C$18)/('Ejercicio 3 - TIR'!$E$18-'Ejercicio 3 - TIR'!$C$18),'Ejercicio 3 - TIR'!$C$18+SQRT(('Ejercicio 3 - TIR'!$E$18-'Ejercicio 3 - TIR'!$C$18)*('Ejercicio 3 - TIR'!$D$18-'Ejercicio 3 - TIR'!$C$18)*L299),'Ejercicio 3 - TIR'!$E$18-SQRT(('Ejercicio 3 - TIR'!$E$18-'Ejercicio 3 - TIR'!$C$18)*('Ejercicio 3 - TIR'!$E$18-'Ejercicio 3 - TIR'!$D$18)*(1-L299)))</f>
        <v>33307.6869062074</v>
      </c>
      <c r="N299" s="24">
        <f ca="1" t="shared" ref="N299:R299" si="2221">RAND()</f>
        <v>0.020124027555658</v>
      </c>
      <c r="O299" s="25">
        <f ca="1">IF(N299&lt;=('Ejercicio 3 - TIR'!$D$18-'Ejercicio 3 - TIR'!$C$18)/('Ejercicio 3 - TIR'!$E$18-'Ejercicio 3 - TIR'!$C$18),'Ejercicio 3 - TIR'!$C$18+SQRT(('Ejercicio 3 - TIR'!$E$18-'Ejercicio 3 - TIR'!$C$18)*('Ejercicio 3 - TIR'!$D$18-'Ejercicio 3 - TIR'!$C$18)*N299),'Ejercicio 3 - TIR'!$E$18-SQRT(('Ejercicio 3 - TIR'!$E$18-'Ejercicio 3 - TIR'!$C$18)*('Ejercicio 3 - TIR'!$E$18-'Ejercicio 3 - TIR'!$D$18)*(1-N299)))</f>
        <v>31737.4130577812</v>
      </c>
      <c r="P299" s="24">
        <f ca="1" t="shared" si="2221"/>
        <v>0.565168127693364</v>
      </c>
      <c r="Q299" s="26">
        <f ca="1">IF(P299&lt;=('Ejercicio 3 - TIR'!$D$22-'Ejercicio 3 - TIR'!$C$22)/('Ejercicio 3 - TIR'!$E$22-'Ejercicio 3 - TIR'!$C$22),'Ejercicio 3 - TIR'!$C$22+SQRT(('Ejercicio 3 - TIR'!$E$22-'Ejercicio 3 - TIR'!$C$22)*('Ejercicio 3 - TIR'!$D$22-'Ejercicio 3 - TIR'!$C$22)*P299),'Ejercicio 3 - TIR'!$E$22-SQRT(('Ejercicio 3 - TIR'!$E$22-'Ejercicio 3 - TIR'!$C$22)*('Ejercicio 3 - TIR'!$E$22-'Ejercicio 3 - TIR'!$D$22)*(1-P299)))</f>
        <v>0.152023270917565</v>
      </c>
      <c r="R299" s="24">
        <f ca="1" t="shared" si="2221"/>
        <v>0.573129824105218</v>
      </c>
      <c r="S299" s="26">
        <f ca="1">IF(R299&lt;=('Ejercicio 3 - TIR'!$D$23-'Ejercicio 3 - TIR'!$C$23)/('Ejercicio 3 - TIR'!$E$23-'Ejercicio 3 - TIR'!$C$23),'Ejercicio 3 - TIR'!$C$23+SQRT(('Ejercicio 3 - TIR'!$E$23-'Ejercicio 3 - TIR'!$C$23)*('Ejercicio 3 - TIR'!$D$23-'Ejercicio 3 - TIR'!$C$23)*R299),'Ejercicio 3 - TIR'!$E$23-SQRT(('Ejercicio 3 - TIR'!$E$23-'Ejercicio 3 - TIR'!$C$23)*('Ejercicio 3 - TIR'!$E$23-'Ejercicio 3 - TIR'!$D$23)*(1-R299)))</f>
        <v>0.152280578710756</v>
      </c>
      <c r="T299" s="24">
        <f ca="1" t="shared" ref="T299:X299" si="2222">RAND()</f>
        <v>0.483435767914024</v>
      </c>
      <c r="U299" s="26">
        <f ca="1">IF(T299&lt;=('Ejercicio 3 - TIR'!$D$24-'Ejercicio 3 - TIR'!$C$24)/('Ejercicio 3 - TIR'!$E$24-'Ejercicio 3 - TIR'!$C$24),'Ejercicio 3 - TIR'!$C$24+SQRT(('Ejercicio 3 - TIR'!$E$24-'Ejercicio 3 - TIR'!$C$24)*('Ejercicio 3 - TIR'!$D$24-'Ejercicio 3 - TIR'!$C$24)*T299),'Ejercicio 3 - TIR'!$E$24-SQRT(('Ejercicio 3 - TIR'!$E$24-'Ejercicio 3 - TIR'!$C$24)*('Ejercicio 3 - TIR'!$E$24-'Ejercicio 3 - TIR'!$D$24)*(1-T299)))</f>
        <v>0.181968699077724</v>
      </c>
      <c r="V299" s="24">
        <f ca="1" t="shared" si="2222"/>
        <v>0.159440176422631</v>
      </c>
      <c r="W299" s="26">
        <f ca="1">IF(V299&lt;=('Ejercicio 3 - TIR'!$D$25-'Ejercicio 3 - TIR'!$C$25)/('Ejercicio 3 - TIR'!$E$25-'Ejercicio 3 - TIR'!$C$25),'Ejercicio 3 - TIR'!$C$25+SQRT(('Ejercicio 3 - TIR'!$E$25-'Ejercicio 3 - TIR'!$C$25)*('Ejercicio 3 - TIR'!$D$25-'Ejercicio 3 - TIR'!$C$25)*V299),'Ejercicio 3 - TIR'!$E$25-SQRT(('Ejercicio 3 - TIR'!$E$25-'Ejercicio 3 - TIR'!$C$25)*('Ejercicio 3 - TIR'!$E$25-'Ejercicio 3 - TIR'!$D$25)*(1-V299)))</f>
        <v>0.194940423253432</v>
      </c>
      <c r="X299" s="24">
        <f ca="1" t="shared" si="2222"/>
        <v>0.685819960602231</v>
      </c>
      <c r="Y299" s="26">
        <f ca="1">IF(X299&lt;=('Ejercicio 3 - TIR'!$D$26-'Ejercicio 3 - TIR'!$C$26)/('Ejercicio 3 - TIR'!$E$26-'Ejercicio 3 - TIR'!$C$26),'Ejercicio 3 - TIR'!$C$26+SQRT(('Ejercicio 3 - TIR'!$E$26-'Ejercicio 3 - TIR'!$C$26)*('Ejercicio 3 - TIR'!$D$26-'Ejercicio 3 - TIR'!$C$26)*X299),'Ejercicio 3 - TIR'!$E$26-SQRT(('Ejercicio 3 - TIR'!$E$26-'Ejercicio 3 - TIR'!$C$26)*('Ejercicio 3 - TIR'!$E$26-'Ejercicio 3 - TIR'!$D$26)*(1-X299)))</f>
        <v>0.238810532745034</v>
      </c>
      <c r="Z299" s="24">
        <f ca="1" t="shared" si="1908"/>
        <v>1.15202327091757</v>
      </c>
      <c r="AA299" s="24">
        <f ca="1" t="shared" si="1909"/>
        <v>1.32745404130115</v>
      </c>
      <c r="AB299" s="24">
        <f ca="1" t="shared" si="1910"/>
        <v>1.56900912628219</v>
      </c>
      <c r="AC299" s="24">
        <f ca="1" t="shared" si="1911"/>
        <v>1.87487242944813</v>
      </c>
      <c r="AD299" s="24">
        <f ca="1" t="shared" si="1912"/>
        <v>2.32261171315362</v>
      </c>
      <c r="AE299" s="23">
        <f ca="1" t="shared" si="1913"/>
        <v>4302.43273534953</v>
      </c>
      <c r="AF299" s="23">
        <f ca="1" t="shared" si="1914"/>
        <v>4957.60968215265</v>
      </c>
      <c r="AG299" s="23">
        <f ca="1" t="shared" si="1915"/>
        <v>5859.7394665491</v>
      </c>
      <c r="AH299" s="23">
        <f ca="1" t="shared" si="1916"/>
        <v>7002.03955831302</v>
      </c>
      <c r="AI299" s="23">
        <f ca="1" t="shared" si="1917"/>
        <v>8674.20035553555</v>
      </c>
      <c r="AJ299" s="25">
        <f ca="1" t="shared" si="1918"/>
        <v>41929.890540121</v>
      </c>
      <c r="AK299" s="25">
        <f ca="1" t="shared" si="1919"/>
        <v>49983.0065923158</v>
      </c>
      <c r="AL299" s="25">
        <f ca="1" t="shared" si="1920"/>
        <v>58860.3066060114</v>
      </c>
      <c r="AM299" s="25">
        <f ca="1" t="shared" si="1921"/>
        <v>62447.6638691389</v>
      </c>
      <c r="AN299" s="25">
        <f ca="1" t="shared" si="1922"/>
        <v>73713.6873131973</v>
      </c>
      <c r="AO299" s="25">
        <f ca="1">C299/'Ejercicio 3 - TIR'!$D$7</f>
        <v>17011.5976586784</v>
      </c>
      <c r="AP299" s="25">
        <f ca="1" t="shared" si="1923"/>
        <v>24918.2928814426</v>
      </c>
      <c r="AQ299" s="25">
        <f ca="1" t="shared" si="1924"/>
        <v>32971.4089336374</v>
      </c>
      <c r="AR299" s="25">
        <f ca="1" t="shared" si="1925"/>
        <v>41848.7089473329</v>
      </c>
      <c r="AS299" s="25">
        <f ca="1" t="shared" si="1926"/>
        <v>45436.0662104605</v>
      </c>
      <c r="AT299" s="25">
        <f ca="1" t="shared" si="1927"/>
        <v>56702.0896545188</v>
      </c>
      <c r="AU299" s="25">
        <f ca="1">AP299*'Ejercicio 3 - TIR'!$D$5</f>
        <v>12459.1464407213</v>
      </c>
      <c r="AV299" s="25">
        <f ca="1">AQ299*'Ejercicio 3 - TIR'!$D$5</f>
        <v>16485.7044668187</v>
      </c>
      <c r="AW299" s="25">
        <f ca="1">AR299*'Ejercicio 3 - TIR'!$D$5</f>
        <v>20924.3544736665</v>
      </c>
      <c r="AX299" s="25">
        <f ca="1">AS299*'Ejercicio 3 - TIR'!$D$5</f>
        <v>22718.0331052302</v>
      </c>
      <c r="AY299" s="25">
        <f ca="1">AT299*'Ejercicio 3 - TIR'!$D$5</f>
        <v>28351.0448272594</v>
      </c>
      <c r="AZ299" s="25">
        <f ca="1" t="shared" ref="AZ299:BD299" si="2223">AJ299-AU299-AE299</f>
        <v>25168.3113640502</v>
      </c>
      <c r="BA299" s="25">
        <f ca="1" t="shared" si="2223"/>
        <v>28539.6924433445</v>
      </c>
      <c r="BB299" s="25">
        <f ca="1" t="shared" si="2223"/>
        <v>32076.2126657958</v>
      </c>
      <c r="BC299" s="25">
        <f ca="1" t="shared" si="2223"/>
        <v>32727.5912055957</v>
      </c>
      <c r="BD299" s="25">
        <f ca="1" t="shared" si="2223"/>
        <v>36688.4421304023</v>
      </c>
      <c r="BE299" s="25">
        <f ca="1" t="shared" ref="BE299:BI299" si="2224">AZ299/Z299</f>
        <v>21847.0511832666</v>
      </c>
      <c r="BF299" s="25">
        <f ca="1" t="shared" si="2224"/>
        <v>21499.5710249752</v>
      </c>
      <c r="BG299" s="25">
        <f ca="1" t="shared" si="2224"/>
        <v>20443.6112757364</v>
      </c>
      <c r="BH299" s="25">
        <f ca="1" t="shared" si="2224"/>
        <v>17455.9029678777</v>
      </c>
      <c r="BI299" s="25">
        <f ca="1" t="shared" si="2224"/>
        <v>15796.2012860889</v>
      </c>
      <c r="BJ299" s="25">
        <f ca="1" t="shared" si="1930"/>
        <v>65732.5724270004</v>
      </c>
      <c r="BK299" s="25">
        <f ca="1" t="shared" si="1931"/>
        <v>39511.3359815032</v>
      </c>
      <c r="BL299" s="25">
        <f ca="1" t="shared" si="1932"/>
        <v>105243.908408504</v>
      </c>
      <c r="BM299" s="25">
        <f ca="1">BK299*'Ejercicio 3 - TIR'!$D$5</f>
        <v>19755.6679907516</v>
      </c>
      <c r="BN299" s="25">
        <f ca="1" t="shared" si="1933"/>
        <v>85488.240417752</v>
      </c>
      <c r="BO299" s="25">
        <f ca="1" t="shared" si="1934"/>
        <v>36806.9444985606</v>
      </c>
      <c r="BP299" s="25">
        <f ca="1" t="shared" si="1935"/>
        <v>-113359.133962614</v>
      </c>
      <c r="BQ299" s="25">
        <f ca="1" t="shared" ref="BQ299:BT299" si="2225">BE299</f>
        <v>21847.0511832666</v>
      </c>
      <c r="BR299" s="25">
        <f ca="1" t="shared" si="2225"/>
        <v>21499.5710249752</v>
      </c>
      <c r="BS299" s="25">
        <f ca="1" t="shared" si="2225"/>
        <v>20443.6112757364</v>
      </c>
      <c r="BT299" s="25">
        <f ca="1" t="shared" si="2225"/>
        <v>17455.9029678777</v>
      </c>
      <c r="BU299" s="25">
        <f ca="1" t="shared" si="1937"/>
        <v>52603.1457846495</v>
      </c>
      <c r="BV299" s="27">
        <f ca="1" t="shared" si="1938"/>
        <v>5.05175105898736</v>
      </c>
    </row>
    <row r="300" ht="15" customHeight="1" spans="1:74">
      <c r="A300" s="23">
        <v>299</v>
      </c>
      <c r="B300" s="24">
        <f ca="1" t="shared" ref="B300:F300" si="2226">RAND()</f>
        <v>0.390722009278992</v>
      </c>
      <c r="C300" s="25">
        <f ca="1">IF(B300&lt;=('Ejercicio 3 - TIR'!$D$13-'Ejercicio 3 - TIR'!$C$13)/('Ejercicio 3 - TIR'!$E$13-'Ejercicio 3 - TIR'!$C$13),'Ejercicio 3 - TIR'!$C$13+SQRT(('Ejercicio 3 - TIR'!$E$13-'Ejercicio 3 - TIR'!$C$13)*('Ejercicio 3 - TIR'!$D$13-'Ejercicio 3 - TIR'!$C$13)*B300),'Ejercicio 3 - TIR'!$E$13-SQRT(('Ejercicio 3 - TIR'!$E$13-'Ejercicio 3 - TIR'!$C$13)*('Ejercicio 3 - TIR'!$E$13-'Ejercicio 3 - TIR'!$D$13)*(1-B300)))</f>
        <v>72960.517962335</v>
      </c>
      <c r="D300" s="24">
        <f ca="1" t="shared" si="2226"/>
        <v>0.000599480465165891</v>
      </c>
      <c r="E300" s="25">
        <f ca="1">IF(D300&lt;=('Ejercicio 3 - TIR'!$D$14-'Ejercicio 3 - TIR'!$C$14)/('Ejercicio 3 - TIR'!$E$14-'Ejercicio 3 - TIR'!$C$14),'Ejercicio 3 - TIR'!$C$14+SQRT(('Ejercicio 3 - TIR'!$E$14-'Ejercicio 3 - TIR'!$C$14)*('Ejercicio 3 - TIR'!$D$14-'Ejercicio 3 - TIR'!$C$14)*D300),'Ejercicio 3 - TIR'!$E$14-SQRT(('Ejercicio 3 - TIR'!$E$14-'Ejercicio 3 - TIR'!$C$14)*('Ejercicio 3 - TIR'!$E$14-'Ejercicio 3 - TIR'!$D$14)*(1-D300)))</f>
        <v>25212.0401728151</v>
      </c>
      <c r="F300" s="24">
        <f ca="1" t="shared" si="2226"/>
        <v>0.661156781455493</v>
      </c>
      <c r="G300" s="25">
        <f ca="1">IF(F300&lt;=('Ejercicio 3 - TIR'!$D$18-'Ejercicio 3 - TIR'!$C$18)/('Ejercicio 3 - TIR'!$E$18-'Ejercicio 3 - TIR'!$C$18),'Ejercicio 3 - TIR'!$C$18+SQRT(('Ejercicio 3 - TIR'!$E$18-'Ejercicio 3 - TIR'!$C$18)*('Ejercicio 3 - TIR'!$D$18-'Ejercicio 3 - TIR'!$C$18)*F300),'Ejercicio 3 - TIR'!$E$18-SQRT(('Ejercicio 3 - TIR'!$E$18-'Ejercicio 3 - TIR'!$C$18)*('Ejercicio 3 - TIR'!$E$18-'Ejercicio 3 - TIR'!$D$18)*(1-F300)))</f>
        <v>39958.5901220165</v>
      </c>
      <c r="H300" s="24">
        <f ca="1" t="shared" ref="H300:L300" si="2227">RAND()</f>
        <v>0.276691920529676</v>
      </c>
      <c r="I300" s="25">
        <f ca="1">IF(H300&lt;=('Ejercicio 3 - TIR'!$D$18-'Ejercicio 3 - TIR'!$C$18)/('Ejercicio 3 - TIR'!$E$18-'Ejercicio 3 - TIR'!$C$18),'Ejercicio 3 - TIR'!$C$18+SQRT(('Ejercicio 3 - TIR'!$E$18-'Ejercicio 3 - TIR'!$C$18)*('Ejercicio 3 - TIR'!$D$18-'Ejercicio 3 - TIR'!$C$18)*H300),'Ejercicio 3 - TIR'!$E$18-SQRT(('Ejercicio 3 - TIR'!$E$18-'Ejercicio 3 - TIR'!$C$18)*('Ejercicio 3 - TIR'!$E$18-'Ejercicio 3 - TIR'!$D$18)*(1-H300)))</f>
        <v>36442.3433686393</v>
      </c>
      <c r="J300" s="24">
        <f ca="1" t="shared" si="2227"/>
        <v>0.88761481153373</v>
      </c>
      <c r="K300" s="25">
        <f ca="1">IF(J300&lt;=('Ejercicio 3 - TIR'!$D$18-'Ejercicio 3 - TIR'!$C$18)/('Ejercicio 3 - TIR'!$E$18-'Ejercicio 3 - TIR'!$C$18),'Ejercicio 3 - TIR'!$C$18+SQRT(('Ejercicio 3 - TIR'!$E$18-'Ejercicio 3 - TIR'!$C$18)*('Ejercicio 3 - TIR'!$D$18-'Ejercicio 3 - TIR'!$C$18)*J300),'Ejercicio 3 - TIR'!$E$18-SQRT(('Ejercicio 3 - TIR'!$E$18-'Ejercicio 3 - TIR'!$C$18)*('Ejercicio 3 - TIR'!$E$18-'Ejercicio 3 - TIR'!$D$18)*(1-J300)))</f>
        <v>42096.7450792309</v>
      </c>
      <c r="L300" s="24">
        <f ca="1" t="shared" si="2227"/>
        <v>0.24816020607424</v>
      </c>
      <c r="M300" s="25">
        <f ca="1">IF(L300&lt;=('Ejercicio 3 - TIR'!$D$18-'Ejercicio 3 - TIR'!$C$18)/('Ejercicio 3 - TIR'!$E$18-'Ejercicio 3 - TIR'!$C$18),'Ejercicio 3 - TIR'!$C$18+SQRT(('Ejercicio 3 - TIR'!$E$18-'Ejercicio 3 - TIR'!$C$18)*('Ejercicio 3 - TIR'!$D$18-'Ejercicio 3 - TIR'!$C$18)*L300),'Ejercicio 3 - TIR'!$E$18-SQRT(('Ejercicio 3 - TIR'!$E$18-'Ejercicio 3 - TIR'!$C$18)*('Ejercicio 3 - TIR'!$E$18-'Ejercicio 3 - TIR'!$D$18)*(1-L300)))</f>
        <v>36101.149966288</v>
      </c>
      <c r="N300" s="24">
        <f ca="1" t="shared" ref="N300:R300" si="2228">RAND()</f>
        <v>0.836981977483368</v>
      </c>
      <c r="O300" s="25">
        <f ca="1">IF(N300&lt;=('Ejercicio 3 - TIR'!$D$18-'Ejercicio 3 - TIR'!$C$18)/('Ejercicio 3 - TIR'!$E$18-'Ejercicio 3 - TIR'!$C$18),'Ejercicio 3 - TIR'!$C$18+SQRT(('Ejercicio 3 - TIR'!$E$18-'Ejercicio 3 - TIR'!$C$18)*('Ejercicio 3 - TIR'!$D$18-'Ejercicio 3 - TIR'!$C$18)*N300),'Ejercicio 3 - TIR'!$E$18-SQRT(('Ejercicio 3 - TIR'!$E$18-'Ejercicio 3 - TIR'!$C$18)*('Ejercicio 3 - TIR'!$E$18-'Ejercicio 3 - TIR'!$D$18)*(1-N300)))</f>
        <v>41503.3799621996</v>
      </c>
      <c r="P300" s="24">
        <f ca="1" t="shared" si="2228"/>
        <v>0.7608970109433</v>
      </c>
      <c r="Q300" s="26">
        <f ca="1">IF(P300&lt;=('Ejercicio 3 - TIR'!$D$22-'Ejercicio 3 - TIR'!$C$22)/('Ejercicio 3 - TIR'!$E$22-'Ejercicio 3 - TIR'!$C$22),'Ejercicio 3 - TIR'!$C$22+SQRT(('Ejercicio 3 - TIR'!$E$22-'Ejercicio 3 - TIR'!$C$22)*('Ejercicio 3 - TIR'!$D$22-'Ejercicio 3 - TIR'!$C$22)*P300),'Ejercicio 3 - TIR'!$E$22-SQRT(('Ejercicio 3 - TIR'!$E$22-'Ejercicio 3 - TIR'!$C$22)*('Ejercicio 3 - TIR'!$E$22-'Ejercicio 3 - TIR'!$D$22)*(1-P300)))</f>
        <v>0.159254268383543</v>
      </c>
      <c r="R300" s="24">
        <f ca="1" t="shared" si="2228"/>
        <v>0.245936487731576</v>
      </c>
      <c r="S300" s="26">
        <f ca="1">IF(R300&lt;=('Ejercicio 3 - TIR'!$D$23-'Ejercicio 3 - TIR'!$C$23)/('Ejercicio 3 - TIR'!$E$23-'Ejercicio 3 - TIR'!$C$23),'Ejercicio 3 - TIR'!$C$23+SQRT(('Ejercicio 3 - TIR'!$E$23-'Ejercicio 3 - TIR'!$C$23)*('Ejercicio 3 - TIR'!$D$23-'Ejercicio 3 - TIR'!$C$23)*R300),'Ejercicio 3 - TIR'!$E$23-SQRT(('Ejercicio 3 - TIR'!$E$23-'Ejercicio 3 - TIR'!$C$23)*('Ejercicio 3 - TIR'!$E$23-'Ejercicio 3 - TIR'!$D$23)*(1-R300)))</f>
        <v>0.141040096908447</v>
      </c>
      <c r="T300" s="24">
        <f ca="1" t="shared" ref="T300:X300" si="2229">RAND()</f>
        <v>0.213435329415556</v>
      </c>
      <c r="U300" s="26">
        <f ca="1">IF(T300&lt;=('Ejercicio 3 - TIR'!$D$24-'Ejercicio 3 - TIR'!$C$24)/('Ejercicio 3 - TIR'!$E$24-'Ejercicio 3 - TIR'!$C$24),'Ejercicio 3 - TIR'!$C$24+SQRT(('Ejercicio 3 - TIR'!$E$24-'Ejercicio 3 - TIR'!$C$24)*('Ejercicio 3 - TIR'!$D$24-'Ejercicio 3 - TIR'!$C$24)*T300),'Ejercicio 3 - TIR'!$E$24-SQRT(('Ejercicio 3 - TIR'!$E$24-'Ejercicio 3 - TIR'!$C$24)*('Ejercicio 3 - TIR'!$E$24-'Ejercicio 3 - TIR'!$D$24)*(1-T300)))</f>
        <v>0.17117106968891</v>
      </c>
      <c r="V300" s="24">
        <f ca="1" t="shared" si="2229"/>
        <v>0.987083074089507</v>
      </c>
      <c r="W300" s="26">
        <f ca="1">IF(V300&lt;=('Ejercicio 3 - TIR'!$D$25-'Ejercicio 3 - TIR'!$C$25)/('Ejercicio 3 - TIR'!$E$25-'Ejercicio 3 - TIR'!$C$25),'Ejercicio 3 - TIR'!$C$25+SQRT(('Ejercicio 3 - TIR'!$E$25-'Ejercicio 3 - TIR'!$C$25)*('Ejercicio 3 - TIR'!$D$25-'Ejercicio 3 - TIR'!$C$25)*V300),'Ejercicio 3 - TIR'!$E$25-SQRT(('Ejercicio 3 - TIR'!$E$25-'Ejercicio 3 - TIR'!$C$25)*('Ejercicio 3 - TIR'!$E$25-'Ejercicio 3 - TIR'!$D$25)*(1-V300)))</f>
        <v>0.243276218274905</v>
      </c>
      <c r="X300" s="24">
        <f ca="1" t="shared" si="2229"/>
        <v>0.197864866504896</v>
      </c>
      <c r="Y300" s="26">
        <f ca="1">IF(X300&lt;=('Ejercicio 3 - TIR'!$D$26-'Ejercicio 3 - TIR'!$C$26)/('Ejercicio 3 - TIR'!$E$26-'Ejercicio 3 - TIR'!$C$26),'Ejercicio 3 - TIR'!$C$26+SQRT(('Ejercicio 3 - TIR'!$E$26-'Ejercicio 3 - TIR'!$C$26)*('Ejercicio 3 - TIR'!$D$26-'Ejercicio 3 - TIR'!$C$26)*X300),'Ejercicio 3 - TIR'!$E$26-SQRT(('Ejercicio 3 - TIR'!$E$26-'Ejercicio 3 - TIR'!$C$26)*('Ejercicio 3 - TIR'!$E$26-'Ejercicio 3 - TIR'!$D$26)*(1-X300)))</f>
        <v>0.213113527198661</v>
      </c>
      <c r="Z300" s="24">
        <f ca="1" t="shared" si="1908"/>
        <v>1.15925426838354</v>
      </c>
      <c r="AA300" s="24">
        <f ca="1" t="shared" si="1909"/>
        <v>1.32275560273789</v>
      </c>
      <c r="AB300" s="24">
        <f ca="1" t="shared" si="1910"/>
        <v>1.54917309419553</v>
      </c>
      <c r="AC300" s="24">
        <f ca="1" t="shared" si="1911"/>
        <v>1.92605006600465</v>
      </c>
      <c r="AD300" s="24">
        <f ca="1" t="shared" si="1912"/>
        <v>2.33651738913212</v>
      </c>
      <c r="AE300" s="23">
        <f ca="1" t="shared" si="1913"/>
        <v>4015.12501217816</v>
      </c>
      <c r="AF300" s="23">
        <f ca="1" t="shared" si="1914"/>
        <v>4581.4186329953</v>
      </c>
      <c r="AG300" s="23">
        <f ca="1" t="shared" si="1915"/>
        <v>5365.6249610978</v>
      </c>
      <c r="AH300" s="23">
        <f ca="1" t="shared" si="1916"/>
        <v>6670.95391031511</v>
      </c>
      <c r="AI300" s="23">
        <f ca="1" t="shared" si="1917"/>
        <v>8092.62442792206</v>
      </c>
      <c r="AJ300" s="25">
        <f ca="1" t="shared" si="1918"/>
        <v>46322.1661575361</v>
      </c>
      <c r="AK300" s="25">
        <f ca="1" t="shared" si="1919"/>
        <v>48204.3138677656</v>
      </c>
      <c r="AL300" s="25">
        <f ca="1" t="shared" si="1920"/>
        <v>65215.1448299526</v>
      </c>
      <c r="AM300" s="25">
        <f ca="1" t="shared" si="1921"/>
        <v>69532.6222754129</v>
      </c>
      <c r="AN300" s="25">
        <f ca="1" t="shared" si="1922"/>
        <v>96973.3689894368</v>
      </c>
      <c r="AO300" s="25">
        <f ca="1">C300/'Ejercicio 3 - TIR'!$D$7</f>
        <v>14592.103592467</v>
      </c>
      <c r="AP300" s="25">
        <f ca="1" t="shared" si="1923"/>
        <v>31730.0625650691</v>
      </c>
      <c r="AQ300" s="25">
        <f ca="1" t="shared" si="1924"/>
        <v>33612.2102752987</v>
      </c>
      <c r="AR300" s="25">
        <f ca="1" t="shared" si="1925"/>
        <v>50623.0412374856</v>
      </c>
      <c r="AS300" s="25">
        <f ca="1" t="shared" si="1926"/>
        <v>54940.5186829459</v>
      </c>
      <c r="AT300" s="25">
        <f ca="1" t="shared" si="1927"/>
        <v>82381.2653969698</v>
      </c>
      <c r="AU300" s="25">
        <f ca="1">AP300*'Ejercicio 3 - TIR'!$D$5</f>
        <v>15865.0312825345</v>
      </c>
      <c r="AV300" s="25">
        <f ca="1">AQ300*'Ejercicio 3 - TIR'!$D$5</f>
        <v>16806.1051376493</v>
      </c>
      <c r="AW300" s="25">
        <f ca="1">AR300*'Ejercicio 3 - TIR'!$D$5</f>
        <v>25311.5206187428</v>
      </c>
      <c r="AX300" s="25">
        <f ca="1">AS300*'Ejercicio 3 - TIR'!$D$5</f>
        <v>27470.2593414729</v>
      </c>
      <c r="AY300" s="25">
        <f ca="1">AT300*'Ejercicio 3 - TIR'!$D$5</f>
        <v>41190.6326984849</v>
      </c>
      <c r="AZ300" s="25">
        <f ca="1" t="shared" ref="AZ300:BD300" si="2230">AJ300-AU300-AE300</f>
        <v>26442.0098628234</v>
      </c>
      <c r="BA300" s="25">
        <f ca="1" t="shared" si="2230"/>
        <v>26816.790097121</v>
      </c>
      <c r="BB300" s="25">
        <f ca="1" t="shared" si="2230"/>
        <v>34537.999250112</v>
      </c>
      <c r="BC300" s="25">
        <f ca="1" t="shared" si="2230"/>
        <v>35391.4090236248</v>
      </c>
      <c r="BD300" s="25">
        <f ca="1" t="shared" si="2230"/>
        <v>47690.1118630298</v>
      </c>
      <c r="BE300" s="25">
        <f ca="1" t="shared" ref="BE300:BI300" si="2231">AZ300/Z300</f>
        <v>22809.4996792153</v>
      </c>
      <c r="BF300" s="25">
        <f ca="1" t="shared" si="2231"/>
        <v>20273.4277153048</v>
      </c>
      <c r="BG300" s="25">
        <f ca="1" t="shared" si="2231"/>
        <v>22294.4739871352</v>
      </c>
      <c r="BH300" s="25">
        <f ca="1" t="shared" si="2231"/>
        <v>18375.1241197171</v>
      </c>
      <c r="BI300" s="25">
        <f ca="1" t="shared" si="2231"/>
        <v>20410.7669323805</v>
      </c>
      <c r="BJ300" s="25">
        <f ca="1" t="shared" si="1930"/>
        <v>58908.3702792799</v>
      </c>
      <c r="BK300" s="25">
        <f ca="1" t="shared" si="1931"/>
        <v>34094.7037878164</v>
      </c>
      <c r="BL300" s="25">
        <f ca="1" t="shared" si="1932"/>
        <v>93003.0740670963</v>
      </c>
      <c r="BM300" s="25">
        <f ca="1">BK300*'Ejercicio 3 - TIR'!$D$5</f>
        <v>17047.3518939082</v>
      </c>
      <c r="BN300" s="25">
        <f ca="1" t="shared" si="1933"/>
        <v>75955.7221731881</v>
      </c>
      <c r="BO300" s="25">
        <f ca="1" t="shared" si="1934"/>
        <v>32508.0919690486</v>
      </c>
      <c r="BP300" s="25">
        <f ca="1" t="shared" si="1935"/>
        <v>-98172.55813515</v>
      </c>
      <c r="BQ300" s="25">
        <f ca="1" t="shared" ref="BQ300:BT300" si="2232">BE300</f>
        <v>22809.4996792153</v>
      </c>
      <c r="BR300" s="25">
        <f ca="1" t="shared" si="2232"/>
        <v>20273.4277153048</v>
      </c>
      <c r="BS300" s="25">
        <f ca="1" t="shared" si="2232"/>
        <v>22294.4739871352</v>
      </c>
      <c r="BT300" s="25">
        <f ca="1" t="shared" si="2232"/>
        <v>18375.1241197171</v>
      </c>
      <c r="BU300" s="25">
        <f ca="1" t="shared" si="1937"/>
        <v>52918.8589014291</v>
      </c>
      <c r="BV300" s="27">
        <f ca="1" t="shared" si="1938"/>
        <v>10.5153576956305</v>
      </c>
    </row>
    <row r="301" ht="15" customHeight="1" spans="1:74">
      <c r="A301" s="23">
        <v>300</v>
      </c>
      <c r="B301" s="24">
        <f ca="1" t="shared" ref="B301:F301" si="2233">RAND()</f>
        <v>0.676358951001506</v>
      </c>
      <c r="C301" s="25">
        <f ca="1">IF(B301&lt;=('Ejercicio 3 - TIR'!$D$13-'Ejercicio 3 - TIR'!$C$13)/('Ejercicio 3 - TIR'!$E$13-'Ejercicio 3 - TIR'!$C$13),'Ejercicio 3 - TIR'!$C$13+SQRT(('Ejercicio 3 - TIR'!$E$13-'Ejercicio 3 - TIR'!$C$13)*('Ejercicio 3 - TIR'!$D$13-'Ejercicio 3 - TIR'!$C$13)*B301),'Ejercicio 3 - TIR'!$E$13-SQRT(('Ejercicio 3 - TIR'!$E$13-'Ejercicio 3 - TIR'!$C$13)*('Ejercicio 3 - TIR'!$E$13-'Ejercicio 3 - TIR'!$D$13)*(1-B301)))</f>
        <v>80292.913487829</v>
      </c>
      <c r="D301" s="24">
        <f ca="1" t="shared" si="2233"/>
        <v>0.196344136325468</v>
      </c>
      <c r="E301" s="25">
        <f ca="1">IF(D301&lt;=('Ejercicio 3 - TIR'!$D$14-'Ejercicio 3 - TIR'!$C$14)/('Ejercicio 3 - TIR'!$E$14-'Ejercicio 3 - TIR'!$C$14),'Ejercicio 3 - TIR'!$C$14+SQRT(('Ejercicio 3 - TIR'!$E$14-'Ejercicio 3 - TIR'!$C$14)*('Ejercicio 3 - TIR'!$D$14-'Ejercicio 3 - TIR'!$C$14)*D301),'Ejercicio 3 - TIR'!$E$14-SQRT(('Ejercicio 3 - TIR'!$E$14-'Ejercicio 3 - TIR'!$C$14)*('Ejercicio 3 - TIR'!$E$14-'Ejercicio 3 - TIR'!$D$14)*(1-D301)))</f>
        <v>28837.4223411569</v>
      </c>
      <c r="F301" s="24">
        <f ca="1" t="shared" si="2233"/>
        <v>0.1253354370911</v>
      </c>
      <c r="G301" s="25">
        <f ca="1">IF(F301&lt;=('Ejercicio 3 - TIR'!$D$18-'Ejercicio 3 - TIR'!$C$18)/('Ejercicio 3 - TIR'!$E$18-'Ejercicio 3 - TIR'!$C$18),'Ejercicio 3 - TIR'!$C$18+SQRT(('Ejercicio 3 - TIR'!$E$18-'Ejercicio 3 - TIR'!$C$18)*('Ejercicio 3 - TIR'!$D$18-'Ejercicio 3 - TIR'!$C$18)*F301),'Ejercicio 3 - TIR'!$E$18-SQRT(('Ejercicio 3 - TIR'!$E$18-'Ejercicio 3 - TIR'!$C$18)*('Ejercicio 3 - TIR'!$E$18-'Ejercicio 3 - TIR'!$D$18)*(1-F301)))</f>
        <v>34335.9330672492</v>
      </c>
      <c r="H301" s="24">
        <f ca="1" t="shared" ref="H301:L301" si="2234">RAND()</f>
        <v>0.498827806279834</v>
      </c>
      <c r="I301" s="25">
        <f ca="1">IF(H301&lt;=('Ejercicio 3 - TIR'!$D$18-'Ejercicio 3 - TIR'!$C$18)/('Ejercicio 3 - TIR'!$E$18-'Ejercicio 3 - TIR'!$C$18),'Ejercicio 3 - TIR'!$C$18+SQRT(('Ejercicio 3 - TIR'!$E$18-'Ejercicio 3 - TIR'!$C$18)*('Ejercicio 3 - TIR'!$D$18-'Ejercicio 3 - TIR'!$C$18)*H301),'Ejercicio 3 - TIR'!$E$18-SQRT(('Ejercicio 3 - TIR'!$E$18-'Ejercicio 3 - TIR'!$C$18)*('Ejercicio 3 - TIR'!$E$18-'Ejercicio 3 - TIR'!$D$18)*(1-H301)))</f>
        <v>38650.0965857021</v>
      </c>
      <c r="J301" s="24">
        <f ca="1" t="shared" si="2234"/>
        <v>0.661877488300934</v>
      </c>
      <c r="K301" s="25">
        <f ca="1">IF(J301&lt;=('Ejercicio 3 - TIR'!$D$18-'Ejercicio 3 - TIR'!$C$18)/('Ejercicio 3 - TIR'!$E$18-'Ejercicio 3 - TIR'!$C$18),'Ejercicio 3 - TIR'!$C$18+SQRT(('Ejercicio 3 - TIR'!$E$18-'Ejercicio 3 - TIR'!$C$18)*('Ejercicio 3 - TIR'!$D$18-'Ejercicio 3 - TIR'!$C$18)*J301),'Ejercicio 3 - TIR'!$E$18-SQRT(('Ejercicio 3 - TIR'!$E$18-'Ejercicio 3 - TIR'!$C$18)*('Ejercicio 3 - TIR'!$E$18-'Ejercicio 3 - TIR'!$D$18)*(1-J301)))</f>
        <v>39964.0164213604</v>
      </c>
      <c r="L301" s="24">
        <f ca="1" t="shared" si="2234"/>
        <v>0.351897305095774</v>
      </c>
      <c r="M301" s="25">
        <f ca="1">IF(L301&lt;=('Ejercicio 3 - TIR'!$D$18-'Ejercicio 3 - TIR'!$C$18)/('Ejercicio 3 - TIR'!$E$18-'Ejercicio 3 - TIR'!$C$18),'Ejercicio 3 - TIR'!$C$18+SQRT(('Ejercicio 3 - TIR'!$E$18-'Ejercicio 3 - TIR'!$C$18)*('Ejercicio 3 - TIR'!$D$18-'Ejercicio 3 - TIR'!$C$18)*L301),'Ejercicio 3 - TIR'!$E$18-SQRT(('Ejercicio 3 - TIR'!$E$18-'Ejercicio 3 - TIR'!$C$18)*('Ejercicio 3 - TIR'!$E$18-'Ejercicio 3 - TIR'!$D$18)*(1-L301)))</f>
        <v>37265.3008034331</v>
      </c>
      <c r="N301" s="24">
        <f ca="1" t="shared" ref="N301:R301" si="2235">RAND()</f>
        <v>0.317195564007701</v>
      </c>
      <c r="O301" s="25">
        <f ca="1">IF(N301&lt;=('Ejercicio 3 - TIR'!$D$18-'Ejercicio 3 - TIR'!$C$18)/('Ejercicio 3 - TIR'!$E$18-'Ejercicio 3 - TIR'!$C$18),'Ejercicio 3 - TIR'!$C$18+SQRT(('Ejercicio 3 - TIR'!$E$18-'Ejercicio 3 - TIR'!$C$18)*('Ejercicio 3 - TIR'!$D$18-'Ejercicio 3 - TIR'!$C$18)*N301),'Ejercicio 3 - TIR'!$E$18-SQRT(('Ejercicio 3 - TIR'!$E$18-'Ejercicio 3 - TIR'!$C$18)*('Ejercicio 3 - TIR'!$E$18-'Ejercicio 3 - TIR'!$D$18)*(1-N301)))</f>
        <v>36897.7775117175</v>
      </c>
      <c r="P301" s="24">
        <f ca="1" t="shared" si="2235"/>
        <v>0.411617827897956</v>
      </c>
      <c r="Q301" s="26">
        <f ca="1">IF(P301&lt;=('Ejercicio 3 - TIR'!$D$22-'Ejercicio 3 - TIR'!$C$22)/('Ejercicio 3 - TIR'!$E$22-'Ejercicio 3 - TIR'!$C$22),'Ejercicio 3 - TIR'!$C$22+SQRT(('Ejercicio 3 - TIR'!$E$22-'Ejercicio 3 - TIR'!$C$22)*('Ejercicio 3 - TIR'!$D$22-'Ejercicio 3 - TIR'!$C$22)*P301),'Ejercicio 3 - TIR'!$E$22-SQRT(('Ejercicio 3 - TIR'!$E$22-'Ejercicio 3 - TIR'!$C$22)*('Ejercicio 3 - TIR'!$E$22-'Ejercicio 3 - TIR'!$D$22)*(1-P301)))</f>
        <v>0.147219700406439</v>
      </c>
      <c r="R301" s="24">
        <f ca="1" t="shared" si="2235"/>
        <v>0.292877860146262</v>
      </c>
      <c r="S301" s="26">
        <f ca="1">IF(R301&lt;=('Ejercicio 3 - TIR'!$D$23-'Ejercicio 3 - TIR'!$C$23)/('Ejercicio 3 - TIR'!$E$23-'Ejercicio 3 - TIR'!$C$23),'Ejercicio 3 - TIR'!$C$23+SQRT(('Ejercicio 3 - TIR'!$E$23-'Ejercicio 3 - TIR'!$C$23)*('Ejercicio 3 - TIR'!$D$23-'Ejercicio 3 - TIR'!$C$23)*R301),'Ejercicio 3 - TIR'!$E$23-SQRT(('Ejercicio 3 - TIR'!$E$23-'Ejercicio 3 - TIR'!$C$23)*('Ejercicio 3 - TIR'!$E$23-'Ejercicio 3 - TIR'!$D$23)*(1-R301)))</f>
        <v>0.142960403922041</v>
      </c>
      <c r="T301" s="24">
        <f ca="1" t="shared" ref="T301:X301" si="2236">RAND()</f>
        <v>0.399435493803858</v>
      </c>
      <c r="U301" s="26">
        <f ca="1">IF(T301&lt;=('Ejercicio 3 - TIR'!$D$24-'Ejercicio 3 - TIR'!$C$24)/('Ejercicio 3 - TIR'!$E$24-'Ejercicio 3 - TIR'!$C$24),'Ejercicio 3 - TIR'!$C$24+SQRT(('Ejercicio 3 - TIR'!$E$24-'Ejercicio 3 - TIR'!$C$24)*('Ejercicio 3 - TIR'!$D$24-'Ejercicio 3 - TIR'!$C$24)*T301),'Ejercicio 3 - TIR'!$E$24-SQRT(('Ejercicio 3 - TIR'!$E$24-'Ejercicio 3 - TIR'!$C$24)*('Ejercicio 3 - TIR'!$E$24-'Ejercicio 3 - TIR'!$D$24)*(1-T301)))</f>
        <v>0.178962295091862</v>
      </c>
      <c r="V301" s="24">
        <f ca="1" t="shared" si="2236"/>
        <v>0.523221345314456</v>
      </c>
      <c r="W301" s="26">
        <f ca="1">IF(V301&lt;=('Ejercicio 3 - TIR'!$D$25-'Ejercicio 3 - TIR'!$C$25)/('Ejercicio 3 - TIR'!$E$25-'Ejercicio 3 - TIR'!$C$25),'Ejercicio 3 - TIR'!$C$25+SQRT(('Ejercicio 3 - TIR'!$E$25-'Ejercicio 3 - TIR'!$C$25)*('Ejercicio 3 - TIR'!$D$25-'Ejercicio 3 - TIR'!$C$25)*V301),'Ejercicio 3 - TIR'!$E$25-SQRT(('Ejercicio 3 - TIR'!$E$25-'Ejercicio 3 - TIR'!$C$25)*('Ejercicio 3 - TIR'!$E$25-'Ejercicio 3 - TIR'!$D$25)*(1-V301)))</f>
        <v>0.209149965833559</v>
      </c>
      <c r="X301" s="24">
        <f ca="1" t="shared" si="2236"/>
        <v>0.181866044435948</v>
      </c>
      <c r="Y301" s="26">
        <f ca="1">IF(X301&lt;=('Ejercicio 3 - TIR'!$D$26-'Ejercicio 3 - TIR'!$C$26)/('Ejercicio 3 - TIR'!$E$26-'Ejercicio 3 - TIR'!$C$26),'Ejercicio 3 - TIR'!$C$26+SQRT(('Ejercicio 3 - TIR'!$E$26-'Ejercicio 3 - TIR'!$C$26)*('Ejercicio 3 - TIR'!$D$26-'Ejercicio 3 - TIR'!$C$26)*X301),'Ejercicio 3 - TIR'!$E$26-SQRT(('Ejercicio 3 - TIR'!$E$26-'Ejercicio 3 - TIR'!$C$26)*('Ejercicio 3 - TIR'!$E$26-'Ejercicio 3 - TIR'!$D$26)*(1-X301)))</f>
        <v>0.212159384467468</v>
      </c>
      <c r="Z301" s="24">
        <f ca="1" t="shared" si="1908"/>
        <v>1.14721970040644</v>
      </c>
      <c r="AA301" s="24">
        <f ca="1" t="shared" si="1909"/>
        <v>1.31122669216387</v>
      </c>
      <c r="AB301" s="24">
        <f ca="1" t="shared" si="1910"/>
        <v>1.54588683037922</v>
      </c>
      <c r="AC301" s="24">
        <f ca="1" t="shared" si="1911"/>
        <v>1.86920900813559</v>
      </c>
      <c r="AD301" s="24">
        <f ca="1" t="shared" si="1912"/>
        <v>2.26577924074268</v>
      </c>
      <c r="AE301" s="23">
        <f ca="1" t="shared" si="1913"/>
        <v>4245.43667755908</v>
      </c>
      <c r="AF301" s="23">
        <f ca="1" t="shared" si="1914"/>
        <v>4852.36601980838</v>
      </c>
      <c r="AG301" s="23">
        <f ca="1" t="shared" si="1915"/>
        <v>5720.75657933905</v>
      </c>
      <c r="AH301" s="23">
        <f ca="1" t="shared" si="1916"/>
        <v>6917.25262244992</v>
      </c>
      <c r="AI301" s="23">
        <f ca="1" t="shared" si="1917"/>
        <v>8384.81268103487</v>
      </c>
      <c r="AJ301" s="25">
        <f ca="1" t="shared" si="1918"/>
        <v>39390.8588465852</v>
      </c>
      <c r="AK301" s="25">
        <f ca="1" t="shared" si="1919"/>
        <v>50679.0382978841</v>
      </c>
      <c r="AL301" s="25">
        <f ca="1" t="shared" si="1920"/>
        <v>61779.8466748401</v>
      </c>
      <c r="AM301" s="25">
        <f ca="1" t="shared" si="1921"/>
        <v>69656.6359526595</v>
      </c>
      <c r="AN301" s="25">
        <f ca="1" t="shared" si="1922"/>
        <v>83602.2183155915</v>
      </c>
      <c r="AO301" s="25">
        <f ca="1">C301/'Ejercicio 3 - TIR'!$D$7</f>
        <v>16058.5826975658</v>
      </c>
      <c r="AP301" s="25">
        <f ca="1" t="shared" si="1923"/>
        <v>23332.2761490194</v>
      </c>
      <c r="AQ301" s="25">
        <f ca="1" t="shared" si="1924"/>
        <v>34620.4556003183</v>
      </c>
      <c r="AR301" s="25">
        <f ca="1" t="shared" si="1925"/>
        <v>45721.2639772743</v>
      </c>
      <c r="AS301" s="25">
        <f ca="1" t="shared" si="1926"/>
        <v>53598.0532550937</v>
      </c>
      <c r="AT301" s="25">
        <f ca="1" t="shared" si="1927"/>
        <v>67543.6356180257</v>
      </c>
      <c r="AU301" s="25">
        <f ca="1">AP301*'Ejercicio 3 - TIR'!$D$5</f>
        <v>11666.1380745097</v>
      </c>
      <c r="AV301" s="25">
        <f ca="1">AQ301*'Ejercicio 3 - TIR'!$D$5</f>
        <v>17310.2278001592</v>
      </c>
      <c r="AW301" s="25">
        <f ca="1">AR301*'Ejercicio 3 - TIR'!$D$5</f>
        <v>22860.6319886371</v>
      </c>
      <c r="AX301" s="25">
        <f ca="1">AS301*'Ejercicio 3 - TIR'!$D$5</f>
        <v>26799.0266275469</v>
      </c>
      <c r="AY301" s="25">
        <f ca="1">AT301*'Ejercicio 3 - TIR'!$D$5</f>
        <v>33771.8178090128</v>
      </c>
      <c r="AZ301" s="25">
        <f ca="1" t="shared" ref="AZ301:BD301" si="2237">AJ301-AU301-AE301</f>
        <v>23479.2840945164</v>
      </c>
      <c r="BA301" s="25">
        <f ca="1" t="shared" si="2237"/>
        <v>28516.4444779166</v>
      </c>
      <c r="BB301" s="25">
        <f ca="1" t="shared" si="2237"/>
        <v>33198.4581068639</v>
      </c>
      <c r="BC301" s="25">
        <f ca="1" t="shared" si="2237"/>
        <v>35940.3567026627</v>
      </c>
      <c r="BD301" s="25">
        <f ca="1" t="shared" si="2237"/>
        <v>41445.5878255438</v>
      </c>
      <c r="BE301" s="25">
        <f ca="1" t="shared" ref="BE301:BI301" si="2238">AZ301/Z301</f>
        <v>20466.2490420955</v>
      </c>
      <c r="BF301" s="25">
        <f ca="1" t="shared" si="2238"/>
        <v>21747.9133458281</v>
      </c>
      <c r="BG301" s="25">
        <f ca="1" t="shared" si="2238"/>
        <v>21475.3482948813</v>
      </c>
      <c r="BH301" s="25">
        <f ca="1" t="shared" si="2238"/>
        <v>19227.5751648078</v>
      </c>
      <c r="BI301" s="25">
        <f ca="1" t="shared" si="2238"/>
        <v>18291.9796775783</v>
      </c>
      <c r="BJ301" s="25">
        <f ca="1" t="shared" si="1930"/>
        <v>65339.2328971224</v>
      </c>
      <c r="BK301" s="25">
        <f ca="1" t="shared" si="1931"/>
        <v>36385.2033118941</v>
      </c>
      <c r="BL301" s="25">
        <f ca="1" t="shared" si="1932"/>
        <v>101724.436209017</v>
      </c>
      <c r="BM301" s="25">
        <f ca="1">BK301*'Ejercicio 3 - TIR'!$D$5</f>
        <v>18192.6016559471</v>
      </c>
      <c r="BN301" s="25">
        <f ca="1" t="shared" si="1933"/>
        <v>83531.8345530695</v>
      </c>
      <c r="BO301" s="25">
        <f ca="1" t="shared" si="1934"/>
        <v>36866.7136899398</v>
      </c>
      <c r="BP301" s="25">
        <f ca="1" t="shared" si="1935"/>
        <v>-109130.335828986</v>
      </c>
      <c r="BQ301" s="25">
        <f ca="1" t="shared" ref="BQ301:BT301" si="2239">BE301</f>
        <v>20466.2490420955</v>
      </c>
      <c r="BR301" s="25">
        <f ca="1" t="shared" si="2239"/>
        <v>21747.9133458281</v>
      </c>
      <c r="BS301" s="25">
        <f ca="1" t="shared" si="2239"/>
        <v>21475.3482948813</v>
      </c>
      <c r="BT301" s="25">
        <f ca="1" t="shared" si="2239"/>
        <v>19227.5751648078</v>
      </c>
      <c r="BU301" s="25">
        <f ca="1" t="shared" si="1937"/>
        <v>55158.693367518</v>
      </c>
      <c r="BV301" s="27">
        <f ca="1" t="shared" si="1938"/>
        <v>7.1526125275666</v>
      </c>
    </row>
    <row r="302" ht="15" customHeight="1" spans="1:74">
      <c r="A302" s="23">
        <v>301</v>
      </c>
      <c r="B302" s="24">
        <f ca="1" t="shared" ref="B302:F302" si="2240">RAND()</f>
        <v>0.0182776856734197</v>
      </c>
      <c r="C302" s="25">
        <f ca="1">IF(B302&lt;=('Ejercicio 3 - TIR'!$D$13-'Ejercicio 3 - TIR'!$C$13)/('Ejercicio 3 - TIR'!$E$13-'Ejercicio 3 - TIR'!$C$13),'Ejercicio 3 - TIR'!$C$13+SQRT(('Ejercicio 3 - TIR'!$E$13-'Ejercicio 3 - TIR'!$C$13)*('Ejercicio 3 - TIR'!$D$13-'Ejercicio 3 - TIR'!$C$13)*B302),'Ejercicio 3 - TIR'!$E$13-SQRT(('Ejercicio 3 - TIR'!$E$13-'Ejercicio 3 - TIR'!$C$13)*('Ejercicio 3 - TIR'!$E$13-'Ejercicio 3 - TIR'!$D$13)*(1-B302)))</f>
        <v>62703.8998260601</v>
      </c>
      <c r="D302" s="24">
        <f ca="1" t="shared" si="2240"/>
        <v>0.910515395269847</v>
      </c>
      <c r="E302" s="25">
        <f ca="1">IF(D302&lt;=('Ejercicio 3 - TIR'!$D$14-'Ejercicio 3 - TIR'!$C$14)/('Ejercicio 3 - TIR'!$E$14-'Ejercicio 3 - TIR'!$C$14),'Ejercicio 3 - TIR'!$C$14+SQRT(('Ejercicio 3 - TIR'!$E$14-'Ejercicio 3 - TIR'!$C$14)*('Ejercicio 3 - TIR'!$D$14-'Ejercicio 3 - TIR'!$C$14)*D302),'Ejercicio 3 - TIR'!$E$14-SQRT(('Ejercicio 3 - TIR'!$E$14-'Ejercicio 3 - TIR'!$C$14)*('Ejercicio 3 - TIR'!$E$14-'Ejercicio 3 - TIR'!$D$14)*(1-D302)))</f>
        <v>36336.3009526541</v>
      </c>
      <c r="F302" s="24">
        <f ca="1" t="shared" si="2240"/>
        <v>0.521033701187257</v>
      </c>
      <c r="G302" s="25">
        <f ca="1">IF(F302&lt;=('Ejercicio 3 - TIR'!$D$18-'Ejercicio 3 - TIR'!$C$18)/('Ejercicio 3 - TIR'!$E$18-'Ejercicio 3 - TIR'!$C$18),'Ejercicio 3 - TIR'!$C$18+SQRT(('Ejercicio 3 - TIR'!$E$18-'Ejercicio 3 - TIR'!$C$18)*('Ejercicio 3 - TIR'!$D$18-'Ejercicio 3 - TIR'!$C$18)*F302),'Ejercicio 3 - TIR'!$E$18-SQRT(('Ejercicio 3 - TIR'!$E$18-'Ejercicio 3 - TIR'!$C$18)*('Ejercicio 3 - TIR'!$E$18-'Ejercicio 3 - TIR'!$D$18)*(1-F302)))</f>
        <v>38840.5347789649</v>
      </c>
      <c r="H302" s="24">
        <f ca="1" t="shared" ref="H302:L302" si="2241">RAND()</f>
        <v>0.640366210641736</v>
      </c>
      <c r="I302" s="25">
        <f ca="1">IF(H302&lt;=('Ejercicio 3 - TIR'!$D$18-'Ejercicio 3 - TIR'!$C$18)/('Ejercicio 3 - TIR'!$E$18-'Ejercicio 3 - TIR'!$C$18),'Ejercicio 3 - TIR'!$C$18+SQRT(('Ejercicio 3 - TIR'!$E$18-'Ejercicio 3 - TIR'!$C$18)*('Ejercicio 3 - TIR'!$D$18-'Ejercicio 3 - TIR'!$C$18)*H302),'Ejercicio 3 - TIR'!$E$18-SQRT(('Ejercicio 3 - TIR'!$E$18-'Ejercicio 3 - TIR'!$C$18)*('Ejercicio 3 - TIR'!$E$18-'Ejercicio 3 - TIR'!$D$18)*(1-H302)))</f>
        <v>39800.7617865276</v>
      </c>
      <c r="J302" s="24">
        <f ca="1" t="shared" si="2241"/>
        <v>0.731696937606918</v>
      </c>
      <c r="K302" s="25">
        <f ca="1">IF(J302&lt;=('Ejercicio 3 - TIR'!$D$18-'Ejercicio 3 - TIR'!$C$18)/('Ejercicio 3 - TIR'!$E$18-'Ejercicio 3 - TIR'!$C$18),'Ejercicio 3 - TIR'!$C$18+SQRT(('Ejercicio 3 - TIR'!$E$18-'Ejercicio 3 - TIR'!$C$18)*('Ejercicio 3 - TIR'!$D$18-'Ejercicio 3 - TIR'!$C$18)*J302),'Ejercicio 3 - TIR'!$E$18-SQRT(('Ejercicio 3 - TIR'!$E$18-'Ejercicio 3 - TIR'!$C$18)*('Ejercicio 3 - TIR'!$E$18-'Ejercicio 3 - TIR'!$D$18)*(1-J302)))</f>
        <v>40514.1634359374</v>
      </c>
      <c r="L302" s="24">
        <f ca="1" t="shared" si="2241"/>
        <v>0.287918549216661</v>
      </c>
      <c r="M302" s="25">
        <f ca="1">IF(L302&lt;=('Ejercicio 3 - TIR'!$D$18-'Ejercicio 3 - TIR'!$C$18)/('Ejercicio 3 - TIR'!$E$18-'Ejercicio 3 - TIR'!$C$18),'Ejercicio 3 - TIR'!$C$18+SQRT(('Ejercicio 3 - TIR'!$E$18-'Ejercicio 3 - TIR'!$C$18)*('Ejercicio 3 - TIR'!$D$18-'Ejercicio 3 - TIR'!$C$18)*L302),'Ejercicio 3 - TIR'!$E$18-SQRT(('Ejercicio 3 - TIR'!$E$18-'Ejercicio 3 - TIR'!$C$18)*('Ejercicio 3 - TIR'!$E$18-'Ejercicio 3 - TIR'!$D$18)*(1-L302)))</f>
        <v>36571.7411986854</v>
      </c>
      <c r="N302" s="24">
        <f ca="1" t="shared" ref="N302:R302" si="2242">RAND()</f>
        <v>0.179995114109217</v>
      </c>
      <c r="O302" s="25">
        <f ca="1">IF(N302&lt;=('Ejercicio 3 - TIR'!$D$18-'Ejercicio 3 - TIR'!$C$18)/('Ejercicio 3 - TIR'!$E$18-'Ejercicio 3 - TIR'!$C$18),'Ejercicio 3 - TIR'!$C$18+SQRT(('Ejercicio 3 - TIR'!$E$18-'Ejercicio 3 - TIR'!$C$18)*('Ejercicio 3 - TIR'!$D$18-'Ejercicio 3 - TIR'!$C$18)*N302),'Ejercicio 3 - TIR'!$E$18-SQRT(('Ejercicio 3 - TIR'!$E$18-'Ejercicio 3 - TIR'!$C$18)*('Ejercicio 3 - TIR'!$E$18-'Ejercicio 3 - TIR'!$D$18)*(1-N302)))</f>
        <v>35196.0819004691</v>
      </c>
      <c r="P302" s="24">
        <f ca="1" t="shared" si="2242"/>
        <v>0.275137151814487</v>
      </c>
      <c r="Q302" s="26">
        <f ca="1">IF(P302&lt;=('Ejercicio 3 - TIR'!$D$22-'Ejercicio 3 - TIR'!$C$22)/('Ejercicio 3 - TIR'!$E$22-'Ejercicio 3 - TIR'!$C$22),'Ejercicio 3 - TIR'!$C$22+SQRT(('Ejercicio 3 - TIR'!$E$22-'Ejercicio 3 - TIR'!$C$22)*('Ejercicio 3 - TIR'!$D$22-'Ejercicio 3 - TIR'!$C$22)*P302),'Ejercicio 3 - TIR'!$E$22-SQRT(('Ejercicio 3 - TIR'!$E$22-'Ejercicio 3 - TIR'!$C$22)*('Ejercicio 3 - TIR'!$E$22-'Ejercicio 3 - TIR'!$D$22)*(1-P302)))</f>
        <v>0.142254142833775</v>
      </c>
      <c r="R302" s="24">
        <f ca="1" t="shared" si="2242"/>
        <v>0.822657916265304</v>
      </c>
      <c r="S302" s="26">
        <f ca="1">IF(R302&lt;=('Ejercicio 3 - TIR'!$D$23-'Ejercicio 3 - TIR'!$C$23)/('Ejercicio 3 - TIR'!$E$23-'Ejercicio 3 - TIR'!$C$23),'Ejercicio 3 - TIR'!$C$23+SQRT(('Ejercicio 3 - TIR'!$E$23-'Ejercicio 3 - TIR'!$C$23)*('Ejercicio 3 - TIR'!$D$23-'Ejercicio 3 - TIR'!$C$23)*R302),'Ejercicio 3 - TIR'!$E$23-SQRT(('Ejercicio 3 - TIR'!$E$23-'Ejercicio 3 - TIR'!$C$23)*('Ejercicio 3 - TIR'!$E$23-'Ejercicio 3 - TIR'!$D$23)*(1-R302)))</f>
        <v>0.162133390060718</v>
      </c>
      <c r="T302" s="24">
        <f ca="1" t="shared" ref="T302:X302" si="2243">RAND()</f>
        <v>0.858399427059992</v>
      </c>
      <c r="U302" s="26">
        <f ca="1">IF(T302&lt;=('Ejercicio 3 - TIR'!$D$24-'Ejercicio 3 - TIR'!$C$24)/('Ejercicio 3 - TIR'!$E$24-'Ejercicio 3 - TIR'!$C$24),'Ejercicio 3 - TIR'!$C$24+SQRT(('Ejercicio 3 - TIR'!$E$24-'Ejercicio 3 - TIR'!$C$24)*('Ejercicio 3 - TIR'!$D$24-'Ejercicio 3 - TIR'!$C$24)*T302),'Ejercicio 3 - TIR'!$E$24-SQRT(('Ejercicio 3 - TIR'!$E$24-'Ejercicio 3 - TIR'!$C$24)*('Ejercicio 3 - TIR'!$E$24-'Ejercicio 3 - TIR'!$D$24)*(1-T302)))</f>
        <v>0.200088154173156</v>
      </c>
      <c r="V302" s="24">
        <f ca="1" t="shared" si="2243"/>
        <v>0.203905894335989</v>
      </c>
      <c r="W302" s="26">
        <f ca="1">IF(V302&lt;=('Ejercicio 3 - TIR'!$D$25-'Ejercicio 3 - TIR'!$C$25)/('Ejercicio 3 - TIR'!$E$25-'Ejercicio 3 - TIR'!$C$25),'Ejercicio 3 - TIR'!$C$25+SQRT(('Ejercicio 3 - TIR'!$E$25-'Ejercicio 3 - TIR'!$C$25)*('Ejercicio 3 - TIR'!$D$25-'Ejercicio 3 - TIR'!$C$25)*V302),'Ejercicio 3 - TIR'!$E$25-SQRT(('Ejercicio 3 - TIR'!$E$25-'Ejercicio 3 - TIR'!$C$25)*('Ejercicio 3 - TIR'!$E$25-'Ejercicio 3 - TIR'!$D$25)*(1-V302)))</f>
        <v>0.196895805753807</v>
      </c>
      <c r="X302" s="24">
        <f ca="1" t="shared" si="2243"/>
        <v>0.469600197014973</v>
      </c>
      <c r="Y302" s="26">
        <f ca="1">IF(X302&lt;=('Ejercicio 3 - TIR'!$D$26-'Ejercicio 3 - TIR'!$C$26)/('Ejercicio 3 - TIR'!$E$26-'Ejercicio 3 - TIR'!$C$26),'Ejercicio 3 - TIR'!$C$26+SQRT(('Ejercicio 3 - TIR'!$E$26-'Ejercicio 3 - TIR'!$C$26)*('Ejercicio 3 - TIR'!$D$26-'Ejercicio 3 - TIR'!$C$26)*X302),'Ejercicio 3 - TIR'!$E$26-SQRT(('Ejercicio 3 - TIR'!$E$26-'Ejercicio 3 - TIR'!$C$26)*('Ejercicio 3 - TIR'!$E$26-'Ejercicio 3 - TIR'!$D$26)*(1-X302)))</f>
        <v>0.22648216244915</v>
      </c>
      <c r="Z302" s="24">
        <f ca="1" t="shared" si="1908"/>
        <v>1.14225414283378</v>
      </c>
      <c r="AA302" s="24">
        <f ca="1" t="shared" si="1909"/>
        <v>1.32745167932231</v>
      </c>
      <c r="AB302" s="24">
        <f ca="1" t="shared" si="1910"/>
        <v>1.59305903559197</v>
      </c>
      <c r="AC302" s="24">
        <f ca="1" t="shared" si="1911"/>
        <v>1.90672567801824</v>
      </c>
      <c r="AD302" s="24">
        <f ca="1" t="shared" si="1912"/>
        <v>2.33856503277313</v>
      </c>
      <c r="AE302" s="23">
        <f ca="1" t="shared" si="1913"/>
        <v>5168.98934576991</v>
      </c>
      <c r="AF302" s="23">
        <f ca="1" t="shared" si="1914"/>
        <v>6007.05511158732</v>
      </c>
      <c r="AG302" s="23">
        <f ca="1" t="shared" si="1915"/>
        <v>7208.99568088125</v>
      </c>
      <c r="AH302" s="23">
        <f ca="1" t="shared" si="1916"/>
        <v>8628.41669414407</v>
      </c>
      <c r="AI302" s="23">
        <f ca="1" t="shared" si="1917"/>
        <v>10582.5991655462</v>
      </c>
      <c r="AJ302" s="25">
        <f ca="1" t="shared" si="1918"/>
        <v>44365.761761152</v>
      </c>
      <c r="AK302" s="25">
        <f ca="1" t="shared" si="1919"/>
        <v>52833.5880718335</v>
      </c>
      <c r="AL302" s="25">
        <f ca="1" t="shared" si="1920"/>
        <v>64541.45413107</v>
      </c>
      <c r="AM302" s="25">
        <f ca="1" t="shared" si="1921"/>
        <v>69732.2780333709</v>
      </c>
      <c r="AN302" s="25">
        <f ca="1" t="shared" si="1922"/>
        <v>82308.3264230563</v>
      </c>
      <c r="AO302" s="25">
        <f ca="1">C302/'Ejercicio 3 - TIR'!$D$7</f>
        <v>12540.779965212</v>
      </c>
      <c r="AP302" s="25">
        <f ca="1" t="shared" si="1923"/>
        <v>31824.98179594</v>
      </c>
      <c r="AQ302" s="25">
        <f ca="1" t="shared" si="1924"/>
        <v>40292.8081066215</v>
      </c>
      <c r="AR302" s="25">
        <f ca="1" t="shared" si="1925"/>
        <v>52000.6741658579</v>
      </c>
      <c r="AS302" s="25">
        <f ca="1" t="shared" si="1926"/>
        <v>57191.4980681589</v>
      </c>
      <c r="AT302" s="25">
        <f ca="1" t="shared" si="1927"/>
        <v>69767.5464578443</v>
      </c>
      <c r="AU302" s="25">
        <f ca="1">AP302*'Ejercicio 3 - TIR'!$D$5</f>
        <v>15912.49089797</v>
      </c>
      <c r="AV302" s="25">
        <f ca="1">AQ302*'Ejercicio 3 - TIR'!$D$5</f>
        <v>20146.4040533107</v>
      </c>
      <c r="AW302" s="25">
        <f ca="1">AR302*'Ejercicio 3 - TIR'!$D$5</f>
        <v>26000.337082929</v>
      </c>
      <c r="AX302" s="25">
        <f ca="1">AS302*'Ejercicio 3 - TIR'!$D$5</f>
        <v>28595.7490340795</v>
      </c>
      <c r="AY302" s="25">
        <f ca="1">AT302*'Ejercicio 3 - TIR'!$D$5</f>
        <v>34883.7732289221</v>
      </c>
      <c r="AZ302" s="25">
        <f ca="1" t="shared" ref="AZ302:BD302" si="2244">AJ302-AU302-AE302</f>
        <v>23284.2815174121</v>
      </c>
      <c r="BA302" s="25">
        <f ca="1" t="shared" si="2244"/>
        <v>26680.1289069354</v>
      </c>
      <c r="BB302" s="25">
        <f ca="1" t="shared" si="2244"/>
        <v>31332.1213672597</v>
      </c>
      <c r="BC302" s="25">
        <f ca="1" t="shared" si="2244"/>
        <v>32508.1123051474</v>
      </c>
      <c r="BD302" s="25">
        <f ca="1" t="shared" si="2244"/>
        <v>36841.954028588</v>
      </c>
      <c r="BE302" s="25">
        <f ca="1" t="shared" ref="BE302:BI302" si="2245">AZ302/Z302</f>
        <v>20384.5017008623</v>
      </c>
      <c r="BF302" s="25">
        <f ca="1" t="shared" si="2245"/>
        <v>20098.7571318273</v>
      </c>
      <c r="BG302" s="25">
        <f ca="1" t="shared" si="2245"/>
        <v>19667.8972136252</v>
      </c>
      <c r="BH302" s="25">
        <f ca="1" t="shared" si="2245"/>
        <v>17049.1815786185</v>
      </c>
      <c r="BI302" s="25">
        <f ca="1" t="shared" si="2245"/>
        <v>15754.0857373121</v>
      </c>
      <c r="BJ302" s="25">
        <f ca="1" t="shared" si="1930"/>
        <v>84974.8028281979</v>
      </c>
      <c r="BK302" s="25">
        <f ca="1" t="shared" si="1931"/>
        <v>29327.4295103467</v>
      </c>
      <c r="BL302" s="25">
        <f ca="1" t="shared" si="1932"/>
        <v>114302.232338545</v>
      </c>
      <c r="BM302" s="25">
        <f ca="1">BK302*'Ejercicio 3 - TIR'!$D$5</f>
        <v>14663.7147551733</v>
      </c>
      <c r="BN302" s="25">
        <f ca="1" t="shared" si="1933"/>
        <v>99638.5175833713</v>
      </c>
      <c r="BO302" s="25">
        <f ca="1" t="shared" si="1934"/>
        <v>42606.6909352602</v>
      </c>
      <c r="BP302" s="25">
        <f ca="1" t="shared" si="1935"/>
        <v>-99040.2007787143</v>
      </c>
      <c r="BQ302" s="25">
        <f ca="1" t="shared" ref="BQ302:BT302" si="2246">BE302</f>
        <v>20384.5017008623</v>
      </c>
      <c r="BR302" s="25">
        <f ca="1" t="shared" si="2246"/>
        <v>20098.7571318273</v>
      </c>
      <c r="BS302" s="25">
        <f ca="1" t="shared" si="2246"/>
        <v>19667.8972136252</v>
      </c>
      <c r="BT302" s="25">
        <f ca="1" t="shared" si="2246"/>
        <v>17049.1815786185</v>
      </c>
      <c r="BU302" s="25">
        <f ca="1" t="shared" si="1937"/>
        <v>58360.7766725723</v>
      </c>
      <c r="BV302" s="27">
        <f ca="1" t="shared" si="1938"/>
        <v>9.58309362070917</v>
      </c>
    </row>
    <row r="303" ht="15" customHeight="1" spans="1:74">
      <c r="A303" s="23">
        <v>302</v>
      </c>
      <c r="B303" s="24">
        <f ca="1" t="shared" ref="B303:F303" si="2247">RAND()</f>
        <v>0.683448490957598</v>
      </c>
      <c r="C303" s="25">
        <f ca="1">IF(B303&lt;=('Ejercicio 3 - TIR'!$D$13-'Ejercicio 3 - TIR'!$C$13)/('Ejercicio 3 - TIR'!$E$13-'Ejercicio 3 - TIR'!$C$13),'Ejercicio 3 - TIR'!$C$13+SQRT(('Ejercicio 3 - TIR'!$E$13-'Ejercicio 3 - TIR'!$C$13)*('Ejercicio 3 - TIR'!$D$13-'Ejercicio 3 - TIR'!$C$13)*B303),'Ejercicio 3 - TIR'!$E$13-SQRT(('Ejercicio 3 - TIR'!$E$13-'Ejercicio 3 - TIR'!$C$13)*('Ejercicio 3 - TIR'!$E$13-'Ejercicio 3 - TIR'!$D$13)*(1-B303)))</f>
        <v>80509.9561095702</v>
      </c>
      <c r="D303" s="24">
        <f ca="1" t="shared" si="2247"/>
        <v>0.824725029915782</v>
      </c>
      <c r="E303" s="25">
        <f ca="1">IF(D303&lt;=('Ejercicio 3 - TIR'!$D$14-'Ejercicio 3 - TIR'!$C$14)/('Ejercicio 3 - TIR'!$E$14-'Ejercicio 3 - TIR'!$C$14),'Ejercicio 3 - TIR'!$C$14+SQRT(('Ejercicio 3 - TIR'!$E$14-'Ejercicio 3 - TIR'!$C$14)*('Ejercicio 3 - TIR'!$D$14-'Ejercicio 3 - TIR'!$C$14)*D303),'Ejercicio 3 - TIR'!$E$14-SQRT(('Ejercicio 3 - TIR'!$E$14-'Ejercicio 3 - TIR'!$C$14)*('Ejercicio 3 - TIR'!$E$14-'Ejercicio 3 - TIR'!$D$14)*(1-D303)))</f>
        <v>34872.5010470374</v>
      </c>
      <c r="F303" s="24">
        <f ca="1" t="shared" si="2247"/>
        <v>0.551923965375654</v>
      </c>
      <c r="G303" s="25">
        <f ca="1">IF(F303&lt;=('Ejercicio 3 - TIR'!$D$18-'Ejercicio 3 - TIR'!$C$18)/('Ejercicio 3 - TIR'!$E$18-'Ejercicio 3 - TIR'!$C$18),'Ejercicio 3 - TIR'!$C$18+SQRT(('Ejercicio 3 - TIR'!$E$18-'Ejercicio 3 - TIR'!$C$18)*('Ejercicio 3 - TIR'!$D$18-'Ejercicio 3 - TIR'!$C$18)*F303),'Ejercicio 3 - TIR'!$E$18-SQRT(('Ejercicio 3 - TIR'!$E$18-'Ejercicio 3 - TIR'!$C$18)*('Ejercicio 3 - TIR'!$E$18-'Ejercicio 3 - TIR'!$D$18)*(1-F303)))</f>
        <v>39098.823814447</v>
      </c>
      <c r="H303" s="24">
        <f ca="1" t="shared" ref="H303:L303" si="2248">RAND()</f>
        <v>0.28566237555863</v>
      </c>
      <c r="I303" s="25">
        <f ca="1">IF(H303&lt;=('Ejercicio 3 - TIR'!$D$18-'Ejercicio 3 - TIR'!$C$18)/('Ejercicio 3 - TIR'!$E$18-'Ejercicio 3 - TIR'!$C$18),'Ejercicio 3 - TIR'!$C$18+SQRT(('Ejercicio 3 - TIR'!$E$18-'Ejercicio 3 - TIR'!$C$18)*('Ejercicio 3 - TIR'!$D$18-'Ejercicio 3 - TIR'!$C$18)*H303),'Ejercicio 3 - TIR'!$E$18-SQRT(('Ejercicio 3 - TIR'!$E$18-'Ejercicio 3 - TIR'!$C$18)*('Ejercicio 3 - TIR'!$E$18-'Ejercicio 3 - TIR'!$D$18)*(1-H303)))</f>
        <v>36545.9419745209</v>
      </c>
      <c r="J303" s="24">
        <f ca="1" t="shared" si="2248"/>
        <v>0.38318357752449</v>
      </c>
      <c r="K303" s="25">
        <f ca="1">IF(J303&lt;=('Ejercicio 3 - TIR'!$D$18-'Ejercicio 3 - TIR'!$C$18)/('Ejercicio 3 - TIR'!$E$18-'Ejercicio 3 - TIR'!$C$18),'Ejercicio 3 - TIR'!$C$18+SQRT(('Ejercicio 3 - TIR'!$E$18-'Ejercicio 3 - TIR'!$C$18)*('Ejercicio 3 - TIR'!$D$18-'Ejercicio 3 - TIR'!$C$18)*J303),'Ejercicio 3 - TIR'!$E$18-SQRT(('Ejercicio 3 - TIR'!$E$18-'Ejercicio 3 - TIR'!$C$18)*('Ejercicio 3 - TIR'!$E$18-'Ejercicio 3 - TIR'!$D$18)*(1-J303)))</f>
        <v>37581.3941085181</v>
      </c>
      <c r="L303" s="24">
        <f ca="1" t="shared" si="2248"/>
        <v>0.425107174972074</v>
      </c>
      <c r="M303" s="25">
        <f ca="1">IF(L303&lt;=('Ejercicio 3 - TIR'!$D$18-'Ejercicio 3 - TIR'!$C$18)/('Ejercicio 3 - TIR'!$E$18-'Ejercicio 3 - TIR'!$C$18),'Ejercicio 3 - TIR'!$C$18+SQRT(('Ejercicio 3 - TIR'!$E$18-'Ejercicio 3 - TIR'!$C$18)*('Ejercicio 3 - TIR'!$D$18-'Ejercicio 3 - TIR'!$C$18)*L303),'Ejercicio 3 - TIR'!$E$18-SQRT(('Ejercicio 3 - TIR'!$E$18-'Ejercicio 3 - TIR'!$C$18)*('Ejercicio 3 - TIR'!$E$18-'Ejercicio 3 - TIR'!$D$18)*(1-L303)))</f>
        <v>37985.3663814387</v>
      </c>
      <c r="N303" s="24">
        <f ca="1" t="shared" ref="N303:R303" si="2249">RAND()</f>
        <v>0.531695887949285</v>
      </c>
      <c r="O303" s="25">
        <f ca="1">IF(N303&lt;=('Ejercicio 3 - TIR'!$D$18-'Ejercicio 3 - TIR'!$C$18)/('Ejercicio 3 - TIR'!$E$18-'Ejercicio 3 - TIR'!$C$18),'Ejercicio 3 - TIR'!$C$18+SQRT(('Ejercicio 3 - TIR'!$E$18-'Ejercicio 3 - TIR'!$C$18)*('Ejercicio 3 - TIR'!$D$18-'Ejercicio 3 - TIR'!$C$18)*N303),'Ejercicio 3 - TIR'!$E$18-SQRT(('Ejercicio 3 - TIR'!$E$18-'Ejercicio 3 - TIR'!$C$18)*('Ejercicio 3 - TIR'!$E$18-'Ejercicio 3 - TIR'!$D$18)*(1-N303)))</f>
        <v>38930.5309580334</v>
      </c>
      <c r="P303" s="24">
        <f ca="1" t="shared" si="2249"/>
        <v>0.430658370042298</v>
      </c>
      <c r="Q303" s="26">
        <f ca="1">IF(P303&lt;=('Ejercicio 3 - TIR'!$D$22-'Ejercicio 3 - TIR'!$C$22)/('Ejercicio 3 - TIR'!$E$22-'Ejercicio 3 - TIR'!$C$22),'Ejercicio 3 - TIR'!$C$22+SQRT(('Ejercicio 3 - TIR'!$E$22-'Ejercicio 3 - TIR'!$C$22)*('Ejercicio 3 - TIR'!$D$22-'Ejercicio 3 - TIR'!$C$22)*P303),'Ejercicio 3 - TIR'!$E$22-SQRT(('Ejercicio 3 - TIR'!$E$22-'Ejercicio 3 - TIR'!$C$22)*('Ejercicio 3 - TIR'!$E$22-'Ejercicio 3 - TIR'!$D$22)*(1-P303)))</f>
        <v>0.147842145500592</v>
      </c>
      <c r="R303" s="24">
        <f ca="1" t="shared" si="2249"/>
        <v>0.909401685955518</v>
      </c>
      <c r="S303" s="26">
        <f ca="1">IF(R303&lt;=('Ejercicio 3 - TIR'!$D$23-'Ejercicio 3 - TIR'!$C$23)/('Ejercicio 3 - TIR'!$E$23-'Ejercicio 3 - TIR'!$C$23),'Ejercicio 3 - TIR'!$C$23+SQRT(('Ejercicio 3 - TIR'!$E$23-'Ejercicio 3 - TIR'!$C$23)*('Ejercicio 3 - TIR'!$D$23-'Ejercicio 3 - TIR'!$C$23)*R303),'Ejercicio 3 - TIR'!$E$23-SQRT(('Ejercicio 3 - TIR'!$E$23-'Ejercicio 3 - TIR'!$C$23)*('Ejercicio 3 - TIR'!$E$23-'Ejercicio 3 - TIR'!$D$23)*(1-R303)))</f>
        <v>0.167229840827927</v>
      </c>
      <c r="T303" s="24">
        <f ca="1" t="shared" ref="T303:X303" si="2250">RAND()</f>
        <v>0.415751772142108</v>
      </c>
      <c r="U303" s="26">
        <f ca="1">IF(T303&lt;=('Ejercicio 3 - TIR'!$D$24-'Ejercicio 3 - TIR'!$C$24)/('Ejercicio 3 - TIR'!$E$24-'Ejercicio 3 - TIR'!$C$24),'Ejercicio 3 - TIR'!$C$24+SQRT(('Ejercicio 3 - TIR'!$E$24-'Ejercicio 3 - TIR'!$C$24)*('Ejercicio 3 - TIR'!$D$24-'Ejercicio 3 - TIR'!$C$24)*T303),'Ejercicio 3 - TIR'!$E$24-SQRT(('Ejercicio 3 - TIR'!$E$24-'Ejercicio 3 - TIR'!$C$24)*('Ejercicio 3 - TIR'!$E$24-'Ejercicio 3 - TIR'!$D$24)*(1-T303)))</f>
        <v>0.179547905534884</v>
      </c>
      <c r="V303" s="24">
        <f ca="1" t="shared" si="2250"/>
        <v>0.404000056582447</v>
      </c>
      <c r="W303" s="26">
        <f ca="1">IF(V303&lt;=('Ejercicio 3 - TIR'!$D$25-'Ejercicio 3 - TIR'!$C$25)/('Ejercicio 3 - TIR'!$E$25-'Ejercicio 3 - TIR'!$C$25),'Ejercicio 3 - TIR'!$C$25+SQRT(('Ejercicio 3 - TIR'!$E$25-'Ejercicio 3 - TIR'!$C$25)*('Ejercicio 3 - TIR'!$D$25-'Ejercicio 3 - TIR'!$C$25)*V303),'Ejercicio 3 - TIR'!$E$25-SQRT(('Ejercicio 3 - TIR'!$E$25-'Ejercicio 3 - TIR'!$C$25)*('Ejercicio 3 - TIR'!$E$25-'Ejercicio 3 - TIR'!$D$25)*(1-V303)))</f>
        <v>0.20432725318134</v>
      </c>
      <c r="X303" s="24">
        <f ca="1" t="shared" si="2250"/>
        <v>0.987575352387995</v>
      </c>
      <c r="Y303" s="26">
        <f ca="1">IF(X303&lt;=('Ejercicio 3 - TIR'!$D$26-'Ejercicio 3 - TIR'!$C$26)/('Ejercicio 3 - TIR'!$E$26-'Ejercicio 3 - TIR'!$C$26),'Ejercicio 3 - TIR'!$C$26+SQRT(('Ejercicio 3 - TIR'!$E$26-'Ejercicio 3 - TIR'!$C$26)*('Ejercicio 3 - TIR'!$D$26-'Ejercicio 3 - TIR'!$C$26)*X303),'Ejercicio 3 - TIR'!$E$26-SQRT(('Ejercicio 3 - TIR'!$E$26-'Ejercicio 3 - TIR'!$C$26)*('Ejercicio 3 - TIR'!$E$26-'Ejercicio 3 - TIR'!$D$26)*(1-X303)))</f>
        <v>0.271808962391441</v>
      </c>
      <c r="Z303" s="24">
        <f ca="1" t="shared" si="1908"/>
        <v>1.14784214550059</v>
      </c>
      <c r="AA303" s="24">
        <f ca="1" t="shared" si="1909"/>
        <v>1.33979560478824</v>
      </c>
      <c r="AB303" s="24">
        <f ca="1" t="shared" si="1910"/>
        <v>1.58035309947281</v>
      </c>
      <c r="AC303" s="24">
        <f ca="1" t="shared" si="1911"/>
        <v>1.90326230734471</v>
      </c>
      <c r="AD303" s="24">
        <f ca="1" t="shared" si="1912"/>
        <v>2.42058606026282</v>
      </c>
      <c r="AE303" s="23">
        <f ca="1" t="shared" si="1913"/>
        <v>5155.62537376565</v>
      </c>
      <c r="AF303" s="23">
        <f ca="1" t="shared" si="1914"/>
        <v>6017.7997843889</v>
      </c>
      <c r="AG303" s="23">
        <f ca="1" t="shared" si="1915"/>
        <v>7098.28313160421</v>
      </c>
      <c r="AH303" s="23">
        <f ca="1" t="shared" si="1916"/>
        <v>8548.65582618833</v>
      </c>
      <c r="AI303" s="23">
        <f ca="1" t="shared" si="1917"/>
        <v>10872.2570961461</v>
      </c>
      <c r="AJ303" s="25">
        <f ca="1" t="shared" si="1918"/>
        <v>44879.2778137245</v>
      </c>
      <c r="AK303" s="25">
        <f ca="1" t="shared" si="1919"/>
        <v>48964.0924303093</v>
      </c>
      <c r="AL303" s="25">
        <f ca="1" t="shared" si="1920"/>
        <v>59391.872661906</v>
      </c>
      <c r="AM303" s="25">
        <f ca="1" t="shared" si="1921"/>
        <v>72296.1160644712</v>
      </c>
      <c r="AN303" s="25">
        <f ca="1" t="shared" si="1922"/>
        <v>94234.7005556457</v>
      </c>
      <c r="AO303" s="25">
        <f ca="1">C303/'Ejercicio 3 - TIR'!$D$7</f>
        <v>16101.991221914</v>
      </c>
      <c r="AP303" s="25">
        <f ca="1" t="shared" si="1923"/>
        <v>28777.2865918105</v>
      </c>
      <c r="AQ303" s="25">
        <f ca="1" t="shared" si="1924"/>
        <v>32862.1012083952</v>
      </c>
      <c r="AR303" s="25">
        <f ca="1" t="shared" si="1925"/>
        <v>43289.881439992</v>
      </c>
      <c r="AS303" s="25">
        <f ca="1" t="shared" si="1926"/>
        <v>56194.1248425572</v>
      </c>
      <c r="AT303" s="25">
        <f ca="1" t="shared" si="1927"/>
        <v>78132.7093337317</v>
      </c>
      <c r="AU303" s="25">
        <f ca="1">AP303*'Ejercicio 3 - TIR'!$D$5</f>
        <v>14388.6432959052</v>
      </c>
      <c r="AV303" s="25">
        <f ca="1">AQ303*'Ejercicio 3 - TIR'!$D$5</f>
        <v>16431.0506041976</v>
      </c>
      <c r="AW303" s="25">
        <f ca="1">AR303*'Ejercicio 3 - TIR'!$D$5</f>
        <v>21644.940719996</v>
      </c>
      <c r="AX303" s="25">
        <f ca="1">AS303*'Ejercicio 3 - TIR'!$D$5</f>
        <v>28097.0624212786</v>
      </c>
      <c r="AY303" s="25">
        <f ca="1">AT303*'Ejercicio 3 - TIR'!$D$5</f>
        <v>39066.3546668658</v>
      </c>
      <c r="AZ303" s="25">
        <f ca="1" t="shared" ref="AZ303:BD303" si="2251">AJ303-AU303-AE303</f>
        <v>25335.0091440536</v>
      </c>
      <c r="BA303" s="25">
        <f ca="1" t="shared" si="2251"/>
        <v>26515.2420417227</v>
      </c>
      <c r="BB303" s="25">
        <f ca="1" t="shared" si="2251"/>
        <v>30648.6488103058</v>
      </c>
      <c r="BC303" s="25">
        <f ca="1" t="shared" si="2251"/>
        <v>35650.3978170043</v>
      </c>
      <c r="BD303" s="25">
        <f ca="1" t="shared" si="2251"/>
        <v>44296.0887926337</v>
      </c>
      <c r="BE303" s="25">
        <f ca="1" t="shared" ref="BE303:BI303" si="2252">AZ303/Z303</f>
        <v>22071.8582632324</v>
      </c>
      <c r="BF303" s="25">
        <f ca="1" t="shared" si="2252"/>
        <v>19790.5127819206</v>
      </c>
      <c r="BG303" s="25">
        <f ca="1" t="shared" si="2252"/>
        <v>19393.5449112795</v>
      </c>
      <c r="BH303" s="25">
        <f ca="1" t="shared" si="2252"/>
        <v>18731.2057194791</v>
      </c>
      <c r="BI303" s="25">
        <f ca="1" t="shared" si="2252"/>
        <v>18299.7372081967</v>
      </c>
      <c r="BJ303" s="25">
        <f ca="1" t="shared" si="1930"/>
        <v>84411.8899209592</v>
      </c>
      <c r="BK303" s="25">
        <f ca="1" t="shared" si="1931"/>
        <v>38976.2554942394</v>
      </c>
      <c r="BL303" s="25">
        <f ca="1" t="shared" si="1932"/>
        <v>123388.145415199</v>
      </c>
      <c r="BM303" s="25">
        <f ca="1">BK303*'Ejercicio 3 - TIR'!$D$5</f>
        <v>19488.1277471197</v>
      </c>
      <c r="BN303" s="25">
        <f ca="1" t="shared" si="1933"/>
        <v>103900.017668079</v>
      </c>
      <c r="BO303" s="25">
        <f ca="1" t="shared" si="1934"/>
        <v>42923.4966579944</v>
      </c>
      <c r="BP303" s="25">
        <f ca="1" t="shared" si="1935"/>
        <v>-115382.457156608</v>
      </c>
      <c r="BQ303" s="25">
        <f ca="1" t="shared" ref="BQ303:BT303" si="2253">BE303</f>
        <v>22071.8582632324</v>
      </c>
      <c r="BR303" s="25">
        <f ca="1" t="shared" si="2253"/>
        <v>19790.5127819206</v>
      </c>
      <c r="BS303" s="25">
        <f ca="1" t="shared" si="2253"/>
        <v>19393.5449112795</v>
      </c>
      <c r="BT303" s="25">
        <f ca="1" t="shared" si="2253"/>
        <v>18731.2057194791</v>
      </c>
      <c r="BU303" s="25">
        <f ca="1" t="shared" si="1937"/>
        <v>61223.2338661911</v>
      </c>
      <c r="BV303" s="27">
        <f ca="1" t="shared" si="1938"/>
        <v>5.97928533305536</v>
      </c>
    </row>
    <row r="304" ht="15" customHeight="1" spans="1:74">
      <c r="A304" s="23">
        <v>303</v>
      </c>
      <c r="B304" s="24">
        <f ca="1" t="shared" ref="B304:F304" si="2254">RAND()</f>
        <v>0.251367752170081</v>
      </c>
      <c r="C304" s="25">
        <f ca="1">IF(B304&lt;=('Ejercicio 3 - TIR'!$D$13-'Ejercicio 3 - TIR'!$C$13)/('Ejercicio 3 - TIR'!$E$13-'Ejercicio 3 - TIR'!$C$13),'Ejercicio 3 - TIR'!$C$13+SQRT(('Ejercicio 3 - TIR'!$E$13-'Ejercicio 3 - TIR'!$C$13)*('Ejercicio 3 - TIR'!$D$13-'Ejercicio 3 - TIR'!$C$13)*B304),'Ejercicio 3 - TIR'!$E$13-SQRT(('Ejercicio 3 - TIR'!$E$13-'Ejercicio 3 - TIR'!$C$13)*('Ejercicio 3 - TIR'!$E$13-'Ejercicio 3 - TIR'!$D$13)*(1-B304)))</f>
        <v>70027.3675264267</v>
      </c>
      <c r="D304" s="24">
        <f ca="1" t="shared" si="2254"/>
        <v>0.983498066233609</v>
      </c>
      <c r="E304" s="25">
        <f ca="1">IF(D304&lt;=('Ejercicio 3 - TIR'!$D$14-'Ejercicio 3 - TIR'!$C$14)/('Ejercicio 3 - TIR'!$E$14-'Ejercicio 3 - TIR'!$C$14),'Ejercicio 3 - TIR'!$C$14+SQRT(('Ejercicio 3 - TIR'!$E$14-'Ejercicio 3 - TIR'!$C$14)*('Ejercicio 3 - TIR'!$D$14-'Ejercicio 3 - TIR'!$C$14)*D304),'Ejercicio 3 - TIR'!$E$14-SQRT(('Ejercicio 3 - TIR'!$E$14-'Ejercicio 3 - TIR'!$C$14)*('Ejercicio 3 - TIR'!$E$14-'Ejercicio 3 - TIR'!$D$14)*(1-D304)))</f>
        <v>38426.6945417502</v>
      </c>
      <c r="F304" s="24">
        <f ca="1" t="shared" si="2254"/>
        <v>0.540920847821046</v>
      </c>
      <c r="G304" s="25">
        <f ca="1">IF(F304&lt;=('Ejercicio 3 - TIR'!$D$18-'Ejercicio 3 - TIR'!$C$18)/('Ejercicio 3 - TIR'!$E$18-'Ejercicio 3 - TIR'!$C$18),'Ejercicio 3 - TIR'!$C$18+SQRT(('Ejercicio 3 - TIR'!$E$18-'Ejercicio 3 - TIR'!$C$18)*('Ejercicio 3 - TIR'!$D$18-'Ejercicio 3 - TIR'!$C$18)*F304),'Ejercicio 3 - TIR'!$E$18-SQRT(('Ejercicio 3 - TIR'!$E$18-'Ejercicio 3 - TIR'!$C$18)*('Ejercicio 3 - TIR'!$E$18-'Ejercicio 3 - TIR'!$D$18)*(1-F304)))</f>
        <v>39007.6704631751</v>
      </c>
      <c r="H304" s="24">
        <f ca="1" t="shared" ref="H304:L304" si="2255">RAND()</f>
        <v>0.171013389776286</v>
      </c>
      <c r="I304" s="25">
        <f ca="1">IF(H304&lt;=('Ejercicio 3 - TIR'!$D$18-'Ejercicio 3 - TIR'!$C$18)/('Ejercicio 3 - TIR'!$E$18-'Ejercicio 3 - TIR'!$C$18),'Ejercicio 3 - TIR'!$C$18+SQRT(('Ejercicio 3 - TIR'!$E$18-'Ejercicio 3 - TIR'!$C$18)*('Ejercicio 3 - TIR'!$D$18-'Ejercicio 3 - TIR'!$C$18)*H304),'Ejercicio 3 - TIR'!$E$18-SQRT(('Ejercicio 3 - TIR'!$E$18-'Ejercicio 3 - TIR'!$C$18)*('Ejercicio 3 - TIR'!$E$18-'Ejercicio 3 - TIR'!$D$18)*(1-H304)))</f>
        <v>35064.7811864327</v>
      </c>
      <c r="J304" s="24">
        <f ca="1" t="shared" si="2255"/>
        <v>0.664965193498539</v>
      </c>
      <c r="K304" s="25">
        <f ca="1">IF(J304&lt;=('Ejercicio 3 - TIR'!$D$18-'Ejercicio 3 - TIR'!$C$18)/('Ejercicio 3 - TIR'!$E$18-'Ejercicio 3 - TIR'!$C$18),'Ejercicio 3 - TIR'!$C$18+SQRT(('Ejercicio 3 - TIR'!$E$18-'Ejercicio 3 - TIR'!$C$18)*('Ejercicio 3 - TIR'!$D$18-'Ejercicio 3 - TIR'!$C$18)*J304),'Ejercicio 3 - TIR'!$E$18-SQRT(('Ejercicio 3 - TIR'!$E$18-'Ejercicio 3 - TIR'!$C$18)*('Ejercicio 3 - TIR'!$E$18-'Ejercicio 3 - TIR'!$D$18)*(1-J304)))</f>
        <v>39987.2307986138</v>
      </c>
      <c r="L304" s="24">
        <f ca="1" t="shared" si="2255"/>
        <v>0.590079944886716</v>
      </c>
      <c r="M304" s="25">
        <f ca="1">IF(L304&lt;=('Ejercicio 3 - TIR'!$D$18-'Ejercicio 3 - TIR'!$C$18)/('Ejercicio 3 - TIR'!$E$18-'Ejercicio 3 - TIR'!$C$18),'Ejercicio 3 - TIR'!$C$18+SQRT(('Ejercicio 3 - TIR'!$E$18-'Ejercicio 3 - TIR'!$C$18)*('Ejercicio 3 - TIR'!$D$18-'Ejercicio 3 - TIR'!$C$18)*L304),'Ejercicio 3 - TIR'!$E$18-SQRT(('Ejercicio 3 - TIR'!$E$18-'Ejercicio 3 - TIR'!$C$18)*('Ejercicio 3 - TIR'!$E$18-'Ejercicio 3 - TIR'!$D$18)*(1-L304)))</f>
        <v>39408.081192943</v>
      </c>
      <c r="N304" s="24">
        <f ca="1" t="shared" ref="N304:R304" si="2256">RAND()</f>
        <v>0.970057206574264</v>
      </c>
      <c r="O304" s="25">
        <f ca="1">IF(N304&lt;=('Ejercicio 3 - TIR'!$D$18-'Ejercicio 3 - TIR'!$C$18)/('Ejercicio 3 - TIR'!$E$18-'Ejercicio 3 - TIR'!$C$18),'Ejercicio 3 - TIR'!$C$18+SQRT(('Ejercicio 3 - TIR'!$E$18-'Ejercicio 3 - TIR'!$C$18)*('Ejercicio 3 - TIR'!$D$18-'Ejercicio 3 - TIR'!$C$18)*N304),'Ejercicio 3 - TIR'!$E$18-SQRT(('Ejercicio 3 - TIR'!$E$18-'Ejercicio 3 - TIR'!$C$18)*('Ejercicio 3 - TIR'!$E$18-'Ejercicio 3 - TIR'!$D$18)*(1-N304)))</f>
        <v>43501.4308467975</v>
      </c>
      <c r="P304" s="24">
        <f ca="1" t="shared" si="2256"/>
        <v>0.850595721089539</v>
      </c>
      <c r="Q304" s="26">
        <f ca="1">IF(P304&lt;=('Ejercicio 3 - TIR'!$D$22-'Ejercicio 3 - TIR'!$C$22)/('Ejercicio 3 - TIR'!$E$22-'Ejercicio 3 - TIR'!$C$22),'Ejercicio 3 - TIR'!$C$22+SQRT(('Ejercicio 3 - TIR'!$E$22-'Ejercicio 3 - TIR'!$C$22)*('Ejercicio 3 - TIR'!$D$22-'Ejercicio 3 - TIR'!$C$22)*P304),'Ejercicio 3 - TIR'!$E$22-SQRT(('Ejercicio 3 - TIR'!$E$22-'Ejercicio 3 - TIR'!$C$22)*('Ejercicio 3 - TIR'!$E$22-'Ejercicio 3 - TIR'!$D$22)*(1-P304)))</f>
        <v>0.163600984723502</v>
      </c>
      <c r="R304" s="24">
        <f ca="1" t="shared" si="2256"/>
        <v>0.532506975009338</v>
      </c>
      <c r="S304" s="26">
        <f ca="1">IF(R304&lt;=('Ejercicio 3 - TIR'!$D$23-'Ejercicio 3 - TIR'!$C$23)/('Ejercicio 3 - TIR'!$E$23-'Ejercicio 3 - TIR'!$C$23),'Ejercicio 3 - TIR'!$C$23+SQRT(('Ejercicio 3 - TIR'!$E$23-'Ejercicio 3 - TIR'!$C$23)*('Ejercicio 3 - TIR'!$D$23-'Ejercicio 3 - TIR'!$C$23)*R304),'Ejercicio 3 - TIR'!$E$23-SQRT(('Ejercicio 3 - TIR'!$E$23-'Ejercicio 3 - TIR'!$C$23)*('Ejercicio 3 - TIR'!$E$23-'Ejercicio 3 - TIR'!$D$23)*(1-R304)))</f>
        <v>0.150991596993575</v>
      </c>
      <c r="T304" s="24">
        <f ca="1" t="shared" ref="T304:X304" si="2257">RAND()</f>
        <v>0.647671312537425</v>
      </c>
      <c r="U304" s="26">
        <f ca="1">IF(T304&lt;=('Ejercicio 3 - TIR'!$D$24-'Ejercicio 3 - TIR'!$C$24)/('Ejercicio 3 - TIR'!$E$24-'Ejercicio 3 - TIR'!$C$24),'Ejercicio 3 - TIR'!$C$24+SQRT(('Ejercicio 3 - TIR'!$E$24-'Ejercicio 3 - TIR'!$C$24)*('Ejercicio 3 - TIR'!$D$24-'Ejercicio 3 - TIR'!$C$24)*T304),'Ejercicio 3 - TIR'!$E$24-SQRT(('Ejercicio 3 - TIR'!$E$24-'Ejercicio 3 - TIR'!$C$24)*('Ejercicio 3 - TIR'!$E$24-'Ejercicio 3 - TIR'!$D$24)*(1-T304)))</f>
        <v>0.188591078896352</v>
      </c>
      <c r="V304" s="24">
        <f ca="1" t="shared" si="2257"/>
        <v>0.359728763200367</v>
      </c>
      <c r="W304" s="26">
        <f ca="1">IF(V304&lt;=('Ejercicio 3 - TIR'!$D$25-'Ejercicio 3 - TIR'!$C$25)/('Ejercicio 3 - TIR'!$E$25-'Ejercicio 3 - TIR'!$C$25),'Ejercicio 3 - TIR'!$C$25+SQRT(('Ejercicio 3 - TIR'!$E$25-'Ejercicio 3 - TIR'!$C$25)*('Ejercicio 3 - TIR'!$D$25-'Ejercicio 3 - TIR'!$C$25)*V304),'Ejercicio 3 - TIR'!$E$25-SQRT(('Ejercicio 3 - TIR'!$E$25-'Ejercicio 3 - TIR'!$C$25)*('Ejercicio 3 - TIR'!$E$25-'Ejercicio 3 - TIR'!$D$25)*(1-V304)))</f>
        <v>0.202661333681664</v>
      </c>
      <c r="X304" s="24">
        <f ca="1" t="shared" si="2257"/>
        <v>0.545746440221933</v>
      </c>
      <c r="Y304" s="26">
        <f ca="1">IF(X304&lt;=('Ejercicio 3 - TIR'!$D$26-'Ejercicio 3 - TIR'!$C$26)/('Ejercicio 3 - TIR'!$E$26-'Ejercicio 3 - TIR'!$C$26),'Ejercicio 3 - TIR'!$C$26+SQRT(('Ejercicio 3 - TIR'!$E$26-'Ejercicio 3 - TIR'!$C$26)*('Ejercicio 3 - TIR'!$D$26-'Ejercicio 3 - TIR'!$C$26)*X304),'Ejercicio 3 - TIR'!$E$26-SQRT(('Ejercicio 3 - TIR'!$E$26-'Ejercicio 3 - TIR'!$C$26)*('Ejercicio 3 - TIR'!$E$26-'Ejercicio 3 - TIR'!$D$26)*(1-X304)))</f>
        <v>0.230472540719298</v>
      </c>
      <c r="Z304" s="24">
        <f ca="1" t="shared" si="1908"/>
        <v>1.1636009847235</v>
      </c>
      <c r="AA304" s="24">
        <f ca="1" t="shared" si="1909"/>
        <v>1.3392949556702</v>
      </c>
      <c r="AB304" s="24">
        <f ca="1" t="shared" si="1910"/>
        <v>1.59187403632048</v>
      </c>
      <c r="AC304" s="24">
        <f ca="1" t="shared" si="1911"/>
        <v>1.91448535157441</v>
      </c>
      <c r="AD304" s="24">
        <f ca="1" t="shared" si="1912"/>
        <v>2.35572165472164</v>
      </c>
      <c r="AE304" s="23">
        <f ca="1" t="shared" si="1913"/>
        <v>6286.64506669954</v>
      </c>
      <c r="AF304" s="23">
        <f ca="1" t="shared" si="1914"/>
        <v>7235.87564505228</v>
      </c>
      <c r="AG304" s="23">
        <f ca="1" t="shared" si="1915"/>
        <v>8600.49723971252</v>
      </c>
      <c r="AH304" s="23">
        <f ca="1" t="shared" si="1916"/>
        <v>10343.4854806381</v>
      </c>
      <c r="AI304" s="23">
        <f ca="1" t="shared" si="1917"/>
        <v>12727.374859254</v>
      </c>
      <c r="AJ304" s="25">
        <f ca="1" t="shared" si="1918"/>
        <v>45389.3637627204</v>
      </c>
      <c r="AK304" s="25">
        <f ca="1" t="shared" si="1919"/>
        <v>46962.0845646686</v>
      </c>
      <c r="AL304" s="25">
        <f ca="1" t="shared" si="1920"/>
        <v>63654.6344926681</v>
      </c>
      <c r="AM304" s="25">
        <f ca="1" t="shared" si="1921"/>
        <v>75446.1941775442</v>
      </c>
      <c r="AN304" s="25">
        <f ca="1" t="shared" si="1922"/>
        <v>102477.262657177</v>
      </c>
      <c r="AO304" s="25">
        <f ca="1">C304/'Ejercicio 3 - TIR'!$D$7</f>
        <v>14005.4735052853</v>
      </c>
      <c r="AP304" s="25">
        <f ca="1" t="shared" si="1923"/>
        <v>31383.8902574351</v>
      </c>
      <c r="AQ304" s="25">
        <f ca="1" t="shared" si="1924"/>
        <v>32956.6110593833</v>
      </c>
      <c r="AR304" s="25">
        <f ca="1" t="shared" si="1925"/>
        <v>49649.1609873828</v>
      </c>
      <c r="AS304" s="25">
        <f ca="1" t="shared" si="1926"/>
        <v>61440.7206722589</v>
      </c>
      <c r="AT304" s="25">
        <f ca="1" t="shared" si="1927"/>
        <v>88471.7891518913</v>
      </c>
      <c r="AU304" s="25">
        <f ca="1">AP304*'Ejercicio 3 - TIR'!$D$5</f>
        <v>15691.9451287175</v>
      </c>
      <c r="AV304" s="25">
        <f ca="1">AQ304*'Ejercicio 3 - TIR'!$D$5</f>
        <v>16478.3055296917</v>
      </c>
      <c r="AW304" s="25">
        <f ca="1">AR304*'Ejercicio 3 - TIR'!$D$5</f>
        <v>24824.5804936914</v>
      </c>
      <c r="AX304" s="25">
        <f ca="1">AS304*'Ejercicio 3 - TIR'!$D$5</f>
        <v>30720.3603361294</v>
      </c>
      <c r="AY304" s="25">
        <f ca="1">AT304*'Ejercicio 3 - TIR'!$D$5</f>
        <v>44235.8945759457</v>
      </c>
      <c r="AZ304" s="25">
        <f ca="1" t="shared" ref="AZ304:BD304" si="2258">AJ304-AU304-AE304</f>
        <v>23410.7735673033</v>
      </c>
      <c r="BA304" s="25">
        <f ca="1" t="shared" si="2258"/>
        <v>23247.9033899247</v>
      </c>
      <c r="BB304" s="25">
        <f ca="1" t="shared" si="2258"/>
        <v>30229.5567592642</v>
      </c>
      <c r="BC304" s="25">
        <f ca="1" t="shared" si="2258"/>
        <v>34382.3483607766</v>
      </c>
      <c r="BD304" s="25">
        <f ca="1" t="shared" si="2258"/>
        <v>45513.993221977</v>
      </c>
      <c r="BE304" s="25">
        <f ca="1" t="shared" ref="BE304:BI304" si="2259">AZ304/Z304</f>
        <v>20119.2452349688</v>
      </c>
      <c r="BF304" s="25">
        <f ca="1" t="shared" si="2259"/>
        <v>17358.3147547145</v>
      </c>
      <c r="BG304" s="25">
        <f ca="1" t="shared" si="2259"/>
        <v>18989.9175874103</v>
      </c>
      <c r="BH304" s="25">
        <f ca="1" t="shared" si="2259"/>
        <v>17959.0553317641</v>
      </c>
      <c r="BI304" s="25">
        <f ca="1" t="shared" si="2259"/>
        <v>19320.615884628</v>
      </c>
      <c r="BJ304" s="25">
        <f ca="1" t="shared" si="1930"/>
        <v>90522.5964513748</v>
      </c>
      <c r="BK304" s="25">
        <f ca="1" t="shared" si="1931"/>
        <v>32992.9972210309</v>
      </c>
      <c r="BL304" s="25">
        <f ca="1" t="shared" si="1932"/>
        <v>123515.593672406</v>
      </c>
      <c r="BM304" s="25">
        <f ca="1">BK304*'Ejercicio 3 - TIR'!$D$5</f>
        <v>16496.4986105154</v>
      </c>
      <c r="BN304" s="25">
        <f ca="1" t="shared" si="1933"/>
        <v>107019.09506189</v>
      </c>
      <c r="BO304" s="25">
        <f ca="1" t="shared" si="1934"/>
        <v>45429.4312943929</v>
      </c>
      <c r="BP304" s="25">
        <f ca="1" t="shared" si="1935"/>
        <v>-108454.062068177</v>
      </c>
      <c r="BQ304" s="25">
        <f ca="1" t="shared" ref="BQ304:BT304" si="2260">BE304</f>
        <v>20119.2452349688</v>
      </c>
      <c r="BR304" s="25">
        <f ca="1" t="shared" si="2260"/>
        <v>17358.3147547145</v>
      </c>
      <c r="BS304" s="25">
        <f ca="1" t="shared" si="2260"/>
        <v>18989.9175874103</v>
      </c>
      <c r="BT304" s="25">
        <f ca="1" t="shared" si="2260"/>
        <v>17959.0553317641</v>
      </c>
      <c r="BU304" s="25">
        <f ca="1" t="shared" si="1937"/>
        <v>64750.0471790209</v>
      </c>
      <c r="BV304" s="27">
        <f ca="1" t="shared" si="1938"/>
        <v>7.24805401103814</v>
      </c>
    </row>
    <row r="305" ht="15" customHeight="1" spans="1:74">
      <c r="A305" s="23">
        <v>304</v>
      </c>
      <c r="B305" s="24">
        <f ca="1" t="shared" ref="B305:F305" si="2261">RAND()</f>
        <v>0.434861374127032</v>
      </c>
      <c r="C305" s="25">
        <f ca="1">IF(B305&lt;=('Ejercicio 3 - TIR'!$D$13-'Ejercicio 3 - TIR'!$C$13)/('Ejercicio 3 - TIR'!$E$13-'Ejercicio 3 - TIR'!$C$13),'Ejercicio 3 - TIR'!$C$13+SQRT(('Ejercicio 3 - TIR'!$E$13-'Ejercicio 3 - TIR'!$C$13)*('Ejercicio 3 - TIR'!$D$13-'Ejercicio 3 - TIR'!$C$13)*B305),'Ejercicio 3 - TIR'!$E$13-SQRT(('Ejercicio 3 - TIR'!$E$13-'Ejercicio 3 - TIR'!$C$13)*('Ejercicio 3 - TIR'!$E$13-'Ejercicio 3 - TIR'!$D$13)*(1-B305)))</f>
        <v>73958.3727265833</v>
      </c>
      <c r="D305" s="24">
        <f ca="1" t="shared" si="2261"/>
        <v>0.58587824463675</v>
      </c>
      <c r="E305" s="25">
        <f ca="1">IF(D305&lt;=('Ejercicio 3 - TIR'!$D$14-'Ejercicio 3 - TIR'!$C$14)/('Ejercicio 3 - TIR'!$E$14-'Ejercicio 3 - TIR'!$C$14),'Ejercicio 3 - TIR'!$C$14+SQRT(('Ejercicio 3 - TIR'!$E$14-'Ejercicio 3 - TIR'!$C$14)*('Ejercicio 3 - TIR'!$D$14-'Ejercicio 3 - TIR'!$C$14)*D305),'Ejercicio 3 - TIR'!$E$14-SQRT(('Ejercicio 3 - TIR'!$E$14-'Ejercicio 3 - TIR'!$C$14)*('Ejercicio 3 - TIR'!$E$14-'Ejercicio 3 - TIR'!$D$14)*(1-D305)))</f>
        <v>32118.485976382</v>
      </c>
      <c r="F305" s="24">
        <f ca="1" t="shared" si="2261"/>
        <v>0.0714017161230096</v>
      </c>
      <c r="G305" s="25">
        <f ca="1">IF(F305&lt;=('Ejercicio 3 - TIR'!$D$18-'Ejercicio 3 - TIR'!$C$18)/('Ejercicio 3 - TIR'!$E$18-'Ejercicio 3 - TIR'!$C$18),'Ejercicio 3 - TIR'!$C$18+SQRT(('Ejercicio 3 - TIR'!$E$18-'Ejercicio 3 - TIR'!$C$18)*('Ejercicio 3 - TIR'!$D$18-'Ejercicio 3 - TIR'!$C$18)*F305),'Ejercicio 3 - TIR'!$E$18-SQRT(('Ejercicio 3 - TIR'!$E$18-'Ejercicio 3 - TIR'!$C$18)*('Ejercicio 3 - TIR'!$E$18-'Ejercicio 3 - TIR'!$D$18)*(1-F305)))</f>
        <v>33272.652963339</v>
      </c>
      <c r="H305" s="24">
        <f ca="1" t="shared" ref="H305:L305" si="2262">RAND()</f>
        <v>0.97608948537582</v>
      </c>
      <c r="I305" s="25">
        <f ca="1">IF(H305&lt;=('Ejercicio 3 - TIR'!$D$18-'Ejercicio 3 - TIR'!$C$18)/('Ejercicio 3 - TIR'!$E$18-'Ejercicio 3 - TIR'!$C$18),'Ejercicio 3 - TIR'!$C$18+SQRT(('Ejercicio 3 - TIR'!$E$18-'Ejercicio 3 - TIR'!$C$18)*('Ejercicio 3 - TIR'!$D$18-'Ejercicio 3 - TIR'!$C$18)*H305),'Ejercicio 3 - TIR'!$E$18-SQRT(('Ejercicio 3 - TIR'!$E$18-'Ejercicio 3 - TIR'!$C$18)*('Ejercicio 3 - TIR'!$E$18-'Ejercicio 3 - TIR'!$D$18)*(1-H305)))</f>
        <v>43660.862741608</v>
      </c>
      <c r="J305" s="24">
        <f ca="1" t="shared" si="2262"/>
        <v>0.185141550768673</v>
      </c>
      <c r="K305" s="25">
        <f ca="1">IF(J305&lt;=('Ejercicio 3 - TIR'!$D$18-'Ejercicio 3 - TIR'!$C$18)/('Ejercicio 3 - TIR'!$E$18-'Ejercicio 3 - TIR'!$C$18),'Ejercicio 3 - TIR'!$C$18+SQRT(('Ejercicio 3 - TIR'!$E$18-'Ejercicio 3 - TIR'!$C$18)*('Ejercicio 3 - TIR'!$D$18-'Ejercicio 3 - TIR'!$C$18)*J305),'Ejercicio 3 - TIR'!$E$18-SQRT(('Ejercicio 3 - TIR'!$E$18-'Ejercicio 3 - TIR'!$C$18)*('Ejercicio 3 - TIR'!$E$18-'Ejercicio 3 - TIR'!$D$18)*(1-J305)))</f>
        <v>35269.8418017338</v>
      </c>
      <c r="L305" s="24">
        <f ca="1" t="shared" si="2262"/>
        <v>0.0132079359915682</v>
      </c>
      <c r="M305" s="25">
        <f ca="1">IF(L305&lt;=('Ejercicio 3 - TIR'!$D$18-'Ejercicio 3 - TIR'!$C$18)/('Ejercicio 3 - TIR'!$E$18-'Ejercicio 3 - TIR'!$C$18),'Ejercicio 3 - TIR'!$C$18+SQRT(('Ejercicio 3 - TIR'!$E$18-'Ejercicio 3 - TIR'!$C$18)*('Ejercicio 3 - TIR'!$D$18-'Ejercicio 3 - TIR'!$C$18)*L305),'Ejercicio 3 - TIR'!$E$18-SQRT(('Ejercicio 3 - TIR'!$E$18-'Ejercicio 3 - TIR'!$C$18)*('Ejercicio 3 - TIR'!$E$18-'Ejercicio 3 - TIR'!$D$18)*(1-L305)))</f>
        <v>31407.5476541614</v>
      </c>
      <c r="N305" s="24">
        <f ca="1" t="shared" ref="N305:R305" si="2263">RAND()</f>
        <v>0.04034061523758</v>
      </c>
      <c r="O305" s="25">
        <f ca="1">IF(N305&lt;=('Ejercicio 3 - TIR'!$D$18-'Ejercicio 3 - TIR'!$C$18)/('Ejercicio 3 - TIR'!$E$18-'Ejercicio 3 - TIR'!$C$18),'Ejercicio 3 - TIR'!$C$18+SQRT(('Ejercicio 3 - TIR'!$E$18-'Ejercicio 3 - TIR'!$C$18)*('Ejercicio 3 - TIR'!$D$18-'Ejercicio 3 - TIR'!$C$18)*N305),'Ejercicio 3 - TIR'!$E$18-SQRT(('Ejercicio 3 - TIR'!$E$18-'Ejercicio 3 - TIR'!$C$18)*('Ejercicio 3 - TIR'!$E$18-'Ejercicio 3 - TIR'!$D$18)*(1-N305)))</f>
        <v>32459.8968038593</v>
      </c>
      <c r="P305" s="24">
        <f ca="1" t="shared" si="2263"/>
        <v>0.222109165189918</v>
      </c>
      <c r="Q305" s="26">
        <f ca="1">IF(P305&lt;=('Ejercicio 3 - TIR'!$D$22-'Ejercicio 3 - TIR'!$C$22)/('Ejercicio 3 - TIR'!$E$22-'Ejercicio 3 - TIR'!$C$22),'Ejercicio 3 - TIR'!$C$22+SQRT(('Ejercicio 3 - TIR'!$E$22-'Ejercicio 3 - TIR'!$C$22)*('Ejercicio 3 - TIR'!$D$22-'Ejercicio 3 - TIR'!$C$22)*P305),'Ejercicio 3 - TIR'!$E$22-SQRT(('Ejercicio 3 - TIR'!$E$22-'Ejercicio 3 - TIR'!$C$22)*('Ejercicio 3 - TIR'!$E$22-'Ejercicio 3 - TIR'!$D$22)*(1-P305)))</f>
        <v>0.139994911786298</v>
      </c>
      <c r="R305" s="24">
        <f ca="1" t="shared" si="2263"/>
        <v>0.476829387960693</v>
      </c>
      <c r="S305" s="26">
        <f ca="1">IF(R305&lt;=('Ejercicio 3 - TIR'!$D$23-'Ejercicio 3 - TIR'!$C$23)/('Ejercicio 3 - TIR'!$E$23-'Ejercicio 3 - TIR'!$C$23),'Ejercicio 3 - TIR'!$C$23+SQRT(('Ejercicio 3 - TIR'!$E$23-'Ejercicio 3 - TIR'!$C$23)*('Ejercicio 3 - TIR'!$D$23-'Ejercicio 3 - TIR'!$C$23)*R305),'Ejercicio 3 - TIR'!$E$23-SQRT(('Ejercicio 3 - TIR'!$E$23-'Ejercicio 3 - TIR'!$C$23)*('Ejercicio 3 - TIR'!$E$23-'Ejercicio 3 - TIR'!$D$23)*(1-R305)))</f>
        <v>0.14929663629718</v>
      </c>
      <c r="T305" s="24">
        <f ca="1" t="shared" ref="T305:X305" si="2264">RAND()</f>
        <v>0.356533530560715</v>
      </c>
      <c r="U305" s="26">
        <f ca="1">IF(T305&lt;=('Ejercicio 3 - TIR'!$D$24-'Ejercicio 3 - TIR'!$C$24)/('Ejercicio 3 - TIR'!$E$24-'Ejercicio 3 - TIR'!$C$24),'Ejercicio 3 - TIR'!$C$24+SQRT(('Ejercicio 3 - TIR'!$E$24-'Ejercicio 3 - TIR'!$C$24)*('Ejercicio 3 - TIR'!$D$24-'Ejercicio 3 - TIR'!$C$24)*T305),'Ejercicio 3 - TIR'!$E$24-SQRT(('Ejercicio 3 - TIR'!$E$24-'Ejercicio 3 - TIR'!$C$24)*('Ejercicio 3 - TIR'!$E$24-'Ejercicio 3 - TIR'!$D$24)*(1-T305)))</f>
        <v>0.177362755968241</v>
      </c>
      <c r="V305" s="24">
        <f ca="1" t="shared" si="2264"/>
        <v>0.438943231985545</v>
      </c>
      <c r="W305" s="26">
        <f ca="1">IF(V305&lt;=('Ejercicio 3 - TIR'!$D$25-'Ejercicio 3 - TIR'!$C$25)/('Ejercicio 3 - TIR'!$E$25-'Ejercicio 3 - TIR'!$C$25),'Ejercicio 3 - TIR'!$C$25+SQRT(('Ejercicio 3 - TIR'!$E$25-'Ejercicio 3 - TIR'!$C$25)*('Ejercicio 3 - TIR'!$D$25-'Ejercicio 3 - TIR'!$C$25)*V305),'Ejercicio 3 - TIR'!$E$25-SQRT(('Ejercicio 3 - TIR'!$E$25-'Ejercicio 3 - TIR'!$C$25)*('Ejercicio 3 - TIR'!$E$25-'Ejercicio 3 - TIR'!$D$25)*(1-V305)))</f>
        <v>0.205686360022555</v>
      </c>
      <c r="X305" s="24">
        <f ca="1" t="shared" si="2264"/>
        <v>0.728645007106535</v>
      </c>
      <c r="Y305" s="26">
        <f ca="1">IF(X305&lt;=('Ejercicio 3 - TIR'!$D$26-'Ejercicio 3 - TIR'!$C$26)/('Ejercicio 3 - TIR'!$E$26-'Ejercicio 3 - TIR'!$C$26),'Ejercicio 3 - TIR'!$C$26+SQRT(('Ejercicio 3 - TIR'!$E$26-'Ejercicio 3 - TIR'!$C$26)*('Ejercicio 3 - TIR'!$D$26-'Ejercicio 3 - TIR'!$C$26)*X305),'Ejercicio 3 - TIR'!$E$26-SQRT(('Ejercicio 3 - TIR'!$E$26-'Ejercicio 3 - TIR'!$C$26)*('Ejercicio 3 - TIR'!$E$26-'Ejercicio 3 - TIR'!$D$26)*(1-X305)))</f>
        <v>0.241720541257422</v>
      </c>
      <c r="Z305" s="24">
        <f ca="1" t="shared" si="1908"/>
        <v>1.1399949117863</v>
      </c>
      <c r="AA305" s="24">
        <f ca="1" t="shared" si="1909"/>
        <v>1.31019231751189</v>
      </c>
      <c r="AB305" s="24">
        <f ca="1" t="shared" si="1910"/>
        <v>1.54257163779422</v>
      </c>
      <c r="AC305" s="24">
        <f ca="1" t="shared" si="1911"/>
        <v>1.85985758304614</v>
      </c>
      <c r="AD305" s="24">
        <f ca="1" t="shared" si="1912"/>
        <v>2.30942336468178</v>
      </c>
      <c r="AE305" s="23">
        <f ca="1" t="shared" si="1913"/>
        <v>4496.42461097306</v>
      </c>
      <c r="AF305" s="23">
        <f ca="1" t="shared" si="1914"/>
        <v>5167.72568075519</v>
      </c>
      <c r="AG305" s="23">
        <f ca="1" t="shared" si="1915"/>
        <v>6084.28774958178</v>
      </c>
      <c r="AH305" s="23">
        <f ca="1" t="shared" si="1916"/>
        <v>7335.74275012308</v>
      </c>
      <c r="AI305" s="23">
        <f ca="1" t="shared" si="1917"/>
        <v>9108.94245820805</v>
      </c>
      <c r="AJ305" s="25">
        <f ca="1" t="shared" si="1918"/>
        <v>37930.6550798378</v>
      </c>
      <c r="AK305" s="25">
        <f ca="1" t="shared" si="1919"/>
        <v>57204.1269399961</v>
      </c>
      <c r="AL305" s="25">
        <f ca="1" t="shared" si="1920"/>
        <v>54406.2576328435</v>
      </c>
      <c r="AM305" s="25">
        <f ca="1" t="shared" si="1921"/>
        <v>58413.5656694752</v>
      </c>
      <c r="AN305" s="25">
        <f ca="1" t="shared" si="1922"/>
        <v>74963.644093992</v>
      </c>
      <c r="AO305" s="25">
        <f ca="1">C305/'Ejercicio 3 - TIR'!$D$7</f>
        <v>14791.6745453167</v>
      </c>
      <c r="AP305" s="25">
        <f ca="1" t="shared" si="1923"/>
        <v>23138.9805345211</v>
      </c>
      <c r="AQ305" s="25">
        <f ca="1" t="shared" si="1924"/>
        <v>42412.4523946795</v>
      </c>
      <c r="AR305" s="25">
        <f ca="1" t="shared" si="1925"/>
        <v>39614.5830875269</v>
      </c>
      <c r="AS305" s="25">
        <f ca="1" t="shared" si="1926"/>
        <v>43621.8911241585</v>
      </c>
      <c r="AT305" s="25">
        <f ca="1" t="shared" si="1927"/>
        <v>60171.9695486753</v>
      </c>
      <c r="AU305" s="25">
        <f ca="1">AP305*'Ejercicio 3 - TIR'!$D$5</f>
        <v>11569.4902672605</v>
      </c>
      <c r="AV305" s="25">
        <f ca="1">AQ305*'Ejercicio 3 - TIR'!$D$5</f>
        <v>21206.2261973397</v>
      </c>
      <c r="AW305" s="25">
        <f ca="1">AR305*'Ejercicio 3 - TIR'!$D$5</f>
        <v>19807.2915437634</v>
      </c>
      <c r="AX305" s="25">
        <f ca="1">AS305*'Ejercicio 3 - TIR'!$D$5</f>
        <v>21810.9455620793</v>
      </c>
      <c r="AY305" s="25">
        <f ca="1">AT305*'Ejercicio 3 - TIR'!$D$5</f>
        <v>30085.9847743377</v>
      </c>
      <c r="AZ305" s="25">
        <f ca="1" t="shared" ref="AZ305:BD305" si="2265">AJ305-AU305-AE305</f>
        <v>21864.7402016041</v>
      </c>
      <c r="BA305" s="25">
        <f ca="1" t="shared" si="2265"/>
        <v>30830.1750619012</v>
      </c>
      <c r="BB305" s="25">
        <f ca="1" t="shared" si="2265"/>
        <v>28514.6783394983</v>
      </c>
      <c r="BC305" s="25">
        <f ca="1" t="shared" si="2265"/>
        <v>29266.8773572728</v>
      </c>
      <c r="BD305" s="25">
        <f ca="1" t="shared" si="2265"/>
        <v>35768.7168614463</v>
      </c>
      <c r="BE305" s="25">
        <f ca="1" t="shared" ref="BE305:BI305" si="2266">AZ305/Z305</f>
        <v>19179.6822736195</v>
      </c>
      <c r="BF305" s="25">
        <f ca="1" t="shared" si="2266"/>
        <v>23531.0302539775</v>
      </c>
      <c r="BG305" s="25">
        <f ca="1" t="shared" si="2266"/>
        <v>18485.1566312165</v>
      </c>
      <c r="BH305" s="25">
        <f ca="1" t="shared" si="2266"/>
        <v>15736.0851841884</v>
      </c>
      <c r="BI305" s="25">
        <f ca="1" t="shared" si="2266"/>
        <v>15488.159255882</v>
      </c>
      <c r="BJ305" s="25">
        <f ca="1" t="shared" si="1930"/>
        <v>74175.1819520606</v>
      </c>
      <c r="BK305" s="25">
        <f ca="1" t="shared" si="1931"/>
        <v>34160.238797723</v>
      </c>
      <c r="BL305" s="25">
        <f ca="1" t="shared" si="1932"/>
        <v>108335.420749784</v>
      </c>
      <c r="BM305" s="25">
        <f ca="1">BK305*'Ejercicio 3 - TIR'!$D$5</f>
        <v>17080.1193988615</v>
      </c>
      <c r="BN305" s="25">
        <f ca="1" t="shared" si="1933"/>
        <v>91255.3013509221</v>
      </c>
      <c r="BO305" s="25">
        <f ca="1" t="shared" si="1934"/>
        <v>39514.3232490403</v>
      </c>
      <c r="BP305" s="25">
        <f ca="1" t="shared" si="1935"/>
        <v>-106076.858702965</v>
      </c>
      <c r="BQ305" s="25">
        <f ca="1" t="shared" ref="BQ305:BT305" si="2267">BE305</f>
        <v>19179.6822736195</v>
      </c>
      <c r="BR305" s="25">
        <f ca="1" t="shared" si="2267"/>
        <v>23531.0302539775</v>
      </c>
      <c r="BS305" s="25">
        <f ca="1" t="shared" si="2267"/>
        <v>18485.1566312165</v>
      </c>
      <c r="BT305" s="25">
        <f ca="1" t="shared" si="2267"/>
        <v>15736.0851841884</v>
      </c>
      <c r="BU305" s="25">
        <f ca="1" t="shared" si="1937"/>
        <v>55002.4825049223</v>
      </c>
      <c r="BV305" s="27">
        <f ca="1" t="shared" si="1938"/>
        <v>6.60789101470505</v>
      </c>
    </row>
    <row r="306" ht="15" customHeight="1" spans="1:74">
      <c r="A306" s="23">
        <v>305</v>
      </c>
      <c r="B306" s="24">
        <f ca="1" t="shared" ref="B306:F306" si="2268">RAND()</f>
        <v>0.965212138477606</v>
      </c>
      <c r="C306" s="25">
        <f ca="1">IF(B306&lt;=('Ejercicio 3 - TIR'!$D$13-'Ejercicio 3 - TIR'!$C$13)/('Ejercicio 3 - TIR'!$E$13-'Ejercicio 3 - TIR'!$C$13),'Ejercicio 3 - TIR'!$C$13+SQRT(('Ejercicio 3 - TIR'!$E$13-'Ejercicio 3 - TIR'!$C$13)*('Ejercicio 3 - TIR'!$D$13-'Ejercicio 3 - TIR'!$C$13)*B306),'Ejercicio 3 - TIR'!$E$13-SQRT(('Ejercicio 3 - TIR'!$E$13-'Ejercicio 3 - TIR'!$C$13)*('Ejercicio 3 - TIR'!$E$13-'Ejercicio 3 - TIR'!$D$13)*(1-B306)))</f>
        <v>93538.9293590866</v>
      </c>
      <c r="D306" s="24">
        <f ca="1" t="shared" si="2268"/>
        <v>0.560874015495825</v>
      </c>
      <c r="E306" s="25">
        <f ca="1">IF(D306&lt;=('Ejercicio 3 - TIR'!$D$14-'Ejercicio 3 - TIR'!$C$14)/('Ejercicio 3 - TIR'!$E$14-'Ejercicio 3 - TIR'!$C$14),'Ejercicio 3 - TIR'!$C$14+SQRT(('Ejercicio 3 - TIR'!$E$14-'Ejercicio 3 - TIR'!$C$14)*('Ejercicio 3 - TIR'!$D$14-'Ejercicio 3 - TIR'!$C$14)*D306),'Ejercicio 3 - TIR'!$E$14-SQRT(('Ejercicio 3 - TIR'!$E$14-'Ejercicio 3 - TIR'!$C$14)*('Ejercicio 3 - TIR'!$E$14-'Ejercicio 3 - TIR'!$D$14)*(1-D306)))</f>
        <v>31884.0343965967</v>
      </c>
      <c r="F306" s="24">
        <f ca="1" t="shared" si="2268"/>
        <v>0.38422305820102</v>
      </c>
      <c r="G306" s="25">
        <f ca="1">IF(F306&lt;=('Ejercicio 3 - TIR'!$D$18-'Ejercicio 3 - TIR'!$C$18)/('Ejercicio 3 - TIR'!$E$18-'Ejercicio 3 - TIR'!$C$18),'Ejercicio 3 - TIR'!$C$18+SQRT(('Ejercicio 3 - TIR'!$E$18-'Ejercicio 3 - TIR'!$C$18)*('Ejercicio 3 - TIR'!$D$18-'Ejercicio 3 - TIR'!$C$18)*F306),'Ejercicio 3 - TIR'!$E$18-SQRT(('Ejercicio 3 - TIR'!$E$18-'Ejercicio 3 - TIR'!$C$18)*('Ejercicio 3 - TIR'!$E$18-'Ejercicio 3 - TIR'!$D$18)*(1-F306)))</f>
        <v>37591.6703517838</v>
      </c>
      <c r="H306" s="24">
        <f ca="1" t="shared" ref="H306:L306" si="2269">RAND()</f>
        <v>0.278414192937212</v>
      </c>
      <c r="I306" s="25">
        <f ca="1">IF(H306&lt;=('Ejercicio 3 - TIR'!$D$18-'Ejercicio 3 - TIR'!$C$18)/('Ejercicio 3 - TIR'!$E$18-'Ejercicio 3 - TIR'!$C$18),'Ejercicio 3 - TIR'!$C$18+SQRT(('Ejercicio 3 - TIR'!$E$18-'Ejercicio 3 - TIR'!$C$18)*('Ejercicio 3 - TIR'!$D$18-'Ejercicio 3 - TIR'!$C$18)*H306),'Ejercicio 3 - TIR'!$E$18-SQRT(('Ejercicio 3 - TIR'!$E$18-'Ejercicio 3 - TIR'!$C$18)*('Ejercicio 3 - TIR'!$E$18-'Ejercicio 3 - TIR'!$D$18)*(1-H306)))</f>
        <v>36462.3624891043</v>
      </c>
      <c r="J306" s="24">
        <f ca="1" t="shared" si="2269"/>
        <v>0.704476552122253</v>
      </c>
      <c r="K306" s="25">
        <f ca="1">IF(J306&lt;=('Ejercicio 3 - TIR'!$D$18-'Ejercicio 3 - TIR'!$C$18)/('Ejercicio 3 - TIR'!$E$18-'Ejercicio 3 - TIR'!$C$18),'Ejercicio 3 - TIR'!$C$18+SQRT(('Ejercicio 3 - TIR'!$E$18-'Ejercicio 3 - TIR'!$C$18)*('Ejercicio 3 - TIR'!$D$18-'Ejercicio 3 - TIR'!$C$18)*J306),'Ejercicio 3 - TIR'!$E$18-SQRT(('Ejercicio 3 - TIR'!$E$18-'Ejercicio 3 - TIR'!$C$18)*('Ejercicio 3 - TIR'!$E$18-'Ejercicio 3 - TIR'!$D$18)*(1-J306)))</f>
        <v>40292.1067778856</v>
      </c>
      <c r="L306" s="24">
        <f ca="1" t="shared" si="2269"/>
        <v>0.612552133557871</v>
      </c>
      <c r="M306" s="25">
        <f ca="1">IF(L306&lt;=('Ejercicio 3 - TIR'!$D$18-'Ejercicio 3 - TIR'!$C$18)/('Ejercicio 3 - TIR'!$E$18-'Ejercicio 3 - TIR'!$C$18),'Ejercicio 3 - TIR'!$C$18+SQRT(('Ejercicio 3 - TIR'!$E$18-'Ejercicio 3 - TIR'!$C$18)*('Ejercicio 3 - TIR'!$D$18-'Ejercicio 3 - TIR'!$C$18)*L306),'Ejercicio 3 - TIR'!$E$18-SQRT(('Ejercicio 3 - TIR'!$E$18-'Ejercicio 3 - TIR'!$C$18)*('Ejercicio 3 - TIR'!$E$18-'Ejercicio 3 - TIR'!$D$18)*(1-L306)))</f>
        <v>39585.5526723127</v>
      </c>
      <c r="N306" s="24">
        <f ca="1" t="shared" ref="N306:R306" si="2270">RAND()</f>
        <v>0.931575164717785</v>
      </c>
      <c r="O306" s="25">
        <f ca="1">IF(N306&lt;=('Ejercicio 3 - TIR'!$D$18-'Ejercicio 3 - TIR'!$C$18)/('Ejercicio 3 - TIR'!$E$18-'Ejercicio 3 - TIR'!$C$18),'Ejercicio 3 - TIR'!$C$18+SQRT(('Ejercicio 3 - TIR'!$E$18-'Ejercicio 3 - TIR'!$C$18)*('Ejercicio 3 - TIR'!$D$18-'Ejercicio 3 - TIR'!$C$18)*N306),'Ejercicio 3 - TIR'!$E$18-SQRT(('Ejercicio 3 - TIR'!$E$18-'Ejercicio 3 - TIR'!$C$18)*('Ejercicio 3 - TIR'!$E$18-'Ejercicio 3 - TIR'!$D$18)*(1-N306)))</f>
        <v>42734.6385175504</v>
      </c>
      <c r="P306" s="24">
        <f ca="1" t="shared" si="2270"/>
        <v>0.134121560725964</v>
      </c>
      <c r="Q306" s="26">
        <f ca="1">IF(P306&lt;=('Ejercicio 3 - TIR'!$D$22-'Ejercicio 3 - TIR'!$C$22)/('Ejercicio 3 - TIR'!$E$22-'Ejercicio 3 - TIR'!$C$22),'Ejercicio 3 - TIR'!$C$22+SQRT(('Ejercicio 3 - TIR'!$E$22-'Ejercicio 3 - TIR'!$C$22)*('Ejercicio 3 - TIR'!$D$22-'Ejercicio 3 - TIR'!$C$22)*P306),'Ejercicio 3 - TIR'!$E$22-SQRT(('Ejercicio 3 - TIR'!$E$22-'Ejercicio 3 - TIR'!$C$22)*('Ejercicio 3 - TIR'!$E$22-'Ejercicio 3 - TIR'!$D$22)*(1-P306)))</f>
        <v>0.13553765778059</v>
      </c>
      <c r="R306" s="24">
        <f ca="1" t="shared" si="2270"/>
        <v>0.381309839513789</v>
      </c>
      <c r="S306" s="26">
        <f ca="1">IF(R306&lt;=('Ejercicio 3 - TIR'!$D$23-'Ejercicio 3 - TIR'!$C$23)/('Ejercicio 3 - TIR'!$E$23-'Ejercicio 3 - TIR'!$C$23),'Ejercicio 3 - TIR'!$C$23+SQRT(('Ejercicio 3 - TIR'!$E$23-'Ejercicio 3 - TIR'!$C$23)*('Ejercicio 3 - TIR'!$D$23-'Ejercicio 3 - TIR'!$C$23)*R306),'Ejercicio 3 - TIR'!$E$23-SQRT(('Ejercicio 3 - TIR'!$E$23-'Ejercicio 3 - TIR'!$C$23)*('Ejercicio 3 - TIR'!$E$23-'Ejercicio 3 - TIR'!$D$23)*(1-R306)))</f>
        <v>0.146198429554552</v>
      </c>
      <c r="T306" s="24">
        <f ca="1" t="shared" ref="T306:X306" si="2271">RAND()</f>
        <v>0.771729022361804</v>
      </c>
      <c r="U306" s="26">
        <f ca="1">IF(T306&lt;=('Ejercicio 3 - TIR'!$D$24-'Ejercicio 3 - TIR'!$C$24)/('Ejercicio 3 - TIR'!$E$24-'Ejercicio 3 - TIR'!$C$24),'Ejercicio 3 - TIR'!$C$24+SQRT(('Ejercicio 3 - TIR'!$E$24-'Ejercicio 3 - TIR'!$C$24)*('Ejercicio 3 - TIR'!$D$24-'Ejercicio 3 - TIR'!$C$24)*T306),'Ejercicio 3 - TIR'!$E$24-SQRT(('Ejercicio 3 - TIR'!$E$24-'Ejercicio 3 - TIR'!$C$24)*('Ejercicio 3 - TIR'!$E$24-'Ejercicio 3 - TIR'!$D$24)*(1-T306)))</f>
        <v>0.194718411098451</v>
      </c>
      <c r="V306" s="24">
        <f ca="1" t="shared" si="2271"/>
        <v>0.212457375469912</v>
      </c>
      <c r="W306" s="26">
        <f ca="1">IF(V306&lt;=('Ejercicio 3 - TIR'!$D$25-'Ejercicio 3 - TIR'!$C$25)/('Ejercicio 3 - TIR'!$E$25-'Ejercicio 3 - TIR'!$C$25),'Ejercicio 3 - TIR'!$C$25+SQRT(('Ejercicio 3 - TIR'!$E$25-'Ejercicio 3 - TIR'!$C$25)*('Ejercicio 3 - TIR'!$D$25-'Ejercicio 3 - TIR'!$C$25)*V306),'Ejercicio 3 - TIR'!$E$25-SQRT(('Ejercicio 3 - TIR'!$E$25-'Ejercicio 3 - TIR'!$C$25)*('Ejercicio 3 - TIR'!$E$25-'Ejercicio 3 - TIR'!$D$25)*(1-V306)))</f>
        <v>0.197246458351148</v>
      </c>
      <c r="X306" s="24">
        <f ca="1" t="shared" si="2271"/>
        <v>0.204661541801366</v>
      </c>
      <c r="Y306" s="26">
        <f ca="1">IF(X306&lt;=('Ejercicio 3 - TIR'!$D$26-'Ejercicio 3 - TIR'!$C$26)/('Ejercicio 3 - TIR'!$E$26-'Ejercicio 3 - TIR'!$C$26),'Ejercicio 3 - TIR'!$C$26+SQRT(('Ejercicio 3 - TIR'!$E$26-'Ejercicio 3 - TIR'!$C$26)*('Ejercicio 3 - TIR'!$D$26-'Ejercicio 3 - TIR'!$C$26)*X306),'Ejercicio 3 - TIR'!$E$26-SQRT(('Ejercicio 3 - TIR'!$E$26-'Ejercicio 3 - TIR'!$C$26)*('Ejercicio 3 - TIR'!$E$26-'Ejercicio 3 - TIR'!$D$26)*(1-X306)))</f>
        <v>0.213507151313243</v>
      </c>
      <c r="Z306" s="24">
        <f ca="1" t="shared" si="1908"/>
        <v>1.13553765778059</v>
      </c>
      <c r="AA306" s="24">
        <f ca="1" t="shared" si="1909"/>
        <v>1.30155148004817</v>
      </c>
      <c r="AB306" s="24">
        <f ca="1" t="shared" si="1910"/>
        <v>1.55498751620598</v>
      </c>
      <c r="AC306" s="24">
        <f ca="1" t="shared" si="1911"/>
        <v>1.86170329655786</v>
      </c>
      <c r="AD306" s="24">
        <f ca="1" t="shared" si="1912"/>
        <v>2.2591902639964</v>
      </c>
      <c r="AE306" s="23">
        <f ca="1" t="shared" si="1913"/>
        <v>4321.48734271048</v>
      </c>
      <c r="AF306" s="23">
        <f ca="1" t="shared" si="1914"/>
        <v>4953.28200555463</v>
      </c>
      <c r="AG306" s="23">
        <f ca="1" t="shared" si="1915"/>
        <v>5917.77720739878</v>
      </c>
      <c r="AH306" s="23">
        <f ca="1" t="shared" si="1916"/>
        <v>7085.03780286933</v>
      </c>
      <c r="AI306" s="23">
        <f ca="1" t="shared" si="1917"/>
        <v>8597.7440411066</v>
      </c>
      <c r="AJ306" s="25">
        <f ca="1" t="shared" si="1918"/>
        <v>42686.7573033246</v>
      </c>
      <c r="AK306" s="25">
        <f ca="1" t="shared" si="1919"/>
        <v>47457.6418637464</v>
      </c>
      <c r="AL306" s="25">
        <f ca="1" t="shared" si="1920"/>
        <v>62653.7230412505</v>
      </c>
      <c r="AM306" s="25">
        <f ca="1" t="shared" si="1921"/>
        <v>73696.5539061093</v>
      </c>
      <c r="AN306" s="25">
        <f ca="1" t="shared" si="1922"/>
        <v>96545.6792742556</v>
      </c>
      <c r="AO306" s="25">
        <f ca="1">C306/'Ejercicio 3 - TIR'!$D$7</f>
        <v>18707.7858718173</v>
      </c>
      <c r="AP306" s="25">
        <f ca="1" t="shared" si="1923"/>
        <v>23978.9714315073</v>
      </c>
      <c r="AQ306" s="25">
        <f ca="1" t="shared" si="1924"/>
        <v>28749.8559919291</v>
      </c>
      <c r="AR306" s="25">
        <f ca="1" t="shared" si="1925"/>
        <v>43945.9371694332</v>
      </c>
      <c r="AS306" s="25">
        <f ca="1" t="shared" si="1926"/>
        <v>54988.768034292</v>
      </c>
      <c r="AT306" s="25">
        <f ca="1" t="shared" si="1927"/>
        <v>77837.8934024382</v>
      </c>
      <c r="AU306" s="25">
        <f ca="1">AP306*'Ejercicio 3 - TIR'!$D$5</f>
        <v>11989.4857157536</v>
      </c>
      <c r="AV306" s="25">
        <f ca="1">AQ306*'Ejercicio 3 - TIR'!$D$5</f>
        <v>14374.9279959645</v>
      </c>
      <c r="AW306" s="25">
        <f ca="1">AR306*'Ejercicio 3 - TIR'!$D$5</f>
        <v>21972.9685847166</v>
      </c>
      <c r="AX306" s="25">
        <f ca="1">AS306*'Ejercicio 3 - TIR'!$D$5</f>
        <v>27494.384017146</v>
      </c>
      <c r="AY306" s="25">
        <f ca="1">AT306*'Ejercicio 3 - TIR'!$D$5</f>
        <v>38918.9467012191</v>
      </c>
      <c r="AZ306" s="25">
        <f ca="1" t="shared" ref="AZ306:BD306" si="2272">AJ306-AU306-AE306</f>
        <v>26375.7842448605</v>
      </c>
      <c r="BA306" s="25">
        <f ca="1" t="shared" si="2272"/>
        <v>28129.4318622272</v>
      </c>
      <c r="BB306" s="25">
        <f ca="1" t="shared" si="2272"/>
        <v>34762.9772491351</v>
      </c>
      <c r="BC306" s="25">
        <f ca="1" t="shared" si="2272"/>
        <v>39117.132086094</v>
      </c>
      <c r="BD306" s="25">
        <f ca="1" t="shared" si="2272"/>
        <v>49028.9885319298</v>
      </c>
      <c r="BE306" s="25">
        <f ca="1" t="shared" ref="BE306:BI306" si="2273">AZ306/Z306</f>
        <v>23227.5733562302</v>
      </c>
      <c r="BF306" s="25">
        <f ca="1" t="shared" si="2273"/>
        <v>21612.231474076</v>
      </c>
      <c r="BG306" s="25">
        <f ca="1" t="shared" si="2273"/>
        <v>22355.791854814</v>
      </c>
      <c r="BH306" s="25">
        <f ca="1" t="shared" si="2273"/>
        <v>21011.4748995817</v>
      </c>
      <c r="BI306" s="25">
        <f ca="1" t="shared" si="2273"/>
        <v>21702.0183351887</v>
      </c>
      <c r="BJ306" s="25">
        <f ca="1" t="shared" si="1930"/>
        <v>72032.1000857176</v>
      </c>
      <c r="BK306" s="25">
        <f ca="1" t="shared" si="1931"/>
        <v>42264.4477025392</v>
      </c>
      <c r="BL306" s="25">
        <f ca="1" t="shared" si="1932"/>
        <v>114296.547788257</v>
      </c>
      <c r="BM306" s="25">
        <f ca="1">BK306*'Ejercicio 3 - TIR'!$D$5</f>
        <v>21132.2238512696</v>
      </c>
      <c r="BN306" s="25">
        <f ca="1" t="shared" si="1933"/>
        <v>93164.3239369872</v>
      </c>
      <c r="BO306" s="25">
        <f ca="1" t="shared" si="1934"/>
        <v>41237.9273325053</v>
      </c>
      <c r="BP306" s="25">
        <f ca="1" t="shared" si="1935"/>
        <v>-125422.963755683</v>
      </c>
      <c r="BQ306" s="25">
        <f ca="1" t="shared" ref="BQ306:BT306" si="2274">BE306</f>
        <v>23227.5733562302</v>
      </c>
      <c r="BR306" s="25">
        <f ca="1" t="shared" si="2274"/>
        <v>21612.231474076</v>
      </c>
      <c r="BS306" s="25">
        <f ca="1" t="shared" si="2274"/>
        <v>22355.791854814</v>
      </c>
      <c r="BT306" s="25">
        <f ca="1" t="shared" si="2274"/>
        <v>21011.4748995817</v>
      </c>
      <c r="BU306" s="25">
        <f ca="1" t="shared" si="1937"/>
        <v>62939.9456676941</v>
      </c>
      <c r="BV306" s="27">
        <f ca="1" t="shared" si="1938"/>
        <v>5.54160930295897</v>
      </c>
    </row>
    <row r="307" ht="15" customHeight="1" spans="1:74">
      <c r="A307" s="23">
        <v>306</v>
      </c>
      <c r="B307" s="24">
        <f ca="1" t="shared" ref="B307:F307" si="2275">RAND()</f>
        <v>0.470380784057042</v>
      </c>
      <c r="C307" s="25">
        <f ca="1">IF(B307&lt;=('Ejercicio 3 - TIR'!$D$13-'Ejercicio 3 - TIR'!$C$13)/('Ejercicio 3 - TIR'!$E$13-'Ejercicio 3 - TIR'!$C$13),'Ejercicio 3 - TIR'!$C$13+SQRT(('Ejercicio 3 - TIR'!$E$13-'Ejercicio 3 - TIR'!$C$13)*('Ejercicio 3 - TIR'!$D$13-'Ejercicio 3 - TIR'!$C$13)*B307),'Ejercicio 3 - TIR'!$E$13-SQRT(('Ejercicio 3 - TIR'!$E$13-'Ejercicio 3 - TIR'!$C$13)*('Ejercicio 3 - TIR'!$E$13-'Ejercicio 3 - TIR'!$D$13)*(1-B307)))</f>
        <v>74790.0206439682</v>
      </c>
      <c r="D307" s="24">
        <f ca="1" t="shared" si="2275"/>
        <v>0.67913128327435</v>
      </c>
      <c r="E307" s="25">
        <f ca="1">IF(D307&lt;=('Ejercicio 3 - TIR'!$D$14-'Ejercicio 3 - TIR'!$C$14)/('Ejercicio 3 - TIR'!$E$14-'Ejercicio 3 - TIR'!$C$14),'Ejercicio 3 - TIR'!$C$14+SQRT(('Ejercicio 3 - TIR'!$E$14-'Ejercicio 3 - TIR'!$C$14)*('Ejercicio 3 - TIR'!$D$14-'Ejercicio 3 - TIR'!$C$14)*D307),'Ejercicio 3 - TIR'!$E$14-SQRT(('Ejercicio 3 - TIR'!$E$14-'Ejercicio 3 - TIR'!$C$14)*('Ejercicio 3 - TIR'!$E$14-'Ejercicio 3 - TIR'!$D$14)*(1-D307)))</f>
        <v>33062.3990091064</v>
      </c>
      <c r="F307" s="24">
        <f ca="1" t="shared" si="2275"/>
        <v>0.372995513087487</v>
      </c>
      <c r="G307" s="25">
        <f ca="1">IF(F307&lt;=('Ejercicio 3 - TIR'!$D$18-'Ejercicio 3 - TIR'!$C$18)/('Ejercicio 3 - TIR'!$E$18-'Ejercicio 3 - TIR'!$C$18),'Ejercicio 3 - TIR'!$C$18+SQRT(('Ejercicio 3 - TIR'!$E$18-'Ejercicio 3 - TIR'!$C$18)*('Ejercicio 3 - TIR'!$D$18-'Ejercicio 3 - TIR'!$C$18)*F307),'Ejercicio 3 - TIR'!$E$18-SQRT(('Ejercicio 3 - TIR'!$E$18-'Ejercicio 3 - TIR'!$C$18)*('Ejercicio 3 - TIR'!$E$18-'Ejercicio 3 - TIR'!$D$18)*(1-F307)))</f>
        <v>37479.9282725921</v>
      </c>
      <c r="H307" s="24">
        <f ca="1" t="shared" ref="H307:L307" si="2276">RAND()</f>
        <v>0.12026286155204</v>
      </c>
      <c r="I307" s="25">
        <f ca="1">IF(H307&lt;=('Ejercicio 3 - TIR'!$D$18-'Ejercicio 3 - TIR'!$C$18)/('Ejercicio 3 - TIR'!$E$18-'Ejercicio 3 - TIR'!$C$18),'Ejercicio 3 - TIR'!$C$18+SQRT(('Ejercicio 3 - TIR'!$E$18-'Ejercicio 3 - TIR'!$C$18)*('Ejercicio 3 - TIR'!$D$18-'Ejercicio 3 - TIR'!$C$18)*H307),'Ejercicio 3 - TIR'!$E$18-SQRT(('Ejercicio 3 - TIR'!$E$18-'Ejercicio 3 - TIR'!$C$18)*('Ejercicio 3 - TIR'!$E$18-'Ejercicio 3 - TIR'!$D$18)*(1-H307)))</f>
        <v>34247.2849248439</v>
      </c>
      <c r="J307" s="24">
        <f ca="1" t="shared" si="2276"/>
        <v>0.585209647613107</v>
      </c>
      <c r="K307" s="25">
        <f ca="1">IF(J307&lt;=('Ejercicio 3 - TIR'!$D$18-'Ejercicio 3 - TIR'!$C$18)/('Ejercicio 3 - TIR'!$E$18-'Ejercicio 3 - TIR'!$C$18),'Ejercicio 3 - TIR'!$C$18+SQRT(('Ejercicio 3 - TIR'!$E$18-'Ejercicio 3 - TIR'!$C$18)*('Ejercicio 3 - TIR'!$D$18-'Ejercicio 3 - TIR'!$C$18)*J307),'Ejercicio 3 - TIR'!$E$18-SQRT(('Ejercicio 3 - TIR'!$E$18-'Ejercicio 3 - TIR'!$C$18)*('Ejercicio 3 - TIR'!$E$18-'Ejercicio 3 - TIR'!$D$18)*(1-J307)))</f>
        <v>39369.1753715023</v>
      </c>
      <c r="L307" s="24">
        <f ca="1" t="shared" si="2276"/>
        <v>0.195389956561674</v>
      </c>
      <c r="M307" s="25">
        <f ca="1">IF(L307&lt;=('Ejercicio 3 - TIR'!$D$18-'Ejercicio 3 - TIR'!$C$18)/('Ejercicio 3 - TIR'!$E$18-'Ejercicio 3 - TIR'!$C$18),'Ejercicio 3 - TIR'!$C$18+SQRT(('Ejercicio 3 - TIR'!$E$18-'Ejercicio 3 - TIR'!$C$18)*('Ejercicio 3 - TIR'!$D$18-'Ejercicio 3 - TIR'!$C$18)*L307),'Ejercicio 3 - TIR'!$E$18-SQRT(('Ejercicio 3 - TIR'!$E$18-'Ejercicio 3 - TIR'!$C$18)*('Ejercicio 3 - TIR'!$E$18-'Ejercicio 3 - TIR'!$D$18)*(1-L307)))</f>
        <v>35413.7319368668</v>
      </c>
      <c r="N307" s="24">
        <f ca="1" t="shared" ref="N307:R307" si="2277">RAND()</f>
        <v>0.168685283409612</v>
      </c>
      <c r="O307" s="25">
        <f ca="1">IF(N307&lt;=('Ejercicio 3 - TIR'!$D$18-'Ejercicio 3 - TIR'!$C$18)/('Ejercicio 3 - TIR'!$E$18-'Ejercicio 3 - TIR'!$C$18),'Ejercicio 3 - TIR'!$C$18+SQRT(('Ejercicio 3 - TIR'!$E$18-'Ejercicio 3 - TIR'!$C$18)*('Ejercicio 3 - TIR'!$D$18-'Ejercicio 3 - TIR'!$C$18)*N307),'Ejercicio 3 - TIR'!$E$18-SQRT(('Ejercicio 3 - TIR'!$E$18-'Ejercicio 3 - TIR'!$C$18)*('Ejercicio 3 - TIR'!$E$18-'Ejercicio 3 - TIR'!$D$18)*(1-N307)))</f>
        <v>35030.188118892</v>
      </c>
      <c r="P307" s="24">
        <f ca="1" t="shared" si="2277"/>
        <v>0.317689641962211</v>
      </c>
      <c r="Q307" s="26">
        <f ca="1">IF(P307&lt;=('Ejercicio 3 - TIR'!$D$22-'Ejercicio 3 - TIR'!$C$22)/('Ejercicio 3 - TIR'!$E$22-'Ejercicio 3 - TIR'!$C$22),'Ejercicio 3 - TIR'!$C$22+SQRT(('Ejercicio 3 - TIR'!$E$22-'Ejercicio 3 - TIR'!$C$22)*('Ejercicio 3 - TIR'!$D$22-'Ejercicio 3 - TIR'!$C$22)*P307),'Ejercicio 3 - TIR'!$E$22-SQRT(('Ejercicio 3 - TIR'!$E$22-'Ejercicio 3 - TIR'!$C$22)*('Ejercicio 3 - TIR'!$E$22-'Ejercicio 3 - TIR'!$D$22)*(1-P307)))</f>
        <v>0.143913204626983</v>
      </c>
      <c r="R307" s="24">
        <f ca="1" t="shared" si="2277"/>
        <v>0.157509903088136</v>
      </c>
      <c r="S307" s="26">
        <f ca="1">IF(R307&lt;=('Ejercicio 3 - TIR'!$D$23-'Ejercicio 3 - TIR'!$C$23)/('Ejercicio 3 - TIR'!$E$23-'Ejercicio 3 - TIR'!$C$23),'Ejercicio 3 - TIR'!$C$23+SQRT(('Ejercicio 3 - TIR'!$E$23-'Ejercicio 3 - TIR'!$C$23)*('Ejercicio 3 - TIR'!$D$23-'Ejercicio 3 - TIR'!$C$23)*R307),'Ejercicio 3 - TIR'!$E$23-SQRT(('Ejercicio 3 - TIR'!$E$23-'Ejercicio 3 - TIR'!$C$23)*('Ejercicio 3 - TIR'!$E$23-'Ejercicio 3 - TIR'!$D$23)*(1-R307)))</f>
        <v>0.136837987574489</v>
      </c>
      <c r="T307" s="24">
        <f ca="1" t="shared" ref="T307:X307" si="2278">RAND()</f>
        <v>0.545756038779813</v>
      </c>
      <c r="U307" s="26">
        <f ca="1">IF(T307&lt;=('Ejercicio 3 - TIR'!$D$24-'Ejercicio 3 - TIR'!$C$24)/('Ejercicio 3 - TIR'!$E$24-'Ejercicio 3 - TIR'!$C$24),'Ejercicio 3 - TIR'!$C$24+SQRT(('Ejercicio 3 - TIR'!$E$24-'Ejercicio 3 - TIR'!$C$24)*('Ejercicio 3 - TIR'!$D$24-'Ejercicio 3 - TIR'!$C$24)*T307),'Ejercicio 3 - TIR'!$E$24-SQRT(('Ejercicio 3 - TIR'!$E$24-'Ejercicio 3 - TIR'!$C$24)*('Ejercicio 3 - TIR'!$E$24-'Ejercicio 3 - TIR'!$D$24)*(1-T307)))</f>
        <v>0.184336530014362</v>
      </c>
      <c r="V307" s="24">
        <f ca="1" t="shared" si="2278"/>
        <v>0.900272691511971</v>
      </c>
      <c r="W307" s="26">
        <f ca="1">IF(V307&lt;=('Ejercicio 3 - TIR'!$D$25-'Ejercicio 3 - TIR'!$C$25)/('Ejercicio 3 - TIR'!$E$25-'Ejercicio 3 - TIR'!$C$25),'Ejercicio 3 - TIR'!$C$25+SQRT(('Ejercicio 3 - TIR'!$E$25-'Ejercicio 3 - TIR'!$C$25)*('Ejercicio 3 - TIR'!$D$25-'Ejercicio 3 - TIR'!$C$25)*V307),'Ejercicio 3 - TIR'!$E$25-SQRT(('Ejercicio 3 - TIR'!$E$25-'Ejercicio 3 - TIR'!$C$25)*('Ejercicio 3 - TIR'!$E$25-'Ejercicio 3 - TIR'!$D$25)*(1-V307)))</f>
        <v>0.23131723843464</v>
      </c>
      <c r="X307" s="24">
        <f ca="1" t="shared" si="2278"/>
        <v>0.825804329060292</v>
      </c>
      <c r="Y307" s="26">
        <f ca="1">IF(X307&lt;=('Ejercicio 3 - TIR'!$D$26-'Ejercicio 3 - TIR'!$C$26)/('Ejercicio 3 - TIR'!$E$26-'Ejercicio 3 - TIR'!$C$26),'Ejercicio 3 - TIR'!$C$26+SQRT(('Ejercicio 3 - TIR'!$E$26-'Ejercicio 3 - TIR'!$C$26)*('Ejercicio 3 - TIR'!$D$26-'Ejercicio 3 - TIR'!$C$26)*X307),'Ejercicio 3 - TIR'!$E$26-SQRT(('Ejercicio 3 - TIR'!$E$26-'Ejercicio 3 - TIR'!$C$26)*('Ejercicio 3 - TIR'!$E$26-'Ejercicio 3 - TIR'!$D$26)*(1-X307)))</f>
        <v>0.249329874094252</v>
      </c>
      <c r="Z307" s="24">
        <f ca="1" t="shared" si="1908"/>
        <v>1.14391320462698</v>
      </c>
      <c r="AA307" s="24">
        <f ca="1" t="shared" si="1909"/>
        <v>1.30044398550802</v>
      </c>
      <c r="AB307" s="24">
        <f ca="1" t="shared" si="1910"/>
        <v>1.54016331727462</v>
      </c>
      <c r="AC307" s="24">
        <f ca="1" t="shared" si="1911"/>
        <v>1.89642964256492</v>
      </c>
      <c r="AD307" s="24">
        <f ca="1" t="shared" si="1912"/>
        <v>2.36926620657424</v>
      </c>
      <c r="AE307" s="23">
        <f ca="1" t="shared" si="1913"/>
        <v>4758.11579405651</v>
      </c>
      <c r="AF307" s="23">
        <f ca="1" t="shared" si="1914"/>
        <v>5409.20678396159</v>
      </c>
      <c r="AG307" s="23">
        <f ca="1" t="shared" si="1915"/>
        <v>6406.32119264721</v>
      </c>
      <c r="AH307" s="23">
        <f ca="1" t="shared" si="1916"/>
        <v>7888.21371945568</v>
      </c>
      <c r="AI307" s="23">
        <f ca="1" t="shared" si="1917"/>
        <v>9854.98105295611</v>
      </c>
      <c r="AJ307" s="25">
        <f ca="1" t="shared" si="1918"/>
        <v>42873.7848594903</v>
      </c>
      <c r="AK307" s="25">
        <f ca="1" t="shared" si="1919"/>
        <v>44536.6757004928</v>
      </c>
      <c r="AL307" s="25">
        <f ca="1" t="shared" si="1920"/>
        <v>60634.9597385393</v>
      </c>
      <c r="AM307" s="25">
        <f ca="1" t="shared" si="1921"/>
        <v>67159.6509989221</v>
      </c>
      <c r="AN307" s="25">
        <f ca="1" t="shared" si="1922"/>
        <v>82995.8409200291</v>
      </c>
      <c r="AO307" s="25">
        <f ca="1">C307/'Ejercicio 3 - TIR'!$D$7</f>
        <v>14958.0041287936</v>
      </c>
      <c r="AP307" s="25">
        <f ca="1" t="shared" si="1923"/>
        <v>27915.7807306967</v>
      </c>
      <c r="AQ307" s="25">
        <f ca="1" t="shared" si="1924"/>
        <v>29578.6715716992</v>
      </c>
      <c r="AR307" s="25">
        <f ca="1" t="shared" si="1925"/>
        <v>45676.9556097457</v>
      </c>
      <c r="AS307" s="25">
        <f ca="1" t="shared" si="1926"/>
        <v>52201.6468701285</v>
      </c>
      <c r="AT307" s="25">
        <f ca="1" t="shared" si="1927"/>
        <v>68037.8367912355</v>
      </c>
      <c r="AU307" s="25">
        <f ca="1">AP307*'Ejercicio 3 - TIR'!$D$5</f>
        <v>13957.8903653484</v>
      </c>
      <c r="AV307" s="25">
        <f ca="1">AQ307*'Ejercicio 3 - TIR'!$D$5</f>
        <v>14789.3357858496</v>
      </c>
      <c r="AW307" s="25">
        <f ca="1">AR307*'Ejercicio 3 - TIR'!$D$5</f>
        <v>22838.4778048729</v>
      </c>
      <c r="AX307" s="25">
        <f ca="1">AS307*'Ejercicio 3 - TIR'!$D$5</f>
        <v>26100.8234350642</v>
      </c>
      <c r="AY307" s="25">
        <f ca="1">AT307*'Ejercicio 3 - TIR'!$D$5</f>
        <v>34018.9183956178</v>
      </c>
      <c r="AZ307" s="25">
        <f ca="1" t="shared" ref="AZ307:BD307" si="2279">AJ307-AU307-AE307</f>
        <v>24157.7787000855</v>
      </c>
      <c r="BA307" s="25">
        <f ca="1" t="shared" si="2279"/>
        <v>24338.1331306817</v>
      </c>
      <c r="BB307" s="25">
        <f ca="1" t="shared" si="2279"/>
        <v>31390.1607410193</v>
      </c>
      <c r="BC307" s="25">
        <f ca="1" t="shared" si="2279"/>
        <v>33170.6138444022</v>
      </c>
      <c r="BD307" s="25">
        <f ca="1" t="shared" si="2279"/>
        <v>39121.9414714553</v>
      </c>
      <c r="BE307" s="25">
        <f ca="1" t="shared" ref="BE307:BI307" si="2280">AZ307/Z307</f>
        <v>21118.5416886267</v>
      </c>
      <c r="BF307" s="25">
        <f ca="1" t="shared" si="2280"/>
        <v>18715.2491010013</v>
      </c>
      <c r="BG307" s="25">
        <f ca="1" t="shared" si="2280"/>
        <v>20381.0598453711</v>
      </c>
      <c r="BH307" s="25">
        <f ca="1" t="shared" si="2280"/>
        <v>17491.0859332166</v>
      </c>
      <c r="BI307" s="25">
        <f ca="1" t="shared" si="2280"/>
        <v>16512.2607847526</v>
      </c>
      <c r="BJ307" s="25">
        <f ca="1" t="shared" si="1930"/>
        <v>78333.6246805495</v>
      </c>
      <c r="BK307" s="25">
        <f ca="1" t="shared" si="1931"/>
        <v>35439.4937001487</v>
      </c>
      <c r="BL307" s="25">
        <f ca="1" t="shared" si="1932"/>
        <v>113773.118380698</v>
      </c>
      <c r="BM307" s="25">
        <f ca="1">BK307*'Ejercicio 3 - TIR'!$D$5</f>
        <v>17719.7468500744</v>
      </c>
      <c r="BN307" s="25">
        <f ca="1" t="shared" si="1933"/>
        <v>96053.3715306238</v>
      </c>
      <c r="BO307" s="25">
        <f ca="1" t="shared" si="1934"/>
        <v>40541.4010735032</v>
      </c>
      <c r="BP307" s="25">
        <f ca="1" t="shared" si="1935"/>
        <v>-107852.419653075</v>
      </c>
      <c r="BQ307" s="25">
        <f ca="1" t="shared" ref="BQ307:BT307" si="2281">BE307</f>
        <v>21118.5416886267</v>
      </c>
      <c r="BR307" s="25">
        <f ca="1" t="shared" si="2281"/>
        <v>18715.2491010013</v>
      </c>
      <c r="BS307" s="25">
        <f ca="1" t="shared" si="2281"/>
        <v>20381.0598453711</v>
      </c>
      <c r="BT307" s="25">
        <f ca="1" t="shared" si="2281"/>
        <v>17491.0859332166</v>
      </c>
      <c r="BU307" s="25">
        <f ca="1" t="shared" si="1937"/>
        <v>57053.6618582558</v>
      </c>
      <c r="BV307" s="27">
        <f ca="1" t="shared" si="1938"/>
        <v>6.67198857881666</v>
      </c>
    </row>
    <row r="308" ht="15" customHeight="1" spans="1:74">
      <c r="A308" s="23">
        <v>307</v>
      </c>
      <c r="B308" s="24">
        <f ca="1" t="shared" ref="B308:F308" si="2282">RAND()</f>
        <v>0.0383565010700753</v>
      </c>
      <c r="C308" s="25">
        <f ca="1">IF(B308&lt;=('Ejercicio 3 - TIR'!$D$13-'Ejercicio 3 - TIR'!$C$13)/('Ejercicio 3 - TIR'!$E$13-'Ejercicio 3 - TIR'!$C$13),'Ejercicio 3 - TIR'!$C$13+SQRT(('Ejercicio 3 - TIR'!$E$13-'Ejercicio 3 - TIR'!$C$13)*('Ejercicio 3 - TIR'!$D$13-'Ejercicio 3 - TIR'!$C$13)*B308),'Ejercicio 3 - TIR'!$E$13-SQRT(('Ejercicio 3 - TIR'!$E$13-'Ejercicio 3 - TIR'!$C$13)*('Ejercicio 3 - TIR'!$E$13-'Ejercicio 3 - TIR'!$D$13)*(1-B308)))</f>
        <v>63916.9631639869</v>
      </c>
      <c r="D308" s="24">
        <f ca="1" t="shared" si="2282"/>
        <v>0.998049988810895</v>
      </c>
      <c r="E308" s="25">
        <f ca="1">IF(D308&lt;=('Ejercicio 3 - TIR'!$D$14-'Ejercicio 3 - TIR'!$C$14)/('Ejercicio 3 - TIR'!$E$14-'Ejercicio 3 - TIR'!$C$14),'Ejercicio 3 - TIR'!$C$14+SQRT(('Ejercicio 3 - TIR'!$E$14-'Ejercicio 3 - TIR'!$C$14)*('Ejercicio 3 - TIR'!$D$14-'Ejercicio 3 - TIR'!$C$14)*D308),'Ejercicio 3 - TIR'!$E$14-SQRT(('Ejercicio 3 - TIR'!$E$14-'Ejercicio 3 - TIR'!$C$14)*('Ejercicio 3 - TIR'!$E$14-'Ejercicio 3 - TIR'!$D$14)*(1-D308)))</f>
        <v>39459.1657570329</v>
      </c>
      <c r="F308" s="24">
        <f ca="1" t="shared" si="2282"/>
        <v>0.96249541775927</v>
      </c>
      <c r="G308" s="25">
        <f ca="1">IF(F308&lt;=('Ejercicio 3 - TIR'!$D$18-'Ejercicio 3 - TIR'!$C$18)/('Ejercicio 3 - TIR'!$E$18-'Ejercicio 3 - TIR'!$C$18),'Ejercicio 3 - TIR'!$C$18+SQRT(('Ejercicio 3 - TIR'!$E$18-'Ejercicio 3 - TIR'!$C$18)*('Ejercicio 3 - TIR'!$D$18-'Ejercicio 3 - TIR'!$C$18)*F308),'Ejercicio 3 - TIR'!$E$18-SQRT(('Ejercicio 3 - TIR'!$E$18-'Ejercicio 3 - TIR'!$C$18)*('Ejercicio 3 - TIR'!$E$18-'Ejercicio 3 - TIR'!$D$18)*(1-F308)))</f>
        <v>43322.8465579874</v>
      </c>
      <c r="H308" s="24">
        <f ca="1" t="shared" ref="H308:L308" si="2283">RAND()</f>
        <v>0.138206835625135</v>
      </c>
      <c r="I308" s="25">
        <f ca="1">IF(H308&lt;=('Ejercicio 3 - TIR'!$D$18-'Ejercicio 3 - TIR'!$C$18)/('Ejercicio 3 - TIR'!$E$18-'Ejercicio 3 - TIR'!$C$18),'Ejercicio 3 - TIR'!$C$18+SQRT(('Ejercicio 3 - TIR'!$E$18-'Ejercicio 3 - TIR'!$C$18)*('Ejercicio 3 - TIR'!$D$18-'Ejercicio 3 - TIR'!$C$18)*H308),'Ejercicio 3 - TIR'!$E$18-SQRT(('Ejercicio 3 - TIR'!$E$18-'Ejercicio 3 - TIR'!$C$18)*('Ejercicio 3 - TIR'!$E$18-'Ejercicio 3 - TIR'!$D$18)*(1-H308)))</f>
        <v>34553.1335741191</v>
      </c>
      <c r="J308" s="24">
        <f ca="1" t="shared" si="2283"/>
        <v>0.17897813624995</v>
      </c>
      <c r="K308" s="25">
        <f ca="1">IF(J308&lt;=('Ejercicio 3 - TIR'!$D$18-'Ejercicio 3 - TIR'!$C$18)/('Ejercicio 3 - TIR'!$E$18-'Ejercicio 3 - TIR'!$C$18),'Ejercicio 3 - TIR'!$C$18+SQRT(('Ejercicio 3 - TIR'!$E$18-'Ejercicio 3 - TIR'!$C$18)*('Ejercicio 3 - TIR'!$D$18-'Ejercicio 3 - TIR'!$C$18)*J308),'Ejercicio 3 - TIR'!$E$18-SQRT(('Ejercicio 3 - TIR'!$E$18-'Ejercicio 3 - TIR'!$C$18)*('Ejercicio 3 - TIR'!$E$18-'Ejercicio 3 - TIR'!$D$18)*(1-J308)))</f>
        <v>35181.3820972297</v>
      </c>
      <c r="L308" s="24">
        <f ca="1" t="shared" si="2283"/>
        <v>0.235094505473491</v>
      </c>
      <c r="M308" s="25">
        <f ca="1">IF(L308&lt;=('Ejercicio 3 - TIR'!$D$18-'Ejercicio 3 - TIR'!$C$18)/('Ejercicio 3 - TIR'!$E$18-'Ejercicio 3 - TIR'!$C$18),'Ejercicio 3 - TIR'!$C$18+SQRT(('Ejercicio 3 - TIR'!$E$18-'Ejercicio 3 - TIR'!$C$18)*('Ejercicio 3 - TIR'!$D$18-'Ejercicio 3 - TIR'!$C$18)*L308),'Ejercicio 3 - TIR'!$E$18-SQRT(('Ejercicio 3 - TIR'!$E$18-'Ejercicio 3 - TIR'!$C$18)*('Ejercicio 3 - TIR'!$E$18-'Ejercicio 3 - TIR'!$D$18)*(1-L308)))</f>
        <v>35938.36474301</v>
      </c>
      <c r="N308" s="24">
        <f ca="1" t="shared" ref="N308:R308" si="2284">RAND()</f>
        <v>0.00479695967105598</v>
      </c>
      <c r="O308" s="25">
        <f ca="1">IF(N308&lt;=('Ejercicio 3 - TIR'!$D$18-'Ejercicio 3 - TIR'!$C$18)/('Ejercicio 3 - TIR'!$E$18-'Ejercicio 3 - TIR'!$C$18),'Ejercicio 3 - TIR'!$C$18+SQRT(('Ejercicio 3 - TIR'!$E$18-'Ejercicio 3 - TIR'!$C$18)*('Ejercicio 3 - TIR'!$D$18-'Ejercicio 3 - TIR'!$C$18)*N308),'Ejercicio 3 - TIR'!$E$18-SQRT(('Ejercicio 3 - TIR'!$E$18-'Ejercicio 3 - TIR'!$C$18)*('Ejercicio 3 - TIR'!$E$18-'Ejercicio 3 - TIR'!$D$18)*(1-N308)))</f>
        <v>30848.2593652052</v>
      </c>
      <c r="P308" s="24">
        <f ca="1" t="shared" si="2284"/>
        <v>0.392344348397219</v>
      </c>
      <c r="Q308" s="26">
        <f ca="1">IF(P308&lt;=('Ejercicio 3 - TIR'!$D$22-'Ejercicio 3 - TIR'!$C$22)/('Ejercicio 3 - TIR'!$E$22-'Ejercicio 3 - TIR'!$C$22),'Ejercicio 3 - TIR'!$C$22+SQRT(('Ejercicio 3 - TIR'!$E$22-'Ejercicio 3 - TIR'!$C$22)*('Ejercicio 3 - TIR'!$D$22-'Ejercicio 3 - TIR'!$C$22)*P308),'Ejercicio 3 - TIR'!$E$22-SQRT(('Ejercicio 3 - TIR'!$E$22-'Ejercicio 3 - TIR'!$C$22)*('Ejercicio 3 - TIR'!$E$22-'Ejercicio 3 - TIR'!$D$22)*(1-P308)))</f>
        <v>0.146574796840522</v>
      </c>
      <c r="R308" s="24">
        <f ca="1" t="shared" si="2284"/>
        <v>0.300420081317571</v>
      </c>
      <c r="S308" s="26">
        <f ca="1">IF(R308&lt;=('Ejercicio 3 - TIR'!$D$23-'Ejercicio 3 - TIR'!$C$23)/('Ejercicio 3 - TIR'!$E$23-'Ejercicio 3 - TIR'!$C$23),'Ejercicio 3 - TIR'!$C$23+SQRT(('Ejercicio 3 - TIR'!$E$23-'Ejercicio 3 - TIR'!$C$23)*('Ejercicio 3 - TIR'!$D$23-'Ejercicio 3 - TIR'!$C$23)*R308),'Ejercicio 3 - TIR'!$E$23-SQRT(('Ejercicio 3 - TIR'!$E$23-'Ejercicio 3 - TIR'!$C$23)*('Ejercicio 3 - TIR'!$E$23-'Ejercicio 3 - TIR'!$D$23)*(1-R308)))</f>
        <v>0.143254164065208</v>
      </c>
      <c r="T308" s="24">
        <f ca="1" t="shared" ref="T308:X308" si="2285">RAND()</f>
        <v>0.151166878941738</v>
      </c>
      <c r="U308" s="26">
        <f ca="1">IF(T308&lt;=('Ejercicio 3 - TIR'!$D$24-'Ejercicio 3 - TIR'!$C$24)/('Ejercicio 3 - TIR'!$E$24-'Ejercicio 3 - TIR'!$C$24),'Ejercicio 3 - TIR'!$C$24+SQRT(('Ejercicio 3 - TIR'!$E$24-'Ejercicio 3 - TIR'!$C$24)*('Ejercicio 3 - TIR'!$D$24-'Ejercicio 3 - TIR'!$C$24)*T308),'Ejercicio 3 - TIR'!$E$24-SQRT(('Ejercicio 3 - TIR'!$E$24-'Ejercicio 3 - TIR'!$C$24)*('Ejercicio 3 - TIR'!$E$24-'Ejercicio 3 - TIR'!$D$24)*(1-T308)))</f>
        <v>0.167817139101934</v>
      </c>
      <c r="V308" s="24">
        <f ca="1" t="shared" si="2285"/>
        <v>0.91179326440609</v>
      </c>
      <c r="W308" s="26">
        <f ca="1">IF(V308&lt;=('Ejercicio 3 - TIR'!$D$25-'Ejercicio 3 - TIR'!$C$25)/('Ejercicio 3 - TIR'!$E$25-'Ejercicio 3 - TIR'!$C$25),'Ejercicio 3 - TIR'!$C$25+SQRT(('Ejercicio 3 - TIR'!$E$25-'Ejercicio 3 - TIR'!$C$25)*('Ejercicio 3 - TIR'!$D$25-'Ejercicio 3 - TIR'!$C$25)*V308),'Ejercicio 3 - TIR'!$E$25-SQRT(('Ejercicio 3 - TIR'!$E$25-'Ejercicio 3 - TIR'!$C$25)*('Ejercicio 3 - TIR'!$E$25-'Ejercicio 3 - TIR'!$D$25)*(1-V308)))</f>
        <v>0.23242946857438</v>
      </c>
      <c r="X308" s="24">
        <f ca="1" t="shared" si="2285"/>
        <v>0.86013022704105</v>
      </c>
      <c r="Y308" s="26">
        <f ca="1">IF(X308&lt;=('Ejercicio 3 - TIR'!$D$26-'Ejercicio 3 - TIR'!$C$26)/('Ejercicio 3 - TIR'!$E$26-'Ejercicio 3 - TIR'!$C$26),'Ejercicio 3 - TIR'!$C$26+SQRT(('Ejercicio 3 - TIR'!$E$26-'Ejercicio 3 - TIR'!$C$26)*('Ejercicio 3 - TIR'!$D$26-'Ejercicio 3 - TIR'!$C$26)*X308),'Ejercicio 3 - TIR'!$E$26-SQRT(('Ejercicio 3 - TIR'!$E$26-'Ejercicio 3 - TIR'!$C$26)*('Ejercicio 3 - TIR'!$E$26-'Ejercicio 3 - TIR'!$D$26)*(1-X308)))</f>
        <v>0.252517336847053</v>
      </c>
      <c r="Z308" s="24">
        <f ca="1" t="shared" si="1908"/>
        <v>1.14657479684052</v>
      </c>
      <c r="AA308" s="24">
        <f ca="1" t="shared" si="1909"/>
        <v>1.31082641090015</v>
      </c>
      <c r="AB308" s="24">
        <f ca="1" t="shared" si="1910"/>
        <v>1.53080554903666</v>
      </c>
      <c r="AC308" s="24">
        <f ca="1" t="shared" si="1911"/>
        <v>1.88660986928997</v>
      </c>
      <c r="AD308" s="24">
        <f ca="1" t="shared" si="1912"/>
        <v>2.36301156915244</v>
      </c>
      <c r="AE308" s="23">
        <f ca="1" t="shared" si="1913"/>
        <v>5783.71920433356</v>
      </c>
      <c r="AF308" s="23">
        <f ca="1" t="shared" si="1914"/>
        <v>6612.26106413826</v>
      </c>
      <c r="AG308" s="23">
        <f ca="1" t="shared" si="1915"/>
        <v>7721.91179891705</v>
      </c>
      <c r="AH308" s="23">
        <f ca="1" t="shared" si="1916"/>
        <v>9516.71165471757</v>
      </c>
      <c r="AI308" s="23">
        <f ca="1" t="shared" si="1917"/>
        <v>11919.8463373082</v>
      </c>
      <c r="AJ308" s="25">
        <f ca="1" t="shared" si="1918"/>
        <v>49672.8839907775</v>
      </c>
      <c r="AK308" s="25">
        <f ca="1" t="shared" si="1919"/>
        <v>45293.1600683158</v>
      </c>
      <c r="AL308" s="25">
        <f ca="1" t="shared" si="1920"/>
        <v>53855.8549372184</v>
      </c>
      <c r="AM308" s="25">
        <f ca="1" t="shared" si="1921"/>
        <v>67801.6736103052</v>
      </c>
      <c r="AN308" s="25">
        <f ca="1" t="shared" si="1922"/>
        <v>72894.7937681951</v>
      </c>
      <c r="AO308" s="25">
        <f ca="1">C308/'Ejercicio 3 - TIR'!$D$7</f>
        <v>12783.3926327974</v>
      </c>
      <c r="AP308" s="25">
        <f ca="1" t="shared" si="1923"/>
        <v>36889.4913579801</v>
      </c>
      <c r="AQ308" s="25">
        <f ca="1" t="shared" si="1924"/>
        <v>32509.7674355185</v>
      </c>
      <c r="AR308" s="25">
        <f ca="1" t="shared" si="1925"/>
        <v>41072.462304421</v>
      </c>
      <c r="AS308" s="25">
        <f ca="1" t="shared" si="1926"/>
        <v>55018.2809775078</v>
      </c>
      <c r="AT308" s="25">
        <f ca="1" t="shared" si="1927"/>
        <v>60111.4011353977</v>
      </c>
      <c r="AU308" s="25">
        <f ca="1">AP308*'Ejercicio 3 - TIR'!$D$5</f>
        <v>18444.7456789901</v>
      </c>
      <c r="AV308" s="25">
        <f ca="1">AQ308*'Ejercicio 3 - TIR'!$D$5</f>
        <v>16254.8837177592</v>
      </c>
      <c r="AW308" s="25">
        <f ca="1">AR308*'Ejercicio 3 - TIR'!$D$5</f>
        <v>20536.2311522105</v>
      </c>
      <c r="AX308" s="25">
        <f ca="1">AS308*'Ejercicio 3 - TIR'!$D$5</f>
        <v>27509.1404887539</v>
      </c>
      <c r="AY308" s="25">
        <f ca="1">AT308*'Ejercicio 3 - TIR'!$D$5</f>
        <v>30055.7005676988</v>
      </c>
      <c r="AZ308" s="25">
        <f ca="1" t="shared" ref="AZ308:BD308" si="2286">AJ308-AU308-AE308</f>
        <v>25444.4191074539</v>
      </c>
      <c r="BA308" s="25">
        <f ca="1" t="shared" si="2286"/>
        <v>22426.0152864183</v>
      </c>
      <c r="BB308" s="25">
        <f ca="1" t="shared" si="2286"/>
        <v>25597.7119860908</v>
      </c>
      <c r="BC308" s="25">
        <f ca="1" t="shared" si="2286"/>
        <v>30775.8214668337</v>
      </c>
      <c r="BD308" s="25">
        <f ca="1" t="shared" si="2286"/>
        <v>30919.2468631881</v>
      </c>
      <c r="BE308" s="25">
        <f ca="1" t="shared" ref="BE308:BI308" si="2287">AZ308/Z308</f>
        <v>22191.67836025</v>
      </c>
      <c r="BF308" s="25">
        <f ca="1" t="shared" si="2287"/>
        <v>17108.3028995566</v>
      </c>
      <c r="BG308" s="25">
        <f ca="1" t="shared" si="2287"/>
        <v>16721.7266766504</v>
      </c>
      <c r="BH308" s="25">
        <f ca="1" t="shared" si="2287"/>
        <v>16312.7639517842</v>
      </c>
      <c r="BI308" s="25">
        <f ca="1" t="shared" si="2287"/>
        <v>13084.6785800029</v>
      </c>
      <c r="BJ308" s="25">
        <f ca="1" t="shared" si="1930"/>
        <v>93242.4651929725</v>
      </c>
      <c r="BK308" s="25">
        <f ca="1" t="shared" si="1931"/>
        <v>30207.3046843183</v>
      </c>
      <c r="BL308" s="25">
        <f ca="1" t="shared" si="1932"/>
        <v>123449.769877291</v>
      </c>
      <c r="BM308" s="25">
        <f ca="1">BK308*'Ejercicio 3 - TIR'!$D$5</f>
        <v>15103.6523421591</v>
      </c>
      <c r="BN308" s="25">
        <f ca="1" t="shared" si="1933"/>
        <v>108346.117535132</v>
      </c>
      <c r="BO308" s="25">
        <f ca="1" t="shared" si="1934"/>
        <v>45850.8620734316</v>
      </c>
      <c r="BP308" s="25">
        <f ca="1" t="shared" si="1935"/>
        <v>-103376.12892102</v>
      </c>
      <c r="BQ308" s="25">
        <f ca="1" t="shared" ref="BQ308:BT308" si="2288">BE308</f>
        <v>22191.67836025</v>
      </c>
      <c r="BR308" s="25">
        <f ca="1" t="shared" si="2288"/>
        <v>17108.3028995566</v>
      </c>
      <c r="BS308" s="25">
        <f ca="1" t="shared" si="2288"/>
        <v>16721.7266766504</v>
      </c>
      <c r="BT308" s="25">
        <f ca="1" t="shared" si="2288"/>
        <v>16312.7639517842</v>
      </c>
      <c r="BU308" s="25">
        <f ca="1" t="shared" si="1937"/>
        <v>58935.5406534345</v>
      </c>
      <c r="BV308" s="27">
        <f ca="1" t="shared" si="1938"/>
        <v>7.12883657036272</v>
      </c>
    </row>
    <row r="309" ht="15" customHeight="1" spans="1:74">
      <c r="A309" s="23">
        <v>308</v>
      </c>
      <c r="B309" s="24">
        <f ca="1" t="shared" ref="B309:F309" si="2289">RAND()</f>
        <v>0.615926225755138</v>
      </c>
      <c r="C309" s="25">
        <f ca="1">IF(B309&lt;=('Ejercicio 3 - TIR'!$D$13-'Ejercicio 3 - TIR'!$C$13)/('Ejercicio 3 - TIR'!$E$13-'Ejercicio 3 - TIR'!$C$13),'Ejercicio 3 - TIR'!$C$13+SQRT(('Ejercicio 3 - TIR'!$E$13-'Ejercicio 3 - TIR'!$C$13)*('Ejercicio 3 - TIR'!$D$13-'Ejercicio 3 - TIR'!$C$13)*B309),'Ejercicio 3 - TIR'!$E$13-SQRT(('Ejercicio 3 - TIR'!$E$13-'Ejercicio 3 - TIR'!$C$13)*('Ejercicio 3 - TIR'!$E$13-'Ejercicio 3 - TIR'!$D$13)*(1-B309)))</f>
        <v>78531.6854622019</v>
      </c>
      <c r="D309" s="24">
        <f ca="1" t="shared" si="2289"/>
        <v>0.341126854809285</v>
      </c>
      <c r="E309" s="25">
        <f ca="1">IF(D309&lt;=('Ejercicio 3 - TIR'!$D$14-'Ejercicio 3 - TIR'!$C$14)/('Ejercicio 3 - TIR'!$E$14-'Ejercicio 3 - TIR'!$C$14),'Ejercicio 3 - TIR'!$C$14+SQRT(('Ejercicio 3 - TIR'!$E$14-'Ejercicio 3 - TIR'!$C$14)*('Ejercicio 3 - TIR'!$D$14-'Ejercicio 3 - TIR'!$C$14)*D309),'Ejercicio 3 - TIR'!$E$14-SQRT(('Ejercicio 3 - TIR'!$E$14-'Ejercicio 3 - TIR'!$C$14)*('Ejercicio 3 - TIR'!$E$14-'Ejercicio 3 - TIR'!$D$14)*(1-D309)))</f>
        <v>30058.6232453142</v>
      </c>
      <c r="F309" s="24">
        <f ca="1" t="shared" si="2289"/>
        <v>0.958930116912388</v>
      </c>
      <c r="G309" s="25">
        <f ca="1">IF(F309&lt;=('Ejercicio 3 - TIR'!$D$18-'Ejercicio 3 - TIR'!$C$18)/('Ejercicio 3 - TIR'!$E$18-'Ejercicio 3 - TIR'!$C$18),'Ejercicio 3 - TIR'!$C$18+SQRT(('Ejercicio 3 - TIR'!$E$18-'Ejercicio 3 - TIR'!$C$18)*('Ejercicio 3 - TIR'!$D$18-'Ejercicio 3 - TIR'!$C$18)*F309),'Ejercicio 3 - TIR'!$E$18-SQRT(('Ejercicio 3 - TIR'!$E$18-'Ejercicio 3 - TIR'!$C$18)*('Ejercicio 3 - TIR'!$E$18-'Ejercicio 3 - TIR'!$D$18)*(1-F309)))</f>
        <v>43244.938396645</v>
      </c>
      <c r="H309" s="24">
        <f ca="1" t="shared" ref="H309:L309" si="2290">RAND()</f>
        <v>0.995949683836633</v>
      </c>
      <c r="I309" s="25">
        <f ca="1">IF(H309&lt;=('Ejercicio 3 - TIR'!$D$18-'Ejercicio 3 - TIR'!$C$18)/('Ejercicio 3 - TIR'!$E$18-'Ejercicio 3 - TIR'!$C$18),'Ejercicio 3 - TIR'!$C$18+SQRT(('Ejercicio 3 - TIR'!$E$18-'Ejercicio 3 - TIR'!$C$18)*('Ejercicio 3 - TIR'!$D$18-'Ejercicio 3 - TIR'!$C$18)*H309),'Ejercicio 3 - TIR'!$E$18-SQRT(('Ejercicio 3 - TIR'!$E$18-'Ejercicio 3 - TIR'!$C$18)*('Ejercicio 3 - TIR'!$E$18-'Ejercicio 3 - TIR'!$D$18)*(1-H309)))</f>
        <v>44448.8432961012</v>
      </c>
      <c r="J309" s="24">
        <f ca="1" t="shared" si="2290"/>
        <v>0.109163004418354</v>
      </c>
      <c r="K309" s="25">
        <f ca="1">IF(J309&lt;=('Ejercicio 3 - TIR'!$D$18-'Ejercicio 3 - TIR'!$C$18)/('Ejercicio 3 - TIR'!$E$18-'Ejercicio 3 - TIR'!$C$18),'Ejercicio 3 - TIR'!$C$18+SQRT(('Ejercicio 3 - TIR'!$E$18-'Ejercicio 3 - TIR'!$C$18)*('Ejercicio 3 - TIR'!$D$18-'Ejercicio 3 - TIR'!$C$18)*J309),'Ejercicio 3 - TIR'!$E$18-SQRT(('Ejercicio 3 - TIR'!$E$18-'Ejercicio 3 - TIR'!$C$18)*('Ejercicio 3 - TIR'!$E$18-'Ejercicio 3 - TIR'!$D$18)*(1-J309)))</f>
        <v>34046.5356371535</v>
      </c>
      <c r="L309" s="24">
        <f ca="1" t="shared" si="2290"/>
        <v>0.547138724981778</v>
      </c>
      <c r="M309" s="25">
        <f ca="1">IF(L309&lt;=('Ejercicio 3 - TIR'!$D$18-'Ejercicio 3 - TIR'!$C$18)/('Ejercicio 3 - TIR'!$E$18-'Ejercicio 3 - TIR'!$C$18),'Ejercicio 3 - TIR'!$C$18+SQRT(('Ejercicio 3 - TIR'!$E$18-'Ejercicio 3 - TIR'!$C$18)*('Ejercicio 3 - TIR'!$D$18-'Ejercicio 3 - TIR'!$C$18)*L309),'Ejercicio 3 - TIR'!$E$18-SQRT(('Ejercicio 3 - TIR'!$E$18-'Ejercicio 3 - TIR'!$C$18)*('Ejercicio 3 - TIR'!$E$18-'Ejercicio 3 - TIR'!$D$18)*(1-L309)))</f>
        <v>39059.2940534716</v>
      </c>
      <c r="N309" s="24">
        <f ca="1" t="shared" ref="N309:R309" si="2291">RAND()</f>
        <v>0.610965517986056</v>
      </c>
      <c r="O309" s="25">
        <f ca="1">IF(N309&lt;=('Ejercicio 3 - TIR'!$D$18-'Ejercicio 3 - TIR'!$C$18)/('Ejercicio 3 - TIR'!$E$18-'Ejercicio 3 - TIR'!$C$18),'Ejercicio 3 - TIR'!$C$18+SQRT(('Ejercicio 3 - TIR'!$E$18-'Ejercicio 3 - TIR'!$C$18)*('Ejercicio 3 - TIR'!$D$18-'Ejercicio 3 - TIR'!$C$18)*N309),'Ejercicio 3 - TIR'!$E$18-SQRT(('Ejercicio 3 - TIR'!$E$18-'Ejercicio 3 - TIR'!$C$18)*('Ejercicio 3 - TIR'!$E$18-'Ejercicio 3 - TIR'!$D$18)*(1-N309)))</f>
        <v>39573.130506679</v>
      </c>
      <c r="P309" s="24">
        <f ca="1" t="shared" si="2291"/>
        <v>0.376409746491692</v>
      </c>
      <c r="Q309" s="26">
        <f ca="1">IF(P309&lt;=('Ejercicio 3 - TIR'!$D$22-'Ejercicio 3 - TIR'!$C$22)/('Ejercicio 3 - TIR'!$E$22-'Ejercicio 3 - TIR'!$C$22),'Ejercicio 3 - TIR'!$C$22+SQRT(('Ejercicio 3 - TIR'!$E$22-'Ejercicio 3 - TIR'!$C$22)*('Ejercicio 3 - TIR'!$D$22-'Ejercicio 3 - TIR'!$C$22)*P309),'Ejercicio 3 - TIR'!$E$22-SQRT(('Ejercicio 3 - TIR'!$E$22-'Ejercicio 3 - TIR'!$C$22)*('Ejercicio 3 - TIR'!$E$22-'Ejercicio 3 - TIR'!$D$22)*(1-P309)))</f>
        <v>0.146029551353895</v>
      </c>
      <c r="R309" s="24">
        <f ca="1" t="shared" si="2291"/>
        <v>0.827448724374178</v>
      </c>
      <c r="S309" s="26">
        <f ca="1">IF(R309&lt;=('Ejercicio 3 - TIR'!$D$23-'Ejercicio 3 - TIR'!$C$23)/('Ejercicio 3 - TIR'!$E$23-'Ejercicio 3 - TIR'!$C$23),'Ejercicio 3 - TIR'!$C$23+SQRT(('Ejercicio 3 - TIR'!$E$23-'Ejercicio 3 - TIR'!$C$23)*('Ejercicio 3 - TIR'!$D$23-'Ejercicio 3 - TIR'!$C$23)*R309),'Ejercicio 3 - TIR'!$E$23-SQRT(('Ejercicio 3 - TIR'!$E$23-'Ejercicio 3 - TIR'!$C$23)*('Ejercicio 3 - TIR'!$E$23-'Ejercicio 3 - TIR'!$D$23)*(1-R309)))</f>
        <v>0.162376371085203</v>
      </c>
      <c r="T309" s="24">
        <f ca="1" t="shared" ref="T309:X309" si="2292">RAND()</f>
        <v>0.485451422088826</v>
      </c>
      <c r="U309" s="26">
        <f ca="1">IF(T309&lt;=('Ejercicio 3 - TIR'!$D$24-'Ejercicio 3 - TIR'!$C$24)/('Ejercicio 3 - TIR'!$E$24-'Ejercicio 3 - TIR'!$C$24),'Ejercicio 3 - TIR'!$C$24+SQRT(('Ejercicio 3 - TIR'!$E$24-'Ejercicio 3 - TIR'!$C$24)*('Ejercicio 3 - TIR'!$D$24-'Ejercicio 3 - TIR'!$C$24)*T309),'Ejercicio 3 - TIR'!$E$24-SQRT(('Ejercicio 3 - TIR'!$E$24-'Ejercicio 3 - TIR'!$C$24)*('Ejercicio 3 - TIR'!$E$24-'Ejercicio 3 - TIR'!$D$24)*(1-T309)))</f>
        <v>0.182042971426213</v>
      </c>
      <c r="V309" s="24">
        <f ca="1" t="shared" si="2292"/>
        <v>0.710355553460693</v>
      </c>
      <c r="W309" s="26">
        <f ca="1">IF(V309&lt;=('Ejercicio 3 - TIR'!$D$25-'Ejercicio 3 - TIR'!$C$25)/('Ejercicio 3 - TIR'!$E$25-'Ejercicio 3 - TIR'!$C$25),'Ejercicio 3 - TIR'!$C$25+SQRT(('Ejercicio 3 - TIR'!$E$25-'Ejercicio 3 - TIR'!$C$25)*('Ejercicio 3 - TIR'!$D$25-'Ejercicio 3 - TIR'!$C$25)*V309),'Ejercicio 3 - TIR'!$E$25-SQRT(('Ejercicio 3 - TIR'!$E$25-'Ejercicio 3 - TIR'!$C$25)*('Ejercicio 3 - TIR'!$E$25-'Ejercicio 3 - TIR'!$D$25)*(1-V309)))</f>
        <v>0.218160471691817</v>
      </c>
      <c r="X309" s="24">
        <f ca="1" t="shared" si="2292"/>
        <v>0.0715711710987648</v>
      </c>
      <c r="Y309" s="26">
        <f ca="1">IF(X309&lt;=('Ejercicio 3 - TIR'!$D$26-'Ejercicio 3 - TIR'!$C$26)/('Ejercicio 3 - TIR'!$E$26-'Ejercicio 3 - TIR'!$C$26),'Ejercicio 3 - TIR'!$C$26+SQRT(('Ejercicio 3 - TIR'!$E$26-'Ejercicio 3 - TIR'!$C$26)*('Ejercicio 3 - TIR'!$D$26-'Ejercicio 3 - TIR'!$C$26)*X309),'Ejercicio 3 - TIR'!$E$26-SQRT(('Ejercicio 3 - TIR'!$E$26-'Ejercicio 3 - TIR'!$C$26)*('Ejercicio 3 - TIR'!$E$26-'Ejercicio 3 - TIR'!$D$26)*(1-X309)))</f>
        <v>0.203901156857135</v>
      </c>
      <c r="Z309" s="24">
        <f ca="1" t="shared" si="1908"/>
        <v>1.14602955135389</v>
      </c>
      <c r="AA309" s="24">
        <f ca="1" t="shared" si="1909"/>
        <v>1.33211767105914</v>
      </c>
      <c r="AB309" s="24">
        <f ca="1" t="shared" si="1910"/>
        <v>1.57462033018812</v>
      </c>
      <c r="AC309" s="24">
        <f ca="1" t="shared" si="1911"/>
        <v>1.91814024415748</v>
      </c>
      <c r="AD309" s="24">
        <f ca="1" t="shared" si="1912"/>
        <v>2.30925125895542</v>
      </c>
      <c r="AE309" s="23">
        <f ca="1" t="shared" si="1913"/>
        <v>4389.44726682898</v>
      </c>
      <c r="AF309" s="23">
        <f ca="1" t="shared" si="1914"/>
        <v>5102.18978508654</v>
      </c>
      <c r="AG309" s="23">
        <f ca="1" t="shared" si="1915"/>
        <v>6031.00757434416</v>
      </c>
      <c r="AH309" s="23">
        <f ca="1" t="shared" si="1916"/>
        <v>7346.73503154</v>
      </c>
      <c r="AI309" s="23">
        <f ca="1" t="shared" si="1917"/>
        <v>8844.74280359385</v>
      </c>
      <c r="AJ309" s="25">
        <f ca="1" t="shared" si="1918"/>
        <v>49559.9773490339</v>
      </c>
      <c r="AK309" s="25">
        <f ca="1" t="shared" si="1919"/>
        <v>59211.0896128752</v>
      </c>
      <c r="AL309" s="25">
        <f ca="1" t="shared" si="1920"/>
        <v>53610.3671867361</v>
      </c>
      <c r="AM309" s="25">
        <f ca="1" t="shared" si="1921"/>
        <v>74921.2038323449</v>
      </c>
      <c r="AN309" s="25">
        <f ca="1" t="shared" si="1922"/>
        <v>91384.3014433556</v>
      </c>
      <c r="AO309" s="25">
        <f ca="1">C309/'Ejercicio 3 - TIR'!$D$7</f>
        <v>15706.3370924404</v>
      </c>
      <c r="AP309" s="25">
        <f ca="1" t="shared" si="1923"/>
        <v>33853.6402565935</v>
      </c>
      <c r="AQ309" s="25">
        <f ca="1" t="shared" si="1924"/>
        <v>43504.7525204348</v>
      </c>
      <c r="AR309" s="25">
        <f ca="1" t="shared" si="1925"/>
        <v>37904.0300942957</v>
      </c>
      <c r="AS309" s="25">
        <f ca="1" t="shared" si="1926"/>
        <v>59214.8667399046</v>
      </c>
      <c r="AT309" s="25">
        <f ca="1" t="shared" si="1927"/>
        <v>75677.9643509152</v>
      </c>
      <c r="AU309" s="25">
        <f ca="1">AP309*'Ejercicio 3 - TIR'!$D$5</f>
        <v>16926.8201282968</v>
      </c>
      <c r="AV309" s="25">
        <f ca="1">AQ309*'Ejercicio 3 - TIR'!$D$5</f>
        <v>21752.3762602174</v>
      </c>
      <c r="AW309" s="25">
        <f ca="1">AR309*'Ejercicio 3 - TIR'!$D$5</f>
        <v>18952.0150471478</v>
      </c>
      <c r="AX309" s="25">
        <f ca="1">AS309*'Ejercicio 3 - TIR'!$D$5</f>
        <v>29607.4333699523</v>
      </c>
      <c r="AY309" s="25">
        <f ca="1">AT309*'Ejercicio 3 - TIR'!$D$5</f>
        <v>37838.9821754576</v>
      </c>
      <c r="AZ309" s="25">
        <f ca="1" t="shared" ref="AZ309:BD309" si="2293">AJ309-AU309-AE309</f>
        <v>28243.7099539082</v>
      </c>
      <c r="BA309" s="25">
        <f ca="1" t="shared" si="2293"/>
        <v>32356.5235675712</v>
      </c>
      <c r="BB309" s="25">
        <f ca="1" t="shared" si="2293"/>
        <v>28627.3445652441</v>
      </c>
      <c r="BC309" s="25">
        <f ca="1" t="shared" si="2293"/>
        <v>37967.0354308526</v>
      </c>
      <c r="BD309" s="25">
        <f ca="1" t="shared" si="2293"/>
        <v>44700.5764643041</v>
      </c>
      <c r="BE309" s="25">
        <f ca="1" t="shared" ref="BE309:BI309" si="2294">AZ309/Z309</f>
        <v>24644.8356593786</v>
      </c>
      <c r="BF309" s="25">
        <f ca="1" t="shared" si="2294"/>
        <v>24289.5385824626</v>
      </c>
      <c r="BG309" s="25">
        <f ca="1" t="shared" si="2294"/>
        <v>18180.4743762098</v>
      </c>
      <c r="BH309" s="25">
        <f ca="1" t="shared" si="2294"/>
        <v>19793.6702211934</v>
      </c>
      <c r="BI309" s="25">
        <f ca="1" t="shared" si="2294"/>
        <v>19357.1731490684</v>
      </c>
      <c r="BJ309" s="25">
        <f ca="1" t="shared" si="1930"/>
        <v>69412.9135717084</v>
      </c>
      <c r="BK309" s="25">
        <f ca="1" t="shared" si="1931"/>
        <v>36269.8787042961</v>
      </c>
      <c r="BL309" s="25">
        <f ca="1" t="shared" si="1932"/>
        <v>105682.792276005</v>
      </c>
      <c r="BM309" s="25">
        <f ca="1">BK309*'Ejercicio 3 - TIR'!$D$5</f>
        <v>18134.9393521481</v>
      </c>
      <c r="BN309" s="25">
        <f ca="1" t="shared" si="1933"/>
        <v>87547.8529238565</v>
      </c>
      <c r="BO309" s="25">
        <f ca="1" t="shared" si="1934"/>
        <v>37911.7917915344</v>
      </c>
      <c r="BP309" s="25">
        <f ca="1" t="shared" si="1935"/>
        <v>-108590.308707516</v>
      </c>
      <c r="BQ309" s="25">
        <f ca="1" t="shared" ref="BQ309:BT309" si="2295">BE309</f>
        <v>24644.8356593786</v>
      </c>
      <c r="BR309" s="25">
        <f ca="1" t="shared" si="2295"/>
        <v>24289.5385824626</v>
      </c>
      <c r="BS309" s="25">
        <f ca="1" t="shared" si="2295"/>
        <v>18180.4743762098</v>
      </c>
      <c r="BT309" s="25">
        <f ca="1" t="shared" si="2295"/>
        <v>19793.6702211934</v>
      </c>
      <c r="BU309" s="25">
        <f ca="1" t="shared" si="1937"/>
        <v>57268.9649406027</v>
      </c>
      <c r="BV309" s="27">
        <f ca="1" t="shared" si="1938"/>
        <v>8.92040125997957</v>
      </c>
    </row>
    <row r="310" ht="15" customHeight="1" spans="1:74">
      <c r="A310" s="23">
        <v>309</v>
      </c>
      <c r="B310" s="24">
        <f ca="1" t="shared" ref="B310:F310" si="2296">RAND()</f>
        <v>0.5963733390671</v>
      </c>
      <c r="C310" s="25">
        <f ca="1">IF(B310&lt;=('Ejercicio 3 - TIR'!$D$13-'Ejercicio 3 - TIR'!$C$13)/('Ejercicio 3 - TIR'!$E$13-'Ejercicio 3 - TIR'!$C$13),'Ejercicio 3 - TIR'!$C$13+SQRT(('Ejercicio 3 - TIR'!$E$13-'Ejercicio 3 - TIR'!$C$13)*('Ejercicio 3 - TIR'!$D$13-'Ejercicio 3 - TIR'!$C$13)*B310),'Ejercicio 3 - TIR'!$E$13-SQRT(('Ejercicio 3 - TIR'!$E$13-'Ejercicio 3 - TIR'!$C$13)*('Ejercicio 3 - TIR'!$E$13-'Ejercicio 3 - TIR'!$D$13)*(1-B310)))</f>
        <v>77992.0016103354</v>
      </c>
      <c r="D310" s="24">
        <f ca="1" t="shared" si="2296"/>
        <v>0.842227070511464</v>
      </c>
      <c r="E310" s="25">
        <f ca="1">IF(D310&lt;=('Ejercicio 3 - TIR'!$D$14-'Ejercicio 3 - TIR'!$C$14)/('Ejercicio 3 - TIR'!$E$14-'Ejercicio 3 - TIR'!$C$14),'Ejercicio 3 - TIR'!$C$14+SQRT(('Ejercicio 3 - TIR'!$E$14-'Ejercicio 3 - TIR'!$C$14)*('Ejercicio 3 - TIR'!$D$14-'Ejercicio 3 - TIR'!$C$14)*D310),'Ejercicio 3 - TIR'!$E$14-SQRT(('Ejercicio 3 - TIR'!$E$14-'Ejercicio 3 - TIR'!$C$14)*('Ejercicio 3 - TIR'!$E$14-'Ejercicio 3 - TIR'!$D$14)*(1-D310)))</f>
        <v>35135.2349056424</v>
      </c>
      <c r="F310" s="24">
        <f ca="1" t="shared" si="2296"/>
        <v>0.0490906490029459</v>
      </c>
      <c r="G310" s="25">
        <f ca="1">IF(F310&lt;=('Ejercicio 3 - TIR'!$D$18-'Ejercicio 3 - TIR'!$C$18)/('Ejercicio 3 - TIR'!$E$18-'Ejercicio 3 - TIR'!$C$18),'Ejercicio 3 - TIR'!$C$18+SQRT(('Ejercicio 3 - TIR'!$E$18-'Ejercicio 3 - TIR'!$C$18)*('Ejercicio 3 - TIR'!$D$18-'Ejercicio 3 - TIR'!$C$18)*F310),'Ejercicio 3 - TIR'!$E$18-SQRT(('Ejercicio 3 - TIR'!$E$18-'Ejercicio 3 - TIR'!$C$18)*('Ejercicio 3 - TIR'!$E$18-'Ejercicio 3 - TIR'!$D$18)*(1-F310)))</f>
        <v>32713.5949127388</v>
      </c>
      <c r="H310" s="24">
        <f ca="1" t="shared" ref="H310:L310" si="2297">RAND()</f>
        <v>0.116739516606676</v>
      </c>
      <c r="I310" s="25">
        <f ca="1">IF(H310&lt;=('Ejercicio 3 - TIR'!$D$18-'Ejercicio 3 - TIR'!$C$18)/('Ejercicio 3 - TIR'!$E$18-'Ejercicio 3 - TIR'!$C$18),'Ejercicio 3 - TIR'!$C$18+SQRT(('Ejercicio 3 - TIR'!$E$18-'Ejercicio 3 - TIR'!$C$18)*('Ejercicio 3 - TIR'!$D$18-'Ejercicio 3 - TIR'!$C$18)*H310),'Ejercicio 3 - TIR'!$E$18-SQRT(('Ejercicio 3 - TIR'!$E$18-'Ejercicio 3 - TIR'!$C$18)*('Ejercicio 3 - TIR'!$E$18-'Ejercicio 3 - TIR'!$D$18)*(1-H310)))</f>
        <v>34184.6060138323</v>
      </c>
      <c r="J310" s="24">
        <f ca="1" t="shared" si="2297"/>
        <v>0.10327332180379</v>
      </c>
      <c r="K310" s="25">
        <f ca="1">IF(J310&lt;=('Ejercicio 3 - TIR'!$D$18-'Ejercicio 3 - TIR'!$C$18)/('Ejercicio 3 - TIR'!$E$18-'Ejercicio 3 - TIR'!$C$18),'Ejercicio 3 - TIR'!$C$18+SQRT(('Ejercicio 3 - TIR'!$E$18-'Ejercicio 3 - TIR'!$C$18)*('Ejercicio 3 - TIR'!$D$18-'Ejercicio 3 - TIR'!$C$18)*J310),'Ejercicio 3 - TIR'!$E$18-SQRT(('Ejercicio 3 - TIR'!$E$18-'Ejercicio 3 - TIR'!$C$18)*('Ejercicio 3 - TIR'!$E$18-'Ejercicio 3 - TIR'!$D$18)*(1-J310)))</f>
        <v>33935.8605501934</v>
      </c>
      <c r="L310" s="24">
        <f ca="1" t="shared" si="2297"/>
        <v>0.597780487004542</v>
      </c>
      <c r="M310" s="25">
        <f ca="1">IF(L310&lt;=('Ejercicio 3 - TIR'!$D$18-'Ejercicio 3 - TIR'!$C$18)/('Ejercicio 3 - TIR'!$E$18-'Ejercicio 3 - TIR'!$C$18),'Ejercicio 3 - TIR'!$C$18+SQRT(('Ejercicio 3 - TIR'!$E$18-'Ejercicio 3 - TIR'!$C$18)*('Ejercicio 3 - TIR'!$D$18-'Ejercicio 3 - TIR'!$C$18)*L310),'Ejercicio 3 - TIR'!$E$18-SQRT(('Ejercicio 3 - TIR'!$E$18-'Ejercicio 3 - TIR'!$C$18)*('Ejercicio 3 - TIR'!$E$18-'Ejercicio 3 - TIR'!$D$18)*(1-L310)))</f>
        <v>39469.2699322958</v>
      </c>
      <c r="N310" s="24">
        <f ca="1" t="shared" ref="N310:R310" si="2298">RAND()</f>
        <v>0.609090562251192</v>
      </c>
      <c r="O310" s="25">
        <f ca="1">IF(N310&lt;=('Ejercicio 3 - TIR'!$D$18-'Ejercicio 3 - TIR'!$C$18)/('Ejercicio 3 - TIR'!$E$18-'Ejercicio 3 - TIR'!$C$18),'Ejercicio 3 - TIR'!$C$18+SQRT(('Ejercicio 3 - TIR'!$E$18-'Ejercicio 3 - TIR'!$C$18)*('Ejercicio 3 - TIR'!$D$18-'Ejercicio 3 - TIR'!$C$18)*N310),'Ejercicio 3 - TIR'!$E$18-SQRT(('Ejercicio 3 - TIR'!$E$18-'Ejercicio 3 - TIR'!$C$18)*('Ejercicio 3 - TIR'!$E$18-'Ejercicio 3 - TIR'!$D$18)*(1-N310)))</f>
        <v>39558.430014269</v>
      </c>
      <c r="P310" s="24">
        <f ca="1" t="shared" si="2298"/>
        <v>0.312366993009588</v>
      </c>
      <c r="Q310" s="26">
        <f ca="1">IF(P310&lt;=('Ejercicio 3 - TIR'!$D$22-'Ejercicio 3 - TIR'!$C$22)/('Ejercicio 3 - TIR'!$E$22-'Ejercicio 3 - TIR'!$C$22),'Ejercicio 3 - TIR'!$C$22+SQRT(('Ejercicio 3 - TIR'!$E$22-'Ejercicio 3 - TIR'!$C$22)*('Ejercicio 3 - TIR'!$D$22-'Ejercicio 3 - TIR'!$C$22)*P310),'Ejercicio 3 - TIR'!$E$22-SQRT(('Ejercicio 3 - TIR'!$E$22-'Ejercicio 3 - TIR'!$C$22)*('Ejercicio 3 - TIR'!$E$22-'Ejercicio 3 - TIR'!$D$22)*(1-P310)))</f>
        <v>0.143712034653679</v>
      </c>
      <c r="R310" s="24">
        <f ca="1" t="shared" si="2298"/>
        <v>0.181489528958852</v>
      </c>
      <c r="S310" s="26">
        <f ca="1">IF(R310&lt;=('Ejercicio 3 - TIR'!$D$23-'Ejercicio 3 - TIR'!$C$23)/('Ejercicio 3 - TIR'!$E$23-'Ejercicio 3 - TIR'!$C$23),'Ejercicio 3 - TIR'!$C$23+SQRT(('Ejercicio 3 - TIR'!$E$23-'Ejercicio 3 - TIR'!$C$23)*('Ejercicio 3 - TIR'!$D$23-'Ejercicio 3 - TIR'!$C$23)*R310),'Ejercicio 3 - TIR'!$E$23-SQRT(('Ejercicio 3 - TIR'!$E$23-'Ejercicio 3 - TIR'!$C$23)*('Ejercicio 3 - TIR'!$E$23-'Ejercicio 3 - TIR'!$D$23)*(1-R310)))</f>
        <v>0.13807432300602</v>
      </c>
      <c r="T310" s="24">
        <f ca="1" t="shared" ref="T310:X310" si="2299">RAND()</f>
        <v>0.914830156785234</v>
      </c>
      <c r="U310" s="26">
        <f ca="1">IF(T310&lt;=('Ejercicio 3 - TIR'!$D$24-'Ejercicio 3 - TIR'!$C$24)/('Ejercicio 3 - TIR'!$E$24-'Ejercicio 3 - TIR'!$C$24),'Ejercicio 3 - TIR'!$C$24+SQRT(('Ejercicio 3 - TIR'!$E$24-'Ejercicio 3 - TIR'!$C$24)*('Ejercicio 3 - TIR'!$D$24-'Ejercicio 3 - TIR'!$C$24)*T310),'Ejercicio 3 - TIR'!$E$24-SQRT(('Ejercicio 3 - TIR'!$E$24-'Ejercicio 3 - TIR'!$C$24)*('Ejercicio 3 - TIR'!$E$24-'Ejercicio 3 - TIR'!$D$24)*(1-T310)))</f>
        <v>0.204557346050586</v>
      </c>
      <c r="V310" s="24">
        <f ca="1" t="shared" si="2299"/>
        <v>0.0342607351243127</v>
      </c>
      <c r="W310" s="26">
        <f ca="1">IF(V310&lt;=('Ejercicio 3 - TIR'!$D$25-'Ejercicio 3 - TIR'!$C$25)/('Ejercicio 3 - TIR'!$E$25-'Ejercicio 3 - TIR'!$C$25),'Ejercicio 3 - TIR'!$C$25+SQRT(('Ejercicio 3 - TIR'!$E$25-'Ejercicio 3 - TIR'!$C$25)*('Ejercicio 3 - TIR'!$D$25-'Ejercicio 3 - TIR'!$C$25)*V310),'Ejercicio 3 - TIR'!$E$25-SQRT(('Ejercicio 3 - TIR'!$E$25-'Ejercicio 3 - TIR'!$C$25)*('Ejercicio 3 - TIR'!$E$25-'Ejercicio 3 - TIR'!$D$25)*(1-V310)))</f>
        <v>0.186925678968451</v>
      </c>
      <c r="X310" s="24">
        <f ca="1" t="shared" si="2299"/>
        <v>0.100585849998306</v>
      </c>
      <c r="Y310" s="26">
        <f ca="1">IF(X310&lt;=('Ejercicio 3 - TIR'!$D$26-'Ejercicio 3 - TIR'!$C$26)/('Ejercicio 3 - TIR'!$E$26-'Ejercicio 3 - TIR'!$C$26),'Ejercicio 3 - TIR'!$C$26+SQRT(('Ejercicio 3 - TIR'!$E$26-'Ejercicio 3 - TIR'!$C$26)*('Ejercicio 3 - TIR'!$D$26-'Ejercicio 3 - TIR'!$C$26)*X310),'Ejercicio 3 - TIR'!$E$26-SQRT(('Ejercicio 3 - TIR'!$E$26-'Ejercicio 3 - TIR'!$C$26)*('Ejercicio 3 - TIR'!$E$26-'Ejercicio 3 - TIR'!$D$26)*(1-X310)))</f>
        <v>0.206479738923764</v>
      </c>
      <c r="Z310" s="24">
        <f ca="1" t="shared" si="1908"/>
        <v>1.14371203465368</v>
      </c>
      <c r="AA310" s="24">
        <f ca="1" t="shared" si="1909"/>
        <v>1.30162929955232</v>
      </c>
      <c r="AB310" s="24">
        <f ca="1" t="shared" si="1910"/>
        <v>1.56788713461043</v>
      </c>
      <c r="AC310" s="24">
        <f ca="1" t="shared" si="1911"/>
        <v>1.86096550179338</v>
      </c>
      <c r="AD310" s="24">
        <f ca="1" t="shared" si="1912"/>
        <v>2.24521717274981</v>
      </c>
      <c r="AE310" s="23">
        <f ca="1" t="shared" si="1913"/>
        <v>5049.35609632482</v>
      </c>
      <c r="AF310" s="23">
        <f ca="1" t="shared" si="1914"/>
        <v>5746.54252094119</v>
      </c>
      <c r="AG310" s="23">
        <f ca="1" t="shared" si="1915"/>
        <v>6922.04000799176</v>
      </c>
      <c r="AH310" s="23">
        <f ca="1" t="shared" si="1916"/>
        <v>8215.9470363324</v>
      </c>
      <c r="AI310" s="23">
        <f ca="1" t="shared" si="1917"/>
        <v>9912.37363540579</v>
      </c>
      <c r="AJ310" s="25">
        <f ca="1" t="shared" si="1918"/>
        <v>37414.9321984847</v>
      </c>
      <c r="AK310" s="25">
        <f ca="1" t="shared" si="1919"/>
        <v>44495.6847812567</v>
      </c>
      <c r="AL310" s="25">
        <f ca="1" t="shared" si="1920"/>
        <v>53207.5991585818</v>
      </c>
      <c r="AM310" s="25">
        <f ca="1" t="shared" si="1921"/>
        <v>73450.9497249733</v>
      </c>
      <c r="AN310" s="25">
        <f ca="1" t="shared" si="1922"/>
        <v>88817.2663950584</v>
      </c>
      <c r="AO310" s="25">
        <f ca="1">C310/'Ejercicio 3 - TIR'!$D$7</f>
        <v>15598.4003220671</v>
      </c>
      <c r="AP310" s="25">
        <f ca="1" t="shared" si="1923"/>
        <v>21816.5318764176</v>
      </c>
      <c r="AQ310" s="25">
        <f ca="1" t="shared" si="1924"/>
        <v>28897.2844591896</v>
      </c>
      <c r="AR310" s="25">
        <f ca="1" t="shared" si="1925"/>
        <v>37609.1988365147</v>
      </c>
      <c r="AS310" s="25">
        <f ca="1" t="shared" si="1926"/>
        <v>57852.5494029062</v>
      </c>
      <c r="AT310" s="25">
        <f ca="1" t="shared" si="1927"/>
        <v>73218.8660729913</v>
      </c>
      <c r="AU310" s="25">
        <f ca="1">AP310*'Ejercicio 3 - TIR'!$D$5</f>
        <v>10908.2659382088</v>
      </c>
      <c r="AV310" s="25">
        <f ca="1">AQ310*'Ejercicio 3 - TIR'!$D$5</f>
        <v>14448.6422295948</v>
      </c>
      <c r="AW310" s="25">
        <f ca="1">AR310*'Ejercicio 3 - TIR'!$D$5</f>
        <v>18804.5994182574</v>
      </c>
      <c r="AX310" s="25">
        <f ca="1">AS310*'Ejercicio 3 - TIR'!$D$5</f>
        <v>28926.2747014531</v>
      </c>
      <c r="AY310" s="25">
        <f ca="1">AT310*'Ejercicio 3 - TIR'!$D$5</f>
        <v>36609.4330364957</v>
      </c>
      <c r="AZ310" s="25">
        <f ca="1" t="shared" ref="AZ310:BD310" si="2300">AJ310-AU310-AE310</f>
        <v>21457.3101639511</v>
      </c>
      <c r="BA310" s="25">
        <f ca="1" t="shared" si="2300"/>
        <v>24300.5000307207</v>
      </c>
      <c r="BB310" s="25">
        <f ca="1" t="shared" si="2300"/>
        <v>27480.9597323327</v>
      </c>
      <c r="BC310" s="25">
        <f ca="1" t="shared" si="2300"/>
        <v>36308.7279871878</v>
      </c>
      <c r="BD310" s="25">
        <f ca="1" t="shared" si="2300"/>
        <v>42295.4597231569</v>
      </c>
      <c r="BE310" s="25">
        <f ca="1" t="shared" ref="BE310:BI310" si="2301">AZ310/Z310</f>
        <v>18761.112512424</v>
      </c>
      <c r="BF310" s="25">
        <f ca="1" t="shared" si="2301"/>
        <v>18669.2939680126</v>
      </c>
      <c r="BG310" s="25">
        <f ca="1" t="shared" si="2301"/>
        <v>17527.3839077459</v>
      </c>
      <c r="BH310" s="25">
        <f ca="1" t="shared" si="2301"/>
        <v>19510.69375128</v>
      </c>
      <c r="BI310" s="25">
        <f ca="1" t="shared" si="2301"/>
        <v>18838.0261101228</v>
      </c>
      <c r="BJ310" s="25">
        <f ca="1" t="shared" si="1930"/>
        <v>78886.2327787469</v>
      </c>
      <c r="BK310" s="25">
        <f ca="1" t="shared" si="1931"/>
        <v>35021.7962705312</v>
      </c>
      <c r="BL310" s="25">
        <f ca="1" t="shared" si="1932"/>
        <v>113908.029049278</v>
      </c>
      <c r="BM310" s="25">
        <f ca="1">BK310*'Ejercicio 3 - TIR'!$D$5</f>
        <v>17510.8981352656</v>
      </c>
      <c r="BN310" s="25">
        <f ca="1" t="shared" si="1933"/>
        <v>96397.1309140124</v>
      </c>
      <c r="BO310" s="25">
        <f ca="1" t="shared" si="1934"/>
        <v>42934.4350666759</v>
      </c>
      <c r="BP310" s="25">
        <f ca="1" t="shared" si="1935"/>
        <v>-113127.236515978</v>
      </c>
      <c r="BQ310" s="25">
        <f ca="1" t="shared" ref="BQ310:BT310" si="2302">BE310</f>
        <v>18761.112512424</v>
      </c>
      <c r="BR310" s="25">
        <f ca="1" t="shared" si="2302"/>
        <v>18669.2939680126</v>
      </c>
      <c r="BS310" s="25">
        <f ca="1" t="shared" si="2302"/>
        <v>17527.3839077459</v>
      </c>
      <c r="BT310" s="25">
        <f ca="1" t="shared" si="2302"/>
        <v>19510.69375128</v>
      </c>
      <c r="BU310" s="25">
        <f ca="1" t="shared" si="1937"/>
        <v>61772.4611767986</v>
      </c>
      <c r="BV310" s="27">
        <f ca="1" t="shared" si="1938"/>
        <v>5.33245614498892</v>
      </c>
    </row>
    <row r="311" ht="15" customHeight="1" spans="1:74">
      <c r="A311" s="23">
        <v>310</v>
      </c>
      <c r="B311" s="24">
        <f ca="1" t="shared" ref="B311:F311" si="2303">RAND()</f>
        <v>0.187572086335297</v>
      </c>
      <c r="C311" s="25">
        <f ca="1">IF(B311&lt;=('Ejercicio 3 - TIR'!$D$13-'Ejercicio 3 - TIR'!$C$13)/('Ejercicio 3 - TIR'!$E$13-'Ejercicio 3 - TIR'!$C$13),'Ejercicio 3 - TIR'!$C$13+SQRT(('Ejercicio 3 - TIR'!$E$13-'Ejercicio 3 - TIR'!$C$13)*('Ejercicio 3 - TIR'!$D$13-'Ejercicio 3 - TIR'!$C$13)*B311),'Ejercicio 3 - TIR'!$E$13-SQRT(('Ejercicio 3 - TIR'!$E$13-'Ejercicio 3 - TIR'!$C$13)*('Ejercicio 3 - TIR'!$E$13-'Ejercicio 3 - TIR'!$D$13)*(1-B311)))</f>
        <v>68661.9186404698</v>
      </c>
      <c r="D311" s="24">
        <f ca="1" t="shared" si="2303"/>
        <v>0.104772215664918</v>
      </c>
      <c r="E311" s="25">
        <f ca="1">IF(D311&lt;=('Ejercicio 3 - TIR'!$D$14-'Ejercicio 3 - TIR'!$C$14)/('Ejercicio 3 - TIR'!$E$14-'Ejercicio 3 - TIR'!$C$14),'Ejercicio 3 - TIR'!$C$14+SQRT(('Ejercicio 3 - TIR'!$E$14-'Ejercicio 3 - TIR'!$C$14)*('Ejercicio 3 - TIR'!$D$14-'Ejercicio 3 - TIR'!$C$14)*D311),'Ejercicio 3 - TIR'!$E$14-SQRT(('Ejercicio 3 - TIR'!$E$14-'Ejercicio 3 - TIR'!$C$14)*('Ejercicio 3 - TIR'!$E$14-'Ejercicio 3 - TIR'!$D$14)*(1-D311)))</f>
        <v>27803.1974912355</v>
      </c>
      <c r="F311" s="24">
        <f ca="1" t="shared" si="2303"/>
        <v>0.617698508079363</v>
      </c>
      <c r="G311" s="25">
        <f ca="1">IF(F311&lt;=('Ejercicio 3 - TIR'!$D$18-'Ejercicio 3 - TIR'!$C$18)/('Ejercicio 3 - TIR'!$E$18-'Ejercicio 3 - TIR'!$C$18),'Ejercicio 3 - TIR'!$C$18+SQRT(('Ejercicio 3 - TIR'!$E$18-'Ejercicio 3 - TIR'!$C$18)*('Ejercicio 3 - TIR'!$D$18-'Ejercicio 3 - TIR'!$C$18)*F311),'Ejercicio 3 - TIR'!$E$18-SQRT(('Ejercicio 3 - TIR'!$E$18-'Ejercicio 3 - TIR'!$C$18)*('Ejercicio 3 - TIR'!$E$18-'Ejercicio 3 - TIR'!$D$18)*(1-F311)))</f>
        <v>39625.7350998199</v>
      </c>
      <c r="H311" s="24">
        <f ca="1" t="shared" ref="H311:L311" si="2304">RAND()</f>
        <v>0.944925292329142</v>
      </c>
      <c r="I311" s="25">
        <f ca="1">IF(H311&lt;=('Ejercicio 3 - TIR'!$D$18-'Ejercicio 3 - TIR'!$C$18)/('Ejercicio 3 - TIR'!$E$18-'Ejercicio 3 - TIR'!$C$18),'Ejercicio 3 - TIR'!$C$18+SQRT(('Ejercicio 3 - TIR'!$E$18-'Ejercicio 3 - TIR'!$C$18)*('Ejercicio 3 - TIR'!$D$18-'Ejercicio 3 - TIR'!$C$18)*H311),'Ejercicio 3 - TIR'!$E$18-SQRT(('Ejercicio 3 - TIR'!$E$18-'Ejercicio 3 - TIR'!$C$18)*('Ejercicio 3 - TIR'!$E$18-'Ejercicio 3 - TIR'!$D$18)*(1-H311)))</f>
        <v>42967.611485145</v>
      </c>
      <c r="J311" s="24">
        <f ca="1" t="shared" si="2304"/>
        <v>0.225588617885898</v>
      </c>
      <c r="K311" s="25">
        <f ca="1">IF(J311&lt;=('Ejercicio 3 - TIR'!$D$18-'Ejercicio 3 - TIR'!$C$18)/('Ejercicio 3 - TIR'!$E$18-'Ejercicio 3 - TIR'!$C$18),'Ejercicio 3 - TIR'!$C$18+SQRT(('Ejercicio 3 - TIR'!$E$18-'Ejercicio 3 - TIR'!$C$18)*('Ejercicio 3 - TIR'!$D$18-'Ejercicio 3 - TIR'!$C$18)*J311),'Ejercicio 3 - TIR'!$E$18-SQRT(('Ejercicio 3 - TIR'!$E$18-'Ejercicio 3 - TIR'!$C$18)*('Ejercicio 3 - TIR'!$E$18-'Ejercicio 3 - TIR'!$D$18)*(1-J311)))</f>
        <v>35817.0690801197</v>
      </c>
      <c r="L311" s="24">
        <f ca="1" t="shared" si="2304"/>
        <v>0.0243994144920352</v>
      </c>
      <c r="M311" s="25">
        <f ca="1">IF(L311&lt;=('Ejercicio 3 - TIR'!$D$18-'Ejercicio 3 - TIR'!$C$18)/('Ejercicio 3 - TIR'!$E$18-'Ejercicio 3 - TIR'!$C$18),'Ejercicio 3 - TIR'!$C$18+SQRT(('Ejercicio 3 - TIR'!$E$18-'Ejercicio 3 - TIR'!$C$18)*('Ejercicio 3 - TIR'!$D$18-'Ejercicio 3 - TIR'!$C$18)*L311),'Ejercicio 3 - TIR'!$E$18-SQRT(('Ejercicio 3 - TIR'!$E$18-'Ejercicio 3 - TIR'!$C$18)*('Ejercicio 3 - TIR'!$E$18-'Ejercicio 3 - TIR'!$D$18)*(1-L311)))</f>
        <v>31913.0896930895</v>
      </c>
      <c r="N311" s="24">
        <f ca="1" t="shared" ref="N311:R311" si="2305">RAND()</f>
        <v>0.874642693237957</v>
      </c>
      <c r="O311" s="25">
        <f ca="1">IF(N311&lt;=('Ejercicio 3 - TIR'!$D$18-'Ejercicio 3 - TIR'!$C$18)/('Ejercicio 3 - TIR'!$E$18-'Ejercicio 3 - TIR'!$C$18),'Ejercicio 3 - TIR'!$C$18+SQRT(('Ejercicio 3 - TIR'!$E$18-'Ejercicio 3 - TIR'!$C$18)*('Ejercicio 3 - TIR'!$D$18-'Ejercicio 3 - TIR'!$C$18)*N311),'Ejercicio 3 - TIR'!$E$18-SQRT(('Ejercicio 3 - TIR'!$E$18-'Ejercicio 3 - TIR'!$C$18)*('Ejercicio 3 - TIR'!$E$18-'Ejercicio 3 - TIR'!$D$18)*(1-N311)))</f>
        <v>41933.7648480338</v>
      </c>
      <c r="P311" s="24">
        <f ca="1" t="shared" si="2305"/>
        <v>0.305507000168553</v>
      </c>
      <c r="Q311" s="26">
        <f ca="1">IF(P311&lt;=('Ejercicio 3 - TIR'!$D$22-'Ejercicio 3 - TIR'!$C$22)/('Ejercicio 3 - TIR'!$E$22-'Ejercicio 3 - TIR'!$C$22),'Ejercicio 3 - TIR'!$C$22+SQRT(('Ejercicio 3 - TIR'!$E$22-'Ejercicio 3 - TIR'!$C$22)*('Ejercicio 3 - TIR'!$D$22-'Ejercicio 3 - TIR'!$C$22)*P311),'Ejercicio 3 - TIR'!$E$22-SQRT(('Ejercicio 3 - TIR'!$E$22-'Ejercicio 3 - TIR'!$C$22)*('Ejercicio 3 - TIR'!$E$22-'Ejercicio 3 - TIR'!$D$22)*(1-P311)))</f>
        <v>0.143450215357292</v>
      </c>
      <c r="R311" s="24">
        <f ca="1" t="shared" si="2305"/>
        <v>0.501471065943061</v>
      </c>
      <c r="S311" s="26">
        <f ca="1">IF(R311&lt;=('Ejercicio 3 - TIR'!$D$23-'Ejercicio 3 - TIR'!$C$23)/('Ejercicio 3 - TIR'!$E$23-'Ejercicio 3 - TIR'!$C$23),'Ejercicio 3 - TIR'!$C$23+SQRT(('Ejercicio 3 - TIR'!$E$23-'Ejercicio 3 - TIR'!$C$23)*('Ejercicio 3 - TIR'!$D$23-'Ejercicio 3 - TIR'!$C$23)*R311),'Ejercicio 3 - TIR'!$E$23-SQRT(('Ejercicio 3 - TIR'!$E$23-'Ejercicio 3 - TIR'!$C$23)*('Ejercicio 3 - TIR'!$E$23-'Ejercicio 3 - TIR'!$D$23)*(1-R311)))</f>
        <v>0.150044164486657</v>
      </c>
      <c r="T311" s="24">
        <f ca="1" t="shared" ref="T311:X311" si="2306">RAND()</f>
        <v>0.824919318447115</v>
      </c>
      <c r="U311" s="26">
        <f ca="1">IF(T311&lt;=('Ejercicio 3 - TIR'!$D$24-'Ejercicio 3 - TIR'!$C$24)/('Ejercicio 3 - TIR'!$E$24-'Ejercicio 3 - TIR'!$C$24),'Ejercicio 3 - TIR'!$C$24+SQRT(('Ejercicio 3 - TIR'!$E$24-'Ejercicio 3 - TIR'!$C$24)*('Ejercicio 3 - TIR'!$D$24-'Ejercicio 3 - TIR'!$C$24)*T311),'Ejercicio 3 - TIR'!$E$24-SQRT(('Ejercicio 3 - TIR'!$E$24-'Ejercicio 3 - TIR'!$C$24)*('Ejercicio 3 - TIR'!$E$24-'Ejercicio 3 - TIR'!$D$24)*(1-T311)))</f>
        <v>0.19785895421738</v>
      </c>
      <c r="V311" s="24">
        <f ca="1" t="shared" si="2306"/>
        <v>0.390393216918066</v>
      </c>
      <c r="W311" s="26">
        <f ca="1">IF(V311&lt;=('Ejercicio 3 - TIR'!$D$25-'Ejercicio 3 - TIR'!$C$25)/('Ejercicio 3 - TIR'!$E$25-'Ejercicio 3 - TIR'!$C$25),'Ejercicio 3 - TIR'!$C$25+SQRT(('Ejercicio 3 - TIR'!$E$25-'Ejercicio 3 - TIR'!$C$25)*('Ejercicio 3 - TIR'!$D$25-'Ejercicio 3 - TIR'!$C$25)*V311),'Ejercicio 3 - TIR'!$E$25-SQRT(('Ejercicio 3 - TIR'!$E$25-'Ejercicio 3 - TIR'!$C$25)*('Ejercicio 3 - TIR'!$E$25-'Ejercicio 3 - TIR'!$D$25)*(1-V311)))</f>
        <v>0.20380883481891</v>
      </c>
      <c r="X311" s="24">
        <f ca="1" t="shared" si="2306"/>
        <v>0.392790919087063</v>
      </c>
      <c r="Y311" s="26">
        <f ca="1">IF(X311&lt;=('Ejercicio 3 - TIR'!$D$26-'Ejercicio 3 - TIR'!$C$26)/('Ejercicio 3 - TIR'!$E$26-'Ejercicio 3 - TIR'!$C$26),'Ejercicio 3 - TIR'!$C$26+SQRT(('Ejercicio 3 - TIR'!$E$26-'Ejercicio 3 - TIR'!$C$26)*('Ejercicio 3 - TIR'!$D$26-'Ejercicio 3 - TIR'!$C$26)*X311),'Ejercicio 3 - TIR'!$E$26-SQRT(('Ejercicio 3 - TIR'!$E$26-'Ejercicio 3 - TIR'!$C$26)*('Ejercicio 3 - TIR'!$E$26-'Ejercicio 3 - TIR'!$D$26)*(1-X311)))</f>
        <v>0.22273806642341</v>
      </c>
      <c r="Z311" s="24">
        <f ca="1" t="shared" si="1908"/>
        <v>1.14345021535729</v>
      </c>
      <c r="AA311" s="24">
        <f ca="1" t="shared" si="1909"/>
        <v>1.31501824755267</v>
      </c>
      <c r="AB311" s="24">
        <f ca="1" t="shared" si="1910"/>
        <v>1.57520638279021</v>
      </c>
      <c r="AC311" s="24">
        <f ca="1" t="shared" si="1911"/>
        <v>1.89624736026599</v>
      </c>
      <c r="AD311" s="24">
        <f ca="1" t="shared" si="1912"/>
        <v>2.31861383075213</v>
      </c>
      <c r="AE311" s="23">
        <f ca="1" t="shared" si="1913"/>
        <v>3988.37466773906</v>
      </c>
      <c r="AF311" s="23">
        <f ca="1" t="shared" si="1914"/>
        <v>4586.80701241972</v>
      </c>
      <c r="AG311" s="23">
        <f ca="1" t="shared" si="1915"/>
        <v>5494.34785109403</v>
      </c>
      <c r="AH311" s="23">
        <f ca="1" t="shared" si="1916"/>
        <v>6614.14448471528</v>
      </c>
      <c r="AI311" s="23">
        <f ca="1" t="shared" si="1917"/>
        <v>8087.36623828582</v>
      </c>
      <c r="AJ311" s="25">
        <f ca="1" t="shared" si="1918"/>
        <v>45310.0553335801</v>
      </c>
      <c r="AK311" s="25">
        <f ca="1" t="shared" si="1919"/>
        <v>56503.1931567192</v>
      </c>
      <c r="AL311" s="25">
        <f ca="1" t="shared" si="1920"/>
        <v>56419.2758278423</v>
      </c>
      <c r="AM311" s="25">
        <f ca="1" t="shared" si="1921"/>
        <v>60515.1120884527</v>
      </c>
      <c r="AN311" s="25">
        <f ca="1" t="shared" si="1922"/>
        <v>97228.2071521586</v>
      </c>
      <c r="AO311" s="25">
        <f ca="1">C311/'Ejercicio 3 - TIR'!$D$7</f>
        <v>13732.383728094</v>
      </c>
      <c r="AP311" s="25">
        <f ca="1" t="shared" si="1923"/>
        <v>31577.6716054861</v>
      </c>
      <c r="AQ311" s="25">
        <f ca="1" t="shared" si="1924"/>
        <v>42770.8094286252</v>
      </c>
      <c r="AR311" s="25">
        <f ca="1" t="shared" si="1925"/>
        <v>42686.8920997484</v>
      </c>
      <c r="AS311" s="25">
        <f ca="1" t="shared" si="1926"/>
        <v>46782.7283603587</v>
      </c>
      <c r="AT311" s="25">
        <f ca="1" t="shared" si="1927"/>
        <v>83495.8234240647</v>
      </c>
      <c r="AU311" s="25">
        <f ca="1">AP311*'Ejercicio 3 - TIR'!$D$5</f>
        <v>15788.8358027431</v>
      </c>
      <c r="AV311" s="25">
        <f ca="1">AQ311*'Ejercicio 3 - TIR'!$D$5</f>
        <v>21385.4047143126</v>
      </c>
      <c r="AW311" s="25">
        <f ca="1">AR311*'Ejercicio 3 - TIR'!$D$5</f>
        <v>21343.4460498742</v>
      </c>
      <c r="AX311" s="25">
        <f ca="1">AS311*'Ejercicio 3 - TIR'!$D$5</f>
        <v>23391.3641801794</v>
      </c>
      <c r="AY311" s="25">
        <f ca="1">AT311*'Ejercicio 3 - TIR'!$D$5</f>
        <v>41747.9117120323</v>
      </c>
      <c r="AZ311" s="25">
        <f ca="1" t="shared" ref="AZ311:BD311" si="2307">AJ311-AU311-AE311</f>
        <v>25532.844863098</v>
      </c>
      <c r="BA311" s="25">
        <f ca="1" t="shared" si="2307"/>
        <v>30530.9814299869</v>
      </c>
      <c r="BB311" s="25">
        <f ca="1" t="shared" si="2307"/>
        <v>29581.4819268741</v>
      </c>
      <c r="BC311" s="25">
        <f ca="1" t="shared" si="2307"/>
        <v>30509.6034235581</v>
      </c>
      <c r="BD311" s="25">
        <f ca="1" t="shared" si="2307"/>
        <v>47392.9292018405</v>
      </c>
      <c r="BE311" s="25">
        <f ca="1" t="shared" ref="BE311:BI311" si="2308">AZ311/Z311</f>
        <v>22329.6515407273</v>
      </c>
      <c r="BF311" s="25">
        <f ca="1" t="shared" si="2308"/>
        <v>23217.1542005649</v>
      </c>
      <c r="BG311" s="25">
        <f ca="1" t="shared" si="2308"/>
        <v>18779.4324921891</v>
      </c>
      <c r="BH311" s="25">
        <f ca="1" t="shared" si="2308"/>
        <v>16089.4638868625</v>
      </c>
      <c r="BI311" s="25">
        <f ca="1" t="shared" si="2308"/>
        <v>20440.199473177</v>
      </c>
      <c r="BJ311" s="25">
        <f ca="1" t="shared" si="1930"/>
        <v>64464.8782423115</v>
      </c>
      <c r="BK311" s="25">
        <f ca="1" t="shared" si="1931"/>
        <v>31840.0948411542</v>
      </c>
      <c r="BL311" s="25">
        <f ca="1" t="shared" si="1932"/>
        <v>96304.9730834657</v>
      </c>
      <c r="BM311" s="25">
        <f ca="1">BK311*'Ejercicio 3 - TIR'!$D$5</f>
        <v>15920.0474205771</v>
      </c>
      <c r="BN311" s="25">
        <f ca="1" t="shared" si="1933"/>
        <v>80384.9256628886</v>
      </c>
      <c r="BO311" s="25">
        <f ca="1" t="shared" si="1934"/>
        <v>34669.3893552825</v>
      </c>
      <c r="BP311" s="25">
        <f ca="1" t="shared" si="1935"/>
        <v>-96465.1161317053</v>
      </c>
      <c r="BQ311" s="25">
        <f ca="1" t="shared" ref="BQ311:BT311" si="2309">BE311</f>
        <v>22329.6515407273</v>
      </c>
      <c r="BR311" s="25">
        <f ca="1" t="shared" si="2309"/>
        <v>23217.1542005649</v>
      </c>
      <c r="BS311" s="25">
        <f ca="1" t="shared" si="2309"/>
        <v>18779.4324921891</v>
      </c>
      <c r="BT311" s="25">
        <f ca="1" t="shared" si="2309"/>
        <v>16089.4638868625</v>
      </c>
      <c r="BU311" s="25">
        <f ca="1" t="shared" si="1937"/>
        <v>55109.5888284594</v>
      </c>
      <c r="BV311" s="27">
        <f ca="1" t="shared" si="1938"/>
        <v>10.8295896211413</v>
      </c>
    </row>
    <row r="312" ht="15" customHeight="1" spans="1:74">
      <c r="A312" s="23">
        <v>311</v>
      </c>
      <c r="B312" s="24">
        <f ca="1" t="shared" ref="B312:F312" si="2310">RAND()</f>
        <v>0.068744629762161</v>
      </c>
      <c r="C312" s="25">
        <f ca="1">IF(B312&lt;=('Ejercicio 3 - TIR'!$D$13-'Ejercicio 3 - TIR'!$C$13)/('Ejercicio 3 - TIR'!$E$13-'Ejercicio 3 - TIR'!$C$13),'Ejercicio 3 - TIR'!$C$13+SQRT(('Ejercicio 3 - TIR'!$E$13-'Ejercicio 3 - TIR'!$C$13)*('Ejercicio 3 - TIR'!$D$13-'Ejercicio 3 - TIR'!$C$13)*B312),'Ejercicio 3 - TIR'!$E$13-SQRT(('Ejercicio 3 - TIR'!$E$13-'Ejercicio 3 - TIR'!$C$13)*('Ejercicio 3 - TIR'!$E$13-'Ejercicio 3 - TIR'!$D$13)*(1-B312)))</f>
        <v>65243.839424016</v>
      </c>
      <c r="D312" s="24">
        <f ca="1" t="shared" si="2310"/>
        <v>0.937521380867224</v>
      </c>
      <c r="E312" s="25">
        <f ca="1">IF(D312&lt;=('Ejercicio 3 - TIR'!$D$14-'Ejercicio 3 - TIR'!$C$14)/('Ejercicio 3 - TIR'!$E$14-'Ejercicio 3 - TIR'!$C$14),'Ejercicio 3 - TIR'!$C$14+SQRT(('Ejercicio 3 - TIR'!$E$14-'Ejercicio 3 - TIR'!$C$14)*('Ejercicio 3 - TIR'!$D$14-'Ejercicio 3 - TIR'!$C$14)*D312),'Ejercicio 3 - TIR'!$E$14-SQRT(('Ejercicio 3 - TIR'!$E$14-'Ejercicio 3 - TIR'!$C$14)*('Ejercicio 3 - TIR'!$E$14-'Ejercicio 3 - TIR'!$D$14)*(1-D312)))</f>
        <v>36938.6615884688</v>
      </c>
      <c r="F312" s="24">
        <f ca="1" t="shared" si="2310"/>
        <v>0.818432695685313</v>
      </c>
      <c r="G312" s="25">
        <f ca="1">IF(F312&lt;=('Ejercicio 3 - TIR'!$D$18-'Ejercicio 3 - TIR'!$C$18)/('Ejercicio 3 - TIR'!$E$18-'Ejercicio 3 - TIR'!$C$18),'Ejercicio 3 - TIR'!$C$18+SQRT(('Ejercicio 3 - TIR'!$E$18-'Ejercicio 3 - TIR'!$C$18)*('Ejercicio 3 - TIR'!$D$18-'Ejercicio 3 - TIR'!$C$18)*F312),'Ejercicio 3 - TIR'!$E$18-SQRT(('Ejercicio 3 - TIR'!$E$18-'Ejercicio 3 - TIR'!$C$18)*('Ejercicio 3 - TIR'!$E$18-'Ejercicio 3 - TIR'!$D$18)*(1-F312)))</f>
        <v>41309.803823155</v>
      </c>
      <c r="H312" s="24">
        <f ca="1" t="shared" ref="H312:L312" si="2311">RAND()</f>
        <v>0.999821694857308</v>
      </c>
      <c r="I312" s="25">
        <f ca="1">IF(H312&lt;=('Ejercicio 3 - TIR'!$D$18-'Ejercicio 3 - TIR'!$C$18)/('Ejercicio 3 - TIR'!$E$18-'Ejercicio 3 - TIR'!$C$18),'Ejercicio 3 - TIR'!$C$18+SQRT(('Ejercicio 3 - TIR'!$E$18-'Ejercicio 3 - TIR'!$C$18)*('Ejercicio 3 - TIR'!$D$18-'Ejercicio 3 - TIR'!$C$18)*H312),'Ejercicio 3 - TIR'!$E$18-SQRT(('Ejercicio 3 - TIR'!$E$18-'Ejercicio 3 - TIR'!$C$18)*('Ejercicio 3 - TIR'!$E$18-'Ejercicio 3 - TIR'!$D$18)*(1-H312)))</f>
        <v>44884.3588062069</v>
      </c>
      <c r="J312" s="24">
        <f ca="1" t="shared" si="2311"/>
        <v>0.241788902112293</v>
      </c>
      <c r="K312" s="25">
        <f ca="1">IF(J312&lt;=('Ejercicio 3 - TIR'!$D$18-'Ejercicio 3 - TIR'!$C$18)/('Ejercicio 3 - TIR'!$E$18-'Ejercicio 3 - TIR'!$C$18),'Ejercicio 3 - TIR'!$C$18+SQRT(('Ejercicio 3 - TIR'!$E$18-'Ejercicio 3 - TIR'!$C$18)*('Ejercicio 3 - TIR'!$D$18-'Ejercicio 3 - TIR'!$C$18)*J312),'Ejercicio 3 - TIR'!$E$18-SQRT(('Ejercicio 3 - TIR'!$E$18-'Ejercicio 3 - TIR'!$C$18)*('Ejercicio 3 - TIR'!$E$18-'Ejercicio 3 - TIR'!$D$18)*(1-J312)))</f>
        <v>36022.3197620887</v>
      </c>
      <c r="L312" s="24">
        <f ca="1" t="shared" si="2311"/>
        <v>0.67715553854768</v>
      </c>
      <c r="M312" s="25">
        <f ca="1">IF(L312&lt;=('Ejercicio 3 - TIR'!$D$18-'Ejercicio 3 - TIR'!$C$18)/('Ejercicio 3 - TIR'!$E$18-'Ejercicio 3 - TIR'!$C$18),'Ejercicio 3 - TIR'!$C$18+SQRT(('Ejercicio 3 - TIR'!$E$18-'Ejercicio 3 - TIR'!$C$18)*('Ejercicio 3 - TIR'!$D$18-'Ejercicio 3 - TIR'!$C$18)*L312),'Ejercicio 3 - TIR'!$E$18-SQRT(('Ejercicio 3 - TIR'!$E$18-'Ejercicio 3 - TIR'!$C$18)*('Ejercicio 3 - TIR'!$E$18-'Ejercicio 3 - TIR'!$D$18)*(1-L312)))</f>
        <v>40079.2953137864</v>
      </c>
      <c r="N312" s="24">
        <f ca="1" t="shared" ref="N312:R312" si="2312">RAND()</f>
        <v>0.5290836642606</v>
      </c>
      <c r="O312" s="25">
        <f ca="1">IF(N312&lt;=('Ejercicio 3 - TIR'!$D$18-'Ejercicio 3 - TIR'!$C$18)/('Ejercicio 3 - TIR'!$E$18-'Ejercicio 3 - TIR'!$C$18),'Ejercicio 3 - TIR'!$C$18+SQRT(('Ejercicio 3 - TIR'!$E$18-'Ejercicio 3 - TIR'!$C$18)*('Ejercicio 3 - TIR'!$D$18-'Ejercicio 3 - TIR'!$C$18)*N312),'Ejercicio 3 - TIR'!$E$18-SQRT(('Ejercicio 3 - TIR'!$E$18-'Ejercicio 3 - TIR'!$C$18)*('Ejercicio 3 - TIR'!$E$18-'Ejercicio 3 - TIR'!$D$18)*(1-N312)))</f>
        <v>38908.5660820971</v>
      </c>
      <c r="P312" s="24">
        <f ca="1" t="shared" si="2312"/>
        <v>0.245843880129169</v>
      </c>
      <c r="Q312" s="26">
        <f ca="1">IF(P312&lt;=('Ejercicio 3 - TIR'!$D$22-'Ejercicio 3 - TIR'!$C$22)/('Ejercicio 3 - TIR'!$E$22-'Ejercicio 3 - TIR'!$C$22),'Ejercicio 3 - TIR'!$C$22+SQRT(('Ejercicio 3 - TIR'!$E$22-'Ejercicio 3 - TIR'!$C$22)*('Ejercicio 3 - TIR'!$D$22-'Ejercicio 3 - TIR'!$C$22)*P312),'Ejercicio 3 - TIR'!$E$22-SQRT(('Ejercicio 3 - TIR'!$E$22-'Ejercicio 3 - TIR'!$C$22)*('Ejercicio 3 - TIR'!$E$22-'Ejercicio 3 - TIR'!$D$22)*(1-P312)))</f>
        <v>0.141036135201897</v>
      </c>
      <c r="R312" s="24">
        <f ca="1" t="shared" si="2312"/>
        <v>0.393459389011172</v>
      </c>
      <c r="S312" s="26">
        <f ca="1">IF(R312&lt;=('Ejercicio 3 - TIR'!$D$23-'Ejercicio 3 - TIR'!$C$23)/('Ejercicio 3 - TIR'!$E$23-'Ejercicio 3 - TIR'!$C$23),'Ejercicio 3 - TIR'!$C$23+SQRT(('Ejercicio 3 - TIR'!$E$23-'Ejercicio 3 - TIR'!$C$23)*('Ejercicio 3 - TIR'!$D$23-'Ejercicio 3 - TIR'!$C$23)*R312),'Ejercicio 3 - TIR'!$E$23-SQRT(('Ejercicio 3 - TIR'!$E$23-'Ejercicio 3 - TIR'!$C$23)*('Ejercicio 3 - TIR'!$E$23-'Ejercicio 3 - TIR'!$D$23)*(1-R312)))</f>
        <v>0.146612532765975</v>
      </c>
      <c r="T312" s="24">
        <f ca="1" t="shared" ref="T312:X312" si="2313">RAND()</f>
        <v>0.862992351797418</v>
      </c>
      <c r="U312" s="26">
        <f ca="1">IF(T312&lt;=('Ejercicio 3 - TIR'!$D$24-'Ejercicio 3 - TIR'!$C$24)/('Ejercicio 3 - TIR'!$E$24-'Ejercicio 3 - TIR'!$C$24),'Ejercicio 3 - TIR'!$C$24+SQRT(('Ejercicio 3 - TIR'!$E$24-'Ejercicio 3 - TIR'!$C$24)*('Ejercicio 3 - TIR'!$D$24-'Ejercicio 3 - TIR'!$C$24)*T312),'Ejercicio 3 - TIR'!$E$24-SQRT(('Ejercicio 3 - TIR'!$E$24-'Ejercicio 3 - TIR'!$C$24)*('Ejercicio 3 - TIR'!$E$24-'Ejercicio 3 - TIR'!$D$24)*(1-T312)))</f>
        <v>0.200413744233079</v>
      </c>
      <c r="V312" s="24">
        <f ca="1" t="shared" si="2313"/>
        <v>0.0407545918187537</v>
      </c>
      <c r="W312" s="26">
        <f ca="1">IF(V312&lt;=('Ejercicio 3 - TIR'!$D$25-'Ejercicio 3 - TIR'!$C$25)/('Ejercicio 3 - TIR'!$E$25-'Ejercicio 3 - TIR'!$C$25),'Ejercicio 3 - TIR'!$C$25+SQRT(('Ejercicio 3 - TIR'!$E$25-'Ejercicio 3 - TIR'!$C$25)*('Ejercicio 3 - TIR'!$D$25-'Ejercicio 3 - TIR'!$C$25)*V312),'Ejercicio 3 - TIR'!$E$25-SQRT(('Ejercicio 3 - TIR'!$E$25-'Ejercicio 3 - TIR'!$C$25)*('Ejercicio 3 - TIR'!$E$25-'Ejercicio 3 - TIR'!$D$25)*(1-V312)))</f>
        <v>0.187553570582596</v>
      </c>
      <c r="X312" s="24">
        <f ca="1" t="shared" si="2313"/>
        <v>0.603888540105226</v>
      </c>
      <c r="Y312" s="26">
        <f ca="1">IF(X312&lt;=('Ejercicio 3 - TIR'!$D$26-'Ejercicio 3 - TIR'!$C$26)/('Ejercicio 3 - TIR'!$E$26-'Ejercicio 3 - TIR'!$C$26),'Ejercicio 3 - TIR'!$C$26+SQRT(('Ejercicio 3 - TIR'!$E$26-'Ejercicio 3 - TIR'!$C$26)*('Ejercicio 3 - TIR'!$D$26-'Ejercicio 3 - TIR'!$C$26)*X312),'Ejercicio 3 - TIR'!$E$26-SQRT(('Ejercicio 3 - TIR'!$E$26-'Ejercicio 3 - TIR'!$C$26)*('Ejercicio 3 - TIR'!$E$26-'Ejercicio 3 - TIR'!$D$26)*(1-X312)))</f>
        <v>0.233750655318894</v>
      </c>
      <c r="Z312" s="24">
        <f ca="1" t="shared" si="1908"/>
        <v>1.1410361352019</v>
      </c>
      <c r="AA312" s="24">
        <f ca="1" t="shared" si="1909"/>
        <v>1.30832633296135</v>
      </c>
      <c r="AB312" s="24">
        <f ca="1" t="shared" si="1910"/>
        <v>1.57053291202887</v>
      </c>
      <c r="AC312" s="24">
        <f ca="1" t="shared" si="1911"/>
        <v>1.86509196739736</v>
      </c>
      <c r="AD312" s="24">
        <f ca="1" t="shared" si="1912"/>
        <v>2.3010584370065</v>
      </c>
      <c r="AE312" s="23">
        <f ca="1" t="shared" si="1913"/>
        <v>5209.68606996842</v>
      </c>
      <c r="AF312" s="23">
        <f ca="1" t="shared" si="1914"/>
        <v>5973.49133960211</v>
      </c>
      <c r="AG312" s="23">
        <f ca="1" t="shared" si="1915"/>
        <v>7170.66110511564</v>
      </c>
      <c r="AH312" s="23">
        <f ca="1" t="shared" si="1916"/>
        <v>8515.54419881782</v>
      </c>
      <c r="AI312" s="23">
        <f ca="1" t="shared" si="1917"/>
        <v>10506.0582356885</v>
      </c>
      <c r="AJ312" s="25">
        <f ca="1" t="shared" si="1918"/>
        <v>47135.9789003213</v>
      </c>
      <c r="AK312" s="25">
        <f ca="1" t="shared" si="1919"/>
        <v>58723.388564246</v>
      </c>
      <c r="AL312" s="25">
        <f ca="1" t="shared" si="1920"/>
        <v>56574.2387539881</v>
      </c>
      <c r="AM312" s="25">
        <f ca="1" t="shared" si="1921"/>
        <v>74751.5717486898</v>
      </c>
      <c r="AN312" s="25">
        <f ca="1" t="shared" si="1922"/>
        <v>89530.8842550343</v>
      </c>
      <c r="AO312" s="25">
        <f ca="1">C312/'Ejercicio 3 - TIR'!$D$7</f>
        <v>13048.7678848032</v>
      </c>
      <c r="AP312" s="25">
        <f ca="1" t="shared" si="1923"/>
        <v>34087.2110155181</v>
      </c>
      <c r="AQ312" s="25">
        <f ca="1" t="shared" si="1924"/>
        <v>45674.6206794428</v>
      </c>
      <c r="AR312" s="25">
        <f ca="1" t="shared" si="1925"/>
        <v>43525.4708691849</v>
      </c>
      <c r="AS312" s="25">
        <f ca="1" t="shared" si="1926"/>
        <v>61702.8038638866</v>
      </c>
      <c r="AT312" s="25">
        <f ca="1" t="shared" si="1927"/>
        <v>76482.1163702311</v>
      </c>
      <c r="AU312" s="25">
        <f ca="1">AP312*'Ejercicio 3 - TIR'!$D$5</f>
        <v>17043.6055077591</v>
      </c>
      <c r="AV312" s="25">
        <f ca="1">AQ312*'Ejercicio 3 - TIR'!$D$5</f>
        <v>22837.3103397214</v>
      </c>
      <c r="AW312" s="25">
        <f ca="1">AR312*'Ejercicio 3 - TIR'!$D$5</f>
        <v>21762.7354345924</v>
      </c>
      <c r="AX312" s="25">
        <f ca="1">AS312*'Ejercicio 3 - TIR'!$D$5</f>
        <v>30851.4019319433</v>
      </c>
      <c r="AY312" s="25">
        <f ca="1">AT312*'Ejercicio 3 - TIR'!$D$5</f>
        <v>38241.0581851156</v>
      </c>
      <c r="AZ312" s="25">
        <f ca="1" t="shared" ref="AZ312:BD312" si="2314">AJ312-AU312-AE312</f>
        <v>24882.6873225939</v>
      </c>
      <c r="BA312" s="25">
        <f ca="1" t="shared" si="2314"/>
        <v>29912.5868849225</v>
      </c>
      <c r="BB312" s="25">
        <f ca="1" t="shared" si="2314"/>
        <v>27640.84221428</v>
      </c>
      <c r="BC312" s="25">
        <f ca="1" t="shared" si="2314"/>
        <v>35384.6256179287</v>
      </c>
      <c r="BD312" s="25">
        <f ca="1" t="shared" si="2314"/>
        <v>40783.7678342303</v>
      </c>
      <c r="BE312" s="25">
        <f ca="1" t="shared" ref="BE312:BI312" si="2315">AZ312/Z312</f>
        <v>21807.0984388159</v>
      </c>
      <c r="BF312" s="25">
        <f ca="1" t="shared" si="2315"/>
        <v>22863.2460658469</v>
      </c>
      <c r="BG312" s="25">
        <f ca="1" t="shared" si="2315"/>
        <v>17599.6580540122</v>
      </c>
      <c r="BH312" s="25">
        <f ca="1" t="shared" si="2315"/>
        <v>18972.0540522761</v>
      </c>
      <c r="BI312" s="25">
        <f ca="1" t="shared" si="2315"/>
        <v>17723.9166021732</v>
      </c>
      <c r="BJ312" s="25">
        <f ca="1" t="shared" si="1930"/>
        <v>84998.018899874</v>
      </c>
      <c r="BK312" s="25">
        <f ca="1" t="shared" si="1931"/>
        <v>30025.9774338658</v>
      </c>
      <c r="BL312" s="25">
        <f ca="1" t="shared" si="1932"/>
        <v>115023.99633374</v>
      </c>
      <c r="BM312" s="25">
        <f ca="1">BK312*'Ejercicio 3 - TIR'!$D$5</f>
        <v>15012.9887169329</v>
      </c>
      <c r="BN312" s="25">
        <f ca="1" t="shared" si="1933"/>
        <v>100011.007616807</v>
      </c>
      <c r="BO312" s="25">
        <f ca="1" t="shared" si="1934"/>
        <v>43463.0455308704</v>
      </c>
      <c r="BP312" s="25">
        <f ca="1" t="shared" si="1935"/>
        <v>-102182.501012485</v>
      </c>
      <c r="BQ312" s="25">
        <f ca="1" t="shared" ref="BQ312:BT312" si="2316">BE312</f>
        <v>21807.0984388159</v>
      </c>
      <c r="BR312" s="25">
        <f ca="1" t="shared" si="2316"/>
        <v>22863.2460658469</v>
      </c>
      <c r="BS312" s="25">
        <f ca="1" t="shared" si="2316"/>
        <v>17599.6580540122</v>
      </c>
      <c r="BT312" s="25">
        <f ca="1" t="shared" si="2316"/>
        <v>18972.0540522761</v>
      </c>
      <c r="BU312" s="25">
        <f ca="1" t="shared" si="1937"/>
        <v>61186.9621330436</v>
      </c>
      <c r="BV312" s="27">
        <f ca="1" t="shared" si="1938"/>
        <v>10.2317906389333</v>
      </c>
    </row>
    <row r="313" ht="15" customHeight="1" spans="1:74">
      <c r="A313" s="23">
        <v>312</v>
      </c>
      <c r="B313" s="24">
        <f ca="1" t="shared" ref="B313:F313" si="2317">RAND()</f>
        <v>0.423385308434245</v>
      </c>
      <c r="C313" s="25">
        <f ca="1">IF(B313&lt;=('Ejercicio 3 - TIR'!$D$13-'Ejercicio 3 - TIR'!$C$13)/('Ejercicio 3 - TIR'!$E$13-'Ejercicio 3 - TIR'!$C$13),'Ejercicio 3 - TIR'!$C$13+SQRT(('Ejercicio 3 - TIR'!$E$13-'Ejercicio 3 - TIR'!$C$13)*('Ejercicio 3 - TIR'!$D$13-'Ejercicio 3 - TIR'!$C$13)*B313),'Ejercicio 3 - TIR'!$E$13-SQRT(('Ejercicio 3 - TIR'!$E$13-'Ejercicio 3 - TIR'!$C$13)*('Ejercicio 3 - TIR'!$E$13-'Ejercicio 3 - TIR'!$D$13)*(1-B313)))</f>
        <v>73695.2926289056</v>
      </c>
      <c r="D313" s="24">
        <f ca="1" t="shared" si="2317"/>
        <v>0.0543593178881518</v>
      </c>
      <c r="E313" s="25">
        <f ca="1">IF(D313&lt;=('Ejercicio 3 - TIR'!$D$14-'Ejercicio 3 - TIR'!$C$14)/('Ejercicio 3 - TIR'!$E$14-'Ejercicio 3 - TIR'!$C$14),'Ejercicio 3 - TIR'!$C$14+SQRT(('Ejercicio 3 - TIR'!$E$14-'Ejercicio 3 - TIR'!$C$14)*('Ejercicio 3 - TIR'!$D$14-'Ejercicio 3 - TIR'!$C$14)*D313),'Ejercicio 3 - TIR'!$E$14-SQRT(('Ejercicio 3 - TIR'!$E$14-'Ejercicio 3 - TIR'!$C$14)*('Ejercicio 3 - TIR'!$E$14-'Ejercicio 3 - TIR'!$D$14)*(1-D313)))</f>
        <v>27019.1455721694</v>
      </c>
      <c r="F313" s="24">
        <f ca="1" t="shared" si="2317"/>
        <v>0.760879395759046</v>
      </c>
      <c r="G313" s="25">
        <f ca="1">IF(F313&lt;=('Ejercicio 3 - TIR'!$D$18-'Ejercicio 3 - TIR'!$C$18)/('Ejercicio 3 - TIR'!$E$18-'Ejercicio 3 - TIR'!$C$18),'Ejercicio 3 - TIR'!$C$18+SQRT(('Ejercicio 3 - TIR'!$E$18-'Ejercicio 3 - TIR'!$C$18)*('Ejercicio 3 - TIR'!$D$18-'Ejercicio 3 - TIR'!$C$18)*F313),'Ejercicio 3 - TIR'!$E$18-SQRT(('Ejercicio 3 - TIR'!$E$18-'Ejercicio 3 - TIR'!$C$18)*('Ejercicio 3 - TIR'!$E$18-'Ejercicio 3 - TIR'!$D$18)*(1-F313)))</f>
        <v>40765.1392799678</v>
      </c>
      <c r="H313" s="24">
        <f ca="1" t="shared" ref="H313:L313" si="2318">RAND()</f>
        <v>0.745966559660832</v>
      </c>
      <c r="I313" s="25">
        <f ca="1">IF(H313&lt;=('Ejercicio 3 - TIR'!$D$18-'Ejercicio 3 - TIR'!$C$18)/('Ejercicio 3 - TIR'!$E$18-'Ejercicio 3 - TIR'!$C$18),'Ejercicio 3 - TIR'!$C$18+SQRT(('Ejercicio 3 - TIR'!$E$18-'Ejercicio 3 - TIR'!$C$18)*('Ejercicio 3 - TIR'!$D$18-'Ejercicio 3 - TIR'!$C$18)*H313),'Ejercicio 3 - TIR'!$E$18-SQRT(('Ejercicio 3 - TIR'!$E$18-'Ejercicio 3 - TIR'!$C$18)*('Ejercicio 3 - TIR'!$E$18-'Ejercicio 3 - TIR'!$D$18)*(1-H313)))</f>
        <v>40635.082128443</v>
      </c>
      <c r="J313" s="24">
        <f ca="1" t="shared" si="2318"/>
        <v>0.742750358136768</v>
      </c>
      <c r="K313" s="25">
        <f ca="1">IF(J313&lt;=('Ejercicio 3 - TIR'!$D$18-'Ejercicio 3 - TIR'!$C$18)/('Ejercicio 3 - TIR'!$E$18-'Ejercicio 3 - TIR'!$C$18),'Ejercicio 3 - TIR'!$C$18+SQRT(('Ejercicio 3 - TIR'!$E$18-'Ejercicio 3 - TIR'!$C$18)*('Ejercicio 3 - TIR'!$D$18-'Ejercicio 3 - TIR'!$C$18)*J313),'Ejercicio 3 - TIR'!$E$18-SQRT(('Ejercicio 3 - TIR'!$E$18-'Ejercicio 3 - TIR'!$C$18)*('Ejercicio 3 - TIR'!$E$18-'Ejercicio 3 - TIR'!$D$18)*(1-J313)))</f>
        <v>40607.5379182351</v>
      </c>
      <c r="L313" s="24">
        <f ca="1" t="shared" si="2318"/>
        <v>0.832321378123572</v>
      </c>
      <c r="M313" s="25">
        <f ca="1">IF(L313&lt;=('Ejercicio 3 - TIR'!$D$18-'Ejercicio 3 - TIR'!$C$18)/('Ejercicio 3 - TIR'!$E$18-'Ejercicio 3 - TIR'!$C$18),'Ejercicio 3 - TIR'!$C$18+SQRT(('Ejercicio 3 - TIR'!$E$18-'Ejercicio 3 - TIR'!$C$18)*('Ejercicio 3 - TIR'!$D$18-'Ejercicio 3 - TIR'!$C$18)*L313),'Ejercicio 3 - TIR'!$E$18-SQRT(('Ejercicio 3 - TIR'!$E$18-'Ejercicio 3 - TIR'!$C$18)*('Ejercicio 3 - TIR'!$E$18-'Ejercicio 3 - TIR'!$D$18)*(1-L313)))</f>
        <v>41453.7489315148</v>
      </c>
      <c r="N313" s="24">
        <f ca="1" t="shared" ref="N313:R313" si="2319">RAND()</f>
        <v>0.849293977112898</v>
      </c>
      <c r="O313" s="25">
        <f ca="1">IF(N313&lt;=('Ejercicio 3 - TIR'!$D$18-'Ejercicio 3 - TIR'!$C$18)/('Ejercicio 3 - TIR'!$E$18-'Ejercicio 3 - TIR'!$C$18),'Ejercicio 3 - TIR'!$C$18+SQRT(('Ejercicio 3 - TIR'!$E$18-'Ejercicio 3 - TIR'!$C$18)*('Ejercicio 3 - TIR'!$D$18-'Ejercicio 3 - TIR'!$C$18)*N313),'Ejercicio 3 - TIR'!$E$18-SQRT(('Ejercicio 3 - TIR'!$E$18-'Ejercicio 3 - TIR'!$C$18)*('Ejercicio 3 - TIR'!$E$18-'Ejercicio 3 - TIR'!$D$18)*(1-N313)))</f>
        <v>41638.0137245175</v>
      </c>
      <c r="P313" s="24">
        <f ca="1" t="shared" si="2319"/>
        <v>0.577930954090634</v>
      </c>
      <c r="Q313" s="26">
        <f ca="1">IF(P313&lt;=('Ejercicio 3 - TIR'!$D$22-'Ejercicio 3 - TIR'!$C$22)/('Ejercicio 3 - TIR'!$E$22-'Ejercicio 3 - TIR'!$C$22),'Ejercicio 3 - TIR'!$C$22+SQRT(('Ejercicio 3 - TIR'!$E$22-'Ejercicio 3 - TIR'!$C$22)*('Ejercicio 3 - TIR'!$D$22-'Ejercicio 3 - TIR'!$C$22)*P313),'Ejercicio 3 - TIR'!$E$22-SQRT(('Ejercicio 3 - TIR'!$E$22-'Ejercicio 3 - TIR'!$C$22)*('Ejercicio 3 - TIR'!$E$22-'Ejercicio 3 - TIR'!$D$22)*(1-P313)))</f>
        <v>0.152436903609412</v>
      </c>
      <c r="R313" s="24">
        <f ca="1" t="shared" si="2319"/>
        <v>0.504872523586882</v>
      </c>
      <c r="S313" s="26">
        <f ca="1">IF(R313&lt;=('Ejercicio 3 - TIR'!$D$23-'Ejercicio 3 - TIR'!$C$23)/('Ejercicio 3 - TIR'!$E$23-'Ejercicio 3 - TIR'!$C$23),'Ejercicio 3 - TIR'!$C$23+SQRT(('Ejercicio 3 - TIR'!$E$23-'Ejercicio 3 - TIR'!$C$23)*('Ejercicio 3 - TIR'!$D$23-'Ejercicio 3 - TIR'!$C$23)*R313),'Ejercicio 3 - TIR'!$E$23-SQRT(('Ejercicio 3 - TIR'!$E$23-'Ejercicio 3 - TIR'!$C$23)*('Ejercicio 3 - TIR'!$E$23-'Ejercicio 3 - TIR'!$D$23)*(1-R313)))</f>
        <v>0.150146533575754</v>
      </c>
      <c r="T313" s="24">
        <f ca="1" t="shared" ref="T313:X313" si="2320">RAND()</f>
        <v>0.322938210015871</v>
      </c>
      <c r="U313" s="26">
        <f ca="1">IF(T313&lt;=('Ejercicio 3 - TIR'!$D$24-'Ejercicio 3 - TIR'!$C$24)/('Ejercicio 3 - TIR'!$E$24-'Ejercicio 3 - TIR'!$C$24),'Ejercicio 3 - TIR'!$C$24+SQRT(('Ejercicio 3 - TIR'!$E$24-'Ejercicio 3 - TIR'!$C$24)*('Ejercicio 3 - TIR'!$D$24-'Ejercicio 3 - TIR'!$C$24)*T313),'Ejercicio 3 - TIR'!$E$24-SQRT(('Ejercicio 3 - TIR'!$E$24-'Ejercicio 3 - TIR'!$C$24)*('Ejercicio 3 - TIR'!$E$24-'Ejercicio 3 - TIR'!$D$24)*(1-T313)))</f>
        <v>0.176041701961149</v>
      </c>
      <c r="V313" s="24">
        <f ca="1" t="shared" si="2320"/>
        <v>0.00251893315754925</v>
      </c>
      <c r="W313" s="26">
        <f ca="1">IF(V313&lt;=('Ejercicio 3 - TIR'!$D$25-'Ejercicio 3 - TIR'!$C$25)/('Ejercicio 3 - TIR'!$E$25-'Ejercicio 3 - TIR'!$C$25),'Ejercicio 3 - TIR'!$C$25+SQRT(('Ejercicio 3 - TIR'!$E$25-'Ejercicio 3 - TIR'!$C$25)*('Ejercicio 3 - TIR'!$D$25-'Ejercicio 3 - TIR'!$C$25)*V313),'Ejercicio 3 - TIR'!$E$25-SQRT(('Ejercicio 3 - TIR'!$E$25-'Ejercicio 3 - TIR'!$C$25)*('Ejercicio 3 - TIR'!$E$25-'Ejercicio 3 - TIR'!$D$25)*(1-V313)))</f>
        <v>0.181877899470304</v>
      </c>
      <c r="X313" s="24">
        <f ca="1" t="shared" si="2320"/>
        <v>0.644390000521453</v>
      </c>
      <c r="Y313" s="26">
        <f ca="1">IF(X313&lt;=('Ejercicio 3 - TIR'!$D$26-'Ejercicio 3 - TIR'!$C$26)/('Ejercicio 3 - TIR'!$E$26-'Ejercicio 3 - TIR'!$C$26),'Ejercicio 3 - TIR'!$C$26+SQRT(('Ejercicio 3 - TIR'!$E$26-'Ejercicio 3 - TIR'!$C$26)*('Ejercicio 3 - TIR'!$D$26-'Ejercicio 3 - TIR'!$C$26)*X313),'Ejercicio 3 - TIR'!$E$26-SQRT(('Ejercicio 3 - TIR'!$E$26-'Ejercicio 3 - TIR'!$C$26)*('Ejercicio 3 - TIR'!$E$26-'Ejercicio 3 - TIR'!$D$26)*(1-X313)))</f>
        <v>0.236178840759467</v>
      </c>
      <c r="Z313" s="24">
        <f ca="1" t="shared" si="1908"/>
        <v>1.15243690360941</v>
      </c>
      <c r="AA313" s="24">
        <f ca="1" t="shared" si="1909"/>
        <v>1.32547130985114</v>
      </c>
      <c r="AB313" s="24">
        <f ca="1" t="shared" si="1910"/>
        <v>1.55880953513801</v>
      </c>
      <c r="AC313" s="24">
        <f ca="1" t="shared" si="1911"/>
        <v>1.84232253906319</v>
      </c>
      <c r="AD313" s="24">
        <f ca="1" t="shared" si="1912"/>
        <v>2.27744014064417</v>
      </c>
      <c r="AE313" s="23">
        <f ca="1" t="shared" si="1913"/>
        <v>4118.71488919345</v>
      </c>
      <c r="AF313" s="23">
        <f ca="1" t="shared" si="1914"/>
        <v>4737.1256525927</v>
      </c>
      <c r="AG313" s="23">
        <f ca="1" t="shared" si="1915"/>
        <v>5571.05731487893</v>
      </c>
      <c r="AH313" s="23">
        <f ca="1" t="shared" si="1916"/>
        <v>6584.30951713779</v>
      </c>
      <c r="AI313" s="23">
        <f ca="1" t="shared" si="1917"/>
        <v>8139.38410609692</v>
      </c>
      <c r="AJ313" s="25">
        <f ca="1" t="shared" si="1918"/>
        <v>46979.2508870125</v>
      </c>
      <c r="AK313" s="25">
        <f ca="1" t="shared" si="1919"/>
        <v>53860.635534696</v>
      </c>
      <c r="AL313" s="25">
        <f ca="1" t="shared" si="1920"/>
        <v>63299.4173054231</v>
      </c>
      <c r="AM313" s="25">
        <f ca="1" t="shared" si="1921"/>
        <v>76371.1759851965</v>
      </c>
      <c r="AN313" s="25">
        <f ca="1" t="shared" si="1922"/>
        <v>94828.0838329092</v>
      </c>
      <c r="AO313" s="25">
        <f ca="1">C313/'Ejercicio 3 - TIR'!$D$7</f>
        <v>14739.0585257811</v>
      </c>
      <c r="AP313" s="25">
        <f ca="1" t="shared" si="1923"/>
        <v>32240.1923612314</v>
      </c>
      <c r="AQ313" s="25">
        <f ca="1" t="shared" si="1924"/>
        <v>39121.5770089149</v>
      </c>
      <c r="AR313" s="25">
        <f ca="1" t="shared" si="1925"/>
        <v>48560.358779642</v>
      </c>
      <c r="AS313" s="25">
        <f ca="1" t="shared" si="1926"/>
        <v>61632.1174594153</v>
      </c>
      <c r="AT313" s="25">
        <f ca="1" t="shared" si="1927"/>
        <v>80089.025307128</v>
      </c>
      <c r="AU313" s="25">
        <f ca="1">AP313*'Ejercicio 3 - TIR'!$D$5</f>
        <v>16120.0961806157</v>
      </c>
      <c r="AV313" s="25">
        <f ca="1">AQ313*'Ejercicio 3 - TIR'!$D$5</f>
        <v>19560.7885044574</v>
      </c>
      <c r="AW313" s="25">
        <f ca="1">AR313*'Ejercicio 3 - TIR'!$D$5</f>
        <v>24280.179389821</v>
      </c>
      <c r="AX313" s="25">
        <f ca="1">AS313*'Ejercicio 3 - TIR'!$D$5</f>
        <v>30816.0587297077</v>
      </c>
      <c r="AY313" s="25">
        <f ca="1">AT313*'Ejercicio 3 - TIR'!$D$5</f>
        <v>40044.512653564</v>
      </c>
      <c r="AZ313" s="25">
        <f ca="1" t="shared" ref="AZ313:BD313" si="2321">AJ313-AU313-AE313</f>
        <v>26740.4398172034</v>
      </c>
      <c r="BA313" s="25">
        <f ca="1" t="shared" si="2321"/>
        <v>29562.7213776459</v>
      </c>
      <c r="BB313" s="25">
        <f ca="1" t="shared" si="2321"/>
        <v>33448.1806007232</v>
      </c>
      <c r="BC313" s="25">
        <f ca="1" t="shared" si="2321"/>
        <v>38970.807738351</v>
      </c>
      <c r="BD313" s="25">
        <f ca="1" t="shared" si="2321"/>
        <v>46644.1870732482</v>
      </c>
      <c r="BE313" s="25">
        <f ca="1" t="shared" ref="BE313:BI313" si="2322">AZ313/Z313</f>
        <v>23203.3873034201</v>
      </c>
      <c r="BF313" s="25">
        <f ca="1" t="shared" si="2322"/>
        <v>22303.5543341681</v>
      </c>
      <c r="BG313" s="25">
        <f ca="1" t="shared" si="2322"/>
        <v>21457.5160382002</v>
      </c>
      <c r="BH313" s="25">
        <f ca="1" t="shared" si="2322"/>
        <v>21153.086341856</v>
      </c>
      <c r="BI313" s="25">
        <f ca="1" t="shared" si="2322"/>
        <v>20480.9717018753</v>
      </c>
      <c r="BJ313" s="25">
        <f ca="1" t="shared" si="1930"/>
        <v>61534.4866919669</v>
      </c>
      <c r="BK313" s="25">
        <f ca="1" t="shared" si="1931"/>
        <v>33567.3235219177</v>
      </c>
      <c r="BL313" s="25">
        <f ca="1" t="shared" si="1932"/>
        <v>95101.8102138846</v>
      </c>
      <c r="BM313" s="25">
        <f ca="1">BK313*'Ejercicio 3 - TIR'!$D$5</f>
        <v>16783.6617609588</v>
      </c>
      <c r="BN313" s="25">
        <f ca="1" t="shared" si="1933"/>
        <v>78318.1484529258</v>
      </c>
      <c r="BO313" s="25">
        <f ca="1" t="shared" si="1934"/>
        <v>34388.67483506</v>
      </c>
      <c r="BP313" s="25">
        <f ca="1" t="shared" si="1935"/>
        <v>-100714.438201075</v>
      </c>
      <c r="BQ313" s="25">
        <f ca="1" t="shared" ref="BQ313:BT313" si="2323">BE313</f>
        <v>23203.3873034201</v>
      </c>
      <c r="BR313" s="25">
        <f ca="1" t="shared" si="2323"/>
        <v>22303.5543341681</v>
      </c>
      <c r="BS313" s="25">
        <f ca="1" t="shared" si="2323"/>
        <v>21457.5160382002</v>
      </c>
      <c r="BT313" s="25">
        <f ca="1" t="shared" si="2323"/>
        <v>21153.086341856</v>
      </c>
      <c r="BU313" s="25">
        <f ca="1" t="shared" si="1937"/>
        <v>54869.6465369353</v>
      </c>
      <c r="BV313" s="27">
        <f ca="1" t="shared" si="1938"/>
        <v>11.1649363335689</v>
      </c>
    </row>
    <row r="314" ht="15" customHeight="1" spans="1:74">
      <c r="A314" s="23">
        <v>313</v>
      </c>
      <c r="B314" s="24">
        <f ca="1" t="shared" ref="B314:F314" si="2324">RAND()</f>
        <v>0.28807106649002</v>
      </c>
      <c r="C314" s="25">
        <f ca="1">IF(B314&lt;=('Ejercicio 3 - TIR'!$D$13-'Ejercicio 3 - TIR'!$C$13)/('Ejercicio 3 - TIR'!$E$13-'Ejercicio 3 - TIR'!$C$13),'Ejercicio 3 - TIR'!$C$13+SQRT(('Ejercicio 3 - TIR'!$E$13-'Ejercicio 3 - TIR'!$C$13)*('Ejercicio 3 - TIR'!$D$13-'Ejercicio 3 - TIR'!$C$13)*B314),'Ejercicio 3 - TIR'!$E$13-SQRT(('Ejercicio 3 - TIR'!$E$13-'Ejercicio 3 - TIR'!$C$13)*('Ejercicio 3 - TIR'!$E$13-'Ejercicio 3 - TIR'!$D$13)*(1-B314)))</f>
        <v>70771.3373516342</v>
      </c>
      <c r="D314" s="24">
        <f ca="1" t="shared" si="2324"/>
        <v>0.549318831235394</v>
      </c>
      <c r="E314" s="25">
        <f ca="1">IF(D314&lt;=('Ejercicio 3 - TIR'!$D$14-'Ejercicio 3 - TIR'!$C$14)/('Ejercicio 3 - TIR'!$E$14-'Ejercicio 3 - TIR'!$C$14),'Ejercicio 3 - TIR'!$C$14+SQRT(('Ejercicio 3 - TIR'!$E$14-'Ejercicio 3 - TIR'!$C$14)*('Ejercicio 3 - TIR'!$D$14-'Ejercicio 3 - TIR'!$C$14)*D314),'Ejercicio 3 - TIR'!$E$14-SQRT(('Ejercicio 3 - TIR'!$E$14-'Ejercicio 3 - TIR'!$C$14)*('Ejercicio 3 - TIR'!$E$14-'Ejercicio 3 - TIR'!$D$14)*(1-D314)))</f>
        <v>31777.9457971447</v>
      </c>
      <c r="F314" s="24">
        <f ca="1" t="shared" si="2324"/>
        <v>0.59379172364232</v>
      </c>
      <c r="G314" s="25">
        <f ca="1">IF(F314&lt;=('Ejercicio 3 - TIR'!$D$18-'Ejercicio 3 - TIR'!$C$18)/('Ejercicio 3 - TIR'!$E$18-'Ejercicio 3 - TIR'!$C$18),'Ejercicio 3 - TIR'!$C$18+SQRT(('Ejercicio 3 - TIR'!$E$18-'Ejercicio 3 - TIR'!$C$18)*('Ejercicio 3 - TIR'!$D$18-'Ejercicio 3 - TIR'!$C$18)*F314),'Ejercicio 3 - TIR'!$E$18-SQRT(('Ejercicio 3 - TIR'!$E$18-'Ejercicio 3 - TIR'!$C$18)*('Ejercicio 3 - TIR'!$E$18-'Ejercicio 3 - TIR'!$D$18)*(1-F314)))</f>
        <v>39437.6246241492</v>
      </c>
      <c r="H314" s="24">
        <f ca="1" t="shared" ref="H314:L314" si="2325">RAND()</f>
        <v>0.813302112482723</v>
      </c>
      <c r="I314" s="25">
        <f ca="1">IF(H314&lt;=('Ejercicio 3 - TIR'!$D$18-'Ejercicio 3 - TIR'!$C$18)/('Ejercicio 3 - TIR'!$E$18-'Ejercicio 3 - TIR'!$C$18),'Ejercicio 3 - TIR'!$C$18+SQRT(('Ejercicio 3 - TIR'!$E$18-'Ejercicio 3 - TIR'!$C$18)*('Ejercicio 3 - TIR'!$D$18-'Ejercicio 3 - TIR'!$C$18)*H314),'Ejercicio 3 - TIR'!$E$18-SQRT(('Ejercicio 3 - TIR'!$E$18-'Ejercicio 3 - TIR'!$C$18)*('Ejercicio 3 - TIR'!$E$18-'Ejercicio 3 - TIR'!$D$18)*(1-H314)))</f>
        <v>41258.0297216846</v>
      </c>
      <c r="J314" s="24">
        <f ca="1" t="shared" si="2325"/>
        <v>0.511613045414741</v>
      </c>
      <c r="K314" s="25">
        <f ca="1">IF(J314&lt;=('Ejercicio 3 - TIR'!$D$18-'Ejercicio 3 - TIR'!$C$18)/('Ejercicio 3 - TIR'!$E$18-'Ejercicio 3 - TIR'!$C$18),'Ejercicio 3 - TIR'!$C$18+SQRT(('Ejercicio 3 - TIR'!$E$18-'Ejercicio 3 - TIR'!$C$18)*('Ejercicio 3 - TIR'!$D$18-'Ejercicio 3 - TIR'!$C$18)*J314),'Ejercicio 3 - TIR'!$E$18-SQRT(('Ejercicio 3 - TIR'!$E$18-'Ejercicio 3 - TIR'!$C$18)*('Ejercicio 3 - TIR'!$E$18-'Ejercicio 3 - TIR'!$D$18)*(1-J314)))</f>
        <v>38760.2486729665</v>
      </c>
      <c r="L314" s="24">
        <f ca="1" t="shared" si="2325"/>
        <v>0.570319261986529</v>
      </c>
      <c r="M314" s="25">
        <f ca="1">IF(L314&lt;=('Ejercicio 3 - TIR'!$D$18-'Ejercicio 3 - TIR'!$C$18)/('Ejercicio 3 - TIR'!$E$18-'Ejercicio 3 - TIR'!$C$18),'Ejercicio 3 - TIR'!$C$18+SQRT(('Ejercicio 3 - TIR'!$E$18-'Ejercicio 3 - TIR'!$C$18)*('Ejercicio 3 - TIR'!$D$18-'Ejercicio 3 - TIR'!$C$18)*L314),'Ejercicio 3 - TIR'!$E$18-SQRT(('Ejercicio 3 - TIR'!$E$18-'Ejercicio 3 - TIR'!$C$18)*('Ejercicio 3 - TIR'!$E$18-'Ejercicio 3 - TIR'!$D$18)*(1-L314)))</f>
        <v>39249.210198605</v>
      </c>
      <c r="N314" s="24">
        <f ca="1" t="shared" ref="N314:R314" si="2326">RAND()</f>
        <v>0.111680816909594</v>
      </c>
      <c r="O314" s="25">
        <f ca="1">IF(N314&lt;=('Ejercicio 3 - TIR'!$D$18-'Ejercicio 3 - TIR'!$C$18)/('Ejercicio 3 - TIR'!$E$18-'Ejercicio 3 - TIR'!$C$18),'Ejercicio 3 - TIR'!$C$18+SQRT(('Ejercicio 3 - TIR'!$E$18-'Ejercicio 3 - TIR'!$C$18)*('Ejercicio 3 - TIR'!$D$18-'Ejercicio 3 - TIR'!$C$18)*N314),'Ejercicio 3 - TIR'!$E$18-SQRT(('Ejercicio 3 - TIR'!$E$18-'Ejercicio 3 - TIR'!$C$18)*('Ejercicio 3 - TIR'!$E$18-'Ejercicio 3 - TIR'!$D$18)*(1-N314)))</f>
        <v>34092.9356868193</v>
      </c>
      <c r="P314" s="24">
        <f ca="1" t="shared" si="2326"/>
        <v>0.67491509277599</v>
      </c>
      <c r="Q314" s="26">
        <f ca="1">IF(P314&lt;=('Ejercicio 3 - TIR'!$D$22-'Ejercicio 3 - TIR'!$C$22)/('Ejercicio 3 - TIR'!$E$22-'Ejercicio 3 - TIR'!$C$22),'Ejercicio 3 - TIR'!$C$22+SQRT(('Ejercicio 3 - TIR'!$E$22-'Ejercicio 3 - TIR'!$C$22)*('Ejercicio 3 - TIR'!$D$22-'Ejercicio 3 - TIR'!$C$22)*P314),'Ejercicio 3 - TIR'!$E$22-SQRT(('Ejercicio 3 - TIR'!$E$22-'Ejercicio 3 - TIR'!$C$22)*('Ejercicio 3 - TIR'!$E$22-'Ejercicio 3 - TIR'!$D$22)*(1-P314)))</f>
        <v>0.155810067527932</v>
      </c>
      <c r="R314" s="24">
        <f ca="1" t="shared" si="2326"/>
        <v>0.689517681658472</v>
      </c>
      <c r="S314" s="26">
        <f ca="1">IF(R314&lt;=('Ejercicio 3 - TIR'!$D$23-'Ejercicio 3 - TIR'!$C$23)/('Ejercicio 3 - TIR'!$E$23-'Ejercicio 3 - TIR'!$C$23),'Ejercicio 3 - TIR'!$C$23+SQRT(('Ejercicio 3 - TIR'!$E$23-'Ejercicio 3 - TIR'!$C$23)*('Ejercicio 3 - TIR'!$D$23-'Ejercicio 3 - TIR'!$C$23)*R314),'Ejercicio 3 - TIR'!$E$23-SQRT(('Ejercicio 3 - TIR'!$E$23-'Ejercicio 3 - TIR'!$C$23)*('Ejercicio 3 - TIR'!$E$23-'Ejercicio 3 - TIR'!$D$23)*(1-R314)))</f>
        <v>0.156359607173003</v>
      </c>
      <c r="T314" s="24">
        <f ca="1" t="shared" ref="T314:X314" si="2327">RAND()</f>
        <v>0.746913509951095</v>
      </c>
      <c r="U314" s="26">
        <f ca="1">IF(T314&lt;=('Ejercicio 3 - TIR'!$D$24-'Ejercicio 3 - TIR'!$C$24)/('Ejercicio 3 - TIR'!$E$24-'Ejercicio 3 - TIR'!$C$24),'Ejercicio 3 - TIR'!$C$24+SQRT(('Ejercicio 3 - TIR'!$E$24-'Ejercicio 3 - TIR'!$C$24)*('Ejercicio 3 - TIR'!$D$24-'Ejercicio 3 - TIR'!$C$24)*T314),'Ejercicio 3 - TIR'!$E$24-SQRT(('Ejercicio 3 - TIR'!$E$24-'Ejercicio 3 - TIR'!$C$24)*('Ejercicio 3 - TIR'!$E$24-'Ejercicio 3 - TIR'!$D$24)*(1-T314)))</f>
        <v>0.193379666190355</v>
      </c>
      <c r="V314" s="24">
        <f ca="1" t="shared" si="2327"/>
        <v>0.316171139400211</v>
      </c>
      <c r="W314" s="26">
        <f ca="1">IF(V314&lt;=('Ejercicio 3 - TIR'!$D$25-'Ejercicio 3 - TIR'!$C$25)/('Ejercicio 3 - TIR'!$E$25-'Ejercicio 3 - TIR'!$C$25),'Ejercicio 3 - TIR'!$C$25+SQRT(('Ejercicio 3 - TIR'!$E$25-'Ejercicio 3 - TIR'!$C$25)*('Ejercicio 3 - TIR'!$D$25-'Ejercicio 3 - TIR'!$C$25)*V314),'Ejercicio 3 - TIR'!$E$25-SQRT(('Ejercicio 3 - TIR'!$E$25-'Ejercicio 3 - TIR'!$C$25)*('Ejercicio 3 - TIR'!$E$25-'Ejercicio 3 - TIR'!$D$25)*(1-V314)))</f>
        <v>0.201077602142789</v>
      </c>
      <c r="X314" s="24">
        <f ca="1" t="shared" si="2327"/>
        <v>0.0949810677998815</v>
      </c>
      <c r="Y314" s="26">
        <f ca="1">IF(X314&lt;=('Ejercicio 3 - TIR'!$D$26-'Ejercicio 3 - TIR'!$C$26)/('Ejercicio 3 - TIR'!$E$26-'Ejercicio 3 - TIR'!$C$26),'Ejercicio 3 - TIR'!$C$26+SQRT(('Ejercicio 3 - TIR'!$E$26-'Ejercicio 3 - TIR'!$C$26)*('Ejercicio 3 - TIR'!$D$26-'Ejercicio 3 - TIR'!$C$26)*X314),'Ejercicio 3 - TIR'!$E$26-SQRT(('Ejercicio 3 - TIR'!$E$26-'Ejercicio 3 - TIR'!$C$26)*('Ejercicio 3 - TIR'!$E$26-'Ejercicio 3 - TIR'!$D$26)*(1-X314)))</f>
        <v>0.20601402145183</v>
      </c>
      <c r="Z314" s="24">
        <f ca="1" t="shared" si="1908"/>
        <v>1.15581006752793</v>
      </c>
      <c r="AA314" s="24">
        <f ca="1" t="shared" si="1909"/>
        <v>1.3365320756532</v>
      </c>
      <c r="AB314" s="24">
        <f ca="1" t="shared" si="1910"/>
        <v>1.59499020229572</v>
      </c>
      <c r="AC314" s="24">
        <f ca="1" t="shared" si="1911"/>
        <v>1.91570700761458</v>
      </c>
      <c r="AD314" s="24">
        <f ca="1" t="shared" si="1912"/>
        <v>2.31036951217672</v>
      </c>
      <c r="AE314" s="23">
        <f ca="1" t="shared" si="1913"/>
        <v>4951.32388055207</v>
      </c>
      <c r="AF314" s="23">
        <f ca="1" t="shared" si="1914"/>
        <v>5725.5109375015</v>
      </c>
      <c r="AG314" s="23">
        <f ca="1" t="shared" si="1915"/>
        <v>6832.70833136476</v>
      </c>
      <c r="AH314" s="23">
        <f ca="1" t="shared" si="1916"/>
        <v>8206.61293877664</v>
      </c>
      <c r="AI314" s="23">
        <f ca="1" t="shared" si="1917"/>
        <v>9897.29027279264</v>
      </c>
      <c r="AJ314" s="25">
        <f ca="1" t="shared" si="1918"/>
        <v>45582.4035799792</v>
      </c>
      <c r="AK314" s="25">
        <f ca="1" t="shared" si="1919"/>
        <v>55142.6801012846</v>
      </c>
      <c r="AL314" s="25">
        <f ca="1" t="shared" si="1920"/>
        <v>61822.2168719272</v>
      </c>
      <c r="AM314" s="25">
        <f ca="1" t="shared" si="1921"/>
        <v>75189.9870208054</v>
      </c>
      <c r="AN314" s="25">
        <f ca="1" t="shared" si="1922"/>
        <v>78767.2791914289</v>
      </c>
      <c r="AO314" s="25">
        <f ca="1">C314/'Ejercicio 3 - TIR'!$D$7</f>
        <v>14154.2674703268</v>
      </c>
      <c r="AP314" s="25">
        <f ca="1" t="shared" si="1923"/>
        <v>31428.1361096523</v>
      </c>
      <c r="AQ314" s="25">
        <f ca="1" t="shared" si="1924"/>
        <v>40988.4126309578</v>
      </c>
      <c r="AR314" s="25">
        <f ca="1" t="shared" si="1925"/>
        <v>47667.9494016004</v>
      </c>
      <c r="AS314" s="25">
        <f ca="1" t="shared" si="1926"/>
        <v>61035.7195504786</v>
      </c>
      <c r="AT314" s="25">
        <f ca="1" t="shared" si="1927"/>
        <v>64613.0117211021</v>
      </c>
      <c r="AU314" s="25">
        <f ca="1">AP314*'Ejercicio 3 - TIR'!$D$5</f>
        <v>15714.0680548262</v>
      </c>
      <c r="AV314" s="25">
        <f ca="1">AQ314*'Ejercicio 3 - TIR'!$D$5</f>
        <v>20494.2063154789</v>
      </c>
      <c r="AW314" s="25">
        <f ca="1">AR314*'Ejercicio 3 - TIR'!$D$5</f>
        <v>23833.9747008002</v>
      </c>
      <c r="AX314" s="25">
        <f ca="1">AS314*'Ejercicio 3 - TIR'!$D$5</f>
        <v>30517.8597752393</v>
      </c>
      <c r="AY314" s="25">
        <f ca="1">AT314*'Ejercicio 3 - TIR'!$D$5</f>
        <v>32306.505860551</v>
      </c>
      <c r="AZ314" s="25">
        <f ca="1" t="shared" ref="AZ314:BD314" si="2328">AJ314-AU314-AE314</f>
        <v>24917.0116446009</v>
      </c>
      <c r="BA314" s="25">
        <f ca="1" t="shared" si="2328"/>
        <v>28922.9628483042</v>
      </c>
      <c r="BB314" s="25">
        <f ca="1" t="shared" si="2328"/>
        <v>31155.5338397623</v>
      </c>
      <c r="BC314" s="25">
        <f ca="1" t="shared" si="2328"/>
        <v>36465.5143067895</v>
      </c>
      <c r="BD314" s="25">
        <f ca="1" t="shared" si="2328"/>
        <v>36563.4830580852</v>
      </c>
      <c r="BE314" s="25">
        <f ca="1" t="shared" ref="BE314:BI314" si="2329">AZ314/Z314</f>
        <v>21558.050361937</v>
      </c>
      <c r="BF314" s="25">
        <f ca="1" t="shared" si="2329"/>
        <v>21640.3058147099</v>
      </c>
      <c r="BG314" s="25">
        <f ca="1" t="shared" si="2329"/>
        <v>19533.3700451069</v>
      </c>
      <c r="BH314" s="25">
        <f ca="1" t="shared" si="2329"/>
        <v>19035.016399609</v>
      </c>
      <c r="BI314" s="25">
        <f ca="1" t="shared" si="2329"/>
        <v>15825.8161152918</v>
      </c>
      <c r="BJ314" s="25">
        <f ca="1" t="shared" si="1930"/>
        <v>73418.7971293273</v>
      </c>
      <c r="BK314" s="25">
        <f ca="1" t="shared" si="1931"/>
        <v>32701.5880306378</v>
      </c>
      <c r="BL314" s="25">
        <f ca="1" t="shared" si="1932"/>
        <v>106120.385159965</v>
      </c>
      <c r="BM314" s="25">
        <f ca="1">BK314*'Ejercicio 3 - TIR'!$D$5</f>
        <v>16350.7940153189</v>
      </c>
      <c r="BN314" s="25">
        <f ca="1" t="shared" si="1933"/>
        <v>89769.5911446462</v>
      </c>
      <c r="BO314" s="25">
        <f ca="1" t="shared" si="1934"/>
        <v>38855.0795323081</v>
      </c>
      <c r="BP314" s="25">
        <f ca="1" t="shared" si="1935"/>
        <v>-102549.283148779</v>
      </c>
      <c r="BQ314" s="25">
        <f ca="1" t="shared" ref="BQ314:BT314" si="2330">BE314</f>
        <v>21558.050361937</v>
      </c>
      <c r="BR314" s="25">
        <f ca="1" t="shared" si="2330"/>
        <v>21640.3058147099</v>
      </c>
      <c r="BS314" s="25">
        <f ca="1" t="shared" si="2330"/>
        <v>19533.3700451069</v>
      </c>
      <c r="BT314" s="25">
        <f ca="1" t="shared" si="2330"/>
        <v>19035.016399609</v>
      </c>
      <c r="BU314" s="25">
        <f ca="1" t="shared" si="1937"/>
        <v>54680.8956475999</v>
      </c>
      <c r="BV314" s="27">
        <f ca="1" t="shared" si="1938"/>
        <v>8.85324413918369</v>
      </c>
    </row>
    <row r="315" ht="15" customHeight="1" spans="1:74">
      <c r="A315" s="23">
        <v>314</v>
      </c>
      <c r="B315" s="24">
        <f ca="1" t="shared" ref="B315:F315" si="2331">RAND()</f>
        <v>0.0616614842455632</v>
      </c>
      <c r="C315" s="25">
        <f ca="1">IF(B315&lt;=('Ejercicio 3 - TIR'!$D$13-'Ejercicio 3 - TIR'!$C$13)/('Ejercicio 3 - TIR'!$E$13-'Ejercicio 3 - TIR'!$C$13),'Ejercicio 3 - TIR'!$C$13+SQRT(('Ejercicio 3 - TIR'!$E$13-'Ejercicio 3 - TIR'!$C$13)*('Ejercicio 3 - TIR'!$D$13-'Ejercicio 3 - TIR'!$C$13)*B315),'Ejercicio 3 - TIR'!$E$13-SQRT(('Ejercicio 3 - TIR'!$E$13-'Ejercicio 3 - TIR'!$C$13)*('Ejercicio 3 - TIR'!$E$13-'Ejercicio 3 - TIR'!$D$13)*(1-B315)))</f>
        <v>64966.3461114007</v>
      </c>
      <c r="D315" s="24">
        <f ca="1" t="shared" si="2331"/>
        <v>0.43426327021498</v>
      </c>
      <c r="E315" s="25">
        <f ca="1">IF(D315&lt;=('Ejercicio 3 - TIR'!$D$14-'Ejercicio 3 - TIR'!$C$14)/('Ejercicio 3 - TIR'!$E$14-'Ejercicio 3 - TIR'!$C$14),'Ejercicio 3 - TIR'!$C$14+SQRT(('Ejercicio 3 - TIR'!$E$14-'Ejercicio 3 - TIR'!$C$14)*('Ejercicio 3 - TIR'!$D$14-'Ejercicio 3 - TIR'!$C$14)*D315),'Ejercicio 3 - TIR'!$E$14-SQRT(('Ejercicio 3 - TIR'!$E$14-'Ejercicio 3 - TIR'!$C$14)*('Ejercicio 3 - TIR'!$E$14-'Ejercicio 3 - TIR'!$D$14)*(1-D315)))</f>
        <v>30788.02358515</v>
      </c>
      <c r="F315" s="24">
        <f ca="1" t="shared" si="2331"/>
        <v>0.71206841794048</v>
      </c>
      <c r="G315" s="25">
        <f ca="1">IF(F315&lt;=('Ejercicio 3 - TIR'!$D$18-'Ejercicio 3 - TIR'!$C$18)/('Ejercicio 3 - TIR'!$E$18-'Ejercicio 3 - TIR'!$C$18),'Ejercicio 3 - TIR'!$C$18+SQRT(('Ejercicio 3 - TIR'!$E$18-'Ejercicio 3 - TIR'!$C$18)*('Ejercicio 3 - TIR'!$D$18-'Ejercicio 3 - TIR'!$C$18)*F315),'Ejercicio 3 - TIR'!$E$18-SQRT(('Ejercicio 3 - TIR'!$E$18-'Ejercicio 3 - TIR'!$C$18)*('Ejercicio 3 - TIR'!$E$18-'Ejercicio 3 - TIR'!$D$18)*(1-F315)))</f>
        <v>40352.9720622247</v>
      </c>
      <c r="H315" s="24">
        <f ca="1" t="shared" ref="H315:L315" si="2332">RAND()</f>
        <v>0.0996890317469188</v>
      </c>
      <c r="I315" s="25">
        <f ca="1">IF(H315&lt;=('Ejercicio 3 - TIR'!$D$18-'Ejercicio 3 - TIR'!$C$18)/('Ejercicio 3 - TIR'!$E$18-'Ejercicio 3 - TIR'!$C$18),'Ejercicio 3 - TIR'!$C$18+SQRT(('Ejercicio 3 - TIR'!$E$18-'Ejercicio 3 - TIR'!$C$18)*('Ejercicio 3 - TIR'!$D$18-'Ejercicio 3 - TIR'!$C$18)*H315),'Ejercicio 3 - TIR'!$E$18-SQRT(('Ejercicio 3 - TIR'!$E$18-'Ejercicio 3 - TIR'!$C$18)*('Ejercicio 3 - TIR'!$E$18-'Ejercicio 3 - TIR'!$D$18)*(1-H315)))</f>
        <v>33866.9567830579</v>
      </c>
      <c r="J315" s="24">
        <f ca="1" t="shared" si="2332"/>
        <v>0.64454841181815</v>
      </c>
      <c r="K315" s="25">
        <f ca="1">IF(J315&lt;=('Ejercicio 3 - TIR'!$D$18-'Ejercicio 3 - TIR'!$C$18)/('Ejercicio 3 - TIR'!$E$18-'Ejercicio 3 - TIR'!$C$18),'Ejercicio 3 - TIR'!$C$18+SQRT(('Ejercicio 3 - TIR'!$E$18-'Ejercicio 3 - TIR'!$C$18)*('Ejercicio 3 - TIR'!$D$18-'Ejercicio 3 - TIR'!$C$18)*J315),'Ejercicio 3 - TIR'!$E$18-SQRT(('Ejercicio 3 - TIR'!$E$18-'Ejercicio 3 - TIR'!$C$18)*('Ejercicio 3 - TIR'!$E$18-'Ejercicio 3 - TIR'!$D$18)*(1-J315)))</f>
        <v>39832.7138559363</v>
      </c>
      <c r="L315" s="24">
        <f ca="1" t="shared" si="2332"/>
        <v>0.935855542714634</v>
      </c>
      <c r="M315" s="25">
        <f ca="1">IF(L315&lt;=('Ejercicio 3 - TIR'!$D$18-'Ejercicio 3 - TIR'!$C$18)/('Ejercicio 3 - TIR'!$E$18-'Ejercicio 3 - TIR'!$C$18),'Ejercicio 3 - TIR'!$C$18+SQRT(('Ejercicio 3 - TIR'!$E$18-'Ejercicio 3 - TIR'!$C$18)*('Ejercicio 3 - TIR'!$D$18-'Ejercicio 3 - TIR'!$C$18)*L315),'Ejercicio 3 - TIR'!$E$18-SQRT(('Ejercicio 3 - TIR'!$E$18-'Ejercicio 3 - TIR'!$C$18)*('Ejercicio 3 - TIR'!$E$18-'Ejercicio 3 - TIR'!$D$18)*(1-L315)))</f>
        <v>42806.6385850931</v>
      </c>
      <c r="N315" s="24">
        <f ca="1" t="shared" ref="N315:R315" si="2333">RAND()</f>
        <v>0.748516313114479</v>
      </c>
      <c r="O315" s="25">
        <f ca="1">IF(N315&lt;=('Ejercicio 3 - TIR'!$D$18-'Ejercicio 3 - TIR'!$C$18)/('Ejercicio 3 - TIR'!$E$18-'Ejercicio 3 - TIR'!$C$18),'Ejercicio 3 - TIR'!$C$18+SQRT(('Ejercicio 3 - TIR'!$E$18-'Ejercicio 3 - TIR'!$C$18)*('Ejercicio 3 - TIR'!$D$18-'Ejercicio 3 - TIR'!$C$18)*N315),'Ejercicio 3 - TIR'!$E$18-SQRT(('Ejercicio 3 - TIR'!$E$18-'Ejercicio 3 - TIR'!$C$18)*('Ejercicio 3 - TIR'!$E$18-'Ejercicio 3 - TIR'!$D$18)*(1-N315)))</f>
        <v>40657.0428834245</v>
      </c>
      <c r="P315" s="24">
        <f ca="1" t="shared" si="2333"/>
        <v>0.925057853352371</v>
      </c>
      <c r="Q315" s="26">
        <f ca="1">IF(P315&lt;=('Ejercicio 3 - TIR'!$D$22-'Ejercicio 3 - TIR'!$C$22)/('Ejercicio 3 - TIR'!$E$22-'Ejercicio 3 - TIR'!$C$22),'Ejercicio 3 - TIR'!$C$22+SQRT(('Ejercicio 3 - TIR'!$E$22-'Ejercicio 3 - TIR'!$C$22)*('Ejercicio 3 - TIR'!$D$22-'Ejercicio 3 - TIR'!$C$22)*P315),'Ejercicio 3 - TIR'!$E$22-SQRT(('Ejercicio 3 - TIR'!$E$22-'Ejercicio 3 - TIR'!$C$22)*('Ejercicio 3 - TIR'!$E$22-'Ejercicio 3 - TIR'!$D$22)*(1-P315)))</f>
        <v>0.168385532127311</v>
      </c>
      <c r="R315" s="24">
        <f ca="1" t="shared" si="2333"/>
        <v>0.951111041470267</v>
      </c>
      <c r="S315" s="26">
        <f ca="1">IF(R315&lt;=('Ejercicio 3 - TIR'!$D$23-'Ejercicio 3 - TIR'!$C$23)/('Ejercicio 3 - TIR'!$E$23-'Ejercicio 3 - TIR'!$C$23),'Ejercicio 3 - TIR'!$C$23+SQRT(('Ejercicio 3 - TIR'!$E$23-'Ejercicio 3 - TIR'!$C$23)*('Ejercicio 3 - TIR'!$D$23-'Ejercicio 3 - TIR'!$C$23)*R315),'Ejercicio 3 - TIR'!$E$23-SQRT(('Ejercicio 3 - TIR'!$E$23-'Ejercicio 3 - TIR'!$C$23)*('Ejercicio 3 - TIR'!$E$23-'Ejercicio 3 - TIR'!$D$23)*(1-R315)))</f>
        <v>0.170619161798991</v>
      </c>
      <c r="T315" s="24">
        <f ca="1" t="shared" ref="T315:X315" si="2334">RAND()</f>
        <v>0.895729014565777</v>
      </c>
      <c r="U315" s="26">
        <f ca="1">IF(T315&lt;=('Ejercicio 3 - TIR'!$D$24-'Ejercicio 3 - TIR'!$C$24)/('Ejercicio 3 - TIR'!$E$24-'Ejercicio 3 - TIR'!$C$24),'Ejercicio 3 - TIR'!$C$24+SQRT(('Ejercicio 3 - TIR'!$E$24-'Ejercicio 3 - TIR'!$C$24)*('Ejercicio 3 - TIR'!$D$24-'Ejercicio 3 - TIR'!$C$24)*T315),'Ejercicio 3 - TIR'!$E$24-SQRT(('Ejercicio 3 - TIR'!$E$24-'Ejercicio 3 - TIR'!$C$24)*('Ejercicio 3 - TIR'!$E$24-'Ejercicio 3 - TIR'!$D$24)*(1-T315)))</f>
        <v>0.202913199269149</v>
      </c>
      <c r="V315" s="24">
        <f ca="1" t="shared" si="2334"/>
        <v>0.22632596518872</v>
      </c>
      <c r="W315" s="26">
        <f ca="1">IF(V315&lt;=('Ejercicio 3 - TIR'!$D$25-'Ejercicio 3 - TIR'!$C$25)/('Ejercicio 3 - TIR'!$E$25-'Ejercicio 3 - TIR'!$C$25),'Ejercicio 3 - TIR'!$C$25+SQRT(('Ejercicio 3 - TIR'!$E$25-'Ejercicio 3 - TIR'!$C$25)*('Ejercicio 3 - TIR'!$D$25-'Ejercicio 3 - TIR'!$C$25)*V315),'Ejercicio 3 - TIR'!$E$25-SQRT(('Ejercicio 3 - TIR'!$E$25-'Ejercicio 3 - TIR'!$C$25)*('Ejercicio 3 - TIR'!$E$25-'Ejercicio 3 - TIR'!$D$25)*(1-V315)))</f>
        <v>0.197800459299249</v>
      </c>
      <c r="X315" s="24">
        <f ca="1" t="shared" si="2334"/>
        <v>0.109965430878731</v>
      </c>
      <c r="Y315" s="26">
        <f ca="1">IF(X315&lt;=('Ejercicio 3 - TIR'!$D$26-'Ejercicio 3 - TIR'!$C$26)/('Ejercicio 3 - TIR'!$E$26-'Ejercicio 3 - TIR'!$C$26),'Ejercicio 3 - TIR'!$C$26+SQRT(('Ejercicio 3 - TIR'!$E$26-'Ejercicio 3 - TIR'!$C$26)*('Ejercicio 3 - TIR'!$D$26-'Ejercicio 3 - TIR'!$C$26)*X315),'Ejercicio 3 - TIR'!$E$26-SQRT(('Ejercicio 3 - TIR'!$E$26-'Ejercicio 3 - TIR'!$C$26)*('Ejercicio 3 - TIR'!$E$26-'Ejercicio 3 - TIR'!$D$26)*(1-X315)))</f>
        <v>0.207230979756606</v>
      </c>
      <c r="Z315" s="24">
        <f ca="1" t="shared" si="1908"/>
        <v>1.16838553212731</v>
      </c>
      <c r="AA315" s="24">
        <f ca="1" t="shared" si="1909"/>
        <v>1.36773449227694</v>
      </c>
      <c r="AB315" s="24">
        <f ca="1" t="shared" si="1910"/>
        <v>1.64526587385562</v>
      </c>
      <c r="AC315" s="24">
        <f ca="1" t="shared" si="1911"/>
        <v>1.97070021937364</v>
      </c>
      <c r="AD315" s="24">
        <f ca="1" t="shared" si="1912"/>
        <v>2.379090356641</v>
      </c>
      <c r="AE315" s="23">
        <f ca="1" t="shared" si="1913"/>
        <v>5184.25773453367</v>
      </c>
      <c r="AF315" s="23">
        <f ca="1" t="shared" si="1914"/>
        <v>6068.79144374974</v>
      </c>
      <c r="AG315" s="23">
        <f ca="1" t="shared" si="1915"/>
        <v>7300.22933129824</v>
      </c>
      <c r="AH315" s="23">
        <f ca="1" t="shared" si="1916"/>
        <v>8744.21804601887</v>
      </c>
      <c r="AI315" s="23">
        <f ca="1" t="shared" si="1917"/>
        <v>10556.2909189008</v>
      </c>
      <c r="AJ315" s="25">
        <f ca="1" t="shared" si="1918"/>
        <v>47147.8287358409</v>
      </c>
      <c r="AK315" s="25">
        <f ca="1" t="shared" si="1919"/>
        <v>46321.0049406408</v>
      </c>
      <c r="AL315" s="25">
        <f ca="1" t="shared" si="1920"/>
        <v>65535.4047702279</v>
      </c>
      <c r="AM315" s="25">
        <f ca="1" t="shared" si="1921"/>
        <v>84359.0520502911</v>
      </c>
      <c r="AN315" s="25">
        <f ca="1" t="shared" si="1922"/>
        <v>96726.7786534946</v>
      </c>
      <c r="AO315" s="25">
        <f ca="1">C315/'Ejercicio 3 - TIR'!$D$7</f>
        <v>12993.2692222801</v>
      </c>
      <c r="AP315" s="25">
        <f ca="1" t="shared" si="1923"/>
        <v>34154.5595135608</v>
      </c>
      <c r="AQ315" s="25">
        <f ca="1" t="shared" si="1924"/>
        <v>33327.7357183607</v>
      </c>
      <c r="AR315" s="25">
        <f ca="1" t="shared" si="1925"/>
        <v>52542.1355479477</v>
      </c>
      <c r="AS315" s="25">
        <f ca="1" t="shared" si="1926"/>
        <v>71365.7828280109</v>
      </c>
      <c r="AT315" s="25">
        <f ca="1" t="shared" si="1927"/>
        <v>83733.5094312145</v>
      </c>
      <c r="AU315" s="25">
        <f ca="1">AP315*'Ejercicio 3 - TIR'!$D$5</f>
        <v>17077.2797567804</v>
      </c>
      <c r="AV315" s="25">
        <f ca="1">AQ315*'Ejercicio 3 - TIR'!$D$5</f>
        <v>16663.8678591803</v>
      </c>
      <c r="AW315" s="25">
        <f ca="1">AR315*'Ejercicio 3 - TIR'!$D$5</f>
        <v>26271.0677739739</v>
      </c>
      <c r="AX315" s="25">
        <f ca="1">AS315*'Ejercicio 3 - TIR'!$D$5</f>
        <v>35682.8914140055</v>
      </c>
      <c r="AY315" s="25">
        <f ca="1">AT315*'Ejercicio 3 - TIR'!$D$5</f>
        <v>41866.7547156073</v>
      </c>
      <c r="AZ315" s="25">
        <f ca="1" t="shared" ref="AZ315:BD315" si="2335">AJ315-AU315-AE315</f>
        <v>24886.2912445269</v>
      </c>
      <c r="BA315" s="25">
        <f ca="1" t="shared" si="2335"/>
        <v>23588.3456377107</v>
      </c>
      <c r="BB315" s="25">
        <f ca="1" t="shared" si="2335"/>
        <v>31964.1076649558</v>
      </c>
      <c r="BC315" s="25">
        <f ca="1" t="shared" si="2335"/>
        <v>39931.9425902667</v>
      </c>
      <c r="BD315" s="25">
        <f ca="1" t="shared" si="2335"/>
        <v>44303.7330189866</v>
      </c>
      <c r="BE315" s="25">
        <f ca="1" t="shared" ref="BE315:BI315" si="2336">AZ315/Z315</f>
        <v>21299.7256130138</v>
      </c>
      <c r="BF315" s="25">
        <f ca="1" t="shared" si="2336"/>
        <v>17246.2899567898</v>
      </c>
      <c r="BG315" s="25">
        <f ca="1" t="shared" si="2336"/>
        <v>19427.9284417716</v>
      </c>
      <c r="BH315" s="25">
        <f ca="1" t="shared" si="2336"/>
        <v>20262.8193764339</v>
      </c>
      <c r="BI315" s="25">
        <f ca="1" t="shared" si="2336"/>
        <v>18622.1313096903</v>
      </c>
      <c r="BJ315" s="25">
        <f ca="1" t="shared" si="1930"/>
        <v>73247.4900114659</v>
      </c>
      <c r="BK315" s="25">
        <f ca="1" t="shared" si="1931"/>
        <v>30912.161507967</v>
      </c>
      <c r="BL315" s="25">
        <f ca="1" t="shared" si="1932"/>
        <v>104159.651519433</v>
      </c>
      <c r="BM315" s="25">
        <f ca="1">BK315*'Ejercicio 3 - TIR'!$D$5</f>
        <v>15456.0807539835</v>
      </c>
      <c r="BN315" s="25">
        <f ca="1" t="shared" si="1933"/>
        <v>88703.5707654494</v>
      </c>
      <c r="BO315" s="25">
        <f ca="1" t="shared" si="1934"/>
        <v>37284.6581962901</v>
      </c>
      <c r="BP315" s="25">
        <f ca="1" t="shared" si="1935"/>
        <v>-95754.3696965507</v>
      </c>
      <c r="BQ315" s="25">
        <f ca="1" t="shared" ref="BQ315:BT315" si="2337">BE315</f>
        <v>21299.7256130138</v>
      </c>
      <c r="BR315" s="25">
        <f ca="1" t="shared" si="2337"/>
        <v>17246.2899567898</v>
      </c>
      <c r="BS315" s="25">
        <f ca="1" t="shared" si="2337"/>
        <v>19427.9284417716</v>
      </c>
      <c r="BT315" s="25">
        <f ca="1" t="shared" si="2337"/>
        <v>20262.8193764339</v>
      </c>
      <c r="BU315" s="25">
        <f ca="1" t="shared" si="1937"/>
        <v>55906.7895059804</v>
      </c>
      <c r="BV315" s="27">
        <f ca="1" t="shared" si="1938"/>
        <v>10.3500767202503</v>
      </c>
    </row>
    <row r="316" ht="15" customHeight="1" spans="1:74">
      <c r="A316" s="23">
        <v>315</v>
      </c>
      <c r="B316" s="24">
        <f ca="1" t="shared" ref="B316:F316" si="2338">RAND()</f>
        <v>0.753968900863578</v>
      </c>
      <c r="C316" s="25">
        <f ca="1">IF(B316&lt;=('Ejercicio 3 - TIR'!$D$13-'Ejercicio 3 - TIR'!$C$13)/('Ejercicio 3 - TIR'!$E$13-'Ejercicio 3 - TIR'!$C$13),'Ejercicio 3 - TIR'!$C$13+SQRT(('Ejercicio 3 - TIR'!$E$13-'Ejercicio 3 - TIR'!$C$13)*('Ejercicio 3 - TIR'!$D$13-'Ejercicio 3 - TIR'!$C$13)*B316),'Ejercicio 3 - TIR'!$E$13-SQRT(('Ejercicio 3 - TIR'!$E$13-'Ejercicio 3 - TIR'!$C$13)*('Ejercicio 3 - TIR'!$E$13-'Ejercicio 3 - TIR'!$D$13)*(1-B316)))</f>
        <v>82817.5287294375</v>
      </c>
      <c r="D316" s="24">
        <f ca="1" t="shared" si="2338"/>
        <v>0.0379991992503359</v>
      </c>
      <c r="E316" s="25">
        <f ca="1">IF(D316&lt;=('Ejercicio 3 - TIR'!$D$14-'Ejercicio 3 - TIR'!$C$14)/('Ejercicio 3 - TIR'!$E$14-'Ejercicio 3 - TIR'!$C$14),'Ejercicio 3 - TIR'!$C$14+SQRT(('Ejercicio 3 - TIR'!$E$14-'Ejercicio 3 - TIR'!$C$14)*('Ejercicio 3 - TIR'!$D$14-'Ejercicio 3 - TIR'!$C$14)*D316),'Ejercicio 3 - TIR'!$E$14-SQRT(('Ejercicio 3 - TIR'!$E$14-'Ejercicio 3 - TIR'!$C$14)*('Ejercicio 3 - TIR'!$E$14-'Ejercicio 3 - TIR'!$D$14)*(1-D316)))</f>
        <v>26688.176514401</v>
      </c>
      <c r="F316" s="24">
        <f ca="1" t="shared" si="2338"/>
        <v>0.0373233992363518</v>
      </c>
      <c r="G316" s="25">
        <f ca="1">IF(F316&lt;=('Ejercicio 3 - TIR'!$D$18-'Ejercicio 3 - TIR'!$C$18)/('Ejercicio 3 - TIR'!$E$18-'Ejercicio 3 - TIR'!$C$18),'Ejercicio 3 - TIR'!$C$18+SQRT(('Ejercicio 3 - TIR'!$E$18-'Ejercicio 3 - TIR'!$C$18)*('Ejercicio 3 - TIR'!$D$18-'Ejercicio 3 - TIR'!$C$18)*F316),'Ejercicio 3 - TIR'!$E$18-SQRT(('Ejercicio 3 - TIR'!$E$18-'Ejercicio 3 - TIR'!$C$18)*('Ejercicio 3 - TIR'!$E$18-'Ejercicio 3 - TIR'!$D$18)*(1-F316)))</f>
        <v>32366.1170481303</v>
      </c>
      <c r="H316" s="24">
        <f ca="1" t="shared" ref="H316:L316" si="2339">RAND()</f>
        <v>0.299569330040106</v>
      </c>
      <c r="I316" s="25">
        <f ca="1">IF(H316&lt;=('Ejercicio 3 - TIR'!$D$18-'Ejercicio 3 - TIR'!$C$18)/('Ejercicio 3 - TIR'!$E$18-'Ejercicio 3 - TIR'!$C$18),'Ejercicio 3 - TIR'!$C$18+SQRT(('Ejercicio 3 - TIR'!$E$18-'Ejercicio 3 - TIR'!$C$18)*('Ejercicio 3 - TIR'!$D$18-'Ejercicio 3 - TIR'!$C$18)*H316),'Ejercicio 3 - TIR'!$E$18-SQRT(('Ejercicio 3 - TIR'!$E$18-'Ejercicio 3 - TIR'!$C$18)*('Ejercicio 3 - TIR'!$E$18-'Ejercicio 3 - TIR'!$D$18)*(1-H316)))</f>
        <v>36703.3871666506</v>
      </c>
      <c r="J316" s="24">
        <f ca="1" t="shared" si="2339"/>
        <v>0.239365338569795</v>
      </c>
      <c r="K316" s="25">
        <f ca="1">IF(J316&lt;=('Ejercicio 3 - TIR'!$D$18-'Ejercicio 3 - TIR'!$C$18)/('Ejercicio 3 - TIR'!$E$18-'Ejercicio 3 - TIR'!$C$18),'Ejercicio 3 - TIR'!$C$18+SQRT(('Ejercicio 3 - TIR'!$E$18-'Ejercicio 3 - TIR'!$C$18)*('Ejercicio 3 - TIR'!$D$18-'Ejercicio 3 - TIR'!$C$18)*J316),'Ejercicio 3 - TIR'!$E$18-SQRT(('Ejercicio 3 - TIR'!$E$18-'Ejercicio 3 - TIR'!$C$18)*('Ejercicio 3 - TIR'!$E$18-'Ejercicio 3 - TIR'!$D$18)*(1-J316)))</f>
        <v>35992.061480448</v>
      </c>
      <c r="L316" s="24">
        <f ca="1" t="shared" si="2339"/>
        <v>0.0497186241300551</v>
      </c>
      <c r="M316" s="25">
        <f ca="1">IF(L316&lt;=('Ejercicio 3 - TIR'!$D$18-'Ejercicio 3 - TIR'!$C$18)/('Ejercicio 3 - TIR'!$E$18-'Ejercicio 3 - TIR'!$C$18),'Ejercicio 3 - TIR'!$C$18+SQRT(('Ejercicio 3 - TIR'!$E$18-'Ejercicio 3 - TIR'!$C$18)*('Ejercicio 3 - TIR'!$D$18-'Ejercicio 3 - TIR'!$C$18)*L316),'Ejercicio 3 - TIR'!$E$18-SQRT(('Ejercicio 3 - TIR'!$E$18-'Ejercicio 3 - TIR'!$C$18)*('Ejercicio 3 - TIR'!$E$18-'Ejercicio 3 - TIR'!$D$18)*(1-L316)))</f>
        <v>32730.8961202338</v>
      </c>
      <c r="N316" s="24">
        <f ca="1" t="shared" ref="N316:R316" si="2340">RAND()</f>
        <v>0.927663905661422</v>
      </c>
      <c r="O316" s="25">
        <f ca="1">IF(N316&lt;=('Ejercicio 3 - TIR'!$D$18-'Ejercicio 3 - TIR'!$C$18)/('Ejercicio 3 - TIR'!$E$18-'Ejercicio 3 - TIR'!$C$18),'Ejercicio 3 - TIR'!$C$18+SQRT(('Ejercicio 3 - TIR'!$E$18-'Ejercicio 3 - TIR'!$C$18)*('Ejercicio 3 - TIR'!$D$18-'Ejercicio 3 - TIR'!$C$18)*N316),'Ejercicio 3 - TIR'!$E$18-SQRT(('Ejercicio 3 - TIR'!$E$18-'Ejercicio 3 - TIR'!$C$18)*('Ejercicio 3 - TIR'!$E$18-'Ejercicio 3 - TIR'!$D$18)*(1-N316)))</f>
        <v>42670.7926079043</v>
      </c>
      <c r="P316" s="24">
        <f ca="1" t="shared" si="2340"/>
        <v>0.325487847898876</v>
      </c>
      <c r="Q316" s="26">
        <f ca="1">IF(P316&lt;=('Ejercicio 3 - TIR'!$D$22-'Ejercicio 3 - TIR'!$C$22)/('Ejercicio 3 - TIR'!$E$22-'Ejercicio 3 - TIR'!$C$22),'Ejercicio 3 - TIR'!$C$22+SQRT(('Ejercicio 3 - TIR'!$E$22-'Ejercicio 3 - TIR'!$C$22)*('Ejercicio 3 - TIR'!$D$22-'Ejercicio 3 - TIR'!$C$22)*P316),'Ejercicio 3 - TIR'!$E$22-SQRT(('Ejercicio 3 - TIR'!$E$22-'Ejercicio 3 - TIR'!$C$22)*('Ejercicio 3 - TIR'!$E$22-'Ejercicio 3 - TIR'!$D$22)*(1-P316)))</f>
        <v>0.144204919463158</v>
      </c>
      <c r="R316" s="24">
        <f ca="1" t="shared" si="2340"/>
        <v>0.891414772699891</v>
      </c>
      <c r="S316" s="26">
        <f ca="1">IF(R316&lt;=('Ejercicio 3 - TIR'!$D$23-'Ejercicio 3 - TIR'!$C$23)/('Ejercicio 3 - TIR'!$E$23-'Ejercicio 3 - TIR'!$C$23),'Ejercicio 3 - TIR'!$C$23+SQRT(('Ejercicio 3 - TIR'!$E$23-'Ejercicio 3 - TIR'!$C$23)*('Ejercicio 3 - TIR'!$D$23-'Ejercicio 3 - TIR'!$C$23)*R316),'Ejercicio 3 - TIR'!$E$23-SQRT(('Ejercicio 3 - TIR'!$E$23-'Ejercicio 3 - TIR'!$C$23)*('Ejercicio 3 - TIR'!$E$23-'Ejercicio 3 - TIR'!$D$23)*(1-R316)))</f>
        <v>0.166019534730911</v>
      </c>
      <c r="T316" s="24">
        <f ca="1" t="shared" ref="T316:X316" si="2341">RAND()</f>
        <v>0.42365732541221</v>
      </c>
      <c r="U316" s="26">
        <f ca="1">IF(T316&lt;=('Ejercicio 3 - TIR'!$D$24-'Ejercicio 3 - TIR'!$C$24)/('Ejercicio 3 - TIR'!$E$24-'Ejercicio 3 - TIR'!$C$24),'Ejercicio 3 - TIR'!$C$24+SQRT(('Ejercicio 3 - TIR'!$E$24-'Ejercicio 3 - TIR'!$C$24)*('Ejercicio 3 - TIR'!$D$24-'Ejercicio 3 - TIR'!$C$24)*T316),'Ejercicio 3 - TIR'!$E$24-SQRT(('Ejercicio 3 - TIR'!$E$24-'Ejercicio 3 - TIR'!$C$24)*('Ejercicio 3 - TIR'!$E$24-'Ejercicio 3 - TIR'!$D$24)*(1-T316)))</f>
        <v>0.179827510512372</v>
      </c>
      <c r="V316" s="24">
        <f ca="1" t="shared" si="2341"/>
        <v>0.906399795531949</v>
      </c>
      <c r="W316" s="26">
        <f ca="1">IF(V316&lt;=('Ejercicio 3 - TIR'!$D$25-'Ejercicio 3 - TIR'!$C$25)/('Ejercicio 3 - TIR'!$E$25-'Ejercicio 3 - TIR'!$C$25),'Ejercicio 3 - TIR'!$C$25+SQRT(('Ejercicio 3 - TIR'!$E$25-'Ejercicio 3 - TIR'!$C$25)*('Ejercicio 3 - TIR'!$D$25-'Ejercicio 3 - TIR'!$C$25)*V316),'Ejercicio 3 - TIR'!$E$25-SQRT(('Ejercicio 3 - TIR'!$E$25-'Ejercicio 3 - TIR'!$C$25)*('Ejercicio 3 - TIR'!$E$25-'Ejercicio 3 - TIR'!$D$25)*(1-V316)))</f>
        <v>0.231900256475901</v>
      </c>
      <c r="X316" s="24">
        <f ca="1" t="shared" si="2341"/>
        <v>0.0135744988975839</v>
      </c>
      <c r="Y316" s="26">
        <f ca="1">IF(X316&lt;=('Ejercicio 3 - TIR'!$D$26-'Ejercicio 3 - TIR'!$C$26)/('Ejercicio 3 - TIR'!$E$26-'Ejercicio 3 - TIR'!$C$26),'Ejercicio 3 - TIR'!$C$26+SQRT(('Ejercicio 3 - TIR'!$E$26-'Ejercicio 3 - TIR'!$C$26)*('Ejercicio 3 - TIR'!$D$26-'Ejercicio 3 - TIR'!$C$26)*X316),'Ejercicio 3 - TIR'!$E$26-SQRT(('Ejercicio 3 - TIR'!$E$26-'Ejercicio 3 - TIR'!$C$26)*('Ejercicio 3 - TIR'!$E$26-'Ejercicio 3 - TIR'!$D$26)*(1-X316)))</f>
        <v>0.196054019080204</v>
      </c>
      <c r="Z316" s="24">
        <f ca="1" t="shared" si="1908"/>
        <v>1.14420491946316</v>
      </c>
      <c r="AA316" s="24">
        <f ca="1" t="shared" si="1909"/>
        <v>1.33416528782925</v>
      </c>
      <c r="AB316" s="24">
        <f ca="1" t="shared" si="1910"/>
        <v>1.57408491015161</v>
      </c>
      <c r="AC316" s="24">
        <f ca="1" t="shared" si="1911"/>
        <v>1.93911560453061</v>
      </c>
      <c r="AD316" s="24">
        <f ca="1" t="shared" si="1912"/>
        <v>2.31928701225998</v>
      </c>
      <c r="AE316" s="23">
        <f ca="1" t="shared" si="1913"/>
        <v>3848.56634487775</v>
      </c>
      <c r="AF316" s="23">
        <f ca="1" t="shared" si="1914"/>
        <v>4487.5035388354</v>
      </c>
      <c r="AG316" s="23">
        <f ca="1" t="shared" si="1915"/>
        <v>5294.48012863963</v>
      </c>
      <c r="AH316" s="23">
        <f ca="1" t="shared" si="1916"/>
        <v>6522.27142837771</v>
      </c>
      <c r="AI316" s="23">
        <f ca="1" t="shared" si="1917"/>
        <v>7800.98895544315</v>
      </c>
      <c r="AJ316" s="25">
        <f ca="1" t="shared" si="1918"/>
        <v>37033.4703503911</v>
      </c>
      <c r="AK316" s="25">
        <f ca="1" t="shared" si="1919"/>
        <v>48968.3851035028</v>
      </c>
      <c r="AL316" s="25">
        <f ca="1" t="shared" si="1920"/>
        <v>56654.5608616222</v>
      </c>
      <c r="AM316" s="25">
        <f ca="1" t="shared" si="1921"/>
        <v>63468.9914170159</v>
      </c>
      <c r="AN316" s="25">
        <f ca="1" t="shared" si="1922"/>
        <v>98965.8150983514</v>
      </c>
      <c r="AO316" s="25">
        <f ca="1">C316/'Ejercicio 3 - TIR'!$D$7</f>
        <v>16563.5057458875</v>
      </c>
      <c r="AP316" s="25">
        <f ca="1" t="shared" si="1923"/>
        <v>20469.9646045036</v>
      </c>
      <c r="AQ316" s="25">
        <f ca="1" t="shared" si="1924"/>
        <v>32404.8793576154</v>
      </c>
      <c r="AR316" s="25">
        <f ca="1" t="shared" si="1925"/>
        <v>40091.0551157347</v>
      </c>
      <c r="AS316" s="25">
        <f ca="1" t="shared" si="1926"/>
        <v>46905.4856711284</v>
      </c>
      <c r="AT316" s="25">
        <f ca="1" t="shared" si="1927"/>
        <v>82402.3093524639</v>
      </c>
      <c r="AU316" s="25">
        <f ca="1">AP316*'Ejercicio 3 - TIR'!$D$5</f>
        <v>10234.9823022518</v>
      </c>
      <c r="AV316" s="25">
        <f ca="1">AQ316*'Ejercicio 3 - TIR'!$D$5</f>
        <v>16202.4396788077</v>
      </c>
      <c r="AW316" s="25">
        <f ca="1">AR316*'Ejercicio 3 - TIR'!$D$5</f>
        <v>20045.5275578673</v>
      </c>
      <c r="AX316" s="25">
        <f ca="1">AS316*'Ejercicio 3 - TIR'!$D$5</f>
        <v>23452.7428355642</v>
      </c>
      <c r="AY316" s="25">
        <f ca="1">AT316*'Ejercicio 3 - TIR'!$D$5</f>
        <v>41201.154676232</v>
      </c>
      <c r="AZ316" s="25">
        <f ca="1" t="shared" ref="AZ316:BD316" si="2342">AJ316-AU316-AE316</f>
        <v>22949.9217032615</v>
      </c>
      <c r="BA316" s="25">
        <f ca="1" t="shared" si="2342"/>
        <v>28278.4418858598</v>
      </c>
      <c r="BB316" s="25">
        <f ca="1" t="shared" si="2342"/>
        <v>31314.5531751152</v>
      </c>
      <c r="BC316" s="25">
        <f ca="1" t="shared" si="2342"/>
        <v>33493.977153074</v>
      </c>
      <c r="BD316" s="25">
        <f ca="1" t="shared" si="2342"/>
        <v>49963.6714666763</v>
      </c>
      <c r="BE316" s="25">
        <f ca="1" t="shared" ref="BE316:BI316" si="2343">AZ316/Z316</f>
        <v>20057.5275572397</v>
      </c>
      <c r="BF316" s="25">
        <f ca="1" t="shared" si="2343"/>
        <v>21195.6060795661</v>
      </c>
      <c r="BG316" s="25">
        <f ca="1" t="shared" si="2343"/>
        <v>19893.8144779618</v>
      </c>
      <c r="BH316" s="25">
        <f ca="1" t="shared" si="2343"/>
        <v>17272.8109014324</v>
      </c>
      <c r="BI316" s="25">
        <f ca="1" t="shared" si="2343"/>
        <v>21542.6858351569</v>
      </c>
      <c r="BJ316" s="25">
        <f ca="1" t="shared" si="1930"/>
        <v>61897.541170752</v>
      </c>
      <c r="BK316" s="25">
        <f ca="1" t="shared" si="1931"/>
        <v>38415.5237539304</v>
      </c>
      <c r="BL316" s="25">
        <f ca="1" t="shared" si="1932"/>
        <v>100313.064924682</v>
      </c>
      <c r="BM316" s="25">
        <f ca="1">BK316*'Ejercicio 3 - TIR'!$D$5</f>
        <v>19207.7618769652</v>
      </c>
      <c r="BN316" s="25">
        <f ca="1" t="shared" si="1933"/>
        <v>81105.3030477172</v>
      </c>
      <c r="BO316" s="25">
        <f ca="1" t="shared" si="1934"/>
        <v>34969.9293873448</v>
      </c>
      <c r="BP316" s="25">
        <f ca="1" t="shared" si="1935"/>
        <v>-109505.705243838</v>
      </c>
      <c r="BQ316" s="25">
        <f ca="1" t="shared" ref="BQ316:BT316" si="2344">BE316</f>
        <v>20057.5275572397</v>
      </c>
      <c r="BR316" s="25">
        <f ca="1" t="shared" si="2344"/>
        <v>21195.6060795661</v>
      </c>
      <c r="BS316" s="25">
        <f ca="1" t="shared" si="2344"/>
        <v>19893.8144779618</v>
      </c>
      <c r="BT316" s="25">
        <f ca="1" t="shared" si="2344"/>
        <v>17272.8109014324</v>
      </c>
      <c r="BU316" s="25">
        <f ca="1" t="shared" si="1937"/>
        <v>56512.6152225017</v>
      </c>
      <c r="BV316" s="27">
        <f ca="1" t="shared" si="1938"/>
        <v>6.25613680701955</v>
      </c>
    </row>
    <row r="317" ht="15" customHeight="1" spans="1:74">
      <c r="A317" s="23">
        <v>316</v>
      </c>
      <c r="B317" s="24">
        <f ca="1" t="shared" ref="B317:F317" si="2345">RAND()</f>
        <v>0.0606305007648216</v>
      </c>
      <c r="C317" s="25">
        <f ca="1">IF(B317&lt;=('Ejercicio 3 - TIR'!$D$13-'Ejercicio 3 - TIR'!$C$13)/('Ejercicio 3 - TIR'!$E$13-'Ejercicio 3 - TIR'!$C$13),'Ejercicio 3 - TIR'!$C$13+SQRT(('Ejercicio 3 - TIR'!$E$13-'Ejercicio 3 - TIR'!$C$13)*('Ejercicio 3 - TIR'!$D$13-'Ejercicio 3 - TIR'!$C$13)*B317),'Ejercicio 3 - TIR'!$E$13-SQRT(('Ejercicio 3 - TIR'!$E$13-'Ejercicio 3 - TIR'!$C$13)*('Ejercicio 3 - TIR'!$E$13-'Ejercicio 3 - TIR'!$D$13)*(1-B317)))</f>
        <v>64924.6523030493</v>
      </c>
      <c r="D317" s="24">
        <f ca="1" t="shared" si="2345"/>
        <v>0.379178465518745</v>
      </c>
      <c r="E317" s="25">
        <f ca="1">IF(D317&lt;=('Ejercicio 3 - TIR'!$D$14-'Ejercicio 3 - TIR'!$C$14)/('Ejercicio 3 - TIR'!$E$14-'Ejercicio 3 - TIR'!$C$14),'Ejercicio 3 - TIR'!$C$14+SQRT(('Ejercicio 3 - TIR'!$E$14-'Ejercicio 3 - TIR'!$C$14)*('Ejercicio 3 - TIR'!$D$14-'Ejercicio 3 - TIR'!$C$14)*D317),'Ejercicio 3 - TIR'!$E$14-SQRT(('Ejercicio 3 - TIR'!$E$14-'Ejercicio 3 - TIR'!$C$14)*('Ejercicio 3 - TIR'!$E$14-'Ejercicio 3 - TIR'!$D$14)*(1-D317)))</f>
        <v>30349.9621673183</v>
      </c>
      <c r="F317" s="24">
        <f ca="1" t="shared" si="2345"/>
        <v>0.68168231582974</v>
      </c>
      <c r="G317" s="25">
        <f ca="1">IF(F317&lt;=('Ejercicio 3 - TIR'!$D$18-'Ejercicio 3 - TIR'!$C$18)/('Ejercicio 3 - TIR'!$E$18-'Ejercicio 3 - TIR'!$C$18),'Ejercicio 3 - TIR'!$C$18+SQRT(('Ejercicio 3 - TIR'!$E$18-'Ejercicio 3 - TIR'!$C$18)*('Ejercicio 3 - TIR'!$D$18-'Ejercicio 3 - TIR'!$C$18)*F317),'Ejercicio 3 - TIR'!$E$18-SQRT(('Ejercicio 3 - TIR'!$E$18-'Ejercicio 3 - TIR'!$C$18)*('Ejercicio 3 - TIR'!$E$18-'Ejercicio 3 - TIR'!$D$18)*(1-F317)))</f>
        <v>40113.9150321787</v>
      </c>
      <c r="H317" s="24">
        <f ca="1" t="shared" ref="H317:L317" si="2346">RAND()</f>
        <v>0.490812557485632</v>
      </c>
      <c r="I317" s="25">
        <f ca="1">IF(H317&lt;=('Ejercicio 3 - TIR'!$D$18-'Ejercicio 3 - TIR'!$C$18)/('Ejercicio 3 - TIR'!$E$18-'Ejercicio 3 - TIR'!$C$18),'Ejercicio 3 - TIR'!$C$18+SQRT(('Ejercicio 3 - TIR'!$E$18-'Ejercicio 3 - TIR'!$C$18)*('Ejercicio 3 - TIR'!$D$18-'Ejercicio 3 - TIR'!$C$18)*H317),'Ejercicio 3 - TIR'!$E$18-SQRT(('Ejercicio 3 - TIR'!$E$18-'Ejercicio 3 - TIR'!$C$18)*('Ejercicio 3 - TIR'!$E$18-'Ejercicio 3 - TIR'!$D$18)*(1-H317)))</f>
        <v>38580.3195524902</v>
      </c>
      <c r="J317" s="24">
        <f ca="1" t="shared" si="2346"/>
        <v>0.34566073287776</v>
      </c>
      <c r="K317" s="25">
        <f ca="1">IF(J317&lt;=('Ejercicio 3 - TIR'!$D$18-'Ejercicio 3 - TIR'!$C$18)/('Ejercicio 3 - TIR'!$E$18-'Ejercicio 3 - TIR'!$C$18),'Ejercicio 3 - TIR'!$C$18+SQRT(('Ejercicio 3 - TIR'!$E$18-'Ejercicio 3 - TIR'!$C$18)*('Ejercicio 3 - TIR'!$D$18-'Ejercicio 3 - TIR'!$C$18)*J317),'Ejercicio 3 - TIR'!$E$18-SQRT(('Ejercicio 3 - TIR'!$E$18-'Ejercicio 3 - TIR'!$C$18)*('Ejercicio 3 - TIR'!$E$18-'Ejercicio 3 - TIR'!$D$18)*(1-J317)))</f>
        <v>37200.6326063523</v>
      </c>
      <c r="L317" s="24">
        <f ca="1" t="shared" si="2346"/>
        <v>0.312771282001132</v>
      </c>
      <c r="M317" s="25">
        <f ca="1">IF(L317&lt;=('Ejercicio 3 - TIR'!$D$18-'Ejercicio 3 - TIR'!$C$18)/('Ejercicio 3 - TIR'!$E$18-'Ejercicio 3 - TIR'!$C$18),'Ejercicio 3 - TIR'!$C$18+SQRT(('Ejercicio 3 - TIR'!$E$18-'Ejercicio 3 - TIR'!$C$18)*('Ejercicio 3 - TIR'!$D$18-'Ejercicio 3 - TIR'!$C$18)*L317),'Ejercicio 3 - TIR'!$E$18-SQRT(('Ejercicio 3 - TIR'!$E$18-'Ejercicio 3 - TIR'!$C$18)*('Ejercicio 3 - TIR'!$E$18-'Ejercicio 3 - TIR'!$D$18)*(1-L317)))</f>
        <v>36849.5030695788</v>
      </c>
      <c r="N317" s="24">
        <f ca="1" t="shared" ref="N317:R317" si="2347">RAND()</f>
        <v>0.252509391147967</v>
      </c>
      <c r="O317" s="25">
        <f ca="1">IF(N317&lt;=('Ejercicio 3 - TIR'!$D$18-'Ejercicio 3 - TIR'!$C$18)/('Ejercicio 3 - TIR'!$E$18-'Ejercicio 3 - TIR'!$C$18),'Ejercicio 3 - TIR'!$C$18+SQRT(('Ejercicio 3 - TIR'!$E$18-'Ejercicio 3 - TIR'!$C$18)*('Ejercicio 3 - TIR'!$D$18-'Ejercicio 3 - TIR'!$C$18)*N317),'Ejercicio 3 - TIR'!$E$18-SQRT(('Ejercicio 3 - TIR'!$E$18-'Ejercicio 3 - TIR'!$C$18)*('Ejercicio 3 - TIR'!$E$18-'Ejercicio 3 - TIR'!$D$18)*(1-N317)))</f>
        <v>36154.3812582741</v>
      </c>
      <c r="P317" s="24">
        <f ca="1" t="shared" si="2347"/>
        <v>0.324650511693526</v>
      </c>
      <c r="Q317" s="26">
        <f ca="1">IF(P317&lt;=('Ejercicio 3 - TIR'!$D$22-'Ejercicio 3 - TIR'!$C$22)/('Ejercicio 3 - TIR'!$E$22-'Ejercicio 3 - TIR'!$C$22),'Ejercicio 3 - TIR'!$C$22+SQRT(('Ejercicio 3 - TIR'!$E$22-'Ejercicio 3 - TIR'!$C$22)*('Ejercicio 3 - TIR'!$D$22-'Ejercicio 3 - TIR'!$C$22)*P317),'Ejercicio 3 - TIR'!$E$22-SQRT(('Ejercicio 3 - TIR'!$E$22-'Ejercicio 3 - TIR'!$C$22)*('Ejercicio 3 - TIR'!$E$22-'Ejercicio 3 - TIR'!$D$22)*(1-P317)))</f>
        <v>0.144173765140092</v>
      </c>
      <c r="R317" s="24">
        <f ca="1" t="shared" si="2347"/>
        <v>0.561768566666482</v>
      </c>
      <c r="S317" s="26">
        <f ca="1">IF(R317&lt;=('Ejercicio 3 - TIR'!$D$23-'Ejercicio 3 - TIR'!$C$23)/('Ejercicio 3 - TIR'!$E$23-'Ejercicio 3 - TIR'!$C$23),'Ejercicio 3 - TIR'!$C$23+SQRT(('Ejercicio 3 - TIR'!$E$23-'Ejercicio 3 - TIR'!$C$23)*('Ejercicio 3 - TIR'!$D$23-'Ejercicio 3 - TIR'!$C$23)*R317),'Ejercicio 3 - TIR'!$E$23-SQRT(('Ejercicio 3 - TIR'!$E$23-'Ejercicio 3 - TIR'!$C$23)*('Ejercicio 3 - TIR'!$E$23-'Ejercicio 3 - TIR'!$D$23)*(1-R317)))</f>
        <v>0.15191412134185</v>
      </c>
      <c r="T317" s="24">
        <f ca="1" t="shared" ref="T317:X317" si="2348">RAND()</f>
        <v>0.855049595775189</v>
      </c>
      <c r="U317" s="26">
        <f ca="1">IF(T317&lt;=('Ejercicio 3 - TIR'!$D$24-'Ejercicio 3 - TIR'!$C$24)/('Ejercicio 3 - TIR'!$E$24-'Ejercicio 3 - TIR'!$C$24),'Ejercicio 3 - TIR'!$C$24+SQRT(('Ejercicio 3 - TIR'!$E$24-'Ejercicio 3 - TIR'!$C$24)*('Ejercicio 3 - TIR'!$D$24-'Ejercicio 3 - TIR'!$C$24)*T317),'Ejercicio 3 - TIR'!$E$24-SQRT(('Ejercicio 3 - TIR'!$E$24-'Ejercicio 3 - TIR'!$C$24)*('Ejercicio 3 - TIR'!$E$24-'Ejercicio 3 - TIR'!$D$24)*(1-T317)))</f>
        <v>0.199854004570896</v>
      </c>
      <c r="V317" s="24">
        <f ca="1" t="shared" si="2348"/>
        <v>0.216360607815187</v>
      </c>
      <c r="W317" s="26">
        <f ca="1">IF(V317&lt;=('Ejercicio 3 - TIR'!$D$25-'Ejercicio 3 - TIR'!$C$25)/('Ejercicio 3 - TIR'!$E$25-'Ejercicio 3 - TIR'!$C$25),'Ejercicio 3 - TIR'!$C$25+SQRT(('Ejercicio 3 - TIR'!$E$25-'Ejercicio 3 - TIR'!$C$25)*('Ejercicio 3 - TIR'!$D$25-'Ejercicio 3 - TIR'!$C$25)*V317),'Ejercicio 3 - TIR'!$E$25-SQRT(('Ejercicio 3 - TIR'!$E$25-'Ejercicio 3 - TIR'!$C$25)*('Ejercicio 3 - TIR'!$E$25-'Ejercicio 3 - TIR'!$D$25)*(1-V317)))</f>
        <v>0.197404161885631</v>
      </c>
      <c r="X317" s="24">
        <f ca="1" t="shared" si="2348"/>
        <v>0.432423036367861</v>
      </c>
      <c r="Y317" s="26">
        <f ca="1">IF(X317&lt;=('Ejercicio 3 - TIR'!$D$26-'Ejercicio 3 - TIR'!$C$26)/('Ejercicio 3 - TIR'!$E$26-'Ejercicio 3 - TIR'!$C$26),'Ejercicio 3 - TIR'!$C$26+SQRT(('Ejercicio 3 - TIR'!$E$26-'Ejercicio 3 - TIR'!$C$26)*('Ejercicio 3 - TIR'!$D$26-'Ejercicio 3 - TIR'!$C$26)*X317),'Ejercicio 3 - TIR'!$E$26-SQRT(('Ejercicio 3 - TIR'!$E$26-'Ejercicio 3 - TIR'!$C$26)*('Ejercicio 3 - TIR'!$E$26-'Ejercicio 3 - TIR'!$D$26)*(1-X317)))</f>
        <v>0.224638320079557</v>
      </c>
      <c r="Z317" s="24">
        <f ca="1" t="shared" si="1908"/>
        <v>1.14417376514009</v>
      </c>
      <c r="AA317" s="24">
        <f ca="1" t="shared" si="1909"/>
        <v>1.31798991733375</v>
      </c>
      <c r="AB317" s="24">
        <f ca="1" t="shared" si="1910"/>
        <v>1.58139548029696</v>
      </c>
      <c r="AC317" s="24">
        <f ca="1" t="shared" si="1911"/>
        <v>1.89356952969471</v>
      </c>
      <c r="AD317" s="24">
        <f ca="1" t="shared" si="1912"/>
        <v>2.31893780779916</v>
      </c>
      <c r="AE317" s="23">
        <f ca="1" t="shared" si="1913"/>
        <v>4375.66831752164</v>
      </c>
      <c r="AF317" s="23">
        <f ca="1" t="shared" si="1914"/>
        <v>5040.39412526131</v>
      </c>
      <c r="AG317" s="23">
        <f ca="1" t="shared" si="1915"/>
        <v>6047.7370758104</v>
      </c>
      <c r="AH317" s="23">
        <f ca="1" t="shared" si="1916"/>
        <v>7241.58554456541</v>
      </c>
      <c r="AI317" s="23">
        <f ca="1" t="shared" si="1917"/>
        <v>8868.32315600899</v>
      </c>
      <c r="AJ317" s="25">
        <f ca="1" t="shared" si="1918"/>
        <v>45897.2891968776</v>
      </c>
      <c r="AK317" s="25">
        <f ca="1" t="shared" si="1919"/>
        <v>50848.472177696</v>
      </c>
      <c r="AL317" s="25">
        <f ca="1" t="shared" si="1920"/>
        <v>58828.9122678732</v>
      </c>
      <c r="AM317" s="25">
        <f ca="1" t="shared" si="1921"/>
        <v>69777.096196946</v>
      </c>
      <c r="AN317" s="25">
        <f ca="1" t="shared" si="1922"/>
        <v>83839.7616173972</v>
      </c>
      <c r="AO317" s="25">
        <f ca="1">C317/'Ejercicio 3 - TIR'!$D$7</f>
        <v>12984.9304606099</v>
      </c>
      <c r="AP317" s="25">
        <f ca="1" t="shared" si="1923"/>
        <v>32912.3587362678</v>
      </c>
      <c r="AQ317" s="25">
        <f ca="1" t="shared" si="1924"/>
        <v>37863.5417170861</v>
      </c>
      <c r="AR317" s="25">
        <f ca="1" t="shared" si="1925"/>
        <v>45843.9818072634</v>
      </c>
      <c r="AS317" s="25">
        <f ca="1" t="shared" si="1926"/>
        <v>56792.1657363362</v>
      </c>
      <c r="AT317" s="25">
        <f ca="1" t="shared" si="1927"/>
        <v>70854.8311567873</v>
      </c>
      <c r="AU317" s="25">
        <f ca="1">AP317*'Ejercicio 3 - TIR'!$D$5</f>
        <v>16456.1793681339</v>
      </c>
      <c r="AV317" s="25">
        <f ca="1">AQ317*'Ejercicio 3 - TIR'!$D$5</f>
        <v>18931.7708585431</v>
      </c>
      <c r="AW317" s="25">
        <f ca="1">AR317*'Ejercicio 3 - TIR'!$D$5</f>
        <v>22921.9909036317</v>
      </c>
      <c r="AX317" s="25">
        <f ca="1">AS317*'Ejercicio 3 - TIR'!$D$5</f>
        <v>28396.0828681681</v>
      </c>
      <c r="AY317" s="25">
        <f ca="1">AT317*'Ejercicio 3 - TIR'!$D$5</f>
        <v>35427.4155783937</v>
      </c>
      <c r="AZ317" s="25">
        <f ca="1" t="shared" ref="AZ317:BD317" si="2349">AJ317-AU317-AE317</f>
        <v>25065.4415112221</v>
      </c>
      <c r="BA317" s="25">
        <f ca="1" t="shared" si="2349"/>
        <v>26876.3071938916</v>
      </c>
      <c r="BB317" s="25">
        <f ca="1" t="shared" si="2349"/>
        <v>29859.1842884311</v>
      </c>
      <c r="BC317" s="25">
        <f ca="1" t="shared" si="2349"/>
        <v>34139.4277842125</v>
      </c>
      <c r="BD317" s="25">
        <f ca="1" t="shared" si="2349"/>
        <v>39544.0228829945</v>
      </c>
      <c r="BE317" s="25">
        <f ca="1" t="shared" ref="BE317:BI317" si="2350">AZ317/Z317</f>
        <v>21907.0234564879</v>
      </c>
      <c r="BF317" s="25">
        <f ca="1" t="shared" si="2350"/>
        <v>20391.891349413</v>
      </c>
      <c r="BG317" s="25">
        <f ca="1" t="shared" si="2350"/>
        <v>18881.5414363168</v>
      </c>
      <c r="BH317" s="25">
        <f ca="1" t="shared" si="2350"/>
        <v>18029.1387503034</v>
      </c>
      <c r="BI317" s="25">
        <f ca="1" t="shared" si="2350"/>
        <v>17052.6448574853</v>
      </c>
      <c r="BJ317" s="25">
        <f ca="1" t="shared" si="1930"/>
        <v>70379.6747350686</v>
      </c>
      <c r="BK317" s="25">
        <f ca="1" t="shared" si="1931"/>
        <v>30111.2461767512</v>
      </c>
      <c r="BL317" s="25">
        <f ca="1" t="shared" si="1932"/>
        <v>100490.92091182</v>
      </c>
      <c r="BM317" s="25">
        <f ca="1">BK317*'Ejercicio 3 - TIR'!$D$5</f>
        <v>15055.6230883756</v>
      </c>
      <c r="BN317" s="25">
        <f ca="1" t="shared" si="1933"/>
        <v>85435.2978234442</v>
      </c>
      <c r="BO317" s="25">
        <f ca="1" t="shared" si="1934"/>
        <v>36842.4273976232</v>
      </c>
      <c r="BP317" s="25">
        <f ca="1" t="shared" si="1935"/>
        <v>-95274.6144703676</v>
      </c>
      <c r="BQ317" s="25">
        <f ca="1" t="shared" ref="BQ317:BT317" si="2351">BE317</f>
        <v>21907.0234564879</v>
      </c>
      <c r="BR317" s="25">
        <f ca="1" t="shared" si="2351"/>
        <v>20391.891349413</v>
      </c>
      <c r="BS317" s="25">
        <f ca="1" t="shared" si="2351"/>
        <v>18881.5414363168</v>
      </c>
      <c r="BT317" s="25">
        <f ca="1" t="shared" si="2351"/>
        <v>18029.1387503034</v>
      </c>
      <c r="BU317" s="25">
        <f ca="1" t="shared" si="1937"/>
        <v>53895.0722551085</v>
      </c>
      <c r="BV317" s="27">
        <f ca="1" t="shared" si="1938"/>
        <v>10.5189804144328</v>
      </c>
    </row>
    <row r="318" ht="15" customHeight="1" spans="1:74">
      <c r="A318" s="23">
        <v>317</v>
      </c>
      <c r="B318" s="24">
        <f ca="1" t="shared" ref="B318:F318" si="2352">RAND()</f>
        <v>0.749328640414286</v>
      </c>
      <c r="C318" s="25">
        <f ca="1">IF(B318&lt;=('Ejercicio 3 - TIR'!$D$13-'Ejercicio 3 - TIR'!$C$13)/('Ejercicio 3 - TIR'!$E$13-'Ejercicio 3 - TIR'!$C$13),'Ejercicio 3 - TIR'!$C$13+SQRT(('Ejercicio 3 - TIR'!$E$13-'Ejercicio 3 - TIR'!$C$13)*('Ejercicio 3 - TIR'!$D$13-'Ejercicio 3 - TIR'!$C$13)*B318),'Ejercicio 3 - TIR'!$E$13-SQRT(('Ejercicio 3 - TIR'!$E$13-'Ejercicio 3 - TIR'!$C$13)*('Ejercicio 3 - TIR'!$E$13-'Ejercicio 3 - TIR'!$D$13)*(1-B318)))</f>
        <v>82656.2509386564</v>
      </c>
      <c r="D318" s="24">
        <f ca="1" t="shared" si="2352"/>
        <v>0.205720108985892</v>
      </c>
      <c r="E318" s="25">
        <f ca="1">IF(D318&lt;=('Ejercicio 3 - TIR'!$D$14-'Ejercicio 3 - TIR'!$C$14)/('Ejercicio 3 - TIR'!$E$14-'Ejercicio 3 - TIR'!$C$14),'Ejercicio 3 - TIR'!$C$14+SQRT(('Ejercicio 3 - TIR'!$E$14-'Ejercicio 3 - TIR'!$C$14)*('Ejercicio 3 - TIR'!$D$14-'Ejercicio 3 - TIR'!$C$14)*D318),'Ejercicio 3 - TIR'!$E$14-SQRT(('Ejercicio 3 - TIR'!$E$14-'Ejercicio 3 - TIR'!$C$14)*('Ejercicio 3 - TIR'!$E$14-'Ejercicio 3 - TIR'!$D$14)*(1-D318)))</f>
        <v>28927.9776188189</v>
      </c>
      <c r="F318" s="24">
        <f ca="1" t="shared" si="2352"/>
        <v>0.0360619765567254</v>
      </c>
      <c r="G318" s="25">
        <f ca="1">IF(F318&lt;=('Ejercicio 3 - TIR'!$D$18-'Ejercicio 3 - TIR'!$C$18)/('Ejercicio 3 - TIR'!$E$18-'Ejercicio 3 - TIR'!$C$18),'Ejercicio 3 - TIR'!$C$18+SQRT(('Ejercicio 3 - TIR'!$E$18-'Ejercicio 3 - TIR'!$C$18)*('Ejercicio 3 - TIR'!$D$18-'Ejercicio 3 - TIR'!$C$18)*F318),'Ejercicio 3 - TIR'!$E$18-SQRT(('Ejercicio 3 - TIR'!$E$18-'Ejercicio 3 - TIR'!$C$18)*('Ejercicio 3 - TIR'!$E$18-'Ejercicio 3 - TIR'!$D$18)*(1-F318)))</f>
        <v>32325.7894323237</v>
      </c>
      <c r="H318" s="24">
        <f ca="1" t="shared" ref="H318:L318" si="2353">RAND()</f>
        <v>0.652385002210098</v>
      </c>
      <c r="I318" s="25">
        <f ca="1">IF(H318&lt;=('Ejercicio 3 - TIR'!$D$18-'Ejercicio 3 - TIR'!$C$18)/('Ejercicio 3 - TIR'!$E$18-'Ejercicio 3 - TIR'!$C$18),'Ejercicio 3 - TIR'!$C$18+SQRT(('Ejercicio 3 - TIR'!$E$18-'Ejercicio 3 - TIR'!$C$18)*('Ejercicio 3 - TIR'!$D$18-'Ejercicio 3 - TIR'!$C$18)*H318),'Ejercicio 3 - TIR'!$E$18-SQRT(('Ejercicio 3 - TIR'!$E$18-'Ejercicio 3 - TIR'!$C$18)*('Ejercicio 3 - TIR'!$E$18-'Ejercicio 3 - TIR'!$D$18)*(1-H318)))</f>
        <v>39892.3076342942</v>
      </c>
      <c r="J318" s="24">
        <f ca="1" t="shared" si="2353"/>
        <v>0.362331282463076</v>
      </c>
      <c r="K318" s="25">
        <f ca="1">IF(J318&lt;=('Ejercicio 3 - TIR'!$D$18-'Ejercicio 3 - TIR'!$C$18)/('Ejercicio 3 - TIR'!$E$18-'Ejercicio 3 - TIR'!$C$18),'Ejercicio 3 - TIR'!$C$18+SQRT(('Ejercicio 3 - TIR'!$E$18-'Ejercicio 3 - TIR'!$C$18)*('Ejercicio 3 - TIR'!$D$18-'Ejercicio 3 - TIR'!$C$18)*J318),'Ejercicio 3 - TIR'!$E$18-SQRT(('Ejercicio 3 - TIR'!$E$18-'Ejercicio 3 - TIR'!$C$18)*('Ejercicio 3 - TIR'!$E$18-'Ejercicio 3 - TIR'!$D$18)*(1-J318)))</f>
        <v>37372.2243840961</v>
      </c>
      <c r="L318" s="24">
        <f ca="1" t="shared" si="2353"/>
        <v>0.371718357561451</v>
      </c>
      <c r="M318" s="25">
        <f ca="1">IF(L318&lt;=('Ejercicio 3 - TIR'!$D$18-'Ejercicio 3 - TIR'!$C$18)/('Ejercicio 3 - TIR'!$E$18-'Ejercicio 3 - TIR'!$C$18),'Ejercicio 3 - TIR'!$C$18+SQRT(('Ejercicio 3 - TIR'!$E$18-'Ejercicio 3 - TIR'!$C$18)*('Ejercicio 3 - TIR'!$D$18-'Ejercicio 3 - TIR'!$C$18)*L318),'Ejercicio 3 - TIR'!$E$18-SQRT(('Ejercicio 3 - TIR'!$E$18-'Ejercicio 3 - TIR'!$C$18)*('Ejercicio 3 - TIR'!$E$18-'Ejercicio 3 - TIR'!$D$18)*(1-L318)))</f>
        <v>37467.1114652332</v>
      </c>
      <c r="N318" s="24">
        <f ca="1" t="shared" ref="N318:R318" si="2354">RAND()</f>
        <v>0.068410402581639</v>
      </c>
      <c r="O318" s="25">
        <f ca="1">IF(N318&lt;=('Ejercicio 3 - TIR'!$D$18-'Ejercicio 3 - TIR'!$C$18)/('Ejercicio 3 - TIR'!$E$18-'Ejercicio 3 - TIR'!$C$18),'Ejercicio 3 - TIR'!$C$18+SQRT(('Ejercicio 3 - TIR'!$E$18-'Ejercicio 3 - TIR'!$C$18)*('Ejercicio 3 - TIR'!$D$18-'Ejercicio 3 - TIR'!$C$18)*N318),'Ejercicio 3 - TIR'!$E$18-SQRT(('Ejercicio 3 - TIR'!$E$18-'Ejercicio 3 - TIR'!$C$18)*('Ejercicio 3 - TIR'!$E$18-'Ejercicio 3 - TIR'!$D$18)*(1-N318)))</f>
        <v>33203.3670391084</v>
      </c>
      <c r="P318" s="24">
        <f ca="1" t="shared" si="2354"/>
        <v>0.572066115432458</v>
      </c>
      <c r="Q318" s="26">
        <f ca="1">IF(P318&lt;=('Ejercicio 3 - TIR'!$D$22-'Ejercicio 3 - TIR'!$C$22)/('Ejercicio 3 - TIR'!$E$22-'Ejercicio 3 - TIR'!$C$22),'Ejercicio 3 - TIR'!$C$22+SQRT(('Ejercicio 3 - TIR'!$E$22-'Ejercicio 3 - TIR'!$C$22)*('Ejercicio 3 - TIR'!$D$22-'Ejercicio 3 - TIR'!$C$22)*P318),'Ejercicio 3 - TIR'!$E$22-SQRT(('Ejercicio 3 - TIR'!$E$22-'Ejercicio 3 - TIR'!$C$22)*('Ejercicio 3 - TIR'!$E$22-'Ejercicio 3 - TIR'!$D$22)*(1-P318)))</f>
        <v>0.152246063482425</v>
      </c>
      <c r="R318" s="24">
        <f ca="1" t="shared" si="2354"/>
        <v>0.237980640797426</v>
      </c>
      <c r="S318" s="26">
        <f ca="1">IF(R318&lt;=('Ejercicio 3 - TIR'!$D$23-'Ejercicio 3 - TIR'!$C$23)/('Ejercicio 3 - TIR'!$E$23-'Ejercicio 3 - TIR'!$C$23),'Ejercicio 3 - TIR'!$C$23+SQRT(('Ejercicio 3 - TIR'!$E$23-'Ejercicio 3 - TIR'!$C$23)*('Ejercicio 3 - TIR'!$D$23-'Ejercicio 3 - TIR'!$C$23)*R318),'Ejercicio 3 - TIR'!$E$23-SQRT(('Ejercicio 3 - TIR'!$E$23-'Ejercicio 3 - TIR'!$C$23)*('Ejercicio 3 - TIR'!$E$23-'Ejercicio 3 - TIR'!$D$23)*(1-R318)))</f>
        <v>0.140696984162804</v>
      </c>
      <c r="T318" s="24">
        <f ca="1" t="shared" ref="T318:X318" si="2355">RAND()</f>
        <v>0.947935347693632</v>
      </c>
      <c r="U318" s="26">
        <f ca="1">IF(T318&lt;=('Ejercicio 3 - TIR'!$D$24-'Ejercicio 3 - TIR'!$C$24)/('Ejercicio 3 - TIR'!$E$24-'Ejercicio 3 - TIR'!$C$24),'Ejercicio 3 - TIR'!$C$24+SQRT(('Ejercicio 3 - TIR'!$E$24-'Ejercicio 3 - TIR'!$C$24)*('Ejercicio 3 - TIR'!$D$24-'Ejercicio 3 - TIR'!$C$24)*T318),'Ejercicio 3 - TIR'!$E$24-SQRT(('Ejercicio 3 - TIR'!$E$24-'Ejercicio 3 - TIR'!$C$24)*('Ejercicio 3 - TIR'!$E$24-'Ejercicio 3 - TIR'!$D$24)*(1-T318)))</f>
        <v>0.207926018616139</v>
      </c>
      <c r="V318" s="24">
        <f ca="1" t="shared" si="2355"/>
        <v>0.387729998582715</v>
      </c>
      <c r="W318" s="26">
        <f ca="1">IF(V318&lt;=('Ejercicio 3 - TIR'!$D$25-'Ejercicio 3 - TIR'!$C$25)/('Ejercicio 3 - TIR'!$E$25-'Ejercicio 3 - TIR'!$C$25),'Ejercicio 3 - TIR'!$C$25+SQRT(('Ejercicio 3 - TIR'!$E$25-'Ejercicio 3 - TIR'!$C$25)*('Ejercicio 3 - TIR'!$D$25-'Ejercicio 3 - TIR'!$C$25)*V318),'Ejercicio 3 - TIR'!$E$25-SQRT(('Ejercicio 3 - TIR'!$E$25-'Ejercicio 3 - TIR'!$C$25)*('Ejercicio 3 - TIR'!$E$25-'Ejercicio 3 - TIR'!$D$25)*(1-V318)))</f>
        <v>0.203708046001918</v>
      </c>
      <c r="X318" s="24">
        <f ca="1" t="shared" si="2355"/>
        <v>0.0124020363407782</v>
      </c>
      <c r="Y318" s="26">
        <f ca="1">IF(X318&lt;=('Ejercicio 3 - TIR'!$D$26-'Ejercicio 3 - TIR'!$C$26)/('Ejercicio 3 - TIR'!$E$26-'Ejercicio 3 - TIR'!$C$26),'Ejercicio 3 - TIR'!$C$26+SQRT(('Ejercicio 3 - TIR'!$E$26-'Ejercicio 3 - TIR'!$C$26)*('Ejercicio 3 - TIR'!$D$26-'Ejercicio 3 - TIR'!$C$26)*X318),'Ejercicio 3 - TIR'!$E$26-SQRT(('Ejercicio 3 - TIR'!$E$26-'Ejercicio 3 - TIR'!$C$26)*('Ejercicio 3 - TIR'!$E$26-'Ejercicio 3 - TIR'!$D$26)*(1-X318)))</f>
        <v>0.195786665544171</v>
      </c>
      <c r="Z318" s="24">
        <f ca="1" t="shared" si="1908"/>
        <v>1.15224606348243</v>
      </c>
      <c r="AA318" s="24">
        <f ca="1" t="shared" si="1909"/>
        <v>1.31436360962787</v>
      </c>
      <c r="AB318" s="24">
        <f ca="1" t="shared" si="1910"/>
        <v>1.58765400199172</v>
      </c>
      <c r="AC318" s="24">
        <f ca="1" t="shared" si="1911"/>
        <v>1.91107189646458</v>
      </c>
      <c r="AD318" s="24">
        <f ca="1" t="shared" si="1912"/>
        <v>2.28523429068856</v>
      </c>
      <c r="AE318" s="23">
        <f ca="1" t="shared" si="1913"/>
        <v>4404.17071697287</v>
      </c>
      <c r="AF318" s="23">
        <f ca="1" t="shared" si="1914"/>
        <v>5023.82425458909</v>
      </c>
      <c r="AG318" s="23">
        <f ca="1" t="shared" si="1915"/>
        <v>6068.40803007299</v>
      </c>
      <c r="AH318" s="23">
        <f ca="1" t="shared" si="1916"/>
        <v>7304.59157222151</v>
      </c>
      <c r="AI318" s="23">
        <f ca="1" t="shared" si="1917"/>
        <v>8734.73319930881</v>
      </c>
      <c r="AJ318" s="25">
        <f ca="1" t="shared" si="1918"/>
        <v>37247.2636223568</v>
      </c>
      <c r="AK318" s="25">
        <f ca="1" t="shared" si="1919"/>
        <v>52432.9974585961</v>
      </c>
      <c r="AL318" s="25">
        <f ca="1" t="shared" si="1920"/>
        <v>59334.1616067429</v>
      </c>
      <c r="AM318" s="25">
        <f ca="1" t="shared" si="1921"/>
        <v>71602.3437629132</v>
      </c>
      <c r="AN318" s="25">
        <f ca="1" t="shared" si="1922"/>
        <v>75877.4729240887</v>
      </c>
      <c r="AO318" s="25">
        <f ca="1">C318/'Ejercicio 3 - TIR'!$D$7</f>
        <v>16531.2501877313</v>
      </c>
      <c r="AP318" s="25">
        <f ca="1" t="shared" si="1923"/>
        <v>20716.0134346255</v>
      </c>
      <c r="AQ318" s="25">
        <f ca="1" t="shared" si="1924"/>
        <v>35901.7472708648</v>
      </c>
      <c r="AR318" s="25">
        <f ca="1" t="shared" si="1925"/>
        <v>42802.9114190116</v>
      </c>
      <c r="AS318" s="25">
        <f ca="1" t="shared" si="1926"/>
        <v>55071.093575182</v>
      </c>
      <c r="AT318" s="25">
        <f ca="1" t="shared" si="1927"/>
        <v>59346.2227363574</v>
      </c>
      <c r="AU318" s="25">
        <f ca="1">AP318*'Ejercicio 3 - TIR'!$D$5</f>
        <v>10358.0067173128</v>
      </c>
      <c r="AV318" s="25">
        <f ca="1">AQ318*'Ejercicio 3 - TIR'!$D$5</f>
        <v>17950.8736354324</v>
      </c>
      <c r="AW318" s="25">
        <f ca="1">AR318*'Ejercicio 3 - TIR'!$D$5</f>
        <v>21401.4557095058</v>
      </c>
      <c r="AX318" s="25">
        <f ca="1">AS318*'Ejercicio 3 - TIR'!$D$5</f>
        <v>27535.546787591</v>
      </c>
      <c r="AY318" s="25">
        <f ca="1">AT318*'Ejercicio 3 - TIR'!$D$5</f>
        <v>29673.1113681787</v>
      </c>
      <c r="AZ318" s="25">
        <f ca="1" t="shared" ref="AZ318:BD318" si="2356">AJ318-AU318-AE318</f>
        <v>22485.0861880712</v>
      </c>
      <c r="BA318" s="25">
        <f ca="1" t="shared" si="2356"/>
        <v>29458.2995685746</v>
      </c>
      <c r="BB318" s="25">
        <f ca="1" t="shared" si="2356"/>
        <v>31864.2978671641</v>
      </c>
      <c r="BC318" s="25">
        <f ca="1" t="shared" si="2356"/>
        <v>36762.2054031008</v>
      </c>
      <c r="BD318" s="25">
        <f ca="1" t="shared" si="2356"/>
        <v>37469.6283566012</v>
      </c>
      <c r="BE318" s="25">
        <f ca="1" t="shared" ref="BE318:BI318" si="2357">AZ318/Z318</f>
        <v>19514.1358262615</v>
      </c>
      <c r="BF318" s="25">
        <f ca="1" t="shared" si="2357"/>
        <v>22412.5952307179</v>
      </c>
      <c r="BG318" s="25">
        <f ca="1" t="shared" si="2357"/>
        <v>20070.0516782562</v>
      </c>
      <c r="BH318" s="25">
        <f ca="1" t="shared" si="2357"/>
        <v>19236.4324288948</v>
      </c>
      <c r="BI318" s="25">
        <f ca="1" t="shared" si="2357"/>
        <v>16396.4056155097</v>
      </c>
      <c r="BJ318" s="25">
        <f ca="1" t="shared" si="1930"/>
        <v>66107.2064147961</v>
      </c>
      <c r="BK318" s="25">
        <f ca="1" t="shared" si="1931"/>
        <v>37777.7797969552</v>
      </c>
      <c r="BL318" s="25">
        <f ca="1" t="shared" si="1932"/>
        <v>103884.986211751</v>
      </c>
      <c r="BM318" s="25">
        <f ca="1">BK318*'Ejercicio 3 - TIR'!$D$5</f>
        <v>18888.8898984776</v>
      </c>
      <c r="BN318" s="25">
        <f ca="1" t="shared" si="1933"/>
        <v>84996.0963132737</v>
      </c>
      <c r="BO318" s="25">
        <f ca="1" t="shared" si="1934"/>
        <v>37193.6027126845</v>
      </c>
      <c r="BP318" s="25">
        <f ca="1" t="shared" si="1935"/>
        <v>-111584.228557475</v>
      </c>
      <c r="BQ318" s="25">
        <f ca="1" t="shared" ref="BQ318:BT318" si="2358">BE318</f>
        <v>19514.1358262615</v>
      </c>
      <c r="BR318" s="25">
        <f ca="1" t="shared" si="2358"/>
        <v>22412.5952307179</v>
      </c>
      <c r="BS318" s="25">
        <f ca="1" t="shared" si="2358"/>
        <v>20070.0516782562</v>
      </c>
      <c r="BT318" s="25">
        <f ca="1" t="shared" si="2358"/>
        <v>19236.4324288948</v>
      </c>
      <c r="BU318" s="25">
        <f ca="1" t="shared" si="1937"/>
        <v>53590.0083281942</v>
      </c>
      <c r="BV318" s="27">
        <f ca="1" t="shared" si="1938"/>
        <v>5.68900977936146</v>
      </c>
    </row>
    <row r="319" ht="15" customHeight="1" spans="1:74">
      <c r="A319" s="23">
        <v>318</v>
      </c>
      <c r="B319" s="24">
        <f ca="1" t="shared" ref="B319:F319" si="2359">RAND()</f>
        <v>0.807794764602605</v>
      </c>
      <c r="C319" s="25">
        <f ca="1">IF(B319&lt;=('Ejercicio 3 - TIR'!$D$13-'Ejercicio 3 - TIR'!$C$13)/('Ejercicio 3 - TIR'!$E$13-'Ejercicio 3 - TIR'!$C$13),'Ejercicio 3 - TIR'!$C$13+SQRT(('Ejercicio 3 - TIR'!$E$13-'Ejercicio 3 - TIR'!$C$13)*('Ejercicio 3 - TIR'!$D$13-'Ejercicio 3 - TIR'!$C$13)*B319),'Ejercicio 3 - TIR'!$E$13-SQRT(('Ejercicio 3 - TIR'!$E$13-'Ejercicio 3 - TIR'!$C$13)*('Ejercicio 3 - TIR'!$E$13-'Ejercicio 3 - TIR'!$D$13)*(1-B319)))</f>
        <v>84812.9567566009</v>
      </c>
      <c r="D319" s="24">
        <f ca="1" t="shared" si="2359"/>
        <v>0.776571499392074</v>
      </c>
      <c r="E319" s="25">
        <f ca="1">IF(D319&lt;=('Ejercicio 3 - TIR'!$D$14-'Ejercicio 3 - TIR'!$C$14)/('Ejercicio 3 - TIR'!$E$14-'Ejercicio 3 - TIR'!$C$14),'Ejercicio 3 - TIR'!$C$14+SQRT(('Ejercicio 3 - TIR'!$E$14-'Ejercicio 3 - TIR'!$C$14)*('Ejercicio 3 - TIR'!$D$14-'Ejercicio 3 - TIR'!$C$14)*D319),'Ejercicio 3 - TIR'!$E$14-SQRT(('Ejercicio 3 - TIR'!$E$14-'Ejercicio 3 - TIR'!$C$14)*('Ejercicio 3 - TIR'!$E$14-'Ejercicio 3 - TIR'!$D$14)*(1-D319)))</f>
        <v>34210.8484998932</v>
      </c>
      <c r="F319" s="24">
        <f ca="1" t="shared" si="2359"/>
        <v>0.817249992108252</v>
      </c>
      <c r="G319" s="25">
        <f ca="1">IF(F319&lt;=('Ejercicio 3 - TIR'!$D$18-'Ejercicio 3 - TIR'!$C$18)/('Ejercicio 3 - TIR'!$E$18-'Ejercicio 3 - TIR'!$C$18),'Ejercicio 3 - TIR'!$C$18+SQRT(('Ejercicio 3 - TIR'!$E$18-'Ejercicio 3 - TIR'!$C$18)*('Ejercicio 3 - TIR'!$D$18-'Ejercicio 3 - TIR'!$C$18)*F319),'Ejercicio 3 - TIR'!$E$18-SQRT(('Ejercicio 3 - TIR'!$E$18-'Ejercicio 3 - TIR'!$C$18)*('Ejercicio 3 - TIR'!$E$18-'Ejercicio 3 - TIR'!$D$18)*(1-F319)))</f>
        <v>41297.8046253768</v>
      </c>
      <c r="H319" s="24">
        <f ca="1" t="shared" ref="H319:L319" si="2360">RAND()</f>
        <v>0.666826844286325</v>
      </c>
      <c r="I319" s="25">
        <f ca="1">IF(H319&lt;=('Ejercicio 3 - TIR'!$D$18-'Ejercicio 3 - TIR'!$C$18)/('Ejercicio 3 - TIR'!$E$18-'Ejercicio 3 - TIR'!$C$18),'Ejercicio 3 - TIR'!$C$18+SQRT(('Ejercicio 3 - TIR'!$E$18-'Ejercicio 3 - TIR'!$C$18)*('Ejercicio 3 - TIR'!$D$18-'Ejercicio 3 - TIR'!$C$18)*H319),'Ejercicio 3 - TIR'!$E$18-SQRT(('Ejercicio 3 - TIR'!$E$18-'Ejercicio 3 - TIR'!$C$18)*('Ejercicio 3 - TIR'!$E$18-'Ejercicio 3 - TIR'!$D$18)*(1-H319)))</f>
        <v>40001.201476502</v>
      </c>
      <c r="J319" s="24">
        <f ca="1" t="shared" si="2360"/>
        <v>0.728971468954271</v>
      </c>
      <c r="K319" s="25">
        <f ca="1">IF(J319&lt;=('Ejercicio 3 - TIR'!$D$18-'Ejercicio 3 - TIR'!$C$18)/('Ejercicio 3 - TIR'!$E$18-'Ejercicio 3 - TIR'!$C$18),'Ejercicio 3 - TIR'!$C$18+SQRT(('Ejercicio 3 - TIR'!$E$18-'Ejercicio 3 - TIR'!$C$18)*('Ejercicio 3 - TIR'!$D$18-'Ejercicio 3 - TIR'!$C$18)*J319),'Ejercicio 3 - TIR'!$E$18-SQRT(('Ejercicio 3 - TIR'!$E$18-'Ejercicio 3 - TIR'!$C$18)*('Ejercicio 3 - TIR'!$E$18-'Ejercicio 3 - TIR'!$D$18)*(1-J319)))</f>
        <v>40491.4370550662</v>
      </c>
      <c r="L319" s="24">
        <f ca="1" t="shared" si="2360"/>
        <v>0.723731200957004</v>
      </c>
      <c r="M319" s="25">
        <f ca="1">IF(L319&lt;=('Ejercicio 3 - TIR'!$D$18-'Ejercicio 3 - TIR'!$C$18)/('Ejercicio 3 - TIR'!$E$18-'Ejercicio 3 - TIR'!$C$18),'Ejercicio 3 - TIR'!$C$18+SQRT(('Ejercicio 3 - TIR'!$E$18-'Ejercicio 3 - TIR'!$C$18)*('Ejercicio 3 - TIR'!$D$18-'Ejercicio 3 - TIR'!$C$18)*L319),'Ejercicio 3 - TIR'!$E$18-SQRT(('Ejercicio 3 - TIR'!$E$18-'Ejercicio 3 - TIR'!$C$18)*('Ejercicio 3 - TIR'!$E$18-'Ejercicio 3 - TIR'!$D$18)*(1-L319)))</f>
        <v>40448.0597622305</v>
      </c>
      <c r="N319" s="24">
        <f ca="1" t="shared" ref="N319:R319" si="2361">RAND()</f>
        <v>0.177075314563446</v>
      </c>
      <c r="O319" s="25">
        <f ca="1">IF(N319&lt;=('Ejercicio 3 - TIR'!$D$18-'Ejercicio 3 - TIR'!$C$18)/('Ejercicio 3 - TIR'!$E$18-'Ejercicio 3 - TIR'!$C$18),'Ejercicio 3 - TIR'!$C$18+SQRT(('Ejercicio 3 - TIR'!$E$18-'Ejercicio 3 - TIR'!$C$18)*('Ejercicio 3 - TIR'!$D$18-'Ejercicio 3 - TIR'!$C$18)*N319),'Ejercicio 3 - TIR'!$E$18-SQRT(('Ejercicio 3 - TIR'!$E$18-'Ejercicio 3 - TIR'!$C$18)*('Ejercicio 3 - TIR'!$E$18-'Ejercicio 3 - TIR'!$D$18)*(1-N319)))</f>
        <v>35153.765340459</v>
      </c>
      <c r="P319" s="24">
        <f ca="1" t="shared" si="2361"/>
        <v>0.80724410671736</v>
      </c>
      <c r="Q319" s="26">
        <f ca="1">IF(P319&lt;=('Ejercicio 3 - TIR'!$D$22-'Ejercicio 3 - TIR'!$C$22)/('Ejercicio 3 - TIR'!$E$22-'Ejercicio 3 - TIR'!$C$22),'Ejercicio 3 - TIR'!$C$22+SQRT(('Ejercicio 3 - TIR'!$E$22-'Ejercicio 3 - TIR'!$C$22)*('Ejercicio 3 - TIR'!$D$22-'Ejercicio 3 - TIR'!$C$22)*P319),'Ejercicio 3 - TIR'!$E$22-SQRT(('Ejercicio 3 - TIR'!$E$22-'Ejercicio 3 - TIR'!$C$22)*('Ejercicio 3 - TIR'!$E$22-'Ejercicio 3 - TIR'!$D$22)*(1-P319)))</f>
        <v>0.161373121358941</v>
      </c>
      <c r="R319" s="24">
        <f ca="1" t="shared" si="2361"/>
        <v>0.104959287627319</v>
      </c>
      <c r="S319" s="26">
        <f ca="1">IF(R319&lt;=('Ejercicio 3 - TIR'!$D$23-'Ejercicio 3 - TIR'!$C$23)/('Ejercicio 3 - TIR'!$E$23-'Ejercicio 3 - TIR'!$C$23),'Ejercicio 3 - TIR'!$C$23+SQRT(('Ejercicio 3 - TIR'!$E$23-'Ejercicio 3 - TIR'!$C$23)*('Ejercicio 3 - TIR'!$D$23-'Ejercicio 3 - TIR'!$C$23)*R319),'Ejercicio 3 - TIR'!$E$23-SQRT(('Ejercicio 3 - TIR'!$E$23-'Ejercicio 3 - TIR'!$C$23)*('Ejercicio 3 - TIR'!$E$23-'Ejercicio 3 - TIR'!$D$23)*(1-R319)))</f>
        <v>0.133745061576042</v>
      </c>
      <c r="T319" s="24">
        <f ca="1" t="shared" ref="T319:X319" si="2362">RAND()</f>
        <v>0.330749673566254</v>
      </c>
      <c r="U319" s="26">
        <f ca="1">IF(T319&lt;=('Ejercicio 3 - TIR'!$D$24-'Ejercicio 3 - TIR'!$C$24)/('Ejercicio 3 - TIR'!$E$24-'Ejercicio 3 - TIR'!$C$24),'Ejercicio 3 - TIR'!$C$24+SQRT(('Ejercicio 3 - TIR'!$E$24-'Ejercicio 3 - TIR'!$C$24)*('Ejercicio 3 - TIR'!$D$24-'Ejercicio 3 - TIR'!$C$24)*T319),'Ejercicio 3 - TIR'!$E$24-SQRT(('Ejercicio 3 - TIR'!$E$24-'Ejercicio 3 - TIR'!$C$24)*('Ejercicio 3 - TIR'!$E$24-'Ejercicio 3 - TIR'!$D$24)*(1-T319)))</f>
        <v>0.176354777830388</v>
      </c>
      <c r="V319" s="24">
        <f ca="1" t="shared" si="2362"/>
        <v>0.449497768594497</v>
      </c>
      <c r="W319" s="26">
        <f ca="1">IF(V319&lt;=('Ejercicio 3 - TIR'!$D$25-'Ejercicio 3 - TIR'!$C$25)/('Ejercicio 3 - TIR'!$E$25-'Ejercicio 3 - TIR'!$C$25),'Ejercicio 3 - TIR'!$C$25+SQRT(('Ejercicio 3 - TIR'!$E$25-'Ejercicio 3 - TIR'!$C$25)*('Ejercicio 3 - TIR'!$D$25-'Ejercicio 3 - TIR'!$C$25)*V319),'Ejercicio 3 - TIR'!$E$25-SQRT(('Ejercicio 3 - TIR'!$E$25-'Ejercicio 3 - TIR'!$C$25)*('Ejercicio 3 - TIR'!$E$25-'Ejercicio 3 - TIR'!$D$25)*(1-V319)))</f>
        <v>0.206105150530851</v>
      </c>
      <c r="X319" s="24">
        <f ca="1" t="shared" si="2362"/>
        <v>0.339311648027101</v>
      </c>
      <c r="Y319" s="26">
        <f ca="1">IF(X319&lt;=('Ejercicio 3 - TIR'!$D$26-'Ejercicio 3 - TIR'!$C$26)/('Ejercicio 3 - TIR'!$E$26-'Ejercicio 3 - TIR'!$C$26),'Ejercicio 3 - TIR'!$C$26+SQRT(('Ejercicio 3 - TIR'!$E$26-'Ejercicio 3 - TIR'!$C$26)*('Ejercicio 3 - TIR'!$D$26-'Ejercicio 3 - TIR'!$C$26)*X319),'Ejercicio 3 - TIR'!$E$26-SQRT(('Ejercicio 3 - TIR'!$E$26-'Ejercicio 3 - TIR'!$C$26)*('Ejercicio 3 - TIR'!$E$26-'Ejercicio 3 - TIR'!$D$26)*(1-X319)))</f>
        <v>0.220269629997348</v>
      </c>
      <c r="Z319" s="24">
        <f ca="1" t="shared" si="1908"/>
        <v>1.16137312135894</v>
      </c>
      <c r="AA319" s="24">
        <f ca="1" t="shared" si="1909"/>
        <v>1.31670104098785</v>
      </c>
      <c r="AB319" s="24">
        <f ca="1" t="shared" si="1910"/>
        <v>1.54890756054031</v>
      </c>
      <c r="AC319" s="24">
        <f ca="1" t="shared" si="1911"/>
        <v>1.86814538646384</v>
      </c>
      <c r="AD319" s="24">
        <f ca="1" t="shared" si="1912"/>
        <v>2.27964107952148</v>
      </c>
      <c r="AE319" s="23">
        <f ca="1" t="shared" si="1913"/>
        <v>5520.7114067656</v>
      </c>
      <c r="AF319" s="23">
        <f ca="1" t="shared" si="1914"/>
        <v>6259.07929380702</v>
      </c>
      <c r="AG319" s="23">
        <f ca="1" t="shared" si="1915"/>
        <v>7362.89783208914</v>
      </c>
      <c r="AH319" s="23">
        <f ca="1" t="shared" si="1916"/>
        <v>8880.42899811515</v>
      </c>
      <c r="AI319" s="23">
        <f ca="1" t="shared" si="1917"/>
        <v>10836.5178077477</v>
      </c>
      <c r="AJ319" s="25">
        <f ca="1" t="shared" si="1918"/>
        <v>47962.1602630456</v>
      </c>
      <c r="AK319" s="25">
        <f ca="1" t="shared" si="1919"/>
        <v>52669.623624875</v>
      </c>
      <c r="AL319" s="25">
        <f ca="1" t="shared" si="1920"/>
        <v>62717.492991734</v>
      </c>
      <c r="AM319" s="25">
        <f ca="1" t="shared" si="1921"/>
        <v>75562.8562362246</v>
      </c>
      <c r="AN319" s="25">
        <f ca="1" t="shared" si="1922"/>
        <v>80137.9675699689</v>
      </c>
      <c r="AO319" s="25">
        <f ca="1">C319/'Ejercicio 3 - TIR'!$D$7</f>
        <v>16962.5913513202</v>
      </c>
      <c r="AP319" s="25">
        <f ca="1" t="shared" si="1923"/>
        <v>30999.5689117254</v>
      </c>
      <c r="AQ319" s="25">
        <f ca="1" t="shared" si="1924"/>
        <v>35707.0322735548</v>
      </c>
      <c r="AR319" s="25">
        <f ca="1" t="shared" si="1925"/>
        <v>45754.9016404138</v>
      </c>
      <c r="AS319" s="25">
        <f ca="1" t="shared" si="1926"/>
        <v>58600.2648849044</v>
      </c>
      <c r="AT319" s="25">
        <f ca="1" t="shared" si="1927"/>
        <v>63175.3762186487</v>
      </c>
      <c r="AU319" s="25">
        <f ca="1">AP319*'Ejercicio 3 - TIR'!$D$5</f>
        <v>15499.7844558627</v>
      </c>
      <c r="AV319" s="25">
        <f ca="1">AQ319*'Ejercicio 3 - TIR'!$D$5</f>
        <v>17853.5161367774</v>
      </c>
      <c r="AW319" s="25">
        <f ca="1">AR319*'Ejercicio 3 - TIR'!$D$5</f>
        <v>22877.4508202069</v>
      </c>
      <c r="AX319" s="25">
        <f ca="1">AS319*'Ejercicio 3 - TIR'!$D$5</f>
        <v>29300.1324424522</v>
      </c>
      <c r="AY319" s="25">
        <f ca="1">AT319*'Ejercicio 3 - TIR'!$D$5</f>
        <v>31587.6881093244</v>
      </c>
      <c r="AZ319" s="25">
        <f ca="1" t="shared" ref="AZ319:BD319" si="2363">AJ319-AU319-AE319</f>
        <v>26941.6644004173</v>
      </c>
      <c r="BA319" s="25">
        <f ca="1" t="shared" si="2363"/>
        <v>28557.0281942906</v>
      </c>
      <c r="BB319" s="25">
        <f ca="1" t="shared" si="2363"/>
        <v>32477.144339438</v>
      </c>
      <c r="BC319" s="25">
        <f ca="1" t="shared" si="2363"/>
        <v>37382.2947956573</v>
      </c>
      <c r="BD319" s="25">
        <f ca="1" t="shared" si="2363"/>
        <v>37713.7616528968</v>
      </c>
      <c r="BE319" s="25">
        <f ca="1" t="shared" ref="BE319:BI319" si="2364">AZ319/Z319</f>
        <v>23198.112566005</v>
      </c>
      <c r="BF319" s="25">
        <f ca="1" t="shared" si="2364"/>
        <v>21688.3159542927</v>
      </c>
      <c r="BG319" s="25">
        <f ca="1" t="shared" si="2364"/>
        <v>20967.7744281324</v>
      </c>
      <c r="BH319" s="25">
        <f ca="1" t="shared" si="2364"/>
        <v>20010.3777074959</v>
      </c>
      <c r="BI319" s="25">
        <f ca="1" t="shared" si="2364"/>
        <v>16543.7278664996</v>
      </c>
      <c r="BJ319" s="25">
        <f ca="1" t="shared" si="1930"/>
        <v>77988.4556056424</v>
      </c>
      <c r="BK319" s="25">
        <f ca="1" t="shared" si="1931"/>
        <v>38668.6200596053</v>
      </c>
      <c r="BL319" s="25">
        <f ca="1" t="shared" si="1932"/>
        <v>116657.075665248</v>
      </c>
      <c r="BM319" s="25">
        <f ca="1">BK319*'Ejercicio 3 - TIR'!$D$5</f>
        <v>19334.3100298026</v>
      </c>
      <c r="BN319" s="25">
        <f ca="1" t="shared" si="1933"/>
        <v>97322.765635445</v>
      </c>
      <c r="BO319" s="25">
        <f ca="1" t="shared" si="1934"/>
        <v>42692.1441755533</v>
      </c>
      <c r="BP319" s="25">
        <f ca="1" t="shared" si="1935"/>
        <v>-119023.805256494</v>
      </c>
      <c r="BQ319" s="25">
        <f ca="1" t="shared" ref="BQ319:BT319" si="2365">BE319</f>
        <v>23198.112566005</v>
      </c>
      <c r="BR319" s="25">
        <f ca="1" t="shared" si="2365"/>
        <v>21688.3159542927</v>
      </c>
      <c r="BS319" s="25">
        <f ca="1" t="shared" si="2365"/>
        <v>20967.7744281324</v>
      </c>
      <c r="BT319" s="25">
        <f ca="1" t="shared" si="2365"/>
        <v>20010.3777074959</v>
      </c>
      <c r="BU319" s="25">
        <f ca="1" t="shared" si="1937"/>
        <v>59235.8720420529</v>
      </c>
      <c r="BV319" s="27">
        <f ca="1" t="shared" si="1938"/>
        <v>5.96893399969847</v>
      </c>
    </row>
    <row r="320" ht="15" customHeight="1" spans="1:74">
      <c r="A320" s="23">
        <v>319</v>
      </c>
      <c r="B320" s="24">
        <f ca="1" t="shared" ref="B320:F320" si="2366">RAND()</f>
        <v>0.77272485501178</v>
      </c>
      <c r="C320" s="25">
        <f ca="1">IF(B320&lt;=('Ejercicio 3 - TIR'!$D$13-'Ejercicio 3 - TIR'!$C$13)/('Ejercicio 3 - TIR'!$E$13-'Ejercicio 3 - TIR'!$C$13),'Ejercicio 3 - TIR'!$C$13+SQRT(('Ejercicio 3 - TIR'!$E$13-'Ejercicio 3 - TIR'!$C$13)*('Ejercicio 3 - TIR'!$D$13-'Ejercicio 3 - TIR'!$C$13)*B320),'Ejercicio 3 - TIR'!$E$13-SQRT(('Ejercicio 3 - TIR'!$E$13-'Ejercicio 3 - TIR'!$C$13)*('Ejercicio 3 - TIR'!$E$13-'Ejercicio 3 - TIR'!$D$13)*(1-B320)))</f>
        <v>83485.4556833722</v>
      </c>
      <c r="D320" s="24">
        <f ca="1" t="shared" si="2366"/>
        <v>0.0556358414854017</v>
      </c>
      <c r="E320" s="25">
        <f ca="1">IF(D320&lt;=('Ejercicio 3 - TIR'!$D$14-'Ejercicio 3 - TIR'!$C$14)/('Ejercicio 3 - TIR'!$E$14-'Ejercicio 3 - TIR'!$C$14),'Ejercicio 3 - TIR'!$C$14+SQRT(('Ejercicio 3 - TIR'!$E$14-'Ejercicio 3 - TIR'!$C$14)*('Ejercicio 3 - TIR'!$D$14-'Ejercicio 3 - TIR'!$C$14)*D320),'Ejercicio 3 - TIR'!$E$14-SQRT(('Ejercicio 3 - TIR'!$E$14-'Ejercicio 3 - TIR'!$C$14)*('Ejercicio 3 - TIR'!$E$14-'Ejercicio 3 - TIR'!$D$14)*(1-D320)))</f>
        <v>27042.7158665378</v>
      </c>
      <c r="F320" s="24">
        <f ca="1" t="shared" si="2366"/>
        <v>0.355312833315237</v>
      </c>
      <c r="G320" s="25">
        <f ca="1">IF(F320&lt;=('Ejercicio 3 - TIR'!$D$18-'Ejercicio 3 - TIR'!$C$18)/('Ejercicio 3 - TIR'!$E$18-'Ejercicio 3 - TIR'!$C$18),'Ejercicio 3 - TIR'!$C$18+SQRT(('Ejercicio 3 - TIR'!$E$18-'Ejercicio 3 - TIR'!$C$18)*('Ejercicio 3 - TIR'!$D$18-'Ejercicio 3 - TIR'!$C$18)*F320),'Ejercicio 3 - TIR'!$E$18-SQRT(('Ejercicio 3 - TIR'!$E$18-'Ejercicio 3 - TIR'!$C$18)*('Ejercicio 3 - TIR'!$E$18-'Ejercicio 3 - TIR'!$D$18)*(1-F320)))</f>
        <v>37300.4742994744</v>
      </c>
      <c r="H320" s="24">
        <f ca="1" t="shared" ref="H320:L320" si="2367">RAND()</f>
        <v>0.166155206304215</v>
      </c>
      <c r="I320" s="25">
        <f ca="1">IF(H320&lt;=('Ejercicio 3 - TIR'!$D$18-'Ejercicio 3 - TIR'!$C$18)/('Ejercicio 3 - TIR'!$E$18-'Ejercicio 3 - TIR'!$C$18),'Ejercicio 3 - TIR'!$C$18+SQRT(('Ejercicio 3 - TIR'!$E$18-'Ejercicio 3 - TIR'!$C$18)*('Ejercicio 3 - TIR'!$D$18-'Ejercicio 3 - TIR'!$C$18)*H320),'Ejercicio 3 - TIR'!$E$18-SQRT(('Ejercicio 3 - TIR'!$E$18-'Ejercicio 3 - TIR'!$C$18)*('Ejercicio 3 - TIR'!$E$18-'Ejercicio 3 - TIR'!$D$18)*(1-H320)))</f>
        <v>34992.3221997015</v>
      </c>
      <c r="J320" s="24">
        <f ca="1" t="shared" si="2367"/>
        <v>0.626504771081138</v>
      </c>
      <c r="K320" s="25">
        <f ca="1">IF(J320&lt;=('Ejercicio 3 - TIR'!$D$18-'Ejercicio 3 - TIR'!$C$18)/('Ejercicio 3 - TIR'!$E$18-'Ejercicio 3 - TIR'!$C$18),'Ejercicio 3 - TIR'!$C$18+SQRT(('Ejercicio 3 - TIR'!$E$18-'Ejercicio 3 - TIR'!$C$18)*('Ejercicio 3 - TIR'!$D$18-'Ejercicio 3 - TIR'!$C$18)*J320),'Ejercicio 3 - TIR'!$E$18-SQRT(('Ejercicio 3 - TIR'!$E$18-'Ejercicio 3 - TIR'!$C$18)*('Ejercicio 3 - TIR'!$E$18-'Ejercicio 3 - TIR'!$D$18)*(1-J320)))</f>
        <v>39694.1072648373</v>
      </c>
      <c r="L320" s="24">
        <f ca="1" t="shared" si="2367"/>
        <v>0.433461625835176</v>
      </c>
      <c r="M320" s="25">
        <f ca="1">IF(L320&lt;=('Ejercicio 3 - TIR'!$D$18-'Ejercicio 3 - TIR'!$C$18)/('Ejercicio 3 - TIR'!$E$18-'Ejercicio 3 - TIR'!$C$18),'Ejercicio 3 - TIR'!$C$18+SQRT(('Ejercicio 3 - TIR'!$E$18-'Ejercicio 3 - TIR'!$C$18)*('Ejercicio 3 - TIR'!$D$18-'Ejercicio 3 - TIR'!$C$18)*L320),'Ejercicio 3 - TIR'!$E$18-SQRT(('Ejercicio 3 - TIR'!$E$18-'Ejercicio 3 - TIR'!$C$18)*('Ejercicio 3 - TIR'!$E$18-'Ejercicio 3 - TIR'!$D$18)*(1-L320)))</f>
        <v>38063.4511144594</v>
      </c>
      <c r="N320" s="24">
        <f ca="1" t="shared" ref="N320:R320" si="2368">RAND()</f>
        <v>0.538682987782105</v>
      </c>
      <c r="O320" s="25">
        <f ca="1">IF(N320&lt;=('Ejercicio 3 - TIR'!$D$18-'Ejercicio 3 - TIR'!$C$18)/('Ejercicio 3 - TIR'!$E$18-'Ejercicio 3 - TIR'!$C$18),'Ejercicio 3 - TIR'!$C$18+SQRT(('Ejercicio 3 - TIR'!$E$18-'Ejercicio 3 - TIR'!$C$18)*('Ejercicio 3 - TIR'!$D$18-'Ejercicio 3 - TIR'!$C$18)*N320),'Ejercicio 3 - TIR'!$E$18-SQRT(('Ejercicio 3 - TIR'!$E$18-'Ejercicio 3 - TIR'!$C$18)*('Ejercicio 3 - TIR'!$E$18-'Ejercicio 3 - TIR'!$D$18)*(1-N320)))</f>
        <v>38989.0181981858</v>
      </c>
      <c r="P320" s="24">
        <f ca="1" t="shared" si="2368"/>
        <v>0.556255827056987</v>
      </c>
      <c r="Q320" s="26">
        <f ca="1">IF(P320&lt;=('Ejercicio 3 - TIR'!$D$22-'Ejercicio 3 - TIR'!$C$22)/('Ejercicio 3 - TIR'!$E$22-'Ejercicio 3 - TIR'!$C$22),'Ejercicio 3 - TIR'!$C$22+SQRT(('Ejercicio 3 - TIR'!$E$22-'Ejercicio 3 - TIR'!$C$22)*('Ejercicio 3 - TIR'!$D$22-'Ejercicio 3 - TIR'!$C$22)*P320),'Ejercicio 3 - TIR'!$E$22-SQRT(('Ejercicio 3 - TIR'!$E$22-'Ejercicio 3 - TIR'!$C$22)*('Ejercicio 3 - TIR'!$E$22-'Ejercicio 3 - TIR'!$D$22)*(1-P320)))</f>
        <v>0.151738020039328</v>
      </c>
      <c r="R320" s="24">
        <f ca="1" t="shared" si="2368"/>
        <v>0.583642469947972</v>
      </c>
      <c r="S320" s="26">
        <f ca="1">IF(R320&lt;=('Ejercicio 3 - TIR'!$D$23-'Ejercicio 3 - TIR'!$C$23)/('Ejercicio 3 - TIR'!$E$23-'Ejercicio 3 - TIR'!$C$23),'Ejercicio 3 - TIR'!$C$23+SQRT(('Ejercicio 3 - TIR'!$E$23-'Ejercicio 3 - TIR'!$C$23)*('Ejercicio 3 - TIR'!$D$23-'Ejercicio 3 - TIR'!$C$23)*R320),'Ejercicio 3 - TIR'!$E$23-SQRT(('Ejercicio 3 - TIR'!$E$23-'Ejercicio 3 - TIR'!$C$23)*('Ejercicio 3 - TIR'!$E$23-'Ejercicio 3 - TIR'!$D$23)*(1-R320)))</f>
        <v>0.152624033275633</v>
      </c>
      <c r="T320" s="24">
        <f ca="1" t="shared" ref="T320:X320" si="2369">RAND()</f>
        <v>0.081021288741731</v>
      </c>
      <c r="U320" s="26">
        <f ca="1">IF(T320&lt;=('Ejercicio 3 - TIR'!$D$24-'Ejercicio 3 - TIR'!$C$24)/('Ejercicio 3 - TIR'!$E$24-'Ejercicio 3 - TIR'!$C$24),'Ejercicio 3 - TIR'!$C$24+SQRT(('Ejercicio 3 - TIR'!$E$24-'Ejercicio 3 - TIR'!$C$24)*('Ejercicio 3 - TIR'!$D$24-'Ejercicio 3 - TIR'!$C$24)*T320),'Ejercicio 3 - TIR'!$E$24-SQRT(('Ejercicio 3 - TIR'!$E$24-'Ejercicio 3 - TIR'!$C$24)*('Ejercicio 3 - TIR'!$E$24-'Ejercicio 3 - TIR'!$D$24)*(1-T320)))</f>
        <v>0.16304395286551</v>
      </c>
      <c r="V320" s="24">
        <f ca="1" t="shared" si="2369"/>
        <v>0.31781856727282</v>
      </c>
      <c r="W320" s="26">
        <f ca="1">IF(V320&lt;=('Ejercicio 3 - TIR'!$D$25-'Ejercicio 3 - TIR'!$C$25)/('Ejercicio 3 - TIR'!$E$25-'Ejercicio 3 - TIR'!$C$25),'Ejercicio 3 - TIR'!$C$25+SQRT(('Ejercicio 3 - TIR'!$E$25-'Ejercicio 3 - TIR'!$C$25)*('Ejercicio 3 - TIR'!$D$25-'Ejercicio 3 - TIR'!$C$25)*V320),'Ejercicio 3 - TIR'!$E$25-SQRT(('Ejercicio 3 - TIR'!$E$25-'Ejercicio 3 - TIR'!$C$25)*('Ejercicio 3 - TIR'!$E$25-'Ejercicio 3 - TIR'!$D$25)*(1-V320)))</f>
        <v>0.201136567716286</v>
      </c>
      <c r="X320" s="24">
        <f ca="1" t="shared" si="2369"/>
        <v>0.932649393819575</v>
      </c>
      <c r="Y320" s="26">
        <f ca="1">IF(X320&lt;=('Ejercicio 3 - TIR'!$D$26-'Ejercicio 3 - TIR'!$C$26)/('Ejercicio 3 - TIR'!$E$26-'Ejercicio 3 - TIR'!$C$26),'Ejercicio 3 - TIR'!$C$26+SQRT(('Ejercicio 3 - TIR'!$E$26-'Ejercicio 3 - TIR'!$C$26)*('Ejercicio 3 - TIR'!$D$26-'Ejercicio 3 - TIR'!$C$26)*X320),'Ejercicio 3 - TIR'!$E$26-SQRT(('Ejercicio 3 - TIR'!$E$26-'Ejercicio 3 - TIR'!$C$26)*('Ejercicio 3 - TIR'!$E$26-'Ejercicio 3 - TIR'!$D$26)*(1-X320)))</f>
        <v>0.260929256087549</v>
      </c>
      <c r="Z320" s="24">
        <f ca="1" t="shared" si="1908"/>
        <v>1.15173802003933</v>
      </c>
      <c r="AA320" s="24">
        <f ca="1" t="shared" si="1909"/>
        <v>1.32752092193462</v>
      </c>
      <c r="AB320" s="24">
        <f ca="1" t="shared" si="1910"/>
        <v>1.54396518055851</v>
      </c>
      <c r="AC320" s="24">
        <f ca="1" t="shared" si="1911"/>
        <v>1.8545130376495</v>
      </c>
      <c r="AD320" s="24">
        <f ca="1" t="shared" si="1912"/>
        <v>2.33840974496805</v>
      </c>
      <c r="AE320" s="23">
        <f ca="1" t="shared" si="1913"/>
        <v>4103.40816207456</v>
      </c>
      <c r="AF320" s="23">
        <f ca="1" t="shared" si="1914"/>
        <v>4729.68686594653</v>
      </c>
      <c r="AG320" s="23">
        <f ca="1" t="shared" si="1915"/>
        <v>5500.83370838654</v>
      </c>
      <c r="AH320" s="23">
        <f ca="1" t="shared" si="1916"/>
        <v>6607.25252006946</v>
      </c>
      <c r="AI320" s="23">
        <f ca="1" t="shared" si="1917"/>
        <v>8331.27800491376</v>
      </c>
      <c r="AJ320" s="25">
        <f ca="1" t="shared" si="1918"/>
        <v>42960.3744162044</v>
      </c>
      <c r="AK320" s="25">
        <f ca="1" t="shared" si="1919"/>
        <v>46453.0398271811</v>
      </c>
      <c r="AL320" s="25">
        <f ca="1" t="shared" si="1920"/>
        <v>61286.3194902633</v>
      </c>
      <c r="AM320" s="25">
        <f ca="1" t="shared" si="1921"/>
        <v>70589.1663496994</v>
      </c>
      <c r="AN320" s="25">
        <f ca="1" t="shared" si="1922"/>
        <v>91172.3001013742</v>
      </c>
      <c r="AO320" s="25">
        <f ca="1">C320/'Ejercicio 3 - TIR'!$D$7</f>
        <v>16697.0911366744</v>
      </c>
      <c r="AP320" s="25">
        <f ca="1" t="shared" si="1923"/>
        <v>26263.28327953</v>
      </c>
      <c r="AQ320" s="25">
        <f ca="1" t="shared" si="1924"/>
        <v>29755.9486905066</v>
      </c>
      <c r="AR320" s="25">
        <f ca="1" t="shared" si="1925"/>
        <v>44589.2283535888</v>
      </c>
      <c r="AS320" s="25">
        <f ca="1" t="shared" si="1926"/>
        <v>53892.075213025</v>
      </c>
      <c r="AT320" s="25">
        <f ca="1" t="shared" si="1927"/>
        <v>74475.2089646998</v>
      </c>
      <c r="AU320" s="25">
        <f ca="1">AP320*'Ejercicio 3 - TIR'!$D$5</f>
        <v>13131.641639765</v>
      </c>
      <c r="AV320" s="25">
        <f ca="1">AQ320*'Ejercicio 3 - TIR'!$D$5</f>
        <v>14877.9743452533</v>
      </c>
      <c r="AW320" s="25">
        <f ca="1">AR320*'Ejercicio 3 - TIR'!$D$5</f>
        <v>22294.6141767944</v>
      </c>
      <c r="AX320" s="25">
        <f ca="1">AS320*'Ejercicio 3 - TIR'!$D$5</f>
        <v>26946.0376065125</v>
      </c>
      <c r="AY320" s="25">
        <f ca="1">AT320*'Ejercicio 3 - TIR'!$D$5</f>
        <v>37237.6044823499</v>
      </c>
      <c r="AZ320" s="25">
        <f ca="1" t="shared" ref="AZ320:BD320" si="2370">AJ320-AU320-AE320</f>
        <v>25725.3246143649</v>
      </c>
      <c r="BA320" s="25">
        <f ca="1" t="shared" si="2370"/>
        <v>26845.3786159812</v>
      </c>
      <c r="BB320" s="25">
        <f ca="1" t="shared" si="2370"/>
        <v>33490.8716050823</v>
      </c>
      <c r="BC320" s="25">
        <f ca="1" t="shared" si="2370"/>
        <v>37035.8762231175</v>
      </c>
      <c r="BD320" s="25">
        <f ca="1" t="shared" si="2370"/>
        <v>45603.4176141106</v>
      </c>
      <c r="BE320" s="25">
        <f ca="1" t="shared" ref="BE320:BI320" si="2371">AZ320/Z320</f>
        <v>22336.0904708924</v>
      </c>
      <c r="BF320" s="25">
        <f ca="1" t="shared" si="2371"/>
        <v>20222.1887221626</v>
      </c>
      <c r="BG320" s="25">
        <f ca="1" t="shared" si="2371"/>
        <v>21691.4681929339</v>
      </c>
      <c r="BH320" s="25">
        <f ca="1" t="shared" si="2371"/>
        <v>19970.6744958011</v>
      </c>
      <c r="BI320" s="25">
        <f ca="1" t="shared" si="2371"/>
        <v>19501.8934180561</v>
      </c>
      <c r="BJ320" s="25">
        <f ca="1" t="shared" si="1930"/>
        <v>63236.9503127139</v>
      </c>
      <c r="BK320" s="25">
        <f ca="1" t="shared" si="1931"/>
        <v>39044.6406266191</v>
      </c>
      <c r="BL320" s="25">
        <f ca="1" t="shared" si="1932"/>
        <v>102281.590939333</v>
      </c>
      <c r="BM320" s="25">
        <f ca="1">BK320*'Ejercicio 3 - TIR'!$D$5</f>
        <v>19522.3203133096</v>
      </c>
      <c r="BN320" s="25">
        <f ca="1" t="shared" si="1933"/>
        <v>82759.2706260235</v>
      </c>
      <c r="BO320" s="25">
        <f ca="1" t="shared" si="1934"/>
        <v>35391.261434875</v>
      </c>
      <c r="BP320" s="25">
        <f ca="1" t="shared" si="1935"/>
        <v>-110528.17154991</v>
      </c>
      <c r="BQ320" s="25">
        <f ca="1" t="shared" ref="BQ320:BT320" si="2372">BE320</f>
        <v>22336.0904708924</v>
      </c>
      <c r="BR320" s="25">
        <f ca="1" t="shared" si="2372"/>
        <v>20222.1887221626</v>
      </c>
      <c r="BS320" s="25">
        <f ca="1" t="shared" si="2372"/>
        <v>21691.4681929339</v>
      </c>
      <c r="BT320" s="25">
        <f ca="1" t="shared" si="2372"/>
        <v>19970.6744958011</v>
      </c>
      <c r="BU320" s="25">
        <f ca="1" t="shared" si="1937"/>
        <v>54893.1548529311</v>
      </c>
      <c r="BV320" s="27">
        <f ca="1" t="shared" si="1938"/>
        <v>7.02627676039944</v>
      </c>
    </row>
    <row r="321" ht="15" customHeight="1" spans="1:74">
      <c r="A321" s="23">
        <v>320</v>
      </c>
      <c r="B321" s="24">
        <f ca="1" t="shared" ref="B321:F321" si="2373">RAND()</f>
        <v>0.268415544055874</v>
      </c>
      <c r="C321" s="25">
        <f ca="1">IF(B321&lt;=('Ejercicio 3 - TIR'!$D$13-'Ejercicio 3 - TIR'!$C$13)/('Ejercicio 3 - TIR'!$E$13-'Ejercicio 3 - TIR'!$C$13),'Ejercicio 3 - TIR'!$C$13+SQRT(('Ejercicio 3 - TIR'!$E$13-'Ejercicio 3 - TIR'!$C$13)*('Ejercicio 3 - TIR'!$D$13-'Ejercicio 3 - TIR'!$C$13)*B321),'Ejercicio 3 - TIR'!$E$13-SQRT(('Ejercicio 3 - TIR'!$E$13-'Ejercicio 3 - TIR'!$C$13)*('Ejercicio 3 - TIR'!$E$13-'Ejercicio 3 - TIR'!$D$13)*(1-B321)))</f>
        <v>70370.5999532061</v>
      </c>
      <c r="D321" s="24">
        <f ca="1" t="shared" si="2373"/>
        <v>0.311539369904786</v>
      </c>
      <c r="E321" s="25">
        <f ca="1">IF(D321&lt;=('Ejercicio 3 - TIR'!$D$14-'Ejercicio 3 - TIR'!$C$14)/('Ejercicio 3 - TIR'!$E$14-'Ejercicio 3 - TIR'!$C$14),'Ejercicio 3 - TIR'!$C$14+SQRT(('Ejercicio 3 - TIR'!$E$14-'Ejercicio 3 - TIR'!$C$14)*('Ejercicio 3 - TIR'!$D$14-'Ejercicio 3 - TIR'!$C$14)*D321),'Ejercicio 3 - TIR'!$E$14-SQRT(('Ejercicio 3 - TIR'!$E$14-'Ejercicio 3 - TIR'!$C$14)*('Ejercicio 3 - TIR'!$E$14-'Ejercicio 3 - TIR'!$D$14)*(1-D321)))</f>
        <v>29833.7824467863</v>
      </c>
      <c r="F321" s="24">
        <f ca="1" t="shared" si="2373"/>
        <v>0.91324683889139</v>
      </c>
      <c r="G321" s="25">
        <f ca="1">IF(F321&lt;=('Ejercicio 3 - TIR'!$D$18-'Ejercicio 3 - TIR'!$C$18)/('Ejercicio 3 - TIR'!$E$18-'Ejercicio 3 - TIR'!$C$18),'Ejercicio 3 - TIR'!$C$18+SQRT(('Ejercicio 3 - TIR'!$E$18-'Ejercicio 3 - TIR'!$C$18)*('Ejercicio 3 - TIR'!$D$18-'Ejercicio 3 - TIR'!$C$18)*F321),'Ejercicio 3 - TIR'!$E$18-SQRT(('Ejercicio 3 - TIR'!$E$18-'Ejercicio 3 - TIR'!$C$18)*('Ejercicio 3 - TIR'!$E$18-'Ejercicio 3 - TIR'!$D$18)*(1-F321)))</f>
        <v>42449.2183387938</v>
      </c>
      <c r="H321" s="24">
        <f ca="1" t="shared" ref="H321:L321" si="2374">RAND()</f>
        <v>0.691445095973485</v>
      </c>
      <c r="I321" s="25">
        <f ca="1">IF(H321&lt;=('Ejercicio 3 - TIR'!$D$18-'Ejercicio 3 - TIR'!$C$18)/('Ejercicio 3 - TIR'!$E$18-'Ejercicio 3 - TIR'!$C$18),'Ejercicio 3 - TIR'!$C$18+SQRT(('Ejercicio 3 - TIR'!$E$18-'Ejercicio 3 - TIR'!$C$18)*('Ejercicio 3 - TIR'!$D$18-'Ejercicio 3 - TIR'!$C$18)*H321),'Ejercicio 3 - TIR'!$E$18-SQRT(('Ejercicio 3 - TIR'!$E$18-'Ejercicio 3 - TIR'!$C$18)*('Ejercicio 3 - TIR'!$E$18-'Ejercicio 3 - TIR'!$D$18)*(1-H321)))</f>
        <v>40189.4264581041</v>
      </c>
      <c r="J321" s="24">
        <f ca="1" t="shared" si="2374"/>
        <v>0.322655511464624</v>
      </c>
      <c r="K321" s="25">
        <f ca="1">IF(J321&lt;=('Ejercicio 3 - TIR'!$D$18-'Ejercicio 3 - TIR'!$C$18)/('Ejercicio 3 - TIR'!$E$18-'Ejercicio 3 - TIR'!$C$18),'Ejercicio 3 - TIR'!$C$18+SQRT(('Ejercicio 3 - TIR'!$E$18-'Ejercicio 3 - TIR'!$C$18)*('Ejercicio 3 - TIR'!$D$18-'Ejercicio 3 - TIR'!$C$18)*J321),'Ejercicio 3 - TIR'!$E$18-SQRT(('Ejercicio 3 - TIR'!$E$18-'Ejercicio 3 - TIR'!$C$18)*('Ejercicio 3 - TIR'!$E$18-'Ejercicio 3 - TIR'!$D$18)*(1-J321)))</f>
        <v>36956.8905927644</v>
      </c>
      <c r="L321" s="24">
        <f ca="1" t="shared" si="2374"/>
        <v>0.929257852460693</v>
      </c>
      <c r="M321" s="25">
        <f ca="1">IF(L321&lt;=('Ejercicio 3 - TIR'!$D$18-'Ejercicio 3 - TIR'!$C$18)/('Ejercicio 3 - TIR'!$E$18-'Ejercicio 3 - TIR'!$C$18),'Ejercicio 3 - TIR'!$C$18+SQRT(('Ejercicio 3 - TIR'!$E$18-'Ejercicio 3 - TIR'!$C$18)*('Ejercicio 3 - TIR'!$D$18-'Ejercicio 3 - TIR'!$C$18)*L321),'Ejercicio 3 - TIR'!$E$18-SQRT(('Ejercicio 3 - TIR'!$E$18-'Ejercicio 3 - TIR'!$C$18)*('Ejercicio 3 - TIR'!$E$18-'Ejercicio 3 - TIR'!$D$18)*(1-L321)))</f>
        <v>42696.5979366493</v>
      </c>
      <c r="N321" s="24">
        <f ca="1" t="shared" ref="N321:R321" si="2375">RAND()</f>
        <v>0.308510504854181</v>
      </c>
      <c r="O321" s="25">
        <f ca="1">IF(N321&lt;=('Ejercicio 3 - TIR'!$D$18-'Ejercicio 3 - TIR'!$C$18)/('Ejercicio 3 - TIR'!$E$18-'Ejercicio 3 - TIR'!$C$18),'Ejercicio 3 - TIR'!$C$18+SQRT(('Ejercicio 3 - TIR'!$E$18-'Ejercicio 3 - TIR'!$C$18)*('Ejercicio 3 - TIR'!$D$18-'Ejercicio 3 - TIR'!$C$18)*N321),'Ejercicio 3 - TIR'!$E$18-SQRT(('Ejercicio 3 - TIR'!$E$18-'Ejercicio 3 - TIR'!$C$18)*('Ejercicio 3 - TIR'!$E$18-'Ejercicio 3 - TIR'!$D$18)*(1-N321)))</f>
        <v>36802.6888601587</v>
      </c>
      <c r="P321" s="24">
        <f ca="1" t="shared" si="2375"/>
        <v>0.634971313097114</v>
      </c>
      <c r="Q321" s="26">
        <f ca="1">IF(P321&lt;=('Ejercicio 3 - TIR'!$D$22-'Ejercicio 3 - TIR'!$C$22)/('Ejercicio 3 - TIR'!$E$22-'Ejercicio 3 - TIR'!$C$22),'Ejercicio 3 - TIR'!$C$22+SQRT(('Ejercicio 3 - TIR'!$E$22-'Ejercicio 3 - TIR'!$C$22)*('Ejercicio 3 - TIR'!$D$22-'Ejercicio 3 - TIR'!$C$22)*P321),'Ejercicio 3 - TIR'!$E$22-SQRT(('Ejercicio 3 - TIR'!$E$22-'Ejercicio 3 - TIR'!$C$22)*('Ejercicio 3 - TIR'!$E$22-'Ejercicio 3 - TIR'!$D$22)*(1-P321)))</f>
        <v>0.154366981519431</v>
      </c>
      <c r="R321" s="24">
        <f ca="1" t="shared" si="2375"/>
        <v>0.875198884414117</v>
      </c>
      <c r="S321" s="26">
        <f ca="1">IF(R321&lt;=('Ejercicio 3 - TIR'!$D$23-'Ejercicio 3 - TIR'!$C$23)/('Ejercicio 3 - TIR'!$E$23-'Ejercicio 3 - TIR'!$C$23),'Ejercicio 3 - TIR'!$C$23+SQRT(('Ejercicio 3 - TIR'!$E$23-'Ejercicio 3 - TIR'!$C$23)*('Ejercicio 3 - TIR'!$D$23-'Ejercicio 3 - TIR'!$C$23)*R321),'Ejercicio 3 - TIR'!$E$23-SQRT(('Ejercicio 3 - TIR'!$E$23-'Ejercicio 3 - TIR'!$C$23)*('Ejercicio 3 - TIR'!$E$23-'Ejercicio 3 - TIR'!$D$23)*(1-R321)))</f>
        <v>0.165011937815228</v>
      </c>
      <c r="T321" s="24">
        <f ca="1" t="shared" ref="T321:X321" si="2376">RAND()</f>
        <v>0.177675304609756</v>
      </c>
      <c r="U321" s="26">
        <f ca="1">IF(T321&lt;=('Ejercicio 3 - TIR'!$D$24-'Ejercicio 3 - TIR'!$C$24)/('Ejercicio 3 - TIR'!$E$24-'Ejercicio 3 - TIR'!$C$24),'Ejercicio 3 - TIR'!$C$24+SQRT(('Ejercicio 3 - TIR'!$E$24-'Ejercicio 3 - TIR'!$C$24)*('Ejercicio 3 - TIR'!$D$24-'Ejercicio 3 - TIR'!$C$24)*T321),'Ejercicio 3 - TIR'!$E$24-SQRT(('Ejercicio 3 - TIR'!$E$24-'Ejercicio 3 - TIR'!$C$24)*('Ejercicio 3 - TIR'!$E$24-'Ejercicio 3 - TIR'!$D$24)*(1-T321)))</f>
        <v>0.169316266194078</v>
      </c>
      <c r="V321" s="24">
        <f ca="1" t="shared" si="2376"/>
        <v>0.676902783541306</v>
      </c>
      <c r="W321" s="26">
        <f ca="1">IF(V321&lt;=('Ejercicio 3 - TIR'!$D$25-'Ejercicio 3 - TIR'!$C$25)/('Ejercicio 3 - TIR'!$E$25-'Ejercicio 3 - TIR'!$C$25),'Ejercicio 3 - TIR'!$C$25+SQRT(('Ejercicio 3 - TIR'!$E$25-'Ejercicio 3 - TIR'!$C$25)*('Ejercicio 3 - TIR'!$D$25-'Ejercicio 3 - TIR'!$C$25)*V321),'Ejercicio 3 - TIR'!$E$25-SQRT(('Ejercicio 3 - TIR'!$E$25-'Ejercicio 3 - TIR'!$C$25)*('Ejercicio 3 - TIR'!$E$25-'Ejercicio 3 - TIR'!$D$25)*(1-V321)))</f>
        <v>0.216372031616444</v>
      </c>
      <c r="X321" s="24">
        <f ca="1" t="shared" si="2376"/>
        <v>0.387057846828345</v>
      </c>
      <c r="Y321" s="26">
        <f ca="1">IF(X321&lt;=('Ejercicio 3 - TIR'!$D$26-'Ejercicio 3 - TIR'!$C$26)/('Ejercicio 3 - TIR'!$E$26-'Ejercicio 3 - TIR'!$C$26),'Ejercicio 3 - TIR'!$C$26+SQRT(('Ejercicio 3 - TIR'!$E$26-'Ejercicio 3 - TIR'!$C$26)*('Ejercicio 3 - TIR'!$D$26-'Ejercicio 3 - TIR'!$C$26)*X321),'Ejercicio 3 - TIR'!$E$26-SQRT(('Ejercicio 3 - TIR'!$E$26-'Ejercicio 3 - TIR'!$C$26)*('Ejercicio 3 - TIR'!$E$26-'Ejercicio 3 - TIR'!$D$26)*(1-X321)))</f>
        <v>0.222468377155455</v>
      </c>
      <c r="Z321" s="24">
        <f ca="1" t="shared" si="1908"/>
        <v>1.15436698151943</v>
      </c>
      <c r="AA321" s="24">
        <f ca="1" t="shared" si="1909"/>
        <v>1.34485131408987</v>
      </c>
      <c r="AB321" s="24">
        <f ca="1" t="shared" si="1910"/>
        <v>1.57255651717776</v>
      </c>
      <c r="AC321" s="24">
        <f ca="1" t="shared" si="1911"/>
        <v>1.9128137656312</v>
      </c>
      <c r="AD321" s="24">
        <f ca="1" t="shared" si="1912"/>
        <v>2.33835433987178</v>
      </c>
      <c r="AE321" s="23">
        <f ca="1" t="shared" si="1913"/>
        <v>4605.35094361778</v>
      </c>
      <c r="AF321" s="23">
        <f ca="1" t="shared" si="1914"/>
        <v>5365.28882714334</v>
      </c>
      <c r="AG321" s="23">
        <f ca="1" t="shared" si="1915"/>
        <v>6273.71949840805</v>
      </c>
      <c r="AH321" s="23">
        <f ca="1" t="shared" si="1916"/>
        <v>7631.1769320703</v>
      </c>
      <c r="AI321" s="23">
        <f ca="1" t="shared" si="1917"/>
        <v>9328.87247993413</v>
      </c>
      <c r="AJ321" s="25">
        <f ca="1" t="shared" si="1918"/>
        <v>49001.9760416127</v>
      </c>
      <c r="AK321" s="25">
        <f ca="1" t="shared" si="1919"/>
        <v>54048.8029846994</v>
      </c>
      <c r="AL321" s="25">
        <f ca="1" t="shared" si="1920"/>
        <v>58116.7991562772</v>
      </c>
      <c r="AM321" s="25">
        <f ca="1" t="shared" si="1921"/>
        <v>81670.6402788434</v>
      </c>
      <c r="AN321" s="25">
        <f ca="1" t="shared" si="1922"/>
        <v>86057.727215103</v>
      </c>
      <c r="AO321" s="25">
        <f ca="1">C321/'Ejercicio 3 - TIR'!$D$7</f>
        <v>14074.1199906412</v>
      </c>
      <c r="AP321" s="25">
        <f ca="1" t="shared" si="1923"/>
        <v>34927.8560509715</v>
      </c>
      <c r="AQ321" s="25">
        <f ca="1" t="shared" si="1924"/>
        <v>39974.6829940582</v>
      </c>
      <c r="AR321" s="25">
        <f ca="1" t="shared" si="1925"/>
        <v>44042.679165636</v>
      </c>
      <c r="AS321" s="25">
        <f ca="1" t="shared" si="1926"/>
        <v>67596.5202882022</v>
      </c>
      <c r="AT321" s="25">
        <f ca="1" t="shared" si="1927"/>
        <v>71983.6072244618</v>
      </c>
      <c r="AU321" s="25">
        <f ca="1">AP321*'Ejercicio 3 - TIR'!$D$5</f>
        <v>17463.9280254857</v>
      </c>
      <c r="AV321" s="25">
        <f ca="1">AQ321*'Ejercicio 3 - TIR'!$D$5</f>
        <v>19987.3414970291</v>
      </c>
      <c r="AW321" s="25">
        <f ca="1">AR321*'Ejercicio 3 - TIR'!$D$5</f>
        <v>22021.339582818</v>
      </c>
      <c r="AX321" s="25">
        <f ca="1">AS321*'Ejercicio 3 - TIR'!$D$5</f>
        <v>33798.2601441011</v>
      </c>
      <c r="AY321" s="25">
        <f ca="1">AT321*'Ejercicio 3 - TIR'!$D$5</f>
        <v>35991.8036122309</v>
      </c>
      <c r="AZ321" s="25">
        <f ca="1" t="shared" ref="AZ321:BD321" si="2377">AJ321-AU321-AE321</f>
        <v>26932.6970725092</v>
      </c>
      <c r="BA321" s="25">
        <f ca="1" t="shared" si="2377"/>
        <v>28696.172660527</v>
      </c>
      <c r="BB321" s="25">
        <f ca="1" t="shared" si="2377"/>
        <v>29821.7400750512</v>
      </c>
      <c r="BC321" s="25">
        <f ca="1" t="shared" si="2377"/>
        <v>40241.203202672</v>
      </c>
      <c r="BD321" s="25">
        <f ca="1" t="shared" si="2377"/>
        <v>40737.051122938</v>
      </c>
      <c r="BE321" s="25">
        <f ca="1" t="shared" ref="BE321:BI321" si="2378">AZ321/Z321</f>
        <v>23331.1394934903</v>
      </c>
      <c r="BF321" s="25">
        <f ca="1" t="shared" si="2378"/>
        <v>21337.8031904941</v>
      </c>
      <c r="BG321" s="25">
        <f ca="1" t="shared" si="2378"/>
        <v>18963.8590087507</v>
      </c>
      <c r="BH321" s="25">
        <f ca="1" t="shared" si="2378"/>
        <v>21037.7005465522</v>
      </c>
      <c r="BI321" s="25">
        <f ca="1" t="shared" si="2378"/>
        <v>17421.2481095451</v>
      </c>
      <c r="BJ321" s="25">
        <f ca="1" t="shared" si="1930"/>
        <v>69761.9546592333</v>
      </c>
      <c r="BK321" s="25">
        <f ca="1" t="shared" si="1931"/>
        <v>32910.2795599921</v>
      </c>
      <c r="BL321" s="25">
        <f ca="1" t="shared" si="1932"/>
        <v>102672.234219225</v>
      </c>
      <c r="BM321" s="25">
        <f ca="1">BK321*'Ejercicio 3 - TIR'!$D$5</f>
        <v>16455.1397799961</v>
      </c>
      <c r="BN321" s="25">
        <f ca="1" t="shared" si="1933"/>
        <v>86217.0944392294</v>
      </c>
      <c r="BO321" s="25">
        <f ca="1" t="shared" si="1934"/>
        <v>36870.8424421069</v>
      </c>
      <c r="BP321" s="25">
        <f ca="1" t="shared" si="1935"/>
        <v>-100204.382399992</v>
      </c>
      <c r="BQ321" s="25">
        <f ca="1" t="shared" ref="BQ321:BT321" si="2379">BE321</f>
        <v>23331.1394934903</v>
      </c>
      <c r="BR321" s="25">
        <f ca="1" t="shared" si="2379"/>
        <v>21337.8031904941</v>
      </c>
      <c r="BS321" s="25">
        <f ca="1" t="shared" si="2379"/>
        <v>18963.8590087507</v>
      </c>
      <c r="BT321" s="25">
        <f ca="1" t="shared" si="2379"/>
        <v>21037.7005465522</v>
      </c>
      <c r="BU321" s="25">
        <f ca="1" t="shared" si="1937"/>
        <v>54292.090551652</v>
      </c>
      <c r="BV321" s="27">
        <f ca="1" t="shared" si="1938"/>
        <v>10.3299112214342</v>
      </c>
    </row>
    <row r="322" ht="15" customHeight="1" spans="1:74">
      <c r="A322" s="23">
        <v>321</v>
      </c>
      <c r="B322" s="24">
        <f ca="1" t="shared" ref="B322:F322" si="2380">RAND()</f>
        <v>0.578589167212504</v>
      </c>
      <c r="C322" s="25">
        <f ca="1">IF(B322&lt;=('Ejercicio 3 - TIR'!$D$13-'Ejercicio 3 - TIR'!$C$13)/('Ejercicio 3 - TIR'!$E$13-'Ejercicio 3 - TIR'!$C$13),'Ejercicio 3 - TIR'!$C$13+SQRT(('Ejercicio 3 - TIR'!$E$13-'Ejercicio 3 - TIR'!$C$13)*('Ejercicio 3 - TIR'!$D$13-'Ejercicio 3 - TIR'!$C$13)*B322),'Ejercicio 3 - TIR'!$E$13-SQRT(('Ejercicio 3 - TIR'!$E$13-'Ejercicio 3 - TIR'!$C$13)*('Ejercicio 3 - TIR'!$E$13-'Ejercicio 3 - TIR'!$D$13)*(1-B322)))</f>
        <v>77512.3811988687</v>
      </c>
      <c r="D322" s="24">
        <f ca="1" t="shared" si="2380"/>
        <v>0.499003829432421</v>
      </c>
      <c r="E322" s="25">
        <f ca="1">IF(D322&lt;=('Ejercicio 3 - TIR'!$D$14-'Ejercicio 3 - TIR'!$C$14)/('Ejercicio 3 - TIR'!$E$14-'Ejercicio 3 - TIR'!$C$14),'Ejercicio 3 - TIR'!$C$14+SQRT(('Ejercicio 3 - TIR'!$E$14-'Ejercicio 3 - TIR'!$C$14)*('Ejercicio 3 - TIR'!$D$14-'Ejercicio 3 - TIR'!$C$14)*D322),'Ejercicio 3 - TIR'!$E$14-SQRT(('Ejercicio 3 - TIR'!$E$14-'Ejercicio 3 - TIR'!$C$14)*('Ejercicio 3 - TIR'!$E$14-'Ejercicio 3 - TIR'!$D$14)*(1-D322)))</f>
        <v>31331.1231647268</v>
      </c>
      <c r="F322" s="24">
        <f ca="1" t="shared" si="2380"/>
        <v>0.8685935736404</v>
      </c>
      <c r="G322" s="25">
        <f ca="1">IF(F322&lt;=('Ejercicio 3 - TIR'!$D$18-'Ejercicio 3 - TIR'!$C$18)/('Ejercicio 3 - TIR'!$E$18-'Ejercicio 3 - TIR'!$C$18),'Ejercicio 3 - TIR'!$C$18+SQRT(('Ejercicio 3 - TIR'!$E$18-'Ejercicio 3 - TIR'!$C$18)*('Ejercicio 3 - TIR'!$D$18-'Ejercicio 3 - TIR'!$C$18)*F322),'Ejercicio 3 - TIR'!$E$18-SQRT(('Ejercicio 3 - TIR'!$E$18-'Ejercicio 3 - TIR'!$C$18)*('Ejercicio 3 - TIR'!$E$18-'Ejercicio 3 - TIR'!$D$18)*(1-F322)))</f>
        <v>41860.6558046353</v>
      </c>
      <c r="H322" s="24">
        <f ca="1" t="shared" ref="H322:L322" si="2381">RAND()</f>
        <v>0.646957086478209</v>
      </c>
      <c r="I322" s="25">
        <f ca="1">IF(H322&lt;=('Ejercicio 3 - TIR'!$D$18-'Ejercicio 3 - TIR'!$C$18)/('Ejercicio 3 - TIR'!$E$18-'Ejercicio 3 - TIR'!$C$18),'Ejercicio 3 - TIR'!$C$18+SQRT(('Ejercicio 3 - TIR'!$E$18-'Ejercicio 3 - TIR'!$C$18)*('Ejercicio 3 - TIR'!$D$18-'Ejercicio 3 - TIR'!$C$18)*H322),'Ejercicio 3 - TIR'!$E$18-SQRT(('Ejercicio 3 - TIR'!$E$18-'Ejercicio 3 - TIR'!$C$18)*('Ejercicio 3 - TIR'!$E$18-'Ejercicio 3 - TIR'!$D$18)*(1-H322)))</f>
        <v>39851.0691283602</v>
      </c>
      <c r="J322" s="24">
        <f ca="1" t="shared" si="2381"/>
        <v>0.195885858578787</v>
      </c>
      <c r="K322" s="25">
        <f ca="1">IF(J322&lt;=('Ejercicio 3 - TIR'!$D$18-'Ejercicio 3 - TIR'!$C$18)/('Ejercicio 3 - TIR'!$E$18-'Ejercicio 3 - TIR'!$C$18),'Ejercicio 3 - TIR'!$C$18+SQRT(('Ejercicio 3 - TIR'!$E$18-'Ejercicio 3 - TIR'!$C$18)*('Ejercicio 3 - TIR'!$D$18-'Ejercicio 3 - TIR'!$C$18)*J322),'Ejercicio 3 - TIR'!$E$18-SQRT(('Ejercicio 3 - TIR'!$E$18-'Ejercicio 3 - TIR'!$C$18)*('Ejercicio 3 - TIR'!$E$18-'Ejercicio 3 - TIR'!$D$18)*(1-J322)))</f>
        <v>35420.597641111</v>
      </c>
      <c r="L322" s="24">
        <f ca="1" t="shared" si="2381"/>
        <v>0.743375645390177</v>
      </c>
      <c r="M322" s="25">
        <f ca="1">IF(L322&lt;=('Ejercicio 3 - TIR'!$D$18-'Ejercicio 3 - TIR'!$C$18)/('Ejercicio 3 - TIR'!$E$18-'Ejercicio 3 - TIR'!$C$18),'Ejercicio 3 - TIR'!$C$18+SQRT(('Ejercicio 3 - TIR'!$E$18-'Ejercicio 3 - TIR'!$C$18)*('Ejercicio 3 - TIR'!$D$18-'Ejercicio 3 - TIR'!$C$18)*L322),'Ejercicio 3 - TIR'!$E$18-SQRT(('Ejercicio 3 - TIR'!$E$18-'Ejercicio 3 - TIR'!$C$18)*('Ejercicio 3 - TIR'!$E$18-'Ejercicio 3 - TIR'!$D$18)*(1-L322)))</f>
        <v>40612.8794641888</v>
      </c>
      <c r="N322" s="24">
        <f ca="1" t="shared" ref="N322:R322" si="2382">RAND()</f>
        <v>0.0227402261820391</v>
      </c>
      <c r="O322" s="25">
        <f ca="1">IF(N322&lt;=('Ejercicio 3 - TIR'!$D$18-'Ejercicio 3 - TIR'!$C$18)/('Ejercicio 3 - TIR'!$E$18-'Ejercicio 3 - TIR'!$C$18),'Ejercicio 3 - TIR'!$C$18+SQRT(('Ejercicio 3 - TIR'!$E$18-'Ejercicio 3 - TIR'!$C$18)*('Ejercicio 3 - TIR'!$D$18-'Ejercicio 3 - TIR'!$C$18)*N322),'Ejercicio 3 - TIR'!$E$18-SQRT(('Ejercicio 3 - TIR'!$E$18-'Ejercicio 3 - TIR'!$C$18)*('Ejercicio 3 - TIR'!$E$18-'Ejercicio 3 - TIR'!$D$18)*(1-N322)))</f>
        <v>31846.8984615582</v>
      </c>
      <c r="P322" s="24">
        <f ca="1" t="shared" si="2382"/>
        <v>0.122356353695285</v>
      </c>
      <c r="Q322" s="26">
        <f ca="1">IF(P322&lt;=('Ejercicio 3 - TIR'!$D$22-'Ejercicio 3 - TIR'!$C$22)/('Ejercicio 3 - TIR'!$E$22-'Ejercicio 3 - TIR'!$C$22),'Ejercicio 3 - TIR'!$C$22+SQRT(('Ejercicio 3 - TIR'!$E$22-'Ejercicio 3 - TIR'!$C$22)*('Ejercicio 3 - TIR'!$D$22-'Ejercicio 3 - TIR'!$C$22)*P322),'Ejercicio 3 - TIR'!$E$22-SQRT(('Ejercicio 3 - TIR'!$E$22-'Ejercicio 3 - TIR'!$C$22)*('Ejercicio 3 - TIR'!$E$22-'Ejercicio 3 - TIR'!$D$22)*(1-P322)))</f>
        <v>0.134840533570311</v>
      </c>
      <c r="R322" s="24">
        <f ca="1" t="shared" si="2382"/>
        <v>0.458525584425705</v>
      </c>
      <c r="S322" s="26">
        <f ca="1">IF(R322&lt;=('Ejercicio 3 - TIR'!$D$23-'Ejercicio 3 - TIR'!$C$23)/('Ejercicio 3 - TIR'!$E$23-'Ejercicio 3 - TIR'!$C$23),'Ejercicio 3 - TIR'!$C$23+SQRT(('Ejercicio 3 - TIR'!$E$23-'Ejercicio 3 - TIR'!$C$23)*('Ejercicio 3 - TIR'!$D$23-'Ejercicio 3 - TIR'!$C$23)*R322),'Ejercicio 3 - TIR'!$E$23-SQRT(('Ejercicio 3 - TIR'!$E$23-'Ejercicio 3 - TIR'!$C$23)*('Ejercicio 3 - TIR'!$E$23-'Ejercicio 3 - TIR'!$D$23)*(1-R322)))</f>
        <v>0.148728836592634</v>
      </c>
      <c r="T322" s="24">
        <f ca="1" t="shared" ref="T322:X322" si="2383">RAND()</f>
        <v>0.204676553085998</v>
      </c>
      <c r="U322" s="26">
        <f ca="1">IF(T322&lt;=('Ejercicio 3 - TIR'!$D$24-'Ejercicio 3 - TIR'!$C$24)/('Ejercicio 3 - TIR'!$E$24-'Ejercicio 3 - TIR'!$C$24),'Ejercicio 3 - TIR'!$C$24+SQRT(('Ejercicio 3 - TIR'!$E$24-'Ejercicio 3 - TIR'!$C$24)*('Ejercicio 3 - TIR'!$D$24-'Ejercicio 3 - TIR'!$C$24)*T322),'Ejercicio 3 - TIR'!$E$24-SQRT(('Ejercicio 3 - TIR'!$E$24-'Ejercicio 3 - TIR'!$C$24)*('Ejercicio 3 - TIR'!$E$24-'Ejercicio 3 - TIR'!$D$24)*(1-T322)))</f>
        <v>0.170732119078391</v>
      </c>
      <c r="V322" s="24">
        <f ca="1" t="shared" si="2383"/>
        <v>0.19566453754127</v>
      </c>
      <c r="W322" s="26">
        <f ca="1">IF(V322&lt;=('Ejercicio 3 - TIR'!$D$25-'Ejercicio 3 - TIR'!$C$25)/('Ejercicio 3 - TIR'!$E$25-'Ejercicio 3 - TIR'!$C$25),'Ejercicio 3 - TIR'!$C$25+SQRT(('Ejercicio 3 - TIR'!$E$25-'Ejercicio 3 - TIR'!$C$25)*('Ejercicio 3 - TIR'!$D$25-'Ejercicio 3 - TIR'!$C$25)*V322),'Ejercicio 3 - TIR'!$E$25-SQRT(('Ejercicio 3 - TIR'!$E$25-'Ejercicio 3 - TIR'!$C$25)*('Ejercicio 3 - TIR'!$E$25-'Ejercicio 3 - TIR'!$D$25)*(1-V322)))</f>
        <v>0.196550841445612</v>
      </c>
      <c r="X322" s="24">
        <f ca="1" t="shared" si="2383"/>
        <v>0.783417452934839</v>
      </c>
      <c r="Y322" s="26">
        <f ca="1">IF(X322&lt;=('Ejercicio 3 - TIR'!$D$26-'Ejercicio 3 - TIR'!$C$26)/('Ejercicio 3 - TIR'!$E$26-'Ejercicio 3 - TIR'!$C$26),'Ejercicio 3 - TIR'!$C$26+SQRT(('Ejercicio 3 - TIR'!$E$26-'Ejercicio 3 - TIR'!$C$26)*('Ejercicio 3 - TIR'!$D$26-'Ejercicio 3 - TIR'!$C$26)*X322),'Ejercicio 3 - TIR'!$E$26-SQRT(('Ejercicio 3 - TIR'!$E$26-'Ejercicio 3 - TIR'!$C$26)*('Ejercicio 3 - TIR'!$E$26-'Ejercicio 3 - TIR'!$D$26)*(1-X322)))</f>
        <v>0.245801377891034</v>
      </c>
      <c r="Z322" s="24">
        <f ca="1" t="shared" ref="Z322:Z385" si="2384">(1+Q322)</f>
        <v>1.13484053357031</v>
      </c>
      <c r="AA322" s="24">
        <f ca="1" t="shared" ref="AA322:AA385" si="2385">Z322*(1+S322)</f>
        <v>1.30362404584639</v>
      </c>
      <c r="AB322" s="24">
        <f ca="1" t="shared" ref="AB322:AB385" si="2386">AA322*(1+U322)</f>
        <v>1.52619454167529</v>
      </c>
      <c r="AC322" s="24">
        <f ca="1" t="shared" ref="AC322:AC385" si="2387">AB322*(1+W322)</f>
        <v>1.82616936305126</v>
      </c>
      <c r="AD322" s="24">
        <f ca="1" t="shared" ref="AD322:AD385" si="2388">AC322*(1+Y322)</f>
        <v>2.27504430875166</v>
      </c>
      <c r="AE322" s="23">
        <f ca="1" t="shared" ref="AE322:AE385" si="2389">E322*Q322</f>
        <v>4224.70536488887</v>
      </c>
      <c r="AF322" s="23">
        <f ca="1" t="shared" ref="AF322:AF385" si="2390">AE322*(1+S322)</f>
        <v>4853.04087875545</v>
      </c>
      <c r="AG322" s="23">
        <f ca="1" t="shared" ref="AG322:AG385" si="2391">AF322*(1+U322)</f>
        <v>5681.61083195943</v>
      </c>
      <c r="AH322" s="23">
        <f ca="1" t="shared" ref="AH322:AH385" si="2392">AG322*(1+W322)</f>
        <v>6798.33622174756</v>
      </c>
      <c r="AI322" s="23">
        <f ca="1" t="shared" ref="AI322:AI385" si="2393">AH322*(1+Y322)</f>
        <v>8469.37663241963</v>
      </c>
      <c r="AJ322" s="25">
        <f ca="1" t="shared" ref="AJ322:AJ385" si="2394">G322*Z322</f>
        <v>47505.1689689354</v>
      </c>
      <c r="AK322" s="25">
        <f ca="1" t="shared" ref="AK322:AK385" si="2395">I322*AA322</f>
        <v>51950.811968417</v>
      </c>
      <c r="AL322" s="25">
        <f ca="1" t="shared" ref="AL322:AL385" si="2396">K322*AB322</f>
        <v>54058.7227827401</v>
      </c>
      <c r="AM322" s="25">
        <f ca="1" t="shared" ref="AM322:AM385" si="2397">M322*AC322</f>
        <v>74165.9962227953</v>
      </c>
      <c r="AN322" s="25">
        <f ca="1" t="shared" ref="AN322:AN385" si="2398">O322*AD322</f>
        <v>72453.1050963597</v>
      </c>
      <c r="AO322" s="25">
        <f ca="1">C322/'Ejercicio 3 - TIR'!$D$7</f>
        <v>15502.4762397737</v>
      </c>
      <c r="AP322" s="25">
        <f ca="1" t="shared" ref="AP322:AP385" si="2399">AJ322-AO322</f>
        <v>32002.6927291617</v>
      </c>
      <c r="AQ322" s="25">
        <f ca="1" t="shared" ref="AQ322:AQ385" si="2400">AK322-AO322</f>
        <v>36448.3357286432</v>
      </c>
      <c r="AR322" s="25">
        <f ca="1" t="shared" ref="AR322:AR385" si="2401">AL322-AO322</f>
        <v>38556.2465429664</v>
      </c>
      <c r="AS322" s="25">
        <f ca="1" t="shared" ref="AS322:AS385" si="2402">AM322-AO322</f>
        <v>58663.5199830216</v>
      </c>
      <c r="AT322" s="25">
        <f ca="1" t="shared" ref="AT322:AT385" si="2403">AN322-AO322</f>
        <v>56950.628856586</v>
      </c>
      <c r="AU322" s="25">
        <f ca="1">AP322*'Ejercicio 3 - TIR'!$D$5</f>
        <v>16001.3463645809</v>
      </c>
      <c r="AV322" s="25">
        <f ca="1">AQ322*'Ejercicio 3 - TIR'!$D$5</f>
        <v>18224.1678643216</v>
      </c>
      <c r="AW322" s="25">
        <f ca="1">AR322*'Ejercicio 3 - TIR'!$D$5</f>
        <v>19278.1232714832</v>
      </c>
      <c r="AX322" s="25">
        <f ca="1">AS322*'Ejercicio 3 - TIR'!$D$5</f>
        <v>29331.7599915108</v>
      </c>
      <c r="AY322" s="25">
        <f ca="1">AT322*'Ejercicio 3 - TIR'!$D$5</f>
        <v>28475.314428293</v>
      </c>
      <c r="AZ322" s="25">
        <f ca="1" t="shared" ref="AZ322:BD322" si="2404">AJ322-AU322-AE322</f>
        <v>27279.1172394657</v>
      </c>
      <c r="BA322" s="25">
        <f ca="1" t="shared" si="2404"/>
        <v>28873.6032253399</v>
      </c>
      <c r="BB322" s="25">
        <f ca="1" t="shared" si="2404"/>
        <v>29098.9886792975</v>
      </c>
      <c r="BC322" s="25">
        <f ca="1" t="shared" si="2404"/>
        <v>38035.900009537</v>
      </c>
      <c r="BD322" s="25">
        <f ca="1" t="shared" si="2404"/>
        <v>35508.4140356471</v>
      </c>
      <c r="BE322" s="25">
        <f ca="1" t="shared" ref="BE322:BI322" si="2405">AZ322/Z322</f>
        <v>24037.8418222719</v>
      </c>
      <c r="BF322" s="25">
        <f ca="1" t="shared" si="2405"/>
        <v>22148.719423623</v>
      </c>
      <c r="BG322" s="25">
        <f ca="1" t="shared" si="2405"/>
        <v>19066.3692502503</v>
      </c>
      <c r="BH322" s="25">
        <f ca="1" t="shared" si="2405"/>
        <v>20828.243414392</v>
      </c>
      <c r="BI322" s="25">
        <f ca="1" t="shared" si="2405"/>
        <v>15607.7900984403</v>
      </c>
      <c r="BJ322" s="25">
        <f ca="1" t="shared" ref="BJ322:BJ385" si="2406">E322*AD322</f>
        <v>71279.6934427088</v>
      </c>
      <c r="BK322" s="25">
        <f ca="1" t="shared" ref="BK322:BK385" si="2407">0.2*C322*AD322</f>
        <v>35268.820340855</v>
      </c>
      <c r="BL322" s="25">
        <f ca="1" t="shared" ref="BL322:BL385" si="2408">BJ322+BK322</f>
        <v>106548.513783564</v>
      </c>
      <c r="BM322" s="25">
        <f ca="1">BK322*'Ejercicio 3 - TIR'!$D$5</f>
        <v>17634.4101704275</v>
      </c>
      <c r="BN322" s="25">
        <f ca="1" t="shared" ref="BN322:BN385" si="2409">BL322-BM322</f>
        <v>88914.1036131363</v>
      </c>
      <c r="BO322" s="25">
        <f ca="1" t="shared" ref="BO322:BO385" si="2410">BN322/AD322</f>
        <v>39082.3612846136</v>
      </c>
      <c r="BP322" s="25">
        <f ca="1" t="shared" ref="BP322:BP385" si="2411">-(C322+E322)</f>
        <v>-108843.504363595</v>
      </c>
      <c r="BQ322" s="25">
        <f ca="1" t="shared" ref="BQ322:BT322" si="2412">BE322</f>
        <v>24037.8418222719</v>
      </c>
      <c r="BR322" s="25">
        <f ca="1" t="shared" si="2412"/>
        <v>22148.719423623</v>
      </c>
      <c r="BS322" s="25">
        <f ca="1" t="shared" si="2412"/>
        <v>19066.3692502503</v>
      </c>
      <c r="BT322" s="25">
        <f ca="1" t="shared" si="2412"/>
        <v>20828.243414392</v>
      </c>
      <c r="BU322" s="25">
        <f ca="1" t="shared" ref="BU322:BU385" si="2413">BI322+BO322</f>
        <v>54690.151383054</v>
      </c>
      <c r="BV322" s="27">
        <f ca="1" t="shared" ref="BV322:BV385" si="2414">IFERROR(IRR(BP322:BU322,0.1),NA())*100</f>
        <v>8.02105765794483</v>
      </c>
    </row>
    <row r="323" ht="15" customHeight="1" spans="1:74">
      <c r="A323" s="23">
        <v>322</v>
      </c>
      <c r="B323" s="24">
        <f ca="1" t="shared" ref="B323:F323" si="2415">RAND()</f>
        <v>0.656080959264118</v>
      </c>
      <c r="C323" s="25">
        <f ca="1">IF(B323&lt;=('Ejercicio 3 - TIR'!$D$13-'Ejercicio 3 - TIR'!$C$13)/('Ejercicio 3 - TIR'!$E$13-'Ejercicio 3 - TIR'!$C$13),'Ejercicio 3 - TIR'!$C$13+SQRT(('Ejercicio 3 - TIR'!$E$13-'Ejercicio 3 - TIR'!$C$13)*('Ejercicio 3 - TIR'!$D$13-'Ejercicio 3 - TIR'!$C$13)*B323),'Ejercicio 3 - TIR'!$E$13-SQRT(('Ejercicio 3 - TIR'!$E$13-'Ejercicio 3 - TIR'!$C$13)*('Ejercicio 3 - TIR'!$E$13-'Ejercicio 3 - TIR'!$D$13)*(1-B323)))</f>
        <v>79684.910807898</v>
      </c>
      <c r="D323" s="24">
        <f ca="1" t="shared" si="2415"/>
        <v>0.852281563978331</v>
      </c>
      <c r="E323" s="25">
        <f ca="1">IF(D323&lt;=('Ejercicio 3 - TIR'!$D$14-'Ejercicio 3 - TIR'!$C$14)/('Ejercicio 3 - TIR'!$E$14-'Ejercicio 3 - TIR'!$C$14),'Ejercicio 3 - TIR'!$C$14+SQRT(('Ejercicio 3 - TIR'!$E$14-'Ejercicio 3 - TIR'!$C$14)*('Ejercicio 3 - TIR'!$D$14-'Ejercicio 3 - TIR'!$C$14)*D323),'Ejercicio 3 - TIR'!$E$14-SQRT(('Ejercicio 3 - TIR'!$E$14-'Ejercicio 3 - TIR'!$C$14)*('Ejercicio 3 - TIR'!$E$14-'Ejercicio 3 - TIR'!$D$14)*(1-D323)))</f>
        <v>35292.7964349042</v>
      </c>
      <c r="F323" s="24">
        <f ca="1" t="shared" si="2415"/>
        <v>0.752901762331175</v>
      </c>
      <c r="G323" s="25">
        <f ca="1">IF(F323&lt;=('Ejercicio 3 - TIR'!$D$18-'Ejercicio 3 - TIR'!$C$18)/('Ejercicio 3 - TIR'!$E$18-'Ejercicio 3 - TIR'!$C$18),'Ejercicio 3 - TIR'!$C$18+SQRT(('Ejercicio 3 - TIR'!$E$18-'Ejercicio 3 - TIR'!$C$18)*('Ejercicio 3 - TIR'!$D$18-'Ejercicio 3 - TIR'!$C$18)*F323),'Ejercicio 3 - TIR'!$E$18-SQRT(('Ejercicio 3 - TIR'!$E$18-'Ejercicio 3 - TIR'!$C$18)*('Ejercicio 3 - TIR'!$E$18-'Ejercicio 3 - TIR'!$D$18)*(1-F323)))</f>
        <v>40695.0763276033</v>
      </c>
      <c r="H323" s="24">
        <f ca="1" t="shared" ref="H323:L323" si="2416">RAND()</f>
        <v>0.712043808899657</v>
      </c>
      <c r="I323" s="25">
        <f ca="1">IF(H323&lt;=('Ejercicio 3 - TIR'!$D$18-'Ejercicio 3 - TIR'!$C$18)/('Ejercicio 3 - TIR'!$E$18-'Ejercicio 3 - TIR'!$C$18),'Ejercicio 3 - TIR'!$C$18+SQRT(('Ejercicio 3 - TIR'!$E$18-'Ejercicio 3 - TIR'!$C$18)*('Ejercicio 3 - TIR'!$D$18-'Ejercicio 3 - TIR'!$C$18)*H323),'Ejercicio 3 - TIR'!$E$18-SQRT(('Ejercicio 3 - TIR'!$E$18-'Ejercicio 3 - TIR'!$C$18)*('Ejercicio 3 - TIR'!$E$18-'Ejercicio 3 - TIR'!$D$18)*(1-H323)))</f>
        <v>40352.7734795337</v>
      </c>
      <c r="J323" s="24">
        <f ca="1" t="shared" si="2416"/>
        <v>0.996994517425339</v>
      </c>
      <c r="K323" s="25">
        <f ca="1">IF(J323&lt;=('Ejercicio 3 - TIR'!$D$18-'Ejercicio 3 - TIR'!$C$18)/('Ejercicio 3 - TIR'!$E$18-'Ejercicio 3 - TIR'!$C$18),'Ejercicio 3 - TIR'!$C$18+SQRT(('Ejercicio 3 - TIR'!$E$18-'Ejercicio 3 - TIR'!$C$18)*('Ejercicio 3 - TIR'!$D$18-'Ejercicio 3 - TIR'!$C$18)*J323),'Ejercicio 3 - TIR'!$E$18-SQRT(('Ejercicio 3 - TIR'!$E$18-'Ejercicio 3 - TIR'!$C$18)*('Ejercicio 3 - TIR'!$E$18-'Ejercicio 3 - TIR'!$D$18)*(1-J323)))</f>
        <v>44525.2251132383</v>
      </c>
      <c r="L323" s="24">
        <f ca="1" t="shared" si="2416"/>
        <v>0.909944092194446</v>
      </c>
      <c r="M323" s="25">
        <f ca="1">IF(L323&lt;=('Ejercicio 3 - TIR'!$D$18-'Ejercicio 3 - TIR'!$C$18)/('Ejercicio 3 - TIR'!$E$18-'Ejercicio 3 - TIR'!$C$18),'Ejercicio 3 - TIR'!$C$18+SQRT(('Ejercicio 3 - TIR'!$E$18-'Ejercicio 3 - TIR'!$C$18)*('Ejercicio 3 - TIR'!$D$18-'Ejercicio 3 - TIR'!$C$18)*L323),'Ejercicio 3 - TIR'!$E$18-SQRT(('Ejercicio 3 - TIR'!$E$18-'Ejercicio 3 - TIR'!$C$18)*('Ejercicio 3 - TIR'!$E$18-'Ejercicio 3 - TIR'!$D$18)*(1-L323)))</f>
        <v>42401.1169542635</v>
      </c>
      <c r="N323" s="24">
        <f ca="1" t="shared" ref="N323:R323" si="2417">RAND()</f>
        <v>0.782190712317442</v>
      </c>
      <c r="O323" s="25">
        <f ca="1">IF(N323&lt;=('Ejercicio 3 - TIR'!$D$18-'Ejercicio 3 - TIR'!$C$18)/('Ejercicio 3 - TIR'!$E$18-'Ejercicio 3 - TIR'!$C$18),'Ejercicio 3 - TIR'!$C$18+SQRT(('Ejercicio 3 - TIR'!$E$18-'Ejercicio 3 - TIR'!$C$18)*('Ejercicio 3 - TIR'!$D$18-'Ejercicio 3 - TIR'!$C$18)*N323),'Ejercicio 3 - TIR'!$E$18-SQRT(('Ejercicio 3 - TIR'!$E$18-'Ejercicio 3 - TIR'!$C$18)*('Ejercicio 3 - TIR'!$E$18-'Ejercicio 3 - TIR'!$D$18)*(1-N323)))</f>
        <v>40958.255750769</v>
      </c>
      <c r="P323" s="24">
        <f ca="1" t="shared" si="2417"/>
        <v>0.678890056677455</v>
      </c>
      <c r="Q323" s="26">
        <f ca="1">IF(P323&lt;=('Ejercicio 3 - TIR'!$D$22-'Ejercicio 3 - TIR'!$C$22)/('Ejercicio 3 - TIR'!$E$22-'Ejercicio 3 - TIR'!$C$22),'Ejercicio 3 - TIR'!$C$22+SQRT(('Ejercicio 3 - TIR'!$E$22-'Ejercicio 3 - TIR'!$C$22)*('Ejercicio 3 - TIR'!$D$22-'Ejercicio 3 - TIR'!$C$22)*P323),'Ejercicio 3 - TIR'!$E$22-SQRT(('Ejercicio 3 - TIR'!$E$22-'Ejercicio 3 - TIR'!$C$22)*('Ejercicio 3 - TIR'!$E$22-'Ejercicio 3 - TIR'!$D$22)*(1-P323)))</f>
        <v>0.155958413155938</v>
      </c>
      <c r="R323" s="24">
        <f ca="1" t="shared" si="2417"/>
        <v>0.692512368241133</v>
      </c>
      <c r="S323" s="26">
        <f ca="1">IF(R323&lt;=('Ejercicio 3 - TIR'!$D$23-'Ejercicio 3 - TIR'!$C$23)/('Ejercicio 3 - TIR'!$E$23-'Ejercicio 3 - TIR'!$C$23),'Ejercicio 3 - TIR'!$C$23+SQRT(('Ejercicio 3 - TIR'!$E$23-'Ejercicio 3 - TIR'!$C$23)*('Ejercicio 3 - TIR'!$D$23-'Ejercicio 3 - TIR'!$C$23)*R323),'Ejercicio 3 - TIR'!$E$23-SQRT(('Ejercicio 3 - TIR'!$E$23-'Ejercicio 3 - TIR'!$C$23)*('Ejercicio 3 - TIR'!$E$23-'Ejercicio 3 - TIR'!$D$23)*(1-R323)))</f>
        <v>0.156473892434872</v>
      </c>
      <c r="T323" s="24">
        <f ca="1" t="shared" ref="T323:X323" si="2418">RAND()</f>
        <v>0.366425422656316</v>
      </c>
      <c r="U323" s="26">
        <f ca="1">IF(T323&lt;=('Ejercicio 3 - TIR'!$D$24-'Ejercicio 3 - TIR'!$C$24)/('Ejercicio 3 - TIR'!$E$24-'Ejercicio 3 - TIR'!$C$24),'Ejercicio 3 - TIR'!$C$24+SQRT(('Ejercicio 3 - TIR'!$E$24-'Ejercicio 3 - TIR'!$C$24)*('Ejercicio 3 - TIR'!$D$24-'Ejercicio 3 - TIR'!$C$24)*T323),'Ejercicio 3 - TIR'!$E$24-SQRT(('Ejercicio 3 - TIR'!$E$24-'Ejercicio 3 - TIR'!$C$24)*('Ejercicio 3 - TIR'!$E$24-'Ejercicio 3 - TIR'!$D$24)*(1-T323)))</f>
        <v>0.177739743826832</v>
      </c>
      <c r="V323" s="24">
        <f ca="1" t="shared" si="2418"/>
        <v>0.4466033396808</v>
      </c>
      <c r="W323" s="26">
        <f ca="1">IF(V323&lt;=('Ejercicio 3 - TIR'!$D$25-'Ejercicio 3 - TIR'!$C$25)/('Ejercicio 3 - TIR'!$E$25-'Ejercicio 3 - TIR'!$C$25),'Ejercicio 3 - TIR'!$C$25+SQRT(('Ejercicio 3 - TIR'!$E$25-'Ejercicio 3 - TIR'!$C$25)*('Ejercicio 3 - TIR'!$D$25-'Ejercicio 3 - TIR'!$C$25)*V323),'Ejercicio 3 - TIR'!$E$25-SQRT(('Ejercicio 3 - TIR'!$E$25-'Ejercicio 3 - TIR'!$C$25)*('Ejercicio 3 - TIR'!$E$25-'Ejercicio 3 - TIR'!$D$25)*(1-V323)))</f>
        <v>0.20598990671315</v>
      </c>
      <c r="X323" s="24">
        <f ca="1" t="shared" si="2418"/>
        <v>0.909509083504932</v>
      </c>
      <c r="Y323" s="26">
        <f ca="1">IF(X323&lt;=('Ejercicio 3 - TIR'!$D$26-'Ejercicio 3 - TIR'!$C$26)/('Ejercicio 3 - TIR'!$E$26-'Ejercicio 3 - TIR'!$C$26),'Ejercicio 3 - TIR'!$C$26+SQRT(('Ejercicio 3 - TIR'!$E$26-'Ejercicio 3 - TIR'!$C$26)*('Ejercicio 3 - TIR'!$D$26-'Ejercicio 3 - TIR'!$C$26)*X323),'Ejercicio 3 - TIR'!$E$26-SQRT(('Ejercicio 3 - TIR'!$E$26-'Ejercicio 3 - TIR'!$C$26)*('Ejercicio 3 - TIR'!$E$26-'Ejercicio 3 - TIR'!$D$26)*(1-X323)))</f>
        <v>0.257894549335665</v>
      </c>
      <c r="Z323" s="24">
        <f ca="1" t="shared" si="2384"/>
        <v>1.15595841315594</v>
      </c>
      <c r="AA323" s="24">
        <f ca="1" t="shared" si="2385"/>
        <v>1.33683572555529</v>
      </c>
      <c r="AB323" s="24">
        <f ca="1" t="shared" si="2386"/>
        <v>1.57444456495404</v>
      </c>
      <c r="AC323" s="24">
        <f ca="1" t="shared" si="2387"/>
        <v>1.89876425401395</v>
      </c>
      <c r="AD323" s="24">
        <f ca="1" t="shared" si="2388"/>
        <v>2.38844520559755</v>
      </c>
      <c r="AE323" s="23">
        <f ca="1" t="shared" si="2389"/>
        <v>5504.20852782321</v>
      </c>
      <c r="AF323" s="23">
        <f ca="1" t="shared" si="2390"/>
        <v>6365.47346094492</v>
      </c>
      <c r="AG323" s="23">
        <f ca="1" t="shared" si="2391"/>
        <v>7496.87108322977</v>
      </c>
      <c r="AH323" s="23">
        <f ca="1" t="shared" si="2392"/>
        <v>9041.15085830478</v>
      </c>
      <c r="AI323" s="23">
        <f ca="1" t="shared" si="2393"/>
        <v>11372.8143843831</v>
      </c>
      <c r="AJ323" s="25">
        <f ca="1" t="shared" si="2394"/>
        <v>47041.815854916</v>
      </c>
      <c r="AK323" s="25">
        <f ca="1" t="shared" si="2395"/>
        <v>53945.0292126805</v>
      </c>
      <c r="AL323" s="25">
        <f ca="1" t="shared" si="2396"/>
        <v>70102.4986828931</v>
      </c>
      <c r="AM323" s="25">
        <f ca="1" t="shared" si="2397"/>
        <v>80509.7252030204</v>
      </c>
      <c r="AN323" s="25">
        <f ca="1" t="shared" si="2398"/>
        <v>97826.5495775623</v>
      </c>
      <c r="AO323" s="25">
        <f ca="1">C323/'Ejercicio 3 - TIR'!$D$7</f>
        <v>15936.9821615796</v>
      </c>
      <c r="AP323" s="25">
        <f ca="1" t="shared" si="2399"/>
        <v>31104.8336933364</v>
      </c>
      <c r="AQ323" s="25">
        <f ca="1" t="shared" si="2400"/>
        <v>38008.0470511009</v>
      </c>
      <c r="AR323" s="25">
        <f ca="1" t="shared" si="2401"/>
        <v>54165.5165213135</v>
      </c>
      <c r="AS323" s="25">
        <f ca="1" t="shared" si="2402"/>
        <v>64572.7430414407</v>
      </c>
      <c r="AT323" s="25">
        <f ca="1" t="shared" si="2403"/>
        <v>81889.5674159827</v>
      </c>
      <c r="AU323" s="25">
        <f ca="1">AP323*'Ejercicio 3 - TIR'!$D$5</f>
        <v>15552.4168466682</v>
      </c>
      <c r="AV323" s="25">
        <f ca="1">AQ323*'Ejercicio 3 - TIR'!$D$5</f>
        <v>19004.0235255504</v>
      </c>
      <c r="AW323" s="25">
        <f ca="1">AR323*'Ejercicio 3 - TIR'!$D$5</f>
        <v>27082.7582606568</v>
      </c>
      <c r="AX323" s="25">
        <f ca="1">AS323*'Ejercicio 3 - TIR'!$D$5</f>
        <v>32286.3715207204</v>
      </c>
      <c r="AY323" s="25">
        <f ca="1">AT323*'Ejercicio 3 - TIR'!$D$5</f>
        <v>40944.7837079914</v>
      </c>
      <c r="AZ323" s="25">
        <f ca="1" t="shared" ref="AZ323:BD323" si="2419">AJ323-AU323-AE323</f>
        <v>25985.1904804246</v>
      </c>
      <c r="BA323" s="25">
        <f ca="1" t="shared" si="2419"/>
        <v>28575.5322261851</v>
      </c>
      <c r="BB323" s="25">
        <f ca="1" t="shared" si="2419"/>
        <v>35522.8693390066</v>
      </c>
      <c r="BC323" s="25">
        <f ca="1" t="shared" si="2419"/>
        <v>39182.2028239952</v>
      </c>
      <c r="BD323" s="25">
        <f ca="1" t="shared" si="2419"/>
        <v>45508.9514851879</v>
      </c>
      <c r="BE323" s="25">
        <f ca="1" t="shared" ref="BE323:BI323" si="2420">AZ323/Z323</f>
        <v>22479.3471674134</v>
      </c>
      <c r="BF323" s="25">
        <f ca="1" t="shared" si="2420"/>
        <v>21375.5001305905</v>
      </c>
      <c r="BG323" s="25">
        <f ca="1" t="shared" si="2420"/>
        <v>22562.1594622759</v>
      </c>
      <c r="BH323" s="25">
        <f ca="1" t="shared" si="2420"/>
        <v>20635.6332763084</v>
      </c>
      <c r="BI323" s="25">
        <f ca="1" t="shared" si="2420"/>
        <v>19053.7975828516</v>
      </c>
      <c r="BJ323" s="25">
        <f ca="1" t="shared" si="2406"/>
        <v>84294.9104370772</v>
      </c>
      <c r="BK323" s="25">
        <f ca="1" t="shared" si="2407"/>
        <v>38064.6086355184</v>
      </c>
      <c r="BL323" s="25">
        <f ca="1" t="shared" si="2408"/>
        <v>122359.519072596</v>
      </c>
      <c r="BM323" s="25">
        <f ca="1">BK323*'Ejercicio 3 - TIR'!$D$5</f>
        <v>19032.3043177592</v>
      </c>
      <c r="BN323" s="25">
        <f ca="1" t="shared" si="2409"/>
        <v>103327.214754836</v>
      </c>
      <c r="BO323" s="25">
        <f ca="1" t="shared" si="2410"/>
        <v>43261.287515694</v>
      </c>
      <c r="BP323" s="25">
        <f ca="1" t="shared" si="2411"/>
        <v>-114977.707242802</v>
      </c>
      <c r="BQ323" s="25">
        <f ca="1" t="shared" ref="BQ323:BT323" si="2421">BE323</f>
        <v>22479.3471674134</v>
      </c>
      <c r="BR323" s="25">
        <f ca="1" t="shared" si="2421"/>
        <v>21375.5001305905</v>
      </c>
      <c r="BS323" s="25">
        <f ca="1" t="shared" si="2421"/>
        <v>22562.1594622759</v>
      </c>
      <c r="BT323" s="25">
        <f ca="1" t="shared" si="2421"/>
        <v>20635.6332763084</v>
      </c>
      <c r="BU323" s="25">
        <f ca="1" t="shared" si="2413"/>
        <v>62315.0850985456</v>
      </c>
      <c r="BV323" s="27">
        <f ca="1" t="shared" si="2414"/>
        <v>7.90219604426545</v>
      </c>
    </row>
    <row r="324" ht="15" customHeight="1" spans="1:74">
      <c r="A324" s="23">
        <v>323</v>
      </c>
      <c r="B324" s="24">
        <f ca="1" t="shared" ref="B324:F324" si="2422">RAND()</f>
        <v>0.261009151775333</v>
      </c>
      <c r="C324" s="25">
        <f ca="1">IF(B324&lt;=('Ejercicio 3 - TIR'!$D$13-'Ejercicio 3 - TIR'!$C$13)/('Ejercicio 3 - TIR'!$E$13-'Ejercicio 3 - TIR'!$C$13),'Ejercicio 3 - TIR'!$C$13+SQRT(('Ejercicio 3 - TIR'!$E$13-'Ejercicio 3 - TIR'!$C$13)*('Ejercicio 3 - TIR'!$D$13-'Ejercicio 3 - TIR'!$C$13)*B324),'Ejercicio 3 - TIR'!$E$13-SQRT(('Ejercicio 3 - TIR'!$E$13-'Ejercicio 3 - TIR'!$C$13)*('Ejercicio 3 - TIR'!$E$13-'Ejercicio 3 - TIR'!$D$13)*(1-B324)))</f>
        <v>70220.9970302967</v>
      </c>
      <c r="D324" s="24">
        <f ca="1" t="shared" si="2422"/>
        <v>0.694679954930963</v>
      </c>
      <c r="E324" s="25">
        <f ca="1">IF(D324&lt;=('Ejercicio 3 - TIR'!$D$14-'Ejercicio 3 - TIR'!$C$14)/('Ejercicio 3 - TIR'!$E$14-'Ejercicio 3 - TIR'!$C$14),'Ejercicio 3 - TIR'!$C$14+SQRT(('Ejercicio 3 - TIR'!$E$14-'Ejercicio 3 - TIR'!$C$14)*('Ejercicio 3 - TIR'!$D$14-'Ejercicio 3 - TIR'!$C$14)*D324),'Ejercicio 3 - TIR'!$E$14-SQRT(('Ejercicio 3 - TIR'!$E$14-'Ejercicio 3 - TIR'!$C$14)*('Ejercicio 3 - TIR'!$E$14-'Ejercicio 3 - TIR'!$D$14)*(1-D324)))</f>
        <v>33232.577539391</v>
      </c>
      <c r="F324" s="24">
        <f ca="1" t="shared" si="2422"/>
        <v>0.421746302102365</v>
      </c>
      <c r="G324" s="25">
        <f ca="1">IF(F324&lt;=('Ejercicio 3 - TIR'!$D$18-'Ejercicio 3 - TIR'!$C$18)/('Ejercicio 3 - TIR'!$E$18-'Ejercicio 3 - TIR'!$C$18),'Ejercicio 3 - TIR'!$C$18+SQRT(('Ejercicio 3 - TIR'!$E$18-'Ejercicio 3 - TIR'!$C$18)*('Ejercicio 3 - TIR'!$D$18-'Ejercicio 3 - TIR'!$C$18)*F324),'Ejercicio 3 - TIR'!$E$18-SQRT(('Ejercicio 3 - TIR'!$E$18-'Ejercicio 3 - TIR'!$C$18)*('Ejercicio 3 - TIR'!$E$18-'Ejercicio 3 - TIR'!$D$18)*(1-F324)))</f>
        <v>37953.7378203807</v>
      </c>
      <c r="H324" s="24">
        <f ca="1" t="shared" ref="H324:L324" si="2423">RAND()</f>
        <v>0.758398992947658</v>
      </c>
      <c r="I324" s="25">
        <f ca="1">IF(H324&lt;=('Ejercicio 3 - TIR'!$D$18-'Ejercicio 3 - TIR'!$C$18)/('Ejercicio 3 - TIR'!$E$18-'Ejercicio 3 - TIR'!$C$18),'Ejercicio 3 - TIR'!$C$18+SQRT(('Ejercicio 3 - TIR'!$E$18-'Ejercicio 3 - TIR'!$C$18)*('Ejercicio 3 - TIR'!$D$18-'Ejercicio 3 - TIR'!$C$18)*H324),'Ejercicio 3 - TIR'!$E$18-SQRT(('Ejercicio 3 - TIR'!$E$18-'Ejercicio 3 - TIR'!$C$18)*('Ejercicio 3 - TIR'!$E$18-'Ejercicio 3 - TIR'!$D$18)*(1-H324)))</f>
        <v>40743.2317976045</v>
      </c>
      <c r="J324" s="24">
        <f ca="1" t="shared" si="2423"/>
        <v>0.0166155035206241</v>
      </c>
      <c r="K324" s="25">
        <f ca="1">IF(J324&lt;=('Ejercicio 3 - TIR'!$D$18-'Ejercicio 3 - TIR'!$C$18)/('Ejercicio 3 - TIR'!$E$18-'Ejercicio 3 - TIR'!$C$18),'Ejercicio 3 - TIR'!$C$18+SQRT(('Ejercicio 3 - TIR'!$E$18-'Ejercicio 3 - TIR'!$C$18)*('Ejercicio 3 - TIR'!$D$18-'Ejercicio 3 - TIR'!$C$18)*J324),'Ejercicio 3 - TIR'!$E$18-SQRT(('Ejercicio 3 - TIR'!$E$18-'Ejercicio 3 - TIR'!$C$18)*('Ejercicio 3 - TIR'!$E$18-'Ejercicio 3 - TIR'!$D$18)*(1-J324)))</f>
        <v>31578.7100836105</v>
      </c>
      <c r="L324" s="24">
        <f ca="1" t="shared" si="2423"/>
        <v>0.194284135466385</v>
      </c>
      <c r="M324" s="25">
        <f ca="1">IF(L324&lt;=('Ejercicio 3 - TIR'!$D$18-'Ejercicio 3 - TIR'!$C$18)/('Ejercicio 3 - TIR'!$E$18-'Ejercicio 3 - TIR'!$C$18),'Ejercicio 3 - TIR'!$C$18+SQRT(('Ejercicio 3 - TIR'!$E$18-'Ejercicio 3 - TIR'!$C$18)*('Ejercicio 3 - TIR'!$D$18-'Ejercicio 3 - TIR'!$C$18)*L324),'Ejercicio 3 - TIR'!$E$18-SQRT(('Ejercicio 3 - TIR'!$E$18-'Ejercicio 3 - TIR'!$C$18)*('Ejercicio 3 - TIR'!$E$18-'Ejercicio 3 - TIR'!$D$18)*(1-L324)))</f>
        <v>35398.3905305153</v>
      </c>
      <c r="N324" s="24">
        <f ca="1" t="shared" ref="N324:R324" si="2424">RAND()</f>
        <v>0.603883320618367</v>
      </c>
      <c r="O324" s="25">
        <f ca="1">IF(N324&lt;=('Ejercicio 3 - TIR'!$D$18-'Ejercicio 3 - TIR'!$C$18)/('Ejercicio 3 - TIR'!$E$18-'Ejercicio 3 - TIR'!$C$18),'Ejercicio 3 - TIR'!$C$18+SQRT(('Ejercicio 3 - TIR'!$E$18-'Ejercicio 3 - TIR'!$C$18)*('Ejercicio 3 - TIR'!$D$18-'Ejercicio 3 - TIR'!$C$18)*N324),'Ejercicio 3 - TIR'!$E$18-SQRT(('Ejercicio 3 - TIR'!$E$18-'Ejercicio 3 - TIR'!$C$18)*('Ejercicio 3 - TIR'!$E$18-'Ejercicio 3 - TIR'!$D$18)*(1-N324)))</f>
        <v>39517.4838110057</v>
      </c>
      <c r="P324" s="24">
        <f ca="1" t="shared" si="2424"/>
        <v>0.568362345593192</v>
      </c>
      <c r="Q324" s="26">
        <f ca="1">IF(P324&lt;=('Ejercicio 3 - TIR'!$D$22-'Ejercicio 3 - TIR'!$C$22)/('Ejercicio 3 - TIR'!$E$22-'Ejercicio 3 - TIR'!$C$22),'Ejercicio 3 - TIR'!$C$22+SQRT(('Ejercicio 3 - TIR'!$E$22-'Ejercicio 3 - TIR'!$C$22)*('Ejercicio 3 - TIR'!$D$22-'Ejercicio 3 - TIR'!$C$22)*P324),'Ejercicio 3 - TIR'!$E$22-SQRT(('Ejercicio 3 - TIR'!$E$22-'Ejercicio 3 - TIR'!$C$22)*('Ejercicio 3 - TIR'!$E$22-'Ejercicio 3 - TIR'!$D$22)*(1-P324)))</f>
        <v>0.152126217014329</v>
      </c>
      <c r="R324" s="24">
        <f ca="1" t="shared" si="2424"/>
        <v>0.684536866180856</v>
      </c>
      <c r="S324" s="26">
        <f ca="1">IF(R324&lt;=('Ejercicio 3 - TIR'!$D$23-'Ejercicio 3 - TIR'!$C$23)/('Ejercicio 3 - TIR'!$E$23-'Ejercicio 3 - TIR'!$C$23),'Ejercicio 3 - TIR'!$C$23+SQRT(('Ejercicio 3 - TIR'!$E$23-'Ejercicio 3 - TIR'!$C$23)*('Ejercicio 3 - TIR'!$D$23-'Ejercicio 3 - TIR'!$C$23)*R324),'Ejercicio 3 - TIR'!$E$23-SQRT(('Ejercicio 3 - TIR'!$E$23-'Ejercicio 3 - TIR'!$C$23)*('Ejercicio 3 - TIR'!$E$23-'Ejercicio 3 - TIR'!$D$23)*(1-R324)))</f>
        <v>0.156170739816888</v>
      </c>
      <c r="T324" s="24">
        <f ca="1" t="shared" ref="T324:X324" si="2425">RAND()</f>
        <v>0.833216970478677</v>
      </c>
      <c r="U324" s="26">
        <f ca="1">IF(T324&lt;=('Ejercicio 3 - TIR'!$D$24-'Ejercicio 3 - TIR'!$C$24)/('Ejercicio 3 - TIR'!$E$24-'Ejercicio 3 - TIR'!$C$24),'Ejercicio 3 - TIR'!$C$24+SQRT(('Ejercicio 3 - TIR'!$E$24-'Ejercicio 3 - TIR'!$C$24)*('Ejercicio 3 - TIR'!$D$24-'Ejercicio 3 - TIR'!$C$24)*T324),'Ejercicio 3 - TIR'!$E$24-SQRT(('Ejercicio 3 - TIR'!$E$24-'Ejercicio 3 - TIR'!$C$24)*('Ejercicio 3 - TIR'!$E$24-'Ejercicio 3 - TIR'!$D$24)*(1-T324)))</f>
        <v>0.198389991146237</v>
      </c>
      <c r="V324" s="24">
        <f ca="1" t="shared" si="2425"/>
        <v>0.497976630865767</v>
      </c>
      <c r="W324" s="26">
        <f ca="1">IF(V324&lt;=('Ejercicio 3 - TIR'!$D$25-'Ejercicio 3 - TIR'!$C$25)/('Ejercicio 3 - TIR'!$E$25-'Ejercicio 3 - TIR'!$C$25),'Ejercicio 3 - TIR'!$C$25+SQRT(('Ejercicio 3 - TIR'!$E$25-'Ejercicio 3 - TIR'!$C$25)*('Ejercicio 3 - TIR'!$D$25-'Ejercicio 3 - TIR'!$C$25)*V324),'Ejercicio 3 - TIR'!$E$25-SQRT(('Ejercicio 3 - TIR'!$E$25-'Ejercicio 3 - TIR'!$C$25)*('Ejercicio 3 - TIR'!$E$25-'Ejercicio 3 - TIR'!$D$25)*(1-V324)))</f>
        <v>0.208082440529418</v>
      </c>
      <c r="X324" s="24">
        <f ca="1" t="shared" si="2425"/>
        <v>0.484513107173391</v>
      </c>
      <c r="Y324" s="26">
        <f ca="1">IF(X324&lt;=('Ejercicio 3 - TIR'!$D$26-'Ejercicio 3 - TIR'!$C$26)/('Ejercicio 3 - TIR'!$E$26-'Ejercicio 3 - TIR'!$C$26),'Ejercicio 3 - TIR'!$C$26+SQRT(('Ejercicio 3 - TIR'!$E$26-'Ejercicio 3 - TIR'!$C$26)*('Ejercicio 3 - TIR'!$D$26-'Ejercicio 3 - TIR'!$C$26)*X324),'Ejercicio 3 - TIR'!$E$26-SQRT(('Ejercicio 3 - TIR'!$E$26-'Ejercicio 3 - TIR'!$C$26)*('Ejercicio 3 - TIR'!$E$26-'Ejercicio 3 - TIR'!$D$26)*(1-X324)))</f>
        <v>0.227239889866835</v>
      </c>
      <c r="Z324" s="24">
        <f ca="1" t="shared" si="2384"/>
        <v>1.15212621701433</v>
      </c>
      <c r="AA324" s="24">
        <f ca="1" t="shared" si="2385"/>
        <v>1.33205462068789</v>
      </c>
      <c r="AB324" s="24">
        <f ca="1" t="shared" si="2386"/>
        <v>1.59632092509246</v>
      </c>
      <c r="AC324" s="24">
        <f ca="1" t="shared" si="2387"/>
        <v>1.92848727905388</v>
      </c>
      <c r="AD324" s="24">
        <f ca="1" t="shared" si="2388"/>
        <v>2.36671651595568</v>
      </c>
      <c r="AE324" s="23">
        <f ca="1" t="shared" si="2389"/>
        <v>5055.54630270292</v>
      </c>
      <c r="AF324" s="23">
        <f ca="1" t="shared" si="2390"/>
        <v>5845.07470897457</v>
      </c>
      <c r="AG324" s="23">
        <f ca="1" t="shared" si="2391"/>
        <v>7004.67902873713</v>
      </c>
      <c r="AH324" s="23">
        <f ca="1" t="shared" si="2392"/>
        <v>8462.22973616198</v>
      </c>
      <c r="AI324" s="23">
        <f ca="1" t="shared" si="2393"/>
        <v>10385.1858894353</v>
      </c>
      <c r="AJ324" s="25">
        <f ca="1" t="shared" si="2394"/>
        <v>43727.4963765489</v>
      </c>
      <c r="AK324" s="25">
        <f ca="1" t="shared" si="2395"/>
        <v>54272.2101777568</v>
      </c>
      <c r="AL324" s="25">
        <f ca="1" t="shared" si="2396"/>
        <v>50409.7556938959</v>
      </c>
      <c r="AM324" s="25">
        <f ca="1" t="shared" si="2397"/>
        <v>68265.3458370802</v>
      </c>
      <c r="AN324" s="25">
        <f ca="1" t="shared" si="2398"/>
        <v>93526.6816045183</v>
      </c>
      <c r="AO324" s="25">
        <f ca="1">C324/'Ejercicio 3 - TIR'!$D$7</f>
        <v>14044.1994060593</v>
      </c>
      <c r="AP324" s="25">
        <f ca="1" t="shared" si="2399"/>
        <v>29683.2969704896</v>
      </c>
      <c r="AQ324" s="25">
        <f ca="1" t="shared" si="2400"/>
        <v>40228.0107716975</v>
      </c>
      <c r="AR324" s="25">
        <f ca="1" t="shared" si="2401"/>
        <v>36365.5562878366</v>
      </c>
      <c r="AS324" s="25">
        <f ca="1" t="shared" si="2402"/>
        <v>54221.1464310209</v>
      </c>
      <c r="AT324" s="25">
        <f ca="1" t="shared" si="2403"/>
        <v>79482.482198459</v>
      </c>
      <c r="AU324" s="25">
        <f ca="1">AP324*'Ejercicio 3 - TIR'!$D$5</f>
        <v>14841.6484852448</v>
      </c>
      <c r="AV324" s="25">
        <f ca="1">AQ324*'Ejercicio 3 - TIR'!$D$5</f>
        <v>20114.0053858487</v>
      </c>
      <c r="AW324" s="25">
        <f ca="1">AR324*'Ejercicio 3 - TIR'!$D$5</f>
        <v>18182.7781439183</v>
      </c>
      <c r="AX324" s="25">
        <f ca="1">AS324*'Ejercicio 3 - TIR'!$D$5</f>
        <v>27110.5732155105</v>
      </c>
      <c r="AY324" s="25">
        <f ca="1">AT324*'Ejercicio 3 - TIR'!$D$5</f>
        <v>39741.2410992295</v>
      </c>
      <c r="AZ324" s="25">
        <f ca="1" t="shared" ref="AZ324:BD324" si="2426">AJ324-AU324-AE324</f>
        <v>23830.3015886012</v>
      </c>
      <c r="BA324" s="25">
        <f ca="1" t="shared" si="2426"/>
        <v>28313.1300829335</v>
      </c>
      <c r="BB324" s="25">
        <f ca="1" t="shared" si="2426"/>
        <v>25222.2985212405</v>
      </c>
      <c r="BC324" s="25">
        <f ca="1" t="shared" si="2426"/>
        <v>32692.5428854078</v>
      </c>
      <c r="BD324" s="25">
        <f ca="1" t="shared" si="2426"/>
        <v>43400.2546158535</v>
      </c>
      <c r="BE324" s="25">
        <f ca="1" t="shared" ref="BE324:BI324" si="2427">AZ324/Z324</f>
        <v>20683.7595019373</v>
      </c>
      <c r="BF324" s="25">
        <f ca="1" t="shared" si="2427"/>
        <v>21255.2320627154</v>
      </c>
      <c r="BG324" s="25">
        <f ca="1" t="shared" si="2427"/>
        <v>15800.268056863</v>
      </c>
      <c r="BH324" s="25">
        <f ca="1" t="shared" si="2427"/>
        <v>16952.4285902714</v>
      </c>
      <c r="BI324" s="25">
        <f ca="1" t="shared" si="2427"/>
        <v>18337.7495036952</v>
      </c>
      <c r="BJ324" s="25">
        <f ca="1" t="shared" si="2406"/>
        <v>78652.0901302543</v>
      </c>
      <c r="BK324" s="25">
        <f ca="1" t="shared" si="2407"/>
        <v>33238.6386876956</v>
      </c>
      <c r="BL324" s="25">
        <f ca="1" t="shared" si="2408"/>
        <v>111890.72881795</v>
      </c>
      <c r="BM324" s="25">
        <f ca="1">BK324*'Ejercicio 3 - TIR'!$D$5</f>
        <v>16619.3193438478</v>
      </c>
      <c r="BN324" s="25">
        <f ca="1" t="shared" si="2409"/>
        <v>95271.4094741021</v>
      </c>
      <c r="BO324" s="25">
        <f ca="1" t="shared" si="2410"/>
        <v>40254.6772424206</v>
      </c>
      <c r="BP324" s="25">
        <f ca="1" t="shared" si="2411"/>
        <v>-103453.574569688</v>
      </c>
      <c r="BQ324" s="25">
        <f ca="1" t="shared" ref="BQ324:BT324" si="2428">BE324</f>
        <v>20683.7595019373</v>
      </c>
      <c r="BR324" s="25">
        <f ca="1" t="shared" si="2428"/>
        <v>21255.2320627154</v>
      </c>
      <c r="BS324" s="25">
        <f ca="1" t="shared" si="2428"/>
        <v>15800.268056863</v>
      </c>
      <c r="BT324" s="25">
        <f ca="1" t="shared" si="2428"/>
        <v>16952.4285902714</v>
      </c>
      <c r="BU324" s="25">
        <f ca="1" t="shared" si="2413"/>
        <v>58592.4267461159</v>
      </c>
      <c r="BV324" s="27">
        <f ca="1" t="shared" si="2414"/>
        <v>7.62530281483631</v>
      </c>
    </row>
    <row r="325" ht="15" customHeight="1" spans="1:74">
      <c r="A325" s="23">
        <v>324</v>
      </c>
      <c r="B325" s="24">
        <f ca="1" t="shared" ref="B325:F325" si="2429">RAND()</f>
        <v>0.19045310990298</v>
      </c>
      <c r="C325" s="25">
        <f ca="1">IF(B325&lt;=('Ejercicio 3 - TIR'!$D$13-'Ejercicio 3 - TIR'!$C$13)/('Ejercicio 3 - TIR'!$E$13-'Ejercicio 3 - TIR'!$C$13),'Ejercicio 3 - TIR'!$C$13+SQRT(('Ejercicio 3 - TIR'!$E$13-'Ejercicio 3 - TIR'!$C$13)*('Ejercicio 3 - TIR'!$D$13-'Ejercicio 3 - TIR'!$C$13)*B325),'Ejercicio 3 - TIR'!$E$13-SQRT(('Ejercicio 3 - TIR'!$E$13-'Ejercicio 3 - TIR'!$C$13)*('Ejercicio 3 - TIR'!$E$13-'Ejercicio 3 - TIR'!$D$13)*(1-B325)))</f>
        <v>68728.1867510493</v>
      </c>
      <c r="D325" s="24">
        <f ca="1" t="shared" si="2429"/>
        <v>0.0743902793100848</v>
      </c>
      <c r="E325" s="25">
        <f ca="1">IF(D325&lt;=('Ejercicio 3 - TIR'!$D$14-'Ejercicio 3 - TIR'!$C$14)/('Ejercicio 3 - TIR'!$E$14-'Ejercicio 3 - TIR'!$C$14),'Ejercicio 3 - TIR'!$C$14+SQRT(('Ejercicio 3 - TIR'!$E$14-'Ejercicio 3 - TIR'!$C$14)*('Ejercicio 3 - TIR'!$D$14-'Ejercicio 3 - TIR'!$C$14)*D325),'Ejercicio 3 - TIR'!$E$14-SQRT(('Ejercicio 3 - TIR'!$E$14-'Ejercicio 3 - TIR'!$C$14)*('Ejercicio 3 - TIR'!$E$14-'Ejercicio 3 - TIR'!$D$14)*(1-D325)))</f>
        <v>27362.048041056</v>
      </c>
      <c r="F325" s="24">
        <f ca="1" t="shared" si="2429"/>
        <v>0.867809946851663</v>
      </c>
      <c r="G325" s="25">
        <f ca="1">IF(F325&lt;=('Ejercicio 3 - TIR'!$D$18-'Ejercicio 3 - TIR'!$C$18)/('Ejercicio 3 - TIR'!$E$18-'Ejercicio 3 - TIR'!$C$18),'Ejercicio 3 - TIR'!$C$18+SQRT(('Ejercicio 3 - TIR'!$E$18-'Ejercicio 3 - TIR'!$C$18)*('Ejercicio 3 - TIR'!$D$18-'Ejercicio 3 - TIR'!$C$18)*F325),'Ejercicio 3 - TIR'!$E$18-SQRT(('Ejercicio 3 - TIR'!$E$18-'Ejercicio 3 - TIR'!$C$18)*('Ejercicio 3 - TIR'!$E$18-'Ejercicio 3 - TIR'!$D$18)*(1-F325)))</f>
        <v>41851.3091631401</v>
      </c>
      <c r="H325" s="24">
        <f ca="1" t="shared" ref="H325:L325" si="2430">RAND()</f>
        <v>0.866073489500837</v>
      </c>
      <c r="I325" s="25">
        <f ca="1">IF(H325&lt;=('Ejercicio 3 - TIR'!$D$18-'Ejercicio 3 - TIR'!$C$18)/('Ejercicio 3 - TIR'!$E$18-'Ejercicio 3 - TIR'!$C$18),'Ejercicio 3 - TIR'!$C$18+SQRT(('Ejercicio 3 - TIR'!$E$18-'Ejercicio 3 - TIR'!$C$18)*('Ejercicio 3 - TIR'!$D$18-'Ejercicio 3 - TIR'!$C$18)*H325),'Ejercicio 3 - TIR'!$E$18-SQRT(('Ejercicio 3 - TIR'!$E$18-'Ejercicio 3 - TIR'!$C$18)*('Ejercicio 3 - TIR'!$E$18-'Ejercicio 3 - TIR'!$D$18)*(1-H325)))</f>
        <v>41830.6959301075</v>
      </c>
      <c r="J325" s="24">
        <f ca="1" t="shared" si="2430"/>
        <v>0.666510001167455</v>
      </c>
      <c r="K325" s="25">
        <f ca="1">IF(J325&lt;=('Ejercicio 3 - TIR'!$D$18-'Ejercicio 3 - TIR'!$C$18)/('Ejercicio 3 - TIR'!$E$18-'Ejercicio 3 - TIR'!$C$18),'Ejercicio 3 - TIR'!$C$18+SQRT(('Ejercicio 3 - TIR'!$E$18-'Ejercicio 3 - TIR'!$C$18)*('Ejercicio 3 - TIR'!$D$18-'Ejercicio 3 - TIR'!$C$18)*J325),'Ejercicio 3 - TIR'!$E$18-SQRT(('Ejercicio 3 - TIR'!$E$18-'Ejercicio 3 - TIR'!$C$18)*('Ejercicio 3 - TIR'!$E$18-'Ejercicio 3 - TIR'!$D$18)*(1-J325)))</f>
        <v>39998.8249397176</v>
      </c>
      <c r="L325" s="24">
        <f ca="1" t="shared" si="2430"/>
        <v>0.937257875743984</v>
      </c>
      <c r="M325" s="25">
        <f ca="1">IF(L325&lt;=('Ejercicio 3 - TIR'!$D$18-'Ejercicio 3 - TIR'!$C$18)/('Ejercicio 3 - TIR'!$E$18-'Ejercicio 3 - TIR'!$C$18),'Ejercicio 3 - TIR'!$C$18+SQRT(('Ejercicio 3 - TIR'!$E$18-'Ejercicio 3 - TIR'!$C$18)*('Ejercicio 3 - TIR'!$D$18-'Ejercicio 3 - TIR'!$C$18)*L325),'Ejercicio 3 - TIR'!$E$18-SQRT(('Ejercicio 3 - TIR'!$E$18-'Ejercicio 3 - TIR'!$C$18)*('Ejercicio 3 - TIR'!$E$18-'Ejercicio 3 - TIR'!$D$18)*(1-L325)))</f>
        <v>42830.7468291596</v>
      </c>
      <c r="N325" s="24">
        <f ca="1" t="shared" ref="N325:R325" si="2431">RAND()</f>
        <v>0.328121130119077</v>
      </c>
      <c r="O325" s="25">
        <f ca="1">IF(N325&lt;=('Ejercicio 3 - TIR'!$D$18-'Ejercicio 3 - TIR'!$C$18)/('Ejercicio 3 - TIR'!$E$18-'Ejercicio 3 - TIR'!$C$18),'Ejercicio 3 - TIR'!$C$18+SQRT(('Ejercicio 3 - TIR'!$E$18-'Ejercicio 3 - TIR'!$C$18)*('Ejercicio 3 - TIR'!$D$18-'Ejercicio 3 - TIR'!$C$18)*N325),'Ejercicio 3 - TIR'!$E$18-SQRT(('Ejercicio 3 - TIR'!$E$18-'Ejercicio 3 - TIR'!$C$18)*('Ejercicio 3 - TIR'!$E$18-'Ejercicio 3 - TIR'!$D$18)*(1-N325)))</f>
        <v>37015.5662293119</v>
      </c>
      <c r="P325" s="24">
        <f ca="1" t="shared" si="2431"/>
        <v>0.400724663161116</v>
      </c>
      <c r="Q325" s="26">
        <f ca="1">IF(P325&lt;=('Ejercicio 3 - TIR'!$D$22-'Ejercicio 3 - TIR'!$C$22)/('Ejercicio 3 - TIR'!$E$22-'Ejercicio 3 - TIR'!$C$22),'Ejercicio 3 - TIR'!$C$22+SQRT(('Ejercicio 3 - TIR'!$E$22-'Ejercicio 3 - TIR'!$C$22)*('Ejercicio 3 - TIR'!$D$22-'Ejercicio 3 - TIR'!$C$22)*P325),'Ejercicio 3 - TIR'!$E$22-SQRT(('Ejercicio 3 - TIR'!$E$22-'Ejercicio 3 - TIR'!$C$22)*('Ejercicio 3 - TIR'!$E$22-'Ejercicio 3 - TIR'!$D$22)*(1-P325)))</f>
        <v>0.146857110672781</v>
      </c>
      <c r="R325" s="24">
        <f ca="1" t="shared" si="2431"/>
        <v>0.20020025754512</v>
      </c>
      <c r="S325" s="26">
        <f ca="1">IF(R325&lt;=('Ejercicio 3 - TIR'!$D$23-'Ejercicio 3 - TIR'!$C$23)/('Ejercicio 3 - TIR'!$E$23-'Ejercicio 3 - TIR'!$C$23),'Ejercicio 3 - TIR'!$C$23+SQRT(('Ejercicio 3 - TIR'!$E$23-'Ejercicio 3 - TIR'!$C$23)*('Ejercicio 3 - TIR'!$D$23-'Ejercicio 3 - TIR'!$C$23)*R325),'Ejercicio 3 - TIR'!$E$23-SQRT(('Ejercicio 3 - TIR'!$E$23-'Ejercicio 3 - TIR'!$C$23)*('Ejercicio 3 - TIR'!$E$23-'Ejercicio 3 - TIR'!$D$23)*(1-R325)))</f>
        <v>0.138983162633798</v>
      </c>
      <c r="T325" s="24">
        <f ca="1" t="shared" ref="T325:X325" si="2432">RAND()</f>
        <v>0.424359482121095</v>
      </c>
      <c r="U325" s="26">
        <f ca="1">IF(T325&lt;=('Ejercicio 3 - TIR'!$D$24-'Ejercicio 3 - TIR'!$C$24)/('Ejercicio 3 - TIR'!$E$24-'Ejercicio 3 - TIR'!$C$24),'Ejercicio 3 - TIR'!$C$24+SQRT(('Ejercicio 3 - TIR'!$E$24-'Ejercicio 3 - TIR'!$C$24)*('Ejercicio 3 - TIR'!$D$24-'Ejercicio 3 - TIR'!$C$24)*T325),'Ejercicio 3 - TIR'!$E$24-SQRT(('Ejercicio 3 - TIR'!$E$24-'Ejercicio 3 - TIR'!$C$24)*('Ejercicio 3 - TIR'!$E$24-'Ejercicio 3 - TIR'!$D$24)*(1-T325)))</f>
        <v>0.179852217881663</v>
      </c>
      <c r="V325" s="24">
        <f ca="1" t="shared" si="2432"/>
        <v>0.305889621098633</v>
      </c>
      <c r="W325" s="26">
        <f ca="1">IF(V325&lt;=('Ejercicio 3 - TIR'!$D$25-'Ejercicio 3 - TIR'!$C$25)/('Ejercicio 3 - TIR'!$E$25-'Ejercicio 3 - TIR'!$C$25),'Ejercicio 3 - TIR'!$C$25+SQRT(('Ejercicio 3 - TIR'!$E$25-'Ejercicio 3 - TIR'!$C$25)*('Ejercicio 3 - TIR'!$D$25-'Ejercicio 3 - TIR'!$C$25)*V325),'Ejercicio 3 - TIR'!$E$25-SQRT(('Ejercicio 3 - TIR'!$E$25-'Ejercicio 3 - TIR'!$C$25)*('Ejercicio 3 - TIR'!$E$25-'Ejercicio 3 - TIR'!$D$25)*(1-V325)))</f>
        <v>0.200711194717717</v>
      </c>
      <c r="X325" s="24">
        <f ca="1" t="shared" si="2432"/>
        <v>0.756807185634611</v>
      </c>
      <c r="Y325" s="26">
        <f ca="1">IF(X325&lt;=('Ejercicio 3 - TIR'!$D$26-'Ejercicio 3 - TIR'!$C$26)/('Ejercicio 3 - TIR'!$E$26-'Ejercicio 3 - TIR'!$C$26),'Ejercicio 3 - TIR'!$C$26+SQRT(('Ejercicio 3 - TIR'!$E$26-'Ejercicio 3 - TIR'!$C$26)*('Ejercicio 3 - TIR'!$D$26-'Ejercicio 3 - TIR'!$C$26)*X325),'Ejercicio 3 - TIR'!$E$26-SQRT(('Ejercicio 3 - TIR'!$E$26-'Ejercicio 3 - TIR'!$C$26)*('Ejercicio 3 - TIR'!$E$26-'Ejercicio 3 - TIR'!$D$26)*(1-X325)))</f>
        <v>0.243761330079967</v>
      </c>
      <c r="Z325" s="24">
        <f ca="1" t="shared" si="2384"/>
        <v>1.14685711067278</v>
      </c>
      <c r="AA325" s="24">
        <f ca="1" t="shared" si="2385"/>
        <v>1.30625093900314</v>
      </c>
      <c r="AB325" s="24">
        <f ca="1" t="shared" si="2386"/>
        <v>1.54118306749286</v>
      </c>
      <c r="AC325" s="24">
        <f ca="1" t="shared" si="2387"/>
        <v>1.85051576224807</v>
      </c>
      <c r="AD325" s="24">
        <f ca="1" t="shared" si="2388"/>
        <v>2.30159994578761</v>
      </c>
      <c r="AE325" s="23">
        <f ca="1" t="shared" si="2389"/>
        <v>4018.31131739931</v>
      </c>
      <c r="AF325" s="23">
        <f ca="1" t="shared" si="2390"/>
        <v>4576.78893273865</v>
      </c>
      <c r="AG325" s="23">
        <f ca="1" t="shared" si="2391"/>
        <v>5399.93457306794</v>
      </c>
      <c r="AH325" s="23">
        <f ca="1" t="shared" si="2392"/>
        <v>6483.76189262591</v>
      </c>
      <c r="AI325" s="23">
        <f ca="1" t="shared" si="2393"/>
        <v>8064.25231549421</v>
      </c>
      <c r="AJ325" s="25">
        <f ca="1" t="shared" si="2394"/>
        <v>47997.4715047122</v>
      </c>
      <c r="AK325" s="25">
        <f ca="1" t="shared" si="2395"/>
        <v>54641.3858378579</v>
      </c>
      <c r="AL325" s="25">
        <f ca="1" t="shared" si="2396"/>
        <v>61645.511716704</v>
      </c>
      <c r="AM325" s="25">
        <f ca="1" t="shared" si="2397"/>
        <v>79258.9721162165</v>
      </c>
      <c r="AN325" s="25">
        <f ca="1" t="shared" si="2398"/>
        <v>85195.0252266818</v>
      </c>
      <c r="AO325" s="25">
        <f ca="1">C325/'Ejercicio 3 - TIR'!$D$7</f>
        <v>13745.6373502099</v>
      </c>
      <c r="AP325" s="25">
        <f ca="1" t="shared" si="2399"/>
        <v>34251.8341545023</v>
      </c>
      <c r="AQ325" s="25">
        <f ca="1" t="shared" si="2400"/>
        <v>40895.748487648</v>
      </c>
      <c r="AR325" s="25">
        <f ca="1" t="shared" si="2401"/>
        <v>47899.8743664942</v>
      </c>
      <c r="AS325" s="25">
        <f ca="1" t="shared" si="2402"/>
        <v>65513.3347660066</v>
      </c>
      <c r="AT325" s="25">
        <f ca="1" t="shared" si="2403"/>
        <v>71449.387876472</v>
      </c>
      <c r="AU325" s="25">
        <f ca="1">AP325*'Ejercicio 3 - TIR'!$D$5</f>
        <v>17125.9170772512</v>
      </c>
      <c r="AV325" s="25">
        <f ca="1">AQ325*'Ejercicio 3 - TIR'!$D$5</f>
        <v>20447.874243824</v>
      </c>
      <c r="AW325" s="25">
        <f ca="1">AR325*'Ejercicio 3 - TIR'!$D$5</f>
        <v>23949.9371832471</v>
      </c>
      <c r="AX325" s="25">
        <f ca="1">AS325*'Ejercicio 3 - TIR'!$D$5</f>
        <v>32756.6673830033</v>
      </c>
      <c r="AY325" s="25">
        <f ca="1">AT325*'Ejercicio 3 - TIR'!$D$5</f>
        <v>35724.693938236</v>
      </c>
      <c r="AZ325" s="25">
        <f ca="1" t="shared" ref="AZ325:BD325" si="2433">AJ325-AU325-AE325</f>
        <v>26853.2431100617</v>
      </c>
      <c r="BA325" s="25">
        <f ca="1" t="shared" si="2433"/>
        <v>29616.7226612952</v>
      </c>
      <c r="BB325" s="25">
        <f ca="1" t="shared" si="2433"/>
        <v>32295.639960389</v>
      </c>
      <c r="BC325" s="25">
        <f ca="1" t="shared" si="2433"/>
        <v>40018.5428405873</v>
      </c>
      <c r="BD325" s="25">
        <f ca="1" t="shared" si="2433"/>
        <v>41406.0789729516</v>
      </c>
      <c r="BE325" s="25">
        <f ca="1" t="shared" ref="BE325:BI325" si="2434">AZ325/Z325</f>
        <v>23414.6371506637</v>
      </c>
      <c r="BF325" s="25">
        <f ca="1" t="shared" si="2434"/>
        <v>22673.072820064</v>
      </c>
      <c r="BG325" s="25">
        <f ca="1" t="shared" si="2434"/>
        <v>20955.0965369262</v>
      </c>
      <c r="BH325" s="25">
        <f ca="1" t="shared" si="2434"/>
        <v>21625.6157645322</v>
      </c>
      <c r="BI325" s="25">
        <f ca="1" t="shared" si="2434"/>
        <v>17990.1285836981</v>
      </c>
      <c r="BJ325" s="25">
        <f ca="1" t="shared" si="2406"/>
        <v>62976.4882879323</v>
      </c>
      <c r="BK325" s="25">
        <f ca="1" t="shared" si="2407"/>
        <v>31636.9581800591</v>
      </c>
      <c r="BL325" s="25">
        <f ca="1" t="shared" si="2408"/>
        <v>94613.4464679915</v>
      </c>
      <c r="BM325" s="25">
        <f ca="1">BK325*'Ejercicio 3 - TIR'!$D$5</f>
        <v>15818.4790900296</v>
      </c>
      <c r="BN325" s="25">
        <f ca="1" t="shared" si="2409"/>
        <v>78794.9673779619</v>
      </c>
      <c r="BO325" s="25">
        <f ca="1" t="shared" si="2410"/>
        <v>34234.8667161609</v>
      </c>
      <c r="BP325" s="25">
        <f ca="1" t="shared" si="2411"/>
        <v>-96090.2347921052</v>
      </c>
      <c r="BQ325" s="25">
        <f ca="1" t="shared" ref="BQ325:BT325" si="2435">BE325</f>
        <v>23414.6371506637</v>
      </c>
      <c r="BR325" s="25">
        <f ca="1" t="shared" si="2435"/>
        <v>22673.072820064</v>
      </c>
      <c r="BS325" s="25">
        <f ca="1" t="shared" si="2435"/>
        <v>20955.0965369262</v>
      </c>
      <c r="BT325" s="25">
        <f ca="1" t="shared" si="2435"/>
        <v>21625.6157645322</v>
      </c>
      <c r="BU325" s="25">
        <f ca="1" t="shared" si="2413"/>
        <v>52224.995299859</v>
      </c>
      <c r="BV325" s="27">
        <f ca="1" t="shared" si="2414"/>
        <v>12.4387700459407</v>
      </c>
    </row>
    <row r="326" ht="15" customHeight="1" spans="1:74">
      <c r="A326" s="23">
        <v>325</v>
      </c>
      <c r="B326" s="24">
        <f ca="1" t="shared" ref="B326:F326" si="2436">RAND()</f>
        <v>0.939163893916891</v>
      </c>
      <c r="C326" s="25">
        <f ca="1">IF(B326&lt;=('Ejercicio 3 - TIR'!$D$13-'Ejercicio 3 - TIR'!$C$13)/('Ejercicio 3 - TIR'!$E$13-'Ejercicio 3 - TIR'!$C$13),'Ejercicio 3 - TIR'!$C$13+SQRT(('Ejercicio 3 - TIR'!$E$13-'Ejercicio 3 - TIR'!$C$13)*('Ejercicio 3 - TIR'!$D$13-'Ejercicio 3 - TIR'!$C$13)*B326),'Ejercicio 3 - TIR'!$E$13-SQRT(('Ejercicio 3 - TIR'!$E$13-'Ejercicio 3 - TIR'!$C$13)*('Ejercicio 3 - TIR'!$E$13-'Ejercicio 3 - TIR'!$D$13)*(1-B326)))</f>
        <v>91455.8015414124</v>
      </c>
      <c r="D326" s="24">
        <f ca="1" t="shared" si="2436"/>
        <v>0.911576505251177</v>
      </c>
      <c r="E326" s="25">
        <f ca="1">IF(D326&lt;=('Ejercicio 3 - TIR'!$D$14-'Ejercicio 3 - TIR'!$C$14)/('Ejercicio 3 - TIR'!$E$14-'Ejercicio 3 - TIR'!$C$14),'Ejercicio 3 - TIR'!$C$14+SQRT(('Ejercicio 3 - TIR'!$E$14-'Ejercicio 3 - TIR'!$C$14)*('Ejercicio 3 - TIR'!$D$14-'Ejercicio 3 - TIR'!$C$14)*D326),'Ejercicio 3 - TIR'!$E$14-SQRT(('Ejercicio 3 - TIR'!$E$14-'Ejercicio 3 - TIR'!$C$14)*('Ejercicio 3 - TIR'!$E$14-'Ejercicio 3 - TIR'!$D$14)*(1-D326)))</f>
        <v>36358.087835721</v>
      </c>
      <c r="F326" s="24">
        <f ca="1" t="shared" si="2436"/>
        <v>0.837752175772066</v>
      </c>
      <c r="G326" s="25">
        <f ca="1">IF(F326&lt;=('Ejercicio 3 - TIR'!$D$18-'Ejercicio 3 - TIR'!$C$18)/('Ejercicio 3 - TIR'!$E$18-'Ejercicio 3 - TIR'!$C$18),'Ejercicio 3 - TIR'!$C$18+SQRT(('Ejercicio 3 - TIR'!$E$18-'Ejercicio 3 - TIR'!$C$18)*('Ejercicio 3 - TIR'!$D$18-'Ejercicio 3 - TIR'!$C$18)*F326),'Ejercicio 3 - TIR'!$E$18-SQRT(('Ejercicio 3 - TIR'!$E$18-'Ejercicio 3 - TIR'!$C$18)*('Ejercicio 3 - TIR'!$E$18-'Ejercicio 3 - TIR'!$D$18)*(1-F326)))</f>
        <v>41511.6498431071</v>
      </c>
      <c r="H326" s="24">
        <f ca="1" t="shared" ref="H326:L326" si="2437">RAND()</f>
        <v>0.254362731614914</v>
      </c>
      <c r="I326" s="25">
        <f ca="1">IF(H326&lt;=('Ejercicio 3 - TIR'!$D$18-'Ejercicio 3 - TIR'!$C$18)/('Ejercicio 3 - TIR'!$E$18-'Ejercicio 3 - TIR'!$C$18),'Ejercicio 3 - TIR'!$C$18+SQRT(('Ejercicio 3 - TIR'!$E$18-'Ejercicio 3 - TIR'!$C$18)*('Ejercicio 3 - TIR'!$D$18-'Ejercicio 3 - TIR'!$C$18)*H326),'Ejercicio 3 - TIR'!$E$18-SQRT(('Ejercicio 3 - TIR'!$E$18-'Ejercicio 3 - TIR'!$C$18)*('Ejercicio 3 - TIR'!$E$18-'Ejercicio 3 - TIR'!$D$18)*(1-H326)))</f>
        <v>36176.9255898252</v>
      </c>
      <c r="J326" s="24">
        <f ca="1" t="shared" si="2437"/>
        <v>0.878642670171692</v>
      </c>
      <c r="K326" s="25">
        <f ca="1">IF(J326&lt;=('Ejercicio 3 - TIR'!$D$18-'Ejercicio 3 - TIR'!$C$18)/('Ejercicio 3 - TIR'!$E$18-'Ejercicio 3 - TIR'!$C$18),'Ejercicio 3 - TIR'!$C$18+SQRT(('Ejercicio 3 - TIR'!$E$18-'Ejercicio 3 - TIR'!$C$18)*('Ejercicio 3 - TIR'!$D$18-'Ejercicio 3 - TIR'!$C$18)*J326),'Ejercicio 3 - TIR'!$E$18-SQRT(('Ejercicio 3 - TIR'!$E$18-'Ejercicio 3 - TIR'!$C$18)*('Ejercicio 3 - TIR'!$E$18-'Ejercicio 3 - TIR'!$D$18)*(1-J326)))</f>
        <v>41983.0810854246</v>
      </c>
      <c r="L326" s="24">
        <f ca="1" t="shared" si="2437"/>
        <v>0.582734379464336</v>
      </c>
      <c r="M326" s="25">
        <f ca="1">IF(L326&lt;=('Ejercicio 3 - TIR'!$D$18-'Ejercicio 3 - TIR'!$C$18)/('Ejercicio 3 - TIR'!$E$18-'Ejercicio 3 - TIR'!$C$18),'Ejercicio 3 - TIR'!$C$18+SQRT(('Ejercicio 3 - TIR'!$E$18-'Ejercicio 3 - TIR'!$C$18)*('Ejercicio 3 - TIR'!$D$18-'Ejercicio 3 - TIR'!$C$18)*L326),'Ejercicio 3 - TIR'!$E$18-SQRT(('Ejercicio 3 - TIR'!$E$18-'Ejercicio 3 - TIR'!$C$18)*('Ejercicio 3 - TIR'!$E$18-'Ejercicio 3 - TIR'!$D$18)*(1-L326)))</f>
        <v>39349.3399189274</v>
      </c>
      <c r="N326" s="24">
        <f ca="1" t="shared" ref="N326:R326" si="2438">RAND()</f>
        <v>0.252861954694675</v>
      </c>
      <c r="O326" s="25">
        <f ca="1">IF(N326&lt;=('Ejercicio 3 - TIR'!$D$18-'Ejercicio 3 - TIR'!$C$18)/('Ejercicio 3 - TIR'!$E$18-'Ejercicio 3 - TIR'!$C$18),'Ejercicio 3 - TIR'!$C$18+SQRT(('Ejercicio 3 - TIR'!$E$18-'Ejercicio 3 - TIR'!$C$18)*('Ejercicio 3 - TIR'!$D$18-'Ejercicio 3 - TIR'!$C$18)*N326),'Ejercicio 3 - TIR'!$E$18-SQRT(('Ejercicio 3 - TIR'!$E$18-'Ejercicio 3 - TIR'!$C$18)*('Ejercicio 3 - TIR'!$E$18-'Ejercicio 3 - TIR'!$D$18)*(1-N326)))</f>
        <v>36158.6762542125</v>
      </c>
      <c r="P326" s="24">
        <f ca="1" t="shared" si="2438"/>
        <v>0.16768139264251</v>
      </c>
      <c r="Q326" s="26">
        <f ca="1">IF(P326&lt;=('Ejercicio 3 - TIR'!$D$22-'Ejercicio 3 - TIR'!$C$22)/('Ejercicio 3 - TIR'!$E$22-'Ejercicio 3 - TIR'!$C$22),'Ejercicio 3 - TIR'!$C$22+SQRT(('Ejercicio 3 - TIR'!$E$22-'Ejercicio 3 - TIR'!$C$22)*('Ejercicio 3 - TIR'!$D$22-'Ejercicio 3 - TIR'!$C$22)*P326),'Ejercicio 3 - TIR'!$E$22-SQRT(('Ejercicio 3 - TIR'!$E$22-'Ejercicio 3 - TIR'!$C$22)*('Ejercicio 3 - TIR'!$E$22-'Ejercicio 3 - TIR'!$D$22)*(1-P326)))</f>
        <v>0.137373154772709</v>
      </c>
      <c r="R326" s="24">
        <f ca="1" t="shared" si="2438"/>
        <v>0.346958776692541</v>
      </c>
      <c r="S326" s="26">
        <f ca="1">IF(R326&lt;=('Ejercicio 3 - TIR'!$D$23-'Ejercicio 3 - TIR'!$C$23)/('Ejercicio 3 - TIR'!$E$23-'Ejercicio 3 - TIR'!$C$23),'Ejercicio 3 - TIR'!$C$23+SQRT(('Ejercicio 3 - TIR'!$E$23-'Ejercicio 3 - TIR'!$C$23)*('Ejercicio 3 - TIR'!$D$23-'Ejercicio 3 - TIR'!$C$23)*R326),'Ejercicio 3 - TIR'!$E$23-SQRT(('Ejercicio 3 - TIR'!$E$23-'Ejercicio 3 - TIR'!$C$23)*('Ejercicio 3 - TIR'!$E$23-'Ejercicio 3 - TIR'!$D$23)*(1-R326)))</f>
        <v>0.144990514161309</v>
      </c>
      <c r="T326" s="24">
        <f ca="1" t="shared" ref="T326:X326" si="2439">RAND()</f>
        <v>0.583103662240699</v>
      </c>
      <c r="U326" s="26">
        <f ca="1">IF(T326&lt;=('Ejercicio 3 - TIR'!$D$24-'Ejercicio 3 - TIR'!$C$24)/('Ejercicio 3 - TIR'!$E$24-'Ejercicio 3 - TIR'!$C$24),'Ejercicio 3 - TIR'!$C$24+SQRT(('Ejercicio 3 - TIR'!$E$24-'Ejercicio 3 - TIR'!$C$24)*('Ejercicio 3 - TIR'!$D$24-'Ejercicio 3 - TIR'!$C$24)*T326),'Ejercicio 3 - TIR'!$E$24-SQRT(('Ejercicio 3 - TIR'!$E$24-'Ejercicio 3 - TIR'!$C$24)*('Ejercicio 3 - TIR'!$E$24-'Ejercicio 3 - TIR'!$D$24)*(1-T326)))</f>
        <v>0.185834085030164</v>
      </c>
      <c r="V326" s="24">
        <f ca="1" t="shared" si="2439"/>
        <v>0.746690988192142</v>
      </c>
      <c r="W326" s="26">
        <f ca="1">IF(V326&lt;=('Ejercicio 3 - TIR'!$D$25-'Ejercicio 3 - TIR'!$C$25)/('Ejercicio 3 - TIR'!$E$25-'Ejercicio 3 - TIR'!$C$25),'Ejercicio 3 - TIR'!$C$25+SQRT(('Ejercicio 3 - TIR'!$E$25-'Ejercicio 3 - TIR'!$C$25)*('Ejercicio 3 - TIR'!$D$25-'Ejercicio 3 - TIR'!$C$25)*V326),'Ejercicio 3 - TIR'!$E$25-SQRT(('Ejercicio 3 - TIR'!$E$25-'Ejercicio 3 - TIR'!$C$25)*('Ejercicio 3 - TIR'!$E$25-'Ejercicio 3 - TIR'!$D$25)*(1-V326)))</f>
        <v>0.220224480838657</v>
      </c>
      <c r="X326" s="24">
        <f ca="1" t="shared" si="2439"/>
        <v>0.974103951707191</v>
      </c>
      <c r="Y326" s="26">
        <f ca="1">IF(X326&lt;=('Ejercicio 3 - TIR'!$D$26-'Ejercicio 3 - TIR'!$C$26)/('Ejercicio 3 - TIR'!$E$26-'Ejercicio 3 - TIR'!$C$26),'Ejercicio 3 - TIR'!$C$26+SQRT(('Ejercicio 3 - TIR'!$E$26-'Ejercicio 3 - TIR'!$C$26)*('Ejercicio 3 - TIR'!$D$26-'Ejercicio 3 - TIR'!$C$26)*X326),'Ejercicio 3 - TIR'!$E$26-SQRT(('Ejercicio 3 - TIR'!$E$26-'Ejercicio 3 - TIR'!$C$26)*('Ejercicio 3 - TIR'!$E$26-'Ejercicio 3 - TIR'!$D$26)*(1-X326)))</f>
        <v>0.268174660225551</v>
      </c>
      <c r="Z326" s="24">
        <f ca="1" t="shared" si="2384"/>
        <v>1.13737315477271</v>
      </c>
      <c r="AA326" s="24">
        <f ca="1" t="shared" si="2385"/>
        <v>1.30228147327647</v>
      </c>
      <c r="AB326" s="24">
        <f ca="1" t="shared" si="2386"/>
        <v>1.54428975931454</v>
      </c>
      <c r="AC326" s="24">
        <f ca="1" t="shared" si="2387"/>
        <v>1.88438016982404</v>
      </c>
      <c r="AD326" s="24">
        <f ca="1" t="shared" si="2388"/>
        <v>2.38972318160237</v>
      </c>
      <c r="AE326" s="23">
        <f ca="1" t="shared" si="2389"/>
        <v>4994.62522749627</v>
      </c>
      <c r="AF326" s="23">
        <f ca="1" t="shared" si="2390"/>
        <v>5718.79850727399</v>
      </c>
      <c r="AG326" s="23">
        <f ca="1" t="shared" si="2391"/>
        <v>6781.54619534512</v>
      </c>
      <c r="AH326" s="23">
        <f ca="1" t="shared" si="2392"/>
        <v>8275.00868549837</v>
      </c>
      <c r="AI326" s="23">
        <f ca="1" t="shared" si="2393"/>
        <v>10494.1563280954</v>
      </c>
      <c r="AJ326" s="25">
        <f ca="1" t="shared" si="2394"/>
        <v>47214.2361418747</v>
      </c>
      <c r="AK326" s="25">
        <f ca="1" t="shared" si="2395"/>
        <v>47112.5399557309</v>
      </c>
      <c r="AL326" s="25">
        <f ca="1" t="shared" si="2396"/>
        <v>64834.0421846932</v>
      </c>
      <c r="AM326" s="25">
        <f ca="1" t="shared" si="2397"/>
        <v>74149.1158388925</v>
      </c>
      <c r="AN326" s="25">
        <f ca="1" t="shared" si="2398"/>
        <v>86409.2268607468</v>
      </c>
      <c r="AO326" s="25">
        <f ca="1">C326/'Ejercicio 3 - TIR'!$D$7</f>
        <v>18291.1603082825</v>
      </c>
      <c r="AP326" s="25">
        <f ca="1" t="shared" si="2399"/>
        <v>28923.0758335922</v>
      </c>
      <c r="AQ326" s="25">
        <f ca="1" t="shared" si="2400"/>
        <v>28821.3796474484</v>
      </c>
      <c r="AR326" s="25">
        <f ca="1" t="shared" si="2401"/>
        <v>46542.8818764107</v>
      </c>
      <c r="AS326" s="25">
        <f ca="1" t="shared" si="2402"/>
        <v>55857.95553061</v>
      </c>
      <c r="AT326" s="25">
        <f ca="1" t="shared" si="2403"/>
        <v>68118.0665524644</v>
      </c>
      <c r="AU326" s="25">
        <f ca="1">AP326*'Ejercicio 3 - TIR'!$D$5</f>
        <v>14461.5379167961</v>
      </c>
      <c r="AV326" s="25">
        <f ca="1">AQ326*'Ejercicio 3 - TIR'!$D$5</f>
        <v>14410.6898237242</v>
      </c>
      <c r="AW326" s="25">
        <f ca="1">AR326*'Ejercicio 3 - TIR'!$D$5</f>
        <v>23271.4409382054</v>
      </c>
      <c r="AX326" s="25">
        <f ca="1">AS326*'Ejercicio 3 - TIR'!$D$5</f>
        <v>27928.977765305</v>
      </c>
      <c r="AY326" s="25">
        <f ca="1">AT326*'Ejercicio 3 - TIR'!$D$5</f>
        <v>34059.0332762322</v>
      </c>
      <c r="AZ326" s="25">
        <f ca="1" t="shared" ref="AZ326:BD326" si="2440">AJ326-AU326-AE326</f>
        <v>27758.0729975823</v>
      </c>
      <c r="BA326" s="25">
        <f ca="1" t="shared" si="2440"/>
        <v>26983.0516247327</v>
      </c>
      <c r="BB326" s="25">
        <f ca="1" t="shared" si="2440"/>
        <v>34781.0550511427</v>
      </c>
      <c r="BC326" s="25">
        <f ca="1" t="shared" si="2440"/>
        <v>37945.1293880891</v>
      </c>
      <c r="BD326" s="25">
        <f ca="1" t="shared" si="2440"/>
        <v>41856.0372564193</v>
      </c>
      <c r="BE326" s="25">
        <f ca="1" t="shared" ref="BE326:BI326" si="2441">AZ326/Z326</f>
        <v>24405.4230408924</v>
      </c>
      <c r="BF326" s="25">
        <f ca="1" t="shared" si="2441"/>
        <v>20719.8306805707</v>
      </c>
      <c r="BG326" s="25">
        <f ca="1" t="shared" si="2441"/>
        <v>22522.3633332781</v>
      </c>
      <c r="BH326" s="25">
        <f ca="1" t="shared" si="2441"/>
        <v>20136.6635012044</v>
      </c>
      <c r="BI326" s="25">
        <f ca="1" t="shared" si="2441"/>
        <v>17515.0149517961</v>
      </c>
      <c r="BJ326" s="25">
        <f ca="1" t="shared" si="2406"/>
        <v>86885.7653397576</v>
      </c>
      <c r="BK326" s="25">
        <f ca="1" t="shared" si="2407"/>
        <v>43710.8098071078</v>
      </c>
      <c r="BL326" s="25">
        <f ca="1" t="shared" si="2408"/>
        <v>130596.575146865</v>
      </c>
      <c r="BM326" s="25">
        <f ca="1">BK326*'Ejercicio 3 - TIR'!$D$5</f>
        <v>21855.4049035539</v>
      </c>
      <c r="BN326" s="25">
        <f ca="1" t="shared" si="2409"/>
        <v>108741.170243312</v>
      </c>
      <c r="BO326" s="25">
        <f ca="1" t="shared" si="2410"/>
        <v>45503.6679898622</v>
      </c>
      <c r="BP326" s="25">
        <f ca="1" t="shared" si="2411"/>
        <v>-127813.889377133</v>
      </c>
      <c r="BQ326" s="25">
        <f ca="1" t="shared" ref="BQ326:BT326" si="2442">BE326</f>
        <v>24405.4230408924</v>
      </c>
      <c r="BR326" s="25">
        <f ca="1" t="shared" si="2442"/>
        <v>20719.8306805707</v>
      </c>
      <c r="BS326" s="25">
        <f ca="1" t="shared" si="2442"/>
        <v>22522.3633332781</v>
      </c>
      <c r="BT326" s="25">
        <f ca="1" t="shared" si="2442"/>
        <v>20136.6635012044</v>
      </c>
      <c r="BU326" s="25">
        <f ca="1" t="shared" si="2413"/>
        <v>63018.6829416583</v>
      </c>
      <c r="BV326" s="27">
        <f ca="1" t="shared" si="2414"/>
        <v>4.90835508449898</v>
      </c>
    </row>
    <row r="327" ht="15" customHeight="1" spans="1:74">
      <c r="A327" s="23">
        <v>326</v>
      </c>
      <c r="B327" s="24">
        <f ca="1" t="shared" ref="B327:F327" si="2443">RAND()</f>
        <v>0.493030201315376</v>
      </c>
      <c r="C327" s="25">
        <f ca="1">IF(B327&lt;=('Ejercicio 3 - TIR'!$D$13-'Ejercicio 3 - TIR'!$C$13)/('Ejercicio 3 - TIR'!$E$13-'Ejercicio 3 - TIR'!$C$13),'Ejercicio 3 - TIR'!$C$13+SQRT(('Ejercicio 3 - TIR'!$E$13-'Ejercicio 3 - TIR'!$C$13)*('Ejercicio 3 - TIR'!$D$13-'Ejercicio 3 - TIR'!$C$13)*B327),'Ejercicio 3 - TIR'!$E$13-SQRT(('Ejercicio 3 - TIR'!$E$13-'Ejercicio 3 - TIR'!$C$13)*('Ejercicio 3 - TIR'!$E$13-'Ejercicio 3 - TIR'!$D$13)*(1-B327)))</f>
        <v>75334.96891505</v>
      </c>
      <c r="D327" s="24">
        <f ca="1" t="shared" si="2443"/>
        <v>0.611037531088781</v>
      </c>
      <c r="E327" s="25">
        <f ca="1">IF(D327&lt;=('Ejercicio 3 - TIR'!$D$14-'Ejercicio 3 - TIR'!$C$14)/('Ejercicio 3 - TIR'!$E$14-'Ejercicio 3 - TIR'!$C$14),'Ejercicio 3 - TIR'!$C$14+SQRT(('Ejercicio 3 - TIR'!$E$14-'Ejercicio 3 - TIR'!$C$14)*('Ejercicio 3 - TIR'!$D$14-'Ejercicio 3 - TIR'!$C$14)*D327),'Ejercicio 3 - TIR'!$E$14-SQRT(('Ejercicio 3 - TIR'!$E$14-'Ejercicio 3 - TIR'!$C$14)*('Ejercicio 3 - TIR'!$E$14-'Ejercicio 3 - TIR'!$D$14)*(1-D327)))</f>
        <v>32361.6513344386</v>
      </c>
      <c r="F327" s="24">
        <f ca="1" t="shared" si="2443"/>
        <v>0.111644043544778</v>
      </c>
      <c r="G327" s="25">
        <f ca="1">IF(F327&lt;=('Ejercicio 3 - TIR'!$D$18-'Ejercicio 3 - TIR'!$C$18)/('Ejercicio 3 - TIR'!$E$18-'Ejercicio 3 - TIR'!$C$18),'Ejercicio 3 - TIR'!$C$18+SQRT(('Ejercicio 3 - TIR'!$E$18-'Ejercicio 3 - TIR'!$C$18)*('Ejercicio 3 - TIR'!$D$18-'Ejercicio 3 - TIR'!$C$18)*F327),'Ejercicio 3 - TIR'!$E$18-SQRT(('Ejercicio 3 - TIR'!$E$18-'Ejercicio 3 - TIR'!$C$18)*('Ejercicio 3 - TIR'!$E$18-'Ejercicio 3 - TIR'!$D$18)*(1-F327)))</f>
        <v>34092.2617868016</v>
      </c>
      <c r="H327" s="24">
        <f ca="1" t="shared" ref="H327:L327" si="2444">RAND()</f>
        <v>0.508279201559489</v>
      </c>
      <c r="I327" s="25">
        <f ca="1">IF(H327&lt;=('Ejercicio 3 - TIR'!$D$18-'Ejercicio 3 - TIR'!$C$18)/('Ejercicio 3 - TIR'!$E$18-'Ejercicio 3 - TIR'!$C$18),'Ejercicio 3 - TIR'!$C$18+SQRT(('Ejercicio 3 - TIR'!$E$18-'Ejercicio 3 - TIR'!$C$18)*('Ejercicio 3 - TIR'!$D$18-'Ejercicio 3 - TIR'!$C$18)*H327),'Ejercicio 3 - TIR'!$E$18-SQRT(('Ejercicio 3 - TIR'!$E$18-'Ejercicio 3 - TIR'!$C$18)*('Ejercicio 3 - TIR'!$E$18-'Ejercicio 3 - TIR'!$D$18)*(1-H327)))</f>
        <v>38731.6596494551</v>
      </c>
      <c r="J327" s="24">
        <f ca="1" t="shared" si="2444"/>
        <v>0.564683580745444</v>
      </c>
      <c r="K327" s="25">
        <f ca="1">IF(J327&lt;=('Ejercicio 3 - TIR'!$D$18-'Ejercicio 3 - TIR'!$C$18)/('Ejercicio 3 - TIR'!$E$18-'Ejercicio 3 - TIR'!$C$18),'Ejercicio 3 - TIR'!$C$18+SQRT(('Ejercicio 3 - TIR'!$E$18-'Ejercicio 3 - TIR'!$C$18)*('Ejercicio 3 - TIR'!$D$18-'Ejercicio 3 - TIR'!$C$18)*J327),'Ejercicio 3 - TIR'!$E$18-SQRT(('Ejercicio 3 - TIR'!$E$18-'Ejercicio 3 - TIR'!$C$18)*('Ejercicio 3 - TIR'!$E$18-'Ejercicio 3 - TIR'!$D$18)*(1-J327)))</f>
        <v>39203.3981285076</v>
      </c>
      <c r="L327" s="24">
        <f ca="1" t="shared" si="2444"/>
        <v>0.362767812744388</v>
      </c>
      <c r="M327" s="25">
        <f ca="1">IF(L327&lt;=('Ejercicio 3 - TIR'!$D$18-'Ejercicio 3 - TIR'!$C$18)/('Ejercicio 3 - TIR'!$E$18-'Ejercicio 3 - TIR'!$C$18),'Ejercicio 3 - TIR'!$C$18+SQRT(('Ejercicio 3 - TIR'!$E$18-'Ejercicio 3 - TIR'!$C$18)*('Ejercicio 3 - TIR'!$D$18-'Ejercicio 3 - TIR'!$C$18)*L327),'Ejercicio 3 - TIR'!$E$18-SQRT(('Ejercicio 3 - TIR'!$E$18-'Ejercicio 3 - TIR'!$C$18)*('Ejercicio 3 - TIR'!$E$18-'Ejercicio 3 - TIR'!$D$18)*(1-L327)))</f>
        <v>37376.6640096766</v>
      </c>
      <c r="N327" s="24">
        <f ca="1" t="shared" ref="N327:R327" si="2445">RAND()</f>
        <v>0.0529618724250933</v>
      </c>
      <c r="O327" s="25">
        <f ca="1">IF(N327&lt;=('Ejercicio 3 - TIR'!$D$18-'Ejercicio 3 - TIR'!$C$18)/('Ejercicio 3 - TIR'!$E$18-'Ejercicio 3 - TIR'!$C$18),'Ejercicio 3 - TIR'!$C$18+SQRT(('Ejercicio 3 - TIR'!$E$18-'Ejercicio 3 - TIR'!$C$18)*('Ejercicio 3 - TIR'!$D$18-'Ejercicio 3 - TIR'!$C$18)*N327),'Ejercicio 3 - TIR'!$E$18-SQRT(('Ejercicio 3 - TIR'!$E$18-'Ejercicio 3 - TIR'!$C$18)*('Ejercicio 3 - TIR'!$E$18-'Ejercicio 3 - TIR'!$D$18)*(1-N327)))</f>
        <v>32818.5600692134</v>
      </c>
      <c r="P327" s="24">
        <f ca="1" t="shared" si="2445"/>
        <v>0.258158749149778</v>
      </c>
      <c r="Q327" s="26">
        <f ca="1">IF(P327&lt;=('Ejercicio 3 - TIR'!$D$22-'Ejercicio 3 - TIR'!$C$22)/('Ejercicio 3 - TIR'!$E$22-'Ejercicio 3 - TIR'!$C$22),'Ejercicio 3 - TIR'!$C$22+SQRT(('Ejercicio 3 - TIR'!$E$22-'Ejercicio 3 - TIR'!$C$22)*('Ejercicio 3 - TIR'!$D$22-'Ejercicio 3 - TIR'!$C$22)*P327),'Ejercicio 3 - TIR'!$E$22-SQRT(('Ejercicio 3 - TIR'!$E$22-'Ejercicio 3 - TIR'!$C$22)*('Ejercicio 3 - TIR'!$E$22-'Ejercicio 3 - TIR'!$D$22)*(1-P327)))</f>
        <v>0.141556570888469</v>
      </c>
      <c r="R327" s="24">
        <f ca="1" t="shared" si="2445"/>
        <v>0.447136579441886</v>
      </c>
      <c r="S327" s="26">
        <f ca="1">IF(R327&lt;=('Ejercicio 3 - TIR'!$D$23-'Ejercicio 3 - TIR'!$C$23)/('Ejercicio 3 - TIR'!$E$23-'Ejercicio 3 - TIR'!$C$23),'Ejercicio 3 - TIR'!$C$23+SQRT(('Ejercicio 3 - TIR'!$E$23-'Ejercicio 3 - TIR'!$C$23)*('Ejercicio 3 - TIR'!$D$23-'Ejercicio 3 - TIR'!$C$23)*R327),'Ejercicio 3 - TIR'!$E$23-SQRT(('Ejercicio 3 - TIR'!$E$23-'Ejercicio 3 - TIR'!$C$23)*('Ejercicio 3 - TIR'!$E$23-'Ejercicio 3 - TIR'!$D$23)*(1-R327)))</f>
        <v>0.148369805127907</v>
      </c>
      <c r="T327" s="24">
        <f ca="1" t="shared" ref="T327:X327" si="2446">RAND()</f>
        <v>0.688858709634737</v>
      </c>
      <c r="U327" s="26">
        <f ca="1">IF(T327&lt;=('Ejercicio 3 - TIR'!$D$24-'Ejercicio 3 - TIR'!$C$24)/('Ejercicio 3 - TIR'!$E$24-'Ejercicio 3 - TIR'!$C$24),'Ejercicio 3 - TIR'!$C$24+SQRT(('Ejercicio 3 - TIR'!$E$24-'Ejercicio 3 - TIR'!$C$24)*('Ejercicio 3 - TIR'!$D$24-'Ejercicio 3 - TIR'!$C$24)*T327),'Ejercicio 3 - TIR'!$E$24-SQRT(('Ejercicio 3 - TIR'!$E$24-'Ejercicio 3 - TIR'!$C$24)*('Ejercicio 3 - TIR'!$E$24-'Ejercicio 3 - TIR'!$D$24)*(1-T327)))</f>
        <v>0.190483977012092</v>
      </c>
      <c r="V327" s="24">
        <f ca="1" t="shared" si="2446"/>
        <v>0.469665392550203</v>
      </c>
      <c r="W327" s="26">
        <f ca="1">IF(V327&lt;=('Ejercicio 3 - TIR'!$D$25-'Ejercicio 3 - TIR'!$C$25)/('Ejercicio 3 - TIR'!$E$25-'Ejercicio 3 - TIR'!$C$25),'Ejercicio 3 - TIR'!$C$25+SQRT(('Ejercicio 3 - TIR'!$E$25-'Ejercicio 3 - TIR'!$C$25)*('Ejercicio 3 - TIR'!$D$25-'Ejercicio 3 - TIR'!$C$25)*V327),'Ejercicio 3 - TIR'!$E$25-SQRT(('Ejercicio 3 - TIR'!$E$25-'Ejercicio 3 - TIR'!$C$25)*('Ejercicio 3 - TIR'!$E$25-'Ejercicio 3 - TIR'!$D$25)*(1-V327)))</f>
        <v>0.206916695506562</v>
      </c>
      <c r="X327" s="24">
        <f ca="1" t="shared" si="2446"/>
        <v>0.00582209553173652</v>
      </c>
      <c r="Y327" s="26">
        <f ca="1">IF(X327&lt;=('Ejercicio 3 - TIR'!$D$26-'Ejercicio 3 - TIR'!$C$26)/('Ejercicio 3 - TIR'!$E$26-'Ejercicio 3 - TIR'!$C$26),'Ejercicio 3 - TIR'!$C$26+SQRT(('Ejercicio 3 - TIR'!$E$26-'Ejercicio 3 - TIR'!$C$26)*('Ejercicio 3 - TIR'!$D$26-'Ejercicio 3 - TIR'!$C$26)*X327),'Ejercicio 3 - TIR'!$E$26-SQRT(('Ejercicio 3 - TIR'!$E$26-'Ejercicio 3 - TIR'!$C$26)*('Ejercicio 3 - TIR'!$E$26-'Ejercicio 3 - TIR'!$D$26)*(1-X327)))</f>
        <v>0.19396480238293</v>
      </c>
      <c r="Z327" s="24">
        <f ca="1" t="shared" si="2384"/>
        <v>1.14155657088847</v>
      </c>
      <c r="AA327" s="24">
        <f ca="1" t="shared" si="2385"/>
        <v>1.31092909685367</v>
      </c>
      <c r="AB327" s="24">
        <f ca="1" t="shared" si="2386"/>
        <v>1.56064008480323</v>
      </c>
      <c r="AC327" s="24">
        <f ca="1" t="shared" si="2387"/>
        <v>1.88356257402579</v>
      </c>
      <c r="AD327" s="24">
        <f ca="1" t="shared" si="2388"/>
        <v>2.24890741647259</v>
      </c>
      <c r="AE327" s="23">
        <f ca="1" t="shared" si="2389"/>
        <v>4581.00439119139</v>
      </c>
      <c r="AF327" s="23">
        <f ca="1" t="shared" si="2390"/>
        <v>5260.68712000254</v>
      </c>
      <c r="AG327" s="23">
        <f ca="1" t="shared" si="2391"/>
        <v>6262.76372443691</v>
      </c>
      <c r="AH327" s="23">
        <f ca="1" t="shared" si="2392"/>
        <v>7558.63409903576</v>
      </c>
      <c r="AI327" s="23">
        <f ca="1" t="shared" si="2393"/>
        <v>9024.74306834011</v>
      </c>
      <c r="AJ327" s="25">
        <f ca="1" t="shared" si="2394"/>
        <v>38918.2454591732</v>
      </c>
      <c r="AK327" s="25">
        <f ca="1" t="shared" si="2395"/>
        <v>50774.4596039041</v>
      </c>
      <c r="AL327" s="25">
        <f ca="1" t="shared" si="2396"/>
        <v>61182.3945798488</v>
      </c>
      <c r="AM327" s="25">
        <f ca="1" t="shared" si="2397"/>
        <v>70401.2854705638</v>
      </c>
      <c r="AN327" s="25">
        <f ca="1" t="shared" si="2398"/>
        <v>73805.9031376052</v>
      </c>
      <c r="AO327" s="25">
        <f ca="1">C327/'Ejercicio 3 - TIR'!$D$7</f>
        <v>15066.99378301</v>
      </c>
      <c r="AP327" s="25">
        <f ca="1" t="shared" si="2399"/>
        <v>23851.2516761632</v>
      </c>
      <c r="AQ327" s="25">
        <f ca="1" t="shared" si="2400"/>
        <v>35707.4658208941</v>
      </c>
      <c r="AR327" s="25">
        <f ca="1" t="shared" si="2401"/>
        <v>46115.4007968388</v>
      </c>
      <c r="AS327" s="25">
        <f ca="1" t="shared" si="2402"/>
        <v>55334.2916875538</v>
      </c>
      <c r="AT327" s="25">
        <f ca="1" t="shared" si="2403"/>
        <v>58738.9093545952</v>
      </c>
      <c r="AU327" s="25">
        <f ca="1">AP327*'Ejercicio 3 - TIR'!$D$5</f>
        <v>11925.6258380816</v>
      </c>
      <c r="AV327" s="25">
        <f ca="1">AQ327*'Ejercicio 3 - TIR'!$D$5</f>
        <v>17853.732910447</v>
      </c>
      <c r="AW327" s="25">
        <f ca="1">AR327*'Ejercicio 3 - TIR'!$D$5</f>
        <v>23057.7003984194</v>
      </c>
      <c r="AX327" s="25">
        <f ca="1">AS327*'Ejercicio 3 - TIR'!$D$5</f>
        <v>27667.1458437769</v>
      </c>
      <c r="AY327" s="25">
        <f ca="1">AT327*'Ejercicio 3 - TIR'!$D$5</f>
        <v>29369.4546772976</v>
      </c>
      <c r="AZ327" s="25">
        <f ca="1" t="shared" ref="AZ327:BD327" si="2447">AJ327-AU327-AE327</f>
        <v>22411.6152299002</v>
      </c>
      <c r="BA327" s="25">
        <f ca="1" t="shared" si="2447"/>
        <v>27660.0395734545</v>
      </c>
      <c r="BB327" s="25">
        <f ca="1" t="shared" si="2447"/>
        <v>31861.9304569925</v>
      </c>
      <c r="BC327" s="25">
        <f ca="1" t="shared" si="2447"/>
        <v>35175.5055277511</v>
      </c>
      <c r="BD327" s="25">
        <f ca="1" t="shared" si="2447"/>
        <v>35411.7053919675</v>
      </c>
      <c r="BE327" s="25">
        <f ca="1" t="shared" ref="BE327:BI327" si="2448">AZ327/Z327</f>
        <v>19632.5051262745</v>
      </c>
      <c r="BF327" s="25">
        <f ca="1" t="shared" si="2448"/>
        <v>21099.5694884191</v>
      </c>
      <c r="BG327" s="25">
        <f ca="1" t="shared" si="2448"/>
        <v>20415.9375164388</v>
      </c>
      <c r="BH327" s="25">
        <f ca="1" t="shared" si="2448"/>
        <v>18674.9864394308</v>
      </c>
      <c r="BI327" s="25">
        <f ca="1" t="shared" si="2448"/>
        <v>15746.1819604431</v>
      </c>
      <c r="BJ327" s="25">
        <f ca="1" t="shared" si="2406"/>
        <v>72778.3576953192</v>
      </c>
      <c r="BK327" s="25">
        <f ca="1" t="shared" si="2407"/>
        <v>33884.2740625576</v>
      </c>
      <c r="BL327" s="25">
        <f ca="1" t="shared" si="2408"/>
        <v>106662.631757877</v>
      </c>
      <c r="BM327" s="25">
        <f ca="1">BK327*'Ejercicio 3 - TIR'!$D$5</f>
        <v>16942.1370312788</v>
      </c>
      <c r="BN327" s="25">
        <f ca="1" t="shared" si="2409"/>
        <v>89720.494726598</v>
      </c>
      <c r="BO327" s="25">
        <f ca="1" t="shared" si="2410"/>
        <v>39895.1482259436</v>
      </c>
      <c r="BP327" s="25">
        <f ca="1" t="shared" si="2411"/>
        <v>-107696.620249489</v>
      </c>
      <c r="BQ327" s="25">
        <f ca="1" t="shared" ref="BQ327:BT327" si="2449">BE327</f>
        <v>19632.5051262745</v>
      </c>
      <c r="BR327" s="25">
        <f ca="1" t="shared" si="2449"/>
        <v>21099.5694884191</v>
      </c>
      <c r="BS327" s="25">
        <f ca="1" t="shared" si="2449"/>
        <v>20415.9375164388</v>
      </c>
      <c r="BT327" s="25">
        <f ca="1" t="shared" si="2449"/>
        <v>18674.9864394308</v>
      </c>
      <c r="BU327" s="25">
        <f ca="1" t="shared" si="2413"/>
        <v>55641.3301863868</v>
      </c>
      <c r="BV327" s="27">
        <f ca="1" t="shared" si="2414"/>
        <v>6.90073813330436</v>
      </c>
    </row>
    <row r="328" ht="15" customHeight="1" spans="1:74">
      <c r="A328" s="23">
        <v>327</v>
      </c>
      <c r="B328" s="24">
        <f ca="1" t="shared" ref="B328:F328" si="2450">RAND()</f>
        <v>0.466980537248945</v>
      </c>
      <c r="C328" s="25">
        <f ca="1">IF(B328&lt;=('Ejercicio 3 - TIR'!$D$13-'Ejercicio 3 - TIR'!$C$13)/('Ejercicio 3 - TIR'!$E$13-'Ejercicio 3 - TIR'!$C$13),'Ejercicio 3 - TIR'!$C$13+SQRT(('Ejercicio 3 - TIR'!$E$13-'Ejercicio 3 - TIR'!$C$13)*('Ejercicio 3 - TIR'!$D$13-'Ejercicio 3 - TIR'!$C$13)*B328),'Ejercicio 3 - TIR'!$E$13-SQRT(('Ejercicio 3 - TIR'!$E$13-'Ejercicio 3 - TIR'!$C$13)*('Ejercicio 3 - TIR'!$E$13-'Ejercicio 3 - TIR'!$D$13)*(1-B328)))</f>
        <v>74709.2239086803</v>
      </c>
      <c r="D328" s="24">
        <f ca="1" t="shared" si="2450"/>
        <v>0.365614752610582</v>
      </c>
      <c r="E328" s="25">
        <f ca="1">IF(D328&lt;=('Ejercicio 3 - TIR'!$D$14-'Ejercicio 3 - TIR'!$C$14)/('Ejercicio 3 - TIR'!$E$14-'Ejercicio 3 - TIR'!$C$14),'Ejercicio 3 - TIR'!$C$14+SQRT(('Ejercicio 3 - TIR'!$E$14-'Ejercicio 3 - TIR'!$C$14)*('Ejercicio 3 - TIR'!$D$14-'Ejercicio 3 - TIR'!$C$14)*D328),'Ejercicio 3 - TIR'!$E$14-SQRT(('Ejercicio 3 - TIR'!$E$14-'Ejercicio 3 - TIR'!$C$14)*('Ejercicio 3 - TIR'!$E$14-'Ejercicio 3 - TIR'!$D$14)*(1-D328)))</f>
        <v>30245.1147055225</v>
      </c>
      <c r="F328" s="24">
        <f ca="1" t="shared" si="2450"/>
        <v>0.549306315007925</v>
      </c>
      <c r="G328" s="25">
        <f ca="1">IF(F328&lt;=('Ejercicio 3 - TIR'!$D$18-'Ejercicio 3 - TIR'!$C$18)/('Ejercicio 3 - TIR'!$E$18-'Ejercicio 3 - TIR'!$C$18),'Ejercicio 3 - TIR'!$C$18+SQRT(('Ejercicio 3 - TIR'!$E$18-'Ejercicio 3 - TIR'!$C$18)*('Ejercicio 3 - TIR'!$D$18-'Ejercicio 3 - TIR'!$C$18)*F328),'Ejercicio 3 - TIR'!$E$18-SQRT(('Ejercicio 3 - TIR'!$E$18-'Ejercicio 3 - TIR'!$C$18)*('Ejercicio 3 - TIR'!$E$18-'Ejercicio 3 - TIR'!$D$18)*(1-F328)))</f>
        <v>39077.2213397707</v>
      </c>
      <c r="H328" s="24">
        <f ca="1" t="shared" ref="H328:L328" si="2451">RAND()</f>
        <v>0.609548954544526</v>
      </c>
      <c r="I328" s="25">
        <f ca="1">IF(H328&lt;=('Ejercicio 3 - TIR'!$D$18-'Ejercicio 3 - TIR'!$C$18)/('Ejercicio 3 - TIR'!$E$18-'Ejercicio 3 - TIR'!$C$18),'Ejercicio 3 - TIR'!$C$18+SQRT(('Ejercicio 3 - TIR'!$E$18-'Ejercicio 3 - TIR'!$C$18)*('Ejercicio 3 - TIR'!$D$18-'Ejercicio 3 - TIR'!$C$18)*H328),'Ejercicio 3 - TIR'!$E$18-SQRT(('Ejercicio 3 - TIR'!$E$18-'Ejercicio 3 - TIR'!$C$18)*('Ejercicio 3 - TIR'!$E$18-'Ejercicio 3 - TIR'!$D$18)*(1-H328)))</f>
        <v>39562.026102332</v>
      </c>
      <c r="J328" s="24">
        <f ca="1" t="shared" si="2451"/>
        <v>0.789413833820914</v>
      </c>
      <c r="K328" s="25">
        <f ca="1">IF(J328&lt;=('Ejercicio 3 - TIR'!$D$18-'Ejercicio 3 - TIR'!$C$18)/('Ejercicio 3 - TIR'!$E$18-'Ejercicio 3 - TIR'!$C$18),'Ejercicio 3 - TIR'!$C$18+SQRT(('Ejercicio 3 - TIR'!$E$18-'Ejercicio 3 - TIR'!$C$18)*('Ejercicio 3 - TIR'!$D$18-'Ejercicio 3 - TIR'!$C$18)*J328),'Ejercicio 3 - TIR'!$E$18-SQRT(('Ejercicio 3 - TIR'!$E$18-'Ejercicio 3 - TIR'!$C$18)*('Ejercicio 3 - TIR'!$E$18-'Ejercicio 3 - TIR'!$D$18)*(1-J328)))</f>
        <v>41025.8381432771</v>
      </c>
      <c r="L328" s="24">
        <f ca="1" t="shared" si="2451"/>
        <v>0.166683117768152</v>
      </c>
      <c r="M328" s="25">
        <f ca="1">IF(L328&lt;=('Ejercicio 3 - TIR'!$D$18-'Ejercicio 3 - TIR'!$C$18)/('Ejercicio 3 - TIR'!$E$18-'Ejercicio 3 - TIR'!$C$18),'Ejercicio 3 - TIR'!$C$18+SQRT(('Ejercicio 3 - TIR'!$E$18-'Ejercicio 3 - TIR'!$C$18)*('Ejercicio 3 - TIR'!$D$18-'Ejercicio 3 - TIR'!$C$18)*L328),'Ejercicio 3 - TIR'!$E$18-SQRT(('Ejercicio 3 - TIR'!$E$18-'Ejercicio 3 - TIR'!$C$18)*('Ejercicio 3 - TIR'!$E$18-'Ejercicio 3 - TIR'!$D$18)*(1-L328)))</f>
        <v>35000.2467604332</v>
      </c>
      <c r="N328" s="24">
        <f ca="1" t="shared" ref="N328:R328" si="2452">RAND()</f>
        <v>0.493891926841911</v>
      </c>
      <c r="O328" s="25">
        <f ca="1">IF(N328&lt;=('Ejercicio 3 - TIR'!$D$18-'Ejercicio 3 - TIR'!$C$18)/('Ejercicio 3 - TIR'!$E$18-'Ejercicio 3 - TIR'!$C$18),'Ejercicio 3 - TIR'!$C$18+SQRT(('Ejercicio 3 - TIR'!$E$18-'Ejercicio 3 - TIR'!$C$18)*('Ejercicio 3 - TIR'!$D$18-'Ejercicio 3 - TIR'!$C$18)*N328),'Ejercicio 3 - TIR'!$E$18-SQRT(('Ejercicio 3 - TIR'!$E$18-'Ejercicio 3 - TIR'!$C$18)*('Ejercicio 3 - TIR'!$E$18-'Ejercicio 3 - TIR'!$D$18)*(1-N328)))</f>
        <v>38607.1940274567</v>
      </c>
      <c r="P328" s="24">
        <f ca="1" t="shared" si="2452"/>
        <v>0.696318577669461</v>
      </c>
      <c r="Q328" s="26">
        <f ca="1">IF(P328&lt;=('Ejercicio 3 - TIR'!$D$22-'Ejercicio 3 - TIR'!$C$22)/('Ejercicio 3 - TIR'!$E$22-'Ejercicio 3 - TIR'!$C$22),'Ejercicio 3 - TIR'!$C$22+SQRT(('Ejercicio 3 - TIR'!$E$22-'Ejercicio 3 - TIR'!$C$22)*('Ejercicio 3 - TIR'!$D$22-'Ejercicio 3 - TIR'!$C$22)*P328),'Ejercicio 3 - TIR'!$E$22-SQRT(('Ejercicio 3 - TIR'!$E$22-'Ejercicio 3 - TIR'!$C$22)*('Ejercicio 3 - TIR'!$E$22-'Ejercicio 3 - TIR'!$D$22)*(1-P328)))</f>
        <v>0.156619953802548</v>
      </c>
      <c r="R328" s="24">
        <f ca="1" t="shared" si="2452"/>
        <v>0.245179804800768</v>
      </c>
      <c r="S328" s="26">
        <f ca="1">IF(R328&lt;=('Ejercicio 3 - TIR'!$D$23-'Ejercicio 3 - TIR'!$C$23)/('Ejercicio 3 - TIR'!$E$23-'Ejercicio 3 - TIR'!$C$23),'Ejercicio 3 - TIR'!$C$23+SQRT(('Ejercicio 3 - TIR'!$E$23-'Ejercicio 3 - TIR'!$C$23)*('Ejercicio 3 - TIR'!$D$23-'Ejercicio 3 - TIR'!$C$23)*R328),'Ejercicio 3 - TIR'!$E$23-SQRT(('Ejercicio 3 - TIR'!$E$23-'Ejercicio 3 - TIR'!$C$23)*('Ejercicio 3 - TIR'!$E$23-'Ejercicio 3 - TIR'!$D$23)*(1-R328)))</f>
        <v>0.141007704506713</v>
      </c>
      <c r="T328" s="24">
        <f ca="1" t="shared" ref="T328:X328" si="2453">RAND()</f>
        <v>0.325760572134628</v>
      </c>
      <c r="U328" s="26">
        <f ca="1">IF(T328&lt;=('Ejercicio 3 - TIR'!$D$24-'Ejercicio 3 - TIR'!$C$24)/('Ejercicio 3 - TIR'!$E$24-'Ejercicio 3 - TIR'!$C$24),'Ejercicio 3 - TIR'!$C$24+SQRT(('Ejercicio 3 - TIR'!$E$24-'Ejercicio 3 - TIR'!$C$24)*('Ejercicio 3 - TIR'!$D$24-'Ejercicio 3 - TIR'!$C$24)*T328),'Ejercicio 3 - TIR'!$E$24-SQRT(('Ejercicio 3 - TIR'!$E$24-'Ejercicio 3 - TIR'!$C$24)*('Ejercicio 3 - TIR'!$E$24-'Ejercicio 3 - TIR'!$D$24)*(1-T328)))</f>
        <v>0.17615525189102</v>
      </c>
      <c r="V328" s="24">
        <f ca="1" t="shared" si="2453"/>
        <v>0.7654449459142</v>
      </c>
      <c r="W328" s="26">
        <f ca="1">IF(V328&lt;=('Ejercicio 3 - TIR'!$D$25-'Ejercicio 3 - TIR'!$C$25)/('Ejercicio 3 - TIR'!$E$25-'Ejercicio 3 - TIR'!$C$25),'Ejercicio 3 - TIR'!$C$25+SQRT(('Ejercicio 3 - TIR'!$E$25-'Ejercicio 3 - TIR'!$C$25)*('Ejercicio 3 - TIR'!$D$25-'Ejercicio 3 - TIR'!$C$25)*V328),'Ejercicio 3 - TIR'!$E$25-SQRT(('Ejercicio 3 - TIR'!$E$25-'Ejercicio 3 - TIR'!$C$25)*('Ejercicio 3 - TIR'!$E$25-'Ejercicio 3 - TIR'!$D$25)*(1-V328)))</f>
        <v>0.22134790253227</v>
      </c>
      <c r="X328" s="24">
        <f ca="1" t="shared" si="2453"/>
        <v>0.317621634467476</v>
      </c>
      <c r="Y328" s="26">
        <f ca="1">IF(X328&lt;=('Ejercicio 3 - TIR'!$D$26-'Ejercicio 3 - TIR'!$C$26)/('Ejercicio 3 - TIR'!$E$26-'Ejercicio 3 - TIR'!$C$26),'Ejercicio 3 - TIR'!$C$26+SQRT(('Ejercicio 3 - TIR'!$E$26-'Ejercicio 3 - TIR'!$C$26)*('Ejercicio 3 - TIR'!$D$26-'Ejercicio 3 - TIR'!$C$26)*X328),'Ejercicio 3 - TIR'!$E$26-SQRT(('Ejercicio 3 - TIR'!$E$26-'Ejercicio 3 - TIR'!$C$26)*('Ejercicio 3 - TIR'!$E$26-'Ejercicio 3 - TIR'!$D$26)*(1-X328)))</f>
        <v>0.219284439777161</v>
      </c>
      <c r="Z328" s="24">
        <f ca="1" t="shared" si="2384"/>
        <v>1.15661995380255</v>
      </c>
      <c r="AA328" s="24">
        <f ca="1" t="shared" si="2385"/>
        <v>1.31971227847491</v>
      </c>
      <c r="AB328" s="24">
        <f ca="1" t="shared" si="2386"/>
        <v>1.55218652731333</v>
      </c>
      <c r="AC328" s="24">
        <f ca="1" t="shared" si="2387"/>
        <v>1.89575975947298</v>
      </c>
      <c r="AD328" s="24">
        <f ca="1" t="shared" si="2388"/>
        <v>2.3114703762811</v>
      </c>
      <c r="AE328" s="23">
        <f ca="1" t="shared" si="2389"/>
        <v>4736.98846793172</v>
      </c>
      <c r="AF328" s="23">
        <f ca="1" t="shared" si="2390"/>
        <v>5404.94033806954</v>
      </c>
      <c r="AG328" s="23">
        <f ca="1" t="shared" si="2391"/>
        <v>6357.04896477812</v>
      </c>
      <c r="AH328" s="23">
        <f ca="1" t="shared" si="2392"/>
        <v>7764.16841942669</v>
      </c>
      <c r="AI328" s="23">
        <f ca="1" t="shared" si="2393"/>
        <v>9466.7297416162</v>
      </c>
      <c r="AJ328" s="25">
        <f ca="1" t="shared" si="2394"/>
        <v>45197.4939407376</v>
      </c>
      <c r="AK328" s="25">
        <f ca="1" t="shared" si="2395"/>
        <v>52210.4916085923</v>
      </c>
      <c r="AL328" s="25">
        <f ca="1" t="shared" si="2396"/>
        <v>63679.7532377318</v>
      </c>
      <c r="AM328" s="25">
        <f ca="1" t="shared" si="2397"/>
        <v>66352.0593800538</v>
      </c>
      <c r="AN328" s="25">
        <f ca="1" t="shared" si="2398"/>
        <v>89239.3853058027</v>
      </c>
      <c r="AO328" s="25">
        <f ca="1">C328/'Ejercicio 3 - TIR'!$D$7</f>
        <v>14941.8447817361</v>
      </c>
      <c r="AP328" s="25">
        <f ca="1" t="shared" si="2399"/>
        <v>30255.6491590015</v>
      </c>
      <c r="AQ328" s="25">
        <f ca="1" t="shared" si="2400"/>
        <v>37268.6468268562</v>
      </c>
      <c r="AR328" s="25">
        <f ca="1" t="shared" si="2401"/>
        <v>48737.9084559958</v>
      </c>
      <c r="AS328" s="25">
        <f ca="1" t="shared" si="2402"/>
        <v>51410.2145983177</v>
      </c>
      <c r="AT328" s="25">
        <f ca="1" t="shared" si="2403"/>
        <v>74297.5405240666</v>
      </c>
      <c r="AU328" s="25">
        <f ca="1">AP328*'Ejercicio 3 - TIR'!$D$5</f>
        <v>15127.8245795007</v>
      </c>
      <c r="AV328" s="25">
        <f ca="1">AQ328*'Ejercicio 3 - TIR'!$D$5</f>
        <v>18634.3234134281</v>
      </c>
      <c r="AW328" s="25">
        <f ca="1">AR328*'Ejercicio 3 - TIR'!$D$5</f>
        <v>24368.9542279979</v>
      </c>
      <c r="AX328" s="25">
        <f ca="1">AS328*'Ejercicio 3 - TIR'!$D$5</f>
        <v>25705.1072991589</v>
      </c>
      <c r="AY328" s="25">
        <f ca="1">AT328*'Ejercicio 3 - TIR'!$D$5</f>
        <v>37148.7702620333</v>
      </c>
      <c r="AZ328" s="25">
        <f ca="1" t="shared" ref="AZ328:BD328" si="2454">AJ328-AU328-AE328</f>
        <v>25332.6808933051</v>
      </c>
      <c r="BA328" s="25">
        <f ca="1" t="shared" si="2454"/>
        <v>28171.2278570946</v>
      </c>
      <c r="BB328" s="25">
        <f ca="1" t="shared" si="2454"/>
        <v>32953.7500449558</v>
      </c>
      <c r="BC328" s="25">
        <f ca="1" t="shared" si="2454"/>
        <v>32882.7836614682</v>
      </c>
      <c r="BD328" s="25">
        <f ca="1" t="shared" si="2454"/>
        <v>42623.8853021532</v>
      </c>
      <c r="BE328" s="25">
        <f ca="1" t="shared" ref="BE328:BI328" si="2455">AZ328/Z328</f>
        <v>21902.3377644665</v>
      </c>
      <c r="BF328" s="25">
        <f ca="1" t="shared" si="2455"/>
        <v>21346.4921987769</v>
      </c>
      <c r="BG328" s="25">
        <f ca="1" t="shared" si="2455"/>
        <v>21230.5347747061</v>
      </c>
      <c r="BH328" s="25">
        <f ca="1" t="shared" si="2455"/>
        <v>17345.4381533078</v>
      </c>
      <c r="BI328" s="25">
        <f ca="1" t="shared" si="2455"/>
        <v>18440.1607476927</v>
      </c>
      <c r="BJ328" s="25">
        <f ca="1" t="shared" si="2406"/>
        <v>69910.6866690391</v>
      </c>
      <c r="BK328" s="25">
        <f ca="1" t="shared" si="2407"/>
        <v>34537.6315799732</v>
      </c>
      <c r="BL328" s="25">
        <f ca="1" t="shared" si="2408"/>
        <v>104448.318249012</v>
      </c>
      <c r="BM328" s="25">
        <f ca="1">BK328*'Ejercicio 3 - TIR'!$D$5</f>
        <v>17268.8157899866</v>
      </c>
      <c r="BN328" s="25">
        <f ca="1" t="shared" si="2409"/>
        <v>87179.5024590257</v>
      </c>
      <c r="BO328" s="25">
        <f ca="1" t="shared" si="2410"/>
        <v>37716.0370963906</v>
      </c>
      <c r="BP328" s="25">
        <f ca="1" t="shared" si="2411"/>
        <v>-104954.338614203</v>
      </c>
      <c r="BQ328" s="25">
        <f ca="1" t="shared" ref="BQ328:BT328" si="2456">BE328</f>
        <v>21902.3377644665</v>
      </c>
      <c r="BR328" s="25">
        <f ca="1" t="shared" si="2456"/>
        <v>21346.4921987769</v>
      </c>
      <c r="BS328" s="25">
        <f ca="1" t="shared" si="2456"/>
        <v>21230.5347747061</v>
      </c>
      <c r="BT328" s="25">
        <f ca="1" t="shared" si="2456"/>
        <v>17345.4381533078</v>
      </c>
      <c r="BU328" s="25">
        <f ca="1" t="shared" si="2413"/>
        <v>56156.1978440833</v>
      </c>
      <c r="BV328" s="27">
        <f ca="1" t="shared" si="2414"/>
        <v>8.45231582350154</v>
      </c>
    </row>
    <row r="329" ht="15" customHeight="1" spans="1:74">
      <c r="A329" s="23">
        <v>328</v>
      </c>
      <c r="B329" s="24">
        <f ca="1" t="shared" ref="B329:F329" si="2457">RAND()</f>
        <v>0.549869931715999</v>
      </c>
      <c r="C329" s="25">
        <f ca="1">IF(B329&lt;=('Ejercicio 3 - TIR'!$D$13-'Ejercicio 3 - TIR'!$C$13)/('Ejercicio 3 - TIR'!$E$13-'Ejercicio 3 - TIR'!$C$13),'Ejercicio 3 - TIR'!$C$13+SQRT(('Ejercicio 3 - TIR'!$E$13-'Ejercicio 3 - TIR'!$C$13)*('Ejercicio 3 - TIR'!$D$13-'Ejercicio 3 - TIR'!$C$13)*B329),'Ejercicio 3 - TIR'!$E$13-SQRT(('Ejercicio 3 - TIR'!$E$13-'Ejercicio 3 - TIR'!$C$13)*('Ejercicio 3 - TIR'!$E$13-'Ejercicio 3 - TIR'!$D$13)*(1-B329)))</f>
        <v>76758.7418167432</v>
      </c>
      <c r="D329" s="24">
        <f ca="1" t="shared" si="2457"/>
        <v>0.711060760044727</v>
      </c>
      <c r="E329" s="25">
        <f ca="1">IF(D329&lt;=('Ejercicio 3 - TIR'!$D$14-'Ejercicio 3 - TIR'!$C$14)/('Ejercicio 3 - TIR'!$E$14-'Ejercicio 3 - TIR'!$C$14),'Ejercicio 3 - TIR'!$C$14+SQRT(('Ejercicio 3 - TIR'!$E$14-'Ejercicio 3 - TIR'!$C$14)*('Ejercicio 3 - TIR'!$D$14-'Ejercicio 3 - TIR'!$C$14)*D329),'Ejercicio 3 - TIR'!$E$14-SQRT(('Ejercicio 3 - TIR'!$E$14-'Ejercicio 3 - TIR'!$C$14)*('Ejercicio 3 - TIR'!$E$14-'Ejercicio 3 - TIR'!$D$14)*(1-D329)))</f>
        <v>33416.6204732454</v>
      </c>
      <c r="F329" s="24">
        <f ca="1" t="shared" si="2457"/>
        <v>0.751728469816562</v>
      </c>
      <c r="G329" s="25">
        <f ca="1">IF(F329&lt;=('Ejercicio 3 - TIR'!$D$18-'Ejercicio 3 - TIR'!$C$18)/('Ejercicio 3 - TIR'!$E$18-'Ejercicio 3 - TIR'!$C$18),'Ejercicio 3 - TIR'!$C$18+SQRT(('Ejercicio 3 - TIR'!$E$18-'Ejercicio 3 - TIR'!$C$18)*('Ejercicio 3 - TIR'!$D$18-'Ejercicio 3 - TIR'!$C$18)*F329),'Ejercicio 3 - TIR'!$E$18-SQRT(('Ejercicio 3 - TIR'!$E$18-'Ejercicio 3 - TIR'!$C$18)*('Ejercicio 3 - TIR'!$E$18-'Ejercicio 3 - TIR'!$D$18)*(1-F329)))</f>
        <v>40684.8679320607</v>
      </c>
      <c r="H329" s="24">
        <f ca="1" t="shared" ref="H329:L329" si="2458">RAND()</f>
        <v>0.374758271782526</v>
      </c>
      <c r="I329" s="25">
        <f ca="1">IF(H329&lt;=('Ejercicio 3 - TIR'!$D$18-'Ejercicio 3 - TIR'!$C$18)/('Ejercicio 3 - TIR'!$E$18-'Ejercicio 3 - TIR'!$C$18),'Ejercicio 3 - TIR'!$C$18+SQRT(('Ejercicio 3 - TIR'!$E$18-'Ejercicio 3 - TIR'!$C$18)*('Ejercicio 3 - TIR'!$D$18-'Ejercicio 3 - TIR'!$C$18)*H329),'Ejercicio 3 - TIR'!$E$18-SQRT(('Ejercicio 3 - TIR'!$E$18-'Ejercicio 3 - TIR'!$C$18)*('Ejercicio 3 - TIR'!$E$18-'Ejercicio 3 - TIR'!$D$18)*(1-H329)))</f>
        <v>37497.5823281494</v>
      </c>
      <c r="J329" s="24">
        <f ca="1" t="shared" si="2458"/>
        <v>0.561569956417774</v>
      </c>
      <c r="K329" s="25">
        <f ca="1">IF(J329&lt;=('Ejercicio 3 - TIR'!$D$18-'Ejercicio 3 - TIR'!$C$18)/('Ejercicio 3 - TIR'!$E$18-'Ejercicio 3 - TIR'!$C$18),'Ejercicio 3 - TIR'!$C$18+SQRT(('Ejercicio 3 - TIR'!$E$18-'Ejercicio 3 - TIR'!$C$18)*('Ejercicio 3 - TIR'!$D$18-'Ejercicio 3 - TIR'!$C$18)*J329),'Ejercicio 3 - TIR'!$E$18-SQRT(('Ejercicio 3 - TIR'!$E$18-'Ejercicio 3 - TIR'!$C$18)*('Ejercicio 3 - TIR'!$E$18-'Ejercicio 3 - TIR'!$D$18)*(1-J329)))</f>
        <v>39177.9896198822</v>
      </c>
      <c r="L329" s="24">
        <f ca="1" t="shared" si="2458"/>
        <v>0.747691446645015</v>
      </c>
      <c r="M329" s="25">
        <f ca="1">IF(L329&lt;=('Ejercicio 3 - TIR'!$D$18-'Ejercicio 3 - TIR'!$C$18)/('Ejercicio 3 - TIR'!$E$18-'Ejercicio 3 - TIR'!$C$18),'Ejercicio 3 - TIR'!$C$18+SQRT(('Ejercicio 3 - TIR'!$E$18-'Ejercicio 3 - TIR'!$C$18)*('Ejercicio 3 - TIR'!$D$18-'Ejercicio 3 - TIR'!$C$18)*L329),'Ejercicio 3 - TIR'!$E$18-SQRT(('Ejercicio 3 - TIR'!$E$18-'Ejercicio 3 - TIR'!$C$18)*('Ejercicio 3 - TIR'!$E$18-'Ejercicio 3 - TIR'!$D$18)*(1-L329)))</f>
        <v>40649.9262648061</v>
      </c>
      <c r="N329" s="24">
        <f ca="1" t="shared" ref="N329:R329" si="2459">RAND()</f>
        <v>0.114197244577576</v>
      </c>
      <c r="O329" s="25">
        <f ca="1">IF(N329&lt;=('Ejercicio 3 - TIR'!$D$18-'Ejercicio 3 - TIR'!$C$18)/('Ejercicio 3 - TIR'!$E$18-'Ejercicio 3 - TIR'!$C$18),'Ejercicio 3 - TIR'!$C$18+SQRT(('Ejercicio 3 - TIR'!$E$18-'Ejercicio 3 - TIR'!$C$18)*('Ejercicio 3 - TIR'!$D$18-'Ejercicio 3 - TIR'!$C$18)*N329),'Ejercicio 3 - TIR'!$E$18-SQRT(('Ejercicio 3 - TIR'!$E$18-'Ejercicio 3 - TIR'!$C$18)*('Ejercicio 3 - TIR'!$E$18-'Ejercicio 3 - TIR'!$D$18)*(1-N329)))</f>
        <v>34138.7904859556</v>
      </c>
      <c r="P329" s="24">
        <f ca="1" t="shared" si="2459"/>
        <v>0.749461991620941</v>
      </c>
      <c r="Q329" s="26">
        <f ca="1">IF(P329&lt;=('Ejercicio 3 - TIR'!$D$22-'Ejercicio 3 - TIR'!$C$22)/('Ejercicio 3 - TIR'!$E$22-'Ejercicio 3 - TIR'!$C$22),'Ejercicio 3 - TIR'!$C$22+SQRT(('Ejercicio 3 - TIR'!$E$22-'Ejercicio 3 - TIR'!$C$22)*('Ejercicio 3 - TIR'!$D$22-'Ejercicio 3 - TIR'!$C$22)*P329),'Ejercicio 3 - TIR'!$E$22-SQRT(('Ejercicio 3 - TIR'!$E$22-'Ejercicio 3 - TIR'!$C$22)*('Ejercicio 3 - TIR'!$E$22-'Ejercicio 3 - TIR'!$D$22)*(1-P329)))</f>
        <v>0.158763983069269</v>
      </c>
      <c r="R329" s="24">
        <f ca="1" t="shared" si="2459"/>
        <v>0.442402485244148</v>
      </c>
      <c r="S329" s="26">
        <f ca="1">IF(R329&lt;=('Ejercicio 3 - TIR'!$D$23-'Ejercicio 3 - TIR'!$C$23)/('Ejercicio 3 - TIR'!$E$23-'Ejercicio 3 - TIR'!$C$23),'Ejercicio 3 - TIR'!$C$23+SQRT(('Ejercicio 3 - TIR'!$E$23-'Ejercicio 3 - TIR'!$C$23)*('Ejercicio 3 - TIR'!$D$23-'Ejercicio 3 - TIR'!$C$23)*R329),'Ejercicio 3 - TIR'!$E$23-SQRT(('Ejercicio 3 - TIR'!$E$23-'Ejercicio 3 - TIR'!$C$23)*('Ejercicio 3 - TIR'!$E$23-'Ejercicio 3 - TIR'!$D$23)*(1-R329)))</f>
        <v>0.148219221701519</v>
      </c>
      <c r="T329" s="24">
        <f ca="1" t="shared" ref="T329:X329" si="2460">RAND()</f>
        <v>0.638669659228349</v>
      </c>
      <c r="U329" s="26">
        <f ca="1">IF(T329&lt;=('Ejercicio 3 - TIR'!$D$24-'Ejercicio 3 - TIR'!$C$24)/('Ejercicio 3 - TIR'!$E$24-'Ejercicio 3 - TIR'!$C$24),'Ejercicio 3 - TIR'!$C$24+SQRT(('Ejercicio 3 - TIR'!$E$24-'Ejercicio 3 - TIR'!$C$24)*('Ejercicio 3 - TIR'!$D$24-'Ejercicio 3 - TIR'!$C$24)*T329),'Ejercicio 3 - TIR'!$E$24-SQRT(('Ejercicio 3 - TIR'!$E$24-'Ejercicio 3 - TIR'!$C$24)*('Ejercicio 3 - TIR'!$E$24-'Ejercicio 3 - TIR'!$D$24)*(1-T329)))</f>
        <v>0.188192375848539</v>
      </c>
      <c r="V329" s="24">
        <f ca="1" t="shared" si="2460"/>
        <v>0.511393235658086</v>
      </c>
      <c r="W329" s="26">
        <f ca="1">IF(V329&lt;=('Ejercicio 3 - TIR'!$D$25-'Ejercicio 3 - TIR'!$C$25)/('Ejercicio 3 - TIR'!$E$25-'Ejercicio 3 - TIR'!$C$25),'Ejercicio 3 - TIR'!$C$25+SQRT(('Ejercicio 3 - TIR'!$E$25-'Ejercicio 3 - TIR'!$C$25)*('Ejercicio 3 - TIR'!$D$25-'Ejercicio 3 - TIR'!$C$25)*V329),'Ejercicio 3 - TIR'!$E$25-SQRT(('Ejercicio 3 - TIR'!$E$25-'Ejercicio 3 - TIR'!$C$25)*('Ejercicio 3 - TIR'!$E$25-'Ejercicio 3 - TIR'!$D$25)*(1-V329)))</f>
        <v>0.208646358380468</v>
      </c>
      <c r="X329" s="24">
        <f ca="1" t="shared" si="2460"/>
        <v>0.423439474436084</v>
      </c>
      <c r="Y329" s="26">
        <f ca="1">IF(X329&lt;=('Ejercicio 3 - TIR'!$D$26-'Ejercicio 3 - TIR'!$C$26)/('Ejercicio 3 - TIR'!$E$26-'Ejercicio 3 - TIR'!$C$26),'Ejercicio 3 - TIR'!$C$26+SQRT(('Ejercicio 3 - TIR'!$E$26-'Ejercicio 3 - TIR'!$C$26)*('Ejercicio 3 - TIR'!$D$26-'Ejercicio 3 - TIR'!$C$26)*X329),'Ejercicio 3 - TIR'!$E$26-SQRT(('Ejercicio 3 - TIR'!$E$26-'Ejercicio 3 - TIR'!$C$26)*('Ejercicio 3 - TIR'!$E$26-'Ejercicio 3 - TIR'!$D$26)*(1-X329)))</f>
        <v>0.224201910086051</v>
      </c>
      <c r="Z329" s="24">
        <f ca="1" t="shared" si="2384"/>
        <v>1.15876398306927</v>
      </c>
      <c r="AA329" s="24">
        <f ca="1" t="shared" si="2385"/>
        <v>1.33051507877555</v>
      </c>
      <c r="AB329" s="24">
        <f ca="1" t="shared" si="2386"/>
        <v>1.58090787255262</v>
      </c>
      <c r="AC329" s="24">
        <f ca="1" t="shared" si="2387"/>
        <v>1.91075854309574</v>
      </c>
      <c r="AD329" s="24">
        <f ca="1" t="shared" si="2388"/>
        <v>2.33915425817105</v>
      </c>
      <c r="AE329" s="23">
        <f ca="1" t="shared" si="2389"/>
        <v>5305.35576704652</v>
      </c>
      <c r="AF329" s="23">
        <f ca="1" t="shared" si="2390"/>
        <v>6091.71146968782</v>
      </c>
      <c r="AG329" s="23">
        <f ca="1" t="shared" si="2391"/>
        <v>7238.12512415216</v>
      </c>
      <c r="AH329" s="23">
        <f ca="1" t="shared" si="2392"/>
        <v>8748.33357280868</v>
      </c>
      <c r="AI329" s="23">
        <f ca="1" t="shared" si="2393"/>
        <v>10709.7266699023</v>
      </c>
      <c r="AJ329" s="25">
        <f ca="1" t="shared" si="2394"/>
        <v>47144.1596156019</v>
      </c>
      <c r="AK329" s="25">
        <f ca="1" t="shared" si="2395"/>
        <v>49891.0987052303</v>
      </c>
      <c r="AL329" s="25">
        <f ca="1" t="shared" si="2396"/>
        <v>61936.7922208568</v>
      </c>
      <c r="AM329" s="25">
        <f ca="1" t="shared" si="2397"/>
        <v>77672.1938866902</v>
      </c>
      <c r="AN329" s="25">
        <f ca="1" t="shared" si="2398"/>
        <v>79855.8971340322</v>
      </c>
      <c r="AO329" s="25">
        <f ca="1">C329/'Ejercicio 3 - TIR'!$D$7</f>
        <v>15351.7483633486</v>
      </c>
      <c r="AP329" s="25">
        <f ca="1" t="shared" si="2399"/>
        <v>31792.4112522532</v>
      </c>
      <c r="AQ329" s="25">
        <f ca="1" t="shared" si="2400"/>
        <v>34539.3503418817</v>
      </c>
      <c r="AR329" s="25">
        <f ca="1" t="shared" si="2401"/>
        <v>46585.0438575081</v>
      </c>
      <c r="AS329" s="25">
        <f ca="1" t="shared" si="2402"/>
        <v>62320.4455233416</v>
      </c>
      <c r="AT329" s="25">
        <f ca="1" t="shared" si="2403"/>
        <v>64504.1487706835</v>
      </c>
      <c r="AU329" s="25">
        <f ca="1">AP329*'Ejercicio 3 - TIR'!$D$5</f>
        <v>15896.2056261266</v>
      </c>
      <c r="AV329" s="25">
        <f ca="1">AQ329*'Ejercicio 3 - TIR'!$D$5</f>
        <v>17269.6751709408</v>
      </c>
      <c r="AW329" s="25">
        <f ca="1">AR329*'Ejercicio 3 - TIR'!$D$5</f>
        <v>23292.5219287541</v>
      </c>
      <c r="AX329" s="25">
        <f ca="1">AS329*'Ejercicio 3 - TIR'!$D$5</f>
        <v>31160.2227616708</v>
      </c>
      <c r="AY329" s="25">
        <f ca="1">AT329*'Ejercicio 3 - TIR'!$D$5</f>
        <v>32252.0743853418</v>
      </c>
      <c r="AZ329" s="25">
        <f ca="1" t="shared" ref="AZ329:BD329" si="2461">AJ329-AU329-AE329</f>
        <v>25942.5982224287</v>
      </c>
      <c r="BA329" s="25">
        <f ca="1" t="shared" si="2461"/>
        <v>26529.7120646017</v>
      </c>
      <c r="BB329" s="25">
        <f ca="1" t="shared" si="2461"/>
        <v>31406.1451679506</v>
      </c>
      <c r="BC329" s="25">
        <f ca="1" t="shared" si="2461"/>
        <v>37763.6375522107</v>
      </c>
      <c r="BD329" s="25">
        <f ca="1" t="shared" si="2461"/>
        <v>36894.0960787881</v>
      </c>
      <c r="BE329" s="25">
        <f ca="1" t="shared" ref="BE329:BI329" si="2462">AZ329/Z329</f>
        <v>22388.1641140704</v>
      </c>
      <c r="BF329" s="25">
        <f ca="1" t="shared" si="2462"/>
        <v>19939.4298402214</v>
      </c>
      <c r="BG329" s="25">
        <f ca="1" t="shared" si="2462"/>
        <v>19865.8920694983</v>
      </c>
      <c r="BH329" s="25">
        <f ca="1" t="shared" si="2462"/>
        <v>19763.6889750745</v>
      </c>
      <c r="BI329" s="25">
        <f ca="1" t="shared" si="2462"/>
        <v>15772.4083180539</v>
      </c>
      <c r="BJ329" s="25">
        <f ca="1" t="shared" si="2406"/>
        <v>78166.6300736778</v>
      </c>
      <c r="BK329" s="25">
        <f ca="1" t="shared" si="2407"/>
        <v>35910.1075544974</v>
      </c>
      <c r="BL329" s="25">
        <f ca="1" t="shared" si="2408"/>
        <v>114076.737628175</v>
      </c>
      <c r="BM329" s="25">
        <f ca="1">BK329*'Ejercicio 3 - TIR'!$D$5</f>
        <v>17955.0537772487</v>
      </c>
      <c r="BN329" s="25">
        <f ca="1" t="shared" si="2409"/>
        <v>96121.6838509265</v>
      </c>
      <c r="BO329" s="25">
        <f ca="1" t="shared" si="2410"/>
        <v>41092.4946549198</v>
      </c>
      <c r="BP329" s="25">
        <f ca="1" t="shared" si="2411"/>
        <v>-110175.362289989</v>
      </c>
      <c r="BQ329" s="25">
        <f ca="1" t="shared" ref="BQ329:BT329" si="2463">BE329</f>
        <v>22388.1641140704</v>
      </c>
      <c r="BR329" s="25">
        <f ca="1" t="shared" si="2463"/>
        <v>19939.4298402214</v>
      </c>
      <c r="BS329" s="25">
        <f ca="1" t="shared" si="2463"/>
        <v>19865.8920694983</v>
      </c>
      <c r="BT329" s="25">
        <f ca="1" t="shared" si="2463"/>
        <v>19763.6889750745</v>
      </c>
      <c r="BU329" s="25">
        <f ca="1" t="shared" si="2413"/>
        <v>56864.9029729736</v>
      </c>
      <c r="BV329" s="27">
        <f ca="1" t="shared" si="2414"/>
        <v>7.00058968845909</v>
      </c>
    </row>
    <row r="330" ht="15" customHeight="1" spans="1:74">
      <c r="A330" s="23">
        <v>329</v>
      </c>
      <c r="B330" s="24">
        <f ca="1" t="shared" ref="B330:F330" si="2464">RAND()</f>
        <v>0.710848527362382</v>
      </c>
      <c r="C330" s="25">
        <f ca="1">IF(B330&lt;=('Ejercicio 3 - TIR'!$D$13-'Ejercicio 3 - TIR'!$C$13)/('Ejercicio 3 - TIR'!$E$13-'Ejercicio 3 - TIR'!$C$13),'Ejercicio 3 - TIR'!$C$13+SQRT(('Ejercicio 3 - TIR'!$E$13-'Ejercicio 3 - TIR'!$C$13)*('Ejercicio 3 - TIR'!$D$13-'Ejercicio 3 - TIR'!$C$13)*B330),'Ejercicio 3 - TIR'!$E$13-SQRT(('Ejercicio 3 - TIR'!$E$13-'Ejercicio 3 - TIR'!$C$13)*('Ejercicio 3 - TIR'!$E$13-'Ejercicio 3 - TIR'!$D$13)*(1-B330)))</f>
        <v>81372.5533911611</v>
      </c>
      <c r="D330" s="24">
        <f ca="1" t="shared" si="2464"/>
        <v>0.229824662276828</v>
      </c>
      <c r="E330" s="25">
        <f ca="1">IF(D330&lt;=('Ejercicio 3 - TIR'!$D$14-'Ejercicio 3 - TIR'!$C$14)/('Ejercicio 3 - TIR'!$E$14-'Ejercicio 3 - TIR'!$C$14),'Ejercicio 3 - TIR'!$C$14+SQRT(('Ejercicio 3 - TIR'!$E$14-'Ejercicio 3 - TIR'!$C$14)*('Ejercicio 3 - TIR'!$D$14-'Ejercicio 3 - TIR'!$C$14)*D330),'Ejercicio 3 - TIR'!$E$14-SQRT(('Ejercicio 3 - TIR'!$E$14-'Ejercicio 3 - TIR'!$C$14)*('Ejercicio 3 - TIR'!$E$14-'Ejercicio 3 - TIR'!$D$14)*(1-D330)))</f>
        <v>29151.7285160234</v>
      </c>
      <c r="F330" s="24">
        <f ca="1" t="shared" si="2464"/>
        <v>0.853420134724742</v>
      </c>
      <c r="G330" s="25">
        <f ca="1">IF(F330&lt;=('Ejercicio 3 - TIR'!$D$18-'Ejercicio 3 - TIR'!$C$18)/('Ejercicio 3 - TIR'!$E$18-'Ejercicio 3 - TIR'!$C$18),'Ejercicio 3 - TIR'!$C$18+SQRT(('Ejercicio 3 - TIR'!$E$18-'Ejercicio 3 - TIR'!$C$18)*('Ejercicio 3 - TIR'!$D$18-'Ejercicio 3 - TIR'!$C$18)*F330),'Ejercicio 3 - TIR'!$E$18-SQRT(('Ejercicio 3 - TIR'!$E$18-'Ejercicio 3 - TIR'!$C$18)*('Ejercicio 3 - TIR'!$E$18-'Ejercicio 3 - TIR'!$D$18)*(1-F330)))</f>
        <v>41684.3567900565</v>
      </c>
      <c r="H330" s="24">
        <f ca="1" t="shared" ref="H330:L330" si="2465">RAND()</f>
        <v>0.439992087533101</v>
      </c>
      <c r="I330" s="25">
        <f ca="1">IF(H330&lt;=('Ejercicio 3 - TIR'!$D$18-'Ejercicio 3 - TIR'!$C$18)/('Ejercicio 3 - TIR'!$E$18-'Ejercicio 3 - TIR'!$C$18),'Ejercicio 3 - TIR'!$C$18+SQRT(('Ejercicio 3 - TIR'!$E$18-'Ejercicio 3 - TIR'!$C$18)*('Ejercicio 3 - TIR'!$D$18-'Ejercicio 3 - TIR'!$C$18)*H330),'Ejercicio 3 - TIR'!$E$18-SQRT(('Ejercicio 3 - TIR'!$E$18-'Ejercicio 3 - TIR'!$C$18)*('Ejercicio 3 - TIR'!$E$18-'Ejercicio 3 - TIR'!$D$18)*(1-H330)))</f>
        <v>38123.9653575065</v>
      </c>
      <c r="J330" s="24">
        <f ca="1" t="shared" si="2465"/>
        <v>0.142425215443762</v>
      </c>
      <c r="K330" s="25">
        <f ca="1">IF(J330&lt;=('Ejercicio 3 - TIR'!$D$18-'Ejercicio 3 - TIR'!$C$18)/('Ejercicio 3 - TIR'!$E$18-'Ejercicio 3 - TIR'!$C$18),'Ejercicio 3 - TIR'!$C$18+SQRT(('Ejercicio 3 - TIR'!$E$18-'Ejercicio 3 - TIR'!$C$18)*('Ejercicio 3 - TIR'!$D$18-'Ejercicio 3 - TIR'!$C$18)*J330),'Ejercicio 3 - TIR'!$E$18-SQRT(('Ejercicio 3 - TIR'!$E$18-'Ejercicio 3 - TIR'!$C$18)*('Ejercicio 3 - TIR'!$E$18-'Ejercicio 3 - TIR'!$D$18)*(1-J330)))</f>
        <v>34622.0971773173</v>
      </c>
      <c r="L330" s="24">
        <f ca="1" t="shared" si="2465"/>
        <v>0.897732964037056</v>
      </c>
      <c r="M330" s="25">
        <f ca="1">IF(L330&lt;=('Ejercicio 3 - TIR'!$D$18-'Ejercicio 3 - TIR'!$C$18)/('Ejercicio 3 - TIR'!$E$18-'Ejercicio 3 - TIR'!$C$18),'Ejercicio 3 - TIR'!$C$18+SQRT(('Ejercicio 3 - TIR'!$E$18-'Ejercicio 3 - TIR'!$C$18)*('Ejercicio 3 - TIR'!$D$18-'Ejercicio 3 - TIR'!$C$18)*L330),'Ejercicio 3 - TIR'!$E$18-SQRT(('Ejercicio 3 - TIR'!$E$18-'Ejercicio 3 - TIR'!$C$18)*('Ejercicio 3 - TIR'!$E$18-'Ejercicio 3 - TIR'!$D$18)*(1-L330)))</f>
        <v>42230.5185147359</v>
      </c>
      <c r="N330" s="24">
        <f ca="1" t="shared" ref="N330:R330" si="2466">RAND()</f>
        <v>0.477740663867633</v>
      </c>
      <c r="O330" s="25">
        <f ca="1">IF(N330&lt;=('Ejercicio 3 - TIR'!$D$18-'Ejercicio 3 - TIR'!$C$18)/('Ejercicio 3 - TIR'!$E$18-'Ejercicio 3 - TIR'!$C$18),'Ejercicio 3 - TIR'!$C$18+SQRT(('Ejercicio 3 - TIR'!$E$18-'Ejercicio 3 - TIR'!$C$18)*('Ejercicio 3 - TIR'!$D$18-'Ejercicio 3 - TIR'!$C$18)*N330),'Ejercicio 3 - TIR'!$E$18-SQRT(('Ejercicio 3 - TIR'!$E$18-'Ejercicio 3 - TIR'!$C$18)*('Ejercicio 3 - TIR'!$E$18-'Ejercicio 3 - TIR'!$D$18)*(1-N330)))</f>
        <v>38465.2879206879</v>
      </c>
      <c r="P330" s="24">
        <f ca="1" t="shared" si="2466"/>
        <v>0.119874881611803</v>
      </c>
      <c r="Q330" s="26">
        <f ca="1">IF(P330&lt;=('Ejercicio 3 - TIR'!$D$22-'Ejercicio 3 - TIR'!$C$22)/('Ejercicio 3 - TIR'!$E$22-'Ejercicio 3 - TIR'!$C$22),'Ejercicio 3 - TIR'!$C$22+SQRT(('Ejercicio 3 - TIR'!$E$22-'Ejercicio 3 - TIR'!$C$22)*('Ejercicio 3 - TIR'!$D$22-'Ejercicio 3 - TIR'!$C$22)*P330),'Ejercicio 3 - TIR'!$E$22-SQRT(('Ejercicio 3 - TIR'!$E$22-'Ejercicio 3 - TIR'!$C$22)*('Ejercicio 3 - TIR'!$E$22-'Ejercicio 3 - TIR'!$D$22)*(1-P330)))</f>
        <v>0.134689274553267</v>
      </c>
      <c r="R330" s="24">
        <f ca="1" t="shared" si="2466"/>
        <v>0.833009175903153</v>
      </c>
      <c r="S330" s="26">
        <f ca="1">IF(R330&lt;=('Ejercicio 3 - TIR'!$D$23-'Ejercicio 3 - TIR'!$C$23)/('Ejercicio 3 - TIR'!$E$23-'Ejercicio 3 - TIR'!$C$23),'Ejercicio 3 - TIR'!$C$23+SQRT(('Ejercicio 3 - TIR'!$E$23-'Ejercicio 3 - TIR'!$C$23)*('Ejercicio 3 - TIR'!$D$23-'Ejercicio 3 - TIR'!$C$23)*R330),'Ejercicio 3 - TIR'!$E$23-SQRT(('Ejercicio 3 - TIR'!$E$23-'Ejercicio 3 - TIR'!$C$23)*('Ejercicio 3 - TIR'!$E$23-'Ejercicio 3 - TIR'!$D$23)*(1-R330)))</f>
        <v>0.162662656392217</v>
      </c>
      <c r="T330" s="24">
        <f ca="1" t="shared" ref="T330:X330" si="2467">RAND()</f>
        <v>0.0751307519671873</v>
      </c>
      <c r="U330" s="26">
        <f ca="1">IF(T330&lt;=('Ejercicio 3 - TIR'!$D$24-'Ejercicio 3 - TIR'!$C$24)/('Ejercicio 3 - TIR'!$E$24-'Ejercicio 3 - TIR'!$C$24),'Ejercicio 3 - TIR'!$C$24+SQRT(('Ejercicio 3 - TIR'!$E$24-'Ejercicio 3 - TIR'!$C$24)*('Ejercicio 3 - TIR'!$D$24-'Ejercicio 3 - TIR'!$C$24)*T330),'Ejercicio 3 - TIR'!$E$24-SQRT(('Ejercicio 3 - TIR'!$E$24-'Ejercicio 3 - TIR'!$C$24)*('Ejercicio 3 - TIR'!$E$24-'Ejercicio 3 - TIR'!$D$24)*(1-T330)))</f>
        <v>0.162560835128728</v>
      </c>
      <c r="V330" s="24">
        <f ca="1" t="shared" si="2467"/>
        <v>0.710233847848574</v>
      </c>
      <c r="W330" s="26">
        <f ca="1">IF(V330&lt;=('Ejercicio 3 - TIR'!$D$25-'Ejercicio 3 - TIR'!$C$25)/('Ejercicio 3 - TIR'!$E$25-'Ejercicio 3 - TIR'!$C$25),'Ejercicio 3 - TIR'!$C$25+SQRT(('Ejercicio 3 - TIR'!$E$25-'Ejercicio 3 - TIR'!$C$25)*('Ejercicio 3 - TIR'!$D$25-'Ejercicio 3 - TIR'!$C$25)*V330),'Ejercicio 3 - TIR'!$E$25-SQRT(('Ejercicio 3 - TIR'!$E$25-'Ejercicio 3 - TIR'!$C$25)*('Ejercicio 3 - TIR'!$E$25-'Ejercicio 3 - TIR'!$D$25)*(1-V330)))</f>
        <v>0.218153783073495</v>
      </c>
      <c r="X330" s="24">
        <f ca="1" t="shared" si="2467"/>
        <v>0.833200152644423</v>
      </c>
      <c r="Y330" s="26">
        <f ca="1">IF(X330&lt;=('Ejercicio 3 - TIR'!$D$26-'Ejercicio 3 - TIR'!$C$26)/('Ejercicio 3 - TIR'!$E$26-'Ejercicio 3 - TIR'!$C$26),'Ejercicio 3 - TIR'!$C$26+SQRT(('Ejercicio 3 - TIR'!$E$26-'Ejercicio 3 - TIR'!$C$26)*('Ejercicio 3 - TIR'!$D$26-'Ejercicio 3 - TIR'!$C$26)*X330),'Ejercicio 3 - TIR'!$E$26-SQRT(('Ejercicio 3 - TIR'!$E$26-'Ejercicio 3 - TIR'!$C$26)*('Ejercicio 3 - TIR'!$E$26-'Ejercicio 3 - TIR'!$D$26)*(1-X330)))</f>
        <v>0.24998801613155</v>
      </c>
      <c r="Z330" s="24">
        <f ca="1" t="shared" si="2384"/>
        <v>1.13468927455327</v>
      </c>
      <c r="AA330" s="24">
        <f ca="1" t="shared" si="2385"/>
        <v>1.31926084613186</v>
      </c>
      <c r="AB330" s="24">
        <f ca="1" t="shared" si="2386"/>
        <v>1.53372099103169</v>
      </c>
      <c r="AC330" s="24">
        <f ca="1" t="shared" si="2387"/>
        <v>1.86830802740448</v>
      </c>
      <c r="AD330" s="24">
        <f ca="1" t="shared" si="2388"/>
        <v>2.33536264469797</v>
      </c>
      <c r="AE330" s="23">
        <f ca="1" t="shared" si="2389"/>
        <v>3926.42516579697</v>
      </c>
      <c r="AF330" s="23">
        <f ca="1" t="shared" si="2390"/>
        <v>4565.10791339076</v>
      </c>
      <c r="AG330" s="23">
        <f ca="1" t="shared" si="2391"/>
        <v>5307.21566824433</v>
      </c>
      <c r="AH330" s="23">
        <f ca="1" t="shared" si="2392"/>
        <v>6465.00484385876</v>
      </c>
      <c r="AI330" s="23">
        <f ca="1" t="shared" si="2393"/>
        <v>8081.17857905587</v>
      </c>
      <c r="AJ330" s="25">
        <f ca="1" t="shared" si="2394"/>
        <v>47298.7925663288</v>
      </c>
      <c r="AK330" s="25">
        <f ca="1" t="shared" si="2395"/>
        <v>50295.4547954457</v>
      </c>
      <c r="AL330" s="25">
        <f ca="1" t="shared" si="2396"/>
        <v>53100.6371943904</v>
      </c>
      <c r="AM330" s="25">
        <f ca="1" t="shared" si="2397"/>
        <v>78899.6167425345</v>
      </c>
      <c r="AN330" s="25">
        <f ca="1" t="shared" si="2398"/>
        <v>89830.3965275268</v>
      </c>
      <c r="AO330" s="25">
        <f ca="1">C330/'Ejercicio 3 - TIR'!$D$7</f>
        <v>16274.5106782322</v>
      </c>
      <c r="AP330" s="25">
        <f ca="1" t="shared" si="2399"/>
        <v>31024.2818880965</v>
      </c>
      <c r="AQ330" s="25">
        <f ca="1" t="shared" si="2400"/>
        <v>34020.9441172134</v>
      </c>
      <c r="AR330" s="25">
        <f ca="1" t="shared" si="2401"/>
        <v>36826.1265161582</v>
      </c>
      <c r="AS330" s="25">
        <f ca="1" t="shared" si="2402"/>
        <v>62625.1060643023</v>
      </c>
      <c r="AT330" s="25">
        <f ca="1" t="shared" si="2403"/>
        <v>73555.8858492946</v>
      </c>
      <c r="AU330" s="25">
        <f ca="1">AP330*'Ejercicio 3 - TIR'!$D$5</f>
        <v>15512.1409440483</v>
      </c>
      <c r="AV330" s="25">
        <f ca="1">AQ330*'Ejercicio 3 - TIR'!$D$5</f>
        <v>17010.4720586067</v>
      </c>
      <c r="AW330" s="25">
        <f ca="1">AR330*'Ejercicio 3 - TIR'!$D$5</f>
        <v>18413.0632580791</v>
      </c>
      <c r="AX330" s="25">
        <f ca="1">AS330*'Ejercicio 3 - TIR'!$D$5</f>
        <v>31312.5530321511</v>
      </c>
      <c r="AY330" s="25">
        <f ca="1">AT330*'Ejercicio 3 - TIR'!$D$5</f>
        <v>36777.9429246473</v>
      </c>
      <c r="AZ330" s="25">
        <f ca="1" t="shared" ref="AZ330:BD330" si="2468">AJ330-AU330-AE330</f>
        <v>27860.2264564835</v>
      </c>
      <c r="BA330" s="25">
        <f ca="1" t="shared" si="2468"/>
        <v>28719.8748234482</v>
      </c>
      <c r="BB330" s="25">
        <f ca="1" t="shared" si="2468"/>
        <v>29380.358268067</v>
      </c>
      <c r="BC330" s="25">
        <f ca="1" t="shared" si="2468"/>
        <v>41122.0588665246</v>
      </c>
      <c r="BD330" s="25">
        <f ca="1" t="shared" si="2468"/>
        <v>44971.2750238237</v>
      </c>
      <c r="BE330" s="25">
        <f ca="1" t="shared" ref="BE330:BI330" si="2469">AZ330/Z330</f>
        <v>24553.1768751866</v>
      </c>
      <c r="BF330" s="25">
        <f ca="1" t="shared" si="2469"/>
        <v>21769.6711819019</v>
      </c>
      <c r="BG330" s="25">
        <f ca="1" t="shared" si="2469"/>
        <v>19156.2601280587</v>
      </c>
      <c r="BH330" s="25">
        <f ca="1" t="shared" si="2469"/>
        <v>22010.3207090818</v>
      </c>
      <c r="BI330" s="25">
        <f ca="1" t="shared" si="2469"/>
        <v>19256.6559741473</v>
      </c>
      <c r="BJ330" s="25">
        <f ca="1" t="shared" si="2406"/>
        <v>68079.8578046978</v>
      </c>
      <c r="BK330" s="25">
        <f ca="1" t="shared" si="2407"/>
        <v>38006.8842986818</v>
      </c>
      <c r="BL330" s="25">
        <f ca="1" t="shared" si="2408"/>
        <v>106086.74210338</v>
      </c>
      <c r="BM330" s="25">
        <f ca="1">BK330*'Ejercicio 3 - TIR'!$D$5</f>
        <v>19003.4421493409</v>
      </c>
      <c r="BN330" s="25">
        <f ca="1" t="shared" si="2409"/>
        <v>87083.2999540388</v>
      </c>
      <c r="BO330" s="25">
        <f ca="1" t="shared" si="2410"/>
        <v>37288.9838551396</v>
      </c>
      <c r="BP330" s="25">
        <f ca="1" t="shared" si="2411"/>
        <v>-110524.281907185</v>
      </c>
      <c r="BQ330" s="25">
        <f ca="1" t="shared" ref="BQ330:BT330" si="2470">BE330</f>
        <v>24553.1768751866</v>
      </c>
      <c r="BR330" s="25">
        <f ca="1" t="shared" si="2470"/>
        <v>21769.6711819019</v>
      </c>
      <c r="BS330" s="25">
        <f ca="1" t="shared" si="2470"/>
        <v>19156.2601280587</v>
      </c>
      <c r="BT330" s="25">
        <f ca="1" t="shared" si="2470"/>
        <v>22010.3207090818</v>
      </c>
      <c r="BU330" s="25">
        <f ca="1" t="shared" si="2413"/>
        <v>56545.6398292868</v>
      </c>
      <c r="BV330" s="27">
        <f ca="1" t="shared" si="2414"/>
        <v>8.22238290790631</v>
      </c>
    </row>
    <row r="331" ht="15" customHeight="1" spans="1:74">
      <c r="A331" s="23">
        <v>330</v>
      </c>
      <c r="B331" s="24">
        <f ca="1" t="shared" ref="B331:F331" si="2471">RAND()</f>
        <v>0.351554543234415</v>
      </c>
      <c r="C331" s="25">
        <f ca="1">IF(B331&lt;=('Ejercicio 3 - TIR'!$D$13-'Ejercicio 3 - TIR'!$C$13)/('Ejercicio 3 - TIR'!$E$13-'Ejercicio 3 - TIR'!$C$13),'Ejercicio 3 - TIR'!$C$13+SQRT(('Ejercicio 3 - TIR'!$E$13-'Ejercicio 3 - TIR'!$C$13)*('Ejercicio 3 - TIR'!$D$13-'Ejercicio 3 - TIR'!$C$13)*B331),'Ejercicio 3 - TIR'!$E$13-SQRT(('Ejercicio 3 - TIR'!$E$13-'Ejercicio 3 - TIR'!$C$13)*('Ejercicio 3 - TIR'!$E$13-'Ejercicio 3 - TIR'!$D$13)*(1-B331)))</f>
        <v>72104.9368504264</v>
      </c>
      <c r="D331" s="24">
        <f ca="1" t="shared" si="2471"/>
        <v>0.462534979493598</v>
      </c>
      <c r="E331" s="25">
        <f ca="1">IF(D331&lt;=('Ejercicio 3 - TIR'!$D$14-'Ejercicio 3 - TIR'!$C$14)/('Ejercicio 3 - TIR'!$E$14-'Ejercicio 3 - TIR'!$C$14),'Ejercicio 3 - TIR'!$C$14+SQRT(('Ejercicio 3 - TIR'!$E$14-'Ejercicio 3 - TIR'!$C$14)*('Ejercicio 3 - TIR'!$D$14-'Ejercicio 3 - TIR'!$C$14)*D331),'Ejercicio 3 - TIR'!$E$14-SQRT(('Ejercicio 3 - TIR'!$E$14-'Ejercicio 3 - TIR'!$C$14)*('Ejercicio 3 - TIR'!$E$14-'Ejercicio 3 - TIR'!$D$14)*(1-D331)))</f>
        <v>31021.1496796104</v>
      </c>
      <c r="F331" s="24">
        <f ca="1" t="shared" si="2471"/>
        <v>0.294432695257082</v>
      </c>
      <c r="G331" s="25">
        <f ca="1">IF(F331&lt;=('Ejercicio 3 - TIR'!$D$18-'Ejercicio 3 - TIR'!$C$18)/('Ejercicio 3 - TIR'!$E$18-'Ejercicio 3 - TIR'!$C$18),'Ejercicio 3 - TIR'!$C$18+SQRT(('Ejercicio 3 - TIR'!$E$18-'Ejercicio 3 - TIR'!$C$18)*('Ejercicio 3 - TIR'!$D$18-'Ejercicio 3 - TIR'!$C$18)*F331),'Ejercicio 3 - TIR'!$E$18-SQRT(('Ejercicio 3 - TIR'!$E$18-'Ejercicio 3 - TIR'!$C$18)*('Ejercicio 3 - TIR'!$E$18-'Ejercicio 3 - TIR'!$D$18)*(1-F331)))</f>
        <v>36645.6680844413</v>
      </c>
      <c r="H331" s="24">
        <f ca="1" t="shared" ref="H331:L331" si="2472">RAND()</f>
        <v>0.234957185445868</v>
      </c>
      <c r="I331" s="25">
        <f ca="1">IF(H331&lt;=('Ejercicio 3 - TIR'!$D$18-'Ejercicio 3 - TIR'!$C$18)/('Ejercicio 3 - TIR'!$E$18-'Ejercicio 3 - TIR'!$C$18),'Ejercicio 3 - TIR'!$C$18+SQRT(('Ejercicio 3 - TIR'!$E$18-'Ejercicio 3 - TIR'!$C$18)*('Ejercicio 3 - TIR'!$D$18-'Ejercicio 3 - TIR'!$C$18)*H331),'Ejercicio 3 - TIR'!$E$18-SQRT(('Ejercicio 3 - TIR'!$E$18-'Ejercicio 3 - TIR'!$C$18)*('Ejercicio 3 - TIR'!$E$18-'Ejercicio 3 - TIR'!$D$18)*(1-H331)))</f>
        <v>35936.6301734974</v>
      </c>
      <c r="J331" s="24">
        <f ca="1" t="shared" si="2472"/>
        <v>0.843211408150049</v>
      </c>
      <c r="K331" s="25">
        <f ca="1">IF(J331&lt;=('Ejercicio 3 - TIR'!$D$18-'Ejercicio 3 - TIR'!$C$18)/('Ejercicio 3 - TIR'!$E$18-'Ejercicio 3 - TIR'!$C$18),'Ejercicio 3 - TIR'!$C$18+SQRT(('Ejercicio 3 - TIR'!$E$18-'Ejercicio 3 - TIR'!$C$18)*('Ejercicio 3 - TIR'!$D$18-'Ejercicio 3 - TIR'!$C$18)*J331),'Ejercicio 3 - TIR'!$E$18-SQRT(('Ejercicio 3 - TIR'!$E$18-'Ejercicio 3 - TIR'!$C$18)*('Ejercicio 3 - TIR'!$E$18-'Ejercicio 3 - TIR'!$D$18)*(1-J331)))</f>
        <v>41570.8391130269</v>
      </c>
      <c r="L331" s="24">
        <f ca="1" t="shared" si="2472"/>
        <v>0.3672760524816</v>
      </c>
      <c r="M331" s="25">
        <f ca="1">IF(L331&lt;=('Ejercicio 3 - TIR'!$D$18-'Ejercicio 3 - TIR'!$C$18)/('Ejercicio 3 - TIR'!$E$18-'Ejercicio 3 - TIR'!$C$18),'Ejercicio 3 - TIR'!$C$18+SQRT(('Ejercicio 3 - TIR'!$E$18-'Ejercicio 3 - TIR'!$C$18)*('Ejercicio 3 - TIR'!$D$18-'Ejercicio 3 - TIR'!$C$18)*L331),'Ejercicio 3 - TIR'!$E$18-SQRT(('Ejercicio 3 - TIR'!$E$18-'Ejercicio 3 - TIR'!$C$18)*('Ejercicio 3 - TIR'!$E$18-'Ejercicio 3 - TIR'!$D$18)*(1-L331)))</f>
        <v>37422.3586461609</v>
      </c>
      <c r="N331" s="24">
        <f ca="1" t="shared" ref="N331:R331" si="2473">RAND()</f>
        <v>0.751593067268224</v>
      </c>
      <c r="O331" s="25">
        <f ca="1">IF(N331&lt;=('Ejercicio 3 - TIR'!$D$18-'Ejercicio 3 - TIR'!$C$18)/('Ejercicio 3 - TIR'!$E$18-'Ejercicio 3 - TIR'!$C$18),'Ejercicio 3 - TIR'!$C$18+SQRT(('Ejercicio 3 - TIR'!$E$18-'Ejercicio 3 - TIR'!$C$18)*('Ejercicio 3 - TIR'!$D$18-'Ejercicio 3 - TIR'!$C$18)*N331),'Ejercicio 3 - TIR'!$E$18-SQRT(('Ejercicio 3 - TIR'!$E$18-'Ejercicio 3 - TIR'!$C$18)*('Ejercicio 3 - TIR'!$E$18-'Ejercicio 3 - TIR'!$D$18)*(1-N331)))</f>
        <v>40683.6913971678</v>
      </c>
      <c r="P331" s="24">
        <f ca="1" t="shared" si="2473"/>
        <v>0.283712472121597</v>
      </c>
      <c r="Q331" s="26">
        <f ca="1">IF(P331&lt;=('Ejercicio 3 - TIR'!$D$22-'Ejercicio 3 - TIR'!$C$22)/('Ejercicio 3 - TIR'!$E$22-'Ejercicio 3 - TIR'!$C$22),'Ejercicio 3 - TIR'!$C$22+SQRT(('Ejercicio 3 - TIR'!$E$22-'Ejercicio 3 - TIR'!$C$22)*('Ejercicio 3 - TIR'!$D$22-'Ejercicio 3 - TIR'!$C$22)*P331),'Ejercicio 3 - TIR'!$E$22-SQRT(('Ejercicio 3 - TIR'!$E$22-'Ejercicio 3 - TIR'!$C$22)*('Ejercicio 3 - TIR'!$E$22-'Ejercicio 3 - TIR'!$D$22)*(1-P331)))</f>
        <v>0.142598284222898</v>
      </c>
      <c r="R331" s="24">
        <f ca="1" t="shared" si="2473"/>
        <v>0.0311822757909876</v>
      </c>
      <c r="S331" s="26">
        <f ca="1">IF(R331&lt;=('Ejercicio 3 - TIR'!$D$23-'Ejercicio 3 - TIR'!$C$23)/('Ejercicio 3 - TIR'!$E$23-'Ejercicio 3 - TIR'!$C$23),'Ejercicio 3 - TIR'!$C$23+SQRT(('Ejercicio 3 - TIR'!$E$23-'Ejercicio 3 - TIR'!$C$23)*('Ejercicio 3 - TIR'!$D$23-'Ejercicio 3 - TIR'!$C$23)*R331),'Ejercicio 3 - TIR'!$E$23-SQRT(('Ejercicio 3 - TIR'!$E$23-'Ejercicio 3 - TIR'!$C$23)*('Ejercicio 3 - TIR'!$E$23-'Ejercicio 3 - TIR'!$D$23)*(1-R331)))</f>
        <v>0.127491868687035</v>
      </c>
      <c r="T331" s="24">
        <f ca="1" t="shared" ref="T331:X331" si="2474">RAND()</f>
        <v>0.100561381140206</v>
      </c>
      <c r="U331" s="26">
        <f ca="1">IF(T331&lt;=('Ejercicio 3 - TIR'!$D$24-'Ejercicio 3 - TIR'!$C$24)/('Ejercicio 3 - TIR'!$E$24-'Ejercicio 3 - TIR'!$C$24),'Ejercicio 3 - TIR'!$C$24+SQRT(('Ejercicio 3 - TIR'!$E$24-'Ejercicio 3 - TIR'!$C$24)*('Ejercicio 3 - TIR'!$D$24-'Ejercicio 3 - TIR'!$C$24)*T331),'Ejercicio 3 - TIR'!$E$24-SQRT(('Ejercicio 3 - TIR'!$E$24-'Ejercicio 3 - TIR'!$C$24)*('Ejercicio 3 - TIR'!$E$24-'Ejercicio 3 - TIR'!$D$24)*(1-T331)))</f>
        <v>0.164531995747124</v>
      </c>
      <c r="V331" s="24">
        <f ca="1" t="shared" si="2474"/>
        <v>0.801985993567591</v>
      </c>
      <c r="W331" s="26">
        <f ca="1">IF(V331&lt;=('Ejercicio 3 - TIR'!$D$25-'Ejercicio 3 - TIR'!$C$25)/('Ejercicio 3 - TIR'!$E$25-'Ejercicio 3 - TIR'!$C$25),'Ejercicio 3 - TIR'!$C$25+SQRT(('Ejercicio 3 - TIR'!$E$25-'Ejercicio 3 - TIR'!$C$25)*('Ejercicio 3 - TIR'!$D$25-'Ejercicio 3 - TIR'!$C$25)*V331),'Ejercicio 3 - TIR'!$E$25-SQRT(('Ejercicio 3 - TIR'!$E$25-'Ejercicio 3 - TIR'!$C$25)*('Ejercicio 3 - TIR'!$E$25-'Ejercicio 3 - TIR'!$D$25)*(1-V331)))</f>
        <v>0.223674175748641</v>
      </c>
      <c r="X331" s="24">
        <f ca="1" t="shared" si="2474"/>
        <v>0.938371862759462</v>
      </c>
      <c r="Y331" s="26">
        <f ca="1">IF(X331&lt;=('Ejercicio 3 - TIR'!$D$26-'Ejercicio 3 - TIR'!$C$26)/('Ejercicio 3 - TIR'!$E$26-'Ejercicio 3 - TIR'!$C$26),'Ejercicio 3 - TIR'!$C$26+SQRT(('Ejercicio 3 - TIR'!$E$26-'Ejercicio 3 - TIR'!$C$26)*('Ejercicio 3 - TIR'!$D$26-'Ejercicio 3 - TIR'!$C$26)*X331),'Ejercicio 3 - TIR'!$E$26-SQRT(('Ejercicio 3 - TIR'!$E$26-'Ejercicio 3 - TIR'!$C$26)*('Ejercicio 3 - TIR'!$E$26-'Ejercicio 3 - TIR'!$D$26)*(1-X331)))</f>
        <v>0.261757414078621</v>
      </c>
      <c r="Z331" s="24">
        <f ca="1" t="shared" si="2384"/>
        <v>1.1425982842229</v>
      </c>
      <c r="AA331" s="24">
        <f ca="1" t="shared" si="2385"/>
        <v>1.28827027463708</v>
      </c>
      <c r="AB331" s="24">
        <f ca="1" t="shared" si="2386"/>
        <v>1.50023195398481</v>
      </c>
      <c r="AC331" s="24">
        <f ca="1" t="shared" si="2387"/>
        <v>1.83579509972413</v>
      </c>
      <c r="AD331" s="24">
        <f ca="1" t="shared" si="2388"/>
        <v>2.31632807780613</v>
      </c>
      <c r="AE331" s="23">
        <f ca="1" t="shared" si="2389"/>
        <v>4423.56271893414</v>
      </c>
      <c r="AF331" s="23">
        <f ca="1" t="shared" si="2390"/>
        <v>4987.53099622536</v>
      </c>
      <c r="AG331" s="23">
        <f ca="1" t="shared" si="2391"/>
        <v>5808.13942488496</v>
      </c>
      <c r="AH331" s="23">
        <f ca="1" t="shared" si="2392"/>
        <v>7107.27022337929</v>
      </c>
      <c r="AI331" s="23">
        <f ca="1" t="shared" si="2393"/>
        <v>8967.65089820903</v>
      </c>
      <c r="AJ331" s="25">
        <f ca="1" t="shared" si="2394"/>
        <v>41871.2774774845</v>
      </c>
      <c r="AK331" s="25">
        <f ca="1" t="shared" si="2395"/>
        <v>46296.0924231425</v>
      </c>
      <c r="AL331" s="25">
        <f ca="1" t="shared" si="2396"/>
        <v>62365.9011913244</v>
      </c>
      <c r="AM331" s="25">
        <f ca="1" t="shared" si="2397"/>
        <v>68699.7826227413</v>
      </c>
      <c r="AN331" s="25">
        <f ca="1" t="shared" si="2398"/>
        <v>94236.7766920594</v>
      </c>
      <c r="AO331" s="25">
        <f ca="1">C331/'Ejercicio 3 - TIR'!$D$7</f>
        <v>14420.9873700853</v>
      </c>
      <c r="AP331" s="25">
        <f ca="1" t="shared" si="2399"/>
        <v>27450.2901073992</v>
      </c>
      <c r="AQ331" s="25">
        <f ca="1" t="shared" si="2400"/>
        <v>31875.1050530573</v>
      </c>
      <c r="AR331" s="25">
        <f ca="1" t="shared" si="2401"/>
        <v>47944.9138212392</v>
      </c>
      <c r="AS331" s="25">
        <f ca="1" t="shared" si="2402"/>
        <v>54278.7952526561</v>
      </c>
      <c r="AT331" s="25">
        <f ca="1" t="shared" si="2403"/>
        <v>79815.7893219741</v>
      </c>
      <c r="AU331" s="25">
        <f ca="1">AP331*'Ejercicio 3 - TIR'!$D$5</f>
        <v>13725.1450536996</v>
      </c>
      <c r="AV331" s="25">
        <f ca="1">AQ331*'Ejercicio 3 - TIR'!$D$5</f>
        <v>15937.5525265286</v>
      </c>
      <c r="AW331" s="25">
        <f ca="1">AR331*'Ejercicio 3 - TIR'!$D$5</f>
        <v>23972.4569106196</v>
      </c>
      <c r="AX331" s="25">
        <f ca="1">AS331*'Ejercicio 3 - TIR'!$D$5</f>
        <v>27139.397626328</v>
      </c>
      <c r="AY331" s="25">
        <f ca="1">AT331*'Ejercicio 3 - TIR'!$D$5</f>
        <v>39907.8946609871</v>
      </c>
      <c r="AZ331" s="25">
        <f ca="1" t="shared" ref="AZ331:BD331" si="2475">AJ331-AU331-AE331</f>
        <v>23722.5697048507</v>
      </c>
      <c r="BA331" s="25">
        <f ca="1" t="shared" si="2475"/>
        <v>25371.0089003885</v>
      </c>
      <c r="BB331" s="25">
        <f ca="1" t="shared" si="2475"/>
        <v>32585.3048558199</v>
      </c>
      <c r="BC331" s="25">
        <f ca="1" t="shared" si="2475"/>
        <v>34453.114773034</v>
      </c>
      <c r="BD331" s="25">
        <f ca="1" t="shared" si="2475"/>
        <v>45361.2311328633</v>
      </c>
      <c r="BE331" s="25">
        <f ca="1" t="shared" ref="BE331:BI331" si="2476">AZ331/Z331</f>
        <v>20761.9511007623</v>
      </c>
      <c r="BF331" s="25">
        <f ca="1" t="shared" si="2476"/>
        <v>19693.8557070533</v>
      </c>
      <c r="BG331" s="25">
        <f ca="1" t="shared" si="2476"/>
        <v>21720.1778493447</v>
      </c>
      <c r="BH331" s="25">
        <f ca="1" t="shared" si="2476"/>
        <v>18767.4075272405</v>
      </c>
      <c r="BI331" s="25">
        <f ca="1" t="shared" si="2476"/>
        <v>19583.2496991646</v>
      </c>
      <c r="BJ331" s="25">
        <f ca="1" t="shared" si="2406"/>
        <v>71855.1600087081</v>
      </c>
      <c r="BK331" s="25">
        <f ca="1" t="shared" si="2407"/>
        <v>33403.7379550161</v>
      </c>
      <c r="BL331" s="25">
        <f ca="1" t="shared" si="2408"/>
        <v>105258.897963724</v>
      </c>
      <c r="BM331" s="25">
        <f ca="1">BK331*'Ejercicio 3 - TIR'!$D$5</f>
        <v>16701.868977508</v>
      </c>
      <c r="BN331" s="25">
        <f ca="1" t="shared" si="2409"/>
        <v>88557.0289862162</v>
      </c>
      <c r="BO331" s="25">
        <f ca="1" t="shared" si="2410"/>
        <v>38231.643364653</v>
      </c>
      <c r="BP331" s="25">
        <f ca="1" t="shared" si="2411"/>
        <v>-103126.086530037</v>
      </c>
      <c r="BQ331" s="25">
        <f ca="1" t="shared" ref="BQ331:BT331" si="2477">BE331</f>
        <v>20761.9511007623</v>
      </c>
      <c r="BR331" s="25">
        <f ca="1" t="shared" si="2477"/>
        <v>19693.8557070533</v>
      </c>
      <c r="BS331" s="25">
        <f ca="1" t="shared" si="2477"/>
        <v>21720.1778493447</v>
      </c>
      <c r="BT331" s="25">
        <f ca="1" t="shared" si="2477"/>
        <v>18767.4075272405</v>
      </c>
      <c r="BU331" s="25">
        <f ca="1" t="shared" si="2413"/>
        <v>57814.8930638176</v>
      </c>
      <c r="BV331" s="27">
        <f ca="1" t="shared" si="2414"/>
        <v>9.04461362160074</v>
      </c>
    </row>
    <row r="332" ht="15" customHeight="1" spans="1:74">
      <c r="A332" s="23">
        <v>331</v>
      </c>
      <c r="B332" s="24">
        <f ca="1" t="shared" ref="B332:F332" si="2478">RAND()</f>
        <v>0.253339651687698</v>
      </c>
      <c r="C332" s="25">
        <f ca="1">IF(B332&lt;=('Ejercicio 3 - TIR'!$D$13-'Ejercicio 3 - TIR'!$C$13)/('Ejercicio 3 - TIR'!$E$13-'Ejercicio 3 - TIR'!$C$13),'Ejercicio 3 - TIR'!$C$13+SQRT(('Ejercicio 3 - TIR'!$E$13-'Ejercicio 3 - TIR'!$C$13)*('Ejercicio 3 - TIR'!$D$13-'Ejercicio 3 - TIR'!$C$13)*B332),'Ejercicio 3 - TIR'!$E$13-SQRT(('Ejercicio 3 - TIR'!$E$13-'Ejercicio 3 - TIR'!$C$13)*('Ejercicio 3 - TIR'!$E$13-'Ejercicio 3 - TIR'!$D$13)*(1-B332)))</f>
        <v>70066.867554919</v>
      </c>
      <c r="D332" s="24">
        <f ca="1" t="shared" si="2478"/>
        <v>0.986947285984644</v>
      </c>
      <c r="E332" s="25">
        <f ca="1">IF(D332&lt;=('Ejercicio 3 - TIR'!$D$14-'Ejercicio 3 - TIR'!$C$14)/('Ejercicio 3 - TIR'!$E$14-'Ejercicio 3 - TIR'!$C$14),'Ejercicio 3 - TIR'!$C$14+SQRT(('Ejercicio 3 - TIR'!$E$14-'Ejercicio 3 - TIR'!$C$14)*('Ejercicio 3 - TIR'!$D$14-'Ejercicio 3 - TIR'!$C$14)*D332),'Ejercicio 3 - TIR'!$E$14-SQRT(('Ejercicio 3 - TIR'!$E$14-'Ejercicio 3 - TIR'!$C$14)*('Ejercicio 3 - TIR'!$E$14-'Ejercicio 3 - TIR'!$D$14)*(1-D332)))</f>
        <v>38600.747663106</v>
      </c>
      <c r="F332" s="24">
        <f ca="1" t="shared" si="2478"/>
        <v>0.879549606647118</v>
      </c>
      <c r="G332" s="25">
        <f ca="1">IF(F332&lt;=('Ejercicio 3 - TIR'!$D$18-'Ejercicio 3 - TIR'!$C$18)/('Ejercicio 3 - TIR'!$E$18-'Ejercicio 3 - TIR'!$C$18),'Ejercicio 3 - TIR'!$C$18+SQRT(('Ejercicio 3 - TIR'!$E$18-'Ejercicio 3 - TIR'!$C$18)*('Ejercicio 3 - TIR'!$D$18-'Ejercicio 3 - TIR'!$C$18)*F332),'Ejercicio 3 - TIR'!$E$18-SQRT(('Ejercicio 3 - TIR'!$E$18-'Ejercicio 3 - TIR'!$C$18)*('Ejercicio 3 - TIR'!$E$18-'Ejercicio 3 - TIR'!$D$18)*(1-F332)))</f>
        <v>41994.3753558593</v>
      </c>
      <c r="H332" s="24">
        <f ca="1" t="shared" ref="H332:L332" si="2479">RAND()</f>
        <v>0.675678541861922</v>
      </c>
      <c r="I332" s="25">
        <f ca="1">IF(H332&lt;=('Ejercicio 3 - TIR'!$D$18-'Ejercicio 3 - TIR'!$C$18)/('Ejercicio 3 - TIR'!$E$18-'Ejercicio 3 - TIR'!$C$18),'Ejercicio 3 - TIR'!$C$18+SQRT(('Ejercicio 3 - TIR'!$E$18-'Ejercicio 3 - TIR'!$C$18)*('Ejercicio 3 - TIR'!$D$18-'Ejercicio 3 - TIR'!$C$18)*H332),'Ejercicio 3 - TIR'!$E$18-SQRT(('Ejercicio 3 - TIR'!$E$18-'Ejercicio 3 - TIR'!$C$18)*('Ejercicio 3 - TIR'!$E$18-'Ejercicio 3 - TIR'!$D$18)*(1-H332)))</f>
        <v>40068.0521738003</v>
      </c>
      <c r="J332" s="24">
        <f ca="1" t="shared" si="2479"/>
        <v>0.428215534631091</v>
      </c>
      <c r="K332" s="25">
        <f ca="1">IF(J332&lt;=('Ejercicio 3 - TIR'!$D$18-'Ejercicio 3 - TIR'!$C$18)/('Ejercicio 3 - TIR'!$E$18-'Ejercicio 3 - TIR'!$C$18),'Ejercicio 3 - TIR'!$C$18+SQRT(('Ejercicio 3 - TIR'!$E$18-'Ejercicio 3 - TIR'!$C$18)*('Ejercicio 3 - TIR'!$D$18-'Ejercicio 3 - TIR'!$C$18)*J332),'Ejercicio 3 - TIR'!$E$18-SQRT(('Ejercicio 3 - TIR'!$E$18-'Ejercicio 3 - TIR'!$C$18)*('Ejercicio 3 - TIR'!$E$18-'Ejercicio 3 - TIR'!$D$18)*(1-J332)))</f>
        <v>38014.5074829751</v>
      </c>
      <c r="L332" s="24">
        <f ca="1" t="shared" si="2479"/>
        <v>0.280435513804759</v>
      </c>
      <c r="M332" s="25">
        <f ca="1">IF(L332&lt;=('Ejercicio 3 - TIR'!$D$18-'Ejercicio 3 - TIR'!$C$18)/('Ejercicio 3 - TIR'!$E$18-'Ejercicio 3 - TIR'!$C$18),'Ejercicio 3 - TIR'!$C$18+SQRT(('Ejercicio 3 - TIR'!$E$18-'Ejercicio 3 - TIR'!$C$18)*('Ejercicio 3 - TIR'!$D$18-'Ejercicio 3 - TIR'!$C$18)*L332),'Ejercicio 3 - TIR'!$E$18-SQRT(('Ejercicio 3 - TIR'!$E$18-'Ejercicio 3 - TIR'!$C$18)*('Ejercicio 3 - TIR'!$E$18-'Ejercicio 3 - TIR'!$D$18)*(1-L332)))</f>
        <v>36485.7788330095</v>
      </c>
      <c r="N332" s="24">
        <f ca="1" t="shared" ref="N332:R332" si="2480">RAND()</f>
        <v>0.842443224715024</v>
      </c>
      <c r="O332" s="25">
        <f ca="1">IF(N332&lt;=('Ejercicio 3 - TIR'!$D$18-'Ejercicio 3 - TIR'!$C$18)/('Ejercicio 3 - TIR'!$E$18-'Ejercicio 3 - TIR'!$C$18),'Ejercicio 3 - TIR'!$C$18+SQRT(('Ejercicio 3 - TIR'!$E$18-'Ejercicio 3 - TIR'!$C$18)*('Ejercicio 3 - TIR'!$D$18-'Ejercicio 3 - TIR'!$C$18)*N332),'Ejercicio 3 - TIR'!$E$18-SQRT(('Ejercicio 3 - TIR'!$E$18-'Ejercicio 3 - TIR'!$C$18)*('Ejercicio 3 - TIR'!$E$18-'Ejercicio 3 - TIR'!$D$18)*(1-N332)))</f>
        <v>41562.4488154541</v>
      </c>
      <c r="P332" s="24">
        <f ca="1" t="shared" si="2480"/>
        <v>0.140794556676108</v>
      </c>
      <c r="Q332" s="26">
        <f ca="1">IF(P332&lt;=('Ejercicio 3 - TIR'!$D$22-'Ejercicio 3 - TIR'!$C$22)/('Ejercicio 3 - TIR'!$E$22-'Ejercicio 3 - TIR'!$C$22),'Ejercicio 3 - TIR'!$C$22+SQRT(('Ejercicio 3 - TIR'!$E$22-'Ejercicio 3 - TIR'!$C$22)*('Ejercicio 3 - TIR'!$D$22-'Ejercicio 3 - TIR'!$C$22)*P332),'Ejercicio 3 - TIR'!$E$22-SQRT(('Ejercicio 3 - TIR'!$E$22-'Ejercicio 3 - TIR'!$C$22)*('Ejercicio 3 - TIR'!$E$22-'Ejercicio 3 - TIR'!$D$22)*(1-P332)))</f>
        <v>0.135919491261249</v>
      </c>
      <c r="R332" s="24">
        <f ca="1" t="shared" si="2480"/>
        <v>0.941723082189605</v>
      </c>
      <c r="S332" s="26">
        <f ca="1">IF(R332&lt;=('Ejercicio 3 - TIR'!$D$23-'Ejercicio 3 - TIR'!$C$23)/('Ejercicio 3 - TIR'!$E$23-'Ejercicio 3 - TIR'!$C$23),'Ejercicio 3 - TIR'!$C$23+SQRT(('Ejercicio 3 - TIR'!$E$23-'Ejercicio 3 - TIR'!$C$23)*('Ejercicio 3 - TIR'!$D$23-'Ejercicio 3 - TIR'!$C$23)*R332),'Ejercicio 3 - TIR'!$E$23-SQRT(('Ejercicio 3 - TIR'!$E$23-'Ejercicio 3 - TIR'!$C$23)*('Ejercicio 3 - TIR'!$E$23-'Ejercicio 3 - TIR'!$D$23)*(1-R332)))</f>
        <v>0.169758005464817</v>
      </c>
      <c r="T332" s="24">
        <f ca="1" t="shared" ref="T332:X332" si="2481">RAND()</f>
        <v>0.530738778582939</v>
      </c>
      <c r="U332" s="26">
        <f ca="1">IF(T332&lt;=('Ejercicio 3 - TIR'!$D$24-'Ejercicio 3 - TIR'!$C$24)/('Ejercicio 3 - TIR'!$E$24-'Ejercicio 3 - TIR'!$C$24),'Ejercicio 3 - TIR'!$C$24+SQRT(('Ejercicio 3 - TIR'!$E$24-'Ejercicio 3 - TIR'!$C$24)*('Ejercicio 3 - TIR'!$D$24-'Ejercicio 3 - TIR'!$C$24)*T332),'Ejercicio 3 - TIR'!$E$24-SQRT(('Ejercicio 3 - TIR'!$E$24-'Ejercicio 3 - TIR'!$C$24)*('Ejercicio 3 - TIR'!$E$24-'Ejercicio 3 - TIR'!$D$24)*(1-T332)))</f>
        <v>0.183751808045535</v>
      </c>
      <c r="V332" s="24">
        <f ca="1" t="shared" si="2481"/>
        <v>0.727719126739523</v>
      </c>
      <c r="W332" s="26">
        <f ca="1">IF(V332&lt;=('Ejercicio 3 - TIR'!$D$25-'Ejercicio 3 - TIR'!$C$25)/('Ejercicio 3 - TIR'!$E$25-'Ejercicio 3 - TIR'!$C$25),'Ejercicio 3 - TIR'!$C$25+SQRT(('Ejercicio 3 - TIR'!$E$25-'Ejercicio 3 - TIR'!$C$25)*('Ejercicio 3 - TIR'!$D$25-'Ejercicio 3 - TIR'!$C$25)*V332),'Ejercicio 3 - TIR'!$E$25-SQRT(('Ejercicio 3 - TIR'!$E$25-'Ejercicio 3 - TIR'!$C$25)*('Ejercicio 3 - TIR'!$E$25-'Ejercicio 3 - TIR'!$D$25)*(1-V332)))</f>
        <v>0.219129576348685</v>
      </c>
      <c r="X332" s="24">
        <f ca="1" t="shared" si="2481"/>
        <v>0.853806263866281</v>
      </c>
      <c r="Y332" s="26">
        <f ca="1">IF(X332&lt;=('Ejercicio 3 - TIR'!$D$26-'Ejercicio 3 - TIR'!$C$26)/('Ejercicio 3 - TIR'!$E$26-'Ejercicio 3 - TIR'!$C$26),'Ejercicio 3 - TIR'!$C$26+SQRT(('Ejercicio 3 - TIR'!$E$26-'Ejercicio 3 - TIR'!$C$26)*('Ejercicio 3 - TIR'!$D$26-'Ejercicio 3 - TIR'!$C$26)*X332),'Ejercicio 3 - TIR'!$E$26-SQRT(('Ejercicio 3 - TIR'!$E$26-'Ejercicio 3 - TIR'!$C$26)*('Ejercicio 3 - TIR'!$E$26-'Ejercicio 3 - TIR'!$D$26)*(1-X332)))</f>
        <v>0.25190291518463</v>
      </c>
      <c r="Z332" s="24">
        <f ca="1" t="shared" si="2384"/>
        <v>1.13591949126125</v>
      </c>
      <c r="AA332" s="24">
        <f ca="1" t="shared" si="2385"/>
        <v>1.32875091846637</v>
      </c>
      <c r="AB332" s="24">
        <f ca="1" t="shared" si="2386"/>
        <v>1.57291130217673</v>
      </c>
      <c r="AC332" s="24">
        <f ca="1" t="shared" si="2387"/>
        <v>1.91758268945677</v>
      </c>
      <c r="AD332" s="24">
        <f ca="1" t="shared" si="2388"/>
        <v>2.40062735903852</v>
      </c>
      <c r="AE332" s="23">
        <f ca="1" t="shared" si="2389"/>
        <v>5246.59398467322</v>
      </c>
      <c r="AF332" s="23">
        <f ca="1" t="shared" si="2390"/>
        <v>6137.24531499505</v>
      </c>
      <c r="AG332" s="23">
        <f ca="1" t="shared" si="2391"/>
        <v>7264.97523804438</v>
      </c>
      <c r="AH332" s="23">
        <f ca="1" t="shared" si="2392"/>
        <v>8856.94618414073</v>
      </c>
      <c r="AI332" s="23">
        <f ca="1" t="shared" si="2393"/>
        <v>11088.0367475592</v>
      </c>
      <c r="AJ332" s="25">
        <f ca="1" t="shared" si="2394"/>
        <v>47702.2294900616</v>
      </c>
      <c r="AK332" s="25">
        <f ca="1" t="shared" si="2395"/>
        <v>53240.4611270956</v>
      </c>
      <c r="AL332" s="25">
        <f ca="1" t="shared" si="2396"/>
        <v>59793.4484666534</v>
      </c>
      <c r="AM332" s="25">
        <f ca="1" t="shared" si="2397"/>
        <v>69964.4979015274</v>
      </c>
      <c r="AN332" s="25">
        <f ca="1" t="shared" si="2398"/>
        <v>99775.9517350171</v>
      </c>
      <c r="AO332" s="25">
        <f ca="1">C332/'Ejercicio 3 - TIR'!$D$7</f>
        <v>14013.3735109838</v>
      </c>
      <c r="AP332" s="25">
        <f ca="1" t="shared" si="2399"/>
        <v>33688.8559790778</v>
      </c>
      <c r="AQ332" s="25">
        <f ca="1" t="shared" si="2400"/>
        <v>39227.0876161118</v>
      </c>
      <c r="AR332" s="25">
        <f ca="1" t="shared" si="2401"/>
        <v>45780.0749556696</v>
      </c>
      <c r="AS332" s="25">
        <f ca="1" t="shared" si="2402"/>
        <v>55951.1243905436</v>
      </c>
      <c r="AT332" s="25">
        <f ca="1" t="shared" si="2403"/>
        <v>85762.5782240333</v>
      </c>
      <c r="AU332" s="25">
        <f ca="1">AP332*'Ejercicio 3 - TIR'!$D$5</f>
        <v>16844.4279895389</v>
      </c>
      <c r="AV332" s="25">
        <f ca="1">AQ332*'Ejercicio 3 - TIR'!$D$5</f>
        <v>19613.5438080559</v>
      </c>
      <c r="AW332" s="25">
        <f ca="1">AR332*'Ejercicio 3 - TIR'!$D$5</f>
        <v>22890.0374778348</v>
      </c>
      <c r="AX332" s="25">
        <f ca="1">AS332*'Ejercicio 3 - TIR'!$D$5</f>
        <v>27975.5621952718</v>
      </c>
      <c r="AY332" s="25">
        <f ca="1">AT332*'Ejercicio 3 - TIR'!$D$5</f>
        <v>42881.2891120166</v>
      </c>
      <c r="AZ332" s="25">
        <f ca="1" t="shared" ref="AZ332:BD332" si="2482">AJ332-AU332-AE332</f>
        <v>25611.2075158495</v>
      </c>
      <c r="BA332" s="25">
        <f ca="1" t="shared" si="2482"/>
        <v>27489.6720040446</v>
      </c>
      <c r="BB332" s="25">
        <f ca="1" t="shared" si="2482"/>
        <v>29638.4357507742</v>
      </c>
      <c r="BC332" s="25">
        <f ca="1" t="shared" si="2482"/>
        <v>33131.9895221148</v>
      </c>
      <c r="BD332" s="25">
        <f ca="1" t="shared" si="2482"/>
        <v>45806.6258754413</v>
      </c>
      <c r="BE332" s="25">
        <f ca="1" t="shared" ref="BE332:BI332" si="2483">AZ332/Z332</f>
        <v>22546.6749297633</v>
      </c>
      <c r="BF332" s="25">
        <f ca="1" t="shared" si="2483"/>
        <v>20688.35597553</v>
      </c>
      <c r="BG332" s="25">
        <f ca="1" t="shared" si="2483"/>
        <v>18843.0432852495</v>
      </c>
      <c r="BH332" s="25">
        <f ca="1" t="shared" si="2483"/>
        <v>17277.9978168768</v>
      </c>
      <c r="BI332" s="25">
        <f ca="1" t="shared" si="2483"/>
        <v>19081.106321219</v>
      </c>
      <c r="BJ332" s="25">
        <f ca="1" t="shared" si="2406"/>
        <v>92666.0109193943</v>
      </c>
      <c r="BK332" s="25">
        <f ca="1" t="shared" si="2407"/>
        <v>33640.8878428934</v>
      </c>
      <c r="BL332" s="25">
        <f ca="1" t="shared" si="2408"/>
        <v>126306.898762288</v>
      </c>
      <c r="BM332" s="25">
        <f ca="1">BK332*'Ejercicio 3 - TIR'!$D$5</f>
        <v>16820.4439214467</v>
      </c>
      <c r="BN332" s="25">
        <f ca="1" t="shared" si="2409"/>
        <v>109486.454840841</v>
      </c>
      <c r="BO332" s="25">
        <f ca="1" t="shared" si="2410"/>
        <v>45607.4344185979</v>
      </c>
      <c r="BP332" s="25">
        <f ca="1" t="shared" si="2411"/>
        <v>-108667.615218025</v>
      </c>
      <c r="BQ332" s="25">
        <f ca="1" t="shared" ref="BQ332:BT332" si="2484">BE332</f>
        <v>22546.6749297633</v>
      </c>
      <c r="BR332" s="25">
        <f ca="1" t="shared" si="2484"/>
        <v>20688.35597553</v>
      </c>
      <c r="BS332" s="25">
        <f ca="1" t="shared" si="2484"/>
        <v>18843.0432852495</v>
      </c>
      <c r="BT332" s="25">
        <f ca="1" t="shared" si="2484"/>
        <v>17277.9978168768</v>
      </c>
      <c r="BU332" s="25">
        <f ca="1" t="shared" si="2413"/>
        <v>64688.5407398169</v>
      </c>
      <c r="BV332" s="27">
        <f ca="1" t="shared" si="2414"/>
        <v>8.47835365996808</v>
      </c>
    </row>
    <row r="333" ht="15" customHeight="1" spans="1:74">
      <c r="A333" s="23">
        <v>332</v>
      </c>
      <c r="B333" s="24">
        <f ca="1" t="shared" ref="B333:F333" si="2485">RAND()</f>
        <v>0.979374437660055</v>
      </c>
      <c r="C333" s="25">
        <f ca="1">IF(B333&lt;=('Ejercicio 3 - TIR'!$D$13-'Ejercicio 3 - TIR'!$C$13)/('Ejercicio 3 - TIR'!$E$13-'Ejercicio 3 - TIR'!$C$13),'Ejercicio 3 - TIR'!$C$13+SQRT(('Ejercicio 3 - TIR'!$E$13-'Ejercicio 3 - TIR'!$C$13)*('Ejercicio 3 - TIR'!$D$13-'Ejercicio 3 - TIR'!$C$13)*B333),'Ejercicio 3 - TIR'!$E$13-SQRT(('Ejercicio 3 - TIR'!$E$13-'Ejercicio 3 - TIR'!$C$13)*('Ejercicio 3 - TIR'!$E$13-'Ejercicio 3 - TIR'!$D$13)*(1-B333)))</f>
        <v>95024.99499418</v>
      </c>
      <c r="D333" s="24">
        <f ca="1" t="shared" si="2485"/>
        <v>0.970863317670356</v>
      </c>
      <c r="E333" s="25">
        <f ca="1">IF(D333&lt;=('Ejercicio 3 - TIR'!$D$14-'Ejercicio 3 - TIR'!$C$14)/('Ejercicio 3 - TIR'!$E$14-'Ejercicio 3 - TIR'!$C$14),'Ejercicio 3 - TIR'!$C$14+SQRT(('Ejercicio 3 - TIR'!$E$14-'Ejercicio 3 - TIR'!$C$14)*('Ejercicio 3 - TIR'!$D$14-'Ejercicio 3 - TIR'!$C$14)*D333),'Ejercicio 3 - TIR'!$E$14-SQRT(('Ejercicio 3 - TIR'!$E$14-'Ejercicio 3 - TIR'!$C$14)*('Ejercicio 3 - TIR'!$E$14-'Ejercicio 3 - TIR'!$D$14)*(1-D333)))</f>
        <v>37909.4253542515</v>
      </c>
      <c r="F333" s="24">
        <f ca="1" t="shared" si="2485"/>
        <v>0.49654219608242</v>
      </c>
      <c r="G333" s="25">
        <f ca="1">IF(F333&lt;=('Ejercicio 3 - TIR'!$D$18-'Ejercicio 3 - TIR'!$C$18)/('Ejercicio 3 - TIR'!$E$18-'Ejercicio 3 - TIR'!$C$18),'Ejercicio 3 - TIR'!$C$18+SQRT(('Ejercicio 3 - TIR'!$E$18-'Ejercicio 3 - TIR'!$C$18)*('Ejercicio 3 - TIR'!$D$18-'Ejercicio 3 - TIR'!$C$18)*F333),'Ejercicio 3 - TIR'!$E$18-SQRT(('Ejercicio 3 - TIR'!$E$18-'Ejercicio 3 - TIR'!$C$18)*('Ejercicio 3 - TIR'!$E$18-'Ejercicio 3 - TIR'!$D$18)*(1-F333)))</f>
        <v>38630.2566249424</v>
      </c>
      <c r="H333" s="24">
        <f ca="1" t="shared" ref="H333:L333" si="2486">RAND()</f>
        <v>0.340498053401436</v>
      </c>
      <c r="I333" s="25">
        <f ca="1">IF(H333&lt;=('Ejercicio 3 - TIR'!$D$18-'Ejercicio 3 - TIR'!$C$18)/('Ejercicio 3 - TIR'!$E$18-'Ejercicio 3 - TIR'!$C$18),'Ejercicio 3 - TIR'!$C$18+SQRT(('Ejercicio 3 - TIR'!$E$18-'Ejercicio 3 - TIR'!$C$18)*('Ejercicio 3 - TIR'!$D$18-'Ejercicio 3 - TIR'!$C$18)*H333),'Ejercicio 3 - TIR'!$E$18-SQRT(('Ejercicio 3 - TIR'!$E$18-'Ejercicio 3 - TIR'!$C$18)*('Ejercicio 3 - TIR'!$E$18-'Ejercicio 3 - TIR'!$D$18)*(1-H333)))</f>
        <v>37146.6571213551</v>
      </c>
      <c r="J333" s="24">
        <f ca="1" t="shared" si="2486"/>
        <v>0.114792981487456</v>
      </c>
      <c r="K333" s="25">
        <f ca="1">IF(J333&lt;=('Ejercicio 3 - TIR'!$D$18-'Ejercicio 3 - TIR'!$C$18)/('Ejercicio 3 - TIR'!$E$18-'Ejercicio 3 - TIR'!$C$18),'Ejercicio 3 - TIR'!$C$18+SQRT(('Ejercicio 3 - TIR'!$E$18-'Ejercicio 3 - TIR'!$C$18)*('Ejercicio 3 - TIR'!$D$18-'Ejercicio 3 - TIR'!$C$18)*J333),'Ejercicio 3 - TIR'!$E$18-SQRT(('Ejercicio 3 - TIR'!$E$18-'Ejercicio 3 - TIR'!$C$18)*('Ejercicio 3 - TIR'!$E$18-'Ejercicio 3 - TIR'!$D$18)*(1-J333)))</f>
        <v>34149.5719325153</v>
      </c>
      <c r="L333" s="24">
        <f ca="1" t="shared" si="2486"/>
        <v>0.297224660581164</v>
      </c>
      <c r="M333" s="25">
        <f ca="1">IF(L333&lt;=('Ejercicio 3 - TIR'!$D$18-'Ejercicio 3 - TIR'!$C$18)/('Ejercicio 3 - TIR'!$E$18-'Ejercicio 3 - TIR'!$C$18),'Ejercicio 3 - TIR'!$C$18+SQRT(('Ejercicio 3 - TIR'!$E$18-'Ejercicio 3 - TIR'!$C$18)*('Ejercicio 3 - TIR'!$D$18-'Ejercicio 3 - TIR'!$C$18)*L333),'Ejercicio 3 - TIR'!$E$18-SQRT(('Ejercicio 3 - TIR'!$E$18-'Ejercicio 3 - TIR'!$C$18)*('Ejercicio 3 - TIR'!$E$18-'Ejercicio 3 - TIR'!$D$18)*(1-L333)))</f>
        <v>36677.1025967237</v>
      </c>
      <c r="N333" s="24">
        <f ca="1" t="shared" ref="N333:R333" si="2487">RAND()</f>
        <v>0.179349868741541</v>
      </c>
      <c r="O333" s="25">
        <f ca="1">IF(N333&lt;=('Ejercicio 3 - TIR'!$D$18-'Ejercicio 3 - TIR'!$C$18)/('Ejercicio 3 - TIR'!$E$18-'Ejercicio 3 - TIR'!$C$18),'Ejercicio 3 - TIR'!$C$18+SQRT(('Ejercicio 3 - TIR'!$E$18-'Ejercicio 3 - TIR'!$C$18)*('Ejercicio 3 - TIR'!$D$18-'Ejercicio 3 - TIR'!$C$18)*N333),'Ejercicio 3 - TIR'!$E$18-SQRT(('Ejercicio 3 - TIR'!$E$18-'Ejercicio 3 - TIR'!$C$18)*('Ejercicio 3 - TIR'!$E$18-'Ejercicio 3 - TIR'!$D$18)*(1-N333)))</f>
        <v>35186.7600977133</v>
      </c>
      <c r="P333" s="24">
        <f ca="1" t="shared" si="2487"/>
        <v>0.214915923338586</v>
      </c>
      <c r="Q333" s="26">
        <f ca="1">IF(P333&lt;=('Ejercicio 3 - TIR'!$D$22-'Ejercicio 3 - TIR'!$C$22)/('Ejercicio 3 - TIR'!$E$22-'Ejercicio 3 - TIR'!$C$22),'Ejercicio 3 - TIR'!$C$22+SQRT(('Ejercicio 3 - TIR'!$E$22-'Ejercicio 3 - TIR'!$C$22)*('Ejercicio 3 - TIR'!$D$22-'Ejercicio 3 - TIR'!$C$22)*P333),'Ejercicio 3 - TIR'!$E$22-SQRT(('Ejercicio 3 - TIR'!$E$22-'Ejercicio 3 - TIR'!$C$22)*('Ejercicio 3 - TIR'!$E$22-'Ejercicio 3 - TIR'!$D$22)*(1-P333)))</f>
        <v>0.139668468725589</v>
      </c>
      <c r="R333" s="24">
        <f ca="1" t="shared" si="2487"/>
        <v>0.124021580507604</v>
      </c>
      <c r="S333" s="26">
        <f ca="1">IF(R333&lt;=('Ejercicio 3 - TIR'!$D$23-'Ejercicio 3 - TIR'!$C$23)/('Ejercicio 3 - TIR'!$E$23-'Ejercicio 3 - TIR'!$C$23),'Ejercicio 3 - TIR'!$C$23+SQRT(('Ejercicio 3 - TIR'!$E$23-'Ejercicio 3 - TIR'!$C$23)*('Ejercicio 3 - TIR'!$D$23-'Ejercicio 3 - TIR'!$C$23)*R333),'Ejercicio 3 - TIR'!$E$23-SQRT(('Ejercicio 3 - TIR'!$E$23-'Ejercicio 3 - TIR'!$C$23)*('Ejercicio 3 - TIR'!$E$23-'Ejercicio 3 - TIR'!$D$23)*(1-R333)))</f>
        <v>0.13494117950209</v>
      </c>
      <c r="T333" s="24">
        <f ca="1" t="shared" ref="T333:X333" si="2488">RAND()</f>
        <v>0.0182757038729173</v>
      </c>
      <c r="U333" s="26">
        <f ca="1">IF(T333&lt;=('Ejercicio 3 - TIR'!$D$24-'Ejercicio 3 - TIR'!$C$24)/('Ejercicio 3 - TIR'!$E$24-'Ejercicio 3 - TIR'!$C$24),'Ejercicio 3 - TIR'!$C$24+SQRT(('Ejercicio 3 - TIR'!$E$24-'Ejercicio 3 - TIR'!$C$24)*('Ejercicio 3 - TIR'!$D$24-'Ejercicio 3 - TIR'!$C$24)*T333),'Ejercicio 3 - TIR'!$E$24-SQRT(('Ejercicio 3 - TIR'!$E$24-'Ejercicio 3 - TIR'!$C$24)*('Ejercicio 3 - TIR'!$E$24-'Ejercicio 3 - TIR'!$D$24)*(1-T333)))</f>
        <v>0.156195076927135</v>
      </c>
      <c r="V333" s="24">
        <f ca="1" t="shared" si="2488"/>
        <v>0.0583827668813137</v>
      </c>
      <c r="W333" s="26">
        <f ca="1">IF(V333&lt;=('Ejercicio 3 - TIR'!$D$25-'Ejercicio 3 - TIR'!$C$25)/('Ejercicio 3 - TIR'!$E$25-'Ejercicio 3 - TIR'!$C$25),'Ejercicio 3 - TIR'!$C$25+SQRT(('Ejercicio 3 - TIR'!$E$25-'Ejercicio 3 - TIR'!$C$25)*('Ejercicio 3 - TIR'!$D$25-'Ejercicio 3 - TIR'!$C$25)*V333),'Ejercicio 3 - TIR'!$E$25-SQRT(('Ejercicio 3 - TIR'!$E$25-'Ejercicio 3 - TIR'!$C$25)*('Ejercicio 3 - TIR'!$E$25-'Ejercicio 3 - TIR'!$D$25)*(1-V333)))</f>
        <v>0.189040789436429</v>
      </c>
      <c r="X333" s="24">
        <f ca="1" t="shared" si="2488"/>
        <v>0.773761568761368</v>
      </c>
      <c r="Y333" s="26">
        <f ca="1">IF(X333&lt;=('Ejercicio 3 - TIR'!$D$26-'Ejercicio 3 - TIR'!$C$26)/('Ejercicio 3 - TIR'!$E$26-'Ejercicio 3 - TIR'!$C$26),'Ejercicio 3 - TIR'!$C$26+SQRT(('Ejercicio 3 - TIR'!$E$26-'Ejercicio 3 - TIR'!$C$26)*('Ejercicio 3 - TIR'!$D$26-'Ejercicio 3 - TIR'!$C$26)*X333),'Ejercicio 3 - TIR'!$E$26-SQRT(('Ejercicio 3 - TIR'!$E$26-'Ejercicio 3 - TIR'!$C$26)*('Ejercicio 3 - TIR'!$E$26-'Ejercicio 3 - TIR'!$D$26)*(1-X333)))</f>
        <v>0.245047353051756</v>
      </c>
      <c r="Z333" s="24">
        <f ca="1" t="shared" si="2384"/>
        <v>1.13966846872559</v>
      </c>
      <c r="AA333" s="24">
        <f ca="1" t="shared" si="2385"/>
        <v>1.29345667613676</v>
      </c>
      <c r="AB333" s="24">
        <f ca="1" t="shared" si="2386"/>
        <v>1.49548824116786</v>
      </c>
      <c r="AC333" s="24">
        <f ca="1" t="shared" si="2387"/>
        <v>1.77819651887113</v>
      </c>
      <c r="AD333" s="24">
        <f ca="1" t="shared" si="2388"/>
        <v>2.21393886902634</v>
      </c>
      <c r="AE333" s="23">
        <f ca="1" t="shared" si="2389"/>
        <v>5294.7513894953</v>
      </c>
      <c r="AF333" s="23">
        <f ca="1" t="shared" si="2390"/>
        <v>6009.23138716413</v>
      </c>
      <c r="AG333" s="23">
        <f ca="1" t="shared" si="2391"/>
        <v>6947.84374595519</v>
      </c>
      <c r="AH333" s="23">
        <f ca="1" t="shared" si="2392"/>
        <v>8261.26961257151</v>
      </c>
      <c r="AI333" s="23">
        <f ca="1" t="shared" si="2393"/>
        <v>10285.6718639791</v>
      </c>
      <c r="AJ333" s="25">
        <f ca="1" t="shared" si="2394"/>
        <v>44025.6854142247</v>
      </c>
      <c r="AK333" s="25">
        <f ca="1" t="shared" si="2395"/>
        <v>48047.5916497799</v>
      </c>
      <c r="AL333" s="25">
        <f ca="1" t="shared" si="2396"/>
        <v>51070.2832659925</v>
      </c>
      <c r="AM333" s="25">
        <f ca="1" t="shared" si="2397"/>
        <v>65219.0961597733</v>
      </c>
      <c r="AN333" s="25">
        <f ca="1" t="shared" si="2398"/>
        <v>77901.3358554327</v>
      </c>
      <c r="AO333" s="25">
        <f ca="1">C333/'Ejercicio 3 - TIR'!$D$7</f>
        <v>19004.998998836</v>
      </c>
      <c r="AP333" s="25">
        <f ca="1" t="shared" si="2399"/>
        <v>25020.6864153887</v>
      </c>
      <c r="AQ333" s="25">
        <f ca="1" t="shared" si="2400"/>
        <v>29042.5926509439</v>
      </c>
      <c r="AR333" s="25">
        <f ca="1" t="shared" si="2401"/>
        <v>32065.2842671565</v>
      </c>
      <c r="AS333" s="25">
        <f ca="1" t="shared" si="2402"/>
        <v>46214.0971609373</v>
      </c>
      <c r="AT333" s="25">
        <f ca="1" t="shared" si="2403"/>
        <v>58896.3368565967</v>
      </c>
      <c r="AU333" s="25">
        <f ca="1">AP333*'Ejercicio 3 - TIR'!$D$5</f>
        <v>12510.3432076943</v>
      </c>
      <c r="AV333" s="25">
        <f ca="1">AQ333*'Ejercicio 3 - TIR'!$D$5</f>
        <v>14521.2963254719</v>
      </c>
      <c r="AW333" s="25">
        <f ca="1">AR333*'Ejercicio 3 - TIR'!$D$5</f>
        <v>16032.6421335783</v>
      </c>
      <c r="AX333" s="25">
        <f ca="1">AS333*'Ejercicio 3 - TIR'!$D$5</f>
        <v>23107.0485804686</v>
      </c>
      <c r="AY333" s="25">
        <f ca="1">AT333*'Ejercicio 3 - TIR'!$D$5</f>
        <v>29448.1684282983</v>
      </c>
      <c r="AZ333" s="25">
        <f ca="1" t="shared" ref="AZ333:BD333" si="2489">AJ333-AU333-AE333</f>
        <v>26220.590817035</v>
      </c>
      <c r="BA333" s="25">
        <f ca="1" t="shared" si="2489"/>
        <v>27517.0639371438</v>
      </c>
      <c r="BB333" s="25">
        <f ca="1" t="shared" si="2489"/>
        <v>28089.7973864591</v>
      </c>
      <c r="BC333" s="25">
        <f ca="1" t="shared" si="2489"/>
        <v>33850.7779667331</v>
      </c>
      <c r="BD333" s="25">
        <f ca="1" t="shared" si="2489"/>
        <v>38167.4955631553</v>
      </c>
      <c r="BE333" s="25">
        <f ca="1" t="shared" ref="BE333:BI333" si="2490">AZ333/Z333</f>
        <v>23007.2091459683</v>
      </c>
      <c r="BF333" s="25">
        <f ca="1" t="shared" si="2490"/>
        <v>21274.051496901</v>
      </c>
      <c r="BG333" s="25">
        <f ca="1" t="shared" si="2490"/>
        <v>18783.0279190448</v>
      </c>
      <c r="BH333" s="25">
        <f ca="1" t="shared" si="2490"/>
        <v>19036.5786950382</v>
      </c>
      <c r="BI333" s="25">
        <f ca="1" t="shared" si="2490"/>
        <v>17239.6338928458</v>
      </c>
      <c r="BJ333" s="25">
        <f ca="1" t="shared" si="2406"/>
        <v>83929.15029423</v>
      </c>
      <c r="BK333" s="25">
        <f ca="1" t="shared" si="2407"/>
        <v>42075.9059893298</v>
      </c>
      <c r="BL333" s="25">
        <f ca="1" t="shared" si="2408"/>
        <v>126005.05628356</v>
      </c>
      <c r="BM333" s="25">
        <f ca="1">BK333*'Ejercicio 3 - TIR'!$D$5</f>
        <v>21037.9529946649</v>
      </c>
      <c r="BN333" s="25">
        <f ca="1" t="shared" si="2409"/>
        <v>104967.103288895</v>
      </c>
      <c r="BO333" s="25">
        <f ca="1" t="shared" si="2410"/>
        <v>47411.9248536695</v>
      </c>
      <c r="BP333" s="25">
        <f ca="1" t="shared" si="2411"/>
        <v>-132934.420348432</v>
      </c>
      <c r="BQ333" s="25">
        <f ca="1" t="shared" ref="BQ333:BT333" si="2491">BE333</f>
        <v>23007.2091459683</v>
      </c>
      <c r="BR333" s="25">
        <f ca="1" t="shared" si="2491"/>
        <v>21274.051496901</v>
      </c>
      <c r="BS333" s="25">
        <f ca="1" t="shared" si="2491"/>
        <v>18783.0279190448</v>
      </c>
      <c r="BT333" s="25">
        <f ca="1" t="shared" si="2491"/>
        <v>19036.5786950382</v>
      </c>
      <c r="BU333" s="25">
        <f ca="1" t="shared" si="2413"/>
        <v>64651.5587465153</v>
      </c>
      <c r="BV333" s="27">
        <f ca="1" t="shared" si="2414"/>
        <v>2.85012823476405</v>
      </c>
    </row>
    <row r="334" ht="15" customHeight="1" spans="1:74">
      <c r="A334" s="23">
        <v>333</v>
      </c>
      <c r="B334" s="24">
        <f ca="1" t="shared" ref="B334:F334" si="2492">RAND()</f>
        <v>0.452587018067057</v>
      </c>
      <c r="C334" s="25">
        <f ca="1">IF(B334&lt;=('Ejercicio 3 - TIR'!$D$13-'Ejercicio 3 - TIR'!$C$13)/('Ejercicio 3 - TIR'!$E$13-'Ejercicio 3 - TIR'!$C$13),'Ejercicio 3 - TIR'!$C$13+SQRT(('Ejercicio 3 - TIR'!$E$13-'Ejercicio 3 - TIR'!$C$13)*('Ejercicio 3 - TIR'!$D$13-'Ejercicio 3 - TIR'!$C$13)*B334),'Ejercicio 3 - TIR'!$E$13-SQRT(('Ejercicio 3 - TIR'!$E$13-'Ejercicio 3 - TIR'!$C$13)*('Ejercicio 3 - TIR'!$E$13-'Ejercicio 3 - TIR'!$D$13)*(1-B334)))</f>
        <v>74370.0257838692</v>
      </c>
      <c r="D334" s="24">
        <f ca="1" t="shared" si="2492"/>
        <v>0.187140881669766</v>
      </c>
      <c r="E334" s="25">
        <f ca="1">IF(D334&lt;=('Ejercicio 3 - TIR'!$D$14-'Ejercicio 3 - TIR'!$C$14)/('Ejercicio 3 - TIR'!$E$14-'Ejercicio 3 - TIR'!$C$14),'Ejercicio 3 - TIR'!$C$14+SQRT(('Ejercicio 3 - TIR'!$E$14-'Ejercicio 3 - TIR'!$C$14)*('Ejercicio 3 - TIR'!$D$14-'Ejercicio 3 - TIR'!$C$14)*D334),'Ejercicio 3 - TIR'!$E$14-SQRT(('Ejercicio 3 - TIR'!$E$14-'Ejercicio 3 - TIR'!$C$14)*('Ejercicio 3 - TIR'!$E$14-'Ejercicio 3 - TIR'!$D$14)*(1-D334)))</f>
        <v>28746.4070955026</v>
      </c>
      <c r="F334" s="24">
        <f ca="1" t="shared" si="2492"/>
        <v>0.447083272994248</v>
      </c>
      <c r="G334" s="25">
        <f ca="1">IF(F334&lt;=('Ejercicio 3 - TIR'!$D$18-'Ejercicio 3 - TIR'!$C$18)/('Ejercicio 3 - TIR'!$E$18-'Ejercicio 3 - TIR'!$C$18),'Ejercicio 3 - TIR'!$C$18+SQRT(('Ejercicio 3 - TIR'!$E$18-'Ejercicio 3 - TIR'!$C$18)*('Ejercicio 3 - TIR'!$D$18-'Ejercicio 3 - TIR'!$C$18)*F334),'Ejercicio 3 - TIR'!$E$18-SQRT(('Ejercicio 3 - TIR'!$E$18-'Ejercicio 3 - TIR'!$C$18)*('Ejercicio 3 - TIR'!$E$18-'Ejercicio 3 - TIR'!$D$18)*(1-F334)))</f>
        <v>38189.1691244678</v>
      </c>
      <c r="H334" s="24">
        <f ca="1" t="shared" ref="H334:L334" si="2493">RAND()</f>
        <v>0.990984964774523</v>
      </c>
      <c r="I334" s="25">
        <f ca="1">IF(H334&lt;=('Ejercicio 3 - TIR'!$D$18-'Ejercicio 3 - TIR'!$C$18)/('Ejercicio 3 - TIR'!$E$18-'Ejercicio 3 - TIR'!$C$18),'Ejercicio 3 - TIR'!$C$18+SQRT(('Ejercicio 3 - TIR'!$E$18-'Ejercicio 3 - TIR'!$C$18)*('Ejercicio 3 - TIR'!$D$18-'Ejercicio 3 - TIR'!$C$18)*H334),'Ejercicio 3 - TIR'!$E$18-SQRT(('Ejercicio 3 - TIR'!$E$18-'Ejercicio 3 - TIR'!$C$18)*('Ejercicio 3 - TIR'!$E$18-'Ejercicio 3 - TIR'!$D$18)*(1-H334)))</f>
        <v>44177.7301891041</v>
      </c>
      <c r="J334" s="24">
        <f ca="1" t="shared" si="2493"/>
        <v>0.126926003841036</v>
      </c>
      <c r="K334" s="25">
        <f ca="1">IF(J334&lt;=('Ejercicio 3 - TIR'!$D$18-'Ejercicio 3 - TIR'!$C$18)/('Ejercicio 3 - TIR'!$E$18-'Ejercicio 3 - TIR'!$C$18),'Ejercicio 3 - TIR'!$C$18+SQRT(('Ejercicio 3 - TIR'!$E$18-'Ejercicio 3 - TIR'!$C$18)*('Ejercicio 3 - TIR'!$D$18-'Ejercicio 3 - TIR'!$C$18)*J334),'Ejercicio 3 - TIR'!$E$18-SQRT(('Ejercicio 3 - TIR'!$E$18-'Ejercicio 3 - TIR'!$C$18)*('Ejercicio 3 - TIR'!$E$18-'Ejercicio 3 - TIR'!$D$18)*(1-J334)))</f>
        <v>34363.3588640124</v>
      </c>
      <c r="L334" s="24">
        <f ca="1" t="shared" si="2493"/>
        <v>0.303688690398699</v>
      </c>
      <c r="M334" s="25">
        <f ca="1">IF(L334&lt;=('Ejercicio 3 - TIR'!$D$18-'Ejercicio 3 - TIR'!$C$18)/('Ejercicio 3 - TIR'!$E$18-'Ejercicio 3 - TIR'!$C$18),'Ejercicio 3 - TIR'!$C$18+SQRT(('Ejercicio 3 - TIR'!$E$18-'Ejercicio 3 - TIR'!$C$18)*('Ejercicio 3 - TIR'!$D$18-'Ejercicio 3 - TIR'!$C$18)*L334),'Ejercicio 3 - TIR'!$E$18-SQRT(('Ejercicio 3 - TIR'!$E$18-'Ejercicio 3 - TIR'!$C$18)*('Ejercicio 3 - TIR'!$E$18-'Ejercicio 3 - TIR'!$D$18)*(1-L334)))</f>
        <v>36749.3187478296</v>
      </c>
      <c r="N334" s="24">
        <f ca="1" t="shared" ref="N334:R334" si="2494">RAND()</f>
        <v>0.177286278198435</v>
      </c>
      <c r="O334" s="25">
        <f ca="1">IF(N334&lt;=('Ejercicio 3 - TIR'!$D$18-'Ejercicio 3 - TIR'!$C$18)/('Ejercicio 3 - TIR'!$E$18-'Ejercicio 3 - TIR'!$C$18),'Ejercicio 3 - TIR'!$C$18+SQRT(('Ejercicio 3 - TIR'!$E$18-'Ejercicio 3 - TIR'!$C$18)*('Ejercicio 3 - TIR'!$D$18-'Ejercicio 3 - TIR'!$C$18)*N334),'Ejercicio 3 - TIR'!$E$18-SQRT(('Ejercicio 3 - TIR'!$E$18-'Ejercicio 3 - TIR'!$C$18)*('Ejercicio 3 - TIR'!$E$18-'Ejercicio 3 - TIR'!$D$18)*(1-N334)))</f>
        <v>35156.834467943</v>
      </c>
      <c r="P334" s="24">
        <f ca="1" t="shared" si="2494"/>
        <v>0.354713220652108</v>
      </c>
      <c r="Q334" s="26">
        <f ca="1">IF(P334&lt;=('Ejercicio 3 - TIR'!$D$22-'Ejercicio 3 - TIR'!$C$22)/('Ejercicio 3 - TIR'!$E$22-'Ejercicio 3 - TIR'!$C$22),'Ejercicio 3 - TIR'!$C$22+SQRT(('Ejercicio 3 - TIR'!$E$22-'Ejercicio 3 - TIR'!$C$22)*('Ejercicio 3 - TIR'!$D$22-'Ejercicio 3 - TIR'!$C$22)*P334),'Ejercicio 3 - TIR'!$E$22-SQRT(('Ejercicio 3 - TIR'!$E$22-'Ejercicio 3 - TIR'!$C$22)*('Ejercicio 3 - TIR'!$E$22-'Ejercicio 3 - TIR'!$D$22)*(1-P334)))</f>
        <v>0.145268236922544</v>
      </c>
      <c r="R334" s="24">
        <f ca="1" t="shared" si="2494"/>
        <v>0.474794220191156</v>
      </c>
      <c r="S334" s="26">
        <f ca="1">IF(R334&lt;=('Ejercicio 3 - TIR'!$D$23-'Ejercicio 3 - TIR'!$C$23)/('Ejercicio 3 - TIR'!$E$23-'Ejercicio 3 - TIR'!$C$23),'Ejercicio 3 - TIR'!$C$23+SQRT(('Ejercicio 3 - TIR'!$E$23-'Ejercicio 3 - TIR'!$C$23)*('Ejercicio 3 - TIR'!$D$23-'Ejercicio 3 - TIR'!$C$23)*R334),'Ejercicio 3 - TIR'!$E$23-SQRT(('Ejercicio 3 - TIR'!$E$23-'Ejercicio 3 - TIR'!$C$23)*('Ejercicio 3 - TIR'!$E$23-'Ejercicio 3 - TIR'!$D$23)*(1-R334)))</f>
        <v>0.149234048579423</v>
      </c>
      <c r="T334" s="24">
        <f ca="1" t="shared" ref="T334:X334" si="2495">RAND()</f>
        <v>0.974621722061942</v>
      </c>
      <c r="U334" s="26">
        <f ca="1">IF(T334&lt;=('Ejercicio 3 - TIR'!$D$24-'Ejercicio 3 - TIR'!$C$24)/('Ejercicio 3 - TIR'!$E$24-'Ejercicio 3 - TIR'!$C$24),'Ejercicio 3 - TIR'!$C$24+SQRT(('Ejercicio 3 - TIR'!$E$24-'Ejercicio 3 - TIR'!$C$24)*('Ejercicio 3 - TIR'!$D$24-'Ejercicio 3 - TIR'!$C$24)*T334),'Ejercicio 3 - TIR'!$E$24-SQRT(('Ejercicio 3 - TIR'!$E$24-'Ejercicio 3 - TIR'!$C$24)*('Ejercicio 3 - TIR'!$E$24-'Ejercicio 3 - TIR'!$D$24)*(1-T334)))</f>
        <v>0.211570339376549</v>
      </c>
      <c r="V334" s="24">
        <f ca="1" t="shared" si="2495"/>
        <v>0.437360155237288</v>
      </c>
      <c r="W334" s="26">
        <f ca="1">IF(V334&lt;=('Ejercicio 3 - TIR'!$D$25-'Ejercicio 3 - TIR'!$C$25)/('Ejercicio 3 - TIR'!$E$25-'Ejercicio 3 - TIR'!$C$25),'Ejercicio 3 - TIR'!$C$25+SQRT(('Ejercicio 3 - TIR'!$E$25-'Ejercicio 3 - TIR'!$C$25)*('Ejercicio 3 - TIR'!$D$25-'Ejercicio 3 - TIR'!$C$25)*V334),'Ejercicio 3 - TIR'!$E$25-SQRT(('Ejercicio 3 - TIR'!$E$25-'Ejercicio 3 - TIR'!$C$25)*('Ejercicio 3 - TIR'!$E$25-'Ejercicio 3 - TIR'!$D$25)*(1-V334)))</f>
        <v>0.205623886417697</v>
      </c>
      <c r="X334" s="24">
        <f ca="1" t="shared" si="2495"/>
        <v>0.236064508098204</v>
      </c>
      <c r="Y334" s="26">
        <f ca="1">IF(X334&lt;=('Ejercicio 3 - TIR'!$D$26-'Ejercicio 3 - TIR'!$C$26)/('Ejercicio 3 - TIR'!$E$26-'Ejercicio 3 - TIR'!$C$26),'Ejercicio 3 - TIR'!$C$26+SQRT(('Ejercicio 3 - TIR'!$E$26-'Ejercicio 3 - TIR'!$C$26)*('Ejercicio 3 - TIR'!$D$26-'Ejercicio 3 - TIR'!$C$26)*X334),'Ejercicio 3 - TIR'!$E$26-SQRT(('Ejercicio 3 - TIR'!$E$26-'Ejercicio 3 - TIR'!$C$26)*('Ejercicio 3 - TIR'!$E$26-'Ejercicio 3 - TIR'!$D$26)*(1-X334)))</f>
        <v>0.215246270454567</v>
      </c>
      <c r="Z334" s="24">
        <f ca="1" t="shared" si="2384"/>
        <v>1.14526823692254</v>
      </c>
      <c r="AA334" s="24">
        <f ca="1" t="shared" si="2385"/>
        <v>1.31618125262791</v>
      </c>
      <c r="AB334" s="24">
        <f ca="1" t="shared" si="2386"/>
        <v>1.59464616692745</v>
      </c>
      <c r="AC334" s="24">
        <f ca="1" t="shared" si="2387"/>
        <v>1.92254350923216</v>
      </c>
      <c r="AD334" s="24">
        <f ca="1" t="shared" si="2388"/>
        <v>2.33636382938102</v>
      </c>
      <c r="AE334" s="23">
        <f ca="1" t="shared" si="2389"/>
        <v>4175.93987662136</v>
      </c>
      <c r="AF334" s="23">
        <f ca="1" t="shared" si="2390"/>
        <v>4799.13229103383</v>
      </c>
      <c r="AG334" s="23">
        <f ca="1" t="shared" si="2391"/>
        <v>5814.48633856081</v>
      </c>
      <c r="AH334" s="23">
        <f ca="1" t="shared" si="2392"/>
        <v>7010.08361701828</v>
      </c>
      <c r="AI334" s="23">
        <f ca="1" t="shared" si="2393"/>
        <v>8518.97797115613</v>
      </c>
      <c r="AJ334" s="25">
        <f ca="1" t="shared" si="2394"/>
        <v>43736.8423927161</v>
      </c>
      <c r="AK334" s="25">
        <f ca="1" t="shared" si="2395"/>
        <v>58145.900258553</v>
      </c>
      <c r="AL334" s="25">
        <f ca="1" t="shared" si="2396"/>
        <v>54797.3984952498</v>
      </c>
      <c r="AM334" s="25">
        <f ca="1" t="shared" si="2397"/>
        <v>70652.1642273435</v>
      </c>
      <c r="AN334" s="25">
        <f ca="1" t="shared" si="2398"/>
        <v>82139.1564064378</v>
      </c>
      <c r="AO334" s="25">
        <f ca="1">C334/'Ejercicio 3 - TIR'!$D$7</f>
        <v>14874.0051567738</v>
      </c>
      <c r="AP334" s="25">
        <f ca="1" t="shared" si="2399"/>
        <v>28862.8372359423</v>
      </c>
      <c r="AQ334" s="25">
        <f ca="1" t="shared" si="2400"/>
        <v>43271.8951017791</v>
      </c>
      <c r="AR334" s="25">
        <f ca="1" t="shared" si="2401"/>
        <v>39923.393338476</v>
      </c>
      <c r="AS334" s="25">
        <f ca="1" t="shared" si="2402"/>
        <v>55778.1590705697</v>
      </c>
      <c r="AT334" s="25">
        <f ca="1" t="shared" si="2403"/>
        <v>67265.151249664</v>
      </c>
      <c r="AU334" s="25">
        <f ca="1">AP334*'Ejercicio 3 - TIR'!$D$5</f>
        <v>14431.4186179711</v>
      </c>
      <c r="AV334" s="25">
        <f ca="1">AQ334*'Ejercicio 3 - TIR'!$D$5</f>
        <v>21635.9475508896</v>
      </c>
      <c r="AW334" s="25">
        <f ca="1">AR334*'Ejercicio 3 - TIR'!$D$5</f>
        <v>19961.696669238</v>
      </c>
      <c r="AX334" s="25">
        <f ca="1">AS334*'Ejercicio 3 - TIR'!$D$5</f>
        <v>27889.0795352848</v>
      </c>
      <c r="AY334" s="25">
        <f ca="1">AT334*'Ejercicio 3 - TIR'!$D$5</f>
        <v>33632.575624832</v>
      </c>
      <c r="AZ334" s="25">
        <f ca="1" t="shared" ref="AZ334:BD334" si="2496">AJ334-AU334-AE334</f>
        <v>25129.4838981236</v>
      </c>
      <c r="BA334" s="25">
        <f ca="1" t="shared" si="2496"/>
        <v>31710.8204166296</v>
      </c>
      <c r="BB334" s="25">
        <f ca="1" t="shared" si="2496"/>
        <v>29021.215487451</v>
      </c>
      <c r="BC334" s="25">
        <f ca="1" t="shared" si="2496"/>
        <v>35753.0010750404</v>
      </c>
      <c r="BD334" s="25">
        <f ca="1" t="shared" si="2496"/>
        <v>39987.6028104497</v>
      </c>
      <c r="BE334" s="25">
        <f ca="1" t="shared" ref="BE334:BI334" si="2497">AZ334/Z334</f>
        <v>21942.0071979375</v>
      </c>
      <c r="BF334" s="25">
        <f ca="1" t="shared" si="2497"/>
        <v>24093.0497629526</v>
      </c>
      <c r="BG334" s="25">
        <f ca="1" t="shared" si="2497"/>
        <v>18199.1567090829</v>
      </c>
      <c r="BH334" s="25">
        <f ca="1" t="shared" si="2497"/>
        <v>18596.7188276117</v>
      </c>
      <c r="BI334" s="25">
        <f ca="1" t="shared" si="2497"/>
        <v>17115.3149640413</v>
      </c>
      <c r="BJ334" s="25">
        <f ca="1" t="shared" si="2406"/>
        <v>67162.0657625941</v>
      </c>
      <c r="BK334" s="25">
        <f ca="1" t="shared" si="2407"/>
        <v>34751.0876463131</v>
      </c>
      <c r="BL334" s="25">
        <f ca="1" t="shared" si="2408"/>
        <v>101913.153408907</v>
      </c>
      <c r="BM334" s="25">
        <f ca="1">BK334*'Ejercicio 3 - TIR'!$D$5</f>
        <v>17375.5438231565</v>
      </c>
      <c r="BN334" s="25">
        <f ca="1" t="shared" si="2409"/>
        <v>84537.6095857507</v>
      </c>
      <c r="BO334" s="25">
        <f ca="1" t="shared" si="2410"/>
        <v>36183.4096738896</v>
      </c>
      <c r="BP334" s="25">
        <f ca="1" t="shared" si="2411"/>
        <v>-103116.432879372</v>
      </c>
      <c r="BQ334" s="25">
        <f ca="1" t="shared" ref="BQ334:BT334" si="2498">BE334</f>
        <v>21942.0071979375</v>
      </c>
      <c r="BR334" s="25">
        <f ca="1" t="shared" si="2498"/>
        <v>24093.0497629526</v>
      </c>
      <c r="BS334" s="25">
        <f ca="1" t="shared" si="2498"/>
        <v>18199.1567090829</v>
      </c>
      <c r="BT334" s="25">
        <f ca="1" t="shared" si="2498"/>
        <v>18596.7188276117</v>
      </c>
      <c r="BU334" s="25">
        <f ca="1" t="shared" si="2413"/>
        <v>53298.7246379308</v>
      </c>
      <c r="BV334" s="27">
        <f ca="1" t="shared" si="2414"/>
        <v>8.72339786786675</v>
      </c>
    </row>
    <row r="335" ht="15" customHeight="1" spans="1:74">
      <c r="A335" s="23">
        <v>334</v>
      </c>
      <c r="B335" s="24">
        <f ca="1" t="shared" ref="B335:F335" si="2499">RAND()</f>
        <v>0.00523253371890942</v>
      </c>
      <c r="C335" s="25">
        <f ca="1">IF(B335&lt;=('Ejercicio 3 - TIR'!$D$13-'Ejercicio 3 - TIR'!$C$13)/('Ejercicio 3 - TIR'!$E$13-'Ejercicio 3 - TIR'!$C$13),'Ejercicio 3 - TIR'!$C$13+SQRT(('Ejercicio 3 - TIR'!$E$13-'Ejercicio 3 - TIR'!$C$13)*('Ejercicio 3 - TIR'!$D$13-'Ejercicio 3 - TIR'!$C$13)*B335),'Ejercicio 3 - TIR'!$E$13-SQRT(('Ejercicio 3 - TIR'!$E$13-'Ejercicio 3 - TIR'!$C$13)*('Ejercicio 3 - TIR'!$E$13-'Ejercicio 3 - TIR'!$D$13)*(1-B335)))</f>
        <v>61446.7250905282</v>
      </c>
      <c r="D335" s="24">
        <f ca="1" t="shared" si="2499"/>
        <v>0.198974853030026</v>
      </c>
      <c r="E335" s="25">
        <f ca="1">IF(D335&lt;=('Ejercicio 3 - TIR'!$D$14-'Ejercicio 3 - TIR'!$C$14)/('Ejercicio 3 - TIR'!$E$14-'Ejercicio 3 - TIR'!$C$14),'Ejercicio 3 - TIR'!$C$14+SQRT(('Ejercicio 3 - TIR'!$E$14-'Ejercicio 3 - TIR'!$C$14)*('Ejercicio 3 - TIR'!$D$14-'Ejercicio 3 - TIR'!$C$14)*D335),'Ejercicio 3 - TIR'!$E$14-SQRT(('Ejercicio 3 - TIR'!$E$14-'Ejercicio 3 - TIR'!$C$14)*('Ejercicio 3 - TIR'!$E$14-'Ejercicio 3 - TIR'!$D$14)*(1-D335)))</f>
        <v>28863.0446512113</v>
      </c>
      <c r="F335" s="24">
        <f ca="1" t="shared" si="2499"/>
        <v>0.610344763230775</v>
      </c>
      <c r="G335" s="25">
        <f ca="1">IF(F335&lt;=('Ejercicio 3 - TIR'!$D$18-'Ejercicio 3 - TIR'!$C$18)/('Ejercicio 3 - TIR'!$E$18-'Ejercicio 3 - TIR'!$C$18),'Ejercicio 3 - TIR'!$C$18+SQRT(('Ejercicio 3 - TIR'!$E$18-'Ejercicio 3 - TIR'!$C$18)*('Ejercicio 3 - TIR'!$D$18-'Ejercicio 3 - TIR'!$C$18)*F335),'Ejercicio 3 - TIR'!$E$18-SQRT(('Ejercicio 3 - TIR'!$E$18-'Ejercicio 3 - TIR'!$C$18)*('Ejercicio 3 - TIR'!$E$18-'Ejercicio 3 - TIR'!$D$18)*(1-F335)))</f>
        <v>39568.2660124296</v>
      </c>
      <c r="H335" s="24">
        <f ca="1" t="shared" ref="H335:L335" si="2500">RAND()</f>
        <v>0.511677675161383</v>
      </c>
      <c r="I335" s="25">
        <f ca="1">IF(H335&lt;=('Ejercicio 3 - TIR'!$D$18-'Ejercicio 3 - TIR'!$C$18)/('Ejercicio 3 - TIR'!$E$18-'Ejercicio 3 - TIR'!$C$18),'Ejercicio 3 - TIR'!$C$18+SQRT(('Ejercicio 3 - TIR'!$E$18-'Ejercicio 3 - TIR'!$C$18)*('Ejercicio 3 - TIR'!$D$18-'Ejercicio 3 - TIR'!$C$18)*H335),'Ejercicio 3 - TIR'!$E$18-SQRT(('Ejercicio 3 - TIR'!$E$18-'Ejercicio 3 - TIR'!$C$18)*('Ejercicio 3 - TIR'!$E$18-'Ejercicio 3 - TIR'!$D$18)*(1-H335)))</f>
        <v>38760.8019766576</v>
      </c>
      <c r="J335" s="24">
        <f ca="1" t="shared" si="2500"/>
        <v>0.948029756028773</v>
      </c>
      <c r="K335" s="25">
        <f ca="1">IF(J335&lt;=('Ejercicio 3 - TIR'!$D$18-'Ejercicio 3 - TIR'!$C$18)/('Ejercicio 3 - TIR'!$E$18-'Ejercicio 3 - TIR'!$C$18),'Ejercicio 3 - TIR'!$C$18+SQRT(('Ejercicio 3 - TIR'!$E$18-'Ejercicio 3 - TIR'!$C$18)*('Ejercicio 3 - TIR'!$D$18-'Ejercicio 3 - TIR'!$C$18)*J335),'Ejercicio 3 - TIR'!$E$18-SQRT(('Ejercicio 3 - TIR'!$E$18-'Ejercicio 3 - TIR'!$C$18)*('Ejercicio 3 - TIR'!$E$18-'Ejercicio 3 - TIR'!$D$18)*(1-J335)))</f>
        <v>43025.7233482002</v>
      </c>
      <c r="L335" s="24">
        <f ca="1" t="shared" si="2500"/>
        <v>0.351258854069655</v>
      </c>
      <c r="M335" s="25">
        <f ca="1">IF(L335&lt;=('Ejercicio 3 - TIR'!$D$18-'Ejercicio 3 - TIR'!$C$18)/('Ejercicio 3 - TIR'!$E$18-'Ejercicio 3 - TIR'!$C$18),'Ejercicio 3 - TIR'!$C$18+SQRT(('Ejercicio 3 - TIR'!$E$18-'Ejercicio 3 - TIR'!$C$18)*('Ejercicio 3 - TIR'!$D$18-'Ejercicio 3 - TIR'!$C$18)*L335),'Ejercicio 3 - TIR'!$E$18-SQRT(('Ejercicio 3 - TIR'!$E$18-'Ejercicio 3 - TIR'!$C$18)*('Ejercicio 3 - TIR'!$E$18-'Ejercicio 3 - TIR'!$D$18)*(1-L335)))</f>
        <v>37258.7070550097</v>
      </c>
      <c r="N335" s="24">
        <f ca="1" t="shared" ref="N335:R335" si="2501">RAND()</f>
        <v>0.547589028711545</v>
      </c>
      <c r="O335" s="25">
        <f ca="1">IF(N335&lt;=('Ejercicio 3 - TIR'!$D$18-'Ejercicio 3 - TIR'!$C$18)/('Ejercicio 3 - TIR'!$E$18-'Ejercicio 3 - TIR'!$C$18),'Ejercicio 3 - TIR'!$C$18+SQRT(('Ejercicio 3 - TIR'!$E$18-'Ejercicio 3 - TIR'!$C$18)*('Ejercicio 3 - TIR'!$D$18-'Ejercicio 3 - TIR'!$C$18)*N335),'Ejercicio 3 - TIR'!$E$18-SQRT(('Ejercicio 3 - TIR'!$E$18-'Ejercicio 3 - TIR'!$C$18)*('Ejercicio 3 - TIR'!$E$18-'Ejercicio 3 - TIR'!$D$18)*(1-N335)))</f>
        <v>39063.0212571047</v>
      </c>
      <c r="P335" s="24">
        <f ca="1" t="shared" si="2501"/>
        <v>0.135541054292362</v>
      </c>
      <c r="Q335" s="26">
        <f ca="1">IF(P335&lt;=('Ejercicio 3 - TIR'!$D$22-'Ejercicio 3 - TIR'!$C$22)/('Ejercicio 3 - TIR'!$E$22-'Ejercicio 3 - TIR'!$C$22),'Ejercicio 3 - TIR'!$C$22+SQRT(('Ejercicio 3 - TIR'!$E$22-'Ejercicio 3 - TIR'!$C$22)*('Ejercicio 3 - TIR'!$D$22-'Ejercicio 3 - TIR'!$C$22)*P335),'Ejercicio 3 - TIR'!$E$22-SQRT(('Ejercicio 3 - TIR'!$E$22-'Ejercicio 3 - TIR'!$C$22)*('Ejercicio 3 - TIR'!$E$22-'Ejercicio 3 - TIR'!$D$22)*(1-P335)))</f>
        <v>0.135619663816045</v>
      </c>
      <c r="R335" s="24">
        <f ca="1" t="shared" si="2501"/>
        <v>0.119393828153881</v>
      </c>
      <c r="S335" s="26">
        <f ca="1">IF(R335&lt;=('Ejercicio 3 - TIR'!$D$23-'Ejercicio 3 - TIR'!$C$23)/('Ejercicio 3 - TIR'!$E$23-'Ejercicio 3 - TIR'!$C$23),'Ejercicio 3 - TIR'!$C$23+SQRT(('Ejercicio 3 - TIR'!$E$23-'Ejercicio 3 - TIR'!$C$23)*('Ejercicio 3 - TIR'!$D$23-'Ejercicio 3 - TIR'!$C$23)*R335),'Ejercicio 3 - TIR'!$E$23-SQRT(('Ejercicio 3 - TIR'!$E$23-'Ejercicio 3 - TIR'!$C$23)*('Ejercicio 3 - TIR'!$E$23-'Ejercicio 3 - TIR'!$D$23)*(1-R335)))</f>
        <v>0.134659771167279</v>
      </c>
      <c r="T335" s="24">
        <f ca="1" t="shared" ref="T335:X335" si="2502">RAND()</f>
        <v>0.27998309498106</v>
      </c>
      <c r="U335" s="26">
        <f ca="1">IF(T335&lt;=('Ejercicio 3 - TIR'!$D$24-'Ejercicio 3 - TIR'!$C$24)/('Ejercicio 3 - TIR'!$E$24-'Ejercicio 3 - TIR'!$C$24),'Ejercicio 3 - TIR'!$C$24+SQRT(('Ejercicio 3 - TIR'!$E$24-'Ejercicio 3 - TIR'!$C$24)*('Ejercicio 3 - TIR'!$D$24-'Ejercicio 3 - TIR'!$C$24)*T335),'Ejercicio 3 - TIR'!$E$24-SQRT(('Ejercicio 3 - TIR'!$E$24-'Ejercicio 3 - TIR'!$C$24)*('Ejercicio 3 - TIR'!$E$24-'Ejercicio 3 - TIR'!$D$24)*(1-T335)))</f>
        <v>0.174247979286123</v>
      </c>
      <c r="V335" s="24">
        <f ca="1" t="shared" si="2502"/>
        <v>0.140721927241483</v>
      </c>
      <c r="W335" s="26">
        <f ca="1">IF(V335&lt;=('Ejercicio 3 - TIR'!$D$25-'Ejercicio 3 - TIR'!$C$25)/('Ejercicio 3 - TIR'!$E$25-'Ejercicio 3 - TIR'!$C$25),'Ejercicio 3 - TIR'!$C$25+SQRT(('Ejercicio 3 - TIR'!$E$25-'Ejercicio 3 - TIR'!$C$25)*('Ejercicio 3 - TIR'!$D$25-'Ejercicio 3 - TIR'!$C$25)*V335),'Ejercicio 3 - TIR'!$E$25-SQRT(('Ejercicio 3 - TIR'!$E$25-'Ejercicio 3 - TIR'!$C$25)*('Ejercicio 3 - TIR'!$E$25-'Ejercicio 3 - TIR'!$D$25)*(1-V335)))</f>
        <v>0.194036049947833</v>
      </c>
      <c r="X335" s="24">
        <f ca="1" t="shared" si="2502"/>
        <v>0.439588364897629</v>
      </c>
      <c r="Y335" s="26">
        <f ca="1">IF(X335&lt;=('Ejercicio 3 - TIR'!$D$26-'Ejercicio 3 - TIR'!$C$26)/('Ejercicio 3 - TIR'!$E$26-'Ejercicio 3 - TIR'!$C$26),'Ejercicio 3 - TIR'!$C$26+SQRT(('Ejercicio 3 - TIR'!$E$26-'Ejercicio 3 - TIR'!$C$26)*('Ejercicio 3 - TIR'!$D$26-'Ejercicio 3 - TIR'!$C$26)*X335),'Ejercicio 3 - TIR'!$E$26-SQRT(('Ejercicio 3 - TIR'!$E$26-'Ejercicio 3 - TIR'!$C$26)*('Ejercicio 3 - TIR'!$E$26-'Ejercicio 3 - TIR'!$D$26)*(1-X335)))</f>
        <v>0.224988884490925</v>
      </c>
      <c r="Z335" s="24">
        <f ca="1" t="shared" si="2384"/>
        <v>1.13561966381604</v>
      </c>
      <c r="AA335" s="24">
        <f ca="1" t="shared" si="2385"/>
        <v>1.28854194787858</v>
      </c>
      <c r="AB335" s="24">
        <f ca="1" t="shared" si="2386"/>
        <v>1.51306777852182</v>
      </c>
      <c r="AC335" s="24">
        <f ca="1" t="shared" si="2387"/>
        <v>1.80665747356954</v>
      </c>
      <c r="AD335" s="24">
        <f ca="1" t="shared" si="2388"/>
        <v>2.21313532320514</v>
      </c>
      <c r="AE335" s="23">
        <f ca="1" t="shared" si="2389"/>
        <v>3914.39641230475</v>
      </c>
      <c r="AF335" s="23">
        <f ca="1" t="shared" si="2390"/>
        <v>4441.50813744373</v>
      </c>
      <c r="AG335" s="23">
        <f ca="1" t="shared" si="2391"/>
        <v>5215.43195537617</v>
      </c>
      <c r="AH335" s="23">
        <f ca="1" t="shared" si="2392"/>
        <v>6227.41377076907</v>
      </c>
      <c r="AI335" s="23">
        <f ca="1" t="shared" si="2393"/>
        <v>7628.51264831782</v>
      </c>
      <c r="AJ335" s="25">
        <f ca="1" t="shared" si="2394"/>
        <v>44934.5009468192</v>
      </c>
      <c r="AK335" s="25">
        <f ca="1" t="shared" si="2395"/>
        <v>49944.9192803381</v>
      </c>
      <c r="AL335" s="25">
        <f ca="1" t="shared" si="2396"/>
        <v>65100.8356457557</v>
      </c>
      <c r="AM335" s="25">
        <f ca="1" t="shared" si="2397"/>
        <v>67313.7215564715</v>
      </c>
      <c r="AN335" s="25">
        <f ca="1" t="shared" si="2398"/>
        <v>86451.7521752117</v>
      </c>
      <c r="AO335" s="25">
        <f ca="1">C335/'Ejercicio 3 - TIR'!$D$7</f>
        <v>12289.3450181056</v>
      </c>
      <c r="AP335" s="25">
        <f ca="1" t="shared" si="2399"/>
        <v>32645.1559287135</v>
      </c>
      <c r="AQ335" s="25">
        <f ca="1" t="shared" si="2400"/>
        <v>37655.5742622325</v>
      </c>
      <c r="AR335" s="25">
        <f ca="1" t="shared" si="2401"/>
        <v>52811.49062765</v>
      </c>
      <c r="AS335" s="25">
        <f ca="1" t="shared" si="2402"/>
        <v>55024.3765383658</v>
      </c>
      <c r="AT335" s="25">
        <f ca="1" t="shared" si="2403"/>
        <v>74162.4071571061</v>
      </c>
      <c r="AU335" s="25">
        <f ca="1">AP335*'Ejercicio 3 - TIR'!$D$5</f>
        <v>16322.5779643568</v>
      </c>
      <c r="AV335" s="25">
        <f ca="1">AQ335*'Ejercicio 3 - TIR'!$D$5</f>
        <v>18827.7871311162</v>
      </c>
      <c r="AW335" s="25">
        <f ca="1">AR335*'Ejercicio 3 - TIR'!$D$5</f>
        <v>26405.745313825</v>
      </c>
      <c r="AX335" s="25">
        <f ca="1">AS335*'Ejercicio 3 - TIR'!$D$5</f>
        <v>27512.1882691829</v>
      </c>
      <c r="AY335" s="25">
        <f ca="1">AT335*'Ejercicio 3 - TIR'!$D$5</f>
        <v>37081.2035785531</v>
      </c>
      <c r="AZ335" s="25">
        <f ca="1" t="shared" ref="AZ335:BD335" si="2503">AJ335-AU335-AE335</f>
        <v>24697.5265701576</v>
      </c>
      <c r="BA335" s="25">
        <f ca="1" t="shared" si="2503"/>
        <v>26675.6240117781</v>
      </c>
      <c r="BB335" s="25">
        <f ca="1" t="shared" si="2503"/>
        <v>33479.6583765545</v>
      </c>
      <c r="BC335" s="25">
        <f ca="1" t="shared" si="2503"/>
        <v>33574.1195165195</v>
      </c>
      <c r="BD335" s="25">
        <f ca="1" t="shared" si="2503"/>
        <v>41742.0359483409</v>
      </c>
      <c r="BE335" s="25">
        <f ca="1" t="shared" ref="BE335:BI335" si="2504">AZ335/Z335</f>
        <v>21748.0617473337</v>
      </c>
      <c r="BF335" s="25">
        <f ca="1" t="shared" si="2504"/>
        <v>20702.1774150979</v>
      </c>
      <c r="BG335" s="25">
        <f ca="1" t="shared" si="2504"/>
        <v>22127.0050501387</v>
      </c>
      <c r="BH335" s="25">
        <f ca="1" t="shared" si="2504"/>
        <v>18583.5555481276</v>
      </c>
      <c r="BI335" s="25">
        <f ca="1" t="shared" si="2504"/>
        <v>18861.0409452453</v>
      </c>
      <c r="BJ335" s="25">
        <f ca="1" t="shared" si="2406"/>
        <v>63877.8236528429</v>
      </c>
      <c r="BK335" s="25">
        <f ca="1" t="shared" si="2407"/>
        <v>27197.9835586247</v>
      </c>
      <c r="BL335" s="25">
        <f ca="1" t="shared" si="2408"/>
        <v>91075.8072114676</v>
      </c>
      <c r="BM335" s="25">
        <f ca="1">BK335*'Ejercicio 3 - TIR'!$D$5</f>
        <v>13598.9917793124</v>
      </c>
      <c r="BN335" s="25">
        <f ca="1" t="shared" si="2409"/>
        <v>77476.8154321552</v>
      </c>
      <c r="BO335" s="25">
        <f ca="1" t="shared" si="2410"/>
        <v>35007.7171602641</v>
      </c>
      <c r="BP335" s="25">
        <f ca="1" t="shared" si="2411"/>
        <v>-90309.7697417394</v>
      </c>
      <c r="BQ335" s="25">
        <f ca="1" t="shared" ref="BQ335:BT335" si="2505">BE335</f>
        <v>21748.0617473337</v>
      </c>
      <c r="BR335" s="25">
        <f ca="1" t="shared" si="2505"/>
        <v>20702.1774150979</v>
      </c>
      <c r="BS335" s="25">
        <f ca="1" t="shared" si="2505"/>
        <v>22127.0050501387</v>
      </c>
      <c r="BT335" s="25">
        <f ca="1" t="shared" si="2505"/>
        <v>18583.5555481276</v>
      </c>
      <c r="BU335" s="25">
        <f ca="1" t="shared" si="2413"/>
        <v>53868.7581055094</v>
      </c>
      <c r="BV335" s="27">
        <f ca="1" t="shared" si="2414"/>
        <v>13.4413296558197</v>
      </c>
    </row>
    <row r="336" ht="15" customHeight="1" spans="1:74">
      <c r="A336" s="23">
        <v>335</v>
      </c>
      <c r="B336" s="24">
        <f ca="1" t="shared" ref="B336:F336" si="2506">RAND()</f>
        <v>0.884381121069703</v>
      </c>
      <c r="C336" s="25">
        <f ca="1">IF(B336&lt;=('Ejercicio 3 - TIR'!$D$13-'Ejercicio 3 - TIR'!$C$13)/('Ejercicio 3 - TIR'!$E$13-'Ejercicio 3 - TIR'!$C$13),'Ejercicio 3 - TIR'!$C$13+SQRT(('Ejercicio 3 - TIR'!$E$13-'Ejercicio 3 - TIR'!$C$13)*('Ejercicio 3 - TIR'!$D$13-'Ejercicio 3 - TIR'!$C$13)*B336),'Ejercicio 3 - TIR'!$E$13-SQRT(('Ejercicio 3 - TIR'!$E$13-'Ejercicio 3 - TIR'!$C$13)*('Ejercicio 3 - TIR'!$E$13-'Ejercicio 3 - TIR'!$D$13)*(1-B336)))</f>
        <v>88221.0928046632</v>
      </c>
      <c r="D336" s="24">
        <f ca="1" t="shared" si="2506"/>
        <v>0.456077696256502</v>
      </c>
      <c r="E336" s="25">
        <f ca="1">IF(D336&lt;=('Ejercicio 3 - TIR'!$D$14-'Ejercicio 3 - TIR'!$C$14)/('Ejercicio 3 - TIR'!$E$14-'Ejercicio 3 - TIR'!$C$14),'Ejercicio 3 - TIR'!$C$14+SQRT(('Ejercicio 3 - TIR'!$E$14-'Ejercicio 3 - TIR'!$C$14)*('Ejercicio 3 - TIR'!$D$14-'Ejercicio 3 - TIR'!$C$14)*D336),'Ejercicio 3 - TIR'!$E$14-SQRT(('Ejercicio 3 - TIR'!$E$14-'Ejercicio 3 - TIR'!$C$14)*('Ejercicio 3 - TIR'!$E$14-'Ejercicio 3 - TIR'!$D$14)*(1-D336)))</f>
        <v>30967.3732745383</v>
      </c>
      <c r="F336" s="24">
        <f ca="1" t="shared" si="2506"/>
        <v>0.59689513655603</v>
      </c>
      <c r="G336" s="25">
        <f ca="1">IF(F336&lt;=('Ejercicio 3 - TIR'!$D$18-'Ejercicio 3 - TIR'!$C$18)/('Ejercicio 3 - TIR'!$E$18-'Ejercicio 3 - TIR'!$C$18),'Ejercicio 3 - TIR'!$C$18+SQRT(('Ejercicio 3 - TIR'!$E$18-'Ejercicio 3 - TIR'!$C$18)*('Ejercicio 3 - TIR'!$D$18-'Ejercicio 3 - TIR'!$C$18)*F336),'Ejercicio 3 - TIR'!$E$18-SQRT(('Ejercicio 3 - TIR'!$E$18-'Ejercicio 3 - TIR'!$C$18)*('Ejercicio 3 - TIR'!$E$18-'Ejercicio 3 - TIR'!$D$18)*(1-F336)))</f>
        <v>39462.2550421876</v>
      </c>
      <c r="H336" s="24">
        <f ca="1" t="shared" ref="H336:L336" si="2507">RAND()</f>
        <v>0.0256060721737978</v>
      </c>
      <c r="I336" s="25">
        <f ca="1">IF(H336&lt;=('Ejercicio 3 - TIR'!$D$18-'Ejercicio 3 - TIR'!$C$18)/('Ejercicio 3 - TIR'!$E$18-'Ejercicio 3 - TIR'!$C$18),'Ejercicio 3 - TIR'!$C$18+SQRT(('Ejercicio 3 - TIR'!$E$18-'Ejercicio 3 - TIR'!$C$18)*('Ejercicio 3 - TIR'!$D$18-'Ejercicio 3 - TIR'!$C$18)*H336),'Ejercicio 3 - TIR'!$E$18-SQRT(('Ejercicio 3 - TIR'!$E$18-'Ejercicio 3 - TIR'!$C$18)*('Ejercicio 3 - TIR'!$E$18-'Ejercicio 3 - TIR'!$D$18)*(1-H336)))</f>
        <v>31959.8241824382</v>
      </c>
      <c r="J336" s="24">
        <f ca="1" t="shared" si="2507"/>
        <v>0.555797303977471</v>
      </c>
      <c r="K336" s="25">
        <f ca="1">IF(J336&lt;=('Ejercicio 3 - TIR'!$D$18-'Ejercicio 3 - TIR'!$C$18)/('Ejercicio 3 - TIR'!$E$18-'Ejercicio 3 - TIR'!$C$18),'Ejercicio 3 - TIR'!$C$18+SQRT(('Ejercicio 3 - TIR'!$E$18-'Ejercicio 3 - TIR'!$C$18)*('Ejercicio 3 - TIR'!$D$18-'Ejercicio 3 - TIR'!$C$18)*J336),'Ejercicio 3 - TIR'!$E$18-SQRT(('Ejercicio 3 - TIR'!$E$18-'Ejercicio 3 - TIR'!$C$18)*('Ejercicio 3 - TIR'!$E$18-'Ejercicio 3 - TIR'!$D$18)*(1-J336)))</f>
        <v>39130.69524169</v>
      </c>
      <c r="L336" s="24">
        <f ca="1" t="shared" si="2507"/>
        <v>0.888719383754974</v>
      </c>
      <c r="M336" s="25">
        <f ca="1">IF(L336&lt;=('Ejercicio 3 - TIR'!$D$18-'Ejercicio 3 - TIR'!$C$18)/('Ejercicio 3 - TIR'!$E$18-'Ejercicio 3 - TIR'!$C$18),'Ejercicio 3 - TIR'!$C$18+SQRT(('Ejercicio 3 - TIR'!$E$18-'Ejercicio 3 - TIR'!$C$18)*('Ejercicio 3 - TIR'!$D$18-'Ejercicio 3 - TIR'!$C$18)*L336),'Ejercicio 3 - TIR'!$E$18-SQRT(('Ejercicio 3 - TIR'!$E$18-'Ejercicio 3 - TIR'!$C$18)*('Ejercicio 3 - TIR'!$E$18-'Ejercicio 3 - TIR'!$D$18)*(1-L336)))</f>
        <v>42111.0475569202</v>
      </c>
      <c r="N336" s="24">
        <f ca="1" t="shared" ref="N336:R336" si="2508">RAND()</f>
        <v>0.708344621036264</v>
      </c>
      <c r="O336" s="25">
        <f ca="1">IF(N336&lt;=('Ejercicio 3 - TIR'!$D$18-'Ejercicio 3 - TIR'!$C$18)/('Ejercicio 3 - TIR'!$E$18-'Ejercicio 3 - TIR'!$C$18),'Ejercicio 3 - TIR'!$C$18+SQRT(('Ejercicio 3 - TIR'!$E$18-'Ejercicio 3 - TIR'!$C$18)*('Ejercicio 3 - TIR'!$D$18-'Ejercicio 3 - TIR'!$C$18)*N336),'Ejercicio 3 - TIR'!$E$18-SQRT(('Ejercicio 3 - TIR'!$E$18-'Ejercicio 3 - TIR'!$C$18)*('Ejercicio 3 - TIR'!$E$18-'Ejercicio 3 - TIR'!$D$18)*(1-N336)))</f>
        <v>40323.0187703733</v>
      </c>
      <c r="P336" s="24">
        <f ca="1" t="shared" si="2508"/>
        <v>0.457687850965578</v>
      </c>
      <c r="Q336" s="26">
        <f ca="1">IF(P336&lt;=('Ejercicio 3 - TIR'!$D$22-'Ejercicio 3 - TIR'!$C$22)/('Ejercicio 3 - TIR'!$E$22-'Ejercicio 3 - TIR'!$C$22),'Ejercicio 3 - TIR'!$C$22+SQRT(('Ejercicio 3 - TIR'!$E$22-'Ejercicio 3 - TIR'!$C$22)*('Ejercicio 3 - TIR'!$D$22-'Ejercicio 3 - TIR'!$C$22)*P336),'Ejercicio 3 - TIR'!$E$22-SQRT(('Ejercicio 3 - TIR'!$E$22-'Ejercicio 3 - TIR'!$C$22)*('Ejercicio 3 - TIR'!$E$22-'Ejercicio 3 - TIR'!$D$22)*(1-P336)))</f>
        <v>0.148702580576283</v>
      </c>
      <c r="R336" s="24">
        <f ca="1" t="shared" si="2508"/>
        <v>0.98755100451088</v>
      </c>
      <c r="S336" s="26">
        <f ca="1">IF(R336&lt;=('Ejercicio 3 - TIR'!$D$23-'Ejercicio 3 - TIR'!$C$23)/('Ejercicio 3 - TIR'!$E$23-'Ejercicio 3 - TIR'!$C$23),'Ejercicio 3 - TIR'!$C$23+SQRT(('Ejercicio 3 - TIR'!$E$23-'Ejercicio 3 - TIR'!$C$23)*('Ejercicio 3 - TIR'!$D$23-'Ejercicio 3 - TIR'!$C$23)*R336),'Ejercicio 3 - TIR'!$E$23-SQRT(('Ejercicio 3 - TIR'!$E$23-'Ejercicio 3 - TIR'!$C$23)*('Ejercicio 3 - TIR'!$E$23-'Ejercicio 3 - TIR'!$D$23)*(1-R336)))</f>
        <v>0.175266270827306</v>
      </c>
      <c r="T336" s="24">
        <f ca="1" t="shared" ref="T336:X336" si="2509">RAND()</f>
        <v>0.551143140235713</v>
      </c>
      <c r="U336" s="26">
        <f ca="1">IF(T336&lt;=('Ejercicio 3 - TIR'!$D$24-'Ejercicio 3 - TIR'!$C$24)/('Ejercicio 3 - TIR'!$E$24-'Ejercicio 3 - TIR'!$C$24),'Ejercicio 3 - TIR'!$C$24+SQRT(('Ejercicio 3 - TIR'!$E$24-'Ejercicio 3 - TIR'!$C$24)*('Ejercicio 3 - TIR'!$D$24-'Ejercicio 3 - TIR'!$C$24)*T336),'Ejercicio 3 - TIR'!$E$24-SQRT(('Ejercicio 3 - TIR'!$E$24-'Ejercicio 3 - TIR'!$C$24)*('Ejercicio 3 - TIR'!$E$24-'Ejercicio 3 - TIR'!$D$24)*(1-T336)))</f>
        <v>0.184548636029907</v>
      </c>
      <c r="V336" s="24">
        <f ca="1" t="shared" si="2509"/>
        <v>0.811525682405658</v>
      </c>
      <c r="W336" s="26">
        <f ca="1">IF(V336&lt;=('Ejercicio 3 - TIR'!$D$25-'Ejercicio 3 - TIR'!$C$25)/('Ejercicio 3 - TIR'!$E$25-'Ejercicio 3 - TIR'!$C$25),'Ejercicio 3 - TIR'!$C$25+SQRT(('Ejercicio 3 - TIR'!$E$25-'Ejercicio 3 - TIR'!$C$25)*('Ejercicio 3 - TIR'!$D$25-'Ejercicio 3 - TIR'!$C$25)*V336),'Ejercicio 3 - TIR'!$E$25-SQRT(('Ejercicio 3 - TIR'!$E$25-'Ejercicio 3 - TIR'!$C$25)*('Ejercicio 3 - TIR'!$E$25-'Ejercicio 3 - TIR'!$D$25)*(1-V336)))</f>
        <v>0.224316150763949</v>
      </c>
      <c r="X336" s="24">
        <f ca="1" t="shared" si="2509"/>
        <v>0.00359840959402447</v>
      </c>
      <c r="Y336" s="26">
        <f ca="1">IF(X336&lt;=('Ejercicio 3 - TIR'!$D$26-'Ejercicio 3 - TIR'!$C$26)/('Ejercicio 3 - TIR'!$E$26-'Ejercicio 3 - TIR'!$C$26),'Ejercicio 3 - TIR'!$C$26+SQRT(('Ejercicio 3 - TIR'!$E$26-'Ejercicio 3 - TIR'!$C$26)*('Ejercicio 3 - TIR'!$D$26-'Ejercicio 3 - TIR'!$C$26)*X336),'Ejercicio 3 - TIR'!$E$26-SQRT(('Ejercicio 3 - TIR'!$E$26-'Ejercicio 3 - TIR'!$C$26)*('Ejercicio 3 - TIR'!$E$26-'Ejercicio 3 - TIR'!$D$26)*(1-X336)))</f>
        <v>0.193117002711559</v>
      </c>
      <c r="Z336" s="24">
        <f ca="1" t="shared" si="2384"/>
        <v>1.14870258057628</v>
      </c>
      <c r="AA336" s="24">
        <f ca="1" t="shared" si="2385"/>
        <v>1.35003139816359</v>
      </c>
      <c r="AB336" s="24">
        <f ca="1" t="shared" si="2386"/>
        <v>1.59917785129223</v>
      </c>
      <c r="AC336" s="24">
        <f ca="1" t="shared" si="2387"/>
        <v>1.95789927128107</v>
      </c>
      <c r="AD336" s="24">
        <f ca="1" t="shared" si="2388"/>
        <v>2.33600291016201</v>
      </c>
      <c r="AE336" s="23">
        <f ca="1" t="shared" si="2389"/>
        <v>4604.92831959288</v>
      </c>
      <c r="AF336" s="23">
        <f ca="1" t="shared" si="2390"/>
        <v>5412.01693359497</v>
      </c>
      <c r="AG336" s="23">
        <f ca="1" t="shared" si="2391"/>
        <v>6410.79727686069</v>
      </c>
      <c r="AH336" s="23">
        <f ca="1" t="shared" si="2392"/>
        <v>7848.84264533408</v>
      </c>
      <c r="AI336" s="23">
        <f ca="1" t="shared" si="2393"/>
        <v>9364.58761175566</v>
      </c>
      <c r="AJ336" s="25">
        <f ca="1" t="shared" si="2394"/>
        <v>45330.3942023203</v>
      </c>
      <c r="AK336" s="25">
        <f ca="1" t="shared" si="2395"/>
        <v>43146.7661260796</v>
      </c>
      <c r="AL336" s="25">
        <f ca="1" t="shared" si="2396"/>
        <v>62576.9411361769</v>
      </c>
      <c r="AM336" s="25">
        <f ca="1" t="shared" si="2397"/>
        <v>82449.1893245763</v>
      </c>
      <c r="AN336" s="25">
        <f ca="1" t="shared" si="2398"/>
        <v>94194.6891941095</v>
      </c>
      <c r="AO336" s="25">
        <f ca="1">C336/'Ejercicio 3 - TIR'!$D$7</f>
        <v>17644.2185609326</v>
      </c>
      <c r="AP336" s="25">
        <f ca="1" t="shared" si="2399"/>
        <v>27686.1756413877</v>
      </c>
      <c r="AQ336" s="25">
        <f ca="1" t="shared" si="2400"/>
        <v>25502.547565147</v>
      </c>
      <c r="AR336" s="25">
        <f ca="1" t="shared" si="2401"/>
        <v>44932.7225752443</v>
      </c>
      <c r="AS336" s="25">
        <f ca="1" t="shared" si="2402"/>
        <v>64804.9707636437</v>
      </c>
      <c r="AT336" s="25">
        <f ca="1" t="shared" si="2403"/>
        <v>76550.4706331769</v>
      </c>
      <c r="AU336" s="25">
        <f ca="1">AP336*'Ejercicio 3 - TIR'!$D$5</f>
        <v>13843.0878206938</v>
      </c>
      <c r="AV336" s="25">
        <f ca="1">AQ336*'Ejercicio 3 - TIR'!$D$5</f>
        <v>12751.2737825735</v>
      </c>
      <c r="AW336" s="25">
        <f ca="1">AR336*'Ejercicio 3 - TIR'!$D$5</f>
        <v>22466.3612876221</v>
      </c>
      <c r="AX336" s="25">
        <f ca="1">AS336*'Ejercicio 3 - TIR'!$D$5</f>
        <v>32402.4853818218</v>
      </c>
      <c r="AY336" s="25">
        <f ca="1">AT336*'Ejercicio 3 - TIR'!$D$5</f>
        <v>38275.2353165884</v>
      </c>
      <c r="AZ336" s="25">
        <f ca="1" t="shared" ref="AZ336:BD336" si="2510">AJ336-AU336-AE336</f>
        <v>26882.3780620336</v>
      </c>
      <c r="BA336" s="25">
        <f ca="1" t="shared" si="2510"/>
        <v>24983.4754099112</v>
      </c>
      <c r="BB336" s="25">
        <f ca="1" t="shared" si="2510"/>
        <v>33699.7825716941</v>
      </c>
      <c r="BC336" s="25">
        <f ca="1" t="shared" si="2510"/>
        <v>42197.8612974204</v>
      </c>
      <c r="BD336" s="25">
        <f ca="1" t="shared" si="2510"/>
        <v>46554.8662657654</v>
      </c>
      <c r="BE336" s="25">
        <f ca="1" t="shared" ref="BE336:BI336" si="2511">AZ336/Z336</f>
        <v>23402.3832770944</v>
      </c>
      <c r="BF336" s="25">
        <f ca="1" t="shared" si="2511"/>
        <v>18505.8476742804</v>
      </c>
      <c r="BG336" s="25">
        <f ca="1" t="shared" si="2511"/>
        <v>21073.192418506</v>
      </c>
      <c r="BH336" s="25">
        <f ca="1" t="shared" si="2511"/>
        <v>21552.6211773959</v>
      </c>
      <c r="BI336" s="25">
        <f ca="1" t="shared" si="2511"/>
        <v>19929.284361438</v>
      </c>
      <c r="BJ336" s="25">
        <f ca="1" t="shared" si="2406"/>
        <v>72339.8740893948</v>
      </c>
      <c r="BK336" s="25">
        <f ca="1" t="shared" si="2407"/>
        <v>41216.9459058732</v>
      </c>
      <c r="BL336" s="25">
        <f ca="1" t="shared" si="2408"/>
        <v>113556.819995268</v>
      </c>
      <c r="BM336" s="25">
        <f ca="1">BK336*'Ejercicio 3 - TIR'!$D$5</f>
        <v>20608.4729529366</v>
      </c>
      <c r="BN336" s="25">
        <f ca="1" t="shared" si="2409"/>
        <v>92948.3470423314</v>
      </c>
      <c r="BO336" s="25">
        <f ca="1" t="shared" si="2410"/>
        <v>39789.4825550046</v>
      </c>
      <c r="BP336" s="25">
        <f ca="1" t="shared" si="2411"/>
        <v>-119188.466079202</v>
      </c>
      <c r="BQ336" s="25">
        <f ca="1" t="shared" ref="BQ336:BT336" si="2512">BE336</f>
        <v>23402.3832770944</v>
      </c>
      <c r="BR336" s="25">
        <f ca="1" t="shared" si="2512"/>
        <v>18505.8476742804</v>
      </c>
      <c r="BS336" s="25">
        <f ca="1" t="shared" si="2512"/>
        <v>21073.192418506</v>
      </c>
      <c r="BT336" s="25">
        <f ca="1" t="shared" si="2512"/>
        <v>21552.6211773959</v>
      </c>
      <c r="BU336" s="25">
        <f ca="1" t="shared" si="2413"/>
        <v>59718.7669164426</v>
      </c>
      <c r="BV336" s="27">
        <f ca="1" t="shared" si="2414"/>
        <v>5.67093377731158</v>
      </c>
    </row>
    <row r="337" ht="15" customHeight="1" spans="1:74">
      <c r="A337" s="23">
        <v>336</v>
      </c>
      <c r="B337" s="24">
        <f ca="1" t="shared" ref="B337:F337" si="2513">RAND()</f>
        <v>0.374550374226948</v>
      </c>
      <c r="C337" s="25">
        <f ca="1">IF(B337&lt;=('Ejercicio 3 - TIR'!$D$13-'Ejercicio 3 - TIR'!$C$13)/('Ejercicio 3 - TIR'!$E$13-'Ejercicio 3 - TIR'!$C$13),'Ejercicio 3 - TIR'!$C$13+SQRT(('Ejercicio 3 - TIR'!$E$13-'Ejercicio 3 - TIR'!$C$13)*('Ejercicio 3 - TIR'!$D$13-'Ejercicio 3 - TIR'!$C$13)*B337),'Ejercicio 3 - TIR'!$E$13-SQRT(('Ejercicio 3 - TIR'!$E$13-'Ejercicio 3 - TIR'!$C$13)*('Ejercicio 3 - TIR'!$E$13-'Ejercicio 3 - TIR'!$D$13)*(1-B337)))</f>
        <v>72604.023088642</v>
      </c>
      <c r="D337" s="24">
        <f ca="1" t="shared" si="2513"/>
        <v>0.261389969822654</v>
      </c>
      <c r="E337" s="25">
        <f ca="1">IF(D337&lt;=('Ejercicio 3 - TIR'!$D$14-'Ejercicio 3 - TIR'!$C$14)/('Ejercicio 3 - TIR'!$E$14-'Ejercicio 3 - TIR'!$C$14),'Ejercicio 3 - TIR'!$C$14+SQRT(('Ejercicio 3 - TIR'!$E$14-'Ejercicio 3 - TIR'!$C$14)*('Ejercicio 3 - TIR'!$D$14-'Ejercicio 3 - TIR'!$C$14)*D337),'Ejercicio 3 - TIR'!$E$14-SQRT(('Ejercicio 3 - TIR'!$E$14-'Ejercicio 3 - TIR'!$C$14)*('Ejercicio 3 - TIR'!$E$14-'Ejercicio 3 - TIR'!$D$14)*(1-D337)))</f>
        <v>29427.6684312061</v>
      </c>
      <c r="F337" s="24">
        <f ca="1" t="shared" si="2513"/>
        <v>0.256281839828885</v>
      </c>
      <c r="G337" s="25">
        <f ca="1">IF(F337&lt;=('Ejercicio 3 - TIR'!$D$18-'Ejercicio 3 - TIR'!$C$18)/('Ejercicio 3 - TIR'!$E$18-'Ejercicio 3 - TIR'!$C$18),'Ejercicio 3 - TIR'!$C$18+SQRT(('Ejercicio 3 - TIR'!$E$18-'Ejercicio 3 - TIR'!$C$18)*('Ejercicio 3 - TIR'!$D$18-'Ejercicio 3 - TIR'!$C$18)*F337),'Ejercicio 3 - TIR'!$E$18-SQRT(('Ejercicio 3 - TIR'!$E$18-'Ejercicio 3 - TIR'!$C$18)*('Ejercicio 3 - TIR'!$E$18-'Ejercicio 3 - TIR'!$D$18)*(1-F337)))</f>
        <v>36200.1835436004</v>
      </c>
      <c r="H337" s="24">
        <f ca="1" t="shared" ref="H337:L337" si="2514">RAND()</f>
        <v>0.263162236539585</v>
      </c>
      <c r="I337" s="25">
        <f ca="1">IF(H337&lt;=('Ejercicio 3 - TIR'!$D$18-'Ejercicio 3 - TIR'!$C$18)/('Ejercicio 3 - TIR'!$E$18-'Ejercicio 3 - TIR'!$C$18),'Ejercicio 3 - TIR'!$C$18+SQRT(('Ejercicio 3 - TIR'!$E$18-'Ejercicio 3 - TIR'!$C$18)*('Ejercicio 3 - TIR'!$D$18-'Ejercicio 3 - TIR'!$C$18)*H337),'Ejercicio 3 - TIR'!$E$18-SQRT(('Ejercicio 3 - TIR'!$E$18-'Ejercicio 3 - TIR'!$C$18)*('Ejercicio 3 - TIR'!$E$18-'Ejercicio 3 - TIR'!$D$18)*(1-H337)))</f>
        <v>36282.8604537215</v>
      </c>
      <c r="J337" s="24">
        <f ca="1" t="shared" si="2514"/>
        <v>0.831347088553595</v>
      </c>
      <c r="K337" s="25">
        <f ca="1">IF(J337&lt;=('Ejercicio 3 - TIR'!$D$18-'Ejercicio 3 - TIR'!$C$18)/('Ejercicio 3 - TIR'!$E$18-'Ejercicio 3 - TIR'!$C$18),'Ejercicio 3 - TIR'!$C$18+SQRT(('Ejercicio 3 - TIR'!$E$18-'Ejercicio 3 - TIR'!$C$18)*('Ejercicio 3 - TIR'!$D$18-'Ejercicio 3 - TIR'!$C$18)*J337),'Ejercicio 3 - TIR'!$E$18-SQRT(('Ejercicio 3 - TIR'!$E$18-'Ejercicio 3 - TIR'!$C$18)*('Ejercicio 3 - TIR'!$E$18-'Ejercicio 3 - TIR'!$D$18)*(1-J337)))</f>
        <v>41443.4611827677</v>
      </c>
      <c r="L337" s="24">
        <f ca="1" t="shared" si="2514"/>
        <v>0.893898852493937</v>
      </c>
      <c r="M337" s="25">
        <f ca="1">IF(L337&lt;=('Ejercicio 3 - TIR'!$D$18-'Ejercicio 3 - TIR'!$C$18)/('Ejercicio 3 - TIR'!$E$18-'Ejercicio 3 - TIR'!$C$18),'Ejercicio 3 - TIR'!$C$18+SQRT(('Ejercicio 3 - TIR'!$E$18-'Ejercicio 3 - TIR'!$C$18)*('Ejercicio 3 - TIR'!$D$18-'Ejercicio 3 - TIR'!$C$18)*L337),'Ejercicio 3 - TIR'!$E$18-SQRT(('Ejercicio 3 - TIR'!$E$18-'Ejercicio 3 - TIR'!$C$18)*('Ejercicio 3 - TIR'!$E$18-'Ejercicio 3 - TIR'!$D$18)*(1-L337)))</f>
        <v>42179.0806351555</v>
      </c>
      <c r="N337" s="24">
        <f ca="1" t="shared" ref="N337:R337" si="2515">RAND()</f>
        <v>0.239815485899337</v>
      </c>
      <c r="O337" s="25">
        <f ca="1">IF(N337&lt;=('Ejercicio 3 - TIR'!$D$18-'Ejercicio 3 - TIR'!$C$18)/('Ejercicio 3 - TIR'!$E$18-'Ejercicio 3 - TIR'!$C$18),'Ejercicio 3 - TIR'!$C$18+SQRT(('Ejercicio 3 - TIR'!$E$18-'Ejercicio 3 - TIR'!$C$18)*('Ejercicio 3 - TIR'!$D$18-'Ejercicio 3 - TIR'!$C$18)*N337),'Ejercicio 3 - TIR'!$E$18-SQRT(('Ejercicio 3 - TIR'!$E$18-'Ejercicio 3 - TIR'!$C$18)*('Ejercicio 3 - TIR'!$E$18-'Ejercicio 3 - TIR'!$D$18)*(1-N337)))</f>
        <v>35997.693130271</v>
      </c>
      <c r="P337" s="24">
        <f ca="1" t="shared" si="2515"/>
        <v>0.158589624740099</v>
      </c>
      <c r="Q337" s="26">
        <f ca="1">IF(P337&lt;=('Ejercicio 3 - TIR'!$D$22-'Ejercicio 3 - TIR'!$C$22)/('Ejercicio 3 - TIR'!$E$22-'Ejercicio 3 - TIR'!$C$22),'Ejercicio 3 - TIR'!$C$22+SQRT(('Ejercicio 3 - TIR'!$E$22-'Ejercicio 3 - TIR'!$C$22)*('Ejercicio 3 - TIR'!$D$22-'Ejercicio 3 - TIR'!$C$22)*P337),'Ejercicio 3 - TIR'!$E$22-SQRT(('Ejercicio 3 - TIR'!$E$22-'Ejercicio 3 - TIR'!$C$22)*('Ejercicio 3 - TIR'!$E$22-'Ejercicio 3 - TIR'!$D$22)*(1-P337)))</f>
        <v>0.136895600744933</v>
      </c>
      <c r="R337" s="24">
        <f ca="1" t="shared" si="2515"/>
        <v>0.60390313931236</v>
      </c>
      <c r="S337" s="26">
        <f ca="1">IF(R337&lt;=('Ejercicio 3 - TIR'!$D$23-'Ejercicio 3 - TIR'!$C$23)/('Ejercicio 3 - TIR'!$E$23-'Ejercicio 3 - TIR'!$C$23),'Ejercicio 3 - TIR'!$C$23+SQRT(('Ejercicio 3 - TIR'!$E$23-'Ejercicio 3 - TIR'!$C$23)*('Ejercicio 3 - TIR'!$D$23-'Ejercicio 3 - TIR'!$C$23)*R337),'Ejercicio 3 - TIR'!$E$23-SQRT(('Ejercicio 3 - TIR'!$E$23-'Ejercicio 3 - TIR'!$C$23)*('Ejercicio 3 - TIR'!$E$23-'Ejercicio 3 - TIR'!$D$23)*(1-R337)))</f>
        <v>0.15329842047298</v>
      </c>
      <c r="T337" s="24">
        <f ca="1" t="shared" ref="T337:X337" si="2516">RAND()</f>
        <v>0.509881721364494</v>
      </c>
      <c r="U337" s="26">
        <f ca="1">IF(T337&lt;=('Ejercicio 3 - TIR'!$D$24-'Ejercicio 3 - TIR'!$C$24)/('Ejercicio 3 - TIR'!$E$24-'Ejercicio 3 - TIR'!$C$24),'Ejercicio 3 - TIR'!$C$24+SQRT(('Ejercicio 3 - TIR'!$E$24-'Ejercicio 3 - TIR'!$C$24)*('Ejercicio 3 - TIR'!$D$24-'Ejercicio 3 - TIR'!$C$24)*T337),'Ejercicio 3 - TIR'!$E$24-SQRT(('Ejercicio 3 - TIR'!$E$24-'Ejercicio 3 - TIR'!$C$24)*('Ejercicio 3 - TIR'!$E$24-'Ejercicio 3 - TIR'!$D$24)*(1-T337)))</f>
        <v>0.182955011402628</v>
      </c>
      <c r="V337" s="24">
        <f ca="1" t="shared" si="2516"/>
        <v>0.820076975496078</v>
      </c>
      <c r="W337" s="26">
        <f ca="1">IF(V337&lt;=('Ejercicio 3 - TIR'!$D$25-'Ejercicio 3 - TIR'!$C$25)/('Ejercicio 3 - TIR'!$E$25-'Ejercicio 3 - TIR'!$C$25),'Ejercicio 3 - TIR'!$C$25+SQRT(('Ejercicio 3 - TIR'!$E$25-'Ejercicio 3 - TIR'!$C$25)*('Ejercicio 3 - TIR'!$D$25-'Ejercicio 3 - TIR'!$C$25)*V337),'Ejercicio 3 - TIR'!$E$25-SQRT(('Ejercicio 3 - TIR'!$E$25-'Ejercicio 3 - TIR'!$C$25)*('Ejercicio 3 - TIR'!$E$25-'Ejercicio 3 - TIR'!$D$25)*(1-V337)))</f>
        <v>0.224905566637923</v>
      </c>
      <c r="X337" s="24">
        <f ca="1" t="shared" si="2516"/>
        <v>0.536634593478723</v>
      </c>
      <c r="Y337" s="26">
        <f ca="1">IF(X337&lt;=('Ejercicio 3 - TIR'!$D$26-'Ejercicio 3 - TIR'!$C$26)/('Ejercicio 3 - TIR'!$E$26-'Ejercicio 3 - TIR'!$C$26),'Ejercicio 3 - TIR'!$C$26+SQRT(('Ejercicio 3 - TIR'!$E$26-'Ejercicio 3 - TIR'!$C$26)*('Ejercicio 3 - TIR'!$D$26-'Ejercicio 3 - TIR'!$C$26)*X337),'Ejercicio 3 - TIR'!$E$26-SQRT(('Ejercicio 3 - TIR'!$E$26-'Ejercicio 3 - TIR'!$C$26)*('Ejercicio 3 - TIR'!$E$26-'Ejercicio 3 - TIR'!$D$26)*(1-X337)))</f>
        <v>0.229978272768577</v>
      </c>
      <c r="Z337" s="24">
        <f ca="1" t="shared" si="2384"/>
        <v>1.13689560074493</v>
      </c>
      <c r="AA337" s="24">
        <f ca="1" t="shared" si="2385"/>
        <v>1.31117990058181</v>
      </c>
      <c r="AB337" s="24">
        <f ca="1" t="shared" si="2386"/>
        <v>1.55106683424365</v>
      </c>
      <c r="AC337" s="24">
        <f ca="1" t="shared" si="2387"/>
        <v>1.89991039949251</v>
      </c>
      <c r="AD337" s="24">
        <f ca="1" t="shared" si="2388"/>
        <v>2.33684851158286</v>
      </c>
      <c r="AE337" s="23">
        <f ca="1" t="shared" si="2389"/>
        <v>4028.51834841266</v>
      </c>
      <c r="AF337" s="23">
        <f ca="1" t="shared" si="2390"/>
        <v>4646.08384807074</v>
      </c>
      <c r="AG337" s="23">
        <f ca="1" t="shared" si="2391"/>
        <v>5496.10817147208</v>
      </c>
      <c r="AH337" s="23">
        <f ca="1" t="shared" si="2392"/>
        <v>6732.21349408033</v>
      </c>
      <c r="AI337" s="23">
        <f ca="1" t="shared" si="2393"/>
        <v>8280.47632535823</v>
      </c>
      <c r="AJ337" s="25">
        <f ca="1" t="shared" si="2394"/>
        <v>41155.8294168784</v>
      </c>
      <c r="AK337" s="25">
        <f ca="1" t="shared" si="2395"/>
        <v>47573.3573625343</v>
      </c>
      <c r="AL337" s="25">
        <f ca="1" t="shared" si="2396"/>
        <v>64281.5781368552</v>
      </c>
      <c r="AM337" s="25">
        <f ca="1" t="shared" si="2397"/>
        <v>80136.4739397651</v>
      </c>
      <c r="AN337" s="25">
        <f ca="1" t="shared" si="2398"/>
        <v>84121.1556118903</v>
      </c>
      <c r="AO337" s="25">
        <f ca="1">C337/'Ejercicio 3 - TIR'!$D$7</f>
        <v>14520.8046177284</v>
      </c>
      <c r="AP337" s="25">
        <f ca="1" t="shared" si="2399"/>
        <v>26635.02479915</v>
      </c>
      <c r="AQ337" s="25">
        <f ca="1" t="shared" si="2400"/>
        <v>33052.5527448059</v>
      </c>
      <c r="AR337" s="25">
        <f ca="1" t="shared" si="2401"/>
        <v>49760.7735191268</v>
      </c>
      <c r="AS337" s="25">
        <f ca="1" t="shared" si="2402"/>
        <v>65615.6693220367</v>
      </c>
      <c r="AT337" s="25">
        <f ca="1" t="shared" si="2403"/>
        <v>69600.3509941619</v>
      </c>
      <c r="AU337" s="25">
        <f ca="1">AP337*'Ejercicio 3 - TIR'!$D$5</f>
        <v>13317.512399575</v>
      </c>
      <c r="AV337" s="25">
        <f ca="1">AQ337*'Ejercicio 3 - TIR'!$D$5</f>
        <v>16526.276372403</v>
      </c>
      <c r="AW337" s="25">
        <f ca="1">AR337*'Ejercicio 3 - TIR'!$D$5</f>
        <v>24880.3867595634</v>
      </c>
      <c r="AX337" s="25">
        <f ca="1">AS337*'Ejercicio 3 - TIR'!$D$5</f>
        <v>32807.8346610184</v>
      </c>
      <c r="AY337" s="25">
        <f ca="1">AT337*'Ejercicio 3 - TIR'!$D$5</f>
        <v>34800.1754970809</v>
      </c>
      <c r="AZ337" s="25">
        <f ca="1" t="shared" ref="AZ337:BD337" si="2517">AJ337-AU337-AE337</f>
        <v>23809.7986688907</v>
      </c>
      <c r="BA337" s="25">
        <f ca="1" t="shared" si="2517"/>
        <v>26400.9971420606</v>
      </c>
      <c r="BB337" s="25">
        <f ca="1" t="shared" si="2517"/>
        <v>33905.0832058197</v>
      </c>
      <c r="BC337" s="25">
        <f ca="1" t="shared" si="2517"/>
        <v>40596.4257846664</v>
      </c>
      <c r="BD337" s="25">
        <f ca="1" t="shared" si="2517"/>
        <v>41040.5037894511</v>
      </c>
      <c r="BE337" s="25">
        <f ca="1" t="shared" ref="BE337:BI337" si="2518">AZ337/Z337</f>
        <v>20942.8188949713</v>
      </c>
      <c r="BF337" s="25">
        <f ca="1" t="shared" si="2518"/>
        <v>20135.297322927</v>
      </c>
      <c r="BG337" s="25">
        <f ca="1" t="shared" si="2518"/>
        <v>21859.2019745899</v>
      </c>
      <c r="BH337" s="25">
        <f ca="1" t="shared" si="2518"/>
        <v>21367.5475409315</v>
      </c>
      <c r="BI337" s="25">
        <f ca="1" t="shared" si="2518"/>
        <v>17562.3296016105</v>
      </c>
      <c r="BJ337" s="25">
        <f ca="1" t="shared" si="2406"/>
        <v>68768.0031728178</v>
      </c>
      <c r="BK337" s="25">
        <f ca="1" t="shared" si="2407"/>
        <v>33932.9206579241</v>
      </c>
      <c r="BL337" s="25">
        <f ca="1" t="shared" si="2408"/>
        <v>102700.923830742</v>
      </c>
      <c r="BM337" s="25">
        <f ca="1">BK337*'Ejercicio 3 - TIR'!$D$5</f>
        <v>16966.460328962</v>
      </c>
      <c r="BN337" s="25">
        <f ca="1" t="shared" si="2409"/>
        <v>85734.4635017798</v>
      </c>
      <c r="BO337" s="25">
        <f ca="1" t="shared" si="2410"/>
        <v>36688.0707400703</v>
      </c>
      <c r="BP337" s="25">
        <f ca="1" t="shared" si="2411"/>
        <v>-102031.691519848</v>
      </c>
      <c r="BQ337" s="25">
        <f ca="1" t="shared" ref="BQ337:BT337" si="2519">BE337</f>
        <v>20942.8188949713</v>
      </c>
      <c r="BR337" s="25">
        <f ca="1" t="shared" si="2519"/>
        <v>20135.297322927</v>
      </c>
      <c r="BS337" s="25">
        <f ca="1" t="shared" si="2519"/>
        <v>21859.2019745899</v>
      </c>
      <c r="BT337" s="25">
        <f ca="1" t="shared" si="2519"/>
        <v>21367.5475409315</v>
      </c>
      <c r="BU337" s="25">
        <f ca="1" t="shared" si="2413"/>
        <v>54250.4003416808</v>
      </c>
      <c r="BV337" s="27">
        <f ca="1" t="shared" si="2414"/>
        <v>9.45435281686935</v>
      </c>
    </row>
    <row r="338" ht="15" customHeight="1" spans="1:74">
      <c r="A338" s="23">
        <v>337</v>
      </c>
      <c r="B338" s="24">
        <f ca="1" t="shared" ref="B338:F338" si="2520">RAND()</f>
        <v>0.549431480769406</v>
      </c>
      <c r="C338" s="25">
        <f ca="1">IF(B338&lt;=('Ejercicio 3 - TIR'!$D$13-'Ejercicio 3 - TIR'!$C$13)/('Ejercicio 3 - TIR'!$E$13-'Ejercicio 3 - TIR'!$C$13),'Ejercicio 3 - TIR'!$C$13+SQRT(('Ejercicio 3 - TIR'!$E$13-'Ejercicio 3 - TIR'!$C$13)*('Ejercicio 3 - TIR'!$D$13-'Ejercicio 3 - TIR'!$C$13)*B338),'Ejercicio 3 - TIR'!$E$13-SQRT(('Ejercicio 3 - TIR'!$E$13-'Ejercicio 3 - TIR'!$C$13)*('Ejercicio 3 - TIR'!$E$13-'Ejercicio 3 - TIR'!$D$13)*(1-B338)))</f>
        <v>76747.4254527222</v>
      </c>
      <c r="D338" s="24">
        <f ca="1" t="shared" si="2520"/>
        <v>0.829095312458797</v>
      </c>
      <c r="E338" s="25">
        <f ca="1">IF(D338&lt;=('Ejercicio 3 - TIR'!$D$14-'Ejercicio 3 - TIR'!$C$14)/('Ejercicio 3 - TIR'!$E$14-'Ejercicio 3 - TIR'!$C$14),'Ejercicio 3 - TIR'!$C$14+SQRT(('Ejercicio 3 - TIR'!$E$14-'Ejercicio 3 - TIR'!$C$14)*('Ejercicio 3 - TIR'!$D$14-'Ejercicio 3 - TIR'!$C$14)*D338),'Ejercicio 3 - TIR'!$E$14-SQRT(('Ejercicio 3 - TIR'!$E$14-'Ejercicio 3 - TIR'!$C$14)*('Ejercicio 3 - TIR'!$E$14-'Ejercicio 3 - TIR'!$D$14)*(1-D338)))</f>
        <v>34936.828747595</v>
      </c>
      <c r="F338" s="24">
        <f ca="1" t="shared" si="2520"/>
        <v>0.00349003881209464</v>
      </c>
      <c r="G338" s="25">
        <f ca="1">IF(F338&lt;=('Ejercicio 3 - TIR'!$D$18-'Ejercicio 3 - TIR'!$C$18)/('Ejercicio 3 - TIR'!$E$18-'Ejercicio 3 - TIR'!$C$18),'Ejercicio 3 - TIR'!$C$18+SQRT(('Ejercicio 3 - TIR'!$E$18-'Ejercicio 3 - TIR'!$C$18)*('Ejercicio 3 - TIR'!$D$18-'Ejercicio 3 - TIR'!$C$18)*F338),'Ejercicio 3 - TIR'!$E$18-SQRT(('Ejercicio 3 - TIR'!$E$18-'Ejercicio 3 - TIR'!$C$18)*('Ejercicio 3 - TIR'!$E$18-'Ejercicio 3 - TIR'!$D$18)*(1-F338)))</f>
        <v>30723.5370217302</v>
      </c>
      <c r="H338" s="24">
        <f ca="1" t="shared" ref="H338:L338" si="2521">RAND()</f>
        <v>0.540354623097896</v>
      </c>
      <c r="I338" s="25">
        <f ca="1">IF(H338&lt;=('Ejercicio 3 - TIR'!$D$18-'Ejercicio 3 - TIR'!$C$18)/('Ejercicio 3 - TIR'!$E$18-'Ejercicio 3 - TIR'!$C$18),'Ejercicio 3 - TIR'!$C$18+SQRT(('Ejercicio 3 - TIR'!$E$18-'Ejercicio 3 - TIR'!$C$18)*('Ejercicio 3 - TIR'!$D$18-'Ejercicio 3 - TIR'!$C$18)*H338),'Ejercicio 3 - TIR'!$E$18-SQRT(('Ejercicio 3 - TIR'!$E$18-'Ejercicio 3 - TIR'!$C$18)*('Ejercicio 3 - TIR'!$E$18-'Ejercicio 3 - TIR'!$D$18)*(1-H338)))</f>
        <v>39002.954707466</v>
      </c>
      <c r="J338" s="24">
        <f ca="1" t="shared" si="2521"/>
        <v>0.640680711978366</v>
      </c>
      <c r="K338" s="25">
        <f ca="1">IF(J338&lt;=('Ejercicio 3 - TIR'!$D$18-'Ejercicio 3 - TIR'!$C$18)/('Ejercicio 3 - TIR'!$E$18-'Ejercicio 3 - TIR'!$C$18),'Ejercicio 3 - TIR'!$C$18+SQRT(('Ejercicio 3 - TIR'!$E$18-'Ejercicio 3 - TIR'!$C$18)*('Ejercicio 3 - TIR'!$D$18-'Ejercicio 3 - TIR'!$C$18)*J338),'Ejercicio 3 - TIR'!$E$18-SQRT(('Ejercicio 3 - TIR'!$E$18-'Ejercicio 3 - TIR'!$C$18)*('Ejercicio 3 - TIR'!$E$18-'Ejercicio 3 - TIR'!$D$18)*(1-J338)))</f>
        <v>39803.1682020026</v>
      </c>
      <c r="L338" s="24">
        <f ca="1" t="shared" si="2521"/>
        <v>0.253507690218002</v>
      </c>
      <c r="M338" s="25">
        <f ca="1">IF(L338&lt;=('Ejercicio 3 - TIR'!$D$18-'Ejercicio 3 - TIR'!$C$18)/('Ejercicio 3 - TIR'!$E$18-'Ejercicio 3 - TIR'!$C$18),'Ejercicio 3 - TIR'!$C$18+SQRT(('Ejercicio 3 - TIR'!$E$18-'Ejercicio 3 - TIR'!$C$18)*('Ejercicio 3 - TIR'!$D$18-'Ejercicio 3 - TIR'!$C$18)*L338),'Ejercicio 3 - TIR'!$E$18-SQRT(('Ejercicio 3 - TIR'!$E$18-'Ejercicio 3 - TIR'!$C$18)*('Ejercicio 3 - TIR'!$E$18-'Ejercicio 3 - TIR'!$D$18)*(1-L338)))</f>
        <v>36166.5349697136</v>
      </c>
      <c r="N338" s="24">
        <f ca="1" t="shared" ref="N338:R338" si="2522">RAND()</f>
        <v>0.201770681193056</v>
      </c>
      <c r="O338" s="25">
        <f ca="1">IF(N338&lt;=('Ejercicio 3 - TIR'!$D$18-'Ejercicio 3 - TIR'!$C$18)/('Ejercicio 3 - TIR'!$E$18-'Ejercicio 3 - TIR'!$C$18),'Ejercicio 3 - TIR'!$C$18+SQRT(('Ejercicio 3 - TIR'!$E$18-'Ejercicio 3 - TIR'!$C$18)*('Ejercicio 3 - TIR'!$D$18-'Ejercicio 3 - TIR'!$C$18)*N338),'Ejercicio 3 - TIR'!$E$18-SQRT(('Ejercicio 3 - TIR'!$E$18-'Ejercicio 3 - TIR'!$C$18)*('Ejercicio 3 - TIR'!$E$18-'Ejercicio 3 - TIR'!$D$18)*(1-N338)))</f>
        <v>35501.4181970614</v>
      </c>
      <c r="P338" s="24">
        <f ca="1" t="shared" si="2522"/>
        <v>0.317115855422595</v>
      </c>
      <c r="Q338" s="26">
        <f ca="1">IF(P338&lt;=('Ejercicio 3 - TIR'!$D$22-'Ejercicio 3 - TIR'!$C$22)/('Ejercicio 3 - TIR'!$E$22-'Ejercicio 3 - TIR'!$C$22),'Ejercicio 3 - TIR'!$C$22+SQRT(('Ejercicio 3 - TIR'!$E$22-'Ejercicio 3 - TIR'!$C$22)*('Ejercicio 3 - TIR'!$D$22-'Ejercicio 3 - TIR'!$C$22)*P338),'Ejercicio 3 - TIR'!$E$22-SQRT(('Ejercicio 3 - TIR'!$E$22-'Ejercicio 3 - TIR'!$C$22)*('Ejercicio 3 - TIR'!$E$22-'Ejercicio 3 - TIR'!$D$22)*(1-P338)))</f>
        <v>0.143891599773993</v>
      </c>
      <c r="R338" s="24">
        <f ca="1" t="shared" si="2522"/>
        <v>0.00357795735010824</v>
      </c>
      <c r="S338" s="26">
        <f ca="1">IF(R338&lt;=('Ejercicio 3 - TIR'!$D$23-'Ejercicio 3 - TIR'!$C$23)/('Ejercicio 3 - TIR'!$E$23-'Ejercicio 3 - TIR'!$C$23),'Ejercicio 3 - TIR'!$C$23+SQRT(('Ejercicio 3 - TIR'!$E$23-'Ejercicio 3 - TIR'!$C$23)*('Ejercicio 3 - TIR'!$D$23-'Ejercicio 3 - TIR'!$C$23)*R338),'Ejercicio 3 - TIR'!$E$23-SQRT(('Ejercicio 3 - TIR'!$E$23-'Ejercicio 3 - TIR'!$C$23)*('Ejercicio 3 - TIR'!$E$23-'Ejercicio 3 - TIR'!$D$23)*(1-R338)))</f>
        <v>0.122537779192561</v>
      </c>
      <c r="T338" s="24">
        <f ca="1" t="shared" ref="T338:X338" si="2523">RAND()</f>
        <v>0.786121132193963</v>
      </c>
      <c r="U338" s="26">
        <f ca="1">IF(T338&lt;=('Ejercicio 3 - TIR'!$D$24-'Ejercicio 3 - TIR'!$C$24)/('Ejercicio 3 - TIR'!$E$24-'Ejercicio 3 - TIR'!$C$24),'Ejercicio 3 - TIR'!$C$24+SQRT(('Ejercicio 3 - TIR'!$E$24-'Ejercicio 3 - TIR'!$C$24)*('Ejercicio 3 - TIR'!$D$24-'Ejercicio 3 - TIR'!$C$24)*T338),'Ejercicio 3 - TIR'!$E$24-SQRT(('Ejercicio 3 - TIR'!$E$24-'Ejercicio 3 - TIR'!$C$24)*('Ejercicio 3 - TIR'!$E$24-'Ejercicio 3 - TIR'!$D$24)*(1-T338)))</f>
        <v>0.195528366833068</v>
      </c>
      <c r="V338" s="24">
        <f ca="1" t="shared" si="2523"/>
        <v>0.0405714605583132</v>
      </c>
      <c r="W338" s="26">
        <f ca="1">IF(V338&lt;=('Ejercicio 3 - TIR'!$D$25-'Ejercicio 3 - TIR'!$C$25)/('Ejercicio 3 - TIR'!$E$25-'Ejercicio 3 - TIR'!$C$25),'Ejercicio 3 - TIR'!$C$25+SQRT(('Ejercicio 3 - TIR'!$E$25-'Ejercicio 3 - TIR'!$C$25)*('Ejercicio 3 - TIR'!$D$25-'Ejercicio 3 - TIR'!$C$25)*V338),'Ejercicio 3 - TIR'!$E$25-SQRT(('Ejercicio 3 - TIR'!$E$25-'Ejercicio 3 - TIR'!$C$25)*('Ejercicio 3 - TIR'!$E$25-'Ejercicio 3 - TIR'!$D$25)*(1-V338)))</f>
        <v>0.187536580443519</v>
      </c>
      <c r="X338" s="24">
        <f ca="1" t="shared" si="2523"/>
        <v>0.652699012663152</v>
      </c>
      <c r="Y338" s="26">
        <f ca="1">IF(X338&lt;=('Ejercicio 3 - TIR'!$D$26-'Ejercicio 3 - TIR'!$C$26)/('Ejercicio 3 - TIR'!$E$26-'Ejercicio 3 - TIR'!$C$26),'Ejercicio 3 - TIR'!$C$26+SQRT(('Ejercicio 3 - TIR'!$E$26-'Ejercicio 3 - TIR'!$C$26)*('Ejercicio 3 - TIR'!$D$26-'Ejercicio 3 - TIR'!$C$26)*X338),'Ejercicio 3 - TIR'!$E$26-SQRT(('Ejercicio 3 - TIR'!$E$26-'Ejercicio 3 - TIR'!$C$26)*('Ejercicio 3 - TIR'!$E$26-'Ejercicio 3 - TIR'!$D$26)*(1-X338)))</f>
        <v>0.236693818782777</v>
      </c>
      <c r="Z338" s="24">
        <f ca="1" t="shared" si="2384"/>
        <v>1.14389159977399</v>
      </c>
      <c r="AA338" s="24">
        <f ca="1" t="shared" si="2385"/>
        <v>1.28406153604732</v>
      </c>
      <c r="AB338" s="24">
        <f ca="1" t="shared" si="2386"/>
        <v>1.53513199110382</v>
      </c>
      <c r="AC338" s="24">
        <f ca="1" t="shared" si="2387"/>
        <v>1.82302539524488</v>
      </c>
      <c r="AD338" s="24">
        <f ca="1" t="shared" si="2388"/>
        <v>2.25452423778337</v>
      </c>
      <c r="AE338" s="23">
        <f ca="1" t="shared" si="2389"/>
        <v>5027.11617952148</v>
      </c>
      <c r="AF338" s="23">
        <f ca="1" t="shared" si="2390"/>
        <v>5643.12783190303</v>
      </c>
      <c r="AG338" s="23">
        <f ca="1" t="shared" si="2391"/>
        <v>6746.51940070526</v>
      </c>
      <c r="AH338" s="23">
        <f ca="1" t="shared" si="2392"/>
        <v>8011.73857900939</v>
      </c>
      <c r="AI338" s="23">
        <f ca="1" t="shared" si="2393"/>
        <v>9908.06757836442</v>
      </c>
      <c r="AJ338" s="25">
        <f ca="1" t="shared" si="2394"/>
        <v>35144.3959145025</v>
      </c>
      <c r="AK338" s="25">
        <f ca="1" t="shared" si="2395"/>
        <v>50082.193932053</v>
      </c>
      <c r="AL338" s="25">
        <f ca="1" t="shared" si="2396"/>
        <v>61103.1168541804</v>
      </c>
      <c r="AM338" s="25">
        <f ca="1" t="shared" si="2397"/>
        <v>65932.5117077998</v>
      </c>
      <c r="AN338" s="25">
        <f ca="1" t="shared" si="2398"/>
        <v>80038.8078009585</v>
      </c>
      <c r="AO338" s="25">
        <f ca="1">C338/'Ejercicio 3 - TIR'!$D$7</f>
        <v>15349.4850905444</v>
      </c>
      <c r="AP338" s="25">
        <f ca="1" t="shared" si="2399"/>
        <v>19794.910823958</v>
      </c>
      <c r="AQ338" s="25">
        <f ca="1" t="shared" si="2400"/>
        <v>34732.7088415086</v>
      </c>
      <c r="AR338" s="25">
        <f ca="1" t="shared" si="2401"/>
        <v>45753.631763636</v>
      </c>
      <c r="AS338" s="25">
        <f ca="1" t="shared" si="2402"/>
        <v>50583.0266172554</v>
      </c>
      <c r="AT338" s="25">
        <f ca="1" t="shared" si="2403"/>
        <v>64689.3227104141</v>
      </c>
      <c r="AU338" s="25">
        <f ca="1">AP338*'Ejercicio 3 - TIR'!$D$5</f>
        <v>9897.45541197901</v>
      </c>
      <c r="AV338" s="25">
        <f ca="1">AQ338*'Ejercicio 3 - TIR'!$D$5</f>
        <v>17366.3544207543</v>
      </c>
      <c r="AW338" s="25">
        <f ca="1">AR338*'Ejercicio 3 - TIR'!$D$5</f>
        <v>22876.815881818</v>
      </c>
      <c r="AX338" s="25">
        <f ca="1">AS338*'Ejercicio 3 - TIR'!$D$5</f>
        <v>25291.5133086277</v>
      </c>
      <c r="AY338" s="25">
        <f ca="1">AT338*'Ejercicio 3 - TIR'!$D$5</f>
        <v>32344.661355207</v>
      </c>
      <c r="AZ338" s="25">
        <f ca="1" t="shared" ref="AZ338:BD338" si="2524">AJ338-AU338-AE338</f>
        <v>20219.824323002</v>
      </c>
      <c r="BA338" s="25">
        <f ca="1" t="shared" si="2524"/>
        <v>27072.7116793957</v>
      </c>
      <c r="BB338" s="25">
        <f ca="1" t="shared" si="2524"/>
        <v>31479.7815716572</v>
      </c>
      <c r="BC338" s="25">
        <f ca="1" t="shared" si="2524"/>
        <v>32629.2598201627</v>
      </c>
      <c r="BD338" s="25">
        <f ca="1" t="shared" si="2524"/>
        <v>37786.0788673871</v>
      </c>
      <c r="BE338" s="25">
        <f ca="1" t="shared" ref="BE338:BI338" si="2525">AZ338/Z338</f>
        <v>17676.3465410507</v>
      </c>
      <c r="BF338" s="25">
        <f ca="1" t="shared" si="2525"/>
        <v>21083.655977059</v>
      </c>
      <c r="BG338" s="25">
        <f ca="1" t="shared" si="2525"/>
        <v>20506.2377398715</v>
      </c>
      <c r="BH338" s="25">
        <f ca="1" t="shared" si="2525"/>
        <v>17898.4121149776</v>
      </c>
      <c r="BI338" s="25">
        <f ca="1" t="shared" si="2525"/>
        <v>16760.1120600673</v>
      </c>
      <c r="BJ338" s="25">
        <f ca="1" t="shared" si="2406"/>
        <v>78765.9272027397</v>
      </c>
      <c r="BK338" s="25">
        <f ca="1" t="shared" si="2407"/>
        <v>34605.7861741269</v>
      </c>
      <c r="BL338" s="25">
        <f ca="1" t="shared" si="2408"/>
        <v>113371.713376867</v>
      </c>
      <c r="BM338" s="25">
        <f ca="1">BK338*'Ejercicio 3 - TIR'!$D$5</f>
        <v>17302.8930870634</v>
      </c>
      <c r="BN338" s="25">
        <f ca="1" t="shared" si="2409"/>
        <v>96068.8202898032</v>
      </c>
      <c r="BO338" s="25">
        <f ca="1" t="shared" si="2410"/>
        <v>42611.5712928672</v>
      </c>
      <c r="BP338" s="25">
        <f ca="1" t="shared" si="2411"/>
        <v>-111684.254200317</v>
      </c>
      <c r="BQ338" s="25">
        <f ca="1" t="shared" ref="BQ338:BT338" si="2526">BE338</f>
        <v>17676.3465410507</v>
      </c>
      <c r="BR338" s="25">
        <f ca="1" t="shared" si="2526"/>
        <v>21083.655977059</v>
      </c>
      <c r="BS338" s="25">
        <f ca="1" t="shared" si="2526"/>
        <v>20506.2377398715</v>
      </c>
      <c r="BT338" s="25">
        <f ca="1" t="shared" si="2526"/>
        <v>17898.4121149776</v>
      </c>
      <c r="BU338" s="25">
        <f ca="1" t="shared" si="2413"/>
        <v>59371.6833529345</v>
      </c>
      <c r="BV338" s="27">
        <f ca="1" t="shared" si="2414"/>
        <v>5.8671124747075</v>
      </c>
    </row>
    <row r="339" ht="15" customHeight="1" spans="1:74">
      <c r="A339" s="23">
        <v>338</v>
      </c>
      <c r="B339" s="24">
        <f ca="1" t="shared" ref="B339:F339" si="2527">RAND()</f>
        <v>0.349300437808535</v>
      </c>
      <c r="C339" s="25">
        <f ca="1">IF(B339&lt;=('Ejercicio 3 - TIR'!$D$13-'Ejercicio 3 - TIR'!$C$13)/('Ejercicio 3 - TIR'!$E$13-'Ejercicio 3 - TIR'!$C$13),'Ejercicio 3 - TIR'!$C$13+SQRT(('Ejercicio 3 - TIR'!$E$13-'Ejercicio 3 - TIR'!$C$13)*('Ejercicio 3 - TIR'!$D$13-'Ejercicio 3 - TIR'!$C$13)*B339),'Ejercicio 3 - TIR'!$E$13-SQRT(('Ejercicio 3 - TIR'!$E$13-'Ejercicio 3 - TIR'!$C$13)*('Ejercicio 3 - TIR'!$E$13-'Ejercicio 3 - TIR'!$D$13)*(1-B339)))</f>
        <v>72056.4949473092</v>
      </c>
      <c r="D339" s="24">
        <f ca="1" t="shared" si="2527"/>
        <v>0.93652416510165</v>
      </c>
      <c r="E339" s="25">
        <f ca="1">IF(D339&lt;=('Ejercicio 3 - TIR'!$D$14-'Ejercicio 3 - TIR'!$C$14)/('Ejercicio 3 - TIR'!$E$14-'Ejercicio 3 - TIR'!$C$14),'Ejercicio 3 - TIR'!$C$14+SQRT(('Ejercicio 3 - TIR'!$E$14-'Ejercicio 3 - TIR'!$C$14)*('Ejercicio 3 - TIR'!$D$14-'Ejercicio 3 - TIR'!$C$14)*D339),'Ejercicio 3 - TIR'!$E$14-SQRT(('Ejercicio 3 - TIR'!$E$14-'Ejercicio 3 - TIR'!$C$14)*('Ejercicio 3 - TIR'!$E$14-'Ejercicio 3 - TIR'!$D$14)*(1-D339)))</f>
        <v>36914.3274258677</v>
      </c>
      <c r="F339" s="24">
        <f ca="1" t="shared" si="2527"/>
        <v>0.0884709459241069</v>
      </c>
      <c r="G339" s="25">
        <f ca="1">IF(F339&lt;=('Ejercicio 3 - TIR'!$D$18-'Ejercicio 3 - TIR'!$C$18)/('Ejercicio 3 - TIR'!$E$18-'Ejercicio 3 - TIR'!$C$18),'Ejercicio 3 - TIR'!$C$18+SQRT(('Ejercicio 3 - TIR'!$E$18-'Ejercicio 3 - TIR'!$C$18)*('Ejercicio 3 - TIR'!$D$18-'Ejercicio 3 - TIR'!$C$18)*F339),'Ejercicio 3 - TIR'!$E$18-SQRT(('Ejercicio 3 - TIR'!$E$18-'Ejercicio 3 - TIR'!$C$18)*('Ejercicio 3 - TIR'!$E$18-'Ejercicio 3 - TIR'!$D$18)*(1-F339)))</f>
        <v>33642.889222666</v>
      </c>
      <c r="H339" s="24">
        <f ca="1" t="shared" ref="H339:L339" si="2528">RAND()</f>
        <v>0.459073808921641</v>
      </c>
      <c r="I339" s="25">
        <f ca="1">IF(H339&lt;=('Ejercicio 3 - TIR'!$D$18-'Ejercicio 3 - TIR'!$C$18)/('Ejercicio 3 - TIR'!$E$18-'Ejercicio 3 - TIR'!$C$18),'Ejercicio 3 - TIR'!$C$18+SQRT(('Ejercicio 3 - TIR'!$E$18-'Ejercicio 3 - TIR'!$C$18)*('Ejercicio 3 - TIR'!$D$18-'Ejercicio 3 - TIR'!$C$18)*H339),'Ejercicio 3 - TIR'!$E$18-SQRT(('Ejercicio 3 - TIR'!$E$18-'Ejercicio 3 - TIR'!$C$18)*('Ejercicio 3 - TIR'!$E$18-'Ejercicio 3 - TIR'!$D$18)*(1-H339)))</f>
        <v>38298.2571265445</v>
      </c>
      <c r="J339" s="24">
        <f ca="1" t="shared" si="2528"/>
        <v>0.778865063937785</v>
      </c>
      <c r="K339" s="25">
        <f ca="1">IF(J339&lt;=('Ejercicio 3 - TIR'!$D$18-'Ejercicio 3 - TIR'!$C$18)/('Ejercicio 3 - TIR'!$E$18-'Ejercicio 3 - TIR'!$C$18),'Ejercicio 3 - TIR'!$C$18+SQRT(('Ejercicio 3 - TIR'!$E$18-'Ejercicio 3 - TIR'!$C$18)*('Ejercicio 3 - TIR'!$D$18-'Ejercicio 3 - TIR'!$C$18)*J339),'Ejercicio 3 - TIR'!$E$18-SQRT(('Ejercicio 3 - TIR'!$E$18-'Ejercicio 3 - TIR'!$C$18)*('Ejercicio 3 - TIR'!$E$18-'Ejercicio 3 - TIR'!$D$18)*(1-J339)))</f>
        <v>40927.5167029604</v>
      </c>
      <c r="L339" s="24">
        <f ca="1" t="shared" si="2528"/>
        <v>0.820416507564898</v>
      </c>
      <c r="M339" s="25">
        <f ca="1">IF(L339&lt;=('Ejercicio 3 - TIR'!$D$18-'Ejercicio 3 - TIR'!$C$18)/('Ejercicio 3 - TIR'!$E$18-'Ejercicio 3 - TIR'!$C$18),'Ejercicio 3 - TIR'!$C$18+SQRT(('Ejercicio 3 - TIR'!$E$18-'Ejercicio 3 - TIR'!$C$18)*('Ejercicio 3 - TIR'!$D$18-'Ejercicio 3 - TIR'!$C$18)*L339),'Ejercicio 3 - TIR'!$E$18-SQRT(('Ejercicio 3 - TIR'!$E$18-'Ejercicio 3 - TIR'!$C$18)*('Ejercicio 3 - TIR'!$E$18-'Ejercicio 3 - TIR'!$D$18)*(1-L339)))</f>
        <v>41330.0188103162</v>
      </c>
      <c r="N339" s="24">
        <f ca="1" t="shared" ref="N339:R339" si="2529">RAND()</f>
        <v>0.731388423015281</v>
      </c>
      <c r="O339" s="25">
        <f ca="1">IF(N339&lt;=('Ejercicio 3 - TIR'!$D$18-'Ejercicio 3 - TIR'!$C$18)/('Ejercicio 3 - TIR'!$E$18-'Ejercicio 3 - TIR'!$C$18),'Ejercicio 3 - TIR'!$C$18+SQRT(('Ejercicio 3 - TIR'!$E$18-'Ejercicio 3 - TIR'!$C$18)*('Ejercicio 3 - TIR'!$D$18-'Ejercicio 3 - TIR'!$C$18)*N339),'Ejercicio 3 - TIR'!$E$18-SQRT(('Ejercicio 3 - TIR'!$E$18-'Ejercicio 3 - TIR'!$C$18)*('Ejercicio 3 - TIR'!$E$18-'Ejercicio 3 - TIR'!$D$18)*(1-N339)))</f>
        <v>40511.5851045326</v>
      </c>
      <c r="P339" s="24">
        <f ca="1" t="shared" si="2529"/>
        <v>0.0550632840213587</v>
      </c>
      <c r="Q339" s="26">
        <f ca="1">IF(P339&lt;=('Ejercicio 3 - TIR'!$D$22-'Ejercicio 3 - TIR'!$C$22)/('Ejercicio 3 - TIR'!$E$22-'Ejercicio 3 - TIR'!$C$22),'Ejercicio 3 - TIR'!$C$22+SQRT(('Ejercicio 3 - TIR'!$E$22-'Ejercicio 3 - TIR'!$C$22)*('Ejercicio 3 - TIR'!$D$22-'Ejercicio 3 - TIR'!$C$22)*P339),'Ejercicio 3 - TIR'!$E$22-SQRT(('Ejercicio 3 - TIR'!$E$22-'Ejercicio 3 - TIR'!$C$22)*('Ejercicio 3 - TIR'!$E$22-'Ejercicio 3 - TIR'!$D$22)*(1-P339)))</f>
        <v>0.129955596980515</v>
      </c>
      <c r="R339" s="24">
        <f ca="1" t="shared" si="2529"/>
        <v>0.772257253843678</v>
      </c>
      <c r="S339" s="26">
        <f ca="1">IF(R339&lt;=('Ejercicio 3 - TIR'!$D$23-'Ejercicio 3 - TIR'!$C$23)/('Ejercicio 3 - TIR'!$E$23-'Ejercicio 3 - TIR'!$C$23),'Ejercicio 3 - TIR'!$C$23+SQRT(('Ejercicio 3 - TIR'!$E$23-'Ejercicio 3 - TIR'!$C$23)*('Ejercicio 3 - TIR'!$D$23-'Ejercicio 3 - TIR'!$C$23)*R339),'Ejercicio 3 - TIR'!$E$23-SQRT(('Ejercicio 3 - TIR'!$E$23-'Ejercicio 3 - TIR'!$C$23)*('Ejercicio 3 - TIR'!$E$23-'Ejercicio 3 - TIR'!$D$23)*(1-R339)))</f>
        <v>0.159753100408177</v>
      </c>
      <c r="T339" s="24">
        <f ca="1" t="shared" ref="T339:X339" si="2530">RAND()</f>
        <v>0.0885976415568517</v>
      </c>
      <c r="U339" s="26">
        <f ca="1">IF(T339&lt;=('Ejercicio 3 - TIR'!$D$24-'Ejercicio 3 - TIR'!$C$24)/('Ejercicio 3 - TIR'!$E$24-'Ejercicio 3 - TIR'!$C$24),'Ejercicio 3 - TIR'!$C$24+SQRT(('Ejercicio 3 - TIR'!$E$24-'Ejercicio 3 - TIR'!$C$24)*('Ejercicio 3 - TIR'!$D$24-'Ejercicio 3 - TIR'!$C$24)*T339),'Ejercicio 3 - TIR'!$E$24-SQRT(('Ejercicio 3 - TIR'!$E$24-'Ejercicio 3 - TIR'!$C$24)*('Ejercicio 3 - TIR'!$E$24-'Ejercicio 3 - TIR'!$D$24)*(1-T339)))</f>
        <v>0.163640199678501</v>
      </c>
      <c r="V339" s="24">
        <f ca="1" t="shared" si="2530"/>
        <v>0.758581947351859</v>
      </c>
      <c r="W339" s="26">
        <f ca="1">IF(V339&lt;=('Ejercicio 3 - TIR'!$D$25-'Ejercicio 3 - TIR'!$C$25)/('Ejercicio 3 - TIR'!$E$25-'Ejercicio 3 - TIR'!$C$25),'Ejercicio 3 - TIR'!$C$25+SQRT(('Ejercicio 3 - TIR'!$E$25-'Ejercicio 3 - TIR'!$C$25)*('Ejercicio 3 - TIR'!$D$25-'Ejercicio 3 - TIR'!$C$25)*V339),'Ejercicio 3 - TIR'!$E$25-SQRT(('Ejercicio 3 - TIR'!$E$25-'Ejercicio 3 - TIR'!$C$25)*('Ejercicio 3 - TIR'!$E$25-'Ejercicio 3 - TIR'!$D$25)*(1-V339)))</f>
        <v>0.220931749549233</v>
      </c>
      <c r="X339" s="24">
        <f ca="1" t="shared" si="2530"/>
        <v>0.526438627801046</v>
      </c>
      <c r="Y339" s="26">
        <f ca="1">IF(X339&lt;=('Ejercicio 3 - TIR'!$D$26-'Ejercicio 3 - TIR'!$C$26)/('Ejercicio 3 - TIR'!$E$26-'Ejercicio 3 - TIR'!$C$26),'Ejercicio 3 - TIR'!$C$26+SQRT(('Ejercicio 3 - TIR'!$E$26-'Ejercicio 3 - TIR'!$C$26)*('Ejercicio 3 - TIR'!$D$26-'Ejercicio 3 - TIR'!$C$26)*X339),'Ejercicio 3 - TIR'!$E$26-SQRT(('Ejercicio 3 - TIR'!$E$26-'Ejercicio 3 - TIR'!$C$26)*('Ejercicio 3 - TIR'!$E$26-'Ejercicio 3 - TIR'!$D$26)*(1-X339)))</f>
        <v>0.229430924371961</v>
      </c>
      <c r="Z339" s="24">
        <f ca="1" t="shared" si="2384"/>
        <v>1.12995559698052</v>
      </c>
      <c r="AA339" s="24">
        <f ca="1" t="shared" si="2385"/>
        <v>1.31046950692172</v>
      </c>
      <c r="AB339" s="24">
        <f ca="1" t="shared" si="2386"/>
        <v>1.52491499870698</v>
      </c>
      <c r="AC339" s="24">
        <f ca="1" t="shared" si="2387"/>
        <v>1.86181713728518</v>
      </c>
      <c r="AD339" s="24">
        <f ca="1" t="shared" si="2388"/>
        <v>2.28897556410408</v>
      </c>
      <c r="AE339" s="23">
        <f ca="1" t="shared" si="2389"/>
        <v>4797.22345776284</v>
      </c>
      <c r="AF339" s="23">
        <f ca="1" t="shared" si="2390"/>
        <v>5563.59477849129</v>
      </c>
      <c r="AG339" s="23">
        <f ca="1" t="shared" si="2391"/>
        <v>6474.02253897387</v>
      </c>
      <c r="AH339" s="23">
        <f ca="1" t="shared" si="2392"/>
        <v>7904.33966513054</v>
      </c>
      <c r="AI339" s="23">
        <f ca="1" t="shared" si="2393"/>
        <v>9717.83962105139</v>
      </c>
      <c r="AJ339" s="25">
        <f ca="1" t="shared" si="2394"/>
        <v>38014.9709757469</v>
      </c>
      <c r="AK339" s="25">
        <f ca="1" t="shared" si="2395"/>
        <v>50188.6981325842</v>
      </c>
      <c r="AL339" s="25">
        <f ca="1" t="shared" si="2396"/>
        <v>62410.984080175</v>
      </c>
      <c r="AM339" s="25">
        <f ca="1" t="shared" si="2397"/>
        <v>76948.9373053658</v>
      </c>
      <c r="AN339" s="25">
        <f ca="1" t="shared" si="2398"/>
        <v>92730.0283673979</v>
      </c>
      <c r="AO339" s="25">
        <f ca="1">C339/'Ejercicio 3 - TIR'!$D$7</f>
        <v>14411.2989894618</v>
      </c>
      <c r="AP339" s="25">
        <f ca="1" t="shared" si="2399"/>
        <v>23603.6719862851</v>
      </c>
      <c r="AQ339" s="25">
        <f ca="1" t="shared" si="2400"/>
        <v>35777.3991431223</v>
      </c>
      <c r="AR339" s="25">
        <f ca="1" t="shared" si="2401"/>
        <v>47999.6850907131</v>
      </c>
      <c r="AS339" s="25">
        <f ca="1" t="shared" si="2402"/>
        <v>62537.6383159039</v>
      </c>
      <c r="AT339" s="25">
        <f ca="1" t="shared" si="2403"/>
        <v>78318.7293779361</v>
      </c>
      <c r="AU339" s="25">
        <f ca="1">AP339*'Ejercicio 3 - TIR'!$D$5</f>
        <v>11801.8359931425</v>
      </c>
      <c r="AV339" s="25">
        <f ca="1">AQ339*'Ejercicio 3 - TIR'!$D$5</f>
        <v>17888.6995715612</v>
      </c>
      <c r="AW339" s="25">
        <f ca="1">AR339*'Ejercicio 3 - TIR'!$D$5</f>
        <v>23999.8425453566</v>
      </c>
      <c r="AX339" s="25">
        <f ca="1">AS339*'Ejercicio 3 - TIR'!$D$5</f>
        <v>31268.819157952</v>
      </c>
      <c r="AY339" s="25">
        <f ca="1">AT339*'Ejercicio 3 - TIR'!$D$5</f>
        <v>39159.364688968</v>
      </c>
      <c r="AZ339" s="25">
        <f ca="1" t="shared" ref="AZ339:BD339" si="2531">AJ339-AU339-AE339</f>
        <v>21415.9115248415</v>
      </c>
      <c r="BA339" s="25">
        <f ca="1" t="shared" si="2531"/>
        <v>26736.4037825317</v>
      </c>
      <c r="BB339" s="25">
        <f ca="1" t="shared" si="2531"/>
        <v>31937.1189958445</v>
      </c>
      <c r="BC339" s="25">
        <f ca="1" t="shared" si="2531"/>
        <v>37775.7784822833</v>
      </c>
      <c r="BD339" s="25">
        <f ca="1" t="shared" si="2531"/>
        <v>43852.8240573785</v>
      </c>
      <c r="BE339" s="25">
        <f ca="1" t="shared" ref="BE339:BI339" si="2532">AZ339/Z339</f>
        <v>18952.8788406106</v>
      </c>
      <c r="BF339" s="25">
        <f ca="1" t="shared" si="2532"/>
        <v>20402.1563579416</v>
      </c>
      <c r="BG339" s="25">
        <f ca="1" t="shared" si="2532"/>
        <v>20943.5404746657</v>
      </c>
      <c r="BH339" s="25">
        <f ca="1" t="shared" si="2532"/>
        <v>20289.7361538772</v>
      </c>
      <c r="BI339" s="25">
        <f ca="1" t="shared" si="2532"/>
        <v>19158.2753197904</v>
      </c>
      <c r="BJ339" s="25">
        <f ca="1" t="shared" si="2406"/>
        <v>84495.9934431482</v>
      </c>
      <c r="BK339" s="25">
        <f ca="1" t="shared" si="2407"/>
        <v>32987.111233876</v>
      </c>
      <c r="BL339" s="25">
        <f ca="1" t="shared" si="2408"/>
        <v>117483.104677024</v>
      </c>
      <c r="BM339" s="25">
        <f ca="1">BK339*'Ejercicio 3 - TIR'!$D$5</f>
        <v>16493.555616938</v>
      </c>
      <c r="BN339" s="25">
        <f ca="1" t="shared" si="2409"/>
        <v>100989.549060086</v>
      </c>
      <c r="BO339" s="25">
        <f ca="1" t="shared" si="2410"/>
        <v>44119.9769205986</v>
      </c>
      <c r="BP339" s="25">
        <f ca="1" t="shared" si="2411"/>
        <v>-108970.822373177</v>
      </c>
      <c r="BQ339" s="25">
        <f ca="1" t="shared" ref="BQ339:BT339" si="2533">BE339</f>
        <v>18952.8788406106</v>
      </c>
      <c r="BR339" s="25">
        <f ca="1" t="shared" si="2533"/>
        <v>20402.1563579416</v>
      </c>
      <c r="BS339" s="25">
        <f ca="1" t="shared" si="2533"/>
        <v>20943.5404746657</v>
      </c>
      <c r="BT339" s="25">
        <f ca="1" t="shared" si="2533"/>
        <v>20289.7361538772</v>
      </c>
      <c r="BU339" s="25">
        <f ca="1" t="shared" si="2413"/>
        <v>63278.252240389</v>
      </c>
      <c r="BV339" s="27">
        <f ca="1" t="shared" si="2414"/>
        <v>8.19406502783537</v>
      </c>
    </row>
    <row r="340" ht="15" customHeight="1" spans="1:74">
      <c r="A340" s="23">
        <v>339</v>
      </c>
      <c r="B340" s="24">
        <f ca="1" t="shared" ref="B340:F340" si="2534">RAND()</f>
        <v>0.921744760512828</v>
      </c>
      <c r="C340" s="25">
        <f ca="1">IF(B340&lt;=('Ejercicio 3 - TIR'!$D$13-'Ejercicio 3 - TIR'!$C$13)/('Ejercicio 3 - TIR'!$E$13-'Ejercicio 3 - TIR'!$C$13),'Ejercicio 3 - TIR'!$C$13+SQRT(('Ejercicio 3 - TIR'!$E$13-'Ejercicio 3 - TIR'!$C$13)*('Ejercicio 3 - TIR'!$D$13-'Ejercicio 3 - TIR'!$C$13)*B340),'Ejercicio 3 - TIR'!$E$13-SQRT(('Ejercicio 3 - TIR'!$E$13-'Ejercicio 3 - TIR'!$C$13)*('Ejercicio 3 - TIR'!$E$13-'Ejercicio 3 - TIR'!$D$13)*(1-B340)))</f>
        <v>90309.4743494171</v>
      </c>
      <c r="D340" s="24">
        <f ca="1" t="shared" si="2534"/>
        <v>0.344051274764889</v>
      </c>
      <c r="E340" s="25">
        <f ca="1">IF(D340&lt;=('Ejercicio 3 - TIR'!$D$14-'Ejercicio 3 - TIR'!$C$14)/('Ejercicio 3 - TIR'!$E$14-'Ejercicio 3 - TIR'!$C$14),'Ejercicio 3 - TIR'!$C$14+SQRT(('Ejercicio 3 - TIR'!$E$14-'Ejercicio 3 - TIR'!$C$14)*('Ejercicio 3 - TIR'!$D$14-'Ejercicio 3 - TIR'!$C$14)*D340),'Ejercicio 3 - TIR'!$E$14-SQRT(('Ejercicio 3 - TIR'!$E$14-'Ejercicio 3 - TIR'!$C$14)*('Ejercicio 3 - TIR'!$E$14-'Ejercicio 3 - TIR'!$D$14)*(1-D340)))</f>
        <v>30080.7102681055</v>
      </c>
      <c r="F340" s="24">
        <f ca="1" t="shared" si="2534"/>
        <v>0.561487761904968</v>
      </c>
      <c r="G340" s="25">
        <f ca="1">IF(F340&lt;=('Ejercicio 3 - TIR'!$D$18-'Ejercicio 3 - TIR'!$C$18)/('Ejercicio 3 - TIR'!$E$18-'Ejercicio 3 - TIR'!$C$18),'Ejercicio 3 - TIR'!$C$18+SQRT(('Ejercicio 3 - TIR'!$E$18-'Ejercicio 3 - TIR'!$C$18)*('Ejercicio 3 - TIR'!$D$18-'Ejercicio 3 - TIR'!$C$18)*F340),'Ejercicio 3 - TIR'!$E$18-SQRT(('Ejercicio 3 - TIR'!$E$18-'Ejercicio 3 - TIR'!$C$18)*('Ejercicio 3 - TIR'!$E$18-'Ejercicio 3 - TIR'!$D$18)*(1-F340)))</f>
        <v>39177.3179244126</v>
      </c>
      <c r="H340" s="24">
        <f ca="1" t="shared" ref="H340:L340" si="2535">RAND()</f>
        <v>0.207164041224924</v>
      </c>
      <c r="I340" s="25">
        <f ca="1">IF(H340&lt;=('Ejercicio 3 - TIR'!$D$18-'Ejercicio 3 - TIR'!$C$18)/('Ejercicio 3 - TIR'!$E$18-'Ejercicio 3 - TIR'!$C$18),'Ejercicio 3 - TIR'!$C$18+SQRT(('Ejercicio 3 - TIR'!$E$18-'Ejercicio 3 - TIR'!$C$18)*('Ejercicio 3 - TIR'!$D$18-'Ejercicio 3 - TIR'!$C$18)*H340),'Ejercicio 3 - TIR'!$E$18-SQRT(('Ejercicio 3 - TIR'!$E$18-'Ejercicio 3 - TIR'!$C$18)*('Ejercicio 3 - TIR'!$E$18-'Ejercicio 3 - TIR'!$D$18)*(1-H340)))</f>
        <v>35574.460169715</v>
      </c>
      <c r="J340" s="24">
        <f ca="1" t="shared" si="2535"/>
        <v>0.398549401181588</v>
      </c>
      <c r="K340" s="25">
        <f ca="1">IF(J340&lt;=('Ejercicio 3 - TIR'!$D$18-'Ejercicio 3 - TIR'!$C$18)/('Ejercicio 3 - TIR'!$E$18-'Ejercicio 3 - TIR'!$C$18),'Ejercicio 3 - TIR'!$C$18+SQRT(('Ejercicio 3 - TIR'!$E$18-'Ejercicio 3 - TIR'!$C$18)*('Ejercicio 3 - TIR'!$D$18-'Ejercicio 3 - TIR'!$C$18)*J340),'Ejercicio 3 - TIR'!$E$18-SQRT(('Ejercicio 3 - TIR'!$E$18-'Ejercicio 3 - TIR'!$C$18)*('Ejercicio 3 - TIR'!$E$18-'Ejercicio 3 - TIR'!$D$18)*(1-J340)))</f>
        <v>37731.9085727418</v>
      </c>
      <c r="L340" s="24">
        <f ca="1" t="shared" si="2535"/>
        <v>0.074404365026411</v>
      </c>
      <c r="M340" s="25">
        <f ca="1">IF(L340&lt;=('Ejercicio 3 - TIR'!$D$18-'Ejercicio 3 - TIR'!$C$18)/('Ejercicio 3 - TIR'!$E$18-'Ejercicio 3 - TIR'!$C$18),'Ejercicio 3 - TIR'!$C$18+SQRT(('Ejercicio 3 - TIR'!$E$18-'Ejercicio 3 - TIR'!$C$18)*('Ejercicio 3 - TIR'!$D$18-'Ejercicio 3 - TIR'!$C$18)*L340),'Ejercicio 3 - TIR'!$E$18-SQRT(('Ejercicio 3 - TIR'!$E$18-'Ejercicio 3 - TIR'!$C$18)*('Ejercicio 3 - TIR'!$E$18-'Ejercicio 3 - TIR'!$D$18)*(1-L340)))</f>
        <v>33340.7566139965</v>
      </c>
      <c r="N340" s="24">
        <f ca="1" t="shared" ref="N340:R340" si="2536">RAND()</f>
        <v>0.88902159809459</v>
      </c>
      <c r="O340" s="25">
        <f ca="1">IF(N340&lt;=('Ejercicio 3 - TIR'!$D$18-'Ejercicio 3 - TIR'!$C$18)/('Ejercicio 3 - TIR'!$E$18-'Ejercicio 3 - TIR'!$C$18),'Ejercicio 3 - TIR'!$C$18+SQRT(('Ejercicio 3 - TIR'!$E$18-'Ejercicio 3 - TIR'!$C$18)*('Ejercicio 3 - TIR'!$D$18-'Ejercicio 3 - TIR'!$C$18)*N340),'Ejercicio 3 - TIR'!$E$18-SQRT(('Ejercicio 3 - TIR'!$E$18-'Ejercicio 3 - TIR'!$C$18)*('Ejercicio 3 - TIR'!$E$18-'Ejercicio 3 - TIR'!$D$18)*(1-N340)))</f>
        <v>42114.9731122733</v>
      </c>
      <c r="P340" s="24">
        <f ca="1" t="shared" si="2536"/>
        <v>0.408773111862461</v>
      </c>
      <c r="Q340" s="26">
        <f ca="1">IF(P340&lt;=('Ejercicio 3 - TIR'!$D$22-'Ejercicio 3 - TIR'!$C$22)/('Ejercicio 3 - TIR'!$E$22-'Ejercicio 3 - TIR'!$C$22),'Ejercicio 3 - TIR'!$C$22+SQRT(('Ejercicio 3 - TIR'!$E$22-'Ejercicio 3 - TIR'!$C$22)*('Ejercicio 3 - TIR'!$D$22-'Ejercicio 3 - TIR'!$C$22)*P340),'Ejercicio 3 - TIR'!$E$22-SQRT(('Ejercicio 3 - TIR'!$E$22-'Ejercicio 3 - TIR'!$C$22)*('Ejercicio 3 - TIR'!$E$22-'Ejercicio 3 - TIR'!$D$22)*(1-P340)))</f>
        <v>0.147125478822547</v>
      </c>
      <c r="R340" s="24">
        <f ca="1" t="shared" si="2536"/>
        <v>0.0141781604632265</v>
      </c>
      <c r="S340" s="26">
        <f ca="1">IF(R340&lt;=('Ejercicio 3 - TIR'!$D$23-'Ejercicio 3 - TIR'!$C$23)/('Ejercicio 3 - TIR'!$E$23-'Ejercicio 3 - TIR'!$C$23),'Ejercicio 3 - TIR'!$C$23+SQRT(('Ejercicio 3 - TIR'!$E$23-'Ejercicio 3 - TIR'!$C$23)*('Ejercicio 3 - TIR'!$D$23-'Ejercicio 3 - TIR'!$C$23)*R340),'Ejercicio 3 - TIR'!$E$23-SQRT(('Ejercicio 3 - TIR'!$E$23-'Ejercicio 3 - TIR'!$C$23)*('Ejercicio 3 - TIR'!$E$23-'Ejercicio 3 - TIR'!$D$23)*(1-R340)))</f>
        <v>0.125051800553645</v>
      </c>
      <c r="T340" s="24">
        <f ca="1" t="shared" ref="T340:X340" si="2537">RAND()</f>
        <v>0.606038522214225</v>
      </c>
      <c r="U340" s="26">
        <f ca="1">IF(T340&lt;=('Ejercicio 3 - TIR'!$D$24-'Ejercicio 3 - TIR'!$C$24)/('Ejercicio 3 - TIR'!$E$24-'Ejercicio 3 - TIR'!$C$24),'Ejercicio 3 - TIR'!$C$24+SQRT(('Ejercicio 3 - TIR'!$E$24-'Ejercicio 3 - TIR'!$C$24)*('Ejercicio 3 - TIR'!$D$24-'Ejercicio 3 - TIR'!$C$24)*T340),'Ejercicio 3 - TIR'!$E$24-SQRT(('Ejercicio 3 - TIR'!$E$24-'Ejercicio 3 - TIR'!$C$24)*('Ejercicio 3 - TIR'!$E$24-'Ejercicio 3 - TIR'!$D$24)*(1-T340)))</f>
        <v>0.186787169078801</v>
      </c>
      <c r="V340" s="24">
        <f ca="1" t="shared" si="2537"/>
        <v>0.477819230107878</v>
      </c>
      <c r="W340" s="26">
        <f ca="1">IF(V340&lt;=('Ejercicio 3 - TIR'!$D$25-'Ejercicio 3 - TIR'!$C$25)/('Ejercicio 3 - TIR'!$E$25-'Ejercicio 3 - TIR'!$C$25),'Ejercicio 3 - TIR'!$C$25+SQRT(('Ejercicio 3 - TIR'!$E$25-'Ejercicio 3 - TIR'!$C$25)*('Ejercicio 3 - TIR'!$D$25-'Ejercicio 3 - TIR'!$C$25)*V340),'Ejercicio 3 - TIR'!$E$25-SQRT(('Ejercicio 3 - TIR'!$E$25-'Ejercicio 3 - TIR'!$C$25)*('Ejercicio 3 - TIR'!$E$25-'Ejercicio 3 - TIR'!$D$25)*(1-V340)))</f>
        <v>0.207249179018147</v>
      </c>
      <c r="X340" s="24">
        <f ca="1" t="shared" si="2537"/>
        <v>0.605279554262049</v>
      </c>
      <c r="Y340" s="26">
        <f ca="1">IF(X340&lt;=('Ejercicio 3 - TIR'!$D$26-'Ejercicio 3 - TIR'!$C$26)/('Ejercicio 3 - TIR'!$E$26-'Ejercicio 3 - TIR'!$C$26),'Ejercicio 3 - TIR'!$C$26+SQRT(('Ejercicio 3 - TIR'!$E$26-'Ejercicio 3 - TIR'!$C$26)*('Ejercicio 3 - TIR'!$D$26-'Ejercicio 3 - TIR'!$C$26)*X340),'Ejercicio 3 - TIR'!$E$26-SQRT(('Ejercicio 3 - TIR'!$E$26-'Ejercicio 3 - TIR'!$C$26)*('Ejercicio 3 - TIR'!$E$26-'Ejercicio 3 - TIR'!$D$26)*(1-X340)))</f>
        <v>0.233831933038247</v>
      </c>
      <c r="Z340" s="24">
        <f ca="1" t="shared" si="2384"/>
        <v>1.14712547882255</v>
      </c>
      <c r="AA340" s="24">
        <f ca="1" t="shared" si="2385"/>
        <v>1.29057558541027</v>
      </c>
      <c r="AB340" s="24">
        <f ca="1" t="shared" si="2386"/>
        <v>1.53163854549127</v>
      </c>
      <c r="AC340" s="24">
        <f ca="1" t="shared" si="2387"/>
        <v>1.84906937659688</v>
      </c>
      <c r="AD340" s="24">
        <f ca="1" t="shared" si="2388"/>
        <v>2.28144084324836</v>
      </c>
      <c r="AE340" s="23">
        <f ca="1" t="shared" si="2389"/>
        <v>4425.63890151733</v>
      </c>
      <c r="AF340" s="23">
        <f ca="1" t="shared" si="2390"/>
        <v>4979.07301475232</v>
      </c>
      <c r="AG340" s="23">
        <f ca="1" t="shared" si="2391"/>
        <v>5909.09996781456</v>
      </c>
      <c r="AH340" s="23">
        <f ca="1" t="shared" si="2392"/>
        <v>7133.75608488029</v>
      </c>
      <c r="AI340" s="23">
        <f ca="1" t="shared" si="2393"/>
        <v>8801.8560600312</v>
      </c>
      <c r="AJ340" s="25">
        <f ca="1" t="shared" si="2394"/>
        <v>44941.299583025</v>
      </c>
      <c r="AK340" s="25">
        <f ca="1" t="shared" si="2395"/>
        <v>45911.5297591842</v>
      </c>
      <c r="AL340" s="25">
        <f ca="1" t="shared" si="2396"/>
        <v>57791.6455649638</v>
      </c>
      <c r="AM340" s="25">
        <f ca="1" t="shared" si="2397"/>
        <v>61649.372047511</v>
      </c>
      <c r="AN340" s="25">
        <f ca="1" t="shared" si="2398"/>
        <v>96082.8197706468</v>
      </c>
      <c r="AO340" s="25">
        <f ca="1">C340/'Ejercicio 3 - TIR'!$D$7</f>
        <v>18061.8948698834</v>
      </c>
      <c r="AP340" s="25">
        <f ca="1" t="shared" si="2399"/>
        <v>26879.4047131416</v>
      </c>
      <c r="AQ340" s="25">
        <f ca="1" t="shared" si="2400"/>
        <v>27849.6348893008</v>
      </c>
      <c r="AR340" s="25">
        <f ca="1" t="shared" si="2401"/>
        <v>39729.7506950804</v>
      </c>
      <c r="AS340" s="25">
        <f ca="1" t="shared" si="2402"/>
        <v>43587.4771776276</v>
      </c>
      <c r="AT340" s="25">
        <f ca="1" t="shared" si="2403"/>
        <v>78020.9249007634</v>
      </c>
      <c r="AU340" s="25">
        <f ca="1">AP340*'Ejercicio 3 - TIR'!$D$5</f>
        <v>13439.7023565708</v>
      </c>
      <c r="AV340" s="25">
        <f ca="1">AQ340*'Ejercicio 3 - TIR'!$D$5</f>
        <v>13924.8174446504</v>
      </c>
      <c r="AW340" s="25">
        <f ca="1">AR340*'Ejercicio 3 - TIR'!$D$5</f>
        <v>19864.8753475402</v>
      </c>
      <c r="AX340" s="25">
        <f ca="1">AS340*'Ejercicio 3 - TIR'!$D$5</f>
        <v>21793.7385888138</v>
      </c>
      <c r="AY340" s="25">
        <f ca="1">AT340*'Ejercicio 3 - TIR'!$D$5</f>
        <v>39010.4624503817</v>
      </c>
      <c r="AZ340" s="25">
        <f ca="1" t="shared" ref="AZ340:BD340" si="2538">AJ340-AU340-AE340</f>
        <v>27075.9583249369</v>
      </c>
      <c r="BA340" s="25">
        <f ca="1" t="shared" si="2538"/>
        <v>27007.6392997815</v>
      </c>
      <c r="BB340" s="25">
        <f ca="1" t="shared" si="2538"/>
        <v>32017.670249609</v>
      </c>
      <c r="BC340" s="25">
        <f ca="1" t="shared" si="2538"/>
        <v>32721.8773738169</v>
      </c>
      <c r="BD340" s="25">
        <f ca="1" t="shared" si="2538"/>
        <v>48270.5012602339</v>
      </c>
      <c r="BE340" s="25">
        <f ca="1" t="shared" ref="BE340:BI340" si="2539">AZ340/Z340</f>
        <v>23603.3100343379</v>
      </c>
      <c r="BF340" s="25">
        <f ca="1" t="shared" si="2539"/>
        <v>20926.8171543752</v>
      </c>
      <c r="BG340" s="25">
        <f ca="1" t="shared" si="2539"/>
        <v>20904.1946246785</v>
      </c>
      <c r="BH340" s="25">
        <f ca="1" t="shared" si="2539"/>
        <v>17696.4032761387</v>
      </c>
      <c r="BI340" s="25">
        <f ca="1" t="shared" si="2539"/>
        <v>21157.9017720685</v>
      </c>
      <c r="BJ340" s="25">
        <f ca="1" t="shared" si="2406"/>
        <v>68627.3609995763</v>
      </c>
      <c r="BK340" s="25">
        <f ca="1" t="shared" si="2407"/>
        <v>41207.14466261</v>
      </c>
      <c r="BL340" s="25">
        <f ca="1" t="shared" si="2408"/>
        <v>109834.505662186</v>
      </c>
      <c r="BM340" s="25">
        <f ca="1">BK340*'Ejercicio 3 - TIR'!$D$5</f>
        <v>20603.572331305</v>
      </c>
      <c r="BN340" s="25">
        <f ca="1" t="shared" si="2409"/>
        <v>89230.9333308812</v>
      </c>
      <c r="BO340" s="25">
        <f ca="1" t="shared" si="2410"/>
        <v>39111.6577030473</v>
      </c>
      <c r="BP340" s="25">
        <f ca="1" t="shared" si="2411"/>
        <v>-120390.184617523</v>
      </c>
      <c r="BQ340" s="25">
        <f ca="1" t="shared" ref="BQ340:BT340" si="2540">BE340</f>
        <v>23603.3100343379</v>
      </c>
      <c r="BR340" s="25">
        <f ca="1" t="shared" si="2540"/>
        <v>20926.8171543752</v>
      </c>
      <c r="BS340" s="25">
        <f ca="1" t="shared" si="2540"/>
        <v>20904.1946246785</v>
      </c>
      <c r="BT340" s="25">
        <f ca="1" t="shared" si="2540"/>
        <v>17696.4032761387</v>
      </c>
      <c r="BU340" s="25">
        <f ca="1" t="shared" si="2413"/>
        <v>60269.5594751158</v>
      </c>
      <c r="BV340" s="27">
        <f ca="1" t="shared" si="2414"/>
        <v>5.23494039330961</v>
      </c>
    </row>
    <row r="341" ht="15" customHeight="1" spans="1:74">
      <c r="A341" s="23">
        <v>340</v>
      </c>
      <c r="B341" s="24">
        <f ca="1" t="shared" ref="B341:F341" si="2541">RAND()</f>
        <v>0.936183334877267</v>
      </c>
      <c r="C341" s="25">
        <f ca="1">IF(B341&lt;=('Ejercicio 3 - TIR'!$D$13-'Ejercicio 3 - TIR'!$C$13)/('Ejercicio 3 - TIR'!$E$13-'Ejercicio 3 - TIR'!$C$13),'Ejercicio 3 - TIR'!$C$13+SQRT(('Ejercicio 3 - TIR'!$E$13-'Ejercicio 3 - TIR'!$C$13)*('Ejercicio 3 - TIR'!$D$13-'Ejercicio 3 - TIR'!$C$13)*B341),'Ejercicio 3 - TIR'!$E$13-SQRT(('Ejercicio 3 - TIR'!$E$13-'Ejercicio 3 - TIR'!$C$13)*('Ejercicio 3 - TIR'!$E$13-'Ejercicio 3 - TIR'!$D$13)*(1-B341)))</f>
        <v>91249.000162994</v>
      </c>
      <c r="D341" s="24">
        <f ca="1" t="shared" si="2541"/>
        <v>0.489941876820357</v>
      </c>
      <c r="E341" s="25">
        <f ca="1">IF(D341&lt;=('Ejercicio 3 - TIR'!$D$14-'Ejercicio 3 - TIR'!$C$14)/('Ejercicio 3 - TIR'!$E$14-'Ejercicio 3 - TIR'!$C$14),'Ejercicio 3 - TIR'!$C$14+SQRT(('Ejercicio 3 - TIR'!$E$14-'Ejercicio 3 - TIR'!$C$14)*('Ejercicio 3 - TIR'!$D$14-'Ejercicio 3 - TIR'!$C$14)*D341),'Ejercicio 3 - TIR'!$E$14-SQRT(('Ejercicio 3 - TIR'!$E$14-'Ejercicio 3 - TIR'!$C$14)*('Ejercicio 3 - TIR'!$E$14-'Ejercicio 3 - TIR'!$D$14)*(1-D341)))</f>
        <v>31253.073769778</v>
      </c>
      <c r="F341" s="24">
        <f ca="1" t="shared" si="2541"/>
        <v>0.00639929437373965</v>
      </c>
      <c r="G341" s="25">
        <f ca="1">IF(F341&lt;=('Ejercicio 3 - TIR'!$D$18-'Ejercicio 3 - TIR'!$C$18)/('Ejercicio 3 - TIR'!$E$18-'Ejercicio 3 - TIR'!$C$18),'Ejercicio 3 - TIR'!$C$18+SQRT(('Ejercicio 3 - TIR'!$E$18-'Ejercicio 3 - TIR'!$C$18)*('Ejercicio 3 - TIR'!$D$18-'Ejercicio 3 - TIR'!$C$18)*F341),'Ejercicio 3 - TIR'!$E$18-SQRT(('Ejercicio 3 - TIR'!$E$18-'Ejercicio 3 - TIR'!$C$18)*('Ejercicio 3 - TIR'!$E$18-'Ejercicio 3 - TIR'!$D$18)*(1-F341)))</f>
        <v>30979.7418823654</v>
      </c>
      <c r="H341" s="24">
        <f ca="1" t="shared" ref="H341:L341" si="2542">RAND()</f>
        <v>0.742324666416134</v>
      </c>
      <c r="I341" s="25">
        <f ca="1">IF(H341&lt;=('Ejercicio 3 - TIR'!$D$18-'Ejercicio 3 - TIR'!$C$18)/('Ejercicio 3 - TIR'!$E$18-'Ejercicio 3 - TIR'!$C$18),'Ejercicio 3 - TIR'!$C$18+SQRT(('Ejercicio 3 - TIR'!$E$18-'Ejercicio 3 - TIR'!$C$18)*('Ejercicio 3 - TIR'!$D$18-'Ejercicio 3 - TIR'!$C$18)*H341),'Ejercicio 3 - TIR'!$E$18-SQRT(('Ejercicio 3 - TIR'!$E$18-'Ejercicio 3 - TIR'!$C$18)*('Ejercicio 3 - TIR'!$E$18-'Ejercicio 3 - TIR'!$D$18)*(1-H341)))</f>
        <v>40603.9051399236</v>
      </c>
      <c r="J341" s="24">
        <f ca="1" t="shared" si="2542"/>
        <v>0.821200279321594</v>
      </c>
      <c r="K341" s="25">
        <f ca="1">IF(J341&lt;=('Ejercicio 3 - TIR'!$D$18-'Ejercicio 3 - TIR'!$C$18)/('Ejercicio 3 - TIR'!$E$18-'Ejercicio 3 - TIR'!$C$18),'Ejercicio 3 - TIR'!$C$18+SQRT(('Ejercicio 3 - TIR'!$E$18-'Ejercicio 3 - TIR'!$C$18)*('Ejercicio 3 - TIR'!$D$18-'Ejercicio 3 - TIR'!$C$18)*J341),'Ejercicio 3 - TIR'!$E$18-SQRT(('Ejercicio 3 - TIR'!$E$18-'Ejercicio 3 - TIR'!$C$18)*('Ejercicio 3 - TIR'!$E$18-'Ejercicio 3 - TIR'!$D$18)*(1-J341)))</f>
        <v>41338.0361756456</v>
      </c>
      <c r="L341" s="24">
        <f ca="1" t="shared" si="2542"/>
        <v>0.0965309599184501</v>
      </c>
      <c r="M341" s="25">
        <f ca="1">IF(L341&lt;=('Ejercicio 3 - TIR'!$D$18-'Ejercicio 3 - TIR'!$C$18)/('Ejercicio 3 - TIR'!$E$18-'Ejercicio 3 - TIR'!$C$18),'Ejercicio 3 - TIR'!$C$18+SQRT(('Ejercicio 3 - TIR'!$E$18-'Ejercicio 3 - TIR'!$C$18)*('Ejercicio 3 - TIR'!$D$18-'Ejercicio 3 - TIR'!$C$18)*L341),'Ejercicio 3 - TIR'!$E$18-SQRT(('Ejercicio 3 - TIR'!$E$18-'Ejercicio 3 - TIR'!$C$18)*('Ejercicio 3 - TIR'!$E$18-'Ejercicio 3 - TIR'!$D$18)*(1-L341)))</f>
        <v>33805.2127388318</v>
      </c>
      <c r="N341" s="24">
        <f ca="1" t="shared" ref="N341:R341" si="2543">RAND()</f>
        <v>0.801048821500195</v>
      </c>
      <c r="O341" s="25">
        <f ca="1">IF(N341&lt;=('Ejercicio 3 - TIR'!$D$18-'Ejercicio 3 - TIR'!$C$18)/('Ejercicio 3 - TIR'!$E$18-'Ejercicio 3 - TIR'!$C$18),'Ejercicio 3 - TIR'!$C$18+SQRT(('Ejercicio 3 - TIR'!$E$18-'Ejercicio 3 - TIR'!$C$18)*('Ejercicio 3 - TIR'!$D$18-'Ejercicio 3 - TIR'!$C$18)*N341),'Ejercicio 3 - TIR'!$E$18-SQRT(('Ejercicio 3 - TIR'!$E$18-'Ejercicio 3 - TIR'!$C$18)*('Ejercicio 3 - TIR'!$E$18-'Ejercicio 3 - TIR'!$D$18)*(1-N341)))</f>
        <v>41137.1851730266</v>
      </c>
      <c r="P341" s="24">
        <f ca="1" t="shared" si="2543"/>
        <v>0.844721324497256</v>
      </c>
      <c r="Q341" s="26">
        <f ca="1">IF(P341&lt;=('Ejercicio 3 - TIR'!$D$22-'Ejercicio 3 - TIR'!$C$22)/('Ejercicio 3 - TIR'!$E$22-'Ejercicio 3 - TIR'!$C$22),'Ejercicio 3 - TIR'!$C$22+SQRT(('Ejercicio 3 - TIR'!$E$22-'Ejercicio 3 - TIR'!$C$22)*('Ejercicio 3 - TIR'!$D$22-'Ejercicio 3 - TIR'!$C$22)*P341),'Ejercicio 3 - TIR'!$E$22-SQRT(('Ejercicio 3 - TIR'!$E$22-'Ejercicio 3 - TIR'!$C$22)*('Ejercicio 3 - TIR'!$E$22-'Ejercicio 3 - TIR'!$D$22)*(1-P341)))</f>
        <v>0.163281698175205</v>
      </c>
      <c r="R341" s="24">
        <f ca="1" t="shared" si="2543"/>
        <v>0.896330400015382</v>
      </c>
      <c r="S341" s="26">
        <f ca="1">IF(R341&lt;=('Ejercicio 3 - TIR'!$D$23-'Ejercicio 3 - TIR'!$C$23)/('Ejercicio 3 - TIR'!$E$23-'Ejercicio 3 - TIR'!$C$23),'Ejercicio 3 - TIR'!$C$23+SQRT(('Ejercicio 3 - TIR'!$E$23-'Ejercicio 3 - TIR'!$C$23)*('Ejercicio 3 - TIR'!$D$23-'Ejercicio 3 - TIR'!$C$23)*R341),'Ejercicio 3 - TIR'!$E$23-SQRT(('Ejercicio 3 - TIR'!$E$23-'Ejercicio 3 - TIR'!$C$23)*('Ejercicio 3 - TIR'!$E$23-'Ejercicio 3 - TIR'!$D$23)*(1-R341)))</f>
        <v>0.166339645686428</v>
      </c>
      <c r="T341" s="24">
        <f ca="1" t="shared" ref="T341:X341" si="2544">RAND()</f>
        <v>0.584149357173966</v>
      </c>
      <c r="U341" s="26">
        <f ca="1">IF(T341&lt;=('Ejercicio 3 - TIR'!$D$24-'Ejercicio 3 - TIR'!$C$24)/('Ejercicio 3 - TIR'!$E$24-'Ejercicio 3 - TIR'!$C$24),'Ejercicio 3 - TIR'!$C$24+SQRT(('Ejercicio 3 - TIR'!$E$24-'Ejercicio 3 - TIR'!$C$24)*('Ejercicio 3 - TIR'!$D$24-'Ejercicio 3 - TIR'!$C$24)*T341),'Ejercicio 3 - TIR'!$E$24-SQRT(('Ejercicio 3 - TIR'!$E$24-'Ejercicio 3 - TIR'!$C$24)*('Ejercicio 3 - TIR'!$E$24-'Ejercicio 3 - TIR'!$D$24)*(1-T341)))</f>
        <v>0.185876960863474</v>
      </c>
      <c r="V341" s="24">
        <f ca="1" t="shared" si="2544"/>
        <v>0.710953689400853</v>
      </c>
      <c r="W341" s="26">
        <f ca="1">IF(V341&lt;=('Ejercicio 3 - TIR'!$D$25-'Ejercicio 3 - TIR'!$C$25)/('Ejercicio 3 - TIR'!$E$25-'Ejercicio 3 - TIR'!$C$25),'Ejercicio 3 - TIR'!$C$25+SQRT(('Ejercicio 3 - TIR'!$E$25-'Ejercicio 3 - TIR'!$C$25)*('Ejercicio 3 - TIR'!$D$25-'Ejercicio 3 - TIR'!$C$25)*V341),'Ejercicio 3 - TIR'!$E$25-SQRT(('Ejercicio 3 - TIR'!$E$25-'Ejercicio 3 - TIR'!$C$25)*('Ejercicio 3 - TIR'!$E$25-'Ejercicio 3 - TIR'!$D$25)*(1-V341)))</f>
        <v>0.218193364102801</v>
      </c>
      <c r="X341" s="24">
        <f ca="1" t="shared" si="2544"/>
        <v>0.698624469547503</v>
      </c>
      <c r="Y341" s="26">
        <f ca="1">IF(X341&lt;=('Ejercicio 3 - TIR'!$D$26-'Ejercicio 3 - TIR'!$C$26)/('Ejercicio 3 - TIR'!$E$26-'Ejercicio 3 - TIR'!$C$26),'Ejercicio 3 - TIR'!$C$26+SQRT(('Ejercicio 3 - TIR'!$E$26-'Ejercicio 3 - TIR'!$C$26)*('Ejercicio 3 - TIR'!$D$26-'Ejercicio 3 - TIR'!$C$26)*X341),'Ejercicio 3 - TIR'!$E$26-SQRT(('Ejercicio 3 - TIR'!$E$26-'Ejercicio 3 - TIR'!$C$26)*('Ejercicio 3 - TIR'!$E$26-'Ejercicio 3 - TIR'!$D$26)*(1-X341)))</f>
        <v>0.239658608546017</v>
      </c>
      <c r="Z341" s="24">
        <f ca="1" t="shared" si="2384"/>
        <v>1.16328169817521</v>
      </c>
      <c r="AA341" s="24">
        <f ca="1" t="shared" si="2385"/>
        <v>1.35678156368318</v>
      </c>
      <c r="AB341" s="24">
        <f ca="1" t="shared" si="2386"/>
        <v>1.6089759972962</v>
      </c>
      <c r="AC341" s="24">
        <f ca="1" t="shared" si="2387"/>
        <v>1.96004388290691</v>
      </c>
      <c r="AD341" s="24">
        <f ca="1" t="shared" si="2388"/>
        <v>2.42978527257351</v>
      </c>
      <c r="AE341" s="23">
        <f ca="1" t="shared" si="2389"/>
        <v>5103.0549583243</v>
      </c>
      <c r="AF341" s="23">
        <f ca="1" t="shared" si="2390"/>
        <v>5951.89531201034</v>
      </c>
      <c r="AG341" s="23">
        <f ca="1" t="shared" si="2391"/>
        <v>7058.21552398438</v>
      </c>
      <c r="AH341" s="23">
        <f ca="1" t="shared" si="2392"/>
        <v>8598.27131372514</v>
      </c>
      <c r="AI341" s="23">
        <f ca="1" t="shared" si="2393"/>
        <v>10658.9210526736</v>
      </c>
      <c r="AJ341" s="25">
        <f ca="1" t="shared" si="2394"/>
        <v>36038.1667459476</v>
      </c>
      <c r="AK341" s="25">
        <f ca="1" t="shared" si="2395"/>
        <v>55090.6299073889</v>
      </c>
      <c r="AL341" s="25">
        <f ca="1" t="shared" si="2396"/>
        <v>66511.9079819756</v>
      </c>
      <c r="AM341" s="25">
        <f ca="1" t="shared" si="2397"/>
        <v>66259.700439114</v>
      </c>
      <c r="AN341" s="25">
        <f ca="1" t="shared" si="2398"/>
        <v>99954.5266885496</v>
      </c>
      <c r="AO341" s="25">
        <f ca="1">C341/'Ejercicio 3 - TIR'!$D$7</f>
        <v>18249.8000325988</v>
      </c>
      <c r="AP341" s="25">
        <f ca="1" t="shared" si="2399"/>
        <v>17788.3667133488</v>
      </c>
      <c r="AQ341" s="25">
        <f ca="1" t="shared" si="2400"/>
        <v>36840.8298747901</v>
      </c>
      <c r="AR341" s="25">
        <f ca="1" t="shared" si="2401"/>
        <v>48262.1079493768</v>
      </c>
      <c r="AS341" s="25">
        <f ca="1" t="shared" si="2402"/>
        <v>48009.9004065152</v>
      </c>
      <c r="AT341" s="25">
        <f ca="1" t="shared" si="2403"/>
        <v>81704.7266559508</v>
      </c>
      <c r="AU341" s="25">
        <f ca="1">AP341*'Ejercicio 3 - TIR'!$D$5</f>
        <v>8894.18335667439</v>
      </c>
      <c r="AV341" s="25">
        <f ca="1">AQ341*'Ejercicio 3 - TIR'!$D$5</f>
        <v>18420.414937395</v>
      </c>
      <c r="AW341" s="25">
        <f ca="1">AR341*'Ejercicio 3 - TIR'!$D$5</f>
        <v>24131.0539746884</v>
      </c>
      <c r="AX341" s="25">
        <f ca="1">AS341*'Ejercicio 3 - TIR'!$D$5</f>
        <v>24004.9502032576</v>
      </c>
      <c r="AY341" s="25">
        <f ca="1">AT341*'Ejercicio 3 - TIR'!$D$5</f>
        <v>40852.3633279754</v>
      </c>
      <c r="AZ341" s="25">
        <f ca="1" t="shared" ref="AZ341:BD341" si="2545">AJ341-AU341-AE341</f>
        <v>22040.9284309489</v>
      </c>
      <c r="BA341" s="25">
        <f ca="1" t="shared" si="2545"/>
        <v>30718.3196579835</v>
      </c>
      <c r="BB341" s="25">
        <f ca="1" t="shared" si="2545"/>
        <v>35322.6384833028</v>
      </c>
      <c r="BC341" s="25">
        <f ca="1" t="shared" si="2545"/>
        <v>33656.4789221313</v>
      </c>
      <c r="BD341" s="25">
        <f ca="1" t="shared" si="2545"/>
        <v>48443.2423079006</v>
      </c>
      <c r="BE341" s="25">
        <f ca="1" t="shared" ref="BE341:BI341" si="2546">AZ341/Z341</f>
        <v>18947.1977987134</v>
      </c>
      <c r="BF341" s="25">
        <f ca="1" t="shared" si="2546"/>
        <v>22640.5786164976</v>
      </c>
      <c r="BG341" s="25">
        <f ca="1" t="shared" si="2546"/>
        <v>21953.4900102057</v>
      </c>
      <c r="BH341" s="25">
        <f ca="1" t="shared" si="2546"/>
        <v>17171.2884673867</v>
      </c>
      <c r="BI341" s="25">
        <f ca="1" t="shared" si="2546"/>
        <v>19937.252420907</v>
      </c>
      <c r="BJ341" s="25">
        <f ca="1" t="shared" si="2406"/>
        <v>75938.2583684601</v>
      </c>
      <c r="BK341" s="25">
        <f ca="1" t="shared" si="2407"/>
        <v>44343.0953466202</v>
      </c>
      <c r="BL341" s="25">
        <f ca="1" t="shared" si="2408"/>
        <v>120281.35371508</v>
      </c>
      <c r="BM341" s="25">
        <f ca="1">BK341*'Ejercicio 3 - TIR'!$D$5</f>
        <v>22171.5476733101</v>
      </c>
      <c r="BN341" s="25">
        <f ca="1" t="shared" si="2409"/>
        <v>98109.8060417702</v>
      </c>
      <c r="BO341" s="25">
        <f ca="1" t="shared" si="2410"/>
        <v>40377.9737860773</v>
      </c>
      <c r="BP341" s="25">
        <f ca="1" t="shared" si="2411"/>
        <v>-122502.073932772</v>
      </c>
      <c r="BQ341" s="25">
        <f ca="1" t="shared" ref="BQ341:BT341" si="2547">BE341</f>
        <v>18947.1977987134</v>
      </c>
      <c r="BR341" s="25">
        <f ca="1" t="shared" si="2547"/>
        <v>22640.5786164976</v>
      </c>
      <c r="BS341" s="25">
        <f ca="1" t="shared" si="2547"/>
        <v>21953.4900102057</v>
      </c>
      <c r="BT341" s="25">
        <f ca="1" t="shared" si="2547"/>
        <v>17171.2884673867</v>
      </c>
      <c r="BU341" s="25">
        <f ca="1" t="shared" si="2413"/>
        <v>60315.2262069844</v>
      </c>
      <c r="BV341" s="27">
        <f ca="1" t="shared" si="2414"/>
        <v>4.10255493854228</v>
      </c>
    </row>
    <row r="342" ht="15" customHeight="1" spans="1:74">
      <c r="A342" s="23">
        <v>341</v>
      </c>
      <c r="B342" s="24">
        <f ca="1" t="shared" ref="B342:F342" si="2548">RAND()</f>
        <v>0.379982815098693</v>
      </c>
      <c r="C342" s="25">
        <f ca="1">IF(B342&lt;=('Ejercicio 3 - TIR'!$D$13-'Ejercicio 3 - TIR'!$C$13)/('Ejercicio 3 - TIR'!$E$13-'Ejercicio 3 - TIR'!$C$13),'Ejercicio 3 - TIR'!$C$13+SQRT(('Ejercicio 3 - TIR'!$E$13-'Ejercicio 3 - TIR'!$C$13)*('Ejercicio 3 - TIR'!$D$13-'Ejercicio 3 - TIR'!$C$13)*B342),'Ejercicio 3 - TIR'!$E$13-SQRT(('Ejercicio 3 - TIR'!$E$13-'Ejercicio 3 - TIR'!$C$13)*('Ejercicio 3 - TIR'!$E$13-'Ejercicio 3 - TIR'!$D$13)*(1-B342)))</f>
        <v>72723.2585912179</v>
      </c>
      <c r="D342" s="24">
        <f ca="1" t="shared" si="2548"/>
        <v>0.468592069815408</v>
      </c>
      <c r="E342" s="25">
        <f ca="1">IF(D342&lt;=('Ejercicio 3 - TIR'!$D$14-'Ejercicio 3 - TIR'!$C$14)/('Ejercicio 3 - TIR'!$E$14-'Ejercicio 3 - TIR'!$C$14),'Ejercicio 3 - TIR'!$C$14+SQRT(('Ejercicio 3 - TIR'!$E$14-'Ejercicio 3 - TIR'!$C$14)*('Ejercicio 3 - TIR'!$D$14-'Ejercicio 3 - TIR'!$C$14)*D342),'Ejercicio 3 - TIR'!$E$14-SQRT(('Ejercicio 3 - TIR'!$E$14-'Ejercicio 3 - TIR'!$C$14)*('Ejercicio 3 - TIR'!$E$14-'Ejercicio 3 - TIR'!$D$14)*(1-D342)))</f>
        <v>31071.8876839676</v>
      </c>
      <c r="F342" s="24">
        <f ca="1" t="shared" si="2548"/>
        <v>0.210169779034705</v>
      </c>
      <c r="G342" s="25">
        <f ca="1">IF(F342&lt;=('Ejercicio 3 - TIR'!$D$18-'Ejercicio 3 - TIR'!$C$18)/('Ejercicio 3 - TIR'!$E$18-'Ejercicio 3 - TIR'!$C$18),'Ejercicio 3 - TIR'!$C$18+SQRT(('Ejercicio 3 - TIR'!$E$18-'Ejercicio 3 - TIR'!$C$18)*('Ejercicio 3 - TIR'!$D$18-'Ejercicio 3 - TIR'!$C$18)*F342),'Ejercicio 3 - TIR'!$E$18-SQRT(('Ejercicio 3 - TIR'!$E$18-'Ejercicio 3 - TIR'!$C$18)*('Ejercicio 3 - TIR'!$E$18-'Ejercicio 3 - TIR'!$D$18)*(1-F342)))</f>
        <v>35614.7543895709</v>
      </c>
      <c r="H342" s="24">
        <f ca="1" t="shared" ref="H342:L342" si="2549">RAND()</f>
        <v>0.273062358239163</v>
      </c>
      <c r="I342" s="25">
        <f ca="1">IF(H342&lt;=('Ejercicio 3 - TIR'!$D$18-'Ejercicio 3 - TIR'!$C$18)/('Ejercicio 3 - TIR'!$E$18-'Ejercicio 3 - TIR'!$C$18),'Ejercicio 3 - TIR'!$C$18+SQRT(('Ejercicio 3 - TIR'!$E$18-'Ejercicio 3 - TIR'!$C$18)*('Ejercicio 3 - TIR'!$D$18-'Ejercicio 3 - TIR'!$C$18)*H342),'Ejercicio 3 - TIR'!$E$18-SQRT(('Ejercicio 3 - TIR'!$E$18-'Ejercicio 3 - TIR'!$C$18)*('Ejercicio 3 - TIR'!$E$18-'Ejercicio 3 - TIR'!$D$18)*(1-H342)))</f>
        <v>36399.949510416</v>
      </c>
      <c r="J342" s="24">
        <f ca="1" t="shared" si="2549"/>
        <v>0.385835932465534</v>
      </c>
      <c r="K342" s="25">
        <f ca="1">IF(J342&lt;=('Ejercicio 3 - TIR'!$D$18-'Ejercicio 3 - TIR'!$C$18)/('Ejercicio 3 - TIR'!$E$18-'Ejercicio 3 - TIR'!$C$18),'Ejercicio 3 - TIR'!$C$18+SQRT(('Ejercicio 3 - TIR'!$E$18-'Ejercicio 3 - TIR'!$C$18)*('Ejercicio 3 - TIR'!$D$18-'Ejercicio 3 - TIR'!$C$18)*J342),'Ejercicio 3 - TIR'!$E$18-SQRT(('Ejercicio 3 - TIR'!$E$18-'Ejercicio 3 - TIR'!$C$18)*('Ejercicio 3 - TIR'!$E$18-'Ejercicio 3 - TIR'!$D$18)*(1-J342)))</f>
        <v>37607.5876511434</v>
      </c>
      <c r="L342" s="24">
        <f ca="1" t="shared" si="2549"/>
        <v>0.290799794513104</v>
      </c>
      <c r="M342" s="25">
        <f ca="1">IF(L342&lt;=('Ejercicio 3 - TIR'!$D$18-'Ejercicio 3 - TIR'!$C$18)/('Ejercicio 3 - TIR'!$E$18-'Ejercicio 3 - TIR'!$C$18),'Ejercicio 3 - TIR'!$C$18+SQRT(('Ejercicio 3 - TIR'!$E$18-'Ejercicio 3 - TIR'!$C$18)*('Ejercicio 3 - TIR'!$D$18-'Ejercicio 3 - TIR'!$C$18)*L342),'Ejercicio 3 - TIR'!$E$18-SQRT(('Ejercicio 3 - TIR'!$E$18-'Ejercicio 3 - TIR'!$C$18)*('Ejercicio 3 - TIR'!$E$18-'Ejercicio 3 - TIR'!$D$18)*(1-L342)))</f>
        <v>36604.5415569111</v>
      </c>
      <c r="N342" s="24">
        <f ca="1" t="shared" ref="N342:R342" si="2550">RAND()</f>
        <v>0.829310088269654</v>
      </c>
      <c r="O342" s="25">
        <f ca="1">IF(N342&lt;=('Ejercicio 3 - TIR'!$D$18-'Ejercicio 3 - TIR'!$C$18)/('Ejercicio 3 - TIR'!$E$18-'Ejercicio 3 - TIR'!$C$18),'Ejercicio 3 - TIR'!$C$18+SQRT(('Ejercicio 3 - TIR'!$E$18-'Ejercicio 3 - TIR'!$C$18)*('Ejercicio 3 - TIR'!$D$18-'Ejercicio 3 - TIR'!$C$18)*N342),'Ejercicio 3 - TIR'!$E$18-SQRT(('Ejercicio 3 - TIR'!$E$18-'Ejercicio 3 - TIR'!$C$18)*('Ejercicio 3 - TIR'!$E$18-'Ejercicio 3 - TIR'!$D$18)*(1-N342)))</f>
        <v>41422.0475995654</v>
      </c>
      <c r="P342" s="24">
        <f ca="1" t="shared" si="2550"/>
        <v>0.558862190343919</v>
      </c>
      <c r="Q342" s="26">
        <f ca="1">IF(P342&lt;=('Ejercicio 3 - TIR'!$D$22-'Ejercicio 3 - TIR'!$C$22)/('Ejercicio 3 - TIR'!$E$22-'Ejercicio 3 - TIR'!$C$22),'Ejercicio 3 - TIR'!$C$22+SQRT(('Ejercicio 3 - TIR'!$E$22-'Ejercicio 3 - TIR'!$C$22)*('Ejercicio 3 - TIR'!$D$22-'Ejercicio 3 - TIR'!$C$22)*P342),'Ejercicio 3 - TIR'!$E$22-SQRT(('Ejercicio 3 - TIR'!$E$22-'Ejercicio 3 - TIR'!$C$22)*('Ejercicio 3 - TIR'!$E$22-'Ejercicio 3 - TIR'!$D$22)*(1-P342)))</f>
        <v>0.151821141659376</v>
      </c>
      <c r="R342" s="24">
        <f ca="1" t="shared" si="2550"/>
        <v>0.859038061223348</v>
      </c>
      <c r="S342" s="26">
        <f ca="1">IF(R342&lt;=('Ejercicio 3 - TIR'!$D$23-'Ejercicio 3 - TIR'!$C$23)/('Ejercicio 3 - TIR'!$E$23-'Ejercicio 3 - TIR'!$C$23),'Ejercicio 3 - TIR'!$C$23+SQRT(('Ejercicio 3 - TIR'!$E$23-'Ejercicio 3 - TIR'!$C$23)*('Ejercicio 3 - TIR'!$D$23-'Ejercicio 3 - TIR'!$C$23)*R342),'Ejercicio 3 - TIR'!$E$23-SQRT(('Ejercicio 3 - TIR'!$E$23-'Ejercicio 3 - TIR'!$C$23)*('Ejercicio 3 - TIR'!$E$23-'Ejercicio 3 - TIR'!$D$23)*(1-R342)))</f>
        <v>0.164071048691205</v>
      </c>
      <c r="T342" s="24">
        <f ca="1" t="shared" ref="T342:X342" si="2551">RAND()</f>
        <v>0.772740110927524</v>
      </c>
      <c r="U342" s="26">
        <f ca="1">IF(T342&lt;=('Ejercicio 3 - TIR'!$D$24-'Ejercicio 3 - TIR'!$C$24)/('Ejercicio 3 - TIR'!$E$24-'Ejercicio 3 - TIR'!$C$24),'Ejercicio 3 - TIR'!$C$24+SQRT(('Ejercicio 3 - TIR'!$E$24-'Ejercicio 3 - TIR'!$C$24)*('Ejercicio 3 - TIR'!$D$24-'Ejercicio 3 - TIR'!$C$24)*T342),'Ejercicio 3 - TIR'!$E$24-SQRT(('Ejercicio 3 - TIR'!$E$24-'Ejercicio 3 - TIR'!$C$24)*('Ejercicio 3 - TIR'!$E$24-'Ejercicio 3 - TIR'!$D$24)*(1-T342)))</f>
        <v>0.194774463545785</v>
      </c>
      <c r="V342" s="24">
        <f ca="1" t="shared" si="2551"/>
        <v>0.417594685838752</v>
      </c>
      <c r="W342" s="26">
        <f ca="1">IF(V342&lt;=('Ejercicio 3 - TIR'!$D$25-'Ejercicio 3 - TIR'!$C$25)/('Ejercicio 3 - TIR'!$E$25-'Ejercicio 3 - TIR'!$C$25),'Ejercicio 3 - TIR'!$C$25+SQRT(('Ejercicio 3 - TIR'!$E$25-'Ejercicio 3 - TIR'!$C$25)*('Ejercicio 3 - TIR'!$D$25-'Ejercicio 3 - TIR'!$C$25)*V342),'Ejercicio 3 - TIR'!$E$25-SQRT(('Ejercicio 3 - TIR'!$E$25-'Ejercicio 3 - TIR'!$C$25)*('Ejercicio 3 - TIR'!$E$25-'Ejercicio 3 - TIR'!$D$25)*(1-V342)))</f>
        <v>0.204851150628567</v>
      </c>
      <c r="X342" s="24">
        <f ca="1" t="shared" si="2551"/>
        <v>0.334022746470781</v>
      </c>
      <c r="Y342" s="26">
        <f ca="1">IF(X342&lt;=('Ejercicio 3 - TIR'!$D$26-'Ejercicio 3 - TIR'!$C$26)/('Ejercicio 3 - TIR'!$E$26-'Ejercicio 3 - TIR'!$C$26),'Ejercicio 3 - TIR'!$C$26+SQRT(('Ejercicio 3 - TIR'!$E$26-'Ejercicio 3 - TIR'!$C$26)*('Ejercicio 3 - TIR'!$D$26-'Ejercicio 3 - TIR'!$C$26)*X342),'Ejercicio 3 - TIR'!$E$26-SQRT(('Ejercicio 3 - TIR'!$E$26-'Ejercicio 3 - TIR'!$C$26)*('Ejercicio 3 - TIR'!$E$26-'Ejercicio 3 - TIR'!$D$26)*(1-X342)))</f>
        <v>0.220031031615862</v>
      </c>
      <c r="Z342" s="24">
        <f ca="1" t="shared" si="2384"/>
        <v>1.15182114165938</v>
      </c>
      <c r="AA342" s="24">
        <f ca="1" t="shared" si="2385"/>
        <v>1.34080164427613</v>
      </c>
      <c r="AB342" s="24">
        <f ca="1" t="shared" si="2386"/>
        <v>1.60195556526132</v>
      </c>
      <c r="AC342" s="24">
        <f ca="1" t="shared" si="2387"/>
        <v>1.93011800606094</v>
      </c>
      <c r="AD342" s="24">
        <f ca="1" t="shared" si="2388"/>
        <v>2.35480386207488</v>
      </c>
      <c r="AE342" s="23">
        <f ca="1" t="shared" si="2389"/>
        <v>4717.36946169187</v>
      </c>
      <c r="AF342" s="23">
        <f ca="1" t="shared" si="2390"/>
        <v>5491.35321633552</v>
      </c>
      <c r="AG342" s="23">
        <f ca="1" t="shared" si="2391"/>
        <v>6560.92859318769</v>
      </c>
      <c r="AH342" s="23">
        <f ca="1" t="shared" si="2392"/>
        <v>7904.94236469406</v>
      </c>
      <c r="AI342" s="23">
        <f ca="1" t="shared" si="2393"/>
        <v>9644.27498806162</v>
      </c>
      <c r="AJ342" s="25">
        <f ca="1" t="shared" si="2394"/>
        <v>41021.8270609138</v>
      </c>
      <c r="AK342" s="25">
        <f ca="1" t="shared" si="2395"/>
        <v>48805.112155134</v>
      </c>
      <c r="AL342" s="25">
        <f ca="1" t="shared" si="2396"/>
        <v>60245.6843338021</v>
      </c>
      <c r="AM342" s="25">
        <f ca="1" t="shared" si="2397"/>
        <v>70651.0847626</v>
      </c>
      <c r="AN342" s="25">
        <f ca="1" t="shared" si="2398"/>
        <v>97540.7976625059</v>
      </c>
      <c r="AO342" s="25">
        <f ca="1">C342/'Ejercicio 3 - TIR'!$D$7</f>
        <v>14544.6517182436</v>
      </c>
      <c r="AP342" s="25">
        <f ca="1" t="shared" si="2399"/>
        <v>26477.1753426703</v>
      </c>
      <c r="AQ342" s="25">
        <f ca="1" t="shared" si="2400"/>
        <v>34260.4604368904</v>
      </c>
      <c r="AR342" s="25">
        <f ca="1" t="shared" si="2401"/>
        <v>45701.0326155586</v>
      </c>
      <c r="AS342" s="25">
        <f ca="1" t="shared" si="2402"/>
        <v>56106.4330443564</v>
      </c>
      <c r="AT342" s="25">
        <f ca="1" t="shared" si="2403"/>
        <v>82996.1459442623</v>
      </c>
      <c r="AU342" s="25">
        <f ca="1">AP342*'Ejercicio 3 - TIR'!$D$5</f>
        <v>13238.5876713351</v>
      </c>
      <c r="AV342" s="25">
        <f ca="1">AQ342*'Ejercicio 3 - TIR'!$D$5</f>
        <v>17130.2302184452</v>
      </c>
      <c r="AW342" s="25">
        <f ca="1">AR342*'Ejercicio 3 - TIR'!$D$5</f>
        <v>22850.5163077793</v>
      </c>
      <c r="AX342" s="25">
        <f ca="1">AS342*'Ejercicio 3 - TIR'!$D$5</f>
        <v>28053.2165221782</v>
      </c>
      <c r="AY342" s="25">
        <f ca="1">AT342*'Ejercicio 3 - TIR'!$D$5</f>
        <v>41498.0729721312</v>
      </c>
      <c r="AZ342" s="25">
        <f ca="1" t="shared" ref="AZ342:BD342" si="2552">AJ342-AU342-AE342</f>
        <v>23065.8699278868</v>
      </c>
      <c r="BA342" s="25">
        <f ca="1" t="shared" si="2552"/>
        <v>26183.5287203532</v>
      </c>
      <c r="BB342" s="25">
        <f ca="1" t="shared" si="2552"/>
        <v>30834.2394328352</v>
      </c>
      <c r="BC342" s="25">
        <f ca="1" t="shared" si="2552"/>
        <v>34692.9258757277</v>
      </c>
      <c r="BD342" s="25">
        <f ca="1" t="shared" si="2552"/>
        <v>46398.4497023131</v>
      </c>
      <c r="BE342" s="25">
        <f ca="1" t="shared" ref="BE342:BI342" si="2553">AZ342/Z342</f>
        <v>20025.5656834505</v>
      </c>
      <c r="BF342" s="25">
        <f ca="1" t="shared" si="2553"/>
        <v>19528.2641784715</v>
      </c>
      <c r="BG342" s="25">
        <f ca="1" t="shared" si="2553"/>
        <v>19247.8743490025</v>
      </c>
      <c r="BH342" s="25">
        <f ca="1" t="shared" si="2553"/>
        <v>17974.5102458945</v>
      </c>
      <c r="BI342" s="25">
        <f ca="1" t="shared" si="2553"/>
        <v>19703.7428252858</v>
      </c>
      <c r="BJ342" s="25">
        <f ca="1" t="shared" si="2406"/>
        <v>73168.2011201638</v>
      </c>
      <c r="BK342" s="25">
        <f ca="1" t="shared" si="2407"/>
        <v>34249.802038654</v>
      </c>
      <c r="BL342" s="25">
        <f ca="1" t="shared" si="2408"/>
        <v>107418.003158818</v>
      </c>
      <c r="BM342" s="25">
        <f ca="1">BK342*'Ejercicio 3 - TIR'!$D$5</f>
        <v>17124.901019327</v>
      </c>
      <c r="BN342" s="25">
        <f ca="1" t="shared" si="2409"/>
        <v>90293.1021394908</v>
      </c>
      <c r="BO342" s="25">
        <f ca="1" t="shared" si="2410"/>
        <v>38344.2135430894</v>
      </c>
      <c r="BP342" s="25">
        <f ca="1" t="shared" si="2411"/>
        <v>-103795.146275186</v>
      </c>
      <c r="BQ342" s="25">
        <f ca="1" t="shared" ref="BQ342:BT342" si="2554">BE342</f>
        <v>20025.5656834505</v>
      </c>
      <c r="BR342" s="25">
        <f ca="1" t="shared" si="2554"/>
        <v>19528.2641784715</v>
      </c>
      <c r="BS342" s="25">
        <f ca="1" t="shared" si="2554"/>
        <v>19247.8743490025</v>
      </c>
      <c r="BT342" s="25">
        <f ca="1" t="shared" si="2554"/>
        <v>17974.5102458945</v>
      </c>
      <c r="BU342" s="25">
        <f ca="1" t="shared" si="2413"/>
        <v>58047.9563683752</v>
      </c>
      <c r="BV342" s="27">
        <f ca="1" t="shared" si="2414"/>
        <v>7.84156962141553</v>
      </c>
    </row>
    <row r="343" ht="15" customHeight="1" spans="1:74">
      <c r="A343" s="23">
        <v>342</v>
      </c>
      <c r="B343" s="24">
        <f ca="1" t="shared" ref="B343:F343" si="2555">RAND()</f>
        <v>0.887655679176705</v>
      </c>
      <c r="C343" s="25">
        <f ca="1">IF(B343&lt;=('Ejercicio 3 - TIR'!$D$13-'Ejercicio 3 - TIR'!$C$13)/('Ejercicio 3 - TIR'!$E$13-'Ejercicio 3 - TIR'!$C$13),'Ejercicio 3 - TIR'!$C$13+SQRT(('Ejercicio 3 - TIR'!$E$13-'Ejercicio 3 - TIR'!$C$13)*('Ejercicio 3 - TIR'!$D$13-'Ejercicio 3 - TIR'!$C$13)*B343),'Ejercicio 3 - TIR'!$E$13-SQRT(('Ejercicio 3 - TIR'!$E$13-'Ejercicio 3 - TIR'!$C$13)*('Ejercicio 3 - TIR'!$E$13-'Ejercicio 3 - TIR'!$D$13)*(1-B343)))</f>
        <v>88389.0919826245</v>
      </c>
      <c r="D343" s="24">
        <f ca="1" t="shared" si="2555"/>
        <v>0.839628987088412</v>
      </c>
      <c r="E343" s="25">
        <f ca="1">IF(D343&lt;=('Ejercicio 3 - TIR'!$D$14-'Ejercicio 3 - TIR'!$C$14)/('Ejercicio 3 - TIR'!$E$14-'Ejercicio 3 - TIR'!$C$14),'Ejercicio 3 - TIR'!$C$14+SQRT(('Ejercicio 3 - TIR'!$E$14-'Ejercicio 3 - TIR'!$C$14)*('Ejercicio 3 - TIR'!$D$14-'Ejercicio 3 - TIR'!$C$14)*D343),'Ejercicio 3 - TIR'!$E$14-SQRT(('Ejercicio 3 - TIR'!$E$14-'Ejercicio 3 - TIR'!$C$14)*('Ejercicio 3 - TIR'!$E$14-'Ejercicio 3 - TIR'!$D$14)*(1-D343)))</f>
        <v>35095.3438513247</v>
      </c>
      <c r="F343" s="24">
        <f ca="1" t="shared" si="2555"/>
        <v>0.271837173070337</v>
      </c>
      <c r="G343" s="25">
        <f ca="1">IF(F343&lt;=('Ejercicio 3 - TIR'!$D$18-'Ejercicio 3 - TIR'!$C$18)/('Ejercicio 3 - TIR'!$E$18-'Ejercicio 3 - TIR'!$C$18),'Ejercicio 3 - TIR'!$C$18+SQRT(('Ejercicio 3 - TIR'!$E$18-'Ejercicio 3 - TIR'!$C$18)*('Ejercicio 3 - TIR'!$D$18-'Ejercicio 3 - TIR'!$C$18)*F343),'Ejercicio 3 - TIR'!$E$18-SQRT(('Ejercicio 3 - TIR'!$E$18-'Ejercicio 3 - TIR'!$C$18)*('Ejercicio 3 - TIR'!$E$18-'Ejercicio 3 - TIR'!$D$18)*(1-F343)))</f>
        <v>36385.5756170098</v>
      </c>
      <c r="H343" s="24">
        <f ca="1" t="shared" ref="H343:L343" si="2556">RAND()</f>
        <v>0.337623085101526</v>
      </c>
      <c r="I343" s="25">
        <f ca="1">IF(H343&lt;=('Ejercicio 3 - TIR'!$D$18-'Ejercicio 3 - TIR'!$C$18)/('Ejercicio 3 - TIR'!$E$18-'Ejercicio 3 - TIR'!$C$18),'Ejercicio 3 - TIR'!$C$18+SQRT(('Ejercicio 3 - TIR'!$E$18-'Ejercicio 3 - TIR'!$C$18)*('Ejercicio 3 - TIR'!$D$18-'Ejercicio 3 - TIR'!$C$18)*H343),'Ejercicio 3 - TIR'!$E$18-SQRT(('Ejercicio 3 - TIR'!$E$18-'Ejercicio 3 - TIR'!$C$18)*('Ejercicio 3 - TIR'!$E$18-'Ejercicio 3 - TIR'!$D$18)*(1-H343)))</f>
        <v>37116.4220479978</v>
      </c>
      <c r="J343" s="24">
        <f ca="1" t="shared" si="2556"/>
        <v>0.106566014948625</v>
      </c>
      <c r="K343" s="25">
        <f ca="1">IF(J343&lt;=('Ejercicio 3 - TIR'!$D$18-'Ejercicio 3 - TIR'!$C$18)/('Ejercicio 3 - TIR'!$E$18-'Ejercicio 3 - TIR'!$C$18),'Ejercicio 3 - TIR'!$C$18+SQRT(('Ejercicio 3 - TIR'!$E$18-'Ejercicio 3 - TIR'!$C$18)*('Ejercicio 3 - TIR'!$D$18-'Ejercicio 3 - TIR'!$C$18)*J343),'Ejercicio 3 - TIR'!$E$18-SQRT(('Ejercicio 3 - TIR'!$E$18-'Ejercicio 3 - TIR'!$C$18)*('Ejercicio 3 - TIR'!$E$18-'Ejercicio 3 - TIR'!$D$18)*(1-J343)))</f>
        <v>33998.1123348768</v>
      </c>
      <c r="L343" s="24">
        <f ca="1" t="shared" si="2556"/>
        <v>0.561748852256039</v>
      </c>
      <c r="M343" s="25">
        <f ca="1">IF(L343&lt;=('Ejercicio 3 - TIR'!$D$18-'Ejercicio 3 - TIR'!$C$18)/('Ejercicio 3 - TIR'!$E$18-'Ejercicio 3 - TIR'!$C$18),'Ejercicio 3 - TIR'!$C$18+SQRT(('Ejercicio 3 - TIR'!$E$18-'Ejercicio 3 - TIR'!$C$18)*('Ejercicio 3 - TIR'!$D$18-'Ejercicio 3 - TIR'!$C$18)*L343),'Ejercicio 3 - TIR'!$E$18-SQRT(('Ejercicio 3 - TIR'!$E$18-'Ejercicio 3 - TIR'!$C$18)*('Ejercicio 3 - TIR'!$E$18-'Ejercicio 3 - TIR'!$D$18)*(1-L343)))</f>
        <v>39179.4513909278</v>
      </c>
      <c r="N343" s="24">
        <f ca="1" t="shared" ref="N343:R343" si="2557">RAND()</f>
        <v>0.81429133894802</v>
      </c>
      <c r="O343" s="25">
        <f ca="1">IF(N343&lt;=('Ejercicio 3 - TIR'!$D$18-'Ejercicio 3 - TIR'!$C$18)/('Ejercicio 3 - TIR'!$E$18-'Ejercicio 3 - TIR'!$C$18),'Ejercicio 3 - TIR'!$C$18+SQRT(('Ejercicio 3 - TIR'!$E$18-'Ejercicio 3 - TIR'!$C$18)*('Ejercicio 3 - TIR'!$D$18-'Ejercicio 3 - TIR'!$C$18)*N343),'Ejercicio 3 - TIR'!$E$18-SQRT(('Ejercicio 3 - TIR'!$E$18-'Ejercicio 3 - TIR'!$C$18)*('Ejercicio 3 - TIR'!$E$18-'Ejercicio 3 - TIR'!$D$18)*(1-N343)))</f>
        <v>41267.9563803596</v>
      </c>
      <c r="P343" s="24">
        <f ca="1" t="shared" si="2557"/>
        <v>0.293970081632206</v>
      </c>
      <c r="Q343" s="26">
        <f ca="1">IF(P343&lt;=('Ejercicio 3 - TIR'!$D$22-'Ejercicio 3 - TIR'!$C$22)/('Ejercicio 3 - TIR'!$E$22-'Ejercicio 3 - TIR'!$C$22),'Ejercicio 3 - TIR'!$C$22+SQRT(('Ejercicio 3 - TIR'!$E$22-'Ejercicio 3 - TIR'!$C$22)*('Ejercicio 3 - TIR'!$D$22-'Ejercicio 3 - TIR'!$C$22)*P343),'Ejercicio 3 - TIR'!$E$22-SQRT(('Ejercicio 3 - TIR'!$E$22-'Ejercicio 3 - TIR'!$C$22)*('Ejercicio 3 - TIR'!$E$22-'Ejercicio 3 - TIR'!$D$22)*(1-P343)))</f>
        <v>0.143003176887942</v>
      </c>
      <c r="R343" s="24">
        <f ca="1" t="shared" si="2557"/>
        <v>0.230074299083011</v>
      </c>
      <c r="S343" s="26">
        <f ca="1">IF(R343&lt;=('Ejercicio 3 - TIR'!$D$23-'Ejercicio 3 - TIR'!$C$23)/('Ejercicio 3 - TIR'!$E$23-'Ejercicio 3 - TIR'!$C$23),'Ejercicio 3 - TIR'!$C$23+SQRT(('Ejercicio 3 - TIR'!$E$23-'Ejercicio 3 - TIR'!$C$23)*('Ejercicio 3 - TIR'!$D$23-'Ejercicio 3 - TIR'!$C$23)*R343),'Ejercicio 3 - TIR'!$E$23-SQRT(('Ejercicio 3 - TIR'!$E$23-'Ejercicio 3 - TIR'!$C$23)*('Ejercicio 3 - TIR'!$E$23-'Ejercicio 3 - TIR'!$D$23)*(1-R343)))</f>
        <v>0.140350276124648</v>
      </c>
      <c r="T343" s="24">
        <f ca="1" t="shared" ref="T343:X343" si="2558">RAND()</f>
        <v>0.998133781787194</v>
      </c>
      <c r="U343" s="26">
        <f ca="1">IF(T343&lt;=('Ejercicio 3 - TIR'!$D$24-'Ejercicio 3 - TIR'!$C$24)/('Ejercicio 3 - TIR'!$E$24-'Ejercicio 3 - TIR'!$C$24),'Ejercicio 3 - TIR'!$C$24+SQRT(('Ejercicio 3 - TIR'!$E$24-'Ejercicio 3 - TIR'!$C$24)*('Ejercicio 3 - TIR'!$D$24-'Ejercicio 3 - TIR'!$C$24)*T343),'Ejercicio 3 - TIR'!$E$24-SQRT(('Ejercicio 3 - TIR'!$E$24-'Ejercicio 3 - TIR'!$C$24)*('Ejercicio 3 - TIR'!$E$24-'Ejercicio 3 - TIR'!$D$24)*(1-T343)))</f>
        <v>0.217714084210681</v>
      </c>
      <c r="V343" s="24">
        <f ca="1" t="shared" si="2558"/>
        <v>0.782632780190675</v>
      </c>
      <c r="W343" s="26">
        <f ca="1">IF(V343&lt;=('Ejercicio 3 - TIR'!$D$25-'Ejercicio 3 - TIR'!$C$25)/('Ejercicio 3 - TIR'!$E$25-'Ejercicio 3 - TIR'!$C$25),'Ejercicio 3 - TIR'!$C$25+SQRT(('Ejercicio 3 - TIR'!$E$25-'Ejercicio 3 - TIR'!$C$25)*('Ejercicio 3 - TIR'!$D$25-'Ejercicio 3 - TIR'!$C$25)*V343),'Ejercicio 3 - TIR'!$E$25-SQRT(('Ejercicio 3 - TIR'!$E$25-'Ejercicio 3 - TIR'!$C$25)*('Ejercicio 3 - TIR'!$E$25-'Ejercicio 3 - TIR'!$D$25)*(1-V343)))</f>
        <v>0.222417663816626</v>
      </c>
      <c r="X343" s="24">
        <f ca="1" t="shared" si="2558"/>
        <v>0.500957242322348</v>
      </c>
      <c r="Y343" s="26">
        <f ca="1">IF(X343&lt;=('Ejercicio 3 - TIR'!$D$26-'Ejercicio 3 - TIR'!$C$26)/('Ejercicio 3 - TIR'!$E$26-'Ejercicio 3 - TIR'!$C$26),'Ejercicio 3 - TIR'!$C$26+SQRT(('Ejercicio 3 - TIR'!$E$26-'Ejercicio 3 - TIR'!$C$26)*('Ejercicio 3 - TIR'!$D$26-'Ejercicio 3 - TIR'!$C$26)*X343),'Ejercicio 3 - TIR'!$E$26-SQRT(('Ejercicio 3 - TIR'!$E$26-'Ejercicio 3 - TIR'!$C$26)*('Ejercicio 3 - TIR'!$E$26-'Ejercicio 3 - TIR'!$D$26)*(1-X343)))</f>
        <v>0.22808823937238</v>
      </c>
      <c r="Z343" s="24">
        <f ca="1" t="shared" si="2384"/>
        <v>1.14300317688794</v>
      </c>
      <c r="AA343" s="24">
        <f ca="1" t="shared" si="2385"/>
        <v>1.30342398837552</v>
      </c>
      <c r="AB343" s="24">
        <f ca="1" t="shared" si="2386"/>
        <v>1.58719774834292</v>
      </c>
      <c r="AC343" s="24">
        <f ca="1" t="shared" si="2387"/>
        <v>1.94021856354437</v>
      </c>
      <c r="AD343" s="24">
        <f ca="1" t="shared" si="2388"/>
        <v>2.38275959970081</v>
      </c>
      <c r="AE343" s="23">
        <f ca="1" t="shared" si="2389"/>
        <v>5018.74566471416</v>
      </c>
      <c r="AF343" s="23">
        <f ca="1" t="shared" si="2390"/>
        <v>5723.12800455617</v>
      </c>
      <c r="AG343" s="23">
        <f ca="1" t="shared" si="2391"/>
        <v>6969.13357688862</v>
      </c>
      <c r="AH343" s="23">
        <f ca="1" t="shared" si="2392"/>
        <v>8519.19198588619</v>
      </c>
      <c r="AI343" s="23">
        <f ca="1" t="shared" si="2393"/>
        <v>10462.3194868223</v>
      </c>
      <c r="AJ343" s="25">
        <f ca="1" t="shared" si="2394"/>
        <v>41588.8285231387</v>
      </c>
      <c r="AK343" s="25">
        <f ca="1" t="shared" si="2395"/>
        <v>48378.4348600302</v>
      </c>
      <c r="AL343" s="25">
        <f ca="1" t="shared" si="2396"/>
        <v>53961.7273458262</v>
      </c>
      <c r="AM343" s="25">
        <f ca="1" t="shared" si="2397"/>
        <v>76016.6988981622</v>
      </c>
      <c r="AN343" s="25">
        <f ca="1" t="shared" si="2398"/>
        <v>98331.6192253362</v>
      </c>
      <c r="AO343" s="25">
        <f ca="1">C343/'Ejercicio 3 - TIR'!$D$7</f>
        <v>17677.8183965249</v>
      </c>
      <c r="AP343" s="25">
        <f ca="1" t="shared" si="2399"/>
        <v>23911.0101266138</v>
      </c>
      <c r="AQ343" s="25">
        <f ca="1" t="shared" si="2400"/>
        <v>30700.6164635053</v>
      </c>
      <c r="AR343" s="25">
        <f ca="1" t="shared" si="2401"/>
        <v>36283.9089493013</v>
      </c>
      <c r="AS343" s="25">
        <f ca="1" t="shared" si="2402"/>
        <v>58338.8805016373</v>
      </c>
      <c r="AT343" s="25">
        <f ca="1" t="shared" si="2403"/>
        <v>80653.8008288113</v>
      </c>
      <c r="AU343" s="25">
        <f ca="1">AP343*'Ejercicio 3 - TIR'!$D$5</f>
        <v>11955.5050633069</v>
      </c>
      <c r="AV343" s="25">
        <f ca="1">AQ343*'Ejercicio 3 - TIR'!$D$5</f>
        <v>15350.3082317526</v>
      </c>
      <c r="AW343" s="25">
        <f ca="1">AR343*'Ejercicio 3 - TIR'!$D$5</f>
        <v>18141.9544746506</v>
      </c>
      <c r="AX343" s="25">
        <f ca="1">AS343*'Ejercicio 3 - TIR'!$D$5</f>
        <v>29169.4402508187</v>
      </c>
      <c r="AY343" s="25">
        <f ca="1">AT343*'Ejercicio 3 - TIR'!$D$5</f>
        <v>40326.9004144056</v>
      </c>
      <c r="AZ343" s="25">
        <f ca="1" t="shared" ref="AZ343:BD343" si="2559">AJ343-AU343-AE343</f>
        <v>24614.5777951176</v>
      </c>
      <c r="BA343" s="25">
        <f ca="1" t="shared" si="2559"/>
        <v>27304.9986237214</v>
      </c>
      <c r="BB343" s="25">
        <f ca="1" t="shared" si="2559"/>
        <v>28850.6392942869</v>
      </c>
      <c r="BC343" s="25">
        <f ca="1" t="shared" si="2559"/>
        <v>38328.0666614574</v>
      </c>
      <c r="BD343" s="25">
        <f ca="1" t="shared" si="2559"/>
        <v>47542.3993241083</v>
      </c>
      <c r="BE343" s="25">
        <f ca="1" t="shared" ref="BE343:BI343" si="2560">AZ343/Z343</f>
        <v>21535.0038327416</v>
      </c>
      <c r="BF343" s="25">
        <f ca="1" t="shared" si="2560"/>
        <v>20948.6697093493</v>
      </c>
      <c r="BG343" s="25">
        <f ca="1" t="shared" si="2560"/>
        <v>18177.0918742846</v>
      </c>
      <c r="BH343" s="25">
        <f ca="1" t="shared" si="2560"/>
        <v>19754.5098174095</v>
      </c>
      <c r="BI343" s="25">
        <f ca="1" t="shared" si="2560"/>
        <v>19952.6630089237</v>
      </c>
      <c r="BJ343" s="25">
        <f ca="1" t="shared" si="2406"/>
        <v>83623.7674665448</v>
      </c>
      <c r="BK343" s="25">
        <f ca="1" t="shared" si="2407"/>
        <v>42121.9914860873</v>
      </c>
      <c r="BL343" s="25">
        <f ca="1" t="shared" si="2408"/>
        <v>125745.758952632</v>
      </c>
      <c r="BM343" s="25">
        <f ca="1">BK343*'Ejercicio 3 - TIR'!$D$5</f>
        <v>21060.9957430436</v>
      </c>
      <c r="BN343" s="25">
        <f ca="1" t="shared" si="2409"/>
        <v>104684.763209588</v>
      </c>
      <c r="BO343" s="25">
        <f ca="1" t="shared" si="2410"/>
        <v>43934.2530495872</v>
      </c>
      <c r="BP343" s="25">
        <f ca="1" t="shared" si="2411"/>
        <v>-123484.435833949</v>
      </c>
      <c r="BQ343" s="25">
        <f ca="1" t="shared" ref="BQ343:BT343" si="2561">BE343</f>
        <v>21535.0038327416</v>
      </c>
      <c r="BR343" s="25">
        <f ca="1" t="shared" si="2561"/>
        <v>20948.6697093493</v>
      </c>
      <c r="BS343" s="25">
        <f ca="1" t="shared" si="2561"/>
        <v>18177.0918742846</v>
      </c>
      <c r="BT343" s="25">
        <f ca="1" t="shared" si="2561"/>
        <v>19754.5098174095</v>
      </c>
      <c r="BU343" s="25">
        <f ca="1" t="shared" si="2413"/>
        <v>63886.9160585109</v>
      </c>
      <c r="BV343" s="27">
        <f ca="1" t="shared" si="2414"/>
        <v>4.51620712576755</v>
      </c>
    </row>
    <row r="344" ht="15" customHeight="1" spans="1:74">
      <c r="A344" s="23">
        <v>343</v>
      </c>
      <c r="B344" s="24">
        <f ca="1" t="shared" ref="B344:F344" si="2562">RAND()</f>
        <v>0.967054978698848</v>
      </c>
      <c r="C344" s="25">
        <f ca="1">IF(B344&lt;=('Ejercicio 3 - TIR'!$D$13-'Ejercicio 3 - TIR'!$C$13)/('Ejercicio 3 - TIR'!$E$13-'Ejercicio 3 - TIR'!$C$13),'Ejercicio 3 - TIR'!$C$13+SQRT(('Ejercicio 3 - TIR'!$E$13-'Ejercicio 3 - TIR'!$C$13)*('Ejercicio 3 - TIR'!$D$13-'Ejercicio 3 - TIR'!$C$13)*B344),'Ejercicio 3 - TIR'!$E$13-SQRT(('Ejercicio 3 - TIR'!$E$13-'Ejercicio 3 - TIR'!$C$13)*('Ejercicio 3 - TIR'!$E$13-'Ejercicio 3 - TIR'!$D$13)*(1-B344)))</f>
        <v>93712.3911093817</v>
      </c>
      <c r="D344" s="24">
        <f ca="1" t="shared" si="2562"/>
        <v>0.21226196707442</v>
      </c>
      <c r="E344" s="25">
        <f ca="1">IF(D344&lt;=('Ejercicio 3 - TIR'!$D$14-'Ejercicio 3 - TIR'!$C$14)/('Ejercicio 3 - TIR'!$E$14-'Ejercicio 3 - TIR'!$C$14),'Ejercicio 3 - TIR'!$C$14+SQRT(('Ejercicio 3 - TIR'!$E$14-'Ejercicio 3 - TIR'!$C$14)*('Ejercicio 3 - TIR'!$D$14-'Ejercicio 3 - TIR'!$C$14)*D344),'Ejercicio 3 - TIR'!$E$14-SQRT(('Ejercicio 3 - TIR'!$E$14-'Ejercicio 3 - TIR'!$C$14)*('Ejercicio 3 - TIR'!$E$14-'Ejercicio 3 - TIR'!$D$14)*(1-D344)))</f>
        <v>28989.9432991687</v>
      </c>
      <c r="F344" s="24">
        <f ca="1" t="shared" si="2562"/>
        <v>0.377924968467237</v>
      </c>
      <c r="G344" s="25">
        <f ca="1">IF(F344&lt;=('Ejercicio 3 - TIR'!$D$18-'Ejercicio 3 - TIR'!$C$18)/('Ejercicio 3 - TIR'!$E$18-'Ejercicio 3 - TIR'!$C$18),'Ejercicio 3 - TIR'!$C$18+SQRT(('Ejercicio 3 - TIR'!$E$18-'Ejercicio 3 - TIR'!$C$18)*('Ejercicio 3 - TIR'!$D$18-'Ejercicio 3 - TIR'!$C$18)*F344),'Ejercicio 3 - TIR'!$E$18-SQRT(('Ejercicio 3 - TIR'!$E$18-'Ejercicio 3 - TIR'!$C$18)*('Ejercicio 3 - TIR'!$E$18-'Ejercicio 3 - TIR'!$D$18)*(1-F344)))</f>
        <v>37529.1928697627</v>
      </c>
      <c r="H344" s="24">
        <f ca="1" t="shared" ref="H344:L344" si="2563">RAND()</f>
        <v>0.158551822009292</v>
      </c>
      <c r="I344" s="25">
        <f ca="1">IF(H344&lt;=('Ejercicio 3 - TIR'!$D$18-'Ejercicio 3 - TIR'!$C$18)/('Ejercicio 3 - TIR'!$E$18-'Ejercicio 3 - TIR'!$C$18),'Ejercicio 3 - TIR'!$C$18+SQRT(('Ejercicio 3 - TIR'!$E$18-'Ejercicio 3 - TIR'!$C$18)*('Ejercicio 3 - TIR'!$D$18-'Ejercicio 3 - TIR'!$C$18)*H344),'Ejercicio 3 - TIR'!$E$18-SQRT(('Ejercicio 3 - TIR'!$E$18-'Ejercicio 3 - TIR'!$C$18)*('Ejercicio 3 - TIR'!$E$18-'Ejercicio 3 - TIR'!$D$18)*(1-H344)))</f>
        <v>34876.7584829878</v>
      </c>
      <c r="J344" s="24">
        <f ca="1" t="shared" si="2563"/>
        <v>0.554230071810749</v>
      </c>
      <c r="K344" s="25">
        <f ca="1">IF(J344&lt;=('Ejercicio 3 - TIR'!$D$18-'Ejercicio 3 - TIR'!$C$18)/('Ejercicio 3 - TIR'!$E$18-'Ejercicio 3 - TIR'!$C$18),'Ejercicio 3 - TIR'!$C$18+SQRT(('Ejercicio 3 - TIR'!$E$18-'Ejercicio 3 - TIR'!$C$18)*('Ejercicio 3 - TIR'!$D$18-'Ejercicio 3 - TIR'!$C$18)*J344),'Ejercicio 3 - TIR'!$E$18-SQRT(('Ejercicio 3 - TIR'!$E$18-'Ejercicio 3 - TIR'!$C$18)*('Ejercicio 3 - TIR'!$E$18-'Ejercicio 3 - TIR'!$D$18)*(1-J344)))</f>
        <v>39117.8128282836</v>
      </c>
      <c r="L344" s="24">
        <f ca="1" t="shared" si="2563"/>
        <v>0.705324185721942</v>
      </c>
      <c r="M344" s="25">
        <f ca="1">IF(L344&lt;=('Ejercicio 3 - TIR'!$D$18-'Ejercicio 3 - TIR'!$C$18)/('Ejercicio 3 - TIR'!$E$18-'Ejercicio 3 - TIR'!$C$18),'Ejercicio 3 - TIR'!$C$18+SQRT(('Ejercicio 3 - TIR'!$E$18-'Ejercicio 3 - TIR'!$C$18)*('Ejercicio 3 - TIR'!$D$18-'Ejercicio 3 - TIR'!$C$18)*L344),'Ejercicio 3 - TIR'!$E$18-SQRT(('Ejercicio 3 - TIR'!$E$18-'Ejercicio 3 - TIR'!$C$18)*('Ejercicio 3 - TIR'!$E$18-'Ejercicio 3 - TIR'!$D$18)*(1-L344)))</f>
        <v>40298.8633214025</v>
      </c>
      <c r="N344" s="24">
        <f ca="1" t="shared" ref="N344:R344" si="2564">RAND()</f>
        <v>0.24320172730811</v>
      </c>
      <c r="O344" s="25">
        <f ca="1">IF(N344&lt;=('Ejercicio 3 - TIR'!$D$18-'Ejercicio 3 - TIR'!$C$18)/('Ejercicio 3 - TIR'!$E$18-'Ejercicio 3 - TIR'!$C$18),'Ejercicio 3 - TIR'!$C$18+SQRT(('Ejercicio 3 - TIR'!$E$18-'Ejercicio 3 - TIR'!$C$18)*('Ejercicio 3 - TIR'!$D$18-'Ejercicio 3 - TIR'!$C$18)*N344),'Ejercicio 3 - TIR'!$E$18-SQRT(('Ejercicio 3 - TIR'!$E$18-'Ejercicio 3 - TIR'!$C$18)*('Ejercicio 3 - TIR'!$E$18-'Ejercicio 3 - TIR'!$D$18)*(1-N344)))</f>
        <v>36039.8889970112</v>
      </c>
      <c r="P344" s="24">
        <f ca="1" t="shared" si="2564"/>
        <v>0.277244309922736</v>
      </c>
      <c r="Q344" s="26">
        <f ca="1">IF(P344&lt;=('Ejercicio 3 - TIR'!$D$22-'Ejercicio 3 - TIR'!$C$22)/('Ejercicio 3 - TIR'!$E$22-'Ejercicio 3 - TIR'!$C$22),'Ejercicio 3 - TIR'!$C$22+SQRT(('Ejercicio 3 - TIR'!$E$22-'Ejercicio 3 - TIR'!$C$22)*('Ejercicio 3 - TIR'!$D$22-'Ejercicio 3 - TIR'!$C$22)*P344),'Ejercicio 3 - TIR'!$E$22-SQRT(('Ejercicio 3 - TIR'!$E$22-'Ejercicio 3 - TIR'!$C$22)*('Ejercicio 3 - TIR'!$E$22-'Ejercicio 3 - TIR'!$D$22)*(1-P344)))</f>
        <v>0.142339197789109</v>
      </c>
      <c r="R344" s="24">
        <f ca="1" t="shared" si="2564"/>
        <v>0.790648696920289</v>
      </c>
      <c r="S344" s="26">
        <f ca="1">IF(R344&lt;=('Ejercicio 3 - TIR'!$D$23-'Ejercicio 3 - TIR'!$C$23)/('Ejercicio 3 - TIR'!$E$23-'Ejercicio 3 - TIR'!$C$23),'Ejercicio 3 - TIR'!$C$23+SQRT(('Ejercicio 3 - TIR'!$E$23-'Ejercicio 3 - TIR'!$C$23)*('Ejercicio 3 - TIR'!$D$23-'Ejercicio 3 - TIR'!$C$23)*R344),'Ejercicio 3 - TIR'!$E$23-SQRT(('Ejercicio 3 - TIR'!$E$23-'Ejercicio 3 - TIR'!$C$23)*('Ejercicio 3 - TIR'!$E$23-'Ejercicio 3 - TIR'!$D$23)*(1-R344)))</f>
        <v>0.160587829963049</v>
      </c>
      <c r="T344" s="24">
        <f ca="1" t="shared" ref="T344:X344" si="2565">RAND()</f>
        <v>0.311444516250925</v>
      </c>
      <c r="U344" s="26">
        <f ca="1">IF(T344&lt;=('Ejercicio 3 - TIR'!$D$24-'Ejercicio 3 - TIR'!$C$24)/('Ejercicio 3 - TIR'!$E$24-'Ejercicio 3 - TIR'!$C$24),'Ejercicio 3 - TIR'!$C$24+SQRT(('Ejercicio 3 - TIR'!$E$24-'Ejercicio 3 - TIR'!$C$24)*('Ejercicio 3 - TIR'!$D$24-'Ejercicio 3 - TIR'!$C$24)*T344),'Ejercicio 3 - TIR'!$E$24-SQRT(('Ejercicio 3 - TIR'!$E$24-'Ejercicio 3 - TIR'!$C$24)*('Ejercicio 3 - TIR'!$E$24-'Ejercicio 3 - TIR'!$D$24)*(1-T344)))</f>
        <v>0.175574078363197</v>
      </c>
      <c r="V344" s="24">
        <f ca="1" t="shared" si="2565"/>
        <v>0.151242939069687</v>
      </c>
      <c r="W344" s="26">
        <f ca="1">IF(V344&lt;=('Ejercicio 3 - TIR'!$D$25-'Ejercicio 3 - TIR'!$C$25)/('Ejercicio 3 - TIR'!$E$25-'Ejercicio 3 - TIR'!$C$25),'Ejercicio 3 - TIR'!$C$25+SQRT(('Ejercicio 3 - TIR'!$E$25-'Ejercicio 3 - TIR'!$C$25)*('Ejercicio 3 - TIR'!$D$25-'Ejercicio 3 - TIR'!$C$25)*V344),'Ejercicio 3 - TIR'!$E$25-SQRT(('Ejercicio 3 - TIR'!$E$25-'Ejercicio 3 - TIR'!$C$25)*('Ejercicio 3 - TIR'!$E$25-'Ejercicio 3 - TIR'!$D$25)*(1-V344)))</f>
        <v>0.194551292543879</v>
      </c>
      <c r="X344" s="24">
        <f ca="1" t="shared" si="2565"/>
        <v>0.935624421248419</v>
      </c>
      <c r="Y344" s="26">
        <f ca="1">IF(X344&lt;=('Ejercicio 3 - TIR'!$D$26-'Ejercicio 3 - TIR'!$C$26)/('Ejercicio 3 - TIR'!$E$26-'Ejercicio 3 - TIR'!$C$26),'Ejercicio 3 - TIR'!$C$26+SQRT(('Ejercicio 3 - TIR'!$E$26-'Ejercicio 3 - TIR'!$C$26)*('Ejercicio 3 - TIR'!$D$26-'Ejercicio 3 - TIR'!$C$26)*X344),'Ejercicio 3 - TIR'!$E$26-SQRT(('Ejercicio 3 - TIR'!$E$26-'Ejercicio 3 - TIR'!$C$26)*('Ejercicio 3 - TIR'!$E$26-'Ejercicio 3 - TIR'!$D$26)*(1-X344)))</f>
        <v>0.261355211847314</v>
      </c>
      <c r="Z344" s="24">
        <f ca="1" t="shared" si="2384"/>
        <v>1.14233919778911</v>
      </c>
      <c r="AA344" s="24">
        <f ca="1" t="shared" si="2385"/>
        <v>1.32578497064379</v>
      </c>
      <c r="AB344" s="24">
        <f ca="1" t="shared" si="2386"/>
        <v>1.55855844497235</v>
      </c>
      <c r="AC344" s="24">
        <f ca="1" t="shared" si="2387"/>
        <v>1.8617780049469</v>
      </c>
      <c r="AD344" s="24">
        <f ca="1" t="shared" si="2388"/>
        <v>2.34836338984247</v>
      </c>
      <c r="AE344" s="23">
        <f ca="1" t="shared" si="2389"/>
        <v>4126.40527315543</v>
      </c>
      <c r="AF344" s="23">
        <f ca="1" t="shared" si="2390"/>
        <v>4789.05574151954</v>
      </c>
      <c r="AG344" s="23">
        <f ca="1" t="shared" si="2391"/>
        <v>5629.88978956681</v>
      </c>
      <c r="AH344" s="23">
        <f ca="1" t="shared" si="2392"/>
        <v>6725.19212500662</v>
      </c>
      <c r="AI344" s="23">
        <f ca="1" t="shared" si="2393"/>
        <v>8482.85613755162</v>
      </c>
      <c r="AJ344" s="25">
        <f ca="1" t="shared" si="2394"/>
        <v>42871.0680765175</v>
      </c>
      <c r="AK344" s="25">
        <f ca="1" t="shared" si="2395"/>
        <v>46239.0822215187</v>
      </c>
      <c r="AL344" s="25">
        <f ca="1" t="shared" si="2396"/>
        <v>60967.3975323693</v>
      </c>
      <c r="AM344" s="25">
        <f ca="1" t="shared" si="2397"/>
        <v>75027.5373561488</v>
      </c>
      <c r="AN344" s="25">
        <f ca="1" t="shared" si="2398"/>
        <v>84634.7558945676</v>
      </c>
      <c r="AO344" s="25">
        <f ca="1">C344/'Ejercicio 3 - TIR'!$D$7</f>
        <v>18742.4782218764</v>
      </c>
      <c r="AP344" s="25">
        <f ca="1" t="shared" si="2399"/>
        <v>24128.5898546411</v>
      </c>
      <c r="AQ344" s="25">
        <f ca="1" t="shared" si="2400"/>
        <v>27496.6039996423</v>
      </c>
      <c r="AR344" s="25">
        <f ca="1" t="shared" si="2401"/>
        <v>42224.9193104929</v>
      </c>
      <c r="AS344" s="25">
        <f ca="1" t="shared" si="2402"/>
        <v>56285.0591342725</v>
      </c>
      <c r="AT344" s="25">
        <f ca="1" t="shared" si="2403"/>
        <v>65892.2776726912</v>
      </c>
      <c r="AU344" s="25">
        <f ca="1">AP344*'Ejercicio 3 - TIR'!$D$5</f>
        <v>12064.2949273206</v>
      </c>
      <c r="AV344" s="25">
        <f ca="1">AQ344*'Ejercicio 3 - TIR'!$D$5</f>
        <v>13748.3019998212</v>
      </c>
      <c r="AW344" s="25">
        <f ca="1">AR344*'Ejercicio 3 - TIR'!$D$5</f>
        <v>21112.4596552465</v>
      </c>
      <c r="AX344" s="25">
        <f ca="1">AS344*'Ejercicio 3 - TIR'!$D$5</f>
        <v>28142.5295671362</v>
      </c>
      <c r="AY344" s="25">
        <f ca="1">AT344*'Ejercicio 3 - TIR'!$D$5</f>
        <v>32946.1388363456</v>
      </c>
      <c r="AZ344" s="25">
        <f ca="1" t="shared" ref="AZ344:BD344" si="2566">AJ344-AU344-AE344</f>
        <v>26680.3678760415</v>
      </c>
      <c r="BA344" s="25">
        <f ca="1" t="shared" si="2566"/>
        <v>27701.724480178</v>
      </c>
      <c r="BB344" s="25">
        <f ca="1" t="shared" si="2566"/>
        <v>34225.048087556</v>
      </c>
      <c r="BC344" s="25">
        <f ca="1" t="shared" si="2566"/>
        <v>40159.815664006</v>
      </c>
      <c r="BD344" s="25">
        <f ca="1" t="shared" si="2566"/>
        <v>43205.7609206703</v>
      </c>
      <c r="BE344" s="25">
        <f ca="1" t="shared" ref="BE344:BI344" si="2567">AZ344/Z344</f>
        <v>23355.906833696</v>
      </c>
      <c r="BF344" s="25">
        <f ca="1" t="shared" si="2567"/>
        <v>20894.5832797653</v>
      </c>
      <c r="BG344" s="25">
        <f ca="1" t="shared" si="2567"/>
        <v>21959.4255178304</v>
      </c>
      <c r="BH344" s="25">
        <f ca="1" t="shared" si="2567"/>
        <v>21570.6789731632</v>
      </c>
      <c r="BI344" s="25">
        <f ca="1" t="shared" si="2567"/>
        <v>18398.2432648844</v>
      </c>
      <c r="BJ344" s="25">
        <f ca="1" t="shared" si="2406"/>
        <v>68078.921517377</v>
      </c>
      <c r="BK344" s="25">
        <f ca="1" t="shared" si="2407"/>
        <v>44014.1496911743</v>
      </c>
      <c r="BL344" s="25">
        <f ca="1" t="shared" si="2408"/>
        <v>112093.071208551</v>
      </c>
      <c r="BM344" s="25">
        <f ca="1">BK344*'Ejercicio 3 - TIR'!$D$5</f>
        <v>22007.0748455871</v>
      </c>
      <c r="BN344" s="25">
        <f ca="1" t="shared" si="2409"/>
        <v>90085.9963629641</v>
      </c>
      <c r="BO344" s="25">
        <f ca="1" t="shared" si="2410"/>
        <v>38361.1824101069</v>
      </c>
      <c r="BP344" s="25">
        <f ca="1" t="shared" si="2411"/>
        <v>-122702.33440855</v>
      </c>
      <c r="BQ344" s="25">
        <f ca="1" t="shared" ref="BQ344:BT344" si="2568">BE344</f>
        <v>23355.906833696</v>
      </c>
      <c r="BR344" s="25">
        <f ca="1" t="shared" si="2568"/>
        <v>20894.5832797653</v>
      </c>
      <c r="BS344" s="25">
        <f ca="1" t="shared" si="2568"/>
        <v>21959.4255178304</v>
      </c>
      <c r="BT344" s="25">
        <f ca="1" t="shared" si="2568"/>
        <v>21570.6789731632</v>
      </c>
      <c r="BU344" s="25">
        <f ca="1" t="shared" si="2413"/>
        <v>56759.4256749913</v>
      </c>
      <c r="BV344" s="27">
        <f ca="1" t="shared" si="2414"/>
        <v>4.91867588998045</v>
      </c>
    </row>
    <row r="345" ht="15" customHeight="1" spans="1:74">
      <c r="A345" s="23">
        <v>344</v>
      </c>
      <c r="B345" s="24">
        <f ca="1" t="shared" ref="B345:F345" si="2569">RAND()</f>
        <v>0.758272338917391</v>
      </c>
      <c r="C345" s="25">
        <f ca="1">IF(B345&lt;=('Ejercicio 3 - TIR'!$D$13-'Ejercicio 3 - TIR'!$C$13)/('Ejercicio 3 - TIR'!$E$13-'Ejercicio 3 - TIR'!$C$13),'Ejercicio 3 - TIR'!$C$13+SQRT(('Ejercicio 3 - TIR'!$E$13-'Ejercicio 3 - TIR'!$C$13)*('Ejercicio 3 - TIR'!$D$13-'Ejercicio 3 - TIR'!$C$13)*B345),'Ejercicio 3 - TIR'!$E$13-SQRT(('Ejercicio 3 - TIR'!$E$13-'Ejercicio 3 - TIR'!$C$13)*('Ejercicio 3 - TIR'!$E$13-'Ejercicio 3 - TIR'!$D$13)*(1-B345)))</f>
        <v>82968.4647403961</v>
      </c>
      <c r="D345" s="24">
        <f ca="1" t="shared" si="2569"/>
        <v>0.908266628145137</v>
      </c>
      <c r="E345" s="25">
        <f ca="1">IF(D345&lt;=('Ejercicio 3 - TIR'!$D$14-'Ejercicio 3 - TIR'!$C$14)/('Ejercicio 3 - TIR'!$E$14-'Ejercicio 3 - TIR'!$C$14),'Ejercicio 3 - TIR'!$C$14+SQRT(('Ejercicio 3 - TIR'!$E$14-'Ejercicio 3 - TIR'!$C$14)*('Ejercicio 3 - TIR'!$D$14-'Ejercicio 3 - TIR'!$C$14)*D345),'Ejercicio 3 - TIR'!$E$14-SQRT(('Ejercicio 3 - TIR'!$E$14-'Ejercicio 3 - TIR'!$C$14)*('Ejercicio 3 - TIR'!$E$14-'Ejercicio 3 - TIR'!$D$14)*(1-D345)))</f>
        <v>36290.5518229487</v>
      </c>
      <c r="F345" s="24">
        <f ca="1" t="shared" si="2569"/>
        <v>0.587872487620162</v>
      </c>
      <c r="G345" s="25">
        <f ca="1">IF(F345&lt;=('Ejercicio 3 - TIR'!$D$18-'Ejercicio 3 - TIR'!$C$18)/('Ejercicio 3 - TIR'!$E$18-'Ejercicio 3 - TIR'!$C$18),'Ejercicio 3 - TIR'!$C$18+SQRT(('Ejercicio 3 - TIR'!$E$18-'Ejercicio 3 - TIR'!$C$18)*('Ejercicio 3 - TIR'!$D$18-'Ejercicio 3 - TIR'!$C$18)*F345),'Ejercicio 3 - TIR'!$E$18-SQRT(('Ejercicio 3 - TIR'!$E$18-'Ejercicio 3 - TIR'!$C$18)*('Ejercicio 3 - TIR'!$E$18-'Ejercicio 3 - TIR'!$D$18)*(1-F345)))</f>
        <v>39390.4671418958</v>
      </c>
      <c r="H345" s="24">
        <f ca="1" t="shared" ref="H345:L345" si="2570">RAND()</f>
        <v>0.446159620882856</v>
      </c>
      <c r="I345" s="25">
        <f ca="1">IF(H345&lt;=('Ejercicio 3 - TIR'!$D$18-'Ejercicio 3 - TIR'!$C$18)/('Ejercicio 3 - TIR'!$E$18-'Ejercicio 3 - TIR'!$C$18),'Ejercicio 3 - TIR'!$C$18+SQRT(('Ejercicio 3 - TIR'!$E$18-'Ejercicio 3 - TIR'!$C$18)*('Ejercicio 3 - TIR'!$D$18-'Ejercicio 3 - TIR'!$C$18)*H345),'Ejercicio 3 - TIR'!$E$18-SQRT(('Ejercicio 3 - TIR'!$E$18-'Ejercicio 3 - TIR'!$C$18)*('Ejercicio 3 - TIR'!$E$18-'Ejercicio 3 - TIR'!$D$18)*(1-H345)))</f>
        <v>38180.7055400148</v>
      </c>
      <c r="J345" s="24">
        <f ca="1" t="shared" si="2570"/>
        <v>0.0516046832025179</v>
      </c>
      <c r="K345" s="25">
        <f ca="1">IF(J345&lt;=('Ejercicio 3 - TIR'!$D$18-'Ejercicio 3 - TIR'!$C$18)/('Ejercicio 3 - TIR'!$E$18-'Ejercicio 3 - TIR'!$C$18),'Ejercicio 3 - TIR'!$C$18+SQRT(('Ejercicio 3 - TIR'!$E$18-'Ejercicio 3 - TIR'!$C$18)*('Ejercicio 3 - TIR'!$D$18-'Ejercicio 3 - TIR'!$C$18)*J345),'Ejercicio 3 - TIR'!$E$18-SQRT(('Ejercicio 3 - TIR'!$E$18-'Ejercicio 3 - TIR'!$C$18)*('Ejercicio 3 - TIR'!$E$18-'Ejercicio 3 - TIR'!$D$18)*(1-J345)))</f>
        <v>32782.211796463</v>
      </c>
      <c r="L345" s="24">
        <f ca="1" t="shared" si="2570"/>
        <v>0.841808592887655</v>
      </c>
      <c r="M345" s="25">
        <f ca="1">IF(L345&lt;=('Ejercicio 3 - TIR'!$D$18-'Ejercicio 3 - TIR'!$C$18)/('Ejercicio 3 - TIR'!$E$18-'Ejercicio 3 - TIR'!$C$18),'Ejercicio 3 - TIR'!$C$18+SQRT(('Ejercicio 3 - TIR'!$E$18-'Ejercicio 3 - TIR'!$C$18)*('Ejercicio 3 - TIR'!$D$18-'Ejercicio 3 - TIR'!$C$18)*L345),'Ejercicio 3 - TIR'!$E$18-SQRT(('Ejercicio 3 - TIR'!$E$18-'Ejercicio 3 - TIR'!$C$18)*('Ejercicio 3 - TIR'!$E$18-'Ejercicio 3 - TIR'!$D$18)*(1-L345)))</f>
        <v>41555.5326197762</v>
      </c>
      <c r="N345" s="24">
        <f ca="1" t="shared" ref="N345:R345" si="2571">RAND()</f>
        <v>0.267634868252272</v>
      </c>
      <c r="O345" s="25">
        <f ca="1">IF(N345&lt;=('Ejercicio 3 - TIR'!$D$18-'Ejercicio 3 - TIR'!$C$18)/('Ejercicio 3 - TIR'!$E$18-'Ejercicio 3 - TIR'!$C$18),'Ejercicio 3 - TIR'!$C$18+SQRT(('Ejercicio 3 - TIR'!$E$18-'Ejercicio 3 - TIR'!$C$18)*('Ejercicio 3 - TIR'!$D$18-'Ejercicio 3 - TIR'!$C$18)*N345),'Ejercicio 3 - TIR'!$E$18-SQRT(('Ejercicio 3 - TIR'!$E$18-'Ejercicio 3 - TIR'!$C$18)*('Ejercicio 3 - TIR'!$E$18-'Ejercicio 3 - TIR'!$D$18)*(1-N345)))</f>
        <v>36336.0263760373</v>
      </c>
      <c r="P345" s="24">
        <f ca="1" t="shared" si="2571"/>
        <v>0.757478156445033</v>
      </c>
      <c r="Q345" s="26">
        <f ca="1">IF(P345&lt;=('Ejercicio 3 - TIR'!$D$22-'Ejercicio 3 - TIR'!$C$22)/('Ejercicio 3 - TIR'!$E$22-'Ejercicio 3 - TIR'!$C$22),'Ejercicio 3 - TIR'!$C$22+SQRT(('Ejercicio 3 - TIR'!$E$22-'Ejercicio 3 - TIR'!$C$22)*('Ejercicio 3 - TIR'!$D$22-'Ejercicio 3 - TIR'!$C$22)*P345),'Ejercicio 3 - TIR'!$E$22-SQRT(('Ejercicio 3 - TIR'!$E$22-'Ejercicio 3 - TIR'!$C$22)*('Ejercicio 3 - TIR'!$E$22-'Ejercicio 3 - TIR'!$D$22)*(1-P345)))</f>
        <v>0.159106476639902</v>
      </c>
      <c r="R345" s="24">
        <f ca="1" t="shared" si="2571"/>
        <v>0.108604078825538</v>
      </c>
      <c r="S345" s="26">
        <f ca="1">IF(R345&lt;=('Ejercicio 3 - TIR'!$D$23-'Ejercicio 3 - TIR'!$C$23)/('Ejercicio 3 - TIR'!$E$23-'Ejercicio 3 - TIR'!$C$23),'Ejercicio 3 - TIR'!$C$23+SQRT(('Ejercicio 3 - TIR'!$E$23-'Ejercicio 3 - TIR'!$C$23)*('Ejercicio 3 - TIR'!$D$23-'Ejercicio 3 - TIR'!$C$23)*R345),'Ejercicio 3 - TIR'!$E$23-SQRT(('Ejercicio 3 - TIR'!$E$23-'Ejercicio 3 - TIR'!$C$23)*('Ejercicio 3 - TIR'!$E$23-'Ejercicio 3 - TIR'!$D$23)*(1-R345)))</f>
        <v>0.133981678793549</v>
      </c>
      <c r="T345" s="24">
        <f ca="1" t="shared" ref="T345:X345" si="2572">RAND()</f>
        <v>0.64358110262552</v>
      </c>
      <c r="U345" s="26">
        <f ca="1">IF(T345&lt;=('Ejercicio 3 - TIR'!$D$24-'Ejercicio 3 - TIR'!$C$24)/('Ejercicio 3 - TIR'!$E$24-'Ejercicio 3 - TIR'!$C$24),'Ejercicio 3 - TIR'!$C$24+SQRT(('Ejercicio 3 - TIR'!$E$24-'Ejercicio 3 - TIR'!$C$24)*('Ejercicio 3 - TIR'!$D$24-'Ejercicio 3 - TIR'!$C$24)*T345),'Ejercicio 3 - TIR'!$E$24-SQRT(('Ejercicio 3 - TIR'!$E$24-'Ejercicio 3 - TIR'!$C$24)*('Ejercicio 3 - TIR'!$E$24-'Ejercicio 3 - TIR'!$D$24)*(1-T345)))</f>
        <v>0.188409290722611</v>
      </c>
      <c r="V345" s="24">
        <f ca="1" t="shared" si="2572"/>
        <v>0.418411984898937</v>
      </c>
      <c r="W345" s="26">
        <f ca="1">IF(V345&lt;=('Ejercicio 3 - TIR'!$D$25-'Ejercicio 3 - TIR'!$C$25)/('Ejercicio 3 - TIR'!$E$25-'Ejercicio 3 - TIR'!$C$25),'Ejercicio 3 - TIR'!$C$25+SQRT(('Ejercicio 3 - TIR'!$E$25-'Ejercicio 3 - TIR'!$C$25)*('Ejercicio 3 - TIR'!$D$25-'Ejercicio 3 - TIR'!$C$25)*V345),'Ejercicio 3 - TIR'!$E$25-SQRT(('Ejercicio 3 - TIR'!$E$25-'Ejercicio 3 - TIR'!$C$25)*('Ejercicio 3 - TIR'!$E$25-'Ejercicio 3 - TIR'!$D$25)*(1-V345)))</f>
        <v>0.204882840815786</v>
      </c>
      <c r="X345" s="24">
        <f ca="1" t="shared" si="2572"/>
        <v>0.240318828334957</v>
      </c>
      <c r="Y345" s="26">
        <f ca="1">IF(X345&lt;=('Ejercicio 3 - TIR'!$D$26-'Ejercicio 3 - TIR'!$C$26)/('Ejercicio 3 - TIR'!$E$26-'Ejercicio 3 - TIR'!$C$26),'Ejercicio 3 - TIR'!$C$26+SQRT(('Ejercicio 3 - TIR'!$E$26-'Ejercicio 3 - TIR'!$C$26)*('Ejercicio 3 - TIR'!$D$26-'Ejercicio 3 - TIR'!$C$26)*X345),'Ejercicio 3 - TIR'!$E$26-SQRT(('Ejercicio 3 - TIR'!$E$26-'Ejercicio 3 - TIR'!$C$26)*('Ejercicio 3 - TIR'!$E$26-'Ejercicio 3 - TIR'!$D$26)*(1-X345)))</f>
        <v>0.215472746936763</v>
      </c>
      <c r="Z345" s="24">
        <f ca="1" t="shared" si="2384"/>
        <v>1.1591064766399</v>
      </c>
      <c r="AA345" s="24">
        <f ca="1" t="shared" si="2385"/>
        <v>1.31440550828059</v>
      </c>
      <c r="AB345" s="24">
        <f ca="1" t="shared" si="2386"/>
        <v>1.56205171781763</v>
      </c>
      <c r="AC345" s="24">
        <f ca="1" t="shared" si="2387"/>
        <v>1.88208931126528</v>
      </c>
      <c r="AD345" s="24">
        <f ca="1" t="shared" si="2388"/>
        <v>2.28762826514394</v>
      </c>
      <c r="AE345" s="23">
        <f ca="1" t="shared" si="2389"/>
        <v>5774.06183586715</v>
      </c>
      <c r="AF345" s="23">
        <f ca="1" t="shared" si="2390"/>
        <v>6547.68033409439</v>
      </c>
      <c r="AG345" s="23">
        <f ca="1" t="shared" si="2391"/>
        <v>7781.3241417195</v>
      </c>
      <c r="AH345" s="23">
        <f ca="1" t="shared" si="2392"/>
        <v>9375.58393718345</v>
      </c>
      <c r="AI345" s="23">
        <f ca="1" t="shared" si="2393"/>
        <v>11395.7667622646</v>
      </c>
      <c r="AJ345" s="25">
        <f ca="1" t="shared" si="2394"/>
        <v>45657.7455820427</v>
      </c>
      <c r="AK345" s="25">
        <f ca="1" t="shared" si="2395"/>
        <v>50184.9296718347</v>
      </c>
      <c r="AL345" s="25">
        <f ca="1" t="shared" si="2396"/>
        <v>51207.5102505264</v>
      </c>
      <c r="AM345" s="25">
        <f ca="1" t="shared" si="2397"/>
        <v>78211.2237676166</v>
      </c>
      <c r="AN345" s="25">
        <f ca="1" t="shared" si="2398"/>
        <v>83123.3209808386</v>
      </c>
      <c r="AO345" s="25">
        <f ca="1">C345/'Ejercicio 3 - TIR'!$D$7</f>
        <v>16593.6929480792</v>
      </c>
      <c r="AP345" s="25">
        <f ca="1" t="shared" si="2399"/>
        <v>29064.0526339634</v>
      </c>
      <c r="AQ345" s="25">
        <f ca="1" t="shared" si="2400"/>
        <v>33591.2367237555</v>
      </c>
      <c r="AR345" s="25">
        <f ca="1" t="shared" si="2401"/>
        <v>34613.8173024471</v>
      </c>
      <c r="AS345" s="25">
        <f ca="1" t="shared" si="2402"/>
        <v>61617.5308195374</v>
      </c>
      <c r="AT345" s="25">
        <f ca="1" t="shared" si="2403"/>
        <v>66529.6280327594</v>
      </c>
      <c r="AU345" s="25">
        <f ca="1">AP345*'Ejercicio 3 - TIR'!$D$5</f>
        <v>14532.0263169817</v>
      </c>
      <c r="AV345" s="25">
        <f ca="1">AQ345*'Ejercicio 3 - TIR'!$D$5</f>
        <v>16795.6183618778</v>
      </c>
      <c r="AW345" s="25">
        <f ca="1">AR345*'Ejercicio 3 - TIR'!$D$5</f>
        <v>17306.9086512236</v>
      </c>
      <c r="AX345" s="25">
        <f ca="1">AS345*'Ejercicio 3 - TIR'!$D$5</f>
        <v>30808.7654097687</v>
      </c>
      <c r="AY345" s="25">
        <f ca="1">AT345*'Ejercicio 3 - TIR'!$D$5</f>
        <v>33264.8140163797</v>
      </c>
      <c r="AZ345" s="25">
        <f ca="1" t="shared" ref="AZ345:BD345" si="2573">AJ345-AU345-AE345</f>
        <v>25351.6574291938</v>
      </c>
      <c r="BA345" s="25">
        <f ca="1" t="shared" si="2573"/>
        <v>26841.6309758626</v>
      </c>
      <c r="BB345" s="25">
        <f ca="1" t="shared" si="2573"/>
        <v>26119.2774575833</v>
      </c>
      <c r="BC345" s="25">
        <f ca="1" t="shared" si="2573"/>
        <v>38026.8744206645</v>
      </c>
      <c r="BD345" s="25">
        <f ca="1" t="shared" si="2573"/>
        <v>38462.7402021943</v>
      </c>
      <c r="BE345" s="25">
        <f ca="1" t="shared" ref="BE345:BI345" si="2574">AZ345/Z345</f>
        <v>21871.7244188687</v>
      </c>
      <c r="BF345" s="25">
        <f ca="1" t="shared" si="2574"/>
        <v>20421.1187542685</v>
      </c>
      <c r="BG345" s="25">
        <f ca="1" t="shared" si="2574"/>
        <v>16721.1348764271</v>
      </c>
      <c r="BH345" s="25">
        <f ca="1" t="shared" si="2574"/>
        <v>20204.6067596547</v>
      </c>
      <c r="BI345" s="25">
        <f ca="1" t="shared" si="2574"/>
        <v>16813.3698941573</v>
      </c>
      <c r="BJ345" s="25">
        <f ca="1" t="shared" si="2406"/>
        <v>83019.2921078482</v>
      </c>
      <c r="BK345" s="25">
        <f ca="1" t="shared" si="2407"/>
        <v>37960.2010111456</v>
      </c>
      <c r="BL345" s="25">
        <f ca="1" t="shared" si="2408"/>
        <v>120979.493118994</v>
      </c>
      <c r="BM345" s="25">
        <f ca="1">BK345*'Ejercicio 3 - TIR'!$D$5</f>
        <v>18980.1005055728</v>
      </c>
      <c r="BN345" s="25">
        <f ca="1" t="shared" si="2409"/>
        <v>101999.392613421</v>
      </c>
      <c r="BO345" s="25">
        <f ca="1" t="shared" si="2410"/>
        <v>44587.3982969883</v>
      </c>
      <c r="BP345" s="25">
        <f ca="1" t="shared" si="2411"/>
        <v>-119259.016563345</v>
      </c>
      <c r="BQ345" s="25">
        <f ca="1" t="shared" ref="BQ345:BT345" si="2575">BE345</f>
        <v>21871.7244188687</v>
      </c>
      <c r="BR345" s="25">
        <f ca="1" t="shared" si="2575"/>
        <v>20421.1187542685</v>
      </c>
      <c r="BS345" s="25">
        <f ca="1" t="shared" si="2575"/>
        <v>16721.1348764271</v>
      </c>
      <c r="BT345" s="25">
        <f ca="1" t="shared" si="2575"/>
        <v>20204.6067596547</v>
      </c>
      <c r="BU345" s="25">
        <f ca="1" t="shared" si="2413"/>
        <v>61400.7681911456</v>
      </c>
      <c r="BV345" s="27">
        <f ca="1" t="shared" si="2414"/>
        <v>4.81299886788686</v>
      </c>
    </row>
    <row r="346" ht="15" customHeight="1" spans="1:74">
      <c r="A346" s="23">
        <v>345</v>
      </c>
      <c r="B346" s="24">
        <f ca="1" t="shared" ref="B346:F346" si="2576">RAND()</f>
        <v>0.724859885627844</v>
      </c>
      <c r="C346" s="25">
        <f ca="1">IF(B346&lt;=('Ejercicio 3 - TIR'!$D$13-'Ejercicio 3 - TIR'!$C$13)/('Ejercicio 3 - TIR'!$E$13-'Ejercicio 3 - TIR'!$C$13),'Ejercicio 3 - TIR'!$C$13+SQRT(('Ejercicio 3 - TIR'!$E$13-'Ejercicio 3 - TIR'!$C$13)*('Ejercicio 3 - TIR'!$D$13-'Ejercicio 3 - TIR'!$C$13)*B346),'Ejercicio 3 - TIR'!$E$13-SQRT(('Ejercicio 3 - TIR'!$E$13-'Ejercicio 3 - TIR'!$C$13)*('Ejercicio 3 - TIR'!$E$13-'Ejercicio 3 - TIR'!$D$13)*(1-B346)))</f>
        <v>81829.4706393405</v>
      </c>
      <c r="D346" s="24">
        <f ca="1" t="shared" si="2576"/>
        <v>0.628403716879618</v>
      </c>
      <c r="E346" s="25">
        <f ca="1">IF(D346&lt;=('Ejercicio 3 - TIR'!$D$14-'Ejercicio 3 - TIR'!$C$14)/('Ejercicio 3 - TIR'!$E$14-'Ejercicio 3 - TIR'!$C$14),'Ejercicio 3 - TIR'!$C$14+SQRT(('Ejercicio 3 - TIR'!$E$14-'Ejercicio 3 - TIR'!$C$14)*('Ejercicio 3 - TIR'!$D$14-'Ejercicio 3 - TIR'!$C$14)*D346),'Ejercicio 3 - TIR'!$E$14-SQRT(('Ejercicio 3 - TIR'!$E$14-'Ejercicio 3 - TIR'!$C$14)*('Ejercicio 3 - TIR'!$E$14-'Ejercicio 3 - TIR'!$D$14)*(1-D346)))</f>
        <v>32534.1147565706</v>
      </c>
      <c r="F346" s="24">
        <f ca="1" t="shared" si="2576"/>
        <v>0.0442896994560977</v>
      </c>
      <c r="G346" s="25">
        <f ca="1">IF(F346&lt;=('Ejercicio 3 - TIR'!$D$18-'Ejercicio 3 - TIR'!$C$18)/('Ejercicio 3 - TIR'!$E$18-'Ejercicio 3 - TIR'!$C$18),'Ejercicio 3 - TIR'!$C$18+SQRT(('Ejercicio 3 - TIR'!$E$18-'Ejercicio 3 - TIR'!$C$18)*('Ejercicio 3 - TIR'!$D$18-'Ejercicio 3 - TIR'!$C$18)*F346),'Ejercicio 3 - TIR'!$E$18-SQRT(('Ejercicio 3 - TIR'!$E$18-'Ejercicio 3 - TIR'!$C$18)*('Ejercicio 3 - TIR'!$E$18-'Ejercicio 3 - TIR'!$D$18)*(1-F346)))</f>
        <v>32577.4900423502</v>
      </c>
      <c r="H346" s="24">
        <f ca="1" t="shared" ref="H346:L346" si="2577">RAND()</f>
        <v>0.614431721219945</v>
      </c>
      <c r="I346" s="25">
        <f ca="1">IF(H346&lt;=('Ejercicio 3 - TIR'!$D$18-'Ejercicio 3 - TIR'!$C$18)/('Ejercicio 3 - TIR'!$E$18-'Ejercicio 3 - TIR'!$C$18),'Ejercicio 3 - TIR'!$C$18+SQRT(('Ejercicio 3 - TIR'!$E$18-'Ejercicio 3 - TIR'!$C$18)*('Ejercicio 3 - TIR'!$D$18-'Ejercicio 3 - TIR'!$C$18)*H346),'Ejercicio 3 - TIR'!$E$18-SQRT(('Ejercicio 3 - TIR'!$E$18-'Ejercicio 3 - TIR'!$C$18)*('Ejercicio 3 - TIR'!$E$18-'Ejercicio 3 - TIR'!$D$18)*(1-H346)))</f>
        <v>39600.2478188322</v>
      </c>
      <c r="J346" s="24">
        <f ca="1" t="shared" si="2577"/>
        <v>0.0469261933217229</v>
      </c>
      <c r="K346" s="25">
        <f ca="1">IF(J346&lt;=('Ejercicio 3 - TIR'!$D$18-'Ejercicio 3 - TIR'!$C$18)/('Ejercicio 3 - TIR'!$E$18-'Ejercicio 3 - TIR'!$C$18),'Ejercicio 3 - TIR'!$C$18+SQRT(('Ejercicio 3 - TIR'!$E$18-'Ejercicio 3 - TIR'!$C$18)*('Ejercicio 3 - TIR'!$D$18-'Ejercicio 3 - TIR'!$C$18)*J346),'Ejercicio 3 - TIR'!$E$18-SQRT(('Ejercicio 3 - TIR'!$E$18-'Ejercicio 3 - TIR'!$C$18)*('Ejercicio 3 - TIR'!$E$18-'Ejercicio 3 - TIR'!$D$18)*(1-J346)))</f>
        <v>32653.0980001233</v>
      </c>
      <c r="L346" s="24">
        <f ca="1" t="shared" si="2577"/>
        <v>0.185425143305308</v>
      </c>
      <c r="M346" s="25">
        <f ca="1">IF(L346&lt;=('Ejercicio 3 - TIR'!$D$18-'Ejercicio 3 - TIR'!$C$18)/('Ejercicio 3 - TIR'!$E$18-'Ejercicio 3 - TIR'!$C$18),'Ejercicio 3 - TIR'!$C$18+SQRT(('Ejercicio 3 - TIR'!$E$18-'Ejercicio 3 - TIR'!$C$18)*('Ejercicio 3 - TIR'!$D$18-'Ejercicio 3 - TIR'!$C$18)*L346),'Ejercicio 3 - TIR'!$E$18-SQRT(('Ejercicio 3 - TIR'!$E$18-'Ejercicio 3 - TIR'!$C$18)*('Ejercicio 3 - TIR'!$E$18-'Ejercicio 3 - TIR'!$D$18)*(1-L346)))</f>
        <v>35273.8763254172</v>
      </c>
      <c r="N346" s="24">
        <f ca="1" t="shared" ref="N346:R346" si="2578">RAND()</f>
        <v>0.52243588304495</v>
      </c>
      <c r="O346" s="25">
        <f ca="1">IF(N346&lt;=('Ejercicio 3 - TIR'!$D$18-'Ejercicio 3 - TIR'!$C$18)/('Ejercicio 3 - TIR'!$E$18-'Ejercicio 3 - TIR'!$C$18),'Ejercicio 3 - TIR'!$C$18+SQRT(('Ejercicio 3 - TIR'!$E$18-'Ejercicio 3 - TIR'!$C$18)*('Ejercicio 3 - TIR'!$D$18-'Ejercicio 3 - TIR'!$C$18)*N346),'Ejercicio 3 - TIR'!$E$18-SQRT(('Ejercicio 3 - TIR'!$E$18-'Ejercicio 3 - TIR'!$C$18)*('Ejercicio 3 - TIR'!$E$18-'Ejercicio 3 - TIR'!$D$18)*(1-N346)))</f>
        <v>38852.4224061407</v>
      </c>
      <c r="P346" s="24">
        <f ca="1" t="shared" si="2578"/>
        <v>0.377725379978143</v>
      </c>
      <c r="Q346" s="26">
        <f ca="1">IF(P346&lt;=('Ejercicio 3 - TIR'!$D$22-'Ejercicio 3 - TIR'!$C$22)/('Ejercicio 3 - TIR'!$E$22-'Ejercicio 3 - TIR'!$C$22),'Ejercicio 3 - TIR'!$C$22+SQRT(('Ejercicio 3 - TIR'!$E$22-'Ejercicio 3 - TIR'!$C$22)*('Ejercicio 3 - TIR'!$D$22-'Ejercicio 3 - TIR'!$C$22)*P346),'Ejercicio 3 - TIR'!$E$22-SQRT(('Ejercicio 3 - TIR'!$E$22-'Ejercicio 3 - TIR'!$C$22)*('Ejercicio 3 - TIR'!$E$22-'Ejercicio 3 - TIR'!$D$22)*(1-P346)))</f>
        <v>0.146075001130597</v>
      </c>
      <c r="R346" s="24">
        <f ca="1" t="shared" si="2578"/>
        <v>0.0237608949733246</v>
      </c>
      <c r="S346" s="26">
        <f ca="1">IF(R346&lt;=('Ejercicio 3 - TIR'!$D$23-'Ejercicio 3 - TIR'!$C$23)/('Ejercicio 3 - TIR'!$E$23-'Ejercicio 3 - TIR'!$C$23),'Ejercicio 3 - TIR'!$C$23+SQRT(('Ejercicio 3 - TIR'!$E$23-'Ejercicio 3 - TIR'!$C$23)*('Ejercicio 3 - TIR'!$D$23-'Ejercicio 3 - TIR'!$C$23)*R346),'Ejercicio 3 - TIR'!$E$23-SQRT(('Ejercicio 3 - TIR'!$E$23-'Ejercicio 3 - TIR'!$C$23)*('Ejercicio 3 - TIR'!$E$23-'Ejercicio 3 - TIR'!$D$23)*(1-R346)))</f>
        <v>0.126539847930341</v>
      </c>
      <c r="T346" s="24">
        <f ca="1" t="shared" ref="T346:X346" si="2579">RAND()</f>
        <v>0.37647454639189</v>
      </c>
      <c r="U346" s="26">
        <f ca="1">IF(T346&lt;=('Ejercicio 3 - TIR'!$D$24-'Ejercicio 3 - TIR'!$C$24)/('Ejercicio 3 - TIR'!$E$24-'Ejercicio 3 - TIR'!$C$24),'Ejercicio 3 - TIR'!$C$24+SQRT(('Ejercicio 3 - TIR'!$E$24-'Ejercicio 3 - TIR'!$C$24)*('Ejercicio 3 - TIR'!$D$24-'Ejercicio 3 - TIR'!$C$24)*T346),'Ejercicio 3 - TIR'!$E$24-SQRT(('Ejercicio 3 - TIR'!$E$24-'Ejercicio 3 - TIR'!$C$24)*('Ejercicio 3 - TIR'!$E$24-'Ejercicio 3 - TIR'!$D$24)*(1-T346)))</f>
        <v>0.17811754874492</v>
      </c>
      <c r="V346" s="24">
        <f ca="1" t="shared" si="2579"/>
        <v>0.0563970329532291</v>
      </c>
      <c r="W346" s="26">
        <f ca="1">IF(V346&lt;=('Ejercicio 3 - TIR'!$D$25-'Ejercicio 3 - TIR'!$C$25)/('Ejercicio 3 - TIR'!$E$25-'Ejercicio 3 - TIR'!$C$25),'Ejercicio 3 - TIR'!$C$25+SQRT(('Ejercicio 3 - TIR'!$E$25-'Ejercicio 3 - TIR'!$C$25)*('Ejercicio 3 - TIR'!$D$25-'Ejercicio 3 - TIR'!$C$25)*V346),'Ejercicio 3 - TIR'!$E$25-SQRT(('Ejercicio 3 - TIR'!$E$25-'Ejercicio 3 - TIR'!$C$25)*('Ejercicio 3 - TIR'!$E$25-'Ejercicio 3 - TIR'!$D$25)*(1-V346)))</f>
        <v>0.188885710221165</v>
      </c>
      <c r="X346" s="24">
        <f ca="1" t="shared" si="2579"/>
        <v>0.0533491755971511</v>
      </c>
      <c r="Y346" s="26">
        <f ca="1">IF(X346&lt;=('Ejercicio 3 - TIR'!$D$26-'Ejercicio 3 - TIR'!$C$26)/('Ejercicio 3 - TIR'!$E$26-'Ejercicio 3 - TIR'!$C$26),'Ejercicio 3 - TIR'!$C$26+SQRT(('Ejercicio 3 - TIR'!$E$26-'Ejercicio 3 - TIR'!$C$26)*('Ejercicio 3 - TIR'!$D$26-'Ejercicio 3 - TIR'!$C$26)*X346),'Ejercicio 3 - TIR'!$E$26-SQRT(('Ejercicio 3 - TIR'!$E$26-'Ejercicio 3 - TIR'!$C$26)*('Ejercicio 3 - TIR'!$E$26-'Ejercicio 3 - TIR'!$D$26)*(1-X346)))</f>
        <v>0.202001782122348</v>
      </c>
      <c r="Z346" s="24">
        <f ca="1" t="shared" si="2384"/>
        <v>1.1460750011306</v>
      </c>
      <c r="AA346" s="24">
        <f ca="1" t="shared" si="2385"/>
        <v>1.29109915749043</v>
      </c>
      <c r="AB346" s="24">
        <f ca="1" t="shared" si="2386"/>
        <v>1.52106657460926</v>
      </c>
      <c r="AC346" s="24">
        <f ca="1" t="shared" si="2387"/>
        <v>1.808374314848</v>
      </c>
      <c r="AD346" s="24">
        <f ca="1" t="shared" si="2388"/>
        <v>2.17366914919157</v>
      </c>
      <c r="AE346" s="23">
        <f ca="1" t="shared" si="2389"/>
        <v>4752.42084984903</v>
      </c>
      <c r="AF346" s="23">
        <f ca="1" t="shared" si="2390"/>
        <v>5353.79146148991</v>
      </c>
      <c r="AG346" s="23">
        <f ca="1" t="shared" si="2391"/>
        <v>6307.39567310198</v>
      </c>
      <c r="AH346" s="23">
        <f ca="1" t="shared" si="2392"/>
        <v>7498.77258446175</v>
      </c>
      <c r="AI346" s="23">
        <f ca="1" t="shared" si="2393"/>
        <v>9013.53801025322</v>
      </c>
      <c r="AJ346" s="25">
        <f ca="1" t="shared" si="2394"/>
        <v>37336.2469371186</v>
      </c>
      <c r="AK346" s="25">
        <f ca="1" t="shared" si="2395"/>
        <v>51127.8465953064</v>
      </c>
      <c r="AL346" s="25">
        <f ca="1" t="shared" si="2396"/>
        <v>49667.5359254279</v>
      </c>
      <c r="AM346" s="25">
        <f ca="1" t="shared" si="2397"/>
        <v>63788.3719320094</v>
      </c>
      <c r="AN346" s="25">
        <f ca="1" t="shared" si="2398"/>
        <v>84452.3119555876</v>
      </c>
      <c r="AO346" s="25">
        <f ca="1">C346/'Ejercicio 3 - TIR'!$D$7</f>
        <v>16365.8941278681</v>
      </c>
      <c r="AP346" s="25">
        <f ca="1" t="shared" si="2399"/>
        <v>20970.3528092505</v>
      </c>
      <c r="AQ346" s="25">
        <f ca="1" t="shared" si="2400"/>
        <v>34761.9524674383</v>
      </c>
      <c r="AR346" s="25">
        <f ca="1" t="shared" si="2401"/>
        <v>33301.6417975598</v>
      </c>
      <c r="AS346" s="25">
        <f ca="1" t="shared" si="2402"/>
        <v>47422.4778041413</v>
      </c>
      <c r="AT346" s="25">
        <f ca="1" t="shared" si="2403"/>
        <v>68086.4178277195</v>
      </c>
      <c r="AU346" s="25">
        <f ca="1">AP346*'Ejercicio 3 - TIR'!$D$5</f>
        <v>10485.1764046252</v>
      </c>
      <c r="AV346" s="25">
        <f ca="1">AQ346*'Ejercicio 3 - TIR'!$D$5</f>
        <v>17380.9762337191</v>
      </c>
      <c r="AW346" s="25">
        <f ca="1">AR346*'Ejercicio 3 - TIR'!$D$5</f>
        <v>16650.8208987799</v>
      </c>
      <c r="AX346" s="25">
        <f ca="1">AS346*'Ejercicio 3 - TIR'!$D$5</f>
        <v>23711.2389020707</v>
      </c>
      <c r="AY346" s="25">
        <f ca="1">AT346*'Ejercicio 3 - TIR'!$D$5</f>
        <v>34043.2089138598</v>
      </c>
      <c r="AZ346" s="25">
        <f ca="1" t="shared" ref="AZ346:BD346" si="2580">AJ346-AU346-AE346</f>
        <v>22098.6496826443</v>
      </c>
      <c r="BA346" s="25">
        <f ca="1" t="shared" si="2580"/>
        <v>28393.0789000973</v>
      </c>
      <c r="BB346" s="25">
        <f ca="1" t="shared" si="2580"/>
        <v>26709.319353546</v>
      </c>
      <c r="BC346" s="25">
        <f ca="1" t="shared" si="2580"/>
        <v>32578.360445477</v>
      </c>
      <c r="BD346" s="25">
        <f ca="1" t="shared" si="2580"/>
        <v>41395.5650314746</v>
      </c>
      <c r="BE346" s="25">
        <f ca="1" t="shared" ref="BE346:BI346" si="2581">AZ346/Z346</f>
        <v>19282.0274945742</v>
      </c>
      <c r="BF346" s="25">
        <f ca="1" t="shared" si="2581"/>
        <v>21991.4006878343</v>
      </c>
      <c r="BG346" s="25">
        <f ca="1" t="shared" si="2581"/>
        <v>17559.5991650841</v>
      </c>
      <c r="BH346" s="25">
        <f ca="1" t="shared" si="2581"/>
        <v>18015.2749228886</v>
      </c>
      <c r="BI346" s="25">
        <f ca="1" t="shared" si="2581"/>
        <v>19044.0964977905</v>
      </c>
      <c r="BJ346" s="25">
        <f ca="1" t="shared" si="2406"/>
        <v>70718.4015426158</v>
      </c>
      <c r="BK346" s="25">
        <f ca="1" t="shared" si="2407"/>
        <v>35574.0391646825</v>
      </c>
      <c r="BL346" s="25">
        <f ca="1" t="shared" si="2408"/>
        <v>106292.440707298</v>
      </c>
      <c r="BM346" s="25">
        <f ca="1">BK346*'Ejercicio 3 - TIR'!$D$5</f>
        <v>17787.0195823412</v>
      </c>
      <c r="BN346" s="25">
        <f ca="1" t="shared" si="2409"/>
        <v>88505.4211249571</v>
      </c>
      <c r="BO346" s="25">
        <f ca="1" t="shared" si="2410"/>
        <v>40717.0618205046</v>
      </c>
      <c r="BP346" s="25">
        <f ca="1" t="shared" si="2411"/>
        <v>-114363.585395911</v>
      </c>
      <c r="BQ346" s="25">
        <f ca="1" t="shared" ref="BQ346:BT346" si="2582">BE346</f>
        <v>19282.0274945742</v>
      </c>
      <c r="BR346" s="25">
        <f ca="1" t="shared" si="2582"/>
        <v>21991.4006878343</v>
      </c>
      <c r="BS346" s="25">
        <f ca="1" t="shared" si="2582"/>
        <v>17559.5991650841</v>
      </c>
      <c r="BT346" s="25">
        <f ca="1" t="shared" si="2582"/>
        <v>18015.2749228886</v>
      </c>
      <c r="BU346" s="25">
        <f ca="1" t="shared" si="2413"/>
        <v>59761.1583182952</v>
      </c>
      <c r="BV346" s="27">
        <f ca="1" t="shared" si="2414"/>
        <v>5.20228355128372</v>
      </c>
    </row>
    <row r="347" ht="15" customHeight="1" spans="1:74">
      <c r="A347" s="23">
        <v>346</v>
      </c>
      <c r="B347" s="24">
        <f ca="1" t="shared" ref="B347:F347" si="2583">RAND()</f>
        <v>0.102543104666015</v>
      </c>
      <c r="C347" s="25">
        <f ca="1">IF(B347&lt;=('Ejercicio 3 - TIR'!$D$13-'Ejercicio 3 - TIR'!$C$13)/('Ejercicio 3 - TIR'!$E$13-'Ejercicio 3 - TIR'!$C$13),'Ejercicio 3 - TIR'!$C$13+SQRT(('Ejercicio 3 - TIR'!$E$13-'Ejercicio 3 - TIR'!$C$13)*('Ejercicio 3 - TIR'!$D$13-'Ejercicio 3 - TIR'!$C$13)*B347),'Ejercicio 3 - TIR'!$E$13-SQRT(('Ejercicio 3 - TIR'!$E$13-'Ejercicio 3 - TIR'!$C$13)*('Ejercicio 3 - TIR'!$E$13-'Ejercicio 3 - TIR'!$D$13)*(1-B347)))</f>
        <v>66404.4704594842</v>
      </c>
      <c r="D347" s="24">
        <f ca="1" t="shared" si="2583"/>
        <v>0.223021743773012</v>
      </c>
      <c r="E347" s="25">
        <f ca="1">IF(D347&lt;=('Ejercicio 3 - TIR'!$D$14-'Ejercicio 3 - TIR'!$C$14)/('Ejercicio 3 - TIR'!$E$14-'Ejercicio 3 - TIR'!$C$14),'Ejercicio 3 - TIR'!$C$14+SQRT(('Ejercicio 3 - TIR'!$E$14-'Ejercicio 3 - TIR'!$C$14)*('Ejercicio 3 - TIR'!$D$14-'Ejercicio 3 - TIR'!$C$14)*D347),'Ejercicio 3 - TIR'!$E$14-SQRT(('Ejercicio 3 - TIR'!$E$14-'Ejercicio 3 - TIR'!$C$14)*('Ejercicio 3 - TIR'!$E$14-'Ejercicio 3 - TIR'!$D$14)*(1-D347)))</f>
        <v>29089.8203851729</v>
      </c>
      <c r="F347" s="24">
        <f ca="1" t="shared" si="2583"/>
        <v>0.960908330929289</v>
      </c>
      <c r="G347" s="25">
        <f ca="1">IF(F347&lt;=('Ejercicio 3 - TIR'!$D$18-'Ejercicio 3 - TIR'!$C$18)/('Ejercicio 3 - TIR'!$E$18-'Ejercicio 3 - TIR'!$C$18),'Ejercicio 3 - TIR'!$C$18+SQRT(('Ejercicio 3 - TIR'!$E$18-'Ejercicio 3 - TIR'!$C$18)*('Ejercicio 3 - TIR'!$D$18-'Ejercicio 3 - TIR'!$C$18)*F347),'Ejercicio 3 - TIR'!$E$18-SQRT(('Ejercicio 3 - TIR'!$E$18-'Ejercicio 3 - TIR'!$C$18)*('Ejercicio 3 - TIR'!$E$18-'Ejercicio 3 - TIR'!$D$18)*(1-F347)))</f>
        <v>43287.7280647329</v>
      </c>
      <c r="H347" s="24">
        <f ca="1" t="shared" ref="H347:L347" si="2584">RAND()</f>
        <v>0.311765406857763</v>
      </c>
      <c r="I347" s="25">
        <f ca="1">IF(H347&lt;=('Ejercicio 3 - TIR'!$D$18-'Ejercicio 3 - TIR'!$C$18)/('Ejercicio 3 - TIR'!$E$18-'Ejercicio 3 - TIR'!$C$18),'Ejercicio 3 - TIR'!$C$18+SQRT(('Ejercicio 3 - TIR'!$E$18-'Ejercicio 3 - TIR'!$C$18)*('Ejercicio 3 - TIR'!$D$18-'Ejercicio 3 - TIR'!$C$18)*H347),'Ejercicio 3 - TIR'!$E$18-SQRT(('Ejercicio 3 - TIR'!$E$18-'Ejercicio 3 - TIR'!$C$18)*('Ejercicio 3 - TIR'!$E$18-'Ejercicio 3 - TIR'!$D$18)*(1-H347)))</f>
        <v>36838.4801695014</v>
      </c>
      <c r="J347" s="24">
        <f ca="1" t="shared" si="2584"/>
        <v>0.00267414906037966</v>
      </c>
      <c r="K347" s="25">
        <f ca="1">IF(J347&lt;=('Ejercicio 3 - TIR'!$D$18-'Ejercicio 3 - TIR'!$C$18)/('Ejercicio 3 - TIR'!$E$18-'Ejercicio 3 - TIR'!$C$18),'Ejercicio 3 - TIR'!$C$18+SQRT(('Ejercicio 3 - TIR'!$E$18-'Ejercicio 3 - TIR'!$C$18)*('Ejercicio 3 - TIR'!$D$18-'Ejercicio 3 - TIR'!$C$18)*J347),'Ejercicio 3 - TIR'!$E$18-SQRT(('Ejercicio 3 - TIR'!$E$18-'Ejercicio 3 - TIR'!$C$18)*('Ejercicio 3 - TIR'!$E$18-'Ejercicio 3 - TIR'!$D$18)*(1-J347)))</f>
        <v>30633.3422132283</v>
      </c>
      <c r="L347" s="24">
        <f ca="1" t="shared" si="2584"/>
        <v>0.508726580374307</v>
      </c>
      <c r="M347" s="25">
        <f ca="1">IF(L347&lt;=('Ejercicio 3 - TIR'!$D$18-'Ejercicio 3 - TIR'!$C$18)/('Ejercicio 3 - TIR'!$E$18-'Ejercicio 3 - TIR'!$C$18),'Ejercicio 3 - TIR'!$C$18+SQRT(('Ejercicio 3 - TIR'!$E$18-'Ejercicio 3 - TIR'!$C$18)*('Ejercicio 3 - TIR'!$D$18-'Ejercicio 3 - TIR'!$C$18)*L347),'Ejercicio 3 - TIR'!$E$18-SQRT(('Ejercicio 3 - TIR'!$E$18-'Ejercicio 3 - TIR'!$C$18)*('Ejercicio 3 - TIR'!$E$18-'Ejercicio 3 - TIR'!$D$18)*(1-L347)))</f>
        <v>38735.5015343222</v>
      </c>
      <c r="N347" s="24">
        <f ca="1" t="shared" ref="N347:R347" si="2585">RAND()</f>
        <v>0.687916231448867</v>
      </c>
      <c r="O347" s="25">
        <f ca="1">IF(N347&lt;=('Ejercicio 3 - TIR'!$D$18-'Ejercicio 3 - TIR'!$C$18)/('Ejercicio 3 - TIR'!$E$18-'Ejercicio 3 - TIR'!$C$18),'Ejercicio 3 - TIR'!$C$18+SQRT(('Ejercicio 3 - TIR'!$E$18-'Ejercicio 3 - TIR'!$C$18)*('Ejercicio 3 - TIR'!$D$18-'Ejercicio 3 - TIR'!$C$18)*N347),'Ejercicio 3 - TIR'!$E$18-SQRT(('Ejercicio 3 - TIR'!$E$18-'Ejercicio 3 - TIR'!$C$18)*('Ejercicio 3 - TIR'!$E$18-'Ejercicio 3 - TIR'!$D$18)*(1-N347)))</f>
        <v>40161.996006478</v>
      </c>
      <c r="P347" s="24">
        <f ca="1" t="shared" si="2585"/>
        <v>0.621046754467601</v>
      </c>
      <c r="Q347" s="26">
        <f ca="1">IF(P347&lt;=('Ejercicio 3 - TIR'!$D$22-'Ejercicio 3 - TIR'!$C$22)/('Ejercicio 3 - TIR'!$E$22-'Ejercicio 3 - TIR'!$C$22),'Ejercicio 3 - TIR'!$C$22+SQRT(('Ejercicio 3 - TIR'!$E$22-'Ejercicio 3 - TIR'!$C$22)*('Ejercicio 3 - TIR'!$D$22-'Ejercicio 3 - TIR'!$C$22)*P347),'Ejercicio 3 - TIR'!$E$22-SQRT(('Ejercicio 3 - TIR'!$E$22-'Ejercicio 3 - TIR'!$C$22)*('Ejercicio 3 - TIR'!$E$22-'Ejercicio 3 - TIR'!$D$22)*(1-P347)))</f>
        <v>0.153882652470852</v>
      </c>
      <c r="R347" s="24">
        <f ca="1" t="shared" si="2585"/>
        <v>0.705275724887225</v>
      </c>
      <c r="S347" s="26">
        <f ca="1">IF(R347&lt;=('Ejercicio 3 - TIR'!$D$23-'Ejercicio 3 - TIR'!$C$23)/('Ejercicio 3 - TIR'!$E$23-'Ejercicio 3 - TIR'!$C$23),'Ejercicio 3 - TIR'!$C$23+SQRT(('Ejercicio 3 - TIR'!$E$23-'Ejercicio 3 - TIR'!$C$23)*('Ejercicio 3 - TIR'!$D$23-'Ejercicio 3 - TIR'!$C$23)*R347),'Ejercicio 3 - TIR'!$E$23-SQRT(('Ejercicio 3 - TIR'!$E$23-'Ejercicio 3 - TIR'!$C$23)*('Ejercicio 3 - TIR'!$E$23-'Ejercicio 3 - TIR'!$D$23)*(1-R347)))</f>
        <v>0.156967334170726</v>
      </c>
      <c r="T347" s="24">
        <f ca="1" t="shared" ref="T347:X347" si="2586">RAND()</f>
        <v>0.523362010945928</v>
      </c>
      <c r="U347" s="26">
        <f ca="1">IF(T347&lt;=('Ejercicio 3 - TIR'!$D$24-'Ejercicio 3 - TIR'!$C$24)/('Ejercicio 3 - TIR'!$E$24-'Ejercicio 3 - TIR'!$C$24),'Ejercicio 3 - TIR'!$C$24+SQRT(('Ejercicio 3 - TIR'!$E$24-'Ejercicio 3 - TIR'!$C$24)*('Ejercicio 3 - TIR'!$D$24-'Ejercicio 3 - TIR'!$C$24)*T347),'Ejercicio 3 - TIR'!$E$24-SQRT(('Ejercicio 3 - TIR'!$E$24-'Ejercicio 3 - TIR'!$C$24)*('Ejercicio 3 - TIR'!$E$24-'Ejercicio 3 - TIR'!$D$24)*(1-T347)))</f>
        <v>0.183468008959935</v>
      </c>
      <c r="V347" s="24">
        <f ca="1" t="shared" si="2586"/>
        <v>0.705061640192983</v>
      </c>
      <c r="W347" s="26">
        <f ca="1">IF(V347&lt;=('Ejercicio 3 - TIR'!$D$25-'Ejercicio 3 - TIR'!$C$25)/('Ejercicio 3 - TIR'!$E$25-'Ejercicio 3 - TIR'!$C$25),'Ejercicio 3 - TIR'!$C$25+SQRT(('Ejercicio 3 - TIR'!$E$25-'Ejercicio 3 - TIR'!$C$25)*('Ejercicio 3 - TIR'!$D$25-'Ejercicio 3 - TIR'!$C$25)*V347),'Ejercicio 3 - TIR'!$E$25-SQRT(('Ejercicio 3 - TIR'!$E$25-'Ejercicio 3 - TIR'!$C$25)*('Ejercicio 3 - TIR'!$E$25-'Ejercicio 3 - TIR'!$D$25)*(1-V347)))</f>
        <v>0.217870819193068</v>
      </c>
      <c r="X347" s="24">
        <f ca="1" t="shared" si="2586"/>
        <v>0.576098827819065</v>
      </c>
      <c r="Y347" s="26">
        <f ca="1">IF(X347&lt;=('Ejercicio 3 - TIR'!$D$26-'Ejercicio 3 - TIR'!$C$26)/('Ejercicio 3 - TIR'!$E$26-'Ejercicio 3 - TIR'!$C$26),'Ejercicio 3 - TIR'!$C$26+SQRT(('Ejercicio 3 - TIR'!$E$26-'Ejercicio 3 - TIR'!$C$26)*('Ejercicio 3 - TIR'!$D$26-'Ejercicio 3 - TIR'!$C$26)*X347),'Ejercicio 3 - TIR'!$E$26-SQRT(('Ejercicio 3 - TIR'!$E$26-'Ejercicio 3 - TIR'!$C$26)*('Ejercicio 3 - TIR'!$E$26-'Ejercicio 3 - TIR'!$D$26)*(1-X347)))</f>
        <v>0.232155811954041</v>
      </c>
      <c r="Z347" s="24">
        <f ca="1" t="shared" si="2384"/>
        <v>1.15388265247085</v>
      </c>
      <c r="AA347" s="24">
        <f ca="1" t="shared" si="2385"/>
        <v>1.33500453637505</v>
      </c>
      <c r="AB347" s="24">
        <f ca="1" t="shared" si="2386"/>
        <v>1.57993516061626</v>
      </c>
      <c r="AC347" s="24">
        <f ca="1" t="shared" si="2387"/>
        <v>1.92415692833165</v>
      </c>
      <c r="AD347" s="24">
        <f ca="1" t="shared" si="2388"/>
        <v>2.37086114235548</v>
      </c>
      <c r="AE347" s="23">
        <f ca="1" t="shared" si="2389"/>
        <v>4476.41872077105</v>
      </c>
      <c r="AF347" s="23">
        <f ca="1" t="shared" si="2390"/>
        <v>5179.07023400242</v>
      </c>
      <c r="AG347" s="23">
        <f ca="1" t="shared" si="2391"/>
        <v>6129.26393809851</v>
      </c>
      <c r="AH347" s="23">
        <f ca="1" t="shared" si="2392"/>
        <v>7464.65169334256</v>
      </c>
      <c r="AI347" s="23">
        <f ca="1" t="shared" si="2393"/>
        <v>9197.61396816461</v>
      </c>
      <c r="AJ347" s="25">
        <f ca="1" t="shared" si="2394"/>
        <v>49948.9584787709</v>
      </c>
      <c r="AK347" s="25">
        <f ca="1" t="shared" si="2395"/>
        <v>49179.5381394467</v>
      </c>
      <c r="AL347" s="25">
        <f ca="1" t="shared" si="2396"/>
        <v>48398.6944498697</v>
      </c>
      <c r="AM347" s="25">
        <f ca="1" t="shared" si="2397"/>
        <v>74533.1836496675</v>
      </c>
      <c r="AN347" s="25">
        <f ca="1" t="shared" si="2398"/>
        <v>95218.5157311948</v>
      </c>
      <c r="AO347" s="25">
        <f ca="1">C347/'Ejercicio 3 - TIR'!$D$7</f>
        <v>13280.8940918968</v>
      </c>
      <c r="AP347" s="25">
        <f ca="1" t="shared" si="2399"/>
        <v>36668.0643868741</v>
      </c>
      <c r="AQ347" s="25">
        <f ca="1" t="shared" si="2400"/>
        <v>35898.6440475498</v>
      </c>
      <c r="AR347" s="25">
        <f ca="1" t="shared" si="2401"/>
        <v>35117.8003579729</v>
      </c>
      <c r="AS347" s="25">
        <f ca="1" t="shared" si="2402"/>
        <v>61252.2895577707</v>
      </c>
      <c r="AT347" s="25">
        <f ca="1" t="shared" si="2403"/>
        <v>81937.6216392979</v>
      </c>
      <c r="AU347" s="25">
        <f ca="1">AP347*'Ejercicio 3 - TIR'!$D$5</f>
        <v>18334.032193437</v>
      </c>
      <c r="AV347" s="25">
        <f ca="1">AQ347*'Ejercicio 3 - TIR'!$D$5</f>
        <v>17949.3220237749</v>
      </c>
      <c r="AW347" s="25">
        <f ca="1">AR347*'Ejercicio 3 - TIR'!$D$5</f>
        <v>17558.9001789864</v>
      </c>
      <c r="AX347" s="25">
        <f ca="1">AS347*'Ejercicio 3 - TIR'!$D$5</f>
        <v>30626.1447788853</v>
      </c>
      <c r="AY347" s="25">
        <f ca="1">AT347*'Ejercicio 3 - TIR'!$D$5</f>
        <v>40968.810819649</v>
      </c>
      <c r="AZ347" s="25">
        <f ca="1" t="shared" ref="AZ347:BD347" si="2587">AJ347-AU347-AE347</f>
        <v>27138.5075645628</v>
      </c>
      <c r="BA347" s="25">
        <f ca="1" t="shared" si="2587"/>
        <v>26051.1458816693</v>
      </c>
      <c r="BB347" s="25">
        <f ca="1" t="shared" si="2587"/>
        <v>24710.5303327848</v>
      </c>
      <c r="BC347" s="25">
        <f ca="1" t="shared" si="2587"/>
        <v>36442.3871774396</v>
      </c>
      <c r="BD347" s="25">
        <f ca="1" t="shared" si="2587"/>
        <v>45052.0909433812</v>
      </c>
      <c r="BE347" s="25">
        <f ca="1" t="shared" ref="BE347:BI347" si="2588">AZ347/Z347</f>
        <v>23519.2959235934</v>
      </c>
      <c r="BF347" s="25">
        <f ca="1" t="shared" si="2588"/>
        <v>19513.9006436684</v>
      </c>
      <c r="BG347" s="25">
        <f ca="1" t="shared" si="2588"/>
        <v>15640.2179967603</v>
      </c>
      <c r="BH347" s="25">
        <f ca="1" t="shared" si="2588"/>
        <v>18939.4049107196</v>
      </c>
      <c r="BI347" s="25">
        <f ca="1" t="shared" si="2588"/>
        <v>19002.4165222183</v>
      </c>
      <c r="BJ347" s="25">
        <f ca="1" t="shared" si="2406"/>
        <v>68967.9247893069</v>
      </c>
      <c r="BK347" s="25">
        <f ca="1" t="shared" si="2407"/>
        <v>31487.1557382167</v>
      </c>
      <c r="BL347" s="25">
        <f ca="1" t="shared" si="2408"/>
        <v>100455.080527524</v>
      </c>
      <c r="BM347" s="25">
        <f ca="1">BK347*'Ejercicio 3 - TIR'!$D$5</f>
        <v>15743.5778691084</v>
      </c>
      <c r="BN347" s="25">
        <f ca="1" t="shared" si="2409"/>
        <v>84711.5026584152</v>
      </c>
      <c r="BO347" s="25">
        <f ca="1" t="shared" si="2410"/>
        <v>35730.2674311213</v>
      </c>
      <c r="BP347" s="25">
        <f ca="1" t="shared" si="2411"/>
        <v>-95494.2908446571</v>
      </c>
      <c r="BQ347" s="25">
        <f ca="1" t="shared" ref="BQ347:BT347" si="2589">BE347</f>
        <v>23519.2959235934</v>
      </c>
      <c r="BR347" s="25">
        <f ca="1" t="shared" si="2589"/>
        <v>19513.9006436684</v>
      </c>
      <c r="BS347" s="25">
        <f ca="1" t="shared" si="2589"/>
        <v>15640.2179967603</v>
      </c>
      <c r="BT347" s="25">
        <f ca="1" t="shared" si="2589"/>
        <v>18939.4049107196</v>
      </c>
      <c r="BU347" s="25">
        <f ca="1" t="shared" si="2413"/>
        <v>54732.6839533396</v>
      </c>
      <c r="BV347" s="27">
        <f ca="1" t="shared" si="2414"/>
        <v>10.2441125705607</v>
      </c>
    </row>
    <row r="348" ht="15" customHeight="1" spans="1:74">
      <c r="A348" s="23">
        <v>347</v>
      </c>
      <c r="B348" s="24">
        <f ca="1" t="shared" ref="B348:F348" si="2590">RAND()</f>
        <v>0.824565514201564</v>
      </c>
      <c r="C348" s="25">
        <f ca="1">IF(B348&lt;=('Ejercicio 3 - TIR'!$D$13-'Ejercicio 3 - TIR'!$C$13)/('Ejercicio 3 - TIR'!$E$13-'Ejercicio 3 - TIR'!$C$13),'Ejercicio 3 - TIR'!$C$13+SQRT(('Ejercicio 3 - TIR'!$E$13-'Ejercicio 3 - TIR'!$C$13)*('Ejercicio 3 - TIR'!$D$13-'Ejercicio 3 - TIR'!$C$13)*B348),'Ejercicio 3 - TIR'!$E$13-SQRT(('Ejercicio 3 - TIR'!$E$13-'Ejercicio 3 - TIR'!$C$13)*('Ejercicio 3 - TIR'!$E$13-'Ejercicio 3 - TIR'!$D$13)*(1-B348)))</f>
        <v>85490.6449847651</v>
      </c>
      <c r="D348" s="24">
        <f ca="1" t="shared" si="2590"/>
        <v>0.801314251582017</v>
      </c>
      <c r="E348" s="25">
        <f ca="1">IF(D348&lt;=('Ejercicio 3 - TIR'!$D$14-'Ejercicio 3 - TIR'!$C$14)/('Ejercicio 3 - TIR'!$E$14-'Ejercicio 3 - TIR'!$C$14),'Ejercicio 3 - TIR'!$C$14+SQRT(('Ejercicio 3 - TIR'!$E$14-'Ejercicio 3 - TIR'!$C$14)*('Ejercicio 3 - TIR'!$D$14-'Ejercicio 3 - TIR'!$C$14)*D348),'Ejercicio 3 - TIR'!$E$14-SQRT(('Ejercicio 3 - TIR'!$E$14-'Ejercicio 3 - TIR'!$C$14)*('Ejercicio 3 - TIR'!$E$14-'Ejercicio 3 - TIR'!$D$14)*(1-D348)))</f>
        <v>34540.8002177336</v>
      </c>
      <c r="F348" s="24">
        <f ca="1" t="shared" si="2590"/>
        <v>0.168980274829191</v>
      </c>
      <c r="G348" s="25">
        <f ca="1">IF(F348&lt;=('Ejercicio 3 - TIR'!$D$18-'Ejercicio 3 - TIR'!$C$18)/('Ejercicio 3 - TIR'!$E$18-'Ejercicio 3 - TIR'!$C$18),'Ejercicio 3 - TIR'!$C$18+SQRT(('Ejercicio 3 - TIR'!$E$18-'Ejercicio 3 - TIR'!$C$18)*('Ejercicio 3 - TIR'!$D$18-'Ejercicio 3 - TIR'!$C$18)*F348),'Ejercicio 3 - TIR'!$E$18-SQRT(('Ejercicio 3 - TIR'!$E$18-'Ejercicio 3 - TIR'!$C$18)*('Ejercicio 3 - TIR'!$E$18-'Ejercicio 3 - TIR'!$D$18)*(1-F348)))</f>
        <v>35034.5845135799</v>
      </c>
      <c r="H348" s="24">
        <f ca="1" t="shared" ref="H348:L348" si="2591">RAND()</f>
        <v>0.405059012732718</v>
      </c>
      <c r="I348" s="25">
        <f ca="1">IF(H348&lt;=('Ejercicio 3 - TIR'!$D$18-'Ejercicio 3 - TIR'!$C$18)/('Ejercicio 3 - TIR'!$E$18-'Ejercicio 3 - TIR'!$C$18),'Ejercicio 3 - TIR'!$C$18+SQRT(('Ejercicio 3 - TIR'!$E$18-'Ejercicio 3 - TIR'!$C$18)*('Ejercicio 3 - TIR'!$D$18-'Ejercicio 3 - TIR'!$C$18)*H348),'Ejercicio 3 - TIR'!$E$18-SQRT(('Ejercicio 3 - TIR'!$E$18-'Ejercicio 3 - TIR'!$C$18)*('Ejercicio 3 - TIR'!$E$18-'Ejercicio 3 - TIR'!$D$18)*(1-H348)))</f>
        <v>37794.7964636614</v>
      </c>
      <c r="J348" s="24">
        <f ca="1" t="shared" si="2591"/>
        <v>0.901425421713365</v>
      </c>
      <c r="K348" s="25">
        <f ca="1">IF(J348&lt;=('Ejercicio 3 - TIR'!$D$18-'Ejercicio 3 - TIR'!$C$18)/('Ejercicio 3 - TIR'!$E$18-'Ejercicio 3 - TIR'!$C$18),'Ejercicio 3 - TIR'!$C$18+SQRT(('Ejercicio 3 - TIR'!$E$18-'Ejercicio 3 - TIR'!$C$18)*('Ejercicio 3 - TIR'!$D$18-'Ejercicio 3 - TIR'!$C$18)*J348),'Ejercicio 3 - TIR'!$E$18-SQRT(('Ejercicio 3 - TIR'!$E$18-'Ejercicio 3 - TIR'!$C$18)*('Ejercicio 3 - TIR'!$E$18-'Ejercicio 3 - TIR'!$D$18)*(1-J348)))</f>
        <v>42280.9756581638</v>
      </c>
      <c r="L348" s="24">
        <f ca="1" t="shared" si="2591"/>
        <v>0.697032663942789</v>
      </c>
      <c r="M348" s="25">
        <f ca="1">IF(L348&lt;=('Ejercicio 3 - TIR'!$D$18-'Ejercicio 3 - TIR'!$C$18)/('Ejercicio 3 - TIR'!$E$18-'Ejercicio 3 - TIR'!$C$18),'Ejercicio 3 - TIR'!$C$18+SQRT(('Ejercicio 3 - TIR'!$E$18-'Ejercicio 3 - TIR'!$C$18)*('Ejercicio 3 - TIR'!$D$18-'Ejercicio 3 - TIR'!$C$18)*L348),'Ejercicio 3 - TIR'!$E$18-SQRT(('Ejercicio 3 - TIR'!$E$18-'Ejercicio 3 - TIR'!$C$18)*('Ejercicio 3 - TIR'!$E$18-'Ejercicio 3 - TIR'!$D$18)*(1-L348)))</f>
        <v>40233.1823818935</v>
      </c>
      <c r="N348" s="24">
        <f ca="1" t="shared" ref="N348:R348" si="2592">RAND()</f>
        <v>0.215587607991816</v>
      </c>
      <c r="O348" s="25">
        <f ca="1">IF(N348&lt;=('Ejercicio 3 - TIR'!$D$18-'Ejercicio 3 - TIR'!$C$18)/('Ejercicio 3 - TIR'!$E$18-'Ejercicio 3 - TIR'!$C$18),'Ejercicio 3 - TIR'!$C$18+SQRT(('Ejercicio 3 - TIR'!$E$18-'Ejercicio 3 - TIR'!$C$18)*('Ejercicio 3 - TIR'!$D$18-'Ejercicio 3 - TIR'!$C$18)*N348),'Ejercicio 3 - TIR'!$E$18-SQRT(('Ejercicio 3 - TIR'!$E$18-'Ejercicio 3 - TIR'!$C$18)*('Ejercicio 3 - TIR'!$E$18-'Ejercicio 3 - TIR'!$D$18)*(1-N348)))</f>
        <v>35686.6634504578</v>
      </c>
      <c r="P348" s="24">
        <f ca="1" t="shared" si="2592"/>
        <v>0.710545306839188</v>
      </c>
      <c r="Q348" s="26">
        <f ca="1">IF(P348&lt;=('Ejercicio 3 - TIR'!$D$22-'Ejercicio 3 - TIR'!$C$22)/('Ejercicio 3 - TIR'!$E$22-'Ejercicio 3 - TIR'!$C$22),'Ejercicio 3 - TIR'!$C$22+SQRT(('Ejercicio 3 - TIR'!$E$22-'Ejercicio 3 - TIR'!$C$22)*('Ejercicio 3 - TIR'!$D$22-'Ejercicio 3 - TIR'!$C$22)*P348),'Ejercicio 3 - TIR'!$E$22-SQRT(('Ejercicio 3 - TIR'!$E$22-'Ejercicio 3 - TIR'!$C$22)*('Ejercicio 3 - TIR'!$E$22-'Ejercicio 3 - TIR'!$D$22)*(1-P348)))</f>
        <v>0.157174171478576</v>
      </c>
      <c r="R348" s="24">
        <f ca="1" t="shared" si="2592"/>
        <v>0.206709383949143</v>
      </c>
      <c r="S348" s="26">
        <f ca="1">IF(R348&lt;=('Ejercicio 3 - TIR'!$D$23-'Ejercicio 3 - TIR'!$C$23)/('Ejercicio 3 - TIR'!$E$23-'Ejercicio 3 - TIR'!$C$23),'Ejercicio 3 - TIR'!$C$23+SQRT(('Ejercicio 3 - TIR'!$E$23-'Ejercicio 3 - TIR'!$C$23)*('Ejercicio 3 - TIR'!$D$23-'Ejercicio 3 - TIR'!$C$23)*R348),'Ejercicio 3 - TIR'!$E$23-SQRT(('Ejercicio 3 - TIR'!$E$23-'Ejercicio 3 - TIR'!$C$23)*('Ejercicio 3 - TIR'!$E$23-'Ejercicio 3 - TIR'!$D$23)*(1-R348)))</f>
        <v>0.139289294728125</v>
      </c>
      <c r="T348" s="24">
        <f ca="1" t="shared" ref="T348:X348" si="2593">RAND()</f>
        <v>0.594357894632968</v>
      </c>
      <c r="U348" s="26">
        <f ca="1">IF(T348&lt;=('Ejercicio 3 - TIR'!$D$24-'Ejercicio 3 - TIR'!$C$24)/('Ejercicio 3 - TIR'!$E$24-'Ejercicio 3 - TIR'!$C$24),'Ejercicio 3 - TIR'!$C$24+SQRT(('Ejercicio 3 - TIR'!$E$24-'Ejercicio 3 - TIR'!$C$24)*('Ejercicio 3 - TIR'!$D$24-'Ejercicio 3 - TIR'!$C$24)*T348),'Ejercicio 3 - TIR'!$E$24-SQRT(('Ejercicio 3 - TIR'!$E$24-'Ejercicio 3 - TIR'!$C$24)*('Ejercicio 3 - TIR'!$E$24-'Ejercicio 3 - TIR'!$D$24)*(1-T348)))</f>
        <v>0.186298399221585</v>
      </c>
      <c r="V348" s="24">
        <f ca="1" t="shared" si="2593"/>
        <v>0.238890593273725</v>
      </c>
      <c r="W348" s="26">
        <f ca="1">IF(V348&lt;=('Ejercicio 3 - TIR'!$D$25-'Ejercicio 3 - TIR'!$C$25)/('Ejercicio 3 - TIR'!$E$25-'Ejercicio 3 - TIR'!$C$25),'Ejercicio 3 - TIR'!$C$25+SQRT(('Ejercicio 3 - TIR'!$E$25-'Ejercicio 3 - TIR'!$C$25)*('Ejercicio 3 - TIR'!$D$25-'Ejercicio 3 - TIR'!$C$25)*V348),'Ejercicio 3 - TIR'!$E$25-SQRT(('Ejercicio 3 - TIR'!$E$25-'Ejercicio 3 - TIR'!$C$25)*('Ejercicio 3 - TIR'!$E$25-'Ejercicio 3 - TIR'!$D$25)*(1-V348)))</f>
        <v>0.198287887537472</v>
      </c>
      <c r="X348" s="24">
        <f ca="1" t="shared" si="2593"/>
        <v>0.674903797215621</v>
      </c>
      <c r="Y348" s="26">
        <f ca="1">IF(X348&lt;=('Ejercicio 3 - TIR'!$D$26-'Ejercicio 3 - TIR'!$C$26)/('Ejercicio 3 - TIR'!$E$26-'Ejercicio 3 - TIR'!$C$26),'Ejercicio 3 - TIR'!$C$26+SQRT(('Ejercicio 3 - TIR'!$E$26-'Ejercicio 3 - TIR'!$C$26)*('Ejercicio 3 - TIR'!$D$26-'Ejercicio 3 - TIR'!$C$26)*X348),'Ejercicio 3 - TIR'!$E$26-SQRT(('Ejercicio 3 - TIR'!$E$26-'Ejercicio 3 - TIR'!$C$26)*('Ejercicio 3 - TIR'!$E$26-'Ejercicio 3 - TIR'!$D$26)*(1-X348)))</f>
        <v>0.238101080025427</v>
      </c>
      <c r="Z348" s="24">
        <f ca="1" t="shared" si="2384"/>
        <v>1.15717417147858</v>
      </c>
      <c r="AA348" s="24">
        <f ca="1" t="shared" si="2385"/>
        <v>1.31835614570143</v>
      </c>
      <c r="AB348" s="24">
        <f ca="1" t="shared" si="2386"/>
        <v>1.56396378524954</v>
      </c>
      <c r="AC348" s="24">
        <f ca="1" t="shared" si="2387"/>
        <v>1.87407886041178</v>
      </c>
      <c r="AD348" s="24">
        <f ca="1" t="shared" si="2388"/>
        <v>2.32029906112865</v>
      </c>
      <c r="AE348" s="23">
        <f ca="1" t="shared" si="2389"/>
        <v>5428.92165642929</v>
      </c>
      <c r="AF348" s="23">
        <f ca="1" t="shared" si="2390"/>
        <v>6185.11232508757</v>
      </c>
      <c r="AG348" s="23">
        <f ca="1" t="shared" si="2391"/>
        <v>7337.38885025707</v>
      </c>
      <c r="AH348" s="23">
        <f ca="1" t="shared" si="2392"/>
        <v>8792.30418541555</v>
      </c>
      <c r="AI348" s="23">
        <f ca="1" t="shared" si="2393"/>
        <v>10885.7613078751</v>
      </c>
      <c r="AJ348" s="25">
        <f ca="1" t="shared" si="2394"/>
        <v>40541.116307598</v>
      </c>
      <c r="AK348" s="25">
        <f ca="1" t="shared" si="2395"/>
        <v>49827.0021934026</v>
      </c>
      <c r="AL348" s="25">
        <f ca="1" t="shared" si="2396"/>
        <v>66125.9147343857</v>
      </c>
      <c r="AM348" s="25">
        <f ca="1" t="shared" si="2397"/>
        <v>75400.1565889983</v>
      </c>
      <c r="AN348" s="25">
        <f ca="1" t="shared" si="2398"/>
        <v>82803.7316989113</v>
      </c>
      <c r="AO348" s="25">
        <f ca="1">C348/'Ejercicio 3 - TIR'!$D$7</f>
        <v>17098.128996953</v>
      </c>
      <c r="AP348" s="25">
        <f ca="1" t="shared" si="2399"/>
        <v>23442.987310645</v>
      </c>
      <c r="AQ348" s="25">
        <f ca="1" t="shared" si="2400"/>
        <v>32728.8731964496</v>
      </c>
      <c r="AR348" s="25">
        <f ca="1" t="shared" si="2401"/>
        <v>49027.7857374326</v>
      </c>
      <c r="AS348" s="25">
        <f ca="1" t="shared" si="2402"/>
        <v>58302.0275920453</v>
      </c>
      <c r="AT348" s="25">
        <f ca="1" t="shared" si="2403"/>
        <v>65705.6027019583</v>
      </c>
      <c r="AU348" s="25">
        <f ca="1">AP348*'Ejercicio 3 - TIR'!$D$5</f>
        <v>11721.4936553225</v>
      </c>
      <c r="AV348" s="25">
        <f ca="1">AQ348*'Ejercicio 3 - TIR'!$D$5</f>
        <v>16364.4365982248</v>
      </c>
      <c r="AW348" s="25">
        <f ca="1">AR348*'Ejercicio 3 - TIR'!$D$5</f>
        <v>24513.8928687163</v>
      </c>
      <c r="AX348" s="25">
        <f ca="1">AS348*'Ejercicio 3 - TIR'!$D$5</f>
        <v>29151.0137960227</v>
      </c>
      <c r="AY348" s="25">
        <f ca="1">AT348*'Ejercicio 3 - TIR'!$D$5</f>
        <v>32852.8013509791</v>
      </c>
      <c r="AZ348" s="25">
        <f ca="1" t="shared" ref="AZ348:BD348" si="2594">AJ348-AU348-AE348</f>
        <v>23390.7009958462</v>
      </c>
      <c r="BA348" s="25">
        <f ca="1" t="shared" si="2594"/>
        <v>27277.4532700902</v>
      </c>
      <c r="BB348" s="25">
        <f ca="1" t="shared" si="2594"/>
        <v>34274.6330154123</v>
      </c>
      <c r="BC348" s="25">
        <f ca="1" t="shared" si="2594"/>
        <v>37456.8386075601</v>
      </c>
      <c r="BD348" s="25">
        <f ca="1" t="shared" si="2594"/>
        <v>39065.1690400571</v>
      </c>
      <c r="BE348" s="25">
        <f ca="1" t="shared" ref="BE348:BI348" si="2595">AZ348/Z348</f>
        <v>20213.6390289102</v>
      </c>
      <c r="BF348" s="25">
        <f ca="1" t="shared" si="2595"/>
        <v>20690.5041244203</v>
      </c>
      <c r="BG348" s="25">
        <f ca="1" t="shared" si="2595"/>
        <v>21915.2344438356</v>
      </c>
      <c r="BH348" s="25">
        <f ca="1" t="shared" si="2595"/>
        <v>19986.7995946179</v>
      </c>
      <c r="BI348" s="25">
        <f ca="1" t="shared" si="2595"/>
        <v>16836.2646412721</v>
      </c>
      <c r="BJ348" s="25">
        <f ca="1" t="shared" si="2406"/>
        <v>80144.9863158396</v>
      </c>
      <c r="BK348" s="25">
        <f ca="1" t="shared" si="2407"/>
        <v>39672.7726586866</v>
      </c>
      <c r="BL348" s="25">
        <f ca="1" t="shared" si="2408"/>
        <v>119817.758974526</v>
      </c>
      <c r="BM348" s="25">
        <f ca="1">BK348*'Ejercicio 3 - TIR'!$D$5</f>
        <v>19836.3863293433</v>
      </c>
      <c r="BN348" s="25">
        <f ca="1" t="shared" si="2409"/>
        <v>99981.3726451829</v>
      </c>
      <c r="BO348" s="25">
        <f ca="1" t="shared" si="2410"/>
        <v>43089.8647162101</v>
      </c>
      <c r="BP348" s="25">
        <f ca="1" t="shared" si="2411"/>
        <v>-120031.445202499</v>
      </c>
      <c r="BQ348" s="25">
        <f ca="1" t="shared" ref="BQ348:BT348" si="2596">BE348</f>
        <v>20213.6390289102</v>
      </c>
      <c r="BR348" s="25">
        <f ca="1" t="shared" si="2596"/>
        <v>20690.5041244203</v>
      </c>
      <c r="BS348" s="25">
        <f ca="1" t="shared" si="2596"/>
        <v>21915.2344438356</v>
      </c>
      <c r="BT348" s="25">
        <f ca="1" t="shared" si="2596"/>
        <v>19986.7995946179</v>
      </c>
      <c r="BU348" s="25">
        <f ca="1" t="shared" si="2413"/>
        <v>59926.1293574822</v>
      </c>
      <c r="BV348" s="27">
        <f ca="1" t="shared" si="2414"/>
        <v>5.07992706730664</v>
      </c>
    </row>
    <row r="349" ht="15" customHeight="1" spans="1:74">
      <c r="A349" s="23">
        <v>348</v>
      </c>
      <c r="B349" s="24">
        <f ca="1" t="shared" ref="B349:F349" si="2597">RAND()</f>
        <v>0.743459351448821</v>
      </c>
      <c r="C349" s="25">
        <f ca="1">IF(B349&lt;=('Ejercicio 3 - TIR'!$D$13-'Ejercicio 3 - TIR'!$C$13)/('Ejercicio 3 - TIR'!$E$13-'Ejercicio 3 - TIR'!$C$13),'Ejercicio 3 - TIR'!$C$13+SQRT(('Ejercicio 3 - TIR'!$E$13-'Ejercicio 3 - TIR'!$C$13)*('Ejercicio 3 - TIR'!$D$13-'Ejercicio 3 - TIR'!$C$13)*B349),'Ejercicio 3 - TIR'!$E$13-SQRT(('Ejercicio 3 - TIR'!$E$13-'Ejercicio 3 - TIR'!$C$13)*('Ejercicio 3 - TIR'!$E$13-'Ejercicio 3 - TIR'!$D$13)*(1-B349)))</f>
        <v>82454.3800832967</v>
      </c>
      <c r="D349" s="24">
        <f ca="1" t="shared" si="2597"/>
        <v>0.647349555222177</v>
      </c>
      <c r="E349" s="25">
        <f ca="1">IF(D349&lt;=('Ejercicio 3 - TIR'!$D$14-'Ejercicio 3 - TIR'!$C$14)/('Ejercicio 3 - TIR'!$E$14-'Ejercicio 3 - TIR'!$C$14),'Ejercicio 3 - TIR'!$C$14+SQRT(('Ejercicio 3 - TIR'!$E$14-'Ejercicio 3 - TIR'!$C$14)*('Ejercicio 3 - TIR'!$D$14-'Ejercicio 3 - TIR'!$C$14)*D349),'Ejercicio 3 - TIR'!$E$14-SQRT(('Ejercicio 3 - TIR'!$E$14-'Ejercicio 3 - TIR'!$C$14)*('Ejercicio 3 - TIR'!$E$14-'Ejercicio 3 - TIR'!$D$14)*(1-D349)))</f>
        <v>32726.9286600038</v>
      </c>
      <c r="F349" s="24">
        <f ca="1" t="shared" si="2597"/>
        <v>0.777624447578175</v>
      </c>
      <c r="G349" s="25">
        <f ca="1">IF(F349&lt;=('Ejercicio 3 - TIR'!$D$18-'Ejercicio 3 - TIR'!$C$18)/('Ejercicio 3 - TIR'!$E$18-'Ejercicio 3 - TIR'!$C$18),'Ejercicio 3 - TIR'!$C$18+SQRT(('Ejercicio 3 - TIR'!$E$18-'Ejercicio 3 - TIR'!$C$18)*('Ejercicio 3 - TIR'!$D$18-'Ejercicio 3 - TIR'!$C$18)*F349),'Ejercicio 3 - TIR'!$E$18-SQRT(('Ejercicio 3 - TIR'!$E$18-'Ejercicio 3 - TIR'!$C$18)*('Ejercicio 3 - TIR'!$E$18-'Ejercicio 3 - TIR'!$D$18)*(1-F349)))</f>
        <v>40916.1089104095</v>
      </c>
      <c r="H349" s="24">
        <f ca="1" t="shared" ref="H349:L349" si="2598">RAND()</f>
        <v>0.445929889503004</v>
      </c>
      <c r="I349" s="25">
        <f ca="1">IF(H349&lt;=('Ejercicio 3 - TIR'!$D$18-'Ejercicio 3 - TIR'!$C$18)/('Ejercicio 3 - TIR'!$E$18-'Ejercicio 3 - TIR'!$C$18),'Ejercicio 3 - TIR'!$C$18+SQRT(('Ejercicio 3 - TIR'!$E$18-'Ejercicio 3 - TIR'!$C$18)*('Ejercicio 3 - TIR'!$D$18-'Ejercicio 3 - TIR'!$C$18)*H349),'Ejercicio 3 - TIR'!$E$18-SQRT(('Ejercicio 3 - TIR'!$E$18-'Ejercicio 3 - TIR'!$C$18)*('Ejercicio 3 - TIR'!$E$18-'Ejercicio 3 - TIR'!$D$18)*(1-H349)))</f>
        <v>38178.599111428</v>
      </c>
      <c r="J349" s="24">
        <f ca="1" t="shared" si="2598"/>
        <v>0.32775825215955</v>
      </c>
      <c r="K349" s="25">
        <f ca="1">IF(J349&lt;=('Ejercicio 3 - TIR'!$D$18-'Ejercicio 3 - TIR'!$C$18)/('Ejercicio 3 - TIR'!$E$18-'Ejercicio 3 - TIR'!$C$18),'Ejercicio 3 - TIR'!$C$18+SQRT(('Ejercicio 3 - TIR'!$E$18-'Ejercicio 3 - TIR'!$C$18)*('Ejercicio 3 - TIR'!$D$18-'Ejercicio 3 - TIR'!$C$18)*J349),'Ejercicio 3 - TIR'!$E$18-SQRT(('Ejercicio 3 - TIR'!$E$18-'Ejercicio 3 - TIR'!$C$18)*('Ejercicio 3 - TIR'!$E$18-'Ejercicio 3 - TIR'!$D$18)*(1-J349)))</f>
        <v>37011.6858047072</v>
      </c>
      <c r="L349" s="24">
        <f ca="1" t="shared" si="2598"/>
        <v>0.376530838041621</v>
      </c>
      <c r="M349" s="25">
        <f ca="1">IF(L349&lt;=('Ejercicio 3 - TIR'!$D$18-'Ejercicio 3 - TIR'!$C$18)/('Ejercicio 3 - TIR'!$E$18-'Ejercicio 3 - TIR'!$C$18),'Ejercicio 3 - TIR'!$C$18+SQRT(('Ejercicio 3 - TIR'!$E$18-'Ejercicio 3 - TIR'!$C$18)*('Ejercicio 3 - TIR'!$D$18-'Ejercicio 3 - TIR'!$C$18)*L349),'Ejercicio 3 - TIR'!$E$18-SQRT(('Ejercicio 3 - TIR'!$E$18-'Ejercicio 3 - TIR'!$C$18)*('Ejercicio 3 - TIR'!$E$18-'Ejercicio 3 - TIR'!$D$18)*(1-L349)))</f>
        <v>37515.2927891229</v>
      </c>
      <c r="N349" s="24">
        <f ca="1" t="shared" ref="N349:R349" si="2599">RAND()</f>
        <v>0.470337931916115</v>
      </c>
      <c r="O349" s="25">
        <f ca="1">IF(N349&lt;=('Ejercicio 3 - TIR'!$D$18-'Ejercicio 3 - TIR'!$C$18)/('Ejercicio 3 - TIR'!$E$18-'Ejercicio 3 - TIR'!$C$18),'Ejercicio 3 - TIR'!$C$18+SQRT(('Ejercicio 3 - TIR'!$E$18-'Ejercicio 3 - TIR'!$C$18)*('Ejercicio 3 - TIR'!$D$18-'Ejercicio 3 - TIR'!$C$18)*N349),'Ejercicio 3 - TIR'!$E$18-SQRT(('Ejercicio 3 - TIR'!$E$18-'Ejercicio 3 - TIR'!$C$18)*('Ejercicio 3 - TIR'!$E$18-'Ejercicio 3 - TIR'!$D$18)*(1-N349)))</f>
        <v>38399.4458023977</v>
      </c>
      <c r="P349" s="24">
        <f ca="1" t="shared" si="2599"/>
        <v>0.919587597729426</v>
      </c>
      <c r="Q349" s="26">
        <f ca="1">IF(P349&lt;=('Ejercicio 3 - TIR'!$D$22-'Ejercicio 3 - TIR'!$C$22)/('Ejercicio 3 - TIR'!$E$22-'Ejercicio 3 - TIR'!$C$22),'Ejercicio 3 - TIR'!$C$22+SQRT(('Ejercicio 3 - TIR'!$E$22-'Ejercicio 3 - TIR'!$C$22)*('Ejercicio 3 - TIR'!$D$22-'Ejercicio 3 - TIR'!$C$22)*P349),'Ejercicio 3 - TIR'!$E$22-SQRT(('Ejercicio 3 - TIR'!$E$22-'Ejercicio 3 - TIR'!$C$22)*('Ejercicio 3 - TIR'!$E$22-'Ejercicio 3 - TIR'!$D$22)*(1-P349)))</f>
        <v>0.16796910958877</v>
      </c>
      <c r="R349" s="24">
        <f ca="1" t="shared" si="2599"/>
        <v>0.393539111526741</v>
      </c>
      <c r="S349" s="26">
        <f ca="1">IF(R349&lt;=('Ejercicio 3 - TIR'!$D$23-'Ejercicio 3 - TIR'!$C$23)/('Ejercicio 3 - TIR'!$E$23-'Ejercicio 3 - TIR'!$C$23),'Ejercicio 3 - TIR'!$C$23+SQRT(('Ejercicio 3 - TIR'!$E$23-'Ejercicio 3 - TIR'!$C$23)*('Ejercicio 3 - TIR'!$D$23-'Ejercicio 3 - TIR'!$C$23)*R349),'Ejercicio 3 - TIR'!$E$23-SQRT(('Ejercicio 3 - TIR'!$E$23-'Ejercicio 3 - TIR'!$C$23)*('Ejercicio 3 - TIR'!$E$23-'Ejercicio 3 - TIR'!$D$23)*(1-R349)))</f>
        <v>0.146615228737475</v>
      </c>
      <c r="T349" s="24">
        <f ca="1" t="shared" ref="T349:X349" si="2600">RAND()</f>
        <v>0.339304183894386</v>
      </c>
      <c r="U349" s="26">
        <f ca="1">IF(T349&lt;=('Ejercicio 3 - TIR'!$D$24-'Ejercicio 3 - TIR'!$C$24)/('Ejercicio 3 - TIR'!$E$24-'Ejercicio 3 - TIR'!$C$24),'Ejercicio 3 - TIR'!$C$24+SQRT(('Ejercicio 3 - TIR'!$E$24-'Ejercicio 3 - TIR'!$C$24)*('Ejercicio 3 - TIR'!$D$24-'Ejercicio 3 - TIR'!$C$24)*T349),'Ejercicio 3 - TIR'!$E$24-SQRT(('Ejercicio 3 - TIR'!$E$24-'Ejercicio 3 - TIR'!$C$24)*('Ejercicio 3 - TIR'!$E$24-'Ejercicio 3 - TIR'!$D$24)*(1-T349)))</f>
        <v>0.176693422151875</v>
      </c>
      <c r="V349" s="24">
        <f ca="1" t="shared" si="2600"/>
        <v>0.66582333774005</v>
      </c>
      <c r="W349" s="26">
        <f ca="1">IF(V349&lt;=('Ejercicio 3 - TIR'!$D$25-'Ejercicio 3 - TIR'!$C$25)/('Ejercicio 3 - TIR'!$E$25-'Ejercicio 3 - TIR'!$C$25),'Ejercicio 3 - TIR'!$C$25+SQRT(('Ejercicio 3 - TIR'!$E$25-'Ejercicio 3 - TIR'!$C$25)*('Ejercicio 3 - TIR'!$D$25-'Ejercicio 3 - TIR'!$C$25)*V349),'Ejercicio 3 - TIR'!$E$25-SQRT(('Ejercicio 3 - TIR'!$E$25-'Ejercicio 3 - TIR'!$C$25)*('Ejercicio 3 - TIR'!$E$25-'Ejercicio 3 - TIR'!$D$25)*(1-V349)))</f>
        <v>0.215800316991091</v>
      </c>
      <c r="X349" s="24">
        <f ca="1" t="shared" si="2600"/>
        <v>0.622128968308009</v>
      </c>
      <c r="Y349" s="26">
        <f ca="1">IF(X349&lt;=('Ejercicio 3 - TIR'!$D$26-'Ejercicio 3 - TIR'!$C$26)/('Ejercicio 3 - TIR'!$E$26-'Ejercicio 3 - TIR'!$C$26),'Ejercicio 3 - TIR'!$C$26+SQRT(('Ejercicio 3 - TIR'!$E$26-'Ejercicio 3 - TIR'!$C$26)*('Ejercicio 3 - TIR'!$D$26-'Ejercicio 3 - TIR'!$C$26)*X349),'Ejercicio 3 - TIR'!$E$26-SQRT(('Ejercicio 3 - TIR'!$E$26-'Ejercicio 3 - TIR'!$C$26)*('Ejercicio 3 - TIR'!$E$26-'Ejercicio 3 - TIR'!$D$26)*(1-X349)))</f>
        <v>0.234828066555252</v>
      </c>
      <c r="Z349" s="24">
        <f ca="1" t="shared" si="2384"/>
        <v>1.16796910958877</v>
      </c>
      <c r="AA349" s="24">
        <f ca="1" t="shared" si="2385"/>
        <v>1.33921116774943</v>
      </c>
      <c r="AB349" s="24">
        <f ca="1" t="shared" si="2386"/>
        <v>1.57584097196309</v>
      </c>
      <c r="AC349" s="24">
        <f ca="1" t="shared" si="2387"/>
        <v>1.91590795324027</v>
      </c>
      <c r="AD349" s="24">
        <f ca="1" t="shared" si="2388"/>
        <v>2.36581691359751</v>
      </c>
      <c r="AE349" s="23">
        <f ca="1" t="shared" si="2389"/>
        <v>5497.11306659603</v>
      </c>
      <c r="AF349" s="23">
        <f ca="1" t="shared" si="2390"/>
        <v>6303.07355625078</v>
      </c>
      <c r="AG349" s="23">
        <f ca="1" t="shared" si="2391"/>
        <v>7416.78519297972</v>
      </c>
      <c r="AH349" s="23">
        <f ca="1" t="shared" si="2392"/>
        <v>9017.32978867957</v>
      </c>
      <c r="AI349" s="23">
        <f ca="1" t="shared" si="2393"/>
        <v>11134.8519084463</v>
      </c>
      <c r="AJ349" s="25">
        <f ca="1" t="shared" si="2394"/>
        <v>47788.7512919281</v>
      </c>
      <c r="AK349" s="25">
        <f ca="1" t="shared" si="2395"/>
        <v>51129.2062990529</v>
      </c>
      <c r="AL349" s="25">
        <f ca="1" t="shared" si="2396"/>
        <v>58324.5309324822</v>
      </c>
      <c r="AM349" s="25">
        <f ca="1" t="shared" si="2397"/>
        <v>71875.8478228181</v>
      </c>
      <c r="AN349" s="25">
        <f ca="1" t="shared" si="2398"/>
        <v>90846.0583520837</v>
      </c>
      <c r="AO349" s="25">
        <f ca="1">C349/'Ejercicio 3 - TIR'!$D$7</f>
        <v>16490.8760166593</v>
      </c>
      <c r="AP349" s="25">
        <f ca="1" t="shared" si="2399"/>
        <v>31297.8752752687</v>
      </c>
      <c r="AQ349" s="25">
        <f ca="1" t="shared" si="2400"/>
        <v>34638.3302823936</v>
      </c>
      <c r="AR349" s="25">
        <f ca="1" t="shared" si="2401"/>
        <v>41833.6549158229</v>
      </c>
      <c r="AS349" s="25">
        <f ca="1" t="shared" si="2402"/>
        <v>55384.9718061587</v>
      </c>
      <c r="AT349" s="25">
        <f ca="1" t="shared" si="2403"/>
        <v>74355.1823354244</v>
      </c>
      <c r="AU349" s="25">
        <f ca="1">AP349*'Ejercicio 3 - TIR'!$D$5</f>
        <v>15648.9376376344</v>
      </c>
      <c r="AV349" s="25">
        <f ca="1">AQ349*'Ejercicio 3 - TIR'!$D$5</f>
        <v>17319.1651411968</v>
      </c>
      <c r="AW349" s="25">
        <f ca="1">AR349*'Ejercicio 3 - TIR'!$D$5</f>
        <v>20916.8274579114</v>
      </c>
      <c r="AX349" s="25">
        <f ca="1">AS349*'Ejercicio 3 - TIR'!$D$5</f>
        <v>27692.4859030794</v>
      </c>
      <c r="AY349" s="25">
        <f ca="1">AT349*'Ejercicio 3 - TIR'!$D$5</f>
        <v>37177.5911677122</v>
      </c>
      <c r="AZ349" s="25">
        <f ca="1" t="shared" ref="AZ349:BD349" si="2601">AJ349-AU349-AE349</f>
        <v>26642.7005876977</v>
      </c>
      <c r="BA349" s="25">
        <f ca="1" t="shared" si="2601"/>
        <v>27506.9676016054</v>
      </c>
      <c r="BB349" s="25">
        <f ca="1" t="shared" si="2601"/>
        <v>29990.9182815911</v>
      </c>
      <c r="BC349" s="25">
        <f ca="1" t="shared" si="2601"/>
        <v>35166.0321310591</v>
      </c>
      <c r="BD349" s="25">
        <f ca="1" t="shared" si="2601"/>
        <v>42533.6152759252</v>
      </c>
      <c r="BE349" s="25">
        <f ca="1" t="shared" ref="BE349:BI349" si="2602">AZ349/Z349</f>
        <v>22811.1346173173</v>
      </c>
      <c r="BF349" s="25">
        <f ca="1" t="shared" si="2602"/>
        <v>20539.6790767742</v>
      </c>
      <c r="BG349" s="25">
        <f ca="1" t="shared" si="2602"/>
        <v>19031.6908972294</v>
      </c>
      <c r="BH349" s="25">
        <f ca="1" t="shared" si="2602"/>
        <v>18354.7607658211</v>
      </c>
      <c r="BI349" s="25">
        <f ca="1" t="shared" si="2602"/>
        <v>17978.4052736556</v>
      </c>
      <c r="BJ349" s="25">
        <f ca="1" t="shared" si="2406"/>
        <v>77425.9213539364</v>
      </c>
      <c r="BK349" s="25">
        <f ca="1" t="shared" si="2407"/>
        <v>39014.3934002523</v>
      </c>
      <c r="BL349" s="25">
        <f ca="1" t="shared" si="2408"/>
        <v>116440.314754189</v>
      </c>
      <c r="BM349" s="25">
        <f ca="1">BK349*'Ejercicio 3 - TIR'!$D$5</f>
        <v>19507.1967001262</v>
      </c>
      <c r="BN349" s="25">
        <f ca="1" t="shared" si="2409"/>
        <v>96933.1180540625</v>
      </c>
      <c r="BO349" s="25">
        <f ca="1" t="shared" si="2410"/>
        <v>40972.3666683335</v>
      </c>
      <c r="BP349" s="25">
        <f ca="1" t="shared" si="2411"/>
        <v>-115181.308743301</v>
      </c>
      <c r="BQ349" s="25">
        <f ca="1" t="shared" ref="BQ349:BT349" si="2603">BE349</f>
        <v>22811.1346173173</v>
      </c>
      <c r="BR349" s="25">
        <f ca="1" t="shared" si="2603"/>
        <v>20539.6790767742</v>
      </c>
      <c r="BS349" s="25">
        <f ca="1" t="shared" si="2603"/>
        <v>19031.6908972294</v>
      </c>
      <c r="BT349" s="25">
        <f ca="1" t="shared" si="2603"/>
        <v>18354.7607658211</v>
      </c>
      <c r="BU349" s="25">
        <f ca="1" t="shared" si="2413"/>
        <v>58950.7719419892</v>
      </c>
      <c r="BV349" s="27">
        <f ca="1" t="shared" si="2414"/>
        <v>5.77740533930657</v>
      </c>
    </row>
    <row r="350" ht="15" customHeight="1" spans="1:74">
      <c r="A350" s="23">
        <v>349</v>
      </c>
      <c r="B350" s="24">
        <f ca="1" t="shared" ref="B350:F350" si="2604">RAND()</f>
        <v>0.933568179647552</v>
      </c>
      <c r="C350" s="25">
        <f ca="1">IF(B350&lt;=('Ejercicio 3 - TIR'!$D$13-'Ejercicio 3 - TIR'!$C$13)/('Ejercicio 3 - TIR'!$E$13-'Ejercicio 3 - TIR'!$C$13),'Ejercicio 3 - TIR'!$C$13+SQRT(('Ejercicio 3 - TIR'!$E$13-'Ejercicio 3 - TIR'!$C$13)*('Ejercicio 3 - TIR'!$D$13-'Ejercicio 3 - TIR'!$C$13)*B350),'Ejercicio 3 - TIR'!$E$13-SQRT(('Ejercicio 3 - TIR'!$E$13-'Ejercicio 3 - TIR'!$C$13)*('Ejercicio 3 - TIR'!$E$13-'Ejercicio 3 - TIR'!$D$13)*(1-B350)))</f>
        <v>91071.4959582841</v>
      </c>
      <c r="D350" s="24">
        <f ca="1" t="shared" si="2604"/>
        <v>0.447626642545724</v>
      </c>
      <c r="E350" s="25">
        <f ca="1">IF(D350&lt;=('Ejercicio 3 - TIR'!$D$14-'Ejercicio 3 - TIR'!$C$14)/('Ejercicio 3 - TIR'!$E$14-'Ejercicio 3 - TIR'!$C$14),'Ejercicio 3 - TIR'!$C$14+SQRT(('Ejercicio 3 - TIR'!$E$14-'Ejercicio 3 - TIR'!$C$14)*('Ejercicio 3 - TIR'!$D$14-'Ejercicio 3 - TIR'!$C$14)*D350),'Ejercicio 3 - TIR'!$E$14-SQRT(('Ejercicio 3 - TIR'!$E$14-'Ejercicio 3 - TIR'!$C$14)*('Ejercicio 3 - TIR'!$E$14-'Ejercicio 3 - TIR'!$D$14)*(1-D350)))</f>
        <v>30897.4726796267</v>
      </c>
      <c r="F350" s="24">
        <f ca="1" t="shared" si="2604"/>
        <v>0.570761176000158</v>
      </c>
      <c r="G350" s="25">
        <f ca="1">IF(F350&lt;=('Ejercicio 3 - TIR'!$D$18-'Ejercicio 3 - TIR'!$C$18)/('Ejercicio 3 - TIR'!$E$18-'Ejercicio 3 - TIR'!$C$18),'Ejercicio 3 - TIR'!$C$18+SQRT(('Ejercicio 3 - TIR'!$E$18-'Ejercicio 3 - TIR'!$C$18)*('Ejercicio 3 - TIR'!$D$18-'Ejercicio 3 - TIR'!$C$18)*F350),'Ejercicio 3 - TIR'!$E$18-SQRT(('Ejercicio 3 - TIR'!$E$18-'Ejercicio 3 - TIR'!$C$18)*('Ejercicio 3 - TIR'!$E$18-'Ejercicio 3 - TIR'!$D$18)*(1-F350)))</f>
        <v>39252.7928972837</v>
      </c>
      <c r="H350" s="24">
        <f ca="1" t="shared" ref="H350:L350" si="2605">RAND()</f>
        <v>0.593091645327205</v>
      </c>
      <c r="I350" s="25">
        <f ca="1">IF(H350&lt;=('Ejercicio 3 - TIR'!$D$18-'Ejercicio 3 - TIR'!$C$18)/('Ejercicio 3 - TIR'!$E$18-'Ejercicio 3 - TIR'!$C$18),'Ejercicio 3 - TIR'!$C$18+SQRT(('Ejercicio 3 - TIR'!$E$18-'Ejercicio 3 - TIR'!$C$18)*('Ejercicio 3 - TIR'!$D$18-'Ejercicio 3 - TIR'!$C$18)*H350),'Ejercicio 3 - TIR'!$E$18-SQRT(('Ejercicio 3 - TIR'!$E$18-'Ejercicio 3 - TIR'!$C$18)*('Ejercicio 3 - TIR'!$E$18-'Ejercicio 3 - TIR'!$D$18)*(1-H350)))</f>
        <v>39432.0595205438</v>
      </c>
      <c r="J350" s="24">
        <f ca="1" t="shared" si="2605"/>
        <v>0.713878063592087</v>
      </c>
      <c r="K350" s="25">
        <f ca="1">IF(J350&lt;=('Ejercicio 3 - TIR'!$D$18-'Ejercicio 3 - TIR'!$C$18)/('Ejercicio 3 - TIR'!$E$18-'Ejercicio 3 - TIR'!$C$18),'Ejercicio 3 - TIR'!$C$18+SQRT(('Ejercicio 3 - TIR'!$E$18-'Ejercicio 3 - TIR'!$C$18)*('Ejercicio 3 - TIR'!$D$18-'Ejercicio 3 - TIR'!$C$18)*J350),'Ejercicio 3 - TIR'!$E$18-SQRT(('Ejercicio 3 - TIR'!$E$18-'Ejercicio 3 - TIR'!$C$18)*('Ejercicio 3 - TIR'!$E$18-'Ejercicio 3 - TIR'!$D$18)*(1-J350)))</f>
        <v>40367.5983301754</v>
      </c>
      <c r="L350" s="24">
        <f ca="1" t="shared" si="2605"/>
        <v>0.398754865600867</v>
      </c>
      <c r="M350" s="25">
        <f ca="1">IF(L350&lt;=('Ejercicio 3 - TIR'!$D$18-'Ejercicio 3 - TIR'!$C$18)/('Ejercicio 3 - TIR'!$E$18-'Ejercicio 3 - TIR'!$C$18),'Ejercicio 3 - TIR'!$C$18+SQRT(('Ejercicio 3 - TIR'!$E$18-'Ejercicio 3 - TIR'!$C$18)*('Ejercicio 3 - TIR'!$D$18-'Ejercicio 3 - TIR'!$C$18)*L350),'Ejercicio 3 - TIR'!$E$18-SQRT(('Ejercicio 3 - TIR'!$E$18-'Ejercicio 3 - TIR'!$C$18)*('Ejercicio 3 - TIR'!$E$18-'Ejercicio 3 - TIR'!$D$18)*(1-L350)))</f>
        <v>37733.9013337468</v>
      </c>
      <c r="N350" s="24">
        <f ca="1" t="shared" ref="N350:R350" si="2606">RAND()</f>
        <v>0.0946815519079707</v>
      </c>
      <c r="O350" s="25">
        <f ca="1">IF(N350&lt;=('Ejercicio 3 - TIR'!$D$18-'Ejercicio 3 - TIR'!$C$18)/('Ejercicio 3 - TIR'!$E$18-'Ejercicio 3 - TIR'!$C$18),'Ejercicio 3 - TIR'!$C$18+SQRT(('Ejercicio 3 - TIR'!$E$18-'Ejercicio 3 - TIR'!$C$18)*('Ejercicio 3 - TIR'!$D$18-'Ejercicio 3 - TIR'!$C$18)*N350),'Ejercicio 3 - TIR'!$E$18-SQRT(('Ejercicio 3 - TIR'!$E$18-'Ejercicio 3 - TIR'!$C$18)*('Ejercicio 3 - TIR'!$E$18-'Ejercicio 3 - TIR'!$D$18)*(1-N350)))</f>
        <v>33768.5849846057</v>
      </c>
      <c r="P350" s="24">
        <f ca="1" t="shared" si="2606"/>
        <v>0.594535073637584</v>
      </c>
      <c r="Q350" s="26">
        <f ca="1">IF(P350&lt;=('Ejercicio 3 - TIR'!$D$22-'Ejercicio 3 - TIR'!$C$22)/('Ejercicio 3 - TIR'!$E$22-'Ejercicio 3 - TIR'!$C$22),'Ejercicio 3 - TIR'!$C$22+SQRT(('Ejercicio 3 - TIR'!$E$22-'Ejercicio 3 - TIR'!$C$22)*('Ejercicio 3 - TIR'!$D$22-'Ejercicio 3 - TIR'!$C$22)*P350),'Ejercicio 3 - TIR'!$E$22-SQRT(('Ejercicio 3 - TIR'!$E$22-'Ejercicio 3 - TIR'!$C$22)*('Ejercicio 3 - TIR'!$E$22-'Ejercicio 3 - TIR'!$D$22)*(1-P350)))</f>
        <v>0.1529845068997</v>
      </c>
      <c r="R350" s="24">
        <f ca="1" t="shared" si="2606"/>
        <v>0.0254325497660592</v>
      </c>
      <c r="S350" s="26">
        <f ca="1">IF(R350&lt;=('Ejercicio 3 - TIR'!$D$23-'Ejercicio 3 - TIR'!$C$23)/('Ejercicio 3 - TIR'!$E$23-'Ejercicio 3 - TIR'!$C$23),'Ejercicio 3 - TIR'!$C$23+SQRT(('Ejercicio 3 - TIR'!$E$23-'Ejercicio 3 - TIR'!$C$23)*('Ejercicio 3 - TIR'!$D$23-'Ejercicio 3 - TIR'!$C$23)*R350),'Ejercicio 3 - TIR'!$E$23-SQRT(('Ejercicio 3 - TIR'!$E$23-'Ejercicio 3 - TIR'!$C$23)*('Ejercicio 3 - TIR'!$E$23-'Ejercicio 3 - TIR'!$D$23)*(1-R350)))</f>
        <v>0.126765987701652</v>
      </c>
      <c r="T350" s="24">
        <f ca="1" t="shared" ref="T350:X350" si="2607">RAND()</f>
        <v>0.512634114318903</v>
      </c>
      <c r="U350" s="26">
        <f ca="1">IF(T350&lt;=('Ejercicio 3 - TIR'!$D$24-'Ejercicio 3 - TIR'!$C$24)/('Ejercicio 3 - TIR'!$E$24-'Ejercicio 3 - TIR'!$C$24),'Ejercicio 3 - TIR'!$C$24+SQRT(('Ejercicio 3 - TIR'!$E$24-'Ejercicio 3 - TIR'!$C$24)*('Ejercicio 3 - TIR'!$D$24-'Ejercicio 3 - TIR'!$C$24)*T350),'Ejercicio 3 - TIR'!$E$24-SQRT(('Ejercicio 3 - TIR'!$E$24-'Ejercicio 3 - TIR'!$C$24)*('Ejercicio 3 - TIR'!$E$24-'Ejercicio 3 - TIR'!$D$24)*(1-T350)))</f>
        <v>0.183059175971467</v>
      </c>
      <c r="V350" s="24">
        <f ca="1" t="shared" si="2607"/>
        <v>0.791774807961372</v>
      </c>
      <c r="W350" s="26">
        <f ca="1">IF(V350&lt;=('Ejercicio 3 - TIR'!$D$25-'Ejercicio 3 - TIR'!$C$25)/('Ejercicio 3 - TIR'!$E$25-'Ejercicio 3 - TIR'!$C$25),'Ejercicio 3 - TIR'!$C$25+SQRT(('Ejercicio 3 - TIR'!$E$25-'Ejercicio 3 - TIR'!$C$25)*('Ejercicio 3 - TIR'!$D$25-'Ejercicio 3 - TIR'!$C$25)*V350),'Ejercicio 3 - TIR'!$E$25-SQRT(('Ejercicio 3 - TIR'!$E$25-'Ejercicio 3 - TIR'!$C$25)*('Ejercicio 3 - TIR'!$E$25-'Ejercicio 3 - TIR'!$D$25)*(1-V350)))</f>
        <v>0.223003923023239</v>
      </c>
      <c r="X350" s="24">
        <f ca="1" t="shared" si="2607"/>
        <v>0.997640235008709</v>
      </c>
      <c r="Y350" s="26">
        <f ca="1">IF(X350&lt;=('Ejercicio 3 - TIR'!$D$26-'Ejercicio 3 - TIR'!$C$26)/('Ejercicio 3 - TIR'!$E$26-'Ejercicio 3 - TIR'!$C$26),'Ejercicio 3 - TIR'!$C$26+SQRT(('Ejercicio 3 - TIR'!$E$26-'Ejercicio 3 - TIR'!$C$26)*('Ejercicio 3 - TIR'!$D$26-'Ejercicio 3 - TIR'!$C$26)*X350),'Ejercicio 3 - TIR'!$E$26-SQRT(('Ejercicio 3 - TIR'!$E$26-'Ejercicio 3 - TIR'!$C$26)*('Ejercicio 3 - TIR'!$E$26-'Ejercicio 3 - TIR'!$D$26)*(1-X350)))</f>
        <v>0.276430303801026</v>
      </c>
      <c r="Z350" s="24">
        <f ca="1" t="shared" si="2384"/>
        <v>1.1529845068997</v>
      </c>
      <c r="AA350" s="24">
        <f ca="1" t="shared" si="2385"/>
        <v>1.29914372672154</v>
      </c>
      <c r="AB350" s="24">
        <f ca="1" t="shared" si="2386"/>
        <v>1.53696390680369</v>
      </c>
      <c r="AC350" s="24">
        <f ca="1" t="shared" si="2387"/>
        <v>1.87971288756604</v>
      </c>
      <c r="AD350" s="24">
        <f ca="1" t="shared" si="2388"/>
        <v>2.39932249213462</v>
      </c>
      <c r="AE350" s="23">
        <f ca="1" t="shared" si="2389"/>
        <v>4726.83462233966</v>
      </c>
      <c r="AF350" s="23">
        <f ca="1" t="shared" si="2390"/>
        <v>5326.03648194291</v>
      </c>
      <c r="AG350" s="23">
        <f ca="1" t="shared" si="2391"/>
        <v>6301.01633152135</v>
      </c>
      <c r="AH350" s="23">
        <f ca="1" t="shared" si="2392"/>
        <v>7706.1676924841</v>
      </c>
      <c r="AI350" s="23">
        <f ca="1" t="shared" si="2393"/>
        <v>9836.38596885914</v>
      </c>
      <c r="AJ350" s="25">
        <f ca="1" t="shared" si="2394"/>
        <v>45257.8620631107</v>
      </c>
      <c r="AK350" s="25">
        <f ca="1" t="shared" si="2395"/>
        <v>51227.912757825</v>
      </c>
      <c r="AL350" s="25">
        <f ca="1" t="shared" si="2396"/>
        <v>62043.5416378285</v>
      </c>
      <c r="AM350" s="25">
        <f ca="1" t="shared" si="2397"/>
        <v>70928.900635189</v>
      </c>
      <c r="AN350" s="25">
        <f ca="1" t="shared" si="2398"/>
        <v>81021.7254811238</v>
      </c>
      <c r="AO350" s="25">
        <f ca="1">C350/'Ejercicio 3 - TIR'!$D$7</f>
        <v>18214.2991916568</v>
      </c>
      <c r="AP350" s="25">
        <f ca="1" t="shared" si="2399"/>
        <v>27043.5628714539</v>
      </c>
      <c r="AQ350" s="25">
        <f ca="1" t="shared" si="2400"/>
        <v>33013.6135661681</v>
      </c>
      <c r="AR350" s="25">
        <f ca="1" t="shared" si="2401"/>
        <v>43829.2424461717</v>
      </c>
      <c r="AS350" s="25">
        <f ca="1" t="shared" si="2402"/>
        <v>52714.6014435322</v>
      </c>
      <c r="AT350" s="25">
        <f ca="1" t="shared" si="2403"/>
        <v>62807.426289467</v>
      </c>
      <c r="AU350" s="25">
        <f ca="1">AP350*'Ejercicio 3 - TIR'!$D$5</f>
        <v>13521.7814357269</v>
      </c>
      <c r="AV350" s="25">
        <f ca="1">AQ350*'Ejercicio 3 - TIR'!$D$5</f>
        <v>16506.8067830841</v>
      </c>
      <c r="AW350" s="25">
        <f ca="1">AR350*'Ejercicio 3 - TIR'!$D$5</f>
        <v>21914.6212230858</v>
      </c>
      <c r="AX350" s="25">
        <f ca="1">AS350*'Ejercicio 3 - TIR'!$D$5</f>
        <v>26357.3007217661</v>
      </c>
      <c r="AY350" s="25">
        <f ca="1">AT350*'Ejercicio 3 - TIR'!$D$5</f>
        <v>31403.7131447335</v>
      </c>
      <c r="AZ350" s="25">
        <f ca="1" t="shared" ref="AZ350:BD350" si="2608">AJ350-AU350-AE350</f>
        <v>27009.2460050441</v>
      </c>
      <c r="BA350" s="25">
        <f ca="1" t="shared" si="2608"/>
        <v>29395.069492798</v>
      </c>
      <c r="BB350" s="25">
        <f ca="1" t="shared" si="2608"/>
        <v>33827.9040832213</v>
      </c>
      <c r="BC350" s="25">
        <f ca="1" t="shared" si="2608"/>
        <v>36865.4322209388</v>
      </c>
      <c r="BD350" s="25">
        <f ca="1" t="shared" si="2608"/>
        <v>39781.6263675312</v>
      </c>
      <c r="BE350" s="25">
        <f ca="1" t="shared" ref="BE350:BI350" si="2609">AZ350/Z350</f>
        <v>23425.506451661</v>
      </c>
      <c r="BF350" s="25">
        <f ca="1" t="shared" si="2609"/>
        <v>22626.4953508862</v>
      </c>
      <c r="BG350" s="25">
        <f ca="1" t="shared" si="2609"/>
        <v>22009.5630960982</v>
      </c>
      <c r="BH350" s="25">
        <f ca="1" t="shared" si="2609"/>
        <v>19612.2676312947</v>
      </c>
      <c r="BI350" s="25">
        <f ca="1" t="shared" si="2609"/>
        <v>16580.3582044273</v>
      </c>
      <c r="BJ350" s="25">
        <f ca="1" t="shared" si="2406"/>
        <v>74133.0011503433</v>
      </c>
      <c r="BK350" s="25">
        <f ca="1" t="shared" si="2407"/>
        <v>43701.9777290116</v>
      </c>
      <c r="BL350" s="25">
        <f ca="1" t="shared" si="2408"/>
        <v>117834.978879355</v>
      </c>
      <c r="BM350" s="25">
        <f ca="1">BK350*'Ejercicio 3 - TIR'!$D$5</f>
        <v>21850.9888645058</v>
      </c>
      <c r="BN350" s="25">
        <f ca="1" t="shared" si="2409"/>
        <v>95983.9900148491</v>
      </c>
      <c r="BO350" s="25">
        <f ca="1" t="shared" si="2410"/>
        <v>40004.6222754552</v>
      </c>
      <c r="BP350" s="25">
        <f ca="1" t="shared" si="2411"/>
        <v>-121968.968637911</v>
      </c>
      <c r="BQ350" s="25">
        <f ca="1" t="shared" ref="BQ350:BT350" si="2610">BE350</f>
        <v>23425.506451661</v>
      </c>
      <c r="BR350" s="25">
        <f ca="1" t="shared" si="2610"/>
        <v>22626.4953508862</v>
      </c>
      <c r="BS350" s="25">
        <f ca="1" t="shared" si="2610"/>
        <v>22009.5630960982</v>
      </c>
      <c r="BT350" s="25">
        <f ca="1" t="shared" si="2610"/>
        <v>19612.2676312947</v>
      </c>
      <c r="BU350" s="25">
        <f ca="1" t="shared" si="2413"/>
        <v>56584.9804798825</v>
      </c>
      <c r="BV350" s="27">
        <f ca="1" t="shared" si="2414"/>
        <v>5.08992829065995</v>
      </c>
    </row>
    <row r="351" ht="15" customHeight="1" spans="1:74">
      <c r="A351" s="23">
        <v>350</v>
      </c>
      <c r="B351" s="24">
        <f ca="1" t="shared" ref="B351:F351" si="2611">RAND()</f>
        <v>0.250417813114364</v>
      </c>
      <c r="C351" s="25">
        <f ca="1">IF(B351&lt;=('Ejercicio 3 - TIR'!$D$13-'Ejercicio 3 - TIR'!$C$13)/('Ejercicio 3 - TIR'!$E$13-'Ejercicio 3 - TIR'!$C$13),'Ejercicio 3 - TIR'!$C$13+SQRT(('Ejercicio 3 - TIR'!$E$13-'Ejercicio 3 - TIR'!$C$13)*('Ejercicio 3 - TIR'!$D$13-'Ejercicio 3 - TIR'!$C$13)*B351),'Ejercicio 3 - TIR'!$E$13-SQRT(('Ejercicio 3 - TIR'!$E$13-'Ejercicio 3 - TIR'!$C$13)*('Ejercicio 3 - TIR'!$E$13-'Ejercicio 3 - TIR'!$D$13)*(1-B351)))</f>
        <v>70008.3574263969</v>
      </c>
      <c r="D351" s="24">
        <f ca="1" t="shared" si="2611"/>
        <v>0.712603684530466</v>
      </c>
      <c r="E351" s="25">
        <f ca="1">IF(D351&lt;=('Ejercicio 3 - TIR'!$D$14-'Ejercicio 3 - TIR'!$C$14)/('Ejercicio 3 - TIR'!$E$14-'Ejercicio 3 - TIR'!$C$14),'Ejercicio 3 - TIR'!$C$14+SQRT(('Ejercicio 3 - TIR'!$E$14-'Ejercicio 3 - TIR'!$C$14)*('Ejercicio 3 - TIR'!$D$14-'Ejercicio 3 - TIR'!$C$14)*D351),'Ejercicio 3 - TIR'!$E$14-SQRT(('Ejercicio 3 - TIR'!$E$14-'Ejercicio 3 - TIR'!$C$14)*('Ejercicio 3 - TIR'!$E$14-'Ejercicio 3 - TIR'!$D$14)*(1-D351)))</f>
        <v>33434.2214992866</v>
      </c>
      <c r="F351" s="24">
        <f ca="1" t="shared" si="2611"/>
        <v>0.941768821014312</v>
      </c>
      <c r="G351" s="25">
        <f ca="1">IF(F351&lt;=('Ejercicio 3 - TIR'!$D$18-'Ejercicio 3 - TIR'!$C$18)/('Ejercicio 3 - TIR'!$E$18-'Ejercicio 3 - TIR'!$C$18),'Ejercicio 3 - TIR'!$C$18+SQRT(('Ejercicio 3 - TIR'!$E$18-'Ejercicio 3 - TIR'!$C$18)*('Ejercicio 3 - TIR'!$D$18-'Ejercicio 3 - TIR'!$C$18)*F351),'Ejercicio 3 - TIR'!$E$18-SQRT(('Ejercicio 3 - TIR'!$E$18-'Ejercicio 3 - TIR'!$C$18)*('Ejercicio 3 - TIR'!$E$18-'Ejercicio 3 - TIR'!$D$18)*(1-F351)))</f>
        <v>42910.182203175</v>
      </c>
      <c r="H351" s="24">
        <f ca="1" t="shared" ref="H351:L351" si="2612">RAND()</f>
        <v>0.965864194785131</v>
      </c>
      <c r="I351" s="25">
        <f ca="1">IF(H351&lt;=('Ejercicio 3 - TIR'!$D$18-'Ejercicio 3 - TIR'!$C$18)/('Ejercicio 3 - TIR'!$E$18-'Ejercicio 3 - TIR'!$C$18),'Ejercicio 3 - TIR'!$C$18+SQRT(('Ejercicio 3 - TIR'!$E$18-'Ejercicio 3 - TIR'!$C$18)*('Ejercicio 3 - TIR'!$D$18-'Ejercicio 3 - TIR'!$C$18)*H351),'Ejercicio 3 - TIR'!$E$18-SQRT(('Ejercicio 3 - TIR'!$E$18-'Ejercicio 3 - TIR'!$C$18)*('Ejercicio 3 - TIR'!$E$18-'Ejercicio 3 - TIR'!$D$18)*(1-H351)))</f>
        <v>43399.9420663254</v>
      </c>
      <c r="J351" s="24">
        <f ca="1" t="shared" si="2612"/>
        <v>0.664192903728352</v>
      </c>
      <c r="K351" s="25">
        <f ca="1">IF(J351&lt;=('Ejercicio 3 - TIR'!$D$18-'Ejercicio 3 - TIR'!$C$18)/('Ejercicio 3 - TIR'!$E$18-'Ejercicio 3 - TIR'!$C$18),'Ejercicio 3 - TIR'!$C$18+SQRT(('Ejercicio 3 - TIR'!$E$18-'Ejercicio 3 - TIR'!$C$18)*('Ejercicio 3 - TIR'!$D$18-'Ejercicio 3 - TIR'!$C$18)*J351),'Ejercicio 3 - TIR'!$E$18-SQRT(('Ejercicio 3 - TIR'!$E$18-'Ejercicio 3 - TIR'!$C$18)*('Ejercicio 3 - TIR'!$E$18-'Ejercicio 3 - TIR'!$D$18)*(1-J351)))</f>
        <v>39981.4295348539</v>
      </c>
      <c r="L351" s="24">
        <f ca="1" t="shared" si="2612"/>
        <v>0.564854910109134</v>
      </c>
      <c r="M351" s="25">
        <f ca="1">IF(L351&lt;=('Ejercicio 3 - TIR'!$D$18-'Ejercicio 3 - TIR'!$C$18)/('Ejercicio 3 - TIR'!$E$18-'Ejercicio 3 - TIR'!$C$18),'Ejercicio 3 - TIR'!$C$18+SQRT(('Ejercicio 3 - TIR'!$E$18-'Ejercicio 3 - TIR'!$C$18)*('Ejercicio 3 - TIR'!$D$18-'Ejercicio 3 - TIR'!$C$18)*L351),'Ejercicio 3 - TIR'!$E$18-SQRT(('Ejercicio 3 - TIR'!$E$18-'Ejercicio 3 - TIR'!$C$18)*('Ejercicio 3 - TIR'!$E$18-'Ejercicio 3 - TIR'!$D$18)*(1-L351)))</f>
        <v>39204.7942136894</v>
      </c>
      <c r="N351" s="24">
        <f ca="1" t="shared" ref="N351:R351" si="2613">RAND()</f>
        <v>0.0580840171949897</v>
      </c>
      <c r="O351" s="25">
        <f ca="1">IF(N351&lt;=('Ejercicio 3 - TIR'!$D$18-'Ejercicio 3 - TIR'!$C$18)/('Ejercicio 3 - TIR'!$E$18-'Ejercicio 3 - TIR'!$C$18),'Ejercicio 3 - TIR'!$C$18+SQRT(('Ejercicio 3 - TIR'!$E$18-'Ejercicio 3 - TIR'!$C$18)*('Ejercicio 3 - TIR'!$D$18-'Ejercicio 3 - TIR'!$C$18)*N351),'Ejercicio 3 - TIR'!$E$18-SQRT(('Ejercicio 3 - TIR'!$E$18-'Ejercicio 3 - TIR'!$C$18)*('Ejercicio 3 - TIR'!$E$18-'Ejercicio 3 - TIR'!$D$18)*(1-N351)))</f>
        <v>32951.7118049106</v>
      </c>
      <c r="P351" s="24">
        <f ca="1" t="shared" si="2613"/>
        <v>0.74549718971029</v>
      </c>
      <c r="Q351" s="26">
        <f ca="1">IF(P351&lt;=('Ejercicio 3 - TIR'!$D$22-'Ejercicio 3 - TIR'!$C$22)/('Ejercicio 3 - TIR'!$E$22-'Ejercicio 3 - TIR'!$C$22),'Ejercicio 3 - TIR'!$C$22+SQRT(('Ejercicio 3 - TIR'!$E$22-'Ejercicio 3 - TIR'!$C$22)*('Ejercicio 3 - TIR'!$D$22-'Ejercicio 3 - TIR'!$C$22)*P351),'Ejercicio 3 - TIR'!$E$22-SQRT(('Ejercicio 3 - TIR'!$E$22-'Ejercicio 3 - TIR'!$C$22)*('Ejercicio 3 - TIR'!$E$22-'Ejercicio 3 - TIR'!$D$22)*(1-P351)))</f>
        <v>0.158596611050549</v>
      </c>
      <c r="R351" s="24">
        <f ca="1" t="shared" si="2613"/>
        <v>0.142061702428121</v>
      </c>
      <c r="S351" s="26">
        <f ca="1">IF(R351&lt;=('Ejercicio 3 - TIR'!$D$23-'Ejercicio 3 - TIR'!$C$23)/('Ejercicio 3 - TIR'!$E$23-'Ejercicio 3 - TIR'!$C$23),'Ejercicio 3 - TIR'!$C$23+SQRT(('Ejercicio 3 - TIR'!$E$23-'Ejercicio 3 - TIR'!$C$23)*('Ejercicio 3 - TIR'!$D$23-'Ejercicio 3 - TIR'!$C$23)*R351),'Ejercicio 3 - TIR'!$E$23-SQRT(('Ejercicio 3 - TIR'!$E$23-'Ejercicio 3 - TIR'!$C$23)*('Ejercicio 3 - TIR'!$E$23-'Ejercicio 3 - TIR'!$D$23)*(1-R351)))</f>
        <v>0.13599096821242</v>
      </c>
      <c r="T351" s="24">
        <f ca="1" t="shared" ref="T351:X351" si="2614">RAND()</f>
        <v>0.339307536279771</v>
      </c>
      <c r="U351" s="26">
        <f ca="1">IF(T351&lt;=('Ejercicio 3 - TIR'!$D$24-'Ejercicio 3 - TIR'!$C$24)/('Ejercicio 3 - TIR'!$E$24-'Ejercicio 3 - TIR'!$C$24),'Ejercicio 3 - TIR'!$C$24+SQRT(('Ejercicio 3 - TIR'!$E$24-'Ejercicio 3 - TIR'!$C$24)*('Ejercicio 3 - TIR'!$D$24-'Ejercicio 3 - TIR'!$C$24)*T351),'Ejercicio 3 - TIR'!$E$24-SQRT(('Ejercicio 3 - TIR'!$E$24-'Ejercicio 3 - TIR'!$C$24)*('Ejercicio 3 - TIR'!$E$24-'Ejercicio 3 - TIR'!$D$24)*(1-T351)))</f>
        <v>0.176693554019417</v>
      </c>
      <c r="V351" s="24">
        <f ca="1" t="shared" si="2614"/>
        <v>0.664756355904337</v>
      </c>
      <c r="W351" s="26">
        <f ca="1">IF(V351&lt;=('Ejercicio 3 - TIR'!$D$25-'Ejercicio 3 - TIR'!$C$25)/('Ejercicio 3 - TIR'!$E$25-'Ejercicio 3 - TIR'!$C$25),'Ejercicio 3 - TIR'!$C$25+SQRT(('Ejercicio 3 - TIR'!$E$25-'Ejercicio 3 - TIR'!$C$25)*('Ejercicio 3 - TIR'!$D$25-'Ejercicio 3 - TIR'!$C$25)*V351),'Ejercicio 3 - TIR'!$E$25-SQRT(('Ejercicio 3 - TIR'!$E$25-'Ejercicio 3 - TIR'!$C$25)*('Ejercicio 3 - TIR'!$E$25-'Ejercicio 3 - TIR'!$D$25)*(1-V351)))</f>
        <v>0.215745762972519</v>
      </c>
      <c r="X351" s="24">
        <f ca="1" t="shared" si="2614"/>
        <v>0.514237451482312</v>
      </c>
      <c r="Y351" s="26">
        <f ca="1">IF(X351&lt;=('Ejercicio 3 - TIR'!$D$26-'Ejercicio 3 - TIR'!$C$26)/('Ejercicio 3 - TIR'!$E$26-'Ejercicio 3 - TIR'!$C$26),'Ejercicio 3 - TIR'!$C$26+SQRT(('Ejercicio 3 - TIR'!$E$26-'Ejercicio 3 - TIR'!$C$26)*('Ejercicio 3 - TIR'!$D$26-'Ejercicio 3 - TIR'!$C$26)*X351),'Ejercicio 3 - TIR'!$E$26-SQRT(('Ejercicio 3 - TIR'!$E$26-'Ejercicio 3 - TIR'!$C$26)*('Ejercicio 3 - TIR'!$E$26-'Ejercicio 3 - TIR'!$D$26)*(1-X351)))</f>
        <v>0.22878361822624</v>
      </c>
      <c r="Z351" s="24">
        <f ca="1" t="shared" si="2384"/>
        <v>1.15859661105055</v>
      </c>
      <c r="AA351" s="24">
        <f ca="1" t="shared" si="2385"/>
        <v>1.31615528595494</v>
      </c>
      <c r="AB351" s="24">
        <f ca="1" t="shared" si="2386"/>
        <v>1.54871144107176</v>
      </c>
      <c r="AC351" s="24">
        <f ca="1" t="shared" si="2387"/>
        <v>1.88283937255006</v>
      </c>
      <c r="AD351" s="24">
        <f ca="1" t="shared" si="2388"/>
        <v>2.31360217674088</v>
      </c>
      <c r="AE351" s="23">
        <f ca="1" t="shared" si="2389"/>
        <v>5302.55422290027</v>
      </c>
      <c r="AF351" s="23">
        <f ca="1" t="shared" si="2390"/>
        <v>6023.65370567133</v>
      </c>
      <c r="AG351" s="23">
        <f ca="1" t="shared" si="2391"/>
        <v>7087.99448710862</v>
      </c>
      <c r="AH351" s="23">
        <f ca="1" t="shared" si="2392"/>
        <v>8617.19926567489</v>
      </c>
      <c r="AI351" s="23">
        <f ca="1" t="shared" si="2393"/>
        <v>10588.6732926525</v>
      </c>
      <c r="AJ351" s="25">
        <f ca="1" t="shared" si="2394"/>
        <v>49715.5916801601</v>
      </c>
      <c r="AK351" s="25">
        <f ca="1" t="shared" si="2395"/>
        <v>57121.0631607323</v>
      </c>
      <c r="AL351" s="25">
        <f ca="1" t="shared" si="2396"/>
        <v>61919.6973510326</v>
      </c>
      <c r="AM351" s="25">
        <f ca="1" t="shared" si="2397"/>
        <v>73816.3301382572</v>
      </c>
      <c r="AN351" s="25">
        <f ca="1" t="shared" si="2398"/>
        <v>76237.1521591794</v>
      </c>
      <c r="AO351" s="25">
        <f ca="1">C351/'Ejercicio 3 - TIR'!$D$7</f>
        <v>14001.6714852794</v>
      </c>
      <c r="AP351" s="25">
        <f ca="1" t="shared" si="2399"/>
        <v>35713.9201948807</v>
      </c>
      <c r="AQ351" s="25">
        <f ca="1" t="shared" si="2400"/>
        <v>43119.391675453</v>
      </c>
      <c r="AR351" s="25">
        <f ca="1" t="shared" si="2401"/>
        <v>47918.0258657532</v>
      </c>
      <c r="AS351" s="25">
        <f ca="1" t="shared" si="2402"/>
        <v>59814.6586529778</v>
      </c>
      <c r="AT351" s="25">
        <f ca="1" t="shared" si="2403"/>
        <v>62235.4806739</v>
      </c>
      <c r="AU351" s="25">
        <f ca="1">AP351*'Ejercicio 3 - TIR'!$D$5</f>
        <v>17856.9600974404</v>
      </c>
      <c r="AV351" s="25">
        <f ca="1">AQ351*'Ejercicio 3 - TIR'!$D$5</f>
        <v>21559.6958377265</v>
      </c>
      <c r="AW351" s="25">
        <f ca="1">AR351*'Ejercicio 3 - TIR'!$D$5</f>
        <v>23959.0129328766</v>
      </c>
      <c r="AX351" s="25">
        <f ca="1">AS351*'Ejercicio 3 - TIR'!$D$5</f>
        <v>29907.3293264889</v>
      </c>
      <c r="AY351" s="25">
        <f ca="1">AT351*'Ejercicio 3 - TIR'!$D$5</f>
        <v>31117.74033695</v>
      </c>
      <c r="AZ351" s="25">
        <f ca="1" t="shared" ref="AZ351:BD351" si="2615">AJ351-AU351-AE351</f>
        <v>26556.0773598195</v>
      </c>
      <c r="BA351" s="25">
        <f ca="1" t="shared" si="2615"/>
        <v>29537.7136173345</v>
      </c>
      <c r="BB351" s="25">
        <f ca="1" t="shared" si="2615"/>
        <v>30872.6899310474</v>
      </c>
      <c r="BC351" s="25">
        <f ca="1" t="shared" si="2615"/>
        <v>35291.8015460934</v>
      </c>
      <c r="BD351" s="25">
        <f ca="1" t="shared" si="2615"/>
        <v>34530.7385295769</v>
      </c>
      <c r="BE351" s="25">
        <f ca="1" t="shared" ref="BE351:BI351" si="2616">AZ351/Z351</f>
        <v>22920.9002568547</v>
      </c>
      <c r="BF351" s="25">
        <f ca="1" t="shared" si="2616"/>
        <v>22442.4229667576</v>
      </c>
      <c r="BG351" s="25">
        <f ca="1" t="shared" si="2616"/>
        <v>19934.4365336918</v>
      </c>
      <c r="BH351" s="25">
        <f ca="1" t="shared" si="2616"/>
        <v>18743.9258285189</v>
      </c>
      <c r="BI351" s="25">
        <f ca="1" t="shared" si="2616"/>
        <v>14925.0977012044</v>
      </c>
      <c r="BJ351" s="25">
        <f ca="1" t="shared" si="2406"/>
        <v>77353.4876383864</v>
      </c>
      <c r="BK351" s="25">
        <f ca="1" t="shared" si="2407"/>
        <v>32394.2976263532</v>
      </c>
      <c r="BL351" s="25">
        <f ca="1" t="shared" si="2408"/>
        <v>109747.78526474</v>
      </c>
      <c r="BM351" s="25">
        <f ca="1">BK351*'Ejercicio 3 - TIR'!$D$5</f>
        <v>16197.1488131766</v>
      </c>
      <c r="BN351" s="25">
        <f ca="1" t="shared" si="2409"/>
        <v>93550.636451563</v>
      </c>
      <c r="BO351" s="25">
        <f ca="1" t="shared" si="2410"/>
        <v>40435.0572419263</v>
      </c>
      <c r="BP351" s="25">
        <f ca="1" t="shared" si="2411"/>
        <v>-103442.578925684</v>
      </c>
      <c r="BQ351" s="25">
        <f ca="1" t="shared" ref="BQ351:BT351" si="2617">BE351</f>
        <v>22920.9002568547</v>
      </c>
      <c r="BR351" s="25">
        <f ca="1" t="shared" si="2617"/>
        <v>22442.4229667576</v>
      </c>
      <c r="BS351" s="25">
        <f ca="1" t="shared" si="2617"/>
        <v>19934.4365336918</v>
      </c>
      <c r="BT351" s="25">
        <f ca="1" t="shared" si="2617"/>
        <v>18743.9258285189</v>
      </c>
      <c r="BU351" s="25">
        <f ca="1" t="shared" si="2413"/>
        <v>55360.1549431307</v>
      </c>
      <c r="BV351" s="27">
        <f ca="1" t="shared" si="2414"/>
        <v>9.36652856608175</v>
      </c>
    </row>
    <row r="352" ht="15" customHeight="1" spans="1:74">
      <c r="A352" s="23">
        <v>351</v>
      </c>
      <c r="B352" s="24">
        <f ca="1" t="shared" ref="B352:F352" si="2618">RAND()</f>
        <v>0.786136758695722</v>
      </c>
      <c r="C352" s="25">
        <f ca="1">IF(B352&lt;=('Ejercicio 3 - TIR'!$D$13-'Ejercicio 3 - TIR'!$C$13)/('Ejercicio 3 - TIR'!$E$13-'Ejercicio 3 - TIR'!$C$13),'Ejercicio 3 - TIR'!$C$13+SQRT(('Ejercicio 3 - TIR'!$E$13-'Ejercicio 3 - TIR'!$C$13)*('Ejercicio 3 - TIR'!$D$13-'Ejercicio 3 - TIR'!$C$13)*B352),'Ejercicio 3 - TIR'!$E$13-SQRT(('Ejercicio 3 - TIR'!$E$13-'Ejercicio 3 - TIR'!$C$13)*('Ejercicio 3 - TIR'!$E$13-'Ejercicio 3 - TIR'!$D$13)*(1-B352)))</f>
        <v>83980.1407757392</v>
      </c>
      <c r="D352" s="24">
        <f ca="1" t="shared" si="2618"/>
        <v>0.933389814329391</v>
      </c>
      <c r="E352" s="25">
        <f ca="1">IF(D352&lt;=('Ejercicio 3 - TIR'!$D$14-'Ejercicio 3 - TIR'!$C$14)/('Ejercicio 3 - TIR'!$E$14-'Ejercicio 3 - TIR'!$C$14),'Ejercicio 3 - TIR'!$C$14+SQRT(('Ejercicio 3 - TIR'!$E$14-'Ejercicio 3 - TIR'!$C$14)*('Ejercicio 3 - TIR'!$D$14-'Ejercicio 3 - TIR'!$C$14)*D352),'Ejercicio 3 - TIR'!$E$14-SQRT(('Ejercicio 3 - TIR'!$E$14-'Ejercicio 3 - TIR'!$C$14)*('Ejercicio 3 - TIR'!$E$14-'Ejercicio 3 - TIR'!$D$14)*(1-D352)))</f>
        <v>36839.0621881171</v>
      </c>
      <c r="F352" s="24">
        <f ca="1" t="shared" si="2618"/>
        <v>0.934607908965508</v>
      </c>
      <c r="G352" s="25">
        <f ca="1">IF(F352&lt;=('Ejercicio 3 - TIR'!$D$18-'Ejercicio 3 - TIR'!$C$18)/('Ejercicio 3 - TIR'!$E$18-'Ejercicio 3 - TIR'!$C$18),'Ejercicio 3 - TIR'!$C$18+SQRT(('Ejercicio 3 - TIR'!$E$18-'Ejercicio 3 - TIR'!$C$18)*('Ejercicio 3 - TIR'!$D$18-'Ejercicio 3 - TIR'!$C$18)*F352),'Ejercicio 3 - TIR'!$E$18-SQRT(('Ejercicio 3 - TIR'!$E$18-'Ejercicio 3 - TIR'!$C$18)*('Ejercicio 3 - TIR'!$E$18-'Ejercicio 3 - TIR'!$D$18)*(1-F352)))</f>
        <v>42785.4104606978</v>
      </c>
      <c r="H352" s="24">
        <f ca="1" t="shared" ref="H352:L352" si="2619">RAND()</f>
        <v>0.942621363240489</v>
      </c>
      <c r="I352" s="25">
        <f ca="1">IF(H352&lt;=('Ejercicio 3 - TIR'!$D$18-'Ejercicio 3 - TIR'!$C$18)/('Ejercicio 3 - TIR'!$E$18-'Ejercicio 3 - TIR'!$C$18),'Ejercicio 3 - TIR'!$C$18+SQRT(('Ejercicio 3 - TIR'!$E$18-'Ejercicio 3 - TIR'!$C$18)*('Ejercicio 3 - TIR'!$D$18-'Ejercicio 3 - TIR'!$C$18)*H352),'Ejercicio 3 - TIR'!$E$18-SQRT(('Ejercicio 3 - TIR'!$E$18-'Ejercicio 3 - TIR'!$C$18)*('Ejercicio 3 - TIR'!$E$18-'Ejercicio 3 - TIR'!$D$18)*(1-H352)))</f>
        <v>42925.5367544921</v>
      </c>
      <c r="J352" s="24">
        <f ca="1" t="shared" si="2619"/>
        <v>0.739850171488357</v>
      </c>
      <c r="K352" s="25">
        <f ca="1">IF(J352&lt;=('Ejercicio 3 - TIR'!$D$18-'Ejercicio 3 - TIR'!$C$18)/('Ejercicio 3 - TIR'!$E$18-'Ejercicio 3 - TIR'!$C$18),'Ejercicio 3 - TIR'!$C$18+SQRT(('Ejercicio 3 - TIR'!$E$18-'Ejercicio 3 - TIR'!$C$18)*('Ejercicio 3 - TIR'!$D$18-'Ejercicio 3 - TIR'!$C$18)*J352),'Ejercicio 3 - TIR'!$E$18-SQRT(('Ejercicio 3 - TIR'!$E$18-'Ejercicio 3 - TIR'!$C$18)*('Ejercicio 3 - TIR'!$E$18-'Ejercicio 3 - TIR'!$D$18)*(1-J352)))</f>
        <v>40582.8473947153</v>
      </c>
      <c r="L352" s="24">
        <f ca="1" t="shared" si="2619"/>
        <v>0.0163356619747017</v>
      </c>
      <c r="M352" s="25">
        <f ca="1">IF(L352&lt;=('Ejercicio 3 - TIR'!$D$18-'Ejercicio 3 - TIR'!$C$18)/('Ejercicio 3 - TIR'!$E$18-'Ejercicio 3 - TIR'!$C$18),'Ejercicio 3 - TIR'!$C$18+SQRT(('Ejercicio 3 - TIR'!$E$18-'Ejercicio 3 - TIR'!$C$18)*('Ejercicio 3 - TIR'!$D$18-'Ejercicio 3 - TIR'!$C$18)*L352),'Ejercicio 3 - TIR'!$E$18-SQRT(('Ejercicio 3 - TIR'!$E$18-'Ejercicio 3 - TIR'!$C$18)*('Ejercicio 3 - TIR'!$E$18-'Ejercicio 3 - TIR'!$D$18)*(1-L352)))</f>
        <v>31565.3591588531</v>
      </c>
      <c r="N352" s="24">
        <f ca="1" t="shared" ref="N352:R352" si="2620">RAND()</f>
        <v>0.113140921740691</v>
      </c>
      <c r="O352" s="25">
        <f ca="1">IF(N352&lt;=('Ejercicio 3 - TIR'!$D$18-'Ejercicio 3 - TIR'!$C$18)/('Ejercicio 3 - TIR'!$E$18-'Ejercicio 3 - TIR'!$C$18),'Ejercicio 3 - TIR'!$C$18+SQRT(('Ejercicio 3 - TIR'!$E$18-'Ejercicio 3 - TIR'!$C$18)*('Ejercicio 3 - TIR'!$D$18-'Ejercicio 3 - TIR'!$C$18)*N352),'Ejercicio 3 - TIR'!$E$18-SQRT(('Ejercicio 3 - TIR'!$E$18-'Ejercicio 3 - TIR'!$C$18)*('Ejercicio 3 - TIR'!$E$18-'Ejercicio 3 - TIR'!$D$18)*(1-N352)))</f>
        <v>34119.6041388832</v>
      </c>
      <c r="P352" s="24">
        <f ca="1" t="shared" si="2620"/>
        <v>0.0124516110953463</v>
      </c>
      <c r="Q352" s="26">
        <f ca="1">IF(P352&lt;=('Ejercicio 3 - TIR'!$D$22-'Ejercicio 3 - TIR'!$C$22)/('Ejercicio 3 - TIR'!$E$22-'Ejercicio 3 - TIR'!$C$22),'Ejercicio 3 - TIR'!$C$22+SQRT(('Ejercicio 3 - TIR'!$E$22-'Ejercicio 3 - TIR'!$C$22)*('Ejercicio 3 - TIR'!$D$22-'Ejercicio 3 - TIR'!$C$22)*P352),'Ejercicio 3 - TIR'!$E$22-SQRT(('Ejercicio 3 - TIR'!$E$22-'Ejercicio 3 - TIR'!$C$22)*('Ejercicio 3 - TIR'!$E$22-'Ejercicio 3 - TIR'!$D$22)*(1-P352)))</f>
        <v>0.124734226438567</v>
      </c>
      <c r="R352" s="24">
        <f ca="1" t="shared" si="2620"/>
        <v>0.589622397071962</v>
      </c>
      <c r="S352" s="26">
        <f ca="1">IF(R352&lt;=('Ejercicio 3 - TIR'!$D$23-'Ejercicio 3 - TIR'!$C$23)/('Ejercicio 3 - TIR'!$E$23-'Ejercicio 3 - TIR'!$C$23),'Ejercicio 3 - TIR'!$C$23+SQRT(('Ejercicio 3 - TIR'!$E$23-'Ejercicio 3 - TIR'!$C$23)*('Ejercicio 3 - TIR'!$D$23-'Ejercicio 3 - TIR'!$C$23)*R352),'Ejercicio 3 - TIR'!$E$23-SQRT(('Ejercicio 3 - TIR'!$E$23-'Ejercicio 3 - TIR'!$C$23)*('Ejercicio 3 - TIR'!$E$23-'Ejercicio 3 - TIR'!$D$23)*(1-R352)))</f>
        <v>0.152821337684307</v>
      </c>
      <c r="T352" s="24">
        <f ca="1" t="shared" ref="T352:X352" si="2621">RAND()</f>
        <v>0.932662218226015</v>
      </c>
      <c r="U352" s="26">
        <f ca="1">IF(T352&lt;=('Ejercicio 3 - TIR'!$D$24-'Ejercicio 3 - TIR'!$C$24)/('Ejercicio 3 - TIR'!$E$24-'Ejercicio 3 - TIR'!$C$24),'Ejercicio 3 - TIR'!$C$24+SQRT(('Ejercicio 3 - TIR'!$E$24-'Ejercicio 3 - TIR'!$C$24)*('Ejercicio 3 - TIR'!$D$24-'Ejercicio 3 - TIR'!$C$24)*T352),'Ejercicio 3 - TIR'!$E$24-SQRT(('Ejercicio 3 - TIR'!$E$24-'Ejercicio 3 - TIR'!$C$24)*('Ejercicio 3 - TIR'!$E$24-'Ejercicio 3 - TIR'!$D$24)*(1-T352)))</f>
        <v>0.206268802347677</v>
      </c>
      <c r="V352" s="24">
        <f ca="1" t="shared" si="2621"/>
        <v>0.90463866972762</v>
      </c>
      <c r="W352" s="26">
        <f ca="1">IF(V352&lt;=('Ejercicio 3 - TIR'!$D$25-'Ejercicio 3 - TIR'!$C$25)/('Ejercicio 3 - TIR'!$E$25-'Ejercicio 3 - TIR'!$C$25),'Ejercicio 3 - TIR'!$C$25+SQRT(('Ejercicio 3 - TIR'!$E$25-'Ejercicio 3 - TIR'!$C$25)*('Ejercicio 3 - TIR'!$D$25-'Ejercicio 3 - TIR'!$C$25)*V352),'Ejercicio 3 - TIR'!$E$25-SQRT(('Ejercicio 3 - TIR'!$E$25-'Ejercicio 3 - TIR'!$C$25)*('Ejercicio 3 - TIR'!$E$25-'Ejercicio 3 - TIR'!$D$25)*(1-V352)))</f>
        <v>0.231730772978768</v>
      </c>
      <c r="X352" s="24">
        <f ca="1" t="shared" si="2621"/>
        <v>0.0194540843038895</v>
      </c>
      <c r="Y352" s="26">
        <f ca="1">IF(X352&lt;=('Ejercicio 3 - TIR'!$D$26-'Ejercicio 3 - TIR'!$C$26)/('Ejercicio 3 - TIR'!$E$26-'Ejercicio 3 - TIR'!$C$26),'Ejercicio 3 - TIR'!$C$26+SQRT(('Ejercicio 3 - TIR'!$E$26-'Ejercicio 3 - TIR'!$C$26)*('Ejercicio 3 - TIR'!$D$26-'Ejercicio 3 - TIR'!$C$26)*X352),'Ejercicio 3 - TIR'!$E$26-SQRT(('Ejercicio 3 - TIR'!$E$26-'Ejercicio 3 - TIR'!$C$26)*('Ejercicio 3 - TIR'!$E$26-'Ejercicio 3 - TIR'!$D$26)*(1-X352)))</f>
        <v>0.197247484226992</v>
      </c>
      <c r="Z352" s="24">
        <f ca="1" t="shared" si="2384"/>
        <v>1.12473422643857</v>
      </c>
      <c r="AA352" s="24">
        <f ca="1" t="shared" si="2385"/>
        <v>1.29661761546223</v>
      </c>
      <c r="AB352" s="24">
        <f ca="1" t="shared" si="2386"/>
        <v>1.56406937810653</v>
      </c>
      <c r="AC352" s="24">
        <f ca="1" t="shared" si="2387"/>
        <v>1.92651238408757</v>
      </c>
      <c r="AD352" s="24">
        <f ca="1" t="shared" si="2388"/>
        <v>2.30651210518099</v>
      </c>
      <c r="AE352" s="23">
        <f ca="1" t="shared" si="2389"/>
        <v>4595.09192475703</v>
      </c>
      <c r="AF352" s="23">
        <f ca="1" t="shared" si="2390"/>
        <v>5297.32001948076</v>
      </c>
      <c r="AG352" s="23">
        <f ca="1" t="shared" si="2391"/>
        <v>6389.99187555143</v>
      </c>
      <c r="AH352" s="23">
        <f ca="1" t="shared" si="2392"/>
        <v>7870.749632201</v>
      </c>
      <c r="AI352" s="23">
        <f ca="1" t="shared" si="2393"/>
        <v>9423.23519613317</v>
      </c>
      <c r="AJ352" s="25">
        <f ca="1" t="shared" si="2394"/>
        <v>48122.2155373694</v>
      </c>
      <c r="AK352" s="25">
        <f ca="1" t="shared" si="2395"/>
        <v>55658.0071090459</v>
      </c>
      <c r="AL352" s="25">
        <f ca="1" t="shared" si="2396"/>
        <v>63474.3888864445</v>
      </c>
      <c r="AM352" s="25">
        <f ca="1" t="shared" si="2397"/>
        <v>60811.0553277026</v>
      </c>
      <c r="AN352" s="25">
        <f ca="1" t="shared" si="2398"/>
        <v>78697.2799703176</v>
      </c>
      <c r="AO352" s="25">
        <f ca="1">C352/'Ejercicio 3 - TIR'!$D$7</f>
        <v>16796.0281551478</v>
      </c>
      <c r="AP352" s="25">
        <f ca="1" t="shared" si="2399"/>
        <v>31326.1873822216</v>
      </c>
      <c r="AQ352" s="25">
        <f ca="1" t="shared" si="2400"/>
        <v>38861.9789538981</v>
      </c>
      <c r="AR352" s="25">
        <f ca="1" t="shared" si="2401"/>
        <v>46678.3607312967</v>
      </c>
      <c r="AS352" s="25">
        <f ca="1" t="shared" si="2402"/>
        <v>44015.0271725548</v>
      </c>
      <c r="AT352" s="25">
        <f ca="1" t="shared" si="2403"/>
        <v>61901.2518151698</v>
      </c>
      <c r="AU352" s="25">
        <f ca="1">AP352*'Ejercicio 3 - TIR'!$D$5</f>
        <v>15663.0936911108</v>
      </c>
      <c r="AV352" s="25">
        <f ca="1">AQ352*'Ejercicio 3 - TIR'!$D$5</f>
        <v>19430.989476949</v>
      </c>
      <c r="AW352" s="25">
        <f ca="1">AR352*'Ejercicio 3 - TIR'!$D$5</f>
        <v>23339.1803656483</v>
      </c>
      <c r="AX352" s="25">
        <f ca="1">AS352*'Ejercicio 3 - TIR'!$D$5</f>
        <v>22007.5135862774</v>
      </c>
      <c r="AY352" s="25">
        <f ca="1">AT352*'Ejercicio 3 - TIR'!$D$5</f>
        <v>30950.6259075849</v>
      </c>
      <c r="AZ352" s="25">
        <f ca="1" t="shared" ref="AZ352:BD352" si="2622">AJ352-AU352-AE352</f>
        <v>27864.0299215016</v>
      </c>
      <c r="BA352" s="25">
        <f ca="1" t="shared" si="2622"/>
        <v>30929.6976126161</v>
      </c>
      <c r="BB352" s="25">
        <f ca="1" t="shared" si="2622"/>
        <v>33745.2166452448</v>
      </c>
      <c r="BC352" s="25">
        <f ca="1" t="shared" si="2622"/>
        <v>30932.7921092242</v>
      </c>
      <c r="BD352" s="25">
        <f ca="1" t="shared" si="2622"/>
        <v>38323.4188665996</v>
      </c>
      <c r="BE352" s="25">
        <f ca="1" t="shared" ref="BE352:BI352" si="2623">AZ352/Z352</f>
        <v>24773.879256553</v>
      </c>
      <c r="BF352" s="25">
        <f ca="1" t="shared" si="2623"/>
        <v>23854.1396042888</v>
      </c>
      <c r="BG352" s="25">
        <f ca="1" t="shared" si="2623"/>
        <v>21575.2684104697</v>
      </c>
      <c r="BH352" s="25">
        <f ca="1" t="shared" si="2623"/>
        <v>16056.3681628626</v>
      </c>
      <c r="BI352" s="25">
        <f ca="1" t="shared" si="2623"/>
        <v>16615.3122632722</v>
      </c>
      <c r="BJ352" s="25">
        <f ca="1" t="shared" si="2406"/>
        <v>84969.7428804074</v>
      </c>
      <c r="BK352" s="25">
        <f ca="1" t="shared" si="2407"/>
        <v>38740.2422588093</v>
      </c>
      <c r="BL352" s="25">
        <f ca="1" t="shared" si="2408"/>
        <v>123709.985139217</v>
      </c>
      <c r="BM352" s="25">
        <f ca="1">BK352*'Ejercicio 3 - TIR'!$D$5</f>
        <v>19370.1211294046</v>
      </c>
      <c r="BN352" s="25">
        <f ca="1" t="shared" si="2409"/>
        <v>104339.864009812</v>
      </c>
      <c r="BO352" s="25">
        <f ca="1" t="shared" si="2410"/>
        <v>45237.076265691</v>
      </c>
      <c r="BP352" s="25">
        <f ca="1" t="shared" si="2411"/>
        <v>-120819.202963856</v>
      </c>
      <c r="BQ352" s="25">
        <f ca="1" t="shared" ref="BQ352:BT352" si="2624">BE352</f>
        <v>24773.879256553</v>
      </c>
      <c r="BR352" s="25">
        <f ca="1" t="shared" si="2624"/>
        <v>23854.1396042888</v>
      </c>
      <c r="BS352" s="25">
        <f ca="1" t="shared" si="2624"/>
        <v>21575.2684104697</v>
      </c>
      <c r="BT352" s="25">
        <f ca="1" t="shared" si="2624"/>
        <v>16056.3681628626</v>
      </c>
      <c r="BU352" s="25">
        <f ca="1" t="shared" si="2413"/>
        <v>61852.3885289632</v>
      </c>
      <c r="BV352" s="27">
        <f ca="1" t="shared" si="2414"/>
        <v>6.22134619823391</v>
      </c>
    </row>
    <row r="353" ht="15" customHeight="1" spans="1:74">
      <c r="A353" s="23">
        <v>352</v>
      </c>
      <c r="B353" s="24">
        <f ca="1" t="shared" ref="B353:F353" si="2625">RAND()</f>
        <v>0.219774829082543</v>
      </c>
      <c r="C353" s="25">
        <f ca="1">IF(B353&lt;=('Ejercicio 3 - TIR'!$D$13-'Ejercicio 3 - TIR'!$C$13)/('Ejercicio 3 - TIR'!$E$13-'Ejercicio 3 - TIR'!$C$13),'Ejercicio 3 - TIR'!$C$13+SQRT(('Ejercicio 3 - TIR'!$E$13-'Ejercicio 3 - TIR'!$C$13)*('Ejercicio 3 - TIR'!$D$13-'Ejercicio 3 - TIR'!$C$13)*B353),'Ejercicio 3 - TIR'!$E$13-SQRT(('Ejercicio 3 - TIR'!$E$13-'Ejercicio 3 - TIR'!$C$13)*('Ejercicio 3 - TIR'!$E$13-'Ejercicio 3 - TIR'!$D$13)*(1-B353)))</f>
        <v>69376.0296305535</v>
      </c>
      <c r="D353" s="24">
        <f ca="1" t="shared" si="2625"/>
        <v>0.327090996403055</v>
      </c>
      <c r="E353" s="25">
        <f ca="1">IF(D353&lt;=('Ejercicio 3 - TIR'!$D$14-'Ejercicio 3 - TIR'!$C$14)/('Ejercicio 3 - TIR'!$E$14-'Ejercicio 3 - TIR'!$C$14),'Ejercicio 3 - TIR'!$C$14+SQRT(('Ejercicio 3 - TIR'!$E$14-'Ejercicio 3 - TIR'!$C$14)*('Ejercicio 3 - TIR'!$D$14-'Ejercicio 3 - TIR'!$C$14)*D353),'Ejercicio 3 - TIR'!$E$14-SQRT(('Ejercicio 3 - TIR'!$E$14-'Ejercicio 3 - TIR'!$C$14)*('Ejercicio 3 - TIR'!$E$14-'Ejercicio 3 - TIR'!$D$14)*(1-D353)))</f>
        <v>29952.9612082298</v>
      </c>
      <c r="F353" s="24">
        <f ca="1" t="shared" si="2625"/>
        <v>0.776904193133113</v>
      </c>
      <c r="G353" s="25">
        <f ca="1">IF(F353&lt;=('Ejercicio 3 - TIR'!$D$18-'Ejercicio 3 - TIR'!$C$18)/('Ejercicio 3 - TIR'!$E$18-'Ejercicio 3 - TIR'!$C$18),'Ejercicio 3 - TIR'!$C$18+SQRT(('Ejercicio 3 - TIR'!$E$18-'Ejercicio 3 - TIR'!$C$18)*('Ejercicio 3 - TIR'!$D$18-'Ejercicio 3 - TIR'!$C$18)*F353),'Ejercicio 3 - TIR'!$E$18-SQRT(('Ejercicio 3 - TIR'!$E$18-'Ejercicio 3 - TIR'!$C$18)*('Ejercicio 3 - TIR'!$E$18-'Ejercicio 3 - TIR'!$D$18)*(1-F353)))</f>
        <v>40909.5005787781</v>
      </c>
      <c r="H353" s="24">
        <f ca="1" t="shared" ref="H353:L353" si="2626">RAND()</f>
        <v>0.838936725038812</v>
      </c>
      <c r="I353" s="25">
        <f ca="1">IF(H353&lt;=('Ejercicio 3 - TIR'!$D$18-'Ejercicio 3 - TIR'!$C$18)/('Ejercicio 3 - TIR'!$E$18-'Ejercicio 3 - TIR'!$C$18),'Ejercicio 3 - TIR'!$C$18+SQRT(('Ejercicio 3 - TIR'!$E$18-'Ejercicio 3 - TIR'!$C$18)*('Ejercicio 3 - TIR'!$D$18-'Ejercicio 3 - TIR'!$C$18)*H353),'Ejercicio 3 - TIR'!$E$18-SQRT(('Ejercicio 3 - TIR'!$E$18-'Ejercicio 3 - TIR'!$C$18)*('Ejercicio 3 - TIR'!$E$18-'Ejercicio 3 - TIR'!$D$18)*(1-H353)))</f>
        <v>41524.4071553059</v>
      </c>
      <c r="J353" s="24">
        <f ca="1" t="shared" si="2626"/>
        <v>0.311760168506456</v>
      </c>
      <c r="K353" s="25">
        <f ca="1">IF(J353&lt;=('Ejercicio 3 - TIR'!$D$18-'Ejercicio 3 - TIR'!$C$18)/('Ejercicio 3 - TIR'!$E$18-'Ejercicio 3 - TIR'!$C$18),'Ejercicio 3 - TIR'!$C$18+SQRT(('Ejercicio 3 - TIR'!$E$18-'Ejercicio 3 - TIR'!$C$18)*('Ejercicio 3 - TIR'!$D$18-'Ejercicio 3 - TIR'!$C$18)*J353),'Ejercicio 3 - TIR'!$E$18-SQRT(('Ejercicio 3 - TIR'!$E$18-'Ejercicio 3 - TIR'!$C$18)*('Ejercicio 3 - TIR'!$E$18-'Ejercicio 3 - TIR'!$D$18)*(1-J353)))</f>
        <v>36838.4227184321</v>
      </c>
      <c r="L353" s="24">
        <f ca="1" t="shared" si="2626"/>
        <v>0.755827601808996</v>
      </c>
      <c r="M353" s="25">
        <f ca="1">IF(L353&lt;=('Ejercicio 3 - TIR'!$D$18-'Ejercicio 3 - TIR'!$C$18)/('Ejercicio 3 - TIR'!$E$18-'Ejercicio 3 - TIR'!$C$18),'Ejercicio 3 - TIR'!$C$18+SQRT(('Ejercicio 3 - TIR'!$E$18-'Ejercicio 3 - TIR'!$C$18)*('Ejercicio 3 - TIR'!$D$18-'Ejercicio 3 - TIR'!$C$18)*L353),'Ejercicio 3 - TIR'!$E$18-SQRT(('Ejercicio 3 - TIR'!$E$18-'Ejercicio 3 - TIR'!$C$18)*('Ejercicio 3 - TIR'!$E$18-'Ejercicio 3 - TIR'!$D$18)*(1-L353)))</f>
        <v>40720.6390822548</v>
      </c>
      <c r="N353" s="24">
        <f ca="1" t="shared" ref="N353:R353" si="2627">RAND()</f>
        <v>0.544230999239862</v>
      </c>
      <c r="O353" s="25">
        <f ca="1">IF(N353&lt;=('Ejercicio 3 - TIR'!$D$18-'Ejercicio 3 - TIR'!$C$18)/('Ejercicio 3 - TIR'!$E$18-'Ejercicio 3 - TIR'!$C$18),'Ejercicio 3 - TIR'!$C$18+SQRT(('Ejercicio 3 - TIR'!$E$18-'Ejercicio 3 - TIR'!$C$18)*('Ejercicio 3 - TIR'!$D$18-'Ejercicio 3 - TIR'!$C$18)*N353),'Ejercicio 3 - TIR'!$E$18-SQRT(('Ejercicio 3 - TIR'!$E$18-'Ejercicio 3 - TIR'!$C$18)*('Ejercicio 3 - TIR'!$E$18-'Ejercicio 3 - TIR'!$D$18)*(1-N353)))</f>
        <v>39035.1895323772</v>
      </c>
      <c r="P353" s="24">
        <f ca="1" t="shared" si="2627"/>
        <v>0.959556638525043</v>
      </c>
      <c r="Q353" s="26">
        <f ca="1">IF(P353&lt;=('Ejercicio 3 - TIR'!$D$22-'Ejercicio 3 - TIR'!$C$22)/('Ejercicio 3 - TIR'!$E$22-'Ejercicio 3 - TIR'!$C$22),'Ejercicio 3 - TIR'!$C$22+SQRT(('Ejercicio 3 - TIR'!$E$22-'Ejercicio 3 - TIR'!$C$22)*('Ejercicio 3 - TIR'!$D$22-'Ejercicio 3 - TIR'!$C$22)*P353),'Ejercicio 3 - TIR'!$E$22-SQRT(('Ejercicio 3 - TIR'!$E$22-'Ejercicio 3 - TIR'!$C$22)*('Ejercicio 3 - TIR'!$E$22-'Ejercicio 3 - TIR'!$D$22)*(1-P353)))</f>
        <v>0.171467822631068</v>
      </c>
      <c r="R353" s="24">
        <f ca="1" t="shared" si="2627"/>
        <v>0.642909992430563</v>
      </c>
      <c r="S353" s="26">
        <f ca="1">IF(R353&lt;=('Ejercicio 3 - TIR'!$D$23-'Ejercicio 3 - TIR'!$C$23)/('Ejercicio 3 - TIR'!$E$23-'Ejercicio 3 - TIR'!$C$23),'Ejercicio 3 - TIR'!$C$23+SQRT(('Ejercicio 3 - TIR'!$E$23-'Ejercicio 3 - TIR'!$C$23)*('Ejercicio 3 - TIR'!$D$23-'Ejercicio 3 - TIR'!$C$23)*R353),'Ejercicio 3 - TIR'!$E$23-SQRT(('Ejercicio 3 - TIR'!$E$23-'Ejercicio 3 - TIR'!$C$23)*('Ejercicio 3 - TIR'!$E$23-'Ejercicio 3 - TIR'!$D$23)*(1-R353)))</f>
        <v>0.154647248401308</v>
      </c>
      <c r="T353" s="24">
        <f ca="1" t="shared" ref="T353:X353" si="2628">RAND()</f>
        <v>0.484516983874549</v>
      </c>
      <c r="U353" s="26">
        <f ca="1">IF(T353&lt;=('Ejercicio 3 - TIR'!$D$24-'Ejercicio 3 - TIR'!$C$24)/('Ejercicio 3 - TIR'!$E$24-'Ejercicio 3 - TIR'!$C$24),'Ejercicio 3 - TIR'!$C$24+SQRT(('Ejercicio 3 - TIR'!$E$24-'Ejercicio 3 - TIR'!$C$24)*('Ejercicio 3 - TIR'!$D$24-'Ejercicio 3 - TIR'!$C$24)*T353),'Ejercicio 3 - TIR'!$E$24-SQRT(('Ejercicio 3 - TIR'!$E$24-'Ejercicio 3 - TIR'!$C$24)*('Ejercicio 3 - TIR'!$E$24-'Ejercicio 3 - TIR'!$D$24)*(1-T353)))</f>
        <v>0.18200852141399</v>
      </c>
      <c r="V353" s="24">
        <f ca="1" t="shared" si="2628"/>
        <v>0.734838730104657</v>
      </c>
      <c r="W353" s="26">
        <f ca="1">IF(V353&lt;=('Ejercicio 3 - TIR'!$D$25-'Ejercicio 3 - TIR'!$C$25)/('Ejercicio 3 - TIR'!$E$25-'Ejercicio 3 - TIR'!$C$25),'Ejercicio 3 - TIR'!$C$25+SQRT(('Ejercicio 3 - TIR'!$E$25-'Ejercicio 3 - TIR'!$C$25)*('Ejercicio 3 - TIR'!$D$25-'Ejercicio 3 - TIR'!$C$25)*V353),'Ejercicio 3 - TIR'!$E$25-SQRT(('Ejercicio 3 - TIR'!$E$25-'Ejercicio 3 - TIR'!$C$25)*('Ejercicio 3 - TIR'!$E$25-'Ejercicio 3 - TIR'!$D$25)*(1-V353)))</f>
        <v>0.219535849845536</v>
      </c>
      <c r="X353" s="24">
        <f ca="1" t="shared" si="2628"/>
        <v>0.750591539013103</v>
      </c>
      <c r="Y353" s="26">
        <f ca="1">IF(X353&lt;=('Ejercicio 3 - TIR'!$D$26-'Ejercicio 3 - TIR'!$C$26)/('Ejercicio 3 - TIR'!$E$26-'Ejercicio 3 - TIR'!$C$26),'Ejercicio 3 - TIR'!$C$26+SQRT(('Ejercicio 3 - TIR'!$E$26-'Ejercicio 3 - TIR'!$C$26)*('Ejercicio 3 - TIR'!$D$26-'Ejercicio 3 - TIR'!$C$26)*X353),'Ejercicio 3 - TIR'!$E$26-SQRT(('Ejercicio 3 - TIR'!$E$26-'Ejercicio 3 - TIR'!$C$26)*('Ejercicio 3 - TIR'!$E$26-'Ejercicio 3 - TIR'!$D$26)*(1-X353)))</f>
        <v>0.243301148664716</v>
      </c>
      <c r="Z353" s="24">
        <f ca="1" t="shared" si="2384"/>
        <v>1.17146782263107</v>
      </c>
      <c r="AA353" s="24">
        <f ca="1" t="shared" si="2385"/>
        <v>1.35263209799163</v>
      </c>
      <c r="AB353" s="24">
        <f ca="1" t="shared" si="2386"/>
        <v>1.59882266616419</v>
      </c>
      <c r="AC353" s="24">
        <f ca="1" t="shared" si="2387"/>
        <v>1.94982155893286</v>
      </c>
      <c r="AD353" s="24">
        <f ca="1" t="shared" si="2388"/>
        <v>2.42421538391245</v>
      </c>
      <c r="AE353" s="23">
        <f ca="1" t="shared" si="2389"/>
        <v>5135.96903972799</v>
      </c>
      <c r="AF353" s="23">
        <f ca="1" t="shared" si="2390"/>
        <v>5930.23251959623</v>
      </c>
      <c r="AG353" s="23">
        <f ca="1" t="shared" si="2391"/>
        <v>7009.58537212911</v>
      </c>
      <c r="AH353" s="23">
        <f ca="1" t="shared" si="2392"/>
        <v>8548.44065386431</v>
      </c>
      <c r="AI353" s="23">
        <f ca="1" t="shared" si="2393"/>
        <v>10628.2860842417</v>
      </c>
      <c r="AJ353" s="25">
        <f ca="1" t="shared" si="2394"/>
        <v>47924.1635679456</v>
      </c>
      <c r="AK353" s="25">
        <f ca="1" t="shared" si="2395"/>
        <v>56167.2459683402</v>
      </c>
      <c r="AL353" s="25">
        <f ca="1" t="shared" si="2396"/>
        <v>58898.1052279672</v>
      </c>
      <c r="AM353" s="25">
        <f ca="1" t="shared" si="2397"/>
        <v>79397.9799761042</v>
      </c>
      <c r="AN353" s="25">
        <f ca="1" t="shared" si="2398"/>
        <v>94629.7069783271</v>
      </c>
      <c r="AO353" s="25">
        <f ca="1">C353/'Ejercicio 3 - TIR'!$D$7</f>
        <v>13875.2059261107</v>
      </c>
      <c r="AP353" s="25">
        <f ca="1" t="shared" si="2399"/>
        <v>34048.9576418349</v>
      </c>
      <c r="AQ353" s="25">
        <f ca="1" t="shared" si="2400"/>
        <v>42292.0400422295</v>
      </c>
      <c r="AR353" s="25">
        <f ca="1" t="shared" si="2401"/>
        <v>45022.8993018565</v>
      </c>
      <c r="AS353" s="25">
        <f ca="1" t="shared" si="2402"/>
        <v>65522.7740499935</v>
      </c>
      <c r="AT353" s="25">
        <f ca="1" t="shared" si="2403"/>
        <v>80754.5010522164</v>
      </c>
      <c r="AU353" s="25">
        <f ca="1">AP353*'Ejercicio 3 - TIR'!$D$5</f>
        <v>17024.4788209175</v>
      </c>
      <c r="AV353" s="25">
        <f ca="1">AQ353*'Ejercicio 3 - TIR'!$D$5</f>
        <v>21146.0200211147</v>
      </c>
      <c r="AW353" s="25">
        <f ca="1">AR353*'Ejercicio 3 - TIR'!$D$5</f>
        <v>22511.4496509283</v>
      </c>
      <c r="AX353" s="25">
        <f ca="1">AS353*'Ejercicio 3 - TIR'!$D$5</f>
        <v>32761.3870249968</v>
      </c>
      <c r="AY353" s="25">
        <f ca="1">AT353*'Ejercicio 3 - TIR'!$D$5</f>
        <v>40377.2505261082</v>
      </c>
      <c r="AZ353" s="25">
        <f ca="1" t="shared" ref="AZ353:BD353" si="2629">AJ353-AU353-AE353</f>
        <v>25763.7157073002</v>
      </c>
      <c r="BA353" s="25">
        <f ca="1" t="shared" si="2629"/>
        <v>29090.9934276292</v>
      </c>
      <c r="BB353" s="25">
        <f ca="1" t="shared" si="2629"/>
        <v>29377.0702049099</v>
      </c>
      <c r="BC353" s="25">
        <f ca="1" t="shared" si="2629"/>
        <v>38088.1522972431</v>
      </c>
      <c r="BD353" s="25">
        <f ca="1" t="shared" si="2629"/>
        <v>43624.1703679773</v>
      </c>
      <c r="BE353" s="25">
        <f ca="1" t="shared" ref="BE353:BI353" si="2630">AZ353/Z353</f>
        <v>21992.6789362732</v>
      </c>
      <c r="BF353" s="25">
        <f ca="1" t="shared" si="2630"/>
        <v>21506.9518687476</v>
      </c>
      <c r="BG353" s="25">
        <f ca="1" t="shared" si="2630"/>
        <v>18374.1892247435</v>
      </c>
      <c r="BH353" s="25">
        <f ca="1" t="shared" si="2630"/>
        <v>19534.1733312708</v>
      </c>
      <c r="BI353" s="25">
        <f ca="1" t="shared" si="2630"/>
        <v>17995.1709973773</v>
      </c>
      <c r="BJ353" s="25">
        <f ca="1" t="shared" si="2406"/>
        <v>72612.4293547235</v>
      </c>
      <c r="BK353" s="25">
        <f ca="1" t="shared" si="2407"/>
        <v>33636.4876610307</v>
      </c>
      <c r="BL353" s="25">
        <f ca="1" t="shared" si="2408"/>
        <v>106248.917015754</v>
      </c>
      <c r="BM353" s="25">
        <f ca="1">BK353*'Ejercicio 3 - TIR'!$D$5</f>
        <v>16818.2438305154</v>
      </c>
      <c r="BN353" s="25">
        <f ca="1" t="shared" si="2409"/>
        <v>89430.6731852388</v>
      </c>
      <c r="BO353" s="25">
        <f ca="1" t="shared" si="2410"/>
        <v>36890.5641712851</v>
      </c>
      <c r="BP353" s="25">
        <f ca="1" t="shared" si="2411"/>
        <v>-99328.9908387833</v>
      </c>
      <c r="BQ353" s="25">
        <f ca="1" t="shared" ref="BQ353:BT353" si="2631">BE353</f>
        <v>21992.6789362732</v>
      </c>
      <c r="BR353" s="25">
        <f ca="1" t="shared" si="2631"/>
        <v>21506.9518687476</v>
      </c>
      <c r="BS353" s="25">
        <f ca="1" t="shared" si="2631"/>
        <v>18374.1892247435</v>
      </c>
      <c r="BT353" s="25">
        <f ca="1" t="shared" si="2631"/>
        <v>19534.1733312708</v>
      </c>
      <c r="BU353" s="25">
        <f ca="1" t="shared" si="2413"/>
        <v>54885.7351686625</v>
      </c>
      <c r="BV353" s="27">
        <f ca="1" t="shared" si="2414"/>
        <v>9.88551172550842</v>
      </c>
    </row>
    <row r="354" ht="15" customHeight="1" spans="1:74">
      <c r="A354" s="23">
        <v>353</v>
      </c>
      <c r="B354" s="24">
        <f ca="1" t="shared" ref="B354:F354" si="2632">RAND()</f>
        <v>0.0729368904840983</v>
      </c>
      <c r="C354" s="25">
        <f ca="1">IF(B354&lt;=('Ejercicio 3 - TIR'!$D$13-'Ejercicio 3 - TIR'!$C$13)/('Ejercicio 3 - TIR'!$E$13-'Ejercicio 3 - TIR'!$C$13),'Ejercicio 3 - TIR'!$C$13+SQRT(('Ejercicio 3 - TIR'!$E$13-'Ejercicio 3 - TIR'!$C$13)*('Ejercicio 3 - TIR'!$D$13-'Ejercicio 3 - TIR'!$C$13)*B354),'Ejercicio 3 - TIR'!$E$13-SQRT(('Ejercicio 3 - TIR'!$E$13-'Ejercicio 3 - TIR'!$C$13)*('Ejercicio 3 - TIR'!$E$13-'Ejercicio 3 - TIR'!$D$13)*(1-B354)))</f>
        <v>65401.3661414164</v>
      </c>
      <c r="D354" s="24">
        <f ca="1" t="shared" si="2632"/>
        <v>0.0964256457193797</v>
      </c>
      <c r="E354" s="25">
        <f ca="1">IF(D354&lt;=('Ejercicio 3 - TIR'!$D$14-'Ejercicio 3 - TIR'!$C$14)/('Ejercicio 3 - TIR'!$E$14-'Ejercicio 3 - TIR'!$C$14),'Ejercicio 3 - TIR'!$C$14+SQRT(('Ejercicio 3 - TIR'!$E$14-'Ejercicio 3 - TIR'!$C$14)*('Ejercicio 3 - TIR'!$D$14-'Ejercicio 3 - TIR'!$C$14)*D354),'Ejercicio 3 - TIR'!$E$14-SQRT(('Ejercicio 3 - TIR'!$E$14-'Ejercicio 3 - TIR'!$C$14)*('Ejercicio 3 - TIR'!$E$14-'Ejercicio 3 - TIR'!$D$14)*(1-D354)))</f>
        <v>27689.2235736274</v>
      </c>
      <c r="F354" s="24">
        <f ca="1" t="shared" si="2632"/>
        <v>0.0811897807316742</v>
      </c>
      <c r="G354" s="25">
        <f ca="1">IF(F354&lt;=('Ejercicio 3 - TIR'!$D$18-'Ejercicio 3 - TIR'!$C$18)/('Ejercicio 3 - TIR'!$E$18-'Ejercicio 3 - TIR'!$C$18),'Ejercicio 3 - TIR'!$C$18+SQRT(('Ejercicio 3 - TIR'!$E$18-'Ejercicio 3 - TIR'!$C$18)*('Ejercicio 3 - TIR'!$D$18-'Ejercicio 3 - TIR'!$C$18)*F354),'Ejercicio 3 - TIR'!$E$18-SQRT(('Ejercicio 3 - TIR'!$E$18-'Ejercicio 3 - TIR'!$C$18)*('Ejercicio 3 - TIR'!$E$18-'Ejercicio 3 - TIR'!$D$18)*(1-F354)))</f>
        <v>33489.7660537278</v>
      </c>
      <c r="H354" s="24">
        <f ca="1" t="shared" ref="H354:L354" si="2633">RAND()</f>
        <v>0.568611376287372</v>
      </c>
      <c r="I354" s="25">
        <f ca="1">IF(H354&lt;=('Ejercicio 3 - TIR'!$D$18-'Ejercicio 3 - TIR'!$C$18)/('Ejercicio 3 - TIR'!$E$18-'Ejercicio 3 - TIR'!$C$18),'Ejercicio 3 - TIR'!$C$18+SQRT(('Ejercicio 3 - TIR'!$E$18-'Ejercicio 3 - TIR'!$C$18)*('Ejercicio 3 - TIR'!$D$18-'Ejercicio 3 - TIR'!$C$18)*H354),'Ejercicio 3 - TIR'!$E$18-SQRT(('Ejercicio 3 - TIR'!$E$18-'Ejercicio 3 - TIR'!$C$18)*('Ejercicio 3 - TIR'!$E$18-'Ejercicio 3 - TIR'!$D$18)*(1-H354)))</f>
        <v>39235.3509106642</v>
      </c>
      <c r="J354" s="24">
        <f ca="1" t="shared" si="2633"/>
        <v>0.312850426710226</v>
      </c>
      <c r="K354" s="25">
        <f ca="1">IF(J354&lt;=('Ejercicio 3 - TIR'!$D$18-'Ejercicio 3 - TIR'!$C$18)/('Ejercicio 3 - TIR'!$E$18-'Ejercicio 3 - TIR'!$C$18),'Ejercicio 3 - TIR'!$C$18+SQRT(('Ejercicio 3 - TIR'!$E$18-'Ejercicio 3 - TIR'!$C$18)*('Ejercicio 3 - TIR'!$D$18-'Ejercicio 3 - TIR'!$C$18)*J354),'Ejercicio 3 - TIR'!$E$18-SQRT(('Ejercicio 3 - TIR'!$E$18-'Ejercicio 3 - TIR'!$C$18)*('Ejercicio 3 - TIR'!$E$18-'Ejercicio 3 - TIR'!$D$18)*(1-J354)))</f>
        <v>36850.3696255409</v>
      </c>
      <c r="L354" s="24">
        <f ca="1" t="shared" si="2633"/>
        <v>0.669942752276908</v>
      </c>
      <c r="M354" s="25">
        <f ca="1">IF(L354&lt;=('Ejercicio 3 - TIR'!$D$18-'Ejercicio 3 - TIR'!$C$18)/('Ejercicio 3 - TIR'!$E$18-'Ejercicio 3 - TIR'!$C$18),'Ejercicio 3 - TIR'!$C$18+SQRT(('Ejercicio 3 - TIR'!$E$18-'Ejercicio 3 - TIR'!$C$18)*('Ejercicio 3 - TIR'!$D$18-'Ejercicio 3 - TIR'!$C$18)*L354),'Ejercicio 3 - TIR'!$E$18-SQRT(('Ejercicio 3 - TIR'!$E$18-'Ejercicio 3 - TIR'!$C$18)*('Ejercicio 3 - TIR'!$E$18-'Ejercicio 3 - TIR'!$D$18)*(1-L354)))</f>
        <v>40024.631312231</v>
      </c>
      <c r="N354" s="24">
        <f ca="1" t="shared" ref="N354:R354" si="2634">RAND()</f>
        <v>0.235602522295996</v>
      </c>
      <c r="O354" s="25">
        <f ca="1">IF(N354&lt;=('Ejercicio 3 - TIR'!$D$18-'Ejercicio 3 - TIR'!$C$18)/('Ejercicio 3 - TIR'!$E$18-'Ejercicio 3 - TIR'!$C$18),'Ejercicio 3 - TIR'!$C$18+SQRT(('Ejercicio 3 - TIR'!$E$18-'Ejercicio 3 - TIR'!$C$18)*('Ejercicio 3 - TIR'!$D$18-'Ejercicio 3 - TIR'!$C$18)*N354),'Ejercicio 3 - TIR'!$E$18-SQRT(('Ejercicio 3 - TIR'!$E$18-'Ejercicio 3 - TIR'!$C$18)*('Ejercicio 3 - TIR'!$E$18-'Ejercicio 3 - TIR'!$D$18)*(1-N354)))</f>
        <v>35944.7774007442</v>
      </c>
      <c r="P354" s="24">
        <f ca="1" t="shared" si="2634"/>
        <v>0.929560898516362</v>
      </c>
      <c r="Q354" s="26">
        <f ca="1">IF(P354&lt;=('Ejercicio 3 - TIR'!$D$22-'Ejercicio 3 - TIR'!$C$22)/('Ejercicio 3 - TIR'!$E$22-'Ejercicio 3 - TIR'!$C$22),'Ejercicio 3 - TIR'!$C$22+SQRT(('Ejercicio 3 - TIR'!$E$22-'Ejercicio 3 - TIR'!$C$22)*('Ejercicio 3 - TIR'!$D$22-'Ejercicio 3 - TIR'!$C$22)*P354),'Ejercicio 3 - TIR'!$E$22-SQRT(('Ejercicio 3 - TIR'!$E$22-'Ejercicio 3 - TIR'!$C$22)*('Ejercicio 3 - TIR'!$E$22-'Ejercicio 3 - TIR'!$D$22)*(1-P354)))</f>
        <v>0.168739876436266</v>
      </c>
      <c r="R354" s="24">
        <f ca="1" t="shared" si="2634"/>
        <v>0.240300073571952</v>
      </c>
      <c r="S354" s="26">
        <f ca="1">IF(R354&lt;=('Ejercicio 3 - TIR'!$D$23-'Ejercicio 3 - TIR'!$C$23)/('Ejercicio 3 - TIR'!$E$23-'Ejercicio 3 - TIR'!$C$23),'Ejercicio 3 - TIR'!$C$23+SQRT(('Ejercicio 3 - TIR'!$E$23-'Ejercicio 3 - TIR'!$C$23)*('Ejercicio 3 - TIR'!$D$23-'Ejercicio 3 - TIR'!$C$23)*R354),'Ejercicio 3 - TIR'!$E$23-SQRT(('Ejercicio 3 - TIR'!$E$23-'Ejercicio 3 - TIR'!$C$23)*('Ejercicio 3 - TIR'!$E$23-'Ejercicio 3 - TIR'!$D$23)*(1-R354)))</f>
        <v>0.140797599198694</v>
      </c>
      <c r="T354" s="24">
        <f ca="1" t="shared" ref="T354:X354" si="2635">RAND()</f>
        <v>0.45022252773763</v>
      </c>
      <c r="U354" s="26">
        <f ca="1">IF(T354&lt;=('Ejercicio 3 - TIR'!$D$24-'Ejercicio 3 - TIR'!$C$24)/('Ejercicio 3 - TIR'!$E$24-'Ejercicio 3 - TIR'!$C$24),'Ejercicio 3 - TIR'!$C$24+SQRT(('Ejercicio 3 - TIR'!$E$24-'Ejercicio 3 - TIR'!$C$24)*('Ejercicio 3 - TIR'!$D$24-'Ejercicio 3 - TIR'!$C$24)*T354),'Ejercicio 3 - TIR'!$E$24-SQRT(('Ejercicio 3 - TIR'!$E$24-'Ejercicio 3 - TIR'!$C$24)*('Ejercicio 3 - TIR'!$E$24-'Ejercicio 3 - TIR'!$D$24)*(1-T354)))</f>
        <v>0.180765105807016</v>
      </c>
      <c r="V354" s="24">
        <f ca="1" t="shared" si="2635"/>
        <v>0.930804796021641</v>
      </c>
      <c r="W354" s="26">
        <f ca="1">IF(V354&lt;=('Ejercicio 3 - TIR'!$D$25-'Ejercicio 3 - TIR'!$C$25)/('Ejercicio 3 - TIR'!$E$25-'Ejercicio 3 - TIR'!$C$25),'Ejercicio 3 - TIR'!$C$25+SQRT(('Ejercicio 3 - TIR'!$E$25-'Ejercicio 3 - TIR'!$C$25)*('Ejercicio 3 - TIR'!$D$25-'Ejercicio 3 - TIR'!$C$25)*V354),'Ejercicio 3 - TIR'!$E$25-SQRT(('Ejercicio 3 - TIR'!$E$25-'Ejercicio 3 - TIR'!$C$25)*('Ejercicio 3 - TIR'!$E$25-'Ejercicio 3 - TIR'!$D$25)*(1-V354)))</f>
        <v>0.234437763209479</v>
      </c>
      <c r="X354" s="24">
        <f ca="1" t="shared" si="2635"/>
        <v>0.84948946344962</v>
      </c>
      <c r="Y354" s="26">
        <f ca="1">IF(X354&lt;=('Ejercicio 3 - TIR'!$D$26-'Ejercicio 3 - TIR'!$C$26)/('Ejercicio 3 - TIR'!$E$26-'Ejercicio 3 - TIR'!$C$26),'Ejercicio 3 - TIR'!$C$26+SQRT(('Ejercicio 3 - TIR'!$E$26-'Ejercicio 3 - TIR'!$C$26)*('Ejercicio 3 - TIR'!$D$26-'Ejercicio 3 - TIR'!$C$26)*X354),'Ejercicio 3 - TIR'!$E$26-SQRT(('Ejercicio 3 - TIR'!$E$26-'Ejercicio 3 - TIR'!$C$26)*('Ejercicio 3 - TIR'!$E$26-'Ejercicio 3 - TIR'!$D$26)*(1-X354)))</f>
        <v>0.25149110845066</v>
      </c>
      <c r="Z354" s="24">
        <f ca="1" t="shared" si="2384"/>
        <v>1.16873987643627</v>
      </c>
      <c r="AA354" s="24">
        <f ca="1" t="shared" si="2385"/>
        <v>1.33329564512627</v>
      </c>
      <c r="AB354" s="24">
        <f ca="1" t="shared" si="2386"/>
        <v>1.57430897348955</v>
      </c>
      <c r="AC354" s="24">
        <f ca="1" t="shared" si="2387"/>
        <v>1.94338644783506</v>
      </c>
      <c r="AD354" s="24">
        <f ca="1" t="shared" si="2388"/>
        <v>2.43213085974909</v>
      </c>
      <c r="AE354" s="23">
        <f ca="1" t="shared" si="2389"/>
        <v>4672.27616443005</v>
      </c>
      <c r="AF354" s="23">
        <f ca="1" t="shared" si="2390"/>
        <v>5330.12143117508</v>
      </c>
      <c r="AG354" s="23">
        <f ca="1" t="shared" si="2391"/>
        <v>6293.62139564568</v>
      </c>
      <c r="AH354" s="23">
        <f ca="1" t="shared" si="2392"/>
        <v>7769.08391812818</v>
      </c>
      <c r="AI354" s="23">
        <f ca="1" t="shared" si="2393"/>
        <v>9722.93944434443</v>
      </c>
      <c r="AJ354" s="25">
        <f ca="1" t="shared" si="2394"/>
        <v>39140.8250395133</v>
      </c>
      <c r="AK354" s="25">
        <f ca="1" t="shared" si="2395"/>
        <v>52312.3225041896</v>
      </c>
      <c r="AL354" s="25">
        <f ca="1" t="shared" si="2396"/>
        <v>58013.867577896</v>
      </c>
      <c r="AM354" s="25">
        <f ca="1" t="shared" si="2397"/>
        <v>77783.3260717844</v>
      </c>
      <c r="AN354" s="25">
        <f ca="1" t="shared" si="2398"/>
        <v>87422.4023631616</v>
      </c>
      <c r="AO354" s="25">
        <f ca="1">C354/'Ejercicio 3 - TIR'!$D$7</f>
        <v>13080.2732282833</v>
      </c>
      <c r="AP354" s="25">
        <f ca="1" t="shared" si="2399"/>
        <v>26060.5518112301</v>
      </c>
      <c r="AQ354" s="25">
        <f ca="1" t="shared" si="2400"/>
        <v>39232.0492759063</v>
      </c>
      <c r="AR354" s="25">
        <f ca="1" t="shared" si="2401"/>
        <v>44933.5943496127</v>
      </c>
      <c r="AS354" s="25">
        <f ca="1" t="shared" si="2402"/>
        <v>64703.0528435012</v>
      </c>
      <c r="AT354" s="25">
        <f ca="1" t="shared" si="2403"/>
        <v>74342.1291348783</v>
      </c>
      <c r="AU354" s="25">
        <f ca="1">AP354*'Ejercicio 3 - TIR'!$D$5</f>
        <v>13030.275905615</v>
      </c>
      <c r="AV354" s="25">
        <f ca="1">AQ354*'Ejercicio 3 - TIR'!$D$5</f>
        <v>19616.0246379532</v>
      </c>
      <c r="AW354" s="25">
        <f ca="1">AR354*'Ejercicio 3 - TIR'!$D$5</f>
        <v>22466.7971748064</v>
      </c>
      <c r="AX354" s="25">
        <f ca="1">AS354*'Ejercicio 3 - TIR'!$D$5</f>
        <v>32351.5264217506</v>
      </c>
      <c r="AY354" s="25">
        <f ca="1">AT354*'Ejercicio 3 - TIR'!$D$5</f>
        <v>37171.0645674391</v>
      </c>
      <c r="AZ354" s="25">
        <f ca="1" t="shared" ref="AZ354:BD354" si="2636">AJ354-AU354-AE354</f>
        <v>21438.2729694683</v>
      </c>
      <c r="BA354" s="25">
        <f ca="1" t="shared" si="2636"/>
        <v>27366.1764350614</v>
      </c>
      <c r="BB354" s="25">
        <f ca="1" t="shared" si="2636"/>
        <v>29253.449007444</v>
      </c>
      <c r="BC354" s="25">
        <f ca="1" t="shared" si="2636"/>
        <v>37662.7157319057</v>
      </c>
      <c r="BD354" s="25">
        <f ca="1" t="shared" si="2636"/>
        <v>40528.398351378</v>
      </c>
      <c r="BE354" s="25">
        <f ca="1" t="shared" ref="BE354:BI354" si="2637">AZ354/Z354</f>
        <v>18343.0662388607</v>
      </c>
      <c r="BF354" s="25">
        <f ca="1" t="shared" si="2637"/>
        <v>20525.2124951399</v>
      </c>
      <c r="BG354" s="25">
        <f ca="1" t="shared" si="2637"/>
        <v>18581.7711135838</v>
      </c>
      <c r="BH354" s="25">
        <f ca="1" t="shared" si="2637"/>
        <v>19379.9415313728</v>
      </c>
      <c r="BI354" s="25">
        <f ca="1" t="shared" si="2637"/>
        <v>16663.7408463947</v>
      </c>
      <c r="BJ354" s="25">
        <f ca="1" t="shared" si="2406"/>
        <v>67343.8151359111</v>
      </c>
      <c r="BK354" s="25">
        <f ca="1" t="shared" si="2407"/>
        <v>31812.9361724576</v>
      </c>
      <c r="BL354" s="25">
        <f ca="1" t="shared" si="2408"/>
        <v>99156.7513083687</v>
      </c>
      <c r="BM354" s="25">
        <f ca="1">BK354*'Ejercicio 3 - TIR'!$D$5</f>
        <v>15906.4680862288</v>
      </c>
      <c r="BN354" s="25">
        <f ca="1" t="shared" si="2409"/>
        <v>83250.2832221399</v>
      </c>
      <c r="BO354" s="25">
        <f ca="1" t="shared" si="2410"/>
        <v>34229.3601877691</v>
      </c>
      <c r="BP354" s="25">
        <f ca="1" t="shared" si="2411"/>
        <v>-93090.5897150438</v>
      </c>
      <c r="BQ354" s="25">
        <f ca="1" t="shared" ref="BQ354:BT354" si="2638">BE354</f>
        <v>18343.0662388607</v>
      </c>
      <c r="BR354" s="25">
        <f ca="1" t="shared" si="2638"/>
        <v>20525.2124951399</v>
      </c>
      <c r="BS354" s="25">
        <f ca="1" t="shared" si="2638"/>
        <v>18581.7711135838</v>
      </c>
      <c r="BT354" s="25">
        <f ca="1" t="shared" si="2638"/>
        <v>19379.9415313728</v>
      </c>
      <c r="BU354" s="25">
        <f ca="1" t="shared" si="2413"/>
        <v>50893.1010341638</v>
      </c>
      <c r="BV354" s="27">
        <f ca="1" t="shared" si="2414"/>
        <v>9.76419718089225</v>
      </c>
    </row>
    <row r="355" ht="15" customHeight="1" spans="1:74">
      <c r="A355" s="23">
        <v>354</v>
      </c>
      <c r="B355" s="24">
        <f ca="1" t="shared" ref="B355:F355" si="2639">RAND()</f>
        <v>0.155702079310992</v>
      </c>
      <c r="C355" s="25">
        <f ca="1">IF(B355&lt;=('Ejercicio 3 - TIR'!$D$13-'Ejercicio 3 - TIR'!$C$13)/('Ejercicio 3 - TIR'!$E$13-'Ejercicio 3 - TIR'!$C$13),'Ejercicio 3 - TIR'!$C$13+SQRT(('Ejercicio 3 - TIR'!$E$13-'Ejercicio 3 - TIR'!$C$13)*('Ejercicio 3 - TIR'!$D$13-'Ejercicio 3 - TIR'!$C$13)*B355),'Ejercicio 3 - TIR'!$E$13-SQRT(('Ejercicio 3 - TIR'!$E$13-'Ejercicio 3 - TIR'!$C$13)*('Ejercicio 3 - TIR'!$E$13-'Ejercicio 3 - TIR'!$D$13)*(1-B355)))</f>
        <v>67891.8205582994</v>
      </c>
      <c r="D355" s="24">
        <f ca="1" t="shared" si="2639"/>
        <v>0.534856764040235</v>
      </c>
      <c r="E355" s="25">
        <f ca="1">IF(D355&lt;=('Ejercicio 3 - TIR'!$D$14-'Ejercicio 3 - TIR'!$C$14)/('Ejercicio 3 - TIR'!$E$14-'Ejercicio 3 - TIR'!$C$14),'Ejercicio 3 - TIR'!$C$14+SQRT(('Ejercicio 3 - TIR'!$E$14-'Ejercicio 3 - TIR'!$C$14)*('Ejercicio 3 - TIR'!$D$14-'Ejercicio 3 - TIR'!$C$14)*D355),'Ejercicio 3 - TIR'!$E$14-SQRT(('Ejercicio 3 - TIR'!$E$14-'Ejercicio 3 - TIR'!$C$14)*('Ejercicio 3 - TIR'!$E$14-'Ejercicio 3 - TIR'!$D$14)*(1-D355)))</f>
        <v>31647.0672579049</v>
      </c>
      <c r="F355" s="24">
        <f ca="1" t="shared" si="2639"/>
        <v>0.391249793704963</v>
      </c>
      <c r="G355" s="25">
        <f ca="1">IF(F355&lt;=('Ejercicio 3 - TIR'!$D$18-'Ejercicio 3 - TIR'!$C$18)/('Ejercicio 3 - TIR'!$E$18-'Ejercicio 3 - TIR'!$C$18),'Ejercicio 3 - TIR'!$C$18+SQRT(('Ejercicio 3 - TIR'!$E$18-'Ejercicio 3 - TIR'!$C$18)*('Ejercicio 3 - TIR'!$D$18-'Ejercicio 3 - TIR'!$C$18)*F355),'Ejercicio 3 - TIR'!$E$18-SQRT(('Ejercicio 3 - TIR'!$E$18-'Ejercicio 3 - TIR'!$C$18)*('Ejercicio 3 - TIR'!$E$18-'Ejercicio 3 - TIR'!$D$18)*(1-F355)))</f>
        <v>37660.7747033668</v>
      </c>
      <c r="H355" s="24">
        <f ca="1" t="shared" ref="H355:L355" si="2640">RAND()</f>
        <v>0.219814496684689</v>
      </c>
      <c r="I355" s="25">
        <f ca="1">IF(H355&lt;=('Ejercicio 3 - TIR'!$D$18-'Ejercicio 3 - TIR'!$C$18)/('Ejercicio 3 - TIR'!$E$18-'Ejercicio 3 - TIR'!$C$18),'Ejercicio 3 - TIR'!$C$18+SQRT(('Ejercicio 3 - TIR'!$E$18-'Ejercicio 3 - TIR'!$C$18)*('Ejercicio 3 - TIR'!$D$18-'Ejercicio 3 - TIR'!$C$18)*H355),'Ejercicio 3 - TIR'!$E$18-SQRT(('Ejercicio 3 - TIR'!$E$18-'Ejercicio 3 - TIR'!$C$18)*('Ejercicio 3 - TIR'!$E$18-'Ejercicio 3 - TIR'!$D$18)*(1-H355)))</f>
        <v>35742.1402371157</v>
      </c>
      <c r="J355" s="24">
        <f ca="1" t="shared" si="2640"/>
        <v>0.283183783249122</v>
      </c>
      <c r="K355" s="25">
        <f ca="1">IF(J355&lt;=('Ejercicio 3 - TIR'!$D$18-'Ejercicio 3 - TIR'!$C$18)/('Ejercicio 3 - TIR'!$E$18-'Ejercicio 3 - TIR'!$C$18),'Ejercicio 3 - TIR'!$C$18+SQRT(('Ejercicio 3 - TIR'!$E$18-'Ejercicio 3 - TIR'!$C$18)*('Ejercicio 3 - TIR'!$D$18-'Ejercicio 3 - TIR'!$C$18)*J355),'Ejercicio 3 - TIR'!$E$18-SQRT(('Ejercicio 3 - TIR'!$E$18-'Ejercicio 3 - TIR'!$C$18)*('Ejercicio 3 - TIR'!$E$18-'Ejercicio 3 - TIR'!$D$18)*(1-J355)))</f>
        <v>36517.4816829331</v>
      </c>
      <c r="L355" s="24">
        <f ca="1" t="shared" si="2640"/>
        <v>0.75842856558133</v>
      </c>
      <c r="M355" s="25">
        <f ca="1">IF(L355&lt;=('Ejercicio 3 - TIR'!$D$18-'Ejercicio 3 - TIR'!$C$18)/('Ejercicio 3 - TIR'!$E$18-'Ejercicio 3 - TIR'!$C$18),'Ejercicio 3 - TIR'!$C$18+SQRT(('Ejercicio 3 - TIR'!$E$18-'Ejercicio 3 - TIR'!$C$18)*('Ejercicio 3 - TIR'!$D$18-'Ejercicio 3 - TIR'!$C$18)*L355),'Ejercicio 3 - TIR'!$E$18-SQRT(('Ejercicio 3 - TIR'!$E$18-'Ejercicio 3 - TIR'!$C$18)*('Ejercicio 3 - TIR'!$E$18-'Ejercicio 3 - TIR'!$D$18)*(1-L355)))</f>
        <v>40743.492325697</v>
      </c>
      <c r="N355" s="24">
        <f ca="1" t="shared" ref="N355:R355" si="2641">RAND()</f>
        <v>0.177177179067115</v>
      </c>
      <c r="O355" s="25">
        <f ca="1">IF(N355&lt;=('Ejercicio 3 - TIR'!$D$18-'Ejercicio 3 - TIR'!$C$18)/('Ejercicio 3 - TIR'!$E$18-'Ejercicio 3 - TIR'!$C$18),'Ejercicio 3 - TIR'!$C$18+SQRT(('Ejercicio 3 - TIR'!$E$18-'Ejercicio 3 - TIR'!$C$18)*('Ejercicio 3 - TIR'!$D$18-'Ejercicio 3 - TIR'!$C$18)*N355),'Ejercicio 3 - TIR'!$E$18-SQRT(('Ejercicio 3 - TIR'!$E$18-'Ejercicio 3 - TIR'!$C$18)*('Ejercicio 3 - TIR'!$E$18-'Ejercicio 3 - TIR'!$D$18)*(1-N355)))</f>
        <v>35155.2475071588</v>
      </c>
      <c r="P355" s="24">
        <f ca="1" t="shared" si="2641"/>
        <v>0.392454140610385</v>
      </c>
      <c r="Q355" s="26">
        <f ca="1">IF(P355&lt;=('Ejercicio 3 - TIR'!$D$22-'Ejercicio 3 - TIR'!$C$22)/('Ejercicio 3 - TIR'!$E$22-'Ejercicio 3 - TIR'!$C$22),'Ejercicio 3 - TIR'!$C$22+SQRT(('Ejercicio 3 - TIR'!$E$22-'Ejercicio 3 - TIR'!$C$22)*('Ejercicio 3 - TIR'!$D$22-'Ejercicio 3 - TIR'!$C$22)*P355),'Ejercicio 3 - TIR'!$E$22-SQRT(('Ejercicio 3 - TIR'!$E$22-'Ejercicio 3 - TIR'!$C$22)*('Ejercicio 3 - TIR'!$E$22-'Ejercicio 3 - TIR'!$D$22)*(1-P355)))</f>
        <v>0.146578514877598</v>
      </c>
      <c r="R355" s="24">
        <f ca="1" t="shared" si="2641"/>
        <v>0.351656243215132</v>
      </c>
      <c r="S355" s="26">
        <f ca="1">IF(R355&lt;=('Ejercicio 3 - TIR'!$D$23-'Ejercicio 3 - TIR'!$C$23)/('Ejercicio 3 - TIR'!$E$23-'Ejercicio 3 - TIR'!$C$23),'Ejercicio 3 - TIR'!$C$23+SQRT(('Ejercicio 3 - TIR'!$E$23-'Ejercicio 3 - TIR'!$C$23)*('Ejercicio 3 - TIR'!$D$23-'Ejercicio 3 - TIR'!$C$23)*R355),'Ejercicio 3 - TIR'!$E$23-SQRT(('Ejercicio 3 - TIR'!$E$23-'Ejercicio 3 - TIR'!$C$23)*('Ejercicio 3 - TIR'!$E$23-'Ejercicio 3 - TIR'!$D$23)*(1-R355)))</f>
        <v>0.145159118382551</v>
      </c>
      <c r="T355" s="24">
        <f ca="1" t="shared" ref="T355:X355" si="2642">RAND()</f>
        <v>0.914403797613682</v>
      </c>
      <c r="U355" s="26">
        <f ca="1">IF(T355&lt;=('Ejercicio 3 - TIR'!$D$24-'Ejercicio 3 - TIR'!$C$24)/('Ejercicio 3 - TIR'!$E$24-'Ejercicio 3 - TIR'!$C$24),'Ejercicio 3 - TIR'!$C$24+SQRT(('Ejercicio 3 - TIR'!$E$24-'Ejercicio 3 - TIR'!$C$24)*('Ejercicio 3 - TIR'!$D$24-'Ejercicio 3 - TIR'!$C$24)*T355),'Ejercicio 3 - TIR'!$E$24-SQRT(('Ejercicio 3 - TIR'!$E$24-'Ejercicio 3 - TIR'!$C$24)*('Ejercicio 3 - TIR'!$E$24-'Ejercicio 3 - TIR'!$D$24)*(1-T355)))</f>
        <v>0.204518741437412</v>
      </c>
      <c r="V355" s="24">
        <f ca="1" t="shared" si="2642"/>
        <v>0.761127931995055</v>
      </c>
      <c r="W355" s="26">
        <f ca="1">IF(V355&lt;=('Ejercicio 3 - TIR'!$D$25-'Ejercicio 3 - TIR'!$C$25)/('Ejercicio 3 - TIR'!$E$25-'Ejercicio 3 - TIR'!$C$25),'Ejercicio 3 - TIR'!$C$25+SQRT(('Ejercicio 3 - TIR'!$E$25-'Ejercicio 3 - TIR'!$C$25)*('Ejercicio 3 - TIR'!$D$25-'Ejercicio 3 - TIR'!$C$25)*V355),'Ejercicio 3 - TIR'!$E$25-SQRT(('Ejercicio 3 - TIR'!$E$25-'Ejercicio 3 - TIR'!$C$25)*('Ejercicio 3 - TIR'!$E$25-'Ejercicio 3 - TIR'!$D$25)*(1-V355)))</f>
        <v>0.221085432079706</v>
      </c>
      <c r="X355" s="24">
        <f ca="1" t="shared" si="2642"/>
        <v>0.303318719441986</v>
      </c>
      <c r="Y355" s="26">
        <f ca="1">IF(X355&lt;=('Ejercicio 3 - TIR'!$D$26-'Ejercicio 3 - TIR'!$C$26)/('Ejercicio 3 - TIR'!$E$26-'Ejercicio 3 - TIR'!$C$26),'Ejercicio 3 - TIR'!$C$26+SQRT(('Ejercicio 3 - TIR'!$E$26-'Ejercicio 3 - TIR'!$C$26)*('Ejercicio 3 - TIR'!$D$26-'Ejercicio 3 - TIR'!$C$26)*X355),'Ejercicio 3 - TIR'!$E$26-SQRT(('Ejercicio 3 - TIR'!$E$26-'Ejercicio 3 - TIR'!$C$26)*('Ejercicio 3 - TIR'!$E$26-'Ejercicio 3 - TIR'!$D$26)*(1-X355)))</f>
        <v>0.218617486655773</v>
      </c>
      <c r="Z355" s="24">
        <f ca="1" t="shared" si="2384"/>
        <v>1.1465785148776</v>
      </c>
      <c r="AA355" s="24">
        <f ca="1" t="shared" si="2385"/>
        <v>1.31301484125361</v>
      </c>
      <c r="AB355" s="24">
        <f ca="1" t="shared" si="2386"/>
        <v>1.58155098407544</v>
      </c>
      <c r="AC355" s="24">
        <f ca="1" t="shared" si="2387"/>
        <v>1.93120886674584</v>
      </c>
      <c r="AD355" s="24">
        <f ca="1" t="shared" si="2388"/>
        <v>2.35340489540116</v>
      </c>
      <c r="AE355" s="23">
        <f ca="1" t="shared" si="2389"/>
        <v>4638.78011889515</v>
      </c>
      <c r="AF355" s="23">
        <f ca="1" t="shared" si="2390"/>
        <v>5312.14135132448</v>
      </c>
      <c r="AG355" s="23">
        <f ca="1" t="shared" si="2391"/>
        <v>6398.573814835</v>
      </c>
      <c r="AH355" s="23">
        <f ca="1" t="shared" si="2392"/>
        <v>7813.20527138168</v>
      </c>
      <c r="AI355" s="23">
        <f ca="1" t="shared" si="2393"/>
        <v>9521.30857053679</v>
      </c>
      <c r="AJ355" s="25">
        <f ca="1" t="shared" si="2394"/>
        <v>43181.0351285261</v>
      </c>
      <c r="AK355" s="25">
        <f ca="1" t="shared" si="2395"/>
        <v>46929.9605895006</v>
      </c>
      <c r="AL355" s="25">
        <f ca="1" t="shared" si="2396"/>
        <v>57754.2590915996</v>
      </c>
      <c r="AM355" s="25">
        <f ca="1" t="shared" si="2397"/>
        <v>78684.1936415771</v>
      </c>
      <c r="AN355" s="25">
        <f ca="1" t="shared" si="2398"/>
        <v>82734.5315823869</v>
      </c>
      <c r="AO355" s="25">
        <f ca="1">C355/'Ejercicio 3 - TIR'!$D$7</f>
        <v>13578.3641116599</v>
      </c>
      <c r="AP355" s="25">
        <f ca="1" t="shared" si="2399"/>
        <v>29602.6710168662</v>
      </c>
      <c r="AQ355" s="25">
        <f ca="1" t="shared" si="2400"/>
        <v>33351.5964778407</v>
      </c>
      <c r="AR355" s="25">
        <f ca="1" t="shared" si="2401"/>
        <v>44175.8949799397</v>
      </c>
      <c r="AS355" s="25">
        <f ca="1" t="shared" si="2402"/>
        <v>65105.8295299172</v>
      </c>
      <c r="AT355" s="25">
        <f ca="1" t="shared" si="2403"/>
        <v>69156.167470727</v>
      </c>
      <c r="AU355" s="25">
        <f ca="1">AP355*'Ejercicio 3 - TIR'!$D$5</f>
        <v>14801.3355084331</v>
      </c>
      <c r="AV355" s="25">
        <f ca="1">AQ355*'Ejercicio 3 - TIR'!$D$5</f>
        <v>16675.7982389204</v>
      </c>
      <c r="AW355" s="25">
        <f ca="1">AR355*'Ejercicio 3 - TIR'!$D$5</f>
        <v>22087.9474899698</v>
      </c>
      <c r="AX355" s="25">
        <f ca="1">AS355*'Ejercicio 3 - TIR'!$D$5</f>
        <v>32552.9147649586</v>
      </c>
      <c r="AY355" s="25">
        <f ca="1">AT355*'Ejercicio 3 - TIR'!$D$5</f>
        <v>34578.0837353635</v>
      </c>
      <c r="AZ355" s="25">
        <f ca="1" t="shared" ref="AZ355:BD355" si="2643">AJ355-AU355-AE355</f>
        <v>23740.9195011978</v>
      </c>
      <c r="BA355" s="25">
        <f ca="1" t="shared" si="2643"/>
        <v>24942.0209992558</v>
      </c>
      <c r="BB355" s="25">
        <f ca="1" t="shared" si="2643"/>
        <v>29267.7377867947</v>
      </c>
      <c r="BC355" s="25">
        <f ca="1" t="shared" si="2643"/>
        <v>38318.0736052368</v>
      </c>
      <c r="BD355" s="25">
        <f ca="1" t="shared" si="2643"/>
        <v>38635.1392764866</v>
      </c>
      <c r="BE355" s="25">
        <f ca="1" t="shared" ref="BE355:BI355" si="2644">AZ355/Z355</f>
        <v>20705.8820596619</v>
      </c>
      <c r="BF355" s="25">
        <f ca="1" t="shared" si="2644"/>
        <v>18995.9932025157</v>
      </c>
      <c r="BG355" s="25">
        <f ca="1" t="shared" si="2644"/>
        <v>18505.7188048253</v>
      </c>
      <c r="BH355" s="25">
        <f ca="1" t="shared" si="2644"/>
        <v>19841.4963109631</v>
      </c>
      <c r="BI355" s="25">
        <f ca="1" t="shared" si="2644"/>
        <v>16416.698780556</v>
      </c>
      <c r="BJ355" s="25">
        <f ca="1" t="shared" si="2406"/>
        <v>74478.363009843</v>
      </c>
      <c r="BK355" s="25">
        <f ca="1" t="shared" si="2407"/>
        <v>31955.3885719197</v>
      </c>
      <c r="BL355" s="25">
        <f ca="1" t="shared" si="2408"/>
        <v>106433.751581763</v>
      </c>
      <c r="BM355" s="25">
        <f ca="1">BK355*'Ejercicio 3 - TIR'!$D$5</f>
        <v>15977.6942859599</v>
      </c>
      <c r="BN355" s="25">
        <f ca="1" t="shared" si="2409"/>
        <v>90456.0572958029</v>
      </c>
      <c r="BO355" s="25">
        <f ca="1" t="shared" si="2410"/>
        <v>38436.2493137348</v>
      </c>
      <c r="BP355" s="25">
        <f ca="1" t="shared" si="2411"/>
        <v>-99538.8878162043</v>
      </c>
      <c r="BQ355" s="25">
        <f ca="1" t="shared" ref="BQ355:BT355" si="2645">BE355</f>
        <v>20705.8820596619</v>
      </c>
      <c r="BR355" s="25">
        <f ca="1" t="shared" si="2645"/>
        <v>18995.9932025157</v>
      </c>
      <c r="BS355" s="25">
        <f ca="1" t="shared" si="2645"/>
        <v>18505.7188048253</v>
      </c>
      <c r="BT355" s="25">
        <f ca="1" t="shared" si="2645"/>
        <v>19841.4963109631</v>
      </c>
      <c r="BU355" s="25">
        <f ca="1" t="shared" si="2413"/>
        <v>54852.9480942908</v>
      </c>
      <c r="BV355" s="27">
        <f ca="1" t="shared" si="2414"/>
        <v>8.81572302605953</v>
      </c>
    </row>
    <row r="356" ht="15" customHeight="1" spans="1:74">
      <c r="A356" s="23">
        <v>355</v>
      </c>
      <c r="B356" s="24">
        <f ca="1" t="shared" ref="B356:F356" si="2646">RAND()</f>
        <v>0.853612827002844</v>
      </c>
      <c r="C356" s="25">
        <f ca="1">IF(B356&lt;=('Ejercicio 3 - TIR'!$D$13-'Ejercicio 3 - TIR'!$C$13)/('Ejercicio 3 - TIR'!$E$13-'Ejercicio 3 - TIR'!$C$13),'Ejercicio 3 - TIR'!$C$13+SQRT(('Ejercicio 3 - TIR'!$E$13-'Ejercicio 3 - TIR'!$C$13)*('Ejercicio 3 - TIR'!$D$13-'Ejercicio 3 - TIR'!$C$13)*B356),'Ejercicio 3 - TIR'!$E$13-SQRT(('Ejercicio 3 - TIR'!$E$13-'Ejercicio 3 - TIR'!$C$13)*('Ejercicio 3 - TIR'!$E$13-'Ejercicio 3 - TIR'!$D$13)*(1-B356)))</f>
        <v>86746.1474432304</v>
      </c>
      <c r="D356" s="24">
        <f ca="1" t="shared" si="2646"/>
        <v>0.939113761287117</v>
      </c>
      <c r="E356" s="25">
        <f ca="1">IF(D356&lt;=('Ejercicio 3 - TIR'!$D$14-'Ejercicio 3 - TIR'!$C$14)/('Ejercicio 3 - TIR'!$E$14-'Ejercicio 3 - TIR'!$C$14),'Ejercicio 3 - TIR'!$C$14+SQRT(('Ejercicio 3 - TIR'!$E$14-'Ejercicio 3 - TIR'!$C$14)*('Ejercicio 3 - TIR'!$D$14-'Ejercicio 3 - TIR'!$C$14)*D356),'Ejercicio 3 - TIR'!$E$14-SQRT(('Ejercicio 3 - TIR'!$E$14-'Ejercicio 3 - TIR'!$C$14)*('Ejercicio 3 - TIR'!$E$14-'Ejercicio 3 - TIR'!$D$14)*(1-D356)))</f>
        <v>36977.9252479576</v>
      </c>
      <c r="F356" s="24">
        <f ca="1" t="shared" si="2646"/>
        <v>0.120470453777024</v>
      </c>
      <c r="G356" s="25">
        <f ca="1">IF(F356&lt;=('Ejercicio 3 - TIR'!$D$18-'Ejercicio 3 - TIR'!$C$18)/('Ejercicio 3 - TIR'!$E$18-'Ejercicio 3 - TIR'!$C$18),'Ejercicio 3 - TIR'!$C$18+SQRT(('Ejercicio 3 - TIR'!$E$18-'Ejercicio 3 - TIR'!$C$18)*('Ejercicio 3 - TIR'!$D$18-'Ejercicio 3 - TIR'!$C$18)*F356),'Ejercicio 3 - TIR'!$E$18-SQRT(('Ejercicio 3 - TIR'!$E$18-'Ejercicio 3 - TIR'!$C$18)*('Ejercicio 3 - TIR'!$E$18-'Ejercicio 3 - TIR'!$D$18)*(1-F356)))</f>
        <v>34250.9490783299</v>
      </c>
      <c r="H356" s="24">
        <f ca="1" t="shared" ref="H356:L356" si="2647">RAND()</f>
        <v>0.843643646494835</v>
      </c>
      <c r="I356" s="25">
        <f ca="1">IF(H356&lt;=('Ejercicio 3 - TIR'!$D$18-'Ejercicio 3 - TIR'!$C$18)/('Ejercicio 3 - TIR'!$E$18-'Ejercicio 3 - TIR'!$C$18),'Ejercicio 3 - TIR'!$C$18+SQRT(('Ejercicio 3 - TIR'!$E$18-'Ejercicio 3 - TIR'!$C$18)*('Ejercicio 3 - TIR'!$D$18-'Ejercicio 3 - TIR'!$C$18)*H356),'Ejercicio 3 - TIR'!$E$18-SQRT(('Ejercicio 3 - TIR'!$E$18-'Ejercicio 3 - TIR'!$C$18)*('Ejercicio 3 - TIR'!$E$18-'Ejercicio 3 - TIR'!$D$18)*(1-H356)))</f>
        <v>41575.5691694988</v>
      </c>
      <c r="J356" s="24">
        <f ca="1" t="shared" si="2647"/>
        <v>0.0807128962244525</v>
      </c>
      <c r="K356" s="25">
        <f ca="1">IF(J356&lt;=('Ejercicio 3 - TIR'!$D$18-'Ejercicio 3 - TIR'!$C$18)/('Ejercicio 3 - TIR'!$E$18-'Ejercicio 3 - TIR'!$C$18),'Ejercicio 3 - TIR'!$C$18+SQRT(('Ejercicio 3 - TIR'!$E$18-'Ejercicio 3 - TIR'!$C$18)*('Ejercicio 3 - TIR'!$D$18-'Ejercicio 3 - TIR'!$C$18)*J356),'Ejercicio 3 - TIR'!$E$18-SQRT(('Ejercicio 3 - TIR'!$E$18-'Ejercicio 3 - TIR'!$C$18)*('Ejercicio 3 - TIR'!$E$18-'Ejercicio 3 - TIR'!$D$18)*(1-J356)))</f>
        <v>33479.5020381756</v>
      </c>
      <c r="L356" s="24">
        <f ca="1" t="shared" si="2647"/>
        <v>0.115138604389012</v>
      </c>
      <c r="M356" s="25">
        <f ca="1">IF(L356&lt;=('Ejercicio 3 - TIR'!$D$18-'Ejercicio 3 - TIR'!$C$18)/('Ejercicio 3 - TIR'!$E$18-'Ejercicio 3 - TIR'!$C$18),'Ejercicio 3 - TIR'!$C$18+SQRT(('Ejercicio 3 - TIR'!$E$18-'Ejercicio 3 - TIR'!$C$18)*('Ejercicio 3 - TIR'!$D$18-'Ejercicio 3 - TIR'!$C$18)*L356),'Ejercicio 3 - TIR'!$E$18-SQRT(('Ejercicio 3 - TIR'!$E$18-'Ejercicio 3 - TIR'!$C$18)*('Ejercicio 3 - TIR'!$E$18-'Ejercicio 3 - TIR'!$D$18)*(1-L356)))</f>
        <v>34155.8140788962</v>
      </c>
      <c r="N356" s="24">
        <f ca="1" t="shared" ref="N356:R356" si="2648">RAND()</f>
        <v>0.923340230168534</v>
      </c>
      <c r="O356" s="25">
        <f ca="1">IF(N356&lt;=('Ejercicio 3 - TIR'!$D$18-'Ejercicio 3 - TIR'!$C$18)/('Ejercicio 3 - TIR'!$E$18-'Ejercicio 3 - TIR'!$C$18),'Ejercicio 3 - TIR'!$C$18+SQRT(('Ejercicio 3 - TIR'!$E$18-'Ejercicio 3 - TIR'!$C$18)*('Ejercicio 3 - TIR'!$D$18-'Ejercicio 3 - TIR'!$C$18)*N356),'Ejercicio 3 - TIR'!$E$18-SQRT(('Ejercicio 3 - TIR'!$E$18-'Ejercicio 3 - TIR'!$C$18)*('Ejercicio 3 - TIR'!$E$18-'Ejercicio 3 - TIR'!$D$18)*(1-N356)))</f>
        <v>42602.1920974857</v>
      </c>
      <c r="P356" s="24">
        <f ca="1" t="shared" si="2648"/>
        <v>0.983982212533455</v>
      </c>
      <c r="Q356" s="26">
        <f ca="1">IF(P356&lt;=('Ejercicio 3 - TIR'!$D$22-'Ejercicio 3 - TIR'!$C$22)/('Ejercicio 3 - TIR'!$E$22-'Ejercicio 3 - TIR'!$C$22),'Ejercicio 3 - TIR'!$C$22+SQRT(('Ejercicio 3 - TIR'!$E$22-'Ejercicio 3 - TIR'!$C$22)*('Ejercicio 3 - TIR'!$D$22-'Ejercicio 3 - TIR'!$C$22)*P356),'Ejercicio 3 - TIR'!$E$22-SQRT(('Ejercicio 3 - TIR'!$E$22-'Ejercicio 3 - TIR'!$C$22)*('Ejercicio 3 - TIR'!$E$22-'Ejercicio 3 - TIR'!$D$22)*(1-P356)))</f>
        <v>0.174630454633791</v>
      </c>
      <c r="R356" s="24">
        <f ca="1" t="shared" si="2648"/>
        <v>0.869637138532013</v>
      </c>
      <c r="S356" s="26">
        <f ca="1">IF(R356&lt;=('Ejercicio 3 - TIR'!$D$23-'Ejercicio 3 - TIR'!$C$23)/('Ejercicio 3 - TIR'!$E$23-'Ejercicio 3 - TIR'!$C$23),'Ejercicio 3 - TIR'!$C$23+SQRT(('Ejercicio 3 - TIR'!$E$23-'Ejercicio 3 - TIR'!$C$23)*('Ejercicio 3 - TIR'!$D$23-'Ejercicio 3 - TIR'!$C$23)*R356),'Ejercicio 3 - TIR'!$E$23-SQRT(('Ejercicio 3 - TIR'!$E$23-'Ejercicio 3 - TIR'!$C$23)*('Ejercicio 3 - TIR'!$E$23-'Ejercicio 3 - TIR'!$D$23)*(1-R356)))</f>
        <v>0.164681607439343</v>
      </c>
      <c r="T356" s="24">
        <f ca="1" t="shared" ref="T356:X356" si="2649">RAND()</f>
        <v>0.275547500316024</v>
      </c>
      <c r="U356" s="26">
        <f ca="1">IF(T356&lt;=('Ejercicio 3 - TIR'!$D$24-'Ejercicio 3 - TIR'!$C$24)/('Ejercicio 3 - TIR'!$E$24-'Ejercicio 3 - TIR'!$C$24),'Ejercicio 3 - TIR'!$C$24+SQRT(('Ejercicio 3 - TIR'!$E$24-'Ejercicio 3 - TIR'!$C$24)*('Ejercicio 3 - TIR'!$D$24-'Ejercicio 3 - TIR'!$C$24)*T356),'Ejercicio 3 - TIR'!$E$24-SQRT(('Ejercicio 3 - TIR'!$E$24-'Ejercicio 3 - TIR'!$C$24)*('Ejercicio 3 - TIR'!$E$24-'Ejercicio 3 - TIR'!$D$24)*(1-T356)))</f>
        <v>0.174055139797217</v>
      </c>
      <c r="V356" s="24">
        <f ca="1" t="shared" si="2649"/>
        <v>0.0745913303487968</v>
      </c>
      <c r="W356" s="26">
        <f ca="1">IF(V356&lt;=('Ejercicio 3 - TIR'!$D$25-'Ejercicio 3 - TIR'!$C$25)/('Ejercicio 3 - TIR'!$E$25-'Ejercicio 3 - TIR'!$C$25),'Ejercicio 3 - TIR'!$C$25+SQRT(('Ejercicio 3 - TIR'!$E$25-'Ejercicio 3 - TIR'!$C$25)*('Ejercicio 3 - TIR'!$D$25-'Ejercicio 3 - TIR'!$C$25)*V356),'Ejercicio 3 - TIR'!$E$25-SQRT(('Ejercicio 3 - TIR'!$E$25-'Ejercicio 3 - TIR'!$C$25)*('Ejercicio 3 - TIR'!$E$25-'Ejercicio 3 - TIR'!$D$25)*(1-V356)))</f>
        <v>0.190218995179973</v>
      </c>
      <c r="X356" s="24">
        <f ca="1" t="shared" si="2649"/>
        <v>0.225718337788966</v>
      </c>
      <c r="Y356" s="26">
        <f ca="1">IF(X356&lt;=('Ejercicio 3 - TIR'!$D$26-'Ejercicio 3 - TIR'!$C$26)/('Ejercicio 3 - TIR'!$E$26-'Ejercicio 3 - TIR'!$C$26),'Ejercicio 3 - TIR'!$C$26+SQRT(('Ejercicio 3 - TIR'!$E$26-'Ejercicio 3 - TIR'!$C$26)*('Ejercicio 3 - TIR'!$D$26-'Ejercicio 3 - TIR'!$C$26)*X356),'Ejercicio 3 - TIR'!$E$26-SQRT(('Ejercicio 3 - TIR'!$E$26-'Ejercicio 3 - TIR'!$C$26)*('Ejercicio 3 - TIR'!$E$26-'Ejercicio 3 - TIR'!$D$26)*(1-X356)))</f>
        <v>0.214686828715536</v>
      </c>
      <c r="Z356" s="24">
        <f ca="1" t="shared" si="2384"/>
        <v>1.17463045463379</v>
      </c>
      <c r="AA356" s="24">
        <f ca="1" t="shared" si="2385"/>
        <v>1.36807048605009</v>
      </c>
      <c r="AB356" s="24">
        <f ca="1" t="shared" si="2386"/>
        <v>1.60619018575199</v>
      </c>
      <c r="AC356" s="24">
        <f ca="1" t="shared" si="2387"/>
        <v>1.91171806895366</v>
      </c>
      <c r="AD356" s="24">
        <f ca="1" t="shared" si="2388"/>
        <v>2.32213875857551</v>
      </c>
      <c r="AE356" s="23">
        <f ca="1" t="shared" si="2389"/>
        <v>6457.47189746515</v>
      </c>
      <c r="AF356" s="23">
        <f ca="1" t="shared" si="2390"/>
        <v>7520.8987495341</v>
      </c>
      <c r="AG356" s="23">
        <f ca="1" t="shared" si="2391"/>
        <v>8829.94983278497</v>
      </c>
      <c r="AH356" s="23">
        <f ca="1" t="shared" si="2392"/>
        <v>10509.5740174669</v>
      </c>
      <c r="AI356" s="23">
        <f ca="1" t="shared" si="2393"/>
        <v>12765.8411344281</v>
      </c>
      <c r="AJ356" s="25">
        <f ca="1" t="shared" si="2394"/>
        <v>40232.2078875174</v>
      </c>
      <c r="AK356" s="25">
        <f ca="1" t="shared" si="2395"/>
        <v>56878.3091215253</v>
      </c>
      <c r="AL356" s="25">
        <f ca="1" t="shared" si="2396"/>
        <v>53774.4475975812</v>
      </c>
      <c r="AM356" s="25">
        <f ca="1" t="shared" si="2397"/>
        <v>65296.2869344478</v>
      </c>
      <c r="AN356" s="25">
        <f ca="1" t="shared" si="2398"/>
        <v>98928.201469851</v>
      </c>
      <c r="AO356" s="25">
        <f ca="1">C356/'Ejercicio 3 - TIR'!$D$7</f>
        <v>17349.2294886461</v>
      </c>
      <c r="AP356" s="25">
        <f ca="1" t="shared" si="2399"/>
        <v>22882.9783988714</v>
      </c>
      <c r="AQ356" s="25">
        <f ca="1" t="shared" si="2400"/>
        <v>39529.0796328792</v>
      </c>
      <c r="AR356" s="25">
        <f ca="1" t="shared" si="2401"/>
        <v>36425.2181089351</v>
      </c>
      <c r="AS356" s="25">
        <f ca="1" t="shared" si="2402"/>
        <v>47947.0574458017</v>
      </c>
      <c r="AT356" s="25">
        <f ca="1" t="shared" si="2403"/>
        <v>81578.9719812049</v>
      </c>
      <c r="AU356" s="25">
        <f ca="1">AP356*'Ejercicio 3 - TIR'!$D$5</f>
        <v>11441.4891994357</v>
      </c>
      <c r="AV356" s="25">
        <f ca="1">AQ356*'Ejercicio 3 - TIR'!$D$5</f>
        <v>19764.5398164396</v>
      </c>
      <c r="AW356" s="25">
        <f ca="1">AR356*'Ejercicio 3 - TIR'!$D$5</f>
        <v>18212.6090544675</v>
      </c>
      <c r="AX356" s="25">
        <f ca="1">AS356*'Ejercicio 3 - TIR'!$D$5</f>
        <v>23973.5287229008</v>
      </c>
      <c r="AY356" s="25">
        <f ca="1">AT356*'Ejercicio 3 - TIR'!$D$5</f>
        <v>40789.4859906025</v>
      </c>
      <c r="AZ356" s="25">
        <f ca="1" t="shared" ref="AZ356:BD356" si="2650">AJ356-AU356-AE356</f>
        <v>22333.2467906166</v>
      </c>
      <c r="BA356" s="25">
        <f ca="1" t="shared" si="2650"/>
        <v>29592.8705555516</v>
      </c>
      <c r="BB356" s="25">
        <f ca="1" t="shared" si="2650"/>
        <v>26731.8887103287</v>
      </c>
      <c r="BC356" s="25">
        <f ca="1" t="shared" si="2650"/>
        <v>30813.18419408</v>
      </c>
      <c r="BD356" s="25">
        <f ca="1" t="shared" si="2650"/>
        <v>45372.8743448205</v>
      </c>
      <c r="BE356" s="25">
        <f ca="1" t="shared" ref="BE356:BI356" si="2651">AZ356/Z356</f>
        <v>19012.9982604438</v>
      </c>
      <c r="BF356" s="25">
        <f ca="1" t="shared" si="2651"/>
        <v>21631.1007782885</v>
      </c>
      <c r="BG356" s="25">
        <f ca="1" t="shared" si="2651"/>
        <v>16643.0407478884</v>
      </c>
      <c r="BH356" s="25">
        <f ca="1" t="shared" si="2651"/>
        <v>16118.0587736689</v>
      </c>
      <c r="BI356" s="25">
        <f ca="1" t="shared" si="2651"/>
        <v>19539.2605964055</v>
      </c>
      <c r="BJ356" s="25">
        <f ca="1" t="shared" si="2406"/>
        <v>85867.8734299903</v>
      </c>
      <c r="BK356" s="25">
        <f ca="1" t="shared" si="2407"/>
        <v>40287.3182270063</v>
      </c>
      <c r="BL356" s="25">
        <f ca="1" t="shared" si="2408"/>
        <v>126155.191656997</v>
      </c>
      <c r="BM356" s="25">
        <f ca="1">BK356*'Ejercicio 3 - TIR'!$D$5</f>
        <v>20143.6591135031</v>
      </c>
      <c r="BN356" s="25">
        <f ca="1" t="shared" si="2409"/>
        <v>106011.532543493</v>
      </c>
      <c r="BO356" s="25">
        <f ca="1" t="shared" si="2410"/>
        <v>45652.5399922806</v>
      </c>
      <c r="BP356" s="25">
        <f ca="1" t="shared" si="2411"/>
        <v>-123724.072691188</v>
      </c>
      <c r="BQ356" s="25">
        <f ca="1" t="shared" ref="BQ356:BT356" si="2652">BE356</f>
        <v>19012.9982604438</v>
      </c>
      <c r="BR356" s="25">
        <f ca="1" t="shared" si="2652"/>
        <v>21631.1007782885</v>
      </c>
      <c r="BS356" s="25">
        <f ca="1" t="shared" si="2652"/>
        <v>16643.0407478884</v>
      </c>
      <c r="BT356" s="25">
        <f ca="1" t="shared" si="2652"/>
        <v>16118.0587736689</v>
      </c>
      <c r="BU356" s="25">
        <f ca="1" t="shared" si="2413"/>
        <v>65191.8005886861</v>
      </c>
      <c r="BV356" s="27">
        <f ca="1" t="shared" si="2414"/>
        <v>3.21276563644013</v>
      </c>
    </row>
    <row r="357" ht="15" customHeight="1" spans="1:74">
      <c r="A357" s="23">
        <v>356</v>
      </c>
      <c r="B357" s="24">
        <f ca="1" t="shared" ref="B357:F357" si="2653">RAND()</f>
        <v>0.345487387615641</v>
      </c>
      <c r="C357" s="25">
        <f ca="1">IF(B357&lt;=('Ejercicio 3 - TIR'!$D$13-'Ejercicio 3 - TIR'!$C$13)/('Ejercicio 3 - TIR'!$E$13-'Ejercicio 3 - TIR'!$C$13),'Ejercicio 3 - TIR'!$C$13+SQRT(('Ejercicio 3 - TIR'!$E$13-'Ejercicio 3 - TIR'!$C$13)*('Ejercicio 3 - TIR'!$D$13-'Ejercicio 3 - TIR'!$C$13)*B357),'Ejercicio 3 - TIR'!$E$13-SQRT(('Ejercicio 3 - TIR'!$E$13-'Ejercicio 3 - TIR'!$C$13)*('Ejercicio 3 - TIR'!$E$13-'Ejercicio 3 - TIR'!$D$13)*(1-B357)))</f>
        <v>71974.7411276679</v>
      </c>
      <c r="D357" s="24">
        <f ca="1" t="shared" si="2653"/>
        <v>0.0455197393979001</v>
      </c>
      <c r="E357" s="25">
        <f ca="1">IF(D357&lt;=('Ejercicio 3 - TIR'!$D$14-'Ejercicio 3 - TIR'!$C$14)/('Ejercicio 3 - TIR'!$E$14-'Ejercicio 3 - TIR'!$C$14),'Ejercicio 3 - TIR'!$C$14+SQRT(('Ejercicio 3 - TIR'!$E$14-'Ejercicio 3 - TIR'!$C$14)*('Ejercicio 3 - TIR'!$D$14-'Ejercicio 3 - TIR'!$C$14)*D357),'Ejercicio 3 - TIR'!$E$14-SQRT(('Ejercicio 3 - TIR'!$E$14-'Ejercicio 3 - TIR'!$C$14)*('Ejercicio 3 - TIR'!$E$14-'Ejercicio 3 - TIR'!$D$14)*(1-D357)))</f>
        <v>26847.6959855026</v>
      </c>
      <c r="F357" s="24">
        <f ca="1" t="shared" si="2653"/>
        <v>0.047083944975409</v>
      </c>
      <c r="G357" s="25">
        <f ca="1">IF(F357&lt;=('Ejercicio 3 - TIR'!$D$18-'Ejercicio 3 - TIR'!$C$18)/('Ejercicio 3 - TIR'!$E$18-'Ejercicio 3 - TIR'!$C$18),'Ejercicio 3 - TIR'!$C$18+SQRT(('Ejercicio 3 - TIR'!$E$18-'Ejercicio 3 - TIR'!$C$18)*('Ejercicio 3 - TIR'!$D$18-'Ejercicio 3 - TIR'!$C$18)*F357),'Ejercicio 3 - TIR'!$E$18-SQRT(('Ejercicio 3 - TIR'!$E$18-'Ejercicio 3 - TIR'!$C$18)*('Ejercicio 3 - TIR'!$E$18-'Ejercicio 3 - TIR'!$D$18)*(1-F357)))</f>
        <v>32657.5537146615</v>
      </c>
      <c r="H357" s="24">
        <f ca="1" t="shared" ref="H357:L357" si="2654">RAND()</f>
        <v>0.157743805170101</v>
      </c>
      <c r="I357" s="25">
        <f ca="1">IF(H357&lt;=('Ejercicio 3 - TIR'!$D$18-'Ejercicio 3 - TIR'!$C$18)/('Ejercicio 3 - TIR'!$E$18-'Ejercicio 3 - TIR'!$C$18),'Ejercicio 3 - TIR'!$C$18+SQRT(('Ejercicio 3 - TIR'!$E$18-'Ejercicio 3 - TIR'!$C$18)*('Ejercicio 3 - TIR'!$D$18-'Ejercicio 3 - TIR'!$C$18)*H357),'Ejercicio 3 - TIR'!$E$18-SQRT(('Ejercicio 3 - TIR'!$E$18-'Ejercicio 3 - TIR'!$C$18)*('Ejercicio 3 - TIR'!$E$18-'Ejercicio 3 - TIR'!$D$18)*(1-H357)))</f>
        <v>34864.3160645167</v>
      </c>
      <c r="J357" s="24">
        <f ca="1" t="shared" si="2654"/>
        <v>0.710403147823232</v>
      </c>
      <c r="K357" s="25">
        <f ca="1">IF(J357&lt;=('Ejercicio 3 - TIR'!$D$18-'Ejercicio 3 - TIR'!$C$18)/('Ejercicio 3 - TIR'!$E$18-'Ejercicio 3 - TIR'!$C$18),'Ejercicio 3 - TIR'!$C$18+SQRT(('Ejercicio 3 - TIR'!$E$18-'Ejercicio 3 - TIR'!$C$18)*('Ejercicio 3 - TIR'!$D$18-'Ejercicio 3 - TIR'!$C$18)*J357),'Ejercicio 3 - TIR'!$E$18-SQRT(('Ejercicio 3 - TIR'!$E$18-'Ejercicio 3 - TIR'!$C$18)*('Ejercicio 3 - TIR'!$E$18-'Ejercicio 3 - TIR'!$D$18)*(1-J357)))</f>
        <v>40339.553249606</v>
      </c>
      <c r="L357" s="24">
        <f ca="1" t="shared" si="2654"/>
        <v>0.987056045177356</v>
      </c>
      <c r="M357" s="25">
        <f ca="1">IF(L357&lt;=('Ejercicio 3 - TIR'!$D$18-'Ejercicio 3 - TIR'!$C$18)/('Ejercicio 3 - TIR'!$E$18-'Ejercicio 3 - TIR'!$C$18),'Ejercicio 3 - TIR'!$C$18+SQRT(('Ejercicio 3 - TIR'!$E$18-'Ejercicio 3 - TIR'!$C$18)*('Ejercicio 3 - TIR'!$D$18-'Ejercicio 3 - TIR'!$C$18)*L357),'Ejercicio 3 - TIR'!$E$18-SQRT(('Ejercicio 3 - TIR'!$E$18-'Ejercicio 3 - TIR'!$C$18)*('Ejercicio 3 - TIR'!$E$18-'Ejercicio 3 - TIR'!$D$18)*(1-L357)))</f>
        <v>44014.7098845019</v>
      </c>
      <c r="N357" s="24">
        <f ca="1" t="shared" ref="N357:R357" si="2655">RAND()</f>
        <v>0.920139306366152</v>
      </c>
      <c r="O357" s="25">
        <f ca="1">IF(N357&lt;=('Ejercicio 3 - TIR'!$D$18-'Ejercicio 3 - TIR'!$C$18)/('Ejercicio 3 - TIR'!$E$18-'Ejercicio 3 - TIR'!$C$18),'Ejercicio 3 - TIR'!$C$18+SQRT(('Ejercicio 3 - TIR'!$E$18-'Ejercicio 3 - TIR'!$C$18)*('Ejercicio 3 - TIR'!$D$18-'Ejercicio 3 - TIR'!$C$18)*N357),'Ejercicio 3 - TIR'!$E$18-SQRT(('Ejercicio 3 - TIR'!$E$18-'Ejercicio 3 - TIR'!$C$18)*('Ejercicio 3 - TIR'!$E$18-'Ejercicio 3 - TIR'!$D$18)*(1-N357)))</f>
        <v>42552.6438709214</v>
      </c>
      <c r="P357" s="24">
        <f ca="1" t="shared" si="2655"/>
        <v>0.819536598254949</v>
      </c>
      <c r="Q357" s="26">
        <f ca="1">IF(P357&lt;=('Ejercicio 3 - TIR'!$D$22-'Ejercicio 3 - TIR'!$C$22)/('Ejercicio 3 - TIR'!$E$22-'Ejercicio 3 - TIR'!$C$22),'Ejercicio 3 - TIR'!$C$22+SQRT(('Ejercicio 3 - TIR'!$E$22-'Ejercicio 3 - TIR'!$C$22)*('Ejercicio 3 - TIR'!$D$22-'Ejercicio 3 - TIR'!$C$22)*P357),'Ejercicio 3 - TIR'!$E$22-SQRT(('Ejercicio 3 - TIR'!$E$22-'Ejercicio 3 - TIR'!$C$22)*('Ejercicio 3 - TIR'!$E$22-'Ejercicio 3 - TIR'!$D$22)*(1-P357)))</f>
        <v>0.161976844806164</v>
      </c>
      <c r="R357" s="24">
        <f ca="1" t="shared" si="2655"/>
        <v>0.542720148339372</v>
      </c>
      <c r="S357" s="26">
        <f ca="1">IF(R357&lt;=('Ejercicio 3 - TIR'!$D$23-'Ejercicio 3 - TIR'!$C$23)/('Ejercicio 3 - TIR'!$E$23-'Ejercicio 3 - TIR'!$C$23),'Ejercicio 3 - TIR'!$C$23+SQRT(('Ejercicio 3 - TIR'!$E$23-'Ejercicio 3 - TIR'!$C$23)*('Ejercicio 3 - TIR'!$D$23-'Ejercicio 3 - TIR'!$C$23)*R357),'Ejercicio 3 - TIR'!$E$23-SQRT(('Ejercicio 3 - TIR'!$E$23-'Ejercicio 3 - TIR'!$C$23)*('Ejercicio 3 - TIR'!$E$23-'Ejercicio 3 - TIR'!$D$23)*(1-R357)))</f>
        <v>0.151310215529058</v>
      </c>
      <c r="T357" s="24">
        <f ca="1" t="shared" ref="T357:X357" si="2656">RAND()</f>
        <v>0.506321386145139</v>
      </c>
      <c r="U357" s="26">
        <f ca="1">IF(T357&lt;=('Ejercicio 3 - TIR'!$D$24-'Ejercicio 3 - TIR'!$C$24)/('Ejercicio 3 - TIR'!$E$24-'Ejercicio 3 - TIR'!$C$24),'Ejercicio 3 - TIR'!$C$24+SQRT(('Ejercicio 3 - TIR'!$E$24-'Ejercicio 3 - TIR'!$C$24)*('Ejercicio 3 - TIR'!$D$24-'Ejercicio 3 - TIR'!$C$24)*T357),'Ejercicio 3 - TIR'!$E$24-SQRT(('Ejercicio 3 - TIR'!$E$24-'Ejercicio 3 - TIR'!$C$24)*('Ejercicio 3 - TIR'!$E$24-'Ejercicio 3 - TIR'!$D$24)*(1-T357)))</f>
        <v>0.182820703089036</v>
      </c>
      <c r="V357" s="24">
        <f ca="1" t="shared" si="2656"/>
        <v>0.676793811742672</v>
      </c>
      <c r="W357" s="26">
        <f ca="1">IF(V357&lt;=('Ejercicio 3 - TIR'!$D$25-'Ejercicio 3 - TIR'!$C$25)/('Ejercicio 3 - TIR'!$E$25-'Ejercicio 3 - TIR'!$C$25),'Ejercicio 3 - TIR'!$C$25+SQRT(('Ejercicio 3 - TIR'!$E$25-'Ejercicio 3 - TIR'!$C$25)*('Ejercicio 3 - TIR'!$D$25-'Ejercicio 3 - TIR'!$C$25)*V357),'Ejercicio 3 - TIR'!$E$25-SQRT(('Ejercicio 3 - TIR'!$E$25-'Ejercicio 3 - TIR'!$C$25)*('Ejercicio 3 - TIR'!$E$25-'Ejercicio 3 - TIR'!$D$25)*(1-V357)))</f>
        <v>0.21636636120042</v>
      </c>
      <c r="X357" s="24">
        <f ca="1" t="shared" si="2656"/>
        <v>0.0754682861406568</v>
      </c>
      <c r="Y357" s="26">
        <f ca="1">IF(X357&lt;=('Ejercicio 3 - TIR'!$D$26-'Ejercicio 3 - TIR'!$C$26)/('Ejercicio 3 - TIR'!$E$26-'Ejercicio 3 - TIR'!$C$26),'Ejercicio 3 - TIR'!$C$26+SQRT(('Ejercicio 3 - TIR'!$E$26-'Ejercicio 3 - TIR'!$C$26)*('Ejercicio 3 - TIR'!$D$26-'Ejercicio 3 - TIR'!$C$26)*X357),'Ejercicio 3 - TIR'!$E$26-SQRT(('Ejercicio 3 - TIR'!$E$26-'Ejercicio 3 - TIR'!$C$26)*('Ejercicio 3 - TIR'!$E$26-'Ejercicio 3 - TIR'!$D$26)*(1-X357)))</f>
        <v>0.204274605864253</v>
      </c>
      <c r="Z357" s="24">
        <f ca="1" t="shared" si="2384"/>
        <v>1.16197684480616</v>
      </c>
      <c r="AA357" s="24">
        <f ca="1" t="shared" si="2385"/>
        <v>1.33779581163356</v>
      </c>
      <c r="AB357" s="24">
        <f ca="1" t="shared" si="2386"/>
        <v>1.58237258250597</v>
      </c>
      <c r="AC357" s="24">
        <f ca="1" t="shared" si="2387"/>
        <v>1.9247447802461</v>
      </c>
      <c r="AD357" s="24">
        <f ca="1" t="shared" si="2388"/>
        <v>2.31792126162015</v>
      </c>
      <c r="AE357" s="23">
        <f ca="1" t="shared" si="2389"/>
        <v>4348.70508604684</v>
      </c>
      <c r="AF357" s="23">
        <f ca="1" t="shared" si="2390"/>
        <v>5006.70858988889</v>
      </c>
      <c r="AG357" s="23">
        <f ca="1" t="shared" si="2391"/>
        <v>5922.03857445429</v>
      </c>
      <c r="AH357" s="23">
        <f ca="1" t="shared" si="2392"/>
        <v>7203.36851169749</v>
      </c>
      <c r="AI357" s="23">
        <f ca="1" t="shared" si="2393"/>
        <v>8674.83377531947</v>
      </c>
      <c r="AJ357" s="25">
        <f ca="1" t="shared" si="2394"/>
        <v>37947.3212244502</v>
      </c>
      <c r="AK357" s="25">
        <f ca="1" t="shared" si="2395"/>
        <v>46641.336006579</v>
      </c>
      <c r="AL357" s="25">
        <f ca="1" t="shared" si="2396"/>
        <v>63832.2030527164</v>
      </c>
      <c r="AM357" s="25">
        <f ca="1" t="shared" si="2397"/>
        <v>84717.0831042415</v>
      </c>
      <c r="AN357" s="25">
        <f ca="1" t="shared" si="2398"/>
        <v>98633.6779665592</v>
      </c>
      <c r="AO357" s="25">
        <f ca="1">C357/'Ejercicio 3 - TIR'!$D$7</f>
        <v>14394.9482255336</v>
      </c>
      <c r="AP357" s="25">
        <f ca="1" t="shared" si="2399"/>
        <v>23552.3729989167</v>
      </c>
      <c r="AQ357" s="25">
        <f ca="1" t="shared" si="2400"/>
        <v>32246.3877810455</v>
      </c>
      <c r="AR357" s="25">
        <f ca="1" t="shared" si="2401"/>
        <v>49437.2548271828</v>
      </c>
      <c r="AS357" s="25">
        <f ca="1" t="shared" si="2402"/>
        <v>70322.1348787079</v>
      </c>
      <c r="AT357" s="25">
        <f ca="1" t="shared" si="2403"/>
        <v>84238.7297410257</v>
      </c>
      <c r="AU357" s="25">
        <f ca="1">AP357*'Ejercicio 3 - TIR'!$D$5</f>
        <v>11776.1864994583</v>
      </c>
      <c r="AV357" s="25">
        <f ca="1">AQ357*'Ejercicio 3 - TIR'!$D$5</f>
        <v>16123.1938905227</v>
      </c>
      <c r="AW357" s="25">
        <f ca="1">AR357*'Ejercicio 3 - TIR'!$D$5</f>
        <v>24718.6274135914</v>
      </c>
      <c r="AX357" s="25">
        <f ca="1">AS357*'Ejercicio 3 - TIR'!$D$5</f>
        <v>35161.067439354</v>
      </c>
      <c r="AY357" s="25">
        <f ca="1">AT357*'Ejercicio 3 - TIR'!$D$5</f>
        <v>42119.3648705128</v>
      </c>
      <c r="AZ357" s="25">
        <f ca="1" t="shared" ref="AZ357:BD357" si="2657">AJ357-AU357-AE357</f>
        <v>21822.4296389451</v>
      </c>
      <c r="BA357" s="25">
        <f ca="1" t="shared" si="2657"/>
        <v>25511.4335261674</v>
      </c>
      <c r="BB357" s="25">
        <f ca="1" t="shared" si="2657"/>
        <v>33191.5370646707</v>
      </c>
      <c r="BC357" s="25">
        <f ca="1" t="shared" si="2657"/>
        <v>42352.6471531901</v>
      </c>
      <c r="BD357" s="25">
        <f ca="1" t="shared" si="2657"/>
        <v>47839.4793207269</v>
      </c>
      <c r="BE357" s="25">
        <f ca="1" t="shared" ref="BE357:BI357" si="2658">AZ357/Z357</f>
        <v>18780.4341682776</v>
      </c>
      <c r="BF357" s="25">
        <f ca="1" t="shared" si="2658"/>
        <v>19069.7513808298</v>
      </c>
      <c r="BG357" s="25">
        <f ca="1" t="shared" si="2658"/>
        <v>20975.8039488436</v>
      </c>
      <c r="BH357" s="25">
        <f ca="1" t="shared" si="2658"/>
        <v>22004.29251081</v>
      </c>
      <c r="BI357" s="25">
        <f ca="1" t="shared" si="2658"/>
        <v>20638.9578942335</v>
      </c>
      <c r="BJ357" s="25">
        <f ca="1" t="shared" si="2406"/>
        <v>62230.8453503106</v>
      </c>
      <c r="BK357" s="25">
        <f ca="1" t="shared" si="2407"/>
        <v>33366.3565518856</v>
      </c>
      <c r="BL357" s="25">
        <f ca="1" t="shared" si="2408"/>
        <v>95597.2019021962</v>
      </c>
      <c r="BM357" s="25">
        <f ca="1">BK357*'Ejercicio 3 - TIR'!$D$5</f>
        <v>16683.1782759428</v>
      </c>
      <c r="BN357" s="25">
        <f ca="1" t="shared" si="2409"/>
        <v>78914.0236262534</v>
      </c>
      <c r="BO357" s="25">
        <f ca="1" t="shared" si="2410"/>
        <v>34045.1700982694</v>
      </c>
      <c r="BP357" s="25">
        <f ca="1" t="shared" si="2411"/>
        <v>-98822.4371131705</v>
      </c>
      <c r="BQ357" s="25">
        <f ca="1" t="shared" ref="BQ357:BT357" si="2659">BE357</f>
        <v>18780.4341682776</v>
      </c>
      <c r="BR357" s="25">
        <f ca="1" t="shared" si="2659"/>
        <v>19069.7513808298</v>
      </c>
      <c r="BS357" s="25">
        <f ca="1" t="shared" si="2659"/>
        <v>20975.8039488436</v>
      </c>
      <c r="BT357" s="25">
        <f ca="1" t="shared" si="2659"/>
        <v>22004.29251081</v>
      </c>
      <c r="BU357" s="25">
        <f ca="1" t="shared" si="2413"/>
        <v>54684.1279925029</v>
      </c>
      <c r="BV357" s="27">
        <f ca="1" t="shared" si="2414"/>
        <v>9.5832650305858</v>
      </c>
    </row>
    <row r="358" ht="15" customHeight="1" spans="1:74">
      <c r="A358" s="23">
        <v>357</v>
      </c>
      <c r="B358" s="24">
        <f ca="1" t="shared" ref="B358:F358" si="2660">RAND()</f>
        <v>0.156820375956749</v>
      </c>
      <c r="C358" s="25">
        <f ca="1">IF(B358&lt;=('Ejercicio 3 - TIR'!$D$13-'Ejercicio 3 - TIR'!$C$13)/('Ejercicio 3 - TIR'!$E$13-'Ejercicio 3 - TIR'!$C$13),'Ejercicio 3 - TIR'!$C$13+SQRT(('Ejercicio 3 - TIR'!$E$13-'Ejercicio 3 - TIR'!$C$13)*('Ejercicio 3 - TIR'!$D$13-'Ejercicio 3 - TIR'!$C$13)*B358),'Ejercicio 3 - TIR'!$E$13-SQRT(('Ejercicio 3 - TIR'!$E$13-'Ejercicio 3 - TIR'!$C$13)*('Ejercicio 3 - TIR'!$E$13-'Ejercicio 3 - TIR'!$D$13)*(1-B358)))</f>
        <v>67920.1105031874</v>
      </c>
      <c r="D358" s="24">
        <f ca="1" t="shared" si="2660"/>
        <v>0.910579504401025</v>
      </c>
      <c r="E358" s="25">
        <f ca="1">IF(D358&lt;=('Ejercicio 3 - TIR'!$D$14-'Ejercicio 3 - TIR'!$C$14)/('Ejercicio 3 - TIR'!$E$14-'Ejercicio 3 - TIR'!$C$14),'Ejercicio 3 - TIR'!$C$14+SQRT(('Ejercicio 3 - TIR'!$E$14-'Ejercicio 3 - TIR'!$C$14)*('Ejercicio 3 - TIR'!$D$14-'Ejercicio 3 - TIR'!$C$14)*D358),'Ejercicio 3 - TIR'!$E$14-SQRT(('Ejercicio 3 - TIR'!$E$14-'Ejercicio 3 - TIR'!$C$14)*('Ejercicio 3 - TIR'!$E$14-'Ejercicio 3 - TIR'!$D$14)*(1-D358)))</f>
        <v>36337.613573113</v>
      </c>
      <c r="F358" s="24">
        <f ca="1" t="shared" si="2660"/>
        <v>0.888984584251979</v>
      </c>
      <c r="G358" s="25">
        <f ca="1">IF(F358&lt;=('Ejercicio 3 - TIR'!$D$18-'Ejercicio 3 - TIR'!$C$18)/('Ejercicio 3 - TIR'!$E$18-'Ejercicio 3 - TIR'!$C$18),'Ejercicio 3 - TIR'!$C$18+SQRT(('Ejercicio 3 - TIR'!$E$18-'Ejercicio 3 - TIR'!$C$18)*('Ejercicio 3 - TIR'!$D$18-'Ejercicio 3 - TIR'!$C$18)*F358),'Ejercicio 3 - TIR'!$E$18-SQRT(('Ejercicio 3 - TIR'!$E$18-'Ejercicio 3 - TIR'!$C$18)*('Ejercicio 3 - TIR'!$E$18-'Ejercicio 3 - TIR'!$D$18)*(1-F358)))</f>
        <v>42114.4920410608</v>
      </c>
      <c r="H358" s="24">
        <f ca="1" t="shared" ref="H358:L358" si="2661">RAND()</f>
        <v>0.739616085244575</v>
      </c>
      <c r="I358" s="25">
        <f ca="1">IF(H358&lt;=('Ejercicio 3 - TIR'!$D$18-'Ejercicio 3 - TIR'!$C$18)/('Ejercicio 3 - TIR'!$E$18-'Ejercicio 3 - TIR'!$C$18),'Ejercicio 3 - TIR'!$C$18+SQRT(('Ejercicio 3 - TIR'!$E$18-'Ejercicio 3 - TIR'!$C$18)*('Ejercicio 3 - TIR'!$D$18-'Ejercicio 3 - TIR'!$C$18)*H358),'Ejercicio 3 - TIR'!$E$18-SQRT(('Ejercicio 3 - TIR'!$E$18-'Ejercicio 3 - TIR'!$C$18)*('Ejercicio 3 - TIR'!$E$18-'Ejercicio 3 - TIR'!$D$18)*(1-H358)))</f>
        <v>40580.860535505</v>
      </c>
      <c r="J358" s="24">
        <f ca="1" t="shared" si="2661"/>
        <v>0.82610309170053</v>
      </c>
      <c r="K358" s="25">
        <f ca="1">IF(J358&lt;=('Ejercicio 3 - TIR'!$D$18-'Ejercicio 3 - TIR'!$C$18)/('Ejercicio 3 - TIR'!$E$18-'Ejercicio 3 - TIR'!$C$18),'Ejercicio 3 - TIR'!$C$18+SQRT(('Ejercicio 3 - TIR'!$E$18-'Ejercicio 3 - TIR'!$C$18)*('Ejercicio 3 - TIR'!$D$18-'Ejercicio 3 - TIR'!$C$18)*J358),'Ejercicio 3 - TIR'!$E$18-SQRT(('Ejercicio 3 - TIR'!$E$18-'Ejercicio 3 - TIR'!$C$18)*('Ejercicio 3 - TIR'!$E$18-'Ejercicio 3 - TIR'!$D$18)*(1-J358)))</f>
        <v>41388.5919473895</v>
      </c>
      <c r="L358" s="24">
        <f ca="1" t="shared" si="2661"/>
        <v>0.936469471415811</v>
      </c>
      <c r="M358" s="25">
        <f ca="1">IF(L358&lt;=('Ejercicio 3 - TIR'!$D$18-'Ejercicio 3 - TIR'!$C$18)/('Ejercicio 3 - TIR'!$E$18-'Ejercicio 3 - TIR'!$C$18),'Ejercicio 3 - TIR'!$C$18+SQRT(('Ejercicio 3 - TIR'!$E$18-'Ejercicio 3 - TIR'!$C$18)*('Ejercicio 3 - TIR'!$D$18-'Ejercicio 3 - TIR'!$C$18)*L358),'Ejercicio 3 - TIR'!$E$18-SQRT(('Ejercicio 3 - TIR'!$E$18-'Ejercicio 3 - TIR'!$C$18)*('Ejercicio 3 - TIR'!$E$18-'Ejercicio 3 - TIR'!$D$18)*(1-L358)))</f>
        <v>42817.1601882378</v>
      </c>
      <c r="N358" s="24">
        <f ca="1" t="shared" ref="N358:R358" si="2662">RAND()</f>
        <v>0.529098383984169</v>
      </c>
      <c r="O358" s="25">
        <f ca="1">IF(N358&lt;=('Ejercicio 3 - TIR'!$D$18-'Ejercicio 3 - TIR'!$C$18)/('Ejercicio 3 - TIR'!$E$18-'Ejercicio 3 - TIR'!$C$18),'Ejercicio 3 - TIR'!$C$18+SQRT(('Ejercicio 3 - TIR'!$E$18-'Ejercicio 3 - TIR'!$C$18)*('Ejercicio 3 - TIR'!$D$18-'Ejercicio 3 - TIR'!$C$18)*N358),'Ejercicio 3 - TIR'!$E$18-SQRT(('Ejercicio 3 - TIR'!$E$18-'Ejercicio 3 - TIR'!$C$18)*('Ejercicio 3 - TIR'!$E$18-'Ejercicio 3 - TIR'!$D$18)*(1-N358)))</f>
        <v>38908.6900045756</v>
      </c>
      <c r="P358" s="24">
        <f ca="1" t="shared" si="2662"/>
        <v>0.500275593856475</v>
      </c>
      <c r="Q358" s="26">
        <f ca="1">IF(P358&lt;=('Ejercicio 3 - TIR'!$D$22-'Ejercicio 3 - TIR'!$C$22)/('Ejercicio 3 - TIR'!$E$22-'Ejercicio 3 - TIR'!$C$22),'Ejercicio 3 - TIR'!$C$22+SQRT(('Ejercicio 3 - TIR'!$E$22-'Ejercicio 3 - TIR'!$C$22)*('Ejercicio 3 - TIR'!$D$22-'Ejercicio 3 - TIR'!$C$22)*P358),'Ejercicio 3 - TIR'!$E$22-SQRT(('Ejercicio 3 - TIR'!$E$22-'Ejercicio 3 - TIR'!$C$22)*('Ejercicio 3 - TIR'!$E$22-'Ejercicio 3 - TIR'!$D$22)*(1-P358)))</f>
        <v>0.150008268955288</v>
      </c>
      <c r="R358" s="24">
        <f ca="1" t="shared" si="2662"/>
        <v>0.201438682794904</v>
      </c>
      <c r="S358" s="26">
        <f ca="1">IF(R358&lt;=('Ejercicio 3 - TIR'!$D$23-'Ejercicio 3 - TIR'!$C$23)/('Ejercicio 3 - TIR'!$E$23-'Ejercicio 3 - TIR'!$C$23),'Ejercicio 3 - TIR'!$C$23+SQRT(('Ejercicio 3 - TIR'!$E$23-'Ejercicio 3 - TIR'!$C$23)*('Ejercicio 3 - TIR'!$D$23-'Ejercicio 3 - TIR'!$C$23)*R358),'Ejercicio 3 - TIR'!$E$23-SQRT(('Ejercicio 3 - TIR'!$E$23-'Ejercicio 3 - TIR'!$C$23)*('Ejercicio 3 - TIR'!$E$23-'Ejercicio 3 - TIR'!$D$23)*(1-R358)))</f>
        <v>0.139041786392847</v>
      </c>
      <c r="T358" s="24">
        <f ca="1" t="shared" ref="T358:X358" si="2663">RAND()</f>
        <v>0.332448163279945</v>
      </c>
      <c r="U358" s="26">
        <f ca="1">IF(T358&lt;=('Ejercicio 3 - TIR'!$D$24-'Ejercicio 3 - TIR'!$C$24)/('Ejercicio 3 - TIR'!$E$24-'Ejercicio 3 - TIR'!$C$24),'Ejercicio 3 - TIR'!$C$24+SQRT(('Ejercicio 3 - TIR'!$E$24-'Ejercicio 3 - TIR'!$C$24)*('Ejercicio 3 - TIR'!$D$24-'Ejercicio 3 - TIR'!$C$24)*T358),'Ejercicio 3 - TIR'!$E$24-SQRT(('Ejercicio 3 - TIR'!$E$24-'Ejercicio 3 - TIR'!$C$24)*('Ejercicio 3 - TIR'!$E$24-'Ejercicio 3 - TIR'!$D$24)*(1-T358)))</f>
        <v>0.176422360660771</v>
      </c>
      <c r="V358" s="24">
        <f ca="1" t="shared" si="2663"/>
        <v>0.873081270354082</v>
      </c>
      <c r="W358" s="26">
        <f ca="1">IF(V358&lt;=('Ejercicio 3 - TIR'!$D$25-'Ejercicio 3 - TIR'!$C$25)/('Ejercicio 3 - TIR'!$E$25-'Ejercicio 3 - TIR'!$C$25),'Ejercicio 3 - TIR'!$C$25+SQRT(('Ejercicio 3 - TIR'!$E$25-'Ejercicio 3 - TIR'!$C$25)*('Ejercicio 3 - TIR'!$D$25-'Ejercicio 3 - TIR'!$C$25)*V358),'Ejercicio 3 - TIR'!$E$25-SQRT(('Ejercicio 3 - TIR'!$E$25-'Ejercicio 3 - TIR'!$C$25)*('Ejercicio 3 - TIR'!$E$25-'Ejercicio 3 - TIR'!$D$25)*(1-V358)))</f>
        <v>0.228923578250549</v>
      </c>
      <c r="X358" s="24">
        <f ca="1" t="shared" si="2663"/>
        <v>0.32206700630221</v>
      </c>
      <c r="Y358" s="26">
        <f ca="1">IF(X358&lt;=('Ejercicio 3 - TIR'!$D$26-'Ejercicio 3 - TIR'!$C$26)/('Ejercicio 3 - TIR'!$E$26-'Ejercicio 3 - TIR'!$C$26),'Ejercicio 3 - TIR'!$C$26+SQRT(('Ejercicio 3 - TIR'!$E$26-'Ejercicio 3 - TIR'!$C$26)*('Ejercicio 3 - TIR'!$D$26-'Ejercicio 3 - TIR'!$C$26)*X358),'Ejercicio 3 - TIR'!$E$26-SQRT(('Ejercicio 3 - TIR'!$E$26-'Ejercicio 3 - TIR'!$C$26)*('Ejercicio 3 - TIR'!$E$26-'Ejercicio 3 - TIR'!$D$26)*(1-X358)))</f>
        <v>0.219488657429866</v>
      </c>
      <c r="Z358" s="24">
        <f ca="1" t="shared" si="2384"/>
        <v>1.15000826895529</v>
      </c>
      <c r="AA358" s="24">
        <f ca="1" t="shared" si="2385"/>
        <v>1.30990747303738</v>
      </c>
      <c r="AB358" s="24">
        <f ca="1" t="shared" si="2386"/>
        <v>1.54100444167782</v>
      </c>
      <c r="AC358" s="24">
        <f ca="1" t="shared" si="2387"/>
        <v>1.89377669256669</v>
      </c>
      <c r="AD358" s="24">
        <f ca="1" t="shared" si="2388"/>
        <v>2.30943919629013</v>
      </c>
      <c r="AE358" s="23">
        <f ca="1" t="shared" si="2389"/>
        <v>5450.94251006885</v>
      </c>
      <c r="AF358" s="23">
        <f ca="1" t="shared" si="2390"/>
        <v>6208.85129419354</v>
      </c>
      <c r="AG358" s="23">
        <f ca="1" t="shared" si="2391"/>
        <v>7304.23149650685</v>
      </c>
      <c r="AH358" s="23">
        <f ca="1" t="shared" si="2392"/>
        <v>8976.34230705757</v>
      </c>
      <c r="AI358" s="23">
        <f ca="1" t="shared" si="2393"/>
        <v>10946.5476286645</v>
      </c>
      <c r="AJ358" s="25">
        <f ca="1" t="shared" si="2394"/>
        <v>48432.0140900716</v>
      </c>
      <c r="AK358" s="25">
        <f ca="1" t="shared" si="2395"/>
        <v>53157.1724777456</v>
      </c>
      <c r="AL358" s="25">
        <f ca="1" t="shared" si="2396"/>
        <v>63780.0040257179</v>
      </c>
      <c r="AM358" s="25">
        <f ca="1" t="shared" si="2397"/>
        <v>81086.1400063792</v>
      </c>
      <c r="AN358" s="25">
        <f ca="1" t="shared" si="2398"/>
        <v>89857.2537728688</v>
      </c>
      <c r="AO358" s="25">
        <f ca="1">C358/'Ejercicio 3 - TIR'!$D$7</f>
        <v>13584.0221006375</v>
      </c>
      <c r="AP358" s="25">
        <f ca="1" t="shared" si="2399"/>
        <v>34847.9919894341</v>
      </c>
      <c r="AQ358" s="25">
        <f ca="1" t="shared" si="2400"/>
        <v>39573.1503771081</v>
      </c>
      <c r="AR358" s="25">
        <f ca="1" t="shared" si="2401"/>
        <v>50195.9819250804</v>
      </c>
      <c r="AS358" s="25">
        <f ca="1" t="shared" si="2402"/>
        <v>67502.1179057417</v>
      </c>
      <c r="AT358" s="25">
        <f ca="1" t="shared" si="2403"/>
        <v>76273.2316722314</v>
      </c>
      <c r="AU358" s="25">
        <f ca="1">AP358*'Ejercicio 3 - TIR'!$D$5</f>
        <v>17423.995994717</v>
      </c>
      <c r="AV358" s="25">
        <f ca="1">AQ358*'Ejercicio 3 - TIR'!$D$5</f>
        <v>19786.5751885541</v>
      </c>
      <c r="AW358" s="25">
        <f ca="1">AR358*'Ejercicio 3 - TIR'!$D$5</f>
        <v>25097.9909625402</v>
      </c>
      <c r="AX358" s="25">
        <f ca="1">AS358*'Ejercicio 3 - TIR'!$D$5</f>
        <v>33751.0589528709</v>
      </c>
      <c r="AY358" s="25">
        <f ca="1">AT358*'Ejercicio 3 - TIR'!$D$5</f>
        <v>38136.6158361157</v>
      </c>
      <c r="AZ358" s="25">
        <f ca="1" t="shared" ref="AZ358:BD358" si="2664">AJ358-AU358-AE358</f>
        <v>25557.0755852857</v>
      </c>
      <c r="BA358" s="25">
        <f ca="1" t="shared" si="2664"/>
        <v>27161.745994998</v>
      </c>
      <c r="BB358" s="25">
        <f ca="1" t="shared" si="2664"/>
        <v>31377.7815666708</v>
      </c>
      <c r="BC358" s="25">
        <f ca="1" t="shared" si="2664"/>
        <v>38358.7387464508</v>
      </c>
      <c r="BD358" s="25">
        <f ca="1" t="shared" si="2664"/>
        <v>40774.0903080886</v>
      </c>
      <c r="BE358" s="25">
        <f ca="1" t="shared" ref="BE358:BI358" si="2665">AZ358/Z358</f>
        <v>22223.3841922743</v>
      </c>
      <c r="BF358" s="25">
        <f ca="1" t="shared" si="2665"/>
        <v>20735.6218313772</v>
      </c>
      <c r="BG358" s="25">
        <f ca="1" t="shared" si="2665"/>
        <v>20361.9020932265</v>
      </c>
      <c r="BH358" s="25">
        <f ca="1" t="shared" si="2665"/>
        <v>20255.1541039731</v>
      </c>
      <c r="BI358" s="25">
        <f ca="1" t="shared" si="2665"/>
        <v>17655.4075870834</v>
      </c>
      <c r="BJ358" s="25">
        <f ca="1" t="shared" si="2406"/>
        <v>83919.5090853913</v>
      </c>
      <c r="BK358" s="25">
        <f ca="1" t="shared" si="2407"/>
        <v>31371.4730824836</v>
      </c>
      <c r="BL358" s="25">
        <f ca="1" t="shared" si="2408"/>
        <v>115290.982167875</v>
      </c>
      <c r="BM358" s="25">
        <f ca="1">BK358*'Ejercicio 3 - TIR'!$D$5</f>
        <v>15685.7365412418</v>
      </c>
      <c r="BN358" s="25">
        <f ca="1" t="shared" si="2409"/>
        <v>99605.2456266331</v>
      </c>
      <c r="BO358" s="25">
        <f ca="1" t="shared" si="2410"/>
        <v>43129.6246234317</v>
      </c>
      <c r="BP358" s="25">
        <f ca="1" t="shared" si="2411"/>
        <v>-104257.7240763</v>
      </c>
      <c r="BQ358" s="25">
        <f ca="1" t="shared" ref="BQ358:BT358" si="2666">BE358</f>
        <v>22223.3841922743</v>
      </c>
      <c r="BR358" s="25">
        <f ca="1" t="shared" si="2666"/>
        <v>20735.6218313772</v>
      </c>
      <c r="BS358" s="25">
        <f ca="1" t="shared" si="2666"/>
        <v>20361.9020932265</v>
      </c>
      <c r="BT358" s="25">
        <f ca="1" t="shared" si="2666"/>
        <v>20255.1541039731</v>
      </c>
      <c r="BU358" s="25">
        <f ca="1" t="shared" si="2413"/>
        <v>60785.0322105152</v>
      </c>
      <c r="BV358" s="27">
        <f ca="1" t="shared" si="2414"/>
        <v>9.98649267125933</v>
      </c>
    </row>
    <row r="359" ht="15" customHeight="1" spans="1:74">
      <c r="A359" s="23">
        <v>358</v>
      </c>
      <c r="B359" s="24">
        <f ca="1" t="shared" ref="B359:F359" si="2667">RAND()</f>
        <v>0.374732974430478</v>
      </c>
      <c r="C359" s="25">
        <f ca="1">IF(B359&lt;=('Ejercicio 3 - TIR'!$D$13-'Ejercicio 3 - TIR'!$C$13)/('Ejercicio 3 - TIR'!$E$13-'Ejercicio 3 - TIR'!$C$13),'Ejercicio 3 - TIR'!$C$13+SQRT(('Ejercicio 3 - TIR'!$E$13-'Ejercicio 3 - TIR'!$C$13)*('Ejercicio 3 - TIR'!$D$13-'Ejercicio 3 - TIR'!$C$13)*B359),'Ejercicio 3 - TIR'!$E$13-SQRT(('Ejercicio 3 - TIR'!$E$13-'Ejercicio 3 - TIR'!$C$13)*('Ejercicio 3 - TIR'!$E$13-'Ejercicio 3 - TIR'!$D$13)*(1-B359)))</f>
        <v>72608.0225123591</v>
      </c>
      <c r="D359" s="24">
        <f ca="1" t="shared" si="2667"/>
        <v>0.650860127329833</v>
      </c>
      <c r="E359" s="25">
        <f ca="1">IF(D359&lt;=('Ejercicio 3 - TIR'!$D$14-'Ejercicio 3 - TIR'!$C$14)/('Ejercicio 3 - TIR'!$E$14-'Ejercicio 3 - TIR'!$C$14),'Ejercicio 3 - TIR'!$C$14+SQRT(('Ejercicio 3 - TIR'!$E$14-'Ejercicio 3 - TIR'!$C$14)*('Ejercicio 3 - TIR'!$D$14-'Ejercicio 3 - TIR'!$C$14)*D359),'Ejercicio 3 - TIR'!$E$14-SQRT(('Ejercicio 3 - TIR'!$E$14-'Ejercicio 3 - TIR'!$C$14)*('Ejercicio 3 - TIR'!$E$14-'Ejercicio 3 - TIR'!$D$14)*(1-D359)))</f>
        <v>32763.2202672373</v>
      </c>
      <c r="F359" s="24">
        <f ca="1" t="shared" si="2667"/>
        <v>0.311997292388746</v>
      </c>
      <c r="G359" s="25">
        <f ca="1">IF(F359&lt;=('Ejercicio 3 - TIR'!$D$18-'Ejercicio 3 - TIR'!$C$18)/('Ejercicio 3 - TIR'!$E$18-'Ejercicio 3 - TIR'!$C$18),'Ejercicio 3 - TIR'!$C$18+SQRT(('Ejercicio 3 - TIR'!$E$18-'Ejercicio 3 - TIR'!$C$18)*('Ejercicio 3 - TIR'!$D$18-'Ejercicio 3 - TIR'!$C$18)*F359),'Ejercicio 3 - TIR'!$E$18-SQRT(('Ejercicio 3 - TIR'!$E$18-'Ejercicio 3 - TIR'!$C$18)*('Ejercicio 3 - TIR'!$E$18-'Ejercicio 3 - TIR'!$D$18)*(1-F359)))</f>
        <v>36841.0228663784</v>
      </c>
      <c r="H359" s="24">
        <f ca="1" t="shared" ref="H359:L359" si="2668">RAND()</f>
        <v>0.275791198767737</v>
      </c>
      <c r="I359" s="25">
        <f ca="1">IF(H359&lt;=('Ejercicio 3 - TIR'!$D$18-'Ejercicio 3 - TIR'!$C$18)/('Ejercicio 3 - TIR'!$E$18-'Ejercicio 3 - TIR'!$C$18),'Ejercicio 3 - TIR'!$C$18+SQRT(('Ejercicio 3 - TIR'!$E$18-'Ejercicio 3 - TIR'!$C$18)*('Ejercicio 3 - TIR'!$D$18-'Ejercicio 3 - TIR'!$C$18)*H359),'Ejercicio 3 - TIR'!$E$18-SQRT(('Ejercicio 3 - TIR'!$E$18-'Ejercicio 3 - TIR'!$C$18)*('Ejercicio 3 - TIR'!$E$18-'Ejercicio 3 - TIR'!$D$18)*(1-H359)))</f>
        <v>36431.8488644526</v>
      </c>
      <c r="J359" s="24">
        <f ca="1" t="shared" si="2668"/>
        <v>0.221273790782084</v>
      </c>
      <c r="K359" s="25">
        <f ca="1">IF(J359&lt;=('Ejercicio 3 - TIR'!$D$18-'Ejercicio 3 - TIR'!$C$18)/('Ejercicio 3 - TIR'!$E$18-'Ejercicio 3 - TIR'!$C$18),'Ejercicio 3 - TIR'!$C$18+SQRT(('Ejercicio 3 - TIR'!$E$18-'Ejercicio 3 - TIR'!$C$18)*('Ejercicio 3 - TIR'!$D$18-'Ejercicio 3 - TIR'!$C$18)*J359),'Ejercicio 3 - TIR'!$E$18-SQRT(('Ejercicio 3 - TIR'!$E$18-'Ejercicio 3 - TIR'!$C$18)*('Ejercicio 3 - TIR'!$E$18-'Ejercicio 3 - TIR'!$D$18)*(1-J359)))</f>
        <v>35761.1690321768</v>
      </c>
      <c r="L359" s="24">
        <f ca="1" t="shared" si="2668"/>
        <v>0.00543553407358766</v>
      </c>
      <c r="M359" s="25">
        <f ca="1">IF(L359&lt;=('Ejercicio 3 - TIR'!$D$18-'Ejercicio 3 - TIR'!$C$18)/('Ejercicio 3 - TIR'!$E$18-'Ejercicio 3 - TIR'!$C$18),'Ejercicio 3 - TIR'!$C$18+SQRT(('Ejercicio 3 - TIR'!$E$18-'Ejercicio 3 - TIR'!$C$18)*('Ejercicio 3 - TIR'!$D$18-'Ejercicio 3 - TIR'!$C$18)*L359),'Ejercicio 3 - TIR'!$E$18-SQRT(('Ejercicio 3 - TIR'!$E$18-'Ejercicio 3 - TIR'!$C$18)*('Ejercicio 3 - TIR'!$E$18-'Ejercicio 3 - TIR'!$D$18)*(1-L359)))</f>
        <v>30902.9563173477</v>
      </c>
      <c r="N359" s="24">
        <f ca="1" t="shared" ref="N359:R359" si="2669">RAND()</f>
        <v>0.896704505054118</v>
      </c>
      <c r="O359" s="25">
        <f ca="1">IF(N359&lt;=('Ejercicio 3 - TIR'!$D$18-'Ejercicio 3 - TIR'!$C$18)/('Ejercicio 3 - TIR'!$E$18-'Ejercicio 3 - TIR'!$C$18),'Ejercicio 3 - TIR'!$C$18+SQRT(('Ejercicio 3 - TIR'!$E$18-'Ejercicio 3 - TIR'!$C$18)*('Ejercicio 3 - TIR'!$D$18-'Ejercicio 3 - TIR'!$C$18)*N359),'Ejercicio 3 - TIR'!$E$18-SQRT(('Ejercicio 3 - TIR'!$E$18-'Ejercicio 3 - TIR'!$C$18)*('Ejercicio 3 - TIR'!$E$18-'Ejercicio 3 - TIR'!$D$18)*(1-N359)))</f>
        <v>42216.6275633791</v>
      </c>
      <c r="P359" s="24">
        <f ca="1" t="shared" si="2669"/>
        <v>0.0169279064503292</v>
      </c>
      <c r="Q359" s="26">
        <f ca="1">IF(P359&lt;=('Ejercicio 3 - TIR'!$D$22-'Ejercicio 3 - TIR'!$C$22)/('Ejercicio 3 - TIR'!$E$22-'Ejercicio 3 - TIR'!$C$22),'Ejercicio 3 - TIR'!$C$22+SQRT(('Ejercicio 3 - TIR'!$E$22-'Ejercicio 3 - TIR'!$C$22)*('Ejercicio 3 - TIR'!$D$22-'Ejercicio 3 - TIR'!$C$22)*P359),'Ejercicio 3 - TIR'!$E$22-SQRT(('Ejercicio 3 - TIR'!$E$22-'Ejercicio 3 - TIR'!$C$22)*('Ejercicio 3 - TIR'!$E$22-'Ejercicio 3 - TIR'!$D$22)*(1-P359)))</f>
        <v>0.125519984747315</v>
      </c>
      <c r="R359" s="24">
        <f ca="1" t="shared" si="2669"/>
        <v>0.268002208280744</v>
      </c>
      <c r="S359" s="26">
        <f ca="1">IF(R359&lt;=('Ejercicio 3 - TIR'!$D$23-'Ejercicio 3 - TIR'!$C$23)/('Ejercicio 3 - TIR'!$E$23-'Ejercicio 3 - TIR'!$C$23),'Ejercicio 3 - TIR'!$C$23+SQRT(('Ejercicio 3 - TIR'!$E$23-'Ejercicio 3 - TIR'!$C$23)*('Ejercicio 3 - TIR'!$D$23-'Ejercicio 3 - TIR'!$C$23)*R359),'Ejercicio 3 - TIR'!$E$23-SQRT(('Ejercicio 3 - TIR'!$E$23-'Ejercicio 3 - TIR'!$C$23)*('Ejercicio 3 - TIR'!$E$23-'Ejercicio 3 - TIR'!$D$23)*(1-R359)))</f>
        <v>0.141963696749531</v>
      </c>
      <c r="T359" s="24">
        <f ca="1" t="shared" ref="T359:X359" si="2670">RAND()</f>
        <v>0.681954138383875</v>
      </c>
      <c r="U359" s="26">
        <f ca="1">IF(T359&lt;=('Ejercicio 3 - TIR'!$D$24-'Ejercicio 3 - TIR'!$C$24)/('Ejercicio 3 - TIR'!$E$24-'Ejercicio 3 - TIR'!$C$24),'Ejercicio 3 - TIR'!$C$24+SQRT(('Ejercicio 3 - TIR'!$E$24-'Ejercicio 3 - TIR'!$C$24)*('Ejercicio 3 - TIR'!$D$24-'Ejercicio 3 - TIR'!$C$24)*T359),'Ejercicio 3 - TIR'!$E$24-SQRT(('Ejercicio 3 - TIR'!$E$24-'Ejercicio 3 - TIR'!$C$24)*('Ejercicio 3 - TIR'!$E$24-'Ejercicio 3 - TIR'!$D$24)*(1-T359)))</f>
        <v>0.190158277319747</v>
      </c>
      <c r="V359" s="24">
        <f ca="1" t="shared" si="2670"/>
        <v>0.414219550227487</v>
      </c>
      <c r="W359" s="26">
        <f ca="1">IF(V359&lt;=('Ejercicio 3 - TIR'!$D$25-'Ejercicio 3 - TIR'!$C$25)/('Ejercicio 3 - TIR'!$E$25-'Ejercicio 3 - TIR'!$C$25),'Ejercicio 3 - TIR'!$C$25+SQRT(('Ejercicio 3 - TIR'!$E$25-'Ejercicio 3 - TIR'!$C$25)*('Ejercicio 3 - TIR'!$D$25-'Ejercicio 3 - TIR'!$C$25)*V359),'Ejercicio 3 - TIR'!$E$25-SQRT(('Ejercicio 3 - TIR'!$E$25-'Ejercicio 3 - TIR'!$C$25)*('Ejercicio 3 - TIR'!$E$25-'Ejercicio 3 - TIR'!$D$25)*(1-V359)))</f>
        <v>0.204720517072257</v>
      </c>
      <c r="X359" s="24">
        <f ca="1" t="shared" si="2670"/>
        <v>0.621254916684699</v>
      </c>
      <c r="Y359" s="26">
        <f ca="1">IF(X359&lt;=('Ejercicio 3 - TIR'!$D$26-'Ejercicio 3 - TIR'!$C$26)/('Ejercicio 3 - TIR'!$E$26-'Ejercicio 3 - TIR'!$C$26),'Ejercicio 3 - TIR'!$C$26+SQRT(('Ejercicio 3 - TIR'!$E$26-'Ejercicio 3 - TIR'!$C$26)*('Ejercicio 3 - TIR'!$D$26-'Ejercicio 3 - TIR'!$C$26)*X359),'Ejercicio 3 - TIR'!$E$26-SQRT(('Ejercicio 3 - TIR'!$E$26-'Ejercicio 3 - TIR'!$C$26)*('Ejercicio 3 - TIR'!$E$26-'Ejercicio 3 - TIR'!$D$26)*(1-X359)))</f>
        <v>0.234775853242956</v>
      </c>
      <c r="Z359" s="24">
        <f ca="1" t="shared" si="2384"/>
        <v>1.12551998474732</v>
      </c>
      <c r="AA359" s="24">
        <f ca="1" t="shared" si="2385"/>
        <v>1.28530296254752</v>
      </c>
      <c r="AB359" s="24">
        <f ca="1" t="shared" si="2386"/>
        <v>1.52971395973952</v>
      </c>
      <c r="AC359" s="24">
        <f ca="1" t="shared" si="2387"/>
        <v>1.84287779255005</v>
      </c>
      <c r="AD359" s="24">
        <f ca="1" t="shared" si="2388"/>
        <v>2.27554099871848</v>
      </c>
      <c r="AE359" s="23">
        <f ca="1" t="shared" si="2389"/>
        <v>4112.43890821655</v>
      </c>
      <c r="AF359" s="23">
        <f ca="1" t="shared" si="2390"/>
        <v>4696.25593828358</v>
      </c>
      <c r="AG359" s="23">
        <f ca="1" t="shared" si="2391"/>
        <v>5589.28787736021</v>
      </c>
      <c r="AH359" s="23">
        <f ca="1" t="shared" si="2392"/>
        <v>6733.52978167909</v>
      </c>
      <c r="AI359" s="23">
        <f ca="1" t="shared" si="2393"/>
        <v>8314.39998150966</v>
      </c>
      <c r="AJ359" s="25">
        <f ca="1" t="shared" si="2394"/>
        <v>41465.3074946417</v>
      </c>
      <c r="AK359" s="25">
        <f ca="1" t="shared" si="2395"/>
        <v>46825.9632765644</v>
      </c>
      <c r="AL359" s="25">
        <f ca="1" t="shared" si="2396"/>
        <v>54704.3594851255</v>
      </c>
      <c r="AM359" s="25">
        <f ca="1" t="shared" si="2397"/>
        <v>56950.3719213843</v>
      </c>
      <c r="AN359" s="25">
        <f ca="1" t="shared" si="2398"/>
        <v>96065.6668480977</v>
      </c>
      <c r="AO359" s="25">
        <f ca="1">C359/'Ejercicio 3 - TIR'!$D$7</f>
        <v>14521.6045024718</v>
      </c>
      <c r="AP359" s="25">
        <f ca="1" t="shared" si="2399"/>
        <v>26943.7029921699</v>
      </c>
      <c r="AQ359" s="25">
        <f ca="1" t="shared" si="2400"/>
        <v>32304.3587740926</v>
      </c>
      <c r="AR359" s="25">
        <f ca="1" t="shared" si="2401"/>
        <v>40182.7549826537</v>
      </c>
      <c r="AS359" s="25">
        <f ca="1" t="shared" si="2402"/>
        <v>42428.7674189125</v>
      </c>
      <c r="AT359" s="25">
        <f ca="1" t="shared" si="2403"/>
        <v>81544.0623456259</v>
      </c>
      <c r="AU359" s="25">
        <f ca="1">AP359*'Ejercicio 3 - TIR'!$D$5</f>
        <v>13471.8514960849</v>
      </c>
      <c r="AV359" s="25">
        <f ca="1">AQ359*'Ejercicio 3 - TIR'!$D$5</f>
        <v>16152.1793870463</v>
      </c>
      <c r="AW359" s="25">
        <f ca="1">AR359*'Ejercicio 3 - TIR'!$D$5</f>
        <v>20091.3774913268</v>
      </c>
      <c r="AX359" s="25">
        <f ca="1">AS359*'Ejercicio 3 - TIR'!$D$5</f>
        <v>21214.3837094562</v>
      </c>
      <c r="AY359" s="25">
        <f ca="1">AT359*'Ejercicio 3 - TIR'!$D$5</f>
        <v>40772.0311728129</v>
      </c>
      <c r="AZ359" s="25">
        <f ca="1" t="shared" ref="AZ359:BD359" si="2671">AJ359-AU359-AE359</f>
        <v>23881.0170903402</v>
      </c>
      <c r="BA359" s="25">
        <f ca="1" t="shared" si="2671"/>
        <v>25977.5279512345</v>
      </c>
      <c r="BB359" s="25">
        <f ca="1" t="shared" si="2671"/>
        <v>29023.6941164384</v>
      </c>
      <c r="BC359" s="25">
        <f ca="1" t="shared" si="2671"/>
        <v>29002.458430249</v>
      </c>
      <c r="BD359" s="25">
        <f ca="1" t="shared" si="2671"/>
        <v>46979.2356937751</v>
      </c>
      <c r="BE359" s="25">
        <f ca="1" t="shared" ref="BE359:BI359" si="2672">AZ359/Z359</f>
        <v>21217.7637127444</v>
      </c>
      <c r="BF359" s="25">
        <f ca="1" t="shared" si="2672"/>
        <v>20211.2098922935</v>
      </c>
      <c r="BG359" s="25">
        <f ca="1" t="shared" si="2672"/>
        <v>18973.2818555049</v>
      </c>
      <c r="BH359" s="25">
        <f ca="1" t="shared" si="2672"/>
        <v>15737.5917966418</v>
      </c>
      <c r="BI359" s="25">
        <f ca="1" t="shared" si="2672"/>
        <v>20645.3040047323</v>
      </c>
      <c r="BJ359" s="25">
        <f ca="1" t="shared" si="2406"/>
        <v>74554.0509681427</v>
      </c>
      <c r="BK359" s="25">
        <f ca="1" t="shared" si="2407"/>
        <v>33044.5064125495</v>
      </c>
      <c r="BL359" s="25">
        <f ca="1" t="shared" si="2408"/>
        <v>107598.557380692</v>
      </c>
      <c r="BM359" s="25">
        <f ca="1">BK359*'Ejercicio 3 - TIR'!$D$5</f>
        <v>16522.2532062747</v>
      </c>
      <c r="BN359" s="25">
        <f ca="1" t="shared" si="2409"/>
        <v>91076.3041744174</v>
      </c>
      <c r="BO359" s="25">
        <f ca="1" t="shared" si="2410"/>
        <v>40024.0225184732</v>
      </c>
      <c r="BP359" s="25">
        <f ca="1" t="shared" si="2411"/>
        <v>-105371.242779596</v>
      </c>
      <c r="BQ359" s="25">
        <f ca="1" t="shared" ref="BQ359:BT359" si="2673">BE359</f>
        <v>21217.7637127444</v>
      </c>
      <c r="BR359" s="25">
        <f ca="1" t="shared" si="2673"/>
        <v>20211.2098922935</v>
      </c>
      <c r="BS359" s="25">
        <f ca="1" t="shared" si="2673"/>
        <v>18973.2818555049</v>
      </c>
      <c r="BT359" s="25">
        <f ca="1" t="shared" si="2673"/>
        <v>15737.5917966418</v>
      </c>
      <c r="BU359" s="25">
        <f ca="1" t="shared" si="2413"/>
        <v>60669.3265232055</v>
      </c>
      <c r="BV359" s="27">
        <f ca="1" t="shared" si="2414"/>
        <v>7.85405960266055</v>
      </c>
    </row>
    <row r="360" ht="15" customHeight="1" spans="1:74">
      <c r="A360" s="23">
        <v>359</v>
      </c>
      <c r="B360" s="24">
        <f ca="1" t="shared" ref="B360:F360" si="2674">RAND()</f>
        <v>0.90430805804439</v>
      </c>
      <c r="C360" s="25">
        <f ca="1">IF(B360&lt;=('Ejercicio 3 - TIR'!$D$13-'Ejercicio 3 - TIR'!$C$13)/('Ejercicio 3 - TIR'!$E$13-'Ejercicio 3 - TIR'!$C$13),'Ejercicio 3 - TIR'!$C$13+SQRT(('Ejercicio 3 - TIR'!$E$13-'Ejercicio 3 - TIR'!$C$13)*('Ejercicio 3 - TIR'!$D$13-'Ejercicio 3 - TIR'!$C$13)*B360),'Ejercicio 3 - TIR'!$E$13-SQRT(('Ejercicio 3 - TIR'!$E$13-'Ejercicio 3 - TIR'!$C$13)*('Ejercicio 3 - TIR'!$E$13-'Ejercicio 3 - TIR'!$D$13)*(1-B360)))</f>
        <v>89284.1085136731</v>
      </c>
      <c r="D360" s="24">
        <f ca="1" t="shared" si="2674"/>
        <v>0.651627948004444</v>
      </c>
      <c r="E360" s="25">
        <f ca="1">IF(D360&lt;=('Ejercicio 3 - TIR'!$D$14-'Ejercicio 3 - TIR'!$C$14)/('Ejercicio 3 - TIR'!$E$14-'Ejercicio 3 - TIR'!$C$14),'Ejercicio 3 - TIR'!$C$14+SQRT(('Ejercicio 3 - TIR'!$E$14-'Ejercicio 3 - TIR'!$C$14)*('Ejercicio 3 - TIR'!$D$14-'Ejercicio 3 - TIR'!$C$14)*D360),'Ejercicio 3 - TIR'!$E$14-SQRT(('Ejercicio 3 - TIR'!$E$14-'Ejercicio 3 - TIR'!$C$14)*('Ejercicio 3 - TIR'!$E$14-'Ejercicio 3 - TIR'!$D$14)*(1-D360)))</f>
        <v>32771.1821298823</v>
      </c>
      <c r="F360" s="24">
        <f ca="1" t="shared" si="2674"/>
        <v>0.882574273652332</v>
      </c>
      <c r="G360" s="25">
        <f ca="1">IF(F360&lt;=('Ejercicio 3 - TIR'!$D$18-'Ejercicio 3 - TIR'!$C$18)/('Ejercicio 3 - TIR'!$E$18-'Ejercicio 3 - TIR'!$C$18),'Ejercicio 3 - TIR'!$C$18+SQRT(('Ejercicio 3 - TIR'!$E$18-'Ejercicio 3 - TIR'!$C$18)*('Ejercicio 3 - TIR'!$D$18-'Ejercicio 3 - TIR'!$C$18)*F360),'Ejercicio 3 - TIR'!$E$18-SQRT(('Ejercicio 3 - TIR'!$E$18-'Ejercicio 3 - TIR'!$C$18)*('Ejercicio 3 - TIR'!$E$18-'Ejercicio 3 - TIR'!$D$18)*(1-F360)))</f>
        <v>42032.3528720424</v>
      </c>
      <c r="H360" s="24">
        <f ca="1" t="shared" ref="H360:L360" si="2675">RAND()</f>
        <v>0.307895671278021</v>
      </c>
      <c r="I360" s="25">
        <f ca="1">IF(H360&lt;=('Ejercicio 3 - TIR'!$D$18-'Ejercicio 3 - TIR'!$C$18)/('Ejercicio 3 - TIR'!$E$18-'Ejercicio 3 - TIR'!$C$18),'Ejercicio 3 - TIR'!$C$18+SQRT(('Ejercicio 3 - TIR'!$E$18-'Ejercicio 3 - TIR'!$C$18)*('Ejercicio 3 - TIR'!$D$18-'Ejercicio 3 - TIR'!$C$18)*H360),'Ejercicio 3 - TIR'!$E$18-SQRT(('Ejercicio 3 - TIR'!$E$18-'Ejercicio 3 - TIR'!$C$18)*('Ejercicio 3 - TIR'!$E$18-'Ejercicio 3 - TIR'!$D$18)*(1-H360)))</f>
        <v>36795.9069072276</v>
      </c>
      <c r="J360" s="24">
        <f ca="1" t="shared" si="2675"/>
        <v>0.0412890257586898</v>
      </c>
      <c r="K360" s="25">
        <f ca="1">IF(J360&lt;=('Ejercicio 3 - TIR'!$D$18-'Ejercicio 3 - TIR'!$C$18)/('Ejercicio 3 - TIR'!$E$18-'Ejercicio 3 - TIR'!$C$18),'Ejercicio 3 - TIR'!$C$18+SQRT(('Ejercicio 3 - TIR'!$E$18-'Ejercicio 3 - TIR'!$C$18)*('Ejercicio 3 - TIR'!$D$18-'Ejercicio 3 - TIR'!$C$18)*J360),'Ejercicio 3 - TIR'!$E$18-SQRT(('Ejercicio 3 - TIR'!$E$18-'Ejercicio 3 - TIR'!$C$18)*('Ejercicio 3 - TIR'!$E$18-'Ejercicio 3 - TIR'!$D$18)*(1-J360)))</f>
        <v>32488.6449854898</v>
      </c>
      <c r="L360" s="24">
        <f ca="1" t="shared" si="2675"/>
        <v>0.0313621030701134</v>
      </c>
      <c r="M360" s="25">
        <f ca="1">IF(L360&lt;=('Ejercicio 3 - TIR'!$D$18-'Ejercicio 3 - TIR'!$C$18)/('Ejercicio 3 - TIR'!$E$18-'Ejercicio 3 - TIR'!$C$18),'Ejercicio 3 - TIR'!$C$18+SQRT(('Ejercicio 3 - TIR'!$E$18-'Ejercicio 3 - TIR'!$C$18)*('Ejercicio 3 - TIR'!$D$18-'Ejercicio 3 - TIR'!$C$18)*L360),'Ejercicio 3 - TIR'!$E$18-SQRT(('Ejercicio 3 - TIR'!$E$18-'Ejercicio 3 - TIR'!$C$18)*('Ejercicio 3 - TIR'!$E$18-'Ejercicio 3 - TIR'!$D$18)*(1-L360)))</f>
        <v>32168.9433972598</v>
      </c>
      <c r="N360" s="24">
        <f ca="1" t="shared" ref="N360:R360" si="2676">RAND()</f>
        <v>0.681351663710797</v>
      </c>
      <c r="O360" s="25">
        <f ca="1">IF(N360&lt;=('Ejercicio 3 - TIR'!$D$18-'Ejercicio 3 - TIR'!$C$18)/('Ejercicio 3 - TIR'!$E$18-'Ejercicio 3 - TIR'!$C$18),'Ejercicio 3 - TIR'!$C$18+SQRT(('Ejercicio 3 - TIR'!$E$18-'Ejercicio 3 - TIR'!$C$18)*('Ejercicio 3 - TIR'!$D$18-'Ejercicio 3 - TIR'!$C$18)*N360),'Ejercicio 3 - TIR'!$E$18-SQRT(('Ejercicio 3 - TIR'!$E$18-'Ejercicio 3 - TIR'!$C$18)*('Ejercicio 3 - TIR'!$E$18-'Ejercicio 3 - TIR'!$D$18)*(1-N360)))</f>
        <v>40111.3779833485</v>
      </c>
      <c r="P360" s="24">
        <f ca="1" t="shared" si="2676"/>
        <v>0.665305556965299</v>
      </c>
      <c r="Q360" s="26">
        <f ca="1">IF(P360&lt;=('Ejercicio 3 - TIR'!$D$22-'Ejercicio 3 - TIR'!$C$22)/('Ejercicio 3 - TIR'!$E$22-'Ejercicio 3 - TIR'!$C$22),'Ejercicio 3 - TIR'!$C$22+SQRT(('Ejercicio 3 - TIR'!$E$22-'Ejercicio 3 - TIR'!$C$22)*('Ejercicio 3 - TIR'!$D$22-'Ejercicio 3 - TIR'!$C$22)*P360),'Ejercicio 3 - TIR'!$E$22-SQRT(('Ejercicio 3 - TIR'!$E$22-'Ejercicio 3 - TIR'!$C$22)*('Ejercicio 3 - TIR'!$E$22-'Ejercicio 3 - TIR'!$D$22)*(1-P360)))</f>
        <v>0.155455143156611</v>
      </c>
      <c r="R360" s="24">
        <f ca="1" t="shared" si="2676"/>
        <v>0.574688481296057</v>
      </c>
      <c r="S360" s="26">
        <f ca="1">IF(R360&lt;=('Ejercicio 3 - TIR'!$D$23-'Ejercicio 3 - TIR'!$C$23)/('Ejercicio 3 - TIR'!$E$23-'Ejercicio 3 - TIR'!$C$23),'Ejercicio 3 - TIR'!$C$23+SQRT(('Ejercicio 3 - TIR'!$E$23-'Ejercicio 3 - TIR'!$C$23)*('Ejercicio 3 - TIR'!$D$23-'Ejercicio 3 - TIR'!$C$23)*R360),'Ejercicio 3 - TIR'!$E$23-SQRT(('Ejercicio 3 - TIR'!$E$23-'Ejercicio 3 - TIR'!$C$23)*('Ejercicio 3 - TIR'!$E$23-'Ejercicio 3 - TIR'!$D$23)*(1-R360)))</f>
        <v>0.152331231800691</v>
      </c>
      <c r="T360" s="24">
        <f ca="1" t="shared" ref="T360:X360" si="2677">RAND()</f>
        <v>0.773751791915241</v>
      </c>
      <c r="U360" s="26">
        <f ca="1">IF(T360&lt;=('Ejercicio 3 - TIR'!$D$24-'Ejercicio 3 - TIR'!$C$24)/('Ejercicio 3 - TIR'!$E$24-'Ejercicio 3 - TIR'!$C$24),'Ejercicio 3 - TIR'!$C$24+SQRT(('Ejercicio 3 - TIR'!$E$24-'Ejercicio 3 - TIR'!$C$24)*('Ejercicio 3 - TIR'!$D$24-'Ejercicio 3 - TIR'!$C$24)*T360),'Ejercicio 3 - TIR'!$E$24-SQRT(('Ejercicio 3 - TIR'!$E$24-'Ejercicio 3 - TIR'!$C$24)*('Ejercicio 3 - TIR'!$E$24-'Ejercicio 3 - TIR'!$D$24)*(1-T360)))</f>
        <v>0.194830673774665</v>
      </c>
      <c r="V360" s="24">
        <f ca="1" t="shared" si="2677"/>
        <v>0.342540253912865</v>
      </c>
      <c r="W360" s="26">
        <f ca="1">IF(V360&lt;=('Ejercicio 3 - TIR'!$D$25-'Ejercicio 3 - TIR'!$C$25)/('Ejercicio 3 - TIR'!$E$25-'Ejercicio 3 - TIR'!$C$25),'Ejercicio 3 - TIR'!$C$25+SQRT(('Ejercicio 3 - TIR'!$E$25-'Ejercicio 3 - TIR'!$C$25)*('Ejercicio 3 - TIR'!$D$25-'Ejercicio 3 - TIR'!$C$25)*V360),'Ejercicio 3 - TIR'!$E$25-SQRT(('Ejercicio 3 - TIR'!$E$25-'Ejercicio 3 - TIR'!$C$25)*('Ejercicio 3 - TIR'!$E$25-'Ejercicio 3 - TIR'!$D$25)*(1-V360)))</f>
        <v>0.202030122875861</v>
      </c>
      <c r="X360" s="24">
        <f ca="1" t="shared" si="2677"/>
        <v>0.151954934623467</v>
      </c>
      <c r="Y360" s="26">
        <f ca="1">IF(X360&lt;=('Ejercicio 3 - TIR'!$D$26-'Ejercicio 3 - TIR'!$C$26)/('Ejercicio 3 - TIR'!$E$26-'Ejercicio 3 - TIR'!$C$26),'Ejercicio 3 - TIR'!$C$26+SQRT(('Ejercicio 3 - TIR'!$E$26-'Ejercicio 3 - TIR'!$C$26)*('Ejercicio 3 - TIR'!$D$26-'Ejercicio 3 - TIR'!$C$26)*X360),'Ejercicio 3 - TIR'!$E$26-SQRT(('Ejercicio 3 - TIR'!$E$26-'Ejercicio 3 - TIR'!$C$26)*('Ejercicio 3 - TIR'!$E$26-'Ejercicio 3 - TIR'!$D$26)*(1-X360)))</f>
        <v>0.210255328273898</v>
      </c>
      <c r="Z360" s="24">
        <f ca="1" t="shared" si="2384"/>
        <v>1.15545514315661</v>
      </c>
      <c r="AA360" s="24">
        <f ca="1" t="shared" si="2385"/>
        <v>1.3314670484041</v>
      </c>
      <c r="AB360" s="24">
        <f ca="1" t="shared" si="2386"/>
        <v>1.59087767055344</v>
      </c>
      <c r="AC360" s="24">
        <f ca="1" t="shared" si="2387"/>
        <v>1.91228288181581</v>
      </c>
      <c r="AD360" s="24">
        <f ca="1" t="shared" si="2388"/>
        <v>2.31435054688455</v>
      </c>
      <c r="AE360" s="23">
        <f ca="1" t="shared" si="2389"/>
        <v>5094.44880941222</v>
      </c>
      <c r="AF360" s="23">
        <f ca="1" t="shared" si="2390"/>
        <v>5870.49247189554</v>
      </c>
      <c r="AG360" s="23">
        <f ca="1" t="shared" si="2391"/>
        <v>7014.24447558405</v>
      </c>
      <c r="AH360" s="23">
        <f ca="1" t="shared" si="2392"/>
        <v>8431.33314886763</v>
      </c>
      <c r="AI360" s="23">
        <f ca="1" t="shared" si="2393"/>
        <v>10204.0658678694</v>
      </c>
      <c r="AJ360" s="25">
        <f ca="1" t="shared" si="2394"/>
        <v>48566.4983049749</v>
      </c>
      <c r="AK360" s="25">
        <f ca="1" t="shared" si="2395"/>
        <v>48992.5375631183</v>
      </c>
      <c r="AL360" s="25">
        <f ca="1" t="shared" si="2396"/>
        <v>51685.4598539536</v>
      </c>
      <c r="AM360" s="25">
        <f ca="1" t="shared" si="2397"/>
        <v>61516.1197846818</v>
      </c>
      <c r="AN360" s="25">
        <f ca="1" t="shared" si="2398"/>
        <v>92831.7895720554</v>
      </c>
      <c r="AO360" s="25">
        <f ca="1">C360/'Ejercicio 3 - TIR'!$D$7</f>
        <v>17856.8217027346</v>
      </c>
      <c r="AP360" s="25">
        <f ca="1" t="shared" si="2399"/>
        <v>30709.6766022403</v>
      </c>
      <c r="AQ360" s="25">
        <f ca="1" t="shared" si="2400"/>
        <v>31135.7158603837</v>
      </c>
      <c r="AR360" s="25">
        <f ca="1" t="shared" si="2401"/>
        <v>33828.638151219</v>
      </c>
      <c r="AS360" s="25">
        <f ca="1" t="shared" si="2402"/>
        <v>43659.2980819471</v>
      </c>
      <c r="AT360" s="25">
        <f ca="1" t="shared" si="2403"/>
        <v>74974.9678693208</v>
      </c>
      <c r="AU360" s="25">
        <f ca="1">AP360*'Ejercicio 3 - TIR'!$D$5</f>
        <v>15354.8383011201</v>
      </c>
      <c r="AV360" s="25">
        <f ca="1">AQ360*'Ejercicio 3 - TIR'!$D$5</f>
        <v>15567.8579301919</v>
      </c>
      <c r="AW360" s="25">
        <f ca="1">AR360*'Ejercicio 3 - TIR'!$D$5</f>
        <v>16914.3190756095</v>
      </c>
      <c r="AX360" s="25">
        <f ca="1">AS360*'Ejercicio 3 - TIR'!$D$5</f>
        <v>21829.6490409736</v>
      </c>
      <c r="AY360" s="25">
        <f ca="1">AT360*'Ejercicio 3 - TIR'!$D$5</f>
        <v>37487.4839346604</v>
      </c>
      <c r="AZ360" s="25">
        <f ca="1" t="shared" ref="AZ360:BD360" si="2678">AJ360-AU360-AE360</f>
        <v>28117.2111944426</v>
      </c>
      <c r="BA360" s="25">
        <f ca="1" t="shared" si="2678"/>
        <v>27554.1871610309</v>
      </c>
      <c r="BB360" s="25">
        <f ca="1" t="shared" si="2678"/>
        <v>27756.8963027601</v>
      </c>
      <c r="BC360" s="25">
        <f ca="1" t="shared" si="2678"/>
        <v>31255.1375948406</v>
      </c>
      <c r="BD360" s="25">
        <f ca="1" t="shared" si="2678"/>
        <v>45140.2397695256</v>
      </c>
      <c r="BE360" s="25">
        <f ca="1" t="shared" ref="BE360:BI360" si="2679">AZ360/Z360</f>
        <v>24334.3165340271</v>
      </c>
      <c r="BF360" s="25">
        <f ca="1" t="shared" si="2679"/>
        <v>20694.6068954973</v>
      </c>
      <c r="BG360" s="25">
        <f ca="1" t="shared" si="2679"/>
        <v>17447.5365494972</v>
      </c>
      <c r="BH360" s="25">
        <f ca="1" t="shared" si="2679"/>
        <v>16344.4111182767</v>
      </c>
      <c r="BI360" s="25">
        <f ca="1" t="shared" si="2679"/>
        <v>19504.4954751089</v>
      </c>
      <c r="BJ360" s="25">
        <f ca="1" t="shared" si="2406"/>
        <v>75844.0032843462</v>
      </c>
      <c r="BK360" s="25">
        <f ca="1" t="shared" si="2407"/>
        <v>41326.9450733438</v>
      </c>
      <c r="BL360" s="25">
        <f ca="1" t="shared" si="2408"/>
        <v>117170.94835769</v>
      </c>
      <c r="BM360" s="25">
        <f ca="1">BK360*'Ejercicio 3 - TIR'!$D$5</f>
        <v>20663.4725366719</v>
      </c>
      <c r="BN360" s="25">
        <f ca="1" t="shared" si="2409"/>
        <v>96507.4758210181</v>
      </c>
      <c r="BO360" s="25">
        <f ca="1" t="shared" si="2410"/>
        <v>41699.5929812496</v>
      </c>
      <c r="BP360" s="25">
        <f ca="1" t="shared" si="2411"/>
        <v>-122055.290643555</v>
      </c>
      <c r="BQ360" s="25">
        <f ca="1" t="shared" ref="BQ360:BT360" si="2680">BE360</f>
        <v>24334.3165340271</v>
      </c>
      <c r="BR360" s="25">
        <f ca="1" t="shared" si="2680"/>
        <v>20694.6068954973</v>
      </c>
      <c r="BS360" s="25">
        <f ca="1" t="shared" si="2680"/>
        <v>17447.5365494972</v>
      </c>
      <c r="BT360" s="25">
        <f ca="1" t="shared" si="2680"/>
        <v>16344.4111182767</v>
      </c>
      <c r="BU360" s="25">
        <f ca="1" t="shared" si="2413"/>
        <v>61204.0884563585</v>
      </c>
      <c r="BV360" s="27">
        <f ca="1" t="shared" si="2414"/>
        <v>4.06611615755661</v>
      </c>
    </row>
    <row r="361" ht="15" customHeight="1" spans="1:74">
      <c r="A361" s="23">
        <v>360</v>
      </c>
      <c r="B361" s="24">
        <f ca="1" t="shared" ref="B361:F361" si="2681">RAND()</f>
        <v>0.470512802047687</v>
      </c>
      <c r="C361" s="25">
        <f ca="1">IF(B361&lt;=('Ejercicio 3 - TIR'!$D$13-'Ejercicio 3 - TIR'!$C$13)/('Ejercicio 3 - TIR'!$E$13-'Ejercicio 3 - TIR'!$C$13),'Ejercicio 3 - TIR'!$C$13+SQRT(('Ejercicio 3 - TIR'!$E$13-'Ejercicio 3 - TIR'!$C$13)*('Ejercicio 3 - TIR'!$D$13-'Ejercicio 3 - TIR'!$C$13)*B361),'Ejercicio 3 - TIR'!$E$13-SQRT(('Ejercicio 3 - TIR'!$E$13-'Ejercicio 3 - TIR'!$C$13)*('Ejercicio 3 - TIR'!$E$13-'Ejercicio 3 - TIR'!$D$13)*(1-B361)))</f>
        <v>74793.1628810202</v>
      </c>
      <c r="D361" s="24">
        <f ca="1" t="shared" si="2681"/>
        <v>0.311649484582797</v>
      </c>
      <c r="E361" s="25">
        <f ca="1">IF(D361&lt;=('Ejercicio 3 - TIR'!$D$14-'Ejercicio 3 - TIR'!$C$14)/('Ejercicio 3 - TIR'!$E$14-'Ejercicio 3 - TIR'!$C$14),'Ejercicio 3 - TIR'!$C$14+SQRT(('Ejercicio 3 - TIR'!$E$14-'Ejercicio 3 - TIR'!$C$14)*('Ejercicio 3 - TIR'!$D$14-'Ejercicio 3 - TIR'!$C$14)*D361),'Ejercicio 3 - TIR'!$E$14-SQRT(('Ejercicio 3 - TIR'!$E$14-'Ejercicio 3 - TIR'!$C$14)*('Ejercicio 3 - TIR'!$E$14-'Ejercicio 3 - TIR'!$D$14)*(1-D361)))</f>
        <v>29834.6366299557</v>
      </c>
      <c r="F361" s="24">
        <f ca="1" t="shared" si="2681"/>
        <v>0.0504236482978517</v>
      </c>
      <c r="G361" s="25">
        <f ca="1">IF(F361&lt;=('Ejercicio 3 - TIR'!$D$18-'Ejercicio 3 - TIR'!$C$18)/('Ejercicio 3 - TIR'!$E$18-'Ejercicio 3 - TIR'!$C$18),'Ejercicio 3 - TIR'!$C$18+SQRT(('Ejercicio 3 - TIR'!$E$18-'Ejercicio 3 - TIR'!$C$18)*('Ejercicio 3 - TIR'!$D$18-'Ejercicio 3 - TIR'!$C$18)*F361),'Ejercicio 3 - TIR'!$E$18-SQRT(('Ejercicio 3 - TIR'!$E$18-'Ejercicio 3 - TIR'!$C$18)*('Ejercicio 3 - TIR'!$E$18-'Ejercicio 3 - TIR'!$D$18)*(1-F361)))</f>
        <v>32750.1904015318</v>
      </c>
      <c r="H361" s="24">
        <f ca="1" t="shared" ref="H361:L361" si="2682">RAND()</f>
        <v>0.206493571544218</v>
      </c>
      <c r="I361" s="25">
        <f ca="1">IF(H361&lt;=('Ejercicio 3 - TIR'!$D$18-'Ejercicio 3 - TIR'!$C$18)/('Ejercicio 3 - TIR'!$E$18-'Ejercicio 3 - TIR'!$C$18),'Ejercicio 3 - TIR'!$C$18+SQRT(('Ejercicio 3 - TIR'!$E$18-'Ejercicio 3 - TIR'!$C$18)*('Ejercicio 3 - TIR'!$D$18-'Ejercicio 3 - TIR'!$C$18)*H361),'Ejercicio 3 - TIR'!$E$18-SQRT(('Ejercicio 3 - TIR'!$E$18-'Ejercicio 3 - TIR'!$C$18)*('Ejercicio 3 - TIR'!$E$18-'Ejercicio 3 - TIR'!$D$18)*(1-H361)))</f>
        <v>35565.4322142699</v>
      </c>
      <c r="J361" s="24">
        <f ca="1" t="shared" si="2682"/>
        <v>0.435050401033773</v>
      </c>
      <c r="K361" s="25">
        <f ca="1">IF(J361&lt;=('Ejercicio 3 - TIR'!$D$18-'Ejercicio 3 - TIR'!$C$18)/('Ejercicio 3 - TIR'!$E$18-'Ejercicio 3 - TIR'!$C$18),'Ejercicio 3 - TIR'!$C$18+SQRT(('Ejercicio 3 - TIR'!$E$18-'Ejercicio 3 - TIR'!$C$18)*('Ejercicio 3 - TIR'!$D$18-'Ejercicio 3 - TIR'!$C$18)*J361),'Ejercicio 3 - TIR'!$E$18-SQRT(('Ejercicio 3 - TIR'!$E$18-'Ejercicio 3 - TIR'!$C$18)*('Ejercicio 3 - TIR'!$E$18-'Ejercicio 3 - TIR'!$D$18)*(1-J361)))</f>
        <v>38078.2151589981</v>
      </c>
      <c r="L361" s="24">
        <f ca="1" t="shared" si="2682"/>
        <v>0.884430318647242</v>
      </c>
      <c r="M361" s="25">
        <f ca="1">IF(L361&lt;=('Ejercicio 3 - TIR'!$D$18-'Ejercicio 3 - TIR'!$C$18)/('Ejercicio 3 - TIR'!$E$18-'Ejercicio 3 - TIR'!$C$18),'Ejercicio 3 - TIR'!$C$18+SQRT(('Ejercicio 3 - TIR'!$E$18-'Ejercicio 3 - TIR'!$C$18)*('Ejercicio 3 - TIR'!$D$18-'Ejercicio 3 - TIR'!$C$18)*L361),'Ejercicio 3 - TIR'!$E$18-SQRT(('Ejercicio 3 - TIR'!$E$18-'Ejercicio 3 - TIR'!$C$18)*('Ejercicio 3 - TIR'!$E$18-'Ejercicio 3 - TIR'!$D$18)*(1-L361)))</f>
        <v>42055.8997806704</v>
      </c>
      <c r="N361" s="24">
        <f ca="1" t="shared" ref="N361:R361" si="2683">RAND()</f>
        <v>0.782185709405468</v>
      </c>
      <c r="O361" s="25">
        <f ca="1">IF(N361&lt;=('Ejercicio 3 - TIR'!$D$18-'Ejercicio 3 - TIR'!$C$18)/('Ejercicio 3 - TIR'!$E$18-'Ejercicio 3 - TIR'!$C$18),'Ejercicio 3 - TIR'!$C$18+SQRT(('Ejercicio 3 - TIR'!$E$18-'Ejercicio 3 - TIR'!$C$18)*('Ejercicio 3 - TIR'!$D$18-'Ejercicio 3 - TIR'!$C$18)*N361),'Ejercicio 3 - TIR'!$E$18-SQRT(('Ejercicio 3 - TIR'!$E$18-'Ejercicio 3 - TIR'!$C$18)*('Ejercicio 3 - TIR'!$E$18-'Ejercicio 3 - TIR'!$D$18)*(1-N361)))</f>
        <v>40958.2093331557</v>
      </c>
      <c r="P361" s="24">
        <f ca="1" t="shared" si="2683"/>
        <v>0.636556023865328</v>
      </c>
      <c r="Q361" s="26">
        <f ca="1">IF(P361&lt;=('Ejercicio 3 - TIR'!$D$22-'Ejercicio 3 - TIR'!$C$22)/('Ejercicio 3 - TIR'!$E$22-'Ejercicio 3 - TIR'!$C$22),'Ejercicio 3 - TIR'!$C$22+SQRT(('Ejercicio 3 - TIR'!$E$22-'Ejercicio 3 - TIR'!$C$22)*('Ejercicio 3 - TIR'!$D$22-'Ejercicio 3 - TIR'!$C$22)*P361),'Ejercicio 3 - TIR'!$E$22-SQRT(('Ejercicio 3 - TIR'!$E$22-'Ejercicio 3 - TIR'!$C$22)*('Ejercicio 3 - TIR'!$E$22-'Ejercicio 3 - TIR'!$D$22)*(1-P361)))</f>
        <v>0.154422682762995</v>
      </c>
      <c r="R361" s="24">
        <f ca="1" t="shared" si="2683"/>
        <v>0.265391771751945</v>
      </c>
      <c r="S361" s="26">
        <f ca="1">IF(R361&lt;=('Ejercicio 3 - TIR'!$D$23-'Ejercicio 3 - TIR'!$C$23)/('Ejercicio 3 - TIR'!$E$23-'Ejercicio 3 - TIR'!$C$23),'Ejercicio 3 - TIR'!$C$23+SQRT(('Ejercicio 3 - TIR'!$E$23-'Ejercicio 3 - TIR'!$C$23)*('Ejercicio 3 - TIR'!$D$23-'Ejercicio 3 - TIR'!$C$23)*R361),'Ejercicio 3 - TIR'!$E$23-SQRT(('Ejercicio 3 - TIR'!$E$23-'Ejercicio 3 - TIR'!$C$23)*('Ejercicio 3 - TIR'!$E$23-'Ejercicio 3 - TIR'!$D$23)*(1-R361)))</f>
        <v>0.141856467902054</v>
      </c>
      <c r="T361" s="24">
        <f ca="1" t="shared" ref="T361:X361" si="2684">RAND()</f>
        <v>0.576110121822408</v>
      </c>
      <c r="U361" s="26">
        <f ca="1">IF(T361&lt;=('Ejercicio 3 - TIR'!$D$24-'Ejercicio 3 - TIR'!$C$24)/('Ejercicio 3 - TIR'!$E$24-'Ejercicio 3 - TIR'!$C$24),'Ejercicio 3 - TIR'!$C$24+SQRT(('Ejercicio 3 - TIR'!$E$24-'Ejercicio 3 - TIR'!$C$24)*('Ejercicio 3 - TIR'!$D$24-'Ejercicio 3 - TIR'!$C$24)*T361),'Ejercicio 3 - TIR'!$E$24-SQRT(('Ejercicio 3 - TIR'!$E$24-'Ejercicio 3 - TIR'!$C$24)*('Ejercicio 3 - TIR'!$E$24-'Ejercicio 3 - TIR'!$D$24)*(1-T361)))</f>
        <v>0.185548705990961</v>
      </c>
      <c r="V361" s="24">
        <f ca="1" t="shared" si="2684"/>
        <v>0.537367260336419</v>
      </c>
      <c r="W361" s="26">
        <f ca="1">IF(V361&lt;=('Ejercicio 3 - TIR'!$D$25-'Ejercicio 3 - TIR'!$C$25)/('Ejercicio 3 - TIR'!$E$25-'Ejercicio 3 - TIR'!$C$25),'Ejercicio 3 - TIR'!$C$25+SQRT(('Ejercicio 3 - TIR'!$E$25-'Ejercicio 3 - TIR'!$C$25)*('Ejercicio 3 - TIR'!$D$25-'Ejercicio 3 - TIR'!$C$25)*V361),'Ejercicio 3 - TIR'!$E$25-SQRT(('Ejercicio 3 - TIR'!$E$25-'Ejercicio 3 - TIR'!$C$25)*('Ejercicio 3 - TIR'!$E$25-'Ejercicio 3 - TIR'!$D$25)*(1-V361)))</f>
        <v>0.209760534436669</v>
      </c>
      <c r="X361" s="24">
        <f ca="1" t="shared" si="2684"/>
        <v>0.122499114812103</v>
      </c>
      <c r="Y361" s="26">
        <f ca="1">IF(X361&lt;=('Ejercicio 3 - TIR'!$D$26-'Ejercicio 3 - TIR'!$C$26)/('Ejercicio 3 - TIR'!$E$26-'Ejercicio 3 - TIR'!$C$26),'Ejercicio 3 - TIR'!$C$26+SQRT(('Ejercicio 3 - TIR'!$E$26-'Ejercicio 3 - TIR'!$C$26)*('Ejercicio 3 - TIR'!$D$26-'Ejercicio 3 - TIR'!$C$26)*X361),'Ejercicio 3 - TIR'!$E$26-SQRT(('Ejercicio 3 - TIR'!$E$26-'Ejercicio 3 - TIR'!$C$26)*('Ejercicio 3 - TIR'!$E$26-'Ejercicio 3 - TIR'!$D$26)*(1-X361)))</f>
        <v>0.208186467771194</v>
      </c>
      <c r="Z361" s="24">
        <f ca="1" t="shared" si="2384"/>
        <v>1.15442268276299</v>
      </c>
      <c r="AA361" s="24">
        <f ca="1" t="shared" si="2385"/>
        <v>1.31818500700577</v>
      </c>
      <c r="AB361" s="24">
        <f ca="1" t="shared" si="2386"/>
        <v>1.56277252931237</v>
      </c>
      <c r="AC361" s="24">
        <f ca="1" t="shared" si="2387"/>
        <v>1.89058053026388</v>
      </c>
      <c r="AD361" s="24">
        <f ca="1" t="shared" si="2388"/>
        <v>2.28417381289651</v>
      </c>
      <c r="AE361" s="23">
        <f ca="1" t="shared" si="2389"/>
        <v>4607.14462765687</v>
      </c>
      <c r="AF361" s="23">
        <f ca="1" t="shared" si="2390"/>
        <v>5260.6978916502</v>
      </c>
      <c r="AG361" s="23">
        <f ca="1" t="shared" si="2391"/>
        <v>6236.81357805527</v>
      </c>
      <c r="AH361" s="23">
        <f ca="1" t="shared" si="2392"/>
        <v>7545.05092737002</v>
      </c>
      <c r="AI361" s="23">
        <f ca="1" t="shared" si="2393"/>
        <v>9115.82842909295</v>
      </c>
      <c r="AJ361" s="25">
        <f ca="1" t="shared" si="2394"/>
        <v>37807.5626643352</v>
      </c>
      <c r="AK361" s="25">
        <f ca="1" t="shared" si="2395"/>
        <v>46881.8195125304</v>
      </c>
      <c r="AL361" s="25">
        <f ca="1" t="shared" si="2396"/>
        <v>59507.5886157281</v>
      </c>
      <c r="AM361" s="25">
        <f ca="1" t="shared" si="2397"/>
        <v>79510.0653080643</v>
      </c>
      <c r="AN361" s="25">
        <f ca="1" t="shared" si="2398"/>
        <v>93555.6691819275</v>
      </c>
      <c r="AO361" s="25">
        <f ca="1">C361/'Ejercicio 3 - TIR'!$D$7</f>
        <v>14958.632576204</v>
      </c>
      <c r="AP361" s="25">
        <f ca="1" t="shared" si="2399"/>
        <v>22848.9300881312</v>
      </c>
      <c r="AQ361" s="25">
        <f ca="1" t="shared" si="2400"/>
        <v>31923.1869363264</v>
      </c>
      <c r="AR361" s="25">
        <f ca="1" t="shared" si="2401"/>
        <v>44548.956039524</v>
      </c>
      <c r="AS361" s="25">
        <f ca="1" t="shared" si="2402"/>
        <v>64551.4327318603</v>
      </c>
      <c r="AT361" s="25">
        <f ca="1" t="shared" si="2403"/>
        <v>78597.0366057235</v>
      </c>
      <c r="AU361" s="25">
        <f ca="1">AP361*'Ejercicio 3 - TIR'!$D$5</f>
        <v>11424.4650440656</v>
      </c>
      <c r="AV361" s="25">
        <f ca="1">AQ361*'Ejercicio 3 - TIR'!$D$5</f>
        <v>15961.5934681632</v>
      </c>
      <c r="AW361" s="25">
        <f ca="1">AR361*'Ejercicio 3 - TIR'!$D$5</f>
        <v>22274.478019762</v>
      </c>
      <c r="AX361" s="25">
        <f ca="1">AS361*'Ejercicio 3 - TIR'!$D$5</f>
        <v>32275.7163659301</v>
      </c>
      <c r="AY361" s="25">
        <f ca="1">AT361*'Ejercicio 3 - TIR'!$D$5</f>
        <v>39298.5183028617</v>
      </c>
      <c r="AZ361" s="25">
        <f ca="1" t="shared" ref="AZ361:BD361" si="2685">AJ361-AU361-AE361</f>
        <v>21775.9529926128</v>
      </c>
      <c r="BA361" s="25">
        <f ca="1" t="shared" si="2685"/>
        <v>25659.528152717</v>
      </c>
      <c r="BB361" s="25">
        <f ca="1" t="shared" si="2685"/>
        <v>30996.2970179108</v>
      </c>
      <c r="BC361" s="25">
        <f ca="1" t="shared" si="2685"/>
        <v>39689.2980147642</v>
      </c>
      <c r="BD361" s="25">
        <f ca="1" t="shared" si="2685"/>
        <v>45141.3224499728</v>
      </c>
      <c r="BE361" s="25">
        <f ca="1" t="shared" ref="BE361:BI361" si="2686">AZ361/Z361</f>
        <v>18863.0675035718</v>
      </c>
      <c r="BF361" s="25">
        <f ca="1" t="shared" si="2686"/>
        <v>19465.801853567</v>
      </c>
      <c r="BG361" s="25">
        <f ca="1" t="shared" si="2686"/>
        <v>19834.1706400159</v>
      </c>
      <c r="BH361" s="25">
        <f ca="1" t="shared" si="2686"/>
        <v>20993.1803376947</v>
      </c>
      <c r="BI361" s="25">
        <f ca="1" t="shared" si="2686"/>
        <v>19762.6477438379</v>
      </c>
      <c r="BJ361" s="25">
        <f ca="1" t="shared" si="2406"/>
        <v>68147.4957074278</v>
      </c>
      <c r="BK361" s="25">
        <f ca="1" t="shared" si="2407"/>
        <v>34168.1168073059</v>
      </c>
      <c r="BL361" s="25">
        <f ca="1" t="shared" si="2408"/>
        <v>102315.612514734</v>
      </c>
      <c r="BM361" s="25">
        <f ca="1">BK361*'Ejercicio 3 - TIR'!$D$5</f>
        <v>17084.058403653</v>
      </c>
      <c r="BN361" s="25">
        <f ca="1" t="shared" si="2409"/>
        <v>85231.5541110807</v>
      </c>
      <c r="BO361" s="25">
        <f ca="1" t="shared" si="2410"/>
        <v>37313.9529180578</v>
      </c>
      <c r="BP361" s="25">
        <f ca="1" t="shared" si="2411"/>
        <v>-104627.799510976</v>
      </c>
      <c r="BQ361" s="25">
        <f ca="1" t="shared" ref="BQ361:BT361" si="2687">BE361</f>
        <v>18863.0675035718</v>
      </c>
      <c r="BR361" s="25">
        <f ca="1" t="shared" si="2687"/>
        <v>19465.801853567</v>
      </c>
      <c r="BS361" s="25">
        <f ca="1" t="shared" si="2687"/>
        <v>19834.1706400159</v>
      </c>
      <c r="BT361" s="25">
        <f ca="1" t="shared" si="2687"/>
        <v>20993.1803376947</v>
      </c>
      <c r="BU361" s="25">
        <f ca="1" t="shared" si="2413"/>
        <v>57076.6006618957</v>
      </c>
      <c r="BV361" s="27">
        <f ca="1" t="shared" si="2414"/>
        <v>7.86249270623678</v>
      </c>
    </row>
    <row r="362" ht="15" customHeight="1" spans="1:74">
      <c r="A362" s="23">
        <v>361</v>
      </c>
      <c r="B362" s="24">
        <f ca="1" t="shared" ref="B362:F362" si="2688">RAND()</f>
        <v>0.229635643678456</v>
      </c>
      <c r="C362" s="25">
        <f ca="1">IF(B362&lt;=('Ejercicio 3 - TIR'!$D$13-'Ejercicio 3 - TIR'!$C$13)/('Ejercicio 3 - TIR'!$E$13-'Ejercicio 3 - TIR'!$C$13),'Ejercicio 3 - TIR'!$C$13+SQRT(('Ejercicio 3 - TIR'!$E$13-'Ejercicio 3 - TIR'!$C$13)*('Ejercicio 3 - TIR'!$D$13-'Ejercicio 3 - TIR'!$C$13)*B362),'Ejercicio 3 - TIR'!$E$13-SQRT(('Ejercicio 3 - TIR'!$E$13-'Ejercicio 3 - TIR'!$C$13)*('Ejercicio 3 - TIR'!$E$13-'Ejercicio 3 - TIR'!$D$13)*(1-B362)))</f>
        <v>69584.062680898</v>
      </c>
      <c r="D362" s="24">
        <f ca="1" t="shared" si="2688"/>
        <v>0.638986509351299</v>
      </c>
      <c r="E362" s="25">
        <f ca="1">IF(D362&lt;=('Ejercicio 3 - TIR'!$D$14-'Ejercicio 3 - TIR'!$C$14)/('Ejercicio 3 - TIR'!$E$14-'Ejercicio 3 - TIR'!$C$14),'Ejercicio 3 - TIR'!$C$14+SQRT(('Ejercicio 3 - TIR'!$E$14-'Ejercicio 3 - TIR'!$C$14)*('Ejercicio 3 - TIR'!$D$14-'Ejercicio 3 - TIR'!$C$14)*D362),'Ejercicio 3 - TIR'!$E$14-SQRT(('Ejercicio 3 - TIR'!$E$14-'Ejercicio 3 - TIR'!$C$14)*('Ejercicio 3 - TIR'!$E$14-'Ejercicio 3 - TIR'!$D$14)*(1-D362)))</f>
        <v>32641.1941459701</v>
      </c>
      <c r="F362" s="24">
        <f ca="1" t="shared" si="2688"/>
        <v>0.895758053649628</v>
      </c>
      <c r="G362" s="25">
        <f ca="1">IF(F362&lt;=('Ejercicio 3 - TIR'!$D$18-'Ejercicio 3 - TIR'!$C$18)/('Ejercicio 3 - TIR'!$E$18-'Ejercicio 3 - TIR'!$C$18),'Ejercicio 3 - TIR'!$C$18+SQRT(('Ejercicio 3 - TIR'!$E$18-'Ejercicio 3 - TIR'!$C$18)*('Ejercicio 3 - TIR'!$D$18-'Ejercicio 3 - TIR'!$C$18)*F362),'Ejercicio 3 - TIR'!$E$18-SQRT(('Ejercicio 3 - TIR'!$E$18-'Ejercicio 3 - TIR'!$C$18)*('Ejercicio 3 - TIR'!$E$18-'Ejercicio 3 - TIR'!$D$18)*(1-F362)))</f>
        <v>42203.9052275937</v>
      </c>
      <c r="H362" s="24">
        <f ca="1" t="shared" ref="H362:L362" si="2689">RAND()</f>
        <v>0.738245134652271</v>
      </c>
      <c r="I362" s="25">
        <f ca="1">IF(H362&lt;=('Ejercicio 3 - TIR'!$D$18-'Ejercicio 3 - TIR'!$C$18)/('Ejercicio 3 - TIR'!$E$18-'Ejercicio 3 - TIR'!$C$18),'Ejercicio 3 - TIR'!$C$18+SQRT(('Ejercicio 3 - TIR'!$E$18-'Ejercicio 3 - TIR'!$C$18)*('Ejercicio 3 - TIR'!$D$18-'Ejercicio 3 - TIR'!$C$18)*H362),'Ejercicio 3 - TIR'!$E$18-SQRT(('Ejercicio 3 - TIR'!$E$18-'Ejercicio 3 - TIR'!$C$18)*('Ejercicio 3 - TIR'!$E$18-'Ejercicio 3 - TIR'!$D$18)*(1-H362)))</f>
        <v>40569.2421753068</v>
      </c>
      <c r="J362" s="24">
        <f ca="1" t="shared" si="2689"/>
        <v>0.172738420746089</v>
      </c>
      <c r="K362" s="25">
        <f ca="1">IF(J362&lt;=('Ejercicio 3 - TIR'!$D$18-'Ejercicio 3 - TIR'!$C$18)/('Ejercicio 3 - TIR'!$E$18-'Ejercicio 3 - TIR'!$C$18),'Ejercicio 3 - TIR'!$C$18+SQRT(('Ejercicio 3 - TIR'!$E$18-'Ejercicio 3 - TIR'!$C$18)*('Ejercicio 3 - TIR'!$D$18-'Ejercicio 3 - TIR'!$C$18)*J362),'Ejercicio 3 - TIR'!$E$18-SQRT(('Ejercicio 3 - TIR'!$E$18-'Ejercicio 3 - TIR'!$C$18)*('Ejercicio 3 - TIR'!$E$18-'Ejercicio 3 - TIR'!$D$18)*(1-J362)))</f>
        <v>35090.2615956268</v>
      </c>
      <c r="L362" s="24">
        <f ca="1" t="shared" si="2689"/>
        <v>0.800240234931194</v>
      </c>
      <c r="M362" s="25">
        <f ca="1">IF(L362&lt;=('Ejercicio 3 - TIR'!$D$18-'Ejercicio 3 - TIR'!$C$18)/('Ejercicio 3 - TIR'!$E$18-'Ejercicio 3 - TIR'!$C$18),'Ejercicio 3 - TIR'!$C$18+SQRT(('Ejercicio 3 - TIR'!$E$18-'Ejercicio 3 - TIR'!$C$18)*('Ejercicio 3 - TIR'!$D$18-'Ejercicio 3 - TIR'!$C$18)*L362),'Ejercicio 3 - TIR'!$E$18-SQRT(('Ejercicio 3 - TIR'!$E$18-'Ejercicio 3 - TIR'!$C$18)*('Ejercicio 3 - TIR'!$E$18-'Ejercicio 3 - TIR'!$D$18)*(1-L362)))</f>
        <v>41129.3434174341</v>
      </c>
      <c r="N362" s="24">
        <f ca="1" t="shared" ref="N362:R362" si="2690">RAND()</f>
        <v>0.515961362742157</v>
      </c>
      <c r="O362" s="25">
        <f ca="1">IF(N362&lt;=('Ejercicio 3 - TIR'!$D$18-'Ejercicio 3 - TIR'!$C$18)/('Ejercicio 3 - TIR'!$E$18-'Ejercicio 3 - TIR'!$C$18),'Ejercicio 3 - TIR'!$C$18+SQRT(('Ejercicio 3 - TIR'!$E$18-'Ejercicio 3 - TIR'!$C$18)*('Ejercicio 3 - TIR'!$D$18-'Ejercicio 3 - TIR'!$C$18)*N362),'Ejercicio 3 - TIR'!$E$18-SQRT(('Ejercicio 3 - TIR'!$E$18-'Ejercicio 3 - TIR'!$C$18)*('Ejercicio 3 - TIR'!$E$18-'Ejercicio 3 - TIR'!$D$18)*(1-N362)))</f>
        <v>38797.3975931138</v>
      </c>
      <c r="P362" s="24">
        <f ca="1" t="shared" si="2690"/>
        <v>0.0260106588754763</v>
      </c>
      <c r="Q362" s="26">
        <f ca="1">IF(P362&lt;=('Ejercicio 3 - TIR'!$D$22-'Ejercicio 3 - TIR'!$C$22)/('Ejercicio 3 - TIR'!$E$22-'Ejercicio 3 - TIR'!$C$22),'Ejercicio 3 - TIR'!$C$22+SQRT(('Ejercicio 3 - TIR'!$E$22-'Ejercicio 3 - TIR'!$C$22)*('Ejercicio 3 - TIR'!$D$22-'Ejercicio 3 - TIR'!$C$22)*P362),'Ejercicio 3 - TIR'!$E$22-SQRT(('Ejercicio 3 - TIR'!$E$22-'Ejercicio 3 - TIR'!$C$22)*('Ejercicio 3 - TIR'!$E$22-'Ejercicio 3 - TIR'!$D$22)*(1-P362)))</f>
        <v>0.126842454674739</v>
      </c>
      <c r="R362" s="24">
        <f ca="1" t="shared" si="2690"/>
        <v>0.56286339833139</v>
      </c>
      <c r="S362" s="26">
        <f ca="1">IF(R362&lt;=('Ejercicio 3 - TIR'!$D$23-'Ejercicio 3 - TIR'!$C$23)/('Ejercicio 3 - TIR'!$E$23-'Ejercicio 3 - TIR'!$C$23),'Ejercicio 3 - TIR'!$C$23+SQRT(('Ejercicio 3 - TIR'!$E$23-'Ejercicio 3 - TIR'!$C$23)*('Ejercicio 3 - TIR'!$D$23-'Ejercicio 3 - TIR'!$C$23)*R362),'Ejercicio 3 - TIR'!$E$23-SQRT(('Ejercicio 3 - TIR'!$E$23-'Ejercicio 3 - TIR'!$C$23)*('Ejercicio 3 - TIR'!$E$23-'Ejercicio 3 - TIR'!$D$23)*(1-R362)))</f>
        <v>0.151949226695089</v>
      </c>
      <c r="T362" s="24">
        <f ca="1" t="shared" ref="T362:X362" si="2691">RAND()</f>
        <v>0.35374495850791</v>
      </c>
      <c r="U362" s="26">
        <f ca="1">IF(T362&lt;=('Ejercicio 3 - TIR'!$D$24-'Ejercicio 3 - TIR'!$C$24)/('Ejercicio 3 - TIR'!$E$24-'Ejercicio 3 - TIR'!$C$24),'Ejercicio 3 - TIR'!$C$24+SQRT(('Ejercicio 3 - TIR'!$E$24-'Ejercicio 3 - TIR'!$C$24)*('Ejercicio 3 - TIR'!$D$24-'Ejercicio 3 - TIR'!$C$24)*T362),'Ejercicio 3 - TIR'!$E$24-SQRT(('Ejercicio 3 - TIR'!$E$24-'Ejercicio 3 - TIR'!$C$24)*('Ejercicio 3 - TIR'!$E$24-'Ejercicio 3 - TIR'!$D$24)*(1-T362)))</f>
        <v>0.177255539122656</v>
      </c>
      <c r="V362" s="24">
        <f ca="1" t="shared" si="2691"/>
        <v>0.522959248537184</v>
      </c>
      <c r="W362" s="26">
        <f ca="1">IF(V362&lt;=('Ejercicio 3 - TIR'!$D$25-'Ejercicio 3 - TIR'!$C$25)/('Ejercicio 3 - TIR'!$E$25-'Ejercicio 3 - TIR'!$C$25),'Ejercicio 3 - TIR'!$C$25+SQRT(('Ejercicio 3 - TIR'!$E$25-'Ejercicio 3 - TIR'!$C$25)*('Ejercicio 3 - TIR'!$D$25-'Ejercicio 3 - TIR'!$C$25)*V362),'Ejercicio 3 - TIR'!$E$25-SQRT(('Ejercicio 3 - TIR'!$E$25-'Ejercicio 3 - TIR'!$C$25)*('Ejercicio 3 - TIR'!$E$25-'Ejercicio 3 - TIR'!$D$25)*(1-V362)))</f>
        <v>0.209138739249506</v>
      </c>
      <c r="X362" s="24">
        <f ca="1" t="shared" si="2691"/>
        <v>0.76781843200121</v>
      </c>
      <c r="Y362" s="26">
        <f ca="1">IF(X362&lt;=('Ejercicio 3 - TIR'!$D$26-'Ejercicio 3 - TIR'!$C$26)/('Ejercicio 3 - TIR'!$E$26-'Ejercicio 3 - TIR'!$C$26),'Ejercicio 3 - TIR'!$C$26+SQRT(('Ejercicio 3 - TIR'!$E$26-'Ejercicio 3 - TIR'!$C$26)*('Ejercicio 3 - TIR'!$D$26-'Ejercicio 3 - TIR'!$C$26)*X362),'Ejercicio 3 - TIR'!$E$26-SQRT(('Ejercicio 3 - TIR'!$E$26-'Ejercicio 3 - TIR'!$C$26)*('Ejercicio 3 - TIR'!$E$26-'Ejercicio 3 - TIR'!$D$26)*(1-X362)))</f>
        <v>0.244591237423577</v>
      </c>
      <c r="Z362" s="24">
        <f ca="1" t="shared" si="2384"/>
        <v>1.12684245467474</v>
      </c>
      <c r="AA362" s="24">
        <f ca="1" t="shared" si="2385"/>
        <v>1.29806529426976</v>
      </c>
      <c r="AB362" s="24">
        <f ca="1" t="shared" si="2386"/>
        <v>1.52815455782196</v>
      </c>
      <c r="AC362" s="24">
        <f ca="1" t="shared" si="2387"/>
        <v>1.84775087542323</v>
      </c>
      <c r="AD362" s="24">
        <f ca="1" t="shared" si="2388"/>
        <v>2.29969454849349</v>
      </c>
      <c r="AE362" s="23">
        <f ca="1" t="shared" si="2389"/>
        <v>4140.28918898956</v>
      </c>
      <c r="AF362" s="23">
        <f ca="1" t="shared" si="2390"/>
        <v>4769.40292955057</v>
      </c>
      <c r="AG362" s="23">
        <f ca="1" t="shared" si="2391"/>
        <v>5614.80601712123</v>
      </c>
      <c r="AH362" s="23">
        <f ca="1" t="shared" si="2392"/>
        <v>6789.0794686725</v>
      </c>
      <c r="AI362" s="23">
        <f ca="1" t="shared" si="2393"/>
        <v>8449.62881688211</v>
      </c>
      <c r="AJ362" s="25">
        <f ca="1" t="shared" si="2394"/>
        <v>47557.1521635217</v>
      </c>
      <c r="AK362" s="25">
        <f ca="1" t="shared" si="2395"/>
        <v>52661.5252825909</v>
      </c>
      <c r="AL362" s="25">
        <f ca="1" t="shared" si="2396"/>
        <v>53623.3431925219</v>
      </c>
      <c r="AM362" s="25">
        <f ca="1" t="shared" si="2397"/>
        <v>75996.7803051465</v>
      </c>
      <c r="AN362" s="25">
        <f ca="1" t="shared" si="2398"/>
        <v>89222.1637406183</v>
      </c>
      <c r="AO362" s="25">
        <f ca="1">C362/'Ejercicio 3 - TIR'!$D$7</f>
        <v>13916.8125361796</v>
      </c>
      <c r="AP362" s="25">
        <f ca="1" t="shared" si="2399"/>
        <v>33640.3396273421</v>
      </c>
      <c r="AQ362" s="25">
        <f ca="1" t="shared" si="2400"/>
        <v>38744.7127464113</v>
      </c>
      <c r="AR362" s="25">
        <f ca="1" t="shared" si="2401"/>
        <v>39706.5306563423</v>
      </c>
      <c r="AS362" s="25">
        <f ca="1" t="shared" si="2402"/>
        <v>62079.9677689669</v>
      </c>
      <c r="AT362" s="25">
        <f ca="1" t="shared" si="2403"/>
        <v>75305.3512044387</v>
      </c>
      <c r="AU362" s="25">
        <f ca="1">AP362*'Ejercicio 3 - TIR'!$D$5</f>
        <v>16820.1698136711</v>
      </c>
      <c r="AV362" s="25">
        <f ca="1">AQ362*'Ejercicio 3 - TIR'!$D$5</f>
        <v>19372.3563732057</v>
      </c>
      <c r="AW362" s="25">
        <f ca="1">AR362*'Ejercicio 3 - TIR'!$D$5</f>
        <v>19853.2653281712</v>
      </c>
      <c r="AX362" s="25">
        <f ca="1">AS362*'Ejercicio 3 - TIR'!$D$5</f>
        <v>31039.9838844834</v>
      </c>
      <c r="AY362" s="25">
        <f ca="1">AT362*'Ejercicio 3 - TIR'!$D$5</f>
        <v>37652.6756022193</v>
      </c>
      <c r="AZ362" s="25">
        <f ca="1" t="shared" ref="AZ362:BD362" si="2692">AJ362-AU362-AE362</f>
        <v>26596.6931608611</v>
      </c>
      <c r="BA362" s="25">
        <f ca="1" t="shared" si="2692"/>
        <v>28519.7659798347</v>
      </c>
      <c r="BB362" s="25">
        <f ca="1" t="shared" si="2692"/>
        <v>28155.2718472295</v>
      </c>
      <c r="BC362" s="25">
        <f ca="1" t="shared" si="2692"/>
        <v>38167.7169519906</v>
      </c>
      <c r="BD362" s="25">
        <f ca="1" t="shared" si="2692"/>
        <v>43119.8593215168</v>
      </c>
      <c r="BE362" s="25">
        <f ca="1" t="shared" ref="BE362:BI362" si="2693">AZ362/Z362</f>
        <v>23602.8497599855</v>
      </c>
      <c r="BF362" s="25">
        <f ca="1" t="shared" si="2693"/>
        <v>21970.9795075283</v>
      </c>
      <c r="BG362" s="25">
        <f ca="1" t="shared" si="2693"/>
        <v>18424.3613992544</v>
      </c>
      <c r="BH362" s="25">
        <f ca="1" t="shared" si="2693"/>
        <v>20656.3111183742</v>
      </c>
      <c r="BI362" s="25">
        <f ca="1" t="shared" si="2693"/>
        <v>18750.2550500736</v>
      </c>
      <c r="BJ362" s="25">
        <f ca="1" t="shared" si="2406"/>
        <v>75064.7762338051</v>
      </c>
      <c r="BK362" s="25">
        <f ca="1" t="shared" si="2407"/>
        <v>32004.4179218582</v>
      </c>
      <c r="BL362" s="25">
        <f ca="1" t="shared" si="2408"/>
        <v>107069.194155663</v>
      </c>
      <c r="BM362" s="25">
        <f ca="1">BK362*'Ejercicio 3 - TIR'!$D$5</f>
        <v>16002.2089609291</v>
      </c>
      <c r="BN362" s="25">
        <f ca="1" t="shared" si="2409"/>
        <v>91066.9851947342</v>
      </c>
      <c r="BO362" s="25">
        <f ca="1" t="shared" si="2410"/>
        <v>39599.6004140599</v>
      </c>
      <c r="BP362" s="25">
        <f ca="1" t="shared" si="2411"/>
        <v>-102225.256826868</v>
      </c>
      <c r="BQ362" s="25">
        <f ca="1" t="shared" ref="BQ362:BT362" si="2694">BE362</f>
        <v>23602.8497599855</v>
      </c>
      <c r="BR362" s="25">
        <f ca="1" t="shared" si="2694"/>
        <v>21970.9795075283</v>
      </c>
      <c r="BS362" s="25">
        <f ca="1" t="shared" si="2694"/>
        <v>18424.3613992544</v>
      </c>
      <c r="BT362" s="25">
        <f ca="1" t="shared" si="2694"/>
        <v>20656.3111183742</v>
      </c>
      <c r="BU362" s="25">
        <f ca="1" t="shared" si="2413"/>
        <v>58349.8554641335</v>
      </c>
      <c r="BV362" s="27">
        <f ca="1" t="shared" si="2414"/>
        <v>10.519171000719</v>
      </c>
    </row>
    <row r="363" ht="15" customHeight="1" spans="1:74">
      <c r="A363" s="23">
        <v>362</v>
      </c>
      <c r="B363" s="24">
        <f ca="1" t="shared" ref="B363:F363" si="2695">RAND()</f>
        <v>0.104923133757559</v>
      </c>
      <c r="C363" s="25">
        <f ca="1">IF(B363&lt;=('Ejercicio 3 - TIR'!$D$13-'Ejercicio 3 - TIR'!$C$13)/('Ejercicio 3 - TIR'!$E$13-'Ejercicio 3 - TIR'!$C$13),'Ejercicio 3 - TIR'!$C$13+SQRT(('Ejercicio 3 - TIR'!$E$13-'Ejercicio 3 - TIR'!$C$13)*('Ejercicio 3 - TIR'!$D$13-'Ejercicio 3 - TIR'!$C$13)*B363),'Ejercicio 3 - TIR'!$E$13-SQRT(('Ejercicio 3 - TIR'!$E$13-'Ejercicio 3 - TIR'!$C$13)*('Ejercicio 3 - TIR'!$E$13-'Ejercicio 3 - TIR'!$D$13)*(1-B363)))</f>
        <v>66478.3681203698</v>
      </c>
      <c r="D363" s="24">
        <f ca="1" t="shared" si="2695"/>
        <v>0.177320721909644</v>
      </c>
      <c r="E363" s="25">
        <f ca="1">IF(D363&lt;=('Ejercicio 3 - TIR'!$D$14-'Ejercicio 3 - TIR'!$C$14)/('Ejercicio 3 - TIR'!$E$14-'Ejercicio 3 - TIR'!$C$14),'Ejercicio 3 - TIR'!$C$14+SQRT(('Ejercicio 3 - TIR'!$E$14-'Ejercicio 3 - TIR'!$C$14)*('Ejercicio 3 - TIR'!$D$14-'Ejercicio 3 - TIR'!$C$14)*D363),'Ejercicio 3 - TIR'!$E$14-SQRT(('Ejercicio 3 - TIR'!$E$14-'Ejercicio 3 - TIR'!$C$14)*('Ejercicio 3 - TIR'!$E$14-'Ejercicio 3 - TIR'!$D$14)*(1-D363)))</f>
        <v>28646.7868244831</v>
      </c>
      <c r="F363" s="24">
        <f ca="1" t="shared" si="2695"/>
        <v>0.416870276081631</v>
      </c>
      <c r="G363" s="25">
        <f ca="1">IF(F363&lt;=('Ejercicio 3 - TIR'!$D$18-'Ejercicio 3 - TIR'!$C$18)/('Ejercicio 3 - TIR'!$E$18-'Ejercicio 3 - TIR'!$C$18),'Ejercicio 3 - TIR'!$C$18+SQRT(('Ejercicio 3 - TIR'!$E$18-'Ejercicio 3 - TIR'!$C$18)*('Ejercicio 3 - TIR'!$D$18-'Ejercicio 3 - TIR'!$C$18)*F363),'Ejercicio 3 - TIR'!$E$18-SQRT(('Ejercicio 3 - TIR'!$E$18-'Ejercicio 3 - TIR'!$C$18)*('Ejercicio 3 - TIR'!$E$18-'Ejercicio 3 - TIR'!$D$18)*(1-F363)))</f>
        <v>37907.6255230154</v>
      </c>
      <c r="H363" s="24">
        <f ca="1" t="shared" ref="H363:L363" si="2696">RAND()</f>
        <v>0.903028803304411</v>
      </c>
      <c r="I363" s="25">
        <f ca="1">IF(H363&lt;=('Ejercicio 3 - TIR'!$D$18-'Ejercicio 3 - TIR'!$C$18)/('Ejercicio 3 - TIR'!$E$18-'Ejercicio 3 - TIR'!$C$18),'Ejercicio 3 - TIR'!$C$18+SQRT(('Ejercicio 3 - TIR'!$E$18-'Ejercicio 3 - TIR'!$C$18)*('Ejercicio 3 - TIR'!$D$18-'Ejercicio 3 - TIR'!$C$18)*H363),'Ejercicio 3 - TIR'!$E$18-SQRT(('Ejercicio 3 - TIR'!$E$18-'Ejercicio 3 - TIR'!$C$18)*('Ejercicio 3 - TIR'!$E$18-'Ejercicio 3 - TIR'!$D$18)*(1-H363)))</f>
        <v>42303.179695981</v>
      </c>
      <c r="J363" s="24">
        <f ca="1" t="shared" si="2696"/>
        <v>0.796433768511224</v>
      </c>
      <c r="K363" s="25">
        <f ca="1">IF(J363&lt;=('Ejercicio 3 - TIR'!$D$18-'Ejercicio 3 - TIR'!$C$18)/('Ejercicio 3 - TIR'!$E$18-'Ejercicio 3 - TIR'!$C$18),'Ejercicio 3 - TIR'!$C$18+SQRT(('Ejercicio 3 - TIR'!$E$18-'Ejercicio 3 - TIR'!$C$18)*('Ejercicio 3 - TIR'!$D$18-'Ejercicio 3 - TIR'!$C$18)*J363),'Ejercicio 3 - TIR'!$E$18-SQRT(('Ejercicio 3 - TIR'!$E$18-'Ejercicio 3 - TIR'!$C$18)*('Ejercicio 3 - TIR'!$E$18-'Ejercicio 3 - TIR'!$D$18)*(1-J363)))</f>
        <v>41092.6393356054</v>
      </c>
      <c r="L363" s="24">
        <f ca="1" t="shared" si="2696"/>
        <v>0.027547386948455</v>
      </c>
      <c r="M363" s="25">
        <f ca="1">IF(L363&lt;=('Ejercicio 3 - TIR'!$D$18-'Ejercicio 3 - TIR'!$C$18)/('Ejercicio 3 - TIR'!$E$18-'Ejercicio 3 - TIR'!$C$18),'Ejercicio 3 - TIR'!$C$18+SQRT(('Ejercicio 3 - TIR'!$E$18-'Ejercicio 3 - TIR'!$C$18)*('Ejercicio 3 - TIR'!$D$18-'Ejercicio 3 - TIR'!$C$18)*L363),'Ejercicio 3 - TIR'!$E$18-SQRT(('Ejercicio 3 - TIR'!$E$18-'Ejercicio 3 - TIR'!$C$18)*('Ejercicio 3 - TIR'!$E$18-'Ejercicio 3 - TIR'!$D$18)*(1-L363)))</f>
        <v>32032.7587270181</v>
      </c>
      <c r="N363" s="24">
        <f ca="1" t="shared" ref="N363:R363" si="2697">RAND()</f>
        <v>0.46767299100495</v>
      </c>
      <c r="O363" s="25">
        <f ca="1">IF(N363&lt;=('Ejercicio 3 - TIR'!$D$18-'Ejercicio 3 - TIR'!$C$18)/('Ejercicio 3 - TIR'!$E$18-'Ejercicio 3 - TIR'!$C$18),'Ejercicio 3 - TIR'!$C$18+SQRT(('Ejercicio 3 - TIR'!$E$18-'Ejercicio 3 - TIR'!$C$18)*('Ejercicio 3 - TIR'!$D$18-'Ejercicio 3 - TIR'!$C$18)*N363),'Ejercicio 3 - TIR'!$E$18-SQRT(('Ejercicio 3 - TIR'!$E$18-'Ejercicio 3 - TIR'!$C$18)*('Ejercicio 3 - TIR'!$E$18-'Ejercicio 3 - TIR'!$D$18)*(1-N363)))</f>
        <v>38375.6163146805</v>
      </c>
      <c r="P363" s="24">
        <f ca="1" t="shared" si="2697"/>
        <v>0.0675376516857527</v>
      </c>
      <c r="Q363" s="26">
        <f ca="1">IF(P363&lt;=('Ejercicio 3 - TIR'!$D$22-'Ejercicio 3 - TIR'!$C$22)/('Ejercicio 3 - TIR'!$E$22-'Ejercicio 3 - TIR'!$C$22),'Ejercicio 3 - TIR'!$C$22+SQRT(('Ejercicio 3 - TIR'!$E$22-'Ejercicio 3 - TIR'!$C$22)*('Ejercicio 3 - TIR'!$D$22-'Ejercicio 3 - TIR'!$C$22)*P363),'Ejercicio 3 - TIR'!$E$22-SQRT(('Ejercicio 3 - TIR'!$E$22-'Ejercicio 3 - TIR'!$C$22)*('Ejercicio 3 - TIR'!$E$22-'Ejercicio 3 - TIR'!$D$22)*(1-P363)))</f>
        <v>0.131025777661206</v>
      </c>
      <c r="R363" s="24">
        <f ca="1" t="shared" si="2697"/>
        <v>0.74026331742444</v>
      </c>
      <c r="S363" s="26">
        <f ca="1">IF(R363&lt;=('Ejercicio 3 - TIR'!$D$23-'Ejercicio 3 - TIR'!$C$23)/('Ejercicio 3 - TIR'!$E$23-'Ejercicio 3 - TIR'!$C$23),'Ejercicio 3 - TIR'!$C$23+SQRT(('Ejercicio 3 - TIR'!$E$23-'Ejercicio 3 - TIR'!$C$23)*('Ejercicio 3 - TIR'!$D$23-'Ejercicio 3 - TIR'!$C$23)*R363),'Ejercicio 3 - TIR'!$E$23-SQRT(('Ejercicio 3 - TIR'!$E$23-'Ejercicio 3 - TIR'!$C$23)*('Ejercicio 3 - TIR'!$E$23-'Ejercicio 3 - TIR'!$D$23)*(1-R363)))</f>
        <v>0.158377649789257</v>
      </c>
      <c r="T363" s="24">
        <f ca="1" t="shared" ref="T363:X363" si="2698">RAND()</f>
        <v>0.373986760625807</v>
      </c>
      <c r="U363" s="26">
        <f ca="1">IF(T363&lt;=('Ejercicio 3 - TIR'!$D$24-'Ejercicio 3 - TIR'!$C$24)/('Ejercicio 3 - TIR'!$E$24-'Ejercicio 3 - TIR'!$C$24),'Ejercicio 3 - TIR'!$C$24+SQRT(('Ejercicio 3 - TIR'!$E$24-'Ejercicio 3 - TIR'!$C$24)*('Ejercicio 3 - TIR'!$D$24-'Ejercicio 3 - TIR'!$C$24)*T363),'Ejercicio 3 - TIR'!$E$24-SQRT(('Ejercicio 3 - TIR'!$E$24-'Ejercicio 3 - TIR'!$C$24)*('Ejercicio 3 - TIR'!$E$24-'Ejercicio 3 - TIR'!$D$24)*(1-T363)))</f>
        <v>0.178024492811007</v>
      </c>
      <c r="V363" s="24">
        <f ca="1" t="shared" si="2698"/>
        <v>0.0165727162825688</v>
      </c>
      <c r="W363" s="26">
        <f ca="1">IF(V363&lt;=('Ejercicio 3 - TIR'!$D$25-'Ejercicio 3 - TIR'!$C$25)/('Ejercicio 3 - TIR'!$E$25-'Ejercicio 3 - TIR'!$C$25),'Ejercicio 3 - TIR'!$C$25+SQRT(('Ejercicio 3 - TIR'!$E$25-'Ejercicio 3 - TIR'!$C$25)*('Ejercicio 3 - TIR'!$D$25-'Ejercicio 3 - TIR'!$C$25)*V363),'Ejercicio 3 - TIR'!$E$25-SQRT(('Ejercicio 3 - TIR'!$E$25-'Ejercicio 3 - TIR'!$C$25)*('Ejercicio 3 - TIR'!$E$25-'Ejercicio 3 - TIR'!$D$25)*(1-V363)))</f>
        <v>0.184816824970413</v>
      </c>
      <c r="X363" s="24">
        <f ca="1" t="shared" si="2698"/>
        <v>0.657303959273172</v>
      </c>
      <c r="Y363" s="26">
        <f ca="1">IF(X363&lt;=('Ejercicio 3 - TIR'!$D$26-'Ejercicio 3 - TIR'!$C$26)/('Ejercicio 3 - TIR'!$E$26-'Ejercicio 3 - TIR'!$C$26),'Ejercicio 3 - TIR'!$C$26+SQRT(('Ejercicio 3 - TIR'!$E$26-'Ejercicio 3 - TIR'!$C$26)*('Ejercicio 3 - TIR'!$D$26-'Ejercicio 3 - TIR'!$C$26)*X363),'Ejercicio 3 - TIR'!$E$26-SQRT(('Ejercicio 3 - TIR'!$E$26-'Ejercicio 3 - TIR'!$C$26)*('Ejercicio 3 - TIR'!$E$26-'Ejercicio 3 - TIR'!$D$26)*(1-X363)))</f>
        <v>0.236981880330204</v>
      </c>
      <c r="Z363" s="24">
        <f ca="1" t="shared" si="2384"/>
        <v>1.13102577766121</v>
      </c>
      <c r="AA363" s="24">
        <f ca="1" t="shared" si="2385"/>
        <v>1.31015498217826</v>
      </c>
      <c r="AB363" s="24">
        <f ca="1" t="shared" si="2386"/>
        <v>1.54339465838435</v>
      </c>
      <c r="AC363" s="24">
        <f ca="1" t="shared" si="2387"/>
        <v>1.82863995882325</v>
      </c>
      <c r="AD363" s="24">
        <f ca="1" t="shared" si="2388"/>
        <v>2.26199449471212</v>
      </c>
      <c r="AE363" s="23">
        <f ca="1" t="shared" si="2389"/>
        <v>3753.46752117269</v>
      </c>
      <c r="AF363" s="23">
        <f ca="1" t="shared" si="2390"/>
        <v>4347.93288573633</v>
      </c>
      <c r="AG363" s="23">
        <f ca="1" t="shared" si="2391"/>
        <v>5121.97143249584</v>
      </c>
      <c r="AH363" s="23">
        <f ca="1" t="shared" si="2392"/>
        <v>6068.59793023888</v>
      </c>
      <c r="AI363" s="23">
        <f ca="1" t="shared" si="2393"/>
        <v>7506.74567871488</v>
      </c>
      <c r="AJ363" s="25">
        <f ca="1" t="shared" si="2394"/>
        <v>42874.5016364583</v>
      </c>
      <c r="AK363" s="25">
        <f ca="1" t="shared" si="2395"/>
        <v>55423.7216406715</v>
      </c>
      <c r="AL363" s="25">
        <f ca="1" t="shared" si="2396"/>
        <v>63422.1600494881</v>
      </c>
      <c r="AM363" s="25">
        <f ca="1" t="shared" si="2397"/>
        <v>58576.3825995693</v>
      </c>
      <c r="AN363" s="25">
        <f ca="1" t="shared" si="2398"/>
        <v>86805.4328349921</v>
      </c>
      <c r="AO363" s="25">
        <f ca="1">C363/'Ejercicio 3 - TIR'!$D$7</f>
        <v>13295.673624074</v>
      </c>
      <c r="AP363" s="25">
        <f ca="1" t="shared" si="2399"/>
        <v>29578.8280123843</v>
      </c>
      <c r="AQ363" s="25">
        <f ca="1" t="shared" si="2400"/>
        <v>42128.0480165975</v>
      </c>
      <c r="AR363" s="25">
        <f ca="1" t="shared" si="2401"/>
        <v>50126.4864254142</v>
      </c>
      <c r="AS363" s="25">
        <f ca="1" t="shared" si="2402"/>
        <v>45280.7089754954</v>
      </c>
      <c r="AT363" s="25">
        <f ca="1" t="shared" si="2403"/>
        <v>73509.7592109182</v>
      </c>
      <c r="AU363" s="25">
        <f ca="1">AP363*'Ejercicio 3 - TIR'!$D$5</f>
        <v>14789.4140061922</v>
      </c>
      <c r="AV363" s="25">
        <f ca="1">AQ363*'Ejercicio 3 - TIR'!$D$5</f>
        <v>21064.0240082988</v>
      </c>
      <c r="AW363" s="25">
        <f ca="1">AR363*'Ejercicio 3 - TIR'!$D$5</f>
        <v>25063.2432127071</v>
      </c>
      <c r="AX363" s="25">
        <f ca="1">AS363*'Ejercicio 3 - TIR'!$D$5</f>
        <v>22640.3544877477</v>
      </c>
      <c r="AY363" s="25">
        <f ca="1">AT363*'Ejercicio 3 - TIR'!$D$5</f>
        <v>36754.8796054591</v>
      </c>
      <c r="AZ363" s="25">
        <f ca="1" t="shared" ref="AZ363:BD363" si="2699">AJ363-AU363-AE363</f>
        <v>24331.6201090934</v>
      </c>
      <c r="BA363" s="25">
        <f ca="1" t="shared" si="2699"/>
        <v>30011.7647466364</v>
      </c>
      <c r="BB363" s="25">
        <f ca="1" t="shared" si="2699"/>
        <v>33236.9454042852</v>
      </c>
      <c r="BC363" s="25">
        <f ca="1" t="shared" si="2699"/>
        <v>29867.4301815828</v>
      </c>
      <c r="BD363" s="25">
        <f ca="1" t="shared" si="2699"/>
        <v>42543.8075508182</v>
      </c>
      <c r="BE363" s="25">
        <f ca="1" t="shared" ref="BE363:BI363" si="2700">AZ363/Z363</f>
        <v>21512.8784769235</v>
      </c>
      <c r="BF363" s="25">
        <f ca="1" t="shared" si="2700"/>
        <v>22907.0340187838</v>
      </c>
      <c r="BG363" s="25">
        <f ca="1" t="shared" si="2700"/>
        <v>21534.9620550573</v>
      </c>
      <c r="BH363" s="25">
        <f ca="1" t="shared" si="2700"/>
        <v>16333.1387556481</v>
      </c>
      <c r="BI363" s="25">
        <f ca="1" t="shared" si="2700"/>
        <v>18808.0950905376</v>
      </c>
      <c r="BJ363" s="25">
        <f ca="1" t="shared" si="2406"/>
        <v>64798.8740881725</v>
      </c>
      <c r="BK363" s="25">
        <f ca="1" t="shared" si="2407"/>
        <v>30074.7405411445</v>
      </c>
      <c r="BL363" s="25">
        <f ca="1" t="shared" si="2408"/>
        <v>94873.614629317</v>
      </c>
      <c r="BM363" s="25">
        <f ca="1">BK363*'Ejercicio 3 - TIR'!$D$5</f>
        <v>15037.3702705723</v>
      </c>
      <c r="BN363" s="25">
        <f ca="1" t="shared" si="2409"/>
        <v>79836.2443587448</v>
      </c>
      <c r="BO363" s="25">
        <f ca="1" t="shared" si="2410"/>
        <v>35294.62363652</v>
      </c>
      <c r="BP363" s="25">
        <f ca="1" t="shared" si="2411"/>
        <v>-95125.1549448529</v>
      </c>
      <c r="BQ363" s="25">
        <f ca="1" t="shared" ref="BQ363:BT363" si="2701">BE363</f>
        <v>21512.8784769235</v>
      </c>
      <c r="BR363" s="25">
        <f ca="1" t="shared" si="2701"/>
        <v>22907.0340187838</v>
      </c>
      <c r="BS363" s="25">
        <f ca="1" t="shared" si="2701"/>
        <v>21534.9620550573</v>
      </c>
      <c r="BT363" s="25">
        <f ca="1" t="shared" si="2701"/>
        <v>16333.1387556481</v>
      </c>
      <c r="BU363" s="25">
        <f ca="1" t="shared" si="2413"/>
        <v>54102.7187270576</v>
      </c>
      <c r="BV363" s="27">
        <f ca="1" t="shared" si="2414"/>
        <v>11.5336263870165</v>
      </c>
    </row>
    <row r="364" ht="15" customHeight="1" spans="1:74">
      <c r="A364" s="23">
        <v>363</v>
      </c>
      <c r="B364" s="24">
        <f ca="1" t="shared" ref="B364:F364" si="2702">RAND()</f>
        <v>0.166257239485588</v>
      </c>
      <c r="C364" s="25">
        <f ca="1">IF(B364&lt;=('Ejercicio 3 - TIR'!$D$13-'Ejercicio 3 - TIR'!$C$13)/('Ejercicio 3 - TIR'!$E$13-'Ejercicio 3 - TIR'!$C$13),'Ejercicio 3 - TIR'!$C$13+SQRT(('Ejercicio 3 - TIR'!$E$13-'Ejercicio 3 - TIR'!$C$13)*('Ejercicio 3 - TIR'!$D$13-'Ejercicio 3 - TIR'!$C$13)*B364),'Ejercicio 3 - TIR'!$E$13-SQRT(('Ejercicio 3 - TIR'!$E$13-'Ejercicio 3 - TIR'!$C$13)*('Ejercicio 3 - TIR'!$E$13-'Ejercicio 3 - TIR'!$D$13)*(1-B364)))</f>
        <v>68154.9307657536</v>
      </c>
      <c r="D364" s="24">
        <f ca="1" t="shared" si="2702"/>
        <v>0.102504370825676</v>
      </c>
      <c r="E364" s="25">
        <f ca="1">IF(D364&lt;=('Ejercicio 3 - TIR'!$D$14-'Ejercicio 3 - TIR'!$C$14)/('Ejercicio 3 - TIR'!$E$14-'Ejercicio 3 - TIR'!$C$14),'Ejercicio 3 - TIR'!$C$14+SQRT(('Ejercicio 3 - TIR'!$E$14-'Ejercicio 3 - TIR'!$C$14)*('Ejercicio 3 - TIR'!$D$14-'Ejercicio 3 - TIR'!$C$14)*D364),'Ejercicio 3 - TIR'!$E$14-SQRT(('Ejercicio 3 - TIR'!$E$14-'Ejercicio 3 - TIR'!$C$14)*('Ejercicio 3 - TIR'!$E$14-'Ejercicio 3 - TIR'!$D$14)*(1-D364)))</f>
        <v>27772.693241584</v>
      </c>
      <c r="F364" s="24">
        <f ca="1" t="shared" si="2702"/>
        <v>0.49635260350417</v>
      </c>
      <c r="G364" s="25">
        <f ca="1">IF(F364&lt;=('Ejercicio 3 - TIR'!$D$18-'Ejercicio 3 - TIR'!$C$18)/('Ejercicio 3 - TIR'!$E$18-'Ejercicio 3 - TIR'!$C$18),'Ejercicio 3 - TIR'!$C$18+SQRT(('Ejercicio 3 - TIR'!$E$18-'Ejercicio 3 - TIR'!$C$18)*('Ejercicio 3 - TIR'!$D$18-'Ejercicio 3 - TIR'!$C$18)*F364),'Ejercicio 3 - TIR'!$E$18-SQRT(('Ejercicio 3 - TIR'!$E$18-'Ejercicio 3 - TIR'!$C$18)*('Ejercicio 3 - TIR'!$E$18-'Ejercicio 3 - TIR'!$D$18)*(1-F364)))</f>
        <v>38628.6088406895</v>
      </c>
      <c r="H364" s="24">
        <f ca="1" t="shared" ref="H364:L364" si="2703">RAND()</f>
        <v>0.53122897022973</v>
      </c>
      <c r="I364" s="25">
        <f ca="1">IF(H364&lt;=('Ejercicio 3 - TIR'!$D$18-'Ejercicio 3 - TIR'!$C$18)/('Ejercicio 3 - TIR'!$E$18-'Ejercicio 3 - TIR'!$C$18),'Ejercicio 3 - TIR'!$C$18+SQRT(('Ejercicio 3 - TIR'!$E$18-'Ejercicio 3 - TIR'!$C$18)*('Ejercicio 3 - TIR'!$D$18-'Ejercicio 3 - TIR'!$C$18)*H364),'Ejercicio 3 - TIR'!$E$18-SQRT(('Ejercicio 3 - TIR'!$E$18-'Ejercicio 3 - TIR'!$C$18)*('Ejercicio 3 - TIR'!$E$18-'Ejercicio 3 - TIR'!$D$18)*(1-H364)))</f>
        <v>38926.6088485191</v>
      </c>
      <c r="J364" s="24">
        <f ca="1" t="shared" si="2703"/>
        <v>0.259282141879007</v>
      </c>
      <c r="K364" s="25">
        <f ca="1">IF(J364&lt;=('Ejercicio 3 - TIR'!$D$18-'Ejercicio 3 - TIR'!$C$18)/('Ejercicio 3 - TIR'!$E$18-'Ejercicio 3 - TIR'!$C$18),'Ejercicio 3 - TIR'!$C$18+SQRT(('Ejercicio 3 - TIR'!$E$18-'Ejercicio 3 - TIR'!$C$18)*('Ejercicio 3 - TIR'!$D$18-'Ejercicio 3 - TIR'!$C$18)*J364),'Ejercicio 3 - TIR'!$E$18-SQRT(('Ejercicio 3 - TIR'!$E$18-'Ejercicio 3 - TIR'!$C$18)*('Ejercicio 3 - TIR'!$E$18-'Ejercicio 3 - TIR'!$D$18)*(1-J364)))</f>
        <v>36236.3708422328</v>
      </c>
      <c r="L364" s="24">
        <f ca="1" t="shared" si="2703"/>
        <v>0.597802872328665</v>
      </c>
      <c r="M364" s="25">
        <f ca="1">IF(L364&lt;=('Ejercicio 3 - TIR'!$D$18-'Ejercicio 3 - TIR'!$C$18)/('Ejercicio 3 - TIR'!$E$18-'Ejercicio 3 - TIR'!$C$18),'Ejercicio 3 - TIR'!$C$18+SQRT(('Ejercicio 3 - TIR'!$E$18-'Ejercicio 3 - TIR'!$C$18)*('Ejercicio 3 - TIR'!$D$18-'Ejercicio 3 - TIR'!$C$18)*L364),'Ejercicio 3 - TIR'!$E$18-SQRT(('Ejercicio 3 - TIR'!$E$18-'Ejercicio 3 - TIR'!$C$18)*('Ejercicio 3 - TIR'!$E$18-'Ejercicio 3 - TIR'!$D$18)*(1-L364)))</f>
        <v>39469.4472303984</v>
      </c>
      <c r="N364" s="24">
        <f ca="1" t="shared" ref="N364:R364" si="2704">RAND()</f>
        <v>0.415035382545023</v>
      </c>
      <c r="O364" s="25">
        <f ca="1">IF(N364&lt;=('Ejercicio 3 - TIR'!$D$18-'Ejercicio 3 - TIR'!$C$18)/('Ejercicio 3 - TIR'!$E$18-'Ejercicio 3 - TIR'!$C$18),'Ejercicio 3 - TIR'!$C$18+SQRT(('Ejercicio 3 - TIR'!$E$18-'Ejercicio 3 - TIR'!$C$18)*('Ejercicio 3 - TIR'!$D$18-'Ejercicio 3 - TIR'!$C$18)*N364),'Ejercicio 3 - TIR'!$E$18-SQRT(('Ejercicio 3 - TIR'!$E$18-'Ejercicio 3 - TIR'!$C$18)*('Ejercicio 3 - TIR'!$E$18-'Ejercicio 3 - TIR'!$D$18)*(1-N364)))</f>
        <v>37890.2032535134</v>
      </c>
      <c r="P364" s="24">
        <f ca="1" t="shared" si="2704"/>
        <v>0.779784379281119</v>
      </c>
      <c r="Q364" s="26">
        <f ca="1">IF(P364&lt;=('Ejercicio 3 - TIR'!$D$22-'Ejercicio 3 - TIR'!$C$22)/('Ejercicio 3 - TIR'!$E$22-'Ejercicio 3 - TIR'!$C$22),'Ejercicio 3 - TIR'!$C$22+SQRT(('Ejercicio 3 - TIR'!$E$22-'Ejercicio 3 - TIR'!$C$22)*('Ejercicio 3 - TIR'!$D$22-'Ejercicio 3 - TIR'!$C$22)*P364),'Ejercicio 3 - TIR'!$E$22-SQRT(('Ejercicio 3 - TIR'!$E$22-'Ejercicio 3 - TIR'!$C$22)*('Ejercicio 3 - TIR'!$E$22-'Ejercicio 3 - TIR'!$D$22)*(1-P364)))</f>
        <v>0.160090501832191</v>
      </c>
      <c r="R364" s="24">
        <f ca="1" t="shared" si="2704"/>
        <v>0.127064305195668</v>
      </c>
      <c r="S364" s="26">
        <f ca="1">IF(R364&lt;=('Ejercicio 3 - TIR'!$D$23-'Ejercicio 3 - TIR'!$C$23)/('Ejercicio 3 - TIR'!$E$23-'Ejercicio 3 - TIR'!$C$23),'Ejercicio 3 - TIR'!$C$23+SQRT(('Ejercicio 3 - TIR'!$E$23-'Ejercicio 3 - TIR'!$C$23)*('Ejercicio 3 - TIR'!$D$23-'Ejercicio 3 - TIR'!$C$23)*R364),'Ejercicio 3 - TIR'!$E$23-SQRT(('Ejercicio 3 - TIR'!$E$23-'Ejercicio 3 - TIR'!$C$23)*('Ejercicio 3 - TIR'!$E$23-'Ejercicio 3 - TIR'!$D$23)*(1-R364)))</f>
        <v>0.135123351128378</v>
      </c>
      <c r="T364" s="24">
        <f ca="1" t="shared" ref="T364:X364" si="2705">RAND()</f>
        <v>0.934985932354356</v>
      </c>
      <c r="U364" s="26">
        <f ca="1">IF(T364&lt;=('Ejercicio 3 - TIR'!$D$24-'Ejercicio 3 - TIR'!$C$24)/('Ejercicio 3 - TIR'!$E$24-'Ejercicio 3 - TIR'!$C$24),'Ejercicio 3 - TIR'!$C$24+SQRT(('Ejercicio 3 - TIR'!$E$24-'Ejercicio 3 - TIR'!$C$24)*('Ejercicio 3 - TIR'!$D$24-'Ejercicio 3 - TIR'!$C$24)*T364),'Ejercicio 3 - TIR'!$E$24-SQRT(('Ejercicio 3 - TIR'!$E$24-'Ejercicio 3 - TIR'!$C$24)*('Ejercicio 3 - TIR'!$E$24-'Ejercicio 3 - TIR'!$D$24)*(1-T364)))</f>
        <v>0.206507802647167</v>
      </c>
      <c r="V364" s="24">
        <f ca="1" t="shared" si="2705"/>
        <v>0.575180683279019</v>
      </c>
      <c r="W364" s="26">
        <f ca="1">IF(V364&lt;=('Ejercicio 3 - TIR'!$D$25-'Ejercicio 3 - TIR'!$C$25)/('Ejercicio 3 - TIR'!$E$25-'Ejercicio 3 - TIR'!$C$25),'Ejercicio 3 - TIR'!$C$25+SQRT(('Ejercicio 3 - TIR'!$E$25-'Ejercicio 3 - TIR'!$C$25)*('Ejercicio 3 - TIR'!$D$25-'Ejercicio 3 - TIR'!$C$25)*V364),'Ejercicio 3 - TIR'!$E$25-SQRT(('Ejercicio 3 - TIR'!$E$25-'Ejercicio 3 - TIR'!$C$25)*('Ejercicio 3 - TIR'!$E$25-'Ejercicio 3 - TIR'!$D$25)*(1-V364)))</f>
        <v>0.211440077690386</v>
      </c>
      <c r="X364" s="24">
        <f ca="1" t="shared" si="2705"/>
        <v>0.994574174370729</v>
      </c>
      <c r="Y364" s="26">
        <f ca="1">IF(X364&lt;=('Ejercicio 3 - TIR'!$D$26-'Ejercicio 3 - TIR'!$C$26)/('Ejercicio 3 - TIR'!$E$26-'Ejercicio 3 - TIR'!$C$26),'Ejercicio 3 - TIR'!$C$26+SQRT(('Ejercicio 3 - TIR'!$E$26-'Ejercicio 3 - TIR'!$C$26)*('Ejercicio 3 - TIR'!$D$26-'Ejercicio 3 - TIR'!$C$26)*X364),'Ejercicio 3 - TIR'!$E$26-SQRT(('Ejercicio 3 - TIR'!$E$26-'Ejercicio 3 - TIR'!$C$26)*('Ejercicio 3 - TIR'!$E$26-'Ejercicio 3 - TIR'!$D$26)*(1-X364)))</f>
        <v>0.274587102587517</v>
      </c>
      <c r="Z364" s="24">
        <f ca="1" t="shared" si="2384"/>
        <v>1.16009050183219</v>
      </c>
      <c r="AA364" s="24">
        <f ca="1" t="shared" si="2385"/>
        <v>1.31684581805196</v>
      </c>
      <c r="AB364" s="24">
        <f ca="1" t="shared" si="2386"/>
        <v>1.58878475436298</v>
      </c>
      <c r="AC364" s="24">
        <f ca="1" t="shared" si="2387"/>
        <v>1.92471752625879</v>
      </c>
      <c r="AD364" s="24">
        <f ca="1" t="shared" si="2388"/>
        <v>2.4532201350936</v>
      </c>
      <c r="AE364" s="23">
        <f ca="1" t="shared" si="2389"/>
        <v>4446.14439827669</v>
      </c>
      <c r="AF364" s="23">
        <f ca="1" t="shared" si="2390"/>
        <v>5046.9223289725</v>
      </c>
      <c r="AG364" s="23">
        <f ca="1" t="shared" si="2391"/>
        <v>6089.15116925953</v>
      </c>
      <c r="AH364" s="23">
        <f ca="1" t="shared" si="2392"/>
        <v>7376.64176555627</v>
      </c>
      <c r="AI364" s="23">
        <f ca="1" t="shared" si="2393"/>
        <v>9402.17245478644</v>
      </c>
      <c r="AJ364" s="25">
        <f ca="1" t="shared" si="2394"/>
        <v>44812.6822150749</v>
      </c>
      <c r="AK364" s="25">
        <f ca="1" t="shared" si="2395"/>
        <v>51260.3420731167</v>
      </c>
      <c r="AL364" s="25">
        <f ca="1" t="shared" si="2396"/>
        <v>57571.7935475826</v>
      </c>
      <c r="AM364" s="25">
        <f ca="1" t="shared" si="2397"/>
        <v>75967.5368360942</v>
      </c>
      <c r="AN364" s="25">
        <f ca="1" t="shared" si="2398"/>
        <v>92953.0095443082</v>
      </c>
      <c r="AO364" s="25">
        <f ca="1">C364/'Ejercicio 3 - TIR'!$D$7</f>
        <v>13630.9861531507</v>
      </c>
      <c r="AP364" s="25">
        <f ca="1" t="shared" si="2399"/>
        <v>31181.6960619242</v>
      </c>
      <c r="AQ364" s="25">
        <f ca="1" t="shared" si="2400"/>
        <v>37629.355919966</v>
      </c>
      <c r="AR364" s="25">
        <f ca="1" t="shared" si="2401"/>
        <v>43940.8073944319</v>
      </c>
      <c r="AS364" s="25">
        <f ca="1" t="shared" si="2402"/>
        <v>62336.5506829435</v>
      </c>
      <c r="AT364" s="25">
        <f ca="1" t="shared" si="2403"/>
        <v>79322.0233911575</v>
      </c>
      <c r="AU364" s="25">
        <f ca="1">AP364*'Ejercicio 3 - TIR'!$D$5</f>
        <v>15590.8480309621</v>
      </c>
      <c r="AV364" s="25">
        <f ca="1">AQ364*'Ejercicio 3 - TIR'!$D$5</f>
        <v>18814.677959983</v>
      </c>
      <c r="AW364" s="25">
        <f ca="1">AR364*'Ejercicio 3 - TIR'!$D$5</f>
        <v>21970.4036972159</v>
      </c>
      <c r="AX364" s="25">
        <f ca="1">AS364*'Ejercicio 3 - TIR'!$D$5</f>
        <v>31168.2753414717</v>
      </c>
      <c r="AY364" s="25">
        <f ca="1">AT364*'Ejercicio 3 - TIR'!$D$5</f>
        <v>39661.0116955788</v>
      </c>
      <c r="AZ364" s="25">
        <f ca="1" t="shared" ref="AZ364:BD364" si="2706">AJ364-AU364-AE364</f>
        <v>24775.6897858361</v>
      </c>
      <c r="BA364" s="25">
        <f ca="1" t="shared" si="2706"/>
        <v>27398.7417841612</v>
      </c>
      <c r="BB364" s="25">
        <f ca="1" t="shared" si="2706"/>
        <v>29512.2386811071</v>
      </c>
      <c r="BC364" s="25">
        <f ca="1" t="shared" si="2706"/>
        <v>37422.6197290662</v>
      </c>
      <c r="BD364" s="25">
        <f ca="1" t="shared" si="2706"/>
        <v>43889.825393943</v>
      </c>
      <c r="BE364" s="25">
        <f ca="1" t="shared" ref="BE364:BI364" si="2707">AZ364/Z364</f>
        <v>21356.6870401116</v>
      </c>
      <c r="BF364" s="25">
        <f ca="1" t="shared" si="2707"/>
        <v>20806.3399743281</v>
      </c>
      <c r="BG364" s="25">
        <f ca="1" t="shared" si="2707"/>
        <v>18575.3536469073</v>
      </c>
      <c r="BH364" s="25">
        <f ca="1" t="shared" si="2707"/>
        <v>19443.1750210158</v>
      </c>
      <c r="BI364" s="25">
        <f ca="1" t="shared" si="2707"/>
        <v>17890.6999686224</v>
      </c>
      <c r="BJ364" s="25">
        <f ca="1" t="shared" si="2406"/>
        <v>68132.5302660319</v>
      </c>
      <c r="BK364" s="25">
        <f ca="1" t="shared" si="2407"/>
        <v>33439.8096920915</v>
      </c>
      <c r="BL364" s="25">
        <f ca="1" t="shared" si="2408"/>
        <v>101572.339958123</v>
      </c>
      <c r="BM364" s="25">
        <f ca="1">BK364*'Ejercicio 3 - TIR'!$D$5</f>
        <v>16719.9048460457</v>
      </c>
      <c r="BN364" s="25">
        <f ca="1" t="shared" si="2409"/>
        <v>84852.4351120777</v>
      </c>
      <c r="BO364" s="25">
        <f ca="1" t="shared" si="2410"/>
        <v>34588.1863181594</v>
      </c>
      <c r="BP364" s="25">
        <f ca="1" t="shared" si="2411"/>
        <v>-95927.6240073376</v>
      </c>
      <c r="BQ364" s="25">
        <f ca="1" t="shared" ref="BQ364:BT364" si="2708">BE364</f>
        <v>21356.6870401116</v>
      </c>
      <c r="BR364" s="25">
        <f ca="1" t="shared" si="2708"/>
        <v>20806.3399743281</v>
      </c>
      <c r="BS364" s="25">
        <f ca="1" t="shared" si="2708"/>
        <v>18575.3536469073</v>
      </c>
      <c r="BT364" s="25">
        <f ca="1" t="shared" si="2708"/>
        <v>19443.1750210158</v>
      </c>
      <c r="BU364" s="25">
        <f ca="1" t="shared" si="2413"/>
        <v>52478.8862867818</v>
      </c>
      <c r="BV364" s="27">
        <f ca="1" t="shared" si="2414"/>
        <v>10.1785772932778</v>
      </c>
    </row>
    <row r="365" ht="15" customHeight="1" spans="1:74">
      <c r="A365" s="23">
        <v>364</v>
      </c>
      <c r="B365" s="24">
        <f ca="1" t="shared" ref="B365:F365" si="2709">RAND()</f>
        <v>0.0948250015593723</v>
      </c>
      <c r="C365" s="25">
        <f ca="1">IF(B365&lt;=('Ejercicio 3 - TIR'!$D$13-'Ejercicio 3 - TIR'!$C$13)/('Ejercicio 3 - TIR'!$E$13-'Ejercicio 3 - TIR'!$C$13),'Ejercicio 3 - TIR'!$C$13+SQRT(('Ejercicio 3 - TIR'!$E$13-'Ejercicio 3 - TIR'!$C$13)*('Ejercicio 3 - TIR'!$D$13-'Ejercicio 3 - TIR'!$C$13)*B365),'Ejercicio 3 - TIR'!$E$13-SQRT(('Ejercicio 3 - TIR'!$E$13-'Ejercicio 3 - TIR'!$C$13)*('Ejercicio 3 - TIR'!$E$13-'Ejercicio 3 - TIR'!$D$13)*(1-B365)))</f>
        <v>66158.7336867045</v>
      </c>
      <c r="D365" s="24">
        <f ca="1" t="shared" si="2709"/>
        <v>0.941384984363248</v>
      </c>
      <c r="E365" s="25">
        <f ca="1">IF(D365&lt;=('Ejercicio 3 - TIR'!$D$14-'Ejercicio 3 - TIR'!$C$14)/('Ejercicio 3 - TIR'!$E$14-'Ejercicio 3 - TIR'!$C$14),'Ejercicio 3 - TIR'!$C$14+SQRT(('Ejercicio 3 - TIR'!$E$14-'Ejercicio 3 - TIR'!$C$14)*('Ejercicio 3 - TIR'!$D$14-'Ejercicio 3 - TIR'!$C$14)*D365),'Ejercicio 3 - TIR'!$E$14-SQRT(('Ejercicio 3 - TIR'!$E$14-'Ejercicio 3 - TIR'!$C$14)*('Ejercicio 3 - TIR'!$E$14-'Ejercicio 3 - TIR'!$D$14)*(1-D365)))</f>
        <v>37034.826759612</v>
      </c>
      <c r="F365" s="24">
        <f ca="1" t="shared" si="2709"/>
        <v>0.744241964898344</v>
      </c>
      <c r="G365" s="25">
        <f ca="1">IF(F365&lt;=('Ejercicio 3 - TIR'!$D$18-'Ejercicio 3 - TIR'!$C$18)/('Ejercicio 3 - TIR'!$E$18-'Ejercicio 3 - TIR'!$C$18),'Ejercicio 3 - TIR'!$C$18+SQRT(('Ejercicio 3 - TIR'!$E$18-'Ejercicio 3 - TIR'!$C$18)*('Ejercicio 3 - TIR'!$D$18-'Ejercicio 3 - TIR'!$C$18)*F365),'Ejercicio 3 - TIR'!$E$18-SQRT(('Ejercicio 3 - TIR'!$E$18-'Ejercicio 3 - TIR'!$C$18)*('Ejercicio 3 - TIR'!$E$18-'Ejercicio 3 - TIR'!$D$18)*(1-F365)))</f>
        <v>40620.2908050164</v>
      </c>
      <c r="H365" s="24">
        <f ca="1" t="shared" ref="H365:L365" si="2710">RAND()</f>
        <v>0.110084977878148</v>
      </c>
      <c r="I365" s="25">
        <f ca="1">IF(H365&lt;=('Ejercicio 3 - TIR'!$D$18-'Ejercicio 3 - TIR'!$C$18)/('Ejercicio 3 - TIR'!$E$18-'Ejercicio 3 - TIR'!$C$18),'Ejercicio 3 - TIR'!$C$18+SQRT(('Ejercicio 3 - TIR'!$E$18-'Ejercicio 3 - TIR'!$C$18)*('Ejercicio 3 - TIR'!$D$18-'Ejercicio 3 - TIR'!$C$18)*H365),'Ejercicio 3 - TIR'!$E$18-SQRT(('Ejercicio 3 - TIR'!$E$18-'Ejercicio 3 - TIR'!$C$18)*('Ejercicio 3 - TIR'!$E$18-'Ejercicio 3 - TIR'!$D$18)*(1-H365)))</f>
        <v>34063.5879074682</v>
      </c>
      <c r="J365" s="24">
        <f ca="1" t="shared" si="2710"/>
        <v>0.161390614854066</v>
      </c>
      <c r="K365" s="25">
        <f ca="1">IF(J365&lt;=('Ejercicio 3 - TIR'!$D$18-'Ejercicio 3 - TIR'!$C$18)/('Ejercicio 3 - TIR'!$E$18-'Ejercicio 3 - TIR'!$C$18),'Ejercicio 3 - TIR'!$C$18+SQRT(('Ejercicio 3 - TIR'!$E$18-'Ejercicio 3 - TIR'!$C$18)*('Ejercicio 3 - TIR'!$D$18-'Ejercicio 3 - TIR'!$C$18)*J365),'Ejercicio 3 - TIR'!$E$18-SQRT(('Ejercicio 3 - TIR'!$E$18-'Ejercicio 3 - TIR'!$C$18)*('Ejercicio 3 - TIR'!$E$18-'Ejercicio 3 - TIR'!$D$18)*(1-J365)))</f>
        <v>34920.2227823656</v>
      </c>
      <c r="L365" s="24">
        <f ca="1" t="shared" si="2710"/>
        <v>0.736474150175692</v>
      </c>
      <c r="M365" s="25">
        <f ca="1">IF(L365&lt;=('Ejercicio 3 - TIR'!$D$18-'Ejercicio 3 - TIR'!$C$18)/('Ejercicio 3 - TIR'!$E$18-'Ejercicio 3 - TIR'!$C$18),'Ejercicio 3 - TIR'!$C$18+SQRT(('Ejercicio 3 - TIR'!$E$18-'Ejercicio 3 - TIR'!$C$18)*('Ejercicio 3 - TIR'!$D$18-'Ejercicio 3 - TIR'!$C$18)*L365),'Ejercicio 3 - TIR'!$E$18-SQRT(('Ejercicio 3 - TIR'!$E$18-'Ejercicio 3 - TIR'!$C$18)*('Ejercicio 3 - TIR'!$E$18-'Ejercicio 3 - TIR'!$D$18)*(1-L365)))</f>
        <v>40554.2786033285</v>
      </c>
      <c r="N365" s="24">
        <f ca="1" t="shared" ref="N365:R365" si="2711">RAND()</f>
        <v>0.303835148434821</v>
      </c>
      <c r="O365" s="25">
        <f ca="1">IF(N365&lt;=('Ejercicio 3 - TIR'!$D$18-'Ejercicio 3 - TIR'!$C$18)/('Ejercicio 3 - TIR'!$E$18-'Ejercicio 3 - TIR'!$C$18),'Ejercicio 3 - TIR'!$C$18+SQRT(('Ejercicio 3 - TIR'!$E$18-'Ejercicio 3 - TIR'!$C$18)*('Ejercicio 3 - TIR'!$D$18-'Ejercicio 3 - TIR'!$C$18)*N365),'Ejercicio 3 - TIR'!$E$18-SQRT(('Ejercicio 3 - TIR'!$E$18-'Ejercicio 3 - TIR'!$C$18)*('Ejercicio 3 - TIR'!$E$18-'Ejercicio 3 - TIR'!$D$18)*(1-N365)))</f>
        <v>36750.9460274263</v>
      </c>
      <c r="P365" s="24">
        <f ca="1" t="shared" si="2711"/>
        <v>0.929390613971613</v>
      </c>
      <c r="Q365" s="26">
        <f ca="1">IF(P365&lt;=('Ejercicio 3 - TIR'!$D$22-'Ejercicio 3 - TIR'!$C$22)/('Ejercicio 3 - TIR'!$E$22-'Ejercicio 3 - TIR'!$C$22),'Ejercicio 3 - TIR'!$C$22+SQRT(('Ejercicio 3 - TIR'!$E$22-'Ejercicio 3 - TIR'!$C$22)*('Ejercicio 3 - TIR'!$D$22-'Ejercicio 3 - TIR'!$C$22)*P365),'Ejercicio 3 - TIR'!$E$22-SQRT(('Ejercicio 3 - TIR'!$E$22-'Ejercicio 3 - TIR'!$C$22)*('Ejercicio 3 - TIR'!$E$22-'Ejercicio 3 - TIR'!$D$22)*(1-P365)))</f>
        <v>0.168726274136245</v>
      </c>
      <c r="R365" s="24">
        <f ca="1" t="shared" si="2711"/>
        <v>0.849810344952102</v>
      </c>
      <c r="S365" s="26">
        <f ca="1">IF(R365&lt;=('Ejercicio 3 - TIR'!$D$23-'Ejercicio 3 - TIR'!$C$23)/('Ejercicio 3 - TIR'!$E$23-'Ejercicio 3 - TIR'!$C$23),'Ejercicio 3 - TIR'!$C$23+SQRT(('Ejercicio 3 - TIR'!$E$23-'Ejercicio 3 - TIR'!$C$23)*('Ejercicio 3 - TIR'!$D$23-'Ejercicio 3 - TIR'!$C$23)*R365),'Ejercicio 3 - TIR'!$E$23-SQRT(('Ejercicio 3 - TIR'!$E$23-'Ejercicio 3 - TIR'!$C$23)*('Ejercicio 3 - TIR'!$E$23-'Ejercicio 3 - TIR'!$D$23)*(1-R365)))</f>
        <v>0.163557938721492</v>
      </c>
      <c r="T365" s="24">
        <f ca="1" t="shared" ref="T365:X365" si="2712">RAND()</f>
        <v>0.0880891279181486</v>
      </c>
      <c r="U365" s="26">
        <f ca="1">IF(T365&lt;=('Ejercicio 3 - TIR'!$D$24-'Ejercicio 3 - TIR'!$C$24)/('Ejercicio 3 - TIR'!$E$24-'Ejercicio 3 - TIR'!$C$24),'Ejercicio 3 - TIR'!$C$24+SQRT(('Ejercicio 3 - TIR'!$E$24-'Ejercicio 3 - TIR'!$C$24)*('Ejercicio 3 - TIR'!$D$24-'Ejercicio 3 - TIR'!$C$24)*T365),'Ejercicio 3 - TIR'!$E$24-SQRT(('Ejercicio 3 - TIR'!$E$24-'Ejercicio 3 - TIR'!$C$24)*('Ejercicio 3 - TIR'!$E$24-'Ejercicio 3 - TIR'!$D$24)*(1-T365)))</f>
        <v>0.163600998809944</v>
      </c>
      <c r="V365" s="24">
        <f ca="1" t="shared" si="2712"/>
        <v>0.745726392082104</v>
      </c>
      <c r="W365" s="26">
        <f ca="1">IF(V365&lt;=('Ejercicio 3 - TIR'!$D$25-'Ejercicio 3 - TIR'!$C$25)/('Ejercicio 3 - TIR'!$E$25-'Ejercicio 3 - TIR'!$C$25),'Ejercicio 3 - TIR'!$C$25+SQRT(('Ejercicio 3 - TIR'!$E$25-'Ejercicio 3 - TIR'!$C$25)*('Ejercicio 3 - TIR'!$D$25-'Ejercicio 3 - TIR'!$C$25)*V365),'Ejercicio 3 - TIR'!$E$25-SQRT(('Ejercicio 3 - TIR'!$E$25-'Ejercicio 3 - TIR'!$C$25)*('Ejercicio 3 - TIR'!$E$25-'Ejercicio 3 - TIR'!$D$25)*(1-V365)))</f>
        <v>0.22016784238925</v>
      </c>
      <c r="X365" s="24">
        <f ca="1" t="shared" si="2712"/>
        <v>0.359569922482627</v>
      </c>
      <c r="Y365" s="26">
        <f ca="1">IF(X365&lt;=('Ejercicio 3 - TIR'!$D$26-'Ejercicio 3 - TIR'!$C$26)/('Ejercicio 3 - TIR'!$E$26-'Ejercicio 3 - TIR'!$C$26),'Ejercicio 3 - TIR'!$C$26+SQRT(('Ejercicio 3 - TIR'!$E$26-'Ejercicio 3 - TIR'!$C$26)*('Ejercicio 3 - TIR'!$D$26-'Ejercicio 3 - TIR'!$C$26)*X365),'Ejercicio 3 - TIR'!$E$26-SQRT(('Ejercicio 3 - TIR'!$E$26-'Ejercicio 3 - TIR'!$C$26)*('Ejercicio 3 - TIR'!$E$26-'Ejercicio 3 - TIR'!$D$26)*(1-X365)))</f>
        <v>0.221192496919238</v>
      </c>
      <c r="Z365" s="24">
        <f ca="1" t="shared" si="2384"/>
        <v>1.16872627413625</v>
      </c>
      <c r="AA365" s="24">
        <f ca="1" t="shared" si="2385"/>
        <v>1.35988073446362</v>
      </c>
      <c r="AB365" s="24">
        <f ca="1" t="shared" si="2386"/>
        <v>1.58235858088427</v>
      </c>
      <c r="AC365" s="24">
        <f ca="1" t="shared" si="2387"/>
        <v>1.93074305552367</v>
      </c>
      <c r="AD365" s="24">
        <f ca="1" t="shared" si="2388"/>
        <v>2.35780893288443</v>
      </c>
      <c r="AE365" s="23">
        <f ca="1" t="shared" si="2389"/>
        <v>6248.74833243065</v>
      </c>
      <c r="AF365" s="23">
        <f ca="1" t="shared" si="2390"/>
        <v>7270.78072927236</v>
      </c>
      <c r="AG365" s="23">
        <f ca="1" t="shared" si="2391"/>
        <v>8460.28771870942</v>
      </c>
      <c r="AH365" s="23">
        <f ca="1" t="shared" si="2392"/>
        <v>10322.9710117299</v>
      </c>
      <c r="AI365" s="23">
        <f ca="1" t="shared" si="2393"/>
        <v>12606.3347454394</v>
      </c>
      <c r="AJ365" s="25">
        <f ca="1" t="shared" si="2394"/>
        <v>47474.0011268776</v>
      </c>
      <c r="AK365" s="25">
        <f ca="1" t="shared" si="2395"/>
        <v>46322.416942074</v>
      </c>
      <c r="AL365" s="25">
        <f ca="1" t="shared" si="2396"/>
        <v>55256.3141660666</v>
      </c>
      <c r="AM365" s="25">
        <f ca="1" t="shared" si="2397"/>
        <v>78299.8917851487</v>
      </c>
      <c r="AN365" s="25">
        <f ca="1" t="shared" si="2398"/>
        <v>86651.7088354194</v>
      </c>
      <c r="AO365" s="25">
        <f ca="1">C365/'Ejercicio 3 - TIR'!$D$7</f>
        <v>13231.7467373409</v>
      </c>
      <c r="AP365" s="25">
        <f ca="1" t="shared" si="2399"/>
        <v>34242.2543895367</v>
      </c>
      <c r="AQ365" s="25">
        <f ca="1" t="shared" si="2400"/>
        <v>33090.6702047331</v>
      </c>
      <c r="AR365" s="25">
        <f ca="1" t="shared" si="2401"/>
        <v>42024.5674287257</v>
      </c>
      <c r="AS365" s="25">
        <f ca="1" t="shared" si="2402"/>
        <v>65068.1450478078</v>
      </c>
      <c r="AT365" s="25">
        <f ca="1" t="shared" si="2403"/>
        <v>73419.9620980785</v>
      </c>
      <c r="AU365" s="25">
        <f ca="1">AP365*'Ejercicio 3 - TIR'!$D$5</f>
        <v>17121.1271947683</v>
      </c>
      <c r="AV365" s="25">
        <f ca="1">AQ365*'Ejercicio 3 - TIR'!$D$5</f>
        <v>16545.3351023665</v>
      </c>
      <c r="AW365" s="25">
        <f ca="1">AR365*'Ejercicio 3 - TIR'!$D$5</f>
        <v>21012.2837143628</v>
      </c>
      <c r="AX365" s="25">
        <f ca="1">AS365*'Ejercicio 3 - TIR'!$D$5</f>
        <v>32534.0725239039</v>
      </c>
      <c r="AY365" s="25">
        <f ca="1">AT365*'Ejercicio 3 - TIR'!$D$5</f>
        <v>36709.9810490393</v>
      </c>
      <c r="AZ365" s="25">
        <f ca="1" t="shared" ref="AZ365:BD365" si="2713">AJ365-AU365-AE365</f>
        <v>24104.1255996786</v>
      </c>
      <c r="BA365" s="25">
        <f ca="1" t="shared" si="2713"/>
        <v>22506.3011104351</v>
      </c>
      <c r="BB365" s="25">
        <f ca="1" t="shared" si="2713"/>
        <v>25783.7427329943</v>
      </c>
      <c r="BC365" s="25">
        <f ca="1" t="shared" si="2713"/>
        <v>35442.8482495148</v>
      </c>
      <c r="BD365" s="25">
        <f ca="1" t="shared" si="2713"/>
        <v>37335.3930409408</v>
      </c>
      <c r="BE365" s="25">
        <f ca="1" t="shared" ref="BE365:BI365" si="2714">AZ365/Z365</f>
        <v>20624.2694573568</v>
      </c>
      <c r="BF365" s="25">
        <f ca="1" t="shared" si="2714"/>
        <v>16550.202190571</v>
      </c>
      <c r="BG365" s="25">
        <f ca="1" t="shared" si="2714"/>
        <v>16294.5005288154</v>
      </c>
      <c r="BH365" s="25">
        <f ca="1" t="shared" si="2714"/>
        <v>18357.1025404526</v>
      </c>
      <c r="BI365" s="25">
        <f ca="1" t="shared" si="2714"/>
        <v>15834.7830989284</v>
      </c>
      <c r="BJ365" s="25">
        <f ca="1" t="shared" si="2406"/>
        <v>87321.0453616407</v>
      </c>
      <c r="BK365" s="25">
        <f ca="1" t="shared" si="2407"/>
        <v>31197.9306549668</v>
      </c>
      <c r="BL365" s="25">
        <f ca="1" t="shared" si="2408"/>
        <v>118518.976016608</v>
      </c>
      <c r="BM365" s="25">
        <f ca="1">BK365*'Ejercicio 3 - TIR'!$D$5</f>
        <v>15598.9653274834</v>
      </c>
      <c r="BN365" s="25">
        <f ca="1" t="shared" si="2409"/>
        <v>102920.010689124</v>
      </c>
      <c r="BO365" s="25">
        <f ca="1" t="shared" si="2410"/>
        <v>43650.7001282825</v>
      </c>
      <c r="BP365" s="25">
        <f ca="1" t="shared" si="2411"/>
        <v>-103193.560446317</v>
      </c>
      <c r="BQ365" s="25">
        <f ca="1" t="shared" ref="BQ365:BT365" si="2715">BE365</f>
        <v>20624.2694573568</v>
      </c>
      <c r="BR365" s="25">
        <f ca="1" t="shared" si="2715"/>
        <v>16550.202190571</v>
      </c>
      <c r="BS365" s="25">
        <f ca="1" t="shared" si="2715"/>
        <v>16294.5005288154</v>
      </c>
      <c r="BT365" s="25">
        <f ca="1" t="shared" si="2715"/>
        <v>18357.1025404526</v>
      </c>
      <c r="BU365" s="25">
        <f ca="1" t="shared" si="2413"/>
        <v>59485.4832272109</v>
      </c>
      <c r="BV365" s="27">
        <f ca="1" t="shared" si="2414"/>
        <v>7.07677404497982</v>
      </c>
    </row>
    <row r="366" ht="15" customHeight="1" spans="1:74">
      <c r="A366" s="23">
        <v>365</v>
      </c>
      <c r="B366" s="24">
        <f ca="1" t="shared" ref="B366:F366" si="2716">RAND()</f>
        <v>0.813906249986563</v>
      </c>
      <c r="C366" s="25">
        <f ca="1">IF(B366&lt;=('Ejercicio 3 - TIR'!$D$13-'Ejercicio 3 - TIR'!$C$13)/('Ejercicio 3 - TIR'!$E$13-'Ejercicio 3 - TIR'!$C$13),'Ejercicio 3 - TIR'!$C$13+SQRT(('Ejercicio 3 - TIR'!$E$13-'Ejercicio 3 - TIR'!$C$13)*('Ejercicio 3 - TIR'!$D$13-'Ejercicio 3 - TIR'!$C$13)*B366),'Ejercicio 3 - TIR'!$E$13-SQRT(('Ejercicio 3 - TIR'!$E$13-'Ejercicio 3 - TIR'!$C$13)*('Ejercicio 3 - TIR'!$E$13-'Ejercicio 3 - TIR'!$D$13)*(1-B366)))</f>
        <v>85056.355865582</v>
      </c>
      <c r="D366" s="24">
        <f ca="1" t="shared" si="2716"/>
        <v>0.421486039123015</v>
      </c>
      <c r="E366" s="25">
        <f ca="1">IF(D366&lt;=('Ejercicio 3 - TIR'!$D$14-'Ejercicio 3 - TIR'!$C$14)/('Ejercicio 3 - TIR'!$E$14-'Ejercicio 3 - TIR'!$C$14),'Ejercicio 3 - TIR'!$C$14+SQRT(('Ejercicio 3 - TIR'!$E$14-'Ejercicio 3 - TIR'!$C$14)*('Ejercicio 3 - TIR'!$D$14-'Ejercicio 3 - TIR'!$C$14)*D366),'Ejercicio 3 - TIR'!$E$14-SQRT(('Ejercicio 3 - TIR'!$E$14-'Ejercicio 3 - TIR'!$C$14)*('Ejercicio 3 - TIR'!$E$14-'Ejercicio 3 - TIR'!$D$14)*(1-D366)))</f>
        <v>30684.5776192624</v>
      </c>
      <c r="F366" s="24">
        <f ca="1" t="shared" si="2716"/>
        <v>0.280527481237945</v>
      </c>
      <c r="G366" s="25">
        <f ca="1">IF(F366&lt;=('Ejercicio 3 - TIR'!$D$18-'Ejercicio 3 - TIR'!$C$18)/('Ejercicio 3 - TIR'!$E$18-'Ejercicio 3 - TIR'!$C$18),'Ejercicio 3 - TIR'!$C$18+SQRT(('Ejercicio 3 - TIR'!$E$18-'Ejercicio 3 - TIR'!$C$18)*('Ejercicio 3 - TIR'!$D$18-'Ejercicio 3 - TIR'!$C$18)*F366),'Ejercicio 3 - TIR'!$E$18-SQRT(('Ejercicio 3 - TIR'!$E$18-'Ejercicio 3 - TIR'!$C$18)*('Ejercicio 3 - TIR'!$E$18-'Ejercicio 3 - TIR'!$D$18)*(1-F366)))</f>
        <v>36486.8422353015</v>
      </c>
      <c r="H366" s="24">
        <f ca="1" t="shared" ref="H366:L366" si="2717">RAND()</f>
        <v>0.293934390127527</v>
      </c>
      <c r="I366" s="25">
        <f ca="1">IF(H366&lt;=('Ejercicio 3 - TIR'!$D$18-'Ejercicio 3 - TIR'!$C$18)/('Ejercicio 3 - TIR'!$E$18-'Ejercicio 3 - TIR'!$C$18),'Ejercicio 3 - TIR'!$C$18+SQRT(('Ejercicio 3 - TIR'!$E$18-'Ejercicio 3 - TIR'!$C$18)*('Ejercicio 3 - TIR'!$D$18-'Ejercicio 3 - TIR'!$C$18)*H366),'Ejercicio 3 - TIR'!$E$18-SQRT(('Ejercicio 3 - TIR'!$E$18-'Ejercicio 3 - TIR'!$C$18)*('Ejercicio 3 - TIR'!$E$18-'Ejercicio 3 - TIR'!$D$18)*(1-H366)))</f>
        <v>36640.0420570301</v>
      </c>
      <c r="J366" s="24">
        <f ca="1" t="shared" si="2717"/>
        <v>0.812324522003843</v>
      </c>
      <c r="K366" s="25">
        <f ca="1">IF(J366&lt;=('Ejercicio 3 - TIR'!$D$18-'Ejercicio 3 - TIR'!$C$18)/('Ejercicio 3 - TIR'!$E$18-'Ejercicio 3 - TIR'!$C$18),'Ejercicio 3 - TIR'!$C$18+SQRT(('Ejercicio 3 - TIR'!$E$18-'Ejercicio 3 - TIR'!$C$18)*('Ejercicio 3 - TIR'!$D$18-'Ejercicio 3 - TIR'!$C$18)*J366),'Ejercicio 3 - TIR'!$E$18-SQRT(('Ejercicio 3 - TIR'!$E$18-'Ejercicio 3 - TIR'!$C$18)*('Ejercicio 3 - TIR'!$E$18-'Ejercicio 3 - TIR'!$D$18)*(1-J366)))</f>
        <v>41248.2456304135</v>
      </c>
      <c r="L366" s="24">
        <f ca="1" t="shared" si="2717"/>
        <v>0.875428182184435</v>
      </c>
      <c r="M366" s="25">
        <f ca="1">IF(L366&lt;=('Ejercicio 3 - TIR'!$D$18-'Ejercicio 3 - TIR'!$C$18)/('Ejercicio 3 - TIR'!$E$18-'Ejercicio 3 - TIR'!$C$18),'Ejercicio 3 - TIR'!$C$18+SQRT(('Ejercicio 3 - TIR'!$E$18-'Ejercicio 3 - TIR'!$C$18)*('Ejercicio 3 - TIR'!$D$18-'Ejercicio 3 - TIR'!$C$18)*L366),'Ejercicio 3 - TIR'!$E$18-SQRT(('Ejercicio 3 - TIR'!$E$18-'Ejercicio 3 - TIR'!$C$18)*('Ejercicio 3 - TIR'!$E$18-'Ejercicio 3 - TIR'!$D$18)*(1-L366)))</f>
        <v>41943.3864594674</v>
      </c>
      <c r="N366" s="24">
        <f ca="1" t="shared" ref="N366:R366" si="2718">RAND()</f>
        <v>0.431769122160414</v>
      </c>
      <c r="O366" s="25">
        <f ca="1">IF(N366&lt;=('Ejercicio 3 - TIR'!$D$18-'Ejercicio 3 - TIR'!$C$18)/('Ejercicio 3 - TIR'!$E$18-'Ejercicio 3 - TIR'!$C$18),'Ejercicio 3 - TIR'!$C$18+SQRT(('Ejercicio 3 - TIR'!$E$18-'Ejercicio 3 - TIR'!$C$18)*('Ejercicio 3 - TIR'!$D$18-'Ejercicio 3 - TIR'!$C$18)*N366),'Ejercicio 3 - TIR'!$E$18-SQRT(('Ejercicio 3 - TIR'!$E$18-'Ejercicio 3 - TIR'!$C$18)*('Ejercicio 3 - TIR'!$E$18-'Ejercicio 3 - TIR'!$D$18)*(1-N366)))</f>
        <v>38047.6933542514</v>
      </c>
      <c r="P366" s="24">
        <f ca="1" t="shared" si="2718"/>
        <v>0.0780860517581345</v>
      </c>
      <c r="Q366" s="26">
        <f ca="1">IF(P366&lt;=('Ejercicio 3 - TIR'!$D$22-'Ejercicio 3 - TIR'!$C$22)/('Ejercicio 3 - TIR'!$E$22-'Ejercicio 3 - TIR'!$C$22),'Ejercicio 3 - TIR'!$C$22+SQRT(('Ejercicio 3 - TIR'!$E$22-'Ejercicio 3 - TIR'!$C$22)*('Ejercicio 3 - TIR'!$D$22-'Ejercicio 3 - TIR'!$C$22)*P366),'Ejercicio 3 - TIR'!$E$22-SQRT(('Ejercicio 3 - TIR'!$E$22-'Ejercicio 3 - TIR'!$C$22)*('Ejercicio 3 - TIR'!$E$22-'Ejercicio 3 - TIR'!$D$22)*(1-P366)))</f>
        <v>0.131855584893401</v>
      </c>
      <c r="R366" s="24">
        <f ca="1" t="shared" si="2718"/>
        <v>0.61452991186912</v>
      </c>
      <c r="S366" s="26">
        <f ca="1">IF(R366&lt;=('Ejercicio 3 - TIR'!$D$23-'Ejercicio 3 - TIR'!$C$23)/('Ejercicio 3 - TIR'!$E$23-'Ejercicio 3 - TIR'!$C$23),'Ejercicio 3 - TIR'!$C$23+SQRT(('Ejercicio 3 - TIR'!$E$23-'Ejercicio 3 - TIR'!$C$23)*('Ejercicio 3 - TIR'!$D$23-'Ejercicio 3 - TIR'!$C$23)*R366),'Ejercicio 3 - TIR'!$E$23-SQRT(('Ejercicio 3 - TIR'!$E$23-'Ejercicio 3 - TIR'!$C$23)*('Ejercicio 3 - TIR'!$E$23-'Ejercicio 3 - TIR'!$D$23)*(1-R366)))</f>
        <v>0.15365904028636</v>
      </c>
      <c r="T366" s="24">
        <f ca="1" t="shared" ref="T366:X366" si="2719">RAND()</f>
        <v>0.259375775125547</v>
      </c>
      <c r="U366" s="26">
        <f ca="1">IF(T366&lt;=('Ejercicio 3 - TIR'!$D$24-'Ejercicio 3 - TIR'!$C$24)/('Ejercicio 3 - TIR'!$E$24-'Ejercicio 3 - TIR'!$C$24),'Ejercicio 3 - TIR'!$C$24+SQRT(('Ejercicio 3 - TIR'!$E$24-'Ejercicio 3 - TIR'!$C$24)*('Ejercicio 3 - TIR'!$D$24-'Ejercicio 3 - TIR'!$C$24)*T366),'Ejercicio 3 - TIR'!$E$24-SQRT(('Ejercicio 3 - TIR'!$E$24-'Ejercicio 3 - TIR'!$C$24)*('Ejercicio 3 - TIR'!$E$24-'Ejercicio 3 - TIR'!$D$24)*(1-T366)))</f>
        <v>0.173338575958349</v>
      </c>
      <c r="V366" s="24">
        <f ca="1" t="shared" si="2719"/>
        <v>0.987737507969232</v>
      </c>
      <c r="W366" s="26">
        <f ca="1">IF(V366&lt;=('Ejercicio 3 - TIR'!$D$25-'Ejercicio 3 - TIR'!$C$25)/('Ejercicio 3 - TIR'!$E$25-'Ejercicio 3 - TIR'!$C$25),'Ejercicio 3 - TIR'!$C$25+SQRT(('Ejercicio 3 - TIR'!$E$25-'Ejercicio 3 - TIR'!$C$25)*('Ejercicio 3 - TIR'!$D$25-'Ejercicio 3 - TIR'!$C$25)*V366),'Ejercicio 3 - TIR'!$E$25-SQRT(('Ejercicio 3 - TIR'!$E$25-'Ejercicio 3 - TIR'!$C$25)*('Ejercicio 3 - TIR'!$E$25-'Ejercicio 3 - TIR'!$D$25)*(1-V366)))</f>
        <v>0.243448761788205</v>
      </c>
      <c r="X366" s="24">
        <f ca="1" t="shared" si="2719"/>
        <v>0.623341194851339</v>
      </c>
      <c r="Y366" s="26">
        <f ca="1">IF(X366&lt;=('Ejercicio 3 - TIR'!$D$26-'Ejercicio 3 - TIR'!$C$26)/('Ejercicio 3 - TIR'!$E$26-'Ejercicio 3 - TIR'!$C$26),'Ejercicio 3 - TIR'!$C$26+SQRT(('Ejercicio 3 - TIR'!$E$26-'Ejercicio 3 - TIR'!$C$26)*('Ejercicio 3 - TIR'!$D$26-'Ejercicio 3 - TIR'!$C$26)*X366),'Ejercicio 3 - TIR'!$E$26-SQRT(('Ejercicio 3 - TIR'!$E$26-'Ejercicio 3 - TIR'!$C$26)*('Ejercicio 3 - TIR'!$E$26-'Ejercicio 3 - TIR'!$D$26)*(1-X366)))</f>
        <v>0.234900581513696</v>
      </c>
      <c r="Z366" s="24">
        <f ca="1" t="shared" si="2384"/>
        <v>1.1318555848934</v>
      </c>
      <c r="AA366" s="24">
        <f ca="1" t="shared" si="2385"/>
        <v>1.30577542781088</v>
      </c>
      <c r="AB366" s="24">
        <f ca="1" t="shared" si="2386"/>
        <v>1.53211668098902</v>
      </c>
      <c r="AC366" s="24">
        <f ca="1" t="shared" si="2387"/>
        <v>1.90510858989085</v>
      </c>
      <c r="AD366" s="24">
        <f ca="1" t="shared" si="2388"/>
        <v>2.35261970550295</v>
      </c>
      <c r="AE366" s="23">
        <f ca="1" t="shared" si="2389"/>
        <v>4045.93292919481</v>
      </c>
      <c r="AF366" s="23">
        <f ca="1" t="shared" si="2390"/>
        <v>4667.62710015786</v>
      </c>
      <c r="AG366" s="23">
        <f ca="1" t="shared" si="2391"/>
        <v>5476.70693480383</v>
      </c>
      <c r="AH366" s="23">
        <f ca="1" t="shared" si="2392"/>
        <v>6810.00445675869</v>
      </c>
      <c r="AI366" s="23">
        <f ca="1" t="shared" si="2393"/>
        <v>8409.67846376217</v>
      </c>
      <c r="AJ366" s="25">
        <f ca="1" t="shared" si="2394"/>
        <v>41297.8361591505</v>
      </c>
      <c r="AK366" s="25">
        <f ca="1" t="shared" si="2395"/>
        <v>47843.6665920271</v>
      </c>
      <c r="AL366" s="25">
        <f ca="1" t="shared" si="2396"/>
        <v>63197.1251918889</v>
      </c>
      <c r="AM366" s="25">
        <f ca="1" t="shared" si="2397"/>
        <v>79906.7058330429</v>
      </c>
      <c r="AN366" s="25">
        <f ca="1" t="shared" si="2398"/>
        <v>89511.7531341455</v>
      </c>
      <c r="AO366" s="25">
        <f ca="1">C366/'Ejercicio 3 - TIR'!$D$7</f>
        <v>17011.2711731164</v>
      </c>
      <c r="AP366" s="25">
        <f ca="1" t="shared" si="2399"/>
        <v>24286.5649860341</v>
      </c>
      <c r="AQ366" s="25">
        <f ca="1" t="shared" si="2400"/>
        <v>30832.3954189107</v>
      </c>
      <c r="AR366" s="25">
        <f ca="1" t="shared" si="2401"/>
        <v>46185.8540187725</v>
      </c>
      <c r="AS366" s="25">
        <f ca="1" t="shared" si="2402"/>
        <v>62895.4346599265</v>
      </c>
      <c r="AT366" s="25">
        <f ca="1" t="shared" si="2403"/>
        <v>72500.4819610291</v>
      </c>
      <c r="AU366" s="25">
        <f ca="1">AP366*'Ejercicio 3 - TIR'!$D$5</f>
        <v>12143.282493017</v>
      </c>
      <c r="AV366" s="25">
        <f ca="1">AQ366*'Ejercicio 3 - TIR'!$D$5</f>
        <v>15416.1977094553</v>
      </c>
      <c r="AW366" s="25">
        <f ca="1">AR366*'Ejercicio 3 - TIR'!$D$5</f>
        <v>23092.9270093863</v>
      </c>
      <c r="AX366" s="25">
        <f ca="1">AS366*'Ejercicio 3 - TIR'!$D$5</f>
        <v>31447.7173299633</v>
      </c>
      <c r="AY366" s="25">
        <f ca="1">AT366*'Ejercicio 3 - TIR'!$D$5</f>
        <v>36250.2409805145</v>
      </c>
      <c r="AZ366" s="25">
        <f ca="1" t="shared" ref="AZ366:BD366" si="2720">AJ366-AU366-AE366</f>
        <v>25108.6207369386</v>
      </c>
      <c r="BA366" s="25">
        <f ca="1" t="shared" si="2720"/>
        <v>27759.8417824139</v>
      </c>
      <c r="BB366" s="25">
        <f ca="1" t="shared" si="2720"/>
        <v>34627.4912476988</v>
      </c>
      <c r="BC366" s="25">
        <f ca="1" t="shared" si="2720"/>
        <v>41648.984046321</v>
      </c>
      <c r="BD366" s="25">
        <f ca="1" t="shared" si="2720"/>
        <v>44851.8336898688</v>
      </c>
      <c r="BE366" s="25">
        <f ca="1" t="shared" ref="BE366:BI366" si="2721">AZ366/Z366</f>
        <v>22183.5904439199</v>
      </c>
      <c r="BF366" s="25">
        <f ca="1" t="shared" si="2721"/>
        <v>21259.2772012512</v>
      </c>
      <c r="BG366" s="25">
        <f ca="1" t="shared" si="2721"/>
        <v>22601.0797202116</v>
      </c>
      <c r="BH366" s="25">
        <f ca="1" t="shared" si="2721"/>
        <v>21861.7375761804</v>
      </c>
      <c r="BI366" s="25">
        <f ca="1" t="shared" si="2721"/>
        <v>19064.6340268922</v>
      </c>
      <c r="BJ366" s="25">
        <f ca="1" t="shared" si="2406"/>
        <v>72189.1419621114</v>
      </c>
      <c r="BK366" s="25">
        <f ca="1" t="shared" si="2407"/>
        <v>40021.0517775279</v>
      </c>
      <c r="BL366" s="25">
        <f ca="1" t="shared" si="2408"/>
        <v>112210.193739639</v>
      </c>
      <c r="BM366" s="25">
        <f ca="1">BK366*'Ejercicio 3 - TIR'!$D$5</f>
        <v>20010.525888764</v>
      </c>
      <c r="BN366" s="25">
        <f ca="1" t="shared" si="2409"/>
        <v>92199.6678508754</v>
      </c>
      <c r="BO366" s="25">
        <f ca="1" t="shared" si="2410"/>
        <v>39190.2132058206</v>
      </c>
      <c r="BP366" s="25">
        <f ca="1" t="shared" si="2411"/>
        <v>-115740.933484844</v>
      </c>
      <c r="BQ366" s="25">
        <f ca="1" t="shared" ref="BQ366:BT366" si="2722">BE366</f>
        <v>22183.5904439199</v>
      </c>
      <c r="BR366" s="25">
        <f ca="1" t="shared" si="2722"/>
        <v>21259.2772012512</v>
      </c>
      <c r="BS366" s="25">
        <f ca="1" t="shared" si="2722"/>
        <v>22601.0797202116</v>
      </c>
      <c r="BT366" s="25">
        <f ca="1" t="shared" si="2722"/>
        <v>21861.7375761804</v>
      </c>
      <c r="BU366" s="25">
        <f ca="1" t="shared" si="2413"/>
        <v>58254.8472327128</v>
      </c>
      <c r="BV366" s="27">
        <f ca="1" t="shared" si="2414"/>
        <v>7.06148326959317</v>
      </c>
    </row>
    <row r="367" ht="15" customHeight="1" spans="1:74">
      <c r="A367" s="23">
        <v>366</v>
      </c>
      <c r="B367" s="24">
        <f ca="1" t="shared" ref="B367:F367" si="2723">RAND()</f>
        <v>0.139589995894881</v>
      </c>
      <c r="C367" s="25">
        <f ca="1">IF(B367&lt;=('Ejercicio 3 - TIR'!$D$13-'Ejercicio 3 - TIR'!$C$13)/('Ejercicio 3 - TIR'!$E$13-'Ejercicio 3 - TIR'!$C$13),'Ejercicio 3 - TIR'!$C$13+SQRT(('Ejercicio 3 - TIR'!$E$13-'Ejercicio 3 - TIR'!$C$13)*('Ejercicio 3 - TIR'!$D$13-'Ejercicio 3 - TIR'!$C$13)*B367),'Ejercicio 3 - TIR'!$E$13-SQRT(('Ejercicio 3 - TIR'!$E$13-'Ejercicio 3 - TIR'!$C$13)*('Ejercicio 3 - TIR'!$E$13-'Ejercicio 3 - TIR'!$D$13)*(1-B367)))</f>
        <v>67472.3489183758</v>
      </c>
      <c r="D367" s="24">
        <f ca="1" t="shared" si="2723"/>
        <v>0.185485697944462</v>
      </c>
      <c r="E367" s="25">
        <f ca="1">IF(D367&lt;=('Ejercicio 3 - TIR'!$D$14-'Ejercicio 3 - TIR'!$C$14)/('Ejercicio 3 - TIR'!$E$14-'Ejercicio 3 - TIR'!$C$14),'Ejercicio 3 - TIR'!$C$14+SQRT(('Ejercicio 3 - TIR'!$E$14-'Ejercicio 3 - TIR'!$C$14)*('Ejercicio 3 - TIR'!$D$14-'Ejercicio 3 - TIR'!$C$14)*D367),'Ejercicio 3 - TIR'!$E$14-SQRT(('Ejercicio 3 - TIR'!$E$14-'Ejercicio 3 - TIR'!$C$14)*('Ejercicio 3 - TIR'!$E$14-'Ejercicio 3 - TIR'!$D$14)*(1-D367)))</f>
        <v>28729.8025880514</v>
      </c>
      <c r="F367" s="24">
        <f ca="1" t="shared" si="2723"/>
        <v>0.848869540541836</v>
      </c>
      <c r="G367" s="25">
        <f ca="1">IF(F367&lt;=('Ejercicio 3 - TIR'!$D$18-'Ejercicio 3 - TIR'!$C$18)/('Ejercicio 3 - TIR'!$E$18-'Ejercicio 3 - TIR'!$C$18),'Ejercicio 3 - TIR'!$C$18+SQRT(('Ejercicio 3 - TIR'!$E$18-'Ejercicio 3 - TIR'!$C$18)*('Ejercicio 3 - TIR'!$D$18-'Ejercicio 3 - TIR'!$C$18)*F367),'Ejercicio 3 - TIR'!$E$18-SQRT(('Ejercicio 3 - TIR'!$E$18-'Ejercicio 3 - TIR'!$C$18)*('Ejercicio 3 - TIR'!$E$18-'Ejercicio 3 - TIR'!$D$18)*(1-F367)))</f>
        <v>41633.282836447</v>
      </c>
      <c r="H367" s="24">
        <f ca="1" t="shared" ref="H367:L367" si="2724">RAND()</f>
        <v>0.0319171439522246</v>
      </c>
      <c r="I367" s="25">
        <f ca="1">IF(H367&lt;=('Ejercicio 3 - TIR'!$D$18-'Ejercicio 3 - TIR'!$C$18)/('Ejercicio 3 - TIR'!$E$18-'Ejercicio 3 - TIR'!$C$18),'Ejercicio 3 - TIR'!$C$18+SQRT(('Ejercicio 3 - TIR'!$E$18-'Ejercicio 3 - TIR'!$C$18)*('Ejercicio 3 - TIR'!$D$18-'Ejercicio 3 - TIR'!$C$18)*H367),'Ejercicio 3 - TIR'!$E$18-SQRT(('Ejercicio 3 - TIR'!$E$18-'Ejercicio 3 - TIR'!$C$18)*('Ejercicio 3 - TIR'!$E$18-'Ejercicio 3 - TIR'!$D$18)*(1-H367)))</f>
        <v>32188.0520087132</v>
      </c>
      <c r="J367" s="24">
        <f ca="1" t="shared" si="2724"/>
        <v>0.336257345092636</v>
      </c>
      <c r="K367" s="25">
        <f ca="1">IF(J367&lt;=('Ejercicio 3 - TIR'!$D$18-'Ejercicio 3 - TIR'!$C$18)/('Ejercicio 3 - TIR'!$E$18-'Ejercicio 3 - TIR'!$C$18),'Ejercicio 3 - TIR'!$C$18+SQRT(('Ejercicio 3 - TIR'!$E$18-'Ejercicio 3 - TIR'!$C$18)*('Ejercicio 3 - TIR'!$D$18-'Ejercicio 3 - TIR'!$C$18)*J367),'Ejercicio 3 - TIR'!$E$18-SQRT(('Ejercicio 3 - TIR'!$E$18-'Ejercicio 3 - TIR'!$C$18)*('Ejercicio 3 - TIR'!$E$18-'Ejercicio 3 - TIR'!$D$18)*(1-J367)))</f>
        <v>37102.0139230992</v>
      </c>
      <c r="L367" s="24">
        <f ca="1" t="shared" si="2724"/>
        <v>0.908771104959313</v>
      </c>
      <c r="M367" s="25">
        <f ca="1">IF(L367&lt;=('Ejercicio 3 - TIR'!$D$18-'Ejercicio 3 - TIR'!$C$18)/('Ejercicio 3 - TIR'!$E$18-'Ejercicio 3 - TIR'!$C$18),'Ejercicio 3 - TIR'!$C$18+SQRT(('Ejercicio 3 - TIR'!$E$18-'Ejercicio 3 - TIR'!$C$18)*('Ejercicio 3 - TIR'!$D$18-'Ejercicio 3 - TIR'!$C$18)*L367),'Ejercicio 3 - TIR'!$E$18-SQRT(('Ejercicio 3 - TIR'!$E$18-'Ejercicio 3 - TIR'!$C$18)*('Ejercicio 3 - TIR'!$E$18-'Ejercicio 3 - TIR'!$D$18)*(1-L367)))</f>
        <v>42384.2463556268</v>
      </c>
      <c r="N367" s="24">
        <f ca="1" t="shared" ref="N367:R367" si="2725">RAND()</f>
        <v>0.919326670584704</v>
      </c>
      <c r="O367" s="25">
        <f ca="1">IF(N367&lt;=('Ejercicio 3 - TIR'!$D$18-'Ejercicio 3 - TIR'!$C$18)/('Ejercicio 3 - TIR'!$E$18-'Ejercicio 3 - TIR'!$C$18),'Ejercicio 3 - TIR'!$C$18+SQRT(('Ejercicio 3 - TIR'!$E$18-'Ejercicio 3 - TIR'!$C$18)*('Ejercicio 3 - TIR'!$D$18-'Ejercicio 3 - TIR'!$C$18)*N367),'Ejercicio 3 - TIR'!$E$18-SQRT(('Ejercicio 3 - TIR'!$E$18-'Ejercicio 3 - TIR'!$C$18)*('Ejercicio 3 - TIR'!$E$18-'Ejercicio 3 - TIR'!$D$18)*(1-N367)))</f>
        <v>42540.2236471282</v>
      </c>
      <c r="P367" s="24">
        <f ca="1" t="shared" si="2725"/>
        <v>0.816106497642081</v>
      </c>
      <c r="Q367" s="26">
        <f ca="1">IF(P367&lt;=('Ejercicio 3 - TIR'!$D$22-'Ejercicio 3 - TIR'!$C$22)/('Ejercicio 3 - TIR'!$E$22-'Ejercicio 3 - TIR'!$C$22),'Ejercicio 3 - TIR'!$C$22+SQRT(('Ejercicio 3 - TIR'!$E$22-'Ejercicio 3 - TIR'!$C$22)*('Ejercicio 3 - TIR'!$D$22-'Ejercicio 3 - TIR'!$C$22)*P367),'Ejercicio 3 - TIR'!$E$22-SQRT(('Ejercicio 3 - TIR'!$E$22-'Ejercicio 3 - TIR'!$C$22)*('Ejercicio 3 - TIR'!$E$22-'Ejercicio 3 - TIR'!$D$22)*(1-P367)))</f>
        <v>0.161806366381499</v>
      </c>
      <c r="R367" s="24">
        <f ca="1" t="shared" si="2725"/>
        <v>0.711916713257192</v>
      </c>
      <c r="S367" s="26">
        <f ca="1">IF(R367&lt;=('Ejercicio 3 - TIR'!$D$23-'Ejercicio 3 - TIR'!$C$23)/('Ejercicio 3 - TIR'!$E$23-'Ejercicio 3 - TIR'!$C$23),'Ejercicio 3 - TIR'!$C$23+SQRT(('Ejercicio 3 - TIR'!$E$23-'Ejercicio 3 - TIR'!$C$23)*('Ejercicio 3 - TIR'!$D$23-'Ejercicio 3 - TIR'!$C$23)*R367),'Ejercicio 3 - TIR'!$E$23-SQRT(('Ejercicio 3 - TIR'!$E$23-'Ejercicio 3 - TIR'!$C$23)*('Ejercicio 3 - TIR'!$E$23-'Ejercicio 3 - TIR'!$D$23)*(1-R367)))</f>
        <v>0.157228308887194</v>
      </c>
      <c r="T367" s="24">
        <f ca="1" t="shared" ref="T367:X367" si="2726">RAND()</f>
        <v>0.948221143495624</v>
      </c>
      <c r="U367" s="26">
        <f ca="1">IF(T367&lt;=('Ejercicio 3 - TIR'!$D$24-'Ejercicio 3 - TIR'!$C$24)/('Ejercicio 3 - TIR'!$E$24-'Ejercicio 3 - TIR'!$C$24),'Ejercicio 3 - TIR'!$C$24+SQRT(('Ejercicio 3 - TIR'!$E$24-'Ejercicio 3 - TIR'!$C$24)*('Ejercicio 3 - TIR'!$D$24-'Ejercicio 3 - TIR'!$C$24)*T367),'Ejercicio 3 - TIR'!$E$24-SQRT(('Ejercicio 3 - TIR'!$E$24-'Ejercicio 3 - TIR'!$C$24)*('Ejercicio 3 - TIR'!$E$24-'Ejercicio 3 - TIR'!$D$24)*(1-T367)))</f>
        <v>0.207959202758444</v>
      </c>
      <c r="V367" s="24">
        <f ca="1" t="shared" si="2726"/>
        <v>0.792061903049289</v>
      </c>
      <c r="W367" s="26">
        <f ca="1">IF(V367&lt;=('Ejercicio 3 - TIR'!$D$25-'Ejercicio 3 - TIR'!$C$25)/('Ejercicio 3 - TIR'!$E$25-'Ejercicio 3 - TIR'!$C$25),'Ejercicio 3 - TIR'!$C$25+SQRT(('Ejercicio 3 - TIR'!$E$25-'Ejercicio 3 - TIR'!$C$25)*('Ejercicio 3 - TIR'!$D$25-'Ejercicio 3 - TIR'!$C$25)*V367),'Ejercicio 3 - TIR'!$E$25-SQRT(('Ejercicio 3 - TIR'!$E$25-'Ejercicio 3 - TIR'!$C$25)*('Ejercicio 3 - TIR'!$E$25-'Ejercicio 3 - TIR'!$D$25)*(1-V367)))</f>
        <v>0.223022540161693</v>
      </c>
      <c r="X367" s="24">
        <f ca="1" t="shared" si="2726"/>
        <v>0.765689053010278</v>
      </c>
      <c r="Y367" s="26">
        <f ca="1">IF(X367&lt;=('Ejercicio 3 - TIR'!$D$26-'Ejercicio 3 - TIR'!$C$26)/('Ejercicio 3 - TIR'!$E$26-'Ejercicio 3 - TIR'!$C$26),'Ejercicio 3 - TIR'!$C$26+SQRT(('Ejercicio 3 - TIR'!$E$26-'Ejercicio 3 - TIR'!$C$26)*('Ejercicio 3 - TIR'!$D$26-'Ejercicio 3 - TIR'!$C$26)*X367),'Ejercicio 3 - TIR'!$E$26-SQRT(('Ejercicio 3 - TIR'!$E$26-'Ejercicio 3 - TIR'!$C$26)*('Ejercicio 3 - TIR'!$E$26-'Ejercicio 3 - TIR'!$D$26)*(1-X367)))</f>
        <v>0.244429237936973</v>
      </c>
      <c r="Z367" s="24">
        <f ca="1" t="shared" si="2384"/>
        <v>1.1618063663815</v>
      </c>
      <c r="AA367" s="24">
        <f ca="1" t="shared" si="2385"/>
        <v>1.34447521662204</v>
      </c>
      <c r="AB367" s="24">
        <f ca="1" t="shared" si="2386"/>
        <v>1.62407121079924</v>
      </c>
      <c r="AC367" s="24">
        <f ca="1" t="shared" si="2387"/>
        <v>1.98627569763517</v>
      </c>
      <c r="AD367" s="24">
        <f ca="1" t="shared" si="2388"/>
        <v>2.47177955274086</v>
      </c>
      <c r="AE367" s="23">
        <f ca="1" t="shared" si="2389"/>
        <v>4648.66496363037</v>
      </c>
      <c r="AF367" s="23">
        <f ca="1" t="shared" si="2390"/>
        <v>5379.56669444513</v>
      </c>
      <c r="AG367" s="23">
        <f ca="1" t="shared" si="2391"/>
        <v>6498.29709540782</v>
      </c>
      <c r="AH367" s="23">
        <f ca="1" t="shared" si="2392"/>
        <v>7947.56382035102</v>
      </c>
      <c r="AI367" s="23">
        <f ca="1" t="shared" si="2393"/>
        <v>9890.18078841487</v>
      </c>
      <c r="AJ367" s="25">
        <f ca="1" t="shared" si="2394"/>
        <v>48369.8130527457</v>
      </c>
      <c r="AK367" s="25">
        <f ca="1" t="shared" si="2395"/>
        <v>43276.038197056</v>
      </c>
      <c r="AL367" s="25">
        <f ca="1" t="shared" si="2396"/>
        <v>60256.3126751782</v>
      </c>
      <c r="AM367" s="25">
        <f ca="1" t="shared" si="2397"/>
        <v>84186.7984987634</v>
      </c>
      <c r="AN367" s="25">
        <f ca="1" t="shared" si="2398"/>
        <v>105150.054979995</v>
      </c>
      <c r="AO367" s="25">
        <f ca="1">C367/'Ejercicio 3 - TIR'!$D$7</f>
        <v>13494.4697836752</v>
      </c>
      <c r="AP367" s="25">
        <f ca="1" t="shared" si="2399"/>
        <v>34875.3432690706</v>
      </c>
      <c r="AQ367" s="25">
        <f ca="1" t="shared" si="2400"/>
        <v>29781.5684133809</v>
      </c>
      <c r="AR367" s="25">
        <f ca="1" t="shared" si="2401"/>
        <v>46761.842891503</v>
      </c>
      <c r="AS367" s="25">
        <f ca="1" t="shared" si="2402"/>
        <v>70692.3287150883</v>
      </c>
      <c r="AT367" s="25">
        <f ca="1" t="shared" si="2403"/>
        <v>91655.5851963195</v>
      </c>
      <c r="AU367" s="25">
        <f ca="1">AP367*'Ejercicio 3 - TIR'!$D$5</f>
        <v>17437.6716345353</v>
      </c>
      <c r="AV367" s="25">
        <f ca="1">AQ367*'Ejercicio 3 - TIR'!$D$5</f>
        <v>14890.7842066904</v>
      </c>
      <c r="AW367" s="25">
        <f ca="1">AR367*'Ejercicio 3 - TIR'!$D$5</f>
        <v>23380.9214457515</v>
      </c>
      <c r="AX367" s="25">
        <f ca="1">AS367*'Ejercicio 3 - TIR'!$D$5</f>
        <v>35346.1643575441</v>
      </c>
      <c r="AY367" s="25">
        <f ca="1">AT367*'Ejercicio 3 - TIR'!$D$5</f>
        <v>45827.7925981598</v>
      </c>
      <c r="AZ367" s="25">
        <f ca="1" t="shared" ref="AZ367:BD367" si="2727">AJ367-AU367-AE367</f>
        <v>26283.4764545801</v>
      </c>
      <c r="BA367" s="25">
        <f ca="1" t="shared" si="2727"/>
        <v>23005.6872959205</v>
      </c>
      <c r="BB367" s="25">
        <f ca="1" t="shared" si="2727"/>
        <v>30377.0941340188</v>
      </c>
      <c r="BC367" s="25">
        <f ca="1" t="shared" si="2727"/>
        <v>40893.0703208683</v>
      </c>
      <c r="BD367" s="25">
        <f ca="1" t="shared" si="2727"/>
        <v>49432.0815934201</v>
      </c>
      <c r="BE367" s="25">
        <f ca="1" t="shared" ref="BE367:BI367" si="2728">AZ367/Z367</f>
        <v>22622.940633766</v>
      </c>
      <c r="BF367" s="25">
        <f ca="1" t="shared" si="2728"/>
        <v>17111.2765869509</v>
      </c>
      <c r="BG367" s="25">
        <f ca="1" t="shared" si="2728"/>
        <v>18704.28706083</v>
      </c>
      <c r="BH367" s="25">
        <f ca="1" t="shared" si="2728"/>
        <v>20587.8118377801</v>
      </c>
      <c r="BI367" s="25">
        <f ca="1" t="shared" si="2728"/>
        <v>19998.5801883533</v>
      </c>
      <c r="BJ367" s="25">
        <f ca="1" t="shared" si="2406"/>
        <v>71013.7385914268</v>
      </c>
      <c r="BK367" s="25">
        <f ca="1" t="shared" si="2407"/>
        <v>33355.3544863676</v>
      </c>
      <c r="BL367" s="25">
        <f ca="1" t="shared" si="2408"/>
        <v>104369.093077794</v>
      </c>
      <c r="BM367" s="25">
        <f ca="1">BK367*'Ejercicio 3 - TIR'!$D$5</f>
        <v>16677.6772431838</v>
      </c>
      <c r="BN367" s="25">
        <f ca="1" t="shared" si="2409"/>
        <v>87691.4158346106</v>
      </c>
      <c r="BO367" s="25">
        <f ca="1" t="shared" si="2410"/>
        <v>35477.0374798889</v>
      </c>
      <c r="BP367" s="25">
        <f ca="1" t="shared" si="2411"/>
        <v>-96202.1515064272</v>
      </c>
      <c r="BQ367" s="25">
        <f ca="1" t="shared" ref="BQ367:BT367" si="2729">BE367</f>
        <v>22622.940633766</v>
      </c>
      <c r="BR367" s="25">
        <f ca="1" t="shared" si="2729"/>
        <v>17111.2765869509</v>
      </c>
      <c r="BS367" s="25">
        <f ca="1" t="shared" si="2729"/>
        <v>18704.28706083</v>
      </c>
      <c r="BT367" s="25">
        <f ca="1" t="shared" si="2729"/>
        <v>20587.8118377801</v>
      </c>
      <c r="BU367" s="25">
        <f ca="1" t="shared" si="2413"/>
        <v>55475.6176682422</v>
      </c>
      <c r="BV367" s="27">
        <f ca="1" t="shared" si="2414"/>
        <v>10.3702351252929</v>
      </c>
    </row>
    <row r="368" ht="15" customHeight="1" spans="1:74">
      <c r="A368" s="23">
        <v>367</v>
      </c>
      <c r="B368" s="24">
        <f ca="1" t="shared" ref="B368:F368" si="2730">RAND()</f>
        <v>0.385751195348094</v>
      </c>
      <c r="C368" s="25">
        <f ca="1">IF(B368&lt;=('Ejercicio 3 - TIR'!$D$13-'Ejercicio 3 - TIR'!$C$13)/('Ejercicio 3 - TIR'!$E$13-'Ejercicio 3 - TIR'!$C$13),'Ejercicio 3 - TIR'!$C$13+SQRT(('Ejercicio 3 - TIR'!$E$13-'Ejercicio 3 - TIR'!$C$13)*('Ejercicio 3 - TIR'!$D$13-'Ejercicio 3 - TIR'!$C$13)*B368),'Ejercicio 3 - TIR'!$E$13-SQRT(('Ejercicio 3 - TIR'!$E$13-'Ejercicio 3 - TIR'!$C$13)*('Ejercicio 3 - TIR'!$E$13-'Ejercicio 3 - TIR'!$D$13)*(1-B368)))</f>
        <v>72850.4407847514</v>
      </c>
      <c r="D368" s="24">
        <f ca="1" t="shared" si="2730"/>
        <v>0.387712824730639</v>
      </c>
      <c r="E368" s="25">
        <f ca="1">IF(D368&lt;=('Ejercicio 3 - TIR'!$D$14-'Ejercicio 3 - TIR'!$C$14)/('Ejercicio 3 - TIR'!$E$14-'Ejercicio 3 - TIR'!$C$14),'Ejercicio 3 - TIR'!$C$14+SQRT(('Ejercicio 3 - TIR'!$E$14-'Ejercicio 3 - TIR'!$C$14)*('Ejercicio 3 - TIR'!$D$14-'Ejercicio 3 - TIR'!$C$14)*D368),'Ejercicio 3 - TIR'!$E$14-SQRT(('Ejercicio 3 - TIR'!$E$14-'Ejercicio 3 - TIR'!$C$14)*('Ejercicio 3 - TIR'!$E$14-'Ejercicio 3 - TIR'!$D$14)*(1-D368)))</f>
        <v>30416.5206584245</v>
      </c>
      <c r="F368" s="24">
        <f ca="1" t="shared" si="2730"/>
        <v>0.500689185124028</v>
      </c>
      <c r="G368" s="25">
        <f ca="1">IF(F368&lt;=('Ejercicio 3 - TIR'!$D$18-'Ejercicio 3 - TIR'!$C$18)/('Ejercicio 3 - TIR'!$E$18-'Ejercicio 3 - TIR'!$C$18),'Ejercicio 3 - TIR'!$C$18+SQRT(('Ejercicio 3 - TIR'!$E$18-'Ejercicio 3 - TIR'!$C$18)*('Ejercicio 3 - TIR'!$D$18-'Ejercicio 3 - TIR'!$C$18)*F368),'Ejercicio 3 - TIR'!$E$18-SQRT(('Ejercicio 3 - TIR'!$E$18-'Ejercicio 3 - TIR'!$C$18)*('Ejercicio 3 - TIR'!$E$18-'Ejercicio 3 - TIR'!$D$18)*(1-F368)))</f>
        <v>38666.2205008068</v>
      </c>
      <c r="H368" s="24">
        <f ca="1" t="shared" ref="H368:L368" si="2731">RAND()</f>
        <v>0.0475362600054992</v>
      </c>
      <c r="I368" s="25">
        <f ca="1">IF(H368&lt;=('Ejercicio 3 - TIR'!$D$18-'Ejercicio 3 - TIR'!$C$18)/('Ejercicio 3 - TIR'!$E$18-'Ejercicio 3 - TIR'!$C$18),'Ejercicio 3 - TIR'!$C$18+SQRT(('Ejercicio 3 - TIR'!$E$18-'Ejercicio 3 - TIR'!$C$18)*('Ejercicio 3 - TIR'!$D$18-'Ejercicio 3 - TIR'!$C$18)*H368),'Ejercicio 3 - TIR'!$E$18-SQRT(('Ejercicio 3 - TIR'!$E$18-'Ejercicio 3 - TIR'!$C$18)*('Ejercicio 3 - TIR'!$E$18-'Ejercicio 3 - TIR'!$D$18)*(1-H368)))</f>
        <v>32670.2881868489</v>
      </c>
      <c r="J368" s="24">
        <f ca="1" t="shared" si="2731"/>
        <v>0.243061317648044</v>
      </c>
      <c r="K368" s="25">
        <f ca="1">IF(J368&lt;=('Ejercicio 3 - TIR'!$D$18-'Ejercicio 3 - TIR'!$C$18)/('Ejercicio 3 - TIR'!$E$18-'Ejercicio 3 - TIR'!$C$18),'Ejercicio 3 - TIR'!$C$18+SQRT(('Ejercicio 3 - TIR'!$E$18-'Ejercicio 3 - TIR'!$C$18)*('Ejercicio 3 - TIR'!$D$18-'Ejercicio 3 - TIR'!$C$18)*J368),'Ejercicio 3 - TIR'!$E$18-SQRT(('Ejercicio 3 - TIR'!$E$18-'Ejercicio 3 - TIR'!$C$18)*('Ejercicio 3 - TIR'!$E$18-'Ejercicio 3 - TIR'!$D$18)*(1-J368)))</f>
        <v>36038.1452158098</v>
      </c>
      <c r="L368" s="24">
        <f ca="1" t="shared" si="2731"/>
        <v>0.651834181050002</v>
      </c>
      <c r="M368" s="25">
        <f ca="1">IF(L368&lt;=('Ejercicio 3 - TIR'!$D$18-'Ejercicio 3 - TIR'!$C$18)/('Ejercicio 3 - TIR'!$E$18-'Ejercicio 3 - TIR'!$C$18),'Ejercicio 3 - TIR'!$C$18+SQRT(('Ejercicio 3 - TIR'!$E$18-'Ejercicio 3 - TIR'!$C$18)*('Ejercicio 3 - TIR'!$D$18-'Ejercicio 3 - TIR'!$C$18)*L368),'Ejercicio 3 - TIR'!$E$18-SQRT(('Ejercicio 3 - TIR'!$E$18-'Ejercicio 3 - TIR'!$C$18)*('Ejercicio 3 - TIR'!$E$18-'Ejercicio 3 - TIR'!$D$18)*(1-L368)))</f>
        <v>39888.1306199656</v>
      </c>
      <c r="N368" s="24">
        <f ca="1" t="shared" ref="N368:R368" si="2732">RAND()</f>
        <v>0.199350673119137</v>
      </c>
      <c r="O368" s="25">
        <f ca="1">IF(N368&lt;=('Ejercicio 3 - TIR'!$D$18-'Ejercicio 3 - TIR'!$C$18)/('Ejercicio 3 - TIR'!$E$18-'Ejercicio 3 - TIR'!$C$18),'Ejercicio 3 - TIR'!$C$18+SQRT(('Ejercicio 3 - TIR'!$E$18-'Ejercicio 3 - TIR'!$C$18)*('Ejercicio 3 - TIR'!$D$18-'Ejercicio 3 - TIR'!$C$18)*N368),'Ejercicio 3 - TIR'!$E$18-SQRT(('Ejercicio 3 - TIR'!$E$18-'Ejercicio 3 - TIR'!$C$18)*('Ejercicio 3 - TIR'!$E$18-'Ejercicio 3 - TIR'!$D$18)*(1-N368)))</f>
        <v>35468.3270721374</v>
      </c>
      <c r="P368" s="24">
        <f ca="1" t="shared" si="2732"/>
        <v>0.064429015392885</v>
      </c>
      <c r="Q368" s="26">
        <f ca="1">IF(P368&lt;=('Ejercicio 3 - TIR'!$D$22-'Ejercicio 3 - TIR'!$C$22)/('Ejercicio 3 - TIR'!$E$22-'Ejercicio 3 - TIR'!$C$22),'Ejercicio 3 - TIR'!$C$22+SQRT(('Ejercicio 3 - TIR'!$E$22-'Ejercicio 3 - TIR'!$C$22)*('Ejercicio 3 - TIR'!$D$22-'Ejercicio 3 - TIR'!$C$22)*P368),'Ejercicio 3 - TIR'!$E$22-SQRT(('Ejercicio 3 - TIR'!$E$22-'Ejercicio 3 - TIR'!$C$22)*('Ejercicio 3 - TIR'!$E$22-'Ejercicio 3 - TIR'!$D$22)*(1-P368)))</f>
        <v>0.130769040240764</v>
      </c>
      <c r="R368" s="24">
        <f ca="1" t="shared" si="2732"/>
        <v>0.795872531847824</v>
      </c>
      <c r="S368" s="26">
        <f ca="1">IF(R368&lt;=('Ejercicio 3 - TIR'!$D$23-'Ejercicio 3 - TIR'!$C$23)/('Ejercicio 3 - TIR'!$E$23-'Ejercicio 3 - TIR'!$C$23),'Ejercicio 3 - TIR'!$C$23+SQRT(('Ejercicio 3 - TIR'!$E$23-'Ejercicio 3 - TIR'!$C$23)*('Ejercicio 3 - TIR'!$D$23-'Ejercicio 3 - TIR'!$C$23)*R368),'Ejercicio 3 - TIR'!$E$23-SQRT(('Ejercicio 3 - TIR'!$E$23-'Ejercicio 3 - TIR'!$C$23)*('Ejercicio 3 - TIR'!$E$23-'Ejercicio 3 - TIR'!$D$23)*(1-R368)))</f>
        <v>0.16083155085371</v>
      </c>
      <c r="T368" s="24">
        <f ca="1" t="shared" ref="T368:X368" si="2733">RAND()</f>
        <v>0.707216545804701</v>
      </c>
      <c r="U368" s="26">
        <f ca="1">IF(T368&lt;=('Ejercicio 3 - TIR'!$D$24-'Ejercicio 3 - TIR'!$C$24)/('Ejercicio 3 - TIR'!$E$24-'Ejercicio 3 - TIR'!$C$24),'Ejercicio 3 - TIR'!$C$24+SQRT(('Ejercicio 3 - TIR'!$E$24-'Ejercicio 3 - TIR'!$C$24)*('Ejercicio 3 - TIR'!$D$24-'Ejercicio 3 - TIR'!$C$24)*T368),'Ejercicio 3 - TIR'!$E$24-SQRT(('Ejercicio 3 - TIR'!$E$24-'Ejercicio 3 - TIR'!$C$24)*('Ejercicio 3 - TIR'!$E$24-'Ejercicio 3 - TIR'!$D$24)*(1-T368)))</f>
        <v>0.191367960747672</v>
      </c>
      <c r="V368" s="24">
        <f ca="1" t="shared" si="2733"/>
        <v>0.560186348369884</v>
      </c>
      <c r="W368" s="26">
        <f ca="1">IF(V368&lt;=('Ejercicio 3 - TIR'!$D$25-'Ejercicio 3 - TIR'!$C$25)/('Ejercicio 3 - TIR'!$E$25-'Ejercicio 3 - TIR'!$C$25),'Ejercicio 3 - TIR'!$C$25+SQRT(('Ejercicio 3 - TIR'!$E$25-'Ejercicio 3 - TIR'!$C$25)*('Ejercicio 3 - TIR'!$D$25-'Ejercicio 3 - TIR'!$C$25)*V368),'Ejercicio 3 - TIR'!$E$25-SQRT(('Ejercicio 3 - TIR'!$E$25-'Ejercicio 3 - TIR'!$C$25)*('Ejercicio 3 - TIR'!$E$25-'Ejercicio 3 - TIR'!$D$25)*(1-V368)))</f>
        <v>0.210765477182647</v>
      </c>
      <c r="X368" s="24">
        <f ca="1" t="shared" si="2733"/>
        <v>0.852635220875401</v>
      </c>
      <c r="Y368" s="26">
        <f ca="1">IF(X368&lt;=('Ejercicio 3 - TIR'!$D$26-'Ejercicio 3 - TIR'!$C$26)/('Ejercicio 3 - TIR'!$E$26-'Ejercicio 3 - TIR'!$C$26),'Ejercicio 3 - TIR'!$C$26+SQRT(('Ejercicio 3 - TIR'!$E$26-'Ejercicio 3 - TIR'!$C$26)*('Ejercicio 3 - TIR'!$D$26-'Ejercicio 3 - TIR'!$C$26)*X368),'Ejercicio 3 - TIR'!$E$26-SQRT(('Ejercicio 3 - TIR'!$E$26-'Ejercicio 3 - TIR'!$C$26)*('Ejercicio 3 - TIR'!$E$26-'Ejercicio 3 - TIR'!$D$26)*(1-X368)))</f>
        <v>0.251790607818089</v>
      </c>
      <c r="Z368" s="24">
        <f ca="1" t="shared" si="2384"/>
        <v>1.13076904024076</v>
      </c>
      <c r="AA368" s="24">
        <f ca="1" t="shared" si="2385"/>
        <v>1.31263237864005</v>
      </c>
      <c r="AB368" s="24">
        <f ca="1" t="shared" si="2386"/>
        <v>1.56382816015176</v>
      </c>
      <c r="AC368" s="24">
        <f ca="1" t="shared" si="2387"/>
        <v>1.8934291485578</v>
      </c>
      <c r="AD368" s="24">
        <f ca="1" t="shared" si="2388"/>
        <v>2.37017682473366</v>
      </c>
      <c r="AE368" s="23">
        <f ca="1" t="shared" si="2389"/>
        <v>3977.53921396554</v>
      </c>
      <c r="AF368" s="23">
        <f ca="1" t="shared" si="2390"/>
        <v>4617.25301432907</v>
      </c>
      <c r="AG368" s="23">
        <f ca="1" t="shared" si="2391"/>
        <v>5500.84730793726</v>
      </c>
      <c r="AH368" s="23">
        <f ca="1" t="shared" si="2392"/>
        <v>6660.23601570354</v>
      </c>
      <c r="AI368" s="23">
        <f ca="1" t="shared" si="2393"/>
        <v>8337.22089030946</v>
      </c>
      <c r="AJ368" s="25">
        <f ca="1" t="shared" si="2394"/>
        <v>43722.5650454351</v>
      </c>
      <c r="AK368" s="25">
        <f ca="1" t="shared" si="2395"/>
        <v>42884.0780935593</v>
      </c>
      <c r="AL368" s="25">
        <f ca="1" t="shared" si="2396"/>
        <v>56357.4663281217</v>
      </c>
      <c r="AM368" s="25">
        <f ca="1" t="shared" si="2397"/>
        <v>75525.3491973239</v>
      </c>
      <c r="AN368" s="25">
        <f ca="1" t="shared" si="2398"/>
        <v>84066.2068384536</v>
      </c>
      <c r="AO368" s="25">
        <f ca="1">C368/'Ejercicio 3 - TIR'!$D$7</f>
        <v>14570.0881569503</v>
      </c>
      <c r="AP368" s="25">
        <f ca="1" t="shared" si="2399"/>
        <v>29152.4768884848</v>
      </c>
      <c r="AQ368" s="25">
        <f ca="1" t="shared" si="2400"/>
        <v>28313.989936609</v>
      </c>
      <c r="AR368" s="25">
        <f ca="1" t="shared" si="2401"/>
        <v>41787.3781711714</v>
      </c>
      <c r="AS368" s="25">
        <f ca="1" t="shared" si="2402"/>
        <v>60955.2610403736</v>
      </c>
      <c r="AT368" s="25">
        <f ca="1" t="shared" si="2403"/>
        <v>69496.1186815033</v>
      </c>
      <c r="AU368" s="25">
        <f ca="1">AP368*'Ejercicio 3 - TIR'!$D$5</f>
        <v>14576.2384442424</v>
      </c>
      <c r="AV368" s="25">
        <f ca="1">AQ368*'Ejercicio 3 - TIR'!$D$5</f>
        <v>14156.9949683045</v>
      </c>
      <c r="AW368" s="25">
        <f ca="1">AR368*'Ejercicio 3 - TIR'!$D$5</f>
        <v>20893.6890855857</v>
      </c>
      <c r="AX368" s="25">
        <f ca="1">AS368*'Ejercicio 3 - TIR'!$D$5</f>
        <v>30477.6305201868</v>
      </c>
      <c r="AY368" s="25">
        <f ca="1">AT368*'Ejercicio 3 - TIR'!$D$5</f>
        <v>34748.0593407516</v>
      </c>
      <c r="AZ368" s="25">
        <f ca="1" t="shared" ref="AZ368:BD368" si="2734">AJ368-AU368-AE368</f>
        <v>25168.7873872271</v>
      </c>
      <c r="BA368" s="25">
        <f ca="1" t="shared" si="2734"/>
        <v>24109.8301109257</v>
      </c>
      <c r="BB368" s="25">
        <f ca="1" t="shared" si="2734"/>
        <v>29962.9299345987</v>
      </c>
      <c r="BC368" s="25">
        <f ca="1" t="shared" si="2734"/>
        <v>38387.4826614336</v>
      </c>
      <c r="BD368" s="25">
        <f ca="1" t="shared" si="2734"/>
        <v>40980.9266073925</v>
      </c>
      <c r="BE368" s="25">
        <f ca="1" t="shared" ref="BE368:BI368" si="2735">AZ368/Z368</f>
        <v>22258.1150451981</v>
      </c>
      <c r="BF368" s="25">
        <f ca="1" t="shared" si="2735"/>
        <v>18367.5418214997</v>
      </c>
      <c r="BG368" s="25">
        <f ca="1" t="shared" si="2735"/>
        <v>19159.9887366723</v>
      </c>
      <c r="BH368" s="25">
        <f ca="1" t="shared" si="2735"/>
        <v>20274.0528689297</v>
      </c>
      <c r="BI368" s="25">
        <f ca="1" t="shared" si="2735"/>
        <v>17290.2401963185</v>
      </c>
      <c r="BJ368" s="25">
        <f ca="1" t="shared" si="2406"/>
        <v>72092.5323536304</v>
      </c>
      <c r="BK368" s="25">
        <f ca="1" t="shared" si="2407"/>
        <v>34533.68528393</v>
      </c>
      <c r="BL368" s="25">
        <f ca="1" t="shared" si="2408"/>
        <v>106626.21763756</v>
      </c>
      <c r="BM368" s="25">
        <f ca="1">BK368*'Ejercicio 3 - TIR'!$D$5</f>
        <v>17266.842641965</v>
      </c>
      <c r="BN368" s="25">
        <f ca="1" t="shared" si="2409"/>
        <v>89359.3749955954</v>
      </c>
      <c r="BO368" s="25">
        <f ca="1" t="shared" si="2410"/>
        <v>37701.5647368997</v>
      </c>
      <c r="BP368" s="25">
        <f ca="1" t="shared" si="2411"/>
        <v>-103266.961443176</v>
      </c>
      <c r="BQ368" s="25">
        <f ca="1" t="shared" ref="BQ368:BT368" si="2736">BE368</f>
        <v>22258.1150451981</v>
      </c>
      <c r="BR368" s="25">
        <f ca="1" t="shared" si="2736"/>
        <v>18367.5418214997</v>
      </c>
      <c r="BS368" s="25">
        <f ca="1" t="shared" si="2736"/>
        <v>19159.9887366723</v>
      </c>
      <c r="BT368" s="25">
        <f ca="1" t="shared" si="2736"/>
        <v>20274.0528689297</v>
      </c>
      <c r="BU368" s="25">
        <f ca="1" t="shared" si="2413"/>
        <v>54991.8049332181</v>
      </c>
      <c r="BV368" s="27">
        <f ca="1" t="shared" si="2414"/>
        <v>8.19778993124898</v>
      </c>
    </row>
    <row r="369" ht="15" customHeight="1" spans="1:74">
      <c r="A369" s="23">
        <v>368</v>
      </c>
      <c r="B369" s="24">
        <f ca="1" t="shared" ref="B369:F369" si="2737">RAND()</f>
        <v>0.557079044944378</v>
      </c>
      <c r="C369" s="25">
        <f ca="1">IF(B369&lt;=('Ejercicio 3 - TIR'!$D$13-'Ejercicio 3 - TIR'!$C$13)/('Ejercicio 3 - TIR'!$E$13-'Ejercicio 3 - TIR'!$C$13),'Ejercicio 3 - TIR'!$C$13+SQRT(('Ejercicio 3 - TIR'!$E$13-'Ejercicio 3 - TIR'!$C$13)*('Ejercicio 3 - TIR'!$D$13-'Ejercicio 3 - TIR'!$C$13)*B369),'Ejercicio 3 - TIR'!$E$13-SQRT(('Ejercicio 3 - TIR'!$E$13-'Ejercicio 3 - TIR'!$C$13)*('Ejercicio 3 - TIR'!$E$13-'Ejercicio 3 - TIR'!$D$13)*(1-B369)))</f>
        <v>76945.6046258691</v>
      </c>
      <c r="D369" s="24">
        <f ca="1" t="shared" si="2737"/>
        <v>0.512363230680917</v>
      </c>
      <c r="E369" s="25">
        <f ca="1">IF(D369&lt;=('Ejercicio 3 - TIR'!$D$14-'Ejercicio 3 - TIR'!$C$14)/('Ejercicio 3 - TIR'!$E$14-'Ejercicio 3 - TIR'!$C$14),'Ejercicio 3 - TIR'!$C$14+SQRT(('Ejercicio 3 - TIR'!$E$14-'Ejercicio 3 - TIR'!$C$14)*('Ejercicio 3 - TIR'!$D$14-'Ejercicio 3 - TIR'!$C$14)*D369),'Ejercicio 3 - TIR'!$E$14-SQRT(('Ejercicio 3 - TIR'!$E$14-'Ejercicio 3 - TIR'!$C$14)*('Ejercicio 3 - TIR'!$E$14-'Ejercicio 3 - TIR'!$D$14)*(1-D369)))</f>
        <v>31447.4848495976</v>
      </c>
      <c r="F369" s="24">
        <f ca="1" t="shared" si="2737"/>
        <v>0.443803226304706</v>
      </c>
      <c r="G369" s="25">
        <f ca="1">IF(F369&lt;=('Ejercicio 3 - TIR'!$D$18-'Ejercicio 3 - TIR'!$C$18)/('Ejercicio 3 - TIR'!$E$18-'Ejercicio 3 - TIR'!$C$18),'Ejercicio 3 - TIR'!$C$18+SQRT(('Ejercicio 3 - TIR'!$E$18-'Ejercicio 3 - TIR'!$C$18)*('Ejercicio 3 - TIR'!$D$18-'Ejercicio 3 - TIR'!$C$18)*F369),'Ejercicio 3 - TIR'!$E$18-SQRT(('Ejercicio 3 - TIR'!$E$18-'Ejercicio 3 - TIR'!$C$18)*('Ejercicio 3 - TIR'!$E$18-'Ejercicio 3 - TIR'!$D$18)*(1-F369)))</f>
        <v>38159.0737186096</v>
      </c>
      <c r="H369" s="24">
        <f ca="1" t="shared" ref="H369:L369" si="2738">RAND()</f>
        <v>0.379926373961918</v>
      </c>
      <c r="I369" s="25">
        <f ca="1">IF(H369&lt;=('Ejercicio 3 - TIR'!$D$18-'Ejercicio 3 - TIR'!$C$18)/('Ejercicio 3 - TIR'!$E$18-'Ejercicio 3 - TIR'!$C$18),'Ejercicio 3 - TIR'!$C$18+SQRT(('Ejercicio 3 - TIR'!$E$18-'Ejercicio 3 - TIR'!$C$18)*('Ejercicio 3 - TIR'!$D$18-'Ejercicio 3 - TIR'!$C$18)*H369),'Ejercicio 3 - TIR'!$E$18-SQRT(('Ejercicio 3 - TIR'!$E$18-'Ejercicio 3 - TIR'!$C$18)*('Ejercicio 3 - TIR'!$E$18-'Ejercicio 3 - TIR'!$D$18)*(1-H369)))</f>
        <v>37549.1029993164</v>
      </c>
      <c r="J369" s="24">
        <f ca="1" t="shared" si="2738"/>
        <v>0.432549099760385</v>
      </c>
      <c r="K369" s="25">
        <f ca="1">IF(J369&lt;=('Ejercicio 3 - TIR'!$D$18-'Ejercicio 3 - TIR'!$C$18)/('Ejercicio 3 - TIR'!$E$18-'Ejercicio 3 - TIR'!$C$18),'Ejercicio 3 - TIR'!$C$18+SQRT(('Ejercicio 3 - TIR'!$E$18-'Ejercicio 3 - TIR'!$C$18)*('Ejercicio 3 - TIR'!$D$18-'Ejercicio 3 - TIR'!$C$18)*J369),'Ejercicio 3 - TIR'!$E$18-SQRT(('Ejercicio 3 - TIR'!$E$18-'Ejercicio 3 - TIR'!$C$18)*('Ejercicio 3 - TIR'!$E$18-'Ejercicio 3 - TIR'!$D$18)*(1-J369)))</f>
        <v>38054.9590293221</v>
      </c>
      <c r="L369" s="24">
        <f ca="1" t="shared" si="2738"/>
        <v>0.560073366353462</v>
      </c>
      <c r="M369" s="25">
        <f ca="1">IF(L369&lt;=('Ejercicio 3 - TIR'!$D$18-'Ejercicio 3 - TIR'!$C$18)/('Ejercicio 3 - TIR'!$E$18-'Ejercicio 3 - TIR'!$C$18),'Ejercicio 3 - TIR'!$C$18+SQRT(('Ejercicio 3 - TIR'!$E$18-'Ejercicio 3 - TIR'!$C$18)*('Ejercicio 3 - TIR'!$D$18-'Ejercicio 3 - TIR'!$C$18)*L369),'Ejercicio 3 - TIR'!$E$18-SQRT(('Ejercicio 3 - TIR'!$E$18-'Ejercicio 3 - TIR'!$C$18)*('Ejercicio 3 - TIR'!$E$18-'Ejercicio 3 - TIR'!$D$18)*(1-L369)))</f>
        <v>39165.7517396567</v>
      </c>
      <c r="N369" s="24">
        <f ca="1" t="shared" ref="N369:R369" si="2739">RAND()</f>
        <v>0.452284094917927</v>
      </c>
      <c r="O369" s="25">
        <f ca="1">IF(N369&lt;=('Ejercicio 3 - TIR'!$D$18-'Ejercicio 3 - TIR'!$C$18)/('Ejercicio 3 - TIR'!$E$18-'Ejercicio 3 - TIR'!$C$18),'Ejercicio 3 - TIR'!$C$18+SQRT(('Ejercicio 3 - TIR'!$E$18-'Ejercicio 3 - TIR'!$C$18)*('Ejercicio 3 - TIR'!$D$18-'Ejercicio 3 - TIR'!$C$18)*N369),'Ejercicio 3 - TIR'!$E$18-SQRT(('Ejercicio 3 - TIR'!$E$18-'Ejercicio 3 - TIR'!$C$18)*('Ejercicio 3 - TIR'!$E$18-'Ejercicio 3 - TIR'!$D$18)*(1-N369)))</f>
        <v>38236.6628095175</v>
      </c>
      <c r="P369" s="24">
        <f ca="1" t="shared" si="2739"/>
        <v>0.359725039732696</v>
      </c>
      <c r="Q369" s="26">
        <f ca="1">IF(P369&lt;=('Ejercicio 3 - TIR'!$D$22-'Ejercicio 3 - TIR'!$C$22)/('Ejercicio 3 - TIR'!$E$22-'Ejercicio 3 - TIR'!$C$22),'Ejercicio 3 - TIR'!$C$22+SQRT(('Ejercicio 3 - TIR'!$E$22-'Ejercicio 3 - TIR'!$C$22)*('Ejercicio 3 - TIR'!$D$22-'Ejercicio 3 - TIR'!$C$22)*P369),'Ejercicio 3 - TIR'!$E$22-SQRT(('Ejercicio 3 - TIR'!$E$22-'Ejercicio 3 - TIR'!$C$22)*('Ejercicio 3 - TIR'!$E$22-'Ejercicio 3 - TIR'!$D$22)*(1-P369)))</f>
        <v>0.145446120952296</v>
      </c>
      <c r="R369" s="24">
        <f ca="1" t="shared" si="2739"/>
        <v>0.124246477988482</v>
      </c>
      <c r="S369" s="26">
        <f ca="1">IF(R369&lt;=('Ejercicio 3 - TIR'!$D$23-'Ejercicio 3 - TIR'!$C$23)/('Ejercicio 3 - TIR'!$E$23-'Ejercicio 3 - TIR'!$C$23),'Ejercicio 3 - TIR'!$C$23+SQRT(('Ejercicio 3 - TIR'!$E$23-'Ejercicio 3 - TIR'!$C$23)*('Ejercicio 3 - TIR'!$D$23-'Ejercicio 3 - TIR'!$C$23)*R369),'Ejercicio 3 - TIR'!$E$23-SQRT(('Ejercicio 3 - TIR'!$E$23-'Ejercicio 3 - TIR'!$C$23)*('Ejercicio 3 - TIR'!$E$23-'Ejercicio 3 - TIR'!$D$23)*(1-R369)))</f>
        <v>0.134954720337715</v>
      </c>
      <c r="T369" s="24">
        <f ca="1" t="shared" ref="T369:X369" si="2740">RAND()</f>
        <v>0.82201476625447</v>
      </c>
      <c r="U369" s="26">
        <f ca="1">IF(T369&lt;=('Ejercicio 3 - TIR'!$D$24-'Ejercicio 3 - TIR'!$C$24)/('Ejercicio 3 - TIR'!$E$24-'Ejercicio 3 - TIR'!$C$24),'Ejercicio 3 - TIR'!$C$24+SQRT(('Ejercicio 3 - TIR'!$E$24-'Ejercicio 3 - TIR'!$C$24)*('Ejercicio 3 - TIR'!$D$24-'Ejercicio 3 - TIR'!$C$24)*T369),'Ejercicio 3 - TIR'!$E$24-SQRT(('Ejercicio 3 - TIR'!$E$24-'Ejercicio 3 - TIR'!$C$24)*('Ejercicio 3 - TIR'!$E$24-'Ejercicio 3 - TIR'!$D$24)*(1-T369)))</f>
        <v>0.197676051995951</v>
      </c>
      <c r="V369" s="24">
        <f ca="1" t="shared" si="2740"/>
        <v>0.260217770330411</v>
      </c>
      <c r="W369" s="26">
        <f ca="1">IF(V369&lt;=('Ejercicio 3 - TIR'!$D$25-'Ejercicio 3 - TIR'!$C$25)/('Ejercicio 3 - TIR'!$E$25-'Ejercicio 3 - TIR'!$C$25),'Ejercicio 3 - TIR'!$C$25+SQRT(('Ejercicio 3 - TIR'!$E$25-'Ejercicio 3 - TIR'!$C$25)*('Ejercicio 3 - TIR'!$D$25-'Ejercicio 3 - TIR'!$C$25)*V369),'Ejercicio 3 - TIR'!$E$25-SQRT(('Ejercicio 3 - TIR'!$E$25-'Ejercicio 3 - TIR'!$C$25)*('Ejercicio 3 - TIR'!$E$25-'Ejercicio 3 - TIR'!$D$25)*(1-V369)))</f>
        <v>0.199086772342714</v>
      </c>
      <c r="X369" s="24">
        <f ca="1" t="shared" si="2740"/>
        <v>0.681122915873026</v>
      </c>
      <c r="Y369" s="26">
        <f ca="1">IF(X369&lt;=('Ejercicio 3 - TIR'!$D$26-'Ejercicio 3 - TIR'!$C$26)/('Ejercicio 3 - TIR'!$E$26-'Ejercicio 3 - TIR'!$C$26),'Ejercicio 3 - TIR'!$C$26+SQRT(('Ejercicio 3 - TIR'!$E$26-'Ejercicio 3 - TIR'!$C$26)*('Ejercicio 3 - TIR'!$D$26-'Ejercicio 3 - TIR'!$C$26)*X369),'Ejercicio 3 - TIR'!$E$26-SQRT(('Ejercicio 3 - TIR'!$E$26-'Ejercicio 3 - TIR'!$C$26)*('Ejercicio 3 - TIR'!$E$26-'Ejercicio 3 - TIR'!$D$26)*(1-X369)))</f>
        <v>0.238503780241019</v>
      </c>
      <c r="Z369" s="24">
        <f ca="1" t="shared" si="2384"/>
        <v>1.1454461209523</v>
      </c>
      <c r="AA369" s="24">
        <f ca="1" t="shared" si="2385"/>
        <v>1.30002948186733</v>
      </c>
      <c r="AB369" s="24">
        <f ca="1" t="shared" si="2386"/>
        <v>1.55701417732121</v>
      </c>
      <c r="AC369" s="24">
        <f ca="1" t="shared" si="2387"/>
        <v>1.86699510437593</v>
      </c>
      <c r="AD369" s="24">
        <f ca="1" t="shared" si="2388"/>
        <v>2.31228049446107</v>
      </c>
      <c r="AE369" s="23">
        <f ca="1" t="shared" si="2389"/>
        <v>4573.91468508005</v>
      </c>
      <c r="AF369" s="23">
        <f ca="1" t="shared" si="2390"/>
        <v>5191.1860622536</v>
      </c>
      <c r="AG369" s="23">
        <f ca="1" t="shared" si="2391"/>
        <v>6217.3592282163</v>
      </c>
      <c r="AH369" s="23">
        <f ca="1" t="shared" si="2392"/>
        <v>7455.15320945707</v>
      </c>
      <c r="AI369" s="23">
        <f ca="1" t="shared" si="2393"/>
        <v>9233.23543218854</v>
      </c>
      <c r="AJ369" s="25">
        <f ca="1" t="shared" si="2394"/>
        <v>43709.1629701141</v>
      </c>
      <c r="AK369" s="25">
        <f ca="1" t="shared" si="2395"/>
        <v>48814.9409167844</v>
      </c>
      <c r="AL369" s="25">
        <f ca="1" t="shared" si="2396"/>
        <v>59252.1107260323</v>
      </c>
      <c r="AM369" s="25">
        <f ca="1" t="shared" si="2397"/>
        <v>73122.2667571422</v>
      </c>
      <c r="AN369" s="25">
        <f ca="1" t="shared" si="2398"/>
        <v>88413.8895877324</v>
      </c>
      <c r="AO369" s="25">
        <f ca="1">C369/'Ejercicio 3 - TIR'!$D$7</f>
        <v>15389.1209251738</v>
      </c>
      <c r="AP369" s="25">
        <f ca="1" t="shared" si="2399"/>
        <v>28320.0420449402</v>
      </c>
      <c r="AQ369" s="25">
        <f ca="1" t="shared" si="2400"/>
        <v>33425.8199916106</v>
      </c>
      <c r="AR369" s="25">
        <f ca="1" t="shared" si="2401"/>
        <v>43862.9898008584</v>
      </c>
      <c r="AS369" s="25">
        <f ca="1" t="shared" si="2402"/>
        <v>57733.1458319684</v>
      </c>
      <c r="AT369" s="25">
        <f ca="1" t="shared" si="2403"/>
        <v>73024.7686625585</v>
      </c>
      <c r="AU369" s="25">
        <f ca="1">AP369*'Ejercicio 3 - TIR'!$D$5</f>
        <v>14160.0210224701</v>
      </c>
      <c r="AV369" s="25">
        <f ca="1">AQ369*'Ejercicio 3 - TIR'!$D$5</f>
        <v>16712.9099958053</v>
      </c>
      <c r="AW369" s="25">
        <f ca="1">AR369*'Ejercicio 3 - TIR'!$D$5</f>
        <v>21931.4949004292</v>
      </c>
      <c r="AX369" s="25">
        <f ca="1">AS369*'Ejercicio 3 - TIR'!$D$5</f>
        <v>28866.5729159842</v>
      </c>
      <c r="AY369" s="25">
        <f ca="1">AT369*'Ejercicio 3 - TIR'!$D$5</f>
        <v>36512.3843312793</v>
      </c>
      <c r="AZ369" s="25">
        <f ca="1" t="shared" ref="AZ369:BD369" si="2741">AJ369-AU369-AE369</f>
        <v>24975.2272625639</v>
      </c>
      <c r="BA369" s="25">
        <f ca="1" t="shared" si="2741"/>
        <v>26910.8448587255</v>
      </c>
      <c r="BB369" s="25">
        <f ca="1" t="shared" si="2741"/>
        <v>31103.2565973867</v>
      </c>
      <c r="BC369" s="25">
        <f ca="1" t="shared" si="2741"/>
        <v>36800.540631701</v>
      </c>
      <c r="BD369" s="25">
        <f ca="1" t="shared" si="2741"/>
        <v>42668.2698242646</v>
      </c>
      <c r="BE369" s="25">
        <f ca="1" t="shared" ref="BE369:BI369" si="2742">AZ369/Z369</f>
        <v>21803.9301942898</v>
      </c>
      <c r="BF369" s="25">
        <f ca="1" t="shared" si="2742"/>
        <v>20700.1804451937</v>
      </c>
      <c r="BG369" s="25">
        <f ca="1" t="shared" si="2742"/>
        <v>19976.2192601861</v>
      </c>
      <c r="BH369" s="25">
        <f ca="1" t="shared" si="2742"/>
        <v>19711.1071932896</v>
      </c>
      <c r="BI369" s="25">
        <f ca="1" t="shared" si="2742"/>
        <v>18452.8952808597</v>
      </c>
      <c r="BJ369" s="25">
        <f ca="1" t="shared" si="2406"/>
        <v>72715.4058175846</v>
      </c>
      <c r="BK369" s="25">
        <f ca="1" t="shared" si="2407"/>
        <v>35583.9641421821</v>
      </c>
      <c r="BL369" s="25">
        <f ca="1" t="shared" si="2408"/>
        <v>108299.369959767</v>
      </c>
      <c r="BM369" s="25">
        <f ca="1">BK369*'Ejercicio 3 - TIR'!$D$5</f>
        <v>17791.9820710911</v>
      </c>
      <c r="BN369" s="25">
        <f ca="1" t="shared" si="2409"/>
        <v>90507.3878886756</v>
      </c>
      <c r="BO369" s="25">
        <f ca="1" t="shared" si="2410"/>
        <v>39142.0453121845</v>
      </c>
      <c r="BP369" s="25">
        <f ca="1" t="shared" si="2411"/>
        <v>-108393.089475467</v>
      </c>
      <c r="BQ369" s="25">
        <f ca="1" t="shared" ref="BQ369:BT369" si="2743">BE369</f>
        <v>21803.9301942898</v>
      </c>
      <c r="BR369" s="25">
        <f ca="1" t="shared" si="2743"/>
        <v>20700.1804451937</v>
      </c>
      <c r="BS369" s="25">
        <f ca="1" t="shared" si="2743"/>
        <v>19976.2192601861</v>
      </c>
      <c r="BT369" s="25">
        <f ca="1" t="shared" si="2743"/>
        <v>19711.1071932896</v>
      </c>
      <c r="BU369" s="25">
        <f ca="1" t="shared" si="2413"/>
        <v>57594.9405930442</v>
      </c>
      <c r="BV369" s="27">
        <f ca="1" t="shared" si="2414"/>
        <v>7.72571169088636</v>
      </c>
    </row>
    <row r="370" ht="15" customHeight="1" spans="1:74">
      <c r="A370" s="23">
        <v>369</v>
      </c>
      <c r="B370" s="24">
        <f ca="1" t="shared" ref="B370:F370" si="2744">RAND()</f>
        <v>0.623194433836074</v>
      </c>
      <c r="C370" s="25">
        <f ca="1">IF(B370&lt;=('Ejercicio 3 - TIR'!$D$13-'Ejercicio 3 - TIR'!$C$13)/('Ejercicio 3 - TIR'!$E$13-'Ejercicio 3 - TIR'!$C$13),'Ejercicio 3 - TIR'!$C$13+SQRT(('Ejercicio 3 - TIR'!$E$13-'Ejercicio 3 - TIR'!$C$13)*('Ejercicio 3 - TIR'!$D$13-'Ejercicio 3 - TIR'!$C$13)*B370),'Ejercicio 3 - TIR'!$E$13-SQRT(('Ejercicio 3 - TIR'!$E$13-'Ejercicio 3 - TIR'!$C$13)*('Ejercicio 3 - TIR'!$E$13-'Ejercicio 3 - TIR'!$D$13)*(1-B370)))</f>
        <v>78735.7887661754</v>
      </c>
      <c r="D370" s="24">
        <f ca="1" t="shared" si="2744"/>
        <v>0.894882338783712</v>
      </c>
      <c r="E370" s="25">
        <f ca="1">IF(D370&lt;=('Ejercicio 3 - TIR'!$D$14-'Ejercicio 3 - TIR'!$C$14)/('Ejercicio 3 - TIR'!$E$14-'Ejercicio 3 - TIR'!$C$14),'Ejercicio 3 - TIR'!$C$14+SQRT(('Ejercicio 3 - TIR'!$E$14-'Ejercicio 3 - TIR'!$C$14)*('Ejercicio 3 - TIR'!$D$14-'Ejercicio 3 - TIR'!$C$14)*D370),'Ejercicio 3 - TIR'!$E$14-SQRT(('Ejercicio 3 - TIR'!$E$14-'Ejercicio 3 - TIR'!$C$14)*('Ejercicio 3 - TIR'!$E$14-'Ejercicio 3 - TIR'!$D$14)*(1-D370)))</f>
        <v>36029.1500680027</v>
      </c>
      <c r="F370" s="24">
        <f ca="1" t="shared" si="2744"/>
        <v>0.760966143691398</v>
      </c>
      <c r="G370" s="25">
        <f ca="1">IF(F370&lt;=('Ejercicio 3 - TIR'!$D$18-'Ejercicio 3 - TIR'!$C$18)/('Ejercicio 3 - TIR'!$E$18-'Ejercicio 3 - TIR'!$C$18),'Ejercicio 3 - TIR'!$C$18+SQRT(('Ejercicio 3 - TIR'!$E$18-'Ejercicio 3 - TIR'!$C$18)*('Ejercicio 3 - TIR'!$D$18-'Ejercicio 3 - TIR'!$C$18)*F370),'Ejercicio 3 - TIR'!$E$18-SQRT(('Ejercicio 3 - TIR'!$E$18-'Ejercicio 3 - TIR'!$C$18)*('Ejercicio 3 - TIR'!$E$18-'Ejercicio 3 - TIR'!$D$18)*(1-F370)))</f>
        <v>40765.9075089052</v>
      </c>
      <c r="H370" s="24">
        <f ca="1" t="shared" ref="H370:L370" si="2745">RAND()</f>
        <v>0.394735495420473</v>
      </c>
      <c r="I370" s="25">
        <f ca="1">IF(H370&lt;=('Ejercicio 3 - TIR'!$D$18-'Ejercicio 3 - TIR'!$C$18)/('Ejercicio 3 - TIR'!$E$18-'Ejercicio 3 - TIR'!$C$18),'Ejercicio 3 - TIR'!$C$18+SQRT(('Ejercicio 3 - TIR'!$E$18-'Ejercicio 3 - TIR'!$C$18)*('Ejercicio 3 - TIR'!$D$18-'Ejercicio 3 - TIR'!$C$18)*H370),'Ejercicio 3 - TIR'!$E$18-SQRT(('Ejercicio 3 - TIR'!$E$18-'Ejercicio 3 - TIR'!$C$18)*('Ejercicio 3 - TIR'!$E$18-'Ejercicio 3 - TIR'!$D$18)*(1-H370)))</f>
        <v>37694.8245147678</v>
      </c>
      <c r="J370" s="24">
        <f ca="1" t="shared" si="2745"/>
        <v>0.107003604242249</v>
      </c>
      <c r="K370" s="25">
        <f ca="1">IF(J370&lt;=('Ejercicio 3 - TIR'!$D$18-'Ejercicio 3 - TIR'!$C$18)/('Ejercicio 3 - TIR'!$E$18-'Ejercicio 3 - TIR'!$C$18),'Ejercicio 3 - TIR'!$C$18+SQRT(('Ejercicio 3 - TIR'!$E$18-'Ejercicio 3 - TIR'!$C$18)*('Ejercicio 3 - TIR'!$D$18-'Ejercicio 3 - TIR'!$C$18)*J370),'Ejercicio 3 - TIR'!$E$18-SQRT(('Ejercicio 3 - TIR'!$E$18-'Ejercicio 3 - TIR'!$C$18)*('Ejercicio 3 - TIR'!$E$18-'Ejercicio 3 - TIR'!$D$18)*(1-J370)))</f>
        <v>34006.3125984298</v>
      </c>
      <c r="L370" s="24">
        <f ca="1" t="shared" si="2745"/>
        <v>0.631766988570662</v>
      </c>
      <c r="M370" s="25">
        <f ca="1">IF(L370&lt;=('Ejercicio 3 - TIR'!$D$18-'Ejercicio 3 - TIR'!$C$18)/('Ejercicio 3 - TIR'!$E$18-'Ejercicio 3 - TIR'!$C$18),'Ejercicio 3 - TIR'!$C$18+SQRT(('Ejercicio 3 - TIR'!$E$18-'Ejercicio 3 - TIR'!$C$18)*('Ejercicio 3 - TIR'!$D$18-'Ejercicio 3 - TIR'!$C$18)*L370),'Ejercicio 3 - TIR'!$E$18-SQRT(('Ejercicio 3 - TIR'!$E$18-'Ejercicio 3 - TIR'!$C$18)*('Ejercicio 3 - TIR'!$E$18-'Ejercicio 3 - TIR'!$D$18)*(1-L370)))</f>
        <v>39734.7341147871</v>
      </c>
      <c r="N370" s="24">
        <f ca="1" t="shared" ref="N370:R370" si="2746">RAND()</f>
        <v>0.551441232659601</v>
      </c>
      <c r="O370" s="25">
        <f ca="1">IF(N370&lt;=('Ejercicio 3 - TIR'!$D$18-'Ejercicio 3 - TIR'!$C$18)/('Ejercicio 3 - TIR'!$E$18-'Ejercicio 3 - TIR'!$C$18),'Ejercicio 3 - TIR'!$C$18+SQRT(('Ejercicio 3 - TIR'!$E$18-'Ejercicio 3 - TIR'!$C$18)*('Ejercicio 3 - TIR'!$D$18-'Ejercicio 3 - TIR'!$C$18)*N370),'Ejercicio 3 - TIR'!$E$18-SQRT(('Ejercicio 3 - TIR'!$E$18-'Ejercicio 3 - TIR'!$C$18)*('Ejercicio 3 - TIR'!$E$18-'Ejercicio 3 - TIR'!$D$18)*(1-N370)))</f>
        <v>39094.8438633624</v>
      </c>
      <c r="P370" s="24">
        <f ca="1" t="shared" si="2746"/>
        <v>0.400001453238428</v>
      </c>
      <c r="Q370" s="26">
        <f ca="1">IF(P370&lt;=('Ejercicio 3 - TIR'!$D$22-'Ejercicio 3 - TIR'!$C$22)/('Ejercicio 3 - TIR'!$E$22-'Ejercicio 3 - TIR'!$C$22),'Ejercicio 3 - TIR'!$C$22+SQRT(('Ejercicio 3 - TIR'!$E$22-'Ejercicio 3 - TIR'!$C$22)*('Ejercicio 3 - TIR'!$D$22-'Ejercicio 3 - TIR'!$C$22)*P370),'Ejercicio 3 - TIR'!$E$22-SQRT(('Ejercicio 3 - TIR'!$E$22-'Ejercicio 3 - TIR'!$C$22)*('Ejercicio 3 - TIR'!$E$22-'Ejercicio 3 - TIR'!$D$22)*(1-P370)))</f>
        <v>0.146832864473052</v>
      </c>
      <c r="R370" s="24">
        <f ca="1" t="shared" si="2746"/>
        <v>0.0548081001006497</v>
      </c>
      <c r="S370" s="26">
        <f ca="1">IF(R370&lt;=('Ejercicio 3 - TIR'!$D$23-'Ejercicio 3 - TIR'!$C$23)/('Ejercicio 3 - TIR'!$E$23-'Ejercicio 3 - TIR'!$C$23),'Ejercicio 3 - TIR'!$C$23+SQRT(('Ejercicio 3 - TIR'!$E$23-'Ejercicio 3 - TIR'!$C$23)*('Ejercicio 3 - TIR'!$D$23-'Ejercicio 3 - TIR'!$C$23)*R370),'Ejercicio 3 - TIR'!$E$23-SQRT(('Ejercicio 3 - TIR'!$E$23-'Ejercicio 3 - TIR'!$C$23)*('Ejercicio 3 - TIR'!$E$23-'Ejercicio 3 - TIR'!$D$23)*(1-R370)))</f>
        <v>0.12993250120469</v>
      </c>
      <c r="T370" s="24">
        <f ca="1" t="shared" ref="T370:X370" si="2747">RAND()</f>
        <v>0.973112665288042</v>
      </c>
      <c r="U370" s="26">
        <f ca="1">IF(T370&lt;=('Ejercicio 3 - TIR'!$D$24-'Ejercicio 3 - TIR'!$C$24)/('Ejercicio 3 - TIR'!$E$24-'Ejercicio 3 - TIR'!$C$24),'Ejercicio 3 - TIR'!$C$24+SQRT(('Ejercicio 3 - TIR'!$E$24-'Ejercicio 3 - TIR'!$C$24)*('Ejercicio 3 - TIR'!$D$24-'Ejercicio 3 - TIR'!$C$24)*T370),'Ejercicio 3 - TIR'!$E$24-SQRT(('Ejercicio 3 - TIR'!$E$24-'Ejercicio 3 - TIR'!$C$24)*('Ejercicio 3 - TIR'!$E$24-'Ejercicio 3 - TIR'!$D$24)*(1-T370)))</f>
        <v>0.211323333751176</v>
      </c>
      <c r="V370" s="24">
        <f ca="1" t="shared" si="2747"/>
        <v>0.827699415401739</v>
      </c>
      <c r="W370" s="26">
        <f ca="1">IF(V370&lt;=('Ejercicio 3 - TIR'!$D$25-'Ejercicio 3 - TIR'!$C$25)/('Ejercicio 3 - TIR'!$E$25-'Ejercicio 3 - TIR'!$C$25),'Ejercicio 3 - TIR'!$C$25+SQRT(('Ejercicio 3 - TIR'!$E$25-'Ejercicio 3 - TIR'!$C$25)*('Ejercicio 3 - TIR'!$D$25-'Ejercicio 3 - TIR'!$C$25)*V370),'Ejercicio 3 - TIR'!$E$25-SQRT(('Ejercicio 3 - TIR'!$E$25-'Ejercicio 3 - TIR'!$C$25)*('Ejercicio 3 - TIR'!$E$25-'Ejercicio 3 - TIR'!$D$25)*(1-V370)))</f>
        <v>0.225442881966853</v>
      </c>
      <c r="X370" s="24">
        <f ca="1" t="shared" si="2747"/>
        <v>0.269612689561344</v>
      </c>
      <c r="Y370" s="26">
        <f ca="1">IF(X370&lt;=('Ejercicio 3 - TIR'!$D$26-'Ejercicio 3 - TIR'!$C$26)/('Ejercicio 3 - TIR'!$E$26-'Ejercicio 3 - TIR'!$C$26),'Ejercicio 3 - TIR'!$C$26+SQRT(('Ejercicio 3 - TIR'!$E$26-'Ejercicio 3 - TIR'!$C$26)*('Ejercicio 3 - TIR'!$D$26-'Ejercicio 3 - TIR'!$C$26)*X370),'Ejercicio 3 - TIR'!$E$26-SQRT(('Ejercicio 3 - TIR'!$E$26-'Ejercicio 3 - TIR'!$C$26)*('Ejercicio 3 - TIR'!$E$26-'Ejercicio 3 - TIR'!$D$26)*(1-X370)))</f>
        <v>0.216980627528203</v>
      </c>
      <c r="Z370" s="24">
        <f ca="1" t="shared" si="2384"/>
        <v>1.14683286447305</v>
      </c>
      <c r="AA370" s="24">
        <f ca="1" t="shared" si="2385"/>
        <v>1.29584372701777</v>
      </c>
      <c r="AB370" s="24">
        <f ca="1" t="shared" si="2386"/>
        <v>1.56968574343172</v>
      </c>
      <c r="AC370" s="24">
        <f ca="1" t="shared" si="2387"/>
        <v>1.92356022121325</v>
      </c>
      <c r="AD370" s="24">
        <f ca="1" t="shared" si="2388"/>
        <v>2.34093552510039</v>
      </c>
      <c r="AE370" s="23">
        <f ca="1" t="shared" si="2389"/>
        <v>5290.26330901429</v>
      </c>
      <c r="AF370" s="23">
        <f ca="1" t="shared" si="2390"/>
        <v>5977.64045278591</v>
      </c>
      <c r="AG370" s="23">
        <f ca="1" t="shared" si="2391"/>
        <v>7240.85536123452</v>
      </c>
      <c r="AH370" s="23">
        <f ca="1" t="shared" si="2392"/>
        <v>8873.25466177637</v>
      </c>
      <c r="AI370" s="23">
        <f ca="1" t="shared" si="2393"/>
        <v>10798.5790265062</v>
      </c>
      <c r="AJ370" s="25">
        <f ca="1" t="shared" si="2394"/>
        <v>46751.6824812813</v>
      </c>
      <c r="AK370" s="25">
        <f ca="1" t="shared" si="2395"/>
        <v>48846.6018884977</v>
      </c>
      <c r="AL370" s="25">
        <f ca="1" t="shared" si="2396"/>
        <v>53379.2240724377</v>
      </c>
      <c r="AM370" s="25">
        <f ca="1" t="shared" si="2397"/>
        <v>76432.1539436895</v>
      </c>
      <c r="AN370" s="25">
        <f ca="1" t="shared" si="2398"/>
        <v>91518.5088479979</v>
      </c>
      <c r="AO370" s="25">
        <f ca="1">C370/'Ejercicio 3 - TIR'!$D$7</f>
        <v>15747.1577532351</v>
      </c>
      <c r="AP370" s="25">
        <f ca="1" t="shared" si="2399"/>
        <v>31004.5247280462</v>
      </c>
      <c r="AQ370" s="25">
        <f ca="1" t="shared" si="2400"/>
        <v>33099.4441352626</v>
      </c>
      <c r="AR370" s="25">
        <f ca="1" t="shared" si="2401"/>
        <v>37632.0663192027</v>
      </c>
      <c r="AS370" s="25">
        <f ca="1" t="shared" si="2402"/>
        <v>60684.9961904544</v>
      </c>
      <c r="AT370" s="25">
        <f ca="1" t="shared" si="2403"/>
        <v>75771.3510947628</v>
      </c>
      <c r="AU370" s="25">
        <f ca="1">AP370*'Ejercicio 3 - TIR'!$D$5</f>
        <v>15502.2623640231</v>
      </c>
      <c r="AV370" s="25">
        <f ca="1">AQ370*'Ejercicio 3 - TIR'!$D$5</f>
        <v>16549.7220676313</v>
      </c>
      <c r="AW370" s="25">
        <f ca="1">AR370*'Ejercicio 3 - TIR'!$D$5</f>
        <v>18816.0331596013</v>
      </c>
      <c r="AX370" s="25">
        <f ca="1">AS370*'Ejercicio 3 - TIR'!$D$5</f>
        <v>30342.4980952272</v>
      </c>
      <c r="AY370" s="25">
        <f ca="1">AT370*'Ejercicio 3 - TIR'!$D$5</f>
        <v>37885.6755473814</v>
      </c>
      <c r="AZ370" s="25">
        <f ca="1" t="shared" ref="AZ370:BD370" si="2748">AJ370-AU370-AE370</f>
        <v>25959.1568082439</v>
      </c>
      <c r="BA370" s="25">
        <f ca="1" t="shared" si="2748"/>
        <v>26319.2393680805</v>
      </c>
      <c r="BB370" s="25">
        <f ca="1" t="shared" si="2748"/>
        <v>27322.3355516019</v>
      </c>
      <c r="BC370" s="25">
        <f ca="1" t="shared" si="2748"/>
        <v>37216.4011866859</v>
      </c>
      <c r="BD370" s="25">
        <f ca="1" t="shared" si="2748"/>
        <v>42834.2542741104</v>
      </c>
      <c r="BE370" s="25">
        <f ca="1" t="shared" ref="BE370:BI370" si="2749">AZ370/Z370</f>
        <v>22635.5187511753</v>
      </c>
      <c r="BF370" s="25">
        <f ca="1" t="shared" si="2749"/>
        <v>20310.5041289592</v>
      </c>
      <c r="BG370" s="25">
        <f ca="1" t="shared" si="2749"/>
        <v>17406.2455914701</v>
      </c>
      <c r="BH370" s="25">
        <f ca="1" t="shared" si="2749"/>
        <v>19347.6662577335</v>
      </c>
      <c r="BI370" s="25">
        <f ca="1" t="shared" si="2749"/>
        <v>18297.9214142489</v>
      </c>
      <c r="BJ370" s="25">
        <f ca="1" t="shared" si="2406"/>
        <v>84341.9173333606</v>
      </c>
      <c r="BK370" s="25">
        <f ca="1" t="shared" si="2407"/>
        <v>36863.081003908</v>
      </c>
      <c r="BL370" s="25">
        <f ca="1" t="shared" si="2408"/>
        <v>121204.998337269</v>
      </c>
      <c r="BM370" s="25">
        <f ca="1">BK370*'Ejercicio 3 - TIR'!$D$5</f>
        <v>18431.540501954</v>
      </c>
      <c r="BN370" s="25">
        <f ca="1" t="shared" si="2409"/>
        <v>102773.457835315</v>
      </c>
      <c r="BO370" s="25">
        <f ca="1" t="shared" si="2410"/>
        <v>43902.7289446202</v>
      </c>
      <c r="BP370" s="25">
        <f ca="1" t="shared" si="2411"/>
        <v>-114764.938834178</v>
      </c>
      <c r="BQ370" s="25">
        <f ca="1" t="shared" ref="BQ370:BT370" si="2750">BE370</f>
        <v>22635.5187511753</v>
      </c>
      <c r="BR370" s="25">
        <f ca="1" t="shared" si="2750"/>
        <v>20310.5041289592</v>
      </c>
      <c r="BS370" s="25">
        <f ca="1" t="shared" si="2750"/>
        <v>17406.2455914701</v>
      </c>
      <c r="BT370" s="25">
        <f ca="1" t="shared" si="2750"/>
        <v>19347.6662577335</v>
      </c>
      <c r="BU370" s="25">
        <f ca="1" t="shared" si="2413"/>
        <v>62200.6503588691</v>
      </c>
      <c r="BV370" s="27">
        <f ca="1" t="shared" si="2414"/>
        <v>6.2932849693909</v>
      </c>
    </row>
    <row r="371" ht="15" customHeight="1" spans="1:74">
      <c r="A371" s="23">
        <v>370</v>
      </c>
      <c r="B371" s="24">
        <f ca="1" t="shared" ref="B371:F371" si="2751">RAND()</f>
        <v>0.249677561688481</v>
      </c>
      <c r="C371" s="25">
        <f ca="1">IF(B371&lt;=('Ejercicio 3 - TIR'!$D$13-'Ejercicio 3 - TIR'!$C$13)/('Ejercicio 3 - TIR'!$E$13-'Ejercicio 3 - TIR'!$C$13),'Ejercicio 3 - TIR'!$C$13+SQRT(('Ejercicio 3 - TIR'!$E$13-'Ejercicio 3 - TIR'!$C$13)*('Ejercicio 3 - TIR'!$D$13-'Ejercicio 3 - TIR'!$C$13)*B371),'Ejercicio 3 - TIR'!$E$13-SQRT(('Ejercicio 3 - TIR'!$E$13-'Ejercicio 3 - TIR'!$C$13)*('Ejercicio 3 - TIR'!$E$13-'Ejercicio 3 - TIR'!$D$13)*(1-B371)))</f>
        <v>69993.5491530983</v>
      </c>
      <c r="D371" s="24">
        <f ca="1" t="shared" si="2751"/>
        <v>0.535742926756819</v>
      </c>
      <c r="E371" s="25">
        <f ca="1">IF(D371&lt;=('Ejercicio 3 - TIR'!$D$14-'Ejercicio 3 - TIR'!$C$14)/('Ejercicio 3 - TIR'!$E$14-'Ejercicio 3 - TIR'!$C$14),'Ejercicio 3 - TIR'!$C$14+SQRT(('Ejercicio 3 - TIR'!$E$14-'Ejercicio 3 - TIR'!$C$14)*('Ejercicio 3 - TIR'!$D$14-'Ejercicio 3 - TIR'!$C$14)*D371),'Ejercicio 3 - TIR'!$E$14-SQRT(('Ejercicio 3 - TIR'!$E$14-'Ejercicio 3 - TIR'!$C$14)*('Ejercicio 3 - TIR'!$E$14-'Ejercicio 3 - TIR'!$D$14)*(1-D371)))</f>
        <v>31655.027801935</v>
      </c>
      <c r="F371" s="24">
        <f ca="1" t="shared" si="2751"/>
        <v>0.425503327477519</v>
      </c>
      <c r="G371" s="25">
        <f ca="1">IF(F371&lt;=('Ejercicio 3 - TIR'!$D$18-'Ejercicio 3 - TIR'!$C$18)/('Ejercicio 3 - TIR'!$E$18-'Ejercicio 3 - TIR'!$C$18),'Ejercicio 3 - TIR'!$C$18+SQRT(('Ejercicio 3 - TIR'!$E$18-'Ejercicio 3 - TIR'!$C$18)*('Ejercicio 3 - TIR'!$D$18-'Ejercicio 3 - TIR'!$C$18)*F371),'Ejercicio 3 - TIR'!$E$18-SQRT(('Ejercicio 3 - TIR'!$E$18-'Ejercicio 3 - TIR'!$C$18)*('Ejercicio 3 - TIR'!$E$18-'Ejercicio 3 - TIR'!$D$18)*(1-F371)))</f>
        <v>37989.0862507315</v>
      </c>
      <c r="H371" s="24">
        <f ca="1" t="shared" ref="H371:L371" si="2752">RAND()</f>
        <v>0.0803102283231349</v>
      </c>
      <c r="I371" s="25">
        <f ca="1">IF(H371&lt;=('Ejercicio 3 - TIR'!$D$18-'Ejercicio 3 - TIR'!$C$18)/('Ejercicio 3 - TIR'!$E$18-'Ejercicio 3 - TIR'!$C$18),'Ejercicio 3 - TIR'!$C$18+SQRT(('Ejercicio 3 - TIR'!$E$18-'Ejercicio 3 - TIR'!$C$18)*('Ejercicio 3 - TIR'!$D$18-'Ejercicio 3 - TIR'!$C$18)*H371),'Ejercicio 3 - TIR'!$E$18-SQRT(('Ejercicio 3 - TIR'!$E$18-'Ejercicio 3 - TIR'!$C$18)*('Ejercicio 3 - TIR'!$E$18-'Ejercicio 3 - TIR'!$D$18)*(1-H371)))</f>
        <v>33470.8117564152</v>
      </c>
      <c r="J371" s="24">
        <f ca="1" t="shared" si="2752"/>
        <v>0.561443113779643</v>
      </c>
      <c r="K371" s="25">
        <f ca="1">IF(J371&lt;=('Ejercicio 3 - TIR'!$D$18-'Ejercicio 3 - TIR'!$C$18)/('Ejercicio 3 - TIR'!$E$18-'Ejercicio 3 - TIR'!$C$18),'Ejercicio 3 - TIR'!$C$18+SQRT(('Ejercicio 3 - TIR'!$E$18-'Ejercicio 3 - TIR'!$C$18)*('Ejercicio 3 - TIR'!$D$18-'Ejercicio 3 - TIR'!$C$18)*J371),'Ejercicio 3 - TIR'!$E$18-SQRT(('Ejercicio 3 - TIR'!$E$18-'Ejercicio 3 - TIR'!$C$18)*('Ejercicio 3 - TIR'!$E$18-'Ejercicio 3 - TIR'!$D$18)*(1-J371)))</f>
        <v>39176.9530382882</v>
      </c>
      <c r="L371" s="24">
        <f ca="1" t="shared" si="2752"/>
        <v>0.704260195266887</v>
      </c>
      <c r="M371" s="25">
        <f ca="1">IF(L371&lt;=('Ejercicio 3 - TIR'!$D$18-'Ejercicio 3 - TIR'!$C$18)/('Ejercicio 3 - TIR'!$E$18-'Ejercicio 3 - TIR'!$C$18),'Ejercicio 3 - TIR'!$C$18+SQRT(('Ejercicio 3 - TIR'!$E$18-'Ejercicio 3 - TIR'!$C$18)*('Ejercicio 3 - TIR'!$D$18-'Ejercicio 3 - TIR'!$C$18)*L371),'Ejercicio 3 - TIR'!$E$18-SQRT(('Ejercicio 3 - TIR'!$E$18-'Ejercicio 3 - TIR'!$C$18)*('Ejercicio 3 - TIR'!$E$18-'Ejercicio 3 - TIR'!$D$18)*(1-L371)))</f>
        <v>40290.3837359097</v>
      </c>
      <c r="N371" s="24">
        <f ca="1" t="shared" ref="N371:R371" si="2753">RAND()</f>
        <v>0.525718294878674</v>
      </c>
      <c r="O371" s="25">
        <f ca="1">IF(N371&lt;=('Ejercicio 3 - TIR'!$D$18-'Ejercicio 3 - TIR'!$C$18)/('Ejercicio 3 - TIR'!$E$18-'Ejercicio 3 - TIR'!$C$18),'Ejercicio 3 - TIR'!$C$18+SQRT(('Ejercicio 3 - TIR'!$E$18-'Ejercicio 3 - TIR'!$C$18)*('Ejercicio 3 - TIR'!$D$18-'Ejercicio 3 - TIR'!$C$18)*N371),'Ejercicio 3 - TIR'!$E$18-SQRT(('Ejercicio 3 - TIR'!$E$18-'Ejercicio 3 - TIR'!$C$18)*('Ejercicio 3 - TIR'!$E$18-'Ejercicio 3 - TIR'!$D$18)*(1-N371)))</f>
        <v>38880.1882993437</v>
      </c>
      <c r="P371" s="24">
        <f ca="1" t="shared" si="2753"/>
        <v>0.152039792104575</v>
      </c>
      <c r="Q371" s="26">
        <f ca="1">IF(P371&lt;=('Ejercicio 3 - TIR'!$D$22-'Ejercicio 3 - TIR'!$C$22)/('Ejercicio 3 - TIR'!$E$22-'Ejercicio 3 - TIR'!$C$22),'Ejercicio 3 - TIR'!$C$22+SQRT(('Ejercicio 3 - TIR'!$E$22-'Ejercicio 3 - TIR'!$C$22)*('Ejercicio 3 - TIR'!$D$22-'Ejercicio 3 - TIR'!$C$22)*P371),'Ejercicio 3 - TIR'!$E$22-SQRT(('Ejercicio 3 - TIR'!$E$22-'Ejercicio 3 - TIR'!$C$22)*('Ejercicio 3 - TIR'!$E$22-'Ejercicio 3 - TIR'!$D$22)*(1-P371)))</f>
        <v>0.136543023477836</v>
      </c>
      <c r="R371" s="24">
        <f ca="1" t="shared" si="2753"/>
        <v>0.778923601897474</v>
      </c>
      <c r="S371" s="26">
        <f ca="1">IF(R371&lt;=('Ejercicio 3 - TIR'!$D$23-'Ejercicio 3 - TIR'!$C$23)/('Ejercicio 3 - TIR'!$E$23-'Ejercicio 3 - TIR'!$C$23),'Ejercicio 3 - TIR'!$C$23+SQRT(('Ejercicio 3 - TIR'!$E$23-'Ejercicio 3 - TIR'!$C$23)*('Ejercicio 3 - TIR'!$D$23-'Ejercicio 3 - TIR'!$C$23)*R371),'Ejercicio 3 - TIR'!$E$23-SQRT(('Ejercicio 3 - TIR'!$E$23-'Ejercicio 3 - TIR'!$C$23)*('Ejercicio 3 - TIR'!$E$23-'Ejercicio 3 - TIR'!$D$23)*(1-R371)))</f>
        <v>0.160051628723514</v>
      </c>
      <c r="T371" s="24">
        <f ca="1" t="shared" ref="T371:X371" si="2754">RAND()</f>
        <v>0.897817999827823</v>
      </c>
      <c r="U371" s="26">
        <f ca="1">IF(T371&lt;=('Ejercicio 3 - TIR'!$D$24-'Ejercicio 3 - TIR'!$C$24)/('Ejercicio 3 - TIR'!$E$24-'Ejercicio 3 - TIR'!$C$24),'Ejercicio 3 - TIR'!$C$24+SQRT(('Ejercicio 3 - TIR'!$E$24-'Ejercicio 3 - TIR'!$C$24)*('Ejercicio 3 - TIR'!$D$24-'Ejercicio 3 - TIR'!$C$24)*T371),'Ejercicio 3 - TIR'!$E$24-SQRT(('Ejercicio 3 - TIR'!$E$24-'Ejercicio 3 - TIR'!$C$24)*('Ejercicio 3 - TIR'!$E$24-'Ejercicio 3 - TIR'!$D$24)*(1-T371)))</f>
        <v>0.203085225378915</v>
      </c>
      <c r="V371" s="24">
        <f ca="1" t="shared" si="2754"/>
        <v>0.802928725365142</v>
      </c>
      <c r="W371" s="26">
        <f ca="1">IF(V371&lt;=('Ejercicio 3 - TIR'!$D$25-'Ejercicio 3 - TIR'!$C$25)/('Ejercicio 3 - TIR'!$E$25-'Ejercicio 3 - TIR'!$C$25),'Ejercicio 3 - TIR'!$C$25+SQRT(('Ejercicio 3 - TIR'!$E$25-'Ejercicio 3 - TIR'!$C$25)*('Ejercicio 3 - TIR'!$D$25-'Ejercicio 3 - TIR'!$C$25)*V371),'Ejercicio 3 - TIR'!$E$25-SQRT(('Ejercicio 3 - TIR'!$E$25-'Ejercicio 3 - TIR'!$C$25)*('Ejercicio 3 - TIR'!$E$25-'Ejercicio 3 - TIR'!$D$25)*(1-V371)))</f>
        <v>0.223736918283987</v>
      </c>
      <c r="X371" s="24">
        <f ca="1" t="shared" si="2754"/>
        <v>0.963921163327644</v>
      </c>
      <c r="Y371" s="26">
        <f ca="1">IF(X371&lt;=('Ejercicio 3 - TIR'!$D$26-'Ejercicio 3 - TIR'!$C$26)/('Ejercicio 3 - TIR'!$E$26-'Ejercicio 3 - TIR'!$C$26),'Ejercicio 3 - TIR'!$C$26+SQRT(('Ejercicio 3 - TIR'!$E$26-'Ejercicio 3 - TIR'!$C$26)*('Ejercicio 3 - TIR'!$D$26-'Ejercicio 3 - TIR'!$C$26)*X371),'Ejercicio 3 - TIR'!$E$26-SQRT(('Ejercicio 3 - TIR'!$E$26-'Ejercicio 3 - TIR'!$C$26)*('Ejercicio 3 - TIR'!$E$26-'Ejercicio 3 - TIR'!$D$26)*(1-X371)))</f>
        <v>0.2660420016467</v>
      </c>
      <c r="Z371" s="24">
        <f ca="1" t="shared" si="2384"/>
        <v>1.13654302347784</v>
      </c>
      <c r="AA371" s="24">
        <f ca="1" t="shared" si="2385"/>
        <v>1.31844858549981</v>
      </c>
      <c r="AB371" s="24">
        <f ca="1" t="shared" si="2386"/>
        <v>1.58620601363655</v>
      </c>
      <c r="AC371" s="24">
        <f ca="1" t="shared" si="2387"/>
        <v>1.94109885889112</v>
      </c>
      <c r="AD371" s="24">
        <f ca="1" t="shared" si="2388"/>
        <v>2.45751268470464</v>
      </c>
      <c r="AE371" s="23">
        <f ca="1" t="shared" si="2389"/>
        <v>4322.27320435117</v>
      </c>
      <c r="AF371" s="23">
        <f ca="1" t="shared" si="2390"/>
        <v>5014.06007049557</v>
      </c>
      <c r="AG371" s="23">
        <f ca="1" t="shared" si="2391"/>
        <v>6032.34158997559</v>
      </c>
      <c r="AH371" s="23">
        <f ca="1" t="shared" si="2392"/>
        <v>7381.99910735305</v>
      </c>
      <c r="AI371" s="23">
        <f ca="1" t="shared" si="2393"/>
        <v>9345.92092602741</v>
      </c>
      <c r="AJ371" s="25">
        <f ca="1" t="shared" si="2394"/>
        <v>43176.2309465667</v>
      </c>
      <c r="AK371" s="25">
        <f ca="1" t="shared" si="2395"/>
        <v>44129.5444157761</v>
      </c>
      <c r="AL371" s="25">
        <f ca="1" t="shared" si="2396"/>
        <v>62142.7185052895</v>
      </c>
      <c r="AM371" s="25">
        <f ca="1" t="shared" si="2397"/>
        <v>78207.6178940598</v>
      </c>
      <c r="AN371" s="25">
        <f ca="1" t="shared" si="2398"/>
        <v>95548.5559293421</v>
      </c>
      <c r="AO371" s="25">
        <f ca="1">C371/'Ejercicio 3 - TIR'!$D$7</f>
        <v>13998.7098306197</v>
      </c>
      <c r="AP371" s="25">
        <f ca="1" t="shared" si="2399"/>
        <v>29177.5211159471</v>
      </c>
      <c r="AQ371" s="25">
        <f ca="1" t="shared" si="2400"/>
        <v>30130.8345851564</v>
      </c>
      <c r="AR371" s="25">
        <f ca="1" t="shared" si="2401"/>
        <v>48144.0086746698</v>
      </c>
      <c r="AS371" s="25">
        <f ca="1" t="shared" si="2402"/>
        <v>64208.9080634401</v>
      </c>
      <c r="AT371" s="25">
        <f ca="1" t="shared" si="2403"/>
        <v>81549.8460987224</v>
      </c>
      <c r="AU371" s="25">
        <f ca="1">AP371*'Ejercicio 3 - TIR'!$D$5</f>
        <v>14588.7605579735</v>
      </c>
      <c r="AV371" s="25">
        <f ca="1">AQ371*'Ejercicio 3 - TIR'!$D$5</f>
        <v>15065.4172925782</v>
      </c>
      <c r="AW371" s="25">
        <f ca="1">AR371*'Ejercicio 3 - TIR'!$D$5</f>
        <v>24072.0043373349</v>
      </c>
      <c r="AX371" s="25">
        <f ca="1">AS371*'Ejercicio 3 - TIR'!$D$5</f>
        <v>32104.45403172</v>
      </c>
      <c r="AY371" s="25">
        <f ca="1">AT371*'Ejercicio 3 - TIR'!$D$5</f>
        <v>40774.9230493612</v>
      </c>
      <c r="AZ371" s="25">
        <f ca="1" t="shared" ref="AZ371:BD371" si="2755">AJ371-AU371-AE371</f>
        <v>24265.197184242</v>
      </c>
      <c r="BA371" s="25">
        <f ca="1" t="shared" si="2755"/>
        <v>24050.0670527023</v>
      </c>
      <c r="BB371" s="25">
        <f ca="1" t="shared" si="2755"/>
        <v>32038.372577979</v>
      </c>
      <c r="BC371" s="25">
        <f ca="1" t="shared" si="2755"/>
        <v>38721.1647549867</v>
      </c>
      <c r="BD371" s="25">
        <f ca="1" t="shared" si="2755"/>
        <v>45427.7119539535</v>
      </c>
      <c r="BE371" s="25">
        <f ca="1" t="shared" ref="BE371:BI371" si="2756">AZ371/Z371</f>
        <v>21350.0031965268</v>
      </c>
      <c r="BF371" s="25">
        <f ca="1" t="shared" si="2756"/>
        <v>18241.1868898059</v>
      </c>
      <c r="BG371" s="25">
        <f ca="1" t="shared" si="2756"/>
        <v>20198.1156940185</v>
      </c>
      <c r="BH371" s="25">
        <f ca="1" t="shared" si="2756"/>
        <v>19948.0642511462</v>
      </c>
      <c r="BI371" s="25">
        <f ca="1" t="shared" si="2756"/>
        <v>18485.2400708618</v>
      </c>
      <c r="BJ371" s="25">
        <f ca="1" t="shared" si="2406"/>
        <v>77792.6323579334</v>
      </c>
      <c r="BK371" s="25">
        <f ca="1" t="shared" si="2407"/>
        <v>34402.0069782474</v>
      </c>
      <c r="BL371" s="25">
        <f ca="1" t="shared" si="2408"/>
        <v>112194.639336181</v>
      </c>
      <c r="BM371" s="25">
        <f ca="1">BK371*'Ejercicio 3 - TIR'!$D$5</f>
        <v>17201.0034891237</v>
      </c>
      <c r="BN371" s="25">
        <f ca="1" t="shared" si="2409"/>
        <v>94993.6358470571</v>
      </c>
      <c r="BO371" s="25">
        <f ca="1" t="shared" si="2410"/>
        <v>38654.3827172449</v>
      </c>
      <c r="BP371" s="25">
        <f ca="1" t="shared" si="2411"/>
        <v>-101648.576955033</v>
      </c>
      <c r="BQ371" s="25">
        <f ca="1" t="shared" ref="BQ371:BT371" si="2757">BE371</f>
        <v>21350.0031965268</v>
      </c>
      <c r="BR371" s="25">
        <f ca="1" t="shared" si="2757"/>
        <v>18241.1868898059</v>
      </c>
      <c r="BS371" s="25">
        <f ca="1" t="shared" si="2757"/>
        <v>20198.1156940185</v>
      </c>
      <c r="BT371" s="25">
        <f ca="1" t="shared" si="2757"/>
        <v>19948.0642511462</v>
      </c>
      <c r="BU371" s="25">
        <f ca="1" t="shared" si="2413"/>
        <v>57139.6227881067</v>
      </c>
      <c r="BV371" s="27">
        <f ca="1" t="shared" si="2414"/>
        <v>9.05050287181792</v>
      </c>
    </row>
    <row r="372" ht="15" customHeight="1" spans="1:74">
      <c r="A372" s="23">
        <v>371</v>
      </c>
      <c r="B372" s="24">
        <f ca="1" t="shared" ref="B372:F372" si="2758">RAND()</f>
        <v>0.225244163085612</v>
      </c>
      <c r="C372" s="25">
        <f ca="1">IF(B372&lt;=('Ejercicio 3 - TIR'!$D$13-'Ejercicio 3 - TIR'!$C$13)/('Ejercicio 3 - TIR'!$E$13-'Ejercicio 3 - TIR'!$C$13),'Ejercicio 3 - TIR'!$C$13+SQRT(('Ejercicio 3 - TIR'!$E$13-'Ejercicio 3 - TIR'!$C$13)*('Ejercicio 3 - TIR'!$D$13-'Ejercicio 3 - TIR'!$C$13)*B372),'Ejercicio 3 - TIR'!$E$13-SQRT(('Ejercicio 3 - TIR'!$E$13-'Ejercicio 3 - TIR'!$C$13)*('Ejercicio 3 - TIR'!$E$13-'Ejercicio 3 - TIR'!$D$13)*(1-B372)))</f>
        <v>69491.9789946167</v>
      </c>
      <c r="D372" s="24">
        <f ca="1" t="shared" si="2758"/>
        <v>0.321651178346212</v>
      </c>
      <c r="E372" s="25">
        <f ca="1">IF(D372&lt;=('Ejercicio 3 - TIR'!$D$14-'Ejercicio 3 - TIR'!$C$14)/('Ejercicio 3 - TIR'!$E$14-'Ejercicio 3 - TIR'!$C$14),'Ejercicio 3 - TIR'!$C$14+SQRT(('Ejercicio 3 - TIR'!$E$14-'Ejercicio 3 - TIR'!$C$14)*('Ejercicio 3 - TIR'!$D$14-'Ejercicio 3 - TIR'!$C$14)*D372),'Ejercicio 3 - TIR'!$E$14-SQRT(('Ejercicio 3 - TIR'!$E$14-'Ejercicio 3 - TIR'!$C$14)*('Ejercicio 3 - TIR'!$E$14-'Ejercicio 3 - TIR'!$D$14)*(1-D372)))</f>
        <v>29911.6024244605</v>
      </c>
      <c r="F372" s="24">
        <f ca="1" t="shared" si="2758"/>
        <v>0.113637773165732</v>
      </c>
      <c r="G372" s="25">
        <f ca="1">IF(F372&lt;=('Ejercicio 3 - TIR'!$D$18-'Ejercicio 3 - TIR'!$C$18)/('Ejercicio 3 - TIR'!$E$18-'Ejercicio 3 - TIR'!$C$18),'Ejercicio 3 - TIR'!$C$18+SQRT(('Ejercicio 3 - TIR'!$E$18-'Ejercicio 3 - TIR'!$C$18)*('Ejercicio 3 - TIR'!$D$18-'Ejercicio 3 - TIR'!$C$18)*F372),'Ejercicio 3 - TIR'!$E$18-SQRT(('Ejercicio 3 - TIR'!$E$18-'Ejercicio 3 - TIR'!$C$18)*('Ejercicio 3 - TIR'!$E$18-'Ejercicio 3 - TIR'!$D$18)*(1-F372)))</f>
        <v>34128.639724517</v>
      </c>
      <c r="H372" s="24">
        <f ca="1" t="shared" ref="H372:L372" si="2759">RAND()</f>
        <v>0.557865514952156</v>
      </c>
      <c r="I372" s="25">
        <f ca="1">IF(H372&lt;=('Ejercicio 3 - TIR'!$D$18-'Ejercicio 3 - TIR'!$C$18)/('Ejercicio 3 - TIR'!$E$18-'Ejercicio 3 - TIR'!$C$18),'Ejercicio 3 - TIR'!$C$18+SQRT(('Ejercicio 3 - TIR'!$E$18-'Ejercicio 3 - TIR'!$C$18)*('Ejercicio 3 - TIR'!$D$18-'Ejercicio 3 - TIR'!$C$18)*H372),'Ejercicio 3 - TIR'!$E$18-SQRT(('Ejercicio 3 - TIR'!$E$18-'Ejercicio 3 - TIR'!$C$18)*('Ejercicio 3 - TIR'!$E$18-'Ejercicio 3 - TIR'!$D$18)*(1-H372)))</f>
        <v>39147.6678581387</v>
      </c>
      <c r="J372" s="24">
        <f ca="1" t="shared" si="2759"/>
        <v>0.47296106317139</v>
      </c>
      <c r="K372" s="25">
        <f ca="1">IF(J372&lt;=('Ejercicio 3 - TIR'!$D$18-'Ejercicio 3 - TIR'!$C$18)/('Ejercicio 3 - TIR'!$E$18-'Ejercicio 3 - TIR'!$C$18),'Ejercicio 3 - TIR'!$C$18+SQRT(('Ejercicio 3 - TIR'!$E$18-'Ejercicio 3 - TIR'!$C$18)*('Ejercicio 3 - TIR'!$D$18-'Ejercicio 3 - TIR'!$C$18)*J372),'Ejercicio 3 - TIR'!$E$18-SQRT(('Ejercicio 3 - TIR'!$E$18-'Ejercicio 3 - TIR'!$C$18)*('Ejercicio 3 - TIR'!$E$18-'Ejercicio 3 - TIR'!$D$18)*(1-J372)))</f>
        <v>38422.8355959088</v>
      </c>
      <c r="L372" s="24">
        <f ca="1" t="shared" si="2759"/>
        <v>0.0166282430589675</v>
      </c>
      <c r="M372" s="25">
        <f ca="1">IF(L372&lt;=('Ejercicio 3 - TIR'!$D$18-'Ejercicio 3 - TIR'!$C$18)/('Ejercicio 3 - TIR'!$E$18-'Ejercicio 3 - TIR'!$C$18),'Ejercicio 3 - TIR'!$C$18+SQRT(('Ejercicio 3 - TIR'!$E$18-'Ejercicio 3 - TIR'!$C$18)*('Ejercicio 3 - TIR'!$D$18-'Ejercicio 3 - TIR'!$C$18)*L372),'Ejercicio 3 - TIR'!$E$18-SQRT(('Ejercicio 3 - TIR'!$E$18-'Ejercicio 3 - TIR'!$C$18)*('Ejercicio 3 - TIR'!$E$18-'Ejercicio 3 - TIR'!$D$18)*(1-L372)))</f>
        <v>31579.3151866696</v>
      </c>
      <c r="N372" s="24">
        <f ca="1" t="shared" ref="N372:R372" si="2760">RAND()</f>
        <v>0.697980446941058</v>
      </c>
      <c r="O372" s="25">
        <f ca="1">IF(N372&lt;=('Ejercicio 3 - TIR'!$D$18-'Ejercicio 3 - TIR'!$C$18)/('Ejercicio 3 - TIR'!$E$18-'Ejercicio 3 - TIR'!$C$18),'Ejercicio 3 - TIR'!$C$18+SQRT(('Ejercicio 3 - TIR'!$E$18-'Ejercicio 3 - TIR'!$C$18)*('Ejercicio 3 - TIR'!$D$18-'Ejercicio 3 - TIR'!$C$18)*N372),'Ejercicio 3 - TIR'!$E$18-SQRT(('Ejercicio 3 - TIR'!$E$18-'Ejercicio 3 - TIR'!$C$18)*('Ejercicio 3 - TIR'!$E$18-'Ejercicio 3 - TIR'!$D$18)*(1-N372)))</f>
        <v>40240.6443209799</v>
      </c>
      <c r="P372" s="24">
        <f ca="1" t="shared" si="2760"/>
        <v>0.10478264648503</v>
      </c>
      <c r="Q372" s="26">
        <f ca="1">IF(P372&lt;=('Ejercicio 3 - TIR'!$D$22-'Ejercicio 3 - TIR'!$C$22)/('Ejercicio 3 - TIR'!$E$22-'Ejercicio 3 - TIR'!$C$22),'Ejercicio 3 - TIR'!$C$22+SQRT(('Ejercicio 3 - TIR'!$E$22-'Ejercicio 3 - TIR'!$C$22)*('Ejercicio 3 - TIR'!$D$22-'Ejercicio 3 - TIR'!$C$22)*P372),'Ejercicio 3 - TIR'!$E$22-SQRT(('Ejercicio 3 - TIR'!$E$22-'Ejercicio 3 - TIR'!$C$22)*('Ejercicio 3 - TIR'!$E$22-'Ejercicio 3 - TIR'!$D$22)*(1-P372)))</f>
        <v>0.133733490585902</v>
      </c>
      <c r="R372" s="24">
        <f ca="1" t="shared" si="2760"/>
        <v>0.186465848247379</v>
      </c>
      <c r="S372" s="26">
        <f ca="1">IF(R372&lt;=('Ejercicio 3 - TIR'!$D$23-'Ejercicio 3 - TIR'!$C$23)/('Ejercicio 3 - TIR'!$E$23-'Ejercicio 3 - TIR'!$C$23),'Ejercicio 3 - TIR'!$C$23+SQRT(('Ejercicio 3 - TIR'!$E$23-'Ejercicio 3 - TIR'!$C$23)*('Ejercicio 3 - TIR'!$D$23-'Ejercicio 3 - TIR'!$C$23)*R372),'Ejercicio 3 - TIR'!$E$23-SQRT(('Ejercicio 3 - TIR'!$E$23-'Ejercicio 3 - TIR'!$C$23)*('Ejercicio 3 - TIR'!$E$23-'Ejercicio 3 - TIR'!$D$23)*(1-R372)))</f>
        <v>0.13832044013787</v>
      </c>
      <c r="T372" s="24">
        <f ca="1" t="shared" ref="T372:X372" si="2761">RAND()</f>
        <v>0.66396169978406</v>
      </c>
      <c r="U372" s="26">
        <f ca="1">IF(T372&lt;=('Ejercicio 3 - TIR'!$D$24-'Ejercicio 3 - TIR'!$C$24)/('Ejercicio 3 - TIR'!$E$24-'Ejercicio 3 - TIR'!$C$24),'Ejercicio 3 - TIR'!$C$24+SQRT(('Ejercicio 3 - TIR'!$E$24-'Ejercicio 3 - TIR'!$C$24)*('Ejercicio 3 - TIR'!$D$24-'Ejercicio 3 - TIR'!$C$24)*T372),'Ejercicio 3 - TIR'!$E$24-SQRT(('Ejercicio 3 - TIR'!$E$24-'Ejercicio 3 - TIR'!$C$24)*('Ejercicio 3 - TIR'!$E$24-'Ejercicio 3 - TIR'!$D$24)*(1-T372)))</f>
        <v>0.18932578867184</v>
      </c>
      <c r="V372" s="24">
        <f ca="1" t="shared" si="2761"/>
        <v>0.710720949259314</v>
      </c>
      <c r="W372" s="26">
        <f ca="1">IF(V372&lt;=('Ejercicio 3 - TIR'!$D$25-'Ejercicio 3 - TIR'!$C$25)/('Ejercicio 3 - TIR'!$E$25-'Ejercicio 3 - TIR'!$C$25),'Ejercicio 3 - TIR'!$C$25+SQRT(('Ejercicio 3 - TIR'!$E$25-'Ejercicio 3 - TIR'!$C$25)*('Ejercicio 3 - TIR'!$D$25-'Ejercicio 3 - TIR'!$C$25)*V372),'Ejercicio 3 - TIR'!$E$25-SQRT(('Ejercicio 3 - TIR'!$E$25-'Ejercicio 3 - TIR'!$C$25)*('Ejercicio 3 - TIR'!$E$25-'Ejercicio 3 - TIR'!$D$25)*(1-V372)))</f>
        <v>0.218180561324995</v>
      </c>
      <c r="X372" s="24">
        <f ca="1" t="shared" si="2761"/>
        <v>0.588924578563781</v>
      </c>
      <c r="Y372" s="26">
        <f ca="1">IF(X372&lt;=('Ejercicio 3 - TIR'!$D$26-'Ejercicio 3 - TIR'!$C$26)/('Ejercicio 3 - TIR'!$E$26-'Ejercicio 3 - TIR'!$C$26),'Ejercicio 3 - TIR'!$C$26+SQRT(('Ejercicio 3 - TIR'!$E$26-'Ejercicio 3 - TIR'!$C$26)*('Ejercicio 3 - TIR'!$D$26-'Ejercicio 3 - TIR'!$C$26)*X372),'Ejercicio 3 - TIR'!$E$26-SQRT(('Ejercicio 3 - TIR'!$E$26-'Ejercicio 3 - TIR'!$C$26)*('Ejercicio 3 - TIR'!$E$26-'Ejercicio 3 - TIR'!$D$26)*(1-X372)))</f>
        <v>0.232885169258973</v>
      </c>
      <c r="Z372" s="24">
        <f ca="1" t="shared" si="2384"/>
        <v>1.1337334905859</v>
      </c>
      <c r="AA372" s="24">
        <f ca="1" t="shared" si="2385"/>
        <v>1.29055200600279</v>
      </c>
      <c r="AB372" s="24">
        <f ca="1" t="shared" si="2386"/>
        <v>1.53488678236129</v>
      </c>
      <c r="AC372" s="24">
        <f ca="1" t="shared" si="2387"/>
        <v>1.86976924210719</v>
      </c>
      <c r="AD372" s="24">
        <f ca="1" t="shared" si="2388"/>
        <v>2.30521076853055</v>
      </c>
      <c r="AE372" s="23">
        <f ca="1" t="shared" si="2389"/>
        <v>4000.18300124082</v>
      </c>
      <c r="AF372" s="23">
        <f ca="1" t="shared" si="2390"/>
        <v>4553.49007460448</v>
      </c>
      <c r="AG372" s="23">
        <f ca="1" t="shared" si="2391"/>
        <v>5415.58317418837</v>
      </c>
      <c r="AH372" s="23">
        <f ca="1" t="shared" si="2392"/>
        <v>6597.15815103498</v>
      </c>
      <c r="AI372" s="23">
        <f ca="1" t="shared" si="2393"/>
        <v>8133.53844366698</v>
      </c>
      <c r="AJ372" s="25">
        <f ca="1" t="shared" si="2394"/>
        <v>38692.7818438253</v>
      </c>
      <c r="AK372" s="25">
        <f ca="1" t="shared" si="2395"/>
        <v>50522.1012846517</v>
      </c>
      <c r="AL372" s="25">
        <f ca="1" t="shared" si="2396"/>
        <v>58974.7024970013</v>
      </c>
      <c r="AM372" s="25">
        <f ca="1" t="shared" si="2397"/>
        <v>59046.0322228433</v>
      </c>
      <c r="AN372" s="25">
        <f ca="1" t="shared" si="2398"/>
        <v>92763.1666213306</v>
      </c>
      <c r="AO372" s="25">
        <f ca="1">C372/'Ejercicio 3 - TIR'!$D$7</f>
        <v>13898.3957989233</v>
      </c>
      <c r="AP372" s="25">
        <f ca="1" t="shared" si="2399"/>
        <v>24794.386044902</v>
      </c>
      <c r="AQ372" s="25">
        <f ca="1" t="shared" si="2400"/>
        <v>36623.7054857284</v>
      </c>
      <c r="AR372" s="25">
        <f ca="1" t="shared" si="2401"/>
        <v>45076.306698078</v>
      </c>
      <c r="AS372" s="25">
        <f ca="1" t="shared" si="2402"/>
        <v>45147.63642392</v>
      </c>
      <c r="AT372" s="25">
        <f ca="1" t="shared" si="2403"/>
        <v>78864.7708224072</v>
      </c>
      <c r="AU372" s="25">
        <f ca="1">AP372*'Ejercicio 3 - TIR'!$D$5</f>
        <v>12397.193022451</v>
      </c>
      <c r="AV372" s="25">
        <f ca="1">AQ372*'Ejercicio 3 - TIR'!$D$5</f>
        <v>18311.8527428642</v>
      </c>
      <c r="AW372" s="25">
        <f ca="1">AR372*'Ejercicio 3 - TIR'!$D$5</f>
        <v>22538.153349039</v>
      </c>
      <c r="AX372" s="25">
        <f ca="1">AS372*'Ejercicio 3 - TIR'!$D$5</f>
        <v>22573.81821196</v>
      </c>
      <c r="AY372" s="25">
        <f ca="1">AT372*'Ejercicio 3 - TIR'!$D$5</f>
        <v>39432.3854112036</v>
      </c>
      <c r="AZ372" s="25">
        <f ca="1" t="shared" ref="AZ372:BD372" si="2762">AJ372-AU372-AE372</f>
        <v>22295.4058201335</v>
      </c>
      <c r="BA372" s="25">
        <f ca="1" t="shared" si="2762"/>
        <v>27656.758467183</v>
      </c>
      <c r="BB372" s="25">
        <f ca="1" t="shared" si="2762"/>
        <v>31020.965973774</v>
      </c>
      <c r="BC372" s="25">
        <f ca="1" t="shared" si="2762"/>
        <v>29875.0558598483</v>
      </c>
      <c r="BD372" s="25">
        <f ca="1" t="shared" si="2762"/>
        <v>45197.24276646</v>
      </c>
      <c r="BE372" s="25">
        <f ca="1" t="shared" ref="BE372:BI372" si="2763">AZ372/Z372</f>
        <v>19665.4734161654</v>
      </c>
      <c r="BF372" s="25">
        <f ca="1" t="shared" si="2763"/>
        <v>21430.1774268238</v>
      </c>
      <c r="BG372" s="25">
        <f ca="1" t="shared" si="2763"/>
        <v>20210.589035141</v>
      </c>
      <c r="BH372" s="25">
        <f ca="1" t="shared" si="2763"/>
        <v>15977.9373770101</v>
      </c>
      <c r="BI372" s="25">
        <f ca="1" t="shared" si="2763"/>
        <v>19606.5554540468</v>
      </c>
      <c r="BJ372" s="25">
        <f ca="1" t="shared" si="2406"/>
        <v>68952.5480128707</v>
      </c>
      <c r="BK372" s="25">
        <f ca="1" t="shared" si="2407"/>
        <v>32038.7316609778</v>
      </c>
      <c r="BL372" s="25">
        <f ca="1" t="shared" si="2408"/>
        <v>100991.279673849</v>
      </c>
      <c r="BM372" s="25">
        <f ca="1">BK372*'Ejercicio 3 - TIR'!$D$5</f>
        <v>16019.3658304889</v>
      </c>
      <c r="BN372" s="25">
        <f ca="1" t="shared" si="2409"/>
        <v>84971.9138433596</v>
      </c>
      <c r="BO372" s="25">
        <f ca="1" t="shared" si="2410"/>
        <v>36860.8003239221</v>
      </c>
      <c r="BP372" s="25">
        <f ca="1" t="shared" si="2411"/>
        <v>-99403.5814190772</v>
      </c>
      <c r="BQ372" s="25">
        <f ca="1" t="shared" ref="BQ372:BT372" si="2764">BE372</f>
        <v>19665.4734161654</v>
      </c>
      <c r="BR372" s="25">
        <f ca="1" t="shared" si="2764"/>
        <v>21430.1774268238</v>
      </c>
      <c r="BS372" s="25">
        <f ca="1" t="shared" si="2764"/>
        <v>20210.589035141</v>
      </c>
      <c r="BT372" s="25">
        <f ca="1" t="shared" si="2764"/>
        <v>15977.9373770101</v>
      </c>
      <c r="BU372" s="25">
        <f ca="1" t="shared" si="2413"/>
        <v>56467.3557779689</v>
      </c>
      <c r="BV372" s="27">
        <f ca="1" t="shared" si="2414"/>
        <v>9.09968832305115</v>
      </c>
    </row>
    <row r="373" ht="15" customHeight="1" spans="1:74">
      <c r="A373" s="23">
        <v>372</v>
      </c>
      <c r="B373" s="24">
        <f ca="1" t="shared" ref="B373:F373" si="2765">RAND()</f>
        <v>0.97812894220134</v>
      </c>
      <c r="C373" s="25">
        <f ca="1">IF(B373&lt;=('Ejercicio 3 - TIR'!$D$13-'Ejercicio 3 - TIR'!$C$13)/('Ejercicio 3 - TIR'!$E$13-'Ejercicio 3 - TIR'!$C$13),'Ejercicio 3 - TIR'!$C$13+SQRT(('Ejercicio 3 - TIR'!$E$13-'Ejercicio 3 - TIR'!$C$13)*('Ejercicio 3 - TIR'!$D$13-'Ejercicio 3 - TIR'!$C$13)*B373),'Ejercicio 3 - TIR'!$E$13-SQRT(('Ejercicio 3 - TIR'!$E$13-'Ejercicio 3 - TIR'!$C$13)*('Ejercicio 3 - TIR'!$E$13-'Ejercicio 3 - TIR'!$D$13)*(1-B373)))</f>
        <v>94876.9863011708</v>
      </c>
      <c r="D373" s="24">
        <f ca="1" t="shared" si="2765"/>
        <v>0.488346030877602</v>
      </c>
      <c r="E373" s="25">
        <f ca="1">IF(D373&lt;=('Ejercicio 3 - TIR'!$D$14-'Ejercicio 3 - TIR'!$C$14)/('Ejercicio 3 - TIR'!$E$14-'Ejercicio 3 - TIR'!$C$14),'Ejercicio 3 - TIR'!$C$14+SQRT(('Ejercicio 3 - TIR'!$E$14-'Ejercicio 3 - TIR'!$C$14)*('Ejercicio 3 - TIR'!$D$14-'Ejercicio 3 - TIR'!$C$14)*D373),'Ejercicio 3 - TIR'!$E$14-SQRT(('Ejercicio 3 - TIR'!$E$14-'Ejercicio 3 - TIR'!$C$14)*('Ejercicio 3 - TIR'!$E$14-'Ejercicio 3 - TIR'!$D$14)*(1-D373)))</f>
        <v>31239.4009697761</v>
      </c>
      <c r="F373" s="24">
        <f ca="1" t="shared" si="2765"/>
        <v>0.0225648616645797</v>
      </c>
      <c r="G373" s="25">
        <f ca="1">IF(F373&lt;=('Ejercicio 3 - TIR'!$D$18-'Ejercicio 3 - TIR'!$C$18)/('Ejercicio 3 - TIR'!$E$18-'Ejercicio 3 - TIR'!$C$18),'Ejercicio 3 - TIR'!$C$18+SQRT(('Ejercicio 3 - TIR'!$E$18-'Ejercicio 3 - TIR'!$C$18)*('Ejercicio 3 - TIR'!$D$18-'Ejercicio 3 - TIR'!$C$18)*F373),'Ejercicio 3 - TIR'!$E$18-SQRT(('Ejercicio 3 - TIR'!$E$18-'Ejercicio 3 - TIR'!$C$18)*('Ejercicio 3 - TIR'!$E$18-'Ejercicio 3 - TIR'!$D$18)*(1-F373)))</f>
        <v>31839.7633678511</v>
      </c>
      <c r="H373" s="24">
        <f ca="1" t="shared" ref="H373:L373" si="2766">RAND()</f>
        <v>0.77174411301001</v>
      </c>
      <c r="I373" s="25">
        <f ca="1">IF(H373&lt;=('Ejercicio 3 - TIR'!$D$18-'Ejercicio 3 - TIR'!$C$18)/('Ejercicio 3 - TIR'!$E$18-'Ejercicio 3 - TIR'!$C$18),'Ejercicio 3 - TIR'!$C$18+SQRT(('Ejercicio 3 - TIR'!$E$18-'Ejercicio 3 - TIR'!$C$18)*('Ejercicio 3 - TIR'!$D$18-'Ejercicio 3 - TIR'!$C$18)*H373),'Ejercicio 3 - TIR'!$E$18-SQRT(('Ejercicio 3 - TIR'!$E$18-'Ejercicio 3 - TIR'!$C$18)*('Ejercicio 3 - TIR'!$E$18-'Ejercicio 3 - TIR'!$D$18)*(1-H373)))</f>
        <v>40862.4655259141</v>
      </c>
      <c r="J373" s="24">
        <f ca="1" t="shared" si="2766"/>
        <v>0.629919729294261</v>
      </c>
      <c r="K373" s="25">
        <f ca="1">IF(J373&lt;=('Ejercicio 3 - TIR'!$D$18-'Ejercicio 3 - TIR'!$C$18)/('Ejercicio 3 - TIR'!$E$18-'Ejercicio 3 - TIR'!$C$18),'Ejercicio 3 - TIR'!$C$18+SQRT(('Ejercicio 3 - TIR'!$E$18-'Ejercicio 3 - TIR'!$C$18)*('Ejercicio 3 - TIR'!$D$18-'Ejercicio 3 - TIR'!$C$18)*J373),'Ejercicio 3 - TIR'!$E$18-SQRT(('Ejercicio 3 - TIR'!$E$18-'Ejercicio 3 - TIR'!$C$18)*('Ejercicio 3 - TIR'!$E$18-'Ejercicio 3 - TIR'!$D$18)*(1-J373)))</f>
        <v>39720.4917259437</v>
      </c>
      <c r="L373" s="24">
        <f ca="1" t="shared" si="2766"/>
        <v>0.387326203230686</v>
      </c>
      <c r="M373" s="25">
        <f ca="1">IF(L373&lt;=('Ejercicio 3 - TIR'!$D$18-'Ejercicio 3 - TIR'!$C$18)/('Ejercicio 3 - TIR'!$E$18-'Ejercicio 3 - TIR'!$C$18),'Ejercicio 3 - TIR'!$C$18+SQRT(('Ejercicio 3 - TIR'!$E$18-'Ejercicio 3 - TIR'!$C$18)*('Ejercicio 3 - TIR'!$D$18-'Ejercicio 3 - TIR'!$C$18)*L373),'Ejercicio 3 - TIR'!$E$18-SQRT(('Ejercicio 3 - TIR'!$E$18-'Ejercicio 3 - TIR'!$C$18)*('Ejercicio 3 - TIR'!$E$18-'Ejercicio 3 - TIR'!$D$18)*(1-L373)))</f>
        <v>37622.2654430689</v>
      </c>
      <c r="N373" s="24">
        <f ca="1" t="shared" ref="N373:R373" si="2767">RAND()</f>
        <v>0.841144595122798</v>
      </c>
      <c r="O373" s="25">
        <f ca="1">IF(N373&lt;=('Ejercicio 3 - TIR'!$D$18-'Ejercicio 3 - TIR'!$C$18)/('Ejercicio 3 - TIR'!$E$18-'Ejercicio 3 - TIR'!$C$18),'Ejercicio 3 - TIR'!$C$18+SQRT(('Ejercicio 3 - TIR'!$E$18-'Ejercicio 3 - TIR'!$C$18)*('Ejercicio 3 - TIR'!$D$18-'Ejercicio 3 - TIR'!$C$18)*N373),'Ejercicio 3 - TIR'!$E$18-SQRT(('Ejercicio 3 - TIR'!$E$18-'Ejercicio 3 - TIR'!$C$18)*('Ejercicio 3 - TIR'!$E$18-'Ejercicio 3 - TIR'!$D$18)*(1-N373)))</f>
        <v>41548.3112298774</v>
      </c>
      <c r="P373" s="24">
        <f ca="1" t="shared" si="2767"/>
        <v>0.43577380591083</v>
      </c>
      <c r="Q373" s="26">
        <f ca="1">IF(P373&lt;=('Ejercicio 3 - TIR'!$D$22-'Ejercicio 3 - TIR'!$C$22)/('Ejercicio 3 - TIR'!$E$22-'Ejercicio 3 - TIR'!$C$22),'Ejercicio 3 - TIR'!$C$22+SQRT(('Ejercicio 3 - TIR'!$E$22-'Ejercicio 3 - TIR'!$C$22)*('Ejercicio 3 - TIR'!$D$22-'Ejercicio 3 - TIR'!$C$22)*P373),'Ejercicio 3 - TIR'!$E$22-SQRT(('Ejercicio 3 - TIR'!$E$22-'Ejercicio 3 - TIR'!$C$22)*('Ejercicio 3 - TIR'!$E$22-'Ejercicio 3 - TIR'!$D$22)*(1-P373)))</f>
        <v>0.148007014311409</v>
      </c>
      <c r="R373" s="24">
        <f ca="1" t="shared" si="2767"/>
        <v>0.802514422599256</v>
      </c>
      <c r="S373" s="26">
        <f ca="1">IF(R373&lt;=('Ejercicio 3 - TIR'!$D$23-'Ejercicio 3 - TIR'!$C$23)/('Ejercicio 3 - TIR'!$E$23-'Ejercicio 3 - TIR'!$C$23),'Ejercicio 3 - TIR'!$C$23+SQRT(('Ejercicio 3 - TIR'!$E$23-'Ejercicio 3 - TIR'!$C$23)*('Ejercicio 3 - TIR'!$D$23-'Ejercicio 3 - TIR'!$C$23)*R373),'Ejercicio 3 - TIR'!$E$23-SQRT(('Ejercicio 3 - TIR'!$E$23-'Ejercicio 3 - TIR'!$C$23)*('Ejercicio 3 - TIR'!$E$23-'Ejercicio 3 - TIR'!$D$23)*(1-R373)))</f>
        <v>0.161145980817838</v>
      </c>
      <c r="T373" s="24">
        <f ca="1" t="shared" ref="T373:X373" si="2768">RAND()</f>
        <v>0.334999506732607</v>
      </c>
      <c r="U373" s="26">
        <f ca="1">IF(T373&lt;=('Ejercicio 3 - TIR'!$D$24-'Ejercicio 3 - TIR'!$C$24)/('Ejercicio 3 - TIR'!$E$24-'Ejercicio 3 - TIR'!$C$24),'Ejercicio 3 - TIR'!$C$24+SQRT(('Ejercicio 3 - TIR'!$E$24-'Ejercicio 3 - TIR'!$C$24)*('Ejercicio 3 - TIR'!$D$24-'Ejercicio 3 - TIR'!$C$24)*T373),'Ejercicio 3 - TIR'!$E$24-SQRT(('Ejercicio 3 - TIR'!$E$24-'Ejercicio 3 - TIR'!$C$24)*('Ejercicio 3 - TIR'!$E$24-'Ejercicio 3 - TIR'!$D$24)*(1-T373)))</f>
        <v>0.176523554892557</v>
      </c>
      <c r="V373" s="24">
        <f ca="1" t="shared" si="2768"/>
        <v>0.194245004024201</v>
      </c>
      <c r="W373" s="26">
        <f ca="1">IF(V373&lt;=('Ejercicio 3 - TIR'!$D$25-'Ejercicio 3 - TIR'!$C$25)/('Ejercicio 3 - TIR'!$E$25-'Ejercicio 3 - TIR'!$C$25),'Ejercicio 3 - TIR'!$C$25+SQRT(('Ejercicio 3 - TIR'!$E$25-'Ejercicio 3 - TIR'!$C$25)*('Ejercicio 3 - TIR'!$D$25-'Ejercicio 3 - TIR'!$C$25)*V373),'Ejercicio 3 - TIR'!$E$25-SQRT(('Ejercicio 3 - TIR'!$E$25-'Ejercicio 3 - TIR'!$C$25)*('Ejercicio 3 - TIR'!$E$25-'Ejercicio 3 - TIR'!$D$25)*(1-V373)))</f>
        <v>0.19649069451642</v>
      </c>
      <c r="X373" s="24">
        <f ca="1" t="shared" si="2768"/>
        <v>0.742217704682114</v>
      </c>
      <c r="Y373" s="26">
        <f ca="1">IF(X373&lt;=('Ejercicio 3 - TIR'!$D$26-'Ejercicio 3 - TIR'!$C$26)/('Ejercicio 3 - TIR'!$E$26-'Ejercicio 3 - TIR'!$C$26),'Ejercicio 3 - TIR'!$C$26+SQRT(('Ejercicio 3 - TIR'!$E$26-'Ejercicio 3 - TIR'!$C$26)*('Ejercicio 3 - TIR'!$D$26-'Ejercicio 3 - TIR'!$C$26)*X373),'Ejercicio 3 - TIR'!$E$26-SQRT(('Ejercicio 3 - TIR'!$E$26-'Ejercicio 3 - TIR'!$C$26)*('Ejercicio 3 - TIR'!$E$26-'Ejercicio 3 - TIR'!$D$26)*(1-X373)))</f>
        <v>0.242690156865559</v>
      </c>
      <c r="Z373" s="24">
        <f ca="1" t="shared" si="2384"/>
        <v>1.14800701431141</v>
      </c>
      <c r="AA373" s="24">
        <f ca="1" t="shared" si="2385"/>
        <v>1.33300373061838</v>
      </c>
      <c r="AB373" s="24">
        <f ca="1" t="shared" si="2386"/>
        <v>1.56831028783218</v>
      </c>
      <c r="AC373" s="24">
        <f ca="1" t="shared" si="2387"/>
        <v>1.87646866550557</v>
      </c>
      <c r="AD373" s="24">
        <f ca="1" t="shared" si="2388"/>
        <v>2.33186914029042</v>
      </c>
      <c r="AE373" s="23">
        <f ca="1" t="shared" si="2389"/>
        <v>4623.65046641351</v>
      </c>
      <c r="AF373" s="23">
        <f ca="1" t="shared" si="2390"/>
        <v>5368.73315578257</v>
      </c>
      <c r="AG373" s="23">
        <f ca="1" t="shared" si="2391"/>
        <v>6316.44101771084</v>
      </c>
      <c r="AH373" s="23">
        <f ca="1" t="shared" si="2392"/>
        <v>7557.56290015285</v>
      </c>
      <c r="AI373" s="23">
        <f ca="1" t="shared" si="2393"/>
        <v>9391.70902591228</v>
      </c>
      <c r="AJ373" s="25">
        <f ca="1" t="shared" si="2394"/>
        <v>36552.2716803086</v>
      </c>
      <c r="AK373" s="25">
        <f ca="1" t="shared" si="2395"/>
        <v>54469.8189883084</v>
      </c>
      <c r="AL373" s="25">
        <f ca="1" t="shared" si="2396"/>
        <v>62294.0558115502</v>
      </c>
      <c r="AM373" s="25">
        <f ca="1" t="shared" si="2397"/>
        <v>70597.0022292518</v>
      </c>
      <c r="AN373" s="25">
        <f ca="1" t="shared" si="2398"/>
        <v>96885.2247881331</v>
      </c>
      <c r="AO373" s="25">
        <f ca="1">C373/'Ejercicio 3 - TIR'!$D$7</f>
        <v>18975.3972602342</v>
      </c>
      <c r="AP373" s="25">
        <f ca="1" t="shared" si="2399"/>
        <v>17576.8744200744</v>
      </c>
      <c r="AQ373" s="25">
        <f ca="1" t="shared" si="2400"/>
        <v>35494.4217280742</v>
      </c>
      <c r="AR373" s="25">
        <f ca="1" t="shared" si="2401"/>
        <v>43318.6585513161</v>
      </c>
      <c r="AS373" s="25">
        <f ca="1" t="shared" si="2402"/>
        <v>51621.6049690176</v>
      </c>
      <c r="AT373" s="25">
        <f ca="1" t="shared" si="2403"/>
        <v>77909.8275278989</v>
      </c>
      <c r="AU373" s="25">
        <f ca="1">AP373*'Ejercicio 3 - TIR'!$D$5</f>
        <v>8788.43721003721</v>
      </c>
      <c r="AV373" s="25">
        <f ca="1">AQ373*'Ejercicio 3 - TIR'!$D$5</f>
        <v>17747.2108640371</v>
      </c>
      <c r="AW373" s="25">
        <f ca="1">AR373*'Ejercicio 3 - TIR'!$D$5</f>
        <v>21659.329275658</v>
      </c>
      <c r="AX373" s="25">
        <f ca="1">AS373*'Ejercicio 3 - TIR'!$D$5</f>
        <v>25810.8024845088</v>
      </c>
      <c r="AY373" s="25">
        <f ca="1">AT373*'Ejercicio 3 - TIR'!$D$5</f>
        <v>38954.9137639495</v>
      </c>
      <c r="AZ373" s="25">
        <f ca="1" t="shared" ref="AZ373:BD373" si="2769">AJ373-AU373-AE373</f>
        <v>23140.1840038579</v>
      </c>
      <c r="BA373" s="25">
        <f ca="1" t="shared" si="2769"/>
        <v>31353.8749684887</v>
      </c>
      <c r="BB373" s="25">
        <f ca="1" t="shared" si="2769"/>
        <v>34318.2855181814</v>
      </c>
      <c r="BC373" s="25">
        <f ca="1" t="shared" si="2769"/>
        <v>37228.6368445901</v>
      </c>
      <c r="BD373" s="25">
        <f ca="1" t="shared" si="2769"/>
        <v>48538.6019982713</v>
      </c>
      <c r="BE373" s="25">
        <f ca="1" t="shared" ref="BE373:BI373" si="2770">AZ373/Z373</f>
        <v>20156.831548401</v>
      </c>
      <c r="BF373" s="25">
        <f ca="1" t="shared" si="2770"/>
        <v>23521.2207200228</v>
      </c>
      <c r="BG373" s="25">
        <f ca="1" t="shared" si="2770"/>
        <v>21882.3314394108</v>
      </c>
      <c r="BH373" s="25">
        <f ca="1" t="shared" si="2770"/>
        <v>19839.7327538426</v>
      </c>
      <c r="BI373" s="25">
        <f ca="1" t="shared" si="2770"/>
        <v>20815.3198477622</v>
      </c>
      <c r="BJ373" s="25">
        <f ca="1" t="shared" si="2406"/>
        <v>72846.1950825795</v>
      </c>
      <c r="BK373" s="25">
        <f ca="1" t="shared" si="2407"/>
        <v>44248.1432958914</v>
      </c>
      <c r="BL373" s="25">
        <f ca="1" t="shared" si="2408"/>
        <v>117094.338378471</v>
      </c>
      <c r="BM373" s="25">
        <f ca="1">BK373*'Ejercicio 3 - TIR'!$D$5</f>
        <v>22124.0716479457</v>
      </c>
      <c r="BN373" s="25">
        <f ca="1" t="shared" si="2409"/>
        <v>94970.2667305252</v>
      </c>
      <c r="BO373" s="25">
        <f ca="1" t="shared" si="2410"/>
        <v>40727.0995998932</v>
      </c>
      <c r="BP373" s="25">
        <f ca="1" t="shared" si="2411"/>
        <v>-126116.387270947</v>
      </c>
      <c r="BQ373" s="25">
        <f ca="1" t="shared" ref="BQ373:BT373" si="2771">BE373</f>
        <v>20156.831548401</v>
      </c>
      <c r="BR373" s="25">
        <f ca="1" t="shared" si="2771"/>
        <v>23521.2207200228</v>
      </c>
      <c r="BS373" s="25">
        <f ca="1" t="shared" si="2771"/>
        <v>21882.3314394108</v>
      </c>
      <c r="BT373" s="25">
        <f ca="1" t="shared" si="2771"/>
        <v>19839.7327538426</v>
      </c>
      <c r="BU373" s="25">
        <f ca="1" t="shared" si="2413"/>
        <v>61542.4194476554</v>
      </c>
      <c r="BV373" s="27">
        <f ca="1" t="shared" si="2414"/>
        <v>4.4779617714847</v>
      </c>
    </row>
    <row r="374" ht="15" customHeight="1" spans="1:74">
      <c r="A374" s="23">
        <v>373</v>
      </c>
      <c r="B374" s="24">
        <f ca="1" t="shared" ref="B374:F374" si="2772">RAND()</f>
        <v>0.0535515502964599</v>
      </c>
      <c r="C374" s="25">
        <f ca="1">IF(B374&lt;=('Ejercicio 3 - TIR'!$D$13-'Ejercicio 3 - TIR'!$C$13)/('Ejercicio 3 - TIR'!$E$13-'Ejercicio 3 - TIR'!$C$13),'Ejercicio 3 - TIR'!$C$13+SQRT(('Ejercicio 3 - TIR'!$E$13-'Ejercicio 3 - TIR'!$C$13)*('Ejercicio 3 - TIR'!$D$13-'Ejercicio 3 - TIR'!$C$13)*B374),'Ejercicio 3 - TIR'!$E$13-SQRT(('Ejercicio 3 - TIR'!$E$13-'Ejercicio 3 - TIR'!$C$13)*('Ejercicio 3 - TIR'!$E$13-'Ejercicio 3 - TIR'!$D$13)*(1-B374)))</f>
        <v>64628.2415795401</v>
      </c>
      <c r="D374" s="24">
        <f ca="1" t="shared" si="2772"/>
        <v>0.271016903073863</v>
      </c>
      <c r="E374" s="25">
        <f ca="1">IF(D374&lt;=('Ejercicio 3 - TIR'!$D$14-'Ejercicio 3 - TIR'!$C$14)/('Ejercicio 3 - TIR'!$E$14-'Ejercicio 3 - TIR'!$C$14),'Ejercicio 3 - TIR'!$C$14+SQRT(('Ejercicio 3 - TIR'!$E$14-'Ejercicio 3 - TIR'!$C$14)*('Ejercicio 3 - TIR'!$D$14-'Ejercicio 3 - TIR'!$C$14)*D374),'Ejercicio 3 - TIR'!$E$14-SQRT(('Ejercicio 3 - TIR'!$E$14-'Ejercicio 3 - TIR'!$C$14)*('Ejercicio 3 - TIR'!$E$14-'Ejercicio 3 - TIR'!$D$14)*(1-D374)))</f>
        <v>29508.4662281689</v>
      </c>
      <c r="F374" s="24">
        <f ca="1" t="shared" si="2772"/>
        <v>0.982796854137538</v>
      </c>
      <c r="G374" s="25">
        <f ca="1">IF(F374&lt;=('Ejercicio 3 - TIR'!$D$18-'Ejercicio 3 - TIR'!$C$18)/('Ejercicio 3 - TIR'!$E$18-'Ejercicio 3 - TIR'!$C$18),'Ejercicio 3 - TIR'!$C$18+SQRT(('Ejercicio 3 - TIR'!$E$18-'Ejercicio 3 - TIR'!$C$18)*('Ejercicio 3 - TIR'!$D$18-'Ejercicio 3 - TIR'!$C$18)*F374),'Ejercicio 3 - TIR'!$E$18-SQRT(('Ejercicio 3 - TIR'!$E$18-'Ejercicio 3 - TIR'!$C$18)*('Ejercicio 3 - TIR'!$E$18-'Ejercicio 3 - TIR'!$D$18)*(1-F374)))</f>
        <v>43864.1144689342</v>
      </c>
      <c r="H374" s="24">
        <f ca="1" t="shared" ref="H374:L374" si="2773">RAND()</f>
        <v>0.678980137129853</v>
      </c>
      <c r="I374" s="25">
        <f ca="1">IF(H374&lt;=('Ejercicio 3 - TIR'!$D$18-'Ejercicio 3 - TIR'!$C$18)/('Ejercicio 3 - TIR'!$E$18-'Ejercicio 3 - TIR'!$C$18),'Ejercicio 3 - TIR'!$C$18+SQRT(('Ejercicio 3 - TIR'!$E$18-'Ejercicio 3 - TIR'!$C$18)*('Ejercicio 3 - TIR'!$D$18-'Ejercicio 3 - TIR'!$C$18)*H374),'Ejercicio 3 - TIR'!$E$18-SQRT(('Ejercicio 3 - TIR'!$E$18-'Ejercicio 3 - TIR'!$C$18)*('Ejercicio 3 - TIR'!$E$18-'Ejercicio 3 - TIR'!$D$18)*(1-H374)))</f>
        <v>40093.2200257948</v>
      </c>
      <c r="J374" s="24">
        <f ca="1" t="shared" si="2773"/>
        <v>0.749828387174374</v>
      </c>
      <c r="K374" s="25">
        <f ca="1">IF(J374&lt;=('Ejercicio 3 - TIR'!$D$18-'Ejercicio 3 - TIR'!$C$18)/('Ejercicio 3 - TIR'!$E$18-'Ejercicio 3 - TIR'!$C$18),'Ejercicio 3 - TIR'!$C$18+SQRT(('Ejercicio 3 - TIR'!$E$18-'Ejercicio 3 - TIR'!$C$18)*('Ejercicio 3 - TIR'!$D$18-'Ejercicio 3 - TIR'!$C$18)*J374),'Ejercicio 3 - TIR'!$E$18-SQRT(('Ejercicio 3 - TIR'!$E$18-'Ejercicio 3 - TIR'!$C$18)*('Ejercicio 3 - TIR'!$E$18-'Ejercicio 3 - TIR'!$D$18)*(1-J374)))</f>
        <v>40668.387025377</v>
      </c>
      <c r="L374" s="24">
        <f ca="1" t="shared" si="2773"/>
        <v>0.777146275782158</v>
      </c>
      <c r="M374" s="25">
        <f ca="1">IF(L374&lt;=('Ejercicio 3 - TIR'!$D$18-'Ejercicio 3 - TIR'!$C$18)/('Ejercicio 3 - TIR'!$E$18-'Ejercicio 3 - TIR'!$C$18),'Ejercicio 3 - TIR'!$C$18+SQRT(('Ejercicio 3 - TIR'!$E$18-'Ejercicio 3 - TIR'!$C$18)*('Ejercicio 3 - TIR'!$D$18-'Ejercicio 3 - TIR'!$C$18)*L374),'Ejercicio 3 - TIR'!$E$18-SQRT(('Ejercicio 3 - TIR'!$E$18-'Ejercicio 3 - TIR'!$C$18)*('Ejercicio 3 - TIR'!$E$18-'Ejercicio 3 - TIR'!$D$18)*(1-L374)))</f>
        <v>40911.7204943475</v>
      </c>
      <c r="N374" s="24">
        <f ca="1" t="shared" ref="N374:R374" si="2774">RAND()</f>
        <v>0.219392537429465</v>
      </c>
      <c r="O374" s="25">
        <f ca="1">IF(N374&lt;=('Ejercicio 3 - TIR'!$D$18-'Ejercicio 3 - TIR'!$C$18)/('Ejercicio 3 - TIR'!$E$18-'Ejercicio 3 - TIR'!$C$18),'Ejercicio 3 - TIR'!$C$18+SQRT(('Ejercicio 3 - TIR'!$E$18-'Ejercicio 3 - TIR'!$C$18)*('Ejercicio 3 - TIR'!$D$18-'Ejercicio 3 - TIR'!$C$18)*N374),'Ejercicio 3 - TIR'!$E$18-SQRT(('Ejercicio 3 - TIR'!$E$18-'Ejercicio 3 - TIR'!$C$18)*('Ejercicio 3 - TIR'!$E$18-'Ejercicio 3 - TIR'!$D$18)*(1-N374)))</f>
        <v>35736.6262397353</v>
      </c>
      <c r="P374" s="24">
        <f ca="1" t="shared" si="2774"/>
        <v>0.390397545827265</v>
      </c>
      <c r="Q374" s="26">
        <f ca="1">IF(P374&lt;=('Ejercicio 3 - TIR'!$D$22-'Ejercicio 3 - TIR'!$C$22)/('Ejercicio 3 - TIR'!$E$22-'Ejercicio 3 - TIR'!$C$22),'Ejercicio 3 - TIR'!$C$22+SQRT(('Ejercicio 3 - TIR'!$E$22-'Ejercicio 3 - TIR'!$C$22)*('Ejercicio 3 - TIR'!$D$22-'Ejercicio 3 - TIR'!$C$22)*P374),'Ejercicio 3 - TIR'!$E$22-SQRT(('Ejercicio 3 - TIR'!$E$22-'Ejercicio 3 - TIR'!$C$22)*('Ejercicio 3 - TIR'!$E$22-'Ejercicio 3 - TIR'!$D$22)*(1-P374)))</f>
        <v>0.146508783119734</v>
      </c>
      <c r="R374" s="24">
        <f ca="1" t="shared" si="2774"/>
        <v>0.547743197888988</v>
      </c>
      <c r="S374" s="26">
        <f ca="1">IF(R374&lt;=('Ejercicio 3 - TIR'!$D$23-'Ejercicio 3 - TIR'!$C$23)/('Ejercicio 3 - TIR'!$E$23-'Ejercicio 3 - TIR'!$C$23),'Ejercicio 3 - TIR'!$C$23+SQRT(('Ejercicio 3 - TIR'!$E$23-'Ejercicio 3 - TIR'!$C$23)*('Ejercicio 3 - TIR'!$D$23-'Ejercicio 3 - TIR'!$C$23)*R374),'Ejercicio 3 - TIR'!$E$23-SQRT(('Ejercicio 3 - TIR'!$E$23-'Ejercicio 3 - TIR'!$C$23)*('Ejercicio 3 - TIR'!$E$23-'Ejercicio 3 - TIR'!$D$23)*(1-R374)))</f>
        <v>0.15146822396345</v>
      </c>
      <c r="T374" s="24">
        <f ca="1" t="shared" ref="T374:X374" si="2775">RAND()</f>
        <v>0.451965762006866</v>
      </c>
      <c r="U374" s="26">
        <f ca="1">IF(T374&lt;=('Ejercicio 3 - TIR'!$D$24-'Ejercicio 3 - TIR'!$C$24)/('Ejercicio 3 - TIR'!$E$24-'Ejercicio 3 - TIR'!$C$24),'Ejercicio 3 - TIR'!$C$24+SQRT(('Ejercicio 3 - TIR'!$E$24-'Ejercicio 3 - TIR'!$C$24)*('Ejercicio 3 - TIR'!$D$24-'Ejercicio 3 - TIR'!$C$24)*T374),'Ejercicio 3 - TIR'!$E$24-SQRT(('Ejercicio 3 - TIR'!$E$24-'Ejercicio 3 - TIR'!$C$24)*('Ejercicio 3 - TIR'!$E$24-'Ejercicio 3 - TIR'!$D$24)*(1-T374)))</f>
        <v>0.180827358189921</v>
      </c>
      <c r="V374" s="24">
        <f ca="1" t="shared" si="2775"/>
        <v>0.12672029835352</v>
      </c>
      <c r="W374" s="26">
        <f ca="1">IF(V374&lt;=('Ejercicio 3 - TIR'!$D$25-'Ejercicio 3 - TIR'!$C$25)/('Ejercicio 3 - TIR'!$E$25-'Ejercicio 3 - TIR'!$C$25),'Ejercicio 3 - TIR'!$C$25+SQRT(('Ejercicio 3 - TIR'!$E$25-'Ejercicio 3 - TIR'!$C$25)*('Ejercicio 3 - TIR'!$D$25-'Ejercicio 3 - TIR'!$C$25)*V374),'Ejercicio 3 - TIR'!$E$25-SQRT(('Ejercicio 3 - TIR'!$E$25-'Ejercicio 3 - TIR'!$C$25)*('Ejercicio 3 - TIR'!$E$25-'Ejercicio 3 - TIR'!$D$25)*(1-V374)))</f>
        <v>0.193319475128357</v>
      </c>
      <c r="X374" s="24">
        <f ca="1" t="shared" si="2775"/>
        <v>0.0427253844963922</v>
      </c>
      <c r="Y374" s="26">
        <f ca="1">IF(X374&lt;=('Ejercicio 3 - TIR'!$D$26-'Ejercicio 3 - TIR'!$C$26)/('Ejercicio 3 - TIR'!$E$26-'Ejercicio 3 - TIR'!$C$26),'Ejercicio 3 - TIR'!$C$26+SQRT(('Ejercicio 3 - TIR'!$E$26-'Ejercicio 3 - TIR'!$C$26)*('Ejercicio 3 - TIR'!$D$26-'Ejercicio 3 - TIR'!$C$26)*X374),'Ejercicio 3 - TIR'!$E$26-SQRT(('Ejercicio 3 - TIR'!$E$26-'Ejercicio 3 - TIR'!$C$26)*('Ejercicio 3 - TIR'!$E$26-'Ejercicio 3 - TIR'!$D$26)*(1-X374)))</f>
        <v>0.200740509212335</v>
      </c>
      <c r="Z374" s="24">
        <f ca="1" t="shared" si="2384"/>
        <v>1.14650878311973</v>
      </c>
      <c r="AA374" s="24">
        <f ca="1" t="shared" si="2385"/>
        <v>1.32016843225738</v>
      </c>
      <c r="AB374" s="24">
        <f ca="1" t="shared" si="2386"/>
        <v>1.55889100222821</v>
      </c>
      <c r="AC374" s="24">
        <f ca="1" t="shared" si="2387"/>
        <v>1.86025499256128</v>
      </c>
      <c r="AD374" s="24">
        <f ca="1" t="shared" si="2388"/>
        <v>2.23368352703282</v>
      </c>
      <c r="AE374" s="23">
        <f ca="1" t="shared" si="2389"/>
        <v>4323.24947881879</v>
      </c>
      <c r="AF374" s="23">
        <f ca="1" t="shared" si="2390"/>
        <v>4978.08439912638</v>
      </c>
      <c r="AG374" s="23">
        <f ca="1" t="shared" si="2391"/>
        <v>5878.25824986686</v>
      </c>
      <c r="AH374" s="23">
        <f ca="1" t="shared" si="2392"/>
        <v>7014.64004940006</v>
      </c>
      <c r="AI374" s="23">
        <f ca="1" t="shared" si="2393"/>
        <v>8422.76246485787</v>
      </c>
      <c r="AJ374" s="25">
        <f ca="1" t="shared" si="2394"/>
        <v>50290.5925024024</v>
      </c>
      <c r="AK374" s="25">
        <f ca="1" t="shared" si="2395"/>
        <v>52929.8034256036</v>
      </c>
      <c r="AL374" s="25">
        <f ca="1" t="shared" si="2396"/>
        <v>63397.5826089946</v>
      </c>
      <c r="AM374" s="25">
        <f ca="1" t="shared" si="2397"/>
        <v>76106.2323038817</v>
      </c>
      <c r="AN374" s="25">
        <f ca="1" t="shared" si="2398"/>
        <v>79824.3133434257</v>
      </c>
      <c r="AO374" s="25">
        <f ca="1">C374/'Ejercicio 3 - TIR'!$D$7</f>
        <v>12925.648315908</v>
      </c>
      <c r="AP374" s="25">
        <f ca="1" t="shared" si="2399"/>
        <v>37364.9441864944</v>
      </c>
      <c r="AQ374" s="25">
        <f ca="1" t="shared" si="2400"/>
        <v>40004.1551096956</v>
      </c>
      <c r="AR374" s="25">
        <f ca="1" t="shared" si="2401"/>
        <v>50471.9342930866</v>
      </c>
      <c r="AS374" s="25">
        <f ca="1" t="shared" si="2402"/>
        <v>63180.5839879737</v>
      </c>
      <c r="AT374" s="25">
        <f ca="1" t="shared" si="2403"/>
        <v>66898.6650275177</v>
      </c>
      <c r="AU374" s="25">
        <f ca="1">AP374*'Ejercicio 3 - TIR'!$D$5</f>
        <v>18682.4720932472</v>
      </c>
      <c r="AV374" s="25">
        <f ca="1">AQ374*'Ejercicio 3 - TIR'!$D$5</f>
        <v>20002.0775548478</v>
      </c>
      <c r="AW374" s="25">
        <f ca="1">AR374*'Ejercicio 3 - TIR'!$D$5</f>
        <v>25235.9671465433</v>
      </c>
      <c r="AX374" s="25">
        <f ca="1">AS374*'Ejercicio 3 - TIR'!$D$5</f>
        <v>31590.2919939868</v>
      </c>
      <c r="AY374" s="25">
        <f ca="1">AT374*'Ejercicio 3 - TIR'!$D$5</f>
        <v>33449.3325137589</v>
      </c>
      <c r="AZ374" s="25">
        <f ca="1" t="shared" ref="AZ374:BD374" si="2776">AJ374-AU374-AE374</f>
        <v>27284.8709303364</v>
      </c>
      <c r="BA374" s="25">
        <f ca="1" t="shared" si="2776"/>
        <v>27949.6414716294</v>
      </c>
      <c r="BB374" s="25">
        <f ca="1" t="shared" si="2776"/>
        <v>32283.3572125845</v>
      </c>
      <c r="BC374" s="25">
        <f ca="1" t="shared" si="2776"/>
        <v>37501.3002604948</v>
      </c>
      <c r="BD374" s="25">
        <f ca="1" t="shared" si="2776"/>
        <v>37952.218364809</v>
      </c>
      <c r="BE374" s="25">
        <f ca="1" t="shared" ref="BE374:BI374" si="2777">AZ374/Z374</f>
        <v>23798.2223355432</v>
      </c>
      <c r="BF374" s="25">
        <f ca="1" t="shared" si="2777"/>
        <v>21171.2693537429</v>
      </c>
      <c r="BG374" s="25">
        <f ca="1" t="shared" si="2777"/>
        <v>20709.1818263369</v>
      </c>
      <c r="BH374" s="25">
        <f ca="1" t="shared" si="2777"/>
        <v>20159.2257031717</v>
      </c>
      <c r="BI374" s="25">
        <f ca="1" t="shared" si="2777"/>
        <v>16990.8663897539</v>
      </c>
      <c r="BJ374" s="25">
        <f ca="1" t="shared" si="2406"/>
        <v>65912.5749218653</v>
      </c>
      <c r="BK374" s="25">
        <f ca="1" t="shared" si="2407"/>
        <v>28871.8077194633</v>
      </c>
      <c r="BL374" s="25">
        <f ca="1" t="shared" si="2408"/>
        <v>94784.3826413286</v>
      </c>
      <c r="BM374" s="25">
        <f ca="1">BK374*'Ejercicio 3 - TIR'!$D$5</f>
        <v>14435.9038597317</v>
      </c>
      <c r="BN374" s="25">
        <f ca="1" t="shared" si="2409"/>
        <v>80348.478781597</v>
      </c>
      <c r="BO374" s="25">
        <f ca="1" t="shared" si="2410"/>
        <v>35971.2903861229</v>
      </c>
      <c r="BP374" s="25">
        <f ca="1" t="shared" si="2411"/>
        <v>-94136.707807709</v>
      </c>
      <c r="BQ374" s="25">
        <f ca="1" t="shared" ref="BQ374:BT374" si="2778">BE374</f>
        <v>23798.2223355432</v>
      </c>
      <c r="BR374" s="25">
        <f ca="1" t="shared" si="2778"/>
        <v>21171.2693537429</v>
      </c>
      <c r="BS374" s="25">
        <f ca="1" t="shared" si="2778"/>
        <v>20709.1818263369</v>
      </c>
      <c r="BT374" s="25">
        <f ca="1" t="shared" si="2778"/>
        <v>20159.2257031717</v>
      </c>
      <c r="BU374" s="25">
        <f ca="1" t="shared" si="2413"/>
        <v>52962.1567758769</v>
      </c>
      <c r="BV374" s="27">
        <f ca="1" t="shared" si="2414"/>
        <v>12.6012683130505</v>
      </c>
    </row>
    <row r="375" ht="15" customHeight="1" spans="1:74">
      <c r="A375" s="23">
        <v>374</v>
      </c>
      <c r="B375" s="24">
        <f ca="1" t="shared" ref="B375:F375" si="2779">RAND()</f>
        <v>0.66273025973157</v>
      </c>
      <c r="C375" s="25">
        <f ca="1">IF(B375&lt;=('Ejercicio 3 - TIR'!$D$13-'Ejercicio 3 - TIR'!$C$13)/('Ejercicio 3 - TIR'!$E$13-'Ejercicio 3 - TIR'!$C$13),'Ejercicio 3 - TIR'!$C$13+SQRT(('Ejercicio 3 - TIR'!$E$13-'Ejercicio 3 - TIR'!$C$13)*('Ejercicio 3 - TIR'!$D$13-'Ejercicio 3 - TIR'!$C$13)*B375),'Ejercicio 3 - TIR'!$E$13-SQRT(('Ejercicio 3 - TIR'!$E$13-'Ejercicio 3 - TIR'!$C$13)*('Ejercicio 3 - TIR'!$E$13-'Ejercicio 3 - TIR'!$D$13)*(1-B375)))</f>
        <v>79882.2543926484</v>
      </c>
      <c r="D375" s="24">
        <f ca="1" t="shared" si="2779"/>
        <v>0.382343104972618</v>
      </c>
      <c r="E375" s="25">
        <f ca="1">IF(D375&lt;=('Ejercicio 3 - TIR'!$D$14-'Ejercicio 3 - TIR'!$C$14)/('Ejercicio 3 - TIR'!$E$14-'Ejercicio 3 - TIR'!$C$14),'Ejercicio 3 - TIR'!$C$14+SQRT(('Ejercicio 3 - TIR'!$E$14-'Ejercicio 3 - TIR'!$C$14)*('Ejercicio 3 - TIR'!$D$14-'Ejercicio 3 - TIR'!$C$14)*D375),'Ejercicio 3 - TIR'!$E$14-SQRT(('Ejercicio 3 - TIR'!$E$14-'Ejercicio 3 - TIR'!$C$14)*('Ejercicio 3 - TIR'!$E$14-'Ejercicio 3 - TIR'!$D$14)*(1-D375)))</f>
        <v>30374.589138426</v>
      </c>
      <c r="F375" s="24">
        <f ca="1" t="shared" si="2779"/>
        <v>0.0273931083883294</v>
      </c>
      <c r="G375" s="25">
        <f ca="1">IF(F375&lt;=('Ejercicio 3 - TIR'!$D$18-'Ejercicio 3 - TIR'!$C$18)/('Ejercicio 3 - TIR'!$E$18-'Ejercicio 3 - TIR'!$C$18),'Ejercicio 3 - TIR'!$C$18+SQRT(('Ejercicio 3 - TIR'!$E$18-'Ejercicio 3 - TIR'!$C$18)*('Ejercicio 3 - TIR'!$D$18-'Ejercicio 3 - TIR'!$C$18)*F375),'Ejercicio 3 - TIR'!$E$18-SQRT(('Ejercicio 3 - TIR'!$E$18-'Ejercicio 3 - TIR'!$C$18)*('Ejercicio 3 - TIR'!$E$18-'Ejercicio 3 - TIR'!$D$18)*(1-F375)))</f>
        <v>32027.058523637</v>
      </c>
      <c r="H375" s="24">
        <f ca="1" t="shared" ref="H375:L375" si="2780">RAND()</f>
        <v>0.0025743217209484</v>
      </c>
      <c r="I375" s="25">
        <f ca="1">IF(H375&lt;=('Ejercicio 3 - TIR'!$D$18-'Ejercicio 3 - TIR'!$C$18)/('Ejercicio 3 - TIR'!$E$18-'Ejercicio 3 - TIR'!$C$18),'Ejercicio 3 - TIR'!$C$18+SQRT(('Ejercicio 3 - TIR'!$E$18-'Ejercicio 3 - TIR'!$C$18)*('Ejercicio 3 - TIR'!$D$18-'Ejercicio 3 - TIR'!$C$18)*H375),'Ejercicio 3 - TIR'!$E$18-SQRT(('Ejercicio 3 - TIR'!$E$18-'Ejercicio 3 - TIR'!$C$18)*('Ejercicio 3 - TIR'!$E$18-'Ejercicio 3 - TIR'!$D$18)*(1-H375)))</f>
        <v>30621.4082861873</v>
      </c>
      <c r="J375" s="24">
        <f ca="1" t="shared" si="2780"/>
        <v>0.174762030258014</v>
      </c>
      <c r="K375" s="25">
        <f ca="1">IF(J375&lt;=('Ejercicio 3 - TIR'!$D$18-'Ejercicio 3 - TIR'!$C$18)/('Ejercicio 3 - TIR'!$E$18-'Ejercicio 3 - TIR'!$C$18),'Ejercicio 3 - TIR'!$C$18+SQRT(('Ejercicio 3 - TIR'!$E$18-'Ejercicio 3 - TIR'!$C$18)*('Ejercicio 3 - TIR'!$D$18-'Ejercicio 3 - TIR'!$C$18)*J375),'Ejercicio 3 - TIR'!$E$18-SQRT(('Ejercicio 3 - TIR'!$E$18-'Ejercicio 3 - TIR'!$C$18)*('Ejercicio 3 - TIR'!$E$18-'Ejercicio 3 - TIR'!$D$18)*(1-J375)))</f>
        <v>35119.9906775991</v>
      </c>
      <c r="L375" s="24">
        <f ca="1" t="shared" si="2780"/>
        <v>0.864760951163336</v>
      </c>
      <c r="M375" s="25">
        <f ca="1">IF(L375&lt;=('Ejercicio 3 - TIR'!$D$18-'Ejercicio 3 - TIR'!$C$18)/('Ejercicio 3 - TIR'!$E$18-'Ejercicio 3 - TIR'!$C$18),'Ejercicio 3 - TIR'!$C$18+SQRT(('Ejercicio 3 - TIR'!$E$18-'Ejercicio 3 - TIR'!$C$18)*('Ejercicio 3 - TIR'!$D$18-'Ejercicio 3 - TIR'!$C$18)*L375),'Ejercicio 3 - TIR'!$E$18-SQRT(('Ejercicio 3 - TIR'!$E$18-'Ejercicio 3 - TIR'!$C$18)*('Ejercicio 3 - TIR'!$E$18-'Ejercicio 3 - TIR'!$D$18)*(1-L375)))</f>
        <v>41815.2035131347</v>
      </c>
      <c r="N375" s="24">
        <f ca="1" t="shared" ref="N375:R375" si="2781">RAND()</f>
        <v>0.491937917941607</v>
      </c>
      <c r="O375" s="25">
        <f ca="1">IF(N375&lt;=('Ejercicio 3 - TIR'!$D$18-'Ejercicio 3 - TIR'!$C$18)/('Ejercicio 3 - TIR'!$E$18-'Ejercicio 3 - TIR'!$C$18),'Ejercicio 3 - TIR'!$C$18+SQRT(('Ejercicio 3 - TIR'!$E$18-'Ejercicio 3 - TIR'!$C$18)*('Ejercicio 3 - TIR'!$D$18-'Ejercicio 3 - TIR'!$C$18)*N375),'Ejercicio 3 - TIR'!$E$18-SQRT(('Ejercicio 3 - TIR'!$E$18-'Ejercicio 3 - TIR'!$C$18)*('Ejercicio 3 - TIR'!$E$18-'Ejercicio 3 - TIR'!$D$18)*(1-N375)))</f>
        <v>38590.1506209869</v>
      </c>
      <c r="P375" s="24">
        <f ca="1" t="shared" si="2781"/>
        <v>0.986956620242976</v>
      </c>
      <c r="Q375" s="26">
        <f ca="1">IF(P375&lt;=('Ejercicio 3 - TIR'!$D$22-'Ejercicio 3 - TIR'!$C$22)/('Ejercicio 3 - TIR'!$E$22-'Ejercicio 3 - TIR'!$C$22),'Ejercicio 3 - TIR'!$C$22+SQRT(('Ejercicio 3 - TIR'!$E$22-'Ejercicio 3 - TIR'!$C$22)*('Ejercicio 3 - TIR'!$D$22-'Ejercicio 3 - TIR'!$C$22)*P375),'Ejercicio 3 - TIR'!$E$22-SQRT(('Ejercicio 3 - TIR'!$E$22-'Ejercicio 3 - TIR'!$C$22)*('Ejercicio 3 - TIR'!$E$22-'Ejercicio 3 - TIR'!$D$22)*(1-P375)))</f>
        <v>0.175154581177788</v>
      </c>
      <c r="R375" s="24">
        <f ca="1" t="shared" si="2781"/>
        <v>0.215227679863441</v>
      </c>
      <c r="S375" s="26">
        <f ca="1">IF(R375&lt;=('Ejercicio 3 - TIR'!$D$23-'Ejercicio 3 - TIR'!$C$23)/('Ejercicio 3 - TIR'!$E$23-'Ejercicio 3 - TIR'!$C$23),'Ejercicio 3 - TIR'!$C$23+SQRT(('Ejercicio 3 - TIR'!$E$23-'Ejercicio 3 - TIR'!$C$23)*('Ejercicio 3 - TIR'!$D$23-'Ejercicio 3 - TIR'!$C$23)*R375),'Ejercicio 3 - TIR'!$E$23-SQRT(('Ejercicio 3 - TIR'!$E$23-'Ejercicio 3 - TIR'!$C$23)*('Ejercicio 3 - TIR'!$E$23-'Ejercicio 3 - TIR'!$D$23)*(1-R375)))</f>
        <v>0.139682729072824</v>
      </c>
      <c r="T375" s="24">
        <f ca="1" t="shared" ref="T375:X375" si="2782">RAND()</f>
        <v>0.514221522452043</v>
      </c>
      <c r="U375" s="26">
        <f ca="1">IF(T375&lt;=('Ejercicio 3 - TIR'!$D$24-'Ejercicio 3 - TIR'!$C$24)/('Ejercicio 3 - TIR'!$E$24-'Ejercicio 3 - TIR'!$C$24),'Ejercicio 3 - TIR'!$C$24+SQRT(('Ejercicio 3 - TIR'!$E$24-'Ejercicio 3 - TIR'!$C$24)*('Ejercicio 3 - TIR'!$D$24-'Ejercicio 3 - TIR'!$C$24)*T375),'Ejercicio 3 - TIR'!$E$24-SQRT(('Ejercicio 3 - TIR'!$E$24-'Ejercicio 3 - TIR'!$C$24)*('Ejercicio 3 - TIR'!$E$24-'Ejercicio 3 - TIR'!$D$24)*(1-T375)))</f>
        <v>0.183119385347662</v>
      </c>
      <c r="V375" s="24">
        <f ca="1" t="shared" si="2782"/>
        <v>0.267218505342283</v>
      </c>
      <c r="W375" s="26">
        <f ca="1">IF(V375&lt;=('Ejercicio 3 - TIR'!$D$25-'Ejercicio 3 - TIR'!$C$25)/('Ejercicio 3 - TIR'!$E$25-'Ejercicio 3 - TIR'!$C$25),'Ejercicio 3 - TIR'!$C$25+SQRT(('Ejercicio 3 - TIR'!$E$25-'Ejercicio 3 - TIR'!$C$25)*('Ejercicio 3 - TIR'!$D$25-'Ejercicio 3 - TIR'!$C$25)*V375),'Ejercicio 3 - TIR'!$E$25-SQRT(('Ejercicio 3 - TIR'!$E$25-'Ejercicio 3 - TIR'!$C$25)*('Ejercicio 3 - TIR'!$E$25-'Ejercicio 3 - TIR'!$D$25)*(1-V375)))</f>
        <v>0.199341817584684</v>
      </c>
      <c r="X375" s="24">
        <f ca="1" t="shared" si="2782"/>
        <v>0.259394479016802</v>
      </c>
      <c r="Y375" s="26">
        <f ca="1">IF(X375&lt;=('Ejercicio 3 - TIR'!$D$26-'Ejercicio 3 - TIR'!$C$26)/('Ejercicio 3 - TIR'!$E$26-'Ejercicio 3 - TIR'!$C$26),'Ejercicio 3 - TIR'!$C$26+SQRT(('Ejercicio 3 - TIR'!$E$26-'Ejercicio 3 - TIR'!$C$26)*('Ejercicio 3 - TIR'!$D$26-'Ejercicio 3 - TIR'!$C$26)*X375),'Ejercicio 3 - TIR'!$E$26-SQRT(('Ejercicio 3 - TIR'!$E$26-'Ejercicio 3 - TIR'!$C$26)*('Ejercicio 3 - TIR'!$E$26-'Ejercicio 3 - TIR'!$D$26)*(1-X375)))</f>
        <v>0.21646441182693</v>
      </c>
      <c r="Z375" s="24">
        <f ca="1" t="shared" si="2384"/>
        <v>1.17515458117779</v>
      </c>
      <c r="AA375" s="24">
        <f ca="1" t="shared" si="2385"/>
        <v>1.33930338015913</v>
      </c>
      <c r="AB375" s="24">
        <f ca="1" t="shared" si="2386"/>
        <v>1.58455579192792</v>
      </c>
      <c r="AC375" s="24">
        <f ca="1" t="shared" si="2387"/>
        <v>1.90042402355517</v>
      </c>
      <c r="AD375" s="24">
        <f ca="1" t="shared" si="2388"/>
        <v>2.31179819203581</v>
      </c>
      <c r="AE375" s="23">
        <f ca="1" t="shared" si="2389"/>
        <v>5320.2484389884</v>
      </c>
      <c r="AF375" s="23">
        <f ca="1" t="shared" si="2390"/>
        <v>6063.39526029173</v>
      </c>
      <c r="AG375" s="23">
        <f ca="1" t="shared" si="2391"/>
        <v>7173.72047347628</v>
      </c>
      <c r="AH375" s="23">
        <f ca="1" t="shared" si="2392"/>
        <v>8603.7429515035</v>
      </c>
      <c r="AI375" s="23">
        <f ca="1" t="shared" si="2393"/>
        <v>10466.1471090108</v>
      </c>
      <c r="AJ375" s="25">
        <f ca="1" t="shared" si="2394"/>
        <v>37636.7445457012</v>
      </c>
      <c r="AK375" s="25">
        <f ca="1" t="shared" si="2395"/>
        <v>41011.3556229236</v>
      </c>
      <c r="AL375" s="25">
        <f ca="1" t="shared" si="2396"/>
        <v>55649.5846406443</v>
      </c>
      <c r="AM375" s="25">
        <f ca="1" t="shared" si="2397"/>
        <v>79466.6173062096</v>
      </c>
      <c r="AN375" s="25">
        <f ca="1" t="shared" si="2398"/>
        <v>89212.6404359869</v>
      </c>
      <c r="AO375" s="25">
        <f ca="1">C375/'Ejercicio 3 - TIR'!$D$7</f>
        <v>15976.4508785297</v>
      </c>
      <c r="AP375" s="25">
        <f ca="1" t="shared" si="2399"/>
        <v>21660.2936671715</v>
      </c>
      <c r="AQ375" s="25">
        <f ca="1" t="shared" si="2400"/>
        <v>25034.9047443939</v>
      </c>
      <c r="AR375" s="25">
        <f ca="1" t="shared" si="2401"/>
        <v>39673.1337621146</v>
      </c>
      <c r="AS375" s="25">
        <f ca="1" t="shared" si="2402"/>
        <v>63490.16642768</v>
      </c>
      <c r="AT375" s="25">
        <f ca="1" t="shared" si="2403"/>
        <v>73236.1895574572</v>
      </c>
      <c r="AU375" s="25">
        <f ca="1">AP375*'Ejercicio 3 - TIR'!$D$5</f>
        <v>10830.1468335857</v>
      </c>
      <c r="AV375" s="25">
        <f ca="1">AQ375*'Ejercicio 3 - TIR'!$D$5</f>
        <v>12517.4523721969</v>
      </c>
      <c r="AW375" s="25">
        <f ca="1">AR375*'Ejercicio 3 - TIR'!$D$5</f>
        <v>19836.5668810573</v>
      </c>
      <c r="AX375" s="25">
        <f ca="1">AS375*'Ejercicio 3 - TIR'!$D$5</f>
        <v>31745.08321384</v>
      </c>
      <c r="AY375" s="25">
        <f ca="1">AT375*'Ejercicio 3 - TIR'!$D$5</f>
        <v>36618.0947787286</v>
      </c>
      <c r="AZ375" s="25">
        <f ca="1" t="shared" ref="AZ375:BD375" si="2783">AJ375-AU375-AE375</f>
        <v>21486.349273127</v>
      </c>
      <c r="BA375" s="25">
        <f ca="1" t="shared" si="2783"/>
        <v>22430.5079904349</v>
      </c>
      <c r="BB375" s="25">
        <f ca="1" t="shared" si="2783"/>
        <v>28639.2972861107</v>
      </c>
      <c r="BC375" s="25">
        <f ca="1" t="shared" si="2783"/>
        <v>39117.7911408661</v>
      </c>
      <c r="BD375" s="25">
        <f ca="1" t="shared" si="2783"/>
        <v>42128.3985482475</v>
      </c>
      <c r="BE375" s="25">
        <f ca="1" t="shared" ref="BE375:BI375" si="2784">AZ375/Z375</f>
        <v>18283.8493056739</v>
      </c>
      <c r="BF375" s="25">
        <f ca="1" t="shared" si="2784"/>
        <v>16747.8917194771</v>
      </c>
      <c r="BG375" s="25">
        <f ca="1" t="shared" si="2784"/>
        <v>18074.0226579623</v>
      </c>
      <c r="BH375" s="25">
        <f ca="1" t="shared" si="2784"/>
        <v>20583.7174525333</v>
      </c>
      <c r="BI375" s="25">
        <f ca="1" t="shared" si="2784"/>
        <v>18223.2163228524</v>
      </c>
      <c r="BJ375" s="25">
        <f ca="1" t="shared" si="2406"/>
        <v>70219.9202540437</v>
      </c>
      <c r="BK375" s="25">
        <f ca="1" t="shared" si="2407"/>
        <v>36934.3302561338</v>
      </c>
      <c r="BL375" s="25">
        <f ca="1" t="shared" si="2408"/>
        <v>107154.250510177</v>
      </c>
      <c r="BM375" s="25">
        <f ca="1">BK375*'Ejercicio 3 - TIR'!$D$5</f>
        <v>18467.1651280669</v>
      </c>
      <c r="BN375" s="25">
        <f ca="1" t="shared" si="2409"/>
        <v>88687.0853821106</v>
      </c>
      <c r="BO375" s="25">
        <f ca="1" t="shared" si="2410"/>
        <v>38362.8145776908</v>
      </c>
      <c r="BP375" s="25">
        <f ca="1" t="shared" si="2411"/>
        <v>-110256.843531074</v>
      </c>
      <c r="BQ375" s="25">
        <f ca="1" t="shared" ref="BQ375:BT375" si="2785">BE375</f>
        <v>18283.8493056739</v>
      </c>
      <c r="BR375" s="25">
        <f ca="1" t="shared" si="2785"/>
        <v>16747.8917194771</v>
      </c>
      <c r="BS375" s="25">
        <f ca="1" t="shared" si="2785"/>
        <v>18074.0226579623</v>
      </c>
      <c r="BT375" s="25">
        <f ca="1" t="shared" si="2785"/>
        <v>20583.7174525333</v>
      </c>
      <c r="BU375" s="25">
        <f ca="1" t="shared" si="2413"/>
        <v>56586.0309005432</v>
      </c>
      <c r="BV375" s="27">
        <f ca="1" t="shared" si="2414"/>
        <v>4.79086561154134</v>
      </c>
    </row>
    <row r="376" ht="15" customHeight="1" spans="1:74">
      <c r="A376" s="23">
        <v>375</v>
      </c>
      <c r="B376" s="24">
        <f ca="1" t="shared" ref="B376:F376" si="2786">RAND()</f>
        <v>0.734174656950054</v>
      </c>
      <c r="C376" s="25">
        <f ca="1">IF(B376&lt;=('Ejercicio 3 - TIR'!$D$13-'Ejercicio 3 - TIR'!$C$13)/('Ejercicio 3 - TIR'!$E$13-'Ejercicio 3 - TIR'!$C$13),'Ejercicio 3 - TIR'!$C$13+SQRT(('Ejercicio 3 - TIR'!$E$13-'Ejercicio 3 - TIR'!$C$13)*('Ejercicio 3 - TIR'!$D$13-'Ejercicio 3 - TIR'!$C$13)*B376),'Ejercicio 3 - TIR'!$E$13-SQRT(('Ejercicio 3 - TIR'!$E$13-'Ejercicio 3 - TIR'!$C$13)*('Ejercicio 3 - TIR'!$E$13-'Ejercicio 3 - TIR'!$D$13)*(1-B376)))</f>
        <v>82139.697324515</v>
      </c>
      <c r="D376" s="24">
        <f ca="1" t="shared" si="2786"/>
        <v>0.557651712078554</v>
      </c>
      <c r="E376" s="25">
        <f ca="1">IF(D376&lt;=('Ejercicio 3 - TIR'!$D$14-'Ejercicio 3 - TIR'!$C$14)/('Ejercicio 3 - TIR'!$E$14-'Ejercicio 3 - TIR'!$C$14),'Ejercicio 3 - TIR'!$C$14+SQRT(('Ejercicio 3 - TIR'!$E$14-'Ejercicio 3 - TIR'!$C$14)*('Ejercicio 3 - TIR'!$D$14-'Ejercicio 3 - TIR'!$C$14)*D376),'Ejercicio 3 - TIR'!$E$14-SQRT(('Ejercicio 3 - TIR'!$E$14-'Ejercicio 3 - TIR'!$C$14)*('Ejercicio 3 - TIR'!$E$14-'Ejercicio 3 - TIR'!$D$14)*(1-D376)))</f>
        <v>31854.3113742166</v>
      </c>
      <c r="F376" s="24">
        <f ca="1" t="shared" si="2786"/>
        <v>0.496073869511137</v>
      </c>
      <c r="G376" s="25">
        <f ca="1">IF(F376&lt;=('Ejercicio 3 - TIR'!$D$18-'Ejercicio 3 - TIR'!$C$18)/('Ejercicio 3 - TIR'!$E$18-'Ejercicio 3 - TIR'!$C$18),'Ejercicio 3 - TIR'!$C$18+SQRT(('Ejercicio 3 - TIR'!$E$18-'Ejercicio 3 - TIR'!$C$18)*('Ejercicio 3 - TIR'!$D$18-'Ejercicio 3 - TIR'!$C$18)*F376),'Ejercicio 3 - TIR'!$E$18-SQRT(('Ejercicio 3 - TIR'!$E$18-'Ejercicio 3 - TIR'!$C$18)*('Ejercicio 3 - TIR'!$E$18-'Ejercicio 3 - TIR'!$D$18)*(1-F376)))</f>
        <v>38626.1857403299</v>
      </c>
      <c r="H376" s="24">
        <f ca="1" t="shared" ref="H376:L376" si="2787">RAND()</f>
        <v>0.731254068336252</v>
      </c>
      <c r="I376" s="25">
        <f ca="1">IF(H376&lt;=('Ejercicio 3 - TIR'!$D$18-'Ejercicio 3 - TIR'!$C$18)/('Ejercicio 3 - TIR'!$E$18-'Ejercicio 3 - TIR'!$C$18),'Ejercicio 3 - TIR'!$C$18+SQRT(('Ejercicio 3 - TIR'!$E$18-'Ejercicio 3 - TIR'!$C$18)*('Ejercicio 3 - TIR'!$D$18-'Ejercicio 3 - TIR'!$C$18)*H376),'Ejercicio 3 - TIR'!$E$18-SQRT(('Ejercicio 3 - TIR'!$E$18-'Ejercicio 3 - TIR'!$C$18)*('Ejercicio 3 - TIR'!$E$18-'Ejercicio 3 - TIR'!$D$18)*(1-H376)))</f>
        <v>40510.462732666</v>
      </c>
      <c r="J376" s="24">
        <f ca="1" t="shared" si="2787"/>
        <v>0.933393053041968</v>
      </c>
      <c r="K376" s="25">
        <f ca="1">IF(J376&lt;=('Ejercicio 3 - TIR'!$D$18-'Ejercicio 3 - TIR'!$C$18)/('Ejercicio 3 - TIR'!$E$18-'Ejercicio 3 - TIR'!$C$18),'Ejercicio 3 - TIR'!$C$18+SQRT(('Ejercicio 3 - TIR'!$E$18-'Ejercicio 3 - TIR'!$C$18)*('Ejercicio 3 - TIR'!$D$18-'Ejercicio 3 - TIR'!$C$18)*J376),'Ejercicio 3 - TIR'!$E$18-SQRT(('Ejercicio 3 - TIR'!$E$18-'Ejercicio 3 - TIR'!$C$18)*('Ejercicio 3 - TIR'!$E$18-'Ejercicio 3 - TIR'!$D$18)*(1-J376)))</f>
        <v>42764.933776853</v>
      </c>
      <c r="L376" s="24">
        <f ca="1" t="shared" si="2787"/>
        <v>0.943953234074719</v>
      </c>
      <c r="M376" s="25">
        <f ca="1">IF(L376&lt;=('Ejercicio 3 - TIR'!$D$18-'Ejercicio 3 - TIR'!$C$18)/('Ejercicio 3 - TIR'!$E$18-'Ejercicio 3 - TIR'!$C$18),'Ejercicio 3 - TIR'!$C$18+SQRT(('Ejercicio 3 - TIR'!$E$18-'Ejercicio 3 - TIR'!$C$18)*('Ejercicio 3 - TIR'!$D$18-'Ejercicio 3 - TIR'!$C$18)*L376),'Ejercicio 3 - TIR'!$E$18-SQRT(('Ejercicio 3 - TIR'!$E$18-'Ejercicio 3 - TIR'!$C$18)*('Ejercicio 3 - TIR'!$E$18-'Ejercicio 3 - TIR'!$D$18)*(1-L376)))</f>
        <v>42949.754296579</v>
      </c>
      <c r="N376" s="24">
        <f ca="1" t="shared" ref="N376:R376" si="2788">RAND()</f>
        <v>0.168450045948585</v>
      </c>
      <c r="O376" s="25">
        <f ca="1">IF(N376&lt;=('Ejercicio 3 - TIR'!$D$18-'Ejercicio 3 - TIR'!$C$18)/('Ejercicio 3 - TIR'!$E$18-'Ejercicio 3 - TIR'!$C$18),'Ejercicio 3 - TIR'!$C$18+SQRT(('Ejercicio 3 - TIR'!$E$18-'Ejercicio 3 - TIR'!$C$18)*('Ejercicio 3 - TIR'!$D$18-'Ejercicio 3 - TIR'!$C$18)*N376),'Ejercicio 3 - TIR'!$E$18-SQRT(('Ejercicio 3 - TIR'!$E$18-'Ejercicio 3 - TIR'!$C$18)*('Ejercicio 3 - TIR'!$E$18-'Ejercicio 3 - TIR'!$D$18)*(1-N376)))</f>
        <v>35026.6795096055</v>
      </c>
      <c r="P376" s="24">
        <f ca="1" t="shared" si="2788"/>
        <v>0.205812550870129</v>
      </c>
      <c r="Q376" s="26">
        <f ca="1">IF(P376&lt;=('Ejercicio 3 - TIR'!$D$22-'Ejercicio 3 - TIR'!$C$22)/('Ejercicio 3 - TIR'!$E$22-'Ejercicio 3 - TIR'!$C$22),'Ejercicio 3 - TIR'!$C$22+SQRT(('Ejercicio 3 - TIR'!$E$22-'Ejercicio 3 - TIR'!$C$22)*('Ejercicio 3 - TIR'!$D$22-'Ejercicio 3 - TIR'!$C$22)*P376),'Ejercicio 3 - TIR'!$E$22-SQRT(('Ejercicio 3 - TIR'!$E$22-'Ejercicio 3 - TIR'!$C$22)*('Ejercicio 3 - TIR'!$E$22-'Ejercicio 3 - TIR'!$D$22)*(1-P376)))</f>
        <v>0.13924740480081</v>
      </c>
      <c r="R376" s="24">
        <f ca="1" t="shared" si="2788"/>
        <v>0.622124243652199</v>
      </c>
      <c r="S376" s="26">
        <f ca="1">IF(R376&lt;=('Ejercicio 3 - TIR'!$D$23-'Ejercicio 3 - TIR'!$C$23)/('Ejercicio 3 - TIR'!$E$23-'Ejercicio 3 - TIR'!$C$23),'Ejercicio 3 - TIR'!$C$23+SQRT(('Ejercicio 3 - TIR'!$E$23-'Ejercicio 3 - TIR'!$C$23)*('Ejercicio 3 - TIR'!$D$23-'Ejercicio 3 - TIR'!$C$23)*R376),'Ejercicio 3 - TIR'!$E$23-SQRT(('Ejercicio 3 - TIR'!$E$23-'Ejercicio 3 - TIR'!$C$23)*('Ejercicio 3 - TIR'!$E$23-'Ejercicio 3 - TIR'!$D$23)*(1-R376)))</f>
        <v>0.153919809022439</v>
      </c>
      <c r="T376" s="24">
        <f ca="1" t="shared" ref="T376:X376" si="2789">RAND()</f>
        <v>0.363194240847183</v>
      </c>
      <c r="U376" s="26">
        <f ca="1">IF(T376&lt;=('Ejercicio 3 - TIR'!$D$24-'Ejercicio 3 - TIR'!$C$24)/('Ejercicio 3 - TIR'!$E$24-'Ejercicio 3 - TIR'!$C$24),'Ejercicio 3 - TIR'!$C$24+SQRT(('Ejercicio 3 - TIR'!$E$24-'Ejercicio 3 - TIR'!$C$24)*('Ejercicio 3 - TIR'!$D$24-'Ejercicio 3 - TIR'!$C$24)*T376),'Ejercicio 3 - TIR'!$E$24-SQRT(('Ejercicio 3 - TIR'!$E$24-'Ejercicio 3 - TIR'!$C$24)*('Ejercicio 3 - TIR'!$E$24-'Ejercicio 3 - TIR'!$D$24)*(1-T376)))</f>
        <v>0.177617166867351</v>
      </c>
      <c r="V376" s="24">
        <f ca="1" t="shared" si="2789"/>
        <v>0.953251472356189</v>
      </c>
      <c r="W376" s="26">
        <f ca="1">IF(V376&lt;=('Ejercicio 3 - TIR'!$D$25-'Ejercicio 3 - TIR'!$C$25)/('Ejercicio 3 - TIR'!$E$25-'Ejercicio 3 - TIR'!$C$25),'Ejercicio 3 - TIR'!$C$25+SQRT(('Ejercicio 3 - TIR'!$E$25-'Ejercicio 3 - TIR'!$C$25)*('Ejercicio 3 - TIR'!$D$25-'Ejercicio 3 - TIR'!$C$25)*V376),'Ejercicio 3 - TIR'!$E$25-SQRT(('Ejercicio 3 - TIR'!$E$25-'Ejercicio 3 - TIR'!$C$25)*('Ejercicio 3 - TIR'!$E$25-'Ejercicio 3 - TIR'!$D$25)*(1-V376)))</f>
        <v>0.237208602627026</v>
      </c>
      <c r="X376" s="24">
        <f ca="1" t="shared" si="2789"/>
        <v>0.82001127531511</v>
      </c>
      <c r="Y376" s="26">
        <f ca="1">IF(X376&lt;=('Ejercicio 3 - TIR'!$D$26-'Ejercicio 3 - TIR'!$C$26)/('Ejercicio 3 - TIR'!$E$26-'Ejercicio 3 - TIR'!$C$26),'Ejercicio 3 - TIR'!$C$26+SQRT(('Ejercicio 3 - TIR'!$E$26-'Ejercicio 3 - TIR'!$C$26)*('Ejercicio 3 - TIR'!$D$26-'Ejercicio 3 - TIR'!$C$26)*X376),'Ejercicio 3 - TIR'!$E$26-SQRT(('Ejercicio 3 - TIR'!$E$26-'Ejercicio 3 - TIR'!$C$26)*('Ejercicio 3 - TIR'!$E$26-'Ejercicio 3 - TIR'!$D$26)*(1-X376)))</f>
        <v>0.248824061949985</v>
      </c>
      <c r="Z376" s="24">
        <f ca="1" t="shared" si="2384"/>
        <v>1.13924740480081</v>
      </c>
      <c r="AA376" s="24">
        <f ca="1" t="shared" si="2385"/>
        <v>1.31460014777706</v>
      </c>
      <c r="AB376" s="24">
        <f ca="1" t="shared" si="2386"/>
        <v>1.54809570158862</v>
      </c>
      <c r="AC376" s="24">
        <f ca="1" t="shared" si="2387"/>
        <v>1.91531731969536</v>
      </c>
      <c r="AD376" s="24">
        <f ca="1" t="shared" si="2388"/>
        <v>2.39189435510512</v>
      </c>
      <c r="AE376" s="23">
        <f ca="1" t="shared" si="2389"/>
        <v>4435.63019057658</v>
      </c>
      <c r="AF376" s="23">
        <f ca="1" t="shared" si="2390"/>
        <v>5118.36154240429</v>
      </c>
      <c r="AG376" s="23">
        <f ca="1" t="shared" si="2391"/>
        <v>6027.47041856894</v>
      </c>
      <c r="AH376" s="23">
        <f ca="1" t="shared" si="2392"/>
        <v>7457.23825393341</v>
      </c>
      <c r="AI376" s="23">
        <f ca="1" t="shared" si="2393"/>
        <v>9312.77856720593</v>
      </c>
      <c r="AJ376" s="25">
        <f ca="1" t="shared" si="2394"/>
        <v>44004.7818620249</v>
      </c>
      <c r="AK376" s="25">
        <f ca="1" t="shared" si="2395"/>
        <v>53255.0602948798</v>
      </c>
      <c r="AL376" s="25">
        <f ca="1" t="shared" si="2396"/>
        <v>66204.2101586682</v>
      </c>
      <c r="AM376" s="25">
        <f ca="1" t="shared" si="2397"/>
        <v>82262.4082808982</v>
      </c>
      <c r="AN376" s="25">
        <f ca="1" t="shared" si="2398"/>
        <v>83780.1169971016</v>
      </c>
      <c r="AO376" s="25">
        <f ca="1">C376/'Ejercicio 3 - TIR'!$D$7</f>
        <v>16427.939464903</v>
      </c>
      <c r="AP376" s="25">
        <f ca="1" t="shared" si="2399"/>
        <v>27576.8423971218</v>
      </c>
      <c r="AQ376" s="25">
        <f ca="1" t="shared" si="2400"/>
        <v>36827.1208299768</v>
      </c>
      <c r="AR376" s="25">
        <f ca="1" t="shared" si="2401"/>
        <v>49776.2706937652</v>
      </c>
      <c r="AS376" s="25">
        <f ca="1" t="shared" si="2402"/>
        <v>65834.4688159952</v>
      </c>
      <c r="AT376" s="25">
        <f ca="1" t="shared" si="2403"/>
        <v>67352.1775321986</v>
      </c>
      <c r="AU376" s="25">
        <f ca="1">AP376*'Ejercicio 3 - TIR'!$D$5</f>
        <v>13788.4211985609</v>
      </c>
      <c r="AV376" s="25">
        <f ca="1">AQ376*'Ejercicio 3 - TIR'!$D$5</f>
        <v>18413.5604149884</v>
      </c>
      <c r="AW376" s="25">
        <f ca="1">AR376*'Ejercicio 3 - TIR'!$D$5</f>
        <v>24888.1353468826</v>
      </c>
      <c r="AX376" s="25">
        <f ca="1">AS376*'Ejercicio 3 - TIR'!$D$5</f>
        <v>32917.2344079976</v>
      </c>
      <c r="AY376" s="25">
        <f ca="1">AT376*'Ejercicio 3 - TIR'!$D$5</f>
        <v>33676.0887660993</v>
      </c>
      <c r="AZ376" s="25">
        <f ca="1" t="shared" ref="AZ376:BD376" si="2790">AJ376-AU376-AE376</f>
        <v>25780.7304728874</v>
      </c>
      <c r="BA376" s="25">
        <f ca="1" t="shared" si="2790"/>
        <v>29723.1383374871</v>
      </c>
      <c r="BB376" s="25">
        <f ca="1" t="shared" si="2790"/>
        <v>35288.6043932167</v>
      </c>
      <c r="BC376" s="25">
        <f ca="1" t="shared" si="2790"/>
        <v>41887.9356189672</v>
      </c>
      <c r="BD376" s="25">
        <f ca="1" t="shared" si="2790"/>
        <v>40791.2496637964</v>
      </c>
      <c r="BE376" s="25">
        <f ca="1" t="shared" ref="BE376:BI376" si="2791">AZ376/Z376</f>
        <v>22629.6152743003</v>
      </c>
      <c r="BF376" s="25">
        <f ca="1" t="shared" si="2791"/>
        <v>22610.0220570854</v>
      </c>
      <c r="BG376" s="25">
        <f ca="1" t="shared" si="2791"/>
        <v>22794.8468282706</v>
      </c>
      <c r="BH376" s="25">
        <f ca="1" t="shared" si="2791"/>
        <v>21869.9717212548</v>
      </c>
      <c r="BI376" s="25">
        <f ca="1" t="shared" si="2791"/>
        <v>17053.9512235287</v>
      </c>
      <c r="BJ376" s="25">
        <f ca="1" t="shared" si="2406"/>
        <v>76192.1475617495</v>
      </c>
      <c r="BK376" s="25">
        <f ca="1" t="shared" si="2407"/>
        <v>39293.8956721101</v>
      </c>
      <c r="BL376" s="25">
        <f ca="1" t="shared" si="2408"/>
        <v>115486.04323386</v>
      </c>
      <c r="BM376" s="25">
        <f ca="1">BK376*'Ejercicio 3 - TIR'!$D$5</f>
        <v>19646.9478360551</v>
      </c>
      <c r="BN376" s="25">
        <f ca="1" t="shared" si="2409"/>
        <v>95839.0953978046</v>
      </c>
      <c r="BO376" s="25">
        <f ca="1" t="shared" si="2410"/>
        <v>40068.2811066681</v>
      </c>
      <c r="BP376" s="25">
        <f ca="1" t="shared" si="2411"/>
        <v>-113994.008698732</v>
      </c>
      <c r="BQ376" s="25">
        <f ca="1" t="shared" ref="BQ376:BT376" si="2792">BE376</f>
        <v>22629.6152743003</v>
      </c>
      <c r="BR376" s="25">
        <f ca="1" t="shared" si="2792"/>
        <v>22610.0220570854</v>
      </c>
      <c r="BS376" s="25">
        <f ca="1" t="shared" si="2792"/>
        <v>22794.8468282706</v>
      </c>
      <c r="BT376" s="25">
        <f ca="1" t="shared" si="2792"/>
        <v>21869.9717212548</v>
      </c>
      <c r="BU376" s="25">
        <f ca="1" t="shared" si="2413"/>
        <v>57122.2323301968</v>
      </c>
      <c r="BV376" s="27">
        <f ca="1" t="shared" si="2414"/>
        <v>7.82411970596655</v>
      </c>
    </row>
    <row r="377" ht="15" customHeight="1" spans="1:74">
      <c r="A377" s="23">
        <v>376</v>
      </c>
      <c r="B377" s="24">
        <f ca="1" t="shared" ref="B377:F377" si="2793">RAND()</f>
        <v>0.48323132178931</v>
      </c>
      <c r="C377" s="25">
        <f ca="1">IF(B377&lt;=('Ejercicio 3 - TIR'!$D$13-'Ejercicio 3 - TIR'!$C$13)/('Ejercicio 3 - TIR'!$E$13-'Ejercicio 3 - TIR'!$C$13),'Ejercicio 3 - TIR'!$C$13+SQRT(('Ejercicio 3 - TIR'!$E$13-'Ejercicio 3 - TIR'!$C$13)*('Ejercicio 3 - TIR'!$D$13-'Ejercicio 3 - TIR'!$C$13)*B377),'Ejercicio 3 - TIR'!$E$13-SQRT(('Ejercicio 3 - TIR'!$E$13-'Ejercicio 3 - TIR'!$C$13)*('Ejercicio 3 - TIR'!$E$13-'Ejercicio 3 - TIR'!$D$13)*(1-B377)))</f>
        <v>75097.7427960269</v>
      </c>
      <c r="D377" s="24">
        <f ca="1" t="shared" si="2793"/>
        <v>0.91784975965202</v>
      </c>
      <c r="E377" s="25">
        <f ca="1">IF(D377&lt;=('Ejercicio 3 - TIR'!$D$14-'Ejercicio 3 - TIR'!$C$14)/('Ejercicio 3 - TIR'!$E$14-'Ejercicio 3 - TIR'!$C$14),'Ejercicio 3 - TIR'!$C$14+SQRT(('Ejercicio 3 - TIR'!$E$14-'Ejercicio 3 - TIR'!$C$14)*('Ejercicio 3 - TIR'!$D$14-'Ejercicio 3 - TIR'!$C$14)*D377),'Ejercicio 3 - TIR'!$E$14-SQRT(('Ejercicio 3 - TIR'!$E$14-'Ejercicio 3 - TIR'!$C$14)*('Ejercicio 3 - TIR'!$E$14-'Ejercicio 3 - TIR'!$D$14)*(1-D377)))</f>
        <v>36489.6530011697</v>
      </c>
      <c r="F377" s="24">
        <f ca="1" t="shared" si="2793"/>
        <v>0.201203252480181</v>
      </c>
      <c r="G377" s="25">
        <f ca="1">IF(F377&lt;=('Ejercicio 3 - TIR'!$D$18-'Ejercicio 3 - TIR'!$C$18)/('Ejercicio 3 - TIR'!$E$18-'Ejercicio 3 - TIR'!$C$18),'Ejercicio 3 - TIR'!$C$18+SQRT(('Ejercicio 3 - TIR'!$E$18-'Ejercicio 3 - TIR'!$C$18)*('Ejercicio 3 - TIR'!$D$18-'Ejercicio 3 - TIR'!$C$18)*F377),'Ejercicio 3 - TIR'!$E$18-SQRT(('Ejercicio 3 - TIR'!$E$18-'Ejercicio 3 - TIR'!$C$18)*('Ejercicio 3 - TIR'!$E$18-'Ejercicio 3 - TIR'!$D$18)*(1-F377)))</f>
        <v>35493.6770811568</v>
      </c>
      <c r="H377" s="24">
        <f ca="1" t="shared" ref="H377:L377" si="2794">RAND()</f>
        <v>0.782883963140097</v>
      </c>
      <c r="I377" s="25">
        <f ca="1">IF(H377&lt;=('Ejercicio 3 - TIR'!$D$18-'Ejercicio 3 - TIR'!$C$18)/('Ejercicio 3 - TIR'!$E$18-'Ejercicio 3 - TIR'!$C$18),'Ejercicio 3 - TIR'!$C$18+SQRT(('Ejercicio 3 - TIR'!$E$18-'Ejercicio 3 - TIR'!$C$18)*('Ejercicio 3 - TIR'!$D$18-'Ejercicio 3 - TIR'!$C$18)*H377),'Ejercicio 3 - TIR'!$E$18-SQRT(('Ejercicio 3 - TIR'!$E$18-'Ejercicio 3 - TIR'!$C$18)*('Ejercicio 3 - TIR'!$E$18-'Ejercicio 3 - TIR'!$D$18)*(1-H377)))</f>
        <v>40964.6929776667</v>
      </c>
      <c r="J377" s="24">
        <f ca="1" t="shared" si="2794"/>
        <v>0.259026444361221</v>
      </c>
      <c r="K377" s="25">
        <f ca="1">IF(J377&lt;=('Ejercicio 3 - TIR'!$D$18-'Ejercicio 3 - TIR'!$C$18)/('Ejercicio 3 - TIR'!$E$18-'Ejercicio 3 - TIR'!$C$18),'Ejercicio 3 - TIR'!$C$18+SQRT(('Ejercicio 3 - TIR'!$E$18-'Ejercicio 3 - TIR'!$C$18)*('Ejercicio 3 - TIR'!$D$18-'Ejercicio 3 - TIR'!$C$18)*J377),'Ejercicio 3 - TIR'!$E$18-SQRT(('Ejercicio 3 - TIR'!$E$18-'Ejercicio 3 - TIR'!$C$18)*('Ejercicio 3 - TIR'!$E$18-'Ejercicio 3 - TIR'!$D$18)*(1-J377)))</f>
        <v>36233.2950077935</v>
      </c>
      <c r="L377" s="24">
        <f ca="1" t="shared" si="2794"/>
        <v>0.949407183503139</v>
      </c>
      <c r="M377" s="25">
        <f ca="1">IF(L377&lt;=('Ejercicio 3 - TIR'!$D$18-'Ejercicio 3 - TIR'!$C$18)/('Ejercicio 3 - TIR'!$E$18-'Ejercicio 3 - TIR'!$C$18),'Ejercicio 3 - TIR'!$C$18+SQRT(('Ejercicio 3 - TIR'!$E$18-'Ejercicio 3 - TIR'!$C$18)*('Ejercicio 3 - TIR'!$D$18-'Ejercicio 3 - TIR'!$C$18)*L377),'Ejercicio 3 - TIR'!$E$18-SQRT(('Ejercicio 3 - TIR'!$E$18-'Ejercicio 3 - TIR'!$C$18)*('Ejercicio 3 - TIR'!$E$18-'Ejercicio 3 - TIR'!$D$18)*(1-L377)))</f>
        <v>43052.0623117603</v>
      </c>
      <c r="N377" s="24">
        <f ca="1" t="shared" ref="N377:R377" si="2795">RAND()</f>
        <v>0.510388308263773</v>
      </c>
      <c r="O377" s="25">
        <f ca="1">IF(N377&lt;=('Ejercicio 3 - TIR'!$D$18-'Ejercicio 3 - TIR'!$C$18)/('Ejercicio 3 - TIR'!$E$18-'Ejercicio 3 - TIR'!$C$18),'Ejercicio 3 - TIR'!$C$18+SQRT(('Ejercicio 3 - TIR'!$E$18-'Ejercicio 3 - TIR'!$C$18)*('Ejercicio 3 - TIR'!$D$18-'Ejercicio 3 - TIR'!$C$18)*N377),'Ejercicio 3 - TIR'!$E$18-SQRT(('Ejercicio 3 - TIR'!$E$18-'Ejercicio 3 - TIR'!$C$18)*('Ejercicio 3 - TIR'!$E$18-'Ejercicio 3 - TIR'!$D$18)*(1-N377)))</f>
        <v>38749.7569245989</v>
      </c>
      <c r="P377" s="24">
        <f ca="1" t="shared" si="2795"/>
        <v>0.481885679050638</v>
      </c>
      <c r="Q377" s="26">
        <f ca="1">IF(P377&lt;=('Ejercicio 3 - TIR'!$D$22-'Ejercicio 3 - TIR'!$C$22)/('Ejercicio 3 - TIR'!$E$22-'Ejercicio 3 - TIR'!$C$22),'Ejercicio 3 - TIR'!$C$22+SQRT(('Ejercicio 3 - TIR'!$E$22-'Ejercicio 3 - TIR'!$C$22)*('Ejercicio 3 - TIR'!$D$22-'Ejercicio 3 - TIR'!$C$22)*P377),'Ejercicio 3 - TIR'!$E$22-SQRT(('Ejercicio 3 - TIR'!$E$22-'Ejercicio 3 - TIR'!$C$22)*('Ejercicio 3 - TIR'!$E$22-'Ejercicio 3 - TIR'!$D$22)*(1-P377)))</f>
        <v>0.149451557213349</v>
      </c>
      <c r="R377" s="24">
        <f ca="1" t="shared" si="2795"/>
        <v>0.46287142173888</v>
      </c>
      <c r="S377" s="26">
        <f ca="1">IF(R377&lt;=('Ejercicio 3 - TIR'!$D$23-'Ejercicio 3 - TIR'!$C$23)/('Ejercicio 3 - TIR'!$E$23-'Ejercicio 3 - TIR'!$C$23),'Ejercicio 3 - TIR'!$C$23+SQRT(('Ejercicio 3 - TIR'!$E$23-'Ejercicio 3 - TIR'!$C$23)*('Ejercicio 3 - TIR'!$D$23-'Ejercicio 3 - TIR'!$C$23)*R377),'Ejercicio 3 - TIR'!$E$23-SQRT(('Ejercicio 3 - TIR'!$E$23-'Ejercicio 3 - TIR'!$C$23)*('Ejercicio 3 - TIR'!$E$23-'Ejercicio 3 - TIR'!$D$23)*(1-R377)))</f>
        <v>0.148864659345469</v>
      </c>
      <c r="T377" s="24">
        <f ca="1" t="shared" ref="T377:X377" si="2796">RAND()</f>
        <v>0.501806316597675</v>
      </c>
      <c r="U377" s="26">
        <f ca="1">IF(T377&lt;=('Ejercicio 3 - TIR'!$D$24-'Ejercicio 3 - TIR'!$C$24)/('Ejercicio 3 - TIR'!$E$24-'Ejercicio 3 - TIR'!$C$24),'Ejercicio 3 - TIR'!$C$24+SQRT(('Ejercicio 3 - TIR'!$E$24-'Ejercicio 3 - TIR'!$C$24)*('Ejercicio 3 - TIR'!$D$24-'Ejercicio 3 - TIR'!$C$24)*T377),'Ejercicio 3 - TIR'!$E$24-SQRT(('Ejercicio 3 - TIR'!$E$24-'Ejercicio 3 - TIR'!$C$24)*('Ejercicio 3 - TIR'!$E$24-'Ejercicio 3 - TIR'!$D$24)*(1-T377)))</f>
        <v>0.182651073462193</v>
      </c>
      <c r="V377" s="24">
        <f ca="1" t="shared" si="2796"/>
        <v>0.448293908935361</v>
      </c>
      <c r="W377" s="26">
        <f ca="1">IF(V377&lt;=('Ejercicio 3 - TIR'!$D$25-'Ejercicio 3 - TIR'!$C$25)/('Ejercicio 3 - TIR'!$E$25-'Ejercicio 3 - TIR'!$C$25),'Ejercicio 3 - TIR'!$C$25+SQRT(('Ejercicio 3 - TIR'!$E$25-'Ejercicio 3 - TIR'!$C$25)*('Ejercicio 3 - TIR'!$D$25-'Ejercicio 3 - TIR'!$C$25)*V377),'Ejercicio 3 - TIR'!$E$25-SQRT(('Ejercicio 3 - TIR'!$E$25-'Ejercicio 3 - TIR'!$C$25)*('Ejercicio 3 - TIR'!$E$25-'Ejercicio 3 - TIR'!$D$25)*(1-V377)))</f>
        <v>0.206057181261027</v>
      </c>
      <c r="X377" s="24">
        <f ca="1" t="shared" si="2796"/>
        <v>0.363220085296011</v>
      </c>
      <c r="Y377" s="26">
        <f ca="1">IF(X377&lt;=('Ejercicio 3 - TIR'!$D$26-'Ejercicio 3 - TIR'!$C$26)/('Ejercicio 3 - TIR'!$E$26-'Ejercicio 3 - TIR'!$C$26),'Ejercicio 3 - TIR'!$C$26+SQRT(('Ejercicio 3 - TIR'!$E$26-'Ejercicio 3 - TIR'!$C$26)*('Ejercicio 3 - TIR'!$D$26-'Ejercicio 3 - TIR'!$C$26)*X377),'Ejercicio 3 - TIR'!$E$26-SQRT(('Ejercicio 3 - TIR'!$E$26-'Ejercicio 3 - TIR'!$C$26)*('Ejercicio 3 - TIR'!$E$26-'Ejercicio 3 - TIR'!$D$26)*(1-X377)))</f>
        <v>0.221360324528511</v>
      </c>
      <c r="Z377" s="24">
        <f ca="1" t="shared" si="2384"/>
        <v>1.14945155721335</v>
      </c>
      <c r="AA377" s="24">
        <f ca="1" t="shared" si="2385"/>
        <v>1.32056427171203</v>
      </c>
      <c r="AB377" s="24">
        <f ca="1" t="shared" si="2386"/>
        <v>1.56176675351605</v>
      </c>
      <c r="AC377" s="24">
        <f ca="1" t="shared" si="2387"/>
        <v>1.88358000853276</v>
      </c>
      <c r="AD377" s="24">
        <f ca="1" t="shared" si="2388"/>
        <v>2.30052989049698</v>
      </c>
      <c r="AE377" s="23">
        <f ca="1" t="shared" si="2389"/>
        <v>5453.43546319955</v>
      </c>
      <c r="AF377" s="23">
        <f ca="1" t="shared" si="2390"/>
        <v>6265.25927569125</v>
      </c>
      <c r="AG377" s="23">
        <f ca="1" t="shared" si="2391"/>
        <v>7409.61560791522</v>
      </c>
      <c r="AH377" s="23">
        <f ca="1" t="shared" si="2392"/>
        <v>8936.42011430994</v>
      </c>
      <c r="AI377" s="23">
        <f ca="1" t="shared" si="2393"/>
        <v>10914.5889709367</v>
      </c>
      <c r="AJ377" s="25">
        <f ca="1" t="shared" si="2394"/>
        <v>40798.2623921634</v>
      </c>
      <c r="AK377" s="25">
        <f ca="1" t="shared" si="2395"/>
        <v>54096.5099479594</v>
      </c>
      <c r="AL377" s="25">
        <f ca="1" t="shared" si="2396"/>
        <v>56587.9555135111</v>
      </c>
      <c r="AM377" s="25">
        <f ca="1" t="shared" si="2397"/>
        <v>81092.0038965383</v>
      </c>
      <c r="AN377" s="25">
        <f ca="1" t="shared" si="2398"/>
        <v>89144.9740545322</v>
      </c>
      <c r="AO377" s="25">
        <f ca="1">C377/'Ejercicio 3 - TIR'!$D$7</f>
        <v>15019.5485592054</v>
      </c>
      <c r="AP377" s="25">
        <f ca="1" t="shared" si="2399"/>
        <v>25778.713832958</v>
      </c>
      <c r="AQ377" s="25">
        <f ca="1" t="shared" si="2400"/>
        <v>39076.961388754</v>
      </c>
      <c r="AR377" s="25">
        <f ca="1" t="shared" si="2401"/>
        <v>41568.4069543057</v>
      </c>
      <c r="AS377" s="25">
        <f ca="1" t="shared" si="2402"/>
        <v>66072.4553373329</v>
      </c>
      <c r="AT377" s="25">
        <f ca="1" t="shared" si="2403"/>
        <v>74125.4254953268</v>
      </c>
      <c r="AU377" s="25">
        <f ca="1">AP377*'Ejercicio 3 - TIR'!$D$5</f>
        <v>12889.356916479</v>
      </c>
      <c r="AV377" s="25">
        <f ca="1">AQ377*'Ejercicio 3 - TIR'!$D$5</f>
        <v>19538.480694377</v>
      </c>
      <c r="AW377" s="25">
        <f ca="1">AR377*'Ejercicio 3 - TIR'!$D$5</f>
        <v>20784.2034771528</v>
      </c>
      <c r="AX377" s="25">
        <f ca="1">AS377*'Ejercicio 3 - TIR'!$D$5</f>
        <v>33036.2276686665</v>
      </c>
      <c r="AY377" s="25">
        <f ca="1">AT377*'Ejercicio 3 - TIR'!$D$5</f>
        <v>37062.7127476634</v>
      </c>
      <c r="AZ377" s="25">
        <f ca="1" t="shared" ref="AZ377:BD377" si="2797">AJ377-AU377-AE377</f>
        <v>22455.4700124848</v>
      </c>
      <c r="BA377" s="25">
        <f ca="1" t="shared" si="2797"/>
        <v>28292.7699778911</v>
      </c>
      <c r="BB377" s="25">
        <f ca="1" t="shared" si="2797"/>
        <v>28394.136428443</v>
      </c>
      <c r="BC377" s="25">
        <f ca="1" t="shared" si="2797"/>
        <v>39119.3561135619</v>
      </c>
      <c r="BD377" s="25">
        <f ca="1" t="shared" si="2797"/>
        <v>41167.6723359321</v>
      </c>
      <c r="BE377" s="25">
        <f ca="1" t="shared" ref="BE377:BI377" si="2798">AZ377/Z377</f>
        <v>19535.8124242524</v>
      </c>
      <c r="BF377" s="25">
        <f ca="1" t="shared" si="2798"/>
        <v>21424.7580250004</v>
      </c>
      <c r="BG377" s="25">
        <f ca="1" t="shared" si="2798"/>
        <v>18180.779149331</v>
      </c>
      <c r="BH377" s="25">
        <f ca="1" t="shared" si="2798"/>
        <v>20768.6192974805</v>
      </c>
      <c r="BI377" s="25">
        <f ca="1" t="shared" si="2798"/>
        <v>17894.8652247412</v>
      </c>
      <c r="BJ377" s="25">
        <f ca="1" t="shared" si="2406"/>
        <v>83945.5374230539</v>
      </c>
      <c r="BK377" s="25">
        <f ca="1" t="shared" si="2407"/>
        <v>34552.9204022229</v>
      </c>
      <c r="BL377" s="25">
        <f ca="1" t="shared" si="2408"/>
        <v>118498.457825277</v>
      </c>
      <c r="BM377" s="25">
        <f ca="1">BK377*'Ejercicio 3 - TIR'!$D$5</f>
        <v>17276.4602011115</v>
      </c>
      <c r="BN377" s="25">
        <f ca="1" t="shared" si="2409"/>
        <v>101221.997624165</v>
      </c>
      <c r="BO377" s="25">
        <f ca="1" t="shared" si="2410"/>
        <v>43999.4272807724</v>
      </c>
      <c r="BP377" s="25">
        <f ca="1" t="shared" si="2411"/>
        <v>-111587.395797197</v>
      </c>
      <c r="BQ377" s="25">
        <f ca="1" t="shared" ref="BQ377:BT377" si="2799">BE377</f>
        <v>19535.8124242524</v>
      </c>
      <c r="BR377" s="25">
        <f ca="1" t="shared" si="2799"/>
        <v>21424.7580250004</v>
      </c>
      <c r="BS377" s="25">
        <f ca="1" t="shared" si="2799"/>
        <v>18180.779149331</v>
      </c>
      <c r="BT377" s="25">
        <f ca="1" t="shared" si="2799"/>
        <v>20768.6192974805</v>
      </c>
      <c r="BU377" s="25">
        <f ca="1" t="shared" si="2413"/>
        <v>61894.2925055136</v>
      </c>
      <c r="BV377" s="27">
        <f ca="1" t="shared" si="2414"/>
        <v>7.05537127968068</v>
      </c>
    </row>
    <row r="378" ht="15" customHeight="1" spans="1:74">
      <c r="A378" s="23">
        <v>377</v>
      </c>
      <c r="B378" s="24">
        <f ca="1" t="shared" ref="B378:F378" si="2800">RAND()</f>
        <v>0.681365553191423</v>
      </c>
      <c r="C378" s="25">
        <f ca="1">IF(B378&lt;=('Ejercicio 3 - TIR'!$D$13-'Ejercicio 3 - TIR'!$C$13)/('Ejercicio 3 - TIR'!$E$13-'Ejercicio 3 - TIR'!$C$13),'Ejercicio 3 - TIR'!$C$13+SQRT(('Ejercicio 3 - TIR'!$E$13-'Ejercicio 3 - TIR'!$C$13)*('Ejercicio 3 - TIR'!$D$13-'Ejercicio 3 - TIR'!$C$13)*B378),'Ejercicio 3 - TIR'!$E$13-SQRT(('Ejercicio 3 - TIR'!$E$13-'Ejercicio 3 - TIR'!$C$13)*('Ejercicio 3 - TIR'!$E$13-'Ejercicio 3 - TIR'!$D$13)*(1-B378)))</f>
        <v>80445.9381158212</v>
      </c>
      <c r="D378" s="24">
        <f ca="1" t="shared" si="2800"/>
        <v>0.365812202461014</v>
      </c>
      <c r="E378" s="25">
        <f ca="1">IF(D378&lt;=('Ejercicio 3 - TIR'!$D$14-'Ejercicio 3 - TIR'!$C$14)/('Ejercicio 3 - TIR'!$E$14-'Ejercicio 3 - TIR'!$C$14),'Ejercicio 3 - TIR'!$C$14+SQRT(('Ejercicio 3 - TIR'!$E$14-'Ejercicio 3 - TIR'!$C$14)*('Ejercicio 3 - TIR'!$D$14-'Ejercicio 3 - TIR'!$C$14)*D378),'Ejercicio 3 - TIR'!$E$14-SQRT(('Ejercicio 3 - TIR'!$E$14-'Ejercicio 3 - TIR'!$C$14)*('Ejercicio 3 - TIR'!$E$14-'Ejercicio 3 - TIR'!$D$14)*(1-D378)))</f>
        <v>30246.6329080236</v>
      </c>
      <c r="F378" s="24">
        <f ca="1" t="shared" si="2800"/>
        <v>0.251129603113247</v>
      </c>
      <c r="G378" s="25">
        <f ca="1">IF(F378&lt;=('Ejercicio 3 - TIR'!$D$18-'Ejercicio 3 - TIR'!$C$18)/('Ejercicio 3 - TIR'!$E$18-'Ejercicio 3 - TIR'!$C$18),'Ejercicio 3 - TIR'!$C$18+SQRT(('Ejercicio 3 - TIR'!$E$18-'Ejercicio 3 - TIR'!$C$18)*('Ejercicio 3 - TIR'!$D$18-'Ejercicio 3 - TIR'!$C$18)*F378),'Ejercicio 3 - TIR'!$E$18-SQRT(('Ejercicio 3 - TIR'!$E$18-'Ejercicio 3 - TIR'!$C$18)*('Ejercicio 3 - TIR'!$E$18-'Ejercicio 3 - TIR'!$D$18)*(1-F378)))</f>
        <v>36137.5435205778</v>
      </c>
      <c r="H378" s="24">
        <f ca="1" t="shared" ref="H378:L378" si="2801">RAND()</f>
        <v>0.91190881118509</v>
      </c>
      <c r="I378" s="25">
        <f ca="1">IF(H378&lt;=('Ejercicio 3 - TIR'!$D$18-'Ejercicio 3 - TIR'!$C$18)/('Ejercicio 3 - TIR'!$E$18-'Ejercicio 3 - TIR'!$C$18),'Ejercicio 3 - TIR'!$C$18+SQRT(('Ejercicio 3 - TIR'!$E$18-'Ejercicio 3 - TIR'!$C$18)*('Ejercicio 3 - TIR'!$D$18-'Ejercicio 3 - TIR'!$C$18)*H378),'Ejercicio 3 - TIR'!$E$18-SQRT(('Ejercicio 3 - TIR'!$E$18-'Ejercicio 3 - TIR'!$C$18)*('Ejercicio 3 - TIR'!$E$18-'Ejercicio 3 - TIR'!$D$18)*(1-H378)))</f>
        <v>42429.6227589869</v>
      </c>
      <c r="J378" s="24">
        <f ca="1" t="shared" si="2801"/>
        <v>0.83723873863398</v>
      </c>
      <c r="K378" s="25">
        <f ca="1">IF(J378&lt;=('Ejercicio 3 - TIR'!$D$18-'Ejercicio 3 - TIR'!$C$18)/('Ejercicio 3 - TIR'!$E$18-'Ejercicio 3 - TIR'!$C$18),'Ejercicio 3 - TIR'!$C$18+SQRT(('Ejercicio 3 - TIR'!$E$18-'Ejercicio 3 - TIR'!$C$18)*('Ejercicio 3 - TIR'!$D$18-'Ejercicio 3 - TIR'!$C$18)*J378),'Ejercicio 3 - TIR'!$E$18-SQRT(('Ejercicio 3 - TIR'!$E$18-'Ejercicio 3 - TIR'!$C$18)*('Ejercicio 3 - TIR'!$E$18-'Ejercicio 3 - TIR'!$D$18)*(1-J378)))</f>
        <v>41506.1347189035</v>
      </c>
      <c r="L378" s="24">
        <f ca="1" t="shared" si="2801"/>
        <v>0.201245182747207</v>
      </c>
      <c r="M378" s="25">
        <f ca="1">IF(L378&lt;=('Ejercicio 3 - TIR'!$D$18-'Ejercicio 3 - TIR'!$C$18)/('Ejercicio 3 - TIR'!$E$18-'Ejercicio 3 - TIR'!$C$18),'Ejercicio 3 - TIR'!$C$18+SQRT(('Ejercicio 3 - TIR'!$E$18-'Ejercicio 3 - TIR'!$C$18)*('Ejercicio 3 - TIR'!$D$18-'Ejercicio 3 - TIR'!$C$18)*L378),'Ejercicio 3 - TIR'!$E$18-SQRT(('Ejercicio 3 - TIR'!$E$18-'Ejercicio 3 - TIR'!$C$18)*('Ejercicio 3 - TIR'!$E$18-'Ejercicio 3 - TIR'!$D$18)*(1-L378)))</f>
        <v>35494.2494857879</v>
      </c>
      <c r="N378" s="24">
        <f ca="1" t="shared" ref="N378:R378" si="2802">RAND()</f>
        <v>0.562847491420631</v>
      </c>
      <c r="O378" s="25">
        <f ca="1">IF(N378&lt;=('Ejercicio 3 - TIR'!$D$18-'Ejercicio 3 - TIR'!$C$18)/('Ejercicio 3 - TIR'!$E$18-'Ejercicio 3 - TIR'!$C$18),'Ejercicio 3 - TIR'!$C$18+SQRT(('Ejercicio 3 - TIR'!$E$18-'Ejercicio 3 - TIR'!$C$18)*('Ejercicio 3 - TIR'!$D$18-'Ejercicio 3 - TIR'!$C$18)*N378),'Ejercicio 3 - TIR'!$E$18-SQRT(('Ejercicio 3 - TIR'!$E$18-'Ejercicio 3 - TIR'!$C$18)*('Ejercicio 3 - TIR'!$E$18-'Ejercicio 3 - TIR'!$D$18)*(1-N378)))</f>
        <v>39188.4233529531</v>
      </c>
      <c r="P378" s="24">
        <f ca="1" t="shared" si="2802"/>
        <v>0.208621911756164</v>
      </c>
      <c r="Q378" s="26">
        <f ca="1">IF(P378&lt;=('Ejercicio 3 - TIR'!$D$22-'Ejercicio 3 - TIR'!$C$22)/('Ejercicio 3 - TIR'!$E$22-'Ejercicio 3 - TIR'!$C$22),'Ejercicio 3 - TIR'!$C$22+SQRT(('Ejercicio 3 - TIR'!$E$22-'Ejercicio 3 - TIR'!$C$22)*('Ejercicio 3 - TIR'!$D$22-'Ejercicio 3 - TIR'!$C$22)*P378),'Ejercicio 3 - TIR'!$E$22-SQRT(('Ejercicio 3 - TIR'!$E$22-'Ejercicio 3 - TIR'!$C$22)*('Ejercicio 3 - TIR'!$E$22-'Ejercicio 3 - TIR'!$D$22)*(1-P378)))</f>
        <v>0.139378324002893</v>
      </c>
      <c r="R378" s="24">
        <f ca="1" t="shared" si="2802"/>
        <v>0.550933551077014</v>
      </c>
      <c r="S378" s="26">
        <f ca="1">IF(R378&lt;=('Ejercicio 3 - TIR'!$D$23-'Ejercicio 3 - TIR'!$C$23)/('Ejercicio 3 - TIR'!$E$23-'Ejercicio 3 - TIR'!$C$23),'Ejercicio 3 - TIR'!$C$23+SQRT(('Ejercicio 3 - TIR'!$E$23-'Ejercicio 3 - TIR'!$C$23)*('Ejercicio 3 - TIR'!$D$23-'Ejercicio 3 - TIR'!$C$23)*R378),'Ejercicio 3 - TIR'!$E$23-SQRT(('Ejercicio 3 - TIR'!$E$23-'Ejercicio 3 - TIR'!$C$23)*('Ejercicio 3 - TIR'!$E$23-'Ejercicio 3 - TIR'!$D$23)*(1-R378)))</f>
        <v>0.151569037862545</v>
      </c>
      <c r="T378" s="24">
        <f ca="1" t="shared" ref="T378:X378" si="2803">RAND()</f>
        <v>0.89807901404488</v>
      </c>
      <c r="U378" s="26">
        <f ca="1">IF(T378&lt;=('Ejercicio 3 - TIR'!$D$24-'Ejercicio 3 - TIR'!$C$24)/('Ejercicio 3 - TIR'!$E$24-'Ejercicio 3 - TIR'!$C$24),'Ejercicio 3 - TIR'!$C$24+SQRT(('Ejercicio 3 - TIR'!$E$24-'Ejercicio 3 - TIR'!$C$24)*('Ejercicio 3 - TIR'!$D$24-'Ejercicio 3 - TIR'!$C$24)*T378),'Ejercicio 3 - TIR'!$E$24-SQRT(('Ejercicio 3 - TIR'!$E$24-'Ejercicio 3 - TIR'!$C$24)*('Ejercicio 3 - TIR'!$E$24-'Ejercicio 3 - TIR'!$D$24)*(1-T378)))</f>
        <v>0.203106842785485</v>
      </c>
      <c r="V378" s="24">
        <f ca="1" t="shared" si="2803"/>
        <v>0.901650506755121</v>
      </c>
      <c r="W378" s="26">
        <f ca="1">IF(V378&lt;=('Ejercicio 3 - TIR'!$D$25-'Ejercicio 3 - TIR'!$C$25)/('Ejercicio 3 - TIR'!$E$25-'Ejercicio 3 - TIR'!$C$25),'Ejercicio 3 - TIR'!$C$25+SQRT(('Ejercicio 3 - TIR'!$E$25-'Ejercicio 3 - TIR'!$C$25)*('Ejercicio 3 - TIR'!$D$25-'Ejercicio 3 - TIR'!$C$25)*V378),'Ejercicio 3 - TIR'!$E$25-SQRT(('Ejercicio 3 - TIR'!$E$25-'Ejercicio 3 - TIR'!$C$25)*('Ejercicio 3 - TIR'!$E$25-'Ejercicio 3 - TIR'!$D$25)*(1-V378)))</f>
        <v>0.231446746205663</v>
      </c>
      <c r="X378" s="24">
        <f ca="1" t="shared" si="2803"/>
        <v>0.501814968129646</v>
      </c>
      <c r="Y378" s="26">
        <f ca="1">IF(X378&lt;=('Ejercicio 3 - TIR'!$D$26-'Ejercicio 3 - TIR'!$C$26)/('Ejercicio 3 - TIR'!$E$26-'Ejercicio 3 - TIR'!$C$26),'Ejercicio 3 - TIR'!$C$26+SQRT(('Ejercicio 3 - TIR'!$E$26-'Ejercicio 3 - TIR'!$C$26)*('Ejercicio 3 - TIR'!$D$26-'Ejercicio 3 - TIR'!$C$26)*X378),'Ejercicio 3 - TIR'!$E$26-SQRT(('Ejercicio 3 - TIR'!$E$26-'Ejercicio 3 - TIR'!$C$26)*('Ejercicio 3 - TIR'!$E$26-'Ejercicio 3 - TIR'!$D$26)*(1-X378)))</f>
        <v>0.228132870022529</v>
      </c>
      <c r="Z378" s="24">
        <f ca="1" t="shared" si="2384"/>
        <v>1.13937832400289</v>
      </c>
      <c r="AA378" s="24">
        <f ca="1" t="shared" si="2385"/>
        <v>1.31207280033345</v>
      </c>
      <c r="AB378" s="24">
        <f ca="1" t="shared" si="2386"/>
        <v>1.57856376431389</v>
      </c>
      <c r="AC378" s="24">
        <f ca="1" t="shared" si="2387"/>
        <v>1.9439172112425</v>
      </c>
      <c r="AD378" s="24">
        <f ca="1" t="shared" si="2388"/>
        <v>2.38738862372944</v>
      </c>
      <c r="AE378" s="23">
        <f ca="1" t="shared" si="2389"/>
        <v>4215.72500145108</v>
      </c>
      <c r="AF378" s="23">
        <f ca="1" t="shared" si="2390"/>
        <v>4854.69838381409</v>
      </c>
      <c r="AG378" s="23">
        <f ca="1" t="shared" si="2391"/>
        <v>5840.72084522637</v>
      </c>
      <c r="AH378" s="23">
        <f ca="1" t="shared" si="2392"/>
        <v>7192.5366803496</v>
      </c>
      <c r="AI378" s="23">
        <f ca="1" t="shared" si="2393"/>
        <v>8833.39071598007</v>
      </c>
      <c r="AJ378" s="25">
        <f ca="1" t="shared" si="2394"/>
        <v>41174.3337700576</v>
      </c>
      <c r="AK378" s="25">
        <f ca="1" t="shared" si="2395"/>
        <v>55670.7539504758</v>
      </c>
      <c r="AL378" s="25">
        <f ca="1" t="shared" si="2396"/>
        <v>65520.0802639917</v>
      </c>
      <c r="AM378" s="25">
        <f ca="1" t="shared" si="2397"/>
        <v>68997.8824755584</v>
      </c>
      <c r="AN378" s="25">
        <f ca="1" t="shared" si="2398"/>
        <v>93557.9960947335</v>
      </c>
      <c r="AO378" s="25">
        <f ca="1">C378/'Ejercicio 3 - TIR'!$D$7</f>
        <v>16089.1876231642</v>
      </c>
      <c r="AP378" s="25">
        <f ca="1" t="shared" si="2399"/>
        <v>25085.1461468933</v>
      </c>
      <c r="AQ378" s="25">
        <f ca="1" t="shared" si="2400"/>
        <v>39581.5663273116</v>
      </c>
      <c r="AR378" s="25">
        <f ca="1" t="shared" si="2401"/>
        <v>49430.8926408274</v>
      </c>
      <c r="AS378" s="25">
        <f ca="1" t="shared" si="2402"/>
        <v>52908.6948523942</v>
      </c>
      <c r="AT378" s="25">
        <f ca="1" t="shared" si="2403"/>
        <v>77468.8084715693</v>
      </c>
      <c r="AU378" s="25">
        <f ca="1">AP378*'Ejercicio 3 - TIR'!$D$5</f>
        <v>12542.5730734467</v>
      </c>
      <c r="AV378" s="25">
        <f ca="1">AQ378*'Ejercicio 3 - TIR'!$D$5</f>
        <v>19790.7831636558</v>
      </c>
      <c r="AW378" s="25">
        <f ca="1">AR378*'Ejercicio 3 - TIR'!$D$5</f>
        <v>24715.4463204137</v>
      </c>
      <c r="AX378" s="25">
        <f ca="1">AS378*'Ejercicio 3 - TIR'!$D$5</f>
        <v>26454.3474261971</v>
      </c>
      <c r="AY378" s="25">
        <f ca="1">AT378*'Ejercicio 3 - TIR'!$D$5</f>
        <v>38734.4042357846</v>
      </c>
      <c r="AZ378" s="25">
        <f ca="1" t="shared" ref="AZ378:BD378" si="2804">AJ378-AU378-AE378</f>
        <v>24416.0356951598</v>
      </c>
      <c r="BA378" s="25">
        <f ca="1" t="shared" si="2804"/>
        <v>31025.2724030059</v>
      </c>
      <c r="BB378" s="25">
        <f ca="1" t="shared" si="2804"/>
        <v>34963.9130983516</v>
      </c>
      <c r="BC378" s="25">
        <f ca="1" t="shared" si="2804"/>
        <v>35350.9983690117</v>
      </c>
      <c r="BD378" s="25">
        <f ca="1" t="shared" si="2804"/>
        <v>45990.2011429688</v>
      </c>
      <c r="BE378" s="25">
        <f ca="1" t="shared" ref="BE378:BI378" si="2805">AZ378/Z378</f>
        <v>21429.2611863817</v>
      </c>
      <c r="BF378" s="25">
        <f ca="1" t="shared" si="2805"/>
        <v>23645.9992121788</v>
      </c>
      <c r="BG378" s="25">
        <f ca="1" t="shared" si="2805"/>
        <v>22149.1927591208</v>
      </c>
      <c r="BH378" s="25">
        <f ca="1" t="shared" si="2805"/>
        <v>18185.4444029622</v>
      </c>
      <c r="BI378" s="25">
        <f ca="1" t="shared" si="2805"/>
        <v>19263.8101253601</v>
      </c>
      <c r="BJ378" s="25">
        <f ca="1" t="shared" si="2406"/>
        <v>72210.4673107361</v>
      </c>
      <c r="BK378" s="25">
        <f ca="1" t="shared" si="2407"/>
        <v>38411.1434965909</v>
      </c>
      <c r="BL378" s="25">
        <f ca="1" t="shared" si="2408"/>
        <v>110621.610807327</v>
      </c>
      <c r="BM378" s="25">
        <f ca="1">BK378*'Ejercicio 3 - TIR'!$D$5</f>
        <v>19205.5717482954</v>
      </c>
      <c r="BN378" s="25">
        <f ca="1" t="shared" si="2409"/>
        <v>91416.0390590316</v>
      </c>
      <c r="BO378" s="25">
        <f ca="1" t="shared" si="2410"/>
        <v>38291.2267196057</v>
      </c>
      <c r="BP378" s="25">
        <f ca="1" t="shared" si="2411"/>
        <v>-110692.571023845</v>
      </c>
      <c r="BQ378" s="25">
        <f ca="1" t="shared" ref="BQ378:BT378" si="2806">BE378</f>
        <v>21429.2611863817</v>
      </c>
      <c r="BR378" s="25">
        <f ca="1" t="shared" si="2806"/>
        <v>23645.9992121788</v>
      </c>
      <c r="BS378" s="25">
        <f ca="1" t="shared" si="2806"/>
        <v>22149.1927591208</v>
      </c>
      <c r="BT378" s="25">
        <f ca="1" t="shared" si="2806"/>
        <v>18185.4444029622</v>
      </c>
      <c r="BU378" s="25">
        <f ca="1" t="shared" si="2413"/>
        <v>57555.0368449659</v>
      </c>
      <c r="BV378" s="27">
        <f ca="1" t="shared" si="2414"/>
        <v>7.86412446356517</v>
      </c>
    </row>
    <row r="379" ht="15" customHeight="1" spans="1:74">
      <c r="A379" s="23">
        <v>378</v>
      </c>
      <c r="B379" s="24">
        <f ca="1" t="shared" ref="B379:F379" si="2807">RAND()</f>
        <v>0.605411212826605</v>
      </c>
      <c r="C379" s="25">
        <f ca="1">IF(B379&lt;=('Ejercicio 3 - TIR'!$D$13-'Ejercicio 3 - TIR'!$C$13)/('Ejercicio 3 - TIR'!$E$13-'Ejercicio 3 - TIR'!$C$13),'Ejercicio 3 - TIR'!$C$13+SQRT(('Ejercicio 3 - TIR'!$E$13-'Ejercicio 3 - TIR'!$C$13)*('Ejercicio 3 - TIR'!$D$13-'Ejercicio 3 - TIR'!$C$13)*B379),'Ejercicio 3 - TIR'!$E$13-SQRT(('Ejercicio 3 - TIR'!$E$13-'Ejercicio 3 - TIR'!$C$13)*('Ejercicio 3 - TIR'!$E$13-'Ejercicio 3 - TIR'!$D$13)*(1-B379)))</f>
        <v>78239.7944722925</v>
      </c>
      <c r="D379" s="24">
        <f ca="1" t="shared" si="2807"/>
        <v>0.900223888275409</v>
      </c>
      <c r="E379" s="25">
        <f ca="1">IF(D379&lt;=('Ejercicio 3 - TIR'!$D$14-'Ejercicio 3 - TIR'!$C$14)/('Ejercicio 3 - TIR'!$E$14-'Ejercicio 3 - TIR'!$C$14),'Ejercicio 3 - TIR'!$C$14+SQRT(('Ejercicio 3 - TIR'!$E$14-'Ejercicio 3 - TIR'!$C$14)*('Ejercicio 3 - TIR'!$D$14-'Ejercicio 3 - TIR'!$C$14)*D379),'Ejercicio 3 - TIR'!$E$14-SQRT(('Ejercicio 3 - TIR'!$E$14-'Ejercicio 3 - TIR'!$C$14)*('Ejercicio 3 - TIR'!$E$14-'Ejercicio 3 - TIR'!$D$14)*(1-D379)))</f>
        <v>36131.3546610359</v>
      </c>
      <c r="F379" s="24">
        <f ca="1" t="shared" si="2807"/>
        <v>0.238349176386136</v>
      </c>
      <c r="G379" s="25">
        <f ca="1">IF(F379&lt;=('Ejercicio 3 - TIR'!$D$18-'Ejercicio 3 - TIR'!$C$18)/('Ejercicio 3 - TIR'!$E$18-'Ejercicio 3 - TIR'!$C$18),'Ejercicio 3 - TIR'!$C$18+SQRT(('Ejercicio 3 - TIR'!$E$18-'Ejercicio 3 - TIR'!$C$18)*('Ejercicio 3 - TIR'!$D$18-'Ejercicio 3 - TIR'!$C$18)*F379),'Ejercicio 3 - TIR'!$E$18-SQRT(('Ejercicio 3 - TIR'!$E$18-'Ejercicio 3 - TIR'!$C$18)*('Ejercicio 3 - TIR'!$E$18-'Ejercicio 3 - TIR'!$D$18)*(1-F379)))</f>
        <v>35979.329097643</v>
      </c>
      <c r="H379" s="24">
        <f ca="1" t="shared" ref="H379:L379" si="2808">RAND()</f>
        <v>0.918872919945065</v>
      </c>
      <c r="I379" s="25">
        <f ca="1">IF(H379&lt;=('Ejercicio 3 - TIR'!$D$18-'Ejercicio 3 - TIR'!$C$18)/('Ejercicio 3 - TIR'!$E$18-'Ejercicio 3 - TIR'!$C$18),'Ejercicio 3 - TIR'!$C$18+SQRT(('Ejercicio 3 - TIR'!$E$18-'Ejercicio 3 - TIR'!$C$18)*('Ejercicio 3 - TIR'!$D$18-'Ejercicio 3 - TIR'!$C$18)*H379),'Ejercicio 3 - TIR'!$E$18-SQRT(('Ejercicio 3 - TIR'!$E$18-'Ejercicio 3 - TIR'!$C$18)*('Ejercicio 3 - TIR'!$E$18-'Ejercicio 3 - TIR'!$D$18)*(1-H379)))</f>
        <v>42533.3157875155</v>
      </c>
      <c r="J379" s="24">
        <f ca="1" t="shared" si="2808"/>
        <v>0.491672351378142</v>
      </c>
      <c r="K379" s="25">
        <f ca="1">IF(J379&lt;=('Ejercicio 3 - TIR'!$D$18-'Ejercicio 3 - TIR'!$C$18)/('Ejercicio 3 - TIR'!$E$18-'Ejercicio 3 - TIR'!$C$18),'Ejercicio 3 - TIR'!$C$18+SQRT(('Ejercicio 3 - TIR'!$E$18-'Ejercicio 3 - TIR'!$C$18)*('Ejercicio 3 - TIR'!$D$18-'Ejercicio 3 - TIR'!$C$18)*J379),'Ejercicio 3 - TIR'!$E$18-SQRT(('Ejercicio 3 - TIR'!$E$18-'Ejercicio 3 - TIR'!$C$18)*('Ejercicio 3 - TIR'!$E$18-'Ejercicio 3 - TIR'!$D$18)*(1-J379)))</f>
        <v>38587.8316650201</v>
      </c>
      <c r="L379" s="24">
        <f ca="1" t="shared" si="2808"/>
        <v>0.115328615094163</v>
      </c>
      <c r="M379" s="25">
        <f ca="1">IF(L379&lt;=('Ejercicio 3 - TIR'!$D$18-'Ejercicio 3 - TIR'!$C$18)/('Ejercicio 3 - TIR'!$E$18-'Ejercicio 3 - TIR'!$C$18),'Ejercicio 3 - TIR'!$C$18+SQRT(('Ejercicio 3 - TIR'!$E$18-'Ejercicio 3 - TIR'!$C$18)*('Ejercicio 3 - TIR'!$D$18-'Ejercicio 3 - TIR'!$C$18)*L379),'Ejercicio 3 - TIR'!$E$18-SQRT(('Ejercicio 3 - TIR'!$E$18-'Ejercicio 3 - TIR'!$C$18)*('Ejercicio 3 - TIR'!$E$18-'Ejercicio 3 - TIR'!$D$18)*(1-L379)))</f>
        <v>34159.2417895723</v>
      </c>
      <c r="N379" s="24">
        <f ca="1" t="shared" ref="N379:R379" si="2809">RAND()</f>
        <v>0.405904324129866</v>
      </c>
      <c r="O379" s="25">
        <f ca="1">IF(N379&lt;=('Ejercicio 3 - TIR'!$D$18-'Ejercicio 3 - TIR'!$C$18)/('Ejercicio 3 - TIR'!$E$18-'Ejercicio 3 - TIR'!$C$18),'Ejercicio 3 - TIR'!$C$18+SQRT(('Ejercicio 3 - TIR'!$E$18-'Ejercicio 3 - TIR'!$C$18)*('Ejercicio 3 - TIR'!$D$18-'Ejercicio 3 - TIR'!$C$18)*N379),'Ejercicio 3 - TIR'!$E$18-SQRT(('Ejercicio 3 - TIR'!$E$18-'Ejercicio 3 - TIR'!$C$18)*('Ejercicio 3 - TIR'!$E$18-'Ejercicio 3 - TIR'!$D$18)*(1-N379)))</f>
        <v>37802.925644877</v>
      </c>
      <c r="P379" s="24">
        <f ca="1" t="shared" si="2809"/>
        <v>0.187139128602358</v>
      </c>
      <c r="Q379" s="26">
        <f ca="1">IF(P379&lt;=('Ejercicio 3 - TIR'!$D$22-'Ejercicio 3 - TIR'!$C$22)/('Ejercicio 3 - TIR'!$E$22-'Ejercicio 3 - TIR'!$C$22),'Ejercicio 3 - TIR'!$C$22+SQRT(('Ejercicio 3 - TIR'!$E$22-'Ejercicio 3 - TIR'!$C$22)*('Ejercicio 3 - TIR'!$D$22-'Ejercicio 3 - TIR'!$C$22)*P379),'Ejercicio 3 - TIR'!$E$22-SQRT(('Ejercicio 3 - TIR'!$E$22-'Ejercicio 3 - TIR'!$C$22)*('Ejercicio 3 - TIR'!$E$22-'Ejercicio 3 - TIR'!$D$22)*(1-P379)))</f>
        <v>0.13835348554047</v>
      </c>
      <c r="R379" s="24">
        <f ca="1" t="shared" si="2809"/>
        <v>0.221671419752352</v>
      </c>
      <c r="S379" s="26">
        <f ca="1">IF(R379&lt;=('Ejercicio 3 - TIR'!$D$23-'Ejercicio 3 - TIR'!$C$23)/('Ejercicio 3 - TIR'!$E$23-'Ejercicio 3 - TIR'!$C$23),'Ejercicio 3 - TIR'!$C$23+SQRT(('Ejercicio 3 - TIR'!$E$23-'Ejercicio 3 - TIR'!$C$23)*('Ejercicio 3 - TIR'!$D$23-'Ejercicio 3 - TIR'!$C$23)*R379),'Ejercicio 3 - TIR'!$E$23-SQRT(('Ejercicio 3 - TIR'!$E$23-'Ejercicio 3 - TIR'!$C$23)*('Ejercicio 3 - TIR'!$E$23-'Ejercicio 3 - TIR'!$D$23)*(1-R379)))</f>
        <v>0.139975198511009</v>
      </c>
      <c r="T379" s="24">
        <f ca="1" t="shared" ref="T379:X379" si="2810">RAND()</f>
        <v>0.0117938064200627</v>
      </c>
      <c r="U379" s="26">
        <f ca="1">IF(T379&lt;=('Ejercicio 3 - TIR'!$D$24-'Ejercicio 3 - TIR'!$C$24)/('Ejercicio 3 - TIR'!$E$24-'Ejercicio 3 - TIR'!$C$24),'Ejercicio 3 - TIR'!$C$24+SQRT(('Ejercicio 3 - TIR'!$E$24-'Ejercicio 3 - TIR'!$C$24)*('Ejercicio 3 - TIR'!$D$24-'Ejercicio 3 - TIR'!$C$24)*T379),'Ejercicio 3 - TIR'!$E$24-SQRT(('Ejercicio 3 - TIR'!$E$24-'Ejercicio 3 - TIR'!$C$24)*('Ejercicio 3 - TIR'!$E$24-'Ejercicio 3 - TIR'!$D$24)*(1-T379)))</f>
        <v>0.154976644801684</v>
      </c>
      <c r="V379" s="24">
        <f ca="1" t="shared" si="2810"/>
        <v>0.578993327218187</v>
      </c>
      <c r="W379" s="26">
        <f ca="1">IF(V379&lt;=('Ejercicio 3 - TIR'!$D$25-'Ejercicio 3 - TIR'!$C$25)/('Ejercicio 3 - TIR'!$E$25-'Ejercicio 3 - TIR'!$C$25),'Ejercicio 3 - TIR'!$C$25+SQRT(('Ejercicio 3 - TIR'!$E$25-'Ejercicio 3 - TIR'!$C$25)*('Ejercicio 3 - TIR'!$D$25-'Ejercicio 3 - TIR'!$C$25)*V379),'Ejercicio 3 - TIR'!$E$25-SQRT(('Ejercicio 3 - TIR'!$E$25-'Ejercicio 3 - TIR'!$C$25)*('Ejercicio 3 - TIR'!$E$25-'Ejercicio 3 - TIR'!$D$25)*(1-V379)))</f>
        <v>0.211613500358377</v>
      </c>
      <c r="X379" s="24">
        <f ca="1" t="shared" si="2810"/>
        <v>0.851362795022206</v>
      </c>
      <c r="Y379" s="26">
        <f ca="1">IF(X379&lt;=('Ejercicio 3 - TIR'!$D$26-'Ejercicio 3 - TIR'!$C$26)/('Ejercicio 3 - TIR'!$E$26-'Ejercicio 3 - TIR'!$C$26),'Ejercicio 3 - TIR'!$C$26+SQRT(('Ejercicio 3 - TIR'!$E$26-'Ejercicio 3 - TIR'!$C$26)*('Ejercicio 3 - TIR'!$D$26-'Ejercicio 3 - TIR'!$C$26)*X379),'Ejercicio 3 - TIR'!$E$26-SQRT(('Ejercicio 3 - TIR'!$E$26-'Ejercicio 3 - TIR'!$C$26)*('Ejercicio 3 - TIR'!$E$26-'Ejercicio 3 - TIR'!$D$26)*(1-X379)))</f>
        <v>0.251669082138411</v>
      </c>
      <c r="Z379" s="24">
        <f ca="1" t="shared" si="2384"/>
        <v>1.13835348554047</v>
      </c>
      <c r="AA379" s="24">
        <f ca="1" t="shared" si="2385"/>
        <v>1.2976947406547</v>
      </c>
      <c r="AB379" s="24">
        <f ca="1" t="shared" si="2386"/>
        <v>1.49880711753815</v>
      </c>
      <c r="AC379" s="24">
        <f ca="1" t="shared" si="2387"/>
        <v>1.81597493804245</v>
      </c>
      <c r="AD379" s="24">
        <f ca="1" t="shared" si="2388"/>
        <v>2.27299968388595</v>
      </c>
      <c r="AE379" s="23">
        <f ca="1" t="shared" si="2389"/>
        <v>4998.89885465323</v>
      </c>
      <c r="AF379" s="23">
        <f ca="1" t="shared" si="2390"/>
        <v>5698.62071416977</v>
      </c>
      <c r="AG379" s="23">
        <f ca="1" t="shared" si="2391"/>
        <v>6581.77383244918</v>
      </c>
      <c r="AH379" s="23">
        <f ca="1" t="shared" si="2392"/>
        <v>7974.56603170092</v>
      </c>
      <c r="AI379" s="23">
        <f ca="1" t="shared" si="2393"/>
        <v>9981.51774535124</v>
      </c>
      <c r="AJ379" s="25">
        <f ca="1" t="shared" si="2394"/>
        <v>40957.1946857096</v>
      </c>
      <c r="AK379" s="25">
        <f ca="1" t="shared" si="2395"/>
        <v>55195.2602000643</v>
      </c>
      <c r="AL379" s="25">
        <f ca="1" t="shared" si="2396"/>
        <v>57835.7167498962</v>
      </c>
      <c r="AM379" s="25">
        <f ca="1" t="shared" si="2397"/>
        <v>62032.3269923957</v>
      </c>
      <c r="AN379" s="25">
        <f ca="1" t="shared" si="2398"/>
        <v>85926.0380407697</v>
      </c>
      <c r="AO379" s="25">
        <f ca="1">C379/'Ejercicio 3 - TIR'!$D$7</f>
        <v>15647.9588944585</v>
      </c>
      <c r="AP379" s="25">
        <f ca="1" t="shared" si="2399"/>
        <v>25309.2357912511</v>
      </c>
      <c r="AQ379" s="25">
        <f ca="1" t="shared" si="2400"/>
        <v>39547.3013056058</v>
      </c>
      <c r="AR379" s="25">
        <f ca="1" t="shared" si="2401"/>
        <v>42187.7578554377</v>
      </c>
      <c r="AS379" s="25">
        <f ca="1" t="shared" si="2402"/>
        <v>46384.3680979372</v>
      </c>
      <c r="AT379" s="25">
        <f ca="1" t="shared" si="2403"/>
        <v>70278.0791463112</v>
      </c>
      <c r="AU379" s="25">
        <f ca="1">AP379*'Ejercicio 3 - TIR'!$D$5</f>
        <v>12654.6178956255</v>
      </c>
      <c r="AV379" s="25">
        <f ca="1">AQ379*'Ejercicio 3 - TIR'!$D$5</f>
        <v>19773.6506528029</v>
      </c>
      <c r="AW379" s="25">
        <f ca="1">AR379*'Ejercicio 3 - TIR'!$D$5</f>
        <v>21093.8789277189</v>
      </c>
      <c r="AX379" s="25">
        <f ca="1">AS379*'Ejercicio 3 - TIR'!$D$5</f>
        <v>23192.1840489686</v>
      </c>
      <c r="AY379" s="25">
        <f ca="1">AT379*'Ejercicio 3 - TIR'!$D$5</f>
        <v>35139.0395731556</v>
      </c>
      <c r="AZ379" s="25">
        <f ca="1" t="shared" ref="AZ379:BD379" si="2811">AJ379-AU379-AE379</f>
        <v>23303.6779354308</v>
      </c>
      <c r="BA379" s="25">
        <f ca="1" t="shared" si="2811"/>
        <v>29722.9888330916</v>
      </c>
      <c r="BB379" s="25">
        <f ca="1" t="shared" si="2811"/>
        <v>30160.0639897282</v>
      </c>
      <c r="BC379" s="25">
        <f ca="1" t="shared" si="2811"/>
        <v>30865.5769117262</v>
      </c>
      <c r="BD379" s="25">
        <f ca="1" t="shared" si="2811"/>
        <v>40805.4807222629</v>
      </c>
      <c r="BE379" s="25">
        <f ca="1" t="shared" ref="BE379:BI379" si="2812">AZ379/Z379</f>
        <v>20471.3898024098</v>
      </c>
      <c r="BF379" s="25">
        <f ca="1" t="shared" si="2812"/>
        <v>22904.4534911933</v>
      </c>
      <c r="BG379" s="25">
        <f ca="1" t="shared" si="2812"/>
        <v>20122.7120133158</v>
      </c>
      <c r="BH379" s="25">
        <f ca="1" t="shared" si="2812"/>
        <v>16996.6976223791</v>
      </c>
      <c r="BI379" s="25">
        <f ca="1" t="shared" si="2812"/>
        <v>17952.2597436095</v>
      </c>
      <c r="BJ379" s="25">
        <f ca="1" t="shared" si="2406"/>
        <v>82126.5577229059</v>
      </c>
      <c r="BK379" s="25">
        <f ca="1" t="shared" si="2407"/>
        <v>35567.8056205646</v>
      </c>
      <c r="BL379" s="25">
        <f ca="1" t="shared" si="2408"/>
        <v>117694.36334347</v>
      </c>
      <c r="BM379" s="25">
        <f ca="1">BK379*'Ejercicio 3 - TIR'!$D$5</f>
        <v>17783.9028102823</v>
      </c>
      <c r="BN379" s="25">
        <f ca="1" t="shared" si="2409"/>
        <v>99910.4605331881</v>
      </c>
      <c r="BO379" s="25">
        <f ca="1" t="shared" si="2410"/>
        <v>43955.3341082651</v>
      </c>
      <c r="BP379" s="25">
        <f ca="1" t="shared" si="2411"/>
        <v>-114371.149133328</v>
      </c>
      <c r="BQ379" s="25">
        <f ca="1" t="shared" ref="BQ379:BT379" si="2813">BE379</f>
        <v>20471.3898024098</v>
      </c>
      <c r="BR379" s="25">
        <f ca="1" t="shared" si="2813"/>
        <v>22904.4534911933</v>
      </c>
      <c r="BS379" s="25">
        <f ca="1" t="shared" si="2813"/>
        <v>20122.7120133158</v>
      </c>
      <c r="BT379" s="25">
        <f ca="1" t="shared" si="2813"/>
        <v>16996.6976223791</v>
      </c>
      <c r="BU379" s="25">
        <f ca="1" t="shared" si="2413"/>
        <v>61907.5938518746</v>
      </c>
      <c r="BV379" s="27">
        <f ca="1" t="shared" si="2414"/>
        <v>6.52755035637669</v>
      </c>
    </row>
    <row r="380" ht="15" customHeight="1" spans="1:74">
      <c r="A380" s="23">
        <v>379</v>
      </c>
      <c r="B380" s="24">
        <f ca="1" t="shared" ref="B380:F380" si="2814">RAND()</f>
        <v>0.436618884927828</v>
      </c>
      <c r="C380" s="25">
        <f ca="1">IF(B380&lt;=('Ejercicio 3 - TIR'!$D$13-'Ejercicio 3 - TIR'!$C$13)/('Ejercicio 3 - TIR'!$E$13-'Ejercicio 3 - TIR'!$C$13),'Ejercicio 3 - TIR'!$C$13+SQRT(('Ejercicio 3 - TIR'!$E$13-'Ejercicio 3 - TIR'!$C$13)*('Ejercicio 3 - TIR'!$D$13-'Ejercicio 3 - TIR'!$C$13)*B380),'Ejercicio 3 - TIR'!$E$13-SQRT(('Ejercicio 3 - TIR'!$E$13-'Ejercicio 3 - TIR'!$C$13)*('Ejercicio 3 - TIR'!$E$13-'Ejercicio 3 - TIR'!$D$13)*(1-B380)))</f>
        <v>73998.8973678691</v>
      </c>
      <c r="D380" s="24">
        <f ca="1" t="shared" si="2814"/>
        <v>0.764923734849243</v>
      </c>
      <c r="E380" s="25">
        <f ca="1">IF(D380&lt;=('Ejercicio 3 - TIR'!$D$14-'Ejercicio 3 - TIR'!$C$14)/('Ejercicio 3 - TIR'!$E$14-'Ejercicio 3 - TIR'!$C$14),'Ejercicio 3 - TIR'!$C$14+SQRT(('Ejercicio 3 - TIR'!$E$14-'Ejercicio 3 - TIR'!$C$14)*('Ejercicio 3 - TIR'!$D$14-'Ejercicio 3 - TIR'!$C$14)*D380),'Ejercicio 3 - TIR'!$E$14-SQRT(('Ejercicio 3 - TIR'!$E$14-'Ejercicio 3 - TIR'!$C$14)*('Ejercicio 3 - TIR'!$E$14-'Ejercicio 3 - TIR'!$D$14)*(1-D380)))</f>
        <v>34061.8656319839</v>
      </c>
      <c r="F380" s="24">
        <f ca="1" t="shared" si="2814"/>
        <v>0.347986281353006</v>
      </c>
      <c r="G380" s="25">
        <f ca="1">IF(F380&lt;=('Ejercicio 3 - TIR'!$D$18-'Ejercicio 3 - TIR'!$C$18)/('Ejercicio 3 - TIR'!$E$18-'Ejercicio 3 - TIR'!$C$18),'Ejercicio 3 - TIR'!$C$18+SQRT(('Ejercicio 3 - TIR'!$E$18-'Ejercicio 3 - TIR'!$C$18)*('Ejercicio 3 - TIR'!$D$18-'Ejercicio 3 - TIR'!$C$18)*F380),'Ejercicio 3 - TIR'!$E$18-SQRT(('Ejercicio 3 - TIR'!$E$18-'Ejercicio 3 - TIR'!$C$18)*('Ejercicio 3 - TIR'!$E$18-'Ejercicio 3 - TIR'!$D$18)*(1-F380)))</f>
        <v>37224.814336919</v>
      </c>
      <c r="H380" s="24">
        <f ca="1" t="shared" ref="H380:L380" si="2815">RAND()</f>
        <v>0.242408271920417</v>
      </c>
      <c r="I380" s="25">
        <f ca="1">IF(H380&lt;=('Ejercicio 3 - TIR'!$D$18-'Ejercicio 3 - TIR'!$C$18)/('Ejercicio 3 - TIR'!$E$18-'Ejercicio 3 - TIR'!$C$18),'Ejercicio 3 - TIR'!$C$18+SQRT(('Ejercicio 3 - TIR'!$E$18-'Ejercicio 3 - TIR'!$C$18)*('Ejercicio 3 - TIR'!$D$18-'Ejercicio 3 - TIR'!$C$18)*H380),'Ejercicio 3 - TIR'!$E$18-SQRT(('Ejercicio 3 - TIR'!$E$18-'Ejercicio 3 - TIR'!$C$18)*('Ejercicio 3 - TIR'!$E$18-'Ejercicio 3 - TIR'!$D$18)*(1-H380)))</f>
        <v>36030.0282576504</v>
      </c>
      <c r="J380" s="24">
        <f ca="1" t="shared" si="2815"/>
        <v>0.340986312453407</v>
      </c>
      <c r="K380" s="25">
        <f ca="1">IF(J380&lt;=('Ejercicio 3 - TIR'!$D$18-'Ejercicio 3 - TIR'!$C$18)/('Ejercicio 3 - TIR'!$E$18-'Ejercicio 3 - TIR'!$C$18),'Ejercicio 3 - TIR'!$C$18+SQRT(('Ejercicio 3 - TIR'!$E$18-'Ejercicio 3 - TIR'!$C$18)*('Ejercicio 3 - TIR'!$D$18-'Ejercicio 3 - TIR'!$C$18)*J380),'Ejercicio 3 - TIR'!$E$18-SQRT(('Ejercicio 3 - TIR'!$E$18-'Ejercicio 3 - TIR'!$C$18)*('Ejercicio 3 - TIR'!$E$18-'Ejercicio 3 - TIR'!$D$18)*(1-J380)))</f>
        <v>37151.7792798723</v>
      </c>
      <c r="L380" s="24">
        <f ca="1" t="shared" si="2815"/>
        <v>0.667653122020978</v>
      </c>
      <c r="M380" s="25">
        <f ca="1">IF(L380&lt;=('Ejercicio 3 - TIR'!$D$18-'Ejercicio 3 - TIR'!$C$18)/('Ejercicio 3 - TIR'!$E$18-'Ejercicio 3 - TIR'!$C$18),'Ejercicio 3 - TIR'!$C$18+SQRT(('Ejercicio 3 - TIR'!$E$18-'Ejercicio 3 - TIR'!$C$18)*('Ejercicio 3 - TIR'!$D$18-'Ejercicio 3 - TIR'!$C$18)*L380),'Ejercicio 3 - TIR'!$E$18-SQRT(('Ejercicio 3 - TIR'!$E$18-'Ejercicio 3 - TIR'!$C$18)*('Ejercicio 3 - TIR'!$E$18-'Ejercicio 3 - TIR'!$D$18)*(1-L380)))</f>
        <v>40007.4038969263</v>
      </c>
      <c r="N380" s="24">
        <f ca="1" t="shared" ref="N380:R380" si="2816">RAND()</f>
        <v>0.933216778240846</v>
      </c>
      <c r="O380" s="25">
        <f ca="1">IF(N380&lt;=('Ejercicio 3 - TIR'!$D$18-'Ejercicio 3 - TIR'!$C$18)/('Ejercicio 3 - TIR'!$E$18-'Ejercicio 3 - TIR'!$C$18),'Ejercicio 3 - TIR'!$C$18+SQRT(('Ejercicio 3 - TIR'!$E$18-'Ejercicio 3 - TIR'!$C$18)*('Ejercicio 3 - TIR'!$D$18-'Ejercicio 3 - TIR'!$C$18)*N380),'Ejercicio 3 - TIR'!$E$18-SQRT(('Ejercicio 3 - TIR'!$E$18-'Ejercicio 3 - TIR'!$C$18)*('Ejercicio 3 - TIR'!$E$18-'Ejercicio 3 - TIR'!$D$18)*(1-N380)))</f>
        <v>42761.978187788</v>
      </c>
      <c r="P380" s="24">
        <f ca="1" t="shared" si="2816"/>
        <v>0.497787585228929</v>
      </c>
      <c r="Q380" s="26">
        <f ca="1">IF(P380&lt;=('Ejercicio 3 - TIR'!$D$22-'Ejercicio 3 - TIR'!$C$22)/('Ejercicio 3 - TIR'!$E$22-'Ejercicio 3 - TIR'!$C$22),'Ejercicio 3 - TIR'!$C$22+SQRT(('Ejercicio 3 - TIR'!$E$22-'Ejercicio 3 - TIR'!$C$22)*('Ejercicio 3 - TIR'!$D$22-'Ejercicio 3 - TIR'!$C$22)*P380),'Ejercicio 3 - TIR'!$E$22-SQRT(('Ejercicio 3 - TIR'!$E$22-'Ejercicio 3 - TIR'!$C$22)*('Ejercicio 3 - TIR'!$E$22-'Ejercicio 3 - TIR'!$D$22)*(1-P380)))</f>
        <v>0.149933553972291</v>
      </c>
      <c r="R380" s="24">
        <f ca="1" t="shared" si="2816"/>
        <v>0.97919545027633</v>
      </c>
      <c r="S380" s="26">
        <f ca="1">IF(R380&lt;=('Ejercicio 3 - TIR'!$D$23-'Ejercicio 3 - TIR'!$C$23)/('Ejercicio 3 - TIR'!$E$23-'Ejercicio 3 - TIR'!$C$23),'Ejercicio 3 - TIR'!$C$23+SQRT(('Ejercicio 3 - TIR'!$E$23-'Ejercicio 3 - TIR'!$C$23)*('Ejercicio 3 - TIR'!$D$23-'Ejercicio 3 - TIR'!$C$23)*R380),'Ejercicio 3 - TIR'!$E$23-SQRT(('Ejercicio 3 - TIR'!$E$23-'Ejercicio 3 - TIR'!$C$23)*('Ejercicio 3 - TIR'!$E$23-'Ejercicio 3 - TIR'!$D$23)*(1-R380)))</f>
        <v>0.173880507414613</v>
      </c>
      <c r="T380" s="24">
        <f ca="1" t="shared" ref="T380:X380" si="2817">RAND()</f>
        <v>0.035777655488118</v>
      </c>
      <c r="U380" s="26">
        <f ca="1">IF(T380&lt;=('Ejercicio 3 - TIR'!$D$24-'Ejercicio 3 - TIR'!$C$24)/('Ejercicio 3 - TIR'!$E$24-'Ejercicio 3 - TIR'!$C$24),'Ejercicio 3 - TIR'!$C$24+SQRT(('Ejercicio 3 - TIR'!$E$24-'Ejercicio 3 - TIR'!$C$24)*('Ejercicio 3 - TIR'!$D$24-'Ejercicio 3 - TIR'!$C$24)*T380),'Ejercicio 3 - TIR'!$E$24-SQRT(('Ejercicio 3 - TIR'!$E$24-'Ejercicio 3 - TIR'!$C$24)*('Ejercicio 3 - TIR'!$E$24-'Ejercicio 3 - TIR'!$D$24)*(1-T380)))</f>
        <v>0.158667933809452</v>
      </c>
      <c r="V380" s="24">
        <f ca="1" t="shared" si="2817"/>
        <v>0.659249544750398</v>
      </c>
      <c r="W380" s="26">
        <f ca="1">IF(V380&lt;=('Ejercicio 3 - TIR'!$D$25-'Ejercicio 3 - TIR'!$C$25)/('Ejercicio 3 - TIR'!$E$25-'Ejercicio 3 - TIR'!$C$25),'Ejercicio 3 - TIR'!$C$25+SQRT(('Ejercicio 3 - TIR'!$E$25-'Ejercicio 3 - TIR'!$C$25)*('Ejercicio 3 - TIR'!$D$25-'Ejercicio 3 - TIR'!$C$25)*V380),'Ejercicio 3 - TIR'!$E$25-SQRT(('Ejercicio 3 - TIR'!$E$25-'Ejercicio 3 - TIR'!$C$25)*('Ejercicio 3 - TIR'!$E$25-'Ejercicio 3 - TIR'!$D$25)*(1-V380)))</f>
        <v>0.215465573794059</v>
      </c>
      <c r="X380" s="24">
        <f ca="1" t="shared" si="2817"/>
        <v>0.487849693923306</v>
      </c>
      <c r="Y380" s="26">
        <f ca="1">IF(X380&lt;=('Ejercicio 3 - TIR'!$D$26-'Ejercicio 3 - TIR'!$C$26)/('Ejercicio 3 - TIR'!$E$26-'Ejercicio 3 - TIR'!$C$26),'Ejercicio 3 - TIR'!$C$26+SQRT(('Ejercicio 3 - TIR'!$E$26-'Ejercicio 3 - TIR'!$C$26)*('Ejercicio 3 - TIR'!$D$26-'Ejercicio 3 - TIR'!$C$26)*X380),'Ejercicio 3 - TIR'!$E$26-SQRT(('Ejercicio 3 - TIR'!$E$26-'Ejercicio 3 - TIR'!$C$26)*('Ejercicio 3 - TIR'!$E$26-'Ejercicio 3 - TIR'!$D$26)*(1-X380)))</f>
        <v>0.227410916980668</v>
      </c>
      <c r="Z380" s="24">
        <f ca="1" t="shared" si="2384"/>
        <v>1.14993355397229</v>
      </c>
      <c r="AA380" s="24">
        <f ca="1" t="shared" si="2385"/>
        <v>1.34988458383008</v>
      </c>
      <c r="AB380" s="24">
        <f ca="1" t="shared" si="2386"/>
        <v>1.56406798162763</v>
      </c>
      <c r="AC380" s="24">
        <f ca="1" t="shared" si="2387"/>
        <v>1.90107078674195</v>
      </c>
      <c r="AD380" s="24">
        <f ca="1" t="shared" si="2388"/>
        <v>2.33339503760009</v>
      </c>
      <c r="AE380" s="23">
        <f ca="1" t="shared" si="2389"/>
        <v>5107.01656913</v>
      </c>
      <c r="AF380" s="23">
        <f ca="1" t="shared" si="2390"/>
        <v>5995.02720154515</v>
      </c>
      <c r="AG380" s="23">
        <f ca="1" t="shared" si="2391"/>
        <v>6946.24578074579</v>
      </c>
      <c r="AH380" s="23">
        <f ca="1" t="shared" si="2392"/>
        <v>8442.92261360874</v>
      </c>
      <c r="AI380" s="23">
        <f ca="1" t="shared" si="2393"/>
        <v>10362.9353871663</v>
      </c>
      <c r="AJ380" s="25">
        <f ca="1" t="shared" si="2394"/>
        <v>42806.063046412</v>
      </c>
      <c r="AK380" s="25">
        <f ca="1" t="shared" si="2395"/>
        <v>48636.3796999645</v>
      </c>
      <c r="AL380" s="25">
        <f ca="1" t="shared" si="2396"/>
        <v>58107.9084321453</v>
      </c>
      <c r="AM380" s="25">
        <f ca="1" t="shared" si="2397"/>
        <v>76056.9068018325</v>
      </c>
      <c r="AN380" s="25">
        <f ca="1" t="shared" si="2398"/>
        <v>99780.5877013481</v>
      </c>
      <c r="AO380" s="25">
        <f ca="1">C380/'Ejercicio 3 - TIR'!$D$7</f>
        <v>14799.7794735738</v>
      </c>
      <c r="AP380" s="25">
        <f ca="1" t="shared" si="2399"/>
        <v>28006.2835728382</v>
      </c>
      <c r="AQ380" s="25">
        <f ca="1" t="shared" si="2400"/>
        <v>33836.6002263907</v>
      </c>
      <c r="AR380" s="25">
        <f ca="1" t="shared" si="2401"/>
        <v>43308.1289585715</v>
      </c>
      <c r="AS380" s="25">
        <f ca="1" t="shared" si="2402"/>
        <v>61257.1273282587</v>
      </c>
      <c r="AT380" s="25">
        <f ca="1" t="shared" si="2403"/>
        <v>84980.8082277743</v>
      </c>
      <c r="AU380" s="25">
        <f ca="1">AP380*'Ejercicio 3 - TIR'!$D$5</f>
        <v>14003.1417864191</v>
      </c>
      <c r="AV380" s="25">
        <f ca="1">AQ380*'Ejercicio 3 - TIR'!$D$5</f>
        <v>16918.3001131954</v>
      </c>
      <c r="AW380" s="25">
        <f ca="1">AR380*'Ejercicio 3 - TIR'!$D$5</f>
        <v>21654.0644792857</v>
      </c>
      <c r="AX380" s="25">
        <f ca="1">AS380*'Ejercicio 3 - TIR'!$D$5</f>
        <v>30628.5636641294</v>
      </c>
      <c r="AY380" s="25">
        <f ca="1">AT380*'Ejercicio 3 - TIR'!$D$5</f>
        <v>42490.4041138871</v>
      </c>
      <c r="AZ380" s="25">
        <f ca="1" t="shared" ref="AZ380:BD380" si="2818">AJ380-AU380-AE380</f>
        <v>23695.9046908629</v>
      </c>
      <c r="BA380" s="25">
        <f ca="1" t="shared" si="2818"/>
        <v>25723.052385224</v>
      </c>
      <c r="BB380" s="25">
        <f ca="1" t="shared" si="2818"/>
        <v>29507.5981721138</v>
      </c>
      <c r="BC380" s="25">
        <f ca="1" t="shared" si="2818"/>
        <v>36985.4205240944</v>
      </c>
      <c r="BD380" s="25">
        <f ca="1" t="shared" si="2818"/>
        <v>46927.2482002946</v>
      </c>
      <c r="BE380" s="25">
        <f ca="1" t="shared" ref="BE380:BI380" si="2819">AZ380/Z380</f>
        <v>20606.3251298378</v>
      </c>
      <c r="BF380" s="25">
        <f ca="1" t="shared" si="2819"/>
        <v>19055.7420192465</v>
      </c>
      <c r="BG380" s="25">
        <f ca="1" t="shared" si="2819"/>
        <v>18865.930713195</v>
      </c>
      <c r="BH380" s="25">
        <f ca="1" t="shared" si="2819"/>
        <v>19455.0464832927</v>
      </c>
      <c r="BI380" s="25">
        <f ca="1" t="shared" si="2819"/>
        <v>20111.145967191</v>
      </c>
      <c r="BJ380" s="25">
        <f ca="1" t="shared" si="2406"/>
        <v>79479.7882370725</v>
      </c>
      <c r="BK380" s="25">
        <f ca="1" t="shared" si="2407"/>
        <v>34533.7319812129</v>
      </c>
      <c r="BL380" s="25">
        <f ca="1" t="shared" si="2408"/>
        <v>114013.520218285</v>
      </c>
      <c r="BM380" s="25">
        <f ca="1">BK380*'Ejercicio 3 - TIR'!$D$5</f>
        <v>17266.8659906064</v>
      </c>
      <c r="BN380" s="25">
        <f ca="1" t="shared" si="2409"/>
        <v>96746.654227679</v>
      </c>
      <c r="BO380" s="25">
        <f ca="1" t="shared" si="2410"/>
        <v>41461.7553687708</v>
      </c>
      <c r="BP380" s="25">
        <f ca="1" t="shared" si="2411"/>
        <v>-108060.762999853</v>
      </c>
      <c r="BQ380" s="25">
        <f ca="1" t="shared" ref="BQ380:BT380" si="2820">BE380</f>
        <v>20606.3251298378</v>
      </c>
      <c r="BR380" s="25">
        <f ca="1" t="shared" si="2820"/>
        <v>19055.7420192465</v>
      </c>
      <c r="BS380" s="25">
        <f ca="1" t="shared" si="2820"/>
        <v>18865.930713195</v>
      </c>
      <c r="BT380" s="25">
        <f ca="1" t="shared" si="2820"/>
        <v>19455.0464832927</v>
      </c>
      <c r="BU380" s="25">
        <f ca="1" t="shared" si="2413"/>
        <v>61572.9013359618</v>
      </c>
      <c r="BV380" s="27">
        <f ca="1" t="shared" si="2414"/>
        <v>7.5700224760981</v>
      </c>
    </row>
    <row r="381" ht="15" customHeight="1" spans="1:74">
      <c r="A381" s="23">
        <v>380</v>
      </c>
      <c r="B381" s="24">
        <f ca="1" t="shared" ref="B381:F381" si="2821">RAND()</f>
        <v>0.225029002336673</v>
      </c>
      <c r="C381" s="25">
        <f ca="1">IF(B381&lt;=('Ejercicio 3 - TIR'!$D$13-'Ejercicio 3 - TIR'!$C$13)/('Ejercicio 3 - TIR'!$E$13-'Ejercicio 3 - TIR'!$C$13),'Ejercicio 3 - TIR'!$C$13+SQRT(('Ejercicio 3 - TIR'!$E$13-'Ejercicio 3 - TIR'!$C$13)*('Ejercicio 3 - TIR'!$D$13-'Ejercicio 3 - TIR'!$C$13)*B381),'Ejercicio 3 - TIR'!$E$13-SQRT(('Ejercicio 3 - TIR'!$E$13-'Ejercicio 3 - TIR'!$C$13)*('Ejercicio 3 - TIR'!$E$13-'Ejercicio 3 - TIR'!$D$13)*(1-B381)))</f>
        <v>69487.4443837458</v>
      </c>
      <c r="D381" s="24">
        <f ca="1" t="shared" si="2821"/>
        <v>0.793200189833285</v>
      </c>
      <c r="E381" s="25">
        <f ca="1">IF(D381&lt;=('Ejercicio 3 - TIR'!$D$14-'Ejercicio 3 - TIR'!$C$14)/('Ejercicio 3 - TIR'!$E$14-'Ejercicio 3 - TIR'!$C$14),'Ejercicio 3 - TIR'!$C$14+SQRT(('Ejercicio 3 - TIR'!$E$14-'Ejercicio 3 - TIR'!$C$14)*('Ejercicio 3 - TIR'!$D$14-'Ejercicio 3 - TIR'!$C$14)*D381),'Ejercicio 3 - TIR'!$E$14-SQRT(('Ejercicio 3 - TIR'!$E$14-'Ejercicio 3 - TIR'!$C$14)*('Ejercicio 3 - TIR'!$E$14-'Ejercicio 3 - TIR'!$D$14)*(1-D381)))</f>
        <v>34430.4424300482</v>
      </c>
      <c r="F381" s="24">
        <f ca="1" t="shared" si="2821"/>
        <v>0.208040031024224</v>
      </c>
      <c r="G381" s="25">
        <f ca="1">IF(F381&lt;=('Ejercicio 3 - TIR'!$D$18-'Ejercicio 3 - TIR'!$C$18)/('Ejercicio 3 - TIR'!$E$18-'Ejercicio 3 - TIR'!$C$18),'Ejercicio 3 - TIR'!$C$18+SQRT(('Ejercicio 3 - TIR'!$E$18-'Ejercicio 3 - TIR'!$C$18)*('Ejercicio 3 - TIR'!$D$18-'Ejercicio 3 - TIR'!$C$18)*F381),'Ejercicio 3 - TIR'!$E$18-SQRT(('Ejercicio 3 - TIR'!$E$18-'Ejercicio 3 - TIR'!$C$18)*('Ejercicio 3 - TIR'!$E$18-'Ejercicio 3 - TIR'!$D$18)*(1-F381)))</f>
        <v>35586.2334943711</v>
      </c>
      <c r="H381" s="24">
        <f ca="1" t="shared" ref="H381:L381" si="2822">RAND()</f>
        <v>0.586150736634292</v>
      </c>
      <c r="I381" s="25">
        <f ca="1">IF(H381&lt;=('Ejercicio 3 - TIR'!$D$18-'Ejercicio 3 - TIR'!$C$18)/('Ejercicio 3 - TIR'!$E$18-'Ejercicio 3 - TIR'!$C$18),'Ejercicio 3 - TIR'!$C$18+SQRT(('Ejercicio 3 - TIR'!$E$18-'Ejercicio 3 - TIR'!$C$18)*('Ejercicio 3 - TIR'!$D$18-'Ejercicio 3 - TIR'!$C$18)*H381),'Ejercicio 3 - TIR'!$E$18-SQRT(('Ejercicio 3 - TIR'!$E$18-'Ejercicio 3 - TIR'!$C$18)*('Ejercicio 3 - TIR'!$E$18-'Ejercicio 3 - TIR'!$D$18)*(1-H381)))</f>
        <v>39376.7057378988</v>
      </c>
      <c r="J381" s="24">
        <f ca="1" t="shared" si="2822"/>
        <v>0.632212244149818</v>
      </c>
      <c r="K381" s="25">
        <f ca="1">IF(J381&lt;=('Ejercicio 3 - TIR'!$D$18-'Ejercicio 3 - TIR'!$C$18)/('Ejercicio 3 - TIR'!$E$18-'Ejercicio 3 - TIR'!$C$18),'Ejercicio 3 - TIR'!$C$18+SQRT(('Ejercicio 3 - TIR'!$E$18-'Ejercicio 3 - TIR'!$C$18)*('Ejercicio 3 - TIR'!$D$18-'Ejercicio 3 - TIR'!$C$18)*J381),'Ejercicio 3 - TIR'!$E$18-SQRT(('Ejercicio 3 - TIR'!$E$18-'Ejercicio 3 - TIR'!$C$18)*('Ejercicio 3 - TIR'!$E$18-'Ejercicio 3 - TIR'!$D$18)*(1-J381)))</f>
        <v>39738.1639246047</v>
      </c>
      <c r="L381" s="24">
        <f ca="1" t="shared" si="2822"/>
        <v>0.235621515205732</v>
      </c>
      <c r="M381" s="25">
        <f ca="1">IF(L381&lt;=('Ejercicio 3 - TIR'!$D$18-'Ejercicio 3 - TIR'!$C$18)/('Ejercicio 3 - TIR'!$E$18-'Ejercicio 3 - TIR'!$C$18),'Ejercicio 3 - TIR'!$C$18+SQRT(('Ejercicio 3 - TIR'!$E$18-'Ejercicio 3 - TIR'!$C$18)*('Ejercicio 3 - TIR'!$D$18-'Ejercicio 3 - TIR'!$C$18)*L381),'Ejercicio 3 - TIR'!$E$18-SQRT(('Ejercicio 3 - TIR'!$E$18-'Ejercicio 3 - TIR'!$C$18)*('Ejercicio 3 - TIR'!$E$18-'Ejercicio 3 - TIR'!$D$18)*(1-L381)))</f>
        <v>35945.0170126636</v>
      </c>
      <c r="N381" s="24">
        <f ca="1" t="shared" ref="N381:R381" si="2823">RAND()</f>
        <v>0.790676974446945</v>
      </c>
      <c r="O381" s="25">
        <f ca="1">IF(N381&lt;=('Ejercicio 3 - TIR'!$D$18-'Ejercicio 3 - TIR'!$C$18)/('Ejercicio 3 - TIR'!$E$18-'Ejercicio 3 - TIR'!$C$18),'Ejercicio 3 - TIR'!$C$18+SQRT(('Ejercicio 3 - TIR'!$E$18-'Ejercicio 3 - TIR'!$C$18)*('Ejercicio 3 - TIR'!$D$18-'Ejercicio 3 - TIR'!$C$18)*N381),'Ejercicio 3 - TIR'!$E$18-SQRT(('Ejercicio 3 - TIR'!$E$18-'Ejercicio 3 - TIR'!$C$18)*('Ejercicio 3 - TIR'!$E$18-'Ejercicio 3 - TIR'!$D$18)*(1-N381)))</f>
        <v>41037.7750043089</v>
      </c>
      <c r="P381" s="24">
        <f ca="1" t="shared" si="2823"/>
        <v>0.0174180535725752</v>
      </c>
      <c r="Q381" s="26">
        <f ca="1">IF(P381&lt;=('Ejercicio 3 - TIR'!$D$22-'Ejercicio 3 - TIR'!$C$22)/('Ejercicio 3 - TIR'!$E$22-'Ejercicio 3 - TIR'!$C$22),'Ejercicio 3 - TIR'!$C$22+SQRT(('Ejercicio 3 - TIR'!$E$22-'Ejercicio 3 - TIR'!$C$22)*('Ejercicio 3 - TIR'!$D$22-'Ejercicio 3 - TIR'!$C$22)*P381),'Ejercicio 3 - TIR'!$E$22-SQRT(('Ejercicio 3 - TIR'!$E$22-'Ejercicio 3 - TIR'!$C$22)*('Ejercicio 3 - TIR'!$E$22-'Ejercicio 3 - TIR'!$D$22)*(1-P381)))</f>
        <v>0.125599329998369</v>
      </c>
      <c r="R381" s="24">
        <f ca="1" t="shared" si="2823"/>
        <v>0.584519615579911</v>
      </c>
      <c r="S381" s="26">
        <f ca="1">IF(R381&lt;=('Ejercicio 3 - TIR'!$D$23-'Ejercicio 3 - TIR'!$C$23)/('Ejercicio 3 - TIR'!$E$23-'Ejercicio 3 - TIR'!$C$23),'Ejercicio 3 - TIR'!$C$23+SQRT(('Ejercicio 3 - TIR'!$E$23-'Ejercicio 3 - TIR'!$C$23)*('Ejercicio 3 - TIR'!$D$23-'Ejercicio 3 - TIR'!$C$23)*R381),'Ejercicio 3 - TIR'!$E$23-SQRT(('Ejercicio 3 - TIR'!$E$23-'Ejercicio 3 - TIR'!$C$23)*('Ejercicio 3 - TIR'!$E$23-'Ejercicio 3 - TIR'!$D$23)*(1-R381)))</f>
        <v>0.152652885125554</v>
      </c>
      <c r="T381" s="24">
        <f ca="1" t="shared" ref="T381:X381" si="2824">RAND()</f>
        <v>0.565078458980345</v>
      </c>
      <c r="U381" s="26">
        <f ca="1">IF(T381&lt;=('Ejercicio 3 - TIR'!$D$24-'Ejercicio 3 - TIR'!$C$24)/('Ejercicio 3 - TIR'!$E$24-'Ejercicio 3 - TIR'!$C$24),'Ejercicio 3 - TIR'!$C$24+SQRT(('Ejercicio 3 - TIR'!$E$24-'Ejercicio 3 - TIR'!$C$24)*('Ejercicio 3 - TIR'!$D$24-'Ejercicio 3 - TIR'!$C$24)*T381),'Ejercicio 3 - TIR'!$E$24-SQRT(('Ejercicio 3 - TIR'!$E$24-'Ejercicio 3 - TIR'!$C$24)*('Ejercicio 3 - TIR'!$E$24-'Ejercicio 3 - TIR'!$D$24)*(1-T381)))</f>
        <v>0.185103290773269</v>
      </c>
      <c r="V381" s="24">
        <f ca="1" t="shared" si="2824"/>
        <v>0.81713380960547</v>
      </c>
      <c r="W381" s="26">
        <f ca="1">IF(V381&lt;=('Ejercicio 3 - TIR'!$D$25-'Ejercicio 3 - TIR'!$C$25)/('Ejercicio 3 - TIR'!$E$25-'Ejercicio 3 - TIR'!$C$25),'Ejercicio 3 - TIR'!$C$25+SQRT(('Ejercicio 3 - TIR'!$E$25-'Ejercicio 3 - TIR'!$C$25)*('Ejercicio 3 - TIR'!$D$25-'Ejercicio 3 - TIR'!$C$25)*V381),'Ejercicio 3 - TIR'!$E$25-SQRT(('Ejercicio 3 - TIR'!$E$25-'Ejercicio 3 - TIR'!$C$25)*('Ejercicio 3 - TIR'!$E$25-'Ejercicio 3 - TIR'!$D$25)*(1-V381)))</f>
        <v>0.22470115286459</v>
      </c>
      <c r="X381" s="24">
        <f ca="1" t="shared" si="2824"/>
        <v>0.484678372833969</v>
      </c>
      <c r="Y381" s="26">
        <f ca="1">IF(X381&lt;=('Ejercicio 3 - TIR'!$D$26-'Ejercicio 3 - TIR'!$C$26)/('Ejercicio 3 - TIR'!$E$26-'Ejercicio 3 - TIR'!$C$26),'Ejercicio 3 - TIR'!$C$26+SQRT(('Ejercicio 3 - TIR'!$E$26-'Ejercicio 3 - TIR'!$C$26)*('Ejercicio 3 - TIR'!$D$26-'Ejercicio 3 - TIR'!$C$26)*X381),'Ejercicio 3 - TIR'!$E$26-SQRT(('Ejercicio 3 - TIR'!$E$26-'Ejercicio 3 - TIR'!$C$26)*('Ejercicio 3 - TIR'!$E$26-'Ejercicio 3 - TIR'!$D$26)*(1-X381)))</f>
        <v>0.227248348019265</v>
      </c>
      <c r="Z381" s="24">
        <f ca="1" t="shared" si="2384"/>
        <v>1.12559932999837</v>
      </c>
      <c r="AA381" s="24">
        <f ca="1" t="shared" si="2385"/>
        <v>1.29742531521801</v>
      </c>
      <c r="AB381" s="24">
        <f ca="1" t="shared" si="2386"/>
        <v>1.53758301059741</v>
      </c>
      <c r="AC381" s="24">
        <f ca="1" t="shared" si="2387"/>
        <v>1.88307968570365</v>
      </c>
      <c r="AD381" s="24">
        <f ca="1" t="shared" si="2388"/>
        <v>2.31100643346845</v>
      </c>
      <c r="AE381" s="23">
        <f ca="1" t="shared" si="2389"/>
        <v>4324.44050076147</v>
      </c>
      <c r="AF381" s="23">
        <f ca="1" t="shared" si="2390"/>
        <v>4984.57881975651</v>
      </c>
      <c r="AG381" s="23">
        <f ca="1" t="shared" si="2391"/>
        <v>5907.24076241217</v>
      </c>
      <c r="AH381" s="23">
        <f ca="1" t="shared" si="2392"/>
        <v>7234.60457197488</v>
      </c>
      <c r="AI381" s="23">
        <f ca="1" t="shared" si="2393"/>
        <v>8878.6565095288</v>
      </c>
      <c r="AJ381" s="25">
        <f ca="1" t="shared" si="2394"/>
        <v>40055.8405784296</v>
      </c>
      <c r="AK381" s="25">
        <f ca="1" t="shared" si="2395"/>
        <v>51088.3348542401</v>
      </c>
      <c r="AL381" s="25">
        <f ca="1" t="shared" si="2396"/>
        <v>61100.7257228071</v>
      </c>
      <c r="AM381" s="25">
        <f ca="1" t="shared" si="2397"/>
        <v>67687.3313388191</v>
      </c>
      <c r="AN381" s="25">
        <f ca="1" t="shared" si="2398"/>
        <v>94838.5620501885</v>
      </c>
      <c r="AO381" s="25">
        <f ca="1">C381/'Ejercicio 3 - TIR'!$D$7</f>
        <v>13897.4888767492</v>
      </c>
      <c r="AP381" s="25">
        <f ca="1" t="shared" si="2399"/>
        <v>26158.3517016805</v>
      </c>
      <c r="AQ381" s="25">
        <f ca="1" t="shared" si="2400"/>
        <v>37190.845977491</v>
      </c>
      <c r="AR381" s="25">
        <f ca="1" t="shared" si="2401"/>
        <v>47203.2368460579</v>
      </c>
      <c r="AS381" s="25">
        <f ca="1" t="shared" si="2402"/>
        <v>53789.8424620699</v>
      </c>
      <c r="AT381" s="25">
        <f ca="1" t="shared" si="2403"/>
        <v>80941.0731734394</v>
      </c>
      <c r="AU381" s="25">
        <f ca="1">AP381*'Ejercicio 3 - TIR'!$D$5</f>
        <v>13079.1758508402</v>
      </c>
      <c r="AV381" s="25">
        <f ca="1">AQ381*'Ejercicio 3 - TIR'!$D$5</f>
        <v>18595.4229887455</v>
      </c>
      <c r="AW381" s="25">
        <f ca="1">AR381*'Ejercicio 3 - TIR'!$D$5</f>
        <v>23601.618423029</v>
      </c>
      <c r="AX381" s="25">
        <f ca="1">AS381*'Ejercicio 3 - TIR'!$D$5</f>
        <v>26894.921231035</v>
      </c>
      <c r="AY381" s="25">
        <f ca="1">AT381*'Ejercicio 3 - TIR'!$D$5</f>
        <v>40470.5365867197</v>
      </c>
      <c r="AZ381" s="25">
        <f ca="1" t="shared" ref="AZ381:BD381" si="2825">AJ381-AU381-AE381</f>
        <v>22652.2242268279</v>
      </c>
      <c r="BA381" s="25">
        <f ca="1" t="shared" si="2825"/>
        <v>27508.3330457381</v>
      </c>
      <c r="BB381" s="25">
        <f ca="1" t="shared" si="2825"/>
        <v>31591.866537366</v>
      </c>
      <c r="BC381" s="25">
        <f ca="1" t="shared" si="2825"/>
        <v>33557.8055358092</v>
      </c>
      <c r="BD381" s="25">
        <f ca="1" t="shared" si="2825"/>
        <v>45489.36895394</v>
      </c>
      <c r="BE381" s="25">
        <f ca="1" t="shared" ref="BE381:BI381" si="2826">AZ381/Z381</f>
        <v>20124.5892948966</v>
      </c>
      <c r="BF381" s="25">
        <f ca="1" t="shared" si="2826"/>
        <v>21202.2478080874</v>
      </c>
      <c r="BG381" s="25">
        <f ca="1" t="shared" si="2826"/>
        <v>20546.4461558347</v>
      </c>
      <c r="BH381" s="25">
        <f ca="1" t="shared" si="2826"/>
        <v>17820.7039195315</v>
      </c>
      <c r="BI381" s="25">
        <f ca="1" t="shared" si="2826"/>
        <v>19683.7915702674</v>
      </c>
      <c r="BJ381" s="25">
        <f ca="1" t="shared" si="2406"/>
        <v>79568.9739630064</v>
      </c>
      <c r="BK381" s="25">
        <f ca="1" t="shared" si="2407"/>
        <v>32117.1862032235</v>
      </c>
      <c r="BL381" s="25">
        <f ca="1" t="shared" si="2408"/>
        <v>111686.16016623</v>
      </c>
      <c r="BM381" s="25">
        <f ca="1">BK381*'Ejercicio 3 - TIR'!$D$5</f>
        <v>16058.5931016117</v>
      </c>
      <c r="BN381" s="25">
        <f ca="1" t="shared" si="2409"/>
        <v>95627.5670646182</v>
      </c>
      <c r="BO381" s="25">
        <f ca="1" t="shared" si="2410"/>
        <v>41379.1868684228</v>
      </c>
      <c r="BP381" s="25">
        <f ca="1" t="shared" si="2411"/>
        <v>-103917.886813794</v>
      </c>
      <c r="BQ381" s="25">
        <f ca="1" t="shared" ref="BQ381:BT381" si="2827">BE381</f>
        <v>20124.5892948966</v>
      </c>
      <c r="BR381" s="25">
        <f ca="1" t="shared" si="2827"/>
        <v>21202.2478080874</v>
      </c>
      <c r="BS381" s="25">
        <f ca="1" t="shared" si="2827"/>
        <v>20546.4461558347</v>
      </c>
      <c r="BT381" s="25">
        <f ca="1" t="shared" si="2827"/>
        <v>17820.7039195315</v>
      </c>
      <c r="BU381" s="25">
        <f ca="1" t="shared" si="2413"/>
        <v>61062.9784386902</v>
      </c>
      <c r="BV381" s="27">
        <f ca="1" t="shared" si="2414"/>
        <v>9.1771356904176</v>
      </c>
    </row>
    <row r="382" ht="15" customHeight="1" spans="1:74">
      <c r="A382" s="23">
        <v>381</v>
      </c>
      <c r="B382" s="24">
        <f ca="1" t="shared" ref="B382:F382" si="2828">RAND()</f>
        <v>0.56751130217772</v>
      </c>
      <c r="C382" s="25">
        <f ca="1">IF(B382&lt;=('Ejercicio 3 - TIR'!$D$13-'Ejercicio 3 - TIR'!$C$13)/('Ejercicio 3 - TIR'!$E$13-'Ejercicio 3 - TIR'!$C$13),'Ejercicio 3 - TIR'!$C$13+SQRT(('Ejercicio 3 - TIR'!$E$13-'Ejercicio 3 - TIR'!$C$13)*('Ejercicio 3 - TIR'!$D$13-'Ejercicio 3 - TIR'!$C$13)*B382),'Ejercicio 3 - TIR'!$E$13-SQRT(('Ejercicio 3 - TIR'!$E$13-'Ejercicio 3 - TIR'!$C$13)*('Ejercicio 3 - TIR'!$E$13-'Ejercicio 3 - TIR'!$D$13)*(1-B382)))</f>
        <v>77218.7261684792</v>
      </c>
      <c r="D382" s="24">
        <f ca="1" t="shared" si="2828"/>
        <v>0.0270486610358744</v>
      </c>
      <c r="E382" s="25">
        <f ca="1">IF(D382&lt;=('Ejercicio 3 - TIR'!$D$14-'Ejercicio 3 - TIR'!$C$14)/('Ejercicio 3 - TIR'!$E$14-'Ejercicio 3 - TIR'!$C$14),'Ejercicio 3 - TIR'!$C$14+SQRT(('Ejercicio 3 - TIR'!$E$14-'Ejercicio 3 - TIR'!$C$14)*('Ejercicio 3 - TIR'!$D$14-'Ejercicio 3 - TIR'!$C$14)*D382),'Ejercicio 3 - TIR'!$E$14-SQRT(('Ejercicio 3 - TIR'!$E$14-'Ejercicio 3 - TIR'!$C$14)*('Ejercicio 3 - TIR'!$E$14-'Ejercicio 3 - TIR'!$D$14)*(1-D382)))</f>
        <v>26424.3067007111</v>
      </c>
      <c r="F382" s="24">
        <f ca="1" t="shared" si="2828"/>
        <v>0.0817976803725393</v>
      </c>
      <c r="G382" s="25">
        <f ca="1">IF(F382&lt;=('Ejercicio 3 - TIR'!$D$18-'Ejercicio 3 - TIR'!$C$18)/('Ejercicio 3 - TIR'!$E$18-'Ejercicio 3 - TIR'!$C$18),'Ejercicio 3 - TIR'!$C$18+SQRT(('Ejercicio 3 - TIR'!$E$18-'Ejercicio 3 - TIR'!$C$18)*('Ejercicio 3 - TIR'!$D$18-'Ejercicio 3 - TIR'!$C$18)*F382),'Ejercicio 3 - TIR'!$E$18-SQRT(('Ejercicio 3 - TIR'!$E$18-'Ejercicio 3 - TIR'!$C$18)*('Ejercicio 3 - TIR'!$E$18-'Ejercicio 3 - TIR'!$D$18)*(1-F382)))</f>
        <v>33502.8063114995</v>
      </c>
      <c r="H382" s="24">
        <f ca="1" t="shared" ref="H382:L382" si="2829">RAND()</f>
        <v>0.569671958897948</v>
      </c>
      <c r="I382" s="25">
        <f ca="1">IF(H382&lt;=('Ejercicio 3 - TIR'!$D$18-'Ejercicio 3 - TIR'!$C$18)/('Ejercicio 3 - TIR'!$E$18-'Ejercicio 3 - TIR'!$C$18),'Ejercicio 3 - TIR'!$C$18+SQRT(('Ejercicio 3 - TIR'!$E$18-'Ejercicio 3 - TIR'!$C$18)*('Ejercicio 3 - TIR'!$D$18-'Ejercicio 3 - TIR'!$C$18)*H382),'Ejercicio 3 - TIR'!$E$18-SQRT(('Ejercicio 3 - TIR'!$E$18-'Ejercicio 3 - TIR'!$C$18)*('Ejercicio 3 - TIR'!$E$18-'Ejercicio 3 - TIR'!$D$18)*(1-H382)))</f>
        <v>39243.9598568304</v>
      </c>
      <c r="J382" s="24">
        <f ca="1" t="shared" si="2829"/>
        <v>0.515555359223542</v>
      </c>
      <c r="K382" s="25">
        <f ca="1">IF(J382&lt;=('Ejercicio 3 - TIR'!$D$18-'Ejercicio 3 - TIR'!$C$18)/('Ejercicio 3 - TIR'!$E$18-'Ejercicio 3 - TIR'!$C$18),'Ejercicio 3 - TIR'!$C$18+SQRT(('Ejercicio 3 - TIR'!$E$18-'Ejercicio 3 - TIR'!$C$18)*('Ejercicio 3 - TIR'!$D$18-'Ejercicio 3 - TIR'!$C$18)*J382),'Ejercicio 3 - TIR'!$E$18-SQRT(('Ejercicio 3 - TIR'!$E$18-'Ejercicio 3 - TIR'!$C$18)*('Ejercicio 3 - TIR'!$E$18-'Ejercicio 3 - TIR'!$D$18)*(1-J382)))</f>
        <v>38793.9356310773</v>
      </c>
      <c r="L382" s="24">
        <f ca="1" t="shared" si="2829"/>
        <v>0.4527869984796</v>
      </c>
      <c r="M382" s="25">
        <f ca="1">IF(L382&lt;=('Ejercicio 3 - TIR'!$D$18-'Ejercicio 3 - TIR'!$C$18)/('Ejercicio 3 - TIR'!$E$18-'Ejercicio 3 - TIR'!$C$18),'Ejercicio 3 - TIR'!$C$18+SQRT(('Ejercicio 3 - TIR'!$E$18-'Ejercicio 3 - TIR'!$C$18)*('Ejercicio 3 - TIR'!$D$18-'Ejercicio 3 - TIR'!$C$18)*L382),'Ejercicio 3 - TIR'!$E$18-SQRT(('Ejercicio 3 - TIR'!$E$18-'Ejercicio 3 - TIR'!$C$18)*('Ejercicio 3 - TIR'!$E$18-'Ejercicio 3 - TIR'!$D$18)*(1-L382)))</f>
        <v>38241.2407907996</v>
      </c>
      <c r="N382" s="24">
        <f ca="1" t="shared" ref="N382:R382" si="2830">RAND()</f>
        <v>0.752207776084229</v>
      </c>
      <c r="O382" s="25">
        <f ca="1">IF(N382&lt;=('Ejercicio 3 - TIR'!$D$18-'Ejercicio 3 - TIR'!$C$18)/('Ejercicio 3 - TIR'!$E$18-'Ejercicio 3 - TIR'!$C$18),'Ejercicio 3 - TIR'!$C$18+SQRT(('Ejercicio 3 - TIR'!$E$18-'Ejercicio 3 - TIR'!$C$18)*('Ejercicio 3 - TIR'!$D$18-'Ejercicio 3 - TIR'!$C$18)*N382),'Ejercicio 3 - TIR'!$E$18-SQRT(('Ejercicio 3 - TIR'!$E$18-'Ejercicio 3 - TIR'!$C$18)*('Ejercicio 3 - TIR'!$E$18-'Ejercicio 3 - TIR'!$D$18)*(1-N382)))</f>
        <v>40689.0352827142</v>
      </c>
      <c r="P382" s="24">
        <f ca="1" t="shared" si="2830"/>
        <v>0.46551725641371</v>
      </c>
      <c r="Q382" s="26">
        <f ca="1">IF(P382&lt;=('Ejercicio 3 - TIR'!$D$22-'Ejercicio 3 - TIR'!$C$22)/('Ejercicio 3 - TIR'!$E$22-'Ejercicio 3 - TIR'!$C$22),'Ejercicio 3 - TIR'!$C$22+SQRT(('Ejercicio 3 - TIR'!$E$22-'Ejercicio 3 - TIR'!$C$22)*('Ejercicio 3 - TIR'!$D$22-'Ejercicio 3 - TIR'!$C$22)*P382),'Ejercicio 3 - TIR'!$E$22-SQRT(('Ejercicio 3 - TIR'!$E$22-'Ejercicio 3 - TIR'!$C$22)*('Ejercicio 3 - TIR'!$E$22-'Ejercicio 3 - TIR'!$D$22)*(1-P382)))</f>
        <v>0.148947038908059</v>
      </c>
      <c r="R382" s="24">
        <f ca="1" t="shared" si="2830"/>
        <v>0.997645397407957</v>
      </c>
      <c r="S382" s="26">
        <f ca="1">IF(R382&lt;=('Ejercicio 3 - TIR'!$D$23-'Ejercicio 3 - TIR'!$C$23)/('Ejercicio 3 - TIR'!$E$23-'Ejercicio 3 - TIR'!$C$23),'Ejercicio 3 - TIR'!$C$23+SQRT(('Ejercicio 3 - TIR'!$E$23-'Ejercicio 3 - TIR'!$C$23)*('Ejercicio 3 - TIR'!$D$23-'Ejercicio 3 - TIR'!$C$23)*R382),'Ejercicio 3 - TIR'!$E$23-SQRT(('Ejercicio 3 - TIR'!$E$23-'Ejercicio 3 - TIR'!$C$23)*('Ejercicio 3 - TIR'!$E$23-'Ejercicio 3 - TIR'!$D$23)*(1-R382)))</f>
        <v>0.177941290533932</v>
      </c>
      <c r="T382" s="24">
        <f ca="1" t="shared" ref="T382:X382" si="2831">RAND()</f>
        <v>0.0192296673454462</v>
      </c>
      <c r="U382" s="26">
        <f ca="1">IF(T382&lt;=('Ejercicio 3 - TIR'!$D$24-'Ejercicio 3 - TIR'!$C$24)/('Ejercicio 3 - TIR'!$E$24-'Ejercicio 3 - TIR'!$C$24),'Ejercicio 3 - TIR'!$C$24+SQRT(('Ejercicio 3 - TIR'!$E$24-'Ejercicio 3 - TIR'!$C$24)*('Ejercicio 3 - TIR'!$D$24-'Ejercicio 3 - TIR'!$C$24)*T382),'Ejercicio 3 - TIR'!$E$24-SQRT(('Ejercicio 3 - TIR'!$E$24-'Ejercicio 3 - TIR'!$C$24)*('Ejercicio 3 - TIR'!$E$24-'Ejercicio 3 - TIR'!$D$24)*(1-T382)))</f>
        <v>0.15635470702908</v>
      </c>
      <c r="V382" s="24">
        <f ca="1" t="shared" si="2831"/>
        <v>0.266609072064909</v>
      </c>
      <c r="W382" s="26">
        <f ca="1">IF(V382&lt;=('Ejercicio 3 - TIR'!$D$25-'Ejercicio 3 - TIR'!$C$25)/('Ejercicio 3 - TIR'!$E$25-'Ejercicio 3 - TIR'!$C$25),'Ejercicio 3 - TIR'!$C$25+SQRT(('Ejercicio 3 - TIR'!$E$25-'Ejercicio 3 - TIR'!$C$25)*('Ejercicio 3 - TIR'!$D$25-'Ejercicio 3 - TIR'!$C$25)*V382),'Ejercicio 3 - TIR'!$E$25-SQRT(('Ejercicio 3 - TIR'!$E$25-'Ejercicio 3 - TIR'!$C$25)*('Ejercicio 3 - TIR'!$E$25-'Ejercicio 3 - TIR'!$D$25)*(1-V382)))</f>
        <v>0.199319748986228</v>
      </c>
      <c r="X382" s="24">
        <f ca="1" t="shared" si="2831"/>
        <v>0.748495324410234</v>
      </c>
      <c r="Y382" s="26">
        <f ca="1">IF(X382&lt;=('Ejercicio 3 - TIR'!$D$26-'Ejercicio 3 - TIR'!$C$26)/('Ejercicio 3 - TIR'!$E$26-'Ejercicio 3 - TIR'!$C$26),'Ejercicio 3 - TIR'!$C$26+SQRT(('Ejercicio 3 - TIR'!$E$26-'Ejercicio 3 - TIR'!$C$26)*('Ejercicio 3 - TIR'!$D$26-'Ejercicio 3 - TIR'!$C$26)*X382),'Ejercicio 3 - TIR'!$E$26-SQRT(('Ejercicio 3 - TIR'!$E$26-'Ejercicio 3 - TIR'!$C$26)*('Ejercicio 3 - TIR'!$E$26-'Ejercicio 3 - TIR'!$D$26)*(1-X382)))</f>
        <v>0.24314724910967</v>
      </c>
      <c r="Z382" s="24">
        <f ca="1" t="shared" si="2384"/>
        <v>1.14894703890806</v>
      </c>
      <c r="AA382" s="24">
        <f ca="1" t="shared" si="2385"/>
        <v>1.3533921577665</v>
      </c>
      <c r="AB382" s="24">
        <f ca="1" t="shared" si="2386"/>
        <v>1.56500139208953</v>
      </c>
      <c r="AC382" s="24">
        <f ca="1" t="shared" si="2387"/>
        <v>1.87693707672392</v>
      </c>
      <c r="AD382" s="24">
        <f ca="1" t="shared" si="2388"/>
        <v>2.33330916368128</v>
      </c>
      <c r="AE382" s="23">
        <f ca="1" t="shared" si="2389"/>
        <v>3935.8222382693</v>
      </c>
      <c r="AF382" s="23">
        <f ca="1" t="shared" si="2390"/>
        <v>4636.16752665909</v>
      </c>
      <c r="AG382" s="23">
        <f ca="1" t="shared" si="2391"/>
        <v>5361.0541420276</v>
      </c>
      <c r="AH382" s="23">
        <f ca="1" t="shared" si="2392"/>
        <v>6429.61810791813</v>
      </c>
      <c r="AI382" s="23">
        <f ca="1" t="shared" si="2393"/>
        <v>7992.96206368414</v>
      </c>
      <c r="AJ382" s="25">
        <f ca="1" t="shared" si="2394"/>
        <v>38492.9501067076</v>
      </c>
      <c r="AK382" s="25">
        <f ca="1" t="shared" si="2395"/>
        <v>53112.4675099376</v>
      </c>
      <c r="AL382" s="25">
        <f ca="1" t="shared" si="2396"/>
        <v>60712.5632672678</v>
      </c>
      <c r="AM382" s="25">
        <f ca="1" t="shared" si="2397"/>
        <v>71776.4027001789</v>
      </c>
      <c r="AN382" s="25">
        <f ca="1" t="shared" si="2398"/>
        <v>94940.0988865082</v>
      </c>
      <c r="AO382" s="25">
        <f ca="1">C382/'Ejercicio 3 - TIR'!$D$7</f>
        <v>15443.7452336958</v>
      </c>
      <c r="AP382" s="25">
        <f ca="1" t="shared" si="2399"/>
        <v>23049.2048730118</v>
      </c>
      <c r="AQ382" s="25">
        <f ca="1" t="shared" si="2400"/>
        <v>37668.7222762418</v>
      </c>
      <c r="AR382" s="25">
        <f ca="1" t="shared" si="2401"/>
        <v>45268.818033572</v>
      </c>
      <c r="AS382" s="25">
        <f ca="1" t="shared" si="2402"/>
        <v>56332.6574664831</v>
      </c>
      <c r="AT382" s="25">
        <f ca="1" t="shared" si="2403"/>
        <v>79496.3536528123</v>
      </c>
      <c r="AU382" s="25">
        <f ca="1">AP382*'Ejercicio 3 - TIR'!$D$5</f>
        <v>11524.6024365059</v>
      </c>
      <c r="AV382" s="25">
        <f ca="1">AQ382*'Ejercicio 3 - TIR'!$D$5</f>
        <v>18834.3611381209</v>
      </c>
      <c r="AW382" s="25">
        <f ca="1">AR382*'Ejercicio 3 - TIR'!$D$5</f>
        <v>22634.409016786</v>
      </c>
      <c r="AX382" s="25">
        <f ca="1">AS382*'Ejercicio 3 - TIR'!$D$5</f>
        <v>28166.3287332416</v>
      </c>
      <c r="AY382" s="25">
        <f ca="1">AT382*'Ejercicio 3 - TIR'!$D$5</f>
        <v>39748.1768264062</v>
      </c>
      <c r="AZ382" s="25">
        <f ca="1" t="shared" ref="AZ382:BD382" si="2832">AJ382-AU382-AE382</f>
        <v>23032.5254319324</v>
      </c>
      <c r="BA382" s="25">
        <f ca="1" t="shared" si="2832"/>
        <v>29641.9388451576</v>
      </c>
      <c r="BB382" s="25">
        <f ca="1" t="shared" si="2832"/>
        <v>32717.1001084542</v>
      </c>
      <c r="BC382" s="25">
        <f ca="1" t="shared" si="2832"/>
        <v>37180.4558590193</v>
      </c>
      <c r="BD382" s="25">
        <f ca="1" t="shared" si="2832"/>
        <v>47198.9599964179</v>
      </c>
      <c r="BE382" s="25">
        <f ca="1" t="shared" ref="BE382:BI382" si="2833">AZ382/Z382</f>
        <v>20046.6380537628</v>
      </c>
      <c r="BF382" s="25">
        <f ca="1" t="shared" si="2833"/>
        <v>21901.9584789642</v>
      </c>
      <c r="BG382" s="25">
        <f ca="1" t="shared" si="2833"/>
        <v>20905.4766812517</v>
      </c>
      <c r="BH382" s="25">
        <f ca="1" t="shared" si="2833"/>
        <v>19809.111514764</v>
      </c>
      <c r="BI382" s="25">
        <f ca="1" t="shared" si="2833"/>
        <v>20228.3352463896</v>
      </c>
      <c r="BJ382" s="25">
        <f ca="1" t="shared" si="2406"/>
        <v>61656.076968694</v>
      </c>
      <c r="BK382" s="25">
        <f ca="1" t="shared" si="2407"/>
        <v>36035.0322753416</v>
      </c>
      <c r="BL382" s="25">
        <f ca="1" t="shared" si="2408"/>
        <v>97691.1092440356</v>
      </c>
      <c r="BM382" s="25">
        <f ca="1">BK382*'Ejercicio 3 - TIR'!$D$5</f>
        <v>18017.5161376708</v>
      </c>
      <c r="BN382" s="25">
        <f ca="1" t="shared" si="2409"/>
        <v>79673.5931063648</v>
      </c>
      <c r="BO382" s="25">
        <f ca="1" t="shared" si="2410"/>
        <v>34146.179317559</v>
      </c>
      <c r="BP382" s="25">
        <f ca="1" t="shared" si="2411"/>
        <v>-103643.03286919</v>
      </c>
      <c r="BQ382" s="25">
        <f ca="1" t="shared" ref="BQ382:BT382" si="2834">BE382</f>
        <v>20046.6380537628</v>
      </c>
      <c r="BR382" s="25">
        <f ca="1" t="shared" si="2834"/>
        <v>21901.9584789642</v>
      </c>
      <c r="BS382" s="25">
        <f ca="1" t="shared" si="2834"/>
        <v>20905.4766812517</v>
      </c>
      <c r="BT382" s="25">
        <f ca="1" t="shared" si="2834"/>
        <v>19809.111514764</v>
      </c>
      <c r="BU382" s="25">
        <f ca="1" t="shared" si="2413"/>
        <v>54374.5145639486</v>
      </c>
      <c r="BV382" s="27">
        <f ca="1" t="shared" si="2414"/>
        <v>8.58252040636633</v>
      </c>
    </row>
    <row r="383" ht="15" customHeight="1" spans="1:74">
      <c r="A383" s="23">
        <v>382</v>
      </c>
      <c r="B383" s="24">
        <f ca="1" t="shared" ref="B383:F383" si="2835">RAND()</f>
        <v>0.181168493232839</v>
      </c>
      <c r="C383" s="25">
        <f ca="1">IF(B383&lt;=('Ejercicio 3 - TIR'!$D$13-'Ejercicio 3 - TIR'!$C$13)/('Ejercicio 3 - TIR'!$E$13-'Ejercicio 3 - TIR'!$C$13),'Ejercicio 3 - TIR'!$C$13+SQRT(('Ejercicio 3 - TIR'!$E$13-'Ejercicio 3 - TIR'!$C$13)*('Ejercicio 3 - TIR'!$D$13-'Ejercicio 3 - TIR'!$C$13)*B383),'Ejercicio 3 - TIR'!$E$13-SQRT(('Ejercicio 3 - TIR'!$E$13-'Ejercicio 3 - TIR'!$C$13)*('Ejercicio 3 - TIR'!$E$13-'Ejercicio 3 - TIR'!$D$13)*(1-B383)))</f>
        <v>68512.7784708129</v>
      </c>
      <c r="D383" s="24">
        <f ca="1" t="shared" si="2835"/>
        <v>0.497745292447468</v>
      </c>
      <c r="E383" s="25">
        <f ca="1">IF(D383&lt;=('Ejercicio 3 - TIR'!$D$14-'Ejercicio 3 - TIR'!$C$14)/('Ejercicio 3 - TIR'!$E$14-'Ejercicio 3 - TIR'!$C$14),'Ejercicio 3 - TIR'!$C$14+SQRT(('Ejercicio 3 - TIR'!$E$14-'Ejercicio 3 - TIR'!$C$14)*('Ejercicio 3 - TIR'!$D$14-'Ejercicio 3 - TIR'!$C$14)*D383),'Ejercicio 3 - TIR'!$E$14-SQRT(('Ejercicio 3 - TIR'!$E$14-'Ejercicio 3 - TIR'!$C$14)*('Ejercicio 3 - TIR'!$E$14-'Ejercicio 3 - TIR'!$D$14)*(1-D383)))</f>
        <v>31320.2415855693</v>
      </c>
      <c r="F383" s="24">
        <f ca="1" t="shared" si="2835"/>
        <v>0.446817212382545</v>
      </c>
      <c r="G383" s="25">
        <f ca="1">IF(F383&lt;=('Ejercicio 3 - TIR'!$D$18-'Ejercicio 3 - TIR'!$C$18)/('Ejercicio 3 - TIR'!$E$18-'Ejercicio 3 - TIR'!$C$18),'Ejercicio 3 - TIR'!$C$18+SQRT(('Ejercicio 3 - TIR'!$E$18-'Ejercicio 3 - TIR'!$C$18)*('Ejercicio 3 - TIR'!$D$18-'Ejercicio 3 - TIR'!$C$18)*F383),'Ejercicio 3 - TIR'!$E$18-SQRT(('Ejercicio 3 - TIR'!$E$18-'Ejercicio 3 - TIR'!$C$18)*('Ejercicio 3 - TIR'!$E$18-'Ejercicio 3 - TIR'!$D$18)*(1-F383)))</f>
        <v>38186.7320621468</v>
      </c>
      <c r="H383" s="24">
        <f ca="1" t="shared" ref="H383:L383" si="2836">RAND()</f>
        <v>0.0596717639432511</v>
      </c>
      <c r="I383" s="25">
        <f ca="1">IF(H383&lt;=('Ejercicio 3 - TIR'!$D$18-'Ejercicio 3 - TIR'!$C$18)/('Ejercicio 3 - TIR'!$E$18-'Ejercicio 3 - TIR'!$C$18),'Ejercicio 3 - TIR'!$C$18+SQRT(('Ejercicio 3 - TIR'!$E$18-'Ejercicio 3 - TIR'!$C$18)*('Ejercicio 3 - TIR'!$D$18-'Ejercicio 3 - TIR'!$C$18)*H383),'Ejercicio 3 - TIR'!$E$18-SQRT(('Ejercicio 3 - TIR'!$E$18-'Ejercicio 3 - TIR'!$C$18)*('Ejercicio 3 - TIR'!$E$18-'Ejercicio 3 - TIR'!$D$18)*(1-H383)))</f>
        <v>32991.7828449752</v>
      </c>
      <c r="J383" s="24">
        <f ca="1" t="shared" si="2836"/>
        <v>0.784945020815522</v>
      </c>
      <c r="K383" s="25">
        <f ca="1">IF(J383&lt;=('Ejercicio 3 - TIR'!$D$18-'Ejercicio 3 - TIR'!$C$18)/('Ejercicio 3 - TIR'!$E$18-'Ejercicio 3 - TIR'!$C$18),'Ejercicio 3 - TIR'!$C$18+SQRT(('Ejercicio 3 - TIR'!$E$18-'Ejercicio 3 - TIR'!$C$18)*('Ejercicio 3 - TIR'!$D$18-'Ejercicio 3 - TIR'!$C$18)*J383),'Ejercicio 3 - TIR'!$E$18-SQRT(('Ejercicio 3 - TIR'!$E$18-'Ejercicio 3 - TIR'!$C$18)*('Ejercicio 3 - TIR'!$E$18-'Ejercicio 3 - TIR'!$D$18)*(1-J383)))</f>
        <v>40983.8920035891</v>
      </c>
      <c r="L383" s="24">
        <f ca="1" t="shared" si="2836"/>
        <v>0.446903107734143</v>
      </c>
      <c r="M383" s="25">
        <f ca="1">IF(L383&lt;=('Ejercicio 3 - TIR'!$D$18-'Ejercicio 3 - TIR'!$C$18)/('Ejercicio 3 - TIR'!$E$18-'Ejercicio 3 - TIR'!$C$18),'Ejercicio 3 - TIR'!$C$18+SQRT(('Ejercicio 3 - TIR'!$E$18-'Ejercicio 3 - TIR'!$C$18)*('Ejercicio 3 - TIR'!$D$18-'Ejercicio 3 - TIR'!$C$18)*L383),'Ejercicio 3 - TIR'!$E$18-SQRT(('Ejercicio 3 - TIR'!$E$18-'Ejercicio 3 - TIR'!$C$18)*('Ejercicio 3 - TIR'!$E$18-'Ejercicio 3 - TIR'!$D$18)*(1-L383)))</f>
        <v>38187.5189257871</v>
      </c>
      <c r="N383" s="24">
        <f ca="1" t="shared" ref="N383:R383" si="2837">RAND()</f>
        <v>0.284610035019194</v>
      </c>
      <c r="O383" s="25">
        <f ca="1">IF(N383&lt;=('Ejercicio 3 - TIR'!$D$18-'Ejercicio 3 - TIR'!$C$18)/('Ejercicio 3 - TIR'!$E$18-'Ejercicio 3 - TIR'!$C$18),'Ejercicio 3 - TIR'!$C$18+SQRT(('Ejercicio 3 - TIR'!$E$18-'Ejercicio 3 - TIR'!$C$18)*('Ejercicio 3 - TIR'!$D$18-'Ejercicio 3 - TIR'!$C$18)*N383),'Ejercicio 3 - TIR'!$E$18-SQRT(('Ejercicio 3 - TIR'!$E$18-'Ejercicio 3 - TIR'!$C$18)*('Ejercicio 3 - TIR'!$E$18-'Ejercicio 3 - TIR'!$D$18)*(1-N383)))</f>
        <v>36533.8736789809</v>
      </c>
      <c r="P383" s="24">
        <f ca="1" t="shared" si="2837"/>
        <v>0.877980922180271</v>
      </c>
      <c r="Q383" s="26">
        <f ca="1">IF(P383&lt;=('Ejercicio 3 - TIR'!$D$22-'Ejercicio 3 - TIR'!$C$22)/('Ejercicio 3 - TIR'!$E$22-'Ejercicio 3 - TIR'!$C$22),'Ejercicio 3 - TIR'!$C$22+SQRT(('Ejercicio 3 - TIR'!$E$22-'Ejercicio 3 - TIR'!$C$22)*('Ejercicio 3 - TIR'!$D$22-'Ejercicio 3 - TIR'!$C$22)*P383),'Ejercicio 3 - TIR'!$E$22-SQRT(('Ejercicio 3 - TIR'!$E$22-'Ejercicio 3 - TIR'!$C$22)*('Ejercicio 3 - TIR'!$E$22-'Ejercicio 3 - TIR'!$D$22)*(1-P383)))</f>
        <v>0.165179934545505</v>
      </c>
      <c r="R383" s="24">
        <f ca="1" t="shared" si="2837"/>
        <v>0.963922356692013</v>
      </c>
      <c r="S383" s="26">
        <f ca="1">IF(R383&lt;=('Ejercicio 3 - TIR'!$D$23-'Ejercicio 3 - TIR'!$C$23)/('Ejercicio 3 - TIR'!$E$23-'Ejercicio 3 - TIR'!$C$23),'Ejercicio 3 - TIR'!$C$23+SQRT(('Ejercicio 3 - TIR'!$E$23-'Ejercicio 3 - TIR'!$C$23)*('Ejercicio 3 - TIR'!$D$23-'Ejercicio 3 - TIR'!$C$23)*R383),'Ejercicio 3 - TIR'!$E$23-SQRT(('Ejercicio 3 - TIR'!$E$23-'Ejercicio 3 - TIR'!$C$23)*('Ejercicio 3 - TIR'!$E$23-'Ejercicio 3 - TIR'!$D$23)*(1-R383)))</f>
        <v>0.171941479170817</v>
      </c>
      <c r="T383" s="24">
        <f ca="1" t="shared" ref="T383:X383" si="2838">RAND()</f>
        <v>0.498745590438805</v>
      </c>
      <c r="U383" s="26">
        <f ca="1">IF(T383&lt;=('Ejercicio 3 - TIR'!$D$24-'Ejercicio 3 - TIR'!$C$24)/('Ejercicio 3 - TIR'!$E$24-'Ejercicio 3 - TIR'!$C$24),'Ejercicio 3 - TIR'!$C$24+SQRT(('Ejercicio 3 - TIR'!$E$24-'Ejercicio 3 - TIR'!$C$24)*('Ejercicio 3 - TIR'!$D$24-'Ejercicio 3 - TIR'!$C$24)*T383),'Ejercicio 3 - TIR'!$E$24-SQRT(('Ejercicio 3 - TIR'!$E$24-'Ejercicio 3 - TIR'!$C$24)*('Ejercicio 3 - TIR'!$E$24-'Ejercicio 3 - TIR'!$D$24)*(1-T383)))</f>
        <v>0.182536519825684</v>
      </c>
      <c r="V383" s="24">
        <f ca="1" t="shared" si="2838"/>
        <v>0.784841174706231</v>
      </c>
      <c r="W383" s="26">
        <f ca="1">IF(V383&lt;=('Ejercicio 3 - TIR'!$D$25-'Ejercicio 3 - TIR'!$C$25)/('Ejercicio 3 - TIR'!$E$25-'Ejercicio 3 - TIR'!$C$25),'Ejercicio 3 - TIR'!$C$25+SQRT(('Ejercicio 3 - TIR'!$E$25-'Ejercicio 3 - TIR'!$C$25)*('Ejercicio 3 - TIR'!$D$25-'Ejercicio 3 - TIR'!$C$25)*V383),'Ejercicio 3 - TIR'!$E$25-SQRT(('Ejercicio 3 - TIR'!$E$25-'Ejercicio 3 - TIR'!$C$25)*('Ejercicio 3 - TIR'!$E$25-'Ejercicio 3 - TIR'!$D$25)*(1-V383)))</f>
        <v>0.222558136205276</v>
      </c>
      <c r="X383" s="24">
        <f ca="1" t="shared" si="2838"/>
        <v>0.97552223080876</v>
      </c>
      <c r="Y383" s="26">
        <f ca="1">IF(X383&lt;=('Ejercicio 3 - TIR'!$D$26-'Ejercicio 3 - TIR'!$C$26)/('Ejercicio 3 - TIR'!$E$26-'Ejercicio 3 - TIR'!$C$26),'Ejercicio 3 - TIR'!$C$26+SQRT(('Ejercicio 3 - TIR'!$E$26-'Ejercicio 3 - TIR'!$C$26)*('Ejercicio 3 - TIR'!$D$26-'Ejercicio 3 - TIR'!$C$26)*X383),'Ejercicio 3 - TIR'!$E$26-SQRT(('Ejercicio 3 - TIR'!$E$26-'Ejercicio 3 - TIR'!$C$26)*('Ejercicio 3 - TIR'!$E$26-'Ejercicio 3 - TIR'!$D$26)*(1-X383)))</f>
        <v>0.2685030458976</v>
      </c>
      <c r="Z383" s="24">
        <f ca="1" t="shared" si="2384"/>
        <v>1.16517993454551</v>
      </c>
      <c r="AA383" s="24">
        <f ca="1" t="shared" si="2385"/>
        <v>1.36552269599142</v>
      </c>
      <c r="AB383" s="24">
        <f ca="1" t="shared" si="2386"/>
        <v>1.61478045666067</v>
      </c>
      <c r="AC383" s="24">
        <f ca="1" t="shared" si="2387"/>
        <v>1.97416298547578</v>
      </c>
      <c r="AD383" s="24">
        <f ca="1" t="shared" si="2388"/>
        <v>2.50423176017432</v>
      </c>
      <c r="AE383" s="23">
        <f ca="1" t="shared" si="2389"/>
        <v>5173.47545505375</v>
      </c>
      <c r="AF383" s="23">
        <f ca="1" t="shared" si="2390"/>
        <v>6063.01047724961</v>
      </c>
      <c r="AG383" s="23">
        <f ca="1" t="shared" si="2391"/>
        <v>7169.73130943341</v>
      </c>
      <c r="AH383" s="23">
        <f ca="1" t="shared" si="2392"/>
        <v>8765.41334675353</v>
      </c>
      <c r="AI383" s="23">
        <f ca="1" t="shared" si="2393"/>
        <v>11118.9535289083</v>
      </c>
      <c r="AJ383" s="25">
        <f ca="1" t="shared" si="2394"/>
        <v>44494.4139646789</v>
      </c>
      <c r="AK383" s="25">
        <f ca="1" t="shared" si="2395"/>
        <v>45051.0282560338</v>
      </c>
      <c r="AL383" s="25">
        <f ca="1" t="shared" si="2396"/>
        <v>66179.9878452873</v>
      </c>
      <c r="AM383" s="25">
        <f ca="1" t="shared" si="2397"/>
        <v>75388.3863704445</v>
      </c>
      <c r="AN383" s="25">
        <f ca="1" t="shared" si="2398"/>
        <v>91489.2867891006</v>
      </c>
      <c r="AO383" s="25">
        <f ca="1">C383/'Ejercicio 3 - TIR'!$D$7</f>
        <v>13702.5556941626</v>
      </c>
      <c r="AP383" s="25">
        <f ca="1" t="shared" si="2399"/>
        <v>30791.8582705163</v>
      </c>
      <c r="AQ383" s="25">
        <f ca="1" t="shared" si="2400"/>
        <v>31348.4725618712</v>
      </c>
      <c r="AR383" s="25">
        <f ca="1" t="shared" si="2401"/>
        <v>52477.4321511247</v>
      </c>
      <c r="AS383" s="25">
        <f ca="1" t="shared" si="2402"/>
        <v>61685.830676282</v>
      </c>
      <c r="AT383" s="25">
        <f ca="1" t="shared" si="2403"/>
        <v>77786.7310949381</v>
      </c>
      <c r="AU383" s="25">
        <f ca="1">AP383*'Ejercicio 3 - TIR'!$D$5</f>
        <v>15395.9291352582</v>
      </c>
      <c r="AV383" s="25">
        <f ca="1">AQ383*'Ejercicio 3 - TIR'!$D$5</f>
        <v>15674.2362809356</v>
      </c>
      <c r="AW383" s="25">
        <f ca="1">AR383*'Ejercicio 3 - TIR'!$D$5</f>
        <v>26238.7160755624</v>
      </c>
      <c r="AX383" s="25">
        <f ca="1">AS383*'Ejercicio 3 - TIR'!$D$5</f>
        <v>30842.915338141</v>
      </c>
      <c r="AY383" s="25">
        <f ca="1">AT383*'Ejercicio 3 - TIR'!$D$5</f>
        <v>38893.365547469</v>
      </c>
      <c r="AZ383" s="25">
        <f ca="1" t="shared" ref="AZ383:BD383" si="2839">AJ383-AU383-AE383</f>
        <v>23925.009374367</v>
      </c>
      <c r="BA383" s="25">
        <f ca="1" t="shared" si="2839"/>
        <v>23313.7814978486</v>
      </c>
      <c r="BB383" s="25">
        <f ca="1" t="shared" si="2839"/>
        <v>32771.5404602915</v>
      </c>
      <c r="BC383" s="25">
        <f ca="1" t="shared" si="2839"/>
        <v>35780.05768555</v>
      </c>
      <c r="BD383" s="25">
        <f ca="1" t="shared" si="2839"/>
        <v>41476.9677127233</v>
      </c>
      <c r="BE383" s="25">
        <f ca="1" t="shared" ref="BE383:BI383" si="2840">AZ383/Z383</f>
        <v>20533.3173572881</v>
      </c>
      <c r="BF383" s="25">
        <f ca="1" t="shared" si="2840"/>
        <v>17073.1556247932</v>
      </c>
      <c r="BG383" s="25">
        <f ca="1" t="shared" si="2840"/>
        <v>20294.7343864083</v>
      </c>
      <c r="BH383" s="25">
        <f ca="1" t="shared" si="2840"/>
        <v>18124.1660130341</v>
      </c>
      <c r="BI383" s="25">
        <f ca="1" t="shared" si="2840"/>
        <v>16562.7512486448</v>
      </c>
      <c r="BJ383" s="25">
        <f ca="1" t="shared" si="2406"/>
        <v>78433.1437149153</v>
      </c>
      <c r="BK383" s="25">
        <f ca="1" t="shared" si="2407"/>
        <v>34314.3751648794</v>
      </c>
      <c r="BL383" s="25">
        <f ca="1" t="shared" si="2408"/>
        <v>112747.518879795</v>
      </c>
      <c r="BM383" s="25">
        <f ca="1">BK383*'Ejercicio 3 - TIR'!$D$5</f>
        <v>17157.1875824397</v>
      </c>
      <c r="BN383" s="25">
        <f ca="1" t="shared" si="2409"/>
        <v>95590.3312973551</v>
      </c>
      <c r="BO383" s="25">
        <f ca="1" t="shared" si="2410"/>
        <v>38171.5194326506</v>
      </c>
      <c r="BP383" s="25">
        <f ca="1" t="shared" si="2411"/>
        <v>-99833.0200563822</v>
      </c>
      <c r="BQ383" s="25">
        <f ca="1" t="shared" ref="BQ383:BT383" si="2841">BE383</f>
        <v>20533.3173572881</v>
      </c>
      <c r="BR383" s="25">
        <f ca="1" t="shared" si="2841"/>
        <v>17073.1556247932</v>
      </c>
      <c r="BS383" s="25">
        <f ca="1" t="shared" si="2841"/>
        <v>20294.7343864083</v>
      </c>
      <c r="BT383" s="25">
        <f ca="1" t="shared" si="2841"/>
        <v>18124.1660130341</v>
      </c>
      <c r="BU383" s="25">
        <f ca="1" t="shared" si="2413"/>
        <v>54734.2706812955</v>
      </c>
      <c r="BV383" s="27">
        <f ca="1" t="shared" si="2414"/>
        <v>8.1613845060333</v>
      </c>
    </row>
    <row r="384" ht="15" customHeight="1" spans="1:74">
      <c r="A384" s="23">
        <v>383</v>
      </c>
      <c r="B384" s="24">
        <f ca="1" t="shared" ref="B384:F384" si="2842">RAND()</f>
        <v>0.0393845497940812</v>
      </c>
      <c r="C384" s="25">
        <f ca="1">IF(B384&lt;=('Ejercicio 3 - TIR'!$D$13-'Ejercicio 3 - TIR'!$C$13)/('Ejercicio 3 - TIR'!$E$13-'Ejercicio 3 - TIR'!$C$13),'Ejercicio 3 - TIR'!$C$13+SQRT(('Ejercicio 3 - TIR'!$E$13-'Ejercicio 3 - TIR'!$C$13)*('Ejercicio 3 - TIR'!$D$13-'Ejercicio 3 - TIR'!$C$13)*B384),'Ejercicio 3 - TIR'!$E$13-SQRT(('Ejercicio 3 - TIR'!$E$13-'Ejercicio 3 - TIR'!$C$13)*('Ejercicio 3 - TIR'!$E$13-'Ejercicio 3 - TIR'!$D$13)*(1-B384)))</f>
        <v>63969.1082018046</v>
      </c>
      <c r="D384" s="24">
        <f ca="1" t="shared" si="2842"/>
        <v>0.825833918699265</v>
      </c>
      <c r="E384" s="25">
        <f ca="1">IF(D384&lt;=('Ejercicio 3 - TIR'!$D$14-'Ejercicio 3 - TIR'!$C$14)/('Ejercicio 3 - TIR'!$E$14-'Ejercicio 3 - TIR'!$C$14),'Ejercicio 3 - TIR'!$C$14+SQRT(('Ejercicio 3 - TIR'!$E$14-'Ejercicio 3 - TIR'!$C$14)*('Ejercicio 3 - TIR'!$D$14-'Ejercicio 3 - TIR'!$C$14)*D384),'Ejercicio 3 - TIR'!$E$14-SQRT(('Ejercicio 3 - TIR'!$E$14-'Ejercicio 3 - TIR'!$C$14)*('Ejercicio 3 - TIR'!$E$14-'Ejercicio 3 - TIR'!$D$14)*(1-D384)))</f>
        <v>34888.7465142971</v>
      </c>
      <c r="F384" s="24">
        <f ca="1" t="shared" si="2842"/>
        <v>0.333285210207265</v>
      </c>
      <c r="G384" s="25">
        <f ca="1">IF(F384&lt;=('Ejercicio 3 - TIR'!$D$18-'Ejercicio 3 - TIR'!$C$18)/('Ejercicio 3 - TIR'!$E$18-'Ejercicio 3 - TIR'!$C$18),'Ejercicio 3 - TIR'!$C$18+SQRT(('Ejercicio 3 - TIR'!$E$18-'Ejercicio 3 - TIR'!$C$18)*('Ejercicio 3 - TIR'!$D$18-'Ejercicio 3 - TIR'!$C$18)*F384),'Ejercicio 3 - TIR'!$E$18-SQRT(('Ejercicio 3 - TIR'!$E$18-'Ejercicio 3 - TIR'!$C$18)*('Ejercicio 3 - TIR'!$E$18-'Ejercicio 3 - TIR'!$D$18)*(1-F384)))</f>
        <v>37070.5573706102</v>
      </c>
      <c r="H384" s="24">
        <f ca="1" t="shared" ref="H384:L384" si="2843">RAND()</f>
        <v>0.742225610696827</v>
      </c>
      <c r="I384" s="25">
        <f ca="1">IF(H384&lt;=('Ejercicio 3 - TIR'!$D$18-'Ejercicio 3 - TIR'!$C$18)/('Ejercicio 3 - TIR'!$E$18-'Ejercicio 3 - TIR'!$C$18),'Ejercicio 3 - TIR'!$C$18+SQRT(('Ejercicio 3 - TIR'!$E$18-'Ejercicio 3 - TIR'!$C$18)*('Ejercicio 3 - TIR'!$D$18-'Ejercicio 3 - TIR'!$C$18)*H384),'Ejercicio 3 - TIR'!$E$18-SQRT(('Ejercicio 3 - TIR'!$E$18-'Ejercicio 3 - TIR'!$C$18)*('Ejercicio 3 - TIR'!$E$18-'Ejercicio 3 - TIR'!$D$18)*(1-H384)))</f>
        <v>40603.060246292</v>
      </c>
      <c r="J384" s="24">
        <f ca="1" t="shared" si="2843"/>
        <v>0.680742959427856</v>
      </c>
      <c r="K384" s="25">
        <f ca="1">IF(J384&lt;=('Ejercicio 3 - TIR'!$D$18-'Ejercicio 3 - TIR'!$C$18)/('Ejercicio 3 - TIR'!$E$18-'Ejercicio 3 - TIR'!$C$18),'Ejercicio 3 - TIR'!$C$18+SQRT(('Ejercicio 3 - TIR'!$E$18-'Ejercicio 3 - TIR'!$C$18)*('Ejercicio 3 - TIR'!$D$18-'Ejercicio 3 - TIR'!$C$18)*J384),'Ejercicio 3 - TIR'!$E$18-SQRT(('Ejercicio 3 - TIR'!$E$18-'Ejercicio 3 - TIR'!$C$18)*('Ejercicio 3 - TIR'!$E$18-'Ejercicio 3 - TIR'!$D$18)*(1-J384)))</f>
        <v>40106.7109177047</v>
      </c>
      <c r="L384" s="24">
        <f ca="1" t="shared" si="2843"/>
        <v>0.244106959739564</v>
      </c>
      <c r="M384" s="25">
        <f ca="1">IF(L384&lt;=('Ejercicio 3 - TIR'!$D$18-'Ejercicio 3 - TIR'!$C$18)/('Ejercicio 3 - TIR'!$E$18-'Ejercicio 3 - TIR'!$C$18),'Ejercicio 3 - TIR'!$C$18+SQRT(('Ejercicio 3 - TIR'!$E$18-'Ejercicio 3 - TIR'!$C$18)*('Ejercicio 3 - TIR'!$D$18-'Ejercicio 3 - TIR'!$C$18)*L384),'Ejercicio 3 - TIR'!$E$18-SQRT(('Ejercicio 3 - TIR'!$E$18-'Ejercicio 3 - TIR'!$C$18)*('Ejercicio 3 - TIR'!$E$18-'Ejercicio 3 - TIR'!$D$18)*(1-L384)))</f>
        <v>36051.1192320871</v>
      </c>
      <c r="N384" s="24">
        <f ca="1" t="shared" ref="N384:R384" si="2844">RAND()</f>
        <v>0.352442717966498</v>
      </c>
      <c r="O384" s="25">
        <f ca="1">IF(N384&lt;=('Ejercicio 3 - TIR'!$D$18-'Ejercicio 3 - TIR'!$C$18)/('Ejercicio 3 - TIR'!$E$18-'Ejercicio 3 - TIR'!$C$18),'Ejercicio 3 - TIR'!$C$18+SQRT(('Ejercicio 3 - TIR'!$E$18-'Ejercicio 3 - TIR'!$C$18)*('Ejercicio 3 - TIR'!$D$18-'Ejercicio 3 - TIR'!$C$18)*N384),'Ejercicio 3 - TIR'!$E$18-SQRT(('Ejercicio 3 - TIR'!$E$18-'Ejercicio 3 - TIR'!$C$18)*('Ejercicio 3 - TIR'!$E$18-'Ejercicio 3 - TIR'!$D$18)*(1-N384)))</f>
        <v>37270.9289430564</v>
      </c>
      <c r="P384" s="24">
        <f ca="1" t="shared" si="2844"/>
        <v>0.448140724051511</v>
      </c>
      <c r="Q384" s="26">
        <f ca="1">IF(P384&lt;=('Ejercicio 3 - TIR'!$D$22-'Ejercicio 3 - TIR'!$C$22)/('Ejercicio 3 - TIR'!$E$22-'Ejercicio 3 - TIR'!$C$22),'Ejercicio 3 - TIR'!$C$22+SQRT(('Ejercicio 3 - TIR'!$E$22-'Ejercicio 3 - TIR'!$C$22)*('Ejercicio 3 - TIR'!$D$22-'Ejercicio 3 - TIR'!$C$22)*P384),'Ejercicio 3 - TIR'!$E$22-SQRT(('Ejercicio 3 - TIR'!$E$22-'Ejercicio 3 - TIR'!$C$22)*('Ejercicio 3 - TIR'!$E$22-'Ejercicio 3 - TIR'!$D$22)*(1-P384)))</f>
        <v>0.148401642616101</v>
      </c>
      <c r="R384" s="24">
        <f ca="1" t="shared" si="2844"/>
        <v>0.967052320181538</v>
      </c>
      <c r="S384" s="26">
        <f ca="1">IF(R384&lt;=('Ejercicio 3 - TIR'!$D$23-'Ejercicio 3 - TIR'!$C$23)/('Ejercicio 3 - TIR'!$E$23-'Ejercicio 3 - TIR'!$C$23),'Ejercicio 3 - TIR'!$C$23+SQRT(('Ejercicio 3 - TIR'!$E$23-'Ejercicio 3 - TIR'!$C$23)*('Ejercicio 3 - TIR'!$D$23-'Ejercicio 3 - TIR'!$C$23)*R384),'Ejercicio 3 - TIR'!$E$23-SQRT(('Ejercicio 3 - TIR'!$E$23-'Ejercicio 3 - TIR'!$C$23)*('Ejercicio 3 - TIR'!$E$23-'Ejercicio 3 - TIR'!$D$23)*(1-R384)))</f>
        <v>0.172298972557299</v>
      </c>
      <c r="T384" s="24">
        <f ca="1" t="shared" ref="T384:X384" si="2845">RAND()</f>
        <v>0.336143043809097</v>
      </c>
      <c r="U384" s="26">
        <f ca="1">IF(T384&lt;=('Ejercicio 3 - TIR'!$D$24-'Ejercicio 3 - TIR'!$C$24)/('Ejercicio 3 - TIR'!$E$24-'Ejercicio 3 - TIR'!$C$24),'Ejercicio 3 - TIR'!$C$24+SQRT(('Ejercicio 3 - TIR'!$E$24-'Ejercicio 3 - TIR'!$C$24)*('Ejercicio 3 - TIR'!$D$24-'Ejercicio 3 - TIR'!$C$24)*T384),'Ejercicio 3 - TIR'!$E$24-SQRT(('Ejercicio 3 - TIR'!$E$24-'Ejercicio 3 - TIR'!$C$24)*('Ejercicio 3 - TIR'!$E$24-'Ejercicio 3 - TIR'!$D$24)*(1-T384)))</f>
        <v>0.176568786046771</v>
      </c>
      <c r="V384" s="24">
        <f ca="1" t="shared" si="2845"/>
        <v>0.118040694294573</v>
      </c>
      <c r="W384" s="26">
        <f ca="1">IF(V384&lt;=('Ejercicio 3 - TIR'!$D$25-'Ejercicio 3 - TIR'!$C$25)/('Ejercicio 3 - TIR'!$E$25-'Ejercicio 3 - TIR'!$C$25),'Ejercicio 3 - TIR'!$C$25+SQRT(('Ejercicio 3 - TIR'!$E$25-'Ejercicio 3 - TIR'!$C$25)*('Ejercicio 3 - TIR'!$D$25-'Ejercicio 3 - TIR'!$C$25)*V384),'Ejercicio 3 - TIR'!$E$25-SQRT(('Ejercicio 3 - TIR'!$E$25-'Ejercicio 3 - TIR'!$C$25)*('Ejercicio 3 - TIR'!$E$25-'Ejercicio 3 - TIR'!$D$25)*(1-V384)))</f>
        <v>0.192855231309175</v>
      </c>
      <c r="X384" s="24">
        <f ca="1" t="shared" si="2845"/>
        <v>0.96077871776445</v>
      </c>
      <c r="Y384" s="26">
        <f ca="1">IF(X384&lt;=('Ejercicio 3 - TIR'!$D$26-'Ejercicio 3 - TIR'!$C$26)/('Ejercicio 3 - TIR'!$E$26-'Ejercicio 3 - TIR'!$C$26),'Ejercicio 3 - TIR'!$C$26+SQRT(('Ejercicio 3 - TIR'!$E$26-'Ejercicio 3 - TIR'!$C$26)*('Ejercicio 3 - TIR'!$D$26-'Ejercicio 3 - TIR'!$C$26)*X384),'Ejercicio 3 - TIR'!$E$26-SQRT(('Ejercicio 3 - TIR'!$E$26-'Ejercicio 3 - TIR'!$C$26)*('Ejercicio 3 - TIR'!$E$26-'Ejercicio 3 - TIR'!$D$26)*(1-X384)))</f>
        <v>0.265446824261627</v>
      </c>
      <c r="Z384" s="24">
        <f ca="1" t="shared" si="2384"/>
        <v>1.1484016426161</v>
      </c>
      <c r="AA384" s="24">
        <f ca="1" t="shared" si="2385"/>
        <v>1.34627006572197</v>
      </c>
      <c r="AB384" s="24">
        <f ca="1" t="shared" si="2386"/>
        <v>1.58397933691761</v>
      </c>
      <c r="AC384" s="24">
        <f ca="1" t="shared" si="2387"/>
        <v>1.8894580383278</v>
      </c>
      <c r="AD384" s="24">
        <f ca="1" t="shared" si="2388"/>
        <v>2.39100867417752</v>
      </c>
      <c r="AE384" s="23">
        <f ca="1" t="shared" si="2389"/>
        <v>5177.54729153845</v>
      </c>
      <c r="AF384" s="23">
        <f ca="1" t="shared" si="2390"/>
        <v>6069.63337023735</v>
      </c>
      <c r="AG384" s="23">
        <f ca="1" t="shared" si="2391"/>
        <v>7141.34116616914</v>
      </c>
      <c r="AH384" s="23">
        <f ca="1" t="shared" si="2392"/>
        <v>8518.58616862842</v>
      </c>
      <c r="AI384" s="23">
        <f ca="1" t="shared" si="2393"/>
        <v>10779.8178142899</v>
      </c>
      <c r="AJ384" s="25">
        <f ca="1" t="shared" si="2394"/>
        <v>42571.8889771031</v>
      </c>
      <c r="AK384" s="25">
        <f ca="1" t="shared" si="2395"/>
        <v>54662.6845862886</v>
      </c>
      <c r="AL384" s="25">
        <f ca="1" t="shared" si="2396"/>
        <v>63528.2013653719</v>
      </c>
      <c r="AM384" s="25">
        <f ca="1" t="shared" si="2397"/>
        <v>68117.0770237811</v>
      </c>
      <c r="AN384" s="25">
        <f ca="1" t="shared" si="2398"/>
        <v>89115.1143975018</v>
      </c>
      <c r="AO384" s="25">
        <f ca="1">C384/'Ejercicio 3 - TIR'!$D$7</f>
        <v>12793.8216403609</v>
      </c>
      <c r="AP384" s="25">
        <f ca="1" t="shared" si="2399"/>
        <v>29778.0673367422</v>
      </c>
      <c r="AQ384" s="25">
        <f ca="1" t="shared" si="2400"/>
        <v>41868.8629459277</v>
      </c>
      <c r="AR384" s="25">
        <f ca="1" t="shared" si="2401"/>
        <v>50734.379725011</v>
      </c>
      <c r="AS384" s="25">
        <f ca="1" t="shared" si="2402"/>
        <v>55323.2553834202</v>
      </c>
      <c r="AT384" s="25">
        <f ca="1" t="shared" si="2403"/>
        <v>76321.2927571409</v>
      </c>
      <c r="AU384" s="25">
        <f ca="1">AP384*'Ejercicio 3 - TIR'!$D$5</f>
        <v>14889.0336683711</v>
      </c>
      <c r="AV384" s="25">
        <f ca="1">AQ384*'Ejercicio 3 - TIR'!$D$5</f>
        <v>20934.4314729638</v>
      </c>
      <c r="AW384" s="25">
        <f ca="1">AR384*'Ejercicio 3 - TIR'!$D$5</f>
        <v>25367.1898625055</v>
      </c>
      <c r="AX384" s="25">
        <f ca="1">AS384*'Ejercicio 3 - TIR'!$D$5</f>
        <v>27661.6276917101</v>
      </c>
      <c r="AY384" s="25">
        <f ca="1">AT384*'Ejercicio 3 - TIR'!$D$5</f>
        <v>38160.6463785705</v>
      </c>
      <c r="AZ384" s="25">
        <f ca="1" t="shared" ref="AZ384:BD384" si="2846">AJ384-AU384-AE384</f>
        <v>22505.3080171936</v>
      </c>
      <c r="BA384" s="25">
        <f ca="1" t="shared" si="2846"/>
        <v>27658.6197430874</v>
      </c>
      <c r="BB384" s="25">
        <f ca="1" t="shared" si="2846"/>
        <v>31019.6703366973</v>
      </c>
      <c r="BC384" s="25">
        <f ca="1" t="shared" si="2846"/>
        <v>31936.8631634426</v>
      </c>
      <c r="BD384" s="25">
        <f ca="1" t="shared" si="2846"/>
        <v>40174.6502046415</v>
      </c>
      <c r="BE384" s="25">
        <f ca="1" t="shared" ref="BE384:BI384" si="2847">AZ384/Z384</f>
        <v>19597.0705561912</v>
      </c>
      <c r="BF384" s="25">
        <f ca="1" t="shared" si="2847"/>
        <v>20544.629526658</v>
      </c>
      <c r="BG384" s="25">
        <f ca="1" t="shared" si="2847"/>
        <v>19583.3806753193</v>
      </c>
      <c r="BH384" s="25">
        <f ca="1" t="shared" si="2847"/>
        <v>16902.6580721036</v>
      </c>
      <c r="BI384" s="25">
        <f ca="1" t="shared" si="2847"/>
        <v>16802.3858041674</v>
      </c>
      <c r="BJ384" s="25">
        <f ca="1" t="shared" si="2406"/>
        <v>83419.2955468651</v>
      </c>
      <c r="BK384" s="25">
        <f ca="1" t="shared" si="2407"/>
        <v>30590.1385179831</v>
      </c>
      <c r="BL384" s="25">
        <f ca="1" t="shared" si="2408"/>
        <v>114009.434064848</v>
      </c>
      <c r="BM384" s="25">
        <f ca="1">BK384*'Ejercicio 3 - TIR'!$D$5</f>
        <v>15295.0692589915</v>
      </c>
      <c r="BN384" s="25">
        <f ca="1" t="shared" si="2409"/>
        <v>98714.3648058567</v>
      </c>
      <c r="BO384" s="25">
        <f ca="1" t="shared" si="2410"/>
        <v>41285.6573344775</v>
      </c>
      <c r="BP384" s="25">
        <f ca="1" t="shared" si="2411"/>
        <v>-98857.8547161017</v>
      </c>
      <c r="BQ384" s="25">
        <f ca="1" t="shared" ref="BQ384:BT384" si="2848">BE384</f>
        <v>19597.0705561912</v>
      </c>
      <c r="BR384" s="25">
        <f ca="1" t="shared" si="2848"/>
        <v>20544.629526658</v>
      </c>
      <c r="BS384" s="25">
        <f ca="1" t="shared" si="2848"/>
        <v>19583.3806753193</v>
      </c>
      <c r="BT384" s="25">
        <f ca="1" t="shared" si="2848"/>
        <v>16902.6580721036</v>
      </c>
      <c r="BU384" s="25">
        <f ca="1" t="shared" si="2413"/>
        <v>58088.0431386449</v>
      </c>
      <c r="BV384" s="27">
        <f ca="1" t="shared" si="2414"/>
        <v>9.41528407215417</v>
      </c>
    </row>
    <row r="385" ht="15" customHeight="1" spans="1:74">
      <c r="A385" s="23">
        <v>384</v>
      </c>
      <c r="B385" s="24">
        <f ca="1" t="shared" ref="B385:F385" si="2849">RAND()</f>
        <v>0.456638256475834</v>
      </c>
      <c r="C385" s="25">
        <f ca="1">IF(B385&lt;=('Ejercicio 3 - TIR'!$D$13-'Ejercicio 3 - TIR'!$C$13)/('Ejercicio 3 - TIR'!$E$13-'Ejercicio 3 - TIR'!$C$13),'Ejercicio 3 - TIR'!$C$13+SQRT(('Ejercicio 3 - TIR'!$E$13-'Ejercicio 3 - TIR'!$C$13)*('Ejercicio 3 - TIR'!$D$13-'Ejercicio 3 - TIR'!$C$13)*B385),'Ejercicio 3 - TIR'!$E$13-SQRT(('Ejercicio 3 - TIR'!$E$13-'Ejercicio 3 - TIR'!$C$13)*('Ejercicio 3 - TIR'!$E$13-'Ejercicio 3 - TIR'!$D$13)*(1-B385)))</f>
        <v>74465.0417617534</v>
      </c>
      <c r="D385" s="24">
        <f ca="1" t="shared" si="2849"/>
        <v>0.189934528139837</v>
      </c>
      <c r="E385" s="25">
        <f ca="1">IF(D385&lt;=('Ejercicio 3 - TIR'!$D$14-'Ejercicio 3 - TIR'!$C$14)/('Ejercicio 3 - TIR'!$E$14-'Ejercicio 3 - TIR'!$C$14),'Ejercicio 3 - TIR'!$C$14+SQRT(('Ejercicio 3 - TIR'!$E$14-'Ejercicio 3 - TIR'!$C$14)*('Ejercicio 3 - TIR'!$D$14-'Ejercicio 3 - TIR'!$C$14)*D385),'Ejercicio 3 - TIR'!$E$14-SQRT(('Ejercicio 3 - TIR'!$E$14-'Ejercicio 3 - TIR'!$C$14)*('Ejercicio 3 - TIR'!$E$14-'Ejercicio 3 - TIR'!$D$14)*(1-D385)))</f>
        <v>28774.2667646164</v>
      </c>
      <c r="F385" s="24">
        <f ca="1" t="shared" si="2849"/>
        <v>0.658913962591716</v>
      </c>
      <c r="G385" s="25">
        <f ca="1">IF(F385&lt;=('Ejercicio 3 - TIR'!$D$18-'Ejercicio 3 - TIR'!$C$18)/('Ejercicio 3 - TIR'!$E$18-'Ejercicio 3 - TIR'!$C$18),'Ejercicio 3 - TIR'!$C$18+SQRT(('Ejercicio 3 - TIR'!$E$18-'Ejercicio 3 - TIR'!$C$18)*('Ejercicio 3 - TIR'!$D$18-'Ejercicio 3 - TIR'!$C$18)*F385),'Ejercicio 3 - TIR'!$E$18-SQRT(('Ejercicio 3 - TIR'!$E$18-'Ejercicio 3 - TIR'!$C$18)*('Ejercicio 3 - TIR'!$E$18-'Ejercicio 3 - TIR'!$D$18)*(1-F385)))</f>
        <v>39941.6846856434</v>
      </c>
      <c r="H385" s="24">
        <f ca="1" t="shared" ref="H385:L385" si="2850">RAND()</f>
        <v>0.344388719247859</v>
      </c>
      <c r="I385" s="25">
        <f ca="1">IF(H385&lt;=('Ejercicio 3 - TIR'!$D$18-'Ejercicio 3 - TIR'!$C$18)/('Ejercicio 3 - TIR'!$E$18-'Ejercicio 3 - TIR'!$C$18),'Ejercicio 3 - TIR'!$C$18+SQRT(('Ejercicio 3 - TIR'!$E$18-'Ejercicio 3 - TIR'!$C$18)*('Ejercicio 3 - TIR'!$D$18-'Ejercicio 3 - TIR'!$C$18)*H385),'Ejercicio 3 - TIR'!$E$18-SQRT(('Ejercicio 3 - TIR'!$E$18-'Ejercicio 3 - TIR'!$C$18)*('Ejercicio 3 - TIR'!$E$18-'Ejercicio 3 - TIR'!$D$18)*(1-H385)))</f>
        <v>37187.3714170884</v>
      </c>
      <c r="J385" s="24">
        <f ca="1" t="shared" si="2850"/>
        <v>0.63425280597447</v>
      </c>
      <c r="K385" s="25">
        <f ca="1">IF(J385&lt;=('Ejercicio 3 - TIR'!$D$18-'Ejercicio 3 - TIR'!$C$18)/('Ejercicio 3 - TIR'!$E$18-'Ejercicio 3 - TIR'!$C$18),'Ejercicio 3 - TIR'!$C$18+SQRT(('Ejercicio 3 - TIR'!$E$18-'Ejercicio 3 - TIR'!$C$18)*('Ejercicio 3 - TIR'!$D$18-'Ejercicio 3 - TIR'!$C$18)*J385),'Ejercicio 3 - TIR'!$E$18-SQRT(('Ejercicio 3 - TIR'!$E$18-'Ejercicio 3 - TIR'!$C$18)*('Ejercicio 3 - TIR'!$E$18-'Ejercicio 3 - TIR'!$D$18)*(1-J385)))</f>
        <v>39753.8669714206</v>
      </c>
      <c r="L385" s="24">
        <f ca="1" t="shared" si="2850"/>
        <v>0.166987311973251</v>
      </c>
      <c r="M385" s="25">
        <f ca="1">IF(L385&lt;=('Ejercicio 3 - TIR'!$D$18-'Ejercicio 3 - TIR'!$C$18)/('Ejercicio 3 - TIR'!$E$18-'Ejercicio 3 - TIR'!$C$18),'Ejercicio 3 - TIR'!$C$18+SQRT(('Ejercicio 3 - TIR'!$E$18-'Ejercicio 3 - TIR'!$C$18)*('Ejercicio 3 - TIR'!$D$18-'Ejercicio 3 - TIR'!$C$18)*L385),'Ejercicio 3 - TIR'!$E$18-SQRT(('Ejercicio 3 - TIR'!$E$18-'Ejercicio 3 - TIR'!$C$18)*('Ejercicio 3 - TIR'!$E$18-'Ejercicio 3 - TIR'!$D$18)*(1-L385)))</f>
        <v>35004.8073685195</v>
      </c>
      <c r="N385" s="24">
        <f ca="1" t="shared" ref="N385:R385" si="2851">RAND()</f>
        <v>0.845898150891033</v>
      </c>
      <c r="O385" s="25">
        <f ca="1">IF(N385&lt;=('Ejercicio 3 - TIR'!$D$18-'Ejercicio 3 - TIR'!$C$18)/('Ejercicio 3 - TIR'!$E$18-'Ejercicio 3 - TIR'!$C$18),'Ejercicio 3 - TIR'!$C$18+SQRT(('Ejercicio 3 - TIR'!$E$18-'Ejercicio 3 - TIR'!$C$18)*('Ejercicio 3 - TIR'!$D$18-'Ejercicio 3 - TIR'!$C$18)*N385),'Ejercicio 3 - TIR'!$E$18-SQRT(('Ejercicio 3 - TIR'!$E$18-'Ejercicio 3 - TIR'!$C$18)*('Ejercicio 3 - TIR'!$E$18-'Ejercicio 3 - TIR'!$D$18)*(1-N385)))</f>
        <v>41600.3472702094</v>
      </c>
      <c r="P385" s="24">
        <f ca="1" t="shared" si="2851"/>
        <v>0.62840979317734</v>
      </c>
      <c r="Q385" s="26">
        <f ca="1">IF(P385&lt;=('Ejercicio 3 - TIR'!$D$22-'Ejercicio 3 - TIR'!$C$22)/('Ejercicio 3 - TIR'!$E$22-'Ejercicio 3 - TIR'!$C$22),'Ejercicio 3 - TIR'!$C$22+SQRT(('Ejercicio 3 - TIR'!$E$22-'Ejercicio 3 - TIR'!$C$22)*('Ejercicio 3 - TIR'!$D$22-'Ejercicio 3 - TIR'!$C$22)*P385),'Ejercicio 3 - TIR'!$E$22-SQRT(('Ejercicio 3 - TIR'!$E$22-'Ejercicio 3 - TIR'!$C$22)*('Ejercicio 3 - TIR'!$E$22-'Ejercicio 3 - TIR'!$D$22)*(1-P385)))</f>
        <v>0.154137626321608</v>
      </c>
      <c r="R385" s="24">
        <f ca="1" t="shared" si="2851"/>
        <v>0.652050334585633</v>
      </c>
      <c r="S385" s="26">
        <f ca="1">IF(R385&lt;=('Ejercicio 3 - TIR'!$D$23-'Ejercicio 3 - TIR'!$C$23)/('Ejercicio 3 - TIR'!$E$23-'Ejercicio 3 - TIR'!$C$23),'Ejercicio 3 - TIR'!$C$23+SQRT(('Ejercicio 3 - TIR'!$E$23-'Ejercicio 3 - TIR'!$C$23)*('Ejercicio 3 - TIR'!$D$23-'Ejercicio 3 - TIR'!$C$23)*R385),'Ejercicio 3 - TIR'!$E$23-SQRT(('Ejercicio 3 - TIR'!$E$23-'Ejercicio 3 - TIR'!$C$23)*('Ejercicio 3 - TIR'!$E$23-'Ejercicio 3 - TIR'!$D$23)*(1-R385)))</f>
        <v>0.154973825746913</v>
      </c>
      <c r="T385" s="24">
        <f ca="1" t="shared" ref="T385:X385" si="2852">RAND()</f>
        <v>0.337860973790739</v>
      </c>
      <c r="U385" s="26">
        <f ca="1">IF(T385&lt;=('Ejercicio 3 - TIR'!$D$24-'Ejercicio 3 - TIR'!$C$24)/('Ejercicio 3 - TIR'!$E$24-'Ejercicio 3 - TIR'!$C$24),'Ejercicio 3 - TIR'!$C$24+SQRT(('Ejercicio 3 - TIR'!$E$24-'Ejercicio 3 - TIR'!$C$24)*('Ejercicio 3 - TIR'!$D$24-'Ejercicio 3 - TIR'!$C$24)*T385),'Ejercicio 3 - TIR'!$E$24-SQRT(('Ejercicio 3 - TIR'!$E$24-'Ejercicio 3 - TIR'!$C$24)*('Ejercicio 3 - TIR'!$E$24-'Ejercicio 3 - TIR'!$D$24)*(1-T385)))</f>
        <v>0.176636592217484</v>
      </c>
      <c r="V385" s="24">
        <f ca="1" t="shared" si="2852"/>
        <v>0.0722734636242626</v>
      </c>
      <c r="W385" s="26">
        <f ca="1">IF(V385&lt;=('Ejercicio 3 - TIR'!$D$25-'Ejercicio 3 - TIR'!$C$25)/('Ejercicio 3 - TIR'!$E$25-'Ejercicio 3 - TIR'!$C$25),'Ejercicio 3 - TIR'!$C$25+SQRT(('Ejercicio 3 - TIR'!$E$25-'Ejercicio 3 - TIR'!$C$25)*('Ejercicio 3 - TIR'!$D$25-'Ejercicio 3 - TIR'!$C$25)*V385),'Ejercicio 3 - TIR'!$E$25-SQRT(('Ejercicio 3 - TIR'!$E$25-'Ejercicio 3 - TIR'!$C$25)*('Ejercicio 3 - TIR'!$E$25-'Ejercicio 3 - TIR'!$D$25)*(1-V385)))</f>
        <v>0.190058968588974</v>
      </c>
      <c r="X385" s="24">
        <f ca="1" t="shared" si="2852"/>
        <v>0.964088214436485</v>
      </c>
      <c r="Y385" s="26">
        <f ca="1">IF(X385&lt;=('Ejercicio 3 - TIR'!$D$26-'Ejercicio 3 - TIR'!$C$26)/('Ejercicio 3 - TIR'!$E$26-'Ejercicio 3 - TIR'!$C$26),'Ejercicio 3 - TIR'!$C$26+SQRT(('Ejercicio 3 - TIR'!$E$26-'Ejercicio 3 - TIR'!$C$26)*('Ejercicio 3 - TIR'!$D$26-'Ejercicio 3 - TIR'!$C$26)*X385),'Ejercicio 3 - TIR'!$E$26-SQRT(('Ejercicio 3 - TIR'!$E$26-'Ejercicio 3 - TIR'!$C$26)*('Ejercicio 3 - TIR'!$E$26-'Ejercicio 3 - TIR'!$D$26)*(1-X385)))</f>
        <v>0.266074353083502</v>
      </c>
      <c r="Z385" s="24">
        <f ca="1" t="shared" si="2384"/>
        <v>1.15413762632161</v>
      </c>
      <c r="AA385" s="24">
        <f ca="1" t="shared" si="2385"/>
        <v>1.33299874971113</v>
      </c>
      <c r="AB385" s="24">
        <f ca="1" t="shared" si="2386"/>
        <v>1.56845510629027</v>
      </c>
      <c r="AC385" s="24">
        <f ca="1" t="shared" si="2387"/>
        <v>1.86655406606991</v>
      </c>
      <c r="AD385" s="24">
        <f ca="1" t="shared" si="2388"/>
        <v>2.36319623169484</v>
      </c>
      <c r="AE385" s="23">
        <f ca="1" t="shared" si="2389"/>
        <v>4435.1971782427</v>
      </c>
      <c r="AF385" s="23">
        <f ca="1" t="shared" si="2390"/>
        <v>5122.53665289689</v>
      </c>
      <c r="AG385" s="23">
        <f ca="1" t="shared" si="2391"/>
        <v>6027.36407077375</v>
      </c>
      <c r="AH385" s="23">
        <f ca="1" t="shared" si="2392"/>
        <v>7172.91866937525</v>
      </c>
      <c r="AI385" s="23">
        <f ca="1" t="shared" si="2393"/>
        <v>9081.44836404984</v>
      </c>
      <c r="AJ385" s="25">
        <f ca="1" t="shared" si="2394"/>
        <v>46098.2011543746</v>
      </c>
      <c r="AK385" s="25">
        <f ca="1" t="shared" si="2395"/>
        <v>49570.7196040222</v>
      </c>
      <c r="AL385" s="25">
        <f ca="1" t="shared" si="2396"/>
        <v>62352.1556461088</v>
      </c>
      <c r="AM385" s="25">
        <f ca="1" t="shared" si="2397"/>
        <v>65338.3655257041</v>
      </c>
      <c r="AN385" s="25">
        <f ca="1" t="shared" si="2398"/>
        <v>98309.7839061556</v>
      </c>
      <c r="AO385" s="25">
        <f ca="1">C385/'Ejercicio 3 - TIR'!$D$7</f>
        <v>14893.0083523507</v>
      </c>
      <c r="AP385" s="25">
        <f ca="1" t="shared" si="2399"/>
        <v>31205.192802024</v>
      </c>
      <c r="AQ385" s="25">
        <f ca="1" t="shared" si="2400"/>
        <v>34677.7112516715</v>
      </c>
      <c r="AR385" s="25">
        <f ca="1" t="shared" si="2401"/>
        <v>47459.1472937581</v>
      </c>
      <c r="AS385" s="25">
        <f ca="1" t="shared" si="2402"/>
        <v>50445.3571733534</v>
      </c>
      <c r="AT385" s="25">
        <f ca="1" t="shared" si="2403"/>
        <v>83416.7755538049</v>
      </c>
      <c r="AU385" s="25">
        <f ca="1">AP385*'Ejercicio 3 - TIR'!$D$5</f>
        <v>15602.596401012</v>
      </c>
      <c r="AV385" s="25">
        <f ca="1">AQ385*'Ejercicio 3 - TIR'!$D$5</f>
        <v>17338.8556258357</v>
      </c>
      <c r="AW385" s="25">
        <f ca="1">AR385*'Ejercicio 3 - TIR'!$D$5</f>
        <v>23729.5736468791</v>
      </c>
      <c r="AX385" s="25">
        <f ca="1">AS385*'Ejercicio 3 - TIR'!$D$5</f>
        <v>25222.6785866767</v>
      </c>
      <c r="AY385" s="25">
        <f ca="1">AT385*'Ejercicio 3 - TIR'!$D$5</f>
        <v>41708.3877769025</v>
      </c>
      <c r="AZ385" s="25">
        <f ca="1" t="shared" ref="AZ385:BD385" si="2853">AJ385-AU385-AE385</f>
        <v>26060.40757512</v>
      </c>
      <c r="BA385" s="25">
        <f ca="1" t="shared" si="2853"/>
        <v>27109.3273252895</v>
      </c>
      <c r="BB385" s="25">
        <f ca="1" t="shared" si="2853"/>
        <v>32595.217928456</v>
      </c>
      <c r="BC385" s="25">
        <f ca="1" t="shared" si="2853"/>
        <v>32942.7682696521</v>
      </c>
      <c r="BD385" s="25">
        <f ca="1" t="shared" si="2853"/>
        <v>47519.9477652033</v>
      </c>
      <c r="BE385" s="25">
        <f ca="1" t="shared" ref="BE385:BI385" si="2854">AZ385/Z385</f>
        <v>22579.9826474577</v>
      </c>
      <c r="BF385" s="25">
        <f ca="1" t="shared" si="2854"/>
        <v>20337.0988391132</v>
      </c>
      <c r="BG385" s="25">
        <f ca="1" t="shared" si="2854"/>
        <v>20781.7347131794</v>
      </c>
      <c r="BH385" s="25">
        <f ca="1" t="shared" si="2854"/>
        <v>17648.9761901268</v>
      </c>
      <c r="BI385" s="25">
        <f ca="1" t="shared" si="2854"/>
        <v>20108.3376521479</v>
      </c>
      <c r="BJ385" s="25">
        <f ca="1" t="shared" si="2406"/>
        <v>67999.2387879234</v>
      </c>
      <c r="BK385" s="25">
        <f ca="1" t="shared" si="2407"/>
        <v>35195.1012168749</v>
      </c>
      <c r="BL385" s="25">
        <f ca="1" t="shared" si="2408"/>
        <v>103194.340004798</v>
      </c>
      <c r="BM385" s="25">
        <f ca="1">BK385*'Ejercicio 3 - TIR'!$D$5</f>
        <v>17597.5506084374</v>
      </c>
      <c r="BN385" s="25">
        <f ca="1" t="shared" si="2409"/>
        <v>85596.7893963609</v>
      </c>
      <c r="BO385" s="25">
        <f ca="1" t="shared" si="2410"/>
        <v>36220.7709407917</v>
      </c>
      <c r="BP385" s="25">
        <f ca="1" t="shared" si="2411"/>
        <v>-103239.30852637</v>
      </c>
      <c r="BQ385" s="25">
        <f ca="1" t="shared" ref="BQ385:BT385" si="2855">BE385</f>
        <v>22579.9826474577</v>
      </c>
      <c r="BR385" s="25">
        <f ca="1" t="shared" si="2855"/>
        <v>20337.0988391132</v>
      </c>
      <c r="BS385" s="25">
        <f ca="1" t="shared" si="2855"/>
        <v>20781.7347131794</v>
      </c>
      <c r="BT385" s="25">
        <f ca="1" t="shared" si="2855"/>
        <v>17648.9761901268</v>
      </c>
      <c r="BU385" s="25">
        <f ca="1" t="shared" si="2413"/>
        <v>56329.1085929396</v>
      </c>
      <c r="BV385" s="27">
        <f ca="1" t="shared" si="2414"/>
        <v>8.92036248509356</v>
      </c>
    </row>
    <row r="386" ht="15" customHeight="1" spans="1:74">
      <c r="A386" s="23">
        <v>385</v>
      </c>
      <c r="B386" s="24">
        <f ca="1" t="shared" ref="B386:F386" si="2856">RAND()</f>
        <v>0.983079168874397</v>
      </c>
      <c r="C386" s="25">
        <f ca="1">IF(B386&lt;=('Ejercicio 3 - TIR'!$D$13-'Ejercicio 3 - TIR'!$C$13)/('Ejercicio 3 - TIR'!$E$13-'Ejercicio 3 - TIR'!$C$13),'Ejercicio 3 - TIR'!$C$13+SQRT(('Ejercicio 3 - TIR'!$E$13-'Ejercicio 3 - TIR'!$C$13)*('Ejercicio 3 - TIR'!$D$13-'Ejercicio 3 - TIR'!$C$13)*B386),'Ejercicio 3 - TIR'!$E$13-SQRT(('Ejercicio 3 - TIR'!$E$13-'Ejercicio 3 - TIR'!$C$13)*('Ejercicio 3 - TIR'!$E$13-'Ejercicio 3 - TIR'!$D$13)*(1-B386)))</f>
        <v>95493.8933267482</v>
      </c>
      <c r="D386" s="24">
        <f ca="1" t="shared" si="2856"/>
        <v>0.837839484947025</v>
      </c>
      <c r="E386" s="25">
        <f ca="1">IF(D386&lt;=('Ejercicio 3 - TIR'!$D$14-'Ejercicio 3 - TIR'!$C$14)/('Ejercicio 3 - TIR'!$E$14-'Ejercicio 3 - TIR'!$C$14),'Ejercicio 3 - TIR'!$C$14+SQRT(('Ejercicio 3 - TIR'!$E$14-'Ejercicio 3 - TIR'!$C$14)*('Ejercicio 3 - TIR'!$D$14-'Ejercicio 3 - TIR'!$C$14)*D386),'Ejercicio 3 - TIR'!$E$14-SQRT(('Ejercicio 3 - TIR'!$E$14-'Ejercicio 3 - TIR'!$C$14)*('Ejercicio 3 - TIR'!$E$14-'Ejercicio 3 - TIR'!$D$14)*(1-D386)))</f>
        <v>35068.055428338</v>
      </c>
      <c r="F386" s="24">
        <f ca="1" t="shared" si="2856"/>
        <v>0.789846571437639</v>
      </c>
      <c r="G386" s="25">
        <f ca="1">IF(F386&lt;=('Ejercicio 3 - TIR'!$D$18-'Ejercicio 3 - TIR'!$C$18)/('Ejercicio 3 - TIR'!$E$18-'Ejercicio 3 - TIR'!$C$18),'Ejercicio 3 - TIR'!$C$18+SQRT(('Ejercicio 3 - TIR'!$E$18-'Ejercicio 3 - TIR'!$C$18)*('Ejercicio 3 - TIR'!$D$18-'Ejercicio 3 - TIR'!$C$18)*F386),'Ejercicio 3 - TIR'!$E$18-SQRT(('Ejercicio 3 - TIR'!$E$18-'Ejercicio 3 - TIR'!$C$18)*('Ejercicio 3 - TIR'!$E$18-'Ejercicio 3 - TIR'!$D$18)*(1-F386)))</f>
        <v>41029.9235344672</v>
      </c>
      <c r="H386" s="24">
        <f ca="1" t="shared" ref="H386:L386" si="2857">RAND()</f>
        <v>0.784853493706508</v>
      </c>
      <c r="I386" s="25">
        <f ca="1">IF(H386&lt;=('Ejercicio 3 - TIR'!$D$18-'Ejercicio 3 - TIR'!$C$18)/('Ejercicio 3 - TIR'!$E$18-'Ejercicio 3 - TIR'!$C$18),'Ejercicio 3 - TIR'!$C$18+SQRT(('Ejercicio 3 - TIR'!$E$18-'Ejercicio 3 - TIR'!$C$18)*('Ejercicio 3 - TIR'!$D$18-'Ejercicio 3 - TIR'!$C$18)*H386),'Ejercicio 3 - TIR'!$E$18-SQRT(('Ejercicio 3 - TIR'!$E$18-'Ejercicio 3 - TIR'!$C$18)*('Ejercicio 3 - TIR'!$E$18-'Ejercicio 3 - TIR'!$D$18)*(1-H386)))</f>
        <v>40983.0374694289</v>
      </c>
      <c r="J386" s="24">
        <f ca="1" t="shared" si="2857"/>
        <v>0.617187896388244</v>
      </c>
      <c r="K386" s="25">
        <f ca="1">IF(J386&lt;=('Ejercicio 3 - TIR'!$D$18-'Ejercicio 3 - TIR'!$C$18)/('Ejercicio 3 - TIR'!$E$18-'Ejercicio 3 - TIR'!$C$18),'Ejercicio 3 - TIR'!$C$18+SQRT(('Ejercicio 3 - TIR'!$E$18-'Ejercicio 3 - TIR'!$C$18)*('Ejercicio 3 - TIR'!$D$18-'Ejercicio 3 - TIR'!$C$18)*J386),'Ejercicio 3 - TIR'!$E$18-SQRT(('Ejercicio 3 - TIR'!$E$18-'Ejercicio 3 - TIR'!$C$18)*('Ejercicio 3 - TIR'!$E$18-'Ejercicio 3 - TIR'!$D$18)*(1-J386)))</f>
        <v>39621.7557887444</v>
      </c>
      <c r="L386" s="24">
        <f ca="1" t="shared" si="2857"/>
        <v>0.326759009242612</v>
      </c>
      <c r="M386" s="25">
        <f ca="1">IF(L386&lt;=('Ejercicio 3 - TIR'!$D$18-'Ejercicio 3 - TIR'!$C$18)/('Ejercicio 3 - TIR'!$E$18-'Ejercicio 3 - TIR'!$C$18),'Ejercicio 3 - TIR'!$C$18+SQRT(('Ejercicio 3 - TIR'!$E$18-'Ejercicio 3 - TIR'!$C$18)*('Ejercicio 3 - TIR'!$D$18-'Ejercicio 3 - TIR'!$C$18)*L386),'Ejercicio 3 - TIR'!$E$18-SQRT(('Ejercicio 3 - TIR'!$E$18-'Ejercicio 3 - TIR'!$C$18)*('Ejercicio 3 - TIR'!$E$18-'Ejercicio 3 - TIR'!$D$18)*(1-L386)))</f>
        <v>37000.989314832</v>
      </c>
      <c r="N386" s="24">
        <f ca="1" t="shared" ref="N386:R386" si="2858">RAND()</f>
        <v>0.976819537317248</v>
      </c>
      <c r="O386" s="25">
        <f ca="1">IF(N386&lt;=('Ejercicio 3 - TIR'!$D$18-'Ejercicio 3 - TIR'!$C$18)/('Ejercicio 3 - TIR'!$E$18-'Ejercicio 3 - TIR'!$C$18),'Ejercicio 3 - TIR'!$C$18+SQRT(('Ejercicio 3 - TIR'!$E$18-'Ejercicio 3 - TIR'!$C$18)*('Ejercicio 3 - TIR'!$D$18-'Ejercicio 3 - TIR'!$C$18)*N386),'Ejercicio 3 - TIR'!$E$18-SQRT(('Ejercicio 3 - TIR'!$E$18-'Ejercicio 3 - TIR'!$C$18)*('Ejercicio 3 - TIR'!$E$18-'Ejercicio 3 - TIR'!$D$18)*(1-N386)))</f>
        <v>43681.4649412297</v>
      </c>
      <c r="P386" s="24">
        <f ca="1" t="shared" si="2858"/>
        <v>0.803760052532426</v>
      </c>
      <c r="Q386" s="26">
        <f ca="1">IF(P386&lt;=('Ejercicio 3 - TIR'!$D$22-'Ejercicio 3 - TIR'!$C$22)/('Ejercicio 3 - TIR'!$E$22-'Ejercicio 3 - TIR'!$C$22),'Ejercicio 3 - TIR'!$C$22+SQRT(('Ejercicio 3 - TIR'!$E$22-'Ejercicio 3 - TIR'!$C$22)*('Ejercicio 3 - TIR'!$D$22-'Ejercicio 3 - TIR'!$C$22)*P386),'Ejercicio 3 - TIR'!$E$22-SQRT(('Ejercicio 3 - TIR'!$E$22-'Ejercicio 3 - TIR'!$C$22)*('Ejercicio 3 - TIR'!$E$22-'Ejercicio 3 - TIR'!$D$22)*(1-P386)))</f>
        <v>0.161205535244609</v>
      </c>
      <c r="R386" s="24">
        <f ca="1" t="shared" si="2858"/>
        <v>0.552428391995362</v>
      </c>
      <c r="S386" s="26">
        <f ca="1">IF(R386&lt;=('Ejercicio 3 - TIR'!$D$23-'Ejercicio 3 - TIR'!$C$23)/('Ejercicio 3 - TIR'!$E$23-'Ejercicio 3 - TIR'!$C$23),'Ejercicio 3 - TIR'!$C$23+SQRT(('Ejercicio 3 - TIR'!$E$23-'Ejercicio 3 - TIR'!$C$23)*('Ejercicio 3 - TIR'!$D$23-'Ejercicio 3 - TIR'!$C$23)*R386),'Ejercicio 3 - TIR'!$E$23-SQRT(('Ejercicio 3 - TIR'!$E$23-'Ejercicio 3 - TIR'!$C$23)*('Ejercicio 3 - TIR'!$E$23-'Ejercicio 3 - TIR'!$D$23)*(1-R386)))</f>
        <v>0.15161639743781</v>
      </c>
      <c r="T386" s="24">
        <f ca="1" t="shared" ref="T386:X386" si="2859">RAND()</f>
        <v>0.736284280157739</v>
      </c>
      <c r="U386" s="26">
        <f ca="1">IF(T386&lt;=('Ejercicio 3 - TIR'!$D$24-'Ejercicio 3 - TIR'!$C$24)/('Ejercicio 3 - TIR'!$E$24-'Ejercicio 3 - TIR'!$C$24),'Ejercicio 3 - TIR'!$C$24+SQRT(('Ejercicio 3 - TIR'!$E$24-'Ejercicio 3 - TIR'!$C$24)*('Ejercicio 3 - TIR'!$D$24-'Ejercicio 3 - TIR'!$C$24)*T386),'Ejercicio 3 - TIR'!$E$24-SQRT(('Ejercicio 3 - TIR'!$E$24-'Ejercicio 3 - TIR'!$C$24)*('Ejercicio 3 - TIR'!$E$24-'Ejercicio 3 - TIR'!$D$24)*(1-T386)))</f>
        <v>0.192826409593903</v>
      </c>
      <c r="V386" s="24">
        <f ca="1" t="shared" si="2859"/>
        <v>0.157270098115272</v>
      </c>
      <c r="W386" s="26">
        <f ca="1">IF(V386&lt;=('Ejercicio 3 - TIR'!$D$25-'Ejercicio 3 - TIR'!$C$25)/('Ejercicio 3 - TIR'!$E$25-'Ejercicio 3 - TIR'!$C$25),'Ejercicio 3 - TIR'!$C$25+SQRT(('Ejercicio 3 - TIR'!$E$25-'Ejercicio 3 - TIR'!$C$25)*('Ejercicio 3 - TIR'!$D$25-'Ejercicio 3 - TIR'!$C$25)*V386),'Ejercicio 3 - TIR'!$E$25-SQRT(('Ejercicio 3 - TIR'!$E$25-'Ejercicio 3 - TIR'!$C$25)*('Ejercicio 3 - TIR'!$E$25-'Ejercicio 3 - TIR'!$D$25)*(1-V386)))</f>
        <v>0.194838400768323</v>
      </c>
      <c r="X386" s="24">
        <f ca="1" t="shared" si="2859"/>
        <v>0.613754250898521</v>
      </c>
      <c r="Y386" s="26">
        <f ca="1">IF(X386&lt;=('Ejercicio 3 - TIR'!$D$26-'Ejercicio 3 - TIR'!$C$26)/('Ejercicio 3 - TIR'!$E$26-'Ejercicio 3 - TIR'!$C$26),'Ejercicio 3 - TIR'!$C$26+SQRT(('Ejercicio 3 - TIR'!$E$26-'Ejercicio 3 - TIR'!$C$26)*('Ejercicio 3 - TIR'!$D$26-'Ejercicio 3 - TIR'!$C$26)*X386),'Ejercicio 3 - TIR'!$E$26-SQRT(('Ejercicio 3 - TIR'!$E$26-'Ejercicio 3 - TIR'!$C$26)*('Ejercicio 3 - TIR'!$E$26-'Ejercicio 3 - TIR'!$D$26)*(1-X386)))</f>
        <v>0.234330239269863</v>
      </c>
      <c r="Z386" s="24">
        <f ca="1" t="shared" ref="Z386:Z449" si="2860">(1+Q386)</f>
        <v>1.16120553524461</v>
      </c>
      <c r="AA386" s="24">
        <f ca="1" t="shared" ref="AA386:AA449" si="2861">Z386*(1+S386)</f>
        <v>1.33726333518324</v>
      </c>
      <c r="AB386" s="24">
        <f ca="1" t="shared" ref="AB386:AB449" si="2862">AA386*(1+U386)</f>
        <v>1.59512302278819</v>
      </c>
      <c r="AC386" s="24">
        <f ca="1" t="shared" ref="AC386:AC449" si="2863">AB386*(1+W386)</f>
        <v>1.90591424157698</v>
      </c>
      <c r="AD386" s="24">
        <f ca="1" t="shared" ref="AD386:AD449" si="2864">AC386*(1+Y386)</f>
        <v>2.35252758183355</v>
      </c>
      <c r="AE386" s="23">
        <f ca="1" t="shared" ref="AE386:AE449" si="2865">E386*Q386</f>
        <v>5653.16464531285</v>
      </c>
      <c r="AF386" s="23">
        <f ca="1" t="shared" ref="AF386:AF449" si="2866">AE386*(1+S386)</f>
        <v>6510.27710295797</v>
      </c>
      <c r="AG386" s="23">
        <f ca="1" t="shared" ref="AG386:AG449" si="2867">AF386*(1+U386)</f>
        <v>7765.63046218276</v>
      </c>
      <c r="AH386" s="23">
        <f ca="1" t="shared" ref="AH386:AH449" si="2868">AG386*(1+W386)</f>
        <v>9278.67348239222</v>
      </c>
      <c r="AI386" s="23">
        <f ca="1" t="shared" ref="AI386:AI449" si="2869">AH386*(1+Y386)</f>
        <v>11452.9472596281</v>
      </c>
      <c r="AJ386" s="25">
        <f ca="1" t="shared" ref="AJ386:AJ449" si="2870">G386*Z386</f>
        <v>47644.1743188864</v>
      </c>
      <c r="AK386" s="25">
        <f ca="1" t="shared" ref="AK386:AK449" si="2871">I386*AA386</f>
        <v>54805.1133723083</v>
      </c>
      <c r="AL386" s="25">
        <f ca="1" t="shared" ref="AL386:AL449" si="2872">K386*AB386</f>
        <v>63201.5748619176</v>
      </c>
      <c r="AM386" s="25">
        <f ca="1" t="shared" ref="AM386:AM449" si="2873">M386*AC386</f>
        <v>70520.7124875759</v>
      </c>
      <c r="AN386" s="25">
        <f ca="1" t="shared" ref="AN386:AN449" si="2874">O386*AD386</f>
        <v>102761.851089138</v>
      </c>
      <c r="AO386" s="25">
        <f ca="1">C386/'Ejercicio 3 - TIR'!$D$7</f>
        <v>19098.7786653497</v>
      </c>
      <c r="AP386" s="25">
        <f ca="1" t="shared" ref="AP386:AP449" si="2875">AJ386-AO386</f>
        <v>28545.3956535368</v>
      </c>
      <c r="AQ386" s="25">
        <f ca="1" t="shared" ref="AQ386:AQ449" si="2876">AK386-AO386</f>
        <v>35706.3347069586</v>
      </c>
      <c r="AR386" s="25">
        <f ca="1" t="shared" ref="AR386:AR449" si="2877">AL386-AO386</f>
        <v>44102.7961965679</v>
      </c>
      <c r="AS386" s="25">
        <f ca="1" t="shared" ref="AS386:AS449" si="2878">AM386-AO386</f>
        <v>51421.9338222263</v>
      </c>
      <c r="AT386" s="25">
        <f ca="1" t="shared" ref="AT386:AT449" si="2879">AN386-AO386</f>
        <v>83663.0724237885</v>
      </c>
      <c r="AU386" s="25">
        <f ca="1">AP386*'Ejercicio 3 - TIR'!$D$5</f>
        <v>14272.6978267684</v>
      </c>
      <c r="AV386" s="25">
        <f ca="1">AQ386*'Ejercicio 3 - TIR'!$D$5</f>
        <v>17853.1673534793</v>
      </c>
      <c r="AW386" s="25">
        <f ca="1">AR386*'Ejercicio 3 - TIR'!$D$5</f>
        <v>22051.398098284</v>
      </c>
      <c r="AX386" s="25">
        <f ca="1">AS386*'Ejercicio 3 - TIR'!$D$5</f>
        <v>25710.9669111131</v>
      </c>
      <c r="AY386" s="25">
        <f ca="1">AT386*'Ejercicio 3 - TIR'!$D$5</f>
        <v>41831.5362118943</v>
      </c>
      <c r="AZ386" s="25">
        <f ca="1" t="shared" ref="AZ386:BD386" si="2880">AJ386-AU386-AE386</f>
        <v>27718.3118468052</v>
      </c>
      <c r="BA386" s="25">
        <f ca="1" t="shared" si="2880"/>
        <v>30441.668915871</v>
      </c>
      <c r="BB386" s="25">
        <f ca="1" t="shared" si="2880"/>
        <v>33384.5463014509</v>
      </c>
      <c r="BC386" s="25">
        <f ca="1" t="shared" si="2880"/>
        <v>35531.0720940706</v>
      </c>
      <c r="BD386" s="25">
        <f ca="1" t="shared" si="2880"/>
        <v>49477.3676176158</v>
      </c>
      <c r="BE386" s="25">
        <f ca="1" t="shared" ref="BE386:BI386" si="2881">AZ386/Z386</f>
        <v>23870.2891137754</v>
      </c>
      <c r="BF386" s="25">
        <f ca="1" t="shared" si="2881"/>
        <v>22764.1543104894</v>
      </c>
      <c r="BG386" s="25">
        <f ca="1" t="shared" si="2881"/>
        <v>20929.1357622664</v>
      </c>
      <c r="BH386" s="25">
        <f ca="1" t="shared" si="2881"/>
        <v>18642.5345479719</v>
      </c>
      <c r="BI386" s="25">
        <f ca="1" t="shared" si="2881"/>
        <v>21031.5781203523</v>
      </c>
      <c r="BJ386" s="25">
        <f ca="1" t="shared" ref="BJ386:BJ449" si="2882">E386*AD386</f>
        <v>82498.567636433</v>
      </c>
      <c r="BK386" s="25">
        <f ca="1" t="shared" ref="BK386:BK449" si="2883">0.2*C386*AD386</f>
        <v>44930.4035895692</v>
      </c>
      <c r="BL386" s="25">
        <f ca="1" t="shared" ref="BL386:BL449" si="2884">BJ386+BK386</f>
        <v>127428.971226002</v>
      </c>
      <c r="BM386" s="25">
        <f ca="1">BK386*'Ejercicio 3 - TIR'!$D$5</f>
        <v>22465.2017947846</v>
      </c>
      <c r="BN386" s="25">
        <f ca="1" t="shared" ref="BN386:BN449" si="2885">BL386-BM386</f>
        <v>104963.769431218</v>
      </c>
      <c r="BO386" s="25">
        <f ca="1" t="shared" ref="BO386:BO449" si="2886">BN386/AD386</f>
        <v>44617.4447610128</v>
      </c>
      <c r="BP386" s="25">
        <f ca="1" t="shared" ref="BP386:BP449" si="2887">-(C386+E386)</f>
        <v>-130561.948755086</v>
      </c>
      <c r="BQ386" s="25">
        <f ca="1" t="shared" ref="BQ386:BT386" si="2888">BE386</f>
        <v>23870.2891137754</v>
      </c>
      <c r="BR386" s="25">
        <f ca="1" t="shared" si="2888"/>
        <v>22764.1543104894</v>
      </c>
      <c r="BS386" s="25">
        <f ca="1" t="shared" si="2888"/>
        <v>20929.1357622664</v>
      </c>
      <c r="BT386" s="25">
        <f ca="1" t="shared" si="2888"/>
        <v>18642.5345479719</v>
      </c>
      <c r="BU386" s="25">
        <f ca="1" t="shared" ref="BU386:BU449" si="2889">BI386+BO386</f>
        <v>65649.0228813651</v>
      </c>
      <c r="BV386" s="27">
        <f ca="1" t="shared" ref="BV386:BV449" si="2890">IFERROR(IRR(BP386:BU386,0.1),NA())*100</f>
        <v>4.44832248403781</v>
      </c>
    </row>
    <row r="387" ht="15" customHeight="1" spans="1:74">
      <c r="A387" s="23">
        <v>386</v>
      </c>
      <c r="B387" s="24">
        <f ca="1" t="shared" ref="B387:F387" si="2891">RAND()</f>
        <v>0.0852725887743779</v>
      </c>
      <c r="C387" s="25">
        <f ca="1">IF(B387&lt;=('Ejercicio 3 - TIR'!$D$13-'Ejercicio 3 - TIR'!$C$13)/('Ejercicio 3 - TIR'!$E$13-'Ejercicio 3 - TIR'!$C$13),'Ejercicio 3 - TIR'!$C$13+SQRT(('Ejercicio 3 - TIR'!$E$13-'Ejercicio 3 - TIR'!$C$13)*('Ejercicio 3 - TIR'!$D$13-'Ejercicio 3 - TIR'!$C$13)*B387),'Ejercicio 3 - TIR'!$E$13-SQRT(('Ejercicio 3 - TIR'!$E$13-'Ejercicio 3 - TIR'!$C$13)*('Ejercicio 3 - TIR'!$E$13-'Ejercicio 3 - TIR'!$D$13)*(1-B387)))</f>
        <v>65840.294128702</v>
      </c>
      <c r="D387" s="24">
        <f ca="1" t="shared" si="2891"/>
        <v>0.498607969334669</v>
      </c>
      <c r="E387" s="25">
        <f ca="1">IF(D387&lt;=('Ejercicio 3 - TIR'!$D$14-'Ejercicio 3 - TIR'!$C$14)/('Ejercicio 3 - TIR'!$E$14-'Ejercicio 3 - TIR'!$C$14),'Ejercicio 3 - TIR'!$C$14+SQRT(('Ejercicio 3 - TIR'!$E$14-'Ejercicio 3 - TIR'!$C$14)*('Ejercicio 3 - TIR'!$D$14-'Ejercicio 3 - TIR'!$C$14)*D387),'Ejercicio 3 - TIR'!$E$14-SQRT(('Ejercicio 3 - TIR'!$E$14-'Ejercicio 3 - TIR'!$C$14)*('Ejercicio 3 - TIR'!$E$14-'Ejercicio 3 - TIR'!$D$14)*(1-D387)))</f>
        <v>31327.6990020065</v>
      </c>
      <c r="F387" s="24">
        <f ca="1" t="shared" si="2891"/>
        <v>0.388084507338176</v>
      </c>
      <c r="G387" s="25">
        <f ca="1">IF(F387&lt;=('Ejercicio 3 - TIR'!$D$18-'Ejercicio 3 - TIR'!$C$18)/('Ejercicio 3 - TIR'!$E$18-'Ejercicio 3 - TIR'!$C$18),'Ejercicio 3 - TIR'!$C$18+SQRT(('Ejercicio 3 - TIR'!$E$18-'Ejercicio 3 - TIR'!$C$18)*('Ejercicio 3 - TIR'!$D$18-'Ejercicio 3 - TIR'!$C$18)*F387),'Ejercicio 3 - TIR'!$E$18-SQRT(('Ejercicio 3 - TIR'!$E$18-'Ejercicio 3 - TIR'!$C$18)*('Ejercicio 3 - TIR'!$E$18-'Ejercicio 3 - TIR'!$D$18)*(1-F387)))</f>
        <v>37629.7231994828</v>
      </c>
      <c r="H387" s="24">
        <f ca="1" t="shared" ref="H387:L387" si="2892">RAND()</f>
        <v>0.0657567216050234</v>
      </c>
      <c r="I387" s="25">
        <f ca="1">IF(H387&lt;=('Ejercicio 3 - TIR'!$D$18-'Ejercicio 3 - TIR'!$C$18)/('Ejercicio 3 - TIR'!$E$18-'Ejercicio 3 - TIR'!$C$18),'Ejercicio 3 - TIR'!$C$18+SQRT(('Ejercicio 3 - TIR'!$E$18-'Ejercicio 3 - TIR'!$C$18)*('Ejercicio 3 - TIR'!$D$18-'Ejercicio 3 - TIR'!$C$18)*H387),'Ejercicio 3 - TIR'!$E$18-SQRT(('Ejercicio 3 - TIR'!$E$18-'Ejercicio 3 - TIR'!$C$18)*('Ejercicio 3 - TIR'!$E$18-'Ejercicio 3 - TIR'!$D$18)*(1-H387)))</f>
        <v>33140.622269671</v>
      </c>
      <c r="J387" s="24">
        <f ca="1" t="shared" si="2892"/>
        <v>0.84351398001833</v>
      </c>
      <c r="K387" s="25">
        <f ca="1">IF(J387&lt;=('Ejercicio 3 - TIR'!$D$18-'Ejercicio 3 - TIR'!$C$18)/('Ejercicio 3 - TIR'!$E$18-'Ejercicio 3 - TIR'!$C$18),'Ejercicio 3 - TIR'!$C$18+SQRT(('Ejercicio 3 - TIR'!$E$18-'Ejercicio 3 - TIR'!$C$18)*('Ejercicio 3 - TIR'!$D$18-'Ejercicio 3 - TIR'!$C$18)*J387),'Ejercicio 3 - TIR'!$E$18-SQRT(('Ejercicio 3 - TIR'!$E$18-'Ejercicio 3 - TIR'!$C$18)*('Ejercicio 3 - TIR'!$E$18-'Ejercicio 3 - TIR'!$D$18)*(1-J387)))</f>
        <v>41574.1495218522</v>
      </c>
      <c r="L387" s="24">
        <f ca="1" t="shared" si="2892"/>
        <v>0.297318339140089</v>
      </c>
      <c r="M387" s="25">
        <f ca="1">IF(L387&lt;=('Ejercicio 3 - TIR'!$D$18-'Ejercicio 3 - TIR'!$C$18)/('Ejercicio 3 - TIR'!$E$18-'Ejercicio 3 - TIR'!$C$18),'Ejercicio 3 - TIR'!$C$18+SQRT(('Ejercicio 3 - TIR'!$E$18-'Ejercicio 3 - TIR'!$C$18)*('Ejercicio 3 - TIR'!$D$18-'Ejercicio 3 - TIR'!$C$18)*L387),'Ejercicio 3 - TIR'!$E$18-SQRT(('Ejercicio 3 - TIR'!$E$18-'Ejercicio 3 - TIR'!$C$18)*('Ejercicio 3 - TIR'!$E$18-'Ejercicio 3 - TIR'!$D$18)*(1-L387)))</f>
        <v>36678.1547504542</v>
      </c>
      <c r="N387" s="24">
        <f ca="1" t="shared" ref="N387:R387" si="2893">RAND()</f>
        <v>0.605282876829496</v>
      </c>
      <c r="O387" s="25">
        <f ca="1">IF(N387&lt;=('Ejercicio 3 - TIR'!$D$18-'Ejercicio 3 - TIR'!$C$18)/('Ejercicio 3 - TIR'!$E$18-'Ejercicio 3 - TIR'!$C$18),'Ejercicio 3 - TIR'!$C$18+SQRT(('Ejercicio 3 - TIR'!$E$18-'Ejercicio 3 - TIR'!$C$18)*('Ejercicio 3 - TIR'!$D$18-'Ejercicio 3 - TIR'!$C$18)*N387),'Ejercicio 3 - TIR'!$E$18-SQRT(('Ejercicio 3 - TIR'!$E$18-'Ejercicio 3 - TIR'!$C$18)*('Ejercicio 3 - TIR'!$E$18-'Ejercicio 3 - TIR'!$D$18)*(1-N387)))</f>
        <v>39528.5062588228</v>
      </c>
      <c r="P387" s="24">
        <f ca="1" t="shared" si="2893"/>
        <v>0.0537114579507516</v>
      </c>
      <c r="Q387" s="26">
        <f ca="1">IF(P387&lt;=('Ejercicio 3 - TIR'!$D$22-'Ejercicio 3 - TIR'!$C$22)/('Ejercicio 3 - TIR'!$E$22-'Ejercicio 3 - TIR'!$C$22),'Ejercicio 3 - TIR'!$C$22+SQRT(('Ejercicio 3 - TIR'!$E$22-'Ejercicio 3 - TIR'!$C$22)*('Ejercicio 3 - TIR'!$D$22-'Ejercicio 3 - TIR'!$C$22)*P387),'Ejercicio 3 - TIR'!$E$22-SQRT(('Ejercicio 3 - TIR'!$E$22-'Ejercicio 3 - TIR'!$C$22)*('Ejercicio 3 - TIR'!$E$22-'Ejercicio 3 - TIR'!$D$22)*(1-P387)))</f>
        <v>0.129832630589591</v>
      </c>
      <c r="R387" s="24">
        <f ca="1" t="shared" si="2893"/>
        <v>0.868159216853576</v>
      </c>
      <c r="S387" s="26">
        <f ca="1">IF(R387&lt;=('Ejercicio 3 - TIR'!$D$23-'Ejercicio 3 - TIR'!$C$23)/('Ejercicio 3 - TIR'!$E$23-'Ejercicio 3 - TIR'!$C$23),'Ejercicio 3 - TIR'!$C$23+SQRT(('Ejercicio 3 - TIR'!$E$23-'Ejercicio 3 - TIR'!$C$23)*('Ejercicio 3 - TIR'!$D$23-'Ejercicio 3 - TIR'!$C$23)*R387),'Ejercicio 3 - TIR'!$E$23-SQRT(('Ejercicio 3 - TIR'!$E$23-'Ejercicio 3 - TIR'!$C$23)*('Ejercicio 3 - TIR'!$E$23-'Ejercicio 3 - TIR'!$D$23)*(1-R387)))</f>
        <v>0.164595019971984</v>
      </c>
      <c r="T387" s="24">
        <f ca="1" t="shared" ref="T387:X387" si="2894">RAND()</f>
        <v>0.759584860366751</v>
      </c>
      <c r="U387" s="26">
        <f ca="1">IF(T387&lt;=('Ejercicio 3 - TIR'!$D$24-'Ejercicio 3 - TIR'!$C$24)/('Ejercicio 3 - TIR'!$E$24-'Ejercicio 3 - TIR'!$C$24),'Ejercicio 3 - TIR'!$C$24+SQRT(('Ejercicio 3 - TIR'!$E$24-'Ejercicio 3 - TIR'!$C$24)*('Ejercicio 3 - TIR'!$D$24-'Ejercicio 3 - TIR'!$C$24)*T387),'Ejercicio 3 - TIR'!$E$24-SQRT(('Ejercicio 3 - TIR'!$E$24-'Ejercicio 3 - TIR'!$C$24)*('Ejercicio 3 - TIR'!$E$24-'Ejercicio 3 - TIR'!$D$24)*(1-T387)))</f>
        <v>0.194054626790638</v>
      </c>
      <c r="V387" s="24">
        <f ca="1" t="shared" si="2894"/>
        <v>0.323789820611599</v>
      </c>
      <c r="W387" s="26">
        <f ca="1">IF(V387&lt;=('Ejercicio 3 - TIR'!$D$25-'Ejercicio 3 - TIR'!$C$25)/('Ejercicio 3 - TIR'!$E$25-'Ejercicio 3 - TIR'!$C$25),'Ejercicio 3 - TIR'!$C$25+SQRT(('Ejercicio 3 - TIR'!$E$25-'Ejercicio 3 - TIR'!$C$25)*('Ejercicio 3 - TIR'!$D$25-'Ejercicio 3 - TIR'!$C$25)*V387),'Ejercicio 3 - TIR'!$E$25-SQRT(('Ejercicio 3 - TIR'!$E$25-'Ejercicio 3 - TIR'!$C$25)*('Ejercicio 3 - TIR'!$E$25-'Ejercicio 3 - TIR'!$D$25)*(1-V387)))</f>
        <v>0.201350892835948</v>
      </c>
      <c r="X387" s="24">
        <f ca="1" t="shared" si="2894"/>
        <v>0.635982218597211</v>
      </c>
      <c r="Y387" s="26">
        <f ca="1">IF(X387&lt;=('Ejercicio 3 - TIR'!$D$26-'Ejercicio 3 - TIR'!$C$26)/('Ejercicio 3 - TIR'!$E$26-'Ejercicio 3 - TIR'!$C$26),'Ejercicio 3 - TIR'!$C$26+SQRT(('Ejercicio 3 - TIR'!$E$26-'Ejercicio 3 - TIR'!$C$26)*('Ejercicio 3 - TIR'!$D$26-'Ejercicio 3 - TIR'!$C$26)*X387),'Ejercicio 3 - TIR'!$E$26-SQRT(('Ejercicio 3 - TIR'!$E$26-'Ejercicio 3 - TIR'!$C$26)*('Ejercicio 3 - TIR'!$E$26-'Ejercicio 3 - TIR'!$D$26)*(1-X387)))</f>
        <v>0.235663829443951</v>
      </c>
      <c r="Z387" s="24">
        <f ca="1" t="shared" si="2860"/>
        <v>1.12983263058959</v>
      </c>
      <c r="AA387" s="24">
        <f ca="1" t="shared" si="2861"/>
        <v>1.31579745498648</v>
      </c>
      <c r="AB387" s="24">
        <f ca="1" t="shared" si="2862"/>
        <v>1.57113403904596</v>
      </c>
      <c r="AC387" s="24">
        <f ca="1" t="shared" si="2863"/>
        <v>1.88748328057281</v>
      </c>
      <c r="AD387" s="24">
        <f ca="1" t="shared" si="2864"/>
        <v>2.33229481848403</v>
      </c>
      <c r="AE387" s="23">
        <f ca="1" t="shared" si="2865"/>
        <v>4067.35757174939</v>
      </c>
      <c r="AF387" s="23">
        <f ca="1" t="shared" si="2866"/>
        <v>4736.82437250468</v>
      </c>
      <c r="AG387" s="23">
        <f ca="1" t="shared" si="2867"/>
        <v>5656.02705828388</v>
      </c>
      <c r="AH387" s="23">
        <f ca="1" t="shared" si="2868"/>
        <v>6794.87315637362</v>
      </c>
      <c r="AI387" s="23">
        <f ca="1" t="shared" si="2869"/>
        <v>8396.17898499053</v>
      </c>
      <c r="AJ387" s="25">
        <f ca="1" t="shared" si="2870"/>
        <v>42515.2891508298</v>
      </c>
      <c r="AK387" s="25">
        <f ca="1" t="shared" si="2871"/>
        <v>43606.3464391015</v>
      </c>
      <c r="AL387" s="25">
        <f ca="1" t="shared" si="2872"/>
        <v>65318.5614581682</v>
      </c>
      <c r="AM387" s="25">
        <f ca="1" t="shared" si="2873"/>
        <v>69229.4038537444</v>
      </c>
      <c r="AN387" s="25">
        <f ca="1" t="shared" si="2874"/>
        <v>92192.1303298658</v>
      </c>
      <c r="AO387" s="25">
        <f ca="1">C387/'Ejercicio 3 - TIR'!$D$7</f>
        <v>13168.0588257404</v>
      </c>
      <c r="AP387" s="25">
        <f ca="1" t="shared" si="2875"/>
        <v>29347.2303250894</v>
      </c>
      <c r="AQ387" s="25">
        <f ca="1" t="shared" si="2876"/>
        <v>30438.2876133611</v>
      </c>
      <c r="AR387" s="25">
        <f ca="1" t="shared" si="2877"/>
        <v>52150.5026324278</v>
      </c>
      <c r="AS387" s="25">
        <f ca="1" t="shared" si="2878"/>
        <v>56061.345028004</v>
      </c>
      <c r="AT387" s="25">
        <f ca="1" t="shared" si="2879"/>
        <v>79024.0715041254</v>
      </c>
      <c r="AU387" s="25">
        <f ca="1">AP387*'Ejercicio 3 - TIR'!$D$5</f>
        <v>14673.6151625447</v>
      </c>
      <c r="AV387" s="25">
        <f ca="1">AQ387*'Ejercicio 3 - TIR'!$D$5</f>
        <v>15219.1438066806</v>
      </c>
      <c r="AW387" s="25">
        <f ca="1">AR387*'Ejercicio 3 - TIR'!$D$5</f>
        <v>26075.2513162139</v>
      </c>
      <c r="AX387" s="25">
        <f ca="1">AS387*'Ejercicio 3 - TIR'!$D$5</f>
        <v>28030.672514002</v>
      </c>
      <c r="AY387" s="25">
        <f ca="1">AT387*'Ejercicio 3 - TIR'!$D$5</f>
        <v>39512.0357520627</v>
      </c>
      <c r="AZ387" s="25">
        <f ca="1" t="shared" ref="AZ387:BD387" si="2895">AJ387-AU387-AE387</f>
        <v>23774.3164165357</v>
      </c>
      <c r="BA387" s="25">
        <f ca="1" t="shared" si="2895"/>
        <v>23650.3782599163</v>
      </c>
      <c r="BB387" s="25">
        <f ca="1" t="shared" si="2895"/>
        <v>33587.2830836704</v>
      </c>
      <c r="BC387" s="25">
        <f ca="1" t="shared" si="2895"/>
        <v>34403.8581833688</v>
      </c>
      <c r="BD387" s="25">
        <f ca="1" t="shared" si="2895"/>
        <v>44283.9155928126</v>
      </c>
      <c r="BE387" s="25">
        <f ca="1" t="shared" ref="BE387:BI387" si="2896">AZ387/Z387</f>
        <v>21042.3347430932</v>
      </c>
      <c r="BF387" s="25">
        <f ca="1" t="shared" si="2896"/>
        <v>17974.1784499494</v>
      </c>
      <c r="BG387" s="25">
        <f ca="1" t="shared" si="2896"/>
        <v>21377.7324206315</v>
      </c>
      <c r="BH387" s="25">
        <f ca="1" t="shared" si="2896"/>
        <v>18227.3710911643</v>
      </c>
      <c r="BI387" s="25">
        <f ca="1" t="shared" si="2896"/>
        <v>18987.2717813594</v>
      </c>
      <c r="BJ387" s="25">
        <f ca="1" t="shared" si="2882"/>
        <v>73065.430057407</v>
      </c>
      <c r="BK387" s="25">
        <f ca="1" t="shared" si="2883"/>
        <v>30711.7953687672</v>
      </c>
      <c r="BL387" s="25">
        <f ca="1" t="shared" si="2884"/>
        <v>103777.225426174</v>
      </c>
      <c r="BM387" s="25">
        <f ca="1">BK387*'Ejercicio 3 - TIR'!$D$5</f>
        <v>15355.8976843836</v>
      </c>
      <c r="BN387" s="25">
        <f ca="1" t="shared" si="2885"/>
        <v>88421.3277417906</v>
      </c>
      <c r="BO387" s="25">
        <f ca="1" t="shared" si="2886"/>
        <v>37911.7284148767</v>
      </c>
      <c r="BP387" s="25">
        <f ca="1" t="shared" si="2887"/>
        <v>-97167.9931307085</v>
      </c>
      <c r="BQ387" s="25">
        <f ca="1" t="shared" ref="BQ387:BT387" si="2897">BE387</f>
        <v>21042.3347430932</v>
      </c>
      <c r="BR387" s="25">
        <f ca="1" t="shared" si="2897"/>
        <v>17974.1784499494</v>
      </c>
      <c r="BS387" s="25">
        <f ca="1" t="shared" si="2897"/>
        <v>21377.7324206315</v>
      </c>
      <c r="BT387" s="25">
        <f ca="1" t="shared" si="2897"/>
        <v>18227.3710911643</v>
      </c>
      <c r="BU387" s="25">
        <f ca="1" t="shared" si="2889"/>
        <v>56899.0001962361</v>
      </c>
      <c r="BV387" s="27">
        <f ca="1" t="shared" si="2890"/>
        <v>10.2245167788442</v>
      </c>
    </row>
    <row r="388" ht="15" customHeight="1" spans="1:74">
      <c r="A388" s="23">
        <v>387</v>
      </c>
      <c r="B388" s="24">
        <f ca="1" t="shared" ref="B388:F388" si="2898">RAND()</f>
        <v>0.862334700422928</v>
      </c>
      <c r="C388" s="25">
        <f ca="1">IF(B388&lt;=('Ejercicio 3 - TIR'!$D$13-'Ejercicio 3 - TIR'!$C$13)/('Ejercicio 3 - TIR'!$E$13-'Ejercicio 3 - TIR'!$C$13),'Ejercicio 3 - TIR'!$C$13+SQRT(('Ejercicio 3 - TIR'!$E$13-'Ejercicio 3 - TIR'!$C$13)*('Ejercicio 3 - TIR'!$D$13-'Ejercicio 3 - TIR'!$C$13)*B388),'Ejercicio 3 - TIR'!$E$13-SQRT(('Ejercicio 3 - TIR'!$E$13-'Ejercicio 3 - TIR'!$C$13)*('Ejercicio 3 - TIR'!$E$13-'Ejercicio 3 - TIR'!$D$13)*(1-B388)))</f>
        <v>87147.0486077132</v>
      </c>
      <c r="D388" s="24">
        <f ca="1" t="shared" si="2898"/>
        <v>0.820730924905432</v>
      </c>
      <c r="E388" s="25">
        <f ca="1">IF(D388&lt;=('Ejercicio 3 - TIR'!$D$14-'Ejercicio 3 - TIR'!$C$14)/('Ejercicio 3 - TIR'!$E$14-'Ejercicio 3 - TIR'!$C$14),'Ejercicio 3 - TIR'!$C$14+SQRT(('Ejercicio 3 - TIR'!$E$14-'Ejercicio 3 - TIR'!$C$14)*('Ejercicio 3 - TIR'!$D$14-'Ejercicio 3 - TIR'!$C$14)*D388),'Ejercicio 3 - TIR'!$E$14-SQRT(('Ejercicio 3 - TIR'!$E$14-'Ejercicio 3 - TIR'!$C$14)*('Ejercicio 3 - TIR'!$E$14-'Ejercicio 3 - TIR'!$D$14)*(1-D388)))</f>
        <v>34814.408301439</v>
      </c>
      <c r="F388" s="24">
        <f ca="1" t="shared" si="2898"/>
        <v>0.637148340578316</v>
      </c>
      <c r="G388" s="25">
        <f ca="1">IF(F388&lt;=('Ejercicio 3 - TIR'!$D$18-'Ejercicio 3 - TIR'!$C$18)/('Ejercicio 3 - TIR'!$E$18-'Ejercicio 3 - TIR'!$C$18),'Ejercicio 3 - TIR'!$C$18+SQRT(('Ejercicio 3 - TIR'!$E$18-'Ejercicio 3 - TIR'!$C$18)*('Ejercicio 3 - TIR'!$D$18-'Ejercicio 3 - TIR'!$C$18)*F388),'Ejercicio 3 - TIR'!$E$18-SQRT(('Ejercicio 3 - TIR'!$E$18-'Ejercicio 3 - TIR'!$C$18)*('Ejercicio 3 - TIR'!$E$18-'Ejercicio 3 - TIR'!$D$18)*(1-F388)))</f>
        <v>39776.1061311111</v>
      </c>
      <c r="H388" s="24">
        <f ca="1" t="shared" ref="H388:L388" si="2899">RAND()</f>
        <v>0.0387769490390764</v>
      </c>
      <c r="I388" s="25">
        <f ca="1">IF(H388&lt;=('Ejercicio 3 - TIR'!$D$18-'Ejercicio 3 - TIR'!$C$18)/('Ejercicio 3 - TIR'!$E$18-'Ejercicio 3 - TIR'!$C$18),'Ejercicio 3 - TIR'!$C$18+SQRT(('Ejercicio 3 - TIR'!$E$18-'Ejercicio 3 - TIR'!$C$18)*('Ejercicio 3 - TIR'!$D$18-'Ejercicio 3 - TIR'!$C$18)*H388),'Ejercicio 3 - TIR'!$E$18-SQRT(('Ejercicio 3 - TIR'!$E$18-'Ejercicio 3 - TIR'!$C$18)*('Ejercicio 3 - TIR'!$E$18-'Ejercicio 3 - TIR'!$D$18)*(1-H388)))</f>
        <v>32411.7508900924</v>
      </c>
      <c r="J388" s="24">
        <f ca="1" t="shared" si="2899"/>
        <v>0.205987824704304</v>
      </c>
      <c r="K388" s="25">
        <f ca="1">IF(J388&lt;=('Ejercicio 3 - TIR'!$D$18-'Ejercicio 3 - TIR'!$C$18)/('Ejercicio 3 - TIR'!$E$18-'Ejercicio 3 - TIR'!$C$18),'Ejercicio 3 - TIR'!$C$18+SQRT(('Ejercicio 3 - TIR'!$E$18-'Ejercicio 3 - TIR'!$C$18)*('Ejercicio 3 - TIR'!$D$18-'Ejercicio 3 - TIR'!$C$18)*J388),'Ejercicio 3 - TIR'!$E$18-SQRT(('Ejercicio 3 - TIR'!$E$18-'Ejercicio 3 - TIR'!$C$18)*('Ejercicio 3 - TIR'!$E$18-'Ejercicio 3 - TIR'!$D$18)*(1-J388)))</f>
        <v>35558.6125702054</v>
      </c>
      <c r="L388" s="24">
        <f ca="1" t="shared" si="2899"/>
        <v>0.413204316583271</v>
      </c>
      <c r="M388" s="25">
        <f ca="1">IF(L388&lt;=('Ejercicio 3 - TIR'!$D$18-'Ejercicio 3 - TIR'!$C$18)/('Ejercicio 3 - TIR'!$E$18-'Ejercicio 3 - TIR'!$C$18),'Ejercicio 3 - TIR'!$C$18+SQRT(('Ejercicio 3 - TIR'!$E$18-'Ejercicio 3 - TIR'!$C$18)*('Ejercicio 3 - TIR'!$D$18-'Ejercicio 3 - TIR'!$C$18)*L388),'Ejercicio 3 - TIR'!$E$18-SQRT(('Ejercicio 3 - TIR'!$E$18-'Ejercicio 3 - TIR'!$C$18)*('Ejercicio 3 - TIR'!$E$18-'Ejercicio 3 - TIR'!$D$18)*(1-L388)))</f>
        <v>37872.7788923283</v>
      </c>
      <c r="N388" s="24">
        <f ca="1" t="shared" ref="N388:R388" si="2900">RAND()</f>
        <v>0.531753139441818</v>
      </c>
      <c r="O388" s="25">
        <f ca="1">IF(N388&lt;=('Ejercicio 3 - TIR'!$D$18-'Ejercicio 3 - TIR'!$C$18)/('Ejercicio 3 - TIR'!$E$18-'Ejercicio 3 - TIR'!$C$18),'Ejercicio 3 - TIR'!$C$18+SQRT(('Ejercicio 3 - TIR'!$E$18-'Ejercicio 3 - TIR'!$C$18)*('Ejercicio 3 - TIR'!$D$18-'Ejercicio 3 - TIR'!$C$18)*N388),'Ejercicio 3 - TIR'!$E$18-SQRT(('Ejercicio 3 - TIR'!$E$18-'Ejercicio 3 - TIR'!$C$18)*('Ejercicio 3 - TIR'!$E$18-'Ejercicio 3 - TIR'!$D$18)*(1-N388)))</f>
        <v>38931.011752107</v>
      </c>
      <c r="P388" s="24">
        <f ca="1" t="shared" si="2900"/>
        <v>0.487413161075391</v>
      </c>
      <c r="Q388" s="26">
        <f ca="1">IF(P388&lt;=('Ejercicio 3 - TIR'!$D$22-'Ejercicio 3 - TIR'!$C$22)/('Ejercicio 3 - TIR'!$E$22-'Ejercicio 3 - TIR'!$C$22),'Ejercicio 3 - TIR'!$C$22+SQRT(('Ejercicio 3 - TIR'!$E$22-'Ejercicio 3 - TIR'!$C$22)*('Ejercicio 3 - TIR'!$D$22-'Ejercicio 3 - TIR'!$C$22)*P388),'Ejercicio 3 - TIR'!$E$22-SQRT(('Ejercicio 3 - TIR'!$E$22-'Ejercicio 3 - TIR'!$C$22)*('Ejercicio 3 - TIR'!$E$22-'Ejercicio 3 - TIR'!$D$22)*(1-P388)))</f>
        <v>0.149619988013767</v>
      </c>
      <c r="R388" s="24">
        <f ca="1" t="shared" si="2900"/>
        <v>0.822810368914405</v>
      </c>
      <c r="S388" s="26">
        <f ca="1">IF(R388&lt;=('Ejercicio 3 - TIR'!$D$23-'Ejercicio 3 - TIR'!$C$23)/('Ejercicio 3 - TIR'!$E$23-'Ejercicio 3 - TIR'!$C$23),'Ejercicio 3 - TIR'!$C$23+SQRT(('Ejercicio 3 - TIR'!$E$23-'Ejercicio 3 - TIR'!$C$23)*('Ejercicio 3 - TIR'!$D$23-'Ejercicio 3 - TIR'!$C$23)*R388),'Ejercicio 3 - TIR'!$E$23-SQRT(('Ejercicio 3 - TIR'!$E$23-'Ejercicio 3 - TIR'!$C$23)*('Ejercicio 3 - TIR'!$E$23-'Ejercicio 3 - TIR'!$D$23)*(1-R388)))</f>
        <v>0.162141071254018</v>
      </c>
      <c r="T388" s="24">
        <f ca="1" t="shared" ref="T388:X388" si="2901">RAND()</f>
        <v>0.195486777971029</v>
      </c>
      <c r="U388" s="26">
        <f ca="1">IF(T388&lt;=('Ejercicio 3 - TIR'!$D$24-'Ejercicio 3 - TIR'!$C$24)/('Ejercicio 3 - TIR'!$E$24-'Ejercicio 3 - TIR'!$C$24),'Ejercicio 3 - TIR'!$C$24+SQRT(('Ejercicio 3 - TIR'!$E$24-'Ejercicio 3 - TIR'!$C$24)*('Ejercicio 3 - TIR'!$D$24-'Ejercicio 3 - TIR'!$C$24)*T388),'Ejercicio 3 - TIR'!$E$24-SQRT(('Ejercicio 3 - TIR'!$E$24-'Ejercicio 3 - TIR'!$C$24)*('Ejercicio 3 - TIR'!$E$24-'Ejercicio 3 - TIR'!$D$24)*(1-T388)))</f>
        <v>0.170261348270516</v>
      </c>
      <c r="V388" s="24">
        <f ca="1" t="shared" si="2901"/>
        <v>0.160067481970258</v>
      </c>
      <c r="W388" s="26">
        <f ca="1">IF(V388&lt;=('Ejercicio 3 - TIR'!$D$25-'Ejercicio 3 - TIR'!$C$25)/('Ejercicio 3 - TIR'!$E$25-'Ejercicio 3 - TIR'!$C$25),'Ejercicio 3 - TIR'!$C$25+SQRT(('Ejercicio 3 - TIR'!$E$25-'Ejercicio 3 - TIR'!$C$25)*('Ejercicio 3 - TIR'!$D$25-'Ejercicio 3 - TIR'!$C$25)*V388),'Ejercicio 3 - TIR'!$E$25-SQRT(('Ejercicio 3 - TIR'!$E$25-'Ejercicio 3 - TIR'!$C$25)*('Ejercicio 3 - TIR'!$E$25-'Ejercicio 3 - TIR'!$D$25)*(1-V388)))</f>
        <v>0.194969785394533</v>
      </c>
      <c r="X388" s="24">
        <f ca="1" t="shared" si="2901"/>
        <v>0.737938722582566</v>
      </c>
      <c r="Y388" s="26">
        <f ca="1">IF(X388&lt;=('Ejercicio 3 - TIR'!$D$26-'Ejercicio 3 - TIR'!$C$26)/('Ejercicio 3 - TIR'!$E$26-'Ejercicio 3 - TIR'!$C$26),'Ejercicio 3 - TIR'!$C$26+SQRT(('Ejercicio 3 - TIR'!$E$26-'Ejercicio 3 - TIR'!$C$26)*('Ejercicio 3 - TIR'!$D$26-'Ejercicio 3 - TIR'!$C$26)*X388),'Ejercicio 3 - TIR'!$E$26-SQRT(('Ejercicio 3 - TIR'!$E$26-'Ejercicio 3 - TIR'!$C$26)*('Ejercicio 3 - TIR'!$E$26-'Ejercicio 3 - TIR'!$D$26)*(1-X388)))</f>
        <v>0.242381774389877</v>
      </c>
      <c r="Z388" s="24">
        <f ca="1" t="shared" si="2860"/>
        <v>1.14961998801377</v>
      </c>
      <c r="AA388" s="24">
        <f ca="1" t="shared" si="2861"/>
        <v>1.33602060440535</v>
      </c>
      <c r="AB388" s="24">
        <f ca="1" t="shared" si="2862"/>
        <v>1.5634932738286</v>
      </c>
      <c r="AC388" s="24">
        <f ca="1" t="shared" si="2863"/>
        <v>1.86832722189275</v>
      </c>
      <c r="AD388" s="24">
        <f ca="1" t="shared" si="2864"/>
        <v>2.32117568907603</v>
      </c>
      <c r="AE388" s="23">
        <f ca="1" t="shared" si="2865"/>
        <v>5208.93135276769</v>
      </c>
      <c r="AF388" s="23">
        <f ca="1" t="shared" si="2866"/>
        <v>6053.51306239408</v>
      </c>
      <c r="AG388" s="23">
        <f ca="1" t="shared" si="2867"/>
        <v>7084.19235817048</v>
      </c>
      <c r="AH388" s="23">
        <f ca="1" t="shared" si="2868"/>
        <v>8465.39582193657</v>
      </c>
      <c r="AI388" s="23">
        <f ca="1" t="shared" si="2869"/>
        <v>10517.2534821702</v>
      </c>
      <c r="AJ388" s="25">
        <f ca="1" t="shared" si="2870"/>
        <v>45727.4066536822</v>
      </c>
      <c r="AK388" s="25">
        <f ca="1" t="shared" si="2871"/>
        <v>43302.7670140169</v>
      </c>
      <c r="AL388" s="25">
        <f ca="1" t="shared" si="2872"/>
        <v>55595.6515801931</v>
      </c>
      <c r="AM388" s="25">
        <f ca="1" t="shared" si="2873"/>
        <v>70758.7437732623</v>
      </c>
      <c r="AN388" s="25">
        <f ca="1" t="shared" si="2874"/>
        <v>90365.7180301238</v>
      </c>
      <c r="AO388" s="25">
        <f ca="1">C388/'Ejercicio 3 - TIR'!$D$7</f>
        <v>17429.4097215426</v>
      </c>
      <c r="AP388" s="25">
        <f ca="1" t="shared" si="2875"/>
        <v>28297.9969321396</v>
      </c>
      <c r="AQ388" s="25">
        <f ca="1" t="shared" si="2876"/>
        <v>25873.3572924742</v>
      </c>
      <c r="AR388" s="25">
        <f ca="1" t="shared" si="2877"/>
        <v>38166.2418586505</v>
      </c>
      <c r="AS388" s="25">
        <f ca="1" t="shared" si="2878"/>
        <v>53329.3340517196</v>
      </c>
      <c r="AT388" s="25">
        <f ca="1" t="shared" si="2879"/>
        <v>72936.3083085811</v>
      </c>
      <c r="AU388" s="25">
        <f ca="1">AP388*'Ejercicio 3 - TIR'!$D$5</f>
        <v>14148.9984660698</v>
      </c>
      <c r="AV388" s="25">
        <f ca="1">AQ388*'Ejercicio 3 - TIR'!$D$5</f>
        <v>12936.6786462371</v>
      </c>
      <c r="AW388" s="25">
        <f ca="1">AR388*'Ejercicio 3 - TIR'!$D$5</f>
        <v>19083.1209293252</v>
      </c>
      <c r="AX388" s="25">
        <f ca="1">AS388*'Ejercicio 3 - TIR'!$D$5</f>
        <v>26664.6670258598</v>
      </c>
      <c r="AY388" s="25">
        <f ca="1">AT388*'Ejercicio 3 - TIR'!$D$5</f>
        <v>36468.1541542906</v>
      </c>
      <c r="AZ388" s="25">
        <f ca="1" t="shared" ref="AZ388:BD388" si="2902">AJ388-AU388-AE388</f>
        <v>26369.4768348447</v>
      </c>
      <c r="BA388" s="25">
        <f ca="1" t="shared" si="2902"/>
        <v>24312.5753053857</v>
      </c>
      <c r="BB388" s="25">
        <f ca="1" t="shared" si="2902"/>
        <v>29428.3382926974</v>
      </c>
      <c r="BC388" s="25">
        <f ca="1" t="shared" si="2902"/>
        <v>35628.6809254659</v>
      </c>
      <c r="BD388" s="25">
        <f ca="1" t="shared" si="2902"/>
        <v>43380.310393663</v>
      </c>
      <c r="BE388" s="25">
        <f ca="1" t="shared" ref="BE388:BI388" si="2903">AZ388/Z388</f>
        <v>22937.5594629353</v>
      </c>
      <c r="BF388" s="25">
        <f ca="1" t="shared" si="2903"/>
        <v>18197.7547540945</v>
      </c>
      <c r="BG388" s="25">
        <f ca="1" t="shared" si="2903"/>
        <v>18822.1713424036</v>
      </c>
      <c r="BH388" s="25">
        <f ca="1" t="shared" si="2903"/>
        <v>19069.829154109</v>
      </c>
      <c r="BI388" s="25">
        <f ca="1" t="shared" si="2903"/>
        <v>18688.9387984806</v>
      </c>
      <c r="BJ388" s="25">
        <f ca="1" t="shared" si="2882"/>
        <v>80810.3581788667</v>
      </c>
      <c r="BK388" s="25">
        <f ca="1" t="shared" si="2883"/>
        <v>40456.7221205901</v>
      </c>
      <c r="BL388" s="25">
        <f ca="1" t="shared" si="2884"/>
        <v>121267.080299457</v>
      </c>
      <c r="BM388" s="25">
        <f ca="1">BK388*'Ejercicio 3 - TIR'!$D$5</f>
        <v>20228.3610602951</v>
      </c>
      <c r="BN388" s="25">
        <f ca="1" t="shared" si="2885"/>
        <v>101038.719239162</v>
      </c>
      <c r="BO388" s="25">
        <f ca="1" t="shared" si="2886"/>
        <v>43529.1131622103</v>
      </c>
      <c r="BP388" s="25">
        <f ca="1" t="shared" si="2887"/>
        <v>-121961.456909152</v>
      </c>
      <c r="BQ388" s="25">
        <f ca="1" t="shared" ref="BQ388:BT388" si="2904">BE388</f>
        <v>22937.5594629353</v>
      </c>
      <c r="BR388" s="25">
        <f ca="1" t="shared" si="2904"/>
        <v>18197.7547540945</v>
      </c>
      <c r="BS388" s="25">
        <f ca="1" t="shared" si="2904"/>
        <v>18822.1713424036</v>
      </c>
      <c r="BT388" s="25">
        <f ca="1" t="shared" si="2904"/>
        <v>19069.829154109</v>
      </c>
      <c r="BU388" s="25">
        <f ca="1" t="shared" si="2889"/>
        <v>62218.0519606909</v>
      </c>
      <c r="BV388" s="27">
        <f ca="1" t="shared" si="2890"/>
        <v>4.26767948696465</v>
      </c>
    </row>
    <row r="389" ht="15" customHeight="1" spans="1:74">
      <c r="A389" s="23">
        <v>388</v>
      </c>
      <c r="B389" s="24">
        <f ca="1" t="shared" ref="B389:F389" si="2905">RAND()</f>
        <v>0.02291333726014</v>
      </c>
      <c r="C389" s="25">
        <f ca="1">IF(B389&lt;=('Ejercicio 3 - TIR'!$D$13-'Ejercicio 3 - TIR'!$C$13)/('Ejercicio 3 - TIR'!$E$13-'Ejercicio 3 - TIR'!$C$13),'Ejercicio 3 - TIR'!$C$13+SQRT(('Ejercicio 3 - TIR'!$E$13-'Ejercicio 3 - TIR'!$C$13)*('Ejercicio 3 - TIR'!$D$13-'Ejercicio 3 - TIR'!$C$13)*B389),'Ejercicio 3 - TIR'!$E$13-SQRT(('Ejercicio 3 - TIR'!$E$13-'Ejercicio 3 - TIR'!$C$13)*('Ejercicio 3 - TIR'!$E$13-'Ejercicio 3 - TIR'!$D$13)*(1-B389)))</f>
        <v>63027.430412752</v>
      </c>
      <c r="D389" s="24">
        <f ca="1" t="shared" si="2905"/>
        <v>0.154547036299485</v>
      </c>
      <c r="E389" s="25">
        <f ca="1">IF(D389&lt;=('Ejercicio 3 - TIR'!$D$14-'Ejercicio 3 - TIR'!$C$14)/('Ejercicio 3 - TIR'!$E$14-'Ejercicio 3 - TIR'!$C$14),'Ejercicio 3 - TIR'!$C$14+SQRT(('Ejercicio 3 - TIR'!$E$14-'Ejercicio 3 - TIR'!$C$14)*('Ejercicio 3 - TIR'!$D$14-'Ejercicio 3 - TIR'!$C$14)*D389),'Ejercicio 3 - TIR'!$E$14-SQRT(('Ejercicio 3 - TIR'!$E$14-'Ejercicio 3 - TIR'!$C$14)*('Ejercicio 3 - TIR'!$E$14-'Ejercicio 3 - TIR'!$D$14)*(1-D389)))</f>
        <v>28404.5598426906</v>
      </c>
      <c r="F389" s="24">
        <f ca="1" t="shared" si="2905"/>
        <v>0.522369547477443</v>
      </c>
      <c r="G389" s="25">
        <f ca="1">IF(F389&lt;=('Ejercicio 3 - TIR'!$D$18-'Ejercicio 3 - TIR'!$C$18)/('Ejercicio 3 - TIR'!$E$18-'Ejercicio 3 - TIR'!$C$18),'Ejercicio 3 - TIR'!$C$18+SQRT(('Ejercicio 3 - TIR'!$E$18-'Ejercicio 3 - TIR'!$C$18)*('Ejercicio 3 - TIR'!$D$18-'Ejercicio 3 - TIR'!$C$18)*F389),'Ejercicio 3 - TIR'!$E$18-SQRT(('Ejercicio 3 - TIR'!$E$18-'Ejercicio 3 - TIR'!$C$18)*('Ejercicio 3 - TIR'!$E$18-'Ejercicio 3 - TIR'!$D$18)*(1-F389)))</f>
        <v>38851.860376306</v>
      </c>
      <c r="H389" s="24">
        <f ca="1" t="shared" ref="H389:L389" si="2906">RAND()</f>
        <v>0.89557244988895</v>
      </c>
      <c r="I389" s="25">
        <f ca="1">IF(H389&lt;=('Ejercicio 3 - TIR'!$D$18-'Ejercicio 3 - TIR'!$C$18)/('Ejercicio 3 - TIR'!$E$18-'Ejercicio 3 - TIR'!$C$18),'Ejercicio 3 - TIR'!$C$18+SQRT(('Ejercicio 3 - TIR'!$E$18-'Ejercicio 3 - TIR'!$C$18)*('Ejercicio 3 - TIR'!$D$18-'Ejercicio 3 - TIR'!$C$18)*H389),'Ejercicio 3 - TIR'!$E$18-SQRT(('Ejercicio 3 - TIR'!$E$18-'Ejercicio 3 - TIR'!$C$18)*('Ejercicio 3 - TIR'!$E$18-'Ejercicio 3 - TIR'!$D$18)*(1-H389)))</f>
        <v>42201.4170981855</v>
      </c>
      <c r="J389" s="24">
        <f ca="1" t="shared" si="2906"/>
        <v>0.443691979385866</v>
      </c>
      <c r="K389" s="25">
        <f ca="1">IF(J389&lt;=('Ejercicio 3 - TIR'!$D$18-'Ejercicio 3 - TIR'!$C$18)/('Ejercicio 3 - TIR'!$E$18-'Ejercicio 3 - TIR'!$C$18),'Ejercicio 3 - TIR'!$C$18+SQRT(('Ejercicio 3 - TIR'!$E$18-'Ejercicio 3 - TIR'!$C$18)*('Ejercicio 3 - TIR'!$D$18-'Ejercicio 3 - TIR'!$C$18)*J389),'Ejercicio 3 - TIR'!$E$18-SQRT(('Ejercicio 3 - TIR'!$E$18-'Ejercicio 3 - TIR'!$C$18)*('Ejercicio 3 - TIR'!$E$18-'Ejercicio 3 - TIR'!$D$18)*(1-J389)))</f>
        <v>38158.0510483742</v>
      </c>
      <c r="L389" s="24">
        <f ca="1" t="shared" si="2906"/>
        <v>0.0272867518290589</v>
      </c>
      <c r="M389" s="25">
        <f ca="1">IF(L389&lt;=('Ejercicio 3 - TIR'!$D$18-'Ejercicio 3 - TIR'!$C$18)/('Ejercicio 3 - TIR'!$E$18-'Ejercicio 3 - TIR'!$C$18),'Ejercicio 3 - TIR'!$C$18+SQRT(('Ejercicio 3 - TIR'!$E$18-'Ejercicio 3 - TIR'!$C$18)*('Ejercicio 3 - TIR'!$D$18-'Ejercicio 3 - TIR'!$C$18)*L389),'Ejercicio 3 - TIR'!$E$18-SQRT(('Ejercicio 3 - TIR'!$E$18-'Ejercicio 3 - TIR'!$C$18)*('Ejercicio 3 - TIR'!$E$18-'Ejercicio 3 - TIR'!$D$18)*(1-L389)))</f>
        <v>32023.1195650181</v>
      </c>
      <c r="N389" s="24">
        <f ca="1" t="shared" ref="N389:R389" si="2907">RAND()</f>
        <v>0.436773037930211</v>
      </c>
      <c r="O389" s="25">
        <f ca="1">IF(N389&lt;=('Ejercicio 3 - TIR'!$D$18-'Ejercicio 3 - TIR'!$C$18)/('Ejercicio 3 - TIR'!$E$18-'Ejercicio 3 - TIR'!$C$18),'Ejercicio 3 - TIR'!$C$18+SQRT(('Ejercicio 3 - TIR'!$E$18-'Ejercicio 3 - TIR'!$C$18)*('Ejercicio 3 - TIR'!$D$18-'Ejercicio 3 - TIR'!$C$18)*N389),'Ejercicio 3 - TIR'!$E$18-SQRT(('Ejercicio 3 - TIR'!$E$18-'Ejercicio 3 - TIR'!$C$18)*('Ejercicio 3 - TIR'!$E$18-'Ejercicio 3 - TIR'!$D$18)*(1-N389)))</f>
        <v>38094.1927138864</v>
      </c>
      <c r="P389" s="24">
        <f ca="1" t="shared" si="2907"/>
        <v>0.375576911777699</v>
      </c>
      <c r="Q389" s="26">
        <f ca="1">IF(P389&lt;=('Ejercicio 3 - TIR'!$D$22-'Ejercicio 3 - TIR'!$C$22)/('Ejercicio 3 - TIR'!$E$22-'Ejercicio 3 - TIR'!$C$22),'Ejercicio 3 - TIR'!$C$22+SQRT(('Ejercicio 3 - TIR'!$E$22-'Ejercicio 3 - TIR'!$C$22)*('Ejercicio 3 - TIR'!$D$22-'Ejercicio 3 - TIR'!$C$22)*P389),'Ejercicio 3 - TIR'!$E$22-SQRT(('Ejercicio 3 - TIR'!$E$22-'Ejercicio 3 - TIR'!$C$22)*('Ejercicio 3 - TIR'!$E$22-'Ejercicio 3 - TIR'!$D$22)*(1-P389)))</f>
        <v>0.146000739243334</v>
      </c>
      <c r="R389" s="24">
        <f ca="1" t="shared" si="2907"/>
        <v>0.99477841330755</v>
      </c>
      <c r="S389" s="26">
        <f ca="1">IF(R389&lt;=('Ejercicio 3 - TIR'!$D$23-'Ejercicio 3 - TIR'!$C$23)/('Ejercicio 3 - TIR'!$E$23-'Ejercicio 3 - TIR'!$C$23),'Ejercicio 3 - TIR'!$C$23+SQRT(('Ejercicio 3 - TIR'!$E$23-'Ejercicio 3 - TIR'!$C$23)*('Ejercicio 3 - TIR'!$D$23-'Ejercicio 3 - TIR'!$C$23)*R389),'Ejercicio 3 - TIR'!$E$23-SQRT(('Ejercicio 3 - TIR'!$E$23-'Ejercicio 3 - TIR'!$C$23)*('Ejercicio 3 - TIR'!$E$23-'Ejercicio 3 - TIR'!$D$23)*(1-R389)))</f>
        <v>0.176934244620585</v>
      </c>
      <c r="T389" s="24">
        <f ca="1" t="shared" ref="T389:X389" si="2908">RAND()</f>
        <v>0.472133762791923</v>
      </c>
      <c r="U389" s="26">
        <f ca="1">IF(T389&lt;=('Ejercicio 3 - TIR'!$D$24-'Ejercicio 3 - TIR'!$C$24)/('Ejercicio 3 - TIR'!$E$24-'Ejercicio 3 - TIR'!$C$24),'Ejercicio 3 - TIR'!$C$24+SQRT(('Ejercicio 3 - TIR'!$E$24-'Ejercicio 3 - TIR'!$C$24)*('Ejercicio 3 - TIR'!$D$24-'Ejercicio 3 - TIR'!$C$24)*T389),'Ejercicio 3 - TIR'!$E$24-SQRT(('Ejercicio 3 - TIR'!$E$24-'Ejercicio 3 - TIR'!$C$24)*('Ejercicio 3 - TIR'!$E$24-'Ejercicio 3 - TIR'!$D$24)*(1-T389)))</f>
        <v>0.181554903249145</v>
      </c>
      <c r="V389" s="24">
        <f ca="1" t="shared" si="2908"/>
        <v>0.622365561568952</v>
      </c>
      <c r="W389" s="26">
        <f ca="1">IF(V389&lt;=('Ejercicio 3 - TIR'!$D$25-'Ejercicio 3 - TIR'!$C$25)/('Ejercicio 3 - TIR'!$E$25-'Ejercicio 3 - TIR'!$C$25),'Ejercicio 3 - TIR'!$C$25+SQRT(('Ejercicio 3 - TIR'!$E$25-'Ejercicio 3 - TIR'!$C$25)*('Ejercicio 3 - TIR'!$D$25-'Ejercicio 3 - TIR'!$C$25)*V389),'Ejercicio 3 - TIR'!$E$25-SQRT(('Ejercicio 3 - TIR'!$E$25-'Ejercicio 3 - TIR'!$C$25)*('Ejercicio 3 - TIR'!$E$25-'Ejercicio 3 - TIR'!$D$25)*(1-V389)))</f>
        <v>0.213644525384632</v>
      </c>
      <c r="X389" s="24">
        <f ca="1" t="shared" si="2908"/>
        <v>0.765619592261081</v>
      </c>
      <c r="Y389" s="26">
        <f ca="1">IF(X389&lt;=('Ejercicio 3 - TIR'!$D$26-'Ejercicio 3 - TIR'!$C$26)/('Ejercicio 3 - TIR'!$E$26-'Ejercicio 3 - TIR'!$C$26),'Ejercicio 3 - TIR'!$C$26+SQRT(('Ejercicio 3 - TIR'!$E$26-'Ejercicio 3 - TIR'!$C$26)*('Ejercicio 3 - TIR'!$D$26-'Ejercicio 3 - TIR'!$C$26)*X389),'Ejercicio 3 - TIR'!$E$26-SQRT(('Ejercicio 3 - TIR'!$E$26-'Ejercicio 3 - TIR'!$C$26)*('Ejercicio 3 - TIR'!$E$26-'Ejercicio 3 - TIR'!$D$26)*(1-X389)))</f>
        <v>0.244423965906946</v>
      </c>
      <c r="Z389" s="24">
        <f ca="1" t="shared" si="2860"/>
        <v>1.14600073924333</v>
      </c>
      <c r="AA389" s="24">
        <f ca="1" t="shared" si="2861"/>
        <v>1.34876751437599</v>
      </c>
      <c r="AB389" s="24">
        <f ca="1" t="shared" si="2862"/>
        <v>1.59364286995411</v>
      </c>
      <c r="AC389" s="24">
        <f ca="1" t="shared" si="2863"/>
        <v>1.93411594453806</v>
      </c>
      <c r="AD389" s="24">
        <f ca="1" t="shared" si="2864"/>
        <v>2.40686023422591</v>
      </c>
      <c r="AE389" s="23">
        <f ca="1" t="shared" si="2865"/>
        <v>4147.08673491435</v>
      </c>
      <c r="AF389" s="23">
        <f ca="1" t="shared" si="2866"/>
        <v>4880.84839373247</v>
      </c>
      <c r="AG389" s="23">
        <f ca="1" t="shared" si="2867"/>
        <v>5766.99035163031</v>
      </c>
      <c r="AH389" s="23">
        <f ca="1" t="shared" si="2868"/>
        <v>6999.07626820212</v>
      </c>
      <c r="AI389" s="23">
        <f ca="1" t="shared" si="2869"/>
        <v>8709.81824736127</v>
      </c>
      <c r="AJ389" s="25">
        <f ca="1" t="shared" si="2870"/>
        <v>44524.2607122255</v>
      </c>
      <c r="AK389" s="25">
        <f ca="1" t="shared" si="2871"/>
        <v>56919.9004426638</v>
      </c>
      <c r="AL389" s="25">
        <f ca="1" t="shared" si="2872"/>
        <v>60810.3059845865</v>
      </c>
      <c r="AM389" s="25">
        <f ca="1" t="shared" si="2873"/>
        <v>61936.42614455</v>
      </c>
      <c r="AN389" s="25">
        <f ca="1" t="shared" si="2874"/>
        <v>91687.3975979914</v>
      </c>
      <c r="AO389" s="25">
        <f ca="1">C389/'Ejercicio 3 - TIR'!$D$7</f>
        <v>12605.4860825504</v>
      </c>
      <c r="AP389" s="25">
        <f ca="1" t="shared" si="2875"/>
        <v>31918.7746296751</v>
      </c>
      <c r="AQ389" s="25">
        <f ca="1" t="shared" si="2876"/>
        <v>44314.4143601134</v>
      </c>
      <c r="AR389" s="25">
        <f ca="1" t="shared" si="2877"/>
        <v>48204.8199020361</v>
      </c>
      <c r="AS389" s="25">
        <f ca="1" t="shared" si="2878"/>
        <v>49330.9400619996</v>
      </c>
      <c r="AT389" s="25">
        <f ca="1" t="shared" si="2879"/>
        <v>79081.911515441</v>
      </c>
      <c r="AU389" s="25">
        <f ca="1">AP389*'Ejercicio 3 - TIR'!$D$5</f>
        <v>15959.3873148375</v>
      </c>
      <c r="AV389" s="25">
        <f ca="1">AQ389*'Ejercicio 3 - TIR'!$D$5</f>
        <v>22157.2071800567</v>
      </c>
      <c r="AW389" s="25">
        <f ca="1">AR389*'Ejercicio 3 - TIR'!$D$5</f>
        <v>24102.409951018</v>
      </c>
      <c r="AX389" s="25">
        <f ca="1">AS389*'Ejercicio 3 - TIR'!$D$5</f>
        <v>24665.4700309998</v>
      </c>
      <c r="AY389" s="25">
        <f ca="1">AT389*'Ejercicio 3 - TIR'!$D$5</f>
        <v>39540.9557577205</v>
      </c>
      <c r="AZ389" s="25">
        <f ca="1" t="shared" ref="AZ389:BD389" si="2909">AJ389-AU389-AE389</f>
        <v>24417.7866624736</v>
      </c>
      <c r="BA389" s="25">
        <f ca="1" t="shared" si="2909"/>
        <v>29881.8448688747</v>
      </c>
      <c r="BB389" s="25">
        <f ca="1" t="shared" si="2909"/>
        <v>30940.9056819381</v>
      </c>
      <c r="BC389" s="25">
        <f ca="1" t="shared" si="2909"/>
        <v>30271.8798453481</v>
      </c>
      <c r="BD389" s="25">
        <f ca="1" t="shared" si="2909"/>
        <v>43436.6235929096</v>
      </c>
      <c r="BE389" s="25">
        <f ca="1" t="shared" ref="BE389:BI389" si="2910">AZ389/Z389</f>
        <v>21306.9554201124</v>
      </c>
      <c r="BF389" s="25">
        <f ca="1" t="shared" si="2910"/>
        <v>22154.9262940987</v>
      </c>
      <c r="BG389" s="25">
        <f ca="1" t="shared" si="2910"/>
        <v>19415.2066722635</v>
      </c>
      <c r="BH389" s="25">
        <f ca="1" t="shared" si="2910"/>
        <v>15651.5331621333</v>
      </c>
      <c r="BI389" s="25">
        <f ca="1" t="shared" si="2910"/>
        <v>18047.0070406393</v>
      </c>
      <c r="BJ389" s="25">
        <f ca="1" t="shared" si="2882"/>
        <v>68365.805556062</v>
      </c>
      <c r="BK389" s="25">
        <f ca="1" t="shared" si="2883"/>
        <v>30339.6431851787</v>
      </c>
      <c r="BL389" s="25">
        <f ca="1" t="shared" si="2884"/>
        <v>98705.4487412407</v>
      </c>
      <c r="BM389" s="25">
        <f ca="1">BK389*'Ejercicio 3 - TIR'!$D$5</f>
        <v>15169.8215925893</v>
      </c>
      <c r="BN389" s="25">
        <f ca="1" t="shared" si="2885"/>
        <v>83535.6271486514</v>
      </c>
      <c r="BO389" s="25">
        <f ca="1" t="shared" si="2886"/>
        <v>34707.3028839658</v>
      </c>
      <c r="BP389" s="25">
        <f ca="1" t="shared" si="2887"/>
        <v>-91431.9902554426</v>
      </c>
      <c r="BQ389" s="25">
        <f ca="1" t="shared" ref="BQ389:BT389" si="2911">BE389</f>
        <v>21306.9554201124</v>
      </c>
      <c r="BR389" s="25">
        <f ca="1" t="shared" si="2911"/>
        <v>22154.9262940987</v>
      </c>
      <c r="BS389" s="25">
        <f ca="1" t="shared" si="2911"/>
        <v>19415.2066722635</v>
      </c>
      <c r="BT389" s="25">
        <f ca="1" t="shared" si="2911"/>
        <v>15651.5331621333</v>
      </c>
      <c r="BU389" s="25">
        <f ca="1" t="shared" si="2889"/>
        <v>52754.3099246051</v>
      </c>
      <c r="BV389" s="27">
        <f ca="1" t="shared" si="2890"/>
        <v>11.5930937556928</v>
      </c>
    </row>
    <row r="390" ht="15" customHeight="1" spans="1:74">
      <c r="A390" s="23">
        <v>389</v>
      </c>
      <c r="B390" s="24">
        <f ca="1" t="shared" ref="B390:F390" si="2912">RAND()</f>
        <v>0.361190658732618</v>
      </c>
      <c r="C390" s="25">
        <f ca="1">IF(B390&lt;=('Ejercicio 3 - TIR'!$D$13-'Ejercicio 3 - TIR'!$C$13)/('Ejercicio 3 - TIR'!$E$13-'Ejercicio 3 - TIR'!$C$13),'Ejercicio 3 - TIR'!$C$13+SQRT(('Ejercicio 3 - TIR'!$E$13-'Ejercicio 3 - TIR'!$C$13)*('Ejercicio 3 - TIR'!$D$13-'Ejercicio 3 - TIR'!$C$13)*B390),'Ejercicio 3 - TIR'!$E$13-SQRT(('Ejercicio 3 - TIR'!$E$13-'Ejercicio 3 - TIR'!$C$13)*('Ejercicio 3 - TIR'!$E$13-'Ejercicio 3 - TIR'!$D$13)*(1-B390)))</f>
        <v>72312.977597422</v>
      </c>
      <c r="D390" s="24">
        <f ca="1" t="shared" si="2912"/>
        <v>0.660406192139828</v>
      </c>
      <c r="E390" s="25">
        <f ca="1">IF(D390&lt;=('Ejercicio 3 - TIR'!$D$14-'Ejercicio 3 - TIR'!$C$14)/('Ejercicio 3 - TIR'!$E$14-'Ejercicio 3 - TIR'!$C$14),'Ejercicio 3 - TIR'!$C$14+SQRT(('Ejercicio 3 - TIR'!$E$14-'Ejercicio 3 - TIR'!$C$14)*('Ejercicio 3 - TIR'!$D$14-'Ejercicio 3 - TIR'!$C$14)*D390),'Ejercicio 3 - TIR'!$E$14-SQRT(('Ejercicio 3 - TIR'!$E$14-'Ejercicio 3 - TIR'!$C$14)*('Ejercicio 3 - TIR'!$E$14-'Ejercicio 3 - TIR'!$D$14)*(1-D390)))</f>
        <v>32862.838717037</v>
      </c>
      <c r="F390" s="24">
        <f ca="1" t="shared" si="2912"/>
        <v>0.992187823793256</v>
      </c>
      <c r="G390" s="25">
        <f ca="1">IF(F390&lt;=('Ejercicio 3 - TIR'!$D$18-'Ejercicio 3 - TIR'!$C$18)/('Ejercicio 3 - TIR'!$E$18-'Ejercicio 3 - TIR'!$C$18),'Ejercicio 3 - TIR'!$C$18+SQRT(('Ejercicio 3 - TIR'!$E$18-'Ejercicio 3 - TIR'!$C$18)*('Ejercicio 3 - TIR'!$D$18-'Ejercicio 3 - TIR'!$C$18)*F390),'Ejercicio 3 - TIR'!$E$18-SQRT(('Ejercicio 3 - TIR'!$E$18-'Ejercicio 3 - TIR'!$C$18)*('Ejercicio 3 - TIR'!$E$18-'Ejercicio 3 - TIR'!$D$18)*(1-F390)))</f>
        <v>44234.5503181098</v>
      </c>
      <c r="H390" s="24">
        <f ca="1" t="shared" ref="H390:L390" si="2913">RAND()</f>
        <v>0.575835649569372</v>
      </c>
      <c r="I390" s="25">
        <f ca="1">IF(H390&lt;=('Ejercicio 3 - TIR'!$D$18-'Ejercicio 3 - TIR'!$C$18)/('Ejercicio 3 - TIR'!$E$18-'Ejercicio 3 - TIR'!$C$18),'Ejercicio 3 - TIR'!$C$18+SQRT(('Ejercicio 3 - TIR'!$E$18-'Ejercicio 3 - TIR'!$C$18)*('Ejercicio 3 - TIR'!$D$18-'Ejercicio 3 - TIR'!$C$18)*H390),'Ejercicio 3 - TIR'!$E$18-SQRT(('Ejercicio 3 - TIR'!$E$18-'Ejercicio 3 - TIR'!$C$18)*('Ejercicio 3 - TIR'!$E$18-'Ejercicio 3 - TIR'!$D$18)*(1-H390)))</f>
        <v>39293.8338394554</v>
      </c>
      <c r="J390" s="24">
        <f ca="1" t="shared" si="2913"/>
        <v>0.257423913983043</v>
      </c>
      <c r="K390" s="25">
        <f ca="1">IF(J390&lt;=('Ejercicio 3 - TIR'!$D$18-'Ejercicio 3 - TIR'!$C$18)/('Ejercicio 3 - TIR'!$E$18-'Ejercicio 3 - TIR'!$C$18),'Ejercicio 3 - TIR'!$C$18+SQRT(('Ejercicio 3 - TIR'!$E$18-'Ejercicio 3 - TIR'!$C$18)*('Ejercicio 3 - TIR'!$D$18-'Ejercicio 3 - TIR'!$C$18)*J390),'Ejercicio 3 - TIR'!$E$18-SQRT(('Ejercicio 3 - TIR'!$E$18-'Ejercicio 3 - TIR'!$C$18)*('Ejercicio 3 - TIR'!$E$18-'Ejercicio 3 - TIR'!$D$18)*(1-J390)))</f>
        <v>36213.9831909538</v>
      </c>
      <c r="L390" s="24">
        <f ca="1" t="shared" si="2913"/>
        <v>0.259788308435287</v>
      </c>
      <c r="M390" s="25">
        <f ca="1">IF(L390&lt;=('Ejercicio 3 - TIR'!$D$18-'Ejercicio 3 - TIR'!$C$18)/('Ejercicio 3 - TIR'!$E$18-'Ejercicio 3 - TIR'!$C$18),'Ejercicio 3 - TIR'!$C$18+SQRT(('Ejercicio 3 - TIR'!$E$18-'Ejercicio 3 - TIR'!$C$18)*('Ejercicio 3 - TIR'!$D$18-'Ejercicio 3 - TIR'!$C$18)*L390),'Ejercicio 3 - TIR'!$E$18-SQRT(('Ejercicio 3 - TIR'!$E$18-'Ejercicio 3 - TIR'!$C$18)*('Ejercicio 3 - TIR'!$E$18-'Ejercicio 3 - TIR'!$D$18)*(1-L390)))</f>
        <v>36242.4551472392</v>
      </c>
      <c r="N390" s="24">
        <f ca="1" t="shared" ref="N390:R390" si="2914">RAND()</f>
        <v>0.107362509815278</v>
      </c>
      <c r="O390" s="25">
        <f ca="1">IF(N390&lt;=('Ejercicio 3 - TIR'!$D$18-'Ejercicio 3 - TIR'!$C$18)/('Ejercicio 3 - TIR'!$E$18-'Ejercicio 3 - TIR'!$C$18),'Ejercicio 3 - TIR'!$C$18+SQRT(('Ejercicio 3 - TIR'!$E$18-'Ejercicio 3 - TIR'!$C$18)*('Ejercicio 3 - TIR'!$D$18-'Ejercicio 3 - TIR'!$C$18)*N390),'Ejercicio 3 - TIR'!$E$18-SQRT(('Ejercicio 3 - TIR'!$E$18-'Ejercicio 3 - TIR'!$C$18)*('Ejercicio 3 - TIR'!$E$18-'Ejercicio 3 - TIR'!$D$18)*(1-N390)))</f>
        <v>34013.0258499406</v>
      </c>
      <c r="P390" s="24">
        <f ca="1" t="shared" si="2914"/>
        <v>0.88438451008036</v>
      </c>
      <c r="Q390" s="26">
        <f ca="1">IF(P390&lt;=('Ejercicio 3 - TIR'!$D$22-'Ejercicio 3 - TIR'!$C$22)/('Ejercicio 3 - TIR'!$E$22-'Ejercicio 3 - TIR'!$C$22),'Ejercicio 3 - TIR'!$C$22+SQRT(('Ejercicio 3 - TIR'!$E$22-'Ejercicio 3 - TIR'!$C$22)*('Ejercicio 3 - TIR'!$D$22-'Ejercicio 3 - TIR'!$C$22)*P390),'Ejercicio 3 - TIR'!$E$22-SQRT(('Ejercicio 3 - TIR'!$E$22-'Ejercicio 3 - TIR'!$C$22)*('Ejercicio 3 - TIR'!$E$22-'Ejercicio 3 - TIR'!$D$22)*(1-P390)))</f>
        <v>0.165574055252589</v>
      </c>
      <c r="R390" s="24">
        <f ca="1" t="shared" si="2914"/>
        <v>0.812698811585818</v>
      </c>
      <c r="S390" s="26">
        <f ca="1">IF(R390&lt;=('Ejercicio 3 - TIR'!$D$23-'Ejercicio 3 - TIR'!$C$23)/('Ejercicio 3 - TIR'!$E$23-'Ejercicio 3 - TIR'!$C$23),'Ejercicio 3 - TIR'!$C$23+SQRT(('Ejercicio 3 - TIR'!$E$23-'Ejercicio 3 - TIR'!$C$23)*('Ejercicio 3 - TIR'!$D$23-'Ejercicio 3 - TIR'!$C$23)*R390),'Ejercicio 3 - TIR'!$E$23-SQRT(('Ejercicio 3 - TIR'!$E$23-'Ejercicio 3 - TIR'!$C$23)*('Ejercicio 3 - TIR'!$E$23-'Ejercicio 3 - TIR'!$D$23)*(1-R390)))</f>
        <v>0.161638569251131</v>
      </c>
      <c r="T390" s="24">
        <f ca="1" t="shared" ref="T390:X390" si="2915">RAND()</f>
        <v>0.585087963021843</v>
      </c>
      <c r="U390" s="26">
        <f ca="1">IF(T390&lt;=('Ejercicio 3 - TIR'!$D$24-'Ejercicio 3 - TIR'!$C$24)/('Ejercicio 3 - TIR'!$E$24-'Ejercicio 3 - TIR'!$C$24),'Ejercicio 3 - TIR'!$C$24+SQRT(('Ejercicio 3 - TIR'!$E$24-'Ejercicio 3 - TIR'!$C$24)*('Ejercicio 3 - TIR'!$D$24-'Ejercicio 3 - TIR'!$C$24)*T390),'Ejercicio 3 - TIR'!$E$24-SQRT(('Ejercicio 3 - TIR'!$E$24-'Ejercicio 3 - TIR'!$C$24)*('Ejercicio 3 - TIR'!$E$24-'Ejercicio 3 - TIR'!$D$24)*(1-T390)))</f>
        <v>0.185915491736878</v>
      </c>
      <c r="V390" s="24">
        <f ca="1" t="shared" si="2915"/>
        <v>0.396658016592444</v>
      </c>
      <c r="W390" s="26">
        <f ca="1">IF(V390&lt;=('Ejercicio 3 - TIR'!$D$25-'Ejercicio 3 - TIR'!$C$25)/('Ejercicio 3 - TIR'!$E$25-'Ejercicio 3 - TIR'!$C$25),'Ejercicio 3 - TIR'!$C$25+SQRT(('Ejercicio 3 - TIR'!$E$25-'Ejercicio 3 - TIR'!$C$25)*('Ejercicio 3 - TIR'!$D$25-'Ejercicio 3 - TIR'!$C$25)*V390),'Ejercicio 3 - TIR'!$E$25-SQRT(('Ejercicio 3 - TIR'!$E$25-'Ejercicio 3 - TIR'!$C$25)*('Ejercicio 3 - TIR'!$E$25-'Ejercicio 3 - TIR'!$D$25)*(1-V390)))</f>
        <v>0.204046796173428</v>
      </c>
      <c r="X390" s="24">
        <f ca="1" t="shared" si="2915"/>
        <v>0.623484339083102</v>
      </c>
      <c r="Y390" s="26">
        <f ca="1">IF(X390&lt;=('Ejercicio 3 - TIR'!$D$26-'Ejercicio 3 - TIR'!$C$26)/('Ejercicio 3 - TIR'!$E$26-'Ejercicio 3 - TIR'!$C$26),'Ejercicio 3 - TIR'!$C$26+SQRT(('Ejercicio 3 - TIR'!$E$26-'Ejercicio 3 - TIR'!$C$26)*('Ejercicio 3 - TIR'!$D$26-'Ejercicio 3 - TIR'!$C$26)*X390),'Ejercicio 3 - TIR'!$E$26-SQRT(('Ejercicio 3 - TIR'!$E$26-'Ejercicio 3 - TIR'!$C$26)*('Ejercicio 3 - TIR'!$E$26-'Ejercicio 3 - TIR'!$D$26)*(1-X390)))</f>
        <v>0.234909152048877</v>
      </c>
      <c r="Z390" s="24">
        <f ca="1" t="shared" si="2860"/>
        <v>1.16557405525259</v>
      </c>
      <c r="AA390" s="24">
        <f ca="1" t="shared" si="2861"/>
        <v>1.35397577789986</v>
      </c>
      <c r="AB390" s="24">
        <f ca="1" t="shared" si="2862"/>
        <v>1.60570085044793</v>
      </c>
      <c r="AC390" s="24">
        <f ca="1" t="shared" si="2863"/>
        <v>1.93333896459478</v>
      </c>
      <c r="AD390" s="24">
        <f ca="1" t="shared" si="2864"/>
        <v>2.38749798139079</v>
      </c>
      <c r="AE390" s="23">
        <f ca="1" t="shared" si="2865"/>
        <v>5441.23347349161</v>
      </c>
      <c r="AF390" s="23">
        <f ca="1" t="shared" si="2866"/>
        <v>6320.74666710815</v>
      </c>
      <c r="AG390" s="23">
        <f ca="1" t="shared" si="2867"/>
        <v>7495.8713918678</v>
      </c>
      <c r="AH390" s="23">
        <f ca="1" t="shared" si="2868"/>
        <v>9025.37993390648</v>
      </c>
      <c r="AI390" s="23">
        <f ca="1" t="shared" si="2869"/>
        <v>11145.5242810994</v>
      </c>
      <c r="AJ390" s="25">
        <f ca="1" t="shared" si="2870"/>
        <v>51558.644196554</v>
      </c>
      <c r="AK390" s="25">
        <f ca="1" t="shared" si="2871"/>
        <v>53202.8992394443</v>
      </c>
      <c r="AL390" s="25">
        <f ca="1" t="shared" si="2872"/>
        <v>58148.8236078216</v>
      </c>
      <c r="AM390" s="25">
        <f ca="1" t="shared" si="2873"/>
        <v>70068.9507087361</v>
      </c>
      <c r="AN390" s="25">
        <f ca="1" t="shared" si="2874"/>
        <v>81206.0305577261</v>
      </c>
      <c r="AO390" s="25">
        <f ca="1">C390/'Ejercicio 3 - TIR'!$D$7</f>
        <v>14462.5955194844</v>
      </c>
      <c r="AP390" s="25">
        <f ca="1" t="shared" si="2875"/>
        <v>37096.0486770696</v>
      </c>
      <c r="AQ390" s="25">
        <f ca="1" t="shared" si="2876"/>
        <v>38740.3037199599</v>
      </c>
      <c r="AR390" s="25">
        <f ca="1" t="shared" si="2877"/>
        <v>43686.2280883372</v>
      </c>
      <c r="AS390" s="25">
        <f ca="1" t="shared" si="2878"/>
        <v>55606.3551892517</v>
      </c>
      <c r="AT390" s="25">
        <f ca="1" t="shared" si="2879"/>
        <v>66743.4350382417</v>
      </c>
      <c r="AU390" s="25">
        <f ca="1">AP390*'Ejercicio 3 - TIR'!$D$5</f>
        <v>18548.0243385348</v>
      </c>
      <c r="AV390" s="25">
        <f ca="1">AQ390*'Ejercicio 3 - TIR'!$D$5</f>
        <v>19370.1518599799</v>
      </c>
      <c r="AW390" s="25">
        <f ca="1">AR390*'Ejercicio 3 - TIR'!$D$5</f>
        <v>21843.1140441686</v>
      </c>
      <c r="AX390" s="25">
        <f ca="1">AS390*'Ejercicio 3 - TIR'!$D$5</f>
        <v>27803.1775946259</v>
      </c>
      <c r="AY390" s="25">
        <f ca="1">AT390*'Ejercicio 3 - TIR'!$D$5</f>
        <v>33371.7175191209</v>
      </c>
      <c r="AZ390" s="25">
        <f ca="1" t="shared" ref="AZ390:BD390" si="2916">AJ390-AU390-AE390</f>
        <v>27569.3863845276</v>
      </c>
      <c r="BA390" s="25">
        <f ca="1" t="shared" si="2916"/>
        <v>27512.0007123562</v>
      </c>
      <c r="BB390" s="25">
        <f ca="1" t="shared" si="2916"/>
        <v>28809.8381717852</v>
      </c>
      <c r="BC390" s="25">
        <f ca="1" t="shared" si="2916"/>
        <v>33240.3931802038</v>
      </c>
      <c r="BD390" s="25">
        <f ca="1" t="shared" si="2916"/>
        <v>36688.7887575058</v>
      </c>
      <c r="BE390" s="25">
        <f ca="1" t="shared" ref="BE390:BI390" si="2917">AZ390/Z390</f>
        <v>23653.0542699435</v>
      </c>
      <c r="BF390" s="25">
        <f ca="1" t="shared" si="2917"/>
        <v>20319.4186789884</v>
      </c>
      <c r="BG390" s="25">
        <f ca="1" t="shared" si="2917"/>
        <v>17942.2201612139</v>
      </c>
      <c r="BH390" s="25">
        <f ca="1" t="shared" si="2917"/>
        <v>17193.2567381793</v>
      </c>
      <c r="BI390" s="25">
        <f ca="1" t="shared" si="2917"/>
        <v>15367.0449330112</v>
      </c>
      <c r="BJ390" s="25">
        <f ca="1" t="shared" si="2882"/>
        <v>78459.9610996971</v>
      </c>
      <c r="BK390" s="25">
        <f ca="1" t="shared" si="2883"/>
        <v>34529.4176084405</v>
      </c>
      <c r="BL390" s="25">
        <f ca="1" t="shared" si="2884"/>
        <v>112989.378708138</v>
      </c>
      <c r="BM390" s="25">
        <f ca="1">BK390*'Ejercicio 3 - TIR'!$D$5</f>
        <v>17264.7088042203</v>
      </c>
      <c r="BN390" s="25">
        <f ca="1" t="shared" si="2885"/>
        <v>95724.6699039173</v>
      </c>
      <c r="BO390" s="25">
        <f ca="1" t="shared" si="2886"/>
        <v>40094.1364767792</v>
      </c>
      <c r="BP390" s="25">
        <f ca="1" t="shared" si="2887"/>
        <v>-105175.816314459</v>
      </c>
      <c r="BQ390" s="25">
        <f ca="1" t="shared" ref="BQ390:BT390" si="2918">BE390</f>
        <v>23653.0542699435</v>
      </c>
      <c r="BR390" s="25">
        <f ca="1" t="shared" si="2918"/>
        <v>20319.4186789884</v>
      </c>
      <c r="BS390" s="25">
        <f ca="1" t="shared" si="2918"/>
        <v>17942.2201612139</v>
      </c>
      <c r="BT390" s="25">
        <f ca="1" t="shared" si="2918"/>
        <v>17193.2567381793</v>
      </c>
      <c r="BU390" s="25">
        <f ca="1" t="shared" si="2889"/>
        <v>55461.1814097904</v>
      </c>
      <c r="BV390" s="27">
        <f ca="1" t="shared" si="2890"/>
        <v>7.61215149249062</v>
      </c>
    </row>
    <row r="391" ht="15" customHeight="1" spans="1:74">
      <c r="A391" s="23">
        <v>390</v>
      </c>
      <c r="B391" s="24">
        <f ca="1" t="shared" ref="B391:F391" si="2919">RAND()</f>
        <v>0.904321750974349</v>
      </c>
      <c r="C391" s="25">
        <f ca="1">IF(B391&lt;=('Ejercicio 3 - TIR'!$D$13-'Ejercicio 3 - TIR'!$C$13)/('Ejercicio 3 - TIR'!$E$13-'Ejercicio 3 - TIR'!$C$13),'Ejercicio 3 - TIR'!$C$13+SQRT(('Ejercicio 3 - TIR'!$E$13-'Ejercicio 3 - TIR'!$C$13)*('Ejercicio 3 - TIR'!$D$13-'Ejercicio 3 - TIR'!$C$13)*B391),'Ejercicio 3 - TIR'!$E$13-SQRT(('Ejercicio 3 - TIR'!$E$13-'Ejercicio 3 - TIR'!$C$13)*('Ejercicio 3 - TIR'!$E$13-'Ejercicio 3 - TIR'!$D$13)*(1-B391)))</f>
        <v>89284.8752302747</v>
      </c>
      <c r="D391" s="24">
        <f ca="1" t="shared" si="2919"/>
        <v>0.843856750085938</v>
      </c>
      <c r="E391" s="25">
        <f ca="1">IF(D391&lt;=('Ejercicio 3 - TIR'!$D$14-'Ejercicio 3 - TIR'!$C$14)/('Ejercicio 3 - TIR'!$E$14-'Ejercicio 3 - TIR'!$C$14),'Ejercicio 3 - TIR'!$C$14+SQRT(('Ejercicio 3 - TIR'!$E$14-'Ejercicio 3 - TIR'!$C$14)*('Ejercicio 3 - TIR'!$D$14-'Ejercicio 3 - TIR'!$C$14)*D391),'Ejercicio 3 - TIR'!$E$14-SQRT(('Ejercicio 3 - TIR'!$E$14-'Ejercicio 3 - TIR'!$C$14)*('Ejercicio 3 - TIR'!$E$14-'Ejercicio 3 - TIR'!$D$14)*(1-D391)))</f>
        <v>35160.4248650208</v>
      </c>
      <c r="F391" s="24">
        <f ca="1" t="shared" si="2919"/>
        <v>0.686848855659425</v>
      </c>
      <c r="G391" s="25">
        <f ca="1">IF(F391&lt;=('Ejercicio 3 - TIR'!$D$18-'Ejercicio 3 - TIR'!$C$18)/('Ejercicio 3 - TIR'!$E$18-'Ejercicio 3 - TIR'!$C$18),'Ejercicio 3 - TIR'!$C$18+SQRT(('Ejercicio 3 - TIR'!$E$18-'Ejercicio 3 - TIR'!$C$18)*('Ejercicio 3 - TIR'!$D$18-'Ejercicio 3 - TIR'!$C$18)*F391),'Ejercicio 3 - TIR'!$E$18-SQRT(('Ejercicio 3 - TIR'!$E$18-'Ejercicio 3 - TIR'!$C$18)*('Ejercicio 3 - TIR'!$E$18-'Ejercicio 3 - TIR'!$D$18)*(1-F391)))</f>
        <v>40153.7296994964</v>
      </c>
      <c r="H391" s="24">
        <f ca="1" t="shared" ref="H391:L391" si="2920">RAND()</f>
        <v>0.573121570855529</v>
      </c>
      <c r="I391" s="25">
        <f ca="1">IF(H391&lt;=('Ejercicio 3 - TIR'!$D$18-'Ejercicio 3 - TIR'!$C$18)/('Ejercicio 3 - TIR'!$E$18-'Ejercicio 3 - TIR'!$C$18),'Ejercicio 3 - TIR'!$C$18+SQRT(('Ejercicio 3 - TIR'!$E$18-'Ejercicio 3 - TIR'!$C$18)*('Ejercicio 3 - TIR'!$D$18-'Ejercicio 3 - TIR'!$C$18)*H391),'Ejercicio 3 - TIR'!$E$18-SQRT(('Ejercicio 3 - TIR'!$E$18-'Ejercicio 3 - TIR'!$C$18)*('Ejercicio 3 - TIR'!$E$18-'Ejercicio 3 - TIR'!$D$18)*(1-H391)))</f>
        <v>39271.9057171829</v>
      </c>
      <c r="J391" s="24">
        <f ca="1" t="shared" si="2920"/>
        <v>0.497037196904883</v>
      </c>
      <c r="K391" s="25">
        <f ca="1">IF(J391&lt;=('Ejercicio 3 - TIR'!$D$18-'Ejercicio 3 - TIR'!$C$18)/('Ejercicio 3 - TIR'!$E$18-'Ejercicio 3 - TIR'!$C$18),'Ejercicio 3 - TIR'!$C$18+SQRT(('Ejercicio 3 - TIR'!$E$18-'Ejercicio 3 - TIR'!$C$18)*('Ejercicio 3 - TIR'!$D$18-'Ejercicio 3 - TIR'!$C$18)*J391),'Ejercicio 3 - TIR'!$E$18-SQRT(('Ejercicio 3 - TIR'!$E$18-'Ejercicio 3 - TIR'!$C$18)*('Ejercicio 3 - TIR'!$E$18-'Ejercicio 3 - TIR'!$D$18)*(1-J391)))</f>
        <v>38634.557286609</v>
      </c>
      <c r="L391" s="24">
        <f ca="1" t="shared" si="2920"/>
        <v>0.553942265598564</v>
      </c>
      <c r="M391" s="25">
        <f ca="1">IF(L391&lt;=('Ejercicio 3 - TIR'!$D$18-'Ejercicio 3 - TIR'!$C$18)/('Ejercicio 3 - TIR'!$E$18-'Ejercicio 3 - TIR'!$C$18),'Ejercicio 3 - TIR'!$C$18+SQRT(('Ejercicio 3 - TIR'!$E$18-'Ejercicio 3 - TIR'!$C$18)*('Ejercicio 3 - TIR'!$D$18-'Ejercicio 3 - TIR'!$C$18)*L391),'Ejercicio 3 - TIR'!$E$18-SQRT(('Ejercicio 3 - TIR'!$E$18-'Ejercicio 3 - TIR'!$C$18)*('Ejercicio 3 - TIR'!$E$18-'Ejercicio 3 - TIR'!$D$18)*(1-L391)))</f>
        <v>39115.4451257075</v>
      </c>
      <c r="N391" s="24">
        <f ca="1" t="shared" ref="N391:R391" si="2921">RAND()</f>
        <v>0.0167357963704193</v>
      </c>
      <c r="O391" s="25">
        <f ca="1">IF(N391&lt;=('Ejercicio 3 - TIR'!$D$18-'Ejercicio 3 - TIR'!$C$18)/('Ejercicio 3 - TIR'!$E$18-'Ejercicio 3 - TIR'!$C$18),'Ejercicio 3 - TIR'!$C$18+SQRT(('Ejercicio 3 - TIR'!$E$18-'Ejercicio 3 - TIR'!$C$18)*('Ejercicio 3 - TIR'!$D$18-'Ejercicio 3 - TIR'!$C$18)*N391),'Ejercicio 3 - TIR'!$E$18-SQRT(('Ejercicio 3 - TIR'!$E$18-'Ejercicio 3 - TIR'!$C$18)*('Ejercicio 3 - TIR'!$E$18-'Ejercicio 3 - TIR'!$D$18)*(1-N391)))</f>
        <v>31584.4145466269</v>
      </c>
      <c r="P391" s="24">
        <f ca="1" t="shared" si="2921"/>
        <v>0.709388358909753</v>
      </c>
      <c r="Q391" s="26">
        <f ca="1">IF(P391&lt;=('Ejercicio 3 - TIR'!$D$22-'Ejercicio 3 - TIR'!$C$22)/('Ejercicio 3 - TIR'!$E$22-'Ejercicio 3 - TIR'!$C$22),'Ejercicio 3 - TIR'!$C$22+SQRT(('Ejercicio 3 - TIR'!$E$22-'Ejercicio 3 - TIR'!$C$22)*('Ejercicio 3 - TIR'!$D$22-'Ejercicio 3 - TIR'!$C$22)*P391),'Ejercicio 3 - TIR'!$E$22-SQRT(('Ejercicio 3 - TIR'!$E$22-'Ejercicio 3 - TIR'!$C$22)*('Ejercicio 3 - TIR'!$E$22-'Ejercicio 3 - TIR'!$D$22)*(1-P391)))</f>
        <v>0.157128599650165</v>
      </c>
      <c r="R391" s="24">
        <f ca="1" t="shared" si="2921"/>
        <v>0.864982886801783</v>
      </c>
      <c r="S391" s="26">
        <f ca="1">IF(R391&lt;=('Ejercicio 3 - TIR'!$D$23-'Ejercicio 3 - TIR'!$C$23)/('Ejercicio 3 - TIR'!$E$23-'Ejercicio 3 - TIR'!$C$23),'Ejercicio 3 - TIR'!$C$23+SQRT(('Ejercicio 3 - TIR'!$E$23-'Ejercicio 3 - TIR'!$C$23)*('Ejercicio 3 - TIR'!$D$23-'Ejercicio 3 - TIR'!$C$23)*R391),'Ejercicio 3 - TIR'!$E$23-SQRT(('Ejercicio 3 - TIR'!$E$23-'Ejercicio 3 - TIR'!$C$23)*('Ejercicio 3 - TIR'!$E$23-'Ejercicio 3 - TIR'!$D$23)*(1-R391)))</f>
        <v>0.16441055473223</v>
      </c>
      <c r="T391" s="24">
        <f ca="1" t="shared" ref="T391:X391" si="2922">RAND()</f>
        <v>0.0297408536816874</v>
      </c>
      <c r="U391" s="26">
        <f ca="1">IF(T391&lt;=('Ejercicio 3 - TIR'!$D$24-'Ejercicio 3 - TIR'!$C$24)/('Ejercicio 3 - TIR'!$E$24-'Ejercicio 3 - TIR'!$C$24),'Ejercicio 3 - TIR'!$C$24+SQRT(('Ejercicio 3 - TIR'!$E$24-'Ejercicio 3 - TIR'!$C$24)*('Ejercicio 3 - TIR'!$D$24-'Ejercicio 3 - TIR'!$C$24)*T391),'Ejercicio 3 - TIR'!$E$24-SQRT(('Ejercicio 3 - TIR'!$E$24-'Ejercicio 3 - TIR'!$C$24)*('Ejercicio 3 - TIR'!$E$24-'Ejercicio 3 - TIR'!$D$24)*(1-T391)))</f>
        <v>0.157902897742698</v>
      </c>
      <c r="V391" s="24">
        <f ca="1" t="shared" si="2922"/>
        <v>0.532536988862434</v>
      </c>
      <c r="W391" s="26">
        <f ca="1">IF(V391&lt;=('Ejercicio 3 - TIR'!$D$25-'Ejercicio 3 - TIR'!$C$25)/('Ejercicio 3 - TIR'!$E$25-'Ejercicio 3 - TIR'!$C$25),'Ejercicio 3 - TIR'!$C$25+SQRT(('Ejercicio 3 - TIR'!$E$25-'Ejercicio 3 - TIR'!$C$25)*('Ejercicio 3 - TIR'!$D$25-'Ejercicio 3 - TIR'!$C$25)*V391),'Ejercicio 3 - TIR'!$E$25-SQRT(('Ejercicio 3 - TIR'!$E$25-'Ejercicio 3 - TIR'!$C$25)*('Ejercicio 3 - TIR'!$E$25-'Ejercicio 3 - TIR'!$D$25)*(1-V391)))</f>
        <v>0.209551013127873</v>
      </c>
      <c r="X391" s="24">
        <f ca="1" t="shared" si="2922"/>
        <v>0.0836128626660724</v>
      </c>
      <c r="Y391" s="26">
        <f ca="1">IF(X391&lt;=('Ejercicio 3 - TIR'!$D$26-'Ejercicio 3 - TIR'!$C$26)/('Ejercicio 3 - TIR'!$E$26-'Ejercicio 3 - TIR'!$C$26),'Ejercicio 3 - TIR'!$C$26+SQRT(('Ejercicio 3 - TIR'!$E$26-'Ejercicio 3 - TIR'!$C$26)*('Ejercicio 3 - TIR'!$D$26-'Ejercicio 3 - TIR'!$C$26)*X391),'Ejercicio 3 - TIR'!$E$26-SQRT(('Ejercicio 3 - TIR'!$E$26-'Ejercicio 3 - TIR'!$C$26)*('Ejercicio 3 - TIR'!$E$26-'Ejercicio 3 - TIR'!$D$26)*(1-X391)))</f>
        <v>0.205025136578361</v>
      </c>
      <c r="Z391" s="24">
        <f ca="1" t="shared" si="2860"/>
        <v>1.15712859965016</v>
      </c>
      <c r="AA391" s="24">
        <f ca="1" t="shared" si="2861"/>
        <v>1.34737275461518</v>
      </c>
      <c r="AB391" s="24">
        <f ca="1" t="shared" si="2862"/>
        <v>1.56012681690847</v>
      </c>
      <c r="AC391" s="24">
        <f ca="1" t="shared" si="2863"/>
        <v>1.88705297199961</v>
      </c>
      <c r="AD391" s="24">
        <f ca="1" t="shared" si="2864"/>
        <v>2.27394626531443</v>
      </c>
      <c r="AE391" s="23">
        <f ca="1" t="shared" si="2865"/>
        <v>5524.70832214555</v>
      </c>
      <c r="AF391" s="23">
        <f ca="1" t="shared" si="2866"/>
        <v>6433.02868212326</v>
      </c>
      <c r="AG391" s="23">
        <f ca="1" t="shared" si="2867"/>
        <v>7448.82255229242</v>
      </c>
      <c r="AH391" s="23">
        <f ca="1" t="shared" si="2868"/>
        <v>9009.73086473504</v>
      </c>
      <c r="AI391" s="23">
        <f ca="1" t="shared" si="2869"/>
        <v>10856.9521658116</v>
      </c>
      <c r="AJ391" s="25">
        <f ca="1" t="shared" si="2870"/>
        <v>46463.0290179095</v>
      </c>
      <c r="AK391" s="25">
        <f ca="1" t="shared" si="2871"/>
        <v>52913.8957851483</v>
      </c>
      <c r="AL391" s="25">
        <f ca="1" t="shared" si="2872"/>
        <v>60274.8088822254</v>
      </c>
      <c r="AM391" s="25">
        <f ca="1" t="shared" si="2873"/>
        <v>73812.916975554</v>
      </c>
      <c r="AN391" s="25">
        <f ca="1" t="shared" si="2874"/>
        <v>71821.261500445</v>
      </c>
      <c r="AO391" s="25">
        <f ca="1">C391/'Ejercicio 3 - TIR'!$D$7</f>
        <v>17856.9750460549</v>
      </c>
      <c r="AP391" s="25">
        <f ca="1" t="shared" si="2875"/>
        <v>28606.0539718546</v>
      </c>
      <c r="AQ391" s="25">
        <f ca="1" t="shared" si="2876"/>
        <v>35056.9207390933</v>
      </c>
      <c r="AR391" s="25">
        <f ca="1" t="shared" si="2877"/>
        <v>42417.8338361705</v>
      </c>
      <c r="AS391" s="25">
        <f ca="1" t="shared" si="2878"/>
        <v>55955.941929499</v>
      </c>
      <c r="AT391" s="25">
        <f ca="1" t="shared" si="2879"/>
        <v>53964.2864543901</v>
      </c>
      <c r="AU391" s="25">
        <f ca="1">AP391*'Ejercicio 3 - TIR'!$D$5</f>
        <v>14303.0269859273</v>
      </c>
      <c r="AV391" s="25">
        <f ca="1">AQ391*'Ejercicio 3 - TIR'!$D$5</f>
        <v>17528.4603695467</v>
      </c>
      <c r="AW391" s="25">
        <f ca="1">AR391*'Ejercicio 3 - TIR'!$D$5</f>
        <v>21208.9169180852</v>
      </c>
      <c r="AX391" s="25">
        <f ca="1">AS391*'Ejercicio 3 - TIR'!$D$5</f>
        <v>27977.9709647495</v>
      </c>
      <c r="AY391" s="25">
        <f ca="1">AT391*'Ejercicio 3 - TIR'!$D$5</f>
        <v>26982.143227195</v>
      </c>
      <c r="AZ391" s="25">
        <f ca="1" t="shared" ref="AZ391:BD391" si="2923">AJ391-AU391-AE391</f>
        <v>26635.2937098367</v>
      </c>
      <c r="BA391" s="25">
        <f ca="1" t="shared" si="2923"/>
        <v>28952.4067334783</v>
      </c>
      <c r="BB391" s="25">
        <f ca="1" t="shared" si="2923"/>
        <v>31617.0694118478</v>
      </c>
      <c r="BC391" s="25">
        <f ca="1" t="shared" si="2923"/>
        <v>36825.2151460694</v>
      </c>
      <c r="BD391" s="25">
        <f ca="1" t="shared" si="2923"/>
        <v>33982.1661074384</v>
      </c>
      <c r="BE391" s="25">
        <f ca="1" t="shared" ref="BE391:BI391" si="2924">AZ391/Z391</f>
        <v>23018.4386747414</v>
      </c>
      <c r="BF391" s="25">
        <f ca="1" t="shared" si="2924"/>
        <v>21488.0452601607</v>
      </c>
      <c r="BG391" s="25">
        <f ca="1" t="shared" si="2924"/>
        <v>20265.7047293756</v>
      </c>
      <c r="BH391" s="25">
        <f ca="1" t="shared" si="2924"/>
        <v>19514.6695363023</v>
      </c>
      <c r="BI391" s="25">
        <f ca="1" t="shared" si="2924"/>
        <v>14944.1376983196</v>
      </c>
      <c r="BJ391" s="25">
        <f ca="1" t="shared" si="2882"/>
        <v>79952.9168086826</v>
      </c>
      <c r="BK391" s="25">
        <f ca="1" t="shared" si="2883"/>
        <v>40605.8017157896</v>
      </c>
      <c r="BL391" s="25">
        <f ca="1" t="shared" si="2884"/>
        <v>120558.718524472</v>
      </c>
      <c r="BM391" s="25">
        <f ca="1">BK391*'Ejercicio 3 - TIR'!$D$5</f>
        <v>20302.9008578948</v>
      </c>
      <c r="BN391" s="25">
        <f ca="1" t="shared" si="2885"/>
        <v>100255.817666577</v>
      </c>
      <c r="BO391" s="25">
        <f ca="1" t="shared" si="2886"/>
        <v>44088.9123880482</v>
      </c>
      <c r="BP391" s="25">
        <f ca="1" t="shared" si="2887"/>
        <v>-124445.300095295</v>
      </c>
      <c r="BQ391" s="25">
        <f ca="1" t="shared" ref="BQ391:BT391" si="2925">BE391</f>
        <v>23018.4386747414</v>
      </c>
      <c r="BR391" s="25">
        <f ca="1" t="shared" si="2925"/>
        <v>21488.0452601607</v>
      </c>
      <c r="BS391" s="25">
        <f ca="1" t="shared" si="2925"/>
        <v>20265.7047293756</v>
      </c>
      <c r="BT391" s="25">
        <f ca="1" t="shared" si="2925"/>
        <v>19514.6695363023</v>
      </c>
      <c r="BU391" s="25">
        <f ca="1" t="shared" si="2889"/>
        <v>59033.0500863678</v>
      </c>
      <c r="BV391" s="27">
        <f ca="1" t="shared" si="2890"/>
        <v>4.18991588403319</v>
      </c>
    </row>
    <row r="392" ht="15" customHeight="1" spans="1:74">
      <c r="A392" s="23">
        <v>391</v>
      </c>
      <c r="B392" s="24">
        <f ca="1" t="shared" ref="B392:F392" si="2926">RAND()</f>
        <v>0.976046631470709</v>
      </c>
      <c r="C392" s="25">
        <f ca="1">IF(B392&lt;=('Ejercicio 3 - TIR'!$D$13-'Ejercicio 3 - TIR'!$C$13)/('Ejercicio 3 - TIR'!$E$13-'Ejercicio 3 - TIR'!$C$13),'Ejercicio 3 - TIR'!$C$13+SQRT(('Ejercicio 3 - TIR'!$E$13-'Ejercicio 3 - TIR'!$C$13)*('Ejercicio 3 - TIR'!$D$13-'Ejercicio 3 - TIR'!$C$13)*B392),'Ejercicio 3 - TIR'!$E$13-SQRT(('Ejercicio 3 - TIR'!$E$13-'Ejercicio 3 - TIR'!$C$13)*('Ejercicio 3 - TIR'!$E$13-'Ejercicio 3 - TIR'!$D$13)*(1-B392)))</f>
        <v>94638.6529458401</v>
      </c>
      <c r="D392" s="24">
        <f ca="1" t="shared" si="2926"/>
        <v>0.664916283599162</v>
      </c>
      <c r="E392" s="25">
        <f ca="1">IF(D392&lt;=('Ejercicio 3 - TIR'!$D$14-'Ejercicio 3 - TIR'!$C$14)/('Ejercicio 3 - TIR'!$E$14-'Ejercicio 3 - TIR'!$C$14),'Ejercicio 3 - TIR'!$C$14+SQRT(('Ejercicio 3 - TIR'!$E$14-'Ejercicio 3 - TIR'!$C$14)*('Ejercicio 3 - TIR'!$D$14-'Ejercicio 3 - TIR'!$C$14)*D392),'Ejercicio 3 - TIR'!$E$14-SQRT(('Ejercicio 3 - TIR'!$E$14-'Ejercicio 3 - TIR'!$C$14)*('Ejercicio 3 - TIR'!$E$14-'Ejercicio 3 - TIR'!$D$14)*(1-D392)))</f>
        <v>32910.3908810058</v>
      </c>
      <c r="F392" s="24">
        <f ca="1" t="shared" si="2926"/>
        <v>0.408333238123573</v>
      </c>
      <c r="G392" s="25">
        <f ca="1">IF(F392&lt;=('Ejercicio 3 - TIR'!$D$18-'Ejercicio 3 - TIR'!$C$18)/('Ejercicio 3 - TIR'!$E$18-'Ejercicio 3 - TIR'!$C$18),'Ejercicio 3 - TIR'!$C$18+SQRT(('Ejercicio 3 - TIR'!$E$18-'Ejercicio 3 - TIR'!$C$18)*('Ejercicio 3 - TIR'!$D$18-'Ejercicio 3 - TIR'!$C$18)*F392),'Ejercicio 3 - TIR'!$E$18-SQRT(('Ejercicio 3 - TIR'!$E$18-'Ejercicio 3 - TIR'!$C$18)*('Ejercicio 3 - TIR'!$E$18-'Ejercicio 3 - TIR'!$D$18)*(1-F392)))</f>
        <v>37826.2370088399</v>
      </c>
      <c r="H392" s="24">
        <f ca="1" t="shared" ref="H392:L392" si="2927">RAND()</f>
        <v>0.637550674496676</v>
      </c>
      <c r="I392" s="25">
        <f ca="1">IF(H392&lt;=('Ejercicio 3 - TIR'!$D$18-'Ejercicio 3 - TIR'!$C$18)/('Ejercicio 3 - TIR'!$E$18-'Ejercicio 3 - TIR'!$C$18),'Ejercicio 3 - TIR'!$C$18+SQRT(('Ejercicio 3 - TIR'!$E$18-'Ejercicio 3 - TIR'!$C$18)*('Ejercicio 3 - TIR'!$D$18-'Ejercicio 3 - TIR'!$C$18)*H392),'Ejercicio 3 - TIR'!$E$18-SQRT(('Ejercicio 3 - TIR'!$E$18-'Ejercicio 3 - TIR'!$C$18)*('Ejercicio 3 - TIR'!$E$18-'Ejercicio 3 - TIR'!$D$18)*(1-H392)))</f>
        <v>39779.1922557286</v>
      </c>
      <c r="J392" s="24">
        <f ca="1" t="shared" si="2927"/>
        <v>0.662183747588522</v>
      </c>
      <c r="K392" s="25">
        <f ca="1">IF(J392&lt;=('Ejercicio 3 - TIR'!$D$18-'Ejercicio 3 - TIR'!$C$18)/('Ejercicio 3 - TIR'!$E$18-'Ejercicio 3 - TIR'!$C$18),'Ejercicio 3 - TIR'!$C$18+SQRT(('Ejercicio 3 - TIR'!$E$18-'Ejercicio 3 - TIR'!$C$18)*('Ejercicio 3 - TIR'!$D$18-'Ejercicio 3 - TIR'!$C$18)*J392),'Ejercicio 3 - TIR'!$E$18-SQRT(('Ejercicio 3 - TIR'!$E$18-'Ejercicio 3 - TIR'!$C$18)*('Ejercicio 3 - TIR'!$E$18-'Ejercicio 3 - TIR'!$D$18)*(1-J392)))</f>
        <v>39966.3213944905</v>
      </c>
      <c r="L392" s="24">
        <f ca="1" t="shared" si="2927"/>
        <v>0.927554712788116</v>
      </c>
      <c r="M392" s="25">
        <f ca="1">IF(L392&lt;=('Ejercicio 3 - TIR'!$D$18-'Ejercicio 3 - TIR'!$C$18)/('Ejercicio 3 - TIR'!$E$18-'Ejercicio 3 - TIR'!$C$18),'Ejercicio 3 - TIR'!$C$18+SQRT(('Ejercicio 3 - TIR'!$E$18-'Ejercicio 3 - TIR'!$C$18)*('Ejercicio 3 - TIR'!$D$18-'Ejercicio 3 - TIR'!$C$18)*L392),'Ejercicio 3 - TIR'!$E$18-SQRT(('Ejercicio 3 - TIR'!$E$18-'Ejercicio 3 - TIR'!$C$18)*('Ejercicio 3 - TIR'!$E$18-'Ejercicio 3 - TIR'!$D$18)*(1-L392)))</f>
        <v>42669.035276781</v>
      </c>
      <c r="N392" s="24">
        <f ca="1" t="shared" ref="N392:R392" si="2928">RAND()</f>
        <v>0.116493370777096</v>
      </c>
      <c r="O392" s="25">
        <f ca="1">IF(N392&lt;=('Ejercicio 3 - TIR'!$D$18-'Ejercicio 3 - TIR'!$C$18)/('Ejercicio 3 - TIR'!$E$18-'Ejercicio 3 - TIR'!$C$18),'Ejercicio 3 - TIR'!$C$18+SQRT(('Ejercicio 3 - TIR'!$E$18-'Ejercicio 3 - TIR'!$C$18)*('Ejercicio 3 - TIR'!$D$18-'Ejercicio 3 - TIR'!$C$18)*N392),'Ejercicio 3 - TIR'!$E$18-SQRT(('Ejercicio 3 - TIR'!$E$18-'Ejercicio 3 - TIR'!$C$18)*('Ejercicio 3 - TIR'!$E$18-'Ejercicio 3 - TIR'!$D$18)*(1-N392)))</f>
        <v>34180.1920549856</v>
      </c>
      <c r="P392" s="24">
        <f ca="1" t="shared" si="2928"/>
        <v>0.785021279050289</v>
      </c>
      <c r="Q392" s="26">
        <f ca="1">IF(P392&lt;=('Ejercicio 3 - TIR'!$D$22-'Ejercicio 3 - TIR'!$C$22)/('Ejercicio 3 - TIR'!$E$22-'Ejercicio 3 - TIR'!$C$22),'Ejercicio 3 - TIR'!$C$22+SQRT(('Ejercicio 3 - TIR'!$E$22-'Ejercicio 3 - TIR'!$C$22)*('Ejercicio 3 - TIR'!$D$22-'Ejercicio 3 - TIR'!$C$22)*P392),'Ejercicio 3 - TIR'!$E$22-SQRT(('Ejercicio 3 - TIR'!$E$22-'Ejercicio 3 - TIR'!$C$22)*('Ejercicio 3 - TIR'!$E$22-'Ejercicio 3 - TIR'!$D$22)*(1-P392)))</f>
        <v>0.160328657958607</v>
      </c>
      <c r="R392" s="24">
        <f ca="1" t="shared" si="2928"/>
        <v>0.588903707228344</v>
      </c>
      <c r="S392" s="26">
        <f ca="1">IF(R392&lt;=('Ejercicio 3 - TIR'!$D$23-'Ejercicio 3 - TIR'!$C$23)/('Ejercicio 3 - TIR'!$E$23-'Ejercicio 3 - TIR'!$C$23),'Ejercicio 3 - TIR'!$C$23+SQRT(('Ejercicio 3 - TIR'!$E$23-'Ejercicio 3 - TIR'!$C$23)*('Ejercicio 3 - TIR'!$D$23-'Ejercicio 3 - TIR'!$C$23)*R392),'Ejercicio 3 - TIR'!$E$23-SQRT(('Ejercicio 3 - TIR'!$E$23-'Ejercicio 3 - TIR'!$C$23)*('Ejercicio 3 - TIR'!$E$23-'Ejercicio 3 - TIR'!$D$23)*(1-R392)))</f>
        <v>0.15279754924664</v>
      </c>
      <c r="T392" s="24">
        <f ca="1" t="shared" ref="T392:X392" si="2929">RAND()</f>
        <v>0.461274103998727</v>
      </c>
      <c r="U392" s="26">
        <f ca="1">IF(T392&lt;=('Ejercicio 3 - TIR'!$D$24-'Ejercicio 3 - TIR'!$C$24)/('Ejercicio 3 - TIR'!$E$24-'Ejercicio 3 - TIR'!$C$24),'Ejercicio 3 - TIR'!$C$24+SQRT(('Ejercicio 3 - TIR'!$E$24-'Ejercicio 3 - TIR'!$C$24)*('Ejercicio 3 - TIR'!$D$24-'Ejercicio 3 - TIR'!$C$24)*T392),'Ejercicio 3 - TIR'!$E$24-SQRT(('Ejercicio 3 - TIR'!$E$24-'Ejercicio 3 - TIR'!$C$24)*('Ejercicio 3 - TIR'!$E$24-'Ejercicio 3 - TIR'!$D$24)*(1-T392)))</f>
        <v>0.181161455887179</v>
      </c>
      <c r="V392" s="24">
        <f ca="1" t="shared" si="2929"/>
        <v>0.368244158599571</v>
      </c>
      <c r="W392" s="26">
        <f ca="1">IF(V392&lt;=('Ejercicio 3 - TIR'!$D$25-'Ejercicio 3 - TIR'!$C$25)/('Ejercicio 3 - TIR'!$E$25-'Ejercicio 3 - TIR'!$C$25),'Ejercicio 3 - TIR'!$C$25+SQRT(('Ejercicio 3 - TIR'!$E$25-'Ejercicio 3 - TIR'!$C$25)*('Ejercicio 3 - TIR'!$D$25-'Ejercicio 3 - TIR'!$C$25)*V392),'Ejercicio 3 - TIR'!$E$25-SQRT(('Ejercicio 3 - TIR'!$E$25-'Ejercicio 3 - TIR'!$C$25)*('Ejercicio 3 - TIR'!$E$25-'Ejercicio 3 - TIR'!$D$25)*(1-V392)))</f>
        <v>0.202977181657184</v>
      </c>
      <c r="X392" s="24">
        <f ca="1" t="shared" si="2929"/>
        <v>0.736290300345095</v>
      </c>
      <c r="Y392" s="26">
        <f ca="1">IF(X392&lt;=('Ejercicio 3 - TIR'!$D$26-'Ejercicio 3 - TIR'!$C$26)/('Ejercicio 3 - TIR'!$E$26-'Ejercicio 3 - TIR'!$C$26),'Ejercicio 3 - TIR'!$C$26+SQRT(('Ejercicio 3 - TIR'!$E$26-'Ejercicio 3 - TIR'!$C$26)*('Ejercicio 3 - TIR'!$D$26-'Ejercicio 3 - TIR'!$C$26)*X392),'Ejercicio 3 - TIR'!$E$26-SQRT(('Ejercicio 3 - TIR'!$E$26-'Ejercicio 3 - TIR'!$C$26)*('Ejercicio 3 - TIR'!$E$26-'Ejercicio 3 - TIR'!$D$26)*(1-X392)))</f>
        <v>0.242263646464762</v>
      </c>
      <c r="Z392" s="24">
        <f ca="1" t="shared" si="2860"/>
        <v>1.16032865795861</v>
      </c>
      <c r="AA392" s="24">
        <f ca="1" t="shared" si="2861"/>
        <v>1.33762403321532</v>
      </c>
      <c r="AB392" s="24">
        <f ca="1" t="shared" si="2862"/>
        <v>1.57994995050229</v>
      </c>
      <c r="AC392" s="24">
        <f ca="1" t="shared" si="2863"/>
        <v>1.90064373861466</v>
      </c>
      <c r="AD392" s="24">
        <f ca="1" t="shared" si="2864"/>
        <v>2.36110062136186</v>
      </c>
      <c r="AE392" s="23">
        <f ca="1" t="shared" si="2865"/>
        <v>5276.47880284484</v>
      </c>
      <c r="AF392" s="23">
        <f ca="1" t="shared" si="2866"/>
        <v>6082.71183257137</v>
      </c>
      <c r="AG392" s="23">
        <f ca="1" t="shared" si="2867"/>
        <v>7184.66476390217</v>
      </c>
      <c r="AH392" s="23">
        <f ca="1" t="shared" si="2868"/>
        <v>8642.98776883071</v>
      </c>
      <c r="AI392" s="23">
        <f ca="1" t="shared" si="2869"/>
        <v>10736.869502058</v>
      </c>
      <c r="AJ392" s="25">
        <f ca="1" t="shared" si="2870"/>
        <v>43890.8668240914</v>
      </c>
      <c r="AK392" s="25">
        <f ca="1" t="shared" si="2871"/>
        <v>53209.6035831554</v>
      </c>
      <c r="AL392" s="25">
        <f ca="1" t="shared" si="2872"/>
        <v>63144.7875089839</v>
      </c>
      <c r="AM392" s="25">
        <f ca="1" t="shared" si="2873"/>
        <v>81098.6347315417</v>
      </c>
      <c r="AN392" s="25">
        <f ca="1" t="shared" si="2874"/>
        <v>80702.8726992941</v>
      </c>
      <c r="AO392" s="25">
        <f ca="1">C392/'Ejercicio 3 - TIR'!$D$7</f>
        <v>18927.730589168</v>
      </c>
      <c r="AP392" s="25">
        <f ca="1" t="shared" si="2875"/>
        <v>24963.1362349234</v>
      </c>
      <c r="AQ392" s="25">
        <f ca="1" t="shared" si="2876"/>
        <v>34281.8729939874</v>
      </c>
      <c r="AR392" s="25">
        <f ca="1" t="shared" si="2877"/>
        <v>44217.0569198159</v>
      </c>
      <c r="AS392" s="25">
        <f ca="1" t="shared" si="2878"/>
        <v>62170.9041423737</v>
      </c>
      <c r="AT392" s="25">
        <f ca="1" t="shared" si="2879"/>
        <v>61775.1421101261</v>
      </c>
      <c r="AU392" s="25">
        <f ca="1">AP392*'Ejercicio 3 - TIR'!$D$5</f>
        <v>12481.5681174617</v>
      </c>
      <c r="AV392" s="25">
        <f ca="1">AQ392*'Ejercicio 3 - TIR'!$D$5</f>
        <v>17140.9364969937</v>
      </c>
      <c r="AW392" s="25">
        <f ca="1">AR392*'Ejercicio 3 - TIR'!$D$5</f>
        <v>22108.528459908</v>
      </c>
      <c r="AX392" s="25">
        <f ca="1">AS392*'Ejercicio 3 - TIR'!$D$5</f>
        <v>31085.4520711868</v>
      </c>
      <c r="AY392" s="25">
        <f ca="1">AT392*'Ejercicio 3 - TIR'!$D$5</f>
        <v>30887.571055063</v>
      </c>
      <c r="AZ392" s="25">
        <f ca="1" t="shared" ref="AZ392:BD392" si="2930">AJ392-AU392-AE392</f>
        <v>26132.8199037849</v>
      </c>
      <c r="BA392" s="25">
        <f ca="1" t="shared" si="2930"/>
        <v>29985.9552535904</v>
      </c>
      <c r="BB392" s="25">
        <f ca="1" t="shared" si="2930"/>
        <v>33851.5942851738</v>
      </c>
      <c r="BC392" s="25">
        <f ca="1" t="shared" si="2930"/>
        <v>41370.1948915242</v>
      </c>
      <c r="BD392" s="25">
        <f ca="1" t="shared" si="2930"/>
        <v>39078.4321421731</v>
      </c>
      <c r="BE392" s="25">
        <f ca="1" t="shared" ref="BE392:BI392" si="2931">AZ392/Z392</f>
        <v>22521.9119811804</v>
      </c>
      <c r="BF392" s="25">
        <f ca="1" t="shared" si="2931"/>
        <v>22417.3269237032</v>
      </c>
      <c r="BG392" s="25">
        <f ca="1" t="shared" si="2931"/>
        <v>21425.7383750744</v>
      </c>
      <c r="BH392" s="25">
        <f ca="1" t="shared" si="2931"/>
        <v>21766.4121113398</v>
      </c>
      <c r="BI392" s="25">
        <f ca="1" t="shared" si="2931"/>
        <v>16550.9389090047</v>
      </c>
      <c r="BJ392" s="25">
        <f ca="1" t="shared" si="2882"/>
        <v>77704.7443584045</v>
      </c>
      <c r="BK392" s="25">
        <f ca="1" t="shared" si="2883"/>
        <v>44690.2764550545</v>
      </c>
      <c r="BL392" s="25">
        <f ca="1" t="shared" si="2884"/>
        <v>122395.020813459</v>
      </c>
      <c r="BM392" s="25">
        <f ca="1">BK392*'Ejercicio 3 - TIR'!$D$5</f>
        <v>22345.1382275272</v>
      </c>
      <c r="BN392" s="25">
        <f ca="1" t="shared" si="2885"/>
        <v>100049.882585932</v>
      </c>
      <c r="BO392" s="25">
        <f ca="1" t="shared" si="2886"/>
        <v>42374.2561755898</v>
      </c>
      <c r="BP392" s="25">
        <f ca="1" t="shared" si="2887"/>
        <v>-127549.043826846</v>
      </c>
      <c r="BQ392" s="25">
        <f ca="1" t="shared" ref="BQ392:BT392" si="2932">BE392</f>
        <v>22521.9119811804</v>
      </c>
      <c r="BR392" s="25">
        <f ca="1" t="shared" si="2932"/>
        <v>22417.3269237032</v>
      </c>
      <c r="BS392" s="25">
        <f ca="1" t="shared" si="2932"/>
        <v>21425.7383750744</v>
      </c>
      <c r="BT392" s="25">
        <f ca="1" t="shared" si="2932"/>
        <v>21766.4121113398</v>
      </c>
      <c r="BU392" s="25">
        <f ca="1" t="shared" si="2889"/>
        <v>58925.1950845945</v>
      </c>
      <c r="BV392" s="27">
        <f ca="1" t="shared" si="2890"/>
        <v>4.2198151248088</v>
      </c>
    </row>
    <row r="393" ht="15" customHeight="1" spans="1:74">
      <c r="A393" s="23">
        <v>392</v>
      </c>
      <c r="B393" s="24">
        <f ca="1" t="shared" ref="B393:F393" si="2933">RAND()</f>
        <v>0.877705089616115</v>
      </c>
      <c r="C393" s="25">
        <f ca="1">IF(B393&lt;=('Ejercicio 3 - TIR'!$D$13-'Ejercicio 3 - TIR'!$C$13)/('Ejercicio 3 - TIR'!$E$13-'Ejercicio 3 - TIR'!$C$13),'Ejercicio 3 - TIR'!$C$13+SQRT(('Ejercicio 3 - TIR'!$E$13-'Ejercicio 3 - TIR'!$C$13)*('Ejercicio 3 - TIR'!$D$13-'Ejercicio 3 - TIR'!$C$13)*B393),'Ejercicio 3 - TIR'!$E$13-SQRT(('Ejercicio 3 - TIR'!$E$13-'Ejercicio 3 - TIR'!$C$13)*('Ejercicio 3 - TIR'!$E$13-'Ejercicio 3 - TIR'!$D$13)*(1-B393)))</f>
        <v>87885.7979024344</v>
      </c>
      <c r="D393" s="24">
        <f ca="1" t="shared" si="2933"/>
        <v>0.0929724016246396</v>
      </c>
      <c r="E393" s="25">
        <f ca="1">IF(D393&lt;=('Ejercicio 3 - TIR'!$D$14-'Ejercicio 3 - TIR'!$C$14)/('Ejercicio 3 - TIR'!$E$14-'Ejercicio 3 - TIR'!$C$14),'Ejercicio 3 - TIR'!$C$14+SQRT(('Ejercicio 3 - TIR'!$E$14-'Ejercicio 3 - TIR'!$C$14)*('Ejercicio 3 - TIR'!$D$14-'Ejercicio 3 - TIR'!$C$14)*D393),'Ejercicio 3 - TIR'!$E$14-SQRT(('Ejercicio 3 - TIR'!$E$14-'Ejercicio 3 - TIR'!$C$14)*('Ejercicio 3 - TIR'!$E$14-'Ejercicio 3 - TIR'!$D$14)*(1-D393)))</f>
        <v>27640.6306295747</v>
      </c>
      <c r="F393" s="24">
        <f ca="1" t="shared" si="2933"/>
        <v>0.238554614766081</v>
      </c>
      <c r="G393" s="25">
        <f ca="1">IF(F393&lt;=('Ejercicio 3 - TIR'!$D$18-'Ejercicio 3 - TIR'!$C$18)/('Ejercicio 3 - TIR'!$E$18-'Ejercicio 3 - TIR'!$C$18),'Ejercicio 3 - TIR'!$C$18+SQRT(('Ejercicio 3 - TIR'!$E$18-'Ejercicio 3 - TIR'!$C$18)*('Ejercicio 3 - TIR'!$D$18-'Ejercicio 3 - TIR'!$C$18)*F393),'Ejercicio 3 - TIR'!$E$18-SQRT(('Ejercicio 3 - TIR'!$E$18-'Ejercicio 3 - TIR'!$C$18)*('Ejercicio 3 - TIR'!$E$18-'Ejercicio 3 - TIR'!$D$18)*(1-F393)))</f>
        <v>35981.9054000303</v>
      </c>
      <c r="H393" s="24">
        <f ca="1" t="shared" ref="H393:L393" si="2934">RAND()</f>
        <v>0.855283876984726</v>
      </c>
      <c r="I393" s="25">
        <f ca="1">IF(H393&lt;=('Ejercicio 3 - TIR'!$D$18-'Ejercicio 3 - TIR'!$C$18)/('Ejercicio 3 - TIR'!$E$18-'Ejercicio 3 - TIR'!$C$18),'Ejercicio 3 - TIR'!$C$18+SQRT(('Ejercicio 3 - TIR'!$E$18-'Ejercicio 3 - TIR'!$C$18)*('Ejercicio 3 - TIR'!$D$18-'Ejercicio 3 - TIR'!$C$18)*H393),'Ejercicio 3 - TIR'!$E$18-SQRT(('Ejercicio 3 - TIR'!$E$18-'Ejercicio 3 - TIR'!$C$18)*('Ejercicio 3 - TIR'!$E$18-'Ejercicio 3 - TIR'!$D$18)*(1-H393)))</f>
        <v>41705.503190752</v>
      </c>
      <c r="J393" s="24">
        <f ca="1" t="shared" si="2934"/>
        <v>0.314722336419938</v>
      </c>
      <c r="K393" s="25">
        <f ca="1">IF(J393&lt;=('Ejercicio 3 - TIR'!$D$18-'Ejercicio 3 - TIR'!$C$18)/('Ejercicio 3 - TIR'!$E$18-'Ejercicio 3 - TIR'!$C$18),'Ejercicio 3 - TIR'!$C$18+SQRT(('Ejercicio 3 - TIR'!$E$18-'Ejercicio 3 - TIR'!$C$18)*('Ejercicio 3 - TIR'!$D$18-'Ejercicio 3 - TIR'!$C$18)*J393),'Ejercicio 3 - TIR'!$E$18-SQRT(('Ejercicio 3 - TIR'!$E$18-'Ejercicio 3 - TIR'!$C$18)*('Ejercicio 3 - TIR'!$E$18-'Ejercicio 3 - TIR'!$D$18)*(1-J393)))</f>
        <v>36870.8333164901</v>
      </c>
      <c r="L393" s="24">
        <f ca="1" t="shared" si="2934"/>
        <v>0.209387801423904</v>
      </c>
      <c r="M393" s="25">
        <f ca="1">IF(L393&lt;=('Ejercicio 3 - TIR'!$D$18-'Ejercicio 3 - TIR'!$C$18)/('Ejercicio 3 - TIR'!$E$18-'Ejercicio 3 - TIR'!$C$18),'Ejercicio 3 - TIR'!$C$18+SQRT(('Ejercicio 3 - TIR'!$E$18-'Ejercicio 3 - TIR'!$C$18)*('Ejercicio 3 - TIR'!$D$18-'Ejercicio 3 - TIR'!$C$18)*L393),'Ejercicio 3 - TIR'!$E$18-SQRT(('Ejercicio 3 - TIR'!$E$18-'Ejercicio 3 - TIR'!$C$18)*('Ejercicio 3 - TIR'!$E$18-'Ejercicio 3 - TIR'!$D$18)*(1-L393)))</f>
        <v>35604.2992616014</v>
      </c>
      <c r="N393" s="24">
        <f ca="1" t="shared" ref="N393:R393" si="2935">RAND()</f>
        <v>0.441403659118026</v>
      </c>
      <c r="O393" s="25">
        <f ca="1">IF(N393&lt;=('Ejercicio 3 - TIR'!$D$18-'Ejercicio 3 - TIR'!$C$18)/('Ejercicio 3 - TIR'!$E$18-'Ejercicio 3 - TIR'!$C$18),'Ejercicio 3 - TIR'!$C$18+SQRT(('Ejercicio 3 - TIR'!$E$18-'Ejercicio 3 - TIR'!$C$18)*('Ejercicio 3 - TIR'!$D$18-'Ejercicio 3 - TIR'!$C$18)*N393),'Ejercicio 3 - TIR'!$E$18-SQRT(('Ejercicio 3 - TIR'!$E$18-'Ejercicio 3 - TIR'!$C$18)*('Ejercicio 3 - TIR'!$E$18-'Ejercicio 3 - TIR'!$D$18)*(1-N393)))</f>
        <v>38136.9864733637</v>
      </c>
      <c r="P393" s="24">
        <f ca="1" t="shared" si="2935"/>
        <v>0.0442302172402858</v>
      </c>
      <c r="Q393" s="26">
        <f ca="1">IF(P393&lt;=('Ejercicio 3 - TIR'!$D$22-'Ejercicio 3 - TIR'!$C$22)/('Ejercicio 3 - TIR'!$E$22-'Ejercicio 3 - TIR'!$C$22),'Ejercicio 3 - TIR'!$C$22+SQRT(('Ejercicio 3 - TIR'!$E$22-'Ejercicio 3 - TIR'!$C$22)*('Ejercicio 3 - TIR'!$D$22-'Ejercicio 3 - TIR'!$C$22)*P393),'Ejercicio 3 - TIR'!$E$22-SQRT(('Ejercicio 3 - TIR'!$E$22-'Ejercicio 3 - TIR'!$C$22)*('Ejercicio 3 - TIR'!$E$22-'Ejercicio 3 - TIR'!$D$22)*(1-P393)))</f>
        <v>0.128922689674785</v>
      </c>
      <c r="R393" s="24">
        <f ca="1" t="shared" si="2935"/>
        <v>0.742213917937258</v>
      </c>
      <c r="S393" s="26">
        <f ca="1">IF(R393&lt;=('Ejercicio 3 - TIR'!$D$23-'Ejercicio 3 - TIR'!$C$23)/('Ejercicio 3 - TIR'!$E$23-'Ejercicio 3 - TIR'!$C$23),'Ejercicio 3 - TIR'!$C$23+SQRT(('Ejercicio 3 - TIR'!$E$23-'Ejercicio 3 - TIR'!$C$23)*('Ejercicio 3 - TIR'!$D$23-'Ejercicio 3 - TIR'!$C$23)*R393),'Ejercicio 3 - TIR'!$E$23-SQRT(('Ejercicio 3 - TIR'!$E$23-'Ejercicio 3 - TIR'!$C$23)*('Ejercicio 3 - TIR'!$E$23-'Ejercicio 3 - TIR'!$D$23)*(1-R393)))</f>
        <v>0.15845899380918</v>
      </c>
      <c r="T393" s="24">
        <f ca="1" t="shared" ref="T393:X393" si="2936">RAND()</f>
        <v>0.990974411407567</v>
      </c>
      <c r="U393" s="26">
        <f ca="1">IF(T393&lt;=('Ejercicio 3 - TIR'!$D$24-'Ejercicio 3 - TIR'!$C$24)/('Ejercicio 3 - TIR'!$E$24-'Ejercicio 3 - TIR'!$C$24),'Ejercicio 3 - TIR'!$C$24+SQRT(('Ejercicio 3 - TIR'!$E$24-'Ejercicio 3 - TIR'!$C$24)*('Ejercicio 3 - TIR'!$D$24-'Ejercicio 3 - TIR'!$C$24)*T393),'Ejercicio 3 - TIR'!$E$24-SQRT(('Ejercicio 3 - TIR'!$E$24-'Ejercicio 3 - TIR'!$C$24)*('Ejercicio 3 - TIR'!$E$24-'Ejercicio 3 - TIR'!$D$24)*(1-T393)))</f>
        <v>0.214972908588576</v>
      </c>
      <c r="V393" s="24">
        <f ca="1" t="shared" si="2936"/>
        <v>0.702540007354288</v>
      </c>
      <c r="W393" s="26">
        <f ca="1">IF(V393&lt;=('Ejercicio 3 - TIR'!$D$25-'Ejercicio 3 - TIR'!$C$25)/('Ejercicio 3 - TIR'!$E$25-'Ejercicio 3 - TIR'!$C$25),'Ejercicio 3 - TIR'!$C$25+SQRT(('Ejercicio 3 - TIR'!$E$25-'Ejercicio 3 - TIR'!$C$25)*('Ejercicio 3 - TIR'!$D$25-'Ejercicio 3 - TIR'!$C$25)*V393),'Ejercicio 3 - TIR'!$E$25-SQRT(('Ejercicio 3 - TIR'!$E$25-'Ejercicio 3 - TIR'!$C$25)*('Ejercicio 3 - TIR'!$E$25-'Ejercicio 3 - TIR'!$D$25)*(1-V393)))</f>
        <v>0.217733764175845</v>
      </c>
      <c r="X393" s="24">
        <f ca="1" t="shared" si="2936"/>
        <v>0.126597835761409</v>
      </c>
      <c r="Y393" s="26">
        <f ca="1">IF(X393&lt;=('Ejercicio 3 - TIR'!$D$26-'Ejercicio 3 - TIR'!$C$26)/('Ejercicio 3 - TIR'!$E$26-'Ejercicio 3 - TIR'!$C$26),'Ejercicio 3 - TIR'!$C$26+SQRT(('Ejercicio 3 - TIR'!$E$26-'Ejercicio 3 - TIR'!$C$26)*('Ejercicio 3 - TIR'!$D$26-'Ejercicio 3 - TIR'!$C$26)*X393),'Ejercicio 3 - TIR'!$E$26-SQRT(('Ejercicio 3 - TIR'!$E$26-'Ejercicio 3 - TIR'!$C$26)*('Ejercicio 3 - TIR'!$E$26-'Ejercicio 3 - TIR'!$D$26)*(1-X393)))</f>
        <v>0.208488216694852</v>
      </c>
      <c r="Z393" s="24">
        <f ca="1" t="shared" si="2860"/>
        <v>1.12892268967479</v>
      </c>
      <c r="AA393" s="24">
        <f ca="1" t="shared" si="2861"/>
        <v>1.307810643169</v>
      </c>
      <c r="AB393" s="24">
        <f ca="1" t="shared" si="2862"/>
        <v>1.58895450101414</v>
      </c>
      <c r="AC393" s="24">
        <f ca="1" t="shared" si="2863"/>
        <v>1.9349235456241</v>
      </c>
      <c r="AD393" s="24">
        <f ca="1" t="shared" si="2864"/>
        <v>2.33833230509215</v>
      </c>
      <c r="AE393" s="23">
        <f ca="1" t="shared" si="2865"/>
        <v>3563.50444507201</v>
      </c>
      <c r="AF393" s="23">
        <f ca="1" t="shared" si="2866"/>
        <v>4128.17377387267</v>
      </c>
      <c r="AG393" s="23">
        <f ca="1" t="shared" si="2867"/>
        <v>5015.61929720115</v>
      </c>
      <c r="AH393" s="23">
        <f ca="1" t="shared" si="2868"/>
        <v>6107.68896645376</v>
      </c>
      <c r="AI393" s="23">
        <f ca="1" t="shared" si="2869"/>
        <v>7381.07014719653</v>
      </c>
      <c r="AJ393" s="25">
        <f ca="1" t="shared" si="2870"/>
        <v>40620.7894238259</v>
      </c>
      <c r="AK393" s="25">
        <f ca="1" t="shared" si="2871"/>
        <v>54542.9009515843</v>
      </c>
      <c r="AL393" s="25">
        <f ca="1" t="shared" si="2872"/>
        <v>58586.0765543792</v>
      </c>
      <c r="AM393" s="25">
        <f ca="1" t="shared" si="2873"/>
        <v>68891.5969667193</v>
      </c>
      <c r="AN393" s="25">
        <f ca="1" t="shared" si="2874"/>
        <v>89176.9474895288</v>
      </c>
      <c r="AO393" s="25">
        <f ca="1">C393/'Ejercicio 3 - TIR'!$D$7</f>
        <v>17577.1595804869</v>
      </c>
      <c r="AP393" s="25">
        <f ca="1" t="shared" si="2875"/>
        <v>23043.629843339</v>
      </c>
      <c r="AQ393" s="25">
        <f ca="1" t="shared" si="2876"/>
        <v>36965.7413710974</v>
      </c>
      <c r="AR393" s="25">
        <f ca="1" t="shared" si="2877"/>
        <v>41008.9169738923</v>
      </c>
      <c r="AS393" s="25">
        <f ca="1" t="shared" si="2878"/>
        <v>51314.4373862324</v>
      </c>
      <c r="AT393" s="25">
        <f ca="1" t="shared" si="2879"/>
        <v>71599.7879090419</v>
      </c>
      <c r="AU393" s="25">
        <f ca="1">AP393*'Ejercicio 3 - TIR'!$D$5</f>
        <v>11521.8149216695</v>
      </c>
      <c r="AV393" s="25">
        <f ca="1">AQ393*'Ejercicio 3 - TIR'!$D$5</f>
        <v>18482.8706855487</v>
      </c>
      <c r="AW393" s="25">
        <f ca="1">AR393*'Ejercicio 3 - TIR'!$D$5</f>
        <v>20504.4584869461</v>
      </c>
      <c r="AX393" s="25">
        <f ca="1">AS393*'Ejercicio 3 - TIR'!$D$5</f>
        <v>25657.2186931162</v>
      </c>
      <c r="AY393" s="25">
        <f ca="1">AT393*'Ejercicio 3 - TIR'!$D$5</f>
        <v>35799.8939545209</v>
      </c>
      <c r="AZ393" s="25">
        <f ca="1" t="shared" ref="AZ393:BD393" si="2937">AJ393-AU393-AE393</f>
        <v>25535.4700570844</v>
      </c>
      <c r="BA393" s="25">
        <f ca="1" t="shared" si="2937"/>
        <v>31931.8564921629</v>
      </c>
      <c r="BB393" s="25">
        <f ca="1" t="shared" si="2937"/>
        <v>33065.9987702319</v>
      </c>
      <c r="BC393" s="25">
        <f ca="1" t="shared" si="2937"/>
        <v>37126.6893071493</v>
      </c>
      <c r="BD393" s="25">
        <f ca="1" t="shared" si="2937"/>
        <v>45995.9833878113</v>
      </c>
      <c r="BE393" s="25">
        <f ca="1" t="shared" ref="BE393:BI393" si="2938">AZ393/Z393</f>
        <v>22619.3257435906</v>
      </c>
      <c r="BF393" s="25">
        <f ca="1" t="shared" si="2938"/>
        <v>24416.2690210164</v>
      </c>
      <c r="BG393" s="25">
        <f ca="1" t="shared" si="2938"/>
        <v>20809.9091252315</v>
      </c>
      <c r="BH393" s="25">
        <f ca="1" t="shared" si="2938"/>
        <v>19187.6776687702</v>
      </c>
      <c r="BI393" s="25">
        <f ca="1" t="shared" si="2938"/>
        <v>19670.4220728793</v>
      </c>
      <c r="BJ393" s="25">
        <f ca="1" t="shared" si="2882"/>
        <v>64632.9795342541</v>
      </c>
      <c r="BK393" s="25">
        <f ca="1" t="shared" si="2883"/>
        <v>41101.2400788125</v>
      </c>
      <c r="BL393" s="25">
        <f ca="1" t="shared" si="2884"/>
        <v>105734.219613067</v>
      </c>
      <c r="BM393" s="25">
        <f ca="1">BK393*'Ejercicio 3 - TIR'!$D$5</f>
        <v>20550.6200394063</v>
      </c>
      <c r="BN393" s="25">
        <f ca="1" t="shared" si="2885"/>
        <v>85183.5995736604</v>
      </c>
      <c r="BO393" s="25">
        <f ca="1" t="shared" si="2886"/>
        <v>36429.2104198181</v>
      </c>
      <c r="BP393" s="25">
        <f ca="1" t="shared" si="2887"/>
        <v>-115526.428532009</v>
      </c>
      <c r="BQ393" s="25">
        <f ca="1" t="shared" ref="BQ393:BT393" si="2939">BE393</f>
        <v>22619.3257435906</v>
      </c>
      <c r="BR393" s="25">
        <f ca="1" t="shared" si="2939"/>
        <v>24416.2690210164</v>
      </c>
      <c r="BS393" s="25">
        <f ca="1" t="shared" si="2939"/>
        <v>20809.9091252315</v>
      </c>
      <c r="BT393" s="25">
        <f ca="1" t="shared" si="2939"/>
        <v>19187.6776687702</v>
      </c>
      <c r="BU393" s="25">
        <f ca="1" t="shared" si="2889"/>
        <v>56099.6324926974</v>
      </c>
      <c r="BV393" s="27">
        <f ca="1" t="shared" si="2890"/>
        <v>6.59196409690104</v>
      </c>
    </row>
    <row r="394" ht="15" customHeight="1" spans="1:74">
      <c r="A394" s="23">
        <v>393</v>
      </c>
      <c r="B394" s="24">
        <f ca="1" t="shared" ref="B394:F394" si="2940">RAND()</f>
        <v>0.400784529928849</v>
      </c>
      <c r="C394" s="25">
        <f ca="1">IF(B394&lt;=('Ejercicio 3 - TIR'!$D$13-'Ejercicio 3 - TIR'!$C$13)/('Ejercicio 3 - TIR'!$E$13-'Ejercicio 3 - TIR'!$C$13),'Ejercicio 3 - TIR'!$C$13+SQRT(('Ejercicio 3 - TIR'!$E$13-'Ejercicio 3 - TIR'!$C$13)*('Ejercicio 3 - TIR'!$D$13-'Ejercicio 3 - TIR'!$C$13)*B394),'Ejercicio 3 - TIR'!$E$13-SQRT(('Ejercicio 3 - TIR'!$E$13-'Ejercicio 3 - TIR'!$C$13)*('Ejercicio 3 - TIR'!$E$13-'Ejercicio 3 - TIR'!$D$13)*(1-B394)))</f>
        <v>73184.732630731</v>
      </c>
      <c r="D394" s="24">
        <f ca="1" t="shared" si="2940"/>
        <v>0.429092269266642</v>
      </c>
      <c r="E394" s="25">
        <f ca="1">IF(D394&lt;=('Ejercicio 3 - TIR'!$D$14-'Ejercicio 3 - TIR'!$C$14)/('Ejercicio 3 - TIR'!$E$14-'Ejercicio 3 - TIR'!$C$14),'Ejercicio 3 - TIR'!$C$14+SQRT(('Ejercicio 3 - TIR'!$E$14-'Ejercicio 3 - TIR'!$C$14)*('Ejercicio 3 - TIR'!$D$14-'Ejercicio 3 - TIR'!$C$14)*D394),'Ejercicio 3 - TIR'!$E$14-SQRT(('Ejercicio 3 - TIR'!$E$14-'Ejercicio 3 - TIR'!$C$14)*('Ejercicio 3 - TIR'!$E$14-'Ejercicio 3 - TIR'!$D$14)*(1-D394)))</f>
        <v>30746.0192560172</v>
      </c>
      <c r="F394" s="24">
        <f ca="1" t="shared" si="2940"/>
        <v>0.387335179269736</v>
      </c>
      <c r="G394" s="25">
        <f ca="1">IF(F394&lt;=('Ejercicio 3 - TIR'!$D$18-'Ejercicio 3 - TIR'!$C$18)/('Ejercicio 3 - TIR'!$E$18-'Ejercicio 3 - TIR'!$C$18),'Ejercicio 3 - TIR'!$C$18+SQRT(('Ejercicio 3 - TIR'!$E$18-'Ejercicio 3 - TIR'!$C$18)*('Ejercicio 3 - TIR'!$D$18-'Ejercicio 3 - TIR'!$C$18)*F394),'Ejercicio 3 - TIR'!$E$18-SQRT(('Ejercicio 3 - TIR'!$E$18-'Ejercicio 3 - TIR'!$C$18)*('Ejercicio 3 - TIR'!$E$18-'Ejercicio 3 - TIR'!$D$18)*(1-F394)))</f>
        <v>37622.3537631404</v>
      </c>
      <c r="H394" s="24">
        <f ca="1" t="shared" ref="H394:L394" si="2941">RAND()</f>
        <v>0.252953246497508</v>
      </c>
      <c r="I394" s="25">
        <f ca="1">IF(H394&lt;=('Ejercicio 3 - TIR'!$D$18-'Ejercicio 3 - TIR'!$C$18)/('Ejercicio 3 - TIR'!$E$18-'Ejercicio 3 - TIR'!$C$18),'Ejercicio 3 - TIR'!$C$18+SQRT(('Ejercicio 3 - TIR'!$E$18-'Ejercicio 3 - TIR'!$C$18)*('Ejercicio 3 - TIR'!$D$18-'Ejercicio 3 - TIR'!$C$18)*H394),'Ejercicio 3 - TIR'!$E$18-SQRT(('Ejercicio 3 - TIR'!$E$18-'Ejercicio 3 - TIR'!$C$18)*('Ejercicio 3 - TIR'!$E$18-'Ejercicio 3 - TIR'!$D$18)*(1-H394)))</f>
        <v>36159.7879001331</v>
      </c>
      <c r="J394" s="24">
        <f ca="1" t="shared" si="2941"/>
        <v>0.221459120227022</v>
      </c>
      <c r="K394" s="25">
        <f ca="1">IF(J394&lt;=('Ejercicio 3 - TIR'!$D$18-'Ejercicio 3 - TIR'!$C$18)/('Ejercicio 3 - TIR'!$E$18-'Ejercicio 3 - TIR'!$C$18),'Ejercicio 3 - TIR'!$C$18+SQRT(('Ejercicio 3 - TIR'!$E$18-'Ejercicio 3 - TIR'!$C$18)*('Ejercicio 3 - TIR'!$D$18-'Ejercicio 3 - TIR'!$C$18)*J394),'Ejercicio 3 - TIR'!$E$18-SQRT(('Ejercicio 3 - TIR'!$E$18-'Ejercicio 3 - TIR'!$C$18)*('Ejercicio 3 - TIR'!$E$18-'Ejercicio 3 - TIR'!$D$18)*(1-J394)))</f>
        <v>35763.5811813536</v>
      </c>
      <c r="L394" s="24">
        <f ca="1" t="shared" si="2941"/>
        <v>0.882688435478497</v>
      </c>
      <c r="M394" s="25">
        <f ca="1">IF(L394&lt;=('Ejercicio 3 - TIR'!$D$18-'Ejercicio 3 - TIR'!$C$18)/('Ejercicio 3 - TIR'!$E$18-'Ejercicio 3 - TIR'!$C$18),'Ejercicio 3 - TIR'!$C$18+SQRT(('Ejercicio 3 - TIR'!$E$18-'Ejercicio 3 - TIR'!$C$18)*('Ejercicio 3 - TIR'!$D$18-'Ejercicio 3 - TIR'!$C$18)*L394),'Ejercicio 3 - TIR'!$E$18-SQRT(('Ejercicio 3 - TIR'!$E$18-'Ejercicio 3 - TIR'!$C$18)*('Ejercicio 3 - TIR'!$E$18-'Ejercicio 3 - TIR'!$D$18)*(1-L394)))</f>
        <v>42033.7958028631</v>
      </c>
      <c r="N394" s="24">
        <f ca="1" t="shared" ref="N394:R394" si="2942">RAND()</f>
        <v>0.683556867509106</v>
      </c>
      <c r="O394" s="25">
        <f ca="1">IF(N394&lt;=('Ejercicio 3 - TIR'!$D$18-'Ejercicio 3 - TIR'!$C$18)/('Ejercicio 3 - TIR'!$E$18-'Ejercicio 3 - TIR'!$C$18),'Ejercicio 3 - TIR'!$C$18+SQRT(('Ejercicio 3 - TIR'!$E$18-'Ejercicio 3 - TIR'!$C$18)*('Ejercicio 3 - TIR'!$D$18-'Ejercicio 3 - TIR'!$C$18)*N394),'Ejercicio 3 - TIR'!$E$18-SQRT(('Ejercicio 3 - TIR'!$E$18-'Ejercicio 3 - TIR'!$C$18)*('Ejercicio 3 - TIR'!$E$18-'Ejercicio 3 - TIR'!$D$18)*(1-N394)))</f>
        <v>40128.3231904387</v>
      </c>
      <c r="P394" s="24">
        <f ca="1" t="shared" si="2942"/>
        <v>0.0678104264927097</v>
      </c>
      <c r="Q394" s="26">
        <f ca="1">IF(P394&lt;=('Ejercicio 3 - TIR'!$D$22-'Ejercicio 3 - TIR'!$C$22)/('Ejercicio 3 - TIR'!$E$22-'Ejercicio 3 - TIR'!$C$22),'Ejercicio 3 - TIR'!$C$22+SQRT(('Ejercicio 3 - TIR'!$E$22-'Ejercicio 3 - TIR'!$C$22)*('Ejercicio 3 - TIR'!$D$22-'Ejercicio 3 - TIR'!$C$22)*P394),'Ejercicio 3 - TIR'!$E$22-SQRT(('Ejercicio 3 - TIR'!$E$22-'Ejercicio 3 - TIR'!$C$22)*('Ejercicio 3 - TIR'!$E$22-'Ejercicio 3 - TIR'!$D$22)*(1-P394)))</f>
        <v>0.131048020985085</v>
      </c>
      <c r="R394" s="24">
        <f ca="1" t="shared" si="2942"/>
        <v>0.04259600512894</v>
      </c>
      <c r="S394" s="26">
        <f ca="1">IF(R394&lt;=('Ejercicio 3 - TIR'!$D$23-'Ejercicio 3 - TIR'!$C$23)/('Ejercicio 3 - TIR'!$E$23-'Ejercicio 3 - TIR'!$C$23),'Ejercicio 3 - TIR'!$C$23+SQRT(('Ejercicio 3 - TIR'!$E$23-'Ejercicio 3 - TIR'!$C$23)*('Ejercicio 3 - TIR'!$D$23-'Ejercicio 3 - TIR'!$C$23)*R394),'Ejercicio 3 - TIR'!$E$23-SQRT(('Ejercicio 3 - TIR'!$E$23-'Ejercicio 3 - TIR'!$C$23)*('Ejercicio 3 - TIR'!$E$23-'Ejercicio 3 - TIR'!$D$23)*(1-R394)))</f>
        <v>0.128756301115887</v>
      </c>
      <c r="T394" s="24">
        <f ca="1" t="shared" ref="T394:X394" si="2943">RAND()</f>
        <v>0.274543593301447</v>
      </c>
      <c r="U394" s="26">
        <f ca="1">IF(T394&lt;=('Ejercicio 3 - TIR'!$D$24-'Ejercicio 3 - TIR'!$C$24)/('Ejercicio 3 - TIR'!$E$24-'Ejercicio 3 - TIR'!$C$24),'Ejercicio 3 - TIR'!$C$24+SQRT(('Ejercicio 3 - TIR'!$E$24-'Ejercicio 3 - TIR'!$C$24)*('Ejercicio 3 - TIR'!$D$24-'Ejercicio 3 - TIR'!$C$24)*T394),'Ejercicio 3 - TIR'!$E$24-SQRT(('Ejercicio 3 - TIR'!$E$24-'Ejercicio 3 - TIR'!$C$24)*('Ejercicio 3 - TIR'!$E$24-'Ejercicio 3 - TIR'!$D$24)*(1-T394)))</f>
        <v>0.174011279556347</v>
      </c>
      <c r="V394" s="24">
        <f ca="1" t="shared" si="2943"/>
        <v>0.818693431808488</v>
      </c>
      <c r="W394" s="26">
        <f ca="1">IF(V394&lt;=('Ejercicio 3 - TIR'!$D$25-'Ejercicio 3 - TIR'!$C$25)/('Ejercicio 3 - TIR'!$E$25-'Ejercicio 3 - TIR'!$C$25),'Ejercicio 3 - TIR'!$C$25+SQRT(('Ejercicio 3 - TIR'!$E$25-'Ejercicio 3 - TIR'!$C$25)*('Ejercicio 3 - TIR'!$D$25-'Ejercicio 3 - TIR'!$C$25)*V394),'Ejercicio 3 - TIR'!$E$25-SQRT(('Ejercicio 3 - TIR'!$E$25-'Ejercicio 3 - TIR'!$C$25)*('Ejercicio 3 - TIR'!$E$25-'Ejercicio 3 - TIR'!$D$25)*(1-V394)))</f>
        <v>0.224809267802021</v>
      </c>
      <c r="X394" s="24">
        <f ca="1" t="shared" si="2943"/>
        <v>0.783927009104656</v>
      </c>
      <c r="Y394" s="26">
        <f ca="1">IF(X394&lt;=('Ejercicio 3 - TIR'!$D$26-'Ejercicio 3 - TIR'!$C$26)/('Ejercicio 3 - TIR'!$E$26-'Ejercicio 3 - TIR'!$C$26),'Ejercicio 3 - TIR'!$C$26+SQRT(('Ejercicio 3 - TIR'!$E$26-'Ejercicio 3 - TIR'!$C$26)*('Ejercicio 3 - TIR'!$D$26-'Ejercicio 3 - TIR'!$C$26)*X394),'Ejercicio 3 - TIR'!$E$26-SQRT(('Ejercicio 3 - TIR'!$E$26-'Ejercicio 3 - TIR'!$C$26)*('Ejercicio 3 - TIR'!$E$26-'Ejercicio 3 - TIR'!$D$26)*(1-X394)))</f>
        <v>0.245841631320643</v>
      </c>
      <c r="Z394" s="24">
        <f ca="1" t="shared" si="2860"/>
        <v>1.13104802098509</v>
      </c>
      <c r="AA394" s="24">
        <f ca="1" t="shared" si="2861"/>
        <v>1.27667758055157</v>
      </c>
      <c r="AB394" s="24">
        <f ca="1" t="shared" si="2862"/>
        <v>1.49883387992425</v>
      </c>
      <c r="AC394" s="24">
        <f ca="1" t="shared" si="2863"/>
        <v>1.83578562702688</v>
      </c>
      <c r="AD394" s="24">
        <f ca="1" t="shared" si="2864"/>
        <v>2.28709816033016</v>
      </c>
      <c r="AE394" s="23">
        <f ca="1" t="shared" si="2865"/>
        <v>4029.20497667037</v>
      </c>
      <c r="AF394" s="23">
        <f ca="1" t="shared" si="2866"/>
        <v>4547.99050590418</v>
      </c>
      <c r="AG394" s="23">
        <f ca="1" t="shared" si="2867"/>
        <v>5339.39215324668</v>
      </c>
      <c r="AH394" s="23">
        <f ca="1" t="shared" si="2868"/>
        <v>6539.73699372592</v>
      </c>
      <c r="AI394" s="23">
        <f ca="1" t="shared" si="2869"/>
        <v>8147.47660467146</v>
      </c>
      <c r="AJ394" s="25">
        <f ca="1" t="shared" si="2870"/>
        <v>42552.6887686007</v>
      </c>
      <c r="AK394" s="25">
        <f ca="1" t="shared" si="2871"/>
        <v>46164.3905295998</v>
      </c>
      <c r="AL394" s="25">
        <f ca="1" t="shared" si="2872"/>
        <v>53603.6671420341</v>
      </c>
      <c r="AM394" s="25">
        <f ca="1" t="shared" si="2873"/>
        <v>77165.0381842789</v>
      </c>
      <c r="AN394" s="25">
        <f ca="1" t="shared" si="2874"/>
        <v>91777.4141459865</v>
      </c>
      <c r="AO394" s="25">
        <f ca="1">C394/'Ejercicio 3 - TIR'!$D$7</f>
        <v>14636.9465261462</v>
      </c>
      <c r="AP394" s="25">
        <f ca="1" t="shared" si="2875"/>
        <v>27915.7422424545</v>
      </c>
      <c r="AQ394" s="25">
        <f ca="1" t="shared" si="2876"/>
        <v>31527.4440034536</v>
      </c>
      <c r="AR394" s="25">
        <f ca="1" t="shared" si="2877"/>
        <v>38966.7206158879</v>
      </c>
      <c r="AS394" s="25">
        <f ca="1" t="shared" si="2878"/>
        <v>62528.0916581327</v>
      </c>
      <c r="AT394" s="25">
        <f ca="1" t="shared" si="2879"/>
        <v>77140.4676198403</v>
      </c>
      <c r="AU394" s="25">
        <f ca="1">AP394*'Ejercicio 3 - TIR'!$D$5</f>
        <v>13957.8711212272</v>
      </c>
      <c r="AV394" s="25">
        <f ca="1">AQ394*'Ejercicio 3 - TIR'!$D$5</f>
        <v>15763.7220017268</v>
      </c>
      <c r="AW394" s="25">
        <f ca="1">AR394*'Ejercicio 3 - TIR'!$D$5</f>
        <v>19483.3603079439</v>
      </c>
      <c r="AX394" s="25">
        <f ca="1">AS394*'Ejercicio 3 - TIR'!$D$5</f>
        <v>31264.0458290663</v>
      </c>
      <c r="AY394" s="25">
        <f ca="1">AT394*'Ejercicio 3 - TIR'!$D$5</f>
        <v>38570.2338099202</v>
      </c>
      <c r="AZ394" s="25">
        <f ca="1" t="shared" ref="AZ394:BD394" si="2944">AJ394-AU394-AE394</f>
        <v>24565.6126707031</v>
      </c>
      <c r="BA394" s="25">
        <f ca="1" t="shared" si="2944"/>
        <v>25852.6780219689</v>
      </c>
      <c r="BB394" s="25">
        <f ca="1" t="shared" si="2944"/>
        <v>28780.9146808435</v>
      </c>
      <c r="BC394" s="25">
        <f ca="1" t="shared" si="2944"/>
        <v>39361.2553614866</v>
      </c>
      <c r="BD394" s="25">
        <f ca="1" t="shared" si="2944"/>
        <v>45059.7037313949</v>
      </c>
      <c r="BE394" s="25">
        <f ca="1" t="shared" ref="BE394:BI394" si="2945">AZ394/Z394</f>
        <v>21719.3365930721</v>
      </c>
      <c r="BF394" s="25">
        <f ca="1" t="shared" si="2945"/>
        <v>20249.9663312013</v>
      </c>
      <c r="BG394" s="25">
        <f ca="1" t="shared" si="2945"/>
        <v>19202.2045046767</v>
      </c>
      <c r="BH394" s="25">
        <f ca="1" t="shared" si="2945"/>
        <v>21441.0957259936</v>
      </c>
      <c r="BI394" s="25">
        <f ca="1" t="shared" si="2945"/>
        <v>19701.6920886728</v>
      </c>
      <c r="BJ394" s="25">
        <f ca="1" t="shared" si="2882"/>
        <v>70319.1640779127</v>
      </c>
      <c r="BK394" s="25">
        <f ca="1" t="shared" si="2883"/>
        <v>33476.1334727999</v>
      </c>
      <c r="BL394" s="25">
        <f ca="1" t="shared" si="2884"/>
        <v>103795.297550713</v>
      </c>
      <c r="BM394" s="25">
        <f ca="1">BK394*'Ejercicio 3 - TIR'!$D$5</f>
        <v>16738.0667364</v>
      </c>
      <c r="BN394" s="25">
        <f ca="1" t="shared" si="2885"/>
        <v>87057.2308143127</v>
      </c>
      <c r="BO394" s="25">
        <f ca="1" t="shared" si="2886"/>
        <v>38064.4925190904</v>
      </c>
      <c r="BP394" s="25">
        <f ca="1" t="shared" si="2887"/>
        <v>-103930.751886748</v>
      </c>
      <c r="BQ394" s="25">
        <f ca="1" t="shared" ref="BQ394:BT394" si="2946">BE394</f>
        <v>21719.3365930721</v>
      </c>
      <c r="BR394" s="25">
        <f ca="1" t="shared" si="2946"/>
        <v>20249.9663312013</v>
      </c>
      <c r="BS394" s="25">
        <f ca="1" t="shared" si="2946"/>
        <v>19202.2045046767</v>
      </c>
      <c r="BT394" s="25">
        <f ca="1" t="shared" si="2946"/>
        <v>21441.0957259936</v>
      </c>
      <c r="BU394" s="25">
        <f ca="1" t="shared" si="2889"/>
        <v>57766.1846077632</v>
      </c>
      <c r="BV394" s="27">
        <f ca="1" t="shared" si="2890"/>
        <v>9.18941735632655</v>
      </c>
    </row>
    <row r="395" ht="15" customHeight="1" spans="1:74">
      <c r="A395" s="23">
        <v>394</v>
      </c>
      <c r="B395" s="24">
        <f ca="1" t="shared" ref="B395:F395" si="2947">RAND()</f>
        <v>0.37398479641651</v>
      </c>
      <c r="C395" s="25">
        <f ca="1">IF(B395&lt;=('Ejercicio 3 - TIR'!$D$13-'Ejercicio 3 - TIR'!$C$13)/('Ejercicio 3 - TIR'!$E$13-'Ejercicio 3 - TIR'!$C$13),'Ejercicio 3 - TIR'!$C$13+SQRT(('Ejercicio 3 - TIR'!$E$13-'Ejercicio 3 - TIR'!$C$13)*('Ejercicio 3 - TIR'!$D$13-'Ejercicio 3 - TIR'!$C$13)*B395),'Ejercicio 3 - TIR'!$E$13-SQRT(('Ejercicio 3 - TIR'!$E$13-'Ejercicio 3 - TIR'!$C$13)*('Ejercicio 3 - TIR'!$E$13-'Ejercicio 3 - TIR'!$D$13)*(1-B395)))</f>
        <v>72591.6391533498</v>
      </c>
      <c r="D395" s="24">
        <f ca="1" t="shared" si="2947"/>
        <v>0.774519939526204</v>
      </c>
      <c r="E395" s="25">
        <f ca="1">IF(D395&lt;=('Ejercicio 3 - TIR'!$D$14-'Ejercicio 3 - TIR'!$C$14)/('Ejercicio 3 - TIR'!$E$14-'Ejercicio 3 - TIR'!$C$14),'Ejercicio 3 - TIR'!$C$14+SQRT(('Ejercicio 3 - TIR'!$E$14-'Ejercicio 3 - TIR'!$C$14)*('Ejercicio 3 - TIR'!$D$14-'Ejercicio 3 - TIR'!$C$14)*D395),'Ejercicio 3 - TIR'!$E$14-SQRT(('Ejercicio 3 - TIR'!$E$14-'Ejercicio 3 - TIR'!$C$14)*('Ejercicio 3 - TIR'!$E$14-'Ejercicio 3 - TIR'!$D$14)*(1-D395)))</f>
        <v>34184.3307288783</v>
      </c>
      <c r="F395" s="24">
        <f ca="1" t="shared" si="2947"/>
        <v>0.103858826271359</v>
      </c>
      <c r="G395" s="25">
        <f ca="1">IF(F395&lt;=('Ejercicio 3 - TIR'!$D$18-'Ejercicio 3 - TIR'!$C$18)/('Ejercicio 3 - TIR'!$E$18-'Ejercicio 3 - TIR'!$C$18),'Ejercicio 3 - TIR'!$C$18+SQRT(('Ejercicio 3 - TIR'!$E$18-'Ejercicio 3 - TIR'!$C$18)*('Ejercicio 3 - TIR'!$D$18-'Ejercicio 3 - TIR'!$C$18)*F395),'Ejercicio 3 - TIR'!$E$18-SQRT(('Ejercicio 3 - TIR'!$E$18-'Ejercicio 3 - TIR'!$C$18)*('Ejercicio 3 - TIR'!$E$18-'Ejercicio 3 - TIR'!$D$18)*(1-F395)))</f>
        <v>33947.0018926654</v>
      </c>
      <c r="H395" s="24">
        <f ca="1" t="shared" ref="H395:L395" si="2948">RAND()</f>
        <v>0.693407441306574</v>
      </c>
      <c r="I395" s="25">
        <f ca="1">IF(H395&lt;=('Ejercicio 3 - TIR'!$D$18-'Ejercicio 3 - TIR'!$C$18)/('Ejercicio 3 - TIR'!$E$18-'Ejercicio 3 - TIR'!$C$18),'Ejercicio 3 - TIR'!$C$18+SQRT(('Ejercicio 3 - TIR'!$E$18-'Ejercicio 3 - TIR'!$C$18)*('Ejercicio 3 - TIR'!$D$18-'Ejercicio 3 - TIR'!$C$18)*H395),'Ejercicio 3 - TIR'!$E$18-SQRT(('Ejercicio 3 - TIR'!$E$18-'Ejercicio 3 - TIR'!$C$18)*('Ejercicio 3 - TIR'!$E$18-'Ejercicio 3 - TIR'!$D$18)*(1-H395)))</f>
        <v>40204.7479834729</v>
      </c>
      <c r="J395" s="24">
        <f ca="1" t="shared" si="2948"/>
        <v>0.732008154623607</v>
      </c>
      <c r="K395" s="25">
        <f ca="1">IF(J395&lt;=('Ejercicio 3 - TIR'!$D$18-'Ejercicio 3 - TIR'!$C$18)/('Ejercicio 3 - TIR'!$E$18-'Ejercicio 3 - TIR'!$C$18),'Ejercicio 3 - TIR'!$C$18+SQRT(('Ejercicio 3 - TIR'!$E$18-'Ejercicio 3 - TIR'!$C$18)*('Ejercicio 3 - TIR'!$D$18-'Ejercicio 3 - TIR'!$C$18)*J395),'Ejercicio 3 - TIR'!$E$18-SQRT(('Ejercicio 3 - TIR'!$E$18-'Ejercicio 3 - TIR'!$C$18)*('Ejercicio 3 - TIR'!$E$18-'Ejercicio 3 - TIR'!$D$18)*(1-J395)))</f>
        <v>40516.7658545165</v>
      </c>
      <c r="L395" s="24">
        <f ca="1" t="shared" si="2948"/>
        <v>0.305559537946145</v>
      </c>
      <c r="M395" s="25">
        <f ca="1">IF(L395&lt;=('Ejercicio 3 - TIR'!$D$18-'Ejercicio 3 - TIR'!$C$18)/('Ejercicio 3 - TIR'!$E$18-'Ejercicio 3 - TIR'!$C$18),'Ejercicio 3 - TIR'!$C$18+SQRT(('Ejercicio 3 - TIR'!$E$18-'Ejercicio 3 - TIR'!$C$18)*('Ejercicio 3 - TIR'!$D$18-'Ejercicio 3 - TIR'!$C$18)*L395),'Ejercicio 3 - TIR'!$E$18-SQRT(('Ejercicio 3 - TIR'!$E$18-'Ejercicio 3 - TIR'!$C$18)*('Ejercicio 3 - TIR'!$E$18-'Ejercicio 3 - TIR'!$D$18)*(1-L395)))</f>
        <v>36770.0761215751</v>
      </c>
      <c r="N395" s="24">
        <f ca="1" t="shared" ref="N395:R395" si="2949">RAND()</f>
        <v>0.0219626860965092</v>
      </c>
      <c r="O395" s="25">
        <f ca="1">IF(N395&lt;=('Ejercicio 3 - TIR'!$D$18-'Ejercicio 3 - TIR'!$C$18)/('Ejercicio 3 - TIR'!$E$18-'Ejercicio 3 - TIR'!$C$18),'Ejercicio 3 - TIR'!$C$18+SQRT(('Ejercicio 3 - TIR'!$E$18-'Ejercicio 3 - TIR'!$C$18)*('Ejercicio 3 - TIR'!$D$18-'Ejercicio 3 - TIR'!$C$18)*N395),'Ejercicio 3 - TIR'!$E$18-SQRT(('Ejercicio 3 - TIR'!$E$18-'Ejercicio 3 - TIR'!$C$18)*('Ejercicio 3 - TIR'!$E$18-'Ejercicio 3 - TIR'!$D$18)*(1-N395)))</f>
        <v>31815.0490115907</v>
      </c>
      <c r="P395" s="24">
        <f ca="1" t="shared" si="2949"/>
        <v>0.781241718563904</v>
      </c>
      <c r="Q395" s="26">
        <f ca="1">IF(P395&lt;=('Ejercicio 3 - TIR'!$D$22-'Ejercicio 3 - TIR'!$C$22)/('Ejercicio 3 - TIR'!$E$22-'Ejercicio 3 - TIR'!$C$22),'Ejercicio 3 - TIR'!$C$22+SQRT(('Ejercicio 3 - TIR'!$E$22-'Ejercicio 3 - TIR'!$C$22)*('Ejercicio 3 - TIR'!$D$22-'Ejercicio 3 - TIR'!$C$22)*P395),'Ejercicio 3 - TIR'!$E$22-SQRT(('Ejercicio 3 - TIR'!$E$22-'Ejercicio 3 - TIR'!$C$22)*('Ejercicio 3 - TIR'!$E$22-'Ejercicio 3 - TIR'!$D$22)*(1-P395)))</f>
        <v>0.160156489559935</v>
      </c>
      <c r="R395" s="24">
        <f ca="1" t="shared" si="2949"/>
        <v>0.718868824339908</v>
      </c>
      <c r="S395" s="26">
        <f ca="1">IF(R395&lt;=('Ejercicio 3 - TIR'!$D$23-'Ejercicio 3 - TIR'!$C$23)/('Ejercicio 3 - TIR'!$E$23-'Ejercicio 3 - TIR'!$C$23),'Ejercicio 3 - TIR'!$C$23+SQRT(('Ejercicio 3 - TIR'!$E$23-'Ejercicio 3 - TIR'!$C$23)*('Ejercicio 3 - TIR'!$D$23-'Ejercicio 3 - TIR'!$C$23)*R395),'Ejercicio 3 - TIR'!$E$23-SQRT(('Ejercicio 3 - TIR'!$E$23-'Ejercicio 3 - TIR'!$C$23)*('Ejercicio 3 - TIR'!$E$23-'Ejercicio 3 - TIR'!$D$23)*(1-R395)))</f>
        <v>0.157504753475719</v>
      </c>
      <c r="T395" s="24">
        <f ca="1" t="shared" ref="T395:X395" si="2950">RAND()</f>
        <v>0.874403233023379</v>
      </c>
      <c r="U395" s="26">
        <f ca="1">IF(T395&lt;=('Ejercicio 3 - TIR'!$D$24-'Ejercicio 3 - TIR'!$C$24)/('Ejercicio 3 - TIR'!$E$24-'Ejercicio 3 - TIR'!$C$24),'Ejercicio 3 - TIR'!$C$24+SQRT(('Ejercicio 3 - TIR'!$E$24-'Ejercicio 3 - TIR'!$C$24)*('Ejercicio 3 - TIR'!$D$24-'Ejercicio 3 - TIR'!$C$24)*T395),'Ejercicio 3 - TIR'!$E$24-SQRT(('Ejercicio 3 - TIR'!$E$24-'Ejercicio 3 - TIR'!$C$24)*('Ejercicio 3 - TIR'!$E$24-'Ejercicio 3 - TIR'!$D$24)*(1-T395)))</f>
        <v>0.201247108288732</v>
      </c>
      <c r="V395" s="24">
        <f ca="1" t="shared" si="2950"/>
        <v>0.0201525142683134</v>
      </c>
      <c r="W395" s="26">
        <f ca="1">IF(V395&lt;=('Ejercicio 3 - TIR'!$D$25-'Ejercicio 3 - TIR'!$C$25)/('Ejercicio 3 - TIR'!$E$25-'Ejercicio 3 - TIR'!$C$25),'Ejercicio 3 - TIR'!$C$25+SQRT(('Ejercicio 3 - TIR'!$E$25-'Ejercicio 3 - TIR'!$C$25)*('Ejercicio 3 - TIR'!$D$25-'Ejercicio 3 - TIR'!$C$25)*V395),'Ejercicio 3 - TIR'!$E$25-SQRT(('Ejercicio 3 - TIR'!$E$25-'Ejercicio 3 - TIR'!$C$25)*('Ejercicio 3 - TIR'!$E$25-'Ejercicio 3 - TIR'!$D$25)*(1-V395)))</f>
        <v>0.185311640045752</v>
      </c>
      <c r="X395" s="24">
        <f ca="1" t="shared" si="2950"/>
        <v>0.406926935709996</v>
      </c>
      <c r="Y395" s="26">
        <f ca="1">IF(X395&lt;=('Ejercicio 3 - TIR'!$D$26-'Ejercicio 3 - TIR'!$C$26)/('Ejercicio 3 - TIR'!$E$26-'Ejercicio 3 - TIR'!$C$26),'Ejercicio 3 - TIR'!$C$26+SQRT(('Ejercicio 3 - TIR'!$E$26-'Ejercicio 3 - TIR'!$C$26)*('Ejercicio 3 - TIR'!$D$26-'Ejercicio 3 - TIR'!$C$26)*X395),'Ejercicio 3 - TIR'!$E$26-SQRT(('Ejercicio 3 - TIR'!$E$26-'Ejercicio 3 - TIR'!$C$26)*('Ejercicio 3 - TIR'!$E$26-'Ejercicio 3 - TIR'!$D$26)*(1-X395)))</f>
        <v>0.223408529377953</v>
      </c>
      <c r="Z395" s="24">
        <f ca="1" t="shared" si="2860"/>
        <v>1.16015648955993</v>
      </c>
      <c r="AA395" s="24">
        <f ca="1" t="shared" si="2861"/>
        <v>1.34288665144133</v>
      </c>
      <c r="AB395" s="24">
        <f ca="1" t="shared" si="2862"/>
        <v>1.61313870680343</v>
      </c>
      <c r="AC395" s="24">
        <f ca="1" t="shared" si="2863"/>
        <v>1.91207208618246</v>
      </c>
      <c r="AD395" s="24">
        <f ca="1" t="shared" si="2864"/>
        <v>2.33924529902112</v>
      </c>
      <c r="AE395" s="23">
        <f ca="1" t="shared" si="2865"/>
        <v>5474.84240749296</v>
      </c>
      <c r="AF395" s="23">
        <f ca="1" t="shared" si="2866"/>
        <v>6337.15611120355</v>
      </c>
      <c r="AG395" s="23">
        <f ca="1" t="shared" si="2867"/>
        <v>7612.49045335753</v>
      </c>
      <c r="AH395" s="23">
        <f ca="1" t="shared" si="2868"/>
        <v>9023.17354410184</v>
      </c>
      <c r="AI395" s="23">
        <f ca="1" t="shared" si="2869"/>
        <v>11039.0274759117</v>
      </c>
      <c r="AJ395" s="25">
        <f ca="1" t="shared" si="2870"/>
        <v>39383.8345468791</v>
      </c>
      <c r="AK395" s="25">
        <f ca="1" t="shared" si="2871"/>
        <v>53990.4193915685</v>
      </c>
      <c r="AL395" s="25">
        <f ca="1" t="shared" si="2872"/>
        <v>65359.1632744122</v>
      </c>
      <c r="AM395" s="25">
        <f ca="1" t="shared" si="2873"/>
        <v>70307.0361588681</v>
      </c>
      <c r="AN395" s="25">
        <f ca="1" t="shared" si="2874"/>
        <v>74423.2038384901</v>
      </c>
      <c r="AO395" s="25">
        <f ca="1">C395/'Ejercicio 3 - TIR'!$D$7</f>
        <v>14518.32783067</v>
      </c>
      <c r="AP395" s="25">
        <f ca="1" t="shared" si="2875"/>
        <v>24865.5067162092</v>
      </c>
      <c r="AQ395" s="25">
        <f ca="1" t="shared" si="2876"/>
        <v>39472.0915608985</v>
      </c>
      <c r="AR395" s="25">
        <f ca="1" t="shared" si="2877"/>
        <v>50840.8354437423</v>
      </c>
      <c r="AS395" s="25">
        <f ca="1" t="shared" si="2878"/>
        <v>55788.7083281982</v>
      </c>
      <c r="AT395" s="25">
        <f ca="1" t="shared" si="2879"/>
        <v>59904.8760078202</v>
      </c>
      <c r="AU395" s="25">
        <f ca="1">AP395*'Ejercicio 3 - TIR'!$D$5</f>
        <v>12432.7533581046</v>
      </c>
      <c r="AV395" s="25">
        <f ca="1">AQ395*'Ejercicio 3 - TIR'!$D$5</f>
        <v>19736.0457804493</v>
      </c>
      <c r="AW395" s="25">
        <f ca="1">AR395*'Ejercicio 3 - TIR'!$D$5</f>
        <v>25420.4177218711</v>
      </c>
      <c r="AX395" s="25">
        <f ca="1">AS395*'Ejercicio 3 - TIR'!$D$5</f>
        <v>27894.3541640991</v>
      </c>
      <c r="AY395" s="25">
        <f ca="1">AT395*'Ejercicio 3 - TIR'!$D$5</f>
        <v>29952.4380039101</v>
      </c>
      <c r="AZ395" s="25">
        <f ca="1" t="shared" ref="AZ395:BD395" si="2951">AJ395-AU395-AE395</f>
        <v>21476.2387812816</v>
      </c>
      <c r="BA395" s="25">
        <f ca="1" t="shared" si="2951"/>
        <v>27917.2174999157</v>
      </c>
      <c r="BB395" s="25">
        <f ca="1" t="shared" si="2951"/>
        <v>32326.2550991836</v>
      </c>
      <c r="BC395" s="25">
        <f ca="1" t="shared" si="2951"/>
        <v>33389.5084506672</v>
      </c>
      <c r="BD395" s="25">
        <f ca="1" t="shared" si="2951"/>
        <v>33431.7383586684</v>
      </c>
      <c r="BE395" s="25">
        <f ca="1" t="shared" ref="BE395:BI395" si="2952">AZ395/Z395</f>
        <v>18511.5016590804</v>
      </c>
      <c r="BF395" s="25">
        <f ca="1" t="shared" si="2952"/>
        <v>20788.9604606256</v>
      </c>
      <c r="BG395" s="25">
        <f ca="1" t="shared" si="2952"/>
        <v>20039.3524517434</v>
      </c>
      <c r="BH395" s="25">
        <f ca="1" t="shared" si="2952"/>
        <v>17462.473665065</v>
      </c>
      <c r="BI395" s="25">
        <f ca="1" t="shared" si="2952"/>
        <v>14291.6770518501</v>
      </c>
      <c r="BJ395" s="25">
        <f ca="1" t="shared" si="2882"/>
        <v>79965.5349577118</v>
      </c>
      <c r="BK395" s="25">
        <f ca="1" t="shared" si="2883"/>
        <v>33961.9301275422</v>
      </c>
      <c r="BL395" s="25">
        <f ca="1" t="shared" si="2884"/>
        <v>113927.465085254</v>
      </c>
      <c r="BM395" s="25">
        <f ca="1">BK395*'Ejercicio 3 - TIR'!$D$5</f>
        <v>16980.9650637711</v>
      </c>
      <c r="BN395" s="25">
        <f ca="1" t="shared" si="2885"/>
        <v>96946.5000214829</v>
      </c>
      <c r="BO395" s="25">
        <f ca="1" t="shared" si="2886"/>
        <v>41443.4946442133</v>
      </c>
      <c r="BP395" s="25">
        <f ca="1" t="shared" si="2887"/>
        <v>-106775.969882228</v>
      </c>
      <c r="BQ395" s="25">
        <f ca="1" t="shared" ref="BQ395:BT395" si="2953">BE395</f>
        <v>18511.5016590804</v>
      </c>
      <c r="BR395" s="25">
        <f ca="1" t="shared" si="2953"/>
        <v>20788.9604606256</v>
      </c>
      <c r="BS395" s="25">
        <f ca="1" t="shared" si="2953"/>
        <v>20039.3524517434</v>
      </c>
      <c r="BT395" s="25">
        <f ca="1" t="shared" si="2953"/>
        <v>17462.473665065</v>
      </c>
      <c r="BU395" s="25">
        <f ca="1" t="shared" si="2889"/>
        <v>55735.1716960633</v>
      </c>
      <c r="BV395" s="27">
        <f ca="1" t="shared" si="2890"/>
        <v>6.43472330625905</v>
      </c>
    </row>
    <row r="396" ht="15" customHeight="1" spans="1:74">
      <c r="A396" s="23">
        <v>395</v>
      </c>
      <c r="B396" s="24">
        <f ca="1" t="shared" ref="B396:F396" si="2954">RAND()</f>
        <v>0.980446413309356</v>
      </c>
      <c r="C396" s="25">
        <f ca="1">IF(B396&lt;=('Ejercicio 3 - TIR'!$D$13-'Ejercicio 3 - TIR'!$C$13)/('Ejercicio 3 - TIR'!$E$13-'Ejercicio 3 - TIR'!$C$13),'Ejercicio 3 - TIR'!$C$13+SQRT(('Ejercicio 3 - TIR'!$E$13-'Ejercicio 3 - TIR'!$C$13)*('Ejercicio 3 - TIR'!$D$13-'Ejercicio 3 - TIR'!$C$13)*B396),'Ejercicio 3 - TIR'!$E$13-SQRT(('Ejercicio 3 - TIR'!$E$13-'Ejercicio 3 - TIR'!$C$13)*('Ejercicio 3 - TIR'!$E$13-'Ejercicio 3 - TIR'!$D$13)*(1-B396)))</f>
        <v>95156.0033000865</v>
      </c>
      <c r="D396" s="24">
        <f ca="1" t="shared" si="2954"/>
        <v>0.661498062496075</v>
      </c>
      <c r="E396" s="25">
        <f ca="1">IF(D396&lt;=('Ejercicio 3 - TIR'!$D$14-'Ejercicio 3 - TIR'!$C$14)/('Ejercicio 3 - TIR'!$E$14-'Ejercicio 3 - TIR'!$C$14),'Ejercicio 3 - TIR'!$C$14+SQRT(('Ejercicio 3 - TIR'!$E$14-'Ejercicio 3 - TIR'!$C$14)*('Ejercicio 3 - TIR'!$D$14-'Ejercicio 3 - TIR'!$C$14)*D396),'Ejercicio 3 - TIR'!$E$14-SQRT(('Ejercicio 3 - TIR'!$E$14-'Ejercicio 3 - TIR'!$C$14)*('Ejercicio 3 - TIR'!$E$14-'Ejercicio 3 - TIR'!$D$14)*(1-D396)))</f>
        <v>32874.321742768</v>
      </c>
      <c r="F396" s="24">
        <f ca="1" t="shared" si="2954"/>
        <v>0.165095918865882</v>
      </c>
      <c r="G396" s="25">
        <f ca="1">IF(F396&lt;=('Ejercicio 3 - TIR'!$D$18-'Ejercicio 3 - TIR'!$C$18)/('Ejercicio 3 - TIR'!$E$18-'Ejercicio 3 - TIR'!$C$18),'Ejercicio 3 - TIR'!$C$18+SQRT(('Ejercicio 3 - TIR'!$E$18-'Ejercicio 3 - TIR'!$C$18)*('Ejercicio 3 - TIR'!$D$18-'Ejercicio 3 - TIR'!$C$18)*F396),'Ejercicio 3 - TIR'!$E$18-SQRT(('Ejercicio 3 - TIR'!$E$18-'Ejercicio 3 - TIR'!$C$18)*('Ejercicio 3 - TIR'!$E$18-'Ejercicio 3 - TIR'!$D$18)*(1-F396)))</f>
        <v>34976.3830067512</v>
      </c>
      <c r="H396" s="24">
        <f ca="1" t="shared" ref="H396:L396" si="2955">RAND()</f>
        <v>0.846095383076552</v>
      </c>
      <c r="I396" s="25">
        <f ca="1">IF(H396&lt;=('Ejercicio 3 - TIR'!$D$18-'Ejercicio 3 - TIR'!$C$18)/('Ejercicio 3 - TIR'!$E$18-'Ejercicio 3 - TIR'!$C$18),'Ejercicio 3 - TIR'!$C$18+SQRT(('Ejercicio 3 - TIR'!$E$18-'Ejercicio 3 - TIR'!$C$18)*('Ejercicio 3 - TIR'!$D$18-'Ejercicio 3 - TIR'!$C$18)*H396),'Ejercicio 3 - TIR'!$E$18-SQRT(('Ejercicio 3 - TIR'!$E$18-'Ejercicio 3 - TIR'!$C$18)*('Ejercicio 3 - TIR'!$E$18-'Ejercicio 3 - TIR'!$D$18)*(1-H396)))</f>
        <v>41602.5235439729</v>
      </c>
      <c r="J396" s="24">
        <f ca="1" t="shared" si="2955"/>
        <v>0.926042171869093</v>
      </c>
      <c r="K396" s="25">
        <f ca="1">IF(J396&lt;=('Ejercicio 3 - TIR'!$D$18-'Ejercicio 3 - TIR'!$C$18)/('Ejercicio 3 - TIR'!$E$18-'Ejercicio 3 - TIR'!$C$18),'Ejercicio 3 - TIR'!$C$18+SQRT(('Ejercicio 3 - TIR'!$E$18-'Ejercicio 3 - TIR'!$C$18)*('Ejercicio 3 - TIR'!$D$18-'Ejercicio 3 - TIR'!$C$18)*J396),'Ejercicio 3 - TIR'!$E$18-SQRT(('Ejercicio 3 - TIR'!$E$18-'Ejercicio 3 - TIR'!$C$18)*('Ejercicio 3 - TIR'!$E$18-'Ejercicio 3 - TIR'!$D$18)*(1-J396)))</f>
        <v>42644.8275838449</v>
      </c>
      <c r="L396" s="24">
        <f ca="1" t="shared" si="2955"/>
        <v>0.222306731384065</v>
      </c>
      <c r="M396" s="25">
        <f ca="1">IF(L396&lt;=('Ejercicio 3 - TIR'!$D$18-'Ejercicio 3 - TIR'!$C$18)/('Ejercicio 3 - TIR'!$E$18-'Ejercicio 3 - TIR'!$C$18),'Ejercicio 3 - TIR'!$C$18+SQRT(('Ejercicio 3 - TIR'!$E$18-'Ejercicio 3 - TIR'!$C$18)*('Ejercicio 3 - TIR'!$D$18-'Ejercicio 3 - TIR'!$C$18)*L396),'Ejercicio 3 - TIR'!$E$18-SQRT(('Ejercicio 3 - TIR'!$E$18-'Ejercicio 3 - TIR'!$C$18)*('Ejercicio 3 - TIR'!$E$18-'Ejercicio 3 - TIR'!$D$18)*(1-L396)))</f>
        <v>35774.6003937597</v>
      </c>
      <c r="N396" s="24">
        <f ca="1" t="shared" ref="N396:R396" si="2956">RAND()</f>
        <v>0.734394777994824</v>
      </c>
      <c r="O396" s="25">
        <f ca="1">IF(N396&lt;=('Ejercicio 3 - TIR'!$D$18-'Ejercicio 3 - TIR'!$C$18)/('Ejercicio 3 - TIR'!$E$18-'Ejercicio 3 - TIR'!$C$18),'Ejercicio 3 - TIR'!$C$18+SQRT(('Ejercicio 3 - TIR'!$E$18-'Ejercicio 3 - TIR'!$C$18)*('Ejercicio 3 - TIR'!$D$18-'Ejercicio 3 - TIR'!$C$18)*N396),'Ejercicio 3 - TIR'!$E$18-SQRT(('Ejercicio 3 - TIR'!$E$18-'Ejercicio 3 - TIR'!$C$18)*('Ejercicio 3 - TIR'!$E$18-'Ejercicio 3 - TIR'!$D$18)*(1-N396)))</f>
        <v>40536.7734036475</v>
      </c>
      <c r="P396" s="24">
        <f ca="1" t="shared" si="2956"/>
        <v>0.517408383574352</v>
      </c>
      <c r="Q396" s="26">
        <f ca="1">IF(P396&lt;=('Ejercicio 3 - TIR'!$D$22-'Ejercicio 3 - TIR'!$C$22)/('Ejercicio 3 - TIR'!$E$22-'Ejercicio 3 - TIR'!$C$22),'Ejercicio 3 - TIR'!$C$22+SQRT(('Ejercicio 3 - TIR'!$E$22-'Ejercicio 3 - TIR'!$C$22)*('Ejercicio 3 - TIR'!$D$22-'Ejercicio 3 - TIR'!$C$22)*P396),'Ejercicio 3 - TIR'!$E$22-SQRT(('Ejercicio 3 - TIR'!$E$22-'Ejercicio 3 - TIR'!$C$22)*('Ejercicio 3 - TIR'!$E$22-'Ejercicio 3 - TIR'!$D$22)*(1-P396)))</f>
        <v>0.150526878184248</v>
      </c>
      <c r="R396" s="24">
        <f ca="1" t="shared" si="2956"/>
        <v>0.772251515058181</v>
      </c>
      <c r="S396" s="26">
        <f ca="1">IF(R396&lt;=('Ejercicio 3 - TIR'!$D$23-'Ejercicio 3 - TIR'!$C$23)/('Ejercicio 3 - TIR'!$E$23-'Ejercicio 3 - TIR'!$C$23),'Ejercicio 3 - TIR'!$C$23+SQRT(('Ejercicio 3 - TIR'!$E$23-'Ejercicio 3 - TIR'!$C$23)*('Ejercicio 3 - TIR'!$D$23-'Ejercicio 3 - TIR'!$C$23)*R396),'Ejercicio 3 - TIR'!$E$23-SQRT(('Ejercicio 3 - TIR'!$E$23-'Ejercicio 3 - TIR'!$C$23)*('Ejercicio 3 - TIR'!$E$23-'Ejercicio 3 - TIR'!$D$23)*(1-R396)))</f>
        <v>0.159752845313593</v>
      </c>
      <c r="T396" s="24">
        <f ca="1" t="shared" ref="T396:X396" si="2957">RAND()</f>
        <v>0.794229642196194</v>
      </c>
      <c r="U396" s="26">
        <f ca="1">IF(T396&lt;=('Ejercicio 3 - TIR'!$D$24-'Ejercicio 3 - TIR'!$C$24)/('Ejercicio 3 - TIR'!$E$24-'Ejercicio 3 - TIR'!$C$24),'Ejercicio 3 - TIR'!$C$24+SQRT(('Ejercicio 3 - TIR'!$E$24-'Ejercicio 3 - TIR'!$C$24)*('Ejercicio 3 - TIR'!$D$24-'Ejercicio 3 - TIR'!$C$24)*T396),'Ejercicio 3 - TIR'!$E$24-SQRT(('Ejercicio 3 - TIR'!$E$24-'Ejercicio 3 - TIR'!$C$24)*('Ejercicio 3 - TIR'!$E$24-'Ejercicio 3 - TIR'!$D$24)*(1-T396)))</f>
        <v>0.195996729350968</v>
      </c>
      <c r="V396" s="24">
        <f ca="1" t="shared" si="2957"/>
        <v>0.171431650435931</v>
      </c>
      <c r="W396" s="26">
        <f ca="1">IF(V396&lt;=('Ejercicio 3 - TIR'!$D$25-'Ejercicio 3 - TIR'!$C$25)/('Ejercicio 3 - TIR'!$E$25-'Ejercicio 3 - TIR'!$C$25),'Ejercicio 3 - TIR'!$C$25+SQRT(('Ejercicio 3 - TIR'!$E$25-'Ejercicio 3 - TIR'!$C$25)*('Ejercicio 3 - TIR'!$D$25-'Ejercicio 3 - TIR'!$C$25)*V396),'Ejercicio 3 - TIR'!$E$25-SQRT(('Ejercicio 3 - TIR'!$E$25-'Ejercicio 3 - TIR'!$C$25)*('Ejercicio 3 - TIR'!$E$25-'Ejercicio 3 - TIR'!$D$25)*(1-V396)))</f>
        <v>0.195492072508554</v>
      </c>
      <c r="X396" s="24">
        <f ca="1" t="shared" si="2957"/>
        <v>0.0175363780732694</v>
      </c>
      <c r="Y396" s="26">
        <f ca="1">IF(X396&lt;=('Ejercicio 3 - TIR'!$D$26-'Ejercicio 3 - TIR'!$C$26)/('Ejercicio 3 - TIR'!$E$26-'Ejercicio 3 - TIR'!$C$26),'Ejercicio 3 - TIR'!$C$26+SQRT(('Ejercicio 3 - TIR'!$E$26-'Ejercicio 3 - TIR'!$C$26)*('Ejercicio 3 - TIR'!$D$26-'Ejercicio 3 - TIR'!$C$26)*X396),'Ejercicio 3 - TIR'!$E$26-SQRT(('Ejercicio 3 - TIR'!$E$26-'Ejercicio 3 - TIR'!$C$26)*('Ejercicio 3 - TIR'!$E$26-'Ejercicio 3 - TIR'!$D$26)*(1-X396)))</f>
        <v>0.196881004345139</v>
      </c>
      <c r="Z396" s="24">
        <f ca="1" t="shared" si="2860"/>
        <v>1.15052687818425</v>
      </c>
      <c r="AA396" s="24">
        <f ca="1" t="shared" si="2861"/>
        <v>1.33432682058395</v>
      </c>
      <c r="AB396" s="24">
        <f ca="1" t="shared" si="2862"/>
        <v>1.59585051330368</v>
      </c>
      <c r="AC396" s="24">
        <f ca="1" t="shared" si="2863"/>
        <v>1.90782663756325</v>
      </c>
      <c r="AD396" s="24">
        <f ca="1" t="shared" si="2864"/>
        <v>2.28344146208312</v>
      </c>
      <c r="AE396" s="23">
        <f ca="1" t="shared" si="2865"/>
        <v>4948.46902436341</v>
      </c>
      <c r="AF396" s="23">
        <f ca="1" t="shared" si="2866"/>
        <v>5739.00103095165</v>
      </c>
      <c r="AG396" s="23">
        <f ca="1" t="shared" si="2867"/>
        <v>6863.82646276</v>
      </c>
      <c r="AH396" s="23">
        <f ca="1" t="shared" si="2868"/>
        <v>8205.65012330402</v>
      </c>
      <c r="AI396" s="23">
        <f ca="1" t="shared" si="2869"/>
        <v>9821.18676088493</v>
      </c>
      <c r="AJ396" s="25">
        <f ca="1" t="shared" si="2870"/>
        <v>40241.2687509341</v>
      </c>
      <c r="AK396" s="25">
        <f ca="1" t="shared" si="2871"/>
        <v>55511.3629686982</v>
      </c>
      <c r="AL396" s="25">
        <f ca="1" t="shared" si="2872"/>
        <v>68054.7699894257</v>
      </c>
      <c r="AM396" s="25">
        <f ca="1" t="shared" si="2873"/>
        <v>68251.7355793957</v>
      </c>
      <c r="AN396" s="25">
        <f ca="1" t="shared" si="2874"/>
        <v>92563.3491289569</v>
      </c>
      <c r="AO396" s="25">
        <f ca="1">C396/'Ejercicio 3 - TIR'!$D$7</f>
        <v>19031.2006600173</v>
      </c>
      <c r="AP396" s="25">
        <f ca="1" t="shared" si="2875"/>
        <v>21210.0680909167</v>
      </c>
      <c r="AQ396" s="25">
        <f ca="1" t="shared" si="2876"/>
        <v>36480.1623086808</v>
      </c>
      <c r="AR396" s="25">
        <f ca="1" t="shared" si="2877"/>
        <v>49023.5693294084</v>
      </c>
      <c r="AS396" s="25">
        <f ca="1" t="shared" si="2878"/>
        <v>49220.5349193783</v>
      </c>
      <c r="AT396" s="25">
        <f ca="1" t="shared" si="2879"/>
        <v>73532.1484689396</v>
      </c>
      <c r="AU396" s="25">
        <f ca="1">AP396*'Ejercicio 3 - TIR'!$D$5</f>
        <v>10605.0340454584</v>
      </c>
      <c r="AV396" s="25">
        <f ca="1">AQ396*'Ejercicio 3 - TIR'!$D$5</f>
        <v>18240.0811543404</v>
      </c>
      <c r="AW396" s="25">
        <f ca="1">AR396*'Ejercicio 3 - TIR'!$D$5</f>
        <v>24511.7846647042</v>
      </c>
      <c r="AX396" s="25">
        <f ca="1">AS396*'Ejercicio 3 - TIR'!$D$5</f>
        <v>24610.2674596892</v>
      </c>
      <c r="AY396" s="25">
        <f ca="1">AT396*'Ejercicio 3 - TIR'!$D$5</f>
        <v>36766.0742344698</v>
      </c>
      <c r="AZ396" s="25">
        <f ca="1" t="shared" ref="AZ396:BD396" si="2958">AJ396-AU396-AE396</f>
        <v>24687.7656811123</v>
      </c>
      <c r="BA396" s="25">
        <f ca="1" t="shared" si="2958"/>
        <v>31532.2807834061</v>
      </c>
      <c r="BB396" s="25">
        <f ca="1" t="shared" si="2958"/>
        <v>36679.1588619615</v>
      </c>
      <c r="BC396" s="25">
        <f ca="1" t="shared" si="2958"/>
        <v>35435.8179964025</v>
      </c>
      <c r="BD396" s="25">
        <f ca="1" t="shared" si="2958"/>
        <v>45976.0881336022</v>
      </c>
      <c r="BE396" s="25">
        <f ca="1" t="shared" ref="BE396:BI396" si="2959">AZ396/Z396</f>
        <v>21457.7913382383</v>
      </c>
      <c r="BF396" s="25">
        <f ca="1" t="shared" si="2959"/>
        <v>23631.6023158453</v>
      </c>
      <c r="BG396" s="25">
        <f ca="1" t="shared" si="2959"/>
        <v>22984.081877462</v>
      </c>
      <c r="BH396" s="25">
        <f ca="1" t="shared" si="2959"/>
        <v>18573.9192957607</v>
      </c>
      <c r="BI396" s="25">
        <f ca="1" t="shared" si="2959"/>
        <v>20134.5595659192</v>
      </c>
      <c r="BJ396" s="25">
        <f ca="1" t="shared" si="2882"/>
        <v>75066.589305297</v>
      </c>
      <c r="BK396" s="25">
        <f ca="1" t="shared" si="2883"/>
        <v>43456.6326603071</v>
      </c>
      <c r="BL396" s="25">
        <f ca="1" t="shared" si="2884"/>
        <v>118523.221965604</v>
      </c>
      <c r="BM396" s="25">
        <f ca="1">BK396*'Ejercicio 3 - TIR'!$D$5</f>
        <v>21728.3163301536</v>
      </c>
      <c r="BN396" s="25">
        <f ca="1" t="shared" si="2885"/>
        <v>96794.9056354506</v>
      </c>
      <c r="BO396" s="25">
        <f ca="1" t="shared" si="2886"/>
        <v>42389.9220727767</v>
      </c>
      <c r="BP396" s="25">
        <f ca="1" t="shared" si="2887"/>
        <v>-128030.325042855</v>
      </c>
      <c r="BQ396" s="25">
        <f ca="1" t="shared" ref="BQ396:BT396" si="2960">BE396</f>
        <v>21457.7913382383</v>
      </c>
      <c r="BR396" s="25">
        <f ca="1" t="shared" si="2960"/>
        <v>23631.6023158453</v>
      </c>
      <c r="BS396" s="25">
        <f ca="1" t="shared" si="2960"/>
        <v>22984.081877462</v>
      </c>
      <c r="BT396" s="25">
        <f ca="1" t="shared" si="2960"/>
        <v>18573.9192957607</v>
      </c>
      <c r="BU396" s="25">
        <f ca="1" t="shared" si="2889"/>
        <v>62524.4816386959</v>
      </c>
      <c r="BV396" s="27">
        <f ca="1" t="shared" si="2890"/>
        <v>4.50781193614438</v>
      </c>
    </row>
    <row r="397" ht="15" customHeight="1" spans="1:74">
      <c r="A397" s="23">
        <v>396</v>
      </c>
      <c r="B397" s="24">
        <f ca="1" t="shared" ref="B397:F397" si="2961">RAND()</f>
        <v>0.553028610377085</v>
      </c>
      <c r="C397" s="25">
        <f ca="1">IF(B397&lt;=('Ejercicio 3 - TIR'!$D$13-'Ejercicio 3 - TIR'!$C$13)/('Ejercicio 3 - TIR'!$E$13-'Ejercicio 3 - TIR'!$C$13),'Ejercicio 3 - TIR'!$C$13+SQRT(('Ejercicio 3 - TIR'!$E$13-'Ejercicio 3 - TIR'!$C$13)*('Ejercicio 3 - TIR'!$D$13-'Ejercicio 3 - TIR'!$C$13)*B397),'Ejercicio 3 - TIR'!$E$13-SQRT(('Ejercicio 3 - TIR'!$E$13-'Ejercicio 3 - TIR'!$C$13)*('Ejercicio 3 - TIR'!$E$13-'Ejercicio 3 - TIR'!$D$13)*(1-B397)))</f>
        <v>76840.4303246477</v>
      </c>
      <c r="D397" s="24">
        <f ca="1" t="shared" si="2961"/>
        <v>0.151055631961973</v>
      </c>
      <c r="E397" s="25">
        <f ca="1">IF(D397&lt;=('Ejercicio 3 - TIR'!$D$14-'Ejercicio 3 - TIR'!$C$14)/('Ejercicio 3 - TIR'!$E$14-'Ejercicio 3 - TIR'!$C$14),'Ejercicio 3 - TIR'!$C$14+SQRT(('Ejercicio 3 - TIR'!$E$14-'Ejercicio 3 - TIR'!$C$14)*('Ejercicio 3 - TIR'!$D$14-'Ejercicio 3 - TIR'!$C$14)*D397),'Ejercicio 3 - TIR'!$E$14-SQRT(('Ejercicio 3 - TIR'!$E$14-'Ejercicio 3 - TIR'!$C$14)*('Ejercicio 3 - TIR'!$E$14-'Ejercicio 3 - TIR'!$D$14)*(1-D397)))</f>
        <v>28365.8835982767</v>
      </c>
      <c r="F397" s="24">
        <f ca="1" t="shared" si="2961"/>
        <v>0.90200790433514</v>
      </c>
      <c r="G397" s="25">
        <f ca="1">IF(F397&lt;=('Ejercicio 3 - TIR'!$D$18-'Ejercicio 3 - TIR'!$C$18)/('Ejercicio 3 - TIR'!$E$18-'Ejercicio 3 - TIR'!$C$18),'Ejercicio 3 - TIR'!$C$18+SQRT(('Ejercicio 3 - TIR'!$E$18-'Ejercicio 3 - TIR'!$C$18)*('Ejercicio 3 - TIR'!$D$18-'Ejercicio 3 - TIR'!$C$18)*F397),'Ejercicio 3 - TIR'!$E$18-SQRT(('Ejercicio 3 - TIR'!$E$18-'Ejercicio 3 - TIR'!$C$18)*('Ejercicio 3 - TIR'!$E$18-'Ejercicio 3 - TIR'!$D$18)*(1-F397)))</f>
        <v>42289.0209932822</v>
      </c>
      <c r="H397" s="24">
        <f ca="1" t="shared" ref="H397:L397" si="2962">RAND()</f>
        <v>0.950248083378935</v>
      </c>
      <c r="I397" s="25">
        <f ca="1">IF(H397&lt;=('Ejercicio 3 - TIR'!$D$18-'Ejercicio 3 - TIR'!$C$18)/('Ejercicio 3 - TIR'!$E$18-'Ejercicio 3 - TIR'!$C$18),'Ejercicio 3 - TIR'!$C$18+SQRT(('Ejercicio 3 - TIR'!$E$18-'Ejercicio 3 - TIR'!$C$18)*('Ejercicio 3 - TIR'!$D$18-'Ejercicio 3 - TIR'!$C$18)*H397),'Ejercicio 3 - TIR'!$E$18-SQRT(('Ejercicio 3 - TIR'!$E$18-'Ejercicio 3 - TIR'!$C$18)*('Ejercicio 3 - TIR'!$E$18-'Ejercicio 3 - TIR'!$D$18)*(1-H397)))</f>
        <v>43068.3184148054</v>
      </c>
      <c r="J397" s="24">
        <f ca="1" t="shared" si="2962"/>
        <v>0.769325881388083</v>
      </c>
      <c r="K397" s="25">
        <f ca="1">IF(J397&lt;=('Ejercicio 3 - TIR'!$D$18-'Ejercicio 3 - TIR'!$C$18)/('Ejercicio 3 - TIR'!$E$18-'Ejercicio 3 - TIR'!$C$18),'Ejercicio 3 - TIR'!$C$18+SQRT(('Ejercicio 3 - TIR'!$E$18-'Ejercicio 3 - TIR'!$C$18)*('Ejercicio 3 - TIR'!$D$18-'Ejercicio 3 - TIR'!$C$18)*J397),'Ejercicio 3 - TIR'!$E$18-SQRT(('Ejercicio 3 - TIR'!$E$18-'Ejercicio 3 - TIR'!$C$18)*('Ejercicio 3 - TIR'!$E$18-'Ejercicio 3 - TIR'!$D$18)*(1-J397)))</f>
        <v>40840.6059460669</v>
      </c>
      <c r="L397" s="24">
        <f ca="1" t="shared" si="2962"/>
        <v>0.589892411559266</v>
      </c>
      <c r="M397" s="25">
        <f ca="1">IF(L397&lt;=('Ejercicio 3 - TIR'!$D$18-'Ejercicio 3 - TIR'!$C$18)/('Ejercicio 3 - TIR'!$E$18-'Ejercicio 3 - TIR'!$C$18),'Ejercicio 3 - TIR'!$C$18+SQRT(('Ejercicio 3 - TIR'!$E$18-'Ejercicio 3 - TIR'!$C$18)*('Ejercicio 3 - TIR'!$D$18-'Ejercicio 3 - TIR'!$C$18)*L397),'Ejercicio 3 - TIR'!$E$18-SQRT(('Ejercicio 3 - TIR'!$E$18-'Ejercicio 3 - TIR'!$C$18)*('Ejercicio 3 - TIR'!$E$18-'Ejercicio 3 - TIR'!$D$18)*(1-L397)))</f>
        <v>39406.5860828406</v>
      </c>
      <c r="N397" s="24">
        <f ca="1" t="shared" ref="N397:R397" si="2963">RAND()</f>
        <v>0.136304048188444</v>
      </c>
      <c r="O397" s="25">
        <f ca="1">IF(N397&lt;=('Ejercicio 3 - TIR'!$D$18-'Ejercicio 3 - TIR'!$C$18)/('Ejercicio 3 - TIR'!$E$18-'Ejercicio 3 - TIR'!$C$18),'Ejercicio 3 - TIR'!$C$18+SQRT(('Ejercicio 3 - TIR'!$E$18-'Ejercicio 3 - TIR'!$C$18)*('Ejercicio 3 - TIR'!$D$18-'Ejercicio 3 - TIR'!$C$18)*N397),'Ejercicio 3 - TIR'!$E$18-SQRT(('Ejercicio 3 - TIR'!$E$18-'Ejercicio 3 - TIR'!$C$18)*('Ejercicio 3 - TIR'!$E$18-'Ejercicio 3 - TIR'!$D$18)*(1-N397)))</f>
        <v>34521.6819025963</v>
      </c>
      <c r="P397" s="24">
        <f ca="1" t="shared" si="2963"/>
        <v>0.0919721562469089</v>
      </c>
      <c r="Q397" s="26">
        <f ca="1">IF(P397&lt;=('Ejercicio 3 - TIR'!$D$22-'Ejercicio 3 - TIR'!$C$22)/('Ejercicio 3 - TIR'!$E$22-'Ejercicio 3 - TIR'!$C$22),'Ejercicio 3 - TIR'!$C$22+SQRT(('Ejercicio 3 - TIR'!$E$22-'Ejercicio 3 - TIR'!$C$22)*('Ejercicio 3 - TIR'!$D$22-'Ejercicio 3 - TIR'!$C$22)*P397),'Ejercicio 3 - TIR'!$E$22-SQRT(('Ejercicio 3 - TIR'!$E$22-'Ejercicio 3 - TIR'!$C$22)*('Ejercicio 3 - TIR'!$E$22-'Ejercicio 3 - TIR'!$D$22)*(1-P397)))</f>
        <v>0.132866618873831</v>
      </c>
      <c r="R397" s="24">
        <f ca="1" t="shared" si="2963"/>
        <v>0.408013295092002</v>
      </c>
      <c r="S397" s="26">
        <f ca="1">IF(R397&lt;=('Ejercicio 3 - TIR'!$D$23-'Ejercicio 3 - TIR'!$C$23)/('Ejercicio 3 - TIR'!$E$23-'Ejercicio 3 - TIR'!$C$23),'Ejercicio 3 - TIR'!$C$23+SQRT(('Ejercicio 3 - TIR'!$E$23-'Ejercicio 3 - TIR'!$C$23)*('Ejercicio 3 - TIR'!$D$23-'Ejercicio 3 - TIR'!$C$23)*R397),'Ejercicio 3 - TIR'!$E$23-SQRT(('Ejercicio 3 - TIR'!$E$23-'Ejercicio 3 - TIR'!$C$23)*('Ejercicio 3 - TIR'!$E$23-'Ejercicio 3 - TIR'!$D$23)*(1-R397)))</f>
        <v>0.147100257031357</v>
      </c>
      <c r="T397" s="24">
        <f ca="1" t="shared" ref="T397:X397" si="2964">RAND()</f>
        <v>0.317242713569347</v>
      </c>
      <c r="U397" s="26">
        <f ca="1">IF(T397&lt;=('Ejercicio 3 - TIR'!$D$24-'Ejercicio 3 - TIR'!$C$24)/('Ejercicio 3 - TIR'!$E$24-'Ejercicio 3 - TIR'!$C$24),'Ejercicio 3 - TIR'!$C$24+SQRT(('Ejercicio 3 - TIR'!$E$24-'Ejercicio 3 - TIR'!$C$24)*('Ejercicio 3 - TIR'!$D$24-'Ejercicio 3 - TIR'!$C$24)*T397),'Ejercicio 3 - TIR'!$E$24-SQRT(('Ejercicio 3 - TIR'!$E$24-'Ejercicio 3 - TIR'!$C$24)*('Ejercicio 3 - TIR'!$E$24-'Ejercicio 3 - TIR'!$D$24)*(1-T397)))</f>
        <v>0.175811038307198</v>
      </c>
      <c r="V397" s="24">
        <f ca="1" t="shared" si="2964"/>
        <v>0.914991077308794</v>
      </c>
      <c r="W397" s="26">
        <f ca="1">IF(V397&lt;=('Ejercicio 3 - TIR'!$D$25-'Ejercicio 3 - TIR'!$C$25)/('Ejercicio 3 - TIR'!$E$25-'Ejercicio 3 - TIR'!$C$25),'Ejercicio 3 - TIR'!$C$25+SQRT(('Ejercicio 3 - TIR'!$E$25-'Ejercicio 3 - TIR'!$C$25)*('Ejercicio 3 - TIR'!$D$25-'Ejercicio 3 - TIR'!$C$25)*V397),'Ejercicio 3 - TIR'!$E$25-SQRT(('Ejercicio 3 - TIR'!$E$25-'Ejercicio 3 - TIR'!$C$25)*('Ejercicio 3 - TIR'!$E$25-'Ejercicio 3 - TIR'!$D$25)*(1-V397)))</f>
        <v>0.23275090641746</v>
      </c>
      <c r="X397" s="24">
        <f ca="1" t="shared" si="2964"/>
        <v>0.0552007706636142</v>
      </c>
      <c r="Y397" s="26">
        <f ca="1">IF(X397&lt;=('Ejercicio 3 - TIR'!$D$26-'Ejercicio 3 - TIR'!$C$26)/('Ejercicio 3 - TIR'!$E$26-'Ejercicio 3 - TIR'!$C$26),'Ejercicio 3 - TIR'!$C$26+SQRT(('Ejercicio 3 - TIR'!$E$26-'Ejercicio 3 - TIR'!$C$26)*('Ejercicio 3 - TIR'!$D$26-'Ejercicio 3 - TIR'!$C$26)*X397),'Ejercicio 3 - TIR'!$E$26-SQRT(('Ejercicio 3 - TIR'!$E$26-'Ejercicio 3 - TIR'!$C$26)*('Ejercicio 3 - TIR'!$E$26-'Ejercicio 3 - TIR'!$D$26)*(1-X397)))</f>
        <v>0.202208279190441</v>
      </c>
      <c r="Z397" s="24">
        <f ca="1" t="shared" si="2860"/>
        <v>1.13286661887383</v>
      </c>
      <c r="AA397" s="24">
        <f ca="1" t="shared" si="2861"/>
        <v>1.29951158969242</v>
      </c>
      <c r="AB397" s="24">
        <f ca="1" t="shared" si="2862"/>
        <v>1.52798007156848</v>
      </c>
      <c r="AC397" s="24">
        <f ca="1" t="shared" si="2863"/>
        <v>1.88361881821386</v>
      </c>
      <c r="AD397" s="24">
        <f ca="1" t="shared" si="2864"/>
        <v>2.26450213809561</v>
      </c>
      <c r="AE397" s="23">
        <f ca="1" t="shared" si="2865"/>
        <v>3768.8790450717</v>
      </c>
      <c r="AF397" s="23">
        <f ca="1" t="shared" si="2866"/>
        <v>4323.28212132184</v>
      </c>
      <c r="AG397" s="23">
        <f ca="1" t="shared" si="2867"/>
        <v>5083.36283996637</v>
      </c>
      <c r="AH397" s="23">
        <f ca="1" t="shared" si="2868"/>
        <v>6266.52014861738</v>
      </c>
      <c r="AI397" s="23">
        <f ca="1" t="shared" si="2869"/>
        <v>7533.66240438153</v>
      </c>
      <c r="AJ397" s="25">
        <f ca="1" t="shared" si="2870"/>
        <v>47907.8202281441</v>
      </c>
      <c r="AK397" s="25">
        <f ca="1" t="shared" si="2871"/>
        <v>55967.778928603</v>
      </c>
      <c r="AL397" s="25">
        <f ca="1" t="shared" si="2872"/>
        <v>62403.6319963713</v>
      </c>
      <c r="AM397" s="25">
        <f ca="1" t="shared" si="2873"/>
        <v>74226.9871072027</v>
      </c>
      <c r="AN397" s="25">
        <f ca="1" t="shared" si="2874"/>
        <v>78174.4224790858</v>
      </c>
      <c r="AO397" s="25">
        <f ca="1">C397/'Ejercicio 3 - TIR'!$D$7</f>
        <v>15368.0860649295</v>
      </c>
      <c r="AP397" s="25">
        <f ca="1" t="shared" si="2875"/>
        <v>32539.7341632146</v>
      </c>
      <c r="AQ397" s="25">
        <f ca="1" t="shared" si="2876"/>
        <v>40599.6928636734</v>
      </c>
      <c r="AR397" s="25">
        <f ca="1" t="shared" si="2877"/>
        <v>47035.5459314418</v>
      </c>
      <c r="AS397" s="25">
        <f ca="1" t="shared" si="2878"/>
        <v>58858.9010422732</v>
      </c>
      <c r="AT397" s="25">
        <f ca="1" t="shared" si="2879"/>
        <v>62806.3364141563</v>
      </c>
      <c r="AU397" s="25">
        <f ca="1">AP397*'Ejercicio 3 - TIR'!$D$5</f>
        <v>16269.8670816073</v>
      </c>
      <c r="AV397" s="25">
        <f ca="1">AQ397*'Ejercicio 3 - TIR'!$D$5</f>
        <v>20299.8464318367</v>
      </c>
      <c r="AW397" s="25">
        <f ca="1">AR397*'Ejercicio 3 - TIR'!$D$5</f>
        <v>23517.7729657209</v>
      </c>
      <c r="AX397" s="25">
        <f ca="1">AS397*'Ejercicio 3 - TIR'!$D$5</f>
        <v>29429.4505211366</v>
      </c>
      <c r="AY397" s="25">
        <f ca="1">AT397*'Ejercicio 3 - TIR'!$D$5</f>
        <v>31403.1682070781</v>
      </c>
      <c r="AZ397" s="25">
        <f ca="1" t="shared" ref="AZ397:BD397" si="2965">AJ397-AU397-AE397</f>
        <v>27869.0741014651</v>
      </c>
      <c r="BA397" s="25">
        <f ca="1" t="shared" si="2965"/>
        <v>31344.6503754444</v>
      </c>
      <c r="BB397" s="25">
        <f ca="1" t="shared" si="2965"/>
        <v>33802.4961906841</v>
      </c>
      <c r="BC397" s="25">
        <f ca="1" t="shared" si="2965"/>
        <v>38531.0164374488</v>
      </c>
      <c r="BD397" s="25">
        <f ca="1" t="shared" si="2965"/>
        <v>39237.5918676261</v>
      </c>
      <c r="BE397" s="25">
        <f ca="1" t="shared" ref="BE397:BI397" si="2966">AZ397/Z397</f>
        <v>24600.4901522912</v>
      </c>
      <c r="BF397" s="25">
        <f ca="1" t="shared" si="2966"/>
        <v>24120.3315338368</v>
      </c>
      <c r="BG397" s="25">
        <f ca="1" t="shared" si="2966"/>
        <v>22122.341004085</v>
      </c>
      <c r="BH397" s="25">
        <f ca="1" t="shared" si="2966"/>
        <v>20455.8459837356</v>
      </c>
      <c r="BI397" s="25">
        <f ca="1" t="shared" si="2966"/>
        <v>17327.2487614536</v>
      </c>
      <c r="BJ397" s="25">
        <f ca="1" t="shared" si="2882"/>
        <v>64234.6040572688</v>
      </c>
      <c r="BK397" s="25">
        <f ca="1" t="shared" si="2883"/>
        <v>34801.0637524703</v>
      </c>
      <c r="BL397" s="25">
        <f ca="1" t="shared" si="2884"/>
        <v>99035.6678097391</v>
      </c>
      <c r="BM397" s="25">
        <f ca="1">BK397*'Ejercicio 3 - TIR'!$D$5</f>
        <v>17400.5318762352</v>
      </c>
      <c r="BN397" s="25">
        <f ca="1" t="shared" si="2885"/>
        <v>81635.135933504</v>
      </c>
      <c r="BO397" s="25">
        <f ca="1" t="shared" si="2886"/>
        <v>36049.9266307415</v>
      </c>
      <c r="BP397" s="25">
        <f ca="1" t="shared" si="2887"/>
        <v>-105206.313922924</v>
      </c>
      <c r="BQ397" s="25">
        <f ca="1" t="shared" ref="BQ397:BT397" si="2967">BE397</f>
        <v>24600.4901522912</v>
      </c>
      <c r="BR397" s="25">
        <f ca="1" t="shared" si="2967"/>
        <v>24120.3315338368</v>
      </c>
      <c r="BS397" s="25">
        <f ca="1" t="shared" si="2967"/>
        <v>22122.341004085</v>
      </c>
      <c r="BT397" s="25">
        <f ca="1" t="shared" si="2967"/>
        <v>20455.8459837356</v>
      </c>
      <c r="BU397" s="25">
        <f ca="1" t="shared" si="2889"/>
        <v>53377.175392195</v>
      </c>
      <c r="BV397" s="27">
        <f ca="1" t="shared" si="2890"/>
        <v>10.2744201290332</v>
      </c>
    </row>
    <row r="398" ht="15" customHeight="1" spans="1:74">
      <c r="A398" s="23">
        <v>397</v>
      </c>
      <c r="B398" s="24">
        <f ca="1" t="shared" ref="B398:F398" si="2968">RAND()</f>
        <v>0.937512468463069</v>
      </c>
      <c r="C398" s="25">
        <f ca="1">IF(B398&lt;=('Ejercicio 3 - TIR'!$D$13-'Ejercicio 3 - TIR'!$C$13)/('Ejercicio 3 - TIR'!$E$13-'Ejercicio 3 - TIR'!$C$13),'Ejercicio 3 - TIR'!$C$13+SQRT(('Ejercicio 3 - TIR'!$E$13-'Ejercicio 3 - TIR'!$C$13)*('Ejercicio 3 - TIR'!$D$13-'Ejercicio 3 - TIR'!$C$13)*B398),'Ejercicio 3 - TIR'!$E$13-SQRT(('Ejercicio 3 - TIR'!$E$13-'Ejercicio 3 - TIR'!$C$13)*('Ejercicio 3 - TIR'!$E$13-'Ejercicio 3 - TIR'!$D$13)*(1-B398)))</f>
        <v>91340.609845704</v>
      </c>
      <c r="D398" s="24">
        <f ca="1" t="shared" si="2968"/>
        <v>0.724755880201599</v>
      </c>
      <c r="E398" s="25">
        <f ca="1">IF(D398&lt;=('Ejercicio 3 - TIR'!$D$14-'Ejercicio 3 - TIR'!$C$14)/('Ejercicio 3 - TIR'!$E$14-'Ejercicio 3 - TIR'!$C$14),'Ejercicio 3 - TIR'!$C$14+SQRT(('Ejercicio 3 - TIR'!$E$14-'Ejercicio 3 - TIR'!$C$14)*('Ejercicio 3 - TIR'!$D$14-'Ejercicio 3 - TIR'!$C$14)*D398),'Ejercicio 3 - TIR'!$E$14-SQRT(('Ejercicio 3 - TIR'!$E$14-'Ejercicio 3 - TIR'!$C$14)*('Ejercicio 3 - TIR'!$E$14-'Ejercicio 3 - TIR'!$D$14)*(1-D398)))</f>
        <v>33574.5336379559</v>
      </c>
      <c r="F398" s="24">
        <f ca="1" t="shared" si="2968"/>
        <v>0.612210581034299</v>
      </c>
      <c r="G398" s="25">
        <f ca="1">IF(F398&lt;=('Ejercicio 3 - TIR'!$D$18-'Ejercicio 3 - TIR'!$C$18)/('Ejercicio 3 - TIR'!$E$18-'Ejercicio 3 - TIR'!$C$18),'Ejercicio 3 - TIR'!$C$18+SQRT(('Ejercicio 3 - TIR'!$E$18-'Ejercicio 3 - TIR'!$C$18)*('Ejercicio 3 - TIR'!$D$18-'Ejercicio 3 - TIR'!$C$18)*F398),'Ejercicio 3 - TIR'!$E$18-SQRT(('Ejercicio 3 - TIR'!$E$18-'Ejercicio 3 - TIR'!$C$18)*('Ejercicio 3 - TIR'!$E$18-'Ejercicio 3 - TIR'!$D$18)*(1-F398)))</f>
        <v>39582.8798988167</v>
      </c>
      <c r="H398" s="24">
        <f ca="1" t="shared" ref="H398:L398" si="2969">RAND()</f>
        <v>0.0407453520256098</v>
      </c>
      <c r="I398" s="25">
        <f ca="1">IF(H398&lt;=('Ejercicio 3 - TIR'!$D$18-'Ejercicio 3 - TIR'!$C$18)/('Ejercicio 3 - TIR'!$E$18-'Ejercicio 3 - TIR'!$C$18),'Ejercicio 3 - TIR'!$C$18+SQRT(('Ejercicio 3 - TIR'!$E$18-'Ejercicio 3 - TIR'!$C$18)*('Ejercicio 3 - TIR'!$D$18-'Ejercicio 3 - TIR'!$C$18)*H398),'Ejercicio 3 - TIR'!$E$18-SQRT(('Ejercicio 3 - TIR'!$E$18-'Ejercicio 3 - TIR'!$C$18)*('Ejercicio 3 - TIR'!$E$18-'Ejercicio 3 - TIR'!$D$18)*(1-H398)))</f>
        <v>32472.2060601498</v>
      </c>
      <c r="J398" s="24">
        <f ca="1" t="shared" si="2969"/>
        <v>0.833471889052371</v>
      </c>
      <c r="K398" s="25">
        <f ca="1">IF(J398&lt;=('Ejercicio 3 - TIR'!$D$18-'Ejercicio 3 - TIR'!$C$18)/('Ejercicio 3 - TIR'!$E$18-'Ejercicio 3 - TIR'!$C$18),'Ejercicio 3 - TIR'!$C$18+SQRT(('Ejercicio 3 - TIR'!$E$18-'Ejercicio 3 - TIR'!$C$18)*('Ejercicio 3 - TIR'!$D$18-'Ejercicio 3 - TIR'!$C$18)*J398),'Ejercicio 3 - TIR'!$E$18-SQRT(('Ejercicio 3 - TIR'!$E$18-'Ejercicio 3 - TIR'!$C$18)*('Ejercicio 3 - TIR'!$E$18-'Ejercicio 3 - TIR'!$D$18)*(1-J398)))</f>
        <v>41465.9360049552</v>
      </c>
      <c r="L398" s="24">
        <f ca="1" t="shared" si="2969"/>
        <v>0.605675565399744</v>
      </c>
      <c r="M398" s="25">
        <f ca="1">IF(L398&lt;=('Ejercicio 3 - TIR'!$D$18-'Ejercicio 3 - TIR'!$C$18)/('Ejercicio 3 - TIR'!$E$18-'Ejercicio 3 - TIR'!$C$18),'Ejercicio 3 - TIR'!$C$18+SQRT(('Ejercicio 3 - TIR'!$E$18-'Ejercicio 3 - TIR'!$C$18)*('Ejercicio 3 - TIR'!$D$18-'Ejercicio 3 - TIR'!$C$18)*L398),'Ejercicio 3 - TIR'!$E$18-SQRT(('Ejercicio 3 - TIR'!$E$18-'Ejercicio 3 - TIR'!$C$18)*('Ejercicio 3 - TIR'!$E$18-'Ejercicio 3 - TIR'!$D$18)*(1-L398)))</f>
        <v>39531.5966558579</v>
      </c>
      <c r="N398" s="24">
        <f ca="1" t="shared" ref="N398:R398" si="2970">RAND()</f>
        <v>0.431160674320503</v>
      </c>
      <c r="O398" s="25">
        <f ca="1">IF(N398&lt;=('Ejercicio 3 - TIR'!$D$18-'Ejercicio 3 - TIR'!$C$18)/('Ejercicio 3 - TIR'!$E$18-'Ejercicio 3 - TIR'!$C$18),'Ejercicio 3 - TIR'!$C$18+SQRT(('Ejercicio 3 - TIR'!$E$18-'Ejercicio 3 - TIR'!$C$18)*('Ejercicio 3 - TIR'!$D$18-'Ejercicio 3 - TIR'!$C$18)*N398),'Ejercicio 3 - TIR'!$E$18-SQRT(('Ejercicio 3 - TIR'!$E$18-'Ejercicio 3 - TIR'!$C$18)*('Ejercicio 3 - TIR'!$E$18-'Ejercicio 3 - TIR'!$D$18)*(1-N398)))</f>
        <v>38042.0209616784</v>
      </c>
      <c r="P398" s="24">
        <f ca="1" t="shared" si="2970"/>
        <v>0.431171210974015</v>
      </c>
      <c r="Q398" s="26">
        <f ca="1">IF(P398&lt;=('Ejercicio 3 - TIR'!$D$22-'Ejercicio 3 - TIR'!$C$22)/('Ejercicio 3 - TIR'!$E$22-'Ejercicio 3 - TIR'!$C$22),'Ejercicio 3 - TIR'!$C$22+SQRT(('Ejercicio 3 - TIR'!$E$22-'Ejercicio 3 - TIR'!$C$22)*('Ejercicio 3 - TIR'!$D$22-'Ejercicio 3 - TIR'!$C$22)*P398),'Ejercicio 3 - TIR'!$E$22-SQRT(('Ejercicio 3 - TIR'!$E$22-'Ejercicio 3 - TIR'!$C$22)*('Ejercicio 3 - TIR'!$E$22-'Ejercicio 3 - TIR'!$D$22)*(1-P398)))</f>
        <v>0.147858718200112</v>
      </c>
      <c r="R398" s="24">
        <f ca="1" t="shared" si="2970"/>
        <v>0.798498579478715</v>
      </c>
      <c r="S398" s="26">
        <f ca="1">IF(R398&lt;=('Ejercicio 3 - TIR'!$D$23-'Ejercicio 3 - TIR'!$C$23)/('Ejercicio 3 - TIR'!$E$23-'Ejercicio 3 - TIR'!$C$23),'Ejercicio 3 - TIR'!$C$23+SQRT(('Ejercicio 3 - TIR'!$E$23-'Ejercicio 3 - TIR'!$C$23)*('Ejercicio 3 - TIR'!$D$23-'Ejercicio 3 - TIR'!$C$23)*R398),'Ejercicio 3 - TIR'!$E$23-SQRT(('Ejercicio 3 - TIR'!$E$23-'Ejercicio 3 - TIR'!$C$23)*('Ejercicio 3 - TIR'!$E$23-'Ejercicio 3 - TIR'!$D$23)*(1-R398)))</f>
        <v>0.16095524857242</v>
      </c>
      <c r="T398" s="24">
        <f ca="1" t="shared" ref="T398:X398" si="2971">RAND()</f>
        <v>0.517099627720932</v>
      </c>
      <c r="U398" s="26">
        <f ca="1">IF(T398&lt;=('Ejercicio 3 - TIR'!$D$24-'Ejercicio 3 - TIR'!$C$24)/('Ejercicio 3 - TIR'!$E$24-'Ejercicio 3 - TIR'!$C$24),'Ejercicio 3 - TIR'!$C$24+SQRT(('Ejercicio 3 - TIR'!$E$24-'Ejercicio 3 - TIR'!$C$24)*('Ejercicio 3 - TIR'!$D$24-'Ejercicio 3 - TIR'!$C$24)*T398),'Ejercicio 3 - TIR'!$E$24-SQRT(('Ejercicio 3 - TIR'!$E$24-'Ejercicio 3 - TIR'!$C$24)*('Ejercicio 3 - TIR'!$E$24-'Ejercicio 3 - TIR'!$D$24)*(1-T398)))</f>
        <v>0.18322880145574</v>
      </c>
      <c r="V398" s="24">
        <f ca="1" t="shared" si="2971"/>
        <v>0.971549362966829</v>
      </c>
      <c r="W398" s="26">
        <f ca="1">IF(V398&lt;=('Ejercicio 3 - TIR'!$D$25-'Ejercicio 3 - TIR'!$C$25)/('Ejercicio 3 - TIR'!$E$25-'Ejercicio 3 - TIR'!$C$25),'Ejercicio 3 - TIR'!$C$25+SQRT(('Ejercicio 3 - TIR'!$E$25-'Ejercicio 3 - TIR'!$C$25)*('Ejercicio 3 - TIR'!$D$25-'Ejercicio 3 - TIR'!$C$25)*V398),'Ejercicio 3 - TIR'!$E$25-SQRT(('Ejercicio 3 - TIR'!$E$25-'Ejercicio 3 - TIR'!$C$25)*('Ejercicio 3 - TIR'!$E$25-'Ejercicio 3 - TIR'!$D$25)*(1-V398)))</f>
        <v>0.240021160908397</v>
      </c>
      <c r="X398" s="24">
        <f ca="1" t="shared" si="2971"/>
        <v>0.0847756607836503</v>
      </c>
      <c r="Y398" s="26">
        <f ca="1">IF(X398&lt;=('Ejercicio 3 - TIR'!$D$26-'Ejercicio 3 - TIR'!$C$26)/('Ejercicio 3 - TIR'!$E$26-'Ejercicio 3 - TIR'!$C$26),'Ejercicio 3 - TIR'!$C$26+SQRT(('Ejercicio 3 - TIR'!$E$26-'Ejercicio 3 - TIR'!$C$26)*('Ejercicio 3 - TIR'!$D$26-'Ejercicio 3 - TIR'!$C$26)*X398),'Ejercicio 3 - TIR'!$E$26-SQRT(('Ejercicio 3 - TIR'!$E$26-'Ejercicio 3 - TIR'!$C$26)*('Ejercicio 3 - TIR'!$E$26-'Ejercicio 3 - TIR'!$D$26)*(1-X398)))</f>
        <v>0.205129252596075</v>
      </c>
      <c r="Z398" s="24">
        <f ca="1" t="shared" si="2860"/>
        <v>1.14785871820011</v>
      </c>
      <c r="AA398" s="24">
        <f ca="1" t="shared" si="2861"/>
        <v>1.33261260351403</v>
      </c>
      <c r="AB398" s="24">
        <f ca="1" t="shared" si="2862"/>
        <v>1.57678561366072</v>
      </c>
      <c r="AC398" s="24">
        <f ca="1" t="shared" si="2863"/>
        <v>1.95524752715522</v>
      </c>
      <c r="AD398" s="24">
        <f ca="1" t="shared" si="2864"/>
        <v>2.3563259910409</v>
      </c>
      <c r="AE398" s="23">
        <f ca="1" t="shared" si="2865"/>
        <v>4964.28750787469</v>
      </c>
      <c r="AF398" s="23">
        <f ca="1" t="shared" si="2866"/>
        <v>5763.31563768962</v>
      </c>
      <c r="AG398" s="23">
        <f ca="1" t="shared" si="2867"/>
        <v>6819.32105439461</v>
      </c>
      <c r="AH398" s="23">
        <f ca="1" t="shared" si="2868"/>
        <v>8456.10241047748</v>
      </c>
      <c r="AI398" s="23">
        <f ca="1" t="shared" si="2869"/>
        <v>10190.6963778146</v>
      </c>
      <c r="AJ398" s="25">
        <f ca="1" t="shared" si="2870"/>
        <v>45435.5537833247</v>
      </c>
      <c r="AK398" s="25">
        <f ca="1" t="shared" si="2871"/>
        <v>43272.8710596603</v>
      </c>
      <c r="AL398" s="25">
        <f ca="1" t="shared" si="2872"/>
        <v>65382.8913495894</v>
      </c>
      <c r="AM398" s="25">
        <f ca="1" t="shared" si="2873"/>
        <v>77294.0566058639</v>
      </c>
      <c r="AN398" s="25">
        <f ca="1" t="shared" si="2874"/>
        <v>89639.4027437257</v>
      </c>
      <c r="AO398" s="25">
        <f ca="1">C398/'Ejercicio 3 - TIR'!$D$7</f>
        <v>18268.1219691408</v>
      </c>
      <c r="AP398" s="25">
        <f ca="1" t="shared" si="2875"/>
        <v>27167.4318141839</v>
      </c>
      <c r="AQ398" s="25">
        <f ca="1" t="shared" si="2876"/>
        <v>25004.7490905195</v>
      </c>
      <c r="AR398" s="25">
        <f ca="1" t="shared" si="2877"/>
        <v>47114.7693804485</v>
      </c>
      <c r="AS398" s="25">
        <f ca="1" t="shared" si="2878"/>
        <v>59025.9346367231</v>
      </c>
      <c r="AT398" s="25">
        <f ca="1" t="shared" si="2879"/>
        <v>71371.2807745849</v>
      </c>
      <c r="AU398" s="25">
        <f ca="1">AP398*'Ejercicio 3 - TIR'!$D$5</f>
        <v>13583.7159070919</v>
      </c>
      <c r="AV398" s="25">
        <f ca="1">AQ398*'Ejercicio 3 - TIR'!$D$5</f>
        <v>12502.3745452598</v>
      </c>
      <c r="AW398" s="25">
        <f ca="1">AR398*'Ejercicio 3 - TIR'!$D$5</f>
        <v>23557.3846902243</v>
      </c>
      <c r="AX398" s="25">
        <f ca="1">AS398*'Ejercicio 3 - TIR'!$D$5</f>
        <v>29512.9673183615</v>
      </c>
      <c r="AY398" s="25">
        <f ca="1">AT398*'Ejercicio 3 - TIR'!$D$5</f>
        <v>35685.6403872924</v>
      </c>
      <c r="AZ398" s="25">
        <f ca="1" t="shared" ref="AZ398:BD398" si="2972">AJ398-AU398-AE398</f>
        <v>26887.5503683581</v>
      </c>
      <c r="BA398" s="25">
        <f ca="1" t="shared" si="2972"/>
        <v>25007.1808767109</v>
      </c>
      <c r="BB398" s="25">
        <f ca="1" t="shared" si="2972"/>
        <v>35006.1856049705</v>
      </c>
      <c r="BC398" s="25">
        <f ca="1" t="shared" si="2972"/>
        <v>39324.9868770249</v>
      </c>
      <c r="BD398" s="25">
        <f ca="1" t="shared" si="2972"/>
        <v>43763.0659786186</v>
      </c>
      <c r="BE398" s="25">
        <f ca="1" t="shared" ref="BE398:BI398" si="2973">AZ398/Z398</f>
        <v>23424.0938732589</v>
      </c>
      <c r="BF398" s="25">
        <f ca="1" t="shared" si="2973"/>
        <v>18765.5293149474</v>
      </c>
      <c r="BG398" s="25">
        <f ca="1" t="shared" si="2973"/>
        <v>22200.9798299078</v>
      </c>
      <c r="BH398" s="25">
        <f ca="1" t="shared" si="2973"/>
        <v>20112.5363059482</v>
      </c>
      <c r="BI398" s="25">
        <f ca="1" t="shared" si="2973"/>
        <v>18572.5855187322</v>
      </c>
      <c r="BJ398" s="25">
        <f ca="1" t="shared" si="2882"/>
        <v>79112.5462481925</v>
      </c>
      <c r="BK398" s="25">
        <f ca="1" t="shared" si="2883"/>
        <v>43045.6506033918</v>
      </c>
      <c r="BL398" s="25">
        <f ca="1" t="shared" si="2884"/>
        <v>122158.196851584</v>
      </c>
      <c r="BM398" s="25">
        <f ca="1">BK398*'Ejercicio 3 - TIR'!$D$5</f>
        <v>21522.8253016959</v>
      </c>
      <c r="BN398" s="25">
        <f ca="1" t="shared" si="2885"/>
        <v>100635.371549888</v>
      </c>
      <c r="BO398" s="25">
        <f ca="1" t="shared" si="2886"/>
        <v>42708.5946225263</v>
      </c>
      <c r="BP398" s="25">
        <f ca="1" t="shared" si="2887"/>
        <v>-124915.14348366</v>
      </c>
      <c r="BQ398" s="25">
        <f ca="1" t="shared" ref="BQ398:BT398" si="2974">BE398</f>
        <v>23424.0938732589</v>
      </c>
      <c r="BR398" s="25">
        <f ca="1" t="shared" si="2974"/>
        <v>18765.5293149474</v>
      </c>
      <c r="BS398" s="25">
        <f ca="1" t="shared" si="2974"/>
        <v>22200.9798299078</v>
      </c>
      <c r="BT398" s="25">
        <f ca="1" t="shared" si="2974"/>
        <v>20112.5363059482</v>
      </c>
      <c r="BU398" s="25">
        <f ca="1" t="shared" si="2889"/>
        <v>61281.1801412586</v>
      </c>
      <c r="BV398" s="27">
        <f ca="1" t="shared" si="2890"/>
        <v>4.54389726972835</v>
      </c>
    </row>
    <row r="399" ht="15" customHeight="1" spans="1:74">
      <c r="A399" s="23">
        <v>398</v>
      </c>
      <c r="B399" s="24">
        <f ca="1" t="shared" ref="B399:F399" si="2975">RAND()</f>
        <v>0.220850573734235</v>
      </c>
      <c r="C399" s="25">
        <f ca="1">IF(B399&lt;=('Ejercicio 3 - TIR'!$D$13-'Ejercicio 3 - TIR'!$C$13)/('Ejercicio 3 - TIR'!$E$13-'Ejercicio 3 - TIR'!$C$13),'Ejercicio 3 - TIR'!$C$13+SQRT(('Ejercicio 3 - TIR'!$E$13-'Ejercicio 3 - TIR'!$C$13)*('Ejercicio 3 - TIR'!$D$13-'Ejercicio 3 - TIR'!$C$13)*B399),'Ejercicio 3 - TIR'!$E$13-SQRT(('Ejercicio 3 - TIR'!$E$13-'Ejercicio 3 - TIR'!$C$13)*('Ejercicio 3 - TIR'!$E$13-'Ejercicio 3 - TIR'!$D$13)*(1-B399)))</f>
        <v>69398.9483184925</v>
      </c>
      <c r="D399" s="24">
        <f ca="1" t="shared" si="2975"/>
        <v>0.331142779747118</v>
      </c>
      <c r="E399" s="25">
        <f ca="1">IF(D399&lt;=('Ejercicio 3 - TIR'!$D$14-'Ejercicio 3 - TIR'!$C$14)/('Ejercicio 3 - TIR'!$E$14-'Ejercicio 3 - TIR'!$C$14),'Ejercicio 3 - TIR'!$C$14+SQRT(('Ejercicio 3 - TIR'!$E$14-'Ejercicio 3 - TIR'!$C$14)*('Ejercicio 3 - TIR'!$D$14-'Ejercicio 3 - TIR'!$C$14)*D399),'Ejercicio 3 - TIR'!$E$14-SQRT(('Ejercicio 3 - TIR'!$E$14-'Ejercicio 3 - TIR'!$C$14)*('Ejercicio 3 - TIR'!$E$14-'Ejercicio 3 - TIR'!$D$14)*(1-D399)))</f>
        <v>29983.5437673441</v>
      </c>
      <c r="F399" s="24">
        <f ca="1" t="shared" si="2975"/>
        <v>0.446610164658191</v>
      </c>
      <c r="G399" s="25">
        <f ca="1">IF(F399&lt;=('Ejercicio 3 - TIR'!$D$18-'Ejercicio 3 - TIR'!$C$18)/('Ejercicio 3 - TIR'!$E$18-'Ejercicio 3 - TIR'!$C$18),'Ejercicio 3 - TIR'!$C$18+SQRT(('Ejercicio 3 - TIR'!$E$18-'Ejercicio 3 - TIR'!$C$18)*('Ejercicio 3 - TIR'!$D$18-'Ejercicio 3 - TIR'!$C$18)*F399),'Ejercicio 3 - TIR'!$E$18-SQRT(('Ejercicio 3 - TIR'!$E$18-'Ejercicio 3 - TIR'!$C$18)*('Ejercicio 3 - TIR'!$E$18-'Ejercicio 3 - TIR'!$D$18)*(1-F399)))</f>
        <v>38184.8350440756</v>
      </c>
      <c r="H399" s="24">
        <f ca="1" t="shared" ref="H399:L399" si="2976">RAND()</f>
        <v>0.332351853458957</v>
      </c>
      <c r="I399" s="25">
        <f ca="1">IF(H399&lt;=('Ejercicio 3 - TIR'!$D$18-'Ejercicio 3 - TIR'!$C$18)/('Ejercicio 3 - TIR'!$E$18-'Ejercicio 3 - TIR'!$C$18),'Ejercicio 3 - TIR'!$C$18+SQRT(('Ejercicio 3 - TIR'!$E$18-'Ejercicio 3 - TIR'!$C$18)*('Ejercicio 3 - TIR'!$D$18-'Ejercicio 3 - TIR'!$C$18)*H399),'Ejercicio 3 - TIR'!$E$18-SQRT(('Ejercicio 3 - TIR'!$E$18-'Ejercicio 3 - TIR'!$C$18)*('Ejercicio 3 - TIR'!$E$18-'Ejercicio 3 - TIR'!$D$18)*(1-H399)))</f>
        <v>37060.6499714151</v>
      </c>
      <c r="J399" s="24">
        <f ca="1" t="shared" si="2976"/>
        <v>0.245925339143703</v>
      </c>
      <c r="K399" s="25">
        <f ca="1">IF(J399&lt;=('Ejercicio 3 - TIR'!$D$18-'Ejercicio 3 - TIR'!$C$18)/('Ejercicio 3 - TIR'!$E$18-'Ejercicio 3 - TIR'!$C$18),'Ejercicio 3 - TIR'!$C$18+SQRT(('Ejercicio 3 - TIR'!$E$18-'Ejercicio 3 - TIR'!$C$18)*('Ejercicio 3 - TIR'!$D$18-'Ejercicio 3 - TIR'!$C$18)*J399),'Ejercicio 3 - TIR'!$E$18-SQRT(('Ejercicio 3 - TIR'!$E$18-'Ejercicio 3 - TIR'!$C$18)*('Ejercicio 3 - TIR'!$E$18-'Ejercicio 3 - TIR'!$D$18)*(1-J399)))</f>
        <v>36073.6151402238</v>
      </c>
      <c r="L399" s="24">
        <f ca="1" t="shared" si="2976"/>
        <v>0.69467714722805</v>
      </c>
      <c r="M399" s="25">
        <f ca="1">IF(L399&lt;=('Ejercicio 3 - TIR'!$D$18-'Ejercicio 3 - TIR'!$C$18)/('Ejercicio 3 - TIR'!$E$18-'Ejercicio 3 - TIR'!$C$18),'Ejercicio 3 - TIR'!$C$18+SQRT(('Ejercicio 3 - TIR'!$E$18-'Ejercicio 3 - TIR'!$C$18)*('Ejercicio 3 - TIR'!$D$18-'Ejercicio 3 - TIR'!$C$18)*L399),'Ejercicio 3 - TIR'!$E$18-SQRT(('Ejercicio 3 - TIR'!$E$18-'Ejercicio 3 - TIR'!$C$18)*('Ejercicio 3 - TIR'!$E$18-'Ejercicio 3 - TIR'!$D$18)*(1-L399)))</f>
        <v>40214.6876843934</v>
      </c>
      <c r="N399" s="24">
        <f ca="1" t="shared" ref="N399:R399" si="2977">RAND()</f>
        <v>0.595001774233823</v>
      </c>
      <c r="O399" s="25">
        <f ca="1">IF(N399&lt;=('Ejercicio 3 - TIR'!$D$18-'Ejercicio 3 - TIR'!$C$18)/('Ejercicio 3 - TIR'!$E$18-'Ejercicio 3 - TIR'!$C$18),'Ejercicio 3 - TIR'!$C$18+SQRT(('Ejercicio 3 - TIR'!$E$18-'Ejercicio 3 - TIR'!$C$18)*('Ejercicio 3 - TIR'!$D$18-'Ejercicio 3 - TIR'!$C$18)*N399),'Ejercicio 3 - TIR'!$E$18-SQRT(('Ejercicio 3 - TIR'!$E$18-'Ejercicio 3 - TIR'!$C$18)*('Ejercicio 3 - TIR'!$E$18-'Ejercicio 3 - TIR'!$D$18)*(1-N399)))</f>
        <v>39447.2358991968</v>
      </c>
      <c r="P399" s="24">
        <f ca="1" t="shared" si="2977"/>
        <v>0.939473597243783</v>
      </c>
      <c r="Q399" s="26">
        <f ca="1">IF(P399&lt;=('Ejercicio 3 - TIR'!$D$22-'Ejercicio 3 - TIR'!$C$22)/('Ejercicio 3 - TIR'!$E$22-'Ejercicio 3 - TIR'!$C$22),'Ejercicio 3 - TIR'!$C$22+SQRT(('Ejercicio 3 - TIR'!$E$22-'Ejercicio 3 - TIR'!$C$22)*('Ejercicio 3 - TIR'!$D$22-'Ejercicio 3 - TIR'!$C$22)*P399),'Ejercicio 3 - TIR'!$E$22-SQRT(('Ejercicio 3 - TIR'!$E$22-'Ejercicio 3 - TIR'!$C$22)*('Ejercicio 3 - TIR'!$E$22-'Ejercicio 3 - TIR'!$D$22)*(1-P399)))</f>
        <v>0.169562206892202</v>
      </c>
      <c r="R399" s="24">
        <f ca="1" t="shared" si="2977"/>
        <v>0.846082662349602</v>
      </c>
      <c r="S399" s="26">
        <f ca="1">IF(R399&lt;=('Ejercicio 3 - TIR'!$D$23-'Ejercicio 3 - TIR'!$C$23)/('Ejercicio 3 - TIR'!$E$23-'Ejercicio 3 - TIR'!$C$23),'Ejercicio 3 - TIR'!$C$23+SQRT(('Ejercicio 3 - TIR'!$E$23-'Ejercicio 3 - TIR'!$C$23)*('Ejercicio 3 - TIR'!$D$23-'Ejercicio 3 - TIR'!$C$23)*R399),'Ejercicio 3 - TIR'!$E$23-SQRT(('Ejercicio 3 - TIR'!$E$23-'Ejercicio 3 - TIR'!$C$23)*('Ejercicio 3 - TIR'!$E$23-'Ejercicio 3 - TIR'!$D$23)*(1-R399)))</f>
        <v>0.163355144705624</v>
      </c>
      <c r="T399" s="24">
        <f ca="1" t="shared" ref="T399:X399" si="2978">RAND()</f>
        <v>0.745554655894858</v>
      </c>
      <c r="U399" s="26">
        <f ca="1">IF(T399&lt;=('Ejercicio 3 - TIR'!$D$24-'Ejercicio 3 - TIR'!$C$24)/('Ejercicio 3 - TIR'!$E$24-'Ejercicio 3 - TIR'!$C$24),'Ejercicio 3 - TIR'!$C$24+SQRT(('Ejercicio 3 - TIR'!$E$24-'Ejercicio 3 - TIR'!$C$24)*('Ejercicio 3 - TIR'!$D$24-'Ejercicio 3 - TIR'!$C$24)*T399),'Ejercicio 3 - TIR'!$E$24-SQRT(('Ejercicio 3 - TIR'!$E$24-'Ejercicio 3 - TIR'!$C$24)*('Ejercicio 3 - TIR'!$E$24-'Ejercicio 3 - TIR'!$D$24)*(1-T399)))</f>
        <v>0.193308297853183</v>
      </c>
      <c r="V399" s="24">
        <f ca="1" t="shared" si="2978"/>
        <v>0.157614016549062</v>
      </c>
      <c r="W399" s="26">
        <f ca="1">IF(V399&lt;=('Ejercicio 3 - TIR'!$D$25-'Ejercicio 3 - TIR'!$C$25)/('Ejercicio 3 - TIR'!$E$25-'Ejercicio 3 - TIR'!$C$25),'Ejercicio 3 - TIR'!$C$25+SQRT(('Ejercicio 3 - TIR'!$E$25-'Ejercicio 3 - TIR'!$C$25)*('Ejercicio 3 - TIR'!$D$25-'Ejercicio 3 - TIR'!$C$25)*V399),'Ejercicio 3 - TIR'!$E$25-SQRT(('Ejercicio 3 - TIR'!$E$25-'Ejercicio 3 - TIR'!$C$25)*('Ejercicio 3 - TIR'!$E$25-'Ejercicio 3 - TIR'!$D$25)*(1-V399)))</f>
        <v>0.194854616224214</v>
      </c>
      <c r="X399" s="24">
        <f ca="1" t="shared" si="2978"/>
        <v>0.670227721523614</v>
      </c>
      <c r="Y399" s="26">
        <f ca="1">IF(X399&lt;=('Ejercicio 3 - TIR'!$D$26-'Ejercicio 3 - TIR'!$C$26)/('Ejercicio 3 - TIR'!$E$26-'Ejercicio 3 - TIR'!$C$26),'Ejercicio 3 - TIR'!$C$26+SQRT(('Ejercicio 3 - TIR'!$E$26-'Ejercicio 3 - TIR'!$C$26)*('Ejercicio 3 - TIR'!$D$26-'Ejercicio 3 - TIR'!$C$26)*X399),'Ejercicio 3 - TIR'!$E$26-SQRT(('Ejercicio 3 - TIR'!$E$26-'Ejercicio 3 - TIR'!$C$26)*('Ejercicio 3 - TIR'!$E$26-'Ejercicio 3 - TIR'!$D$26)*(1-X399)))</f>
        <v>0.237800825792766</v>
      </c>
      <c r="Z399" s="24">
        <f ca="1" t="shared" si="2860"/>
        <v>1.1695622068922</v>
      </c>
      <c r="AA399" s="24">
        <f ca="1" t="shared" si="2861"/>
        <v>1.36061621044131</v>
      </c>
      <c r="AB399" s="24">
        <f ca="1" t="shared" si="2862"/>
        <v>1.62363461411316</v>
      </c>
      <c r="AC399" s="24">
        <f ca="1" t="shared" si="2863"/>
        <v>1.94000731373453</v>
      </c>
      <c r="AD399" s="24">
        <f ca="1" t="shared" si="2864"/>
        <v>2.40134265498461</v>
      </c>
      <c r="AE399" s="23">
        <f ca="1" t="shared" si="2865"/>
        <v>5084.0758516398</v>
      </c>
      <c r="AF399" s="23">
        <f ca="1" t="shared" si="2866"/>
        <v>5914.58579807878</v>
      </c>
      <c r="AG399" s="23">
        <f ca="1" t="shared" si="2867"/>
        <v>7057.924311212</v>
      </c>
      <c r="AH399" s="23">
        <f ca="1" t="shared" si="2868"/>
        <v>8433.19344421277</v>
      </c>
      <c r="AI399" s="23">
        <f ca="1" t="shared" si="2869"/>
        <v>10438.6138093167</v>
      </c>
      <c r="AJ399" s="25">
        <f ca="1" t="shared" si="2870"/>
        <v>44659.5399439638</v>
      </c>
      <c r="AK399" s="25">
        <f ca="1" t="shared" si="2871"/>
        <v>50425.3211205985</v>
      </c>
      <c r="AL399" s="25">
        <f ca="1" t="shared" si="2872"/>
        <v>58570.370197864</v>
      </c>
      <c r="AM399" s="25">
        <f ca="1" t="shared" si="2873"/>
        <v>78016.7882272733</v>
      </c>
      <c r="AN399" s="25">
        <f ca="1" t="shared" si="2874"/>
        <v>94726.3301859817</v>
      </c>
      <c r="AO399" s="25">
        <f ca="1">C399/'Ejercicio 3 - TIR'!$D$7</f>
        <v>13879.7896636985</v>
      </c>
      <c r="AP399" s="25">
        <f ca="1" t="shared" si="2875"/>
        <v>30779.7502802653</v>
      </c>
      <c r="AQ399" s="25">
        <f ca="1" t="shared" si="2876"/>
        <v>36545.5314569</v>
      </c>
      <c r="AR399" s="25">
        <f ca="1" t="shared" si="2877"/>
        <v>44690.5805341655</v>
      </c>
      <c r="AS399" s="25">
        <f ca="1" t="shared" si="2878"/>
        <v>64136.9985635748</v>
      </c>
      <c r="AT399" s="25">
        <f ca="1" t="shared" si="2879"/>
        <v>80846.5405222831</v>
      </c>
      <c r="AU399" s="25">
        <f ca="1">AP399*'Ejercicio 3 - TIR'!$D$5</f>
        <v>15389.8751401326</v>
      </c>
      <c r="AV399" s="25">
        <f ca="1">AQ399*'Ejercicio 3 - TIR'!$D$5</f>
        <v>18272.76572845</v>
      </c>
      <c r="AW399" s="25">
        <f ca="1">AR399*'Ejercicio 3 - TIR'!$D$5</f>
        <v>22345.2902670828</v>
      </c>
      <c r="AX399" s="25">
        <f ca="1">AS399*'Ejercicio 3 - TIR'!$D$5</f>
        <v>32068.4992817874</v>
      </c>
      <c r="AY399" s="25">
        <f ca="1">AT399*'Ejercicio 3 - TIR'!$D$5</f>
        <v>40423.2702611416</v>
      </c>
      <c r="AZ399" s="25">
        <f ca="1" t="shared" ref="AZ399:BD399" si="2979">AJ399-AU399-AE399</f>
        <v>24185.5889521914</v>
      </c>
      <c r="BA399" s="25">
        <f ca="1" t="shared" si="2979"/>
        <v>26237.9695940697</v>
      </c>
      <c r="BB399" s="25">
        <f ca="1" t="shared" si="2979"/>
        <v>29167.1556195693</v>
      </c>
      <c r="BC399" s="25">
        <f ca="1" t="shared" si="2979"/>
        <v>37515.0955012731</v>
      </c>
      <c r="BD399" s="25">
        <f ca="1" t="shared" si="2979"/>
        <v>43864.4461155234</v>
      </c>
      <c r="BE399" s="25">
        <f ca="1" t="shared" ref="BE399:BI399" si="2980">AZ399/Z399</f>
        <v>20679.1813292754</v>
      </c>
      <c r="BF399" s="25">
        <f ca="1" t="shared" si="2980"/>
        <v>19283.887251027</v>
      </c>
      <c r="BG399" s="25">
        <f ca="1" t="shared" si="2980"/>
        <v>17964.112963618</v>
      </c>
      <c r="BH399" s="25">
        <f ca="1" t="shared" si="2980"/>
        <v>19337.6051913207</v>
      </c>
      <c r="BI399" s="25">
        <f ca="1" t="shared" si="2980"/>
        <v>18266.6334704342</v>
      </c>
      <c r="BJ399" s="25">
        <f ca="1" t="shared" si="2882"/>
        <v>72000.7625961213</v>
      </c>
      <c r="BK399" s="25">
        <f ca="1" t="shared" si="2883"/>
        <v>33330.1309616538</v>
      </c>
      <c r="BL399" s="25">
        <f ca="1" t="shared" si="2884"/>
        <v>105330.893557775</v>
      </c>
      <c r="BM399" s="25">
        <f ca="1">BK399*'Ejercicio 3 - TIR'!$D$5</f>
        <v>16665.0654808269</v>
      </c>
      <c r="BN399" s="25">
        <f ca="1" t="shared" si="2885"/>
        <v>88665.8280769482</v>
      </c>
      <c r="BO399" s="25">
        <f ca="1" t="shared" si="2886"/>
        <v>36923.4385991933</v>
      </c>
      <c r="BP399" s="25">
        <f ca="1" t="shared" si="2887"/>
        <v>-99382.4920858366</v>
      </c>
      <c r="BQ399" s="25">
        <f ca="1" t="shared" ref="BQ399:BT399" si="2981">BE399</f>
        <v>20679.1813292754</v>
      </c>
      <c r="BR399" s="25">
        <f ca="1" t="shared" si="2981"/>
        <v>19283.887251027</v>
      </c>
      <c r="BS399" s="25">
        <f ca="1" t="shared" si="2981"/>
        <v>17964.112963618</v>
      </c>
      <c r="BT399" s="25">
        <f ca="1" t="shared" si="2981"/>
        <v>19337.6051913207</v>
      </c>
      <c r="BU399" s="25">
        <f ca="1" t="shared" si="2889"/>
        <v>55190.0720696276</v>
      </c>
      <c r="BV399" s="27">
        <f ca="1" t="shared" si="2890"/>
        <v>8.75510644549715</v>
      </c>
    </row>
    <row r="400" ht="15" customHeight="1" spans="1:74">
      <c r="A400" s="23">
        <v>399</v>
      </c>
      <c r="B400" s="24">
        <f ca="1" t="shared" ref="B400:F400" si="2982">RAND()</f>
        <v>0.53250939924018</v>
      </c>
      <c r="C400" s="25">
        <f ca="1">IF(B400&lt;=('Ejercicio 3 - TIR'!$D$13-'Ejercicio 3 - TIR'!$C$13)/('Ejercicio 3 - TIR'!$E$13-'Ejercicio 3 - TIR'!$C$13),'Ejercicio 3 - TIR'!$C$13+SQRT(('Ejercicio 3 - TIR'!$E$13-'Ejercicio 3 - TIR'!$C$13)*('Ejercicio 3 - TIR'!$D$13-'Ejercicio 3 - TIR'!$C$13)*B400),'Ejercicio 3 - TIR'!$E$13-SQRT(('Ejercicio 3 - TIR'!$E$13-'Ejercicio 3 - TIR'!$C$13)*('Ejercicio 3 - TIR'!$E$13-'Ejercicio 3 - TIR'!$D$13)*(1-B400)))</f>
        <v>76314.7995382816</v>
      </c>
      <c r="D400" s="24">
        <f ca="1" t="shared" si="2982"/>
        <v>0.328521144862894</v>
      </c>
      <c r="E400" s="25">
        <f ca="1">IF(D400&lt;=('Ejercicio 3 - TIR'!$D$14-'Ejercicio 3 - TIR'!$C$14)/('Ejercicio 3 - TIR'!$E$14-'Ejercicio 3 - TIR'!$C$14),'Ejercicio 3 - TIR'!$C$14+SQRT(('Ejercicio 3 - TIR'!$E$14-'Ejercicio 3 - TIR'!$C$14)*('Ejercicio 3 - TIR'!$D$14-'Ejercicio 3 - TIR'!$C$14)*D400),'Ejercicio 3 - TIR'!$E$14-SQRT(('Ejercicio 3 - TIR'!$E$14-'Ejercicio 3 - TIR'!$C$14)*('Ejercicio 3 - TIR'!$E$14-'Ejercicio 3 - TIR'!$D$14)*(1-D400)))</f>
        <v>29963.7773786419</v>
      </c>
      <c r="F400" s="24">
        <f ca="1" t="shared" si="2982"/>
        <v>0.334311373630106</v>
      </c>
      <c r="G400" s="25">
        <f ca="1">IF(F400&lt;=('Ejercicio 3 - TIR'!$D$18-'Ejercicio 3 - TIR'!$C$18)/('Ejercicio 3 - TIR'!$E$18-'Ejercicio 3 - TIR'!$C$18),'Ejercicio 3 - TIR'!$C$18+SQRT(('Ejercicio 3 - TIR'!$E$18-'Ejercicio 3 - TIR'!$C$18)*('Ejercicio 3 - TIR'!$D$18-'Ejercicio 3 - TIR'!$C$18)*F400),'Ejercicio 3 - TIR'!$E$18-SQRT(('Ejercicio 3 - TIR'!$E$18-'Ejercicio 3 - TIR'!$C$18)*('Ejercicio 3 - TIR'!$E$18-'Ejercicio 3 - TIR'!$D$18)*(1-F400)))</f>
        <v>37081.4338974897</v>
      </c>
      <c r="H400" s="24">
        <f ca="1" t="shared" ref="H400:L400" si="2983">RAND()</f>
        <v>0.875201351041965</v>
      </c>
      <c r="I400" s="25">
        <f ca="1">IF(H400&lt;=('Ejercicio 3 - TIR'!$D$18-'Ejercicio 3 - TIR'!$C$18)/('Ejercicio 3 - TIR'!$E$18-'Ejercicio 3 - TIR'!$C$18),'Ejercicio 3 - TIR'!$C$18+SQRT(('Ejercicio 3 - TIR'!$E$18-'Ejercicio 3 - TIR'!$C$18)*('Ejercicio 3 - TIR'!$D$18-'Ejercicio 3 - TIR'!$C$18)*H400),'Ejercicio 3 - TIR'!$E$18-SQRT(('Ejercicio 3 - TIR'!$E$18-'Ejercicio 3 - TIR'!$C$18)*('Ejercicio 3 - TIR'!$E$18-'Ejercicio 3 - TIR'!$D$18)*(1-H400)))</f>
        <v>41940.6048519597</v>
      </c>
      <c r="J400" s="24">
        <f ca="1" t="shared" si="2983"/>
        <v>0.313544808564757</v>
      </c>
      <c r="K400" s="25">
        <f ca="1">IF(J400&lt;=('Ejercicio 3 - TIR'!$D$18-'Ejercicio 3 - TIR'!$C$18)/('Ejercicio 3 - TIR'!$E$18-'Ejercicio 3 - TIR'!$C$18),'Ejercicio 3 - TIR'!$C$18+SQRT(('Ejercicio 3 - TIR'!$E$18-'Ejercicio 3 - TIR'!$C$18)*('Ejercicio 3 - TIR'!$D$18-'Ejercicio 3 - TIR'!$C$18)*J400),'Ejercicio 3 - TIR'!$E$18-SQRT(('Ejercicio 3 - TIR'!$E$18-'Ejercicio 3 - TIR'!$C$18)*('Ejercicio 3 - TIR'!$E$18-'Ejercicio 3 - TIR'!$D$18)*(1-J400)))</f>
        <v>36857.9677226357</v>
      </c>
      <c r="L400" s="24">
        <f ca="1" t="shared" si="2983"/>
        <v>0.930783327534779</v>
      </c>
      <c r="M400" s="25">
        <f ca="1">IF(L400&lt;=('Ejercicio 3 - TIR'!$D$18-'Ejercicio 3 - TIR'!$C$18)/('Ejercicio 3 - TIR'!$E$18-'Ejercicio 3 - TIR'!$C$18),'Ejercicio 3 - TIR'!$C$18+SQRT(('Ejercicio 3 - TIR'!$E$18-'Ejercicio 3 - TIR'!$C$18)*('Ejercicio 3 - TIR'!$D$18-'Ejercicio 3 - TIR'!$C$18)*L400),'Ejercicio 3 - TIR'!$E$18-SQRT(('Ejercicio 3 - TIR'!$E$18-'Ejercicio 3 - TIR'!$C$18)*('Ejercicio 3 - TIR'!$E$18-'Ejercicio 3 - TIR'!$D$18)*(1-L400)))</f>
        <v>42721.5684265505</v>
      </c>
      <c r="N400" s="24">
        <f ca="1" t="shared" ref="N400:R400" si="2984">RAND()</f>
        <v>0.257918164230837</v>
      </c>
      <c r="O400" s="25">
        <f ca="1">IF(N400&lt;=('Ejercicio 3 - TIR'!$D$18-'Ejercicio 3 - TIR'!$C$18)/('Ejercicio 3 - TIR'!$E$18-'Ejercicio 3 - TIR'!$C$18),'Ejercicio 3 - TIR'!$C$18+SQRT(('Ejercicio 3 - TIR'!$E$18-'Ejercicio 3 - TIR'!$C$18)*('Ejercicio 3 - TIR'!$D$18-'Ejercicio 3 - TIR'!$C$18)*N400),'Ejercicio 3 - TIR'!$E$18-SQRT(('Ejercicio 3 - TIR'!$E$18-'Ejercicio 3 - TIR'!$C$18)*('Ejercicio 3 - TIR'!$E$18-'Ejercicio 3 - TIR'!$D$18)*(1-N400)))</f>
        <v>36219.945709942</v>
      </c>
      <c r="P400" s="24">
        <f ca="1" t="shared" si="2984"/>
        <v>0.786214144840788</v>
      </c>
      <c r="Q400" s="26">
        <f ca="1">IF(P400&lt;=('Ejercicio 3 - TIR'!$D$22-'Ejercicio 3 - TIR'!$C$22)/('Ejercicio 3 - TIR'!$E$22-'Ejercicio 3 - TIR'!$C$22),'Ejercicio 3 - TIR'!$C$22+SQRT(('Ejercicio 3 - TIR'!$E$22-'Ejercicio 3 - TIR'!$C$22)*('Ejercicio 3 - TIR'!$D$22-'Ejercicio 3 - TIR'!$C$22)*P400),'Ejercicio 3 - TIR'!$E$22-SQRT(('Ejercicio 3 - TIR'!$E$22-'Ejercicio 3 - TIR'!$C$22)*('Ejercicio 3 - TIR'!$E$22-'Ejercicio 3 - TIR'!$D$22)*(1-P400)))</f>
        <v>0.160383309675519</v>
      </c>
      <c r="R400" s="24">
        <f ca="1" t="shared" si="2984"/>
        <v>0.834445931845051</v>
      </c>
      <c r="S400" s="26">
        <f ca="1">IF(R400&lt;=('Ejercicio 3 - TIR'!$D$23-'Ejercicio 3 - TIR'!$C$23)/('Ejercicio 3 - TIR'!$E$23-'Ejercicio 3 - TIR'!$C$23),'Ejercicio 3 - TIR'!$C$23+SQRT(('Ejercicio 3 - TIR'!$E$23-'Ejercicio 3 - TIR'!$C$23)*('Ejercicio 3 - TIR'!$D$23-'Ejercicio 3 - TIR'!$C$23)*R400),'Ejercicio 3 - TIR'!$E$23-SQRT(('Ejercicio 3 - TIR'!$E$23-'Ejercicio 3 - TIR'!$C$23)*('Ejercicio 3 - TIR'!$E$23-'Ejercicio 3 - TIR'!$D$23)*(1-R400)))</f>
        <v>0.162737401045065</v>
      </c>
      <c r="T400" s="24">
        <f ca="1" t="shared" ref="T400:X400" si="2985">RAND()</f>
        <v>0.112687963935449</v>
      </c>
      <c r="U400" s="26">
        <f ca="1">IF(T400&lt;=('Ejercicio 3 - TIR'!$D$24-'Ejercicio 3 - TIR'!$C$24)/('Ejercicio 3 - TIR'!$E$24-'Ejercicio 3 - TIR'!$C$24),'Ejercicio 3 - TIR'!$C$24+SQRT(('Ejercicio 3 - TIR'!$E$24-'Ejercicio 3 - TIR'!$C$24)*('Ejercicio 3 - TIR'!$D$24-'Ejercicio 3 - TIR'!$C$24)*T400),'Ejercicio 3 - TIR'!$E$24-SQRT(('Ejercicio 3 - TIR'!$E$24-'Ejercicio 3 - TIR'!$C$24)*('Ejercicio 3 - TIR'!$E$24-'Ejercicio 3 - TIR'!$D$24)*(1-T400)))</f>
        <v>0.165383261171301</v>
      </c>
      <c r="V400" s="24">
        <f ca="1" t="shared" si="2985"/>
        <v>0.3703545412607</v>
      </c>
      <c r="W400" s="26">
        <f ca="1">IF(V400&lt;=('Ejercicio 3 - TIR'!$D$25-'Ejercicio 3 - TIR'!$C$25)/('Ejercicio 3 - TIR'!$E$25-'Ejercicio 3 - TIR'!$C$25),'Ejercicio 3 - TIR'!$C$25+SQRT(('Ejercicio 3 - TIR'!$E$25-'Ejercicio 3 - TIR'!$C$25)*('Ejercicio 3 - TIR'!$D$25-'Ejercicio 3 - TIR'!$C$25)*V400),'Ejercicio 3 - TIR'!$E$25-SQRT(('Ejercicio 3 - TIR'!$E$25-'Ejercicio 3 - TIR'!$C$25)*('Ejercicio 3 - TIR'!$E$25-'Ejercicio 3 - TIR'!$D$25)*(1-V400)))</f>
        <v>0.203055787304636</v>
      </c>
      <c r="X400" s="24">
        <f ca="1" t="shared" si="2985"/>
        <v>0.0464139580720191</v>
      </c>
      <c r="Y400" s="26">
        <f ca="1">IF(X400&lt;=('Ejercicio 3 - TIR'!$D$26-'Ejercicio 3 - TIR'!$C$26)/('Ejercicio 3 - TIR'!$E$26-'Ejercicio 3 - TIR'!$C$26),'Ejercicio 3 - TIR'!$C$26+SQRT(('Ejercicio 3 - TIR'!$E$26-'Ejercicio 3 - TIR'!$C$26)*('Ejercicio 3 - TIR'!$D$26-'Ejercicio 3 - TIR'!$C$26)*X400),'Ejercicio 3 - TIR'!$E$26-SQRT(('Ejercicio 3 - TIR'!$E$26-'Ejercicio 3 - TIR'!$C$26)*('Ejercicio 3 - TIR'!$E$26-'Ejercicio 3 - TIR'!$D$26)*(1-X400)))</f>
        <v>0.201194538257313</v>
      </c>
      <c r="Z400" s="24">
        <f ca="1" t="shared" si="2860"/>
        <v>1.16038330967552</v>
      </c>
      <c r="AA400" s="24">
        <f ca="1" t="shared" si="2861"/>
        <v>1.34922107370818</v>
      </c>
      <c r="AB400" s="24">
        <f ca="1" t="shared" si="2862"/>
        <v>1.57235965491909</v>
      </c>
      <c r="AC400" s="24">
        <f ca="1" t="shared" si="2863"/>
        <v>1.89163638257473</v>
      </c>
      <c r="AD400" s="24">
        <f ca="1" t="shared" si="2864"/>
        <v>2.27222329111759</v>
      </c>
      <c r="AE400" s="23">
        <f ca="1" t="shared" si="2865"/>
        <v>4805.68978636704</v>
      </c>
      <c r="AF400" s="23">
        <f ca="1" t="shared" si="2866"/>
        <v>5587.75525242923</v>
      </c>
      <c r="AG400" s="23">
        <f ca="1" t="shared" si="2867"/>
        <v>6511.87643870303</v>
      </c>
      <c r="AH400" s="23">
        <f ca="1" t="shared" si="2868"/>
        <v>7834.15063579439</v>
      </c>
      <c r="AI400" s="23">
        <f ca="1" t="shared" si="2869"/>
        <v>9410.33895560128</v>
      </c>
      <c r="AJ400" s="25">
        <f ca="1" t="shared" si="2870"/>
        <v>43028.6769934831</v>
      </c>
      <c r="AK400" s="25">
        <f ca="1" t="shared" si="2871"/>
        <v>56587.1479103317</v>
      </c>
      <c r="AL400" s="25">
        <f ca="1" t="shared" si="2872"/>
        <v>57953.9814093824</v>
      </c>
      <c r="AM400" s="25">
        <f ca="1" t="shared" si="2873"/>
        <v>80813.6731563187</v>
      </c>
      <c r="AN400" s="25">
        <f ca="1" t="shared" si="2874"/>
        <v>82299.8042451447</v>
      </c>
      <c r="AO400" s="25">
        <f ca="1">C400/'Ejercicio 3 - TIR'!$D$7</f>
        <v>15262.9599076563</v>
      </c>
      <c r="AP400" s="25">
        <f ca="1" t="shared" si="2875"/>
        <v>27765.7170858267</v>
      </c>
      <c r="AQ400" s="25">
        <f ca="1" t="shared" si="2876"/>
        <v>41324.1880026754</v>
      </c>
      <c r="AR400" s="25">
        <f ca="1" t="shared" si="2877"/>
        <v>42691.0215017261</v>
      </c>
      <c r="AS400" s="25">
        <f ca="1" t="shared" si="2878"/>
        <v>65550.7132486624</v>
      </c>
      <c r="AT400" s="25">
        <f ca="1" t="shared" si="2879"/>
        <v>67036.8443374883</v>
      </c>
      <c r="AU400" s="25">
        <f ca="1">AP400*'Ejercicio 3 - TIR'!$D$5</f>
        <v>13882.8585429134</v>
      </c>
      <c r="AV400" s="25">
        <f ca="1">AQ400*'Ejercicio 3 - TIR'!$D$5</f>
        <v>20662.0940013377</v>
      </c>
      <c r="AW400" s="25">
        <f ca="1">AR400*'Ejercicio 3 - TIR'!$D$5</f>
        <v>21345.510750863</v>
      </c>
      <c r="AX400" s="25">
        <f ca="1">AS400*'Ejercicio 3 - TIR'!$D$5</f>
        <v>32775.3566243312</v>
      </c>
      <c r="AY400" s="25">
        <f ca="1">AT400*'Ejercicio 3 - TIR'!$D$5</f>
        <v>33518.4221687442</v>
      </c>
      <c r="AZ400" s="25">
        <f ca="1" t="shared" ref="AZ400:BD400" si="2986">AJ400-AU400-AE400</f>
        <v>24340.1286642027</v>
      </c>
      <c r="BA400" s="25">
        <f ca="1" t="shared" si="2986"/>
        <v>30337.2986565648</v>
      </c>
      <c r="BB400" s="25">
        <f ca="1" t="shared" si="2986"/>
        <v>30096.5942198163</v>
      </c>
      <c r="BC400" s="25">
        <f ca="1" t="shared" si="2986"/>
        <v>40204.1658961932</v>
      </c>
      <c r="BD400" s="25">
        <f ca="1" t="shared" si="2986"/>
        <v>39371.0431207992</v>
      </c>
      <c r="BE400" s="25">
        <f ca="1" t="shared" ref="BE400:BI400" si="2987">AZ400/Z400</f>
        <v>20975.938262167</v>
      </c>
      <c r="BF400" s="25">
        <f ca="1" t="shared" si="2987"/>
        <v>22485.0465559259</v>
      </c>
      <c r="BG400" s="25">
        <f ca="1" t="shared" si="2987"/>
        <v>19141.0369285805</v>
      </c>
      <c r="BH400" s="25">
        <f ca="1" t="shared" si="2987"/>
        <v>21253.6438115399</v>
      </c>
      <c r="BI400" s="25">
        <f ca="1" t="shared" si="2987"/>
        <v>17327.1012909276</v>
      </c>
      <c r="BJ400" s="25">
        <f ca="1" t="shared" si="2882"/>
        <v>68084.3928496124</v>
      </c>
      <c r="BK400" s="25">
        <f ca="1" t="shared" si="2883"/>
        <v>34680.8529935706</v>
      </c>
      <c r="BL400" s="25">
        <f ca="1" t="shared" si="2884"/>
        <v>102765.245843183</v>
      </c>
      <c r="BM400" s="25">
        <f ca="1">BK400*'Ejercicio 3 - TIR'!$D$5</f>
        <v>17340.4264967853</v>
      </c>
      <c r="BN400" s="25">
        <f ca="1" t="shared" si="2885"/>
        <v>85424.8193463977</v>
      </c>
      <c r="BO400" s="25">
        <f ca="1" t="shared" si="2886"/>
        <v>37595.2573324701</v>
      </c>
      <c r="BP400" s="25">
        <f ca="1" t="shared" si="2887"/>
        <v>-106278.576916924</v>
      </c>
      <c r="BQ400" s="25">
        <f ca="1" t="shared" ref="BQ400:BT400" si="2988">BE400</f>
        <v>20975.938262167</v>
      </c>
      <c r="BR400" s="25">
        <f ca="1" t="shared" si="2988"/>
        <v>22485.0465559259</v>
      </c>
      <c r="BS400" s="25">
        <f ca="1" t="shared" si="2988"/>
        <v>19141.0369285805</v>
      </c>
      <c r="BT400" s="25">
        <f ca="1" t="shared" si="2988"/>
        <v>21253.6438115399</v>
      </c>
      <c r="BU400" s="25">
        <f ca="1" t="shared" si="2889"/>
        <v>54922.3586233976</v>
      </c>
      <c r="BV400" s="27">
        <f ca="1" t="shared" si="2890"/>
        <v>8.1896196982326</v>
      </c>
    </row>
    <row r="401" ht="15" customHeight="1" spans="1:74">
      <c r="A401" s="23">
        <v>400</v>
      </c>
      <c r="B401" s="24">
        <f ca="1" t="shared" ref="B401:F401" si="2989">RAND()</f>
        <v>0.940853031893374</v>
      </c>
      <c r="C401" s="25">
        <f ca="1">IF(B401&lt;=('Ejercicio 3 - TIR'!$D$13-'Ejercicio 3 - TIR'!$C$13)/('Ejercicio 3 - TIR'!$E$13-'Ejercicio 3 - TIR'!$C$13),'Ejercicio 3 - TIR'!$C$13+SQRT(('Ejercicio 3 - TIR'!$E$13-'Ejercicio 3 - TIR'!$C$13)*('Ejercicio 3 - TIR'!$D$13-'Ejercicio 3 - TIR'!$C$13)*B401),'Ejercicio 3 - TIR'!$E$13-SQRT(('Ejercicio 3 - TIR'!$E$13-'Ejercicio 3 - TIR'!$C$13)*('Ejercicio 3 - TIR'!$E$13-'Ejercicio 3 - TIR'!$D$13)*(1-B401)))</f>
        <v>91575.2530169772</v>
      </c>
      <c r="D401" s="24">
        <f ca="1" t="shared" si="2989"/>
        <v>0.0698025201271664</v>
      </c>
      <c r="E401" s="25">
        <f ca="1">IF(D401&lt;=('Ejercicio 3 - TIR'!$D$14-'Ejercicio 3 - TIR'!$C$14)/('Ejercicio 3 - TIR'!$E$14-'Ejercicio 3 - TIR'!$C$14),'Ejercicio 3 - TIR'!$C$14+SQRT(('Ejercicio 3 - TIR'!$E$14-'Ejercicio 3 - TIR'!$C$14)*('Ejercicio 3 - TIR'!$D$14-'Ejercicio 3 - TIR'!$C$14)*D401),'Ejercicio 3 - TIR'!$E$14-SQRT(('Ejercicio 3 - TIR'!$E$14-'Ejercicio 3 - TIR'!$C$14)*('Ejercicio 3 - TIR'!$E$14-'Ejercicio 3 - TIR'!$D$14)*(1-D401)))</f>
        <v>27288.0535416676</v>
      </c>
      <c r="F401" s="24">
        <f ca="1" t="shared" si="2989"/>
        <v>0.341830703219294</v>
      </c>
      <c r="G401" s="25">
        <f ca="1">IF(F401&lt;=('Ejercicio 3 - TIR'!$D$18-'Ejercicio 3 - TIR'!$C$18)/('Ejercicio 3 - TIR'!$E$18-'Ejercicio 3 - TIR'!$C$18),'Ejercicio 3 - TIR'!$C$18+SQRT(('Ejercicio 3 - TIR'!$E$18-'Ejercicio 3 - TIR'!$C$18)*('Ejercicio 3 - TIR'!$D$18-'Ejercicio 3 - TIR'!$C$18)*F401),'Ejercicio 3 - TIR'!$E$18-SQRT(('Ejercicio 3 - TIR'!$E$18-'Ejercicio 3 - TIR'!$C$18)*('Ejercicio 3 - TIR'!$E$18-'Ejercicio 3 - TIR'!$D$18)*(1-F401)))</f>
        <v>37160.6288468887</v>
      </c>
      <c r="H401" s="24">
        <f ca="1" t="shared" ref="H401:L401" si="2990">RAND()</f>
        <v>0.200199911093123</v>
      </c>
      <c r="I401" s="25">
        <f ca="1">IF(H401&lt;=('Ejercicio 3 - TIR'!$D$18-'Ejercicio 3 - TIR'!$C$18)/('Ejercicio 3 - TIR'!$E$18-'Ejercicio 3 - TIR'!$C$18),'Ejercicio 3 - TIR'!$C$18+SQRT(('Ejercicio 3 - TIR'!$E$18-'Ejercicio 3 - TIR'!$C$18)*('Ejercicio 3 - TIR'!$D$18-'Ejercicio 3 - TIR'!$C$18)*H401),'Ejercicio 3 - TIR'!$E$18-SQRT(('Ejercicio 3 - TIR'!$E$18-'Ejercicio 3 - TIR'!$C$18)*('Ejercicio 3 - TIR'!$E$18-'Ejercicio 3 - TIR'!$D$18)*(1-H401)))</f>
        <v>35479.9622867287</v>
      </c>
      <c r="J401" s="24">
        <f ca="1" t="shared" si="2990"/>
        <v>0.990591083028059</v>
      </c>
      <c r="K401" s="25">
        <f ca="1">IF(J401&lt;=('Ejercicio 3 - TIR'!$D$18-'Ejercicio 3 - TIR'!$C$18)/('Ejercicio 3 - TIR'!$E$18-'Ejercicio 3 - TIR'!$C$18),'Ejercicio 3 - TIR'!$C$18+SQRT(('Ejercicio 3 - TIR'!$E$18-'Ejercicio 3 - TIR'!$C$18)*('Ejercicio 3 - TIR'!$D$18-'Ejercicio 3 - TIR'!$C$18)*J401),'Ejercicio 3 - TIR'!$E$18-SQRT(('Ejercicio 3 - TIR'!$E$18-'Ejercicio 3 - TIR'!$C$18)*('Ejercicio 3 - TIR'!$E$18-'Ejercicio 3 - TIR'!$D$18)*(1-J401)))</f>
        <v>44159.9590647501</v>
      </c>
      <c r="L401" s="24">
        <f ca="1" t="shared" si="2990"/>
        <v>0.213143913856341</v>
      </c>
      <c r="M401" s="25">
        <f ca="1">IF(L401&lt;=('Ejercicio 3 - TIR'!$D$18-'Ejercicio 3 - TIR'!$C$18)/('Ejercicio 3 - TIR'!$E$18-'Ejercicio 3 - TIR'!$C$18),'Ejercicio 3 - TIR'!$C$18+SQRT(('Ejercicio 3 - TIR'!$E$18-'Ejercicio 3 - TIR'!$C$18)*('Ejercicio 3 - TIR'!$D$18-'Ejercicio 3 - TIR'!$C$18)*L401),'Ejercicio 3 - TIR'!$E$18-SQRT(('Ejercicio 3 - TIR'!$E$18-'Ejercicio 3 - TIR'!$C$18)*('Ejercicio 3 - TIR'!$E$18-'Ejercicio 3 - TIR'!$D$18)*(1-L401)))</f>
        <v>35654.3423205932</v>
      </c>
      <c r="N401" s="24">
        <f ca="1" t="shared" ref="N401:R401" si="2991">RAND()</f>
        <v>0.347816137186407</v>
      </c>
      <c r="O401" s="25">
        <f ca="1">IF(N401&lt;=('Ejercicio 3 - TIR'!$D$18-'Ejercicio 3 - TIR'!$C$18)/('Ejercicio 3 - TIR'!$E$18-'Ejercicio 3 - TIR'!$C$18),'Ejercicio 3 - TIR'!$C$18+SQRT(('Ejercicio 3 - TIR'!$E$18-'Ejercicio 3 - TIR'!$C$18)*('Ejercicio 3 - TIR'!$D$18-'Ejercicio 3 - TIR'!$C$18)*N401),'Ejercicio 3 - TIR'!$E$18-SQRT(('Ejercicio 3 - TIR'!$E$18-'Ejercicio 3 - TIR'!$C$18)*('Ejercicio 3 - TIR'!$E$18-'Ejercicio 3 - TIR'!$D$18)*(1-N401)))</f>
        <v>37223.04787316</v>
      </c>
      <c r="P401" s="24">
        <f ca="1" t="shared" si="2991"/>
        <v>0.0564174132706663</v>
      </c>
      <c r="Q401" s="26">
        <f ca="1">IF(P401&lt;=('Ejercicio 3 - TIR'!$D$22-'Ejercicio 3 - TIR'!$C$22)/('Ejercicio 3 - TIR'!$E$22-'Ejercicio 3 - TIR'!$C$22),'Ejercicio 3 - TIR'!$C$22+SQRT(('Ejercicio 3 - TIR'!$E$22-'Ejercicio 3 - TIR'!$C$22)*('Ejercicio 3 - TIR'!$D$22-'Ejercicio 3 - TIR'!$C$22)*P401),'Ejercicio 3 - TIR'!$E$22-SQRT(('Ejercicio 3 - TIR'!$E$22-'Ejercicio 3 - TIR'!$C$22)*('Ejercicio 3 - TIR'!$E$22-'Ejercicio 3 - TIR'!$D$22)*(1-P401)))</f>
        <v>0.130077268671976</v>
      </c>
      <c r="R401" s="24">
        <f ca="1" t="shared" si="2991"/>
        <v>0.341428298032022</v>
      </c>
      <c r="S401" s="26">
        <f ca="1">IF(R401&lt;=('Ejercicio 3 - TIR'!$D$23-'Ejercicio 3 - TIR'!$C$23)/('Ejercicio 3 - TIR'!$E$23-'Ejercicio 3 - TIR'!$C$23),'Ejercicio 3 - TIR'!$C$23+SQRT(('Ejercicio 3 - TIR'!$E$23-'Ejercicio 3 - TIR'!$C$23)*('Ejercicio 3 - TIR'!$D$23-'Ejercicio 3 - TIR'!$C$23)*R401),'Ejercicio 3 - TIR'!$E$23-SQRT(('Ejercicio 3 - TIR'!$E$23-'Ejercicio 3 - TIR'!$C$23)*('Ejercicio 3 - TIR'!$E$23-'Ejercicio 3 - TIR'!$D$23)*(1-R401)))</f>
        <v>0.144790541269961</v>
      </c>
      <c r="T401" s="24">
        <f ca="1" t="shared" ref="T401:X401" si="2992">RAND()</f>
        <v>0.594884540026479</v>
      </c>
      <c r="U401" s="26">
        <f ca="1">IF(T401&lt;=('Ejercicio 3 - TIR'!$D$24-'Ejercicio 3 - TIR'!$C$24)/('Ejercicio 3 - TIR'!$E$24-'Ejercicio 3 - TIR'!$C$24),'Ejercicio 3 - TIR'!$C$24+SQRT(('Ejercicio 3 - TIR'!$E$24-'Ejercicio 3 - TIR'!$C$24)*('Ejercicio 3 - TIR'!$D$24-'Ejercicio 3 - TIR'!$C$24)*T401),'Ejercicio 3 - TIR'!$E$24-SQRT(('Ejercicio 3 - TIR'!$E$24-'Ejercicio 3 - TIR'!$C$24)*('Ejercicio 3 - TIR'!$E$24-'Ejercicio 3 - TIR'!$D$24)*(1-T401)))</f>
        <v>0.186320283731512</v>
      </c>
      <c r="V401" s="24">
        <f ca="1" t="shared" si="2992"/>
        <v>0.34198103417626</v>
      </c>
      <c r="W401" s="26">
        <f ca="1">IF(V401&lt;=('Ejercicio 3 - TIR'!$D$25-'Ejercicio 3 - TIR'!$C$25)/('Ejercicio 3 - TIR'!$E$25-'Ejercicio 3 - TIR'!$C$25),'Ejercicio 3 - TIR'!$C$25+SQRT(('Ejercicio 3 - TIR'!$E$25-'Ejercicio 3 - TIR'!$C$25)*('Ejercicio 3 - TIR'!$D$25-'Ejercicio 3 - TIR'!$C$25)*V401),'Ejercicio 3 - TIR'!$E$25-SQRT(('Ejercicio 3 - TIR'!$E$25-'Ejercicio 3 - TIR'!$C$25)*('Ejercicio 3 - TIR'!$E$25-'Ejercicio 3 - TIR'!$D$25)*(1-V401)))</f>
        <v>0.202009726189747</v>
      </c>
      <c r="X401" s="24">
        <f ca="1" t="shared" si="2992"/>
        <v>0.042582399170056</v>
      </c>
      <c r="Y401" s="26">
        <f ca="1">IF(X401&lt;=('Ejercicio 3 - TIR'!$D$26-'Ejercicio 3 - TIR'!$C$26)/('Ejercicio 3 - TIR'!$E$26-'Ejercicio 3 - TIR'!$C$26),'Ejercicio 3 - TIR'!$C$26+SQRT(('Ejercicio 3 - TIR'!$E$26-'Ejercicio 3 - TIR'!$C$26)*('Ejercicio 3 - TIR'!$D$26-'Ejercicio 3 - TIR'!$C$26)*X401),'Ejercicio 3 - TIR'!$E$26-SQRT(('Ejercicio 3 - TIR'!$E$26-'Ejercicio 3 - TIR'!$C$26)*('Ejercicio 3 - TIR'!$E$26-'Ejercicio 3 - TIR'!$D$26)*(1-X401)))</f>
        <v>0.200722521986881</v>
      </c>
      <c r="Z401" s="24">
        <f ca="1" t="shared" si="2860"/>
        <v>1.13007726867198</v>
      </c>
      <c r="AA401" s="24">
        <f ca="1" t="shared" si="2861"/>
        <v>1.29370176807987</v>
      </c>
      <c r="AB401" s="24">
        <f ca="1" t="shared" si="2862"/>
        <v>1.53474464857247</v>
      </c>
      <c r="AC401" s="24">
        <f ca="1" t="shared" si="2863"/>
        <v>1.84477799480178</v>
      </c>
      <c r="AD401" s="24">
        <f ca="1" t="shared" si="2864"/>
        <v>2.21506648642429</v>
      </c>
      <c r="AE401" s="23">
        <f ca="1" t="shared" si="2865"/>
        <v>3549.55547207477</v>
      </c>
      <c r="AF401" s="23">
        <f ca="1" t="shared" si="2866"/>
        <v>4063.49753014423</v>
      </c>
      <c r="AG401" s="23">
        <f ca="1" t="shared" si="2867"/>
        <v>4820.609542903</v>
      </c>
      <c r="AH401" s="23">
        <f ca="1" t="shared" si="2868"/>
        <v>5794.41955673252</v>
      </c>
      <c r="AI401" s="23">
        <f ca="1" t="shared" si="2869"/>
        <v>6957.49006360997</v>
      </c>
      <c r="AJ401" s="25">
        <f ca="1" t="shared" si="2870"/>
        <v>41994.381949425</v>
      </c>
      <c r="AK401" s="25">
        <f ca="1" t="shared" si="2871"/>
        <v>45900.489941748</v>
      </c>
      <c r="AL401" s="25">
        <f ca="1" t="shared" si="2872"/>
        <v>67774.2608558045</v>
      </c>
      <c r="AM401" s="25">
        <f ca="1" t="shared" si="2873"/>
        <v>65774.34613216</v>
      </c>
      <c r="AN401" s="25">
        <f ca="1" t="shared" si="2874"/>
        <v>82451.5258664036</v>
      </c>
      <c r="AO401" s="25">
        <f ca="1">C401/'Ejercicio 3 - TIR'!$D$7</f>
        <v>18315.0506033954</v>
      </c>
      <c r="AP401" s="25">
        <f ca="1" t="shared" si="2875"/>
        <v>23679.3313460296</v>
      </c>
      <c r="AQ401" s="25">
        <f ca="1" t="shared" si="2876"/>
        <v>27585.4393383526</v>
      </c>
      <c r="AR401" s="25">
        <f ca="1" t="shared" si="2877"/>
        <v>49459.2102524091</v>
      </c>
      <c r="AS401" s="25">
        <f ca="1" t="shared" si="2878"/>
        <v>47459.2955287645</v>
      </c>
      <c r="AT401" s="25">
        <f ca="1" t="shared" si="2879"/>
        <v>64136.4752630081</v>
      </c>
      <c r="AU401" s="25">
        <f ca="1">AP401*'Ejercicio 3 - TIR'!$D$5</f>
        <v>11839.6656730148</v>
      </c>
      <c r="AV401" s="25">
        <f ca="1">AQ401*'Ejercicio 3 - TIR'!$D$5</f>
        <v>13792.7196691763</v>
      </c>
      <c r="AW401" s="25">
        <f ca="1">AR401*'Ejercicio 3 - TIR'!$D$5</f>
        <v>24729.6051262046</v>
      </c>
      <c r="AX401" s="25">
        <f ca="1">AS401*'Ejercicio 3 - TIR'!$D$5</f>
        <v>23729.6477643823</v>
      </c>
      <c r="AY401" s="25">
        <f ca="1">AT401*'Ejercicio 3 - TIR'!$D$5</f>
        <v>32068.2376315041</v>
      </c>
      <c r="AZ401" s="25">
        <f ca="1" t="shared" ref="AZ401:BD401" si="2993">AJ401-AU401-AE401</f>
        <v>26605.1608043354</v>
      </c>
      <c r="BA401" s="25">
        <f ca="1" t="shared" si="2993"/>
        <v>28044.2727424275</v>
      </c>
      <c r="BB401" s="25">
        <f ca="1" t="shared" si="2993"/>
        <v>38224.046186697</v>
      </c>
      <c r="BC401" s="25">
        <f ca="1" t="shared" si="2993"/>
        <v>36250.2788110452</v>
      </c>
      <c r="BD401" s="25">
        <f ca="1" t="shared" si="2993"/>
        <v>43425.7981712895</v>
      </c>
      <c r="BE401" s="25">
        <f ca="1" t="shared" ref="BE401:BI401" si="2994">AZ401/Z401</f>
        <v>23542.7802521865</v>
      </c>
      <c r="BF401" s="25">
        <f ca="1" t="shared" si="2994"/>
        <v>21677.5407086682</v>
      </c>
      <c r="BG401" s="25">
        <f ca="1" t="shared" si="2994"/>
        <v>24905.8019014764</v>
      </c>
      <c r="BH401" s="25">
        <f ca="1" t="shared" si="2994"/>
        <v>19650.2120651869</v>
      </c>
      <c r="BI401" s="25">
        <f ca="1" t="shared" si="2994"/>
        <v>19604.7380236385</v>
      </c>
      <c r="BJ401" s="25">
        <f ca="1" t="shared" si="2882"/>
        <v>60444.8528798994</v>
      </c>
      <c r="BK401" s="25">
        <f ca="1" t="shared" si="2883"/>
        <v>40569.0547887462</v>
      </c>
      <c r="BL401" s="25">
        <f ca="1" t="shared" si="2884"/>
        <v>101013.907668646</v>
      </c>
      <c r="BM401" s="25">
        <f ca="1">BK401*'Ejercicio 3 - TIR'!$D$5</f>
        <v>20284.5273943731</v>
      </c>
      <c r="BN401" s="25">
        <f ca="1" t="shared" si="2885"/>
        <v>80729.3802742725</v>
      </c>
      <c r="BO401" s="25">
        <f ca="1" t="shared" si="2886"/>
        <v>36445.5788433653</v>
      </c>
      <c r="BP401" s="25">
        <f ca="1" t="shared" si="2887"/>
        <v>-118863.306558645</v>
      </c>
      <c r="BQ401" s="25">
        <f ca="1" t="shared" ref="BQ401:BT401" si="2995">BE401</f>
        <v>23542.7802521865</v>
      </c>
      <c r="BR401" s="25">
        <f ca="1" t="shared" si="2995"/>
        <v>21677.5407086682</v>
      </c>
      <c r="BS401" s="25">
        <f ca="1" t="shared" si="2995"/>
        <v>24905.8019014764</v>
      </c>
      <c r="BT401" s="25">
        <f ca="1" t="shared" si="2995"/>
        <v>19650.2120651869</v>
      </c>
      <c r="BU401" s="25">
        <f ca="1" t="shared" si="2889"/>
        <v>56050.3168670038</v>
      </c>
      <c r="BV401" s="27">
        <f ca="1" t="shared" si="2890"/>
        <v>6.26993861742366</v>
      </c>
    </row>
    <row r="402" ht="15" customHeight="1" spans="1:74">
      <c r="A402" s="23">
        <v>401</v>
      </c>
      <c r="B402" s="24">
        <f ca="1" t="shared" ref="B402:F402" si="2996">RAND()</f>
        <v>0.501905655264959</v>
      </c>
      <c r="C402" s="25">
        <f ca="1">IF(B402&lt;=('Ejercicio 3 - TIR'!$D$13-'Ejercicio 3 - TIR'!$C$13)/('Ejercicio 3 - TIR'!$E$13-'Ejercicio 3 - TIR'!$C$13),'Ejercicio 3 - TIR'!$C$13+SQRT(('Ejercicio 3 - TIR'!$E$13-'Ejercicio 3 - TIR'!$C$13)*('Ejercicio 3 - TIR'!$D$13-'Ejercicio 3 - TIR'!$C$13)*B402),'Ejercicio 3 - TIR'!$E$13-SQRT(('Ejercicio 3 - TIR'!$E$13-'Ejercicio 3 - TIR'!$C$13)*('Ejercicio 3 - TIR'!$E$13-'Ejercicio 3 - TIR'!$D$13)*(1-B402)))</f>
        <v>75551.8259642555</v>
      </c>
      <c r="D402" s="24">
        <f ca="1" t="shared" si="2996"/>
        <v>0.756527903733052</v>
      </c>
      <c r="E402" s="25">
        <f ca="1">IF(D402&lt;=('Ejercicio 3 - TIR'!$D$14-'Ejercicio 3 - TIR'!$C$14)/('Ejercicio 3 - TIR'!$E$14-'Ejercicio 3 - TIR'!$C$14),'Ejercicio 3 - TIR'!$C$14+SQRT(('Ejercicio 3 - TIR'!$E$14-'Ejercicio 3 - TIR'!$C$14)*('Ejercicio 3 - TIR'!$D$14-'Ejercicio 3 - TIR'!$C$14)*D402),'Ejercicio 3 - TIR'!$E$14-SQRT(('Ejercicio 3 - TIR'!$E$14-'Ejercicio 3 - TIR'!$C$14)*('Ejercicio 3 - TIR'!$E$14-'Ejercicio 3 - TIR'!$D$14)*(1-D402)))</f>
        <v>33956.7546434021</v>
      </c>
      <c r="F402" s="24">
        <f ca="1" t="shared" si="2996"/>
        <v>0.710110256329959</v>
      </c>
      <c r="G402" s="25">
        <f ca="1">IF(F402&lt;=('Ejercicio 3 - TIR'!$D$18-'Ejercicio 3 - TIR'!$C$18)/('Ejercicio 3 - TIR'!$E$18-'Ejercicio 3 - TIR'!$C$18),'Ejercicio 3 - TIR'!$C$18+SQRT(('Ejercicio 3 - TIR'!$E$18-'Ejercicio 3 - TIR'!$C$18)*('Ejercicio 3 - TIR'!$D$18-'Ejercicio 3 - TIR'!$C$18)*F402),'Ejercicio 3 - TIR'!$E$18-SQRT(('Ejercicio 3 - TIR'!$E$18-'Ejercicio 3 - TIR'!$C$18)*('Ejercicio 3 - TIR'!$E$18-'Ejercicio 3 - TIR'!$D$18)*(1-F402)))</f>
        <v>40337.1971116877</v>
      </c>
      <c r="H402" s="24">
        <f ca="1" t="shared" ref="H402:L402" si="2997">RAND()</f>
        <v>0.91197169327021</v>
      </c>
      <c r="I402" s="25">
        <f ca="1">IF(H402&lt;=('Ejercicio 3 - TIR'!$D$18-'Ejercicio 3 - TIR'!$C$18)/('Ejercicio 3 - TIR'!$E$18-'Ejercicio 3 - TIR'!$C$18),'Ejercicio 3 - TIR'!$C$18+SQRT(('Ejercicio 3 - TIR'!$E$18-'Ejercicio 3 - TIR'!$C$18)*('Ejercicio 3 - TIR'!$D$18-'Ejercicio 3 - TIR'!$C$18)*H402),'Ejercicio 3 - TIR'!$E$18-SQRT(('Ejercicio 3 - TIR'!$E$18-'Ejercicio 3 - TIR'!$C$18)*('Ejercicio 3 - TIR'!$E$18-'Ejercicio 3 - TIR'!$D$18)*(1-H402)))</f>
        <v>42430.540328253</v>
      </c>
      <c r="J402" s="24">
        <f ca="1" t="shared" si="2997"/>
        <v>0.442407007937564</v>
      </c>
      <c r="K402" s="25">
        <f ca="1">IF(J402&lt;=('Ejercicio 3 - TIR'!$D$18-'Ejercicio 3 - TIR'!$C$18)/('Ejercicio 3 - TIR'!$E$18-'Ejercicio 3 - TIR'!$C$18),'Ejercicio 3 - TIR'!$C$18+SQRT(('Ejercicio 3 - TIR'!$E$18-'Ejercicio 3 - TIR'!$C$18)*('Ejercicio 3 - TIR'!$D$18-'Ejercicio 3 - TIR'!$C$18)*J402),'Ejercicio 3 - TIR'!$E$18-SQRT(('Ejercicio 3 - TIR'!$E$18-'Ejercicio 3 - TIR'!$C$18)*('Ejercicio 3 - TIR'!$E$18-'Ejercicio 3 - TIR'!$D$18)*(1-J402)))</f>
        <v>38146.2292620963</v>
      </c>
      <c r="L402" s="24">
        <f ca="1" t="shared" si="2997"/>
        <v>0.993268136675637</v>
      </c>
      <c r="M402" s="25">
        <f ca="1">IF(L402&lt;=('Ejercicio 3 - TIR'!$D$18-'Ejercicio 3 - TIR'!$C$18)/('Ejercicio 3 - TIR'!$E$18-'Ejercicio 3 - TIR'!$C$18),'Ejercicio 3 - TIR'!$C$18+SQRT(('Ejercicio 3 - TIR'!$E$18-'Ejercicio 3 - TIR'!$C$18)*('Ejercicio 3 - TIR'!$D$18-'Ejercicio 3 - TIR'!$C$18)*L402),'Ejercicio 3 - TIR'!$E$18-SQRT(('Ejercicio 3 - TIR'!$E$18-'Ejercicio 3 - TIR'!$C$18)*('Ejercicio 3 - TIR'!$E$18-'Ejercicio 3 - TIR'!$D$18)*(1-L402)))</f>
        <v>44289.4440561594</v>
      </c>
      <c r="N402" s="24">
        <f ca="1" t="shared" ref="N402:R402" si="2998">RAND()</f>
        <v>0.822571971141472</v>
      </c>
      <c r="O402" s="25">
        <f ca="1">IF(N402&lt;=('Ejercicio 3 - TIR'!$D$18-'Ejercicio 3 - TIR'!$C$18)/('Ejercicio 3 - TIR'!$E$18-'Ejercicio 3 - TIR'!$C$18),'Ejercicio 3 - TIR'!$C$18+SQRT(('Ejercicio 3 - TIR'!$E$18-'Ejercicio 3 - TIR'!$C$18)*('Ejercicio 3 - TIR'!$D$18-'Ejercicio 3 - TIR'!$C$18)*N402),'Ejercicio 3 - TIR'!$E$18-SQRT(('Ejercicio 3 - TIR'!$E$18-'Ejercicio 3 - TIR'!$C$18)*('Ejercicio 3 - TIR'!$E$18-'Ejercicio 3 - TIR'!$D$18)*(1-N402)))</f>
        <v>41352.1099023696</v>
      </c>
      <c r="P402" s="24">
        <f ca="1" t="shared" si="2998"/>
        <v>0.0865765381509114</v>
      </c>
      <c r="Q402" s="26">
        <f ca="1">IF(P402&lt;=('Ejercicio 3 - TIR'!$D$22-'Ejercicio 3 - TIR'!$C$22)/('Ejercicio 3 - TIR'!$E$22-'Ejercicio 3 - TIR'!$C$22),'Ejercicio 3 - TIR'!$C$22+SQRT(('Ejercicio 3 - TIR'!$E$22-'Ejercicio 3 - TIR'!$C$22)*('Ejercicio 3 - TIR'!$D$22-'Ejercicio 3 - TIR'!$C$22)*P402),'Ejercicio 3 - TIR'!$E$22-SQRT(('Ejercicio 3 - TIR'!$E$22-'Ejercicio 3 - TIR'!$C$22)*('Ejercicio 3 - TIR'!$E$22-'Ejercicio 3 - TIR'!$D$22)*(1-P402)))</f>
        <v>0.132483499856676</v>
      </c>
      <c r="R402" s="24">
        <f ca="1" t="shared" si="2998"/>
        <v>0.836632231220833</v>
      </c>
      <c r="S402" s="26">
        <f ca="1">IF(R402&lt;=('Ejercicio 3 - TIR'!$D$23-'Ejercicio 3 - TIR'!$C$23)/('Ejercicio 3 - TIR'!$E$23-'Ejercicio 3 - TIR'!$C$23),'Ejercicio 3 - TIR'!$C$23+SQRT(('Ejercicio 3 - TIR'!$E$23-'Ejercicio 3 - TIR'!$C$23)*('Ejercicio 3 - TIR'!$D$23-'Ejercicio 3 - TIR'!$C$23)*R402),'Ejercicio 3 - TIR'!$E$23-SQRT(('Ejercicio 3 - TIR'!$E$23-'Ejercicio 3 - TIR'!$C$23)*('Ejercicio 3 - TIR'!$E$23-'Ejercicio 3 - TIR'!$D$23)*(1-R402)))</f>
        <v>0.162851764411389</v>
      </c>
      <c r="T402" s="24">
        <f ca="1" t="shared" ref="T402:X402" si="2999">RAND()</f>
        <v>0.253444894529097</v>
      </c>
      <c r="U402" s="26">
        <f ca="1">IF(T402&lt;=('Ejercicio 3 - TIR'!$D$24-'Ejercicio 3 - TIR'!$C$24)/('Ejercicio 3 - TIR'!$E$24-'Ejercicio 3 - TIR'!$C$24),'Ejercicio 3 - TIR'!$C$24+SQRT(('Ejercicio 3 - TIR'!$E$24-'Ejercicio 3 - TIR'!$C$24)*('Ejercicio 3 - TIR'!$D$24-'Ejercicio 3 - TIR'!$C$24)*T402),'Ejercicio 3 - TIR'!$E$24-SQRT(('Ejercicio 3 - TIR'!$E$24-'Ejercicio 3 - TIR'!$C$24)*('Ejercicio 3 - TIR'!$E$24-'Ejercicio 3 - TIR'!$D$24)*(1-T402)))</f>
        <v>0.173070203261157</v>
      </c>
      <c r="V402" s="24">
        <f ca="1" t="shared" si="2999"/>
        <v>0.670476392089326</v>
      </c>
      <c r="W402" s="26">
        <f ca="1">IF(V402&lt;=('Ejercicio 3 - TIR'!$D$25-'Ejercicio 3 - TIR'!$C$25)/('Ejercicio 3 - TIR'!$E$25-'Ejercicio 3 - TIR'!$C$25),'Ejercicio 3 - TIR'!$C$25+SQRT(('Ejercicio 3 - TIR'!$E$25-'Ejercicio 3 - TIR'!$C$25)*('Ejercicio 3 - TIR'!$D$25-'Ejercicio 3 - TIR'!$C$25)*V402),'Ejercicio 3 - TIR'!$E$25-SQRT(('Ejercicio 3 - TIR'!$E$25-'Ejercicio 3 - TIR'!$C$25)*('Ejercicio 3 - TIR'!$E$25-'Ejercicio 3 - TIR'!$D$25)*(1-V402)))</f>
        <v>0.216039248717271</v>
      </c>
      <c r="X402" s="24">
        <f ca="1" t="shared" si="2999"/>
        <v>0.356455488941769</v>
      </c>
      <c r="Y402" s="26">
        <f ca="1">IF(X402&lt;=('Ejercicio 3 - TIR'!$D$26-'Ejercicio 3 - TIR'!$C$26)/('Ejercicio 3 - TIR'!$E$26-'Ejercicio 3 - TIR'!$C$26),'Ejercicio 3 - TIR'!$C$26+SQRT(('Ejercicio 3 - TIR'!$E$26-'Ejercicio 3 - TIR'!$C$26)*('Ejercicio 3 - TIR'!$D$26-'Ejercicio 3 - TIR'!$C$26)*X402),'Ejercicio 3 - TIR'!$E$26-SQRT(('Ejercicio 3 - TIR'!$E$26-'Ejercicio 3 - TIR'!$C$26)*('Ejercicio 3 - TIR'!$E$26-'Ejercicio 3 - TIR'!$D$26)*(1-X402)))</f>
        <v>0.221049678883704</v>
      </c>
      <c r="Z402" s="24">
        <f ca="1" t="shared" si="2860"/>
        <v>1.13248349985668</v>
      </c>
      <c r="AA402" s="24">
        <f ca="1" t="shared" si="2861"/>
        <v>1.31691043597512</v>
      </c>
      <c r="AB402" s="24">
        <f ca="1" t="shared" si="2862"/>
        <v>1.54482839280607</v>
      </c>
      <c r="AC402" s="24">
        <f ca="1" t="shared" si="2863"/>
        <v>1.87857195818501</v>
      </c>
      <c r="AD402" s="24">
        <f ca="1" t="shared" si="2864"/>
        <v>2.29382968630174</v>
      </c>
      <c r="AE402" s="23">
        <f ca="1" t="shared" si="2865"/>
        <v>4498.70969893236</v>
      </c>
      <c r="AF402" s="23">
        <f ca="1" t="shared" si="2866"/>
        <v>5231.33251097812</v>
      </c>
      <c r="AG402" s="23">
        <f ca="1" t="shared" si="2867"/>
        <v>6136.7202919798</v>
      </c>
      <c r="AH402" s="23">
        <f ca="1" t="shared" si="2868"/>
        <v>7462.49273344715</v>
      </c>
      <c r="AI402" s="23">
        <f ca="1" t="shared" si="2869"/>
        <v>9112.07435584762</v>
      </c>
      <c r="AJ402" s="25">
        <f ca="1" t="shared" si="2870"/>
        <v>45681.2101594528</v>
      </c>
      <c r="AK402" s="25">
        <f ca="1" t="shared" si="2871"/>
        <v>55877.2213623396</v>
      </c>
      <c r="AL402" s="25">
        <f ca="1" t="shared" si="2872"/>
        <v>58929.3780425763</v>
      </c>
      <c r="AM402" s="25">
        <f ca="1" t="shared" si="2873"/>
        <v>83200.9076475047</v>
      </c>
      <c r="AN402" s="25">
        <f ca="1" t="shared" si="2874"/>
        <v>94854.6972852675</v>
      </c>
      <c r="AO402" s="25">
        <f ca="1">C402/'Ejercicio 3 - TIR'!$D$7</f>
        <v>15110.3651928511</v>
      </c>
      <c r="AP402" s="25">
        <f ca="1" t="shared" si="2875"/>
        <v>30570.8449666016</v>
      </c>
      <c r="AQ402" s="25">
        <f ca="1" t="shared" si="2876"/>
        <v>40766.8561694885</v>
      </c>
      <c r="AR402" s="25">
        <f ca="1" t="shared" si="2877"/>
        <v>43819.0128497252</v>
      </c>
      <c r="AS402" s="25">
        <f ca="1" t="shared" si="2878"/>
        <v>68090.5424546536</v>
      </c>
      <c r="AT402" s="25">
        <f ca="1" t="shared" si="2879"/>
        <v>79744.3320924163</v>
      </c>
      <c r="AU402" s="25">
        <f ca="1">AP402*'Ejercicio 3 - TIR'!$D$5</f>
        <v>15285.4224833008</v>
      </c>
      <c r="AV402" s="25">
        <f ca="1">AQ402*'Ejercicio 3 - TIR'!$D$5</f>
        <v>20383.4280847442</v>
      </c>
      <c r="AW402" s="25">
        <f ca="1">AR402*'Ejercicio 3 - TIR'!$D$5</f>
        <v>21909.5064248626</v>
      </c>
      <c r="AX402" s="25">
        <f ca="1">AS402*'Ejercicio 3 - TIR'!$D$5</f>
        <v>34045.2712273268</v>
      </c>
      <c r="AY402" s="25">
        <f ca="1">AT402*'Ejercicio 3 - TIR'!$D$5</f>
        <v>39872.1660462082</v>
      </c>
      <c r="AZ402" s="25">
        <f ca="1" t="shared" ref="AZ402:BD402" si="3000">AJ402-AU402-AE402</f>
        <v>25897.0779772196</v>
      </c>
      <c r="BA402" s="25">
        <f ca="1" t="shared" si="3000"/>
        <v>30262.4607666172</v>
      </c>
      <c r="BB402" s="25">
        <f ca="1" t="shared" si="3000"/>
        <v>30883.1513257339</v>
      </c>
      <c r="BC402" s="25">
        <f ca="1" t="shared" si="3000"/>
        <v>41693.1436867308</v>
      </c>
      <c r="BD402" s="25">
        <f ca="1" t="shared" si="3000"/>
        <v>45870.4568832117</v>
      </c>
      <c r="BE402" s="25">
        <f ca="1" t="shared" ref="BE402:BI402" si="3001">AZ402/Z402</f>
        <v>22867.5101937441</v>
      </c>
      <c r="BF402" s="25">
        <f ca="1" t="shared" si="3001"/>
        <v>22979.8928916597</v>
      </c>
      <c r="BG402" s="25">
        <f ca="1" t="shared" si="3001"/>
        <v>19991.3151969176</v>
      </c>
      <c r="BH402" s="25">
        <f ca="1" t="shared" si="3001"/>
        <v>22194.0626256408</v>
      </c>
      <c r="BI402" s="25">
        <f ca="1" t="shared" si="3001"/>
        <v>19997.3246301329</v>
      </c>
      <c r="BJ402" s="25">
        <f ca="1" t="shared" si="2882"/>
        <v>77891.0118515</v>
      </c>
      <c r="BK402" s="25">
        <f ca="1" t="shared" si="2883"/>
        <v>34660.6042502223</v>
      </c>
      <c r="BL402" s="25">
        <f ca="1" t="shared" si="2884"/>
        <v>112551.616101722</v>
      </c>
      <c r="BM402" s="25">
        <f ca="1">BK402*'Ejercicio 3 - TIR'!$D$5</f>
        <v>17330.3021251112</v>
      </c>
      <c r="BN402" s="25">
        <f ca="1" t="shared" si="2885"/>
        <v>95221.3139766112</v>
      </c>
      <c r="BO402" s="25">
        <f ca="1" t="shared" si="2886"/>
        <v>41511.9372398276</v>
      </c>
      <c r="BP402" s="25">
        <f ca="1" t="shared" si="2887"/>
        <v>-109508.580607658</v>
      </c>
      <c r="BQ402" s="25">
        <f ca="1" t="shared" ref="BQ402:BT402" si="3002">BE402</f>
        <v>22867.5101937441</v>
      </c>
      <c r="BR402" s="25">
        <f ca="1" t="shared" si="3002"/>
        <v>22979.8928916597</v>
      </c>
      <c r="BS402" s="25">
        <f ca="1" t="shared" si="3002"/>
        <v>19991.3151969176</v>
      </c>
      <c r="BT402" s="25">
        <f ca="1" t="shared" si="3002"/>
        <v>22194.0626256408</v>
      </c>
      <c r="BU402" s="25">
        <f ca="1" t="shared" si="2889"/>
        <v>61509.2618699605</v>
      </c>
      <c r="BV402" s="27">
        <f ca="1" t="shared" si="2890"/>
        <v>9.58393039791459</v>
      </c>
    </row>
    <row r="403" ht="15" customHeight="1" spans="1:74">
      <c r="A403" s="23">
        <v>402</v>
      </c>
      <c r="B403" s="24">
        <f ca="1" t="shared" ref="B403:F403" si="3003">RAND()</f>
        <v>0.736264957334977</v>
      </c>
      <c r="C403" s="25">
        <f ca="1">IF(B403&lt;=('Ejercicio 3 - TIR'!$D$13-'Ejercicio 3 - TIR'!$C$13)/('Ejercicio 3 - TIR'!$E$13-'Ejercicio 3 - TIR'!$C$13),'Ejercicio 3 - TIR'!$C$13+SQRT(('Ejercicio 3 - TIR'!$E$13-'Ejercicio 3 - TIR'!$C$13)*('Ejercicio 3 - TIR'!$D$13-'Ejercicio 3 - TIR'!$C$13)*B403),'Ejercicio 3 - TIR'!$E$13-SQRT(('Ejercicio 3 - TIR'!$E$13-'Ejercicio 3 - TIR'!$C$13)*('Ejercicio 3 - TIR'!$E$13-'Ejercicio 3 - TIR'!$D$13)*(1-B403)))</f>
        <v>82210.0575830604</v>
      </c>
      <c r="D403" s="24">
        <f ca="1" t="shared" si="3003"/>
        <v>0.571429582771197</v>
      </c>
      <c r="E403" s="25">
        <f ca="1">IF(D403&lt;=('Ejercicio 3 - TIR'!$D$14-'Ejercicio 3 - TIR'!$C$14)/('Ejercicio 3 - TIR'!$E$14-'Ejercicio 3 - TIR'!$C$14),'Ejercicio 3 - TIR'!$C$14+SQRT(('Ejercicio 3 - TIR'!$E$14-'Ejercicio 3 - TIR'!$C$14)*('Ejercicio 3 - TIR'!$D$14-'Ejercicio 3 - TIR'!$C$14)*D403),'Ejercicio 3 - TIR'!$E$14-SQRT(('Ejercicio 3 - TIR'!$E$14-'Ejercicio 3 - TIR'!$C$14)*('Ejercicio 3 - TIR'!$E$14-'Ejercicio 3 - TIR'!$D$14)*(1-D403)))</f>
        <v>31982.1722028769</v>
      </c>
      <c r="F403" s="24">
        <f ca="1" t="shared" si="3003"/>
        <v>0.385945088638877</v>
      </c>
      <c r="G403" s="25">
        <f ca="1">IF(F403&lt;=('Ejercicio 3 - TIR'!$D$18-'Ejercicio 3 - TIR'!$C$18)/('Ejercicio 3 - TIR'!$E$18-'Ejercicio 3 - TIR'!$C$18),'Ejercicio 3 - TIR'!$C$18+SQRT(('Ejercicio 3 - TIR'!$E$18-'Ejercicio 3 - TIR'!$C$18)*('Ejercicio 3 - TIR'!$D$18-'Ejercicio 3 - TIR'!$C$18)*F403),'Ejercicio 3 - TIR'!$E$18-SQRT(('Ejercicio 3 - TIR'!$E$18-'Ejercicio 3 - TIR'!$C$18)*('Ejercicio 3 - TIR'!$E$18-'Ejercicio 3 - TIR'!$D$18)*(1-F403)))</f>
        <v>37608.6636997459</v>
      </c>
      <c r="H403" s="24">
        <f ca="1" t="shared" ref="H403:L403" si="3004">RAND()</f>
        <v>0.829822459799072</v>
      </c>
      <c r="I403" s="25">
        <f ca="1">IF(H403&lt;=('Ejercicio 3 - TIR'!$D$18-'Ejercicio 3 - TIR'!$C$18)/('Ejercicio 3 - TIR'!$E$18-'Ejercicio 3 - TIR'!$C$18),'Ejercicio 3 - TIR'!$C$18+SQRT(('Ejercicio 3 - TIR'!$E$18-'Ejercicio 3 - TIR'!$C$18)*('Ejercicio 3 - TIR'!$D$18-'Ejercicio 3 - TIR'!$C$18)*H403),'Ejercicio 3 - TIR'!$E$18-SQRT(('Ejercicio 3 - TIR'!$E$18-'Ejercicio 3 - TIR'!$C$18)*('Ejercicio 3 - TIR'!$E$18-'Ejercicio 3 - TIR'!$D$18)*(1-H403)))</f>
        <v>41427.4217272298</v>
      </c>
      <c r="J403" s="24">
        <f ca="1" t="shared" si="3004"/>
        <v>0.75981932684053</v>
      </c>
      <c r="K403" s="25">
        <f ca="1">IF(J403&lt;=('Ejercicio 3 - TIR'!$D$18-'Ejercicio 3 - TIR'!$C$18)/('Ejercicio 3 - TIR'!$E$18-'Ejercicio 3 - TIR'!$C$18),'Ejercicio 3 - TIR'!$C$18+SQRT(('Ejercicio 3 - TIR'!$E$18-'Ejercicio 3 - TIR'!$C$18)*('Ejercicio 3 - TIR'!$D$18-'Ejercicio 3 - TIR'!$C$18)*J403),'Ejercicio 3 - TIR'!$E$18-SQRT(('Ejercicio 3 - TIR'!$E$18-'Ejercicio 3 - TIR'!$C$18)*('Ejercicio 3 - TIR'!$E$18-'Ejercicio 3 - TIR'!$D$18)*(1-J403)))</f>
        <v>40755.7626731107</v>
      </c>
      <c r="L403" s="24">
        <f ca="1" t="shared" si="3004"/>
        <v>0.0391541203275154</v>
      </c>
      <c r="M403" s="25">
        <f ca="1">IF(L403&lt;=('Ejercicio 3 - TIR'!$D$18-'Ejercicio 3 - TIR'!$C$18)/('Ejercicio 3 - TIR'!$E$18-'Ejercicio 3 - TIR'!$C$18),'Ejercicio 3 - TIR'!$C$18+SQRT(('Ejercicio 3 - TIR'!$E$18-'Ejercicio 3 - TIR'!$C$18)*('Ejercicio 3 - TIR'!$D$18-'Ejercicio 3 - TIR'!$C$18)*L403),'Ejercicio 3 - TIR'!$E$18-SQRT(('Ejercicio 3 - TIR'!$E$18-'Ejercicio 3 - TIR'!$C$18)*('Ejercicio 3 - TIR'!$E$18-'Ejercicio 3 - TIR'!$D$18)*(1-L403)))</f>
        <v>32423.4516807907</v>
      </c>
      <c r="N403" s="24">
        <f ca="1" t="shared" ref="N403:R403" si="3005">RAND()</f>
        <v>0.765469863335087</v>
      </c>
      <c r="O403" s="25">
        <f ca="1">IF(N403&lt;=('Ejercicio 3 - TIR'!$D$18-'Ejercicio 3 - TIR'!$C$18)/('Ejercicio 3 - TIR'!$E$18-'Ejercicio 3 - TIR'!$C$18),'Ejercicio 3 - TIR'!$C$18+SQRT(('Ejercicio 3 - TIR'!$E$18-'Ejercicio 3 - TIR'!$C$18)*('Ejercicio 3 - TIR'!$D$18-'Ejercicio 3 - TIR'!$C$18)*N403),'Ejercicio 3 - TIR'!$E$18-SQRT(('Ejercicio 3 - TIR'!$E$18-'Ejercicio 3 - TIR'!$C$18)*('Ejercicio 3 - TIR'!$E$18-'Ejercicio 3 - TIR'!$D$18)*(1-N403)))</f>
        <v>40805.985187214</v>
      </c>
      <c r="P403" s="24">
        <f ca="1" t="shared" si="3005"/>
        <v>0.163870637141322</v>
      </c>
      <c r="Q403" s="26">
        <f ca="1">IF(P403&lt;=('Ejercicio 3 - TIR'!$D$22-'Ejercicio 3 - TIR'!$C$22)/('Ejercicio 3 - TIR'!$E$22-'Ejercicio 3 - TIR'!$C$22),'Ejercicio 3 - TIR'!$C$22+SQRT(('Ejercicio 3 - TIR'!$E$22-'Ejercicio 3 - TIR'!$C$22)*('Ejercicio 3 - TIR'!$D$22-'Ejercicio 3 - TIR'!$C$22)*P403),'Ejercicio 3 - TIR'!$E$22-SQRT(('Ejercicio 3 - TIR'!$E$22-'Ejercicio 3 - TIR'!$C$22)*('Ejercicio 3 - TIR'!$E$22-'Ejercicio 3 - TIR'!$D$22)*(1-P403)))</f>
        <v>0.137174607618644</v>
      </c>
      <c r="R403" s="24">
        <f ca="1" t="shared" si="3005"/>
        <v>0.532203724561111</v>
      </c>
      <c r="S403" s="26">
        <f ca="1">IF(R403&lt;=('Ejercicio 3 - TIR'!$D$23-'Ejercicio 3 - TIR'!$C$23)/('Ejercicio 3 - TIR'!$E$23-'Ejercicio 3 - TIR'!$C$23),'Ejercicio 3 - TIR'!$C$23+SQRT(('Ejercicio 3 - TIR'!$E$23-'Ejercicio 3 - TIR'!$C$23)*('Ejercicio 3 - TIR'!$D$23-'Ejercicio 3 - TIR'!$C$23)*R403),'Ejercicio 3 - TIR'!$E$23-SQRT(('Ejercicio 3 - TIR'!$E$23-'Ejercicio 3 - TIR'!$C$23)*('Ejercicio 3 - TIR'!$E$23-'Ejercicio 3 - TIR'!$D$23)*(1-R403)))</f>
        <v>0.150982190024228</v>
      </c>
      <c r="T403" s="24">
        <f ca="1" t="shared" ref="T403:X403" si="3006">RAND()</f>
        <v>0.0838462763251806</v>
      </c>
      <c r="U403" s="26">
        <f ca="1">IF(T403&lt;=('Ejercicio 3 - TIR'!$D$24-'Ejercicio 3 - TIR'!$C$24)/('Ejercicio 3 - TIR'!$E$24-'Ejercicio 3 - TIR'!$C$24),'Ejercicio 3 - TIR'!$C$24+SQRT(('Ejercicio 3 - TIR'!$E$24-'Ejercicio 3 - TIR'!$C$24)*('Ejercicio 3 - TIR'!$D$24-'Ejercicio 3 - TIR'!$C$24)*T403),'Ejercicio 3 - TIR'!$E$24-SQRT(('Ejercicio 3 - TIR'!$E$24-'Ejercicio 3 - TIR'!$C$24)*('Ejercicio 3 - TIR'!$E$24-'Ejercicio 3 - TIR'!$D$24)*(1-T403)))</f>
        <v>0.16326940768395</v>
      </c>
      <c r="V403" s="24">
        <f ca="1" t="shared" si="3006"/>
        <v>0.201357609296644</v>
      </c>
      <c r="W403" s="26">
        <f ca="1">IF(V403&lt;=('Ejercicio 3 - TIR'!$D$25-'Ejercicio 3 - TIR'!$C$25)/('Ejercicio 3 - TIR'!$E$25-'Ejercicio 3 - TIR'!$C$25),'Ejercicio 3 - TIR'!$C$25+SQRT(('Ejercicio 3 - TIR'!$E$25-'Ejercicio 3 - TIR'!$C$25)*('Ejercicio 3 - TIR'!$D$25-'Ejercicio 3 - TIR'!$C$25)*V403),'Ejercicio 3 - TIR'!$E$25-SQRT(('Ejercicio 3 - TIR'!$E$25-'Ejercicio 3 - TIR'!$C$25)*('Ejercicio 3 - TIR'!$E$25-'Ejercicio 3 - TIR'!$D$25)*(1-V403)))</f>
        <v>0.196789897349755</v>
      </c>
      <c r="X403" s="24">
        <f ca="1" t="shared" si="3006"/>
        <v>0.0547995241681059</v>
      </c>
      <c r="Y403" s="26">
        <f ca="1">IF(X403&lt;=('Ejercicio 3 - TIR'!$D$26-'Ejercicio 3 - TIR'!$C$26)/('Ejercicio 3 - TIR'!$E$26-'Ejercicio 3 - TIR'!$C$26),'Ejercicio 3 - TIR'!$C$26+SQRT(('Ejercicio 3 - TIR'!$E$26-'Ejercicio 3 - TIR'!$C$26)*('Ejercicio 3 - TIR'!$D$26-'Ejercicio 3 - TIR'!$C$26)*X403),'Ejercicio 3 - TIR'!$E$26-SQRT(('Ejercicio 3 - TIR'!$E$26-'Ejercicio 3 - TIR'!$C$26)*('Ejercicio 3 - TIR'!$E$26-'Ejercicio 3 - TIR'!$D$26)*(1-X403)))</f>
        <v>0.202163828149636</v>
      </c>
      <c r="Z403" s="24">
        <f ca="1" t="shared" si="2860"/>
        <v>1.13717460761864</v>
      </c>
      <c r="AA403" s="24">
        <f ca="1" t="shared" si="2861"/>
        <v>1.30886772031685</v>
      </c>
      <c r="AB403" s="24">
        <f ca="1" t="shared" si="2862"/>
        <v>1.52256577774962</v>
      </c>
      <c r="AC403" s="24">
        <f ca="1" t="shared" si="2863"/>
        <v>1.82219134086122</v>
      </c>
      <c r="AD403" s="24">
        <f ca="1" t="shared" si="2864"/>
        <v>2.19057251795084</v>
      </c>
      <c r="AE403" s="23">
        <f ca="1" t="shared" si="2865"/>
        <v>4387.14192272153</v>
      </c>
      <c r="AF403" s="23">
        <f ca="1" t="shared" si="2866"/>
        <v>5049.52221816113</v>
      </c>
      <c r="AG403" s="23">
        <f ca="1" t="shared" si="2867"/>
        <v>5873.95471980725</v>
      </c>
      <c r="AH403" s="23">
        <f ca="1" t="shared" si="2868"/>
        <v>7029.88966615522</v>
      </c>
      <c r="AI403" s="23">
        <f ca="1" t="shared" si="2869"/>
        <v>8451.07907253473</v>
      </c>
      <c r="AJ403" s="25">
        <f ca="1" t="shared" si="2870"/>
        <v>42767.6173858201</v>
      </c>
      <c r="AK403" s="25">
        <f ca="1" t="shared" si="2871"/>
        <v>54223.015034724</v>
      </c>
      <c r="AL403" s="25">
        <f ca="1" t="shared" si="2872"/>
        <v>62053.3294921639</v>
      </c>
      <c r="AM403" s="25">
        <f ca="1" t="shared" si="2873"/>
        <v>59081.732893569</v>
      </c>
      <c r="AN403" s="25">
        <f ca="1" t="shared" si="2874"/>
        <v>89388.4697190202</v>
      </c>
      <c r="AO403" s="25">
        <f ca="1">C403/'Ejercicio 3 - TIR'!$D$7</f>
        <v>16442.0115166121</v>
      </c>
      <c r="AP403" s="25">
        <f ca="1" t="shared" si="2875"/>
        <v>26325.605869208</v>
      </c>
      <c r="AQ403" s="25">
        <f ca="1" t="shared" si="2876"/>
        <v>37781.0035181119</v>
      </c>
      <c r="AR403" s="25">
        <f ca="1" t="shared" si="2877"/>
        <v>45611.3179755518</v>
      </c>
      <c r="AS403" s="25">
        <f ca="1" t="shared" si="2878"/>
        <v>42639.721376957</v>
      </c>
      <c r="AT403" s="25">
        <f ca="1" t="shared" si="2879"/>
        <v>72946.4582024082</v>
      </c>
      <c r="AU403" s="25">
        <f ca="1">AP403*'Ejercicio 3 - TIR'!$D$5</f>
        <v>13162.802934604</v>
      </c>
      <c r="AV403" s="25">
        <f ca="1">AQ403*'Ejercicio 3 - TIR'!$D$5</f>
        <v>18890.501759056</v>
      </c>
      <c r="AW403" s="25">
        <f ca="1">AR403*'Ejercicio 3 - TIR'!$D$5</f>
        <v>22805.6589877759</v>
      </c>
      <c r="AX403" s="25">
        <f ca="1">AS403*'Ejercicio 3 - TIR'!$D$5</f>
        <v>21319.8606884785</v>
      </c>
      <c r="AY403" s="25">
        <f ca="1">AT403*'Ejercicio 3 - TIR'!$D$5</f>
        <v>36473.2291012041</v>
      </c>
      <c r="AZ403" s="25">
        <f ca="1" t="shared" ref="AZ403:BD403" si="3007">AJ403-AU403-AE403</f>
        <v>25217.6725284946</v>
      </c>
      <c r="BA403" s="25">
        <f ca="1" t="shared" si="3007"/>
        <v>30282.9910575069</v>
      </c>
      <c r="BB403" s="25">
        <f ca="1" t="shared" si="3007"/>
        <v>33373.7157845807</v>
      </c>
      <c r="BC403" s="25">
        <f ca="1" t="shared" si="3007"/>
        <v>30731.9825389353</v>
      </c>
      <c r="BD403" s="25">
        <f ca="1" t="shared" si="3007"/>
        <v>44464.1615452814</v>
      </c>
      <c r="BE403" s="25">
        <f ca="1" t="shared" ref="BE403:BI403" si="3008">AZ403/Z403</f>
        <v>22175.7260138818</v>
      </c>
      <c r="BF403" s="25">
        <f ca="1" t="shared" si="3008"/>
        <v>23136.7850145896</v>
      </c>
      <c r="BG403" s="25">
        <f ca="1" t="shared" si="3008"/>
        <v>21919.3917742638</v>
      </c>
      <c r="BH403" s="25">
        <f ca="1" t="shared" si="3008"/>
        <v>16865.3981883212</v>
      </c>
      <c r="BI403" s="25">
        <f ca="1" t="shared" si="3008"/>
        <v>20297.9637427731</v>
      </c>
      <c r="BJ403" s="25">
        <f ca="1" t="shared" si="2882"/>
        <v>70059.2674919935</v>
      </c>
      <c r="BK403" s="25">
        <f ca="1" t="shared" si="2883"/>
        <v>36017.4185681217</v>
      </c>
      <c r="BL403" s="25">
        <f ca="1" t="shared" si="2884"/>
        <v>106076.686060115</v>
      </c>
      <c r="BM403" s="25">
        <f ca="1">BK403*'Ejercicio 3 - TIR'!$D$5</f>
        <v>18008.7092840609</v>
      </c>
      <c r="BN403" s="25">
        <f ca="1" t="shared" si="2885"/>
        <v>88067.9767760543</v>
      </c>
      <c r="BO403" s="25">
        <f ca="1" t="shared" si="2886"/>
        <v>40203.1779611829</v>
      </c>
      <c r="BP403" s="25">
        <f ca="1" t="shared" si="2887"/>
        <v>-114192.229785937</v>
      </c>
      <c r="BQ403" s="25">
        <f ca="1" t="shared" ref="BQ403:BT403" si="3009">BE403</f>
        <v>22175.7260138818</v>
      </c>
      <c r="BR403" s="25">
        <f ca="1" t="shared" si="3009"/>
        <v>23136.7850145896</v>
      </c>
      <c r="BS403" s="25">
        <f ca="1" t="shared" si="3009"/>
        <v>21919.3917742638</v>
      </c>
      <c r="BT403" s="25">
        <f ca="1" t="shared" si="3009"/>
        <v>16865.3981883212</v>
      </c>
      <c r="BU403" s="25">
        <f ca="1" t="shared" si="2889"/>
        <v>60501.141703956</v>
      </c>
      <c r="BV403" s="27">
        <f ca="1" t="shared" si="2890"/>
        <v>7.17921725463879</v>
      </c>
    </row>
    <row r="404" ht="15" customHeight="1" spans="1:74">
      <c r="A404" s="23">
        <v>403</v>
      </c>
      <c r="B404" s="24">
        <f ca="1" t="shared" ref="B404:F404" si="3010">RAND()</f>
        <v>0.564176714301947</v>
      </c>
      <c r="C404" s="25">
        <f ca="1">IF(B404&lt;=('Ejercicio 3 - TIR'!$D$13-'Ejercicio 3 - TIR'!$C$13)/('Ejercicio 3 - TIR'!$E$13-'Ejercicio 3 - TIR'!$C$13),'Ejercicio 3 - TIR'!$C$13+SQRT(('Ejercicio 3 - TIR'!$E$13-'Ejercicio 3 - TIR'!$C$13)*('Ejercicio 3 - TIR'!$D$13-'Ejercicio 3 - TIR'!$C$13)*B404),'Ejercicio 3 - TIR'!$E$13-SQRT(('Ejercicio 3 - TIR'!$E$13-'Ejercicio 3 - TIR'!$C$13)*('Ejercicio 3 - TIR'!$E$13-'Ejercicio 3 - TIR'!$D$13)*(1-B404)))</f>
        <v>77131.0703609097</v>
      </c>
      <c r="D404" s="24">
        <f ca="1" t="shared" si="3010"/>
        <v>0.185136590706105</v>
      </c>
      <c r="E404" s="25">
        <f ca="1">IF(D404&lt;=('Ejercicio 3 - TIR'!$D$14-'Ejercicio 3 - TIR'!$C$14)/('Ejercicio 3 - TIR'!$E$14-'Ejercicio 3 - TIR'!$C$14),'Ejercicio 3 - TIR'!$C$14+SQRT(('Ejercicio 3 - TIR'!$E$14-'Ejercicio 3 - TIR'!$C$14)*('Ejercicio 3 - TIR'!$D$14-'Ejercicio 3 - TIR'!$C$14)*D404),'Ejercicio 3 - TIR'!$E$14-SQRT(('Ejercicio 3 - TIR'!$E$14-'Ejercicio 3 - TIR'!$C$14)*('Ejercicio 3 - TIR'!$E$14-'Ejercicio 3 - TIR'!$D$14)*(1-D404)))</f>
        <v>28726.2909579041</v>
      </c>
      <c r="F404" s="24">
        <f ca="1" t="shared" si="3010"/>
        <v>0.970876796782014</v>
      </c>
      <c r="G404" s="25">
        <f ca="1">IF(F404&lt;=('Ejercicio 3 - TIR'!$D$18-'Ejercicio 3 - TIR'!$C$18)/('Ejercicio 3 - TIR'!$E$18-'Ejercicio 3 - TIR'!$C$18),'Ejercicio 3 - TIR'!$C$18+SQRT(('Ejercicio 3 - TIR'!$E$18-'Ejercicio 3 - TIR'!$C$18)*('Ejercicio 3 - TIR'!$D$18-'Ejercicio 3 - TIR'!$C$18)*F404),'Ejercicio 3 - TIR'!$E$18-SQRT(('Ejercicio 3 - TIR'!$E$18-'Ejercicio 3 - TIR'!$C$18)*('Ejercicio 3 - TIR'!$E$18-'Ejercicio 3 - TIR'!$D$18)*(1-F404)))</f>
        <v>43522.0824646317</v>
      </c>
      <c r="H404" s="24">
        <f ca="1" t="shared" ref="H404:L404" si="3011">RAND()</f>
        <v>0.51239183934786</v>
      </c>
      <c r="I404" s="25">
        <f ca="1">IF(H404&lt;=('Ejercicio 3 - TIR'!$D$18-'Ejercicio 3 - TIR'!$C$18)/('Ejercicio 3 - TIR'!$E$18-'Ejercicio 3 - TIR'!$C$18),'Ejercicio 3 - TIR'!$C$18+SQRT(('Ejercicio 3 - TIR'!$E$18-'Ejercicio 3 - TIR'!$C$18)*('Ejercicio 3 - TIR'!$D$18-'Ejercicio 3 - TIR'!$C$18)*H404),'Ejercicio 3 - TIR'!$E$18-SQRT(('Ejercicio 3 - TIR'!$E$18-'Ejercicio 3 - TIR'!$C$18)*('Ejercicio 3 - TIR'!$E$18-'Ejercicio 3 - TIR'!$D$18)*(1-H404)))</f>
        <v>38766.9137045017</v>
      </c>
      <c r="J404" s="24">
        <f ca="1" t="shared" si="3011"/>
        <v>0.261413518035647</v>
      </c>
      <c r="K404" s="25">
        <f ca="1">IF(J404&lt;=('Ejercicio 3 - TIR'!$D$18-'Ejercicio 3 - TIR'!$C$18)/('Ejercicio 3 - TIR'!$E$18-'Ejercicio 3 - TIR'!$C$18),'Ejercicio 3 - TIR'!$C$18+SQRT(('Ejercicio 3 - TIR'!$E$18-'Ejercicio 3 - TIR'!$C$18)*('Ejercicio 3 - TIR'!$D$18-'Ejercicio 3 - TIR'!$C$18)*J404),'Ejercicio 3 - TIR'!$E$18-SQRT(('Ejercicio 3 - TIR'!$E$18-'Ejercicio 3 - TIR'!$C$18)*('Ejercicio 3 - TIR'!$E$18-'Ejercicio 3 - TIR'!$D$18)*(1-J404)))</f>
        <v>36261.9507907159</v>
      </c>
      <c r="L404" s="24">
        <f ca="1" t="shared" si="3011"/>
        <v>0.0439448322737219</v>
      </c>
      <c r="M404" s="25">
        <f ca="1">IF(L404&lt;=('Ejercicio 3 - TIR'!$D$18-'Ejercicio 3 - TIR'!$C$18)/('Ejercicio 3 - TIR'!$E$18-'Ejercicio 3 - TIR'!$C$18),'Ejercicio 3 - TIR'!$C$18+SQRT(('Ejercicio 3 - TIR'!$E$18-'Ejercicio 3 - TIR'!$C$18)*('Ejercicio 3 - TIR'!$D$18-'Ejercicio 3 - TIR'!$C$18)*L404),'Ejercicio 3 - TIR'!$E$18-SQRT(('Ejercicio 3 - TIR'!$E$18-'Ejercicio 3 - TIR'!$C$18)*('Ejercicio 3 - TIR'!$E$18-'Ejercicio 3 - TIR'!$D$18)*(1-L404)))</f>
        <v>32567.4354599597</v>
      </c>
      <c r="N404" s="24">
        <f ca="1" t="shared" ref="N404:R404" si="3012">RAND()</f>
        <v>0.683146123229347</v>
      </c>
      <c r="O404" s="25">
        <f ca="1">IF(N404&lt;=('Ejercicio 3 - TIR'!$D$18-'Ejercicio 3 - TIR'!$C$18)/('Ejercicio 3 - TIR'!$E$18-'Ejercicio 3 - TIR'!$C$18),'Ejercicio 3 - TIR'!$C$18+SQRT(('Ejercicio 3 - TIR'!$E$18-'Ejercicio 3 - TIR'!$C$18)*('Ejercicio 3 - TIR'!$D$18-'Ejercicio 3 - TIR'!$C$18)*N404),'Ejercicio 3 - TIR'!$E$18-SQRT(('Ejercicio 3 - TIR'!$E$18-'Ejercicio 3 - TIR'!$C$18)*('Ejercicio 3 - TIR'!$E$18-'Ejercicio 3 - TIR'!$D$18)*(1-N404)))</f>
        <v>40125.1624890876</v>
      </c>
      <c r="P404" s="24">
        <f ca="1" t="shared" si="3012"/>
        <v>0.785316680900175</v>
      </c>
      <c r="Q404" s="26">
        <f ca="1">IF(P404&lt;=('Ejercicio 3 - TIR'!$D$22-'Ejercicio 3 - TIR'!$C$22)/('Ejercicio 3 - TIR'!$E$22-'Ejercicio 3 - TIR'!$C$22),'Ejercicio 3 - TIR'!$C$22+SQRT(('Ejercicio 3 - TIR'!$E$22-'Ejercicio 3 - TIR'!$C$22)*('Ejercicio 3 - TIR'!$D$22-'Ejercicio 3 - TIR'!$C$22)*P404),'Ejercicio 3 - TIR'!$E$22-SQRT(('Ejercicio 3 - TIR'!$E$22-'Ejercicio 3 - TIR'!$C$22)*('Ejercicio 3 - TIR'!$E$22-'Ejercicio 3 - TIR'!$D$22)*(1-P404)))</f>
        <v>0.160342177781359</v>
      </c>
      <c r="R404" s="24">
        <f ca="1" t="shared" si="3012"/>
        <v>0.0148952629362</v>
      </c>
      <c r="S404" s="26">
        <f ca="1">IF(R404&lt;=('Ejercicio 3 - TIR'!$D$23-'Ejercicio 3 - TIR'!$C$23)/('Ejercicio 3 - TIR'!$E$23-'Ejercicio 3 - TIR'!$C$23),'Ejercicio 3 - TIR'!$C$23+SQRT(('Ejercicio 3 - TIR'!$E$23-'Ejercicio 3 - TIR'!$C$23)*('Ejercicio 3 - TIR'!$D$23-'Ejercicio 3 - TIR'!$C$23)*R404),'Ejercicio 3 - TIR'!$E$23-SQRT(('Ejercicio 3 - TIR'!$E$23-'Ejercicio 3 - TIR'!$C$23)*('Ejercicio 3 - TIR'!$E$23-'Ejercicio 3 - TIR'!$D$23)*(1-R404)))</f>
        <v>0.125177979652834</v>
      </c>
      <c r="T404" s="24">
        <f ca="1" t="shared" ref="T404:X404" si="3013">RAND()</f>
        <v>0.223941189133575</v>
      </c>
      <c r="U404" s="26">
        <f ca="1">IF(T404&lt;=('Ejercicio 3 - TIR'!$D$24-'Ejercicio 3 - TIR'!$C$24)/('Ejercicio 3 - TIR'!$E$24-'Ejercicio 3 - TIR'!$C$24),'Ejercicio 3 - TIR'!$C$24+SQRT(('Ejercicio 3 - TIR'!$E$24-'Ejercicio 3 - TIR'!$C$24)*('Ejercicio 3 - TIR'!$D$24-'Ejercicio 3 - TIR'!$C$24)*T404),'Ejercicio 3 - TIR'!$E$24-SQRT(('Ejercicio 3 - TIR'!$E$24-'Ejercicio 3 - TIR'!$C$24)*('Ejercicio 3 - TIR'!$E$24-'Ejercicio 3 - TIR'!$D$24)*(1-T404)))</f>
        <v>0.171685859383029</v>
      </c>
      <c r="V404" s="24">
        <f ca="1" t="shared" si="3013"/>
        <v>0.591747058242797</v>
      </c>
      <c r="W404" s="26">
        <f ca="1">IF(V404&lt;=('Ejercicio 3 - TIR'!$D$25-'Ejercicio 3 - TIR'!$C$25)/('Ejercicio 3 - TIR'!$E$25-'Ejercicio 3 - TIR'!$C$25),'Ejercicio 3 - TIR'!$C$25+SQRT(('Ejercicio 3 - TIR'!$E$25-'Ejercicio 3 - TIR'!$C$25)*('Ejercicio 3 - TIR'!$D$25-'Ejercicio 3 - TIR'!$C$25)*V404),'Ejercicio 3 - TIR'!$E$25-SQRT(('Ejercicio 3 - TIR'!$E$25-'Ejercicio 3 - TIR'!$C$25)*('Ejercicio 3 - TIR'!$E$25-'Ejercicio 3 - TIR'!$D$25)*(1-V404)))</f>
        <v>0.212199400849322</v>
      </c>
      <c r="X404" s="24">
        <f ca="1" t="shared" si="3013"/>
        <v>0.537104653718859</v>
      </c>
      <c r="Y404" s="26">
        <f ca="1">IF(X404&lt;=('Ejercicio 3 - TIR'!$D$26-'Ejercicio 3 - TIR'!$C$26)/('Ejercicio 3 - TIR'!$E$26-'Ejercicio 3 - TIR'!$C$26),'Ejercicio 3 - TIR'!$C$26+SQRT(('Ejercicio 3 - TIR'!$E$26-'Ejercicio 3 - TIR'!$C$26)*('Ejercicio 3 - TIR'!$D$26-'Ejercicio 3 - TIR'!$C$26)*X404),'Ejercicio 3 - TIR'!$E$26-SQRT(('Ejercicio 3 - TIR'!$E$26-'Ejercicio 3 - TIR'!$C$26)*('Ejercicio 3 - TIR'!$E$26-'Ejercicio 3 - TIR'!$D$26)*(1-X404)))</f>
        <v>0.230003651434148</v>
      </c>
      <c r="Z404" s="24">
        <f ca="1" t="shared" si="2860"/>
        <v>1.16034217778136</v>
      </c>
      <c r="AA404" s="24">
        <f ca="1" t="shared" si="2861"/>
        <v>1.305591467302</v>
      </c>
      <c r="AB404" s="24">
        <f ca="1" t="shared" si="2862"/>
        <v>1.52974306036889</v>
      </c>
      <c r="AC404" s="24">
        <f ca="1" t="shared" si="2863"/>
        <v>1.85435362123258</v>
      </c>
      <c r="AD404" s="24">
        <f ca="1" t="shared" si="2864"/>
        <v>2.28086172516621</v>
      </c>
      <c r="AE404" s="23">
        <f ca="1" t="shared" si="2865"/>
        <v>4606.03605177131</v>
      </c>
      <c r="AF404" s="23">
        <f ca="1" t="shared" si="2866"/>
        <v>5182.61033894016</v>
      </c>
      <c r="AG404" s="23">
        <f ca="1" t="shared" si="2867"/>
        <v>6072.39124882847</v>
      </c>
      <c r="AH404" s="23">
        <f ca="1" t="shared" si="2868"/>
        <v>7360.94903355254</v>
      </c>
      <c r="AI404" s="23">
        <f ca="1" t="shared" si="2869"/>
        <v>9053.99418929029</v>
      </c>
      <c r="AJ404" s="25">
        <f ca="1" t="shared" si="2870"/>
        <v>50500.5079485907</v>
      </c>
      <c r="AK404" s="25">
        <f ca="1" t="shared" si="2871"/>
        <v>50613.7517462303</v>
      </c>
      <c r="AL404" s="25">
        <f ca="1" t="shared" si="2872"/>
        <v>55471.4675775359</v>
      </c>
      <c r="AM404" s="25">
        <f ca="1" t="shared" si="2873"/>
        <v>60391.5418794345</v>
      </c>
      <c r="AN404" s="25">
        <f ca="1" t="shared" si="2874"/>
        <v>91519.9473374347</v>
      </c>
      <c r="AO404" s="25">
        <f ca="1">C404/'Ejercicio 3 - TIR'!$D$7</f>
        <v>15426.2140721819</v>
      </c>
      <c r="AP404" s="25">
        <f ca="1" t="shared" si="2875"/>
        <v>35074.2938764088</v>
      </c>
      <c r="AQ404" s="25">
        <f ca="1" t="shared" si="2876"/>
        <v>35187.5376740484</v>
      </c>
      <c r="AR404" s="25">
        <f ca="1" t="shared" si="2877"/>
        <v>40045.2535053539</v>
      </c>
      <c r="AS404" s="25">
        <f ca="1" t="shared" si="2878"/>
        <v>44965.3278072526</v>
      </c>
      <c r="AT404" s="25">
        <f ca="1" t="shared" si="2879"/>
        <v>76093.7332652528</v>
      </c>
      <c r="AU404" s="25">
        <f ca="1">AP404*'Ejercicio 3 - TIR'!$D$5</f>
        <v>17537.1469382044</v>
      </c>
      <c r="AV404" s="25">
        <f ca="1">AQ404*'Ejercicio 3 - TIR'!$D$5</f>
        <v>17593.7688370242</v>
      </c>
      <c r="AW404" s="25">
        <f ca="1">AR404*'Ejercicio 3 - TIR'!$D$5</f>
        <v>20022.626752677</v>
      </c>
      <c r="AX404" s="25">
        <f ca="1">AS404*'Ejercicio 3 - TIR'!$D$5</f>
        <v>22482.6639036263</v>
      </c>
      <c r="AY404" s="25">
        <f ca="1">AT404*'Ejercicio 3 - TIR'!$D$5</f>
        <v>38046.8666326264</v>
      </c>
      <c r="AZ404" s="25">
        <f ca="1" t="shared" ref="AZ404:BD404" si="3014">AJ404-AU404-AE404</f>
        <v>28357.324958615</v>
      </c>
      <c r="BA404" s="25">
        <f ca="1" t="shared" si="3014"/>
        <v>27837.372570266</v>
      </c>
      <c r="BB404" s="25">
        <f ca="1" t="shared" si="3014"/>
        <v>29376.4495760304</v>
      </c>
      <c r="BC404" s="25">
        <f ca="1" t="shared" si="3014"/>
        <v>30547.9289422557</v>
      </c>
      <c r="BD404" s="25">
        <f ca="1" t="shared" si="3014"/>
        <v>44419.086515518</v>
      </c>
      <c r="BE404" s="25">
        <f ca="1" t="shared" ref="BE404:BI404" si="3015">AZ404/Z404</f>
        <v>24438.760825566</v>
      </c>
      <c r="BF404" s="25">
        <f ca="1" t="shared" si="3015"/>
        <v>21321.6563277576</v>
      </c>
      <c r="BG404" s="25">
        <f ca="1" t="shared" si="3015"/>
        <v>19203.5187719344</v>
      </c>
      <c r="BH404" s="25">
        <f ca="1" t="shared" si="3015"/>
        <v>16473.6264930691</v>
      </c>
      <c r="BI404" s="25">
        <f ca="1" t="shared" si="3015"/>
        <v>19474.6950353955</v>
      </c>
      <c r="BJ404" s="25">
        <f ca="1" t="shared" si="2882"/>
        <v>65520.6975518716</v>
      </c>
      <c r="BK404" s="25">
        <f ca="1" t="shared" si="2883"/>
        <v>35185.0612414601</v>
      </c>
      <c r="BL404" s="25">
        <f ca="1" t="shared" si="2884"/>
        <v>100705.758793332</v>
      </c>
      <c r="BM404" s="25">
        <f ca="1">BK404*'Ejercicio 3 - TIR'!$D$5</f>
        <v>17592.5306207301</v>
      </c>
      <c r="BN404" s="25">
        <f ca="1" t="shared" si="2885"/>
        <v>83113.2281726017</v>
      </c>
      <c r="BO404" s="25">
        <f ca="1" t="shared" si="2886"/>
        <v>36439.3979939951</v>
      </c>
      <c r="BP404" s="25">
        <f ca="1" t="shared" si="2887"/>
        <v>-105857.361318814</v>
      </c>
      <c r="BQ404" s="25">
        <f ca="1" t="shared" ref="BQ404:BT404" si="3016">BE404</f>
        <v>24438.760825566</v>
      </c>
      <c r="BR404" s="25">
        <f ca="1" t="shared" si="3016"/>
        <v>21321.6563277576</v>
      </c>
      <c r="BS404" s="25">
        <f ca="1" t="shared" si="3016"/>
        <v>19203.5187719344</v>
      </c>
      <c r="BT404" s="25">
        <f ca="1" t="shared" si="3016"/>
        <v>16473.6264930691</v>
      </c>
      <c r="BU404" s="25">
        <f ca="1" t="shared" si="2889"/>
        <v>55914.0930293906</v>
      </c>
      <c r="BV404" s="27">
        <f ca="1" t="shared" si="2890"/>
        <v>8.14448518930235</v>
      </c>
    </row>
    <row r="405" ht="15" customHeight="1" spans="1:74">
      <c r="A405" s="23">
        <v>404</v>
      </c>
      <c r="B405" s="24">
        <f ca="1" t="shared" ref="B405:F405" si="3017">RAND()</f>
        <v>0.614471509344491</v>
      </c>
      <c r="C405" s="25">
        <f ca="1">IF(B405&lt;=('Ejercicio 3 - TIR'!$D$13-'Ejercicio 3 - TIR'!$C$13)/('Ejercicio 3 - TIR'!$E$13-'Ejercicio 3 - TIR'!$C$13),'Ejercicio 3 - TIR'!$C$13+SQRT(('Ejercicio 3 - TIR'!$E$13-'Ejercicio 3 - TIR'!$C$13)*('Ejercicio 3 - TIR'!$D$13-'Ejercicio 3 - TIR'!$C$13)*B405),'Ejercicio 3 - TIR'!$E$13-SQRT(('Ejercicio 3 - TIR'!$E$13-'Ejercicio 3 - TIR'!$C$13)*('Ejercicio 3 - TIR'!$E$13-'Ejercicio 3 - TIR'!$D$13)*(1-B405)))</f>
        <v>78491.0672327377</v>
      </c>
      <c r="D405" s="24">
        <f ca="1" t="shared" si="3017"/>
        <v>0.342858622483845</v>
      </c>
      <c r="E405" s="25">
        <f ca="1">IF(D405&lt;=('Ejercicio 3 - TIR'!$D$14-'Ejercicio 3 - TIR'!$C$14)/('Ejercicio 3 - TIR'!$E$14-'Ejercicio 3 - TIR'!$C$14),'Ejercicio 3 - TIR'!$C$14+SQRT(('Ejercicio 3 - TIR'!$E$14-'Ejercicio 3 - TIR'!$C$14)*('Ejercicio 3 - TIR'!$D$14-'Ejercicio 3 - TIR'!$C$14)*D405),'Ejercicio 3 - TIR'!$E$14-SQRT(('Ejercicio 3 - TIR'!$E$14-'Ejercicio 3 - TIR'!$C$14)*('Ejercicio 3 - TIR'!$E$14-'Ejercicio 3 - TIR'!$D$14)*(1-D405)))</f>
        <v>30071.6966893923</v>
      </c>
      <c r="F405" s="24">
        <f ca="1" t="shared" si="3017"/>
        <v>0.406951281258153</v>
      </c>
      <c r="G405" s="25">
        <f ca="1">IF(F405&lt;=('Ejercicio 3 - TIR'!$D$18-'Ejercicio 3 - TIR'!$C$18)/('Ejercicio 3 - TIR'!$E$18-'Ejercicio 3 - TIR'!$C$18),'Ejercicio 3 - TIR'!$C$18+SQRT(('Ejercicio 3 - TIR'!$E$18-'Ejercicio 3 - TIR'!$C$18)*('Ejercicio 3 - TIR'!$D$18-'Ejercicio 3 - TIR'!$C$18)*F405),'Ejercicio 3 - TIR'!$E$18-SQRT(('Ejercicio 3 - TIR'!$E$18-'Ejercicio 3 - TIR'!$C$18)*('Ejercicio 3 - TIR'!$E$18-'Ejercicio 3 - TIR'!$D$18)*(1-F405)))</f>
        <v>37812.9822851919</v>
      </c>
      <c r="H405" s="24">
        <f ca="1" t="shared" ref="H405:L405" si="3018">RAND()</f>
        <v>0.12689581092819</v>
      </c>
      <c r="I405" s="25">
        <f ca="1">IF(H405&lt;=('Ejercicio 3 - TIR'!$D$18-'Ejercicio 3 - TIR'!$C$18)/('Ejercicio 3 - TIR'!$E$18-'Ejercicio 3 - TIR'!$C$18),'Ejercicio 3 - TIR'!$C$18+SQRT(('Ejercicio 3 - TIR'!$E$18-'Ejercicio 3 - TIR'!$C$18)*('Ejercicio 3 - TIR'!$D$18-'Ejercicio 3 - TIR'!$C$18)*H405),'Ejercicio 3 - TIR'!$E$18-SQRT(('Ejercicio 3 - TIR'!$E$18-'Ejercicio 3 - TIR'!$C$18)*('Ejercicio 3 - TIR'!$E$18-'Ejercicio 3 - TIR'!$D$18)*(1-H405)))</f>
        <v>34362.8398594526</v>
      </c>
      <c r="J405" s="24">
        <f ca="1" t="shared" si="3018"/>
        <v>0.645342331413764</v>
      </c>
      <c r="K405" s="25">
        <f ca="1">IF(J405&lt;=('Ejercicio 3 - TIR'!$D$18-'Ejercicio 3 - TIR'!$C$18)/('Ejercicio 3 - TIR'!$E$18-'Ejercicio 3 - TIR'!$C$18),'Ejercicio 3 - TIR'!$C$18+SQRT(('Ejercicio 3 - TIR'!$E$18-'Ejercicio 3 - TIR'!$C$18)*('Ejercicio 3 - TIR'!$D$18-'Ejercicio 3 - TIR'!$C$18)*J405),'Ejercicio 3 - TIR'!$E$18-SQRT(('Ejercicio 3 - TIR'!$E$18-'Ejercicio 3 - TIR'!$C$18)*('Ejercicio 3 - TIR'!$E$18-'Ejercicio 3 - TIR'!$D$18)*(1-J405)))</f>
        <v>39838.7676927583</v>
      </c>
      <c r="L405" s="24">
        <f ca="1" t="shared" si="3018"/>
        <v>0.535813447371795</v>
      </c>
      <c r="M405" s="25">
        <f ca="1">IF(L405&lt;=('Ejercicio 3 - TIR'!$D$18-'Ejercicio 3 - TIR'!$C$18)/('Ejercicio 3 - TIR'!$E$18-'Ejercicio 3 - TIR'!$C$18),'Ejercicio 3 - TIR'!$C$18+SQRT(('Ejercicio 3 - TIR'!$E$18-'Ejercicio 3 - TIR'!$C$18)*('Ejercicio 3 - TIR'!$D$18-'Ejercicio 3 - TIR'!$C$18)*L405),'Ejercicio 3 - TIR'!$E$18-SQRT(('Ejercicio 3 - TIR'!$E$18-'Ejercicio 3 - TIR'!$C$18)*('Ejercicio 3 - TIR'!$E$18-'Ejercicio 3 - TIR'!$D$18)*(1-L405)))</f>
        <v>38965.0441775693</v>
      </c>
      <c r="N405" s="24">
        <f ca="1" t="shared" ref="N405:R405" si="3019">RAND()</f>
        <v>0.761078543029782</v>
      </c>
      <c r="O405" s="25">
        <f ca="1">IF(N405&lt;=('Ejercicio 3 - TIR'!$D$18-'Ejercicio 3 - TIR'!$C$18)/('Ejercicio 3 - TIR'!$E$18-'Ejercicio 3 - TIR'!$C$18),'Ejercicio 3 - TIR'!$C$18+SQRT(('Ejercicio 3 - TIR'!$E$18-'Ejercicio 3 - TIR'!$C$18)*('Ejercicio 3 - TIR'!$D$18-'Ejercicio 3 - TIR'!$C$18)*N405),'Ejercicio 3 - TIR'!$E$18-SQRT(('Ejercicio 3 - TIR'!$E$18-'Ejercicio 3 - TIR'!$C$18)*('Ejercicio 3 - TIR'!$E$18-'Ejercicio 3 - TIR'!$D$18)*(1-N405)))</f>
        <v>40766.9031108695</v>
      </c>
      <c r="P405" s="24">
        <f ca="1" t="shared" si="3019"/>
        <v>0.354387548345607</v>
      </c>
      <c r="Q405" s="26">
        <f ca="1">IF(P405&lt;=('Ejercicio 3 - TIR'!$D$22-'Ejercicio 3 - TIR'!$C$22)/('Ejercicio 3 - TIR'!$E$22-'Ejercicio 3 - TIR'!$C$22),'Ejercicio 3 - TIR'!$C$22+SQRT(('Ejercicio 3 - TIR'!$E$22-'Ejercicio 3 - TIR'!$C$22)*('Ejercicio 3 - TIR'!$D$22-'Ejercicio 3 - TIR'!$C$22)*P405),'Ejercicio 3 - TIR'!$E$22-SQRT(('Ejercicio 3 - TIR'!$E$22-'Ejercicio 3 - TIR'!$C$22)*('Ejercicio 3 - TIR'!$E$22-'Ejercicio 3 - TIR'!$D$22)*(1-P405)))</f>
        <v>0.145256634514957</v>
      </c>
      <c r="R405" s="24">
        <f ca="1" t="shared" si="3019"/>
        <v>0.376871964867953</v>
      </c>
      <c r="S405" s="26">
        <f ca="1">IF(R405&lt;=('Ejercicio 3 - TIR'!$D$23-'Ejercicio 3 - TIR'!$C$23)/('Ejercicio 3 - TIR'!$E$23-'Ejercicio 3 - TIR'!$C$23),'Ejercicio 3 - TIR'!$C$23+SQRT(('Ejercicio 3 - TIR'!$E$23-'Ejercicio 3 - TIR'!$C$23)*('Ejercicio 3 - TIR'!$D$23-'Ejercicio 3 - TIR'!$C$23)*R405),'Ejercicio 3 - TIR'!$E$23-SQRT(('Ejercicio 3 - TIR'!$E$23-'Ejercicio 3 - TIR'!$C$23)*('Ejercicio 3 - TIR'!$E$23-'Ejercicio 3 - TIR'!$D$23)*(1-R405)))</f>
        <v>0.146045528152877</v>
      </c>
      <c r="T405" s="24">
        <f ca="1" t="shared" ref="T405:X405" si="3020">RAND()</f>
        <v>0.666952442846511</v>
      </c>
      <c r="U405" s="26">
        <f ca="1">IF(T405&lt;=('Ejercicio 3 - TIR'!$D$24-'Ejercicio 3 - TIR'!$C$24)/('Ejercicio 3 - TIR'!$E$24-'Ejercicio 3 - TIR'!$C$24),'Ejercicio 3 - TIR'!$C$24+SQRT(('Ejercicio 3 - TIR'!$E$24-'Ejercicio 3 - TIR'!$C$24)*('Ejercicio 3 - TIR'!$D$24-'Ejercicio 3 - TIR'!$C$24)*T405),'Ejercicio 3 - TIR'!$E$24-SQRT(('Ejercicio 3 - TIR'!$E$24-'Ejercicio 3 - TIR'!$C$24)*('Ejercicio 3 - TIR'!$E$24-'Ejercicio 3 - TIR'!$D$24)*(1-T405)))</f>
        <v>0.189462594084799</v>
      </c>
      <c r="V405" s="24">
        <f ca="1" t="shared" si="3020"/>
        <v>0.065261895952786</v>
      </c>
      <c r="W405" s="26">
        <f ca="1">IF(V405&lt;=('Ejercicio 3 - TIR'!$D$25-'Ejercicio 3 - TIR'!$C$25)/('Ejercicio 3 - TIR'!$E$25-'Ejercicio 3 - TIR'!$C$25),'Ejercicio 3 - TIR'!$C$25+SQRT(('Ejercicio 3 - TIR'!$E$25-'Ejercicio 3 - TIR'!$C$25)*('Ejercicio 3 - TIR'!$D$25-'Ejercicio 3 - TIR'!$C$25)*V405),'Ejercicio 3 - TIR'!$E$25-SQRT(('Ejercicio 3 - TIR'!$E$25-'Ejercicio 3 - TIR'!$C$25)*('Ejercicio 3 - TIR'!$E$25-'Ejercicio 3 - TIR'!$D$25)*(1-V405)))</f>
        <v>0.189558590603949</v>
      </c>
      <c r="X405" s="24">
        <f ca="1" t="shared" si="3020"/>
        <v>0.718868206867584</v>
      </c>
      <c r="Y405" s="26">
        <f ca="1">IF(X405&lt;=('Ejercicio 3 - TIR'!$D$26-'Ejercicio 3 - TIR'!$C$26)/('Ejercicio 3 - TIR'!$E$26-'Ejercicio 3 - TIR'!$C$26),'Ejercicio 3 - TIR'!$C$26+SQRT(('Ejercicio 3 - TIR'!$E$26-'Ejercicio 3 - TIR'!$C$26)*('Ejercicio 3 - TIR'!$D$26-'Ejercicio 3 - TIR'!$C$26)*X405),'Ejercicio 3 - TIR'!$E$26-SQRT(('Ejercicio 3 - TIR'!$E$26-'Ejercicio 3 - TIR'!$C$26)*('Ejercicio 3 - TIR'!$E$26-'Ejercicio 3 - TIR'!$D$26)*(1-X405)))</f>
        <v>0.241037047302405</v>
      </c>
      <c r="Z405" s="24">
        <f ca="1" t="shared" si="2860"/>
        <v>1.14525663451496</v>
      </c>
      <c r="AA405" s="24">
        <f ca="1" t="shared" si="2861"/>
        <v>1.31251624457328</v>
      </c>
      <c r="AB405" s="24">
        <f ca="1" t="shared" si="2862"/>
        <v>1.56118897704857</v>
      </c>
      <c r="AC405" s="24">
        <f ca="1" t="shared" si="2863"/>
        <v>1.85712575920432</v>
      </c>
      <c r="AD405" s="24">
        <f ca="1" t="shared" si="2864"/>
        <v>2.30476186867217</v>
      </c>
      <c r="AE405" s="23">
        <f ca="1" t="shared" si="2865"/>
        <v>4368.11345525569</v>
      </c>
      <c r="AF405" s="23">
        <f ca="1" t="shared" si="2866"/>
        <v>5006.0568918602</v>
      </c>
      <c r="AG405" s="23">
        <f ca="1" t="shared" si="2867"/>
        <v>5954.51741672811</v>
      </c>
      <c r="AH405" s="23">
        <f ca="1" t="shared" si="2868"/>
        <v>7083.24734596976</v>
      </c>
      <c r="AI405" s="23">
        <f ca="1" t="shared" si="2869"/>
        <v>8790.57237155491</v>
      </c>
      <c r="AJ405" s="25">
        <f ca="1" t="shared" si="2870"/>
        <v>43305.5688329126</v>
      </c>
      <c r="AK405" s="25">
        <f ca="1" t="shared" si="2871"/>
        <v>45101.7855252018</v>
      </c>
      <c r="AL405" s="25">
        <f ca="1" t="shared" si="2872"/>
        <v>62195.844981133</v>
      </c>
      <c r="AM405" s="25">
        <f ca="1" t="shared" si="2873"/>
        <v>72362.9872506983</v>
      </c>
      <c r="AN405" s="25">
        <f ca="1" t="shared" si="2874"/>
        <v>93958.0037937847</v>
      </c>
      <c r="AO405" s="25">
        <f ca="1">C405/'Ejercicio 3 - TIR'!$D$7</f>
        <v>15698.2134465475</v>
      </c>
      <c r="AP405" s="25">
        <f ca="1" t="shared" si="2875"/>
        <v>27607.355386365</v>
      </c>
      <c r="AQ405" s="25">
        <f ca="1" t="shared" si="2876"/>
        <v>29403.5720786542</v>
      </c>
      <c r="AR405" s="25">
        <f ca="1" t="shared" si="2877"/>
        <v>46497.6315345855</v>
      </c>
      <c r="AS405" s="25">
        <f ca="1" t="shared" si="2878"/>
        <v>56664.7738041507</v>
      </c>
      <c r="AT405" s="25">
        <f ca="1" t="shared" si="2879"/>
        <v>78259.7903472372</v>
      </c>
      <c r="AU405" s="25">
        <f ca="1">AP405*'Ejercicio 3 - TIR'!$D$5</f>
        <v>13803.6776931825</v>
      </c>
      <c r="AV405" s="25">
        <f ca="1">AQ405*'Ejercicio 3 - TIR'!$D$5</f>
        <v>14701.7860393271</v>
      </c>
      <c r="AW405" s="25">
        <f ca="1">AR405*'Ejercicio 3 - TIR'!$D$5</f>
        <v>23248.8157672927</v>
      </c>
      <c r="AX405" s="25">
        <f ca="1">AS405*'Ejercicio 3 - TIR'!$D$5</f>
        <v>28332.3869020754</v>
      </c>
      <c r="AY405" s="25">
        <f ca="1">AT405*'Ejercicio 3 - TIR'!$D$5</f>
        <v>39129.8951736186</v>
      </c>
      <c r="AZ405" s="25">
        <f ca="1" t="shared" ref="AZ405:BD405" si="3021">AJ405-AU405-AE405</f>
        <v>25133.7776844744</v>
      </c>
      <c r="BA405" s="25">
        <f ca="1" t="shared" si="3021"/>
        <v>25393.9425940145</v>
      </c>
      <c r="BB405" s="25">
        <f ca="1" t="shared" si="3021"/>
        <v>32992.5117971122</v>
      </c>
      <c r="BC405" s="25">
        <f ca="1" t="shared" si="3021"/>
        <v>36947.3530026531</v>
      </c>
      <c r="BD405" s="25">
        <f ca="1" t="shared" si="3021"/>
        <v>46037.5362486112</v>
      </c>
      <c r="BE405" s="25">
        <f ca="1" t="shared" ref="BE405:BI405" si="3022">AZ405/Z405</f>
        <v>21945.978680245</v>
      </c>
      <c r="BF405" s="25">
        <f ca="1" t="shared" si="3022"/>
        <v>19347.5263251088</v>
      </c>
      <c r="BG405" s="25">
        <f ca="1" t="shared" si="3022"/>
        <v>21132.9392419132</v>
      </c>
      <c r="BH405" s="25">
        <f ca="1" t="shared" si="3022"/>
        <v>19894.9117040319</v>
      </c>
      <c r="BI405" s="25">
        <f ca="1" t="shared" si="3022"/>
        <v>19974.964387594</v>
      </c>
      <c r="BJ405" s="25">
        <f ca="1" t="shared" si="2882"/>
        <v>69308.0998559865</v>
      </c>
      <c r="BK405" s="25">
        <f ca="1" t="shared" si="2883"/>
        <v>36180.6437578794</v>
      </c>
      <c r="BL405" s="25">
        <f ca="1" t="shared" si="2884"/>
        <v>105488.743613866</v>
      </c>
      <c r="BM405" s="25">
        <f ca="1">BK405*'Ejercicio 3 - TIR'!$D$5</f>
        <v>18090.3218789397</v>
      </c>
      <c r="BN405" s="25">
        <f ca="1" t="shared" si="2885"/>
        <v>87398.4217349262</v>
      </c>
      <c r="BO405" s="25">
        <f ca="1" t="shared" si="2886"/>
        <v>37920.8034126661</v>
      </c>
      <c r="BP405" s="25">
        <f ca="1" t="shared" si="2887"/>
        <v>-108562.76392213</v>
      </c>
      <c r="BQ405" s="25">
        <f ca="1" t="shared" ref="BQ405:BT405" si="3023">BE405</f>
        <v>21945.978680245</v>
      </c>
      <c r="BR405" s="25">
        <f ca="1" t="shared" si="3023"/>
        <v>19347.5263251088</v>
      </c>
      <c r="BS405" s="25">
        <f ca="1" t="shared" si="3023"/>
        <v>21132.9392419132</v>
      </c>
      <c r="BT405" s="25">
        <f ca="1" t="shared" si="3023"/>
        <v>19894.9117040319</v>
      </c>
      <c r="BU405" s="25">
        <f ca="1" t="shared" si="2889"/>
        <v>57895.7678002602</v>
      </c>
      <c r="BV405" s="27">
        <f ca="1" t="shared" si="2890"/>
        <v>7.74521659603729</v>
      </c>
    </row>
    <row r="406" ht="15" customHeight="1" spans="1:74">
      <c r="A406" s="23">
        <v>405</v>
      </c>
      <c r="B406" s="24">
        <f ca="1" t="shared" ref="B406:F406" si="3024">RAND()</f>
        <v>0.525565864748759</v>
      </c>
      <c r="C406" s="25">
        <f ca="1">IF(B406&lt;=('Ejercicio 3 - TIR'!$D$13-'Ejercicio 3 - TIR'!$C$13)/('Ejercicio 3 - TIR'!$E$13-'Ejercicio 3 - TIR'!$C$13),'Ejercicio 3 - TIR'!$C$13+SQRT(('Ejercicio 3 - TIR'!$E$13-'Ejercicio 3 - TIR'!$C$13)*('Ejercicio 3 - TIR'!$D$13-'Ejercicio 3 - TIR'!$C$13)*B406),'Ejercicio 3 - TIR'!$E$13-SQRT(('Ejercicio 3 - TIR'!$E$13-'Ejercicio 3 - TIR'!$C$13)*('Ejercicio 3 - TIR'!$E$13-'Ejercicio 3 - TIR'!$D$13)*(1-B406)))</f>
        <v>76139.5523449058</v>
      </c>
      <c r="D406" s="24">
        <f ca="1" t="shared" si="3024"/>
        <v>0.376280943378204</v>
      </c>
      <c r="E406" s="25">
        <f ca="1">IF(D406&lt;=('Ejercicio 3 - TIR'!$D$14-'Ejercicio 3 - TIR'!$C$14)/('Ejercicio 3 - TIR'!$E$14-'Ejercicio 3 - TIR'!$C$14),'Ejercicio 3 - TIR'!$C$14+SQRT(('Ejercicio 3 - TIR'!$E$14-'Ejercicio 3 - TIR'!$C$14)*('Ejercicio 3 - TIR'!$D$14-'Ejercicio 3 - TIR'!$C$14)*D406),'Ejercicio 3 - TIR'!$E$14-SQRT(('Ejercicio 3 - TIR'!$E$14-'Ejercicio 3 - TIR'!$C$14)*('Ejercicio 3 - TIR'!$E$14-'Ejercicio 3 - TIR'!$D$14)*(1-D406)))</f>
        <v>30327.4688683226</v>
      </c>
      <c r="F406" s="24">
        <f ca="1" t="shared" si="3024"/>
        <v>0.965968970044507</v>
      </c>
      <c r="G406" s="25">
        <f ca="1">IF(F406&lt;=('Ejercicio 3 - TIR'!$D$18-'Ejercicio 3 - TIR'!$C$18)/('Ejercicio 3 - TIR'!$E$18-'Ejercicio 3 - TIR'!$C$18),'Ejercicio 3 - TIR'!$C$18+SQRT(('Ejercicio 3 - TIR'!$E$18-'Ejercicio 3 - TIR'!$C$18)*('Ejercicio 3 - TIR'!$D$18-'Ejercicio 3 - TIR'!$C$18)*F406),'Ejercicio 3 - TIR'!$E$18-SQRT(('Ejercicio 3 - TIR'!$E$18-'Ejercicio 3 - TIR'!$C$18)*('Ejercicio 3 - TIR'!$E$18-'Ejercicio 3 - TIR'!$D$18)*(1-F406)))</f>
        <v>43402.3995347203</v>
      </c>
      <c r="H406" s="24">
        <f ca="1" t="shared" ref="H406:L406" si="3025">RAND()</f>
        <v>0.0401273194766651</v>
      </c>
      <c r="I406" s="25">
        <f ca="1">IF(H406&lt;=('Ejercicio 3 - TIR'!$D$18-'Ejercicio 3 - TIR'!$C$18)/('Ejercicio 3 - TIR'!$E$18-'Ejercicio 3 - TIR'!$C$18),'Ejercicio 3 - TIR'!$C$18+SQRT(('Ejercicio 3 - TIR'!$E$18-'Ejercicio 3 - TIR'!$C$18)*('Ejercicio 3 - TIR'!$D$18-'Ejercicio 3 - TIR'!$C$18)*H406),'Ejercicio 3 - TIR'!$E$18-SQRT(('Ejercicio 3 - TIR'!$E$18-'Ejercicio 3 - TIR'!$C$18)*('Ejercicio 3 - TIR'!$E$18-'Ejercicio 3 - TIR'!$D$18)*(1-H406)))</f>
        <v>32453.3849925154</v>
      </c>
      <c r="J406" s="24">
        <f ca="1" t="shared" si="3025"/>
        <v>0.489777930232755</v>
      </c>
      <c r="K406" s="25">
        <f ca="1">IF(J406&lt;=('Ejercicio 3 - TIR'!$D$18-'Ejercicio 3 - TIR'!$C$18)/('Ejercicio 3 - TIR'!$E$18-'Ejercicio 3 - TIR'!$C$18),'Ejercicio 3 - TIR'!$C$18+SQRT(('Ejercicio 3 - TIR'!$E$18-'Ejercicio 3 - TIR'!$C$18)*('Ejercicio 3 - TIR'!$D$18-'Ejercicio 3 - TIR'!$C$18)*J406),'Ejercicio 3 - TIR'!$E$18-SQRT(('Ejercicio 3 - TIR'!$E$18-'Ejercicio 3 - TIR'!$C$18)*('Ejercicio 3 - TIR'!$E$18-'Ejercicio 3 - TIR'!$D$18)*(1-J406)))</f>
        <v>38571.2711738057</v>
      </c>
      <c r="L406" s="24">
        <f ca="1" t="shared" si="3025"/>
        <v>0.289916047872605</v>
      </c>
      <c r="M406" s="25">
        <f ca="1">IF(L406&lt;=('Ejercicio 3 - TIR'!$D$18-'Ejercicio 3 - TIR'!$C$18)/('Ejercicio 3 - TIR'!$E$18-'Ejercicio 3 - TIR'!$C$18),'Ejercicio 3 - TIR'!$C$18+SQRT(('Ejercicio 3 - TIR'!$E$18-'Ejercicio 3 - TIR'!$C$18)*('Ejercicio 3 - TIR'!$D$18-'Ejercicio 3 - TIR'!$C$18)*L406),'Ejercicio 3 - TIR'!$E$18-SQRT(('Ejercicio 3 - TIR'!$E$18-'Ejercicio 3 - TIR'!$C$18)*('Ejercicio 3 - TIR'!$E$18-'Ejercicio 3 - TIR'!$D$18)*(1-L406)))</f>
        <v>36594.4982508824</v>
      </c>
      <c r="N406" s="24">
        <f ca="1" t="shared" ref="N406:R406" si="3026">RAND()</f>
        <v>0.47771085540632</v>
      </c>
      <c r="O406" s="25">
        <f ca="1">IF(N406&lt;=('Ejercicio 3 - TIR'!$D$18-'Ejercicio 3 - TIR'!$C$18)/('Ejercicio 3 - TIR'!$E$18-'Ejercicio 3 - TIR'!$C$18),'Ejercicio 3 - TIR'!$C$18+SQRT(('Ejercicio 3 - TIR'!$E$18-'Ejercicio 3 - TIR'!$C$18)*('Ejercicio 3 - TIR'!$D$18-'Ejercicio 3 - TIR'!$C$18)*N406),'Ejercicio 3 - TIR'!$E$18-SQRT(('Ejercicio 3 - TIR'!$E$18-'Ejercicio 3 - TIR'!$C$18)*('Ejercicio 3 - TIR'!$E$18-'Ejercicio 3 - TIR'!$D$18)*(1-N406)))</f>
        <v>38465.0238222316</v>
      </c>
      <c r="P406" s="24">
        <f ca="1" t="shared" si="3026"/>
        <v>0.930811697507545</v>
      </c>
      <c r="Q406" s="26">
        <f ca="1">IF(P406&lt;=('Ejercicio 3 - TIR'!$D$22-'Ejercicio 3 - TIR'!$C$22)/('Ejercicio 3 - TIR'!$E$22-'Ejercicio 3 - TIR'!$C$22),'Ejercicio 3 - TIR'!$C$22+SQRT(('Ejercicio 3 - TIR'!$E$22-'Ejercicio 3 - TIR'!$C$22)*('Ejercicio 3 - TIR'!$D$22-'Ejercicio 3 - TIR'!$C$22)*P406),'Ejercicio 3 - TIR'!$E$22-SQRT(('Ejercicio 3 - TIR'!$E$22-'Ejercicio 3 - TIR'!$C$22)*('Ejercicio 3 - TIR'!$E$22-'Ejercicio 3 - TIR'!$D$22)*(1-P406)))</f>
        <v>0.168840298190076</v>
      </c>
      <c r="R406" s="24">
        <f ca="1" t="shared" si="3026"/>
        <v>0.290245174858949</v>
      </c>
      <c r="S406" s="26">
        <f ca="1">IF(R406&lt;=('Ejercicio 3 - TIR'!$D$23-'Ejercicio 3 - TIR'!$C$23)/('Ejercicio 3 - TIR'!$E$23-'Ejercicio 3 - TIR'!$C$23),'Ejercicio 3 - TIR'!$C$23+SQRT(('Ejercicio 3 - TIR'!$E$23-'Ejercicio 3 - TIR'!$C$23)*('Ejercicio 3 - TIR'!$D$23-'Ejercicio 3 - TIR'!$C$23)*R406),'Ejercicio 3 - TIR'!$E$23-SQRT(('Ejercicio 3 - TIR'!$E$23-'Ejercicio 3 - TIR'!$C$23)*('Ejercicio 3 - TIR'!$E$23-'Ejercicio 3 - TIR'!$D$23)*(1-R406)))</f>
        <v>0.142856975188028</v>
      </c>
      <c r="T406" s="24">
        <f ca="1" t="shared" ref="T406:X406" si="3027">RAND()</f>
        <v>0.671625741706661</v>
      </c>
      <c r="U406" s="26">
        <f ca="1">IF(T406&lt;=('Ejercicio 3 - TIR'!$D$24-'Ejercicio 3 - TIR'!$C$24)/('Ejercicio 3 - TIR'!$E$24-'Ejercicio 3 - TIR'!$C$24),'Ejercicio 3 - TIR'!$C$24+SQRT(('Ejercicio 3 - TIR'!$E$24-'Ejercicio 3 - TIR'!$C$24)*('Ejercicio 3 - TIR'!$D$24-'Ejercicio 3 - TIR'!$C$24)*T406),'Ejercicio 3 - TIR'!$E$24-SQRT(('Ejercicio 3 - TIR'!$E$24-'Ejercicio 3 - TIR'!$C$24)*('Ejercicio 3 - TIR'!$E$24-'Ejercicio 3 - TIR'!$D$24)*(1-T406)))</f>
        <v>0.189677600305692</v>
      </c>
      <c r="V406" s="24">
        <f ca="1" t="shared" si="3027"/>
        <v>0.0211242076883253</v>
      </c>
      <c r="W406" s="26">
        <f ca="1">IF(V406&lt;=('Ejercicio 3 - TIR'!$D$25-'Ejercicio 3 - TIR'!$C$25)/('Ejercicio 3 - TIR'!$E$25-'Ejercicio 3 - TIR'!$C$25),'Ejercicio 3 - TIR'!$C$25+SQRT(('Ejercicio 3 - TIR'!$E$25-'Ejercicio 3 - TIR'!$C$25)*('Ejercicio 3 - TIR'!$D$25-'Ejercicio 3 - TIR'!$C$25)*V406),'Ejercicio 3 - TIR'!$E$25-SQRT(('Ejercicio 3 - TIR'!$E$25-'Ejercicio 3 - TIR'!$C$25)*('Ejercicio 3 - TIR'!$E$25-'Ejercicio 3 - TIR'!$D$25)*(1-V406)))</f>
        <v>0.185438188187591</v>
      </c>
      <c r="X406" s="24">
        <f ca="1" t="shared" si="3027"/>
        <v>0.759611997464028</v>
      </c>
      <c r="Y406" s="26">
        <f ca="1">IF(X406&lt;=('Ejercicio 3 - TIR'!$D$26-'Ejercicio 3 - TIR'!$C$26)/('Ejercicio 3 - TIR'!$E$26-'Ejercicio 3 - TIR'!$C$26),'Ejercicio 3 - TIR'!$C$26+SQRT(('Ejercicio 3 - TIR'!$E$26-'Ejercicio 3 - TIR'!$C$26)*('Ejercicio 3 - TIR'!$D$26-'Ejercicio 3 - TIR'!$C$26)*X406),'Ejercicio 3 - TIR'!$E$26-SQRT(('Ejercicio 3 - TIR'!$E$26-'Ejercicio 3 - TIR'!$C$26)*('Ejercicio 3 - TIR'!$E$26-'Ejercicio 3 - TIR'!$D$26)*(1-X406)))</f>
        <v>0.243970911561708</v>
      </c>
      <c r="Z406" s="24">
        <f ca="1" t="shared" si="2860"/>
        <v>1.16884029819008</v>
      </c>
      <c r="AA406" s="24">
        <f ca="1" t="shared" si="2861"/>
        <v>1.33581728766738</v>
      </c>
      <c r="AB406" s="24">
        <f ca="1" t="shared" si="2862"/>
        <v>1.58919190523899</v>
      </c>
      <c r="AC406" s="24">
        <f ca="1" t="shared" si="2863"/>
        <v>1.88388877282889</v>
      </c>
      <c r="AD406" s="24">
        <f ca="1" t="shared" si="2864"/>
        <v>2.34350283401683</v>
      </c>
      <c r="AE406" s="23">
        <f ca="1" t="shared" si="2865"/>
        <v>5120.49888707783</v>
      </c>
      <c r="AF406" s="23">
        <f ca="1" t="shared" si="2866"/>
        <v>5851.99786953943</v>
      </c>
      <c r="AG406" s="23">
        <f ca="1" t="shared" si="2867"/>
        <v>6961.99078242769</v>
      </c>
      <c r="AH406" s="23">
        <f ca="1" t="shared" si="2868"/>
        <v>8253.00973929979</v>
      </c>
      <c r="AI406" s="23">
        <f ca="1" t="shared" si="2869"/>
        <v>10266.5040485244</v>
      </c>
      <c r="AJ406" s="25">
        <f ca="1" t="shared" si="2870"/>
        <v>50730.4736143273</v>
      </c>
      <c r="AK406" s="25">
        <f ca="1" t="shared" si="2871"/>
        <v>43351.7927163272</v>
      </c>
      <c r="AL406" s="25">
        <f ca="1" t="shared" si="2872"/>
        <v>61297.1519241901</v>
      </c>
      <c r="AM406" s="25">
        <f ca="1" t="shared" si="2873"/>
        <v>68939.9644021439</v>
      </c>
      <c r="AN406" s="25">
        <f ca="1" t="shared" si="2874"/>
        <v>90142.8923379245</v>
      </c>
      <c r="AO406" s="25">
        <f ca="1">C406/'Ejercicio 3 - TIR'!$D$7</f>
        <v>15227.9104689812</v>
      </c>
      <c r="AP406" s="25">
        <f ca="1" t="shared" si="2875"/>
        <v>35502.5631453461</v>
      </c>
      <c r="AQ406" s="25">
        <f ca="1" t="shared" si="2876"/>
        <v>28123.8822473461</v>
      </c>
      <c r="AR406" s="25">
        <f ca="1" t="shared" si="2877"/>
        <v>46069.2414552089</v>
      </c>
      <c r="AS406" s="25">
        <f ca="1" t="shared" si="2878"/>
        <v>53712.0539331628</v>
      </c>
      <c r="AT406" s="25">
        <f ca="1" t="shared" si="2879"/>
        <v>74914.9818689433</v>
      </c>
      <c r="AU406" s="25">
        <f ca="1">AP406*'Ejercicio 3 - TIR'!$D$5</f>
        <v>17751.2815726731</v>
      </c>
      <c r="AV406" s="25">
        <f ca="1">AQ406*'Ejercicio 3 - TIR'!$D$5</f>
        <v>14061.941123673</v>
      </c>
      <c r="AW406" s="25">
        <f ca="1">AR406*'Ejercicio 3 - TIR'!$D$5</f>
        <v>23034.6207276045</v>
      </c>
      <c r="AX406" s="25">
        <f ca="1">AS406*'Ejercicio 3 - TIR'!$D$5</f>
        <v>26856.0269665814</v>
      </c>
      <c r="AY406" s="25">
        <f ca="1">AT406*'Ejercicio 3 - TIR'!$D$5</f>
        <v>37457.4909344717</v>
      </c>
      <c r="AZ406" s="25">
        <f ca="1" t="shared" ref="AZ406:BD406" si="3028">AJ406-AU406-AE406</f>
        <v>27858.6931545764</v>
      </c>
      <c r="BA406" s="25">
        <f ca="1" t="shared" si="3028"/>
        <v>23437.8537231148</v>
      </c>
      <c r="BB406" s="25">
        <f ca="1" t="shared" si="3028"/>
        <v>31300.5404141579</v>
      </c>
      <c r="BC406" s="25">
        <f ca="1" t="shared" si="3028"/>
        <v>33830.9276962627</v>
      </c>
      <c r="BD406" s="25">
        <f ca="1" t="shared" si="3028"/>
        <v>42418.8973549284</v>
      </c>
      <c r="BE406" s="25">
        <f ca="1" t="shared" ref="BE406:BI406" si="3029">AZ406/Z406</f>
        <v>23834.473535619</v>
      </c>
      <c r="BF406" s="25">
        <f ca="1" t="shared" si="3029"/>
        <v>17545.7032481158</v>
      </c>
      <c r="BG406" s="25">
        <f ca="1" t="shared" si="3029"/>
        <v>19695.8846259985</v>
      </c>
      <c r="BH406" s="25">
        <f ca="1" t="shared" si="3029"/>
        <v>17958.0281937035</v>
      </c>
      <c r="BI406" s="25">
        <f ca="1" t="shared" si="3029"/>
        <v>18100.6383859247</v>
      </c>
      <c r="BJ406" s="25">
        <f ca="1" t="shared" si="2882"/>
        <v>71072.509241471</v>
      </c>
      <c r="BK406" s="25">
        <f ca="1" t="shared" si="2883"/>
        <v>35686.6513402119</v>
      </c>
      <c r="BL406" s="25">
        <f ca="1" t="shared" si="2884"/>
        <v>106759.160581683</v>
      </c>
      <c r="BM406" s="25">
        <f ca="1">BK406*'Ejercicio 3 - TIR'!$D$5</f>
        <v>17843.3256701059</v>
      </c>
      <c r="BN406" s="25">
        <f ca="1" t="shared" si="2885"/>
        <v>88915.834911577</v>
      </c>
      <c r="BO406" s="25">
        <f ca="1" t="shared" si="2886"/>
        <v>37941.4241028131</v>
      </c>
      <c r="BP406" s="25">
        <f ca="1" t="shared" si="2887"/>
        <v>-106467.021213228</v>
      </c>
      <c r="BQ406" s="25">
        <f ca="1" t="shared" ref="BQ406:BT406" si="3030">BE406</f>
        <v>23834.473535619</v>
      </c>
      <c r="BR406" s="25">
        <f ca="1" t="shared" si="3030"/>
        <v>17545.7032481158</v>
      </c>
      <c r="BS406" s="25">
        <f ca="1" t="shared" si="3030"/>
        <v>19695.8846259985</v>
      </c>
      <c r="BT406" s="25">
        <f ca="1" t="shared" si="3030"/>
        <v>17958.0281937035</v>
      </c>
      <c r="BU406" s="25">
        <f ca="1" t="shared" si="2889"/>
        <v>56042.0624887379</v>
      </c>
      <c r="BV406" s="27">
        <f ca="1" t="shared" si="2890"/>
        <v>7.26279208250931</v>
      </c>
    </row>
    <row r="407" ht="15" customHeight="1" spans="1:74">
      <c r="A407" s="23">
        <v>406</v>
      </c>
      <c r="B407" s="24">
        <f ca="1" t="shared" ref="B407:F407" si="3031">RAND()</f>
        <v>0.737604870111856</v>
      </c>
      <c r="C407" s="25">
        <f ca="1">IF(B407&lt;=('Ejercicio 3 - TIR'!$D$13-'Ejercicio 3 - TIR'!$C$13)/('Ejercicio 3 - TIR'!$E$13-'Ejercicio 3 - TIR'!$C$13),'Ejercicio 3 - TIR'!$C$13+SQRT(('Ejercicio 3 - TIR'!$E$13-'Ejercicio 3 - TIR'!$C$13)*('Ejercicio 3 - TIR'!$D$13-'Ejercicio 3 - TIR'!$C$13)*B407),'Ejercicio 3 - TIR'!$E$13-SQRT(('Ejercicio 3 - TIR'!$E$13-'Ejercicio 3 - TIR'!$C$13)*('Ejercicio 3 - TIR'!$E$13-'Ejercicio 3 - TIR'!$D$13)*(1-B407)))</f>
        <v>82255.3062617082</v>
      </c>
      <c r="D407" s="24">
        <f ca="1" t="shared" si="3031"/>
        <v>0.28756586610014</v>
      </c>
      <c r="E407" s="25">
        <f ca="1">IF(D407&lt;=('Ejercicio 3 - TIR'!$D$14-'Ejercicio 3 - TIR'!$C$14)/('Ejercicio 3 - TIR'!$E$14-'Ejercicio 3 - TIR'!$C$14),'Ejercicio 3 - TIR'!$C$14+SQRT(('Ejercicio 3 - TIR'!$E$14-'Ejercicio 3 - TIR'!$C$14)*('Ejercicio 3 - TIR'!$D$14-'Ejercicio 3 - TIR'!$C$14)*D407),'Ejercicio 3 - TIR'!$E$14-SQRT(('Ejercicio 3 - TIR'!$E$14-'Ejercicio 3 - TIR'!$C$14)*('Ejercicio 3 - TIR'!$E$14-'Ejercicio 3 - TIR'!$D$14)*(1-D407)))</f>
        <v>29644.0757915338</v>
      </c>
      <c r="F407" s="24">
        <f ca="1" t="shared" si="3031"/>
        <v>0.39908833684552</v>
      </c>
      <c r="G407" s="25">
        <f ca="1">IF(F407&lt;=('Ejercicio 3 - TIR'!$D$18-'Ejercicio 3 - TIR'!$C$18)/('Ejercicio 3 - TIR'!$E$18-'Ejercicio 3 - TIR'!$C$18),'Ejercicio 3 - TIR'!$C$18+SQRT(('Ejercicio 3 - TIR'!$E$18-'Ejercicio 3 - TIR'!$C$18)*('Ejercicio 3 - TIR'!$D$18-'Ejercicio 3 - TIR'!$C$18)*F407),'Ejercicio 3 - TIR'!$E$18-SQRT(('Ejercicio 3 - TIR'!$E$18-'Ejercicio 3 - TIR'!$C$18)*('Ejercicio 3 - TIR'!$E$18-'Ejercicio 3 - TIR'!$D$18)*(1-F407)))</f>
        <v>37737.1345165266</v>
      </c>
      <c r="H407" s="24">
        <f ca="1" t="shared" ref="H407:L407" si="3032">RAND()</f>
        <v>0.775637810700999</v>
      </c>
      <c r="I407" s="25">
        <f ca="1">IF(H407&lt;=('Ejercicio 3 - TIR'!$D$18-'Ejercicio 3 - TIR'!$C$18)/('Ejercicio 3 - TIR'!$E$18-'Ejercicio 3 - TIR'!$C$18),'Ejercicio 3 - TIR'!$C$18+SQRT(('Ejercicio 3 - TIR'!$E$18-'Ejercicio 3 - TIR'!$C$18)*('Ejercicio 3 - TIR'!$D$18-'Ejercicio 3 - TIR'!$C$18)*H407),'Ejercicio 3 - TIR'!$E$18-SQRT(('Ejercicio 3 - TIR'!$E$18-'Ejercicio 3 - TIR'!$C$18)*('Ejercicio 3 - TIR'!$E$18-'Ejercicio 3 - TIR'!$D$18)*(1-H407)))</f>
        <v>40897.9073392444</v>
      </c>
      <c r="J407" s="24">
        <f ca="1" t="shared" si="3032"/>
        <v>0.833013120261621</v>
      </c>
      <c r="K407" s="25">
        <f ca="1">IF(J407&lt;=('Ejercicio 3 - TIR'!$D$18-'Ejercicio 3 - TIR'!$C$18)/('Ejercicio 3 - TIR'!$E$18-'Ejercicio 3 - TIR'!$C$18),'Ejercicio 3 - TIR'!$C$18+SQRT(('Ejercicio 3 - TIR'!$E$18-'Ejercicio 3 - TIR'!$C$18)*('Ejercicio 3 - TIR'!$D$18-'Ejercicio 3 - TIR'!$C$18)*J407),'Ejercicio 3 - TIR'!$E$18-SQRT(('Ejercicio 3 - TIR'!$E$18-'Ejercicio 3 - TIR'!$C$18)*('Ejercicio 3 - TIR'!$E$18-'Ejercicio 3 - TIR'!$D$18)*(1-J407)))</f>
        <v>41461.0713513298</v>
      </c>
      <c r="L407" s="24">
        <f ca="1" t="shared" si="3032"/>
        <v>0.936499137117087</v>
      </c>
      <c r="M407" s="25">
        <f ca="1">IF(L407&lt;=('Ejercicio 3 - TIR'!$D$18-'Ejercicio 3 - TIR'!$C$18)/('Ejercicio 3 - TIR'!$E$18-'Ejercicio 3 - TIR'!$C$18),'Ejercicio 3 - TIR'!$C$18+SQRT(('Ejercicio 3 - TIR'!$E$18-'Ejercicio 3 - TIR'!$C$18)*('Ejercicio 3 - TIR'!$D$18-'Ejercicio 3 - TIR'!$C$18)*L407),'Ejercicio 3 - TIR'!$E$18-SQRT(('Ejercicio 3 - TIR'!$E$18-'Ejercicio 3 - TIR'!$C$18)*('Ejercicio 3 - TIR'!$E$18-'Ejercicio 3 - TIR'!$D$18)*(1-L407)))</f>
        <v>42817.6698883491</v>
      </c>
      <c r="N407" s="24">
        <f ca="1" t="shared" ref="N407:R407" si="3033">RAND()</f>
        <v>0.696444456847725</v>
      </c>
      <c r="O407" s="25">
        <f ca="1">IF(N407&lt;=('Ejercicio 3 - TIR'!$D$18-'Ejercicio 3 - TIR'!$C$18)/('Ejercicio 3 - TIR'!$E$18-'Ejercicio 3 - TIR'!$C$18),'Ejercicio 3 - TIR'!$C$18+SQRT(('Ejercicio 3 - TIR'!$E$18-'Ejercicio 3 - TIR'!$C$18)*('Ejercicio 3 - TIR'!$D$18-'Ejercicio 3 - TIR'!$C$18)*N407),'Ejercicio 3 - TIR'!$E$18-SQRT(('Ejercicio 3 - TIR'!$E$18-'Ejercicio 3 - TIR'!$C$18)*('Ejercicio 3 - TIR'!$E$18-'Ejercicio 3 - TIR'!$D$18)*(1-N407)))</f>
        <v>40228.5572688734</v>
      </c>
      <c r="P407" s="24">
        <f ca="1" t="shared" si="3033"/>
        <v>0.971404000061714</v>
      </c>
      <c r="Q407" s="26">
        <f ca="1">IF(P407&lt;=('Ejercicio 3 - TIR'!$D$22-'Ejercicio 3 - TIR'!$C$22)/('Ejercicio 3 - TIR'!$E$22-'Ejercicio 3 - TIR'!$C$22),'Ejercicio 3 - TIR'!$C$22+SQRT(('Ejercicio 3 - TIR'!$E$22-'Ejercicio 3 - TIR'!$C$22)*('Ejercicio 3 - TIR'!$D$22-'Ejercicio 3 - TIR'!$C$22)*P407),'Ejercicio 3 - TIR'!$E$22-SQRT(('Ejercicio 3 - TIR'!$E$22-'Ejercicio 3 - TIR'!$C$22)*('Ejercicio 3 - TIR'!$E$22-'Ejercicio 3 - TIR'!$D$22)*(1-P407)))</f>
        <v>0.172825545324632</v>
      </c>
      <c r="R407" s="24">
        <f ca="1" t="shared" si="3033"/>
        <v>0.964929695617251</v>
      </c>
      <c r="S407" s="26">
        <f ca="1">IF(R407&lt;=('Ejercicio 3 - TIR'!$D$23-'Ejercicio 3 - TIR'!$C$23)/('Ejercicio 3 - TIR'!$E$23-'Ejercicio 3 - TIR'!$C$23),'Ejercicio 3 - TIR'!$C$23+SQRT(('Ejercicio 3 - TIR'!$E$23-'Ejercicio 3 - TIR'!$C$23)*('Ejercicio 3 - TIR'!$D$23-'Ejercicio 3 - TIR'!$C$23)*R407),'Ejercicio 3 - TIR'!$E$23-SQRT(('Ejercicio 3 - TIR'!$E$23-'Ejercicio 3 - TIR'!$C$23)*('Ejercicio 3 - TIR'!$E$23-'Ejercicio 3 - TIR'!$D$23)*(1-R407)))</f>
        <v>0.172054778298314</v>
      </c>
      <c r="T407" s="24">
        <f ca="1" t="shared" ref="T407:X407" si="3034">RAND()</f>
        <v>0.918504741814383</v>
      </c>
      <c r="U407" s="26">
        <f ca="1">IF(T407&lt;=('Ejercicio 3 - TIR'!$D$24-'Ejercicio 3 - TIR'!$C$24)/('Ejercicio 3 - TIR'!$E$24-'Ejercicio 3 - TIR'!$C$24),'Ejercicio 3 - TIR'!$C$24+SQRT(('Ejercicio 3 - TIR'!$E$24-'Ejercicio 3 - TIR'!$C$24)*('Ejercicio 3 - TIR'!$D$24-'Ejercicio 3 - TIR'!$C$24)*T407),'Ejercicio 3 - TIR'!$E$24-SQRT(('Ejercicio 3 - TIR'!$E$24-'Ejercicio 3 - TIR'!$C$24)*('Ejercicio 3 - TIR'!$E$24-'Ejercicio 3 - TIR'!$D$24)*(1-T407)))</f>
        <v>0.204894149381126</v>
      </c>
      <c r="V407" s="24">
        <f ca="1" t="shared" si="3034"/>
        <v>0.797274145221697</v>
      </c>
      <c r="W407" s="26">
        <f ca="1">IF(V407&lt;=('Ejercicio 3 - TIR'!$D$25-'Ejercicio 3 - TIR'!$C$25)/('Ejercicio 3 - TIR'!$E$25-'Ejercicio 3 - TIR'!$C$25),'Ejercicio 3 - TIR'!$C$25+SQRT(('Ejercicio 3 - TIR'!$E$25-'Ejercicio 3 - TIR'!$C$25)*('Ejercicio 3 - TIR'!$D$25-'Ejercicio 3 - TIR'!$C$25)*V407),'Ejercicio 3 - TIR'!$E$25-SQRT(('Ejercicio 3 - TIR'!$E$25-'Ejercicio 3 - TIR'!$C$25)*('Ejercicio 3 - TIR'!$E$25-'Ejercicio 3 - TIR'!$D$25)*(1-V407)))</f>
        <v>0.223362798725766</v>
      </c>
      <c r="X407" s="24">
        <f ca="1" t="shared" si="3034"/>
        <v>0.412126633884438</v>
      </c>
      <c r="Y407" s="26">
        <f ca="1">IF(X407&lt;=('Ejercicio 3 - TIR'!$D$26-'Ejercicio 3 - TIR'!$C$26)/('Ejercicio 3 - TIR'!$E$26-'Ejercicio 3 - TIR'!$C$26),'Ejercicio 3 - TIR'!$C$26+SQRT(('Ejercicio 3 - TIR'!$E$26-'Ejercicio 3 - TIR'!$C$26)*('Ejercicio 3 - TIR'!$D$26-'Ejercicio 3 - TIR'!$C$26)*X407),'Ejercicio 3 - TIR'!$E$26-SQRT(('Ejercicio 3 - TIR'!$E$26-'Ejercicio 3 - TIR'!$C$26)*('Ejercicio 3 - TIR'!$E$26-'Ejercicio 3 - TIR'!$D$26)*(1-X407)))</f>
        <v>0.223657155050317</v>
      </c>
      <c r="Z407" s="24">
        <f ca="1" t="shared" si="2860"/>
        <v>1.17282554532463</v>
      </c>
      <c r="AA407" s="24">
        <f ca="1" t="shared" si="2861"/>
        <v>1.37461578450806</v>
      </c>
      <c r="AB407" s="24">
        <f ca="1" t="shared" si="2862"/>
        <v>1.65626651640071</v>
      </c>
      <c r="AC407" s="24">
        <f ca="1" t="shared" si="2863"/>
        <v>2.02621484093974</v>
      </c>
      <c r="AD407" s="24">
        <f ca="1" t="shared" si="2864"/>
        <v>2.47939228778506</v>
      </c>
      <c r="AE407" s="23">
        <f ca="1" t="shared" si="2865"/>
        <v>5123.25356431655</v>
      </c>
      <c r="AF407" s="23">
        <f ca="1" t="shared" si="2866"/>
        <v>6004.73382049107</v>
      </c>
      <c r="AG407" s="23">
        <f ca="1" t="shared" si="2867"/>
        <v>7235.06864890067</v>
      </c>
      <c r="AH407" s="23">
        <f ca="1" t="shared" si="2868"/>
        <v>8851.11383129217</v>
      </c>
      <c r="AI407" s="23">
        <f ca="1" t="shared" si="2869"/>
        <v>10830.7287698255</v>
      </c>
      <c r="AJ407" s="25">
        <f ca="1" t="shared" si="2870"/>
        <v>44259.0753683343</v>
      </c>
      <c r="AK407" s="25">
        <f ca="1" t="shared" si="2871"/>
        <v>56218.9089818734</v>
      </c>
      <c r="AL407" s="25">
        <f ca="1" t="shared" si="2872"/>
        <v>68670.5842133083</v>
      </c>
      <c r="AM407" s="25">
        <f ca="1" t="shared" si="2873"/>
        <v>86757.7981822317</v>
      </c>
      <c r="AN407" s="25">
        <f ca="1" t="shared" si="2874"/>
        <v>99742.3746411643</v>
      </c>
      <c r="AO407" s="25">
        <f ca="1">C407/'Ejercicio 3 - TIR'!$D$7</f>
        <v>16451.0612523416</v>
      </c>
      <c r="AP407" s="25">
        <f ca="1" t="shared" si="2875"/>
        <v>27808.0141159927</v>
      </c>
      <c r="AQ407" s="25">
        <f ca="1" t="shared" si="2876"/>
        <v>39767.8477295317</v>
      </c>
      <c r="AR407" s="25">
        <f ca="1" t="shared" si="2877"/>
        <v>52219.5229609666</v>
      </c>
      <c r="AS407" s="25">
        <f ca="1" t="shared" si="2878"/>
        <v>70306.73692989</v>
      </c>
      <c r="AT407" s="25">
        <f ca="1" t="shared" si="2879"/>
        <v>83291.3133888227</v>
      </c>
      <c r="AU407" s="25">
        <f ca="1">AP407*'Ejercicio 3 - TIR'!$D$5</f>
        <v>13904.0070579964</v>
      </c>
      <c r="AV407" s="25">
        <f ca="1">AQ407*'Ejercicio 3 - TIR'!$D$5</f>
        <v>19883.9238647659</v>
      </c>
      <c r="AW407" s="25">
        <f ca="1">AR407*'Ejercicio 3 - TIR'!$D$5</f>
        <v>26109.7614804833</v>
      </c>
      <c r="AX407" s="25">
        <f ca="1">AS407*'Ejercicio 3 - TIR'!$D$5</f>
        <v>35153.368464945</v>
      </c>
      <c r="AY407" s="25">
        <f ca="1">AT407*'Ejercicio 3 - TIR'!$D$5</f>
        <v>41645.6566944113</v>
      </c>
      <c r="AZ407" s="25">
        <f ca="1" t="shared" ref="AZ407:BD407" si="3035">AJ407-AU407-AE407</f>
        <v>25231.8147460214</v>
      </c>
      <c r="BA407" s="25">
        <f ca="1" t="shared" si="3035"/>
        <v>30330.2512966164</v>
      </c>
      <c r="BB407" s="25">
        <f ca="1" t="shared" si="3035"/>
        <v>35325.7540839243</v>
      </c>
      <c r="BC407" s="25">
        <f ca="1" t="shared" si="3035"/>
        <v>42753.3158859945</v>
      </c>
      <c r="BD407" s="25">
        <f ca="1" t="shared" si="3035"/>
        <v>47265.9891769275</v>
      </c>
      <c r="BE407" s="25">
        <f ca="1" t="shared" ref="BE407:BI407" si="3036">AZ407/Z407</f>
        <v>21513.698134054</v>
      </c>
      <c r="BF407" s="25">
        <f ca="1" t="shared" si="3036"/>
        <v>22064.5300588272</v>
      </c>
      <c r="BG407" s="25">
        <f ca="1" t="shared" si="3036"/>
        <v>21328.5444909506</v>
      </c>
      <c r="BH407" s="25">
        <f ca="1" t="shared" si="3036"/>
        <v>21100.0901889386</v>
      </c>
      <c r="BI407" s="25">
        <f ca="1" t="shared" si="3036"/>
        <v>19063.5380330041</v>
      </c>
      <c r="BJ407" s="25">
        <f ca="1" t="shared" si="2882"/>
        <v>73499.2928960447</v>
      </c>
      <c r="BK407" s="25">
        <f ca="1" t="shared" si="2883"/>
        <v>40788.6343949355</v>
      </c>
      <c r="BL407" s="25">
        <f ca="1" t="shared" si="2884"/>
        <v>114287.92729098</v>
      </c>
      <c r="BM407" s="25">
        <f ca="1">BK407*'Ejercicio 3 - TIR'!$D$5</f>
        <v>20394.3171974677</v>
      </c>
      <c r="BN407" s="25">
        <f ca="1" t="shared" si="2885"/>
        <v>93893.6100935125</v>
      </c>
      <c r="BO407" s="25">
        <f ca="1" t="shared" si="2886"/>
        <v>37869.6064177047</v>
      </c>
      <c r="BP407" s="25">
        <f ca="1" t="shared" si="2887"/>
        <v>-111899.382053242</v>
      </c>
      <c r="BQ407" s="25">
        <f ca="1" t="shared" ref="BQ407:BT407" si="3037">BE407</f>
        <v>21513.698134054</v>
      </c>
      <c r="BR407" s="25">
        <f ca="1" t="shared" si="3037"/>
        <v>22064.5300588272</v>
      </c>
      <c r="BS407" s="25">
        <f ca="1" t="shared" si="3037"/>
        <v>21328.5444909506</v>
      </c>
      <c r="BT407" s="25">
        <f ca="1" t="shared" si="3037"/>
        <v>21100.0901889386</v>
      </c>
      <c r="BU407" s="25">
        <f ca="1" t="shared" si="2889"/>
        <v>56933.1444507087</v>
      </c>
      <c r="BV407" s="27">
        <f ca="1" t="shared" si="2890"/>
        <v>7.45145506905076</v>
      </c>
    </row>
    <row r="408" ht="15" customHeight="1" spans="1:74">
      <c r="A408" s="23">
        <v>407</v>
      </c>
      <c r="B408" s="24">
        <f ca="1" t="shared" ref="B408:F408" si="3038">RAND()</f>
        <v>0.879975460564243</v>
      </c>
      <c r="C408" s="25">
        <f ca="1">IF(B408&lt;=('Ejercicio 3 - TIR'!$D$13-'Ejercicio 3 - TIR'!$C$13)/('Ejercicio 3 - TIR'!$E$13-'Ejercicio 3 - TIR'!$C$13),'Ejercicio 3 - TIR'!$C$13+SQRT(('Ejercicio 3 - TIR'!$E$13-'Ejercicio 3 - TIR'!$C$13)*('Ejercicio 3 - TIR'!$D$13-'Ejercicio 3 - TIR'!$C$13)*B408),'Ejercicio 3 - TIR'!$E$13-SQRT(('Ejercicio 3 - TIR'!$E$13-'Ejercicio 3 - TIR'!$C$13)*('Ejercicio 3 - TIR'!$E$13-'Ejercicio 3 - TIR'!$D$13)*(1-B408)))</f>
        <v>87998.7730909332</v>
      </c>
      <c r="D408" s="24">
        <f ca="1" t="shared" si="3038"/>
        <v>0.188135811206963</v>
      </c>
      <c r="E408" s="25">
        <f ca="1">IF(D408&lt;=('Ejercicio 3 - TIR'!$D$14-'Ejercicio 3 - TIR'!$C$14)/('Ejercicio 3 - TIR'!$E$14-'Ejercicio 3 - TIR'!$C$14),'Ejercicio 3 - TIR'!$C$14+SQRT(('Ejercicio 3 - TIR'!$E$14-'Ejercicio 3 - TIR'!$C$14)*('Ejercicio 3 - TIR'!$D$14-'Ejercicio 3 - TIR'!$C$14)*D408),'Ejercicio 3 - TIR'!$E$14-SQRT(('Ejercicio 3 - TIR'!$E$14-'Ejercicio 3 - TIR'!$C$14)*('Ejercicio 3 - TIR'!$E$14-'Ejercicio 3 - TIR'!$D$14)*(1-D408)))</f>
        <v>28756.3527311106</v>
      </c>
      <c r="F408" s="24">
        <f ca="1" t="shared" si="3038"/>
        <v>0.402806404753109</v>
      </c>
      <c r="G408" s="25">
        <f ca="1">IF(F408&lt;=('Ejercicio 3 - TIR'!$D$18-'Ejercicio 3 - TIR'!$C$18)/('Ejercicio 3 - TIR'!$E$18-'Ejercicio 3 - TIR'!$C$18),'Ejercicio 3 - TIR'!$C$18+SQRT(('Ejercicio 3 - TIR'!$E$18-'Ejercicio 3 - TIR'!$C$18)*('Ejercicio 3 - TIR'!$D$18-'Ejercicio 3 - TIR'!$C$18)*F408),'Ejercicio 3 - TIR'!$E$18-SQRT(('Ejercicio 3 - TIR'!$E$18-'Ejercicio 3 - TIR'!$C$18)*('Ejercicio 3 - TIR'!$E$18-'Ejercicio 3 - TIR'!$D$18)*(1-F408)))</f>
        <v>37773.0920947179</v>
      </c>
      <c r="H408" s="24">
        <f ca="1" t="shared" ref="H408:L408" si="3039">RAND()</f>
        <v>0.241153882637281</v>
      </c>
      <c r="I408" s="25">
        <f ca="1">IF(H408&lt;=('Ejercicio 3 - TIR'!$D$18-'Ejercicio 3 - TIR'!$C$18)/('Ejercicio 3 - TIR'!$E$18-'Ejercicio 3 - TIR'!$C$18),'Ejercicio 3 - TIR'!$C$18+SQRT(('Ejercicio 3 - TIR'!$E$18-'Ejercicio 3 - TIR'!$C$18)*('Ejercicio 3 - TIR'!$D$18-'Ejercicio 3 - TIR'!$C$18)*H408),'Ejercicio 3 - TIR'!$E$18-SQRT(('Ejercicio 3 - TIR'!$E$18-'Ejercicio 3 - TIR'!$C$18)*('Ejercicio 3 - TIR'!$E$18-'Ejercicio 3 - TIR'!$D$18)*(1-H408)))</f>
        <v>36014.4062379916</v>
      </c>
      <c r="J408" s="24">
        <f ca="1" t="shared" si="3039"/>
        <v>0.429065454196099</v>
      </c>
      <c r="K408" s="25">
        <f ca="1">IF(J408&lt;=('Ejercicio 3 - TIR'!$D$18-'Ejercicio 3 - TIR'!$C$18)/('Ejercicio 3 - TIR'!$E$18-'Ejercicio 3 - TIR'!$C$18),'Ejercicio 3 - TIR'!$C$18+SQRT(('Ejercicio 3 - TIR'!$E$18-'Ejercicio 3 - TIR'!$C$18)*('Ejercicio 3 - TIR'!$D$18-'Ejercicio 3 - TIR'!$C$18)*J408),'Ejercicio 3 - TIR'!$E$18-SQRT(('Ejercicio 3 - TIR'!$E$18-'Ejercicio 3 - TIR'!$C$18)*('Ejercicio 3 - TIR'!$E$18-'Ejercicio 3 - TIR'!$D$18)*(1-J408)))</f>
        <v>38022.4571129682</v>
      </c>
      <c r="L408" s="24">
        <f ca="1" t="shared" si="3039"/>
        <v>0.536049612642555</v>
      </c>
      <c r="M408" s="25">
        <f ca="1">IF(L408&lt;=('Ejercicio 3 - TIR'!$D$18-'Ejercicio 3 - TIR'!$C$18)/('Ejercicio 3 - TIR'!$E$18-'Ejercicio 3 - TIR'!$C$18),'Ejercicio 3 - TIR'!$C$18+SQRT(('Ejercicio 3 - TIR'!$E$18-'Ejercicio 3 - TIR'!$C$18)*('Ejercicio 3 - TIR'!$D$18-'Ejercicio 3 - TIR'!$C$18)*L408),'Ejercicio 3 - TIR'!$E$18-SQRT(('Ejercicio 3 - TIR'!$E$18-'Ejercicio 3 - TIR'!$C$18)*('Ejercicio 3 - TIR'!$E$18-'Ejercicio 3 - TIR'!$D$18)*(1-L408)))</f>
        <v>38967.0196774839</v>
      </c>
      <c r="N408" s="24">
        <f ca="1" t="shared" ref="N408:R408" si="3040">RAND()</f>
        <v>0.952861138311087</v>
      </c>
      <c r="O408" s="25">
        <f ca="1">IF(N408&lt;=('Ejercicio 3 - TIR'!$D$18-'Ejercicio 3 - TIR'!$C$18)/('Ejercicio 3 - TIR'!$E$18-'Ejercicio 3 - TIR'!$C$18),'Ejercicio 3 - TIR'!$C$18+SQRT(('Ejercicio 3 - TIR'!$E$18-'Ejercicio 3 - TIR'!$C$18)*('Ejercicio 3 - TIR'!$D$18-'Ejercicio 3 - TIR'!$C$18)*N408),'Ejercicio 3 - TIR'!$E$18-SQRT(('Ejercicio 3 - TIR'!$E$18-'Ejercicio 3 - TIR'!$C$18)*('Ejercicio 3 - TIR'!$E$18-'Ejercicio 3 - TIR'!$D$18)*(1-N408)))</f>
        <v>43119.7301718454</v>
      </c>
      <c r="P408" s="24">
        <f ca="1" t="shared" si="3040"/>
        <v>0.671365583722735</v>
      </c>
      <c r="Q408" s="26">
        <f ca="1">IF(P408&lt;=('Ejercicio 3 - TIR'!$D$22-'Ejercicio 3 - TIR'!$C$22)/('Ejercicio 3 - TIR'!$E$22-'Ejercicio 3 - TIR'!$C$22),'Ejercicio 3 - TIR'!$C$22+SQRT(('Ejercicio 3 - TIR'!$E$22-'Ejercicio 3 - TIR'!$C$22)*('Ejercicio 3 - TIR'!$D$22-'Ejercicio 3 - TIR'!$C$22)*P408),'Ejercicio 3 - TIR'!$E$22-SQRT(('Ejercicio 3 - TIR'!$E$22-'Ejercicio 3 - TIR'!$C$22)*('Ejercicio 3 - TIR'!$E$22-'Ejercicio 3 - TIR'!$D$22)*(1-P408)))</f>
        <v>0.1556783645842</v>
      </c>
      <c r="R408" s="24">
        <f ca="1" t="shared" si="3040"/>
        <v>0.348030080895879</v>
      </c>
      <c r="S408" s="26">
        <f ca="1">IF(R408&lt;=('Ejercicio 3 - TIR'!$D$23-'Ejercicio 3 - TIR'!$C$23)/('Ejercicio 3 - TIR'!$E$23-'Ejercicio 3 - TIR'!$C$23),'Ejercicio 3 - TIR'!$C$23+SQRT(('Ejercicio 3 - TIR'!$E$23-'Ejercicio 3 - TIR'!$C$23)*('Ejercicio 3 - TIR'!$D$23-'Ejercicio 3 - TIR'!$C$23)*R408),'Ejercicio 3 - TIR'!$E$23-SQRT(('Ejercicio 3 - TIR'!$E$23-'Ejercicio 3 - TIR'!$C$23)*('Ejercicio 3 - TIR'!$E$23-'Ejercicio 3 - TIR'!$D$23)*(1-R408)))</f>
        <v>0.145029066015586</v>
      </c>
      <c r="T408" s="24">
        <f ca="1" t="shared" ref="T408:X408" si="3041">RAND()</f>
        <v>0.191402431626105</v>
      </c>
      <c r="U408" s="26">
        <f ca="1">IF(T408&lt;=('Ejercicio 3 - TIR'!$D$24-'Ejercicio 3 - TIR'!$C$24)/('Ejercicio 3 - TIR'!$E$24-'Ejercicio 3 - TIR'!$C$24),'Ejercicio 3 - TIR'!$C$24+SQRT(('Ejercicio 3 - TIR'!$E$24-'Ejercicio 3 - TIR'!$C$24)*('Ejercicio 3 - TIR'!$D$24-'Ejercicio 3 - TIR'!$C$24)*T408),'Ejercicio 3 - TIR'!$E$24-SQRT(('Ejercicio 3 - TIR'!$E$24-'Ejercicio 3 - TIR'!$C$24)*('Ejercicio 3 - TIR'!$E$24-'Ejercicio 3 - TIR'!$D$24)*(1-T408)))</f>
        <v>0.170048568687436</v>
      </c>
      <c r="V408" s="24">
        <f ca="1" t="shared" si="3041"/>
        <v>0.532502132584687</v>
      </c>
      <c r="W408" s="26">
        <f ca="1">IF(V408&lt;=('Ejercicio 3 - TIR'!$D$25-'Ejercicio 3 - TIR'!$C$25)/('Ejercicio 3 - TIR'!$E$25-'Ejercicio 3 - TIR'!$C$25),'Ejercicio 3 - TIR'!$C$25+SQRT(('Ejercicio 3 - TIR'!$E$25-'Ejercicio 3 - TIR'!$C$25)*('Ejercicio 3 - TIR'!$D$25-'Ejercicio 3 - TIR'!$C$25)*V408),'Ejercicio 3 - TIR'!$E$25-SQRT(('Ejercicio 3 - TIR'!$E$25-'Ejercicio 3 - TIR'!$C$25)*('Ejercicio 3 - TIR'!$E$25-'Ejercicio 3 - TIR'!$D$25)*(1-V408)))</f>
        <v>0.20954950512103</v>
      </c>
      <c r="X408" s="24">
        <f ca="1" t="shared" si="3041"/>
        <v>0.351101524391382</v>
      </c>
      <c r="Y408" s="26">
        <f ca="1">IF(X408&lt;=('Ejercicio 3 - TIR'!$D$26-'Ejercicio 3 - TIR'!$C$26)/('Ejercicio 3 - TIR'!$E$26-'Ejercicio 3 - TIR'!$C$26),'Ejercicio 3 - TIR'!$C$26+SQRT(('Ejercicio 3 - TIR'!$E$26-'Ejercicio 3 - TIR'!$C$26)*('Ejercicio 3 - TIR'!$D$26-'Ejercicio 3 - TIR'!$C$26)*X408),'Ejercicio 3 - TIR'!$E$26-SQRT(('Ejercicio 3 - TIR'!$E$26-'Ejercicio 3 - TIR'!$C$26)*('Ejercicio 3 - TIR'!$E$26-'Ejercicio 3 - TIR'!$D$26)*(1-X408)))</f>
        <v>0.220804968381742</v>
      </c>
      <c r="Z408" s="24">
        <f ca="1" t="shared" si="2860"/>
        <v>1.1556783645842</v>
      </c>
      <c r="AA408" s="24">
        <f ca="1" t="shared" si="2861"/>
        <v>1.32328531841427</v>
      </c>
      <c r="AB408" s="24">
        <f ca="1" t="shared" si="2862"/>
        <v>1.54830809277571</v>
      </c>
      <c r="AC408" s="24">
        <f ca="1" t="shared" si="2863"/>
        <v>1.87275528739175</v>
      </c>
      <c r="AD408" s="24">
        <f ca="1" t="shared" si="2864"/>
        <v>2.28626895941102</v>
      </c>
      <c r="AE408" s="23">
        <f ca="1" t="shared" si="2865"/>
        <v>4476.74196458571</v>
      </c>
      <c r="AF408" s="23">
        <f ca="1" t="shared" si="2866"/>
        <v>5125.99967050235</v>
      </c>
      <c r="AG408" s="23">
        <f ca="1" t="shared" si="2867"/>
        <v>5997.66857756354</v>
      </c>
      <c r="AH408" s="23">
        <f ca="1" t="shared" si="2868"/>
        <v>7254.47705987193</v>
      </c>
      <c r="AI408" s="23">
        <f ca="1" t="shared" si="2869"/>
        <v>8856.30163770303</v>
      </c>
      <c r="AJ408" s="25">
        <f ca="1" t="shared" si="2870"/>
        <v>43653.545297312</v>
      </c>
      <c r="AK408" s="25">
        <f ca="1" t="shared" si="2871"/>
        <v>47657.3350261415</v>
      </c>
      <c r="AL408" s="25">
        <f ca="1" t="shared" si="2872"/>
        <v>58870.4780552261</v>
      </c>
      <c r="AM408" s="25">
        <f ca="1" t="shared" si="2873"/>
        <v>72975.6921349062</v>
      </c>
      <c r="AN408" s="25">
        <f ca="1" t="shared" si="2874"/>
        <v>98583.300630069</v>
      </c>
      <c r="AO408" s="25">
        <f ca="1">C408/'Ejercicio 3 - TIR'!$D$7</f>
        <v>17599.7546181866</v>
      </c>
      <c r="AP408" s="25">
        <f ca="1" t="shared" si="2875"/>
        <v>26053.7906791254</v>
      </c>
      <c r="AQ408" s="25">
        <f ca="1" t="shared" si="2876"/>
        <v>30057.5804079548</v>
      </c>
      <c r="AR408" s="25">
        <f ca="1" t="shared" si="2877"/>
        <v>41270.7234370395</v>
      </c>
      <c r="AS408" s="25">
        <f ca="1" t="shared" si="2878"/>
        <v>55375.9375167195</v>
      </c>
      <c r="AT408" s="25">
        <f ca="1" t="shared" si="2879"/>
        <v>80983.5460118824</v>
      </c>
      <c r="AU408" s="25">
        <f ca="1">AP408*'Ejercicio 3 - TIR'!$D$5</f>
        <v>13026.8953395627</v>
      </c>
      <c r="AV408" s="25">
        <f ca="1">AQ408*'Ejercicio 3 - TIR'!$D$5</f>
        <v>15028.7902039774</v>
      </c>
      <c r="AW408" s="25">
        <f ca="1">AR408*'Ejercicio 3 - TIR'!$D$5</f>
        <v>20635.3617185197</v>
      </c>
      <c r="AX408" s="25">
        <f ca="1">AS408*'Ejercicio 3 - TIR'!$D$5</f>
        <v>27687.9687583598</v>
      </c>
      <c r="AY408" s="25">
        <f ca="1">AT408*'Ejercicio 3 - TIR'!$D$5</f>
        <v>40491.7730059412</v>
      </c>
      <c r="AZ408" s="25">
        <f ca="1" t="shared" ref="AZ408:BD408" si="3042">AJ408-AU408-AE408</f>
        <v>26149.9079931636</v>
      </c>
      <c r="BA408" s="25">
        <f ca="1" t="shared" si="3042"/>
        <v>27502.5451516617</v>
      </c>
      <c r="BB408" s="25">
        <f ca="1" t="shared" si="3042"/>
        <v>32237.4477591428</v>
      </c>
      <c r="BC408" s="25">
        <f ca="1" t="shared" si="3042"/>
        <v>38033.2463166745</v>
      </c>
      <c r="BD408" s="25">
        <f ca="1" t="shared" si="3042"/>
        <v>49235.2259864248</v>
      </c>
      <c r="BE408" s="25">
        <f ca="1" t="shared" ref="BE408:BI408" si="3043">AZ408/Z408</f>
        <v>22627.3233059719</v>
      </c>
      <c r="BF408" s="25">
        <f ca="1" t="shared" si="3043"/>
        <v>20783.5338070695</v>
      </c>
      <c r="BG408" s="25">
        <f ca="1" t="shared" si="3043"/>
        <v>20821.0807071024</v>
      </c>
      <c r="BH408" s="25">
        <f ca="1" t="shared" si="3043"/>
        <v>20308.7112196302</v>
      </c>
      <c r="BI408" s="25">
        <f ca="1" t="shared" si="3043"/>
        <v>21535.1854311614</v>
      </c>
      <c r="BJ408" s="25">
        <f ca="1" t="shared" si="2882"/>
        <v>65744.7566350126</v>
      </c>
      <c r="BK408" s="25">
        <f ca="1" t="shared" si="2883"/>
        <v>40237.7726768109</v>
      </c>
      <c r="BL408" s="25">
        <f ca="1" t="shared" si="2884"/>
        <v>105982.529311823</v>
      </c>
      <c r="BM408" s="25">
        <f ca="1">BK408*'Ejercicio 3 - TIR'!$D$5</f>
        <v>20118.8863384054</v>
      </c>
      <c r="BN408" s="25">
        <f ca="1" t="shared" si="2885"/>
        <v>85863.642973418</v>
      </c>
      <c r="BO408" s="25">
        <f ca="1" t="shared" si="2886"/>
        <v>37556.2300402039</v>
      </c>
      <c r="BP408" s="25">
        <f ca="1" t="shared" si="2887"/>
        <v>-116755.125822044</v>
      </c>
      <c r="BQ408" s="25">
        <f ca="1" t="shared" ref="BQ408:BT408" si="3044">BE408</f>
        <v>22627.3233059719</v>
      </c>
      <c r="BR408" s="25">
        <f ca="1" t="shared" si="3044"/>
        <v>20783.5338070695</v>
      </c>
      <c r="BS408" s="25">
        <f ca="1" t="shared" si="3044"/>
        <v>20821.0807071024</v>
      </c>
      <c r="BT408" s="25">
        <f ca="1" t="shared" si="3044"/>
        <v>20308.7112196302</v>
      </c>
      <c r="BU408" s="25">
        <f ca="1" t="shared" si="2889"/>
        <v>59091.4154713654</v>
      </c>
      <c r="BV408" s="27">
        <f ca="1" t="shared" si="2890"/>
        <v>6.21891835114161</v>
      </c>
    </row>
    <row r="409" ht="15" customHeight="1" spans="1:74">
      <c r="A409" s="23">
        <v>408</v>
      </c>
      <c r="B409" s="24">
        <f ca="1" t="shared" ref="B409:F409" si="3045">RAND()</f>
        <v>0.417573004949348</v>
      </c>
      <c r="C409" s="25">
        <f ca="1">IF(B409&lt;=('Ejercicio 3 - TIR'!$D$13-'Ejercicio 3 - TIR'!$C$13)/('Ejercicio 3 - TIR'!$E$13-'Ejercicio 3 - TIR'!$C$13),'Ejercicio 3 - TIR'!$C$13+SQRT(('Ejercicio 3 - TIR'!$E$13-'Ejercicio 3 - TIR'!$C$13)*('Ejercicio 3 - TIR'!$D$13-'Ejercicio 3 - TIR'!$C$13)*B409),'Ejercicio 3 - TIR'!$E$13-SQRT(('Ejercicio 3 - TIR'!$E$13-'Ejercicio 3 - TIR'!$C$13)*('Ejercicio 3 - TIR'!$E$13-'Ejercicio 3 - TIR'!$D$13)*(1-B409)))</f>
        <v>73563.0486995799</v>
      </c>
      <c r="D409" s="24">
        <f ca="1" t="shared" si="3045"/>
        <v>0.758074037172776</v>
      </c>
      <c r="E409" s="25">
        <f ca="1">IF(D409&lt;=('Ejercicio 3 - TIR'!$D$14-'Ejercicio 3 - TIR'!$C$14)/('Ejercicio 3 - TIR'!$E$14-'Ejercicio 3 - TIR'!$C$14),'Ejercicio 3 - TIR'!$C$14+SQRT(('Ejercicio 3 - TIR'!$E$14-'Ejercicio 3 - TIR'!$C$14)*('Ejercicio 3 - TIR'!$D$14-'Ejercicio 3 - TIR'!$C$14)*D409),'Ejercicio 3 - TIR'!$E$14-SQRT(('Ejercicio 3 - TIR'!$E$14-'Ejercicio 3 - TIR'!$C$14)*('Ejercicio 3 - TIR'!$E$14-'Ejercicio 3 - TIR'!$D$14)*(1-D409)))</f>
        <v>33975.9735704362</v>
      </c>
      <c r="F409" s="24">
        <f ca="1" t="shared" si="3045"/>
        <v>0.279845134706113</v>
      </c>
      <c r="G409" s="25">
        <f ca="1">IF(F409&lt;=('Ejercicio 3 - TIR'!$D$18-'Ejercicio 3 - TIR'!$C$18)/('Ejercicio 3 - TIR'!$E$18-'Ejercicio 3 - TIR'!$C$18),'Ejercicio 3 - TIR'!$C$18+SQRT(('Ejercicio 3 - TIR'!$E$18-'Ejercicio 3 - TIR'!$C$18)*('Ejercicio 3 - TIR'!$D$18-'Ejercicio 3 - TIR'!$C$18)*F409),'Ejercicio 3 - TIR'!$E$18-SQRT(('Ejercicio 3 - TIR'!$E$18-'Ejercicio 3 - TIR'!$C$18)*('Ejercicio 3 - TIR'!$E$18-'Ejercicio 3 - TIR'!$D$18)*(1-F409)))</f>
        <v>36478.9482330018</v>
      </c>
      <c r="H409" s="24">
        <f ca="1" t="shared" ref="H409:L409" si="3046">RAND()</f>
        <v>0.113167841196152</v>
      </c>
      <c r="I409" s="25">
        <f ca="1">IF(H409&lt;=('Ejercicio 3 - TIR'!$D$18-'Ejercicio 3 - TIR'!$C$18)/('Ejercicio 3 - TIR'!$E$18-'Ejercicio 3 - TIR'!$C$18),'Ejercicio 3 - TIR'!$C$18+SQRT(('Ejercicio 3 - TIR'!$E$18-'Ejercicio 3 - TIR'!$C$18)*('Ejercicio 3 - TIR'!$D$18-'Ejercicio 3 - TIR'!$C$18)*H409),'Ejercicio 3 - TIR'!$E$18-SQRT(('Ejercicio 3 - TIR'!$E$18-'Ejercicio 3 - TIR'!$C$18)*('Ejercicio 3 - TIR'!$E$18-'Ejercicio 3 - TIR'!$D$18)*(1-H409)))</f>
        <v>34120.0941954551</v>
      </c>
      <c r="J409" s="24">
        <f ca="1" t="shared" si="3046"/>
        <v>0.730075127897266</v>
      </c>
      <c r="K409" s="25">
        <f ca="1">IF(J409&lt;=('Ejercicio 3 - TIR'!$D$18-'Ejercicio 3 - TIR'!$C$18)/('Ejercicio 3 - TIR'!$E$18-'Ejercicio 3 - TIR'!$C$18),'Ejercicio 3 - TIR'!$C$18+SQRT(('Ejercicio 3 - TIR'!$E$18-'Ejercicio 3 - TIR'!$C$18)*('Ejercicio 3 - TIR'!$D$18-'Ejercicio 3 - TIR'!$C$18)*J409),'Ejercicio 3 - TIR'!$E$18-SQRT(('Ejercicio 3 - TIR'!$E$18-'Ejercicio 3 - TIR'!$C$18)*('Ejercicio 3 - TIR'!$E$18-'Ejercicio 3 - TIR'!$D$18)*(1-J409)))</f>
        <v>40500.6261093675</v>
      </c>
      <c r="L409" s="24">
        <f ca="1" t="shared" si="3046"/>
        <v>0.212269600603514</v>
      </c>
      <c r="M409" s="25">
        <f ca="1">IF(L409&lt;=('Ejercicio 3 - TIR'!$D$18-'Ejercicio 3 - TIR'!$C$18)/('Ejercicio 3 - TIR'!$E$18-'Ejercicio 3 - TIR'!$C$18),'Ejercicio 3 - TIR'!$C$18+SQRT(('Ejercicio 3 - TIR'!$E$18-'Ejercicio 3 - TIR'!$C$18)*('Ejercicio 3 - TIR'!$D$18-'Ejercicio 3 - TIR'!$C$18)*L409),'Ejercicio 3 - TIR'!$E$18-SQRT(('Ejercicio 3 - TIR'!$E$18-'Ejercicio 3 - TIR'!$C$18)*('Ejercicio 3 - TIR'!$E$18-'Ejercicio 3 - TIR'!$D$18)*(1-L409)))</f>
        <v>35642.7333882195</v>
      </c>
      <c r="N409" s="24">
        <f ca="1" t="shared" ref="N409:R409" si="3047">RAND()</f>
        <v>0.612402260401731</v>
      </c>
      <c r="O409" s="25">
        <f ca="1">IF(N409&lt;=('Ejercicio 3 - TIR'!$D$18-'Ejercicio 3 - TIR'!$C$18)/('Ejercicio 3 - TIR'!$E$18-'Ejercicio 3 - TIR'!$C$18),'Ejercicio 3 - TIR'!$C$18+SQRT(('Ejercicio 3 - TIR'!$E$18-'Ejercicio 3 - TIR'!$C$18)*('Ejercicio 3 - TIR'!$D$18-'Ejercicio 3 - TIR'!$C$18)*N409),'Ejercicio 3 - TIR'!$E$18-SQRT(('Ejercicio 3 - TIR'!$E$18-'Ejercicio 3 - TIR'!$C$18)*('Ejercicio 3 - TIR'!$E$18-'Ejercicio 3 - TIR'!$D$18)*(1-N409)))</f>
        <v>39584.3799517892</v>
      </c>
      <c r="P409" s="24">
        <f ca="1" t="shared" si="3047"/>
        <v>0.964416810697213</v>
      </c>
      <c r="Q409" s="26">
        <f ca="1">IF(P409&lt;=('Ejercicio 3 - TIR'!$D$22-'Ejercicio 3 - TIR'!$C$22)/('Ejercicio 3 - TIR'!$E$22-'Ejercicio 3 - TIR'!$C$22),'Ejercicio 3 - TIR'!$C$22+SQRT(('Ejercicio 3 - TIR'!$E$22-'Ejercicio 3 - TIR'!$C$22)*('Ejercicio 3 - TIR'!$D$22-'Ejercicio 3 - TIR'!$C$22)*P409),'Ejercicio 3 - TIR'!$E$22-SQRT(('Ejercicio 3 - TIR'!$E$22-'Ejercicio 3 - TIR'!$C$22)*('Ejercicio 3 - TIR'!$E$22-'Ejercicio 3 - TIR'!$D$22)*(1-P409)))</f>
        <v>0.17199689180724</v>
      </c>
      <c r="R409" s="24">
        <f ca="1" t="shared" si="3047"/>
        <v>0.0141816547847728</v>
      </c>
      <c r="S409" s="26">
        <f ca="1">IF(R409&lt;=('Ejercicio 3 - TIR'!$D$23-'Ejercicio 3 - TIR'!$C$23)/('Ejercicio 3 - TIR'!$E$23-'Ejercicio 3 - TIR'!$C$23),'Ejercicio 3 - TIR'!$C$23+SQRT(('Ejercicio 3 - TIR'!$E$23-'Ejercicio 3 - TIR'!$C$23)*('Ejercicio 3 - TIR'!$D$23-'Ejercicio 3 - TIR'!$C$23)*R409),'Ejercicio 3 - TIR'!$E$23-SQRT(('Ejercicio 3 - TIR'!$E$23-'Ejercicio 3 - TIR'!$C$23)*('Ejercicio 3 - TIR'!$E$23-'Ejercicio 3 - TIR'!$D$23)*(1-R409)))</f>
        <v>0.125052423043708</v>
      </c>
      <c r="T409" s="24">
        <f ca="1" t="shared" ref="T409:X409" si="3048">RAND()</f>
        <v>0.865794188143464</v>
      </c>
      <c r="U409" s="26">
        <f ca="1">IF(T409&lt;=('Ejercicio 3 - TIR'!$D$24-'Ejercicio 3 - TIR'!$C$24)/('Ejercicio 3 - TIR'!$E$24-'Ejercicio 3 - TIR'!$C$24),'Ejercicio 3 - TIR'!$C$24+SQRT(('Ejercicio 3 - TIR'!$E$24-'Ejercicio 3 - TIR'!$C$24)*('Ejercicio 3 - TIR'!$D$24-'Ejercicio 3 - TIR'!$C$24)*T409),'Ejercicio 3 - TIR'!$E$24-SQRT(('Ejercicio 3 - TIR'!$E$24-'Ejercicio 3 - TIR'!$C$24)*('Ejercicio 3 - TIR'!$E$24-'Ejercicio 3 - TIR'!$D$24)*(1-T409)))</f>
        <v>0.200615050343158</v>
      </c>
      <c r="V409" s="24">
        <f ca="1" t="shared" si="3048"/>
        <v>0.803465929640995</v>
      </c>
      <c r="W409" s="26">
        <f ca="1">IF(V409&lt;=('Ejercicio 3 - TIR'!$D$25-'Ejercicio 3 - TIR'!$C$25)/('Ejercicio 3 - TIR'!$E$25-'Ejercicio 3 - TIR'!$C$25),'Ejercicio 3 - TIR'!$C$25+SQRT(('Ejercicio 3 - TIR'!$E$25-'Ejercicio 3 - TIR'!$C$25)*('Ejercicio 3 - TIR'!$D$25-'Ejercicio 3 - TIR'!$C$25)*V409),'Ejercicio 3 - TIR'!$E$25-SQRT(('Ejercicio 3 - TIR'!$E$25-'Ejercicio 3 - TIR'!$C$25)*('Ejercicio 3 - TIR'!$E$25-'Ejercicio 3 - TIR'!$D$25)*(1-V409)))</f>
        <v>0.223772738491094</v>
      </c>
      <c r="X409" s="24">
        <f ca="1" t="shared" si="3048"/>
        <v>0.0922036934958479</v>
      </c>
      <c r="Y409" s="26">
        <f ca="1">IF(X409&lt;=('Ejercicio 3 - TIR'!$D$26-'Ejercicio 3 - TIR'!$C$26)/('Ejercicio 3 - TIR'!$E$26-'Ejercicio 3 - TIR'!$C$26),'Ejercicio 3 - TIR'!$C$26+SQRT(('Ejercicio 3 - TIR'!$E$26-'Ejercicio 3 - TIR'!$C$26)*('Ejercicio 3 - TIR'!$D$26-'Ejercicio 3 - TIR'!$C$26)*X409),'Ejercicio 3 - TIR'!$E$26-SQRT(('Ejercicio 3 - TIR'!$E$26-'Ejercicio 3 - TIR'!$C$26)*('Ejercicio 3 - TIR'!$E$26-'Ejercicio 3 - TIR'!$D$26)*(1-X409)))</f>
        <v>0.205778148574493</v>
      </c>
      <c r="Z409" s="24">
        <f ca="1" t="shared" si="2860"/>
        <v>1.17199689180724</v>
      </c>
      <c r="AA409" s="24">
        <f ca="1" t="shared" si="2861"/>
        <v>1.31855794292743</v>
      </c>
      <c r="AB409" s="24">
        <f ca="1" t="shared" si="2862"/>
        <v>1.58308051102819</v>
      </c>
      <c r="AC409" s="24">
        <f ca="1" t="shared" si="2863"/>
        <v>1.93733077223285</v>
      </c>
      <c r="AD409" s="24">
        <f ca="1" t="shared" si="2864"/>
        <v>2.33599111171931</v>
      </c>
      <c r="AE409" s="23">
        <f ca="1" t="shared" si="2865"/>
        <v>5843.76185023997</v>
      </c>
      <c r="AF409" s="23">
        <f ca="1" t="shared" si="2866"/>
        <v>6574.53842930286</v>
      </c>
      <c r="AG409" s="23">
        <f ca="1" t="shared" si="2867"/>
        <v>7893.48978728047</v>
      </c>
      <c r="AH409" s="23">
        <f ca="1" t="shared" si="2868"/>
        <v>9659.83761323171</v>
      </c>
      <c r="AI409" s="23">
        <f ca="1" t="shared" si="2869"/>
        <v>11647.6211128128</v>
      </c>
      <c r="AJ409" s="25">
        <f ca="1" t="shared" si="2870"/>
        <v>42753.2139454753</v>
      </c>
      <c r="AK409" s="25">
        <f ca="1" t="shared" si="2871"/>
        <v>44989.3212148494</v>
      </c>
      <c r="AL409" s="25">
        <f ca="1" t="shared" si="2872"/>
        <v>64115.7518781791</v>
      </c>
      <c r="AM409" s="25">
        <f ca="1" t="shared" si="2873"/>
        <v>69051.7641994887</v>
      </c>
      <c r="AN409" s="25">
        <f ca="1" t="shared" si="2874"/>
        <v>92468.7597302999</v>
      </c>
      <c r="AO409" s="25">
        <f ca="1">C409/'Ejercicio 3 - TIR'!$D$7</f>
        <v>14712.609739916</v>
      </c>
      <c r="AP409" s="25">
        <f ca="1" t="shared" si="2875"/>
        <v>28040.6042055593</v>
      </c>
      <c r="AQ409" s="25">
        <f ca="1" t="shared" si="2876"/>
        <v>30276.7114749334</v>
      </c>
      <c r="AR409" s="25">
        <f ca="1" t="shared" si="2877"/>
        <v>49403.1421382631</v>
      </c>
      <c r="AS409" s="25">
        <f ca="1" t="shared" si="2878"/>
        <v>54339.1544595727</v>
      </c>
      <c r="AT409" s="25">
        <f ca="1" t="shared" si="2879"/>
        <v>77756.1499903839</v>
      </c>
      <c r="AU409" s="25">
        <f ca="1">AP409*'Ejercicio 3 - TIR'!$D$5</f>
        <v>14020.3021027797</v>
      </c>
      <c r="AV409" s="25">
        <f ca="1">AQ409*'Ejercicio 3 - TIR'!$D$5</f>
        <v>15138.3557374667</v>
      </c>
      <c r="AW409" s="25">
        <f ca="1">AR409*'Ejercicio 3 - TIR'!$D$5</f>
        <v>24701.5710691316</v>
      </c>
      <c r="AX409" s="25">
        <f ca="1">AS409*'Ejercicio 3 - TIR'!$D$5</f>
        <v>27169.5772297864</v>
      </c>
      <c r="AY409" s="25">
        <f ca="1">AT409*'Ejercicio 3 - TIR'!$D$5</f>
        <v>38878.0749951919</v>
      </c>
      <c r="AZ409" s="25">
        <f ca="1" t="shared" ref="AZ409:BD409" si="3049">AJ409-AU409-AE409</f>
        <v>22889.1499924557</v>
      </c>
      <c r="BA409" s="25">
        <f ca="1" t="shared" si="3049"/>
        <v>23276.4270480799</v>
      </c>
      <c r="BB409" s="25">
        <f ca="1" t="shared" si="3049"/>
        <v>31520.6910217671</v>
      </c>
      <c r="BC409" s="25">
        <f ca="1" t="shared" si="3049"/>
        <v>32222.3493564706</v>
      </c>
      <c r="BD409" s="25">
        <f ca="1" t="shared" si="3049"/>
        <v>41943.0636222952</v>
      </c>
      <c r="BE409" s="25">
        <f ca="1" t="shared" ref="BE409:BI409" si="3050">AZ409/Z409</f>
        <v>19530.0432556269</v>
      </c>
      <c r="BF409" s="25">
        <f ca="1" t="shared" si="3050"/>
        <v>17652.9421197844</v>
      </c>
      <c r="BG409" s="25">
        <f ca="1" t="shared" si="3050"/>
        <v>19910.9841869602</v>
      </c>
      <c r="BH409" s="25">
        <f ca="1" t="shared" si="3050"/>
        <v>16632.3427151953</v>
      </c>
      <c r="BI409" s="25">
        <f ca="1" t="shared" si="3050"/>
        <v>17955.1469232366</v>
      </c>
      <c r="BJ409" s="25">
        <f ca="1" t="shared" si="2882"/>
        <v>79367.5722725492</v>
      </c>
      <c r="BK409" s="25">
        <f ca="1" t="shared" si="2883"/>
        <v>34368.5255826388</v>
      </c>
      <c r="BL409" s="25">
        <f ca="1" t="shared" si="2884"/>
        <v>113736.097855188</v>
      </c>
      <c r="BM409" s="25">
        <f ca="1">BK409*'Ejercicio 3 - TIR'!$D$5</f>
        <v>17184.2627913194</v>
      </c>
      <c r="BN409" s="25">
        <f ca="1" t="shared" si="2885"/>
        <v>96551.8350638686</v>
      </c>
      <c r="BO409" s="25">
        <f ca="1" t="shared" si="2886"/>
        <v>41332.2784403942</v>
      </c>
      <c r="BP409" s="25">
        <f ca="1" t="shared" si="2887"/>
        <v>-107539.022270016</v>
      </c>
      <c r="BQ409" s="25">
        <f ca="1" t="shared" ref="BQ409:BT409" si="3051">BE409</f>
        <v>19530.0432556269</v>
      </c>
      <c r="BR409" s="25">
        <f ca="1" t="shared" si="3051"/>
        <v>17652.9421197844</v>
      </c>
      <c r="BS409" s="25">
        <f ca="1" t="shared" si="3051"/>
        <v>19910.9841869602</v>
      </c>
      <c r="BT409" s="25">
        <f ca="1" t="shared" si="3051"/>
        <v>16632.3427151953</v>
      </c>
      <c r="BU409" s="25">
        <f ca="1" t="shared" si="2889"/>
        <v>59287.4253636308</v>
      </c>
      <c r="BV409" s="27">
        <f ca="1" t="shared" si="2890"/>
        <v>6.22546744150996</v>
      </c>
    </row>
    <row r="410" ht="15" customHeight="1" spans="1:74">
      <c r="A410" s="23">
        <v>409</v>
      </c>
      <c r="B410" s="24">
        <f ca="1" t="shared" ref="B410:F410" si="3052">RAND()</f>
        <v>0.0718029929203108</v>
      </c>
      <c r="C410" s="25">
        <f ca="1">IF(B410&lt;=('Ejercicio 3 - TIR'!$D$13-'Ejercicio 3 - TIR'!$C$13)/('Ejercicio 3 - TIR'!$E$13-'Ejercicio 3 - TIR'!$C$13),'Ejercicio 3 - TIR'!$C$13+SQRT(('Ejercicio 3 - TIR'!$E$13-'Ejercicio 3 - TIR'!$C$13)*('Ejercicio 3 - TIR'!$D$13-'Ejercicio 3 - TIR'!$C$13)*B410),'Ejercicio 3 - TIR'!$E$13-SQRT(('Ejercicio 3 - TIR'!$E$13-'Ejercicio 3 - TIR'!$C$13)*('Ejercicio 3 - TIR'!$E$13-'Ejercicio 3 - TIR'!$D$13)*(1-B410)))</f>
        <v>65359.2160964197</v>
      </c>
      <c r="D410" s="24">
        <f ca="1" t="shared" si="3052"/>
        <v>0.518063131168848</v>
      </c>
      <c r="E410" s="25">
        <f ca="1">IF(D410&lt;=('Ejercicio 3 - TIR'!$D$14-'Ejercicio 3 - TIR'!$C$14)/('Ejercicio 3 - TIR'!$E$14-'Ejercicio 3 - TIR'!$C$14),'Ejercicio 3 - TIR'!$C$14+SQRT(('Ejercicio 3 - TIR'!$E$14-'Ejercicio 3 - TIR'!$C$14)*('Ejercicio 3 - TIR'!$D$14-'Ejercicio 3 - TIR'!$C$14)*D410),'Ejercicio 3 - TIR'!$E$14-SQRT(('Ejercicio 3 - TIR'!$E$14-'Ejercicio 3 - TIR'!$C$14)*('Ejercicio 3 - TIR'!$E$14-'Ejercicio 3 - TIR'!$D$14)*(1-D410)))</f>
        <v>31497.6161975201</v>
      </c>
      <c r="F410" s="24">
        <f ca="1" t="shared" si="3052"/>
        <v>0.921719841598945</v>
      </c>
      <c r="G410" s="25">
        <f ca="1">IF(F410&lt;=('Ejercicio 3 - TIR'!$D$18-'Ejercicio 3 - TIR'!$C$18)/('Ejercicio 3 - TIR'!$E$18-'Ejercicio 3 - TIR'!$C$18),'Ejercicio 3 - TIR'!$C$18+SQRT(('Ejercicio 3 - TIR'!$E$18-'Ejercicio 3 - TIR'!$C$18)*('Ejercicio 3 - TIR'!$D$18-'Ejercicio 3 - TIR'!$C$18)*F410),'Ejercicio 3 - TIR'!$E$18-SQRT(('Ejercicio 3 - TIR'!$E$18-'Ejercicio 3 - TIR'!$C$18)*('Ejercicio 3 - TIR'!$E$18-'Ejercicio 3 - TIR'!$D$18)*(1-F410)))</f>
        <v>42576.9828972789</v>
      </c>
      <c r="H410" s="24">
        <f ca="1" t="shared" ref="H410:L410" si="3053">RAND()</f>
        <v>0.0379097192332232</v>
      </c>
      <c r="I410" s="25">
        <f ca="1">IF(H410&lt;=('Ejercicio 3 - TIR'!$D$18-'Ejercicio 3 - TIR'!$C$18)/('Ejercicio 3 - TIR'!$E$18-'Ejercicio 3 - TIR'!$C$18),'Ejercicio 3 - TIR'!$C$18+SQRT(('Ejercicio 3 - TIR'!$E$18-'Ejercicio 3 - TIR'!$C$18)*('Ejercicio 3 - TIR'!$D$18-'Ejercicio 3 - TIR'!$C$18)*H410),'Ejercicio 3 - TIR'!$E$18-SQRT(('Ejercicio 3 - TIR'!$E$18-'Ejercicio 3 - TIR'!$C$18)*('Ejercicio 3 - TIR'!$E$18-'Ejercicio 3 - TIR'!$D$18)*(1-H410)))</f>
        <v>32384.6295068592</v>
      </c>
      <c r="J410" s="24">
        <f ca="1" t="shared" si="3053"/>
        <v>0.323152339198206</v>
      </c>
      <c r="K410" s="25">
        <f ca="1">IF(J410&lt;=('Ejercicio 3 - TIR'!$D$18-'Ejercicio 3 - TIR'!$C$18)/('Ejercicio 3 - TIR'!$E$18-'Ejercicio 3 - TIR'!$C$18),'Ejercicio 3 - TIR'!$C$18+SQRT(('Ejercicio 3 - TIR'!$E$18-'Ejercicio 3 - TIR'!$C$18)*('Ejercicio 3 - TIR'!$D$18-'Ejercicio 3 - TIR'!$C$18)*J410),'Ejercicio 3 - TIR'!$E$18-SQRT(('Ejercicio 3 - TIR'!$E$18-'Ejercicio 3 - TIR'!$C$18)*('Ejercicio 3 - TIR'!$E$18-'Ejercicio 3 - TIR'!$D$18)*(1-J410)))</f>
        <v>36962.2446724983</v>
      </c>
      <c r="L410" s="24">
        <f ca="1" t="shared" si="3053"/>
        <v>0.375717753847948</v>
      </c>
      <c r="M410" s="25">
        <f ca="1">IF(L410&lt;=('Ejercicio 3 - TIR'!$D$18-'Ejercicio 3 - TIR'!$C$18)/('Ejercicio 3 - TIR'!$E$18-'Ejercicio 3 - TIR'!$C$18),'Ejercicio 3 - TIR'!$C$18+SQRT(('Ejercicio 3 - TIR'!$E$18-'Ejercicio 3 - TIR'!$C$18)*('Ejercicio 3 - TIR'!$D$18-'Ejercicio 3 - TIR'!$C$18)*L410),'Ejercicio 3 - TIR'!$E$18-SQRT(('Ejercicio 3 - TIR'!$E$18-'Ejercicio 3 - TIR'!$C$18)*('Ejercicio 3 - TIR'!$E$18-'Ejercicio 3 - TIR'!$D$18)*(1-L410)))</f>
        <v>37507.1741072918</v>
      </c>
      <c r="N410" s="24">
        <f ca="1" t="shared" ref="N410:R410" si="3054">RAND()</f>
        <v>0.613469531725731</v>
      </c>
      <c r="O410" s="25">
        <f ca="1">IF(N410&lt;=('Ejercicio 3 - TIR'!$D$18-'Ejercicio 3 - TIR'!$C$18)/('Ejercicio 3 - TIR'!$E$18-'Ejercicio 3 - TIR'!$C$18),'Ejercicio 3 - TIR'!$C$18+SQRT(('Ejercicio 3 - TIR'!$E$18-'Ejercicio 3 - TIR'!$C$18)*('Ejercicio 3 - TIR'!$D$18-'Ejercicio 3 - TIR'!$C$18)*N410),'Ejercicio 3 - TIR'!$E$18-SQRT(('Ejercicio 3 - TIR'!$E$18-'Ejercicio 3 - TIR'!$C$18)*('Ejercicio 3 - TIR'!$E$18-'Ejercicio 3 - TIR'!$D$18)*(1-N410)))</f>
        <v>39592.7279623087</v>
      </c>
      <c r="P410" s="24">
        <f ca="1" t="shared" si="3054"/>
        <v>0.0631154169741934</v>
      </c>
      <c r="Q410" s="26">
        <f ca="1">IF(P410&lt;=('Ejercicio 3 - TIR'!$D$22-'Ejercicio 3 - TIR'!$C$22)/('Ejercicio 3 - TIR'!$E$22-'Ejercicio 3 - TIR'!$C$22),'Ejercicio 3 - TIR'!$C$22+SQRT(('Ejercicio 3 - TIR'!$E$22-'Ejercicio 3 - TIR'!$C$22)*('Ejercicio 3 - TIR'!$D$22-'Ejercicio 3 - TIR'!$C$22)*P410),'Ejercicio 3 - TIR'!$E$22-SQRT(('Ejercicio 3 - TIR'!$E$22-'Ejercicio 3 - TIR'!$C$22)*('Ejercicio 3 - TIR'!$E$22-'Ejercicio 3 - TIR'!$D$22)*(1-P410)))</f>
        <v>0.130658693660742</v>
      </c>
      <c r="R410" s="24">
        <f ca="1" t="shared" si="3054"/>
        <v>0.606540784350379</v>
      </c>
      <c r="S410" s="26">
        <f ca="1">IF(R410&lt;=('Ejercicio 3 - TIR'!$D$23-'Ejercicio 3 - TIR'!$C$23)/('Ejercicio 3 - TIR'!$E$23-'Ejercicio 3 - TIR'!$C$23),'Ejercicio 3 - TIR'!$C$23+SQRT(('Ejercicio 3 - TIR'!$E$23-'Ejercicio 3 - TIR'!$C$23)*('Ejercicio 3 - TIR'!$D$23-'Ejercicio 3 - TIR'!$C$23)*R410),'Ejercicio 3 - TIR'!$E$23-SQRT(('Ejercicio 3 - TIR'!$E$23-'Ejercicio 3 - TIR'!$C$23)*('Ejercicio 3 - TIR'!$E$23-'Ejercicio 3 - TIR'!$D$23)*(1-R410)))</f>
        <v>0.153387473096879</v>
      </c>
      <c r="T410" s="24">
        <f ca="1" t="shared" ref="T410:X410" si="3055">RAND()</f>
        <v>0.412127442281528</v>
      </c>
      <c r="U410" s="26">
        <f ca="1">IF(T410&lt;=('Ejercicio 3 - TIR'!$D$24-'Ejercicio 3 - TIR'!$C$24)/('Ejercicio 3 - TIR'!$E$24-'Ejercicio 3 - TIR'!$C$24),'Ejercicio 3 - TIR'!$C$24+SQRT(('Ejercicio 3 - TIR'!$E$24-'Ejercicio 3 - TIR'!$C$24)*('Ejercicio 3 - TIR'!$D$24-'Ejercicio 3 - TIR'!$C$24)*T410),'Ejercicio 3 - TIR'!$E$24-SQRT(('Ejercicio 3 - TIR'!$E$24-'Ejercicio 3 - TIR'!$C$24)*('Ejercicio 3 - TIR'!$E$24-'Ejercicio 3 - TIR'!$D$24)*(1-T410)))</f>
        <v>0.179418831193493</v>
      </c>
      <c r="V410" s="24">
        <f ca="1" t="shared" si="3055"/>
        <v>0.922873355752217</v>
      </c>
      <c r="W410" s="26">
        <f ca="1">IF(V410&lt;=('Ejercicio 3 - TIR'!$D$25-'Ejercicio 3 - TIR'!$C$25)/('Ejercicio 3 - TIR'!$E$25-'Ejercicio 3 - TIR'!$C$25),'Ejercicio 3 - TIR'!$C$25+SQRT(('Ejercicio 3 - TIR'!$E$25-'Ejercicio 3 - TIR'!$C$25)*('Ejercicio 3 - TIR'!$D$25-'Ejercicio 3 - TIR'!$C$25)*V410),'Ejercicio 3 - TIR'!$E$25-SQRT(('Ejercicio 3 - TIR'!$E$25-'Ejercicio 3 - TIR'!$C$25)*('Ejercicio 3 - TIR'!$E$25-'Ejercicio 3 - TIR'!$D$25)*(1-V410)))</f>
        <v>0.233570050064981</v>
      </c>
      <c r="X410" s="24">
        <f ca="1" t="shared" si="3055"/>
        <v>0.834451319948142</v>
      </c>
      <c r="Y410" s="26">
        <f ca="1">IF(X410&lt;=('Ejercicio 3 - TIR'!$D$26-'Ejercicio 3 - TIR'!$C$26)/('Ejercicio 3 - TIR'!$E$26-'Ejercicio 3 - TIR'!$C$26),'Ejercicio 3 - TIR'!$C$26+SQRT(('Ejercicio 3 - TIR'!$E$26-'Ejercicio 3 - TIR'!$C$26)*('Ejercicio 3 - TIR'!$D$26-'Ejercicio 3 - TIR'!$C$26)*X410),'Ejercicio 3 - TIR'!$E$26-SQRT(('Ejercicio 3 - TIR'!$E$26-'Ejercicio 3 - TIR'!$C$26)*('Ejercicio 3 - TIR'!$E$26-'Ejercicio 3 - TIR'!$D$26)*(1-X410)))</f>
        <v>0.250100788099349</v>
      </c>
      <c r="Z410" s="24">
        <f ca="1" t="shared" si="2860"/>
        <v>1.13065869366074</v>
      </c>
      <c r="AA410" s="24">
        <f ca="1" t="shared" si="2861"/>
        <v>1.30408757361638</v>
      </c>
      <c r="AB410" s="24">
        <f ca="1" t="shared" si="2862"/>
        <v>1.53806544184859</v>
      </c>
      <c r="AC410" s="24">
        <f ca="1" t="shared" si="2863"/>
        <v>1.89731146410438</v>
      </c>
      <c r="AD410" s="24">
        <f ca="1" t="shared" si="2864"/>
        <v>2.37183055654682</v>
      </c>
      <c r="AE410" s="23">
        <f ca="1" t="shared" si="2865"/>
        <v>4115.43738579541</v>
      </c>
      <c r="AF410" s="23">
        <f ca="1" t="shared" si="2866"/>
        <v>4746.693927091</v>
      </c>
      <c r="AG410" s="23">
        <f ca="1" t="shared" si="2867"/>
        <v>5598.34020352291</v>
      </c>
      <c r="AH410" s="23">
        <f ca="1" t="shared" si="2868"/>
        <v>6905.94480514055</v>
      </c>
      <c r="AI410" s="23">
        <f ca="1" t="shared" si="2869"/>
        <v>8633.12704347681</v>
      </c>
      <c r="AJ410" s="25">
        <f ca="1" t="shared" si="2870"/>
        <v>48140.0358626531</v>
      </c>
      <c r="AK410" s="25">
        <f ca="1" t="shared" si="2871"/>
        <v>42232.3929160655</v>
      </c>
      <c r="AL410" s="25">
        <f ca="1" t="shared" si="2872"/>
        <v>56850.3511839218</v>
      </c>
      <c r="AM410" s="25">
        <f ca="1" t="shared" si="2873"/>
        <v>71162.7914199238</v>
      </c>
      <c r="AN410" s="25">
        <f ca="1" t="shared" si="2874"/>
        <v>93907.2419980495</v>
      </c>
      <c r="AO410" s="25">
        <f ca="1">C410/'Ejercicio 3 - TIR'!$D$7</f>
        <v>13071.8432192839</v>
      </c>
      <c r="AP410" s="25">
        <f ca="1" t="shared" si="2875"/>
        <v>35068.1926433691</v>
      </c>
      <c r="AQ410" s="25">
        <f ca="1" t="shared" si="2876"/>
        <v>29160.5496967815</v>
      </c>
      <c r="AR410" s="25">
        <f ca="1" t="shared" si="2877"/>
        <v>43778.5079646379</v>
      </c>
      <c r="AS410" s="25">
        <f ca="1" t="shared" si="2878"/>
        <v>58090.9482006398</v>
      </c>
      <c r="AT410" s="25">
        <f ca="1" t="shared" si="2879"/>
        <v>80835.3987787656</v>
      </c>
      <c r="AU410" s="25">
        <f ca="1">AP410*'Ejercicio 3 - TIR'!$D$5</f>
        <v>17534.0963216846</v>
      </c>
      <c r="AV410" s="25">
        <f ca="1">AQ410*'Ejercicio 3 - TIR'!$D$5</f>
        <v>14580.2748483908</v>
      </c>
      <c r="AW410" s="25">
        <f ca="1">AR410*'Ejercicio 3 - TIR'!$D$5</f>
        <v>21889.2539823189</v>
      </c>
      <c r="AX410" s="25">
        <f ca="1">AS410*'Ejercicio 3 - TIR'!$D$5</f>
        <v>29045.4741003199</v>
      </c>
      <c r="AY410" s="25">
        <f ca="1">AT410*'Ejercicio 3 - TIR'!$D$5</f>
        <v>40417.6993893828</v>
      </c>
      <c r="AZ410" s="25">
        <f ca="1" t="shared" ref="AZ410:BD410" si="3056">AJ410-AU410-AE410</f>
        <v>26490.5021551731</v>
      </c>
      <c r="BA410" s="25">
        <f ca="1" t="shared" si="3056"/>
        <v>22905.4241405837</v>
      </c>
      <c r="BB410" s="25">
        <f ca="1" t="shared" si="3056"/>
        <v>29362.75699808</v>
      </c>
      <c r="BC410" s="25">
        <f ca="1" t="shared" si="3056"/>
        <v>35211.3725144633</v>
      </c>
      <c r="BD410" s="25">
        <f ca="1" t="shared" si="3056"/>
        <v>44856.4155651899</v>
      </c>
      <c r="BE410" s="25">
        <f ca="1" t="shared" ref="BE410:BI410" si="3057">AZ410/Z410</f>
        <v>23429.2649972067</v>
      </c>
      <c r="BF410" s="25">
        <f ca="1" t="shared" si="3057"/>
        <v>17564.3297306057</v>
      </c>
      <c r="BG410" s="25">
        <f ca="1" t="shared" si="3057"/>
        <v>19090.7071956503</v>
      </c>
      <c r="BH410" s="25">
        <f ca="1" t="shared" si="3057"/>
        <v>18558.5620393037</v>
      </c>
      <c r="BI410" s="25">
        <f ca="1" t="shared" si="3057"/>
        <v>18912.150128674</v>
      </c>
      <c r="BJ410" s="25">
        <f ca="1" t="shared" si="2882"/>
        <v>74707.0085556622</v>
      </c>
      <c r="BK410" s="25">
        <f ca="1" t="shared" si="2883"/>
        <v>31004.197177887</v>
      </c>
      <c r="BL410" s="25">
        <f ca="1" t="shared" si="2884"/>
        <v>105711.205733549</v>
      </c>
      <c r="BM410" s="25">
        <f ca="1">BK410*'Ejercicio 3 - TIR'!$D$5</f>
        <v>15502.0985889435</v>
      </c>
      <c r="BN410" s="25">
        <f ca="1" t="shared" si="2885"/>
        <v>90209.1071446057</v>
      </c>
      <c r="BO410" s="25">
        <f ca="1" t="shared" si="2886"/>
        <v>38033.5378071621</v>
      </c>
      <c r="BP410" s="25">
        <f ca="1" t="shared" si="2887"/>
        <v>-96856.8322939398</v>
      </c>
      <c r="BQ410" s="25">
        <f ca="1" t="shared" ref="BQ410:BT410" si="3058">BE410</f>
        <v>23429.2649972067</v>
      </c>
      <c r="BR410" s="25">
        <f ca="1" t="shared" si="3058"/>
        <v>17564.3297306057</v>
      </c>
      <c r="BS410" s="25">
        <f ca="1" t="shared" si="3058"/>
        <v>19090.7071956503</v>
      </c>
      <c r="BT410" s="25">
        <f ca="1" t="shared" si="3058"/>
        <v>18558.5620393037</v>
      </c>
      <c r="BU410" s="25">
        <f ca="1" t="shared" si="2889"/>
        <v>56945.6879358361</v>
      </c>
      <c r="BV410" s="27">
        <f ca="1" t="shared" si="2890"/>
        <v>10.4629351680548</v>
      </c>
    </row>
    <row r="411" ht="15" customHeight="1" spans="1:74">
      <c r="A411" s="23">
        <v>410</v>
      </c>
      <c r="B411" s="24">
        <f ca="1" t="shared" ref="B411:F411" si="3059">RAND()</f>
        <v>0.981941273181644</v>
      </c>
      <c r="C411" s="25">
        <f ca="1">IF(B411&lt;=('Ejercicio 3 - TIR'!$D$13-'Ejercicio 3 - TIR'!$C$13)/('Ejercicio 3 - TIR'!$E$13-'Ejercicio 3 - TIR'!$C$13),'Ejercicio 3 - TIR'!$C$13+SQRT(('Ejercicio 3 - TIR'!$E$13-'Ejercicio 3 - TIR'!$C$13)*('Ejercicio 3 - TIR'!$D$13-'Ejercicio 3 - TIR'!$C$13)*B411),'Ejercicio 3 - TIR'!$E$13-SQRT(('Ejercicio 3 - TIR'!$E$13-'Ejercicio 3 - TIR'!$C$13)*('Ejercicio 3 - TIR'!$E$13-'Ejercicio 3 - TIR'!$D$13)*(1-B411)))</f>
        <v>95344.8445587685</v>
      </c>
      <c r="D411" s="24">
        <f ca="1" t="shared" si="3059"/>
        <v>0.129715673369725</v>
      </c>
      <c r="E411" s="25">
        <f ca="1">IF(D411&lt;=('Ejercicio 3 - TIR'!$D$14-'Ejercicio 3 - TIR'!$C$14)/('Ejercicio 3 - TIR'!$E$14-'Ejercicio 3 - TIR'!$C$14),'Ejercicio 3 - TIR'!$C$14+SQRT(('Ejercicio 3 - TIR'!$E$14-'Ejercicio 3 - TIR'!$C$14)*('Ejercicio 3 - TIR'!$D$14-'Ejercicio 3 - TIR'!$C$14)*D411),'Ejercicio 3 - TIR'!$E$14-SQRT(('Ejercicio 3 - TIR'!$E$14-'Ejercicio 3 - TIR'!$C$14)*('Ejercicio 3 - TIR'!$E$14-'Ejercicio 3 - TIR'!$D$14)*(1-D411)))</f>
        <v>28119.0824777055</v>
      </c>
      <c r="F411" s="24">
        <f ca="1" t="shared" si="3059"/>
        <v>0.171634342132927</v>
      </c>
      <c r="G411" s="25">
        <f ca="1">IF(F411&lt;=('Ejercicio 3 - TIR'!$D$18-'Ejercicio 3 - TIR'!$C$18)/('Ejercicio 3 - TIR'!$E$18-'Ejercicio 3 - TIR'!$C$18),'Ejercicio 3 - TIR'!$C$18+SQRT(('Ejercicio 3 - TIR'!$E$18-'Ejercicio 3 - TIR'!$C$18)*('Ejercicio 3 - TIR'!$D$18-'Ejercicio 3 - TIR'!$C$18)*F411),'Ejercicio 3 - TIR'!$E$18-SQRT(('Ejercicio 3 - TIR'!$E$18-'Ejercicio 3 - TIR'!$C$18)*('Ejercicio 3 - TIR'!$E$18-'Ejercicio 3 - TIR'!$D$18)*(1-F411)))</f>
        <v>35073.9680054115</v>
      </c>
      <c r="H411" s="24">
        <f ca="1" t="shared" ref="H411:L411" si="3060">RAND()</f>
        <v>0.327911807055817</v>
      </c>
      <c r="I411" s="25">
        <f ca="1">IF(H411&lt;=('Ejercicio 3 - TIR'!$D$18-'Ejercicio 3 - TIR'!$C$18)/('Ejercicio 3 - TIR'!$E$18-'Ejercicio 3 - TIR'!$C$18),'Ejercicio 3 - TIR'!$C$18+SQRT(('Ejercicio 3 - TIR'!$E$18-'Ejercicio 3 - TIR'!$C$18)*('Ejercicio 3 - TIR'!$D$18-'Ejercicio 3 - TIR'!$C$18)*H411),'Ejercicio 3 - TIR'!$E$18-SQRT(('Ejercicio 3 - TIR'!$E$18-'Ejercicio 3 - TIR'!$C$18)*('Ejercicio 3 - TIR'!$E$18-'Ejercicio 3 - TIR'!$D$18)*(1-H411)))</f>
        <v>37013.3281014346</v>
      </c>
      <c r="J411" s="24">
        <f ca="1" t="shared" si="3060"/>
        <v>0.940883908544942</v>
      </c>
      <c r="K411" s="25">
        <f ca="1">IF(J411&lt;=('Ejercicio 3 - TIR'!$D$18-'Ejercicio 3 - TIR'!$C$18)/('Ejercicio 3 - TIR'!$E$18-'Ejercicio 3 - TIR'!$C$18),'Ejercicio 3 - TIR'!$C$18+SQRT(('Ejercicio 3 - TIR'!$E$18-'Ejercicio 3 - TIR'!$C$18)*('Ejercicio 3 - TIR'!$D$18-'Ejercicio 3 - TIR'!$C$18)*J411),'Ejercicio 3 - TIR'!$E$18-SQRT(('Ejercicio 3 - TIR'!$E$18-'Ejercicio 3 - TIR'!$C$18)*('Ejercicio 3 - TIR'!$E$18-'Ejercicio 3 - TIR'!$D$18)*(1-J411)))</f>
        <v>42894.3630751886</v>
      </c>
      <c r="L411" s="24">
        <f ca="1" t="shared" si="3060"/>
        <v>0.339410213953504</v>
      </c>
      <c r="M411" s="25">
        <f ca="1">IF(L411&lt;=('Ejercicio 3 - TIR'!$D$18-'Ejercicio 3 - TIR'!$C$18)/('Ejercicio 3 - TIR'!$E$18-'Ejercicio 3 - TIR'!$C$18),'Ejercicio 3 - TIR'!$C$18+SQRT(('Ejercicio 3 - TIR'!$E$18-'Ejercicio 3 - TIR'!$C$18)*('Ejercicio 3 - TIR'!$D$18-'Ejercicio 3 - TIR'!$C$18)*L411),'Ejercicio 3 - TIR'!$E$18-SQRT(('Ejercicio 3 - TIR'!$E$18-'Ejercicio 3 - TIR'!$C$18)*('Ejercicio 3 - TIR'!$E$18-'Ejercicio 3 - TIR'!$D$18)*(1-L411)))</f>
        <v>37135.2317476747</v>
      </c>
      <c r="N411" s="24">
        <f ca="1" t="shared" ref="N411:R411" si="3061">RAND()</f>
        <v>0.90531569977648</v>
      </c>
      <c r="O411" s="25">
        <f ca="1">IF(N411&lt;=('Ejercicio 3 - TIR'!$D$18-'Ejercicio 3 - TIR'!$C$18)/('Ejercicio 3 - TIR'!$E$18-'Ejercicio 3 - TIR'!$C$18),'Ejercicio 3 - TIR'!$C$18+SQRT(('Ejercicio 3 - TIR'!$E$18-'Ejercicio 3 - TIR'!$C$18)*('Ejercicio 3 - TIR'!$D$18-'Ejercicio 3 - TIR'!$C$18)*N411),'Ejercicio 3 - TIR'!$E$18-SQRT(('Ejercicio 3 - TIR'!$E$18-'Ejercicio 3 - TIR'!$C$18)*('Ejercicio 3 - TIR'!$E$18-'Ejercicio 3 - TIR'!$D$18)*(1-N411)))</f>
        <v>42335.1693268119</v>
      </c>
      <c r="P411" s="24">
        <f ca="1" t="shared" si="3061"/>
        <v>0.491945245620865</v>
      </c>
      <c r="Q411" s="26">
        <f ca="1">IF(P411&lt;=('Ejercicio 3 - TIR'!$D$22-'Ejercicio 3 - TIR'!$C$22)/('Ejercicio 3 - TIR'!$E$22-'Ejercicio 3 - TIR'!$C$22),'Ejercicio 3 - TIR'!$C$22+SQRT(('Ejercicio 3 - TIR'!$E$22-'Ejercicio 3 - TIR'!$C$22)*('Ejercicio 3 - TIR'!$D$22-'Ejercicio 3 - TIR'!$C$22)*P411),'Ejercicio 3 - TIR'!$E$22-SQRT(('Ejercicio 3 - TIR'!$E$22-'Ejercicio 3 - TIR'!$C$22)*('Ejercicio 3 - TIR'!$E$22-'Ejercicio 3 - TIR'!$D$22)*(1-P411)))</f>
        <v>0.149757376264005</v>
      </c>
      <c r="R411" s="24">
        <f ca="1" t="shared" si="3061"/>
        <v>0.184788678991971</v>
      </c>
      <c r="S411" s="26">
        <f ca="1">IF(R411&lt;=('Ejercicio 3 - TIR'!$D$23-'Ejercicio 3 - TIR'!$C$23)/('Ejercicio 3 - TIR'!$E$23-'Ejercicio 3 - TIR'!$C$23),'Ejercicio 3 - TIR'!$C$23+SQRT(('Ejercicio 3 - TIR'!$E$23-'Ejercicio 3 - TIR'!$C$23)*('Ejercicio 3 - TIR'!$D$23-'Ejercicio 3 - TIR'!$C$23)*R411),'Ejercicio 3 - TIR'!$E$23-SQRT(('Ejercicio 3 - TIR'!$E$23-'Ejercicio 3 - TIR'!$C$23)*('Ejercicio 3 - TIR'!$E$23-'Ejercicio 3 - TIR'!$D$23)*(1-R411)))</f>
        <v>0.138237862324997</v>
      </c>
      <c r="T411" s="24">
        <f ca="1" t="shared" ref="T411:X411" si="3062">RAND()</f>
        <v>0.417141654613779</v>
      </c>
      <c r="U411" s="26">
        <f ca="1">IF(T411&lt;=('Ejercicio 3 - TIR'!$D$24-'Ejercicio 3 - TIR'!$C$24)/('Ejercicio 3 - TIR'!$E$24-'Ejercicio 3 - TIR'!$C$24),'Ejercicio 3 - TIR'!$C$24+SQRT(('Ejercicio 3 - TIR'!$E$24-'Ejercicio 3 - TIR'!$C$24)*('Ejercicio 3 - TIR'!$D$24-'Ejercicio 3 - TIR'!$C$24)*T411),'Ejercicio 3 - TIR'!$E$24-SQRT(('Ejercicio 3 - TIR'!$E$24-'Ejercicio 3 - TIR'!$C$24)*('Ejercicio 3 - TIR'!$E$24-'Ejercicio 3 - TIR'!$D$24)*(1-T411)))</f>
        <v>0.17959725451269</v>
      </c>
      <c r="V411" s="24">
        <f ca="1" t="shared" si="3062"/>
        <v>0.275121634305105</v>
      </c>
      <c r="W411" s="26">
        <f ca="1">IF(V411&lt;=('Ejercicio 3 - TIR'!$D$25-'Ejercicio 3 - TIR'!$C$25)/('Ejercicio 3 - TIR'!$E$25-'Ejercicio 3 - TIR'!$C$25),'Ejercicio 3 - TIR'!$C$25+SQRT(('Ejercicio 3 - TIR'!$E$25-'Ejercicio 3 - TIR'!$C$25)*('Ejercicio 3 - TIR'!$D$25-'Ejercicio 3 - TIR'!$C$25)*V411),'Ejercicio 3 - TIR'!$E$25-SQRT(('Ejercicio 3 - TIR'!$E$25-'Ejercicio 3 - TIR'!$C$25)*('Ejercicio 3 - TIR'!$E$25-'Ejercicio 3 - TIR'!$D$25)*(1-V411)))</f>
        <v>0.199625755731363</v>
      </c>
      <c r="X411" s="24">
        <f ca="1" t="shared" si="3062"/>
        <v>0.716144865627992</v>
      </c>
      <c r="Y411" s="26">
        <f ca="1">IF(X411&lt;=('Ejercicio 3 - TIR'!$D$26-'Ejercicio 3 - TIR'!$C$26)/('Ejercicio 3 - TIR'!$E$26-'Ejercicio 3 - TIR'!$C$26),'Ejercicio 3 - TIR'!$C$26+SQRT(('Ejercicio 3 - TIR'!$E$26-'Ejercicio 3 - TIR'!$C$26)*('Ejercicio 3 - TIR'!$D$26-'Ejercicio 3 - TIR'!$C$26)*X411),'Ejercicio 3 - TIR'!$E$26-SQRT(('Ejercicio 3 - TIR'!$E$26-'Ejercicio 3 - TIR'!$C$26)*('Ejercicio 3 - TIR'!$E$26-'Ejercicio 3 - TIR'!$D$26)*(1-X411)))</f>
        <v>0.240848783855302</v>
      </c>
      <c r="Z411" s="24">
        <f ca="1" t="shared" si="2860"/>
        <v>1.149757376264</v>
      </c>
      <c r="AA411" s="24">
        <f ca="1" t="shared" si="2861"/>
        <v>1.30869737815114</v>
      </c>
      <c r="AB411" s="24">
        <f ca="1" t="shared" si="2862"/>
        <v>1.54373583425504</v>
      </c>
      <c r="AC411" s="24">
        <f ca="1" t="shared" si="2863"/>
        <v>1.85190526681779</v>
      </c>
      <c r="AD411" s="24">
        <f ca="1" t="shared" si="2864"/>
        <v>2.29793439814608</v>
      </c>
      <c r="AE411" s="23">
        <f ca="1" t="shared" si="2865"/>
        <v>4211.04001481233</v>
      </c>
      <c r="AF411" s="23">
        <f ca="1" t="shared" si="2866"/>
        <v>4793.16518462501</v>
      </c>
      <c r="AG411" s="23">
        <f ca="1" t="shared" si="2867"/>
        <v>5654.00449220947</v>
      </c>
      <c r="AH411" s="23">
        <f ca="1" t="shared" si="2868"/>
        <v>6782.6894118753</v>
      </c>
      <c r="AI411" s="23">
        <f ca="1" t="shared" si="2869"/>
        <v>8416.29190799371</v>
      </c>
      <c r="AJ411" s="25">
        <f ca="1" t="shared" si="2870"/>
        <v>40326.5534290695</v>
      </c>
      <c r="AK411" s="25">
        <f ca="1" t="shared" si="2871"/>
        <v>48439.2454429953</v>
      </c>
      <c r="AL411" s="25">
        <f ca="1" t="shared" si="2872"/>
        <v>66217.5653667147</v>
      </c>
      <c r="AM411" s="25">
        <f ca="1" t="shared" si="2873"/>
        <v>68770.931258018</v>
      </c>
      <c r="AN411" s="25">
        <f ca="1" t="shared" si="2874"/>
        <v>97283.44184742</v>
      </c>
      <c r="AO411" s="25">
        <f ca="1">C411/'Ejercicio 3 - TIR'!$D$7</f>
        <v>19068.9689117537</v>
      </c>
      <c r="AP411" s="25">
        <f ca="1" t="shared" si="2875"/>
        <v>21257.5845173158</v>
      </c>
      <c r="AQ411" s="25">
        <f ca="1" t="shared" si="2876"/>
        <v>29370.2765312416</v>
      </c>
      <c r="AR411" s="25">
        <f ca="1" t="shared" si="2877"/>
        <v>47148.596454961</v>
      </c>
      <c r="AS411" s="25">
        <f ca="1" t="shared" si="2878"/>
        <v>49701.9623462643</v>
      </c>
      <c r="AT411" s="25">
        <f ca="1" t="shared" si="2879"/>
        <v>78214.4729356663</v>
      </c>
      <c r="AU411" s="25">
        <f ca="1">AP411*'Ejercicio 3 - TIR'!$D$5</f>
        <v>10628.7922586579</v>
      </c>
      <c r="AV411" s="25">
        <f ca="1">AQ411*'Ejercicio 3 - TIR'!$D$5</f>
        <v>14685.1382656208</v>
      </c>
      <c r="AW411" s="25">
        <f ca="1">AR411*'Ejercicio 3 - TIR'!$D$5</f>
        <v>23574.2982274805</v>
      </c>
      <c r="AX411" s="25">
        <f ca="1">AS411*'Ejercicio 3 - TIR'!$D$5</f>
        <v>24850.9811731321</v>
      </c>
      <c r="AY411" s="25">
        <f ca="1">AT411*'Ejercicio 3 - TIR'!$D$5</f>
        <v>39107.2364678331</v>
      </c>
      <c r="AZ411" s="25">
        <f ca="1" t="shared" ref="AZ411:BD411" si="3063">AJ411-AU411-AE411</f>
        <v>25486.7211555993</v>
      </c>
      <c r="BA411" s="25">
        <f ca="1" t="shared" si="3063"/>
        <v>28960.9419927495</v>
      </c>
      <c r="BB411" s="25">
        <f ca="1" t="shared" si="3063"/>
        <v>36989.2626470247</v>
      </c>
      <c r="BC411" s="25">
        <f ca="1" t="shared" si="3063"/>
        <v>37137.2606730105</v>
      </c>
      <c r="BD411" s="25">
        <f ca="1" t="shared" si="3063"/>
        <v>49759.9134715931</v>
      </c>
      <c r="BE411" s="25">
        <f ca="1" t="shared" ref="BE411:BI411" si="3064">AZ411/Z411</f>
        <v>22167.0429620684</v>
      </c>
      <c r="BF411" s="25">
        <f ca="1" t="shared" si="3064"/>
        <v>22129.5942639268</v>
      </c>
      <c r="BG411" s="25">
        <f ca="1" t="shared" si="3064"/>
        <v>23960.8758352589</v>
      </c>
      <c r="BH411" s="25">
        <f ca="1" t="shared" si="3064"/>
        <v>20053.542337414</v>
      </c>
      <c r="BI411" s="25">
        <f ca="1" t="shared" si="3064"/>
        <v>21654.1923528097</v>
      </c>
      <c r="BJ411" s="25">
        <f ca="1" t="shared" si="2882"/>
        <v>64615.8068698261</v>
      </c>
      <c r="BK411" s="25">
        <f ca="1" t="shared" si="2883"/>
        <v>43819.2395994971</v>
      </c>
      <c r="BL411" s="25">
        <f ca="1" t="shared" si="2884"/>
        <v>108435.046469323</v>
      </c>
      <c r="BM411" s="25">
        <f ca="1">BK411*'Ejercicio 3 - TIR'!$D$5</f>
        <v>21909.6197997485</v>
      </c>
      <c r="BN411" s="25">
        <f ca="1" t="shared" si="2885"/>
        <v>86525.4266695747</v>
      </c>
      <c r="BO411" s="25">
        <f ca="1" t="shared" si="2886"/>
        <v>37653.5669335823</v>
      </c>
      <c r="BP411" s="25">
        <f ca="1" t="shared" si="2887"/>
        <v>-123463.927036474</v>
      </c>
      <c r="BQ411" s="25">
        <f ca="1" t="shared" ref="BQ411:BT411" si="3065">BE411</f>
        <v>22167.0429620684</v>
      </c>
      <c r="BR411" s="25">
        <f ca="1" t="shared" si="3065"/>
        <v>22129.5942639268</v>
      </c>
      <c r="BS411" s="25">
        <f ca="1" t="shared" si="3065"/>
        <v>23960.8758352589</v>
      </c>
      <c r="BT411" s="25">
        <f ca="1" t="shared" si="3065"/>
        <v>20053.542337414</v>
      </c>
      <c r="BU411" s="25">
        <f ca="1" t="shared" si="2889"/>
        <v>59307.759286392</v>
      </c>
      <c r="BV411" s="27">
        <f ca="1" t="shared" si="2890"/>
        <v>5.34784016450478</v>
      </c>
    </row>
    <row r="412" ht="15" customHeight="1" spans="1:74">
      <c r="A412" s="23">
        <v>411</v>
      </c>
      <c r="B412" s="24">
        <f ca="1" t="shared" ref="B412:F412" si="3066">RAND()</f>
        <v>0.465158524931062</v>
      </c>
      <c r="C412" s="25">
        <f ca="1">IF(B412&lt;=('Ejercicio 3 - TIR'!$D$13-'Ejercicio 3 - TIR'!$C$13)/('Ejercicio 3 - TIR'!$E$13-'Ejercicio 3 - TIR'!$C$13),'Ejercicio 3 - TIR'!$C$13+SQRT(('Ejercicio 3 - TIR'!$E$13-'Ejercicio 3 - TIR'!$C$13)*('Ejercicio 3 - TIR'!$D$13-'Ejercicio 3 - TIR'!$C$13)*B412),'Ejercicio 3 - TIR'!$E$13-SQRT(('Ejercicio 3 - TIR'!$E$13-'Ejercicio 3 - TIR'!$C$13)*('Ejercicio 3 - TIR'!$E$13-'Ejercicio 3 - TIR'!$D$13)*(1-B412)))</f>
        <v>74666.0352474642</v>
      </c>
      <c r="D412" s="24">
        <f ca="1" t="shared" si="3066"/>
        <v>0.415964740945999</v>
      </c>
      <c r="E412" s="25">
        <f ca="1">IF(D412&lt;=('Ejercicio 3 - TIR'!$D$14-'Ejercicio 3 - TIR'!$C$14)/('Ejercicio 3 - TIR'!$E$14-'Ejercicio 3 - TIR'!$C$14),'Ejercicio 3 - TIR'!$C$14+SQRT(('Ejercicio 3 - TIR'!$E$14-'Ejercicio 3 - TIR'!$C$14)*('Ejercicio 3 - TIR'!$D$14-'Ejercicio 3 - TIR'!$C$14)*D412),'Ejercicio 3 - TIR'!$E$14-SQRT(('Ejercicio 3 - TIR'!$E$14-'Ejercicio 3 - TIR'!$C$14)*('Ejercicio 3 - TIR'!$E$14-'Ejercicio 3 - TIR'!$D$14)*(1-D412)))</f>
        <v>30640.2302988749</v>
      </c>
      <c r="F412" s="24">
        <f ca="1" t="shared" si="3066"/>
        <v>0.347127704768004</v>
      </c>
      <c r="G412" s="25">
        <f ca="1">IF(F412&lt;=('Ejercicio 3 - TIR'!$D$18-'Ejercicio 3 - TIR'!$C$18)/('Ejercicio 3 - TIR'!$E$18-'Ejercicio 3 - TIR'!$C$18),'Ejercicio 3 - TIR'!$C$18+SQRT(('Ejercicio 3 - TIR'!$E$18-'Ejercicio 3 - TIR'!$C$18)*('Ejercicio 3 - TIR'!$D$18-'Ejercicio 3 - TIR'!$C$18)*F412),'Ejercicio 3 - TIR'!$E$18-SQRT(('Ejercicio 3 - TIR'!$E$18-'Ejercicio 3 - TIR'!$C$18)*('Ejercicio 3 - TIR'!$E$18-'Ejercicio 3 - TIR'!$D$18)*(1-F412)))</f>
        <v>37215.8960438189</v>
      </c>
      <c r="H412" s="24">
        <f ca="1" t="shared" ref="H412:L412" si="3067">RAND()</f>
        <v>0.235136040081813</v>
      </c>
      <c r="I412" s="25">
        <f ca="1">IF(H412&lt;=('Ejercicio 3 - TIR'!$D$18-'Ejercicio 3 - TIR'!$C$18)/('Ejercicio 3 - TIR'!$E$18-'Ejercicio 3 - TIR'!$C$18),'Ejercicio 3 - TIR'!$C$18+SQRT(('Ejercicio 3 - TIR'!$E$18-'Ejercicio 3 - TIR'!$C$18)*('Ejercicio 3 - TIR'!$D$18-'Ejercicio 3 - TIR'!$C$18)*H412),'Ejercicio 3 - TIR'!$E$18-SQRT(('Ejercicio 3 - TIR'!$E$18-'Ejercicio 3 - TIR'!$C$18)*('Ejercicio 3 - TIR'!$E$18-'Ejercicio 3 - TIR'!$D$18)*(1-H412)))</f>
        <v>35938.8892911278</v>
      </c>
      <c r="J412" s="24">
        <f ca="1" t="shared" si="3067"/>
        <v>0.459534787910752</v>
      </c>
      <c r="K412" s="25">
        <f ca="1">IF(J412&lt;=('Ejercicio 3 - TIR'!$D$18-'Ejercicio 3 - TIR'!$C$18)/('Ejercicio 3 - TIR'!$E$18-'Ejercicio 3 - TIR'!$C$18),'Ejercicio 3 - TIR'!$C$18+SQRT(('Ejercicio 3 - TIR'!$E$18-'Ejercicio 3 - TIR'!$C$18)*('Ejercicio 3 - TIR'!$D$18-'Ejercicio 3 - TIR'!$C$18)*J412),'Ejercicio 3 - TIR'!$E$18-SQRT(('Ejercicio 3 - TIR'!$E$18-'Ejercicio 3 - TIR'!$C$18)*('Ejercicio 3 - TIR'!$E$18-'Ejercicio 3 - TIR'!$D$18)*(1-J412)))</f>
        <v>38302.4224288224</v>
      </c>
      <c r="L412" s="24">
        <f ca="1" t="shared" si="3067"/>
        <v>0.458305566704722</v>
      </c>
      <c r="M412" s="25">
        <f ca="1">IF(L412&lt;=('Ejercicio 3 - TIR'!$D$18-'Ejercicio 3 - TIR'!$C$18)/('Ejercicio 3 - TIR'!$E$18-'Ejercicio 3 - TIR'!$C$18),'Ejercicio 3 - TIR'!$C$18+SQRT(('Ejercicio 3 - TIR'!$E$18-'Ejercicio 3 - TIR'!$C$18)*('Ejercicio 3 - TIR'!$D$18-'Ejercicio 3 - TIR'!$C$18)*L412),'Ejercicio 3 - TIR'!$E$18-SQRT(('Ejercicio 3 - TIR'!$E$18-'Ejercicio 3 - TIR'!$C$18)*('Ejercicio 3 - TIR'!$E$18-'Ejercicio 3 - TIR'!$D$18)*(1-L412)))</f>
        <v>38291.3108134787</v>
      </c>
      <c r="N412" s="24">
        <f ca="1" t="shared" ref="N412:R412" si="3068">RAND()</f>
        <v>0.0311864858819799</v>
      </c>
      <c r="O412" s="25">
        <f ca="1">IF(N412&lt;=('Ejercicio 3 - TIR'!$D$18-'Ejercicio 3 - TIR'!$C$18)/('Ejercicio 3 - TIR'!$E$18-'Ejercicio 3 - TIR'!$C$18),'Ejercicio 3 - TIR'!$C$18+SQRT(('Ejercicio 3 - TIR'!$E$18-'Ejercicio 3 - TIR'!$C$18)*('Ejercicio 3 - TIR'!$D$18-'Ejercicio 3 - TIR'!$C$18)*N412),'Ejercicio 3 - TIR'!$E$18-SQRT(('Ejercicio 3 - TIR'!$E$18-'Ejercicio 3 - TIR'!$C$18)*('Ejercicio 3 - TIR'!$E$18-'Ejercicio 3 - TIR'!$D$18)*(1-N412)))</f>
        <v>32162.8621967885</v>
      </c>
      <c r="P412" s="24">
        <f ca="1" t="shared" si="3068"/>
        <v>0.534873357771069</v>
      </c>
      <c r="Q412" s="26">
        <f ca="1">IF(P412&lt;=('Ejercicio 3 - TIR'!$D$22-'Ejercicio 3 - TIR'!$C$22)/('Ejercicio 3 - TIR'!$E$22-'Ejercicio 3 - TIR'!$C$22),'Ejercicio 3 - TIR'!$C$22+SQRT(('Ejercicio 3 - TIR'!$E$22-'Ejercicio 3 - TIR'!$C$22)*('Ejercicio 3 - TIR'!$D$22-'Ejercicio 3 - TIR'!$C$22)*P412),'Ejercicio 3 - TIR'!$E$22-SQRT(('Ejercicio 3 - TIR'!$E$22-'Ejercicio 3 - TIR'!$C$22)*('Ejercicio 3 - TIR'!$E$22-'Ejercicio 3 - TIR'!$D$22)*(1-P412)))</f>
        <v>0.151065108329007</v>
      </c>
      <c r="R412" s="24">
        <f ca="1" t="shared" si="3068"/>
        <v>0.00936995383344463</v>
      </c>
      <c r="S412" s="26">
        <f ca="1">IF(R412&lt;=('Ejercicio 3 - TIR'!$D$23-'Ejercicio 3 - TIR'!$C$23)/('Ejercicio 3 - TIR'!$E$23-'Ejercicio 3 - TIR'!$C$23),'Ejercicio 3 - TIR'!$C$23+SQRT(('Ejercicio 3 - TIR'!$E$23-'Ejercicio 3 - TIR'!$C$23)*('Ejercicio 3 - TIR'!$D$23-'Ejercicio 3 - TIR'!$C$23)*R412),'Ejercicio 3 - TIR'!$E$23-SQRT(('Ejercicio 3 - TIR'!$E$23-'Ejercicio 3 - TIR'!$C$23)*('Ejercicio 3 - TIR'!$E$23-'Ejercicio 3 - TIR'!$D$23)*(1-R412)))</f>
        <v>0.124106813472779</v>
      </c>
      <c r="T412" s="24">
        <f ca="1" t="shared" ref="T412:X412" si="3069">RAND()</f>
        <v>0.540632202694892</v>
      </c>
      <c r="U412" s="26">
        <f ca="1">IF(T412&lt;=('Ejercicio 3 - TIR'!$D$24-'Ejercicio 3 - TIR'!$C$24)/('Ejercicio 3 - TIR'!$E$24-'Ejercicio 3 - TIR'!$C$24),'Ejercicio 3 - TIR'!$C$24+SQRT(('Ejercicio 3 - TIR'!$E$24-'Ejercicio 3 - TIR'!$C$24)*('Ejercicio 3 - TIR'!$D$24-'Ejercicio 3 - TIR'!$C$24)*T412),'Ejercicio 3 - TIR'!$E$24-SQRT(('Ejercicio 3 - TIR'!$E$24-'Ejercicio 3 - TIR'!$C$24)*('Ejercicio 3 - TIR'!$E$24-'Ejercicio 3 - TIR'!$D$24)*(1-T412)))</f>
        <v>0.184135953484662</v>
      </c>
      <c r="V412" s="24">
        <f ca="1" t="shared" si="3069"/>
        <v>0.152746932940716</v>
      </c>
      <c r="W412" s="26">
        <f ca="1">IF(V412&lt;=('Ejercicio 3 - TIR'!$D$25-'Ejercicio 3 - TIR'!$C$25)/('Ejercicio 3 - TIR'!$E$25-'Ejercicio 3 - TIR'!$C$25),'Ejercicio 3 - TIR'!$C$25+SQRT(('Ejercicio 3 - TIR'!$E$25-'Ejercicio 3 - TIR'!$C$25)*('Ejercicio 3 - TIR'!$D$25-'Ejercicio 3 - TIR'!$C$25)*V412),'Ejercicio 3 - TIR'!$E$25-SQRT(('Ejercicio 3 - TIR'!$E$25-'Ejercicio 3 - TIR'!$C$25)*('Ejercicio 3 - TIR'!$E$25-'Ejercicio 3 - TIR'!$D$25)*(1-V412)))</f>
        <v>0.194623464231057</v>
      </c>
      <c r="X412" s="24">
        <f ca="1" t="shared" si="3069"/>
        <v>0.29022983252916</v>
      </c>
      <c r="Y412" s="26">
        <f ca="1">IF(X412&lt;=('Ejercicio 3 - TIR'!$D$26-'Ejercicio 3 - TIR'!$C$26)/('Ejercicio 3 - TIR'!$E$26-'Ejercicio 3 - TIR'!$C$26),'Ejercicio 3 - TIR'!$C$26+SQRT(('Ejercicio 3 - TIR'!$E$26-'Ejercicio 3 - TIR'!$C$26)*('Ejercicio 3 - TIR'!$D$26-'Ejercicio 3 - TIR'!$C$26)*X412),'Ejercicio 3 - TIR'!$E$26-SQRT(('Ejercicio 3 - TIR'!$E$26-'Ejercicio 3 - TIR'!$C$26)*('Ejercicio 3 - TIR'!$E$26-'Ejercicio 3 - TIR'!$D$26)*(1-X412)))</f>
        <v>0.217993223248292</v>
      </c>
      <c r="Z412" s="24">
        <f ca="1" t="shared" si="2860"/>
        <v>1.15106510832901</v>
      </c>
      <c r="AA412" s="24">
        <f ca="1" t="shared" si="2861"/>
        <v>1.29392013102342</v>
      </c>
      <c r="AB412" s="24">
        <f ca="1" t="shared" si="2862"/>
        <v>1.53217734808242</v>
      </c>
      <c r="AC412" s="24">
        <f ca="1" t="shared" si="2863"/>
        <v>1.83037501138257</v>
      </c>
      <c r="AD412" s="24">
        <f ca="1" t="shared" si="2864"/>
        <v>2.22938435986699</v>
      </c>
      <c r="AE412" s="23">
        <f ca="1" t="shared" si="2865"/>
        <v>4628.66970932527</v>
      </c>
      <c r="AF412" s="23">
        <f ca="1" t="shared" si="2866"/>
        <v>5203.1191575676</v>
      </c>
      <c r="AG412" s="23">
        <f ca="1" t="shared" si="2867"/>
        <v>6161.20046474062</v>
      </c>
      <c r="AH412" s="23">
        <f ca="1" t="shared" si="2868"/>
        <v>7360.31464301044</v>
      </c>
      <c r="AI412" s="23">
        <f ca="1" t="shared" si="2869"/>
        <v>8964.81335616189</v>
      </c>
      <c r="AJ412" s="25">
        <f ca="1" t="shared" si="2870"/>
        <v>42837.9194112394</v>
      </c>
      <c r="AK412" s="25">
        <f ca="1" t="shared" si="2871"/>
        <v>46502.0523404122</v>
      </c>
      <c r="AL412" s="25">
        <f ca="1" t="shared" si="2872"/>
        <v>58686.1040221255</v>
      </c>
      <c r="AM412" s="25">
        <f ca="1" t="shared" si="2873"/>
        <v>70087.4584660746</v>
      </c>
      <c r="AN412" s="25">
        <f ca="1" t="shared" si="2874"/>
        <v>71703.3819500775</v>
      </c>
      <c r="AO412" s="25">
        <f ca="1">C412/'Ejercicio 3 - TIR'!$D$7</f>
        <v>14933.2070494928</v>
      </c>
      <c r="AP412" s="25">
        <f ca="1" t="shared" si="2875"/>
        <v>27904.7123617466</v>
      </c>
      <c r="AQ412" s="25">
        <f ca="1" t="shared" si="2876"/>
        <v>31568.8452909194</v>
      </c>
      <c r="AR412" s="25">
        <f ca="1" t="shared" si="2877"/>
        <v>43752.8969726327</v>
      </c>
      <c r="AS412" s="25">
        <f ca="1" t="shared" si="2878"/>
        <v>55154.2514165817</v>
      </c>
      <c r="AT412" s="25">
        <f ca="1" t="shared" si="2879"/>
        <v>56770.1749005847</v>
      </c>
      <c r="AU412" s="25">
        <f ca="1">AP412*'Ejercicio 3 - TIR'!$D$5</f>
        <v>13952.3561808733</v>
      </c>
      <c r="AV412" s="25">
        <f ca="1">AQ412*'Ejercicio 3 - TIR'!$D$5</f>
        <v>15784.4226454597</v>
      </c>
      <c r="AW412" s="25">
        <f ca="1">AR412*'Ejercicio 3 - TIR'!$D$5</f>
        <v>21876.4484863163</v>
      </c>
      <c r="AX412" s="25">
        <f ca="1">AS412*'Ejercicio 3 - TIR'!$D$5</f>
        <v>27577.1257082909</v>
      </c>
      <c r="AY412" s="25">
        <f ca="1">AT412*'Ejercicio 3 - TIR'!$D$5</f>
        <v>28385.0874502923</v>
      </c>
      <c r="AZ412" s="25">
        <f ca="1" t="shared" ref="AZ412:BD412" si="3070">AJ412-AU412-AE412</f>
        <v>24256.8935210409</v>
      </c>
      <c r="BA412" s="25">
        <f ca="1" t="shared" si="3070"/>
        <v>25514.5105373849</v>
      </c>
      <c r="BB412" s="25">
        <f ca="1" t="shared" si="3070"/>
        <v>30648.4550710686</v>
      </c>
      <c r="BC412" s="25">
        <f ca="1" t="shared" si="3070"/>
        <v>35150.0181147733</v>
      </c>
      <c r="BD412" s="25">
        <f ca="1" t="shared" si="3070"/>
        <v>34353.4811436233</v>
      </c>
      <c r="BE412" s="25">
        <f ca="1" t="shared" ref="BE412:BI412" si="3071">AZ412/Z412</f>
        <v>21073.433071266</v>
      </c>
      <c r="BF412" s="25">
        <f ca="1" t="shared" si="3071"/>
        <v>19718.7677397092</v>
      </c>
      <c r="BG412" s="25">
        <f ca="1" t="shared" si="3071"/>
        <v>20003.2033559473</v>
      </c>
      <c r="BH412" s="25">
        <f ca="1" t="shared" si="3071"/>
        <v>19203.7248630393</v>
      </c>
      <c r="BI412" s="25">
        <f ca="1" t="shared" si="3071"/>
        <v>15409.4025965415</v>
      </c>
      <c r="BJ412" s="25">
        <f ca="1" t="shared" si="2882"/>
        <v>68308.8502110342</v>
      </c>
      <c r="BK412" s="25">
        <f ca="1" t="shared" si="2883"/>
        <v>33291.8582387948</v>
      </c>
      <c r="BL412" s="25">
        <f ca="1" t="shared" si="2884"/>
        <v>101600.708449829</v>
      </c>
      <c r="BM412" s="25">
        <f ca="1">BK412*'Ejercicio 3 - TIR'!$D$5</f>
        <v>16645.9291193974</v>
      </c>
      <c r="BN412" s="25">
        <f ca="1" t="shared" si="2885"/>
        <v>84954.7793304315</v>
      </c>
      <c r="BO412" s="25">
        <f ca="1" t="shared" si="2886"/>
        <v>38106.8338236213</v>
      </c>
      <c r="BP412" s="25">
        <f ca="1" t="shared" si="2887"/>
        <v>-105306.265546339</v>
      </c>
      <c r="BQ412" s="25">
        <f ca="1" t="shared" ref="BQ412:BT412" si="3072">BE412</f>
        <v>21073.433071266</v>
      </c>
      <c r="BR412" s="25">
        <f ca="1" t="shared" si="3072"/>
        <v>19718.7677397092</v>
      </c>
      <c r="BS412" s="25">
        <f ca="1" t="shared" si="3072"/>
        <v>20003.2033559473</v>
      </c>
      <c r="BT412" s="25">
        <f ca="1" t="shared" si="3072"/>
        <v>19203.7248630393</v>
      </c>
      <c r="BU412" s="25">
        <f ca="1" t="shared" si="2889"/>
        <v>53516.2364201628</v>
      </c>
      <c r="BV412" s="27">
        <f ca="1" t="shared" si="2890"/>
        <v>7.22796248480566</v>
      </c>
    </row>
    <row r="413" ht="15" customHeight="1" spans="1:74">
      <c r="A413" s="23">
        <v>412</v>
      </c>
      <c r="B413" s="24">
        <f ca="1" t="shared" ref="B413:F413" si="3073">RAND()</f>
        <v>0.360737480088033</v>
      </c>
      <c r="C413" s="25">
        <f ca="1">IF(B413&lt;=('Ejercicio 3 - TIR'!$D$13-'Ejercicio 3 - TIR'!$C$13)/('Ejercicio 3 - TIR'!$E$13-'Ejercicio 3 - TIR'!$C$13),'Ejercicio 3 - TIR'!$C$13+SQRT(('Ejercicio 3 - TIR'!$E$13-'Ejercicio 3 - TIR'!$C$13)*('Ejercicio 3 - TIR'!$D$13-'Ejercicio 3 - TIR'!$C$13)*B413),'Ejercicio 3 - TIR'!$E$13-SQRT(('Ejercicio 3 - TIR'!$E$13-'Ejercicio 3 - TIR'!$C$13)*('Ejercicio 3 - TIR'!$E$13-'Ejercicio 3 - TIR'!$D$13)*(1-B413)))</f>
        <v>72303.1585935443</v>
      </c>
      <c r="D413" s="24">
        <f ca="1" t="shared" si="3073"/>
        <v>0.032746178210296</v>
      </c>
      <c r="E413" s="25">
        <f ca="1">IF(D413&lt;=('Ejercicio 3 - TIR'!$D$14-'Ejercicio 3 - TIR'!$C$14)/('Ejercicio 3 - TIR'!$E$14-'Ejercicio 3 - TIR'!$C$14),'Ejercicio 3 - TIR'!$C$14+SQRT(('Ejercicio 3 - TIR'!$E$14-'Ejercicio 3 - TIR'!$C$14)*('Ejercicio 3 - TIR'!$D$14-'Ejercicio 3 - TIR'!$C$14)*D413),'Ejercicio 3 - TIR'!$E$14-SQRT(('Ejercicio 3 - TIR'!$E$14-'Ejercicio 3 - TIR'!$C$14)*('Ejercicio 3 - TIR'!$E$14-'Ejercicio 3 - TIR'!$D$14)*(1-D413)))</f>
        <v>26567.1513538176</v>
      </c>
      <c r="F413" s="24">
        <f ca="1" t="shared" si="3073"/>
        <v>0.987569958435034</v>
      </c>
      <c r="G413" s="25">
        <f ca="1">IF(F413&lt;=('Ejercicio 3 - TIR'!$D$18-'Ejercicio 3 - TIR'!$C$18)/('Ejercicio 3 - TIR'!$E$18-'Ejercicio 3 - TIR'!$C$18),'Ejercicio 3 - TIR'!$C$18+SQRT(('Ejercicio 3 - TIR'!$E$18-'Ejercicio 3 - TIR'!$C$18)*('Ejercicio 3 - TIR'!$D$18-'Ejercicio 3 - TIR'!$C$18)*F413),'Ejercicio 3 - TIR'!$E$18-SQRT(('Ejercicio 3 - TIR'!$E$18-'Ejercicio 3 - TIR'!$C$18)*('Ejercicio 3 - TIR'!$E$18-'Ejercicio 3 - TIR'!$D$18)*(1-F413)))</f>
        <v>44034.4674436496</v>
      </c>
      <c r="H413" s="24">
        <f ca="1" t="shared" ref="H413:L413" si="3074">RAND()</f>
        <v>0.846208063658253</v>
      </c>
      <c r="I413" s="25">
        <f ca="1">IF(H413&lt;=('Ejercicio 3 - TIR'!$D$18-'Ejercicio 3 - TIR'!$C$18)/('Ejercicio 3 - TIR'!$E$18-'Ejercicio 3 - TIR'!$C$18),'Ejercicio 3 - TIR'!$C$18+SQRT(('Ejercicio 3 - TIR'!$E$18-'Ejercicio 3 - TIR'!$C$18)*('Ejercicio 3 - TIR'!$D$18-'Ejercicio 3 - TIR'!$C$18)*H413),'Ejercicio 3 - TIR'!$E$18-SQRT(('Ejercicio 3 - TIR'!$E$18-'Ejercicio 3 - TIR'!$C$18)*('Ejercicio 3 - TIR'!$E$18-'Ejercicio 3 - TIR'!$D$18)*(1-H413)))</f>
        <v>41603.7674953515</v>
      </c>
      <c r="J413" s="24">
        <f ca="1" t="shared" si="3074"/>
        <v>0.859589368100478</v>
      </c>
      <c r="K413" s="25">
        <f ca="1">IF(J413&lt;=('Ejercicio 3 - TIR'!$D$18-'Ejercicio 3 - TIR'!$C$18)/('Ejercicio 3 - TIR'!$E$18-'Ejercicio 3 - TIR'!$C$18),'Ejercicio 3 - TIR'!$C$18+SQRT(('Ejercicio 3 - TIR'!$E$18-'Ejercicio 3 - TIR'!$C$18)*('Ejercicio 3 - TIR'!$D$18-'Ejercicio 3 - TIR'!$C$18)*J413),'Ejercicio 3 - TIR'!$E$18-SQRT(('Ejercicio 3 - TIR'!$E$18-'Ejercicio 3 - TIR'!$C$18)*('Ejercicio 3 - TIR'!$E$18-'Ejercicio 3 - TIR'!$D$18)*(1-J413)))</f>
        <v>41754.880989476</v>
      </c>
      <c r="L413" s="24">
        <f ca="1" t="shared" si="3074"/>
        <v>0.458901183882015</v>
      </c>
      <c r="M413" s="25">
        <f ca="1">IF(L413&lt;=('Ejercicio 3 - TIR'!$D$18-'Ejercicio 3 - TIR'!$C$18)/('Ejercicio 3 - TIR'!$E$18-'Ejercicio 3 - TIR'!$C$18),'Ejercicio 3 - TIR'!$C$18+SQRT(('Ejercicio 3 - TIR'!$E$18-'Ejercicio 3 - TIR'!$C$18)*('Ejercicio 3 - TIR'!$D$18-'Ejercicio 3 - TIR'!$C$18)*L413),'Ejercicio 3 - TIR'!$E$18-SQRT(('Ejercicio 3 - TIR'!$E$18-'Ejercicio 3 - TIR'!$C$18)*('Ejercicio 3 - TIR'!$E$18-'Ejercicio 3 - TIR'!$D$18)*(1-L413)))</f>
        <v>38296.696787415</v>
      </c>
      <c r="N413" s="24">
        <f ca="1" t="shared" ref="N413:R413" si="3075">RAND()</f>
        <v>0.28382818150932</v>
      </c>
      <c r="O413" s="25">
        <f ca="1">IF(N413&lt;=('Ejercicio 3 - TIR'!$D$18-'Ejercicio 3 - TIR'!$C$18)/('Ejercicio 3 - TIR'!$E$18-'Ejercicio 3 - TIR'!$C$18),'Ejercicio 3 - TIR'!$C$18+SQRT(('Ejercicio 3 - TIR'!$E$18-'Ejercicio 3 - TIR'!$C$18)*('Ejercicio 3 - TIR'!$D$18-'Ejercicio 3 - TIR'!$C$18)*N413),'Ejercicio 3 - TIR'!$E$18-SQRT(('Ejercicio 3 - TIR'!$E$18-'Ejercicio 3 - TIR'!$C$18)*('Ejercicio 3 - TIR'!$E$18-'Ejercicio 3 - TIR'!$D$18)*(1-N413)))</f>
        <v>36524.8928900326</v>
      </c>
      <c r="P413" s="24">
        <f ca="1" t="shared" si="3075"/>
        <v>0.29005072442733</v>
      </c>
      <c r="Q413" s="26">
        <f ca="1">IF(P413&lt;=('Ejercicio 3 - TIR'!$D$22-'Ejercicio 3 - TIR'!$C$22)/('Ejercicio 3 - TIR'!$E$22-'Ejercicio 3 - TIR'!$C$22),'Ejercicio 3 - TIR'!$C$22+SQRT(('Ejercicio 3 - TIR'!$E$22-'Ejercicio 3 - TIR'!$C$22)*('Ejercicio 3 - TIR'!$D$22-'Ejercicio 3 - TIR'!$C$22)*P413),'Ejercicio 3 - TIR'!$E$22-SQRT(('Ejercicio 3 - TIR'!$E$22-'Ejercicio 3 - TIR'!$C$22)*('Ejercicio 3 - TIR'!$E$22-'Ejercicio 3 - TIR'!$D$22)*(1-P413)))</f>
        <v>0.142849317363309</v>
      </c>
      <c r="R413" s="24">
        <f ca="1" t="shared" si="3075"/>
        <v>0.372325248628906</v>
      </c>
      <c r="S413" s="26">
        <f ca="1">IF(R413&lt;=('Ejercicio 3 - TIR'!$D$23-'Ejercicio 3 - TIR'!$C$23)/('Ejercicio 3 - TIR'!$E$23-'Ejercicio 3 - TIR'!$C$23),'Ejercicio 3 - TIR'!$C$23+SQRT(('Ejercicio 3 - TIR'!$E$23-'Ejercicio 3 - TIR'!$C$23)*('Ejercicio 3 - TIR'!$D$23-'Ejercicio 3 - TIR'!$C$23)*R413),'Ejercicio 3 - TIR'!$E$23-SQRT(('Ejercicio 3 - TIR'!$E$23-'Ejercicio 3 - TIR'!$C$23)*('Ejercicio 3 - TIR'!$E$23-'Ejercicio 3 - TIR'!$D$23)*(1-R413)))</f>
        <v>0.145887940194848</v>
      </c>
      <c r="T413" s="24">
        <f ca="1" t="shared" ref="T413:X413" si="3076">RAND()</f>
        <v>0.846812689475973</v>
      </c>
      <c r="U413" s="26">
        <f ca="1">IF(T413&lt;=('Ejercicio 3 - TIR'!$D$24-'Ejercicio 3 - TIR'!$C$24)/('Ejercicio 3 - TIR'!$E$24-'Ejercicio 3 - TIR'!$C$24),'Ejercicio 3 - TIR'!$C$24+SQRT(('Ejercicio 3 - TIR'!$E$24-'Ejercicio 3 - TIR'!$C$24)*('Ejercicio 3 - TIR'!$D$24-'Ejercicio 3 - TIR'!$C$24)*T413),'Ejercicio 3 - TIR'!$E$24-SQRT(('Ejercicio 3 - TIR'!$E$24-'Ejercicio 3 - TIR'!$C$24)*('Ejercicio 3 - TIR'!$E$24-'Ejercicio 3 - TIR'!$D$24)*(1-T413)))</f>
        <v>0.199289508227295</v>
      </c>
      <c r="V413" s="24">
        <f ca="1" t="shared" si="3076"/>
        <v>0.591480314201999</v>
      </c>
      <c r="W413" s="26">
        <f ca="1">IF(V413&lt;=('Ejercicio 3 - TIR'!$D$25-'Ejercicio 3 - TIR'!$C$25)/('Ejercicio 3 - TIR'!$E$25-'Ejercicio 3 - TIR'!$C$25),'Ejercicio 3 - TIR'!$C$25+SQRT(('Ejercicio 3 - TIR'!$E$25-'Ejercicio 3 - TIR'!$C$25)*('Ejercicio 3 - TIR'!$D$25-'Ejercicio 3 - TIR'!$C$25)*V413),'Ejercicio 3 - TIR'!$E$25-SQRT(('Ejercicio 3 - TIR'!$E$25-'Ejercicio 3 - TIR'!$C$25)*('Ejercicio 3 - TIR'!$E$25-'Ejercicio 3 - TIR'!$D$25)*(1-V413)))</f>
        <v>0.212187053800411</v>
      </c>
      <c r="X413" s="24">
        <f ca="1" t="shared" si="3076"/>
        <v>0.472619861597438</v>
      </c>
      <c r="Y413" s="26">
        <f ca="1">IF(X413&lt;=('Ejercicio 3 - TIR'!$D$26-'Ejercicio 3 - TIR'!$C$26)/('Ejercicio 3 - TIR'!$E$26-'Ejercicio 3 - TIR'!$C$26),'Ejercicio 3 - TIR'!$C$26+SQRT(('Ejercicio 3 - TIR'!$E$26-'Ejercicio 3 - TIR'!$C$26)*('Ejercicio 3 - TIR'!$D$26-'Ejercicio 3 - TIR'!$C$26)*X413),'Ejercicio 3 - TIR'!$E$26-SQRT(('Ejercicio 3 - TIR'!$E$26-'Ejercicio 3 - TIR'!$C$26)*('Ejercicio 3 - TIR'!$E$26-'Ejercicio 3 - TIR'!$D$26)*(1-X413)))</f>
        <v>0.226634723392698</v>
      </c>
      <c r="Z413" s="24">
        <f ca="1" t="shared" si="2860"/>
        <v>1.14284931736331</v>
      </c>
      <c r="AA413" s="24">
        <f ca="1" t="shared" si="2861"/>
        <v>1.30957725022653</v>
      </c>
      <c r="AB413" s="24">
        <f ca="1" t="shared" si="2862"/>
        <v>1.57056225640983</v>
      </c>
      <c r="AC413" s="24">
        <f ca="1" t="shared" si="2863"/>
        <v>1.90381523440756</v>
      </c>
      <c r="AD413" s="24">
        <f ca="1" t="shared" si="2864"/>
        <v>2.33528587344832</v>
      </c>
      <c r="AE413" s="23">
        <f ca="1" t="shared" si="2865"/>
        <v>3795.09943518054</v>
      </c>
      <c r="AF413" s="23">
        <f ca="1" t="shared" si="2866"/>
        <v>4348.75867461366</v>
      </c>
      <c r="AG413" s="23">
        <f ca="1" t="shared" si="2867"/>
        <v>5215.4206522766</v>
      </c>
      <c r="AH413" s="23">
        <f ca="1" t="shared" si="2868"/>
        <v>6322.06539481299</v>
      </c>
      <c r="AI413" s="23">
        <f ca="1" t="shared" si="2869"/>
        <v>7754.86493683698</v>
      </c>
      <c r="AJ413" s="25">
        <f ca="1" t="shared" si="2870"/>
        <v>50324.7610584318</v>
      </c>
      <c r="AK413" s="25">
        <f ca="1" t="shared" si="2871"/>
        <v>54483.3474356263</v>
      </c>
      <c r="AL413" s="25">
        <f ca="1" t="shared" si="2872"/>
        <v>65578.6401029553</v>
      </c>
      <c r="AM413" s="25">
        <f ca="1" t="shared" si="2873"/>
        <v>72909.8347713676</v>
      </c>
      <c r="AN413" s="25">
        <f ca="1" t="shared" si="2874"/>
        <v>85296.066395306</v>
      </c>
      <c r="AO413" s="25">
        <f ca="1">C413/'Ejercicio 3 - TIR'!$D$7</f>
        <v>14460.6317187089</v>
      </c>
      <c r="AP413" s="25">
        <f ca="1" t="shared" si="2875"/>
        <v>35864.129339723</v>
      </c>
      <c r="AQ413" s="25">
        <f ca="1" t="shared" si="2876"/>
        <v>40022.7157169174</v>
      </c>
      <c r="AR413" s="25">
        <f ca="1" t="shared" si="2877"/>
        <v>51118.0083842464</v>
      </c>
      <c r="AS413" s="25">
        <f ca="1" t="shared" si="2878"/>
        <v>58449.2030526587</v>
      </c>
      <c r="AT413" s="25">
        <f ca="1" t="shared" si="2879"/>
        <v>70835.4346765971</v>
      </c>
      <c r="AU413" s="25">
        <f ca="1">AP413*'Ejercicio 3 - TIR'!$D$5</f>
        <v>17932.0646698615</v>
      </c>
      <c r="AV413" s="25">
        <f ca="1">AQ413*'Ejercicio 3 - TIR'!$D$5</f>
        <v>20011.3578584587</v>
      </c>
      <c r="AW413" s="25">
        <f ca="1">AR413*'Ejercicio 3 - TIR'!$D$5</f>
        <v>25559.0041921232</v>
      </c>
      <c r="AX413" s="25">
        <f ca="1">AS413*'Ejercicio 3 - TIR'!$D$5</f>
        <v>29224.6015263294</v>
      </c>
      <c r="AY413" s="25">
        <f ca="1">AT413*'Ejercicio 3 - TIR'!$D$5</f>
        <v>35417.7173382986</v>
      </c>
      <c r="AZ413" s="25">
        <f ca="1" t="shared" ref="AZ413:BD413" si="3077">AJ413-AU413-AE413</f>
        <v>28597.5969533898</v>
      </c>
      <c r="BA413" s="25">
        <f ca="1" t="shared" si="3077"/>
        <v>30123.2309025539</v>
      </c>
      <c r="BB413" s="25">
        <f ca="1" t="shared" si="3077"/>
        <v>34804.2152585555</v>
      </c>
      <c r="BC413" s="25">
        <f ca="1" t="shared" si="3077"/>
        <v>37363.1678502252</v>
      </c>
      <c r="BD413" s="25">
        <f ca="1" t="shared" si="3077"/>
        <v>42123.4841201705</v>
      </c>
      <c r="BE413" s="25">
        <f ca="1" t="shared" ref="BE413:BI413" si="3078">AZ413/Z413</f>
        <v>25023.068674852</v>
      </c>
      <c r="BF413" s="25">
        <f ca="1" t="shared" si="3078"/>
        <v>23002.2558022776</v>
      </c>
      <c r="BG413" s="25">
        <f ca="1" t="shared" si="3078"/>
        <v>22160.3537946435</v>
      </c>
      <c r="BH413" s="25">
        <f ca="1" t="shared" si="3078"/>
        <v>19625.4169916085</v>
      </c>
      <c r="BI413" s="25">
        <f ca="1" t="shared" si="3078"/>
        <v>18037.8276591766</v>
      </c>
      <c r="BJ413" s="25">
        <f ca="1" t="shared" si="2882"/>
        <v>62041.8932543335</v>
      </c>
      <c r="BK413" s="25">
        <f ca="1" t="shared" si="2883"/>
        <v>33769.7089738394</v>
      </c>
      <c r="BL413" s="25">
        <f ca="1" t="shared" si="2884"/>
        <v>95811.6022281729</v>
      </c>
      <c r="BM413" s="25">
        <f ca="1">BK413*'Ejercicio 3 - TIR'!$D$5</f>
        <v>16884.8544869197</v>
      </c>
      <c r="BN413" s="25">
        <f ca="1" t="shared" si="2885"/>
        <v>78926.7477412532</v>
      </c>
      <c r="BO413" s="25">
        <f ca="1" t="shared" si="2886"/>
        <v>33797.467213172</v>
      </c>
      <c r="BP413" s="25">
        <f ca="1" t="shared" si="2887"/>
        <v>-98870.3099473618</v>
      </c>
      <c r="BQ413" s="25">
        <f ca="1" t="shared" ref="BQ413:BT413" si="3079">BE413</f>
        <v>25023.068674852</v>
      </c>
      <c r="BR413" s="25">
        <f ca="1" t="shared" si="3079"/>
        <v>23002.2558022776</v>
      </c>
      <c r="BS413" s="25">
        <f ca="1" t="shared" si="3079"/>
        <v>22160.3537946435</v>
      </c>
      <c r="BT413" s="25">
        <f ca="1" t="shared" si="3079"/>
        <v>19625.4169916085</v>
      </c>
      <c r="BU413" s="25">
        <f ca="1" t="shared" si="2889"/>
        <v>51835.2948723486</v>
      </c>
      <c r="BV413" s="27">
        <f ca="1" t="shared" si="2890"/>
        <v>11.8041264759498</v>
      </c>
    </row>
    <row r="414" ht="15" customHeight="1" spans="1:74">
      <c r="A414" s="23">
        <v>413</v>
      </c>
      <c r="B414" s="24">
        <f ca="1" t="shared" ref="B414:F414" si="3080">RAND()</f>
        <v>0.9962808329472</v>
      </c>
      <c r="C414" s="25">
        <f ca="1">IF(B414&lt;=('Ejercicio 3 - TIR'!$D$13-'Ejercicio 3 - TIR'!$C$13)/('Ejercicio 3 - TIR'!$E$13-'Ejercicio 3 - TIR'!$C$13),'Ejercicio 3 - TIR'!$C$13+SQRT(('Ejercicio 3 - TIR'!$E$13-'Ejercicio 3 - TIR'!$C$13)*('Ejercicio 3 - TIR'!$D$13-'Ejercicio 3 - TIR'!$C$13)*B414),'Ejercicio 3 - TIR'!$E$13-SQRT(('Ejercicio 3 - TIR'!$E$13-'Ejercicio 3 - TIR'!$C$13)*('Ejercicio 3 - TIR'!$E$13-'Ejercicio 3 - TIR'!$D$13)*(1-B414)))</f>
        <v>97887.4185309532</v>
      </c>
      <c r="D414" s="24">
        <f ca="1" t="shared" si="3080"/>
        <v>0.926635181338115</v>
      </c>
      <c r="E414" s="25">
        <f ca="1">IF(D414&lt;=('Ejercicio 3 - TIR'!$D$14-'Ejercicio 3 - TIR'!$C$14)/('Ejercicio 3 - TIR'!$E$14-'Ejercicio 3 - TIR'!$C$14),'Ejercicio 3 - TIR'!$C$14+SQRT(('Ejercicio 3 - TIR'!$E$14-'Ejercicio 3 - TIR'!$C$14)*('Ejercicio 3 - TIR'!$D$14-'Ejercicio 3 - TIR'!$C$14)*D414),'Ejercicio 3 - TIR'!$E$14-SQRT(('Ejercicio 3 - TIR'!$E$14-'Ejercicio 3 - TIR'!$C$14)*('Ejercicio 3 - TIR'!$E$14-'Ejercicio 3 - TIR'!$D$14)*(1-D414)))</f>
        <v>36682.6632972695</v>
      </c>
      <c r="F414" s="24">
        <f ca="1" t="shared" si="3080"/>
        <v>0.151219896770397</v>
      </c>
      <c r="G414" s="25">
        <f ca="1">IF(F414&lt;=('Ejercicio 3 - TIR'!$D$18-'Ejercicio 3 - TIR'!$C$18)/('Ejercicio 3 - TIR'!$E$18-'Ejercicio 3 - TIR'!$C$18),'Ejercicio 3 - TIR'!$C$18+SQRT(('Ejercicio 3 - TIR'!$E$18-'Ejercicio 3 - TIR'!$C$18)*('Ejercicio 3 - TIR'!$D$18-'Ejercicio 3 - TIR'!$C$18)*F414),'Ejercicio 3 - TIR'!$E$18-SQRT(('Ejercicio 3 - TIR'!$E$18-'Ejercicio 3 - TIR'!$C$18)*('Ejercicio 3 - TIR'!$E$18-'Ejercicio 3 - TIR'!$D$18)*(1-F414)))</f>
        <v>34762.6656942892</v>
      </c>
      <c r="H414" s="24">
        <f ca="1" t="shared" ref="H414:L414" si="3081">RAND()</f>
        <v>0.0474924948535336</v>
      </c>
      <c r="I414" s="25">
        <f ca="1">IF(H414&lt;=('Ejercicio 3 - TIR'!$D$18-'Ejercicio 3 - TIR'!$C$18)/('Ejercicio 3 - TIR'!$E$18-'Ejercicio 3 - TIR'!$C$18),'Ejercicio 3 - TIR'!$C$18+SQRT(('Ejercicio 3 - TIR'!$E$18-'Ejercicio 3 - TIR'!$C$18)*('Ejercicio 3 - TIR'!$D$18-'Ejercicio 3 - TIR'!$C$18)*H414),'Ejercicio 3 - TIR'!$E$18-SQRT(('Ejercicio 3 - TIR'!$E$18-'Ejercicio 3 - TIR'!$C$18)*('Ejercicio 3 - TIR'!$E$18-'Ejercicio 3 - TIR'!$D$18)*(1-H414)))</f>
        <v>32669.0586782666</v>
      </c>
      <c r="J414" s="24">
        <f ca="1" t="shared" si="3081"/>
        <v>0.0817860327273361</v>
      </c>
      <c r="K414" s="25">
        <f ca="1">IF(J414&lt;=('Ejercicio 3 - TIR'!$D$18-'Ejercicio 3 - TIR'!$C$18)/('Ejercicio 3 - TIR'!$E$18-'Ejercicio 3 - TIR'!$C$18),'Ejercicio 3 - TIR'!$C$18+SQRT(('Ejercicio 3 - TIR'!$E$18-'Ejercicio 3 - TIR'!$C$18)*('Ejercicio 3 - TIR'!$D$18-'Ejercicio 3 - TIR'!$C$18)*J414),'Ejercicio 3 - TIR'!$E$18-SQRT(('Ejercicio 3 - TIR'!$E$18-'Ejercicio 3 - TIR'!$C$18)*('Ejercicio 3 - TIR'!$E$18-'Ejercicio 3 - TIR'!$D$18)*(1-J414)))</f>
        <v>33502.5569101872</v>
      </c>
      <c r="L414" s="24">
        <f ca="1" t="shared" si="3081"/>
        <v>0.908276629405444</v>
      </c>
      <c r="M414" s="25">
        <f ca="1">IF(L414&lt;=('Ejercicio 3 - TIR'!$D$18-'Ejercicio 3 - TIR'!$C$18)/('Ejercicio 3 - TIR'!$E$18-'Ejercicio 3 - TIR'!$C$18),'Ejercicio 3 - TIR'!$C$18+SQRT(('Ejercicio 3 - TIR'!$E$18-'Ejercicio 3 - TIR'!$C$18)*('Ejercicio 3 - TIR'!$D$18-'Ejercicio 3 - TIR'!$C$18)*L414),'Ejercicio 3 - TIR'!$E$18-SQRT(('Ejercicio 3 - TIR'!$E$18-'Ejercicio 3 - TIR'!$C$18)*('Ejercicio 3 - TIR'!$E$18-'Ejercicio 3 - TIR'!$D$18)*(1-L414)))</f>
        <v>42377.1670288423</v>
      </c>
      <c r="N414" s="24">
        <f ca="1" t="shared" ref="N414:R414" si="3082">RAND()</f>
        <v>0.655158632042469</v>
      </c>
      <c r="O414" s="25">
        <f ca="1">IF(N414&lt;=('Ejercicio 3 - TIR'!$D$18-'Ejercicio 3 - TIR'!$C$18)/('Ejercicio 3 - TIR'!$E$18-'Ejercicio 3 - TIR'!$C$18),'Ejercicio 3 - TIR'!$C$18+SQRT(('Ejercicio 3 - TIR'!$E$18-'Ejercicio 3 - TIR'!$C$18)*('Ejercicio 3 - TIR'!$D$18-'Ejercicio 3 - TIR'!$C$18)*N414),'Ejercicio 3 - TIR'!$E$18-SQRT(('Ejercicio 3 - TIR'!$E$18-'Ejercicio 3 - TIR'!$C$18)*('Ejercicio 3 - TIR'!$E$18-'Ejercicio 3 - TIR'!$D$18)*(1-N414)))</f>
        <v>39913.314017339</v>
      </c>
      <c r="P414" s="24">
        <f ca="1" t="shared" si="3082"/>
        <v>0.317064260447579</v>
      </c>
      <c r="Q414" s="26">
        <f ca="1">IF(P414&lt;=('Ejercicio 3 - TIR'!$D$22-'Ejercicio 3 - TIR'!$C$22)/('Ejercicio 3 - TIR'!$E$22-'Ejercicio 3 - TIR'!$C$22),'Ejercicio 3 - TIR'!$C$22+SQRT(('Ejercicio 3 - TIR'!$E$22-'Ejercicio 3 - TIR'!$C$22)*('Ejercicio 3 - TIR'!$D$22-'Ejercicio 3 - TIR'!$C$22)*P414),'Ejercicio 3 - TIR'!$E$22-SQRT(('Ejercicio 3 - TIR'!$E$22-'Ejercicio 3 - TIR'!$C$22)*('Ejercicio 3 - TIR'!$E$22-'Ejercicio 3 - TIR'!$D$22)*(1-P414)))</f>
        <v>0.143889656104801</v>
      </c>
      <c r="R414" s="24">
        <f ca="1" t="shared" si="3082"/>
        <v>0.191755868239878</v>
      </c>
      <c r="S414" s="26">
        <f ca="1">IF(R414&lt;=('Ejercicio 3 - TIR'!$D$23-'Ejercicio 3 - TIR'!$C$23)/('Ejercicio 3 - TIR'!$E$23-'Ejercicio 3 - TIR'!$C$23),'Ejercicio 3 - TIR'!$C$23+SQRT(('Ejercicio 3 - TIR'!$E$23-'Ejercicio 3 - TIR'!$C$23)*('Ejercicio 3 - TIR'!$D$23-'Ejercicio 3 - TIR'!$C$23)*R414),'Ejercicio 3 - TIR'!$E$23-SQRT(('Ejercicio 3 - TIR'!$E$23-'Ejercicio 3 - TIR'!$C$23)*('Ejercicio 3 - TIR'!$E$23-'Ejercicio 3 - TIR'!$D$23)*(1-R414)))</f>
        <v>0.138578497324374</v>
      </c>
      <c r="T414" s="24">
        <f ca="1" t="shared" ref="T414:X414" si="3083">RAND()</f>
        <v>0.0164538544288242</v>
      </c>
      <c r="U414" s="26">
        <f ca="1">IF(T414&lt;=('Ejercicio 3 - TIR'!$D$24-'Ejercicio 3 - TIR'!$C$24)/('Ejercicio 3 - TIR'!$E$24-'Ejercicio 3 - TIR'!$C$24),'Ejercicio 3 - TIR'!$C$24+SQRT(('Ejercicio 3 - TIR'!$E$24-'Ejercicio 3 - TIR'!$C$24)*('Ejercicio 3 - TIR'!$D$24-'Ejercicio 3 - TIR'!$C$24)*T414),'Ejercicio 3 - TIR'!$E$24-SQRT(('Ejercicio 3 - TIR'!$E$24-'Ejercicio 3 - TIR'!$C$24)*('Ejercicio 3 - TIR'!$E$24-'Ejercicio 3 - TIR'!$D$24)*(1-T414)))</f>
        <v>0.155878188011669</v>
      </c>
      <c r="V414" s="24">
        <f ca="1" t="shared" si="3083"/>
        <v>0.881597780096795</v>
      </c>
      <c r="W414" s="26">
        <f ca="1">IF(V414&lt;=('Ejercicio 3 - TIR'!$D$25-'Ejercicio 3 - TIR'!$C$25)/('Ejercicio 3 - TIR'!$E$25-'Ejercicio 3 - TIR'!$C$25),'Ejercicio 3 - TIR'!$C$25+SQRT(('Ejercicio 3 - TIR'!$E$25-'Ejercicio 3 - TIR'!$C$25)*('Ejercicio 3 - TIR'!$D$25-'Ejercicio 3 - TIR'!$C$25)*V414),'Ejercicio 3 - TIR'!$E$25-SQRT(('Ejercicio 3 - TIR'!$E$25-'Ejercicio 3 - TIR'!$C$25)*('Ejercicio 3 - TIR'!$E$25-'Ejercicio 3 - TIR'!$D$25)*(1-V414)))</f>
        <v>0.229642992124057</v>
      </c>
      <c r="X414" s="24">
        <f ca="1" t="shared" si="3083"/>
        <v>0.207867407424246</v>
      </c>
      <c r="Y414" s="26">
        <f ca="1">IF(X414&lt;=('Ejercicio 3 - TIR'!$D$26-'Ejercicio 3 - TIR'!$C$26)/('Ejercicio 3 - TIR'!$E$26-'Ejercicio 3 - TIR'!$C$26),'Ejercicio 3 - TIR'!$C$26+SQRT(('Ejercicio 3 - TIR'!$E$26-'Ejercicio 3 - TIR'!$C$26)*('Ejercicio 3 - TIR'!$D$26-'Ejercicio 3 - TIR'!$C$26)*X414),'Ejercicio 3 - TIR'!$E$26-SQRT(('Ejercicio 3 - TIR'!$E$26-'Ejercicio 3 - TIR'!$C$26)*('Ejercicio 3 - TIR'!$E$26-'Ejercicio 3 - TIR'!$D$26)*(1-X414)))</f>
        <v>0.213690546638806</v>
      </c>
      <c r="Z414" s="24">
        <f ca="1" t="shared" si="2860"/>
        <v>1.1438896561048</v>
      </c>
      <c r="AA414" s="24">
        <f ca="1" t="shared" si="2861"/>
        <v>1.3024081657527</v>
      </c>
      <c r="AB414" s="24">
        <f ca="1" t="shared" si="2862"/>
        <v>1.50542519068183</v>
      </c>
      <c r="AC414" s="24">
        <f ca="1" t="shared" si="2863"/>
        <v>1.85113553588894</v>
      </c>
      <c r="AD414" s="24">
        <f ca="1" t="shared" si="2864"/>
        <v>2.24670570045556</v>
      </c>
      <c r="AE414" s="23">
        <f ca="1" t="shared" si="2865"/>
        <v>5278.2558068523</v>
      </c>
      <c r="AF414" s="23">
        <f ca="1" t="shared" si="2866"/>
        <v>6009.70856505955</v>
      </c>
      <c r="AG414" s="23">
        <f ca="1" t="shared" si="2867"/>
        <v>6946.49104665924</v>
      </c>
      <c r="AH414" s="23">
        <f ca="1" t="shared" si="2868"/>
        <v>8541.70403537704</v>
      </c>
      <c r="AI414" s="23">
        <f ca="1" t="shared" si="2869"/>
        <v>10366.9854399237</v>
      </c>
      <c r="AJ414" s="25">
        <f ca="1" t="shared" si="2870"/>
        <v>39764.6537063267</v>
      </c>
      <c r="AK414" s="25">
        <f ca="1" t="shared" si="2871"/>
        <v>42548.4487900284</v>
      </c>
      <c r="AL414" s="25">
        <f ca="1" t="shared" si="2872"/>
        <v>50435.5931248475</v>
      </c>
      <c r="AM414" s="25">
        <f ca="1" t="shared" si="2873"/>
        <v>78445.879797391</v>
      </c>
      <c r="AN414" s="25">
        <f ca="1" t="shared" si="2874"/>
        <v>89673.4701268285</v>
      </c>
      <c r="AO414" s="25">
        <f ca="1">C414/'Ejercicio 3 - TIR'!$D$7</f>
        <v>19577.4837061906</v>
      </c>
      <c r="AP414" s="25">
        <f ca="1" t="shared" si="2875"/>
        <v>20187.170000136</v>
      </c>
      <c r="AQ414" s="25">
        <f ca="1" t="shared" si="2876"/>
        <v>22970.9650838378</v>
      </c>
      <c r="AR414" s="25">
        <f ca="1" t="shared" si="2877"/>
        <v>30858.1094186569</v>
      </c>
      <c r="AS414" s="25">
        <f ca="1" t="shared" si="2878"/>
        <v>58868.3960912004</v>
      </c>
      <c r="AT414" s="25">
        <f ca="1" t="shared" si="2879"/>
        <v>70095.9864206379</v>
      </c>
      <c r="AU414" s="25">
        <f ca="1">AP414*'Ejercicio 3 - TIR'!$D$5</f>
        <v>10093.585000068</v>
      </c>
      <c r="AV414" s="25">
        <f ca="1">AQ414*'Ejercicio 3 - TIR'!$D$5</f>
        <v>11485.4825419189</v>
      </c>
      <c r="AW414" s="25">
        <f ca="1">AR414*'Ejercicio 3 - TIR'!$D$5</f>
        <v>15429.0547093285</v>
      </c>
      <c r="AX414" s="25">
        <f ca="1">AS414*'Ejercicio 3 - TIR'!$D$5</f>
        <v>29434.1980456002</v>
      </c>
      <c r="AY414" s="25">
        <f ca="1">AT414*'Ejercicio 3 - TIR'!$D$5</f>
        <v>35047.9932103189</v>
      </c>
      <c r="AZ414" s="25">
        <f ca="1" t="shared" ref="AZ414:BD414" si="3084">AJ414-AU414-AE414</f>
        <v>24392.8128994063</v>
      </c>
      <c r="BA414" s="25">
        <f ca="1" t="shared" si="3084"/>
        <v>25053.25768305</v>
      </c>
      <c r="BB414" s="25">
        <f ca="1" t="shared" si="3084"/>
        <v>28060.0473688599</v>
      </c>
      <c r="BC414" s="25">
        <f ca="1" t="shared" si="3084"/>
        <v>40469.9777164138</v>
      </c>
      <c r="BD414" s="25">
        <f ca="1" t="shared" si="3084"/>
        <v>44258.4914765859</v>
      </c>
      <c r="BE414" s="25">
        <f ca="1" t="shared" ref="BE414:BI414" si="3085">AZ414/Z414</f>
        <v>21324.4457358495</v>
      </c>
      <c r="BF414" s="25">
        <f ca="1" t="shared" si="3085"/>
        <v>19236.1030449859</v>
      </c>
      <c r="BG414" s="25">
        <f ca="1" t="shared" si="3085"/>
        <v>18639.2838000479</v>
      </c>
      <c r="BH414" s="25">
        <f ca="1" t="shared" si="3085"/>
        <v>21862.2445152184</v>
      </c>
      <c r="BI414" s="25">
        <f ca="1" t="shared" si="3085"/>
        <v>19699.2830291977</v>
      </c>
      <c r="BJ414" s="25">
        <f ca="1" t="shared" si="2882"/>
        <v>82415.1487378674</v>
      </c>
      <c r="BK414" s="25">
        <f ca="1" t="shared" si="2883"/>
        <v>43984.8442432744</v>
      </c>
      <c r="BL414" s="25">
        <f ca="1" t="shared" si="2884"/>
        <v>126399.992981142</v>
      </c>
      <c r="BM414" s="25">
        <f ca="1">BK414*'Ejercicio 3 - TIR'!$D$5</f>
        <v>21992.4221216372</v>
      </c>
      <c r="BN414" s="25">
        <f ca="1" t="shared" si="2885"/>
        <v>104407.570859505</v>
      </c>
      <c r="BO414" s="25">
        <f ca="1" t="shared" si="2886"/>
        <v>46471.4051503648</v>
      </c>
      <c r="BP414" s="25">
        <f ca="1" t="shared" si="2887"/>
        <v>-134570.081828223</v>
      </c>
      <c r="BQ414" s="25">
        <f ca="1" t="shared" ref="BQ414:BT414" si="3086">BE414</f>
        <v>21324.4457358495</v>
      </c>
      <c r="BR414" s="25">
        <f ca="1" t="shared" si="3086"/>
        <v>19236.1030449859</v>
      </c>
      <c r="BS414" s="25">
        <f ca="1" t="shared" si="3086"/>
        <v>18639.2838000479</v>
      </c>
      <c r="BT414" s="25">
        <f ca="1" t="shared" si="3086"/>
        <v>21862.2445152184</v>
      </c>
      <c r="BU414" s="25">
        <f ca="1" t="shared" si="2889"/>
        <v>66170.6881795625</v>
      </c>
      <c r="BV414" s="27">
        <f ca="1" t="shared" si="2890"/>
        <v>2.53054883491408</v>
      </c>
    </row>
    <row r="415" ht="15" customHeight="1" spans="1:74">
      <c r="A415" s="23">
        <v>414</v>
      </c>
      <c r="B415" s="24">
        <f ca="1" t="shared" ref="B415:F415" si="3087">RAND()</f>
        <v>0.665810205273202</v>
      </c>
      <c r="C415" s="25">
        <f ca="1">IF(B415&lt;=('Ejercicio 3 - TIR'!$D$13-'Ejercicio 3 - TIR'!$C$13)/('Ejercicio 3 - TIR'!$E$13-'Ejercicio 3 - TIR'!$C$13),'Ejercicio 3 - TIR'!$C$13+SQRT(('Ejercicio 3 - TIR'!$E$13-'Ejercicio 3 - TIR'!$C$13)*('Ejercicio 3 - TIR'!$D$13-'Ejercicio 3 - TIR'!$C$13)*B415),'Ejercicio 3 - TIR'!$E$13-SQRT(('Ejercicio 3 - TIR'!$E$13-'Ejercicio 3 - TIR'!$C$13)*('Ejercicio 3 - TIR'!$E$13-'Ejercicio 3 - TIR'!$D$13)*(1-B415)))</f>
        <v>79974.3226413647</v>
      </c>
      <c r="D415" s="24">
        <f ca="1" t="shared" si="3087"/>
        <v>0.904716436591019</v>
      </c>
      <c r="E415" s="25">
        <f ca="1">IF(D415&lt;=('Ejercicio 3 - TIR'!$D$14-'Ejercicio 3 - TIR'!$C$14)/('Ejercicio 3 - TIR'!$E$14-'Ejercicio 3 - TIR'!$C$14),'Ejercicio 3 - TIR'!$C$14+SQRT(('Ejercicio 3 - TIR'!$E$14-'Ejercicio 3 - TIR'!$C$14)*('Ejercicio 3 - TIR'!$D$14-'Ejercicio 3 - TIR'!$C$14)*D415),'Ejercicio 3 - TIR'!$E$14-SQRT(('Ejercicio 3 - TIR'!$E$14-'Ejercicio 3 - TIR'!$C$14)*('Ejercicio 3 - TIR'!$E$14-'Ejercicio 3 - TIR'!$D$14)*(1-D415)))</f>
        <v>36219.4531465214</v>
      </c>
      <c r="F415" s="24">
        <f ca="1" t="shared" si="3087"/>
        <v>0.651632828174752</v>
      </c>
      <c r="G415" s="25">
        <f ca="1">IF(F415&lt;=('Ejercicio 3 - TIR'!$D$18-'Ejercicio 3 - TIR'!$C$18)/('Ejercicio 3 - TIR'!$E$18-'Ejercicio 3 - TIR'!$C$18),'Ejercicio 3 - TIR'!$C$18+SQRT(('Ejercicio 3 - TIR'!$E$18-'Ejercicio 3 - TIR'!$C$18)*('Ejercicio 3 - TIR'!$D$18-'Ejercicio 3 - TIR'!$C$18)*F415),'Ejercicio 3 - TIR'!$E$18-SQRT(('Ejercicio 3 - TIR'!$E$18-'Ejercicio 3 - TIR'!$C$18)*('Ejercicio 3 - TIR'!$E$18-'Ejercicio 3 - TIR'!$D$18)*(1-F415)))</f>
        <v>39886.6032703964</v>
      </c>
      <c r="H415" s="24">
        <f ca="1" t="shared" ref="H415:L415" si="3088">RAND()</f>
        <v>0.144643838439652</v>
      </c>
      <c r="I415" s="25">
        <f ca="1">IF(H415&lt;=('Ejercicio 3 - TIR'!$D$18-'Ejercicio 3 - TIR'!$C$18)/('Ejercicio 3 - TIR'!$E$18-'Ejercicio 3 - TIR'!$C$18),'Ejercicio 3 - TIR'!$C$18+SQRT(('Ejercicio 3 - TIR'!$E$18-'Ejercicio 3 - TIR'!$C$18)*('Ejercicio 3 - TIR'!$D$18-'Ejercicio 3 - TIR'!$C$18)*H415),'Ejercicio 3 - TIR'!$E$18-SQRT(('Ejercicio 3 - TIR'!$E$18-'Ejercicio 3 - TIR'!$C$18)*('Ejercicio 3 - TIR'!$E$18-'Ejercicio 3 - TIR'!$D$18)*(1-H415)))</f>
        <v>34657.9583259136</v>
      </c>
      <c r="J415" s="24">
        <f ca="1" t="shared" si="3088"/>
        <v>0.34253151208626</v>
      </c>
      <c r="K415" s="25">
        <f ca="1">IF(J415&lt;=('Ejercicio 3 - TIR'!$D$18-'Ejercicio 3 - TIR'!$C$18)/('Ejercicio 3 - TIR'!$E$18-'Ejercicio 3 - TIR'!$C$18),'Ejercicio 3 - TIR'!$C$18+SQRT(('Ejercicio 3 - TIR'!$E$18-'Ejercicio 3 - TIR'!$C$18)*('Ejercicio 3 - TIR'!$D$18-'Ejercicio 3 - TIR'!$C$18)*J415),'Ejercicio 3 - TIR'!$E$18-SQRT(('Ejercicio 3 - TIR'!$E$18-'Ejercicio 3 - TIR'!$C$18)*('Ejercicio 3 - TIR'!$E$18-'Ejercicio 3 - TIR'!$D$18)*(1-J415)))</f>
        <v>37167.965318899</v>
      </c>
      <c r="L415" s="24">
        <f ca="1" t="shared" si="3088"/>
        <v>0.21088201867449</v>
      </c>
      <c r="M415" s="25">
        <f ca="1">IF(L415&lt;=('Ejercicio 3 - TIR'!$D$18-'Ejercicio 3 - TIR'!$C$18)/('Ejercicio 3 - TIR'!$E$18-'Ejercicio 3 - TIR'!$C$18),'Ejercicio 3 - TIR'!$C$18+SQRT(('Ejercicio 3 - TIR'!$E$18-'Ejercicio 3 - TIR'!$C$18)*('Ejercicio 3 - TIR'!$D$18-'Ejercicio 3 - TIR'!$C$18)*L415),'Ejercicio 3 - TIR'!$E$18-SQRT(('Ejercicio 3 - TIR'!$E$18-'Ejercicio 3 - TIR'!$C$18)*('Ejercicio 3 - TIR'!$E$18-'Ejercicio 3 - TIR'!$D$18)*(1-L415)))</f>
        <v>35624.260200344</v>
      </c>
      <c r="N415" s="24">
        <f ca="1" t="shared" ref="N415:R415" si="3089">RAND()</f>
        <v>0.603896290133315</v>
      </c>
      <c r="O415" s="25">
        <f ca="1">IF(N415&lt;=('Ejercicio 3 - TIR'!$D$18-'Ejercicio 3 - TIR'!$C$18)/('Ejercicio 3 - TIR'!$E$18-'Ejercicio 3 - TIR'!$C$18),'Ejercicio 3 - TIR'!$C$18+SQRT(('Ejercicio 3 - TIR'!$E$18-'Ejercicio 3 - TIR'!$C$18)*('Ejercicio 3 - TIR'!$D$18-'Ejercicio 3 - TIR'!$C$18)*N415),'Ejercicio 3 - TIR'!$E$18-SQRT(('Ejercicio 3 - TIR'!$E$18-'Ejercicio 3 - TIR'!$C$18)*('Ejercicio 3 - TIR'!$E$18-'Ejercicio 3 - TIR'!$D$18)*(1-N415)))</f>
        <v>39517.5860132702</v>
      </c>
      <c r="P415" s="24">
        <f ca="1" t="shared" si="3089"/>
        <v>0.273392634333333</v>
      </c>
      <c r="Q415" s="26">
        <f ca="1">IF(P415&lt;=('Ejercicio 3 - TIR'!$D$22-'Ejercicio 3 - TIR'!$C$22)/('Ejercicio 3 - TIR'!$E$22-'Ejercicio 3 - TIR'!$C$22),'Ejercicio 3 - TIR'!$C$22+SQRT(('Ejercicio 3 - TIR'!$E$22-'Ejercicio 3 - TIR'!$C$22)*('Ejercicio 3 - TIR'!$D$22-'Ejercicio 3 - TIR'!$C$22)*P415),'Ejercicio 3 - TIR'!$E$22-SQRT(('Ejercicio 3 - TIR'!$E$22-'Ejercicio 3 - TIR'!$C$22)*('Ejercicio 3 - TIR'!$E$22-'Ejercicio 3 - TIR'!$D$22)*(1-P415)))</f>
        <v>0.142183479028322</v>
      </c>
      <c r="R415" s="24">
        <f ca="1" t="shared" si="3089"/>
        <v>0.373145787783511</v>
      </c>
      <c r="S415" s="26">
        <f ca="1">IF(R415&lt;=('Ejercicio 3 - TIR'!$D$23-'Ejercicio 3 - TIR'!$C$23)/('Ejercicio 3 - TIR'!$E$23-'Ejercicio 3 - TIR'!$C$23),'Ejercicio 3 - TIR'!$C$23+SQRT(('Ejercicio 3 - TIR'!$E$23-'Ejercicio 3 - TIR'!$C$23)*('Ejercicio 3 - TIR'!$D$23-'Ejercicio 3 - TIR'!$C$23)*R415),'Ejercicio 3 - TIR'!$E$23-SQRT(('Ejercicio 3 - TIR'!$E$23-'Ejercicio 3 - TIR'!$C$23)*('Ejercicio 3 - TIR'!$E$23-'Ejercicio 3 - TIR'!$D$23)*(1-R415)))</f>
        <v>0.1459164507217</v>
      </c>
      <c r="T415" s="24">
        <f ca="1" t="shared" ref="T415:X415" si="3090">RAND()</f>
        <v>0.752888132810899</v>
      </c>
      <c r="U415" s="26">
        <f ca="1">IF(T415&lt;=('Ejercicio 3 - TIR'!$D$24-'Ejercicio 3 - TIR'!$C$24)/('Ejercicio 3 - TIR'!$E$24-'Ejercicio 3 - TIR'!$C$24),'Ejercicio 3 - TIR'!$C$24+SQRT(('Ejercicio 3 - TIR'!$E$24-'Ejercicio 3 - TIR'!$C$24)*('Ejercicio 3 - TIR'!$D$24-'Ejercicio 3 - TIR'!$C$24)*T415),'Ejercicio 3 - TIR'!$E$24-SQRT(('Ejercicio 3 - TIR'!$E$24-'Ejercicio 3 - TIR'!$C$24)*('Ejercicio 3 - TIR'!$E$24-'Ejercicio 3 - TIR'!$D$24)*(1-T415)))</f>
        <v>0.193695756461562</v>
      </c>
      <c r="V415" s="24">
        <f ca="1" t="shared" si="3090"/>
        <v>0.493001291115085</v>
      </c>
      <c r="W415" s="26">
        <f ca="1">IF(V415&lt;=('Ejercicio 3 - TIR'!$D$25-'Ejercicio 3 - TIR'!$C$25)/('Ejercicio 3 - TIR'!$E$25-'Ejercicio 3 - TIR'!$C$25),'Ejercicio 3 - TIR'!$C$25+SQRT(('Ejercicio 3 - TIR'!$E$25-'Ejercicio 3 - TIR'!$C$25)*('Ejercicio 3 - TIR'!$D$25-'Ejercicio 3 - TIR'!$C$25)*V415),'Ejercicio 3 - TIR'!$E$25-SQRT(('Ejercicio 3 - TIR'!$E$25-'Ejercicio 3 - TIR'!$C$25)*('Ejercicio 3 - TIR'!$E$25-'Ejercicio 3 - TIR'!$D$25)*(1-V415)))</f>
        <v>0.207875239097448</v>
      </c>
      <c r="X415" s="24">
        <f ca="1" t="shared" si="3090"/>
        <v>0.43483090923669</v>
      </c>
      <c r="Y415" s="26">
        <f ca="1">IF(X415&lt;=('Ejercicio 3 - TIR'!$D$26-'Ejercicio 3 - TIR'!$C$26)/('Ejercicio 3 - TIR'!$E$26-'Ejercicio 3 - TIR'!$C$26),'Ejercicio 3 - TIR'!$C$26+SQRT(('Ejercicio 3 - TIR'!$E$26-'Ejercicio 3 - TIR'!$C$26)*('Ejercicio 3 - TIR'!$D$26-'Ejercicio 3 - TIR'!$C$26)*X415),'Ejercicio 3 - TIR'!$E$26-SQRT(('Ejercicio 3 - TIR'!$E$26-'Ejercicio 3 - TIR'!$C$26)*('Ejercicio 3 - TIR'!$E$26-'Ejercicio 3 - TIR'!$D$26)*(1-X415)))</f>
        <v>0.224755877325078</v>
      </c>
      <c r="Z415" s="24">
        <f ca="1" t="shared" si="2860"/>
        <v>1.14218347902832</v>
      </c>
      <c r="AA415" s="24">
        <f ca="1" t="shared" si="2861"/>
        <v>1.3088468383611</v>
      </c>
      <c r="AB415" s="24">
        <f ca="1" t="shared" si="2862"/>
        <v>1.56236491680977</v>
      </c>
      <c r="AC415" s="24">
        <f ca="1" t="shared" si="2863"/>
        <v>1.88714189744907</v>
      </c>
      <c r="AD415" s="24">
        <f ca="1" t="shared" si="2864"/>
        <v>2.31128813024715</v>
      </c>
      <c r="AE415" s="23">
        <f ca="1" t="shared" si="2865"/>
        <v>5149.80785687571</v>
      </c>
      <c r="AF415" s="23">
        <f ca="1" t="shared" si="2866"/>
        <v>5901.24954124974</v>
      </c>
      <c r="AG415" s="23">
        <f ca="1" t="shared" si="2867"/>
        <v>7044.29653521055</v>
      </c>
      <c r="AH415" s="23">
        <f ca="1" t="shared" si="2868"/>
        <v>8508.63136174077</v>
      </c>
      <c r="AI415" s="23">
        <f ca="1" t="shared" si="2869"/>
        <v>10420.9962682845</v>
      </c>
      <c r="AJ415" s="25">
        <f ca="1" t="shared" si="2870"/>
        <v>45557.8192900038</v>
      </c>
      <c r="AK415" s="25">
        <f ca="1" t="shared" si="2871"/>
        <v>45361.9591789227</v>
      </c>
      <c r="AL415" s="25">
        <f ca="1" t="shared" si="2872"/>
        <v>58069.9250434502</v>
      </c>
      <c r="AM415" s="25">
        <f ca="1" t="shared" si="2873"/>
        <v>67228.0339896966</v>
      </c>
      <c r="AN415" s="25">
        <f ca="1" t="shared" si="2874"/>
        <v>91336.5274884922</v>
      </c>
      <c r="AO415" s="25">
        <f ca="1">C415/'Ejercicio 3 - TIR'!$D$7</f>
        <v>15994.8645282729</v>
      </c>
      <c r="AP415" s="25">
        <f ca="1" t="shared" si="2875"/>
        <v>29562.9547617309</v>
      </c>
      <c r="AQ415" s="25">
        <f ca="1" t="shared" si="2876"/>
        <v>29367.0946506498</v>
      </c>
      <c r="AR415" s="25">
        <f ca="1" t="shared" si="2877"/>
        <v>42075.0605151773</v>
      </c>
      <c r="AS415" s="25">
        <f ca="1" t="shared" si="2878"/>
        <v>51233.1694614236</v>
      </c>
      <c r="AT415" s="25">
        <f ca="1" t="shared" si="2879"/>
        <v>75341.6629602193</v>
      </c>
      <c r="AU415" s="25">
        <f ca="1">AP415*'Ejercicio 3 - TIR'!$D$5</f>
        <v>14781.4773808654</v>
      </c>
      <c r="AV415" s="25">
        <f ca="1">AQ415*'Ejercicio 3 - TIR'!$D$5</f>
        <v>14683.5473253249</v>
      </c>
      <c r="AW415" s="25">
        <f ca="1">AR415*'Ejercicio 3 - TIR'!$D$5</f>
        <v>21037.5302575886</v>
      </c>
      <c r="AX415" s="25">
        <f ca="1">AS415*'Ejercicio 3 - TIR'!$D$5</f>
        <v>25616.5847307118</v>
      </c>
      <c r="AY415" s="25">
        <f ca="1">AT415*'Ejercicio 3 - TIR'!$D$5</f>
        <v>37670.8314801096</v>
      </c>
      <c r="AZ415" s="25">
        <f ca="1" t="shared" ref="AZ415:BD415" si="3091">AJ415-AU415-AE415</f>
        <v>25626.5340522627</v>
      </c>
      <c r="BA415" s="25">
        <f ca="1" t="shared" si="3091"/>
        <v>24777.1623123481</v>
      </c>
      <c r="BB415" s="25">
        <f ca="1" t="shared" si="3091"/>
        <v>29988.098250651</v>
      </c>
      <c r="BC415" s="25">
        <f ca="1" t="shared" si="3091"/>
        <v>33102.817897244</v>
      </c>
      <c r="BD415" s="25">
        <f ca="1" t="shared" si="3091"/>
        <v>43244.6997400981</v>
      </c>
      <c r="BE415" s="25">
        <f ca="1" t="shared" ref="BE415:BI415" si="3092">AZ415/Z415</f>
        <v>22436.4425880715</v>
      </c>
      <c r="BF415" s="25">
        <f ca="1" t="shared" si="3092"/>
        <v>18930.5284515745</v>
      </c>
      <c r="BG415" s="25">
        <f ca="1" t="shared" si="3092"/>
        <v>19194.0422675929</v>
      </c>
      <c r="BH415" s="25">
        <f ca="1" t="shared" si="3092"/>
        <v>17541.2447479389</v>
      </c>
      <c r="BI415" s="25">
        <f ca="1" t="shared" si="3092"/>
        <v>18710.2158204195</v>
      </c>
      <c r="BJ415" s="25">
        <f ca="1" t="shared" si="2882"/>
        <v>83713.5921415975</v>
      </c>
      <c r="BK415" s="25">
        <f ca="1" t="shared" si="2883"/>
        <v>36968.7405291084</v>
      </c>
      <c r="BL415" s="25">
        <f ca="1" t="shared" si="2884"/>
        <v>120682.332670706</v>
      </c>
      <c r="BM415" s="25">
        <f ca="1">BK415*'Ejercicio 3 - TIR'!$D$5</f>
        <v>18484.3702645542</v>
      </c>
      <c r="BN415" s="25">
        <f ca="1" t="shared" si="2885"/>
        <v>102197.962406152</v>
      </c>
      <c r="BO415" s="25">
        <f ca="1" t="shared" si="2886"/>
        <v>44216.8854106578</v>
      </c>
      <c r="BP415" s="25">
        <f ca="1" t="shared" si="2887"/>
        <v>-116193.775787886</v>
      </c>
      <c r="BQ415" s="25">
        <f ca="1" t="shared" ref="BQ415:BT415" si="3093">BE415</f>
        <v>22436.4425880715</v>
      </c>
      <c r="BR415" s="25">
        <f ca="1" t="shared" si="3093"/>
        <v>18930.5284515745</v>
      </c>
      <c r="BS415" s="25">
        <f ca="1" t="shared" si="3093"/>
        <v>19194.0422675929</v>
      </c>
      <c r="BT415" s="25">
        <f ca="1" t="shared" si="3093"/>
        <v>17541.2447479389</v>
      </c>
      <c r="BU415" s="25">
        <f ca="1" t="shared" si="2889"/>
        <v>62927.1012310774</v>
      </c>
      <c r="BV415" s="27">
        <f ca="1" t="shared" si="2890"/>
        <v>5.6937804733197</v>
      </c>
    </row>
    <row r="416" ht="15" customHeight="1" spans="1:74">
      <c r="A416" s="23">
        <v>415</v>
      </c>
      <c r="B416" s="24">
        <f ca="1" t="shared" ref="B416:F416" si="3094">RAND()</f>
        <v>0.499438434908906</v>
      </c>
      <c r="C416" s="25">
        <f ca="1">IF(B416&lt;=('Ejercicio 3 - TIR'!$D$13-'Ejercicio 3 - TIR'!$C$13)/('Ejercicio 3 - TIR'!$E$13-'Ejercicio 3 - TIR'!$C$13),'Ejercicio 3 - TIR'!$C$13+SQRT(('Ejercicio 3 - TIR'!$E$13-'Ejercicio 3 - TIR'!$C$13)*('Ejercicio 3 - TIR'!$D$13-'Ejercicio 3 - TIR'!$C$13)*B416),'Ejercicio 3 - TIR'!$E$13-SQRT(('Ejercicio 3 - TIR'!$E$13-'Ejercicio 3 - TIR'!$C$13)*('Ejercicio 3 - TIR'!$E$13-'Ejercicio 3 - TIR'!$D$13)*(1-B416)))</f>
        <v>75491.3509529939</v>
      </c>
      <c r="D416" s="24">
        <f ca="1" t="shared" si="3094"/>
        <v>0.41245278195037</v>
      </c>
      <c r="E416" s="25">
        <f ca="1">IF(D416&lt;=('Ejercicio 3 - TIR'!$D$14-'Ejercicio 3 - TIR'!$C$14)/('Ejercicio 3 - TIR'!$E$14-'Ejercicio 3 - TIR'!$C$14),'Ejercicio 3 - TIR'!$C$14+SQRT(('Ejercicio 3 - TIR'!$E$14-'Ejercicio 3 - TIR'!$C$14)*('Ejercicio 3 - TIR'!$D$14-'Ejercicio 3 - TIR'!$C$14)*D416),'Ejercicio 3 - TIR'!$E$14-SQRT(('Ejercicio 3 - TIR'!$E$14-'Ejercicio 3 - TIR'!$C$14)*('Ejercicio 3 - TIR'!$E$14-'Ejercicio 3 - TIR'!$D$14)*(1-D416)))</f>
        <v>30612.1310880773</v>
      </c>
      <c r="F416" s="24">
        <f ca="1" t="shared" si="3094"/>
        <v>0.283886708852414</v>
      </c>
      <c r="G416" s="25">
        <f ca="1">IF(F416&lt;=('Ejercicio 3 - TIR'!$D$18-'Ejercicio 3 - TIR'!$C$18)/('Ejercicio 3 - TIR'!$E$18-'Ejercicio 3 - TIR'!$C$18),'Ejercicio 3 - TIR'!$C$18+SQRT(('Ejercicio 3 - TIR'!$E$18-'Ejercicio 3 - TIR'!$C$18)*('Ejercicio 3 - TIR'!$D$18-'Ejercicio 3 - TIR'!$C$18)*F416),'Ejercicio 3 - TIR'!$E$18-SQRT(('Ejercicio 3 - TIR'!$E$18-'Ejercicio 3 - TIR'!$C$18)*('Ejercicio 3 - TIR'!$E$18-'Ejercicio 3 - TIR'!$D$18)*(1-F416)))</f>
        <v>36525.5655944801</v>
      </c>
      <c r="H416" s="24">
        <f ca="1" t="shared" ref="H416:L416" si="3095">RAND()</f>
        <v>0.726789225185065</v>
      </c>
      <c r="I416" s="25">
        <f ca="1">IF(H416&lt;=('Ejercicio 3 - TIR'!$D$18-'Ejercicio 3 - TIR'!$C$18)/('Ejercicio 3 - TIR'!$E$18-'Ejercicio 3 - TIR'!$C$18),'Ejercicio 3 - TIR'!$C$18+SQRT(('Ejercicio 3 - TIR'!$E$18-'Ejercicio 3 - TIR'!$C$18)*('Ejercicio 3 - TIR'!$D$18-'Ejercicio 3 - TIR'!$C$18)*H416),'Ejercicio 3 - TIR'!$E$18-SQRT(('Ejercicio 3 - TIR'!$E$18-'Ejercicio 3 - TIR'!$C$18)*('Ejercicio 3 - TIR'!$E$18-'Ejercicio 3 - TIR'!$D$18)*(1-H416)))</f>
        <v>40473.3226190593</v>
      </c>
      <c r="J416" s="24">
        <f ca="1" t="shared" si="3095"/>
        <v>0.469590801497145</v>
      </c>
      <c r="K416" s="25">
        <f ca="1">IF(J416&lt;=('Ejercicio 3 - TIR'!$D$18-'Ejercicio 3 - TIR'!$C$18)/('Ejercicio 3 - TIR'!$E$18-'Ejercicio 3 - TIR'!$C$18),'Ejercicio 3 - TIR'!$C$18+SQRT(('Ejercicio 3 - TIR'!$E$18-'Ejercicio 3 - TIR'!$C$18)*('Ejercicio 3 - TIR'!$D$18-'Ejercicio 3 - TIR'!$C$18)*J416),'Ejercicio 3 - TIR'!$E$18-SQRT(('Ejercicio 3 - TIR'!$E$18-'Ejercicio 3 - TIR'!$C$18)*('Ejercicio 3 - TIR'!$E$18-'Ejercicio 3 - TIR'!$D$18)*(1-J416)))</f>
        <v>38392.7719035234</v>
      </c>
      <c r="L416" s="24">
        <f ca="1" t="shared" si="3095"/>
        <v>0.00359775993468303</v>
      </c>
      <c r="M416" s="25">
        <f ca="1">IF(L416&lt;=('Ejercicio 3 - TIR'!$D$18-'Ejercicio 3 - TIR'!$C$18)/('Ejercicio 3 - TIR'!$E$18-'Ejercicio 3 - TIR'!$C$18),'Ejercicio 3 - TIR'!$C$18+SQRT(('Ejercicio 3 - TIR'!$E$18-'Ejercicio 3 - TIR'!$C$18)*('Ejercicio 3 - TIR'!$D$18-'Ejercicio 3 - TIR'!$C$18)*L416),'Ejercicio 3 - TIR'!$E$18-SQRT(('Ejercicio 3 - TIR'!$E$18-'Ejercicio 3 - TIR'!$C$18)*('Ejercicio 3 - TIR'!$E$18-'Ejercicio 3 - TIR'!$D$18)*(1-L416)))</f>
        <v>30734.6182615498</v>
      </c>
      <c r="N416" s="24">
        <f ca="1" t="shared" ref="N416:R416" si="3096">RAND()</f>
        <v>0.414685937265709</v>
      </c>
      <c r="O416" s="25">
        <f ca="1">IF(N416&lt;=('Ejercicio 3 - TIR'!$D$18-'Ejercicio 3 - TIR'!$C$18)/('Ejercicio 3 - TIR'!$E$18-'Ejercicio 3 - TIR'!$C$18),'Ejercicio 3 - TIR'!$C$18+SQRT(('Ejercicio 3 - TIR'!$E$18-'Ejercicio 3 - TIR'!$C$18)*('Ejercicio 3 - TIR'!$D$18-'Ejercicio 3 - TIR'!$C$18)*N416),'Ejercicio 3 - TIR'!$E$18-SQRT(('Ejercicio 3 - TIR'!$E$18-'Ejercicio 3 - TIR'!$C$18)*('Ejercicio 3 - TIR'!$E$18-'Ejercicio 3 - TIR'!$D$18)*(1-N416)))</f>
        <v>37886.8809164242</v>
      </c>
      <c r="P416" s="24">
        <f ca="1" t="shared" si="3096"/>
        <v>0.939109794927972</v>
      </c>
      <c r="Q416" s="26">
        <f ca="1">IF(P416&lt;=('Ejercicio 3 - TIR'!$D$22-'Ejercicio 3 - TIR'!$C$22)/('Ejercicio 3 - TIR'!$E$22-'Ejercicio 3 - TIR'!$C$22),'Ejercicio 3 - TIR'!$C$22+SQRT(('Ejercicio 3 - TIR'!$E$22-'Ejercicio 3 - TIR'!$C$22)*('Ejercicio 3 - TIR'!$D$22-'Ejercicio 3 - TIR'!$C$22)*P416),'Ejercicio 3 - TIR'!$E$22-SQRT(('Ejercicio 3 - TIR'!$E$22-'Ejercicio 3 - TIR'!$C$22)*('Ejercicio 3 - TIR'!$E$22-'Ejercicio 3 - TIR'!$D$22)*(1-P416)))</f>
        <v>0.169530884988231</v>
      </c>
      <c r="R416" s="24">
        <f ca="1" t="shared" si="3096"/>
        <v>0.132014557553689</v>
      </c>
      <c r="S416" s="26">
        <f ca="1">IF(R416&lt;=('Ejercicio 3 - TIR'!$D$23-'Ejercicio 3 - TIR'!$C$23)/('Ejercicio 3 - TIR'!$E$23-'Ejercicio 3 - TIR'!$C$23),'Ejercicio 3 - TIR'!$C$23+SQRT(('Ejercicio 3 - TIR'!$E$23-'Ejercicio 3 - TIR'!$C$23)*('Ejercicio 3 - TIR'!$D$23-'Ejercicio 3 - TIR'!$C$23)*R416),'Ejercicio 3 - TIR'!$E$23-SQRT(('Ejercicio 3 - TIR'!$E$23-'Ejercicio 3 - TIR'!$C$23)*('Ejercicio 3 - TIR'!$E$23-'Ejercicio 3 - TIR'!$D$23)*(1-R416)))</f>
        <v>0.135415129048978</v>
      </c>
      <c r="T416" s="24">
        <f ca="1" t="shared" ref="T416:X416" si="3097">RAND()</f>
        <v>0.877884426067634</v>
      </c>
      <c r="U416" s="26">
        <f ca="1">IF(T416&lt;=('Ejercicio 3 - TIR'!$D$24-'Ejercicio 3 - TIR'!$C$24)/('Ejercicio 3 - TIR'!$E$24-'Ejercicio 3 - TIR'!$C$24),'Ejercicio 3 - TIR'!$C$24+SQRT(('Ejercicio 3 - TIR'!$E$24-'Ejercicio 3 - TIR'!$C$24)*('Ejercicio 3 - TIR'!$D$24-'Ejercicio 3 - TIR'!$C$24)*T416),'Ejercicio 3 - TIR'!$E$24-SQRT(('Ejercicio 3 - TIR'!$E$24-'Ejercicio 3 - TIR'!$C$24)*('Ejercicio 3 - TIR'!$E$24-'Ejercicio 3 - TIR'!$D$24)*(1-T416)))</f>
        <v>0.201508823536329</v>
      </c>
      <c r="V416" s="24">
        <f ca="1" t="shared" si="3097"/>
        <v>0.00566115465087158</v>
      </c>
      <c r="W416" s="26">
        <f ca="1">IF(V416&lt;=('Ejercicio 3 - TIR'!$D$25-'Ejercicio 3 - TIR'!$C$25)/('Ejercicio 3 - TIR'!$E$25-'Ejercicio 3 - TIR'!$C$25),'Ejercicio 3 - TIR'!$C$25+SQRT(('Ejercicio 3 - TIR'!$E$25-'Ejercicio 3 - TIR'!$C$25)*('Ejercicio 3 - TIR'!$D$25-'Ejercicio 3 - TIR'!$C$25)*V416),'Ejercicio 3 - TIR'!$E$25-SQRT(('Ejercicio 3 - TIR'!$E$25-'Ejercicio 3 - TIR'!$C$25)*('Ejercicio 3 - TIR'!$E$25-'Ejercicio 3 - TIR'!$D$25)*(1-V416)))</f>
        <v>0.182815247149225</v>
      </c>
      <c r="X416" s="24">
        <f ca="1" t="shared" si="3097"/>
        <v>0.964921100784999</v>
      </c>
      <c r="Y416" s="26">
        <f ca="1">IF(X416&lt;=('Ejercicio 3 - TIR'!$D$26-'Ejercicio 3 - TIR'!$C$26)/('Ejercicio 3 - TIR'!$E$26-'Ejercicio 3 - TIR'!$C$26),'Ejercicio 3 - TIR'!$C$26+SQRT(('Ejercicio 3 - TIR'!$E$26-'Ejercicio 3 - TIR'!$C$26)*('Ejercicio 3 - TIR'!$D$26-'Ejercicio 3 - TIR'!$C$26)*X416),'Ejercicio 3 - TIR'!$E$26-SQRT(('Ejercicio 3 - TIR'!$E$26-'Ejercicio 3 - TIR'!$C$26)*('Ejercicio 3 - TIR'!$E$26-'Ejercicio 3 - TIR'!$D$26)*(1-X416)))</f>
        <v>0.266236786139822</v>
      </c>
      <c r="Z416" s="24">
        <f ca="1" t="shared" si="2860"/>
        <v>1.16953088498823</v>
      </c>
      <c r="AA416" s="24">
        <f ca="1" t="shared" si="2861"/>
        <v>1.32790306070568</v>
      </c>
      <c r="AB416" s="24">
        <f ca="1" t="shared" si="2862"/>
        <v>1.59548724423877</v>
      </c>
      <c r="AC416" s="24">
        <f ca="1" t="shared" si="2863"/>
        <v>1.88716663911772</v>
      </c>
      <c r="AD416" s="24">
        <f ca="1" t="shared" si="2864"/>
        <v>2.3895998200267</v>
      </c>
      <c r="AE416" s="23">
        <f ca="1" t="shared" si="2865"/>
        <v>5189.70167473748</v>
      </c>
      <c r="AF416" s="23">
        <f ca="1" t="shared" si="2866"/>
        <v>5892.46579674775</v>
      </c>
      <c r="AG416" s="23">
        <f ca="1" t="shared" si="2867"/>
        <v>7079.84964717845</v>
      </c>
      <c r="AH416" s="23">
        <f ca="1" t="shared" si="2868"/>
        <v>8374.15411020673</v>
      </c>
      <c r="AI416" s="23">
        <f ca="1" t="shared" si="2869"/>
        <v>10603.6619871477</v>
      </c>
      <c r="AJ416" s="25">
        <f ca="1" t="shared" si="2870"/>
        <v>42717.777054408</v>
      </c>
      <c r="AK416" s="25">
        <f ca="1" t="shared" si="2871"/>
        <v>53744.6489827772</v>
      </c>
      <c r="AL416" s="25">
        <f ca="1" t="shared" si="2872"/>
        <v>61255.1778430402</v>
      </c>
      <c r="AM416" s="25">
        <f ca="1" t="shared" si="2873"/>
        <v>58001.3462492149</v>
      </c>
      <c r="AN416" s="25">
        <f ca="1" t="shared" si="2874"/>
        <v>90534.4838192605</v>
      </c>
      <c r="AO416" s="25">
        <f ca="1">C416/'Ejercicio 3 - TIR'!$D$7</f>
        <v>15098.2701905988</v>
      </c>
      <c r="AP416" s="25">
        <f ca="1" t="shared" si="2875"/>
        <v>27619.5068638092</v>
      </c>
      <c r="AQ416" s="25">
        <f ca="1" t="shared" si="2876"/>
        <v>38646.3787921784</v>
      </c>
      <c r="AR416" s="25">
        <f ca="1" t="shared" si="2877"/>
        <v>46156.9076524414</v>
      </c>
      <c r="AS416" s="25">
        <f ca="1" t="shared" si="2878"/>
        <v>42903.0760586161</v>
      </c>
      <c r="AT416" s="25">
        <f ca="1" t="shared" si="2879"/>
        <v>75436.2136286617</v>
      </c>
      <c r="AU416" s="25">
        <f ca="1">AP416*'Ejercicio 3 - TIR'!$D$5</f>
        <v>13809.7534319046</v>
      </c>
      <c r="AV416" s="25">
        <f ca="1">AQ416*'Ejercicio 3 - TIR'!$D$5</f>
        <v>19323.1893960892</v>
      </c>
      <c r="AW416" s="25">
        <f ca="1">AR416*'Ejercicio 3 - TIR'!$D$5</f>
        <v>23078.4538262207</v>
      </c>
      <c r="AX416" s="25">
        <f ca="1">AS416*'Ejercicio 3 - TIR'!$D$5</f>
        <v>21451.5380293081</v>
      </c>
      <c r="AY416" s="25">
        <f ca="1">AT416*'Ejercicio 3 - TIR'!$D$5</f>
        <v>37718.1068143308</v>
      </c>
      <c r="AZ416" s="25">
        <f ca="1" t="shared" ref="AZ416:BD416" si="3098">AJ416-AU416-AE416</f>
        <v>23718.3219477659</v>
      </c>
      <c r="BA416" s="25">
        <f ca="1" t="shared" si="3098"/>
        <v>28528.9937899402</v>
      </c>
      <c r="BB416" s="25">
        <f ca="1" t="shared" si="3098"/>
        <v>31096.874369641</v>
      </c>
      <c r="BC416" s="25">
        <f ca="1" t="shared" si="3098"/>
        <v>28175.6541097001</v>
      </c>
      <c r="BD416" s="25">
        <f ca="1" t="shared" si="3098"/>
        <v>42212.7150177819</v>
      </c>
      <c r="BE416" s="25">
        <f ca="1" t="shared" ref="BE416:BI416" si="3099">AZ416/Z416</f>
        <v>20280.2014484676</v>
      </c>
      <c r="BF416" s="25">
        <f ca="1" t="shared" si="3099"/>
        <v>21484.2443203492</v>
      </c>
      <c r="BG416" s="25">
        <f ca="1" t="shared" si="3099"/>
        <v>19490.5189508286</v>
      </c>
      <c r="BH416" s="25">
        <f ca="1" t="shared" si="3099"/>
        <v>14930.1357525442</v>
      </c>
      <c r="BI416" s="25">
        <f ca="1" t="shared" si="3099"/>
        <v>17665.1817028134</v>
      </c>
      <c r="BJ416" s="25">
        <f ca="1" t="shared" si="2882"/>
        <v>73150.7429387034</v>
      </c>
      <c r="BK416" s="25">
        <f ca="1" t="shared" si="2883"/>
        <v>36078.8237301694</v>
      </c>
      <c r="BL416" s="25">
        <f ca="1" t="shared" si="2884"/>
        <v>109229.566668873</v>
      </c>
      <c r="BM416" s="25">
        <f ca="1">BK416*'Ejercicio 3 - TIR'!$D$5</f>
        <v>18039.4118650847</v>
      </c>
      <c r="BN416" s="25">
        <f ca="1" t="shared" si="2885"/>
        <v>91190.1548037881</v>
      </c>
      <c r="BO416" s="25">
        <f ca="1" t="shared" si="2886"/>
        <v>38161.2661833767</v>
      </c>
      <c r="BP416" s="25">
        <f ca="1" t="shared" si="2887"/>
        <v>-106103.482041071</v>
      </c>
      <c r="BQ416" s="25">
        <f ca="1" t="shared" ref="BQ416:BT416" si="3100">BE416</f>
        <v>20280.2014484676</v>
      </c>
      <c r="BR416" s="25">
        <f ca="1" t="shared" si="3100"/>
        <v>21484.2443203492</v>
      </c>
      <c r="BS416" s="25">
        <f ca="1" t="shared" si="3100"/>
        <v>19490.5189508286</v>
      </c>
      <c r="BT416" s="25">
        <f ca="1" t="shared" si="3100"/>
        <v>14930.1357525442</v>
      </c>
      <c r="BU416" s="25">
        <f ca="1" t="shared" si="2889"/>
        <v>55826.4478861901</v>
      </c>
      <c r="BV416" s="27">
        <f ca="1" t="shared" si="2890"/>
        <v>6.61058258498717</v>
      </c>
    </row>
    <row r="417" ht="15" customHeight="1" spans="1:74">
      <c r="A417" s="23">
        <v>416</v>
      </c>
      <c r="B417" s="24">
        <f ca="1" t="shared" ref="B417:F417" si="3101">RAND()</f>
        <v>0.588646025789597</v>
      </c>
      <c r="C417" s="25">
        <f ca="1">IF(B417&lt;=('Ejercicio 3 - TIR'!$D$13-'Ejercicio 3 - TIR'!$C$13)/('Ejercicio 3 - TIR'!$E$13-'Ejercicio 3 - TIR'!$C$13),'Ejercicio 3 - TIR'!$C$13+SQRT(('Ejercicio 3 - TIR'!$E$13-'Ejercicio 3 - TIR'!$C$13)*('Ejercicio 3 - TIR'!$D$13-'Ejercicio 3 - TIR'!$C$13)*B417),'Ejercicio 3 - TIR'!$E$13-SQRT(('Ejercicio 3 - TIR'!$E$13-'Ejercicio 3 - TIR'!$C$13)*('Ejercicio 3 - TIR'!$E$13-'Ejercicio 3 - TIR'!$D$13)*(1-B417)))</f>
        <v>77782.3320518898</v>
      </c>
      <c r="D417" s="24">
        <f ca="1" t="shared" si="3101"/>
        <v>0.327117063397595</v>
      </c>
      <c r="E417" s="25">
        <f ca="1">IF(D417&lt;=('Ejercicio 3 - TIR'!$D$14-'Ejercicio 3 - TIR'!$C$14)/('Ejercicio 3 - TIR'!$E$14-'Ejercicio 3 - TIR'!$C$14),'Ejercicio 3 - TIR'!$C$14+SQRT(('Ejercicio 3 - TIR'!$E$14-'Ejercicio 3 - TIR'!$C$14)*('Ejercicio 3 - TIR'!$D$14-'Ejercicio 3 - TIR'!$C$14)*D417),'Ejercicio 3 - TIR'!$E$14-SQRT(('Ejercicio 3 - TIR'!$E$14-'Ejercicio 3 - TIR'!$C$14)*('Ejercicio 3 - TIR'!$E$14-'Ejercicio 3 - TIR'!$D$14)*(1-D417)))</f>
        <v>29953.1585634643</v>
      </c>
      <c r="F417" s="24">
        <f ca="1" t="shared" si="3101"/>
        <v>0.882149728006586</v>
      </c>
      <c r="G417" s="25">
        <f ca="1">IF(F417&lt;=('Ejercicio 3 - TIR'!$D$18-'Ejercicio 3 - TIR'!$C$18)/('Ejercicio 3 - TIR'!$E$18-'Ejercicio 3 - TIR'!$C$18),'Ejercicio 3 - TIR'!$C$18+SQRT(('Ejercicio 3 - TIR'!$E$18-'Ejercicio 3 - TIR'!$C$18)*('Ejercicio 3 - TIR'!$D$18-'Ejercicio 3 - TIR'!$C$18)*F417),'Ejercicio 3 - TIR'!$E$18-SQRT(('Ejercicio 3 - TIR'!$E$18-'Ejercicio 3 - TIR'!$C$18)*('Ejercicio 3 - TIR'!$E$18-'Ejercicio 3 - TIR'!$D$18)*(1-F417)))</f>
        <v>42026.9930374272</v>
      </c>
      <c r="H417" s="24">
        <f ca="1" t="shared" ref="H417:L417" si="3102">RAND()</f>
        <v>0.449380225536687</v>
      </c>
      <c r="I417" s="25">
        <f ca="1">IF(H417&lt;=('Ejercicio 3 - TIR'!$D$18-'Ejercicio 3 - TIR'!$C$18)/('Ejercicio 3 - TIR'!$E$18-'Ejercicio 3 - TIR'!$C$18),'Ejercicio 3 - TIR'!$C$18+SQRT(('Ejercicio 3 - TIR'!$E$18-'Ejercicio 3 - TIR'!$C$18)*('Ejercicio 3 - TIR'!$D$18-'Ejercicio 3 - TIR'!$C$18)*H417),'Ejercicio 3 - TIR'!$E$18-SQRT(('Ejercicio 3 - TIR'!$E$18-'Ejercicio 3 - TIR'!$C$18)*('Ejercicio 3 - TIR'!$E$18-'Ejercicio 3 - TIR'!$D$18)*(1-H417)))</f>
        <v>38210.1786722643</v>
      </c>
      <c r="J417" s="24">
        <f ca="1" t="shared" si="3102"/>
        <v>0.535248048524951</v>
      </c>
      <c r="K417" s="25">
        <f ca="1">IF(J417&lt;=('Ejercicio 3 - TIR'!$D$18-'Ejercicio 3 - TIR'!$C$18)/('Ejercicio 3 - TIR'!$E$18-'Ejercicio 3 - TIR'!$C$18),'Ejercicio 3 - TIR'!$C$18+SQRT(('Ejercicio 3 - TIR'!$E$18-'Ejercicio 3 - TIR'!$C$18)*('Ejercicio 3 - TIR'!$D$18-'Ejercicio 3 - TIR'!$C$18)*J417),'Ejercicio 3 - TIR'!$E$18-SQRT(('Ejercicio 3 - TIR'!$E$18-'Ejercicio 3 - TIR'!$C$18)*('Ejercicio 3 - TIR'!$E$18-'Ejercicio 3 - TIR'!$D$18)*(1-J417)))</f>
        <v>38960.3129007163</v>
      </c>
      <c r="L417" s="24">
        <f ca="1" t="shared" si="3102"/>
        <v>0.351430365457967</v>
      </c>
      <c r="M417" s="25">
        <f ca="1">IF(L417&lt;=('Ejercicio 3 - TIR'!$D$18-'Ejercicio 3 - TIR'!$C$18)/('Ejercicio 3 - TIR'!$E$18-'Ejercicio 3 - TIR'!$C$18),'Ejercicio 3 - TIR'!$C$18+SQRT(('Ejercicio 3 - TIR'!$E$18-'Ejercicio 3 - TIR'!$C$18)*('Ejercicio 3 - TIR'!$D$18-'Ejercicio 3 - TIR'!$C$18)*L417),'Ejercicio 3 - TIR'!$E$18-SQRT(('Ejercicio 3 - TIR'!$E$18-'Ejercicio 3 - TIR'!$C$18)*('Ejercicio 3 - TIR'!$E$18-'Ejercicio 3 - TIR'!$D$18)*(1-L417)))</f>
        <v>37260.4789662043</v>
      </c>
      <c r="N417" s="24">
        <f ca="1" t="shared" ref="N417:R417" si="3103">RAND()</f>
        <v>0.819771569264082</v>
      </c>
      <c r="O417" s="25">
        <f ca="1">IF(N417&lt;=('Ejercicio 3 - TIR'!$D$18-'Ejercicio 3 - TIR'!$C$18)/('Ejercicio 3 - TIR'!$E$18-'Ejercicio 3 - TIR'!$C$18),'Ejercicio 3 - TIR'!$C$18+SQRT(('Ejercicio 3 - TIR'!$E$18-'Ejercicio 3 - TIR'!$C$18)*('Ejercicio 3 - TIR'!$D$18-'Ejercicio 3 - TIR'!$C$18)*N417),'Ejercicio 3 - TIR'!$E$18-SQRT(('Ejercicio 3 - TIR'!$E$18-'Ejercicio 3 - TIR'!$C$18)*('Ejercicio 3 - TIR'!$E$18-'Ejercicio 3 - TIR'!$D$18)*(1-N417)))</f>
        <v>41323.4347135956</v>
      </c>
      <c r="P417" s="24">
        <f ca="1" t="shared" si="3103"/>
        <v>0.630619189506818</v>
      </c>
      <c r="Q417" s="26">
        <f ca="1">IF(P417&lt;=('Ejercicio 3 - TIR'!$D$22-'Ejercicio 3 - TIR'!$C$22)/('Ejercicio 3 - TIR'!$E$22-'Ejercicio 3 - TIR'!$C$22),'Ejercicio 3 - TIR'!$C$22+SQRT(('Ejercicio 3 - TIR'!$E$22-'Ejercicio 3 - TIR'!$C$22)*('Ejercicio 3 - TIR'!$D$22-'Ejercicio 3 - TIR'!$C$22)*P417),'Ejercicio 3 - TIR'!$E$22-SQRT(('Ejercicio 3 - TIR'!$E$22-'Ejercicio 3 - TIR'!$C$22)*('Ejercicio 3 - TIR'!$E$22-'Ejercicio 3 - TIR'!$D$22)*(1-P417)))</f>
        <v>0.154214627036094</v>
      </c>
      <c r="R417" s="24">
        <f ca="1" t="shared" si="3103"/>
        <v>0.263474760253886</v>
      </c>
      <c r="S417" s="26">
        <f ca="1">IF(R417&lt;=('Ejercicio 3 - TIR'!$D$23-'Ejercicio 3 - TIR'!$C$23)/('Ejercicio 3 - TIR'!$E$23-'Ejercicio 3 - TIR'!$C$23),'Ejercicio 3 - TIR'!$C$23+SQRT(('Ejercicio 3 - TIR'!$E$23-'Ejercicio 3 - TIR'!$C$23)*('Ejercicio 3 - TIR'!$D$23-'Ejercicio 3 - TIR'!$C$23)*R417),'Ejercicio 3 - TIR'!$E$23-SQRT(('Ejercicio 3 - TIR'!$E$23-'Ejercicio 3 - TIR'!$C$23)*('Ejercicio 3 - TIR'!$E$23-'Ejercicio 3 - TIR'!$D$23)*(1-R417)))</f>
        <v>0.141777386630562</v>
      </c>
      <c r="T417" s="24">
        <f ca="1" t="shared" ref="T417:X417" si="3104">RAND()</f>
        <v>0.592883646867685</v>
      </c>
      <c r="U417" s="26">
        <f ca="1">IF(T417&lt;=('Ejercicio 3 - TIR'!$D$24-'Ejercicio 3 - TIR'!$C$24)/('Ejercicio 3 - TIR'!$E$24-'Ejercicio 3 - TIR'!$C$24),'Ejercicio 3 - TIR'!$C$24+SQRT(('Ejercicio 3 - TIR'!$E$24-'Ejercicio 3 - TIR'!$C$24)*('Ejercicio 3 - TIR'!$D$24-'Ejercicio 3 - TIR'!$C$24)*T417),'Ejercicio 3 - TIR'!$E$24-SQRT(('Ejercicio 3 - TIR'!$E$24-'Ejercicio 3 - TIR'!$C$24)*('Ejercicio 3 - TIR'!$E$24-'Ejercicio 3 - TIR'!$D$24)*(1-T417)))</f>
        <v>0.18623721295908</v>
      </c>
      <c r="V417" s="24">
        <f ca="1" t="shared" si="3104"/>
        <v>0.180150041842037</v>
      </c>
      <c r="W417" s="26">
        <f ca="1">IF(V417&lt;=('Ejercicio 3 - TIR'!$D$25-'Ejercicio 3 - TIR'!$C$25)/('Ejercicio 3 - TIR'!$E$25-'Ejercicio 3 - TIR'!$C$25),'Ejercicio 3 - TIR'!$C$25+SQRT(('Ejercicio 3 - TIR'!$E$25-'Ejercicio 3 - TIR'!$C$25)*('Ejercicio 3 - TIR'!$D$25-'Ejercicio 3 - TIR'!$C$25)*V417),'Ejercicio 3 - TIR'!$E$25-SQRT(('Ejercicio 3 - TIR'!$E$25-'Ejercicio 3 - TIR'!$C$25)*('Ejercicio 3 - TIR'!$E$25-'Ejercicio 3 - TIR'!$D$25)*(1-V417)))</f>
        <v>0.195881122711536</v>
      </c>
      <c r="X417" s="24">
        <f ca="1" t="shared" si="3104"/>
        <v>0.267894163434538</v>
      </c>
      <c r="Y417" s="26">
        <f ca="1">IF(X417&lt;=('Ejercicio 3 - TIR'!$D$26-'Ejercicio 3 - TIR'!$C$26)/('Ejercicio 3 - TIR'!$E$26-'Ejercicio 3 - TIR'!$C$26),'Ejercicio 3 - TIR'!$C$26+SQRT(('Ejercicio 3 - TIR'!$E$26-'Ejercicio 3 - TIR'!$C$26)*('Ejercicio 3 - TIR'!$D$26-'Ejercicio 3 - TIR'!$C$26)*X417),'Ejercicio 3 - TIR'!$E$26-SQRT(('Ejercicio 3 - TIR'!$E$26-'Ejercicio 3 - TIR'!$C$26)*('Ejercicio 3 - TIR'!$E$26-'Ejercicio 3 - TIR'!$D$26)*(1-X417)))</f>
        <v>0.216894502064051</v>
      </c>
      <c r="Z417" s="24">
        <f ca="1" t="shared" si="2860"/>
        <v>1.15421462703609</v>
      </c>
      <c r="AA417" s="24">
        <f ca="1" t="shared" si="2861"/>
        <v>1.31785616046804</v>
      </c>
      <c r="AB417" s="24">
        <f ca="1" t="shared" si="2862"/>
        <v>1.56329001887456</v>
      </c>
      <c r="AC417" s="24">
        <f ca="1" t="shared" si="2863"/>
        <v>1.86950902289545</v>
      </c>
      <c r="AD417" s="24">
        <f ca="1" t="shared" si="2864"/>
        <v>2.27499525152061</v>
      </c>
      <c r="AE417" s="23">
        <f ca="1" t="shared" si="2865"/>
        <v>4619.21517641763</v>
      </c>
      <c r="AF417" s="23">
        <f ca="1" t="shared" si="2866"/>
        <v>5274.11543241436</v>
      </c>
      <c r="AG417" s="23">
        <f ca="1" t="shared" si="2867"/>
        <v>6256.35199137168</v>
      </c>
      <c r="AH417" s="23">
        <f ca="1" t="shared" si="2868"/>
        <v>7481.85324352012</v>
      </c>
      <c r="AI417" s="23">
        <f ca="1" t="shared" si="2869"/>
        <v>9104.62607728972</v>
      </c>
      <c r="AJ417" s="25">
        <f ca="1" t="shared" si="2870"/>
        <v>48508.1700941426</v>
      </c>
      <c r="AK417" s="25">
        <f ca="1" t="shared" si="2871"/>
        <v>50355.519355828</v>
      </c>
      <c r="AL417" s="25">
        <f ca="1" t="shared" si="2872"/>
        <v>60906.2682899197</v>
      </c>
      <c r="AM417" s="25">
        <f ca="1" t="shared" si="2873"/>
        <v>69658.8016247251</v>
      </c>
      <c r="AN417" s="25">
        <f ca="1" t="shared" si="2874"/>
        <v>94010.617749952</v>
      </c>
      <c r="AO417" s="25">
        <f ca="1">C417/'Ejercicio 3 - TIR'!$D$7</f>
        <v>15556.466410378</v>
      </c>
      <c r="AP417" s="25">
        <f ca="1" t="shared" si="2875"/>
        <v>32951.7036837647</v>
      </c>
      <c r="AQ417" s="25">
        <f ca="1" t="shared" si="2876"/>
        <v>34799.0529454501</v>
      </c>
      <c r="AR417" s="25">
        <f ca="1" t="shared" si="2877"/>
        <v>45349.8018795417</v>
      </c>
      <c r="AS417" s="25">
        <f ca="1" t="shared" si="2878"/>
        <v>54102.3352143471</v>
      </c>
      <c r="AT417" s="25">
        <f ca="1" t="shared" si="2879"/>
        <v>78454.151339574</v>
      </c>
      <c r="AU417" s="25">
        <f ca="1">AP417*'Ejercicio 3 - TIR'!$D$5</f>
        <v>16475.8518418823</v>
      </c>
      <c r="AV417" s="25">
        <f ca="1">AQ417*'Ejercicio 3 - TIR'!$D$5</f>
        <v>17399.526472725</v>
      </c>
      <c r="AW417" s="25">
        <f ca="1">AR417*'Ejercicio 3 - TIR'!$D$5</f>
        <v>22674.9009397709</v>
      </c>
      <c r="AX417" s="25">
        <f ca="1">AS417*'Ejercicio 3 - TIR'!$D$5</f>
        <v>27051.1676071736</v>
      </c>
      <c r="AY417" s="25">
        <f ca="1">AT417*'Ejercicio 3 - TIR'!$D$5</f>
        <v>39227.075669787</v>
      </c>
      <c r="AZ417" s="25">
        <f ca="1" t="shared" ref="AZ417:BD417" si="3105">AJ417-AU417-AE417</f>
        <v>27413.1030758427</v>
      </c>
      <c r="BA417" s="25">
        <f ca="1" t="shared" si="3105"/>
        <v>27681.8774506886</v>
      </c>
      <c r="BB417" s="25">
        <f ca="1" t="shared" si="3105"/>
        <v>31975.0153587771</v>
      </c>
      <c r="BC417" s="25">
        <f ca="1" t="shared" si="3105"/>
        <v>35125.7807740314</v>
      </c>
      <c r="BD417" s="25">
        <f ca="1" t="shared" si="3105"/>
        <v>45678.9160028752</v>
      </c>
      <c r="BE417" s="25">
        <f ca="1" t="shared" ref="BE417:BI417" si="3106">AZ417/Z417</f>
        <v>23750.4381193268</v>
      </c>
      <c r="BF417" s="25">
        <f ca="1" t="shared" si="3106"/>
        <v>21005.2343200014</v>
      </c>
      <c r="BG417" s="25">
        <f ca="1" t="shared" si="3106"/>
        <v>20453.6682078968</v>
      </c>
      <c r="BH417" s="25">
        <f ca="1" t="shared" si="3106"/>
        <v>18788.7730649352</v>
      </c>
      <c r="BI417" s="25">
        <f ca="1" t="shared" si="3106"/>
        <v>20078.6863059795</v>
      </c>
      <c r="BJ417" s="25">
        <f ca="1" t="shared" si="2882"/>
        <v>68143.2934999252</v>
      </c>
      <c r="BK417" s="25">
        <f ca="1" t="shared" si="2883"/>
        <v>35390.8872140497</v>
      </c>
      <c r="BL417" s="25">
        <f ca="1" t="shared" si="2884"/>
        <v>103534.180713975</v>
      </c>
      <c r="BM417" s="25">
        <f ca="1">BK417*'Ejercicio 3 - TIR'!$D$5</f>
        <v>17695.4436070249</v>
      </c>
      <c r="BN417" s="25">
        <f ca="1" t="shared" si="2885"/>
        <v>85838.73710695</v>
      </c>
      <c r="BO417" s="25">
        <f ca="1" t="shared" si="2886"/>
        <v>37731.3917686533</v>
      </c>
      <c r="BP417" s="25">
        <f ca="1" t="shared" si="2887"/>
        <v>-107735.490615354</v>
      </c>
      <c r="BQ417" s="25">
        <f ca="1" t="shared" ref="BQ417:BT417" si="3107">BE417</f>
        <v>23750.4381193268</v>
      </c>
      <c r="BR417" s="25">
        <f ca="1" t="shared" si="3107"/>
        <v>21005.2343200014</v>
      </c>
      <c r="BS417" s="25">
        <f ca="1" t="shared" si="3107"/>
        <v>20453.6682078968</v>
      </c>
      <c r="BT417" s="25">
        <f ca="1" t="shared" si="3107"/>
        <v>18788.7730649352</v>
      </c>
      <c r="BU417" s="25">
        <f ca="1" t="shared" si="2889"/>
        <v>57810.0780746328</v>
      </c>
      <c r="BV417" s="27">
        <f ca="1" t="shared" si="2890"/>
        <v>8.50446500854696</v>
      </c>
    </row>
    <row r="418" ht="15" customHeight="1" spans="1:74">
      <c r="A418" s="23">
        <v>417</v>
      </c>
      <c r="B418" s="24">
        <f ca="1" t="shared" ref="B418:F418" si="3108">RAND()</f>
        <v>0.813680897530663</v>
      </c>
      <c r="C418" s="25">
        <f ca="1">IF(B418&lt;=('Ejercicio 3 - TIR'!$D$13-'Ejercicio 3 - TIR'!$C$13)/('Ejercicio 3 - TIR'!$E$13-'Ejercicio 3 - TIR'!$C$13),'Ejercicio 3 - TIR'!$C$13+SQRT(('Ejercicio 3 - TIR'!$E$13-'Ejercicio 3 - TIR'!$C$13)*('Ejercicio 3 - TIR'!$D$13-'Ejercicio 3 - TIR'!$C$13)*B418),'Ejercicio 3 - TIR'!$E$13-SQRT(('Ejercicio 3 - TIR'!$E$13-'Ejercicio 3 - TIR'!$C$13)*('Ejercicio 3 - TIR'!$E$13-'Ejercicio 3 - TIR'!$D$13)*(1-B418)))</f>
        <v>85047.3105107073</v>
      </c>
      <c r="D418" s="24">
        <f ca="1" t="shared" si="3108"/>
        <v>0.386738996716227</v>
      </c>
      <c r="E418" s="25">
        <f ca="1">IF(D418&lt;=('Ejercicio 3 - TIR'!$D$14-'Ejercicio 3 - TIR'!$C$14)/('Ejercicio 3 - TIR'!$E$14-'Ejercicio 3 - TIR'!$C$14),'Ejercicio 3 - TIR'!$C$14+SQRT(('Ejercicio 3 - TIR'!$E$14-'Ejercicio 3 - TIR'!$C$14)*('Ejercicio 3 - TIR'!$D$14-'Ejercicio 3 - TIR'!$C$14)*D418),'Ejercicio 3 - TIR'!$E$14-SQRT(('Ejercicio 3 - TIR'!$E$14-'Ejercicio 3 - TIR'!$C$14)*('Ejercicio 3 - TIR'!$E$14-'Ejercicio 3 - TIR'!$D$14)*(1-D418)))</f>
        <v>30408.9025397212</v>
      </c>
      <c r="F418" s="24">
        <f ca="1" t="shared" si="3108"/>
        <v>0.897722383562368</v>
      </c>
      <c r="G418" s="25">
        <f ca="1">IF(F418&lt;=('Ejercicio 3 - TIR'!$D$18-'Ejercicio 3 - TIR'!$C$18)/('Ejercicio 3 - TIR'!$E$18-'Ejercicio 3 - TIR'!$C$18),'Ejercicio 3 - TIR'!$C$18+SQRT(('Ejercicio 3 - TIR'!$E$18-'Ejercicio 3 - TIR'!$C$18)*('Ejercicio 3 - TIR'!$D$18-'Ejercicio 3 - TIR'!$C$18)*F418),'Ejercicio 3 - TIR'!$E$18-SQRT(('Ejercicio 3 - TIR'!$E$18-'Ejercicio 3 - TIR'!$C$18)*('Ejercicio 3 - TIR'!$E$18-'Ejercicio 3 - TIR'!$D$18)*(1-F418)))</f>
        <v>42230.3752541504</v>
      </c>
      <c r="H418" s="24">
        <f ca="1" t="shared" ref="H418:L418" si="3109">RAND()</f>
        <v>0.419056179830814</v>
      </c>
      <c r="I418" s="25">
        <f ca="1">IF(H418&lt;=('Ejercicio 3 - TIR'!$D$18-'Ejercicio 3 - TIR'!$C$18)/('Ejercicio 3 - TIR'!$E$18-'Ejercicio 3 - TIR'!$C$18),'Ejercicio 3 - TIR'!$C$18+SQRT(('Ejercicio 3 - TIR'!$E$18-'Ejercicio 3 - TIR'!$C$18)*('Ejercicio 3 - TIR'!$D$18-'Ejercicio 3 - TIR'!$C$18)*H418),'Ejercicio 3 - TIR'!$E$18-SQRT(('Ejercicio 3 - TIR'!$E$18-'Ejercicio 3 - TIR'!$C$18)*('Ejercicio 3 - TIR'!$E$18-'Ejercicio 3 - TIR'!$D$18)*(1-H418)))</f>
        <v>37928.3306549754</v>
      </c>
      <c r="J418" s="24">
        <f ca="1" t="shared" si="3109"/>
        <v>0.758195201837132</v>
      </c>
      <c r="K418" s="25">
        <f ca="1">IF(J418&lt;=('Ejercicio 3 - TIR'!$D$18-'Ejercicio 3 - TIR'!$C$18)/('Ejercicio 3 - TIR'!$E$18-'Ejercicio 3 - TIR'!$C$18),'Ejercicio 3 - TIR'!$C$18+SQRT(('Ejercicio 3 - TIR'!$E$18-'Ejercicio 3 - TIR'!$C$18)*('Ejercicio 3 - TIR'!$D$18-'Ejercicio 3 - TIR'!$C$18)*J418),'Ejercicio 3 - TIR'!$E$18-SQRT(('Ejercicio 3 - TIR'!$E$18-'Ejercicio 3 - TIR'!$C$18)*('Ejercicio 3 - TIR'!$E$18-'Ejercicio 3 - TIR'!$D$18)*(1-J418)))</f>
        <v>40741.4368782164</v>
      </c>
      <c r="L418" s="24">
        <f ca="1" t="shared" si="3109"/>
        <v>0.100855982693129</v>
      </c>
      <c r="M418" s="25">
        <f ca="1">IF(L418&lt;=('Ejercicio 3 - TIR'!$D$18-'Ejercicio 3 - TIR'!$C$18)/('Ejercicio 3 - TIR'!$E$18-'Ejercicio 3 - TIR'!$C$18),'Ejercicio 3 - TIR'!$C$18+SQRT(('Ejercicio 3 - TIR'!$E$18-'Ejercicio 3 - TIR'!$C$18)*('Ejercicio 3 - TIR'!$D$18-'Ejercicio 3 - TIR'!$C$18)*L418),'Ejercicio 3 - TIR'!$E$18-SQRT(('Ejercicio 3 - TIR'!$E$18-'Ejercicio 3 - TIR'!$C$18)*('Ejercicio 3 - TIR'!$E$18-'Ejercicio 3 - TIR'!$D$18)*(1-L418)))</f>
        <v>33889.5240587981</v>
      </c>
      <c r="N418" s="24">
        <f ca="1" t="shared" ref="N418:R418" si="3110">RAND()</f>
        <v>0.756195513010842</v>
      </c>
      <c r="O418" s="25">
        <f ca="1">IF(N418&lt;=('Ejercicio 3 - TIR'!$D$18-'Ejercicio 3 - TIR'!$C$18)/('Ejercicio 3 - TIR'!$E$18-'Ejercicio 3 - TIR'!$C$18),'Ejercicio 3 - TIR'!$C$18+SQRT(('Ejercicio 3 - TIR'!$E$18-'Ejercicio 3 - TIR'!$C$18)*('Ejercicio 3 - TIR'!$D$18-'Ejercicio 3 - TIR'!$C$18)*N418),'Ejercicio 3 - TIR'!$E$18-SQRT(('Ejercicio 3 - TIR'!$E$18-'Ejercicio 3 - TIR'!$C$18)*('Ejercicio 3 - TIR'!$E$18-'Ejercicio 3 - TIR'!$D$18)*(1-N418)))</f>
        <v>40723.8643000734</v>
      </c>
      <c r="P418" s="24">
        <f ca="1" t="shared" si="3110"/>
        <v>0.0441721717647385</v>
      </c>
      <c r="Q418" s="26">
        <f ca="1">IF(P418&lt;=('Ejercicio 3 - TIR'!$D$22-'Ejercicio 3 - TIR'!$C$22)/('Ejercicio 3 - TIR'!$E$22-'Ejercicio 3 - TIR'!$C$22),'Ejercicio 3 - TIR'!$C$22+SQRT(('Ejercicio 3 - TIR'!$E$22-'Ejercicio 3 - TIR'!$C$22)*('Ejercicio 3 - TIR'!$D$22-'Ejercicio 3 - TIR'!$C$22)*P418),'Ejercicio 3 - TIR'!$E$22-SQRT(('Ejercicio 3 - TIR'!$E$22-'Ejercicio 3 - TIR'!$C$22)*('Ejercicio 3 - TIR'!$E$22-'Ejercicio 3 - TIR'!$D$22)*(1-P418)))</f>
        <v>0.128916832911776</v>
      </c>
      <c r="R418" s="24">
        <f ca="1" t="shared" si="3110"/>
        <v>0.691478666784244</v>
      </c>
      <c r="S418" s="26">
        <f ca="1">IF(R418&lt;=('Ejercicio 3 - TIR'!$D$23-'Ejercicio 3 - TIR'!$C$23)/('Ejercicio 3 - TIR'!$E$23-'Ejercicio 3 - TIR'!$C$23),'Ejercicio 3 - TIR'!$C$23+SQRT(('Ejercicio 3 - TIR'!$E$23-'Ejercicio 3 - TIR'!$C$23)*('Ejercicio 3 - TIR'!$D$23-'Ejercicio 3 - TIR'!$C$23)*R418),'Ejercicio 3 - TIR'!$E$23-SQRT(('Ejercicio 3 - TIR'!$E$23-'Ejercicio 3 - TIR'!$C$23)*('Ejercicio 3 - TIR'!$E$23-'Ejercicio 3 - TIR'!$D$23)*(1-R418)))</f>
        <v>0.156434380980158</v>
      </c>
      <c r="T418" s="24">
        <f ca="1" t="shared" ref="T418:X418" si="3111">RAND()</f>
        <v>0.56415899588891</v>
      </c>
      <c r="U418" s="26">
        <f ca="1">IF(T418&lt;=('Ejercicio 3 - TIR'!$D$24-'Ejercicio 3 - TIR'!$C$24)/('Ejercicio 3 - TIR'!$E$24-'Ejercicio 3 - TIR'!$C$24),'Ejercicio 3 - TIR'!$C$24+SQRT(('Ejercicio 3 - TIR'!$E$24-'Ejercicio 3 - TIR'!$C$24)*('Ejercicio 3 - TIR'!$D$24-'Ejercicio 3 - TIR'!$C$24)*T418),'Ejercicio 3 - TIR'!$E$24-SQRT(('Ejercicio 3 - TIR'!$E$24-'Ejercicio 3 - TIR'!$C$24)*('Ejercicio 3 - TIR'!$E$24-'Ejercicio 3 - TIR'!$D$24)*(1-T418)))</f>
        <v>0.185066422864083</v>
      </c>
      <c r="V418" s="24">
        <f ca="1" t="shared" si="3111"/>
        <v>0.299575851393134</v>
      </c>
      <c r="W418" s="26">
        <f ca="1">IF(V418&lt;=('Ejercicio 3 - TIR'!$D$25-'Ejercicio 3 - TIR'!$C$25)/('Ejercicio 3 - TIR'!$E$25-'Ejercicio 3 - TIR'!$C$25),'Ejercicio 3 - TIR'!$C$25+SQRT(('Ejercicio 3 - TIR'!$E$25-'Ejercicio 3 - TIR'!$C$25)*('Ejercicio 3 - TIR'!$D$25-'Ejercicio 3 - TIR'!$C$25)*V418),'Ejercicio 3 - TIR'!$E$25-SQRT(('Ejercicio 3 - TIR'!$E$25-'Ejercicio 3 - TIR'!$C$25)*('Ejercicio 3 - TIR'!$E$25-'Ejercicio 3 - TIR'!$D$25)*(1-V418)))</f>
        <v>0.200487531670053</v>
      </c>
      <c r="X418" s="24">
        <f ca="1" t="shared" si="3111"/>
        <v>0.932982523327936</v>
      </c>
      <c r="Y418" s="26">
        <f ca="1">IF(X418&lt;=('Ejercicio 3 - TIR'!$D$26-'Ejercicio 3 - TIR'!$C$26)/('Ejercicio 3 - TIR'!$E$26-'Ejercicio 3 - TIR'!$C$26),'Ejercicio 3 - TIR'!$C$26+SQRT(('Ejercicio 3 - TIR'!$E$26-'Ejercicio 3 - TIR'!$C$26)*('Ejercicio 3 - TIR'!$D$26-'Ejercicio 3 - TIR'!$C$26)*X418),'Ejercicio 3 - TIR'!$E$26-SQRT(('Ejercicio 3 - TIR'!$E$26-'Ejercicio 3 - TIR'!$C$26)*('Ejercicio 3 - TIR'!$E$26-'Ejercicio 3 - TIR'!$D$26)*(1-X418)))</f>
        <v>0.26097647840096</v>
      </c>
      <c r="Z418" s="24">
        <f ca="1" t="shared" si="2860"/>
        <v>1.12891683291178</v>
      </c>
      <c r="AA418" s="24">
        <f ca="1" t="shared" si="2861"/>
        <v>1.30551823884641</v>
      </c>
      <c r="AB418" s="24">
        <f ca="1" t="shared" si="2862"/>
        <v>1.54712582929353</v>
      </c>
      <c r="AC418" s="24">
        <f ca="1" t="shared" si="2863"/>
        <v>1.85730526799158</v>
      </c>
      <c r="AD418" s="24">
        <f ca="1" t="shared" si="2864"/>
        <v>2.34201825614757</v>
      </c>
      <c r="AE418" s="23">
        <f ca="1" t="shared" si="2865"/>
        <v>3920.21940774372</v>
      </c>
      <c r="AF418" s="23">
        <f ca="1" t="shared" si="2866"/>
        <v>4533.47650410051</v>
      </c>
      <c r="AG418" s="23">
        <f ca="1" t="shared" si="2867"/>
        <v>5372.47078385276</v>
      </c>
      <c r="AH418" s="23">
        <f ca="1" t="shared" si="2868"/>
        <v>6449.58419027687</v>
      </c>
      <c r="AI418" s="23">
        <f ca="1" t="shared" si="2869"/>
        <v>8132.77395940583</v>
      </c>
      <c r="AJ418" s="25">
        <f ca="1" t="shared" si="2870"/>
        <v>47674.5814845913</v>
      </c>
      <c r="AK418" s="25">
        <f ca="1" t="shared" si="2871"/>
        <v>49516.1274390677</v>
      </c>
      <c r="AL418" s="25">
        <f ca="1" t="shared" si="2872"/>
        <v>63032.1293168207</v>
      </c>
      <c r="AM418" s="25">
        <f ca="1" t="shared" si="2873"/>
        <v>62943.191564133</v>
      </c>
      <c r="AN418" s="25">
        <f ca="1" t="shared" si="2874"/>
        <v>95376.0336516481</v>
      </c>
      <c r="AO418" s="25">
        <f ca="1">C418/'Ejercicio 3 - TIR'!$D$7</f>
        <v>17009.4621021415</v>
      </c>
      <c r="AP418" s="25">
        <f ca="1" t="shared" si="2875"/>
        <v>30665.1193824498</v>
      </c>
      <c r="AQ418" s="25">
        <f ca="1" t="shared" si="2876"/>
        <v>32506.6653369263</v>
      </c>
      <c r="AR418" s="25">
        <f ca="1" t="shared" si="2877"/>
        <v>46022.6672146792</v>
      </c>
      <c r="AS418" s="25">
        <f ca="1" t="shared" si="2878"/>
        <v>45933.7294619915</v>
      </c>
      <c r="AT418" s="25">
        <f ca="1" t="shared" si="2879"/>
        <v>78366.5715495066</v>
      </c>
      <c r="AU418" s="25">
        <f ca="1">AP418*'Ejercicio 3 - TIR'!$D$5</f>
        <v>15332.5596912249</v>
      </c>
      <c r="AV418" s="25">
        <f ca="1">AQ418*'Ejercicio 3 - TIR'!$D$5</f>
        <v>16253.3326684631</v>
      </c>
      <c r="AW418" s="25">
        <f ca="1">AR418*'Ejercicio 3 - TIR'!$D$5</f>
        <v>23011.3336073396</v>
      </c>
      <c r="AX418" s="25">
        <f ca="1">AS418*'Ejercicio 3 - TIR'!$D$5</f>
        <v>22966.8647309958</v>
      </c>
      <c r="AY418" s="25">
        <f ca="1">AT418*'Ejercicio 3 - TIR'!$D$5</f>
        <v>39183.2857747533</v>
      </c>
      <c r="AZ418" s="25">
        <f ca="1" t="shared" ref="AZ418:BD418" si="3112">AJ418-AU418-AE418</f>
        <v>28421.8023856227</v>
      </c>
      <c r="BA418" s="25">
        <f ca="1" t="shared" si="3112"/>
        <v>28729.3182665041</v>
      </c>
      <c r="BB418" s="25">
        <f ca="1" t="shared" si="3112"/>
        <v>34648.3249256283</v>
      </c>
      <c r="BC418" s="25">
        <f ca="1" t="shared" si="3112"/>
        <v>33526.7426428604</v>
      </c>
      <c r="BD418" s="25">
        <f ca="1" t="shared" si="3112"/>
        <v>48059.9739174889</v>
      </c>
      <c r="BE418" s="25">
        <f ca="1" t="shared" ref="BE418:BI418" si="3113">AZ418/Z418</f>
        <v>25176.1702519</v>
      </c>
      <c r="BF418" s="25">
        <f ca="1" t="shared" si="3113"/>
        <v>22006.0642675433</v>
      </c>
      <c r="BG418" s="25">
        <f ca="1" t="shared" si="3113"/>
        <v>22395.285677216</v>
      </c>
      <c r="BH418" s="25">
        <f ca="1" t="shared" si="3113"/>
        <v>18051.2828023769</v>
      </c>
      <c r="BI418" s="25">
        <f ca="1" t="shared" si="3113"/>
        <v>20520.7511902763</v>
      </c>
      <c r="BJ418" s="25">
        <f ca="1" t="shared" si="2882"/>
        <v>71218.2048974393</v>
      </c>
      <c r="BK418" s="25">
        <f ca="1" t="shared" si="2883"/>
        <v>39836.4707704655</v>
      </c>
      <c r="BL418" s="25">
        <f ca="1" t="shared" si="2884"/>
        <v>111054.675667905</v>
      </c>
      <c r="BM418" s="25">
        <f ca="1">BK418*'Ejercicio 3 - TIR'!$D$5</f>
        <v>19918.2353852327</v>
      </c>
      <c r="BN418" s="25">
        <f ca="1" t="shared" si="2885"/>
        <v>91136.440282672</v>
      </c>
      <c r="BO418" s="25">
        <f ca="1" t="shared" si="2886"/>
        <v>38913.633590792</v>
      </c>
      <c r="BP418" s="25">
        <f ca="1" t="shared" si="2887"/>
        <v>-115456.213050429</v>
      </c>
      <c r="BQ418" s="25">
        <f ca="1" t="shared" ref="BQ418:BT418" si="3114">BE418</f>
        <v>25176.1702519</v>
      </c>
      <c r="BR418" s="25">
        <f ca="1" t="shared" si="3114"/>
        <v>22006.0642675433</v>
      </c>
      <c r="BS418" s="25">
        <f ca="1" t="shared" si="3114"/>
        <v>22395.285677216</v>
      </c>
      <c r="BT418" s="25">
        <f ca="1" t="shared" si="3114"/>
        <v>18051.2828023769</v>
      </c>
      <c r="BU418" s="25">
        <f ca="1" t="shared" si="2889"/>
        <v>59434.3847810682</v>
      </c>
      <c r="BV418" s="27">
        <f ca="1" t="shared" si="2890"/>
        <v>7.48565187231278</v>
      </c>
    </row>
    <row r="419" ht="15" customHeight="1" spans="1:74">
      <c r="A419" s="23">
        <v>418</v>
      </c>
      <c r="B419" s="24">
        <f ca="1" t="shared" ref="B419:F419" si="3115">RAND()</f>
        <v>0.800231962104998</v>
      </c>
      <c r="C419" s="25">
        <f ca="1">IF(B419&lt;=('Ejercicio 3 - TIR'!$D$13-'Ejercicio 3 - TIR'!$C$13)/('Ejercicio 3 - TIR'!$E$13-'Ejercicio 3 - TIR'!$C$13),'Ejercicio 3 - TIR'!$C$13+SQRT(('Ejercicio 3 - TIR'!$E$13-'Ejercicio 3 - TIR'!$C$13)*('Ejercicio 3 - TIR'!$D$13-'Ejercicio 3 - TIR'!$C$13)*B419),'Ejercicio 3 - TIR'!$E$13-SQRT(('Ejercicio 3 - TIR'!$E$13-'Ejercicio 3 - TIR'!$C$13)*('Ejercicio 3 - TIR'!$E$13-'Ejercicio 3 - TIR'!$D$13)*(1-B419)))</f>
        <v>84517.0530752701</v>
      </c>
      <c r="D419" s="24">
        <f ca="1" t="shared" si="3115"/>
        <v>0.211508687691633</v>
      </c>
      <c r="E419" s="25">
        <f ca="1">IF(D419&lt;=('Ejercicio 3 - TIR'!$D$14-'Ejercicio 3 - TIR'!$C$14)/('Ejercicio 3 - TIR'!$E$14-'Ejercicio 3 - TIR'!$C$14),'Ejercicio 3 - TIR'!$C$14+SQRT(('Ejercicio 3 - TIR'!$E$14-'Ejercicio 3 - TIR'!$C$14)*('Ejercicio 3 - TIR'!$D$14-'Ejercicio 3 - TIR'!$C$14)*D419),'Ejercicio 3 - TIR'!$E$14-SQRT(('Ejercicio 3 - TIR'!$E$14-'Ejercicio 3 - TIR'!$C$14)*('Ejercicio 3 - TIR'!$E$14-'Ejercicio 3 - TIR'!$D$14)*(1-D419)))</f>
        <v>28982.8572127146</v>
      </c>
      <c r="F419" s="24">
        <f ca="1" t="shared" si="3115"/>
        <v>0.739630104881087</v>
      </c>
      <c r="G419" s="25">
        <f ca="1">IF(F419&lt;=('Ejercicio 3 - TIR'!$D$18-'Ejercicio 3 - TIR'!$C$18)/('Ejercicio 3 - TIR'!$E$18-'Ejercicio 3 - TIR'!$C$18),'Ejercicio 3 - TIR'!$C$18+SQRT(('Ejercicio 3 - TIR'!$E$18-'Ejercicio 3 - TIR'!$C$18)*('Ejercicio 3 - TIR'!$D$18-'Ejercicio 3 - TIR'!$C$18)*F419),'Ejercicio 3 - TIR'!$E$18-SQRT(('Ejercicio 3 - TIR'!$E$18-'Ejercicio 3 - TIR'!$C$18)*('Ejercicio 3 - TIR'!$E$18-'Ejercicio 3 - TIR'!$D$18)*(1-F419)))</f>
        <v>40580.9795051484</v>
      </c>
      <c r="H419" s="24">
        <f ca="1" t="shared" ref="H419:L419" si="3116">RAND()</f>
        <v>0.718672156877224</v>
      </c>
      <c r="I419" s="25">
        <f ca="1">IF(H419&lt;=('Ejercicio 3 - TIR'!$D$18-'Ejercicio 3 - TIR'!$C$18)/('Ejercicio 3 - TIR'!$E$18-'Ejercicio 3 - TIR'!$C$18),'Ejercicio 3 - TIR'!$C$18+SQRT(('Ejercicio 3 - TIR'!$E$18-'Ejercicio 3 - TIR'!$C$18)*('Ejercicio 3 - TIR'!$D$18-'Ejercicio 3 - TIR'!$C$18)*H419),'Ejercicio 3 - TIR'!$E$18-SQRT(('Ejercicio 3 - TIR'!$E$18-'Ejercicio 3 - TIR'!$C$18)*('Ejercicio 3 - TIR'!$E$18-'Ejercicio 3 - TIR'!$D$18)*(1-H419)))</f>
        <v>40406.5711898182</v>
      </c>
      <c r="J419" s="24">
        <f ca="1" t="shared" si="3116"/>
        <v>0.391855425071925</v>
      </c>
      <c r="K419" s="25">
        <f ca="1">IF(J419&lt;=('Ejercicio 3 - TIR'!$D$18-'Ejercicio 3 - TIR'!$C$18)/('Ejercicio 3 - TIR'!$E$18-'Ejercicio 3 - TIR'!$C$18),'Ejercicio 3 - TIR'!$C$18+SQRT(('Ejercicio 3 - TIR'!$E$18-'Ejercicio 3 - TIR'!$C$18)*('Ejercicio 3 - TIR'!$D$18-'Ejercicio 3 - TIR'!$C$18)*J419),'Ejercicio 3 - TIR'!$E$18-SQRT(('Ejercicio 3 - TIR'!$E$18-'Ejercicio 3 - TIR'!$C$18)*('Ejercicio 3 - TIR'!$E$18-'Ejercicio 3 - TIR'!$D$18)*(1-J419)))</f>
        <v>37666.7016220007</v>
      </c>
      <c r="L419" s="24">
        <f ca="1" t="shared" si="3116"/>
        <v>0.781400525640385</v>
      </c>
      <c r="M419" s="25">
        <f ca="1">IF(L419&lt;=('Ejercicio 3 - TIR'!$D$18-'Ejercicio 3 - TIR'!$C$18)/('Ejercicio 3 - TIR'!$E$18-'Ejercicio 3 - TIR'!$C$18),'Ejercicio 3 - TIR'!$C$18+SQRT(('Ejercicio 3 - TIR'!$E$18-'Ejercicio 3 - TIR'!$C$18)*('Ejercicio 3 - TIR'!$D$18-'Ejercicio 3 - TIR'!$C$18)*L419),'Ejercicio 3 - TIR'!$E$18-SQRT(('Ejercicio 3 - TIR'!$E$18-'Ejercicio 3 - TIR'!$C$18)*('Ejercicio 3 - TIR'!$E$18-'Ejercicio 3 - TIR'!$D$18)*(1-L419)))</f>
        <v>40950.9308999511</v>
      </c>
      <c r="N419" s="24">
        <f ca="1" t="shared" ref="N419:R419" si="3117">RAND()</f>
        <v>0.317762009707478</v>
      </c>
      <c r="O419" s="25">
        <f ca="1">IF(N419&lt;=('Ejercicio 3 - TIR'!$D$18-'Ejercicio 3 - TIR'!$C$18)/('Ejercicio 3 - TIR'!$E$18-'Ejercicio 3 - TIR'!$C$18),'Ejercicio 3 - TIR'!$C$18+SQRT(('Ejercicio 3 - TIR'!$E$18-'Ejercicio 3 - TIR'!$C$18)*('Ejercicio 3 - TIR'!$D$18-'Ejercicio 3 - TIR'!$C$18)*N419),'Ejercicio 3 - TIR'!$E$18-SQRT(('Ejercicio 3 - TIR'!$E$18-'Ejercicio 3 - TIR'!$C$18)*('Ejercicio 3 - TIR'!$E$18-'Ejercicio 3 - TIR'!$D$18)*(1-N419)))</f>
        <v>36903.9337667826</v>
      </c>
      <c r="P419" s="24">
        <f ca="1" t="shared" si="3117"/>
        <v>0.732124068388629</v>
      </c>
      <c r="Q419" s="26">
        <f ca="1">IF(P419&lt;=('Ejercicio 3 - TIR'!$D$22-'Ejercicio 3 - TIR'!$C$22)/('Ejercicio 3 - TIR'!$E$22-'Ejercicio 3 - TIR'!$C$22),'Ejercicio 3 - TIR'!$C$22+SQRT(('Ejercicio 3 - TIR'!$E$22-'Ejercicio 3 - TIR'!$C$22)*('Ejercicio 3 - TIR'!$D$22-'Ejercicio 3 - TIR'!$C$22)*P419),'Ejercicio 3 - TIR'!$E$22-SQRT(('Ejercicio 3 - TIR'!$E$22-'Ejercicio 3 - TIR'!$C$22)*('Ejercicio 3 - TIR'!$E$22-'Ejercicio 3 - TIR'!$D$22)*(1-P419)))</f>
        <v>0.158041478262404</v>
      </c>
      <c r="R419" s="24">
        <f ca="1" t="shared" si="3117"/>
        <v>0.904496059908947</v>
      </c>
      <c r="S419" s="26">
        <f ca="1">IF(R419&lt;=('Ejercicio 3 - TIR'!$D$23-'Ejercicio 3 - TIR'!$C$23)/('Ejercicio 3 - TIR'!$E$23-'Ejercicio 3 - TIR'!$C$23),'Ejercicio 3 - TIR'!$C$23+SQRT(('Ejercicio 3 - TIR'!$E$23-'Ejercicio 3 - TIR'!$C$23)*('Ejercicio 3 - TIR'!$D$23-'Ejercicio 3 - TIR'!$C$23)*R419),'Ejercicio 3 - TIR'!$E$23-SQRT(('Ejercicio 3 - TIR'!$E$23-'Ejercicio 3 - TIR'!$C$23)*('Ejercicio 3 - TIR'!$E$23-'Ejercicio 3 - TIR'!$D$23)*(1-R419)))</f>
        <v>0.166888665507894</v>
      </c>
      <c r="T419" s="24">
        <f ca="1" t="shared" ref="T419:X419" si="3118">RAND()</f>
        <v>0.392518116237603</v>
      </c>
      <c r="U419" s="26">
        <f ca="1">IF(T419&lt;=('Ejercicio 3 - TIR'!$D$24-'Ejercicio 3 - TIR'!$C$24)/('Ejercicio 3 - TIR'!$E$24-'Ejercicio 3 - TIR'!$C$24),'Ejercicio 3 - TIR'!$C$24+SQRT(('Ejercicio 3 - TIR'!$E$24-'Ejercicio 3 - TIR'!$C$24)*('Ejercicio 3 - TIR'!$D$24-'Ejercicio 3 - TIR'!$C$24)*T419),'Ejercicio 3 - TIR'!$E$24-SQRT(('Ejercicio 3 - TIR'!$E$24-'Ejercicio 3 - TIR'!$C$24)*('Ejercicio 3 - TIR'!$E$24-'Ejercicio 3 - TIR'!$D$24)*(1-T419)))</f>
        <v>0.178710416996257</v>
      </c>
      <c r="V419" s="24">
        <f ca="1" t="shared" si="3118"/>
        <v>0.560281583178052</v>
      </c>
      <c r="W419" s="26">
        <f ca="1">IF(V419&lt;=('Ejercicio 3 - TIR'!$D$25-'Ejercicio 3 - TIR'!$C$25)/('Ejercicio 3 - TIR'!$E$25-'Ejercicio 3 - TIR'!$C$25),'Ejercicio 3 - TIR'!$C$25+SQRT(('Ejercicio 3 - TIR'!$E$25-'Ejercicio 3 - TIR'!$C$25)*('Ejercicio 3 - TIR'!$D$25-'Ejercicio 3 - TIR'!$C$25)*V419),'Ejercicio 3 - TIR'!$E$25-SQRT(('Ejercicio 3 - TIR'!$E$25-'Ejercicio 3 - TIR'!$C$25)*('Ejercicio 3 - TIR'!$E$25-'Ejercicio 3 - TIR'!$D$25)*(1-V419)))</f>
        <v>0.210769725225576</v>
      </c>
      <c r="X419" s="24">
        <f ca="1" t="shared" si="3118"/>
        <v>0.438331787512658</v>
      </c>
      <c r="Y419" s="26">
        <f ca="1">IF(X419&lt;=('Ejercicio 3 - TIR'!$D$26-'Ejercicio 3 - TIR'!$C$26)/('Ejercicio 3 - TIR'!$E$26-'Ejercicio 3 - TIR'!$C$26),'Ejercicio 3 - TIR'!$C$26+SQRT(('Ejercicio 3 - TIR'!$E$26-'Ejercicio 3 - TIR'!$C$26)*('Ejercicio 3 - TIR'!$D$26-'Ejercicio 3 - TIR'!$C$26)*X419),'Ejercicio 3 - TIR'!$E$26-SQRT(('Ejercicio 3 - TIR'!$E$26-'Ejercicio 3 - TIR'!$C$26)*('Ejercicio 3 - TIR'!$E$26-'Ejercicio 3 - TIR'!$D$26)*(1-X419)))</f>
        <v>0.224927244962399</v>
      </c>
      <c r="Z419" s="24">
        <f ca="1" t="shared" si="2860"/>
        <v>1.1580414782624</v>
      </c>
      <c r="AA419" s="24">
        <f ca="1" t="shared" si="2861"/>
        <v>1.35130547517241</v>
      </c>
      <c r="AB419" s="24">
        <f ca="1" t="shared" si="2862"/>
        <v>1.59279784012979</v>
      </c>
      <c r="AC419" s="24">
        <f ca="1" t="shared" si="2863"/>
        <v>1.92851140323384</v>
      </c>
      <c r="AD419" s="24">
        <f ca="1" t="shared" si="2864"/>
        <v>2.36228616004179</v>
      </c>
      <c r="AE419" s="23">
        <f ca="1" t="shared" si="2865"/>
        <v>4580.49359816559</v>
      </c>
      <c r="AF419" s="23">
        <f ca="1" t="shared" si="2866"/>
        <v>5344.9260621309</v>
      </c>
      <c r="AG419" s="23">
        <f ca="1" t="shared" si="2867"/>
        <v>6300.12002750848</v>
      </c>
      <c r="AH419" s="23">
        <f ca="1" t="shared" si="2868"/>
        <v>7627.99459459458</v>
      </c>
      <c r="AI419" s="23">
        <f ca="1" t="shared" si="2869"/>
        <v>9343.73840334481</v>
      </c>
      <c r="AJ419" s="25">
        <f ca="1" t="shared" si="2870"/>
        <v>46994.4574954784</v>
      </c>
      <c r="AK419" s="25">
        <f ca="1" t="shared" si="2871"/>
        <v>54601.6208817449</v>
      </c>
      <c r="AL419" s="25">
        <f ca="1" t="shared" si="2872"/>
        <v>59995.4409883361</v>
      </c>
      <c r="AM419" s="25">
        <f ca="1" t="shared" si="2873"/>
        <v>78974.3372135965</v>
      </c>
      <c r="AN419" s="25">
        <f ca="1" t="shared" si="2874"/>
        <v>87177.6519883697</v>
      </c>
      <c r="AO419" s="25">
        <f ca="1">C419/'Ejercicio 3 - TIR'!$D$7</f>
        <v>16903.410615054</v>
      </c>
      <c r="AP419" s="25">
        <f ca="1" t="shared" si="2875"/>
        <v>30091.0468804243</v>
      </c>
      <c r="AQ419" s="25">
        <f ca="1" t="shared" si="2876"/>
        <v>37698.2102666909</v>
      </c>
      <c r="AR419" s="25">
        <f ca="1" t="shared" si="2877"/>
        <v>43092.030373282</v>
      </c>
      <c r="AS419" s="25">
        <f ca="1" t="shared" si="2878"/>
        <v>62070.9265985425</v>
      </c>
      <c r="AT419" s="25">
        <f ca="1" t="shared" si="2879"/>
        <v>70274.2413733157</v>
      </c>
      <c r="AU419" s="25">
        <f ca="1">AP419*'Ejercicio 3 - TIR'!$D$5</f>
        <v>15045.5234402122</v>
      </c>
      <c r="AV419" s="25">
        <f ca="1">AQ419*'Ejercicio 3 - TIR'!$D$5</f>
        <v>18849.1051333454</v>
      </c>
      <c r="AW419" s="25">
        <f ca="1">AR419*'Ejercicio 3 - TIR'!$D$5</f>
        <v>21546.015186641</v>
      </c>
      <c r="AX419" s="25">
        <f ca="1">AS419*'Ejercicio 3 - TIR'!$D$5</f>
        <v>31035.4632992713</v>
      </c>
      <c r="AY419" s="25">
        <f ca="1">AT419*'Ejercicio 3 - TIR'!$D$5</f>
        <v>35137.1206866578</v>
      </c>
      <c r="AZ419" s="25">
        <f ca="1" t="shared" ref="AZ419:BD419" si="3119">AJ419-AU419-AE419</f>
        <v>27368.4404571006</v>
      </c>
      <c r="BA419" s="25">
        <f ca="1" t="shared" si="3119"/>
        <v>30407.5896862686</v>
      </c>
      <c r="BB419" s="25">
        <f ca="1" t="shared" si="3119"/>
        <v>32149.3057741866</v>
      </c>
      <c r="BC419" s="25">
        <f ca="1" t="shared" si="3119"/>
        <v>40310.8793197307</v>
      </c>
      <c r="BD419" s="25">
        <f ca="1" t="shared" si="3119"/>
        <v>42696.7928983671</v>
      </c>
      <c r="BE419" s="25">
        <f ca="1" t="shared" ref="BE419:BI419" si="3120">AZ419/Z419</f>
        <v>23633.3853068595</v>
      </c>
      <c r="BF419" s="25">
        <f ca="1" t="shared" si="3120"/>
        <v>22502.3802870251</v>
      </c>
      <c r="BG419" s="25">
        <f ca="1" t="shared" si="3120"/>
        <v>20184.1721304487</v>
      </c>
      <c r="BH419" s="25">
        <f ca="1" t="shared" si="3120"/>
        <v>20902.5880024018</v>
      </c>
      <c r="BI419" s="25">
        <f ca="1" t="shared" si="3120"/>
        <v>18074.3525575291</v>
      </c>
      <c r="BJ419" s="25">
        <f ca="1" t="shared" si="2882"/>
        <v>68465.8024720631</v>
      </c>
      <c r="BK419" s="25">
        <f ca="1" t="shared" si="2883"/>
        <v>39930.6929534457</v>
      </c>
      <c r="BL419" s="25">
        <f ca="1" t="shared" si="2884"/>
        <v>108396.495425509</v>
      </c>
      <c r="BM419" s="25">
        <f ca="1">BK419*'Ejercicio 3 - TIR'!$D$5</f>
        <v>19965.3464767228</v>
      </c>
      <c r="BN419" s="25">
        <f ca="1" t="shared" si="2885"/>
        <v>88431.148948786</v>
      </c>
      <c r="BO419" s="25">
        <f ca="1" t="shared" si="2886"/>
        <v>37434.5625202416</v>
      </c>
      <c r="BP419" s="25">
        <f ca="1" t="shared" si="2887"/>
        <v>-113499.910287985</v>
      </c>
      <c r="BQ419" s="25">
        <f ca="1" t="shared" ref="BQ419:BT419" si="3121">BE419</f>
        <v>23633.3853068595</v>
      </c>
      <c r="BR419" s="25">
        <f ca="1" t="shared" si="3121"/>
        <v>22502.3802870251</v>
      </c>
      <c r="BS419" s="25">
        <f ca="1" t="shared" si="3121"/>
        <v>20184.1721304487</v>
      </c>
      <c r="BT419" s="25">
        <f ca="1" t="shared" si="3121"/>
        <v>20902.5880024018</v>
      </c>
      <c r="BU419" s="25">
        <f ca="1" t="shared" si="2889"/>
        <v>55508.9150777707</v>
      </c>
      <c r="BV419" s="27">
        <f ca="1" t="shared" si="2890"/>
        <v>7.06953776477737</v>
      </c>
    </row>
    <row r="420" ht="15" customHeight="1" spans="1:74">
      <c r="A420" s="23">
        <v>419</v>
      </c>
      <c r="B420" s="24">
        <f ca="1" t="shared" ref="B420:F420" si="3122">RAND()</f>
        <v>0.551816028184048</v>
      </c>
      <c r="C420" s="25">
        <f ca="1">IF(B420&lt;=('Ejercicio 3 - TIR'!$D$13-'Ejercicio 3 - TIR'!$C$13)/('Ejercicio 3 - TIR'!$E$13-'Ejercicio 3 - TIR'!$C$13),'Ejercicio 3 - TIR'!$C$13+SQRT(('Ejercicio 3 - TIR'!$E$13-'Ejercicio 3 - TIR'!$C$13)*('Ejercicio 3 - TIR'!$D$13-'Ejercicio 3 - TIR'!$C$13)*B420),'Ejercicio 3 - TIR'!$E$13-SQRT(('Ejercicio 3 - TIR'!$E$13-'Ejercicio 3 - TIR'!$C$13)*('Ejercicio 3 - TIR'!$E$13-'Ejercicio 3 - TIR'!$D$13)*(1-B420)))</f>
        <v>76809.036971718</v>
      </c>
      <c r="D420" s="24">
        <f ca="1" t="shared" si="3122"/>
        <v>0.00469282346362432</v>
      </c>
      <c r="E420" s="25">
        <f ca="1">IF(D420&lt;=('Ejercicio 3 - TIR'!$D$14-'Ejercicio 3 - TIR'!$C$14)/('Ejercicio 3 - TIR'!$E$14-'Ejercicio 3 - TIR'!$C$14),'Ejercicio 3 - TIR'!$C$14+SQRT(('Ejercicio 3 - TIR'!$E$14-'Ejercicio 3 - TIR'!$C$14)*('Ejercicio 3 - TIR'!$D$14-'Ejercicio 3 - TIR'!$C$14)*D420),'Ejercicio 3 - TIR'!$E$14-SQRT(('Ejercicio 3 - TIR'!$E$14-'Ejercicio 3 - TIR'!$C$14)*('Ejercicio 3 - TIR'!$E$14-'Ejercicio 3 - TIR'!$D$14)*(1-D420)))</f>
        <v>25593.2636511466</v>
      </c>
      <c r="F420" s="24">
        <f ca="1" t="shared" si="3122"/>
        <v>0.205241625311</v>
      </c>
      <c r="G420" s="25">
        <f ca="1">IF(F420&lt;=('Ejercicio 3 - TIR'!$D$18-'Ejercicio 3 - TIR'!$C$18)/('Ejercicio 3 - TIR'!$E$18-'Ejercicio 3 - TIR'!$C$18),'Ejercicio 3 - TIR'!$C$18+SQRT(('Ejercicio 3 - TIR'!$E$18-'Ejercicio 3 - TIR'!$C$18)*('Ejercicio 3 - TIR'!$D$18-'Ejercicio 3 - TIR'!$C$18)*F420),'Ejercicio 3 - TIR'!$E$18-SQRT(('Ejercicio 3 - TIR'!$E$18-'Ejercicio 3 - TIR'!$C$18)*('Ejercicio 3 - TIR'!$E$18-'Ejercicio 3 - TIR'!$D$18)*(1-F420)))</f>
        <v>35548.535283897</v>
      </c>
      <c r="H420" s="24">
        <f ca="1" t="shared" ref="H420:L420" si="3123">RAND()</f>
        <v>0.876637341661795</v>
      </c>
      <c r="I420" s="25">
        <f ca="1">IF(H420&lt;=('Ejercicio 3 - TIR'!$D$18-'Ejercicio 3 - TIR'!$C$18)/('Ejercicio 3 - TIR'!$E$18-'Ejercicio 3 - TIR'!$C$18),'Ejercicio 3 - TIR'!$C$18+SQRT(('Ejercicio 3 - TIR'!$E$18-'Ejercicio 3 - TIR'!$C$18)*('Ejercicio 3 - TIR'!$D$18-'Ejercicio 3 - TIR'!$C$18)*H420),'Ejercicio 3 - TIR'!$E$18-SQRT(('Ejercicio 3 - TIR'!$E$18-'Ejercicio 3 - TIR'!$C$18)*('Ejercicio 3 - TIR'!$E$18-'Ejercicio 3 - TIR'!$D$18)*(1-H420)))</f>
        <v>41958.2571812585</v>
      </c>
      <c r="J420" s="24">
        <f ca="1" t="shared" si="3123"/>
        <v>0.611643076927992</v>
      </c>
      <c r="K420" s="25">
        <f ca="1">IF(J420&lt;=('Ejercicio 3 - TIR'!$D$18-'Ejercicio 3 - TIR'!$C$18)/('Ejercicio 3 - TIR'!$E$18-'Ejercicio 3 - TIR'!$C$18),'Ejercicio 3 - TIR'!$C$18+SQRT(('Ejercicio 3 - TIR'!$E$18-'Ejercicio 3 - TIR'!$C$18)*('Ejercicio 3 - TIR'!$D$18-'Ejercicio 3 - TIR'!$C$18)*J420),'Ejercicio 3 - TIR'!$E$18-SQRT(('Ejercicio 3 - TIR'!$E$18-'Ejercicio 3 - TIR'!$C$18)*('Ejercicio 3 - TIR'!$E$18-'Ejercicio 3 - TIR'!$D$18)*(1-J420)))</f>
        <v>39578.4373224028</v>
      </c>
      <c r="L420" s="24">
        <f ca="1" t="shared" si="3123"/>
        <v>0.108656860433711</v>
      </c>
      <c r="M420" s="25">
        <f ca="1">IF(L420&lt;=('Ejercicio 3 - TIR'!$D$18-'Ejercicio 3 - TIR'!$C$18)/('Ejercicio 3 - TIR'!$E$18-'Ejercicio 3 - TIR'!$C$18),'Ejercicio 3 - TIR'!$C$18+SQRT(('Ejercicio 3 - TIR'!$E$18-'Ejercicio 3 - TIR'!$C$18)*('Ejercicio 3 - TIR'!$D$18-'Ejercicio 3 - TIR'!$C$18)*L420),'Ejercicio 3 - TIR'!$E$18-SQRT(('Ejercicio 3 - TIR'!$E$18-'Ejercicio 3 - TIR'!$C$18)*('Ejercicio 3 - TIR'!$E$18-'Ejercicio 3 - TIR'!$D$18)*(1-L420)))</f>
        <v>34037.1436765437</v>
      </c>
      <c r="N420" s="24">
        <f ca="1" t="shared" ref="N420:R420" si="3124">RAND()</f>
        <v>0.0808009663577207</v>
      </c>
      <c r="O420" s="25">
        <f ca="1">IF(N420&lt;=('Ejercicio 3 - TIR'!$D$18-'Ejercicio 3 - TIR'!$C$18)/('Ejercicio 3 - TIR'!$E$18-'Ejercicio 3 - TIR'!$C$18),'Ejercicio 3 - TIR'!$C$18+SQRT(('Ejercicio 3 - TIR'!$E$18-'Ejercicio 3 - TIR'!$C$18)*('Ejercicio 3 - TIR'!$D$18-'Ejercicio 3 - TIR'!$C$18)*N420),'Ejercicio 3 - TIR'!$E$18-SQRT(('Ejercicio 3 - TIR'!$E$18-'Ejercicio 3 - TIR'!$C$18)*('Ejercicio 3 - TIR'!$E$18-'Ejercicio 3 - TIR'!$D$18)*(1-N420)))</f>
        <v>33481.3998554688</v>
      </c>
      <c r="P420" s="24">
        <f ca="1" t="shared" si="3124"/>
        <v>0.0745970622390659</v>
      </c>
      <c r="Q420" s="26">
        <f ca="1">IF(P420&lt;=('Ejercicio 3 - TIR'!$D$22-'Ejercicio 3 - TIR'!$C$22)/('Ejercicio 3 - TIR'!$E$22-'Ejercicio 3 - TIR'!$C$22),'Ejercicio 3 - TIR'!$C$22+SQRT(('Ejercicio 3 - TIR'!$E$22-'Ejercicio 3 - TIR'!$C$22)*('Ejercicio 3 - TIR'!$D$22-'Ejercicio 3 - TIR'!$C$22)*P420),'Ejercicio 3 - TIR'!$E$22-SQRT(('Ejercicio 3 - TIR'!$E$22-'Ejercicio 3 - TIR'!$C$22)*('Ejercicio 3 - TIR'!$E$22-'Ejercicio 3 - TIR'!$D$22)*(1-P420)))</f>
        <v>0.131587696580008</v>
      </c>
      <c r="R420" s="24">
        <f ca="1" t="shared" si="3124"/>
        <v>0.209887363203728</v>
      </c>
      <c r="S420" s="26">
        <f ca="1">IF(R420&lt;=('Ejercicio 3 - TIR'!$D$23-'Ejercicio 3 - TIR'!$C$23)/('Ejercicio 3 - TIR'!$E$23-'Ejercicio 3 - TIR'!$C$23),'Ejercicio 3 - TIR'!$C$23+SQRT(('Ejercicio 3 - TIR'!$E$23-'Ejercicio 3 - TIR'!$C$23)*('Ejercicio 3 - TIR'!$D$23-'Ejercicio 3 - TIR'!$C$23)*R420),'Ejercicio 3 - TIR'!$E$23-SQRT(('Ejercicio 3 - TIR'!$E$23-'Ejercicio 3 - TIR'!$C$23)*('Ejercicio 3 - TIR'!$E$23-'Ejercicio 3 - TIR'!$D$23)*(1-R420)))</f>
        <v>0.139437007325376</v>
      </c>
      <c r="T420" s="24">
        <f ca="1" t="shared" ref="T420:X420" si="3125">RAND()</f>
        <v>0.160683816507489</v>
      </c>
      <c r="U420" s="26">
        <f ca="1">IF(T420&lt;=('Ejercicio 3 - TIR'!$D$24-'Ejercicio 3 - TIR'!$C$24)/('Ejercicio 3 - TIR'!$E$24-'Ejercicio 3 - TIR'!$C$24),'Ejercicio 3 - TIR'!$C$24+SQRT(('Ejercicio 3 - TIR'!$E$24-'Ejercicio 3 - TIR'!$C$24)*('Ejercicio 3 - TIR'!$D$24-'Ejercicio 3 - TIR'!$C$24)*T420),'Ejercicio 3 - TIR'!$E$24-SQRT(('Ejercicio 3 - TIR'!$E$24-'Ejercicio 3 - TIR'!$C$24)*('Ejercicio 3 - TIR'!$E$24-'Ejercicio 3 - TIR'!$D$24)*(1-T420)))</f>
        <v>0.168369431528105</v>
      </c>
      <c r="V420" s="24">
        <f ca="1" t="shared" si="3125"/>
        <v>0.942196166542071</v>
      </c>
      <c r="W420" s="26">
        <f ca="1">IF(V420&lt;=('Ejercicio 3 - TIR'!$D$25-'Ejercicio 3 - TIR'!$C$25)/('Ejercicio 3 - TIR'!$E$25-'Ejercicio 3 - TIR'!$C$25),'Ejercicio 3 - TIR'!$C$25+SQRT(('Ejercicio 3 - TIR'!$E$25-'Ejercicio 3 - TIR'!$C$25)*('Ejercicio 3 - TIR'!$D$25-'Ejercicio 3 - TIR'!$C$25)*V420),'Ejercicio 3 - TIR'!$E$25-SQRT(('Ejercicio 3 - TIR'!$E$25-'Ejercicio 3 - TIR'!$C$25)*('Ejercicio 3 - TIR'!$E$25-'Ejercicio 3 - TIR'!$D$25)*(1-V420)))</f>
        <v>0.235776307894827</v>
      </c>
      <c r="X420" s="24">
        <f ca="1" t="shared" si="3125"/>
        <v>0.263460501135925</v>
      </c>
      <c r="Y420" s="26">
        <f ca="1">IF(X420&lt;=('Ejercicio 3 - TIR'!$D$26-'Ejercicio 3 - TIR'!$C$26)/('Ejercicio 3 - TIR'!$E$26-'Ejercicio 3 - TIR'!$C$26),'Ejercicio 3 - TIR'!$C$26+SQRT(('Ejercicio 3 - TIR'!$E$26-'Ejercicio 3 - TIR'!$C$26)*('Ejercicio 3 - TIR'!$D$26-'Ejercicio 3 - TIR'!$C$26)*X420),'Ejercicio 3 - TIR'!$E$26-SQRT(('Ejercicio 3 - TIR'!$E$26-'Ejercicio 3 - TIR'!$C$26)*('Ejercicio 3 - TIR'!$E$26-'Ejercicio 3 - TIR'!$D$26)*(1-X420)))</f>
        <v>0.21667102084786</v>
      </c>
      <c r="Z420" s="24">
        <f ca="1" t="shared" si="2860"/>
        <v>1.13158769658001</v>
      </c>
      <c r="AA420" s="24">
        <f ca="1" t="shared" si="2861"/>
        <v>1.28937289851734</v>
      </c>
      <c r="AB420" s="24">
        <f ca="1" t="shared" si="2862"/>
        <v>1.50646388046845</v>
      </c>
      <c r="AC420" s="24">
        <f ca="1" t="shared" si="2863"/>
        <v>1.86165237218221</v>
      </c>
      <c r="AD420" s="24">
        <f ca="1" t="shared" si="2864"/>
        <v>2.26501849212677</v>
      </c>
      <c r="AE420" s="23">
        <f ca="1" t="shared" si="2865"/>
        <v>3367.75861181922</v>
      </c>
      <c r="AF420" s="23">
        <f ca="1" t="shared" si="2866"/>
        <v>3837.34879404555</v>
      </c>
      <c r="AG420" s="23">
        <f ca="1" t="shared" si="2867"/>
        <v>4483.44102907406</v>
      </c>
      <c r="AH420" s="23">
        <f ca="1" t="shared" si="2868"/>
        <v>5540.53020157333</v>
      </c>
      <c r="AI420" s="23">
        <f ca="1" t="shared" si="2869"/>
        <v>6741.00253638662</v>
      </c>
      <c r="AJ420" s="25">
        <f ca="1" t="shared" si="2870"/>
        <v>40226.2851586981</v>
      </c>
      <c r="AK420" s="25">
        <f ca="1" t="shared" si="2871"/>
        <v>54099.8396785353</v>
      </c>
      <c r="AL420" s="25">
        <f ca="1" t="shared" si="2872"/>
        <v>59623.4862715842</v>
      </c>
      <c r="AM420" s="25">
        <f ca="1" t="shared" si="2873"/>
        <v>63365.3292677444</v>
      </c>
      <c r="AN420" s="25">
        <f ca="1" t="shared" si="2874"/>
        <v>75835.9898149275</v>
      </c>
      <c r="AO420" s="25">
        <f ca="1">C420/'Ejercicio 3 - TIR'!$D$7</f>
        <v>15361.8073943436</v>
      </c>
      <c r="AP420" s="25">
        <f ca="1" t="shared" si="2875"/>
        <v>24864.4777643545</v>
      </c>
      <c r="AQ420" s="25">
        <f ca="1" t="shared" si="2876"/>
        <v>38738.0322841916</v>
      </c>
      <c r="AR420" s="25">
        <f ca="1" t="shared" si="2877"/>
        <v>44261.6788772406</v>
      </c>
      <c r="AS420" s="25">
        <f ca="1" t="shared" si="2878"/>
        <v>48003.5218734008</v>
      </c>
      <c r="AT420" s="25">
        <f ca="1" t="shared" si="2879"/>
        <v>60474.1824205839</v>
      </c>
      <c r="AU420" s="25">
        <f ca="1">AP420*'Ejercicio 3 - TIR'!$D$5</f>
        <v>12432.2388821773</v>
      </c>
      <c r="AV420" s="25">
        <f ca="1">AQ420*'Ejercicio 3 - TIR'!$D$5</f>
        <v>19369.0161420958</v>
      </c>
      <c r="AW420" s="25">
        <f ca="1">AR420*'Ejercicio 3 - TIR'!$D$5</f>
        <v>22130.8394386203</v>
      </c>
      <c r="AX420" s="25">
        <f ca="1">AS420*'Ejercicio 3 - TIR'!$D$5</f>
        <v>24001.7609367004</v>
      </c>
      <c r="AY420" s="25">
        <f ca="1">AT420*'Ejercicio 3 - TIR'!$D$5</f>
        <v>30237.091210292</v>
      </c>
      <c r="AZ420" s="25">
        <f ca="1" t="shared" ref="AZ420:BD420" si="3126">AJ420-AU420-AE420</f>
        <v>24426.2876647017</v>
      </c>
      <c r="BA420" s="25">
        <f ca="1" t="shared" si="3126"/>
        <v>30893.4747423939</v>
      </c>
      <c r="BB420" s="25">
        <f ca="1" t="shared" si="3126"/>
        <v>33009.2058038898</v>
      </c>
      <c r="BC420" s="25">
        <f ca="1" t="shared" si="3126"/>
        <v>33823.0381294707</v>
      </c>
      <c r="BD420" s="25">
        <f ca="1" t="shared" si="3126"/>
        <v>38857.8960682489</v>
      </c>
      <c r="BE420" s="25">
        <f ca="1" t="shared" ref="BE420:BI420" si="3127">AZ420/Z420</f>
        <v>21585.854758341</v>
      </c>
      <c r="BF420" s="25">
        <f ca="1" t="shared" si="3127"/>
        <v>23960.0776299227</v>
      </c>
      <c r="BG420" s="25">
        <f ca="1" t="shared" si="3127"/>
        <v>21911.7140688599</v>
      </c>
      <c r="BH420" s="25">
        <f ca="1" t="shared" si="3127"/>
        <v>18168.2889001579</v>
      </c>
      <c r="BI420" s="25">
        <f ca="1" t="shared" si="3127"/>
        <v>17155.6639397512</v>
      </c>
      <c r="BJ420" s="25">
        <f ca="1" t="shared" si="2882"/>
        <v>57969.2154437231</v>
      </c>
      <c r="BK420" s="25">
        <f ca="1" t="shared" si="2883"/>
        <v>34794.7778206781</v>
      </c>
      <c r="BL420" s="25">
        <f ca="1" t="shared" si="2884"/>
        <v>92763.9932644012</v>
      </c>
      <c r="BM420" s="25">
        <f ca="1">BK420*'Ejercicio 3 - TIR'!$D$5</f>
        <v>17397.388910339</v>
      </c>
      <c r="BN420" s="25">
        <f ca="1" t="shared" si="2885"/>
        <v>75366.6043540621</v>
      </c>
      <c r="BO420" s="25">
        <f ca="1" t="shared" si="2886"/>
        <v>33274.1673483184</v>
      </c>
      <c r="BP420" s="25">
        <f ca="1" t="shared" si="2887"/>
        <v>-102402.300622865</v>
      </c>
      <c r="BQ420" s="25">
        <f ca="1" t="shared" ref="BQ420:BT420" si="3128">BE420</f>
        <v>21585.854758341</v>
      </c>
      <c r="BR420" s="25">
        <f ca="1" t="shared" si="3128"/>
        <v>23960.0776299227</v>
      </c>
      <c r="BS420" s="25">
        <f ca="1" t="shared" si="3128"/>
        <v>21911.7140688599</v>
      </c>
      <c r="BT420" s="25">
        <f ca="1" t="shared" si="3128"/>
        <v>18168.2889001579</v>
      </c>
      <c r="BU420" s="25">
        <f ca="1" t="shared" si="2889"/>
        <v>50429.8312880696</v>
      </c>
      <c r="BV420" s="27">
        <f ca="1" t="shared" si="2890"/>
        <v>9.0450213388706</v>
      </c>
    </row>
    <row r="421" ht="15" customHeight="1" spans="1:74">
      <c r="A421" s="23">
        <v>420</v>
      </c>
      <c r="B421" s="24">
        <f ca="1" t="shared" ref="B421:F421" si="3129">RAND()</f>
        <v>0.693192189697683</v>
      </c>
      <c r="C421" s="25">
        <f ca="1">IF(B421&lt;=('Ejercicio 3 - TIR'!$D$13-'Ejercicio 3 - TIR'!$C$13)/('Ejercicio 3 - TIR'!$E$13-'Ejercicio 3 - TIR'!$C$13),'Ejercicio 3 - TIR'!$C$13+SQRT(('Ejercicio 3 - TIR'!$E$13-'Ejercicio 3 - TIR'!$C$13)*('Ejercicio 3 - TIR'!$D$13-'Ejercicio 3 - TIR'!$C$13)*B421),'Ejercicio 3 - TIR'!$E$13-SQRT(('Ejercicio 3 - TIR'!$E$13-'Ejercicio 3 - TIR'!$C$13)*('Ejercicio 3 - TIR'!$E$13-'Ejercicio 3 - TIR'!$D$13)*(1-B421)))</f>
        <v>80812.2598422123</v>
      </c>
      <c r="D421" s="24">
        <f ca="1" t="shared" si="3129"/>
        <v>0.134122660506966</v>
      </c>
      <c r="E421" s="25">
        <f ca="1">IF(D421&lt;=('Ejercicio 3 - TIR'!$D$14-'Ejercicio 3 - TIR'!$C$14)/('Ejercicio 3 - TIR'!$E$14-'Ejercicio 3 - TIR'!$C$14),'Ejercicio 3 - TIR'!$C$14+SQRT(('Ejercicio 3 - TIR'!$E$14-'Ejercicio 3 - TIR'!$C$14)*('Ejercicio 3 - TIR'!$D$14-'Ejercicio 3 - TIR'!$C$14)*D421),'Ejercicio 3 - TIR'!$E$14-SQRT(('Ejercicio 3 - TIR'!$E$14-'Ejercicio 3 - TIR'!$C$14)*('Ejercicio 3 - TIR'!$E$14-'Ejercicio 3 - TIR'!$D$14)*(1-D421)))</f>
        <v>28171.6241167614</v>
      </c>
      <c r="F421" s="24">
        <f ca="1" t="shared" si="3129"/>
        <v>0.240308674536018</v>
      </c>
      <c r="G421" s="25">
        <f ca="1">IF(F421&lt;=('Ejercicio 3 - TIR'!$D$18-'Ejercicio 3 - TIR'!$C$18)/('Ejercicio 3 - TIR'!$E$18-'Ejercicio 3 - TIR'!$C$18),'Ejercicio 3 - TIR'!$C$18+SQRT(('Ejercicio 3 - TIR'!$E$18-'Ejercicio 3 - TIR'!$C$18)*('Ejercicio 3 - TIR'!$D$18-'Ejercicio 3 - TIR'!$C$18)*F421),'Ejercicio 3 - TIR'!$E$18-SQRT(('Ejercicio 3 - TIR'!$E$18-'Ejercicio 3 - TIR'!$C$18)*('Ejercicio 3 - TIR'!$E$18-'Ejercicio 3 - TIR'!$D$18)*(1-F421)))</f>
        <v>36003.8571918728</v>
      </c>
      <c r="H421" s="24">
        <f ca="1" t="shared" ref="H421:L421" si="3130">RAND()</f>
        <v>0.626142892989811</v>
      </c>
      <c r="I421" s="25">
        <f ca="1">IF(H421&lt;=('Ejercicio 3 - TIR'!$D$18-'Ejercicio 3 - TIR'!$C$18)/('Ejercicio 3 - TIR'!$E$18-'Ejercicio 3 - TIR'!$C$18),'Ejercicio 3 - TIR'!$C$18+SQRT(('Ejercicio 3 - TIR'!$E$18-'Ejercicio 3 - TIR'!$C$18)*('Ejercicio 3 - TIR'!$D$18-'Ejercicio 3 - TIR'!$C$18)*H421),'Ejercicio 3 - TIR'!$E$18-SQRT(('Ejercicio 3 - TIR'!$E$18-'Ejercicio 3 - TIR'!$C$18)*('Ejercicio 3 - TIR'!$E$18-'Ejercicio 3 - TIR'!$D$18)*(1-H421)))</f>
        <v>39691.3071331205</v>
      </c>
      <c r="J421" s="24">
        <f ca="1" t="shared" si="3130"/>
        <v>0.808267649058937</v>
      </c>
      <c r="K421" s="25">
        <f ca="1">IF(J421&lt;=('Ejercicio 3 - TIR'!$D$18-'Ejercicio 3 - TIR'!$C$18)/('Ejercicio 3 - TIR'!$E$18-'Ejercicio 3 - TIR'!$C$18),'Ejercicio 3 - TIR'!$C$18+SQRT(('Ejercicio 3 - TIR'!$E$18-'Ejercicio 3 - TIR'!$C$18)*('Ejercicio 3 - TIR'!$D$18-'Ejercicio 3 - TIR'!$C$18)*J421),'Ejercicio 3 - TIR'!$E$18-SQRT(('Ejercicio 3 - TIR'!$E$18-'Ejercicio 3 - TIR'!$C$18)*('Ejercicio 3 - TIR'!$E$18-'Ejercicio 3 - TIR'!$D$18)*(1-J421)))</f>
        <v>41207.9126697055</v>
      </c>
      <c r="L421" s="24">
        <f ca="1" t="shared" si="3130"/>
        <v>0.392205329541052</v>
      </c>
      <c r="M421" s="25">
        <f ca="1">IF(L421&lt;=('Ejercicio 3 - TIR'!$D$18-'Ejercicio 3 - TIR'!$C$18)/('Ejercicio 3 - TIR'!$E$18-'Ejercicio 3 - TIR'!$C$18),'Ejercicio 3 - TIR'!$C$18+SQRT(('Ejercicio 3 - TIR'!$E$18-'Ejercicio 3 - TIR'!$C$18)*('Ejercicio 3 - TIR'!$D$18-'Ejercicio 3 - TIR'!$C$18)*L421),'Ejercicio 3 - TIR'!$E$18-SQRT(('Ejercicio 3 - TIR'!$E$18-'Ejercicio 3 - TIR'!$C$18)*('Ejercicio 3 - TIR'!$E$18-'Ejercicio 3 - TIR'!$D$18)*(1-L421)))</f>
        <v>37670.1238211099</v>
      </c>
      <c r="N421" s="24">
        <f ca="1" t="shared" ref="N421:R421" si="3131">RAND()</f>
        <v>0.622102206166294</v>
      </c>
      <c r="O421" s="25">
        <f ca="1">IF(N421&lt;=('Ejercicio 3 - TIR'!$D$18-'Ejercicio 3 - TIR'!$C$18)/('Ejercicio 3 - TIR'!$E$18-'Ejercicio 3 - TIR'!$C$18),'Ejercicio 3 - TIR'!$C$18+SQRT(('Ejercicio 3 - TIR'!$E$18-'Ejercicio 3 - TIR'!$C$18)*('Ejercicio 3 - TIR'!$D$18-'Ejercicio 3 - TIR'!$C$18)*N421),'Ejercicio 3 - TIR'!$E$18-SQRT(('Ejercicio 3 - TIR'!$E$18-'Ejercicio 3 - TIR'!$C$18)*('Ejercicio 3 - TIR'!$E$18-'Ejercicio 3 - TIR'!$D$18)*(1-N421)))</f>
        <v>39659.9860727096</v>
      </c>
      <c r="P421" s="24">
        <f ca="1" t="shared" si="3131"/>
        <v>0.074109461264523</v>
      </c>
      <c r="Q421" s="26">
        <f ca="1">IF(P421&lt;=('Ejercicio 3 - TIR'!$D$22-'Ejercicio 3 - TIR'!$C$22)/('Ejercicio 3 - TIR'!$E$22-'Ejercicio 3 - TIR'!$C$22),'Ejercicio 3 - TIR'!$C$22+SQRT(('Ejercicio 3 - TIR'!$E$22-'Ejercicio 3 - TIR'!$C$22)*('Ejercicio 3 - TIR'!$D$22-'Ejercicio 3 - TIR'!$C$22)*P421),'Ejercicio 3 - TIR'!$E$22-SQRT(('Ejercicio 3 - TIR'!$E$22-'Ejercicio 3 - TIR'!$C$22)*('Ejercicio 3 - TIR'!$E$22-'Ejercicio 3 - TIR'!$D$22)*(1-P421)))</f>
        <v>0.13154976321299</v>
      </c>
      <c r="R421" s="24">
        <f ca="1" t="shared" si="3131"/>
        <v>0.696119880545643</v>
      </c>
      <c r="S421" s="26">
        <f ca="1">IF(R421&lt;=('Ejercicio 3 - TIR'!$D$23-'Ejercicio 3 - TIR'!$C$23)/('Ejercicio 3 - TIR'!$E$23-'Ejercicio 3 - TIR'!$C$23),'Ejercicio 3 - TIR'!$C$23+SQRT(('Ejercicio 3 - TIR'!$E$23-'Ejercicio 3 - TIR'!$C$23)*('Ejercicio 3 - TIR'!$D$23-'Ejercicio 3 - TIR'!$C$23)*R421),'Ejercicio 3 - TIR'!$E$23-SQRT(('Ejercicio 3 - TIR'!$E$23-'Ejercicio 3 - TIR'!$C$23)*('Ejercicio 3 - TIR'!$E$23-'Ejercicio 3 - TIR'!$D$23)*(1-R421)))</f>
        <v>0.156612306333932</v>
      </c>
      <c r="T421" s="24">
        <f ca="1" t="shared" ref="T421:X421" si="3132">RAND()</f>
        <v>0.317967281799969</v>
      </c>
      <c r="U421" s="26">
        <f ca="1">IF(T421&lt;=('Ejercicio 3 - TIR'!$D$24-'Ejercicio 3 - TIR'!$C$24)/('Ejercicio 3 - TIR'!$E$24-'Ejercicio 3 - TIR'!$C$24),'Ejercicio 3 - TIR'!$C$24+SQRT(('Ejercicio 3 - TIR'!$E$24-'Ejercicio 3 - TIR'!$C$24)*('Ejercicio 3 - TIR'!$D$24-'Ejercicio 3 - TIR'!$C$24)*T421),'Ejercicio 3 - TIR'!$E$24-SQRT(('Ejercicio 3 - TIR'!$E$24-'Ejercicio 3 - TIR'!$C$24)*('Ejercicio 3 - TIR'!$E$24-'Ejercicio 3 - TIR'!$D$24)*(1-T421)))</f>
        <v>0.175840497127183</v>
      </c>
      <c r="V421" s="24">
        <f ca="1" t="shared" si="3132"/>
        <v>0.840792439146599</v>
      </c>
      <c r="W421" s="26">
        <f ca="1">IF(V421&lt;=('Ejercicio 3 - TIR'!$D$25-'Ejercicio 3 - TIR'!$C$25)/('Ejercicio 3 - TIR'!$E$25-'Ejercicio 3 - TIR'!$C$25),'Ejercicio 3 - TIR'!$C$25+SQRT(('Ejercicio 3 - TIR'!$E$25-'Ejercicio 3 - TIR'!$C$25)*('Ejercicio 3 - TIR'!$D$25-'Ejercicio 3 - TIR'!$C$25)*V421),'Ejercicio 3 - TIR'!$E$25-SQRT(('Ejercicio 3 - TIR'!$E$25-'Ejercicio 3 - TIR'!$C$25)*('Ejercicio 3 - TIR'!$E$25-'Ejercicio 3 - TIR'!$D$25)*(1-V421)))</f>
        <v>0.226394355272797</v>
      </c>
      <c r="X421" s="24">
        <f ca="1" t="shared" si="3132"/>
        <v>0.691467489854697</v>
      </c>
      <c r="Y421" s="26">
        <f ca="1">IF(X421&lt;=('Ejercicio 3 - TIR'!$D$26-'Ejercicio 3 - TIR'!$C$26)/('Ejercicio 3 - TIR'!$E$26-'Ejercicio 3 - TIR'!$C$26),'Ejercicio 3 - TIR'!$C$26+SQRT(('Ejercicio 3 - TIR'!$E$26-'Ejercicio 3 - TIR'!$C$26)*('Ejercicio 3 - TIR'!$D$26-'Ejercicio 3 - TIR'!$C$26)*X421),'Ejercicio 3 - TIR'!$E$26-SQRT(('Ejercicio 3 - TIR'!$E$26-'Ejercicio 3 - TIR'!$C$26)*('Ejercicio 3 - TIR'!$E$26-'Ejercicio 3 - TIR'!$D$26)*(1-X421)))</f>
        <v>0.2391824112081</v>
      </c>
      <c r="Z421" s="24">
        <f ca="1" t="shared" si="2860"/>
        <v>1.13154976321299</v>
      </c>
      <c r="AA421" s="24">
        <f ca="1" t="shared" si="2861"/>
        <v>1.30876438136139</v>
      </c>
      <c r="AB421" s="24">
        <f ca="1" t="shared" si="2862"/>
        <v>1.53889816080233</v>
      </c>
      <c r="AC421" s="24">
        <f ca="1" t="shared" si="2863"/>
        <v>1.88729601774766</v>
      </c>
      <c r="AD421" s="24">
        <f ca="1" t="shared" si="2864"/>
        <v>2.338704029936</v>
      </c>
      <c r="AE421" s="23">
        <f ca="1" t="shared" si="2865"/>
        <v>3705.97048188533</v>
      </c>
      <c r="AF421" s="23">
        <f ca="1" t="shared" si="2866"/>
        <v>4286.37106625886</v>
      </c>
      <c r="AG421" s="23">
        <f ca="1" t="shared" si="2867"/>
        <v>5040.08868542139</v>
      </c>
      <c r="AH421" s="23">
        <f ca="1" t="shared" si="2868"/>
        <v>6181.13631387508</v>
      </c>
      <c r="AI421" s="23">
        <f ca="1" t="shared" si="2869"/>
        <v>7659.55540143367</v>
      </c>
      <c r="AJ421" s="25">
        <f ca="1" t="shared" si="2870"/>
        <v>40740.156080218</v>
      </c>
      <c r="AK421" s="25">
        <f ca="1" t="shared" si="2871"/>
        <v>51946.5690255034</v>
      </c>
      <c r="AL421" s="25">
        <f ca="1" t="shared" si="2872"/>
        <v>63414.7810179128</v>
      </c>
      <c r="AM421" s="25">
        <f ca="1" t="shared" si="2873"/>
        <v>71094.6746756422</v>
      </c>
      <c r="AN421" s="25">
        <f ca="1" t="shared" si="2874"/>
        <v>92752.9692554515</v>
      </c>
      <c r="AO421" s="25">
        <f ca="1">C421/'Ejercicio 3 - TIR'!$D$7</f>
        <v>16162.4519684425</v>
      </c>
      <c r="AP421" s="25">
        <f ca="1" t="shared" si="2875"/>
        <v>24577.7041117755</v>
      </c>
      <c r="AQ421" s="25">
        <f ca="1" t="shared" si="2876"/>
        <v>35784.1170570609</v>
      </c>
      <c r="AR421" s="25">
        <f ca="1" t="shared" si="2877"/>
        <v>47252.3290494704</v>
      </c>
      <c r="AS421" s="25">
        <f ca="1" t="shared" si="2878"/>
        <v>54932.2227071997</v>
      </c>
      <c r="AT421" s="25">
        <f ca="1" t="shared" si="2879"/>
        <v>76590.5172870091</v>
      </c>
      <c r="AU421" s="25">
        <f ca="1">AP421*'Ejercicio 3 - TIR'!$D$5</f>
        <v>12288.8520558878</v>
      </c>
      <c r="AV421" s="25">
        <f ca="1">AQ421*'Ejercicio 3 - TIR'!$D$5</f>
        <v>17892.0585285305</v>
      </c>
      <c r="AW421" s="25">
        <f ca="1">AR421*'Ejercicio 3 - TIR'!$D$5</f>
        <v>23626.1645247352</v>
      </c>
      <c r="AX421" s="25">
        <f ca="1">AS421*'Ejercicio 3 - TIR'!$D$5</f>
        <v>27466.1113535999</v>
      </c>
      <c r="AY421" s="25">
        <f ca="1">AT421*'Ejercicio 3 - TIR'!$D$5</f>
        <v>38295.2586435045</v>
      </c>
      <c r="AZ421" s="25">
        <f ca="1" t="shared" ref="AZ421:BD421" si="3133">AJ421-AU421-AE421</f>
        <v>24745.3335424449</v>
      </c>
      <c r="BA421" s="25">
        <f ca="1" t="shared" si="3133"/>
        <v>29768.1394307141</v>
      </c>
      <c r="BB421" s="25">
        <f ca="1" t="shared" si="3133"/>
        <v>34748.5278077562</v>
      </c>
      <c r="BC421" s="25">
        <f ca="1" t="shared" si="3133"/>
        <v>37447.4270081672</v>
      </c>
      <c r="BD421" s="25">
        <f ca="1" t="shared" si="3133"/>
        <v>46798.1552105133</v>
      </c>
      <c r="BE421" s="25">
        <f ca="1" t="shared" ref="BE421:BI421" si="3134">AZ421/Z421</f>
        <v>21868.5331807074</v>
      </c>
      <c r="BF421" s="25">
        <f ca="1" t="shared" si="3134"/>
        <v>22745.2243158917</v>
      </c>
      <c r="BG421" s="25">
        <f ca="1" t="shared" si="3134"/>
        <v>22580.1347307086</v>
      </c>
      <c r="BH421" s="25">
        <f ca="1" t="shared" si="3134"/>
        <v>19841.8407372351</v>
      </c>
      <c r="BI421" s="25">
        <f ca="1" t="shared" si="3134"/>
        <v>20010.293996797</v>
      </c>
      <c r="BJ421" s="25">
        <f ca="1" t="shared" si="2882"/>
        <v>65885.090851712</v>
      </c>
      <c r="BK421" s="25">
        <f ca="1" t="shared" si="2883"/>
        <v>37799.1915522433</v>
      </c>
      <c r="BL421" s="25">
        <f ca="1" t="shared" si="2884"/>
        <v>103684.282403955</v>
      </c>
      <c r="BM421" s="25">
        <f ca="1">BK421*'Ejercicio 3 - TIR'!$D$5</f>
        <v>18899.5957761217</v>
      </c>
      <c r="BN421" s="25">
        <f ca="1" t="shared" si="2885"/>
        <v>84784.6866278336</v>
      </c>
      <c r="BO421" s="25">
        <f ca="1" t="shared" si="2886"/>
        <v>36252.8501009826</v>
      </c>
      <c r="BP421" s="25">
        <f ca="1" t="shared" si="2887"/>
        <v>-108983.883958974</v>
      </c>
      <c r="BQ421" s="25">
        <f ca="1" t="shared" ref="BQ421:BT421" si="3135">BE421</f>
        <v>21868.5331807074</v>
      </c>
      <c r="BR421" s="25">
        <f ca="1" t="shared" si="3135"/>
        <v>22745.2243158917</v>
      </c>
      <c r="BS421" s="25">
        <f ca="1" t="shared" si="3135"/>
        <v>22580.1347307086</v>
      </c>
      <c r="BT421" s="25">
        <f ca="1" t="shared" si="3135"/>
        <v>19841.8407372351</v>
      </c>
      <c r="BU421" s="25">
        <f ca="1" t="shared" si="2889"/>
        <v>56263.1440977797</v>
      </c>
      <c r="BV421" s="27">
        <f ca="1" t="shared" si="2890"/>
        <v>8.47125620566087</v>
      </c>
    </row>
    <row r="422" ht="15" customHeight="1" spans="1:74">
      <c r="A422" s="23">
        <v>421</v>
      </c>
      <c r="B422" s="24">
        <f ca="1" t="shared" ref="B422:F422" si="3136">RAND()</f>
        <v>0.997626353771245</v>
      </c>
      <c r="C422" s="25">
        <f ca="1">IF(B422&lt;=('Ejercicio 3 - TIR'!$D$13-'Ejercicio 3 - TIR'!$C$13)/('Ejercicio 3 - TIR'!$E$13-'Ejercicio 3 - TIR'!$C$13),'Ejercicio 3 - TIR'!$C$13+SQRT(('Ejercicio 3 - TIR'!$E$13-'Ejercicio 3 - TIR'!$C$13)*('Ejercicio 3 - TIR'!$D$13-'Ejercicio 3 - TIR'!$C$13)*B422),'Ejercicio 3 - TIR'!$E$13-SQRT(('Ejercicio 3 - TIR'!$E$13-'Ejercicio 3 - TIR'!$C$13)*('Ejercicio 3 - TIR'!$E$13-'Ejercicio 3 - TIR'!$D$13)*(1-B422)))</f>
        <v>98312.2869098967</v>
      </c>
      <c r="D422" s="24">
        <f ca="1" t="shared" si="3136"/>
        <v>0.312370027291278</v>
      </c>
      <c r="E422" s="25">
        <f ca="1">IF(D422&lt;=('Ejercicio 3 - TIR'!$D$14-'Ejercicio 3 - TIR'!$C$14)/('Ejercicio 3 - TIR'!$E$14-'Ejercicio 3 - TIR'!$C$14),'Ejercicio 3 - TIR'!$C$14+SQRT(('Ejercicio 3 - TIR'!$E$14-'Ejercicio 3 - TIR'!$C$14)*('Ejercicio 3 - TIR'!$D$14-'Ejercicio 3 - TIR'!$C$14)*D422),'Ejercicio 3 - TIR'!$E$14-SQRT(('Ejercicio 3 - TIR'!$E$14-'Ejercicio 3 - TIR'!$C$14)*('Ejercicio 3 - TIR'!$E$14-'Ejercicio 3 - TIR'!$D$14)*(1-D422)))</f>
        <v>29840.2223137833</v>
      </c>
      <c r="F422" s="24">
        <f ca="1" t="shared" si="3136"/>
        <v>0.963904950156678</v>
      </c>
      <c r="G422" s="25">
        <f ca="1">IF(F422&lt;=('Ejercicio 3 - TIR'!$D$18-'Ejercicio 3 - TIR'!$C$18)/('Ejercicio 3 - TIR'!$E$18-'Ejercicio 3 - TIR'!$C$18),'Ejercicio 3 - TIR'!$C$18+SQRT(('Ejercicio 3 - TIR'!$E$18-'Ejercicio 3 - TIR'!$C$18)*('Ejercicio 3 - TIR'!$D$18-'Ejercicio 3 - TIR'!$C$18)*F422),'Ejercicio 3 - TIR'!$E$18-SQRT(('Ejercicio 3 - TIR'!$E$18-'Ejercicio 3 - TIR'!$C$18)*('Ejercicio 3 - TIR'!$E$18-'Ejercicio 3 - TIR'!$D$18)*(1-F422)))</f>
        <v>43354.6645514519</v>
      </c>
      <c r="H422" s="24">
        <f ca="1" t="shared" ref="H422:L422" si="3137">RAND()</f>
        <v>0.483439892974537</v>
      </c>
      <c r="I422" s="25">
        <f ca="1">IF(H422&lt;=('Ejercicio 3 - TIR'!$D$18-'Ejercicio 3 - TIR'!$C$18)/('Ejercicio 3 - TIR'!$E$18-'Ejercicio 3 - TIR'!$C$18),'Ejercicio 3 - TIR'!$C$18+SQRT(('Ejercicio 3 - TIR'!$E$18-'Ejercicio 3 - TIR'!$C$18)*('Ejercicio 3 - TIR'!$D$18-'Ejercicio 3 - TIR'!$C$18)*H422),'Ejercicio 3 - TIR'!$E$18-SQRT(('Ejercicio 3 - TIR'!$E$18-'Ejercicio 3 - TIR'!$C$18)*('Ejercicio 3 - TIR'!$E$18-'Ejercicio 3 - TIR'!$D$18)*(1-H422)))</f>
        <v>38515.631740874</v>
      </c>
      <c r="J422" s="24">
        <f ca="1" t="shared" si="3137"/>
        <v>0.307398432167481</v>
      </c>
      <c r="K422" s="25">
        <f ca="1">IF(J422&lt;=('Ejercicio 3 - TIR'!$D$18-'Ejercicio 3 - TIR'!$C$18)/('Ejercicio 3 - TIR'!$E$18-'Ejercicio 3 - TIR'!$C$18),'Ejercicio 3 - TIR'!$C$18+SQRT(('Ejercicio 3 - TIR'!$E$18-'Ejercicio 3 - TIR'!$C$18)*('Ejercicio 3 - TIR'!$D$18-'Ejercicio 3 - TIR'!$C$18)*J422),'Ejercicio 3 - TIR'!$E$18-SQRT(('Ejercicio 3 - TIR'!$E$18-'Ejercicio 3 - TIR'!$C$18)*('Ejercicio 3 - TIR'!$E$18-'Ejercicio 3 - TIR'!$D$18)*(1-J422)))</f>
        <v>36790.4171318942</v>
      </c>
      <c r="L422" s="24">
        <f ca="1" t="shared" si="3137"/>
        <v>0.659315398476995</v>
      </c>
      <c r="M422" s="25">
        <f ca="1">IF(L422&lt;=('Ejercicio 3 - TIR'!$D$18-'Ejercicio 3 - TIR'!$C$18)/('Ejercicio 3 - TIR'!$E$18-'Ejercicio 3 - TIR'!$C$18),'Ejercicio 3 - TIR'!$C$18+SQRT(('Ejercicio 3 - TIR'!$E$18-'Ejercicio 3 - TIR'!$C$18)*('Ejercicio 3 - TIR'!$D$18-'Ejercicio 3 - TIR'!$C$18)*L422),'Ejercicio 3 - TIR'!$E$18-SQRT(('Ejercicio 3 - TIR'!$E$18-'Ejercicio 3 - TIR'!$C$18)*('Ejercicio 3 - TIR'!$E$18-'Ejercicio 3 - TIR'!$D$18)*(1-L422)))</f>
        <v>39944.7126540463</v>
      </c>
      <c r="N422" s="24">
        <f ca="1" t="shared" ref="N422:R422" si="3138">RAND()</f>
        <v>0.588917204286152</v>
      </c>
      <c r="O422" s="25">
        <f ca="1">IF(N422&lt;=('Ejercicio 3 - TIR'!$D$18-'Ejercicio 3 - TIR'!$C$18)/('Ejercicio 3 - TIR'!$E$18-'Ejercicio 3 - TIR'!$C$18),'Ejercicio 3 - TIR'!$C$18+SQRT(('Ejercicio 3 - TIR'!$E$18-'Ejercicio 3 - TIR'!$C$18)*('Ejercicio 3 - TIR'!$D$18-'Ejercicio 3 - TIR'!$C$18)*N422),'Ejercicio 3 - TIR'!$E$18-SQRT(('Ejercicio 3 - TIR'!$E$18-'Ejercicio 3 - TIR'!$C$18)*('Ejercicio 3 - TIR'!$E$18-'Ejercicio 3 - TIR'!$D$18)*(1-N422)))</f>
        <v>39398.8074053532</v>
      </c>
      <c r="P422" s="24">
        <f ca="1" t="shared" si="3138"/>
        <v>0.173326430274143</v>
      </c>
      <c r="Q422" s="26">
        <f ca="1">IF(P422&lt;=('Ejercicio 3 - TIR'!$D$22-'Ejercicio 3 - TIR'!$C$22)/('Ejercicio 3 - TIR'!$E$22-'Ejercicio 3 - TIR'!$C$22),'Ejercicio 3 - TIR'!$C$22+SQRT(('Ejercicio 3 - TIR'!$E$22-'Ejercicio 3 - TIR'!$C$22)*('Ejercicio 3 - TIR'!$D$22-'Ejercicio 3 - TIR'!$C$22)*P422),'Ejercicio 3 - TIR'!$E$22-SQRT(('Ejercicio 3 - TIR'!$E$22-'Ejercicio 3 - TIR'!$C$22)*('Ejercicio 3 - TIR'!$E$22-'Ejercicio 3 - TIR'!$D$22)*(1-P422)))</f>
        <v>0.137663170001261</v>
      </c>
      <c r="R422" s="24">
        <f ca="1" t="shared" si="3138"/>
        <v>0.706417916170244</v>
      </c>
      <c r="S422" s="26">
        <f ca="1">IF(R422&lt;=('Ejercicio 3 - TIR'!$D$23-'Ejercicio 3 - TIR'!$C$23)/('Ejercicio 3 - TIR'!$E$23-'Ejercicio 3 - TIR'!$C$23),'Ejercicio 3 - TIR'!$C$23+SQRT(('Ejercicio 3 - TIR'!$E$23-'Ejercicio 3 - TIR'!$C$23)*('Ejercicio 3 - TIR'!$D$23-'Ejercicio 3 - TIR'!$C$23)*R422),'Ejercicio 3 - TIR'!$E$23-SQRT(('Ejercicio 3 - TIR'!$E$23-'Ejercicio 3 - TIR'!$C$23)*('Ejercicio 3 - TIR'!$E$23-'Ejercicio 3 - TIR'!$D$23)*(1-R422)))</f>
        <v>0.157012008550255</v>
      </c>
      <c r="T422" s="24">
        <f ca="1" t="shared" ref="T422:X422" si="3139">RAND()</f>
        <v>0.945739658923823</v>
      </c>
      <c r="U422" s="26">
        <f ca="1">IF(T422&lt;=('Ejercicio 3 - TIR'!$D$24-'Ejercicio 3 - TIR'!$C$24)/('Ejercicio 3 - TIR'!$E$24-'Ejercicio 3 - TIR'!$C$24),'Ejercicio 3 - TIR'!$C$24+SQRT(('Ejercicio 3 - TIR'!$E$24-'Ejercicio 3 - TIR'!$C$24)*('Ejercicio 3 - TIR'!$D$24-'Ejercicio 3 - TIR'!$C$24)*T422),'Ejercicio 3 - TIR'!$E$24-SQRT(('Ejercicio 3 - TIR'!$E$24-'Ejercicio 3 - TIR'!$C$24)*('Ejercicio 3 - TIR'!$E$24-'Ejercicio 3 - TIR'!$D$24)*(1-T422)))</f>
        <v>0.207674053585493</v>
      </c>
      <c r="V422" s="24">
        <f ca="1" t="shared" si="3139"/>
        <v>0.564736151540992</v>
      </c>
      <c r="W422" s="26">
        <f ca="1">IF(V422&lt;=('Ejercicio 3 - TIR'!$D$25-'Ejercicio 3 - TIR'!$C$25)/('Ejercicio 3 - TIR'!$E$25-'Ejercicio 3 - TIR'!$C$25),'Ejercicio 3 - TIR'!$C$25+SQRT(('Ejercicio 3 - TIR'!$E$25-'Ejercicio 3 - TIR'!$C$25)*('Ejercicio 3 - TIR'!$D$25-'Ejercicio 3 - TIR'!$C$25)*V422),'Ejercicio 3 - TIR'!$E$25-SQRT(('Ejercicio 3 - TIR'!$E$25-'Ejercicio 3 - TIR'!$C$25)*('Ejercicio 3 - TIR'!$E$25-'Ejercicio 3 - TIR'!$D$25)*(1-V422)))</f>
        <v>0.210968942243304</v>
      </c>
      <c r="X422" s="24">
        <f ca="1" t="shared" si="3139"/>
        <v>0.0902810682897219</v>
      </c>
      <c r="Y422" s="26">
        <f ca="1">IF(X422&lt;=('Ejercicio 3 - TIR'!$D$26-'Ejercicio 3 - TIR'!$C$26)/('Ejercicio 3 - TIR'!$E$26-'Ejercicio 3 - TIR'!$C$26),'Ejercicio 3 - TIR'!$C$26+SQRT(('Ejercicio 3 - TIR'!$E$26-'Ejercicio 3 - TIR'!$C$26)*('Ejercicio 3 - TIR'!$D$26-'Ejercicio 3 - TIR'!$C$26)*X422),'Ejercicio 3 - TIR'!$E$26-SQRT(('Ejercicio 3 - TIR'!$E$26-'Ejercicio 3 - TIR'!$C$26)*('Ejercicio 3 - TIR'!$E$26-'Ejercicio 3 - TIR'!$D$26)*(1-X422)))</f>
        <v>0.205612779521349</v>
      </c>
      <c r="Z422" s="24">
        <f ca="1" t="shared" si="2860"/>
        <v>1.13766317000126</v>
      </c>
      <c r="AA422" s="24">
        <f ca="1" t="shared" si="2861"/>
        <v>1.31628994937681</v>
      </c>
      <c r="AB422" s="24">
        <f ca="1" t="shared" si="2862"/>
        <v>1.58964921885773</v>
      </c>
      <c r="AC422" s="24">
        <f ca="1" t="shared" si="2863"/>
        <v>1.92501583309805</v>
      </c>
      <c r="AD422" s="24">
        <f ca="1" t="shared" si="2864"/>
        <v>2.32082368916394</v>
      </c>
      <c r="AE422" s="23">
        <f ca="1" t="shared" si="2865"/>
        <v>4107.89959725778</v>
      </c>
      <c r="AF422" s="23">
        <f ca="1" t="shared" si="2866"/>
        <v>4752.88916394601</v>
      </c>
      <c r="AG422" s="23">
        <f ca="1" t="shared" si="2867"/>
        <v>5739.94092286524</v>
      </c>
      <c r="AH422" s="23">
        <f ca="1" t="shared" si="2868"/>
        <v>6950.89018790118</v>
      </c>
      <c r="AI422" s="23">
        <f ca="1" t="shared" si="2869"/>
        <v>8380.08203958321</v>
      </c>
      <c r="AJ422" s="25">
        <f ca="1" t="shared" si="2870"/>
        <v>49323.005107946</v>
      </c>
      <c r="AK422" s="25">
        <f ca="1" t="shared" si="2871"/>
        <v>50697.7389544109</v>
      </c>
      <c r="AL422" s="25">
        <f ca="1" t="shared" si="2872"/>
        <v>58483.8578551658</v>
      </c>
      <c r="AM422" s="25">
        <f ca="1" t="shared" si="2873"/>
        <v>76894.204307591</v>
      </c>
      <c r="AN422" s="25">
        <f ca="1" t="shared" si="2874"/>
        <v>91437.6855511514</v>
      </c>
      <c r="AO422" s="25">
        <f ca="1">C422/'Ejercicio 3 - TIR'!$D$7</f>
        <v>19662.4573819793</v>
      </c>
      <c r="AP422" s="25">
        <f ca="1" t="shared" si="2875"/>
        <v>29660.5477259667</v>
      </c>
      <c r="AQ422" s="25">
        <f ca="1" t="shared" si="2876"/>
        <v>31035.2815724315</v>
      </c>
      <c r="AR422" s="25">
        <f ca="1" t="shared" si="2877"/>
        <v>38821.4004731865</v>
      </c>
      <c r="AS422" s="25">
        <f ca="1" t="shared" si="2878"/>
        <v>57231.7469256117</v>
      </c>
      <c r="AT422" s="25">
        <f ca="1" t="shared" si="2879"/>
        <v>71775.2281691721</v>
      </c>
      <c r="AU422" s="25">
        <f ca="1">AP422*'Ejercicio 3 - TIR'!$D$5</f>
        <v>14830.2738629833</v>
      </c>
      <c r="AV422" s="25">
        <f ca="1">AQ422*'Ejercicio 3 - TIR'!$D$5</f>
        <v>15517.6407862158</v>
      </c>
      <c r="AW422" s="25">
        <f ca="1">AR422*'Ejercicio 3 - TIR'!$D$5</f>
        <v>19410.7002365932</v>
      </c>
      <c r="AX422" s="25">
        <f ca="1">AS422*'Ejercicio 3 - TIR'!$D$5</f>
        <v>28615.8734628058</v>
      </c>
      <c r="AY422" s="25">
        <f ca="1">AT422*'Ejercicio 3 - TIR'!$D$5</f>
        <v>35887.614084586</v>
      </c>
      <c r="AZ422" s="25">
        <f ca="1" t="shared" ref="AZ422:BD422" si="3140">AJ422-AU422-AE422</f>
        <v>30384.8316477049</v>
      </c>
      <c r="BA422" s="25">
        <f ca="1" t="shared" si="3140"/>
        <v>30427.2090042491</v>
      </c>
      <c r="BB422" s="25">
        <f ca="1" t="shared" si="3140"/>
        <v>33333.2166957073</v>
      </c>
      <c r="BC422" s="25">
        <f ca="1" t="shared" si="3140"/>
        <v>41327.440656884</v>
      </c>
      <c r="BD422" s="25">
        <f ca="1" t="shared" si="3140"/>
        <v>47169.9894269822</v>
      </c>
      <c r="BE422" s="25">
        <f ca="1" t="shared" ref="BE422:BI422" si="3141">AZ422/Z422</f>
        <v>26708.1087345662</v>
      </c>
      <c r="BF422" s="25">
        <f ca="1" t="shared" si="3141"/>
        <v>23115.8864493759</v>
      </c>
      <c r="BG422" s="25">
        <f ca="1" t="shared" si="3141"/>
        <v>20968.9133302373</v>
      </c>
      <c r="BH422" s="25">
        <f ca="1" t="shared" si="3141"/>
        <v>21468.6237621086</v>
      </c>
      <c r="BI422" s="25">
        <f ca="1" t="shared" si="3141"/>
        <v>20324.6759532926</v>
      </c>
      <c r="BJ422" s="25">
        <f ca="1" t="shared" si="2882"/>
        <v>69253.8948357467</v>
      </c>
      <c r="BK422" s="25">
        <f ca="1" t="shared" si="2883"/>
        <v>45633.096879274</v>
      </c>
      <c r="BL422" s="25">
        <f ca="1" t="shared" si="2884"/>
        <v>114886.991715021</v>
      </c>
      <c r="BM422" s="25">
        <f ca="1">BK422*'Ejercicio 3 - TIR'!$D$5</f>
        <v>22816.548439637</v>
      </c>
      <c r="BN422" s="25">
        <f ca="1" t="shared" si="2885"/>
        <v>92070.4432753837</v>
      </c>
      <c r="BO422" s="25">
        <f ca="1" t="shared" si="2886"/>
        <v>39671.451004773</v>
      </c>
      <c r="BP422" s="25">
        <f ca="1" t="shared" si="2887"/>
        <v>-128152.50922368</v>
      </c>
      <c r="BQ422" s="25">
        <f ca="1" t="shared" ref="BQ422:BT422" si="3142">BE422</f>
        <v>26708.1087345662</v>
      </c>
      <c r="BR422" s="25">
        <f ca="1" t="shared" si="3142"/>
        <v>23115.8864493759</v>
      </c>
      <c r="BS422" s="25">
        <f ca="1" t="shared" si="3142"/>
        <v>20968.9133302373</v>
      </c>
      <c r="BT422" s="25">
        <f ca="1" t="shared" si="3142"/>
        <v>21468.6237621086</v>
      </c>
      <c r="BU422" s="25">
        <f ca="1" t="shared" si="2889"/>
        <v>59996.1269580656</v>
      </c>
      <c r="BV422" s="27">
        <f ca="1" t="shared" si="2890"/>
        <v>5.25586737273047</v>
      </c>
    </row>
    <row r="423" ht="15" customHeight="1" spans="1:74">
      <c r="A423" s="23">
        <v>422</v>
      </c>
      <c r="B423" s="24">
        <f ca="1" t="shared" ref="B423:F423" si="3143">RAND()</f>
        <v>0.860457361844773</v>
      </c>
      <c r="C423" s="25">
        <f ca="1">IF(B423&lt;=('Ejercicio 3 - TIR'!$D$13-'Ejercicio 3 - TIR'!$C$13)/('Ejercicio 3 - TIR'!$E$13-'Ejercicio 3 - TIR'!$C$13),'Ejercicio 3 - TIR'!$C$13+SQRT(('Ejercicio 3 - TIR'!$E$13-'Ejercicio 3 - TIR'!$C$13)*('Ejercicio 3 - TIR'!$D$13-'Ejercicio 3 - TIR'!$C$13)*B423),'Ejercicio 3 - TIR'!$E$13-SQRT(('Ejercicio 3 - TIR'!$E$13-'Ejercicio 3 - TIR'!$C$13)*('Ejercicio 3 - TIR'!$E$13-'Ejercicio 3 - TIR'!$D$13)*(1-B423)))</f>
        <v>87059.7076622561</v>
      </c>
      <c r="D423" s="24">
        <f ca="1" t="shared" si="3143"/>
        <v>0.44760533508865</v>
      </c>
      <c r="E423" s="25">
        <f ca="1">IF(D423&lt;=('Ejercicio 3 - TIR'!$D$14-'Ejercicio 3 - TIR'!$C$14)/('Ejercicio 3 - TIR'!$E$14-'Ejercicio 3 - TIR'!$C$14),'Ejercicio 3 - TIR'!$C$14+SQRT(('Ejercicio 3 - TIR'!$E$14-'Ejercicio 3 - TIR'!$C$14)*('Ejercicio 3 - TIR'!$D$14-'Ejercicio 3 - TIR'!$C$14)*D423),'Ejercicio 3 - TIR'!$E$14-SQRT(('Ejercicio 3 - TIR'!$E$14-'Ejercicio 3 - TIR'!$C$14)*('Ejercicio 3 - TIR'!$E$14-'Ejercicio 3 - TIR'!$D$14)*(1-D423)))</f>
        <v>30897.2971191683</v>
      </c>
      <c r="F423" s="24">
        <f ca="1" t="shared" si="3143"/>
        <v>0.243927788870298</v>
      </c>
      <c r="G423" s="25">
        <f ca="1">IF(F423&lt;=('Ejercicio 3 - TIR'!$D$18-'Ejercicio 3 - TIR'!$C$18)/('Ejercicio 3 - TIR'!$E$18-'Ejercicio 3 - TIR'!$C$18),'Ejercicio 3 - TIR'!$C$18+SQRT(('Ejercicio 3 - TIR'!$E$18-'Ejercicio 3 - TIR'!$C$18)*('Ejercicio 3 - TIR'!$D$18-'Ejercicio 3 - TIR'!$C$18)*F423),'Ejercicio 3 - TIR'!$E$18-SQRT(('Ejercicio 3 - TIR'!$E$18-'Ejercicio 3 - TIR'!$C$18)*('Ejercicio 3 - TIR'!$E$18-'Ejercicio 3 - TIR'!$D$18)*(1-F423)))</f>
        <v>36048.8981087918</v>
      </c>
      <c r="H423" s="24">
        <f ca="1" t="shared" ref="H423:L423" si="3144">RAND()</f>
        <v>0.74220825111224</v>
      </c>
      <c r="I423" s="25">
        <f ca="1">IF(H423&lt;=('Ejercicio 3 - TIR'!$D$18-'Ejercicio 3 - TIR'!$C$18)/('Ejercicio 3 - TIR'!$E$18-'Ejercicio 3 - TIR'!$C$18),'Ejercicio 3 - TIR'!$C$18+SQRT(('Ejercicio 3 - TIR'!$E$18-'Ejercicio 3 - TIR'!$C$18)*('Ejercicio 3 - TIR'!$D$18-'Ejercicio 3 - TIR'!$C$18)*H423),'Ejercicio 3 - TIR'!$E$18-SQRT(('Ejercicio 3 - TIR'!$E$18-'Ejercicio 3 - TIR'!$C$18)*('Ejercicio 3 - TIR'!$E$18-'Ejercicio 3 - TIR'!$D$18)*(1-H423)))</f>
        <v>40602.9121948064</v>
      </c>
      <c r="J423" s="24">
        <f ca="1" t="shared" si="3144"/>
        <v>0.731763856987967</v>
      </c>
      <c r="K423" s="25">
        <f ca="1">IF(J423&lt;=('Ejercicio 3 - TIR'!$D$18-'Ejercicio 3 - TIR'!$C$18)/('Ejercicio 3 - TIR'!$E$18-'Ejercicio 3 - TIR'!$C$18),'Ejercicio 3 - TIR'!$C$18+SQRT(('Ejercicio 3 - TIR'!$E$18-'Ejercicio 3 - TIR'!$C$18)*('Ejercicio 3 - TIR'!$D$18-'Ejercicio 3 - TIR'!$C$18)*J423),'Ejercicio 3 - TIR'!$E$18-SQRT(('Ejercicio 3 - TIR'!$E$18-'Ejercicio 3 - TIR'!$C$18)*('Ejercicio 3 - TIR'!$E$18-'Ejercicio 3 - TIR'!$D$18)*(1-J423)))</f>
        <v>40514.7228930753</v>
      </c>
      <c r="L423" s="24">
        <f ca="1" t="shared" si="3144"/>
        <v>0.545754269477924</v>
      </c>
      <c r="M423" s="25">
        <f ca="1">IF(L423&lt;=('Ejercicio 3 - TIR'!$D$18-'Ejercicio 3 - TIR'!$C$18)/('Ejercicio 3 - TIR'!$E$18-'Ejercicio 3 - TIR'!$C$18),'Ejercicio 3 - TIR'!$C$18+SQRT(('Ejercicio 3 - TIR'!$E$18-'Ejercicio 3 - TIR'!$C$18)*('Ejercicio 3 - TIR'!$D$18-'Ejercicio 3 - TIR'!$C$18)*L423),'Ejercicio 3 - TIR'!$E$18-SQRT(('Ejercicio 3 - TIR'!$E$18-'Ejercicio 3 - TIR'!$C$18)*('Ejercicio 3 - TIR'!$E$18-'Ejercicio 3 - TIR'!$D$18)*(1-L423)))</f>
        <v>39047.8251763442</v>
      </c>
      <c r="N423" s="24">
        <f ca="1" t="shared" ref="N423:R423" si="3145">RAND()</f>
        <v>0.0425848641026056</v>
      </c>
      <c r="O423" s="25">
        <f ca="1">IF(N423&lt;=('Ejercicio 3 - TIR'!$D$18-'Ejercicio 3 - TIR'!$C$18)/('Ejercicio 3 - TIR'!$E$18-'Ejercicio 3 - TIR'!$C$18),'Ejercicio 3 - TIR'!$C$18+SQRT(('Ejercicio 3 - TIR'!$E$18-'Ejercicio 3 - TIR'!$C$18)*('Ejercicio 3 - TIR'!$D$18-'Ejercicio 3 - TIR'!$C$18)*N423),'Ejercicio 3 - TIR'!$E$18-SQRT(('Ejercicio 3 - TIR'!$E$18-'Ejercicio 3 - TIR'!$C$18)*('Ejercicio 3 - TIR'!$E$18-'Ejercicio 3 - TIR'!$D$18)*(1-N423)))</f>
        <v>32527.3958169212</v>
      </c>
      <c r="P423" s="24">
        <f ca="1" t="shared" si="3145"/>
        <v>0.600537598827854</v>
      </c>
      <c r="Q423" s="26">
        <f ca="1">IF(P423&lt;=('Ejercicio 3 - TIR'!$D$22-'Ejercicio 3 - TIR'!$C$22)/('Ejercicio 3 - TIR'!$E$22-'Ejercicio 3 - TIR'!$C$22),'Ejercicio 3 - TIR'!$C$22+SQRT(('Ejercicio 3 - TIR'!$E$22-'Ejercicio 3 - TIR'!$C$22)*('Ejercicio 3 - TIR'!$D$22-'Ejercicio 3 - TIR'!$C$22)*P423),'Ejercicio 3 - TIR'!$E$22-SQRT(('Ejercicio 3 - TIR'!$E$22-'Ejercicio 3 - TIR'!$C$22)*('Ejercicio 3 - TIR'!$E$22-'Ejercicio 3 - TIR'!$D$22)*(1-P423)))</f>
        <v>0.153185221945542</v>
      </c>
      <c r="R423" s="24">
        <f ca="1" t="shared" si="3145"/>
        <v>0.335757995652721</v>
      </c>
      <c r="S423" s="26">
        <f ca="1">IF(R423&lt;=('Ejercicio 3 - TIR'!$D$23-'Ejercicio 3 - TIR'!$C$23)/('Ejercicio 3 - TIR'!$E$23-'Ejercicio 3 - TIR'!$C$23),'Ejercicio 3 - TIR'!$C$23+SQRT(('Ejercicio 3 - TIR'!$E$23-'Ejercicio 3 - TIR'!$C$23)*('Ejercicio 3 - TIR'!$D$23-'Ejercicio 3 - TIR'!$C$23)*R423),'Ejercicio 3 - TIR'!$E$23-SQRT(('Ejercicio 3 - TIR'!$E$23-'Ejercicio 3 - TIR'!$C$23)*('Ejercicio 3 - TIR'!$E$23-'Ejercicio 3 - TIR'!$D$23)*(1-R423)))</f>
        <v>0.144583823790755</v>
      </c>
      <c r="T423" s="24">
        <f ca="1" t="shared" ref="T423:X423" si="3146">RAND()</f>
        <v>0.798467510993867</v>
      </c>
      <c r="U423" s="26">
        <f ca="1">IF(T423&lt;=('Ejercicio 3 - TIR'!$D$24-'Ejercicio 3 - TIR'!$C$24)/('Ejercicio 3 - TIR'!$E$24-'Ejercicio 3 - TIR'!$C$24),'Ejercicio 3 - TIR'!$C$24+SQRT(('Ejercicio 3 - TIR'!$E$24-'Ejercicio 3 - TIR'!$C$24)*('Ejercicio 3 - TIR'!$D$24-'Ejercicio 3 - TIR'!$C$24)*T423),'Ejercicio 3 - TIR'!$E$24-SQRT(('Ejercicio 3 - TIR'!$E$24-'Ejercicio 3 - TIR'!$C$24)*('Ejercicio 3 - TIR'!$E$24-'Ejercicio 3 - TIR'!$D$24)*(1-T423)))</f>
        <v>0.196245190608696</v>
      </c>
      <c r="V423" s="24">
        <f ca="1" t="shared" si="3146"/>
        <v>0.261254767408911</v>
      </c>
      <c r="W423" s="26">
        <f ca="1">IF(V423&lt;=('Ejercicio 3 - TIR'!$D$25-'Ejercicio 3 - TIR'!$C$25)/('Ejercicio 3 - TIR'!$E$25-'Ejercicio 3 - TIR'!$C$25),'Ejercicio 3 - TIR'!$C$25+SQRT(('Ejercicio 3 - TIR'!$E$25-'Ejercicio 3 - TIR'!$C$25)*('Ejercicio 3 - TIR'!$D$25-'Ejercicio 3 - TIR'!$C$25)*V423),'Ejercicio 3 - TIR'!$E$25-SQRT(('Ejercicio 3 - TIR'!$E$25-'Ejercicio 3 - TIR'!$C$25)*('Ejercicio 3 - TIR'!$E$25-'Ejercicio 3 - TIR'!$D$25)*(1-V423)))</f>
        <v>0.199124765995234</v>
      </c>
      <c r="X423" s="24">
        <f ca="1" t="shared" si="3146"/>
        <v>0.584765197476556</v>
      </c>
      <c r="Y423" s="26">
        <f ca="1">IF(X423&lt;=('Ejercicio 3 - TIR'!$D$26-'Ejercicio 3 - TIR'!$C$26)/('Ejercicio 3 - TIR'!$E$26-'Ejercicio 3 - TIR'!$C$26),'Ejercicio 3 - TIR'!$C$26+SQRT(('Ejercicio 3 - TIR'!$E$26-'Ejercicio 3 - TIR'!$C$26)*('Ejercicio 3 - TIR'!$D$26-'Ejercicio 3 - TIR'!$C$26)*X423),'Ejercicio 3 - TIR'!$E$26-SQRT(('Ejercicio 3 - TIR'!$E$26-'Ejercicio 3 - TIR'!$C$26)*('Ejercicio 3 - TIR'!$E$26-'Ejercicio 3 - TIR'!$D$26)*(1-X423)))</f>
        <v>0.232647408374762</v>
      </c>
      <c r="Z423" s="24">
        <f ca="1" t="shared" si="2860"/>
        <v>1.15318522194554</v>
      </c>
      <c r="AA423" s="24">
        <f ca="1" t="shared" si="2861"/>
        <v>1.31991715087342</v>
      </c>
      <c r="AB423" s="24">
        <f ca="1" t="shared" si="2862"/>
        <v>1.57894454373426</v>
      </c>
      <c r="AC423" s="24">
        <f ca="1" t="shared" si="2863"/>
        <v>1.8933515065248</v>
      </c>
      <c r="AD423" s="24">
        <f ca="1" t="shared" si="2864"/>
        <v>2.33383482766024</v>
      </c>
      <c r="AE423" s="23">
        <f ca="1" t="shared" si="2865"/>
        <v>4733.00931671713</v>
      </c>
      <c r="AF423" s="23">
        <f ca="1" t="shared" si="2866"/>
        <v>5417.32590176536</v>
      </c>
      <c r="AG423" s="23">
        <f ca="1" t="shared" si="2867"/>
        <v>6480.45005594673</v>
      </c>
      <c r="AH423" s="23">
        <f ca="1" t="shared" si="2868"/>
        <v>7770.86815688093</v>
      </c>
      <c r="AI423" s="23">
        <f ca="1" t="shared" si="2869"/>
        <v>9578.74049440124</v>
      </c>
      <c r="AJ423" s="25">
        <f ca="1" t="shared" si="2870"/>
        <v>41571.0565664793</v>
      </c>
      <c r="AK423" s="25">
        <f ca="1" t="shared" si="2871"/>
        <v>53592.4801813325</v>
      </c>
      <c r="AL423" s="25">
        <f ca="1" t="shared" si="2872"/>
        <v>63970.5006529268</v>
      </c>
      <c r="AM423" s="25">
        <f ca="1" t="shared" si="2873"/>
        <v>73931.2586241482</v>
      </c>
      <c r="AN423" s="25">
        <f ca="1" t="shared" si="2874"/>
        <v>75913.5692106208</v>
      </c>
      <c r="AO423" s="25">
        <f ca="1">C423/'Ejercicio 3 - TIR'!$D$7</f>
        <v>17411.9415324512</v>
      </c>
      <c r="AP423" s="25">
        <f ca="1" t="shared" si="2875"/>
        <v>24159.115034028</v>
      </c>
      <c r="AQ423" s="25">
        <f ca="1" t="shared" si="2876"/>
        <v>36180.5386488813</v>
      </c>
      <c r="AR423" s="25">
        <f ca="1" t="shared" si="2877"/>
        <v>46558.5591204756</v>
      </c>
      <c r="AS423" s="25">
        <f ca="1" t="shared" si="2878"/>
        <v>56519.317091697</v>
      </c>
      <c r="AT423" s="25">
        <f ca="1" t="shared" si="2879"/>
        <v>58501.6276781695</v>
      </c>
      <c r="AU423" s="25">
        <f ca="1">AP423*'Ejercicio 3 - TIR'!$D$5</f>
        <v>12079.557517014</v>
      </c>
      <c r="AV423" s="25">
        <f ca="1">AQ423*'Ejercicio 3 - TIR'!$D$5</f>
        <v>18090.2693244406</v>
      </c>
      <c r="AW423" s="25">
        <f ca="1">AR423*'Ejercicio 3 - TIR'!$D$5</f>
        <v>23279.2795602378</v>
      </c>
      <c r="AX423" s="25">
        <f ca="1">AS423*'Ejercicio 3 - TIR'!$D$5</f>
        <v>28259.6585458485</v>
      </c>
      <c r="AY423" s="25">
        <f ca="1">AT423*'Ejercicio 3 - TIR'!$D$5</f>
        <v>29250.8138390848</v>
      </c>
      <c r="AZ423" s="25">
        <f ca="1" t="shared" ref="AZ423:BD423" si="3147">AJ423-AU423-AE423</f>
        <v>24758.4897327481</v>
      </c>
      <c r="BA423" s="25">
        <f ca="1" t="shared" si="3147"/>
        <v>30084.8849551265</v>
      </c>
      <c r="BB423" s="25">
        <f ca="1" t="shared" si="3147"/>
        <v>34210.7710367423</v>
      </c>
      <c r="BC423" s="25">
        <f ca="1" t="shared" si="3147"/>
        <v>37900.7319214188</v>
      </c>
      <c r="BD423" s="25">
        <f ca="1" t="shared" si="3147"/>
        <v>37084.0148771348</v>
      </c>
      <c r="BE423" s="25">
        <f ca="1" t="shared" ref="BE423:BI423" si="3148">AZ423/Z423</f>
        <v>21469.6557513788</v>
      </c>
      <c r="BF423" s="25">
        <f ca="1" t="shared" si="3148"/>
        <v>22793.0101031104</v>
      </c>
      <c r="BG423" s="25">
        <f ca="1" t="shared" si="3148"/>
        <v>21666.8604179299</v>
      </c>
      <c r="BH423" s="25">
        <f ca="1" t="shared" si="3148"/>
        <v>20017.8000708303</v>
      </c>
      <c r="BI423" s="25">
        <f ca="1" t="shared" si="3148"/>
        <v>15889.7341138374</v>
      </c>
      <c r="BJ423" s="25">
        <f ca="1" t="shared" si="2882"/>
        <v>72109.1880972813</v>
      </c>
      <c r="BK423" s="25">
        <f ca="1" t="shared" si="2883"/>
        <v>40636.5955656185</v>
      </c>
      <c r="BL423" s="25">
        <f ca="1" t="shared" si="2884"/>
        <v>112745.7836629</v>
      </c>
      <c r="BM423" s="25">
        <f ca="1">BK423*'Ejercicio 3 - TIR'!$D$5</f>
        <v>20318.2977828093</v>
      </c>
      <c r="BN423" s="25">
        <f ca="1" t="shared" si="2885"/>
        <v>92427.4858800905</v>
      </c>
      <c r="BO423" s="25">
        <f ca="1" t="shared" si="2886"/>
        <v>39603.2678853939</v>
      </c>
      <c r="BP423" s="25">
        <f ca="1" t="shared" si="2887"/>
        <v>-117957.004781424</v>
      </c>
      <c r="BQ423" s="25">
        <f ca="1" t="shared" ref="BQ423:BT423" si="3149">BE423</f>
        <v>21469.6557513788</v>
      </c>
      <c r="BR423" s="25">
        <f ca="1" t="shared" si="3149"/>
        <v>22793.0101031104</v>
      </c>
      <c r="BS423" s="25">
        <f ca="1" t="shared" si="3149"/>
        <v>21666.8604179299</v>
      </c>
      <c r="BT423" s="25">
        <f ca="1" t="shared" si="3149"/>
        <v>20017.8000708303</v>
      </c>
      <c r="BU423" s="25">
        <f ca="1" t="shared" si="2889"/>
        <v>55493.0019992313</v>
      </c>
      <c r="BV423" s="27">
        <f ca="1" t="shared" si="2890"/>
        <v>5.48443652783224</v>
      </c>
    </row>
    <row r="424" ht="15" customHeight="1" spans="1:74">
      <c r="A424" s="23">
        <v>423</v>
      </c>
      <c r="B424" s="24">
        <f ca="1" t="shared" ref="B424:F424" si="3150">RAND()</f>
        <v>0.20466047073675</v>
      </c>
      <c r="C424" s="25">
        <f ca="1">IF(B424&lt;=('Ejercicio 3 - TIR'!$D$13-'Ejercicio 3 - TIR'!$C$13)/('Ejercicio 3 - TIR'!$E$13-'Ejercicio 3 - TIR'!$C$13),'Ejercicio 3 - TIR'!$C$13+SQRT(('Ejercicio 3 - TIR'!$E$13-'Ejercicio 3 - TIR'!$C$13)*('Ejercicio 3 - TIR'!$D$13-'Ejercicio 3 - TIR'!$C$13)*B424),'Ejercicio 3 - TIR'!$E$13-SQRT(('Ejercicio 3 - TIR'!$E$13-'Ejercicio 3 - TIR'!$C$13)*('Ejercicio 3 - TIR'!$E$13-'Ejercicio 3 - TIR'!$D$13)*(1-B424)))</f>
        <v>69047.8830836113</v>
      </c>
      <c r="D424" s="24">
        <f ca="1" t="shared" si="3150"/>
        <v>0.489676160623026</v>
      </c>
      <c r="E424" s="25">
        <f ca="1">IF(D424&lt;=('Ejercicio 3 - TIR'!$D$14-'Ejercicio 3 - TIR'!$C$14)/('Ejercicio 3 - TIR'!$E$14-'Ejercicio 3 - TIR'!$C$14),'Ejercicio 3 - TIR'!$C$14+SQRT(('Ejercicio 3 - TIR'!$E$14-'Ejercicio 3 - TIR'!$C$14)*('Ejercicio 3 - TIR'!$D$14-'Ejercicio 3 - TIR'!$C$14)*D424),'Ejercicio 3 - TIR'!$E$14-SQRT(('Ejercicio 3 - TIR'!$E$14-'Ejercicio 3 - TIR'!$C$14)*('Ejercicio 3 - TIR'!$E$14-'Ejercicio 3 - TIR'!$D$14)*(1-D424)))</f>
        <v>31250.7956986623</v>
      </c>
      <c r="F424" s="24">
        <f ca="1" t="shared" si="3150"/>
        <v>0.100578220767484</v>
      </c>
      <c r="G424" s="25">
        <f ca="1">IF(F424&lt;=('Ejercicio 3 - TIR'!$D$18-'Ejercicio 3 - TIR'!$C$18)/('Ejercicio 3 - TIR'!$E$18-'Ejercicio 3 - TIR'!$C$18),'Ejercicio 3 - TIR'!$C$18+SQRT(('Ejercicio 3 - TIR'!$E$18-'Ejercicio 3 - TIR'!$C$18)*('Ejercicio 3 - TIR'!$D$18-'Ejercicio 3 - TIR'!$C$18)*F424),'Ejercicio 3 - TIR'!$E$18-SQRT(('Ejercicio 3 - TIR'!$E$18-'Ejercicio 3 - TIR'!$C$18)*('Ejercicio 3 - TIR'!$E$18-'Ejercicio 3 - TIR'!$D$18)*(1-F424)))</f>
        <v>33884.1644037196</v>
      </c>
      <c r="H424" s="24">
        <f ca="1" t="shared" ref="H424:L424" si="3151">RAND()</f>
        <v>0.317226538149903</v>
      </c>
      <c r="I424" s="25">
        <f ca="1">IF(H424&lt;=('Ejercicio 3 - TIR'!$D$18-'Ejercicio 3 - TIR'!$C$18)/('Ejercicio 3 - TIR'!$E$18-'Ejercicio 3 - TIR'!$C$18),'Ejercicio 3 - TIR'!$C$18+SQRT(('Ejercicio 3 - TIR'!$E$18-'Ejercicio 3 - TIR'!$C$18)*('Ejercicio 3 - TIR'!$D$18-'Ejercicio 3 - TIR'!$C$18)*H424),'Ejercicio 3 - TIR'!$E$18-SQRT(('Ejercicio 3 - TIR'!$E$18-'Ejercicio 3 - TIR'!$C$18)*('Ejercicio 3 - TIR'!$E$18-'Ejercicio 3 - TIR'!$D$18)*(1-H424)))</f>
        <v>36898.1142874329</v>
      </c>
      <c r="J424" s="24">
        <f ca="1" t="shared" si="3151"/>
        <v>0.926488991818052</v>
      </c>
      <c r="K424" s="25">
        <f ca="1">IF(J424&lt;=('Ejercicio 3 - TIR'!$D$18-'Ejercicio 3 - TIR'!$C$18)/('Ejercicio 3 - TIR'!$E$18-'Ejercicio 3 - TIR'!$C$18),'Ejercicio 3 - TIR'!$C$18+SQRT(('Ejercicio 3 - TIR'!$E$18-'Ejercicio 3 - TIR'!$C$18)*('Ejercicio 3 - TIR'!$D$18-'Ejercicio 3 - TIR'!$C$18)*J424),'Ejercicio 3 - TIR'!$E$18-SQRT(('Ejercicio 3 - TIR'!$E$18-'Ejercicio 3 - TIR'!$C$18)*('Ejercicio 3 - TIR'!$E$18-'Ejercicio 3 - TIR'!$D$18)*(1-J424)))</f>
        <v>42651.9528084712</v>
      </c>
      <c r="L424" s="24">
        <f ca="1" t="shared" si="3151"/>
        <v>0.339296953506742</v>
      </c>
      <c r="M424" s="25">
        <f ca="1">IF(L424&lt;=('Ejercicio 3 - TIR'!$D$18-'Ejercicio 3 - TIR'!$C$18)/('Ejercicio 3 - TIR'!$E$18-'Ejercicio 3 - TIR'!$C$18),'Ejercicio 3 - TIR'!$C$18+SQRT(('Ejercicio 3 - TIR'!$E$18-'Ejercicio 3 - TIR'!$C$18)*('Ejercicio 3 - TIR'!$D$18-'Ejercicio 3 - TIR'!$C$18)*L424),'Ejercicio 3 - TIR'!$E$18-SQRT(('Ejercicio 3 - TIR'!$E$18-'Ejercicio 3 - TIR'!$C$18)*('Ejercicio 3 - TIR'!$E$18-'Ejercicio 3 - TIR'!$D$18)*(1-L424)))</f>
        <v>37134.0411427193</v>
      </c>
      <c r="N424" s="24">
        <f ca="1" t="shared" ref="N424:R424" si="3152">RAND()</f>
        <v>0.718865186697614</v>
      </c>
      <c r="O424" s="25">
        <f ca="1">IF(N424&lt;=('Ejercicio 3 - TIR'!$D$18-'Ejercicio 3 - TIR'!$C$18)/('Ejercicio 3 - TIR'!$E$18-'Ejercicio 3 - TIR'!$C$18),'Ejercicio 3 - TIR'!$C$18+SQRT(('Ejercicio 3 - TIR'!$E$18-'Ejercicio 3 - TIR'!$C$18)*('Ejercicio 3 - TIR'!$D$18-'Ejercicio 3 - TIR'!$C$18)*N424),'Ejercicio 3 - TIR'!$E$18-SQRT(('Ejercicio 3 - TIR'!$E$18-'Ejercicio 3 - TIR'!$C$18)*('Ejercicio 3 - TIR'!$E$18-'Ejercicio 3 - TIR'!$D$18)*(1-N424)))</f>
        <v>40408.1473240446</v>
      </c>
      <c r="P424" s="24">
        <f ca="1" t="shared" si="3152"/>
        <v>0.102506731035368</v>
      </c>
      <c r="Q424" s="26">
        <f ca="1">IF(P424&lt;=('Ejercicio 3 - TIR'!$D$22-'Ejercicio 3 - TIR'!$C$22)/('Ejercicio 3 - TIR'!$E$22-'Ejercicio 3 - TIR'!$C$22),'Ejercicio 3 - TIR'!$C$22+SQRT(('Ejercicio 3 - TIR'!$E$22-'Ejercicio 3 - TIR'!$C$22)*('Ejercicio 3 - TIR'!$D$22-'Ejercicio 3 - TIR'!$C$22)*P424),'Ejercicio 3 - TIR'!$E$22-SQRT(('Ejercicio 3 - TIR'!$E$22-'Ejercicio 3 - TIR'!$C$22)*('Ejercicio 3 - TIR'!$E$22-'Ejercicio 3 - TIR'!$D$22)*(1-P424)))</f>
        <v>0.133583523690989</v>
      </c>
      <c r="R424" s="24">
        <f ca="1" t="shared" si="3152"/>
        <v>0.782291394098683</v>
      </c>
      <c r="S424" s="26">
        <f ca="1">IF(R424&lt;=('Ejercicio 3 - TIR'!$D$23-'Ejercicio 3 - TIR'!$C$23)/('Ejercicio 3 - TIR'!$E$23-'Ejercicio 3 - TIR'!$C$23),'Ejercicio 3 - TIR'!$C$23+SQRT(('Ejercicio 3 - TIR'!$E$23-'Ejercicio 3 - TIR'!$C$23)*('Ejercicio 3 - TIR'!$D$23-'Ejercicio 3 - TIR'!$C$23)*R424),'Ejercicio 3 - TIR'!$E$23-SQRT(('Ejercicio 3 - TIR'!$E$23-'Ejercicio 3 - TIR'!$C$23)*('Ejercicio 3 - TIR'!$E$23-'Ejercicio 3 - TIR'!$D$23)*(1-R424)))</f>
        <v>0.160204154713113</v>
      </c>
      <c r="T424" s="24">
        <f ca="1" t="shared" ref="T424:X424" si="3153">RAND()</f>
        <v>0.204262396450972</v>
      </c>
      <c r="U424" s="26">
        <f ca="1">IF(T424&lt;=('Ejercicio 3 - TIR'!$D$24-'Ejercicio 3 - TIR'!$C$24)/('Ejercicio 3 - TIR'!$E$24-'Ejercicio 3 - TIR'!$C$24),'Ejercicio 3 - TIR'!$C$24+SQRT(('Ejercicio 3 - TIR'!$E$24-'Ejercicio 3 - TIR'!$C$24)*('Ejercicio 3 - TIR'!$D$24-'Ejercicio 3 - TIR'!$C$24)*T424),'Ejercicio 3 - TIR'!$E$24-SQRT(('Ejercicio 3 - TIR'!$E$24-'Ejercicio 3 - TIR'!$C$24)*('Ejercicio 3 - TIR'!$E$24-'Ejercicio 3 - TIR'!$D$24)*(1-T424)))</f>
        <v>0.170711133058021</v>
      </c>
      <c r="V424" s="24">
        <f ca="1" t="shared" si="3153"/>
        <v>0.147987074992779</v>
      </c>
      <c r="W424" s="26">
        <f ca="1">IF(V424&lt;=('Ejercicio 3 - TIR'!$D$25-'Ejercicio 3 - TIR'!$C$25)/('Ejercicio 3 - TIR'!$E$25-'Ejercicio 3 - TIR'!$C$25),'Ejercicio 3 - TIR'!$C$25+SQRT(('Ejercicio 3 - TIR'!$E$25-'Ejercicio 3 - TIR'!$C$25)*('Ejercicio 3 - TIR'!$D$25-'Ejercicio 3 - TIR'!$C$25)*V424),'Ejercicio 3 - TIR'!$E$25-SQRT(('Ejercicio 3 - TIR'!$E$25-'Ejercicio 3 - TIR'!$C$25)*('Ejercicio 3 - TIR'!$E$25-'Ejercicio 3 - TIR'!$D$25)*(1-V424)))</f>
        <v>0.194393814817132</v>
      </c>
      <c r="X424" s="24">
        <f ca="1" t="shared" si="3153"/>
        <v>0.767476583150228</v>
      </c>
      <c r="Y424" s="26">
        <f ca="1">IF(X424&lt;=('Ejercicio 3 - TIR'!$D$26-'Ejercicio 3 - TIR'!$C$26)/('Ejercicio 3 - TIR'!$E$26-'Ejercicio 3 - TIR'!$C$26),'Ejercicio 3 - TIR'!$C$26+SQRT(('Ejercicio 3 - TIR'!$E$26-'Ejercicio 3 - TIR'!$C$26)*('Ejercicio 3 - TIR'!$D$26-'Ejercicio 3 - TIR'!$C$26)*X424),'Ejercicio 3 - TIR'!$E$26-SQRT(('Ejercicio 3 - TIR'!$E$26-'Ejercicio 3 - TIR'!$C$26)*('Ejercicio 3 - TIR'!$E$26-'Ejercicio 3 - TIR'!$D$26)*(1-X424)))</f>
        <v>0.244565180246137</v>
      </c>
      <c r="Z424" s="24">
        <f ca="1" t="shared" si="2860"/>
        <v>1.13358352369099</v>
      </c>
      <c r="AA424" s="24">
        <f ca="1" t="shared" si="2861"/>
        <v>1.31518831390062</v>
      </c>
      <c r="AB424" s="24">
        <f ca="1" t="shared" si="2862"/>
        <v>1.53970560115126</v>
      </c>
      <c r="AC424" s="24">
        <f ca="1" t="shared" si="2863"/>
        <v>1.83901484665436</v>
      </c>
      <c r="AD424" s="24">
        <f ca="1" t="shared" si="2864"/>
        <v>2.2887738441017</v>
      </c>
      <c r="AE424" s="23">
        <f ca="1" t="shared" si="2865"/>
        <v>4174.59140757452</v>
      </c>
      <c r="AF424" s="23">
        <f ca="1" t="shared" si="2866"/>
        <v>4843.37829529762</v>
      </c>
      <c r="AG424" s="23">
        <f ca="1" t="shared" si="2867"/>
        <v>5670.1968919165</v>
      </c>
      <c r="AH424" s="23">
        <f ca="1" t="shared" si="2868"/>
        <v>6772.44809650039</v>
      </c>
      <c r="AI424" s="23">
        <f ca="1" t="shared" si="2869"/>
        <v>8428.75308592861</v>
      </c>
      <c r="AJ424" s="25">
        <f ca="1" t="shared" si="2870"/>
        <v>38410.5304820933</v>
      </c>
      <c r="AK424" s="25">
        <f ca="1" t="shared" si="2871"/>
        <v>48527.9687158011</v>
      </c>
      <c r="AL424" s="25">
        <f ca="1" t="shared" si="2872"/>
        <v>65671.4506392423</v>
      </c>
      <c r="AM424" s="25">
        <f ca="1" t="shared" si="2873"/>
        <v>68290.0529777344</v>
      </c>
      <c r="AN424" s="25">
        <f ca="1" t="shared" si="2874"/>
        <v>92485.1106838813</v>
      </c>
      <c r="AO424" s="25">
        <f ca="1">C424/'Ejercicio 3 - TIR'!$D$7</f>
        <v>13809.5766167223</v>
      </c>
      <c r="AP424" s="25">
        <f ca="1" t="shared" si="2875"/>
        <v>24600.953865371</v>
      </c>
      <c r="AQ424" s="25">
        <f ca="1" t="shared" si="2876"/>
        <v>34718.3920990788</v>
      </c>
      <c r="AR424" s="25">
        <f ca="1" t="shared" si="2877"/>
        <v>51861.87402252</v>
      </c>
      <c r="AS424" s="25">
        <f ca="1" t="shared" si="2878"/>
        <v>54480.4763610122</v>
      </c>
      <c r="AT424" s="25">
        <f ca="1" t="shared" si="2879"/>
        <v>78675.5340671591</v>
      </c>
      <c r="AU424" s="25">
        <f ca="1">AP424*'Ejercicio 3 - TIR'!$D$5</f>
        <v>12300.4769326855</v>
      </c>
      <c r="AV424" s="25">
        <f ca="1">AQ424*'Ejercicio 3 - TIR'!$D$5</f>
        <v>17359.1960495394</v>
      </c>
      <c r="AW424" s="25">
        <f ca="1">AR424*'Ejercicio 3 - TIR'!$D$5</f>
        <v>25930.93701126</v>
      </c>
      <c r="AX424" s="25">
        <f ca="1">AS424*'Ejercicio 3 - TIR'!$D$5</f>
        <v>27240.2381805061</v>
      </c>
      <c r="AY424" s="25">
        <f ca="1">AT424*'Ejercicio 3 - TIR'!$D$5</f>
        <v>39337.7670335795</v>
      </c>
      <c r="AZ424" s="25">
        <f ca="1" t="shared" ref="AZ424:BD424" si="3154">AJ424-AU424-AE424</f>
        <v>21935.4621418332</v>
      </c>
      <c r="BA424" s="25">
        <f ca="1" t="shared" si="3154"/>
        <v>26325.394370964</v>
      </c>
      <c r="BB424" s="25">
        <f ca="1" t="shared" si="3154"/>
        <v>34070.3167360658</v>
      </c>
      <c r="BC424" s="25">
        <f ca="1" t="shared" si="3154"/>
        <v>34277.366700728</v>
      </c>
      <c r="BD424" s="25">
        <f ca="1" t="shared" si="3154"/>
        <v>44718.5905643732</v>
      </c>
      <c r="BE424" s="25">
        <f ca="1" t="shared" ref="BE424:BI424" si="3155">AZ424/Z424</f>
        <v>19350.5477835551</v>
      </c>
      <c r="BF424" s="25">
        <f ca="1" t="shared" si="3155"/>
        <v>20016.4448639964</v>
      </c>
      <c r="BG424" s="25">
        <f ca="1" t="shared" si="3155"/>
        <v>22127.8124276426</v>
      </c>
      <c r="BH424" s="25">
        <f ca="1" t="shared" si="3155"/>
        <v>18638.9831289766</v>
      </c>
      <c r="BI424" s="25">
        <f ca="1" t="shared" si="3155"/>
        <v>19538.230340938</v>
      </c>
      <c r="BJ424" s="25">
        <f ca="1" t="shared" si="2882"/>
        <v>71526.0038024642</v>
      </c>
      <c r="BK424" s="25">
        <f ca="1" t="shared" si="2883"/>
        <v>31606.9977584724</v>
      </c>
      <c r="BL424" s="25">
        <f ca="1" t="shared" si="2884"/>
        <v>103133.001560937</v>
      </c>
      <c r="BM424" s="25">
        <f ca="1">BK424*'Ejercicio 3 - TIR'!$D$5</f>
        <v>15803.4988792362</v>
      </c>
      <c r="BN424" s="25">
        <f ca="1" t="shared" si="2885"/>
        <v>87329.5026817004</v>
      </c>
      <c r="BO424" s="25">
        <f ca="1" t="shared" si="2886"/>
        <v>38155.5840070234</v>
      </c>
      <c r="BP424" s="25">
        <f ca="1" t="shared" si="2887"/>
        <v>-100298.678782274</v>
      </c>
      <c r="BQ424" s="25">
        <f ca="1" t="shared" ref="BQ424:BT424" si="3156">BE424</f>
        <v>19350.5477835551</v>
      </c>
      <c r="BR424" s="25">
        <f ca="1" t="shared" si="3156"/>
        <v>20016.4448639964</v>
      </c>
      <c r="BS424" s="25">
        <f ca="1" t="shared" si="3156"/>
        <v>22127.8124276426</v>
      </c>
      <c r="BT424" s="25">
        <f ca="1" t="shared" si="3156"/>
        <v>18638.9831289766</v>
      </c>
      <c r="BU424" s="25">
        <f ca="1" t="shared" si="2889"/>
        <v>57693.8143479615</v>
      </c>
      <c r="BV424" s="27">
        <f ca="1" t="shared" si="2890"/>
        <v>9.67442422997387</v>
      </c>
    </row>
    <row r="425" ht="15" customHeight="1" spans="1:74">
      <c r="A425" s="23">
        <v>424</v>
      </c>
      <c r="B425" s="24">
        <f ca="1" t="shared" ref="B425:F425" si="3157">RAND()</f>
        <v>0.834461262253184</v>
      </c>
      <c r="C425" s="25">
        <f ca="1">IF(B425&lt;=('Ejercicio 3 - TIR'!$D$13-'Ejercicio 3 - TIR'!$C$13)/('Ejercicio 3 - TIR'!$E$13-'Ejercicio 3 - TIR'!$C$13),'Ejercicio 3 - TIR'!$C$13+SQRT(('Ejercicio 3 - TIR'!$E$13-'Ejercicio 3 - TIR'!$C$13)*('Ejercicio 3 - TIR'!$D$13-'Ejercicio 3 - TIR'!$C$13)*B425),'Ejercicio 3 - TIR'!$E$13-SQRT(('Ejercicio 3 - TIR'!$E$13-'Ejercicio 3 - TIR'!$C$13)*('Ejercicio 3 - TIR'!$E$13-'Ejercicio 3 - TIR'!$D$13)*(1-B425)))</f>
        <v>85905.7995864902</v>
      </c>
      <c r="D425" s="24">
        <f ca="1" t="shared" si="3157"/>
        <v>0.576748343746819</v>
      </c>
      <c r="E425" s="25">
        <f ca="1">IF(D425&lt;=('Ejercicio 3 - TIR'!$D$14-'Ejercicio 3 - TIR'!$C$14)/('Ejercicio 3 - TIR'!$E$14-'Ejercicio 3 - TIR'!$C$14),'Ejercicio 3 - TIR'!$C$14+SQRT(('Ejercicio 3 - TIR'!$E$14-'Ejercicio 3 - TIR'!$C$14)*('Ejercicio 3 - TIR'!$D$14-'Ejercicio 3 - TIR'!$C$14)*D425),'Ejercicio 3 - TIR'!$E$14-SQRT(('Ejercicio 3 - TIR'!$E$14-'Ejercicio 3 - TIR'!$C$14)*('Ejercicio 3 - TIR'!$E$14-'Ejercicio 3 - TIR'!$D$14)*(1-D425)))</f>
        <v>32032.0800431997</v>
      </c>
      <c r="F425" s="24">
        <f ca="1" t="shared" si="3157"/>
        <v>0.550529547541882</v>
      </c>
      <c r="G425" s="25">
        <f ca="1">IF(F425&lt;=('Ejercicio 3 - TIR'!$D$18-'Ejercicio 3 - TIR'!$C$18)/('Ejercicio 3 - TIR'!$E$18-'Ejercicio 3 - TIR'!$C$18),'Ejercicio 3 - TIR'!$C$18+SQRT(('Ejercicio 3 - TIR'!$E$18-'Ejercicio 3 - TIR'!$C$18)*('Ejercicio 3 - TIR'!$D$18-'Ejercicio 3 - TIR'!$C$18)*F425),'Ejercicio 3 - TIR'!$E$18-SQRT(('Ejercicio 3 - TIR'!$E$18-'Ejercicio 3 - TIR'!$C$18)*('Ejercicio 3 - TIR'!$E$18-'Ejercicio 3 - TIR'!$D$18)*(1-F425)))</f>
        <v>39087.3226052167</v>
      </c>
      <c r="H425" s="24">
        <f ca="1" t="shared" ref="H425:L425" si="3158">RAND()</f>
        <v>0.93264784766403</v>
      </c>
      <c r="I425" s="25">
        <f ca="1">IF(H425&lt;=('Ejercicio 3 - TIR'!$D$18-'Ejercicio 3 - TIR'!$C$18)/('Ejercicio 3 - TIR'!$E$18-'Ejercicio 3 - TIR'!$C$18),'Ejercicio 3 - TIR'!$C$18+SQRT(('Ejercicio 3 - TIR'!$E$18-'Ejercicio 3 - TIR'!$C$18)*('Ejercicio 3 - TIR'!$D$18-'Ejercicio 3 - TIR'!$C$18)*H425),'Ejercicio 3 - TIR'!$E$18-SQRT(('Ejercicio 3 - TIR'!$E$18-'Ejercicio 3 - TIR'!$C$18)*('Ejercicio 3 - TIR'!$E$18-'Ejercicio 3 - TIR'!$D$18)*(1-H425)))</f>
        <v>42752.4654785304</v>
      </c>
      <c r="J425" s="24">
        <f ca="1" t="shared" si="3158"/>
        <v>0.581219468877388</v>
      </c>
      <c r="K425" s="25">
        <f ca="1">IF(J425&lt;=('Ejercicio 3 - TIR'!$D$18-'Ejercicio 3 - TIR'!$C$18)/('Ejercicio 3 - TIR'!$E$18-'Ejercicio 3 - TIR'!$C$18),'Ejercicio 3 - TIR'!$C$18+SQRT(('Ejercicio 3 - TIR'!$E$18-'Ejercicio 3 - TIR'!$C$18)*('Ejercicio 3 - TIR'!$D$18-'Ejercicio 3 - TIR'!$C$18)*J425),'Ejercicio 3 - TIR'!$E$18-SQRT(('Ejercicio 3 - TIR'!$E$18-'Ejercicio 3 - TIR'!$C$18)*('Ejercicio 3 - TIR'!$E$18-'Ejercicio 3 - TIR'!$D$18)*(1-J425)))</f>
        <v>39337.179463393</v>
      </c>
      <c r="L425" s="24">
        <f ca="1" t="shared" si="3158"/>
        <v>0.188214603124666</v>
      </c>
      <c r="M425" s="25">
        <f ca="1">IF(L425&lt;=('Ejercicio 3 - TIR'!$D$18-'Ejercicio 3 - TIR'!$C$18)/('Ejercicio 3 - TIR'!$E$18-'Ejercicio 3 - TIR'!$C$18),'Ejercicio 3 - TIR'!$C$18+SQRT(('Ejercicio 3 - TIR'!$E$18-'Ejercicio 3 - TIR'!$C$18)*('Ejercicio 3 - TIR'!$D$18-'Ejercicio 3 - TIR'!$C$18)*L425),'Ejercicio 3 - TIR'!$E$18-SQRT(('Ejercicio 3 - TIR'!$E$18-'Ejercicio 3 - TIR'!$C$18)*('Ejercicio 3 - TIR'!$E$18-'Ejercicio 3 - TIR'!$D$18)*(1-L425)))</f>
        <v>35313.3972624583</v>
      </c>
      <c r="N425" s="24">
        <f ca="1" t="shared" ref="N425:R425" si="3159">RAND()</f>
        <v>0.754201703384694</v>
      </c>
      <c r="O425" s="25">
        <f ca="1">IF(N425&lt;=('Ejercicio 3 - TIR'!$D$18-'Ejercicio 3 - TIR'!$C$18)/('Ejercicio 3 - TIR'!$E$18-'Ejercicio 3 - TIR'!$C$18),'Ejercicio 3 - TIR'!$C$18+SQRT(('Ejercicio 3 - TIR'!$E$18-'Ejercicio 3 - TIR'!$C$18)*('Ejercicio 3 - TIR'!$D$18-'Ejercicio 3 - TIR'!$C$18)*N425),'Ejercicio 3 - TIR'!$E$18-SQRT(('Ejercicio 3 - TIR'!$E$18-'Ejercicio 3 - TIR'!$C$18)*('Ejercicio 3 - TIR'!$E$18-'Ejercicio 3 - TIR'!$D$18)*(1-N425)))</f>
        <v>40706.4149890624</v>
      </c>
      <c r="P425" s="24">
        <f ca="1" t="shared" si="3159"/>
        <v>0.41515645456581</v>
      </c>
      <c r="Q425" s="26">
        <f ca="1">IF(P425&lt;=('Ejercicio 3 - TIR'!$D$22-'Ejercicio 3 - TIR'!$C$22)/('Ejercicio 3 - TIR'!$E$22-'Ejercicio 3 - TIR'!$C$22),'Ejercicio 3 - TIR'!$C$22+SQRT(('Ejercicio 3 - TIR'!$E$22-'Ejercicio 3 - TIR'!$C$22)*('Ejercicio 3 - TIR'!$D$22-'Ejercicio 3 - TIR'!$C$22)*P425),'Ejercicio 3 - TIR'!$E$22-SQRT(('Ejercicio 3 - TIR'!$E$22-'Ejercicio 3 - TIR'!$C$22)*('Ejercicio 3 - TIR'!$E$22-'Ejercicio 3 - TIR'!$D$22)*(1-P425)))</f>
        <v>0.147336452187847</v>
      </c>
      <c r="R425" s="24">
        <f ca="1" t="shared" si="3159"/>
        <v>0.700450617904866</v>
      </c>
      <c r="S425" s="26">
        <f ca="1">IF(R425&lt;=('Ejercicio 3 - TIR'!$D$23-'Ejercicio 3 - TIR'!$C$23)/('Ejercicio 3 - TIR'!$E$23-'Ejercicio 3 - TIR'!$C$23),'Ejercicio 3 - TIR'!$C$23+SQRT(('Ejercicio 3 - TIR'!$E$23-'Ejercicio 3 - TIR'!$C$23)*('Ejercicio 3 - TIR'!$D$23-'Ejercicio 3 - TIR'!$C$23)*R425),'Ejercicio 3 - TIR'!$E$23-SQRT(('Ejercicio 3 - TIR'!$E$23-'Ejercicio 3 - TIR'!$C$23)*('Ejercicio 3 - TIR'!$E$23-'Ejercicio 3 - TIR'!$D$23)*(1-R425)))</f>
        <v>0.156779558837713</v>
      </c>
      <c r="T425" s="24">
        <f ca="1" t="shared" ref="T425:X425" si="3160">RAND()</f>
        <v>0.932979154697804</v>
      </c>
      <c r="U425" s="26">
        <f ca="1">IF(T425&lt;=('Ejercicio 3 - TIR'!$D$24-'Ejercicio 3 - TIR'!$C$24)/('Ejercicio 3 - TIR'!$E$24-'Ejercicio 3 - TIR'!$C$24),'Ejercicio 3 - TIR'!$C$24+SQRT(('Ejercicio 3 - TIR'!$E$24-'Ejercicio 3 - TIR'!$C$24)*('Ejercicio 3 - TIR'!$D$24-'Ejercicio 3 - TIR'!$C$24)*T425),'Ejercicio 3 - TIR'!$E$24-SQRT(('Ejercicio 3 - TIR'!$E$24-'Ejercicio 3 - TIR'!$C$24)*('Ejercicio 3 - TIR'!$E$24-'Ejercicio 3 - TIR'!$D$24)*(1-T425)))</f>
        <v>0.206301154543315</v>
      </c>
      <c r="V425" s="24">
        <f ca="1" t="shared" si="3160"/>
        <v>0.399685477957805</v>
      </c>
      <c r="W425" s="26">
        <f ca="1">IF(V425&lt;=('Ejercicio 3 - TIR'!$D$25-'Ejercicio 3 - TIR'!$C$25)/('Ejercicio 3 - TIR'!$E$25-'Ejercicio 3 - TIR'!$C$25),'Ejercicio 3 - TIR'!$C$25+SQRT(('Ejercicio 3 - TIR'!$E$25-'Ejercicio 3 - TIR'!$C$25)*('Ejercicio 3 - TIR'!$D$25-'Ejercicio 3 - TIR'!$C$25)*V425),'Ejercicio 3 - TIR'!$E$25-SQRT(('Ejercicio 3 - TIR'!$E$25-'Ejercicio 3 - TIR'!$C$25)*('Ejercicio 3 - TIR'!$E$25-'Ejercicio 3 - TIR'!$D$25)*(1-V425)))</f>
        <v>0.204162233615198</v>
      </c>
      <c r="X425" s="24">
        <f ca="1" t="shared" si="3160"/>
        <v>0.335781471187993</v>
      </c>
      <c r="Y425" s="26">
        <f ca="1">IF(X425&lt;=('Ejercicio 3 - TIR'!$D$26-'Ejercicio 3 - TIR'!$C$26)/('Ejercicio 3 - TIR'!$E$26-'Ejercicio 3 - TIR'!$C$26),'Ejercicio 3 - TIR'!$C$26+SQRT(('Ejercicio 3 - TIR'!$E$26-'Ejercicio 3 - TIR'!$C$26)*('Ejercicio 3 - TIR'!$D$26-'Ejercicio 3 - TIR'!$C$26)*X425),'Ejercicio 3 - TIR'!$E$26-SQRT(('Ejercicio 3 - TIR'!$E$26-'Ejercicio 3 - TIR'!$C$26)*('Ejercicio 3 - TIR'!$E$26-'Ejercicio 3 - TIR'!$D$26)*(1-X425)))</f>
        <v>0.220110267527857</v>
      </c>
      <c r="Z425" s="24">
        <f ca="1" t="shared" si="2860"/>
        <v>1.14733645218785</v>
      </c>
      <c r="AA425" s="24">
        <f ca="1" t="shared" si="2861"/>
        <v>1.32721535500028</v>
      </c>
      <c r="AB425" s="24">
        <f ca="1" t="shared" si="2862"/>
        <v>1.60102141506446</v>
      </c>
      <c r="AC425" s="24">
        <f ca="1" t="shared" si="2863"/>
        <v>1.92788952322978</v>
      </c>
      <c r="AD425" s="24">
        <f ca="1" t="shared" si="2864"/>
        <v>2.35223780195204</v>
      </c>
      <c r="AE425" s="23">
        <f ca="1" t="shared" si="2865"/>
        <v>4719.49302976218</v>
      </c>
      <c r="AF425" s="23">
        <f ca="1" t="shared" si="2866"/>
        <v>5459.41306490596</v>
      </c>
      <c r="AG425" s="23">
        <f ca="1" t="shared" si="2867"/>
        <v>6585.69628332491</v>
      </c>
      <c r="AH425" s="23">
        <f ca="1" t="shared" si="2868"/>
        <v>7930.24674643984</v>
      </c>
      <c r="AI425" s="23">
        <f ca="1" t="shared" si="2869"/>
        <v>9675.77547936063</v>
      </c>
      <c r="AJ425" s="25">
        <f ca="1" t="shared" si="2870"/>
        <v>44846.3100433912</v>
      </c>
      <c r="AK425" s="25">
        <f ca="1" t="shared" si="2871"/>
        <v>56741.7286472251</v>
      </c>
      <c r="AL425" s="25">
        <f ca="1" t="shared" si="2872"/>
        <v>62979.666729126</v>
      </c>
      <c r="AM425" s="25">
        <f ca="1" t="shared" si="2873"/>
        <v>68080.3286119448</v>
      </c>
      <c r="AN425" s="25">
        <f ca="1" t="shared" si="2874"/>
        <v>95751.1681192199</v>
      </c>
      <c r="AO425" s="25">
        <f ca="1">C425/'Ejercicio 3 - TIR'!$D$7</f>
        <v>17181.159917298</v>
      </c>
      <c r="AP425" s="25">
        <f ca="1" t="shared" si="2875"/>
        <v>27665.1501260931</v>
      </c>
      <c r="AQ425" s="25">
        <f ca="1" t="shared" si="2876"/>
        <v>39560.568729927</v>
      </c>
      <c r="AR425" s="25">
        <f ca="1" t="shared" si="2877"/>
        <v>45798.506811828</v>
      </c>
      <c r="AS425" s="25">
        <f ca="1" t="shared" si="2878"/>
        <v>50899.1686946467</v>
      </c>
      <c r="AT425" s="25">
        <f ca="1" t="shared" si="2879"/>
        <v>78570.0082019219</v>
      </c>
      <c r="AU425" s="25">
        <f ca="1">AP425*'Ejercicio 3 - TIR'!$D$5</f>
        <v>13832.5750630466</v>
      </c>
      <c r="AV425" s="25">
        <f ca="1">AQ425*'Ejercicio 3 - TIR'!$D$5</f>
        <v>19780.2843649635</v>
      </c>
      <c r="AW425" s="25">
        <f ca="1">AR425*'Ejercicio 3 - TIR'!$D$5</f>
        <v>22899.253405914</v>
      </c>
      <c r="AX425" s="25">
        <f ca="1">AS425*'Ejercicio 3 - TIR'!$D$5</f>
        <v>25449.5843473234</v>
      </c>
      <c r="AY425" s="25">
        <f ca="1">AT425*'Ejercicio 3 - TIR'!$D$5</f>
        <v>39285.0041009609</v>
      </c>
      <c r="AZ425" s="25">
        <f ca="1" t="shared" ref="AZ425:BD425" si="3161">AJ425-AU425-AE425</f>
        <v>26294.2419505824</v>
      </c>
      <c r="BA425" s="25">
        <f ca="1" t="shared" si="3161"/>
        <v>31502.0312173556</v>
      </c>
      <c r="BB425" s="25">
        <f ca="1" t="shared" si="3161"/>
        <v>33494.7170398871</v>
      </c>
      <c r="BC425" s="25">
        <f ca="1" t="shared" si="3161"/>
        <v>34700.4975181816</v>
      </c>
      <c r="BD425" s="25">
        <f ca="1" t="shared" si="3161"/>
        <v>46790.3885388983</v>
      </c>
      <c r="BE425" s="25">
        <f ca="1" t="shared" ref="BE425:BI425" si="3162">AZ425/Z425</f>
        <v>22917.6384141218</v>
      </c>
      <c r="BF425" s="25">
        <f ca="1" t="shared" si="3162"/>
        <v>23735.4330619155</v>
      </c>
      <c r="BG425" s="25">
        <f ca="1" t="shared" si="3162"/>
        <v>20920.8426100525</v>
      </c>
      <c r="BH425" s="25">
        <f ca="1" t="shared" si="3162"/>
        <v>17999.2147371847</v>
      </c>
      <c r="BI425" s="25">
        <f ca="1" t="shared" si="3162"/>
        <v>19891.8614861425</v>
      </c>
      <c r="BJ425" s="25">
        <f ca="1" t="shared" si="2882"/>
        <v>75347.0695527679</v>
      </c>
      <c r="BK425" s="25">
        <f ca="1" t="shared" si="2883"/>
        <v>40414.1738388517</v>
      </c>
      <c r="BL425" s="25">
        <f ca="1" t="shared" si="2884"/>
        <v>115761.24339162</v>
      </c>
      <c r="BM425" s="25">
        <f ca="1">BK425*'Ejercicio 3 - TIR'!$D$5</f>
        <v>20207.0869194259</v>
      </c>
      <c r="BN425" s="25">
        <f ca="1" t="shared" si="2885"/>
        <v>95554.1564721937</v>
      </c>
      <c r="BO425" s="25">
        <f ca="1" t="shared" si="2886"/>
        <v>40622.6600018487</v>
      </c>
      <c r="BP425" s="25">
        <f ca="1" t="shared" si="2887"/>
        <v>-117937.87962969</v>
      </c>
      <c r="BQ425" s="25">
        <f ca="1" t="shared" ref="BQ425:BT425" si="3163">BE425</f>
        <v>22917.6384141218</v>
      </c>
      <c r="BR425" s="25">
        <f ca="1" t="shared" si="3163"/>
        <v>23735.4330619155</v>
      </c>
      <c r="BS425" s="25">
        <f ca="1" t="shared" si="3163"/>
        <v>20920.8426100525</v>
      </c>
      <c r="BT425" s="25">
        <f ca="1" t="shared" si="3163"/>
        <v>17999.2147371847</v>
      </c>
      <c r="BU425" s="25">
        <f ca="1" t="shared" si="2889"/>
        <v>60514.5214879912</v>
      </c>
      <c r="BV425" s="27">
        <f ca="1" t="shared" si="2890"/>
        <v>6.49633113131318</v>
      </c>
    </row>
    <row r="426" ht="15" customHeight="1" spans="1:74">
      <c r="A426" s="23">
        <v>425</v>
      </c>
      <c r="B426" s="24">
        <f ca="1" t="shared" ref="B426:F426" si="3164">RAND()</f>
        <v>0.760419558515429</v>
      </c>
      <c r="C426" s="25">
        <f ca="1">IF(B426&lt;=('Ejercicio 3 - TIR'!$D$13-'Ejercicio 3 - TIR'!$C$13)/('Ejercicio 3 - TIR'!$E$13-'Ejercicio 3 - TIR'!$C$13),'Ejercicio 3 - TIR'!$C$13+SQRT(('Ejercicio 3 - TIR'!$E$13-'Ejercicio 3 - TIR'!$C$13)*('Ejercicio 3 - TIR'!$D$13-'Ejercicio 3 - TIR'!$C$13)*B426),'Ejercicio 3 - TIR'!$E$13-SQRT(('Ejercicio 3 - TIR'!$E$13-'Ejercicio 3 - TIR'!$C$13)*('Ejercicio 3 - TIR'!$E$13-'Ejercicio 3 - TIR'!$D$13)*(1-B426)))</f>
        <v>83044.2773736569</v>
      </c>
      <c r="D426" s="24">
        <f ca="1" t="shared" si="3164"/>
        <v>0.849716432085349</v>
      </c>
      <c r="E426" s="25">
        <f ca="1">IF(D426&lt;=('Ejercicio 3 - TIR'!$D$14-'Ejercicio 3 - TIR'!$C$14)/('Ejercicio 3 - TIR'!$E$14-'Ejercicio 3 - TIR'!$C$14),'Ejercicio 3 - TIR'!$C$14+SQRT(('Ejercicio 3 - TIR'!$E$14-'Ejercicio 3 - TIR'!$C$14)*('Ejercicio 3 - TIR'!$D$14-'Ejercicio 3 - TIR'!$C$14)*D426),'Ejercicio 3 - TIR'!$E$14-SQRT(('Ejercicio 3 - TIR'!$E$14-'Ejercicio 3 - TIR'!$C$14)*('Ejercicio 3 - TIR'!$E$14-'Ejercicio 3 - TIR'!$D$14)*(1-D426)))</f>
        <v>35252.1020243483</v>
      </c>
      <c r="F426" s="24">
        <f ca="1" t="shared" si="3164"/>
        <v>0.690639103770055</v>
      </c>
      <c r="G426" s="25">
        <f ca="1">IF(F426&lt;=('Ejercicio 3 - TIR'!$D$18-'Ejercicio 3 - TIR'!$C$18)/('Ejercicio 3 - TIR'!$E$18-'Ejercicio 3 - TIR'!$C$18),'Ejercicio 3 - TIR'!$C$18+SQRT(('Ejercicio 3 - TIR'!$E$18-'Ejercicio 3 - TIR'!$C$18)*('Ejercicio 3 - TIR'!$D$18-'Ejercicio 3 - TIR'!$C$18)*F426),'Ejercicio 3 - TIR'!$E$18-SQRT(('Ejercicio 3 - TIR'!$E$18-'Ejercicio 3 - TIR'!$C$18)*('Ejercicio 3 - TIR'!$E$18-'Ejercicio 3 - TIR'!$D$18)*(1-F426)))</f>
        <v>40183.1475819529</v>
      </c>
      <c r="H426" s="24">
        <f ca="1" t="shared" ref="H426:L426" si="3165">RAND()</f>
        <v>0.915585458116046</v>
      </c>
      <c r="I426" s="25">
        <f ca="1">IF(H426&lt;=('Ejercicio 3 - TIR'!$D$18-'Ejercicio 3 - TIR'!$C$18)/('Ejercicio 3 - TIR'!$E$18-'Ejercicio 3 - TIR'!$C$18),'Ejercicio 3 - TIR'!$C$18+SQRT(('Ejercicio 3 - TIR'!$E$18-'Ejercicio 3 - TIR'!$C$18)*('Ejercicio 3 - TIR'!$D$18-'Ejercicio 3 - TIR'!$C$18)*H426),'Ejercicio 3 - TIR'!$E$18-SQRT(('Ejercicio 3 - TIR'!$E$18-'Ejercicio 3 - TIR'!$C$18)*('Ejercicio 3 - TIR'!$E$18-'Ejercicio 3 - TIR'!$D$18)*(1-H426)))</f>
        <v>42483.8341387546</v>
      </c>
      <c r="J426" s="24">
        <f ca="1" t="shared" si="3165"/>
        <v>0.063282565923225</v>
      </c>
      <c r="K426" s="25">
        <f ca="1">IF(J426&lt;=('Ejercicio 3 - TIR'!$D$18-'Ejercicio 3 - TIR'!$C$18)/('Ejercicio 3 - TIR'!$E$18-'Ejercicio 3 - TIR'!$C$18),'Ejercicio 3 - TIR'!$C$18+SQRT(('Ejercicio 3 - TIR'!$E$18-'Ejercicio 3 - TIR'!$C$18)*('Ejercicio 3 - TIR'!$D$18-'Ejercicio 3 - TIR'!$C$18)*J426),'Ejercicio 3 - TIR'!$E$18-SQRT(('Ejercicio 3 - TIR'!$E$18-'Ejercicio 3 - TIR'!$C$18)*('Ejercicio 3 - TIR'!$E$18-'Ejercicio 3 - TIR'!$D$18)*(1-J426)))</f>
        <v>33080.9714196149</v>
      </c>
      <c r="L426" s="24">
        <f ca="1" t="shared" si="3165"/>
        <v>0.876685162701676</v>
      </c>
      <c r="M426" s="25">
        <f ca="1">IF(L426&lt;=('Ejercicio 3 - TIR'!$D$18-'Ejercicio 3 - TIR'!$C$18)/('Ejercicio 3 - TIR'!$E$18-'Ejercicio 3 - TIR'!$C$18),'Ejercicio 3 - TIR'!$C$18+SQRT(('Ejercicio 3 - TIR'!$E$18-'Ejercicio 3 - TIR'!$C$18)*('Ejercicio 3 - TIR'!$D$18-'Ejercicio 3 - TIR'!$C$18)*L426),'Ejercicio 3 - TIR'!$E$18-SQRT(('Ejercicio 3 - TIR'!$E$18-'Ejercicio 3 - TIR'!$C$18)*('Ejercicio 3 - TIR'!$E$18-'Ejercicio 3 - TIR'!$D$18)*(1-L426)))</f>
        <v>41958.8467981086</v>
      </c>
      <c r="N426" s="24">
        <f ca="1" t="shared" ref="N426:R426" si="3166">RAND()</f>
        <v>0.538938625073236</v>
      </c>
      <c r="O426" s="25">
        <f ca="1">IF(N426&lt;=('Ejercicio 3 - TIR'!$D$18-'Ejercicio 3 - TIR'!$C$18)/('Ejercicio 3 - TIR'!$E$18-'Ejercicio 3 - TIR'!$C$18),'Ejercicio 3 - TIR'!$C$18+SQRT(('Ejercicio 3 - TIR'!$E$18-'Ejercicio 3 - TIR'!$C$18)*('Ejercicio 3 - TIR'!$D$18-'Ejercicio 3 - TIR'!$C$18)*N426),'Ejercicio 3 - TIR'!$E$18-SQRT(('Ejercicio 3 - TIR'!$E$18-'Ejercicio 3 - TIR'!$C$18)*('Ejercicio 3 - TIR'!$E$18-'Ejercicio 3 - TIR'!$D$18)*(1-N426)))</f>
        <v>38991.1508585378</v>
      </c>
      <c r="P426" s="24">
        <f ca="1" t="shared" si="3166"/>
        <v>0.5678723248505</v>
      </c>
      <c r="Q426" s="26">
        <f ca="1">IF(P426&lt;=('Ejercicio 3 - TIR'!$D$22-'Ejercicio 3 - TIR'!$C$22)/('Ejercicio 3 - TIR'!$E$22-'Ejercicio 3 - TIR'!$C$22),'Ejercicio 3 - TIR'!$C$22+SQRT(('Ejercicio 3 - TIR'!$E$22-'Ejercicio 3 - TIR'!$C$22)*('Ejercicio 3 - TIR'!$D$22-'Ejercicio 3 - TIR'!$C$22)*P426),'Ejercicio 3 - TIR'!$E$22-SQRT(('Ejercicio 3 - TIR'!$E$22-'Ejercicio 3 - TIR'!$C$22)*('Ejercicio 3 - TIR'!$E$22-'Ejercicio 3 - TIR'!$D$22)*(1-P426)))</f>
        <v>0.152110399513993</v>
      </c>
      <c r="R426" s="24">
        <f ca="1" t="shared" si="3166"/>
        <v>0.331996315403482</v>
      </c>
      <c r="S426" s="26">
        <f ca="1">IF(R426&lt;=('Ejercicio 3 - TIR'!$D$23-'Ejercicio 3 - TIR'!$C$23)/('Ejercicio 3 - TIR'!$E$23-'Ejercicio 3 - TIR'!$C$23),'Ejercicio 3 - TIR'!$C$23+SQRT(('Ejercicio 3 - TIR'!$E$23-'Ejercicio 3 - TIR'!$C$23)*('Ejercicio 3 - TIR'!$D$23-'Ejercicio 3 - TIR'!$C$23)*R426),'Ejercicio 3 - TIR'!$E$23-SQRT(('Ejercicio 3 - TIR'!$E$23-'Ejercicio 3 - TIR'!$C$23)*('Ejercicio 3 - TIR'!$E$23-'Ejercicio 3 - TIR'!$D$23)*(1-R426)))</f>
        <v>0.144445722892283</v>
      </c>
      <c r="T426" s="24">
        <f ca="1" t="shared" ref="T426:X426" si="3167">RAND()</f>
        <v>0.767456125252893</v>
      </c>
      <c r="U426" s="26">
        <f ca="1">IF(T426&lt;=('Ejercicio 3 - TIR'!$D$24-'Ejercicio 3 - TIR'!$C$24)/('Ejercicio 3 - TIR'!$E$24-'Ejercicio 3 - TIR'!$C$24),'Ejercicio 3 - TIR'!$C$24+SQRT(('Ejercicio 3 - TIR'!$E$24-'Ejercicio 3 - TIR'!$C$24)*('Ejercicio 3 - TIR'!$D$24-'Ejercicio 3 - TIR'!$C$24)*T426),'Ejercicio 3 - TIR'!$E$24-SQRT(('Ejercicio 3 - TIR'!$E$24-'Ejercicio 3 - TIR'!$C$24)*('Ejercicio 3 - TIR'!$E$24-'Ejercicio 3 - TIR'!$D$24)*(1-T426)))</f>
        <v>0.194482891047536</v>
      </c>
      <c r="V426" s="24">
        <f ca="1" t="shared" si="3167"/>
        <v>0.0972475428707449</v>
      </c>
      <c r="W426" s="26">
        <f ca="1">IF(V426&lt;=('Ejercicio 3 - TIR'!$D$25-'Ejercicio 3 - TIR'!$C$25)/('Ejercicio 3 - TIR'!$E$25-'Ejercicio 3 - TIR'!$C$25),'Ejercicio 3 - TIR'!$C$25+SQRT(('Ejercicio 3 - TIR'!$E$25-'Ejercicio 3 - TIR'!$C$25)*('Ejercicio 3 - TIR'!$D$25-'Ejercicio 3 - TIR'!$C$25)*V426),'Ejercicio 3 - TIR'!$E$25-SQRT(('Ejercicio 3 - TIR'!$E$25-'Ejercicio 3 - TIR'!$C$25)*('Ejercicio 3 - TIR'!$E$25-'Ejercicio 3 - TIR'!$D$25)*(1-V426)))</f>
        <v>0.191668185806673</v>
      </c>
      <c r="X426" s="24">
        <f ca="1" t="shared" si="3167"/>
        <v>0.642306823569379</v>
      </c>
      <c r="Y426" s="26">
        <f ca="1">IF(X426&lt;=('Ejercicio 3 - TIR'!$D$26-'Ejercicio 3 - TIR'!$C$26)/('Ejercicio 3 - TIR'!$E$26-'Ejercicio 3 - TIR'!$C$26),'Ejercicio 3 - TIR'!$C$26+SQRT(('Ejercicio 3 - TIR'!$E$26-'Ejercicio 3 - TIR'!$C$26)*('Ejercicio 3 - TIR'!$D$26-'Ejercicio 3 - TIR'!$C$26)*X426),'Ejercicio 3 - TIR'!$E$26-SQRT(('Ejercicio 3 - TIR'!$E$26-'Ejercicio 3 - TIR'!$C$26)*('Ejercicio 3 - TIR'!$E$26-'Ejercicio 3 - TIR'!$D$26)*(1-X426)))</f>
        <v>0.236050675173271</v>
      </c>
      <c r="Z426" s="24">
        <f ca="1" t="shared" si="2860"/>
        <v>1.15211039951399</v>
      </c>
      <c r="AA426" s="24">
        <f ca="1" t="shared" si="2861"/>
        <v>1.31852781902351</v>
      </c>
      <c r="AB426" s="24">
        <f ca="1" t="shared" si="2862"/>
        <v>1.5749589211938</v>
      </c>
      <c r="AC426" s="24">
        <f ca="1" t="shared" si="2863"/>
        <v>1.87682844033905</v>
      </c>
      <c r="AD426" s="24">
        <f ca="1" t="shared" si="2864"/>
        <v>2.31985506086548</v>
      </c>
      <c r="AE426" s="23">
        <f ca="1" t="shared" si="2865"/>
        <v>5362.21132263165</v>
      </c>
      <c r="AF426" s="23">
        <f ca="1" t="shared" si="2866"/>
        <v>6136.75981343036</v>
      </c>
      <c r="AG426" s="23">
        <f ca="1" t="shared" si="2867"/>
        <v>7330.25460361063</v>
      </c>
      <c r="AH426" s="23">
        <f ca="1" t="shared" si="2868"/>
        <v>8735.2312049857</v>
      </c>
      <c r="AI426" s="23">
        <f ca="1" t="shared" si="2869"/>
        <v>10797.1884287172</v>
      </c>
      <c r="AJ426" s="25">
        <f ca="1" t="shared" si="2870"/>
        <v>46295.4222143735</v>
      </c>
      <c r="AK426" s="25">
        <f ca="1" t="shared" si="2871"/>
        <v>56016.1171707286</v>
      </c>
      <c r="AL426" s="25">
        <f ca="1" t="shared" si="2872"/>
        <v>52101.1710590797</v>
      </c>
      <c r="AM426" s="25">
        <f ca="1" t="shared" si="2873"/>
        <v>78749.5569945195</v>
      </c>
      <c r="AN426" s="25">
        <f ca="1" t="shared" si="2874"/>
        <v>90453.8186481485</v>
      </c>
      <c r="AO426" s="25">
        <f ca="1">C426/'Ejercicio 3 - TIR'!$D$7</f>
        <v>16608.8554747314</v>
      </c>
      <c r="AP426" s="25">
        <f ca="1" t="shared" si="2875"/>
        <v>29686.5667396422</v>
      </c>
      <c r="AQ426" s="25">
        <f ca="1" t="shared" si="2876"/>
        <v>39407.2616959972</v>
      </c>
      <c r="AR426" s="25">
        <f ca="1" t="shared" si="2877"/>
        <v>35492.3155843483</v>
      </c>
      <c r="AS426" s="25">
        <f ca="1" t="shared" si="2878"/>
        <v>62140.7015197881</v>
      </c>
      <c r="AT426" s="25">
        <f ca="1" t="shared" si="2879"/>
        <v>73844.9631734171</v>
      </c>
      <c r="AU426" s="25">
        <f ca="1">AP426*'Ejercicio 3 - TIR'!$D$5</f>
        <v>14843.2833698211</v>
      </c>
      <c r="AV426" s="25">
        <f ca="1">AQ426*'Ejercicio 3 - TIR'!$D$5</f>
        <v>19703.6308479986</v>
      </c>
      <c r="AW426" s="25">
        <f ca="1">AR426*'Ejercicio 3 - TIR'!$D$5</f>
        <v>17746.1577921742</v>
      </c>
      <c r="AX426" s="25">
        <f ca="1">AS426*'Ejercicio 3 - TIR'!$D$5</f>
        <v>31070.350759894</v>
      </c>
      <c r="AY426" s="25">
        <f ca="1">AT426*'Ejercicio 3 - TIR'!$D$5</f>
        <v>36922.4815867086</v>
      </c>
      <c r="AZ426" s="25">
        <f ca="1" t="shared" ref="AZ426:BD426" si="3168">AJ426-AU426-AE426</f>
        <v>26089.9275219208</v>
      </c>
      <c r="BA426" s="25">
        <f ca="1" t="shared" si="3168"/>
        <v>30175.7265092996</v>
      </c>
      <c r="BB426" s="25">
        <f ca="1" t="shared" si="3168"/>
        <v>27024.7586632949</v>
      </c>
      <c r="BC426" s="25">
        <f ca="1" t="shared" si="3168"/>
        <v>38943.9750296397</v>
      </c>
      <c r="BD426" s="25">
        <f ca="1" t="shared" si="3168"/>
        <v>42734.1486327227</v>
      </c>
      <c r="BE426" s="25">
        <f ca="1" t="shared" ref="BE426:BI426" si="3169">AZ426/Z426</f>
        <v>22645.3363609309</v>
      </c>
      <c r="BF426" s="25">
        <f ca="1" t="shared" si="3169"/>
        <v>22885.9232804413</v>
      </c>
      <c r="BG426" s="25">
        <f ca="1" t="shared" si="3169"/>
        <v>17159.0244670067</v>
      </c>
      <c r="BH426" s="25">
        <f ca="1" t="shared" si="3169"/>
        <v>20749.8853878218</v>
      </c>
      <c r="BI426" s="25">
        <f ca="1" t="shared" si="3169"/>
        <v>18421.0424839126</v>
      </c>
      <c r="BJ426" s="25">
        <f ca="1" t="shared" si="2882"/>
        <v>81779.7672873307</v>
      </c>
      <c r="BK426" s="25">
        <f ca="1" t="shared" si="2883"/>
        <v>38530.137428239</v>
      </c>
      <c r="BL426" s="25">
        <f ca="1" t="shared" si="2884"/>
        <v>120309.90471557</v>
      </c>
      <c r="BM426" s="25">
        <f ca="1">BK426*'Ejercicio 3 - TIR'!$D$5</f>
        <v>19265.0687141195</v>
      </c>
      <c r="BN426" s="25">
        <f ca="1" t="shared" si="2885"/>
        <v>101044.83600145</v>
      </c>
      <c r="BO426" s="25">
        <f ca="1" t="shared" si="2886"/>
        <v>43556.529761714</v>
      </c>
      <c r="BP426" s="25">
        <f ca="1" t="shared" si="2887"/>
        <v>-118296.379398005</v>
      </c>
      <c r="BQ426" s="25">
        <f ca="1" t="shared" ref="BQ426:BT426" si="3170">BE426</f>
        <v>22645.3363609309</v>
      </c>
      <c r="BR426" s="25">
        <f ca="1" t="shared" si="3170"/>
        <v>22885.9232804413</v>
      </c>
      <c r="BS426" s="25">
        <f ca="1" t="shared" si="3170"/>
        <v>17159.0244670067</v>
      </c>
      <c r="BT426" s="25">
        <f ca="1" t="shared" si="3170"/>
        <v>20749.8853878218</v>
      </c>
      <c r="BU426" s="25">
        <f ca="1" t="shared" si="2889"/>
        <v>61977.5722456266</v>
      </c>
      <c r="BV426" s="27">
        <f ca="1" t="shared" si="2890"/>
        <v>6.15635855115713</v>
      </c>
    </row>
    <row r="427" ht="15" customHeight="1" spans="1:74">
      <c r="A427" s="23">
        <v>426</v>
      </c>
      <c r="B427" s="24">
        <f ca="1" t="shared" ref="B427:F427" si="3171">RAND()</f>
        <v>0.946513908353965</v>
      </c>
      <c r="C427" s="25">
        <f ca="1">IF(B427&lt;=('Ejercicio 3 - TIR'!$D$13-'Ejercicio 3 - TIR'!$C$13)/('Ejercicio 3 - TIR'!$E$13-'Ejercicio 3 - TIR'!$C$13),'Ejercicio 3 - TIR'!$C$13+SQRT(('Ejercicio 3 - TIR'!$E$13-'Ejercicio 3 - TIR'!$C$13)*('Ejercicio 3 - TIR'!$D$13-'Ejercicio 3 - TIR'!$C$13)*B427),'Ejercicio 3 - TIR'!$E$13-SQRT(('Ejercicio 3 - TIR'!$E$13-'Ejercicio 3 - TIR'!$C$13)*('Ejercicio 3 - TIR'!$E$13-'Ejercicio 3 - TIR'!$D$13)*(1-B427)))</f>
        <v>91988.5513185665</v>
      </c>
      <c r="D427" s="24">
        <f ca="1" t="shared" si="3171"/>
        <v>0.99398081935203</v>
      </c>
      <c r="E427" s="25">
        <f ca="1">IF(D427&lt;=('Ejercicio 3 - TIR'!$D$14-'Ejercicio 3 - TIR'!$C$14)/('Ejercicio 3 - TIR'!$E$14-'Ejercicio 3 - TIR'!$C$14),'Ejercicio 3 - TIR'!$C$14+SQRT(('Ejercicio 3 - TIR'!$E$14-'Ejercicio 3 - TIR'!$C$14)*('Ejercicio 3 - TIR'!$D$14-'Ejercicio 3 - TIR'!$C$14)*D427),'Ejercicio 3 - TIR'!$E$14-SQRT(('Ejercicio 3 - TIR'!$E$14-'Ejercicio 3 - TIR'!$C$14)*('Ejercicio 3 - TIR'!$E$14-'Ejercicio 3 - TIR'!$D$14)*(1-D427)))</f>
        <v>39049.8015485198</v>
      </c>
      <c r="F427" s="24">
        <f ca="1" t="shared" si="3171"/>
        <v>0.597972707495315</v>
      </c>
      <c r="G427" s="25">
        <f ca="1">IF(F427&lt;=('Ejercicio 3 - TIR'!$D$18-'Ejercicio 3 - TIR'!$C$18)/('Ejercicio 3 - TIR'!$E$18-'Ejercicio 3 - TIR'!$C$18),'Ejercicio 3 - TIR'!$C$18+SQRT(('Ejercicio 3 - TIR'!$E$18-'Ejercicio 3 - TIR'!$C$18)*('Ejercicio 3 - TIR'!$D$18-'Ejercicio 3 - TIR'!$C$18)*F427),'Ejercicio 3 - TIR'!$E$18-SQRT(('Ejercicio 3 - TIR'!$E$18-'Ejercicio 3 - TIR'!$C$18)*('Ejercicio 3 - TIR'!$E$18-'Ejercicio 3 - TIR'!$D$18)*(1-F427)))</f>
        <v>39470.7922648687</v>
      </c>
      <c r="H427" s="24">
        <f ca="1" t="shared" ref="H427:L427" si="3172">RAND()</f>
        <v>0.229589999440937</v>
      </c>
      <c r="I427" s="25">
        <f ca="1">IF(H427&lt;=('Ejercicio 3 - TIR'!$D$18-'Ejercicio 3 - TIR'!$C$18)/('Ejercicio 3 - TIR'!$E$18-'Ejercicio 3 - TIR'!$C$18),'Ejercicio 3 - TIR'!$C$18+SQRT(('Ejercicio 3 - TIR'!$E$18-'Ejercicio 3 - TIR'!$C$18)*('Ejercicio 3 - TIR'!$D$18-'Ejercicio 3 - TIR'!$C$18)*H427),'Ejercicio 3 - TIR'!$E$18-SQRT(('Ejercicio 3 - TIR'!$E$18-'Ejercicio 3 - TIR'!$C$18)*('Ejercicio 3 - TIR'!$E$18-'Ejercicio 3 - TIR'!$D$18)*(1-H427)))</f>
        <v>35868.4324922538</v>
      </c>
      <c r="J427" s="24">
        <f ca="1" t="shared" si="3172"/>
        <v>0.620358613670781</v>
      </c>
      <c r="K427" s="25">
        <f ca="1">IF(J427&lt;=('Ejercicio 3 - TIR'!$D$18-'Ejercicio 3 - TIR'!$C$18)/('Ejercicio 3 - TIR'!$E$18-'Ejercicio 3 - TIR'!$C$18),'Ejercicio 3 - TIR'!$C$18+SQRT(('Ejercicio 3 - TIR'!$E$18-'Ejercicio 3 - TIR'!$C$18)*('Ejercicio 3 - TIR'!$D$18-'Ejercicio 3 - TIR'!$C$18)*J427),'Ejercicio 3 - TIR'!$E$18-SQRT(('Ejercicio 3 - TIR'!$E$18-'Ejercicio 3 - TIR'!$C$18)*('Ejercicio 3 - TIR'!$E$18-'Ejercicio 3 - TIR'!$D$18)*(1-J427)))</f>
        <v>39646.439345718</v>
      </c>
      <c r="L427" s="24">
        <f ca="1" t="shared" si="3172"/>
        <v>0.381775309950527</v>
      </c>
      <c r="M427" s="25">
        <f ca="1">IF(L427&lt;=('Ejercicio 3 - TIR'!$D$18-'Ejercicio 3 - TIR'!$C$18)/('Ejercicio 3 - TIR'!$E$18-'Ejercicio 3 - TIR'!$C$18),'Ejercicio 3 - TIR'!$C$18+SQRT(('Ejercicio 3 - TIR'!$E$18-'Ejercicio 3 - TIR'!$C$18)*('Ejercicio 3 - TIR'!$D$18-'Ejercicio 3 - TIR'!$C$18)*L427),'Ejercicio 3 - TIR'!$E$18-SQRT(('Ejercicio 3 - TIR'!$E$18-'Ejercicio 3 - TIR'!$C$18)*('Ejercicio 3 - TIR'!$E$18-'Ejercicio 3 - TIR'!$D$18)*(1-L427)))</f>
        <v>37567.4498011271</v>
      </c>
      <c r="N427" s="24">
        <f ca="1" t="shared" ref="N427:R427" si="3173">RAND()</f>
        <v>0.484503115902974</v>
      </c>
      <c r="O427" s="25">
        <f ca="1">IF(N427&lt;=('Ejercicio 3 - TIR'!$D$18-'Ejercicio 3 - TIR'!$C$18)/('Ejercicio 3 - TIR'!$E$18-'Ejercicio 3 - TIR'!$C$18),'Ejercicio 3 - TIR'!$C$18+SQRT(('Ejercicio 3 - TIR'!$E$18-'Ejercicio 3 - TIR'!$C$18)*('Ejercicio 3 - TIR'!$D$18-'Ejercicio 3 - TIR'!$C$18)*N427),'Ejercicio 3 - TIR'!$E$18-SQRT(('Ejercicio 3 - TIR'!$E$18-'Ejercicio 3 - TIR'!$C$18)*('Ejercicio 3 - TIR'!$E$18-'Ejercicio 3 - TIR'!$D$18)*(1-N427)))</f>
        <v>38524.9907557396</v>
      </c>
      <c r="P427" s="24">
        <f ca="1" t="shared" si="3173"/>
        <v>0.169617813932804</v>
      </c>
      <c r="Q427" s="26">
        <f ca="1">IF(P427&lt;=('Ejercicio 3 - TIR'!$D$22-'Ejercicio 3 - TIR'!$C$22)/('Ejercicio 3 - TIR'!$E$22-'Ejercicio 3 - TIR'!$C$22),'Ejercicio 3 - TIR'!$C$22+SQRT(('Ejercicio 3 - TIR'!$E$22-'Ejercicio 3 - TIR'!$C$22)*('Ejercicio 3 - TIR'!$D$22-'Ejercicio 3 - TIR'!$C$22)*P427),'Ejercicio 3 - TIR'!$E$22-SQRT(('Ejercicio 3 - TIR'!$E$22-'Ejercicio 3 - TIR'!$C$22)*('Ejercicio 3 - TIR'!$E$22-'Ejercicio 3 - TIR'!$D$22)*(1-P427)))</f>
        <v>0.137473181309625</v>
      </c>
      <c r="R427" s="24">
        <f ca="1" t="shared" si="3173"/>
        <v>0.918019744523085</v>
      </c>
      <c r="S427" s="26">
        <f ca="1">IF(R427&lt;=('Ejercicio 3 - TIR'!$D$23-'Ejercicio 3 - TIR'!$C$23)/('Ejercicio 3 - TIR'!$E$23-'Ejercicio 3 - TIR'!$C$23),'Ejercicio 3 - TIR'!$C$23+SQRT(('Ejercicio 3 - TIR'!$E$23-'Ejercicio 3 - TIR'!$C$23)*('Ejercicio 3 - TIR'!$D$23-'Ejercicio 3 - TIR'!$C$23)*R427),'Ejercicio 3 - TIR'!$E$23-SQRT(('Ejercicio 3 - TIR'!$E$23-'Ejercicio 3 - TIR'!$C$23)*('Ejercicio 3 - TIR'!$E$23-'Ejercicio 3 - TIR'!$D$23)*(1-R427)))</f>
        <v>0.167852388718005</v>
      </c>
      <c r="T427" s="24">
        <f ca="1" t="shared" ref="T427:X427" si="3174">RAND()</f>
        <v>0.782240805018693</v>
      </c>
      <c r="U427" s="26">
        <f ca="1">IF(T427&lt;=('Ejercicio 3 - TIR'!$D$24-'Ejercicio 3 - TIR'!$C$24)/('Ejercicio 3 - TIR'!$E$24-'Ejercicio 3 - TIR'!$C$24),'Ejercicio 3 - TIR'!$C$24+SQRT(('Ejercicio 3 - TIR'!$E$24-'Ejercicio 3 - TIR'!$C$24)*('Ejercicio 3 - TIR'!$D$24-'Ejercicio 3 - TIR'!$C$24)*T427),'Ejercicio 3 - TIR'!$E$24-SQRT(('Ejercicio 3 - TIR'!$E$24-'Ejercicio 3 - TIR'!$C$24)*('Ejercicio 3 - TIR'!$E$24-'Ejercicio 3 - TIR'!$D$24)*(1-T427)))</f>
        <v>0.195307374664737</v>
      </c>
      <c r="V427" s="24">
        <f ca="1" t="shared" si="3174"/>
        <v>0.49086961686243</v>
      </c>
      <c r="W427" s="26">
        <f ca="1">IF(V427&lt;=('Ejercicio 3 - TIR'!$D$25-'Ejercicio 3 - TIR'!$C$25)/('Ejercicio 3 - TIR'!$E$25-'Ejercicio 3 - TIR'!$C$25),'Ejercicio 3 - TIR'!$C$25+SQRT(('Ejercicio 3 - TIR'!$E$25-'Ejercicio 3 - TIR'!$C$25)*('Ejercicio 3 - TIR'!$D$25-'Ejercicio 3 - TIR'!$C$25)*V427),'Ejercicio 3 - TIR'!$E$25-SQRT(('Ejercicio 3 - TIR'!$E$25-'Ejercicio 3 - TIR'!$C$25)*('Ejercicio 3 - TIR'!$E$25-'Ejercicio 3 - TIR'!$D$25)*(1-V427)))</f>
        <v>0.207786775283313</v>
      </c>
      <c r="X427" s="24">
        <f ca="1" t="shared" si="3174"/>
        <v>0.80686442120977</v>
      </c>
      <c r="Y427" s="26">
        <f ca="1">IF(X427&lt;=('Ejercicio 3 - TIR'!$D$26-'Ejercicio 3 - TIR'!$C$26)/('Ejercicio 3 - TIR'!$E$26-'Ejercicio 3 - TIR'!$C$26),'Ejercicio 3 - TIR'!$C$26+SQRT(('Ejercicio 3 - TIR'!$E$26-'Ejercicio 3 - TIR'!$C$26)*('Ejercicio 3 - TIR'!$D$26-'Ejercicio 3 - TIR'!$C$26)*X427),'Ejercicio 3 - TIR'!$E$26-SQRT(('Ejercicio 3 - TIR'!$E$26-'Ejercicio 3 - TIR'!$C$26)*('Ejercicio 3 - TIR'!$E$26-'Ejercicio 3 - TIR'!$D$26)*(1-X427)))</f>
        <v>0.247705540328607</v>
      </c>
      <c r="Z427" s="24">
        <f ca="1" t="shared" si="2860"/>
        <v>1.13747318130963</v>
      </c>
      <c r="AA427" s="24">
        <f ca="1" t="shared" si="2861"/>
        <v>1.32840077189511</v>
      </c>
      <c r="AB427" s="24">
        <f ca="1" t="shared" si="2862"/>
        <v>1.58784723915656</v>
      </c>
      <c r="AC427" s="24">
        <f ca="1" t="shared" si="2863"/>
        <v>1.91778089662341</v>
      </c>
      <c r="AD427" s="24">
        <f ca="1" t="shared" si="2864"/>
        <v>2.3928258498534</v>
      </c>
      <c r="AE427" s="23">
        <f ca="1" t="shared" si="2865"/>
        <v>5368.30044838455</v>
      </c>
      <c r="AF427" s="23">
        <f ca="1" t="shared" si="2866"/>
        <v>6269.38250200184</v>
      </c>
      <c r="AG427" s="23">
        <f ca="1" t="shared" si="2867"/>
        <v>7493.83913923686</v>
      </c>
      <c r="AH427" s="23">
        <f ca="1" t="shared" si="2868"/>
        <v>9050.95980847076</v>
      </c>
      <c r="AI427" s="23">
        <f ca="1" t="shared" si="2869"/>
        <v>11292.9326983205</v>
      </c>
      <c r="AJ427" s="25">
        <f ca="1" t="shared" si="2870"/>
        <v>44896.9676463316</v>
      </c>
      <c r="AK427" s="25">
        <f ca="1" t="shared" si="2871"/>
        <v>47647.6534093778</v>
      </c>
      <c r="AL427" s="25">
        <f ca="1" t="shared" si="2872"/>
        <v>62952.4892574864</v>
      </c>
      <c r="AM427" s="25">
        <f ca="1" t="shared" si="2873"/>
        <v>72046.1375634607</v>
      </c>
      <c r="AN427" s="25">
        <f ca="1" t="shared" si="2874"/>
        <v>92183.5937456969</v>
      </c>
      <c r="AO427" s="25">
        <f ca="1">C427/'Ejercicio 3 - TIR'!$D$7</f>
        <v>18397.7102637133</v>
      </c>
      <c r="AP427" s="25">
        <f ca="1" t="shared" si="2875"/>
        <v>26499.2573826183</v>
      </c>
      <c r="AQ427" s="25">
        <f ca="1" t="shared" si="2876"/>
        <v>29249.9431456645</v>
      </c>
      <c r="AR427" s="25">
        <f ca="1" t="shared" si="2877"/>
        <v>44554.7789937731</v>
      </c>
      <c r="AS427" s="25">
        <f ca="1" t="shared" si="2878"/>
        <v>53648.4272997473</v>
      </c>
      <c r="AT427" s="25">
        <f ca="1" t="shared" si="2879"/>
        <v>73785.8834819836</v>
      </c>
      <c r="AU427" s="25">
        <f ca="1">AP427*'Ejercicio 3 - TIR'!$D$5</f>
        <v>13249.6286913091</v>
      </c>
      <c r="AV427" s="25">
        <f ca="1">AQ427*'Ejercicio 3 - TIR'!$D$5</f>
        <v>14624.9715728323</v>
      </c>
      <c r="AW427" s="25">
        <f ca="1">AR427*'Ejercicio 3 - TIR'!$D$5</f>
        <v>22277.3894968866</v>
      </c>
      <c r="AX427" s="25">
        <f ca="1">AS427*'Ejercicio 3 - TIR'!$D$5</f>
        <v>26824.2136498737</v>
      </c>
      <c r="AY427" s="25">
        <f ca="1">AT427*'Ejercicio 3 - TIR'!$D$5</f>
        <v>36892.9417409918</v>
      </c>
      <c r="AZ427" s="25">
        <f ca="1" t="shared" ref="AZ427:BD427" si="3175">AJ427-AU427-AE427</f>
        <v>26279.0385066379</v>
      </c>
      <c r="BA427" s="25">
        <f ca="1" t="shared" si="3175"/>
        <v>26753.2993345437</v>
      </c>
      <c r="BB427" s="25">
        <f ca="1" t="shared" si="3175"/>
        <v>33181.260621363</v>
      </c>
      <c r="BC427" s="25">
        <f ca="1" t="shared" si="3175"/>
        <v>36170.9641051162</v>
      </c>
      <c r="BD427" s="25">
        <f ca="1" t="shared" si="3175"/>
        <v>43997.7193063846</v>
      </c>
      <c r="BE427" s="25">
        <f ca="1" t="shared" ref="BE427:BI427" si="3176">AZ427/Z427</f>
        <v>23102.9961307585</v>
      </c>
      <c r="BF427" s="25">
        <f ca="1" t="shared" si="3176"/>
        <v>20139.4789137145</v>
      </c>
      <c r="BG427" s="25">
        <f ca="1" t="shared" si="3176"/>
        <v>20897.0106211152</v>
      </c>
      <c r="BH427" s="25">
        <f ca="1" t="shared" si="3176"/>
        <v>18860.8428464386</v>
      </c>
      <c r="BI427" s="25">
        <f ca="1" t="shared" si="3176"/>
        <v>18387.3470395183</v>
      </c>
      <c r="BJ427" s="25">
        <f ca="1" t="shared" si="2882"/>
        <v>93439.3745769432</v>
      </c>
      <c r="BK427" s="25">
        <f ca="1" t="shared" si="2883"/>
        <v>44022.5166971263</v>
      </c>
      <c r="BL427" s="25">
        <f ca="1" t="shared" si="2884"/>
        <v>137461.89127407</v>
      </c>
      <c r="BM427" s="25">
        <f ca="1">BK427*'Ejercicio 3 - TIR'!$D$5</f>
        <v>22011.2583485632</v>
      </c>
      <c r="BN427" s="25">
        <f ca="1" t="shared" si="2885"/>
        <v>115450.632925506</v>
      </c>
      <c r="BO427" s="25">
        <f ca="1" t="shared" si="2886"/>
        <v>48248.6566803764</v>
      </c>
      <c r="BP427" s="25">
        <f ca="1" t="shared" si="2887"/>
        <v>-131038.352867086</v>
      </c>
      <c r="BQ427" s="25">
        <f ca="1" t="shared" ref="BQ427:BT427" si="3177">BE427</f>
        <v>23102.9961307585</v>
      </c>
      <c r="BR427" s="25">
        <f ca="1" t="shared" si="3177"/>
        <v>20139.4789137145</v>
      </c>
      <c r="BS427" s="25">
        <f ca="1" t="shared" si="3177"/>
        <v>20897.0106211152</v>
      </c>
      <c r="BT427" s="25">
        <f ca="1" t="shared" si="3177"/>
        <v>18860.8428464386</v>
      </c>
      <c r="BU427" s="25">
        <f ca="1" t="shared" si="2889"/>
        <v>66636.0037198947</v>
      </c>
      <c r="BV427" s="27">
        <f ca="1" t="shared" si="2890"/>
        <v>3.83233352104526</v>
      </c>
    </row>
    <row r="428" ht="15" customHeight="1" spans="1:74">
      <c r="A428" s="23">
        <v>427</v>
      </c>
      <c r="B428" s="24">
        <f ca="1" t="shared" ref="B428:F428" si="3178">RAND()</f>
        <v>0.773755231393191</v>
      </c>
      <c r="C428" s="25">
        <f ca="1">IF(B428&lt;=('Ejercicio 3 - TIR'!$D$13-'Ejercicio 3 - TIR'!$C$13)/('Ejercicio 3 - TIR'!$E$13-'Ejercicio 3 - TIR'!$C$13),'Ejercicio 3 - TIR'!$C$13+SQRT(('Ejercicio 3 - TIR'!$E$13-'Ejercicio 3 - TIR'!$C$13)*('Ejercicio 3 - TIR'!$D$13-'Ejercicio 3 - TIR'!$C$13)*B428),'Ejercicio 3 - TIR'!$E$13-SQRT(('Ejercicio 3 - TIR'!$E$13-'Ejercicio 3 - TIR'!$C$13)*('Ejercicio 3 - TIR'!$E$13-'Ejercicio 3 - TIR'!$D$13)*(1-B428)))</f>
        <v>83522.9334428676</v>
      </c>
      <c r="D428" s="24">
        <f ca="1" t="shared" si="3178"/>
        <v>0.826582732642813</v>
      </c>
      <c r="E428" s="25">
        <f ca="1">IF(D428&lt;=('Ejercicio 3 - TIR'!$D$14-'Ejercicio 3 - TIR'!$C$14)/('Ejercicio 3 - TIR'!$E$14-'Ejercicio 3 - TIR'!$C$14),'Ejercicio 3 - TIR'!$C$14+SQRT(('Ejercicio 3 - TIR'!$E$14-'Ejercicio 3 - TIR'!$C$14)*('Ejercicio 3 - TIR'!$D$14-'Ejercicio 3 - TIR'!$C$14)*D428),'Ejercicio 3 - TIR'!$E$14-SQRT(('Ejercicio 3 - TIR'!$E$14-'Ejercicio 3 - TIR'!$C$14)*('Ejercicio 3 - TIR'!$E$14-'Ejercicio 3 - TIR'!$D$14)*(1-D428)))</f>
        <v>34899.746074598</v>
      </c>
      <c r="F428" s="24">
        <f ca="1" t="shared" si="3178"/>
        <v>0.0544569354201982</v>
      </c>
      <c r="G428" s="25">
        <f ca="1">IF(F428&lt;=('Ejercicio 3 - TIR'!$D$18-'Ejercicio 3 - TIR'!$C$18)/('Ejercicio 3 - TIR'!$E$18-'Ejercicio 3 - TIR'!$C$18),'Ejercicio 3 - TIR'!$C$18+SQRT(('Ejercicio 3 - TIR'!$E$18-'Ejercicio 3 - TIR'!$C$18)*('Ejercicio 3 - TIR'!$D$18-'Ejercicio 3 - TIR'!$C$18)*F428),'Ejercicio 3 - TIR'!$E$18-SQRT(('Ejercicio 3 - TIR'!$E$18-'Ejercicio 3 - TIR'!$C$18)*('Ejercicio 3 - TIR'!$E$18-'Ejercicio 3 - TIR'!$D$18)*(1-F428)))</f>
        <v>32858.0658342714</v>
      </c>
      <c r="H428" s="24">
        <f ca="1" t="shared" ref="H428:L428" si="3179">RAND()</f>
        <v>0.576081303882516</v>
      </c>
      <c r="I428" s="25">
        <f ca="1">IF(H428&lt;=('Ejercicio 3 - TIR'!$D$18-'Ejercicio 3 - TIR'!$C$18)/('Ejercicio 3 - TIR'!$E$18-'Ejercicio 3 - TIR'!$C$18),'Ejercicio 3 - TIR'!$C$18+SQRT(('Ejercicio 3 - TIR'!$E$18-'Ejercicio 3 - TIR'!$C$18)*('Ejercicio 3 - TIR'!$D$18-'Ejercicio 3 - TIR'!$C$18)*H428),'Ejercicio 3 - TIR'!$E$18-SQRT(('Ejercicio 3 - TIR'!$E$18-'Ejercicio 3 - TIR'!$C$18)*('Ejercicio 3 - TIR'!$E$18-'Ejercicio 3 - TIR'!$D$18)*(1-H428)))</f>
        <v>39295.816025631</v>
      </c>
      <c r="J428" s="24">
        <f ca="1" t="shared" si="3179"/>
        <v>0.638979055945812</v>
      </c>
      <c r="K428" s="25">
        <f ca="1">IF(J428&lt;=('Ejercicio 3 - TIR'!$D$18-'Ejercicio 3 - TIR'!$C$18)/('Ejercicio 3 - TIR'!$E$18-'Ejercicio 3 - TIR'!$C$18),'Ejercicio 3 - TIR'!$C$18+SQRT(('Ejercicio 3 - TIR'!$E$18-'Ejercicio 3 - TIR'!$C$18)*('Ejercicio 3 - TIR'!$D$18-'Ejercicio 3 - TIR'!$C$18)*J428),'Ejercicio 3 - TIR'!$E$18-SQRT(('Ejercicio 3 - TIR'!$E$18-'Ejercicio 3 - TIR'!$C$18)*('Ejercicio 3 - TIR'!$E$18-'Ejercicio 3 - TIR'!$D$18)*(1-J428)))</f>
        <v>39790.1408770187</v>
      </c>
      <c r="L428" s="24">
        <f ca="1" t="shared" si="3179"/>
        <v>0.0128530530481699</v>
      </c>
      <c r="M428" s="25">
        <f ca="1">IF(L428&lt;=('Ejercicio 3 - TIR'!$D$18-'Ejercicio 3 - TIR'!$C$18)/('Ejercicio 3 - TIR'!$E$18-'Ejercicio 3 - TIR'!$C$18),'Ejercicio 3 - TIR'!$C$18+SQRT(('Ejercicio 3 - TIR'!$E$18-'Ejercicio 3 - TIR'!$C$18)*('Ejercicio 3 - TIR'!$D$18-'Ejercicio 3 - TIR'!$C$18)*L428),'Ejercicio 3 - TIR'!$E$18-SQRT(('Ejercicio 3 - TIR'!$E$18-'Ejercicio 3 - TIR'!$C$18)*('Ejercicio 3 - TIR'!$E$18-'Ejercicio 3 - TIR'!$D$18)*(1-L428)))</f>
        <v>31388.5092571623</v>
      </c>
      <c r="N428" s="24">
        <f ca="1" t="shared" ref="N428:R428" si="3180">RAND()</f>
        <v>0.198611189158278</v>
      </c>
      <c r="O428" s="25">
        <f ca="1">IF(N428&lt;=('Ejercicio 3 - TIR'!$D$18-'Ejercicio 3 - TIR'!$C$18)/('Ejercicio 3 - TIR'!$E$18-'Ejercicio 3 - TIR'!$C$18),'Ejercicio 3 - TIR'!$C$18+SQRT(('Ejercicio 3 - TIR'!$E$18-'Ejercicio 3 - TIR'!$C$18)*('Ejercicio 3 - TIR'!$D$18-'Ejercicio 3 - TIR'!$C$18)*N428),'Ejercicio 3 - TIR'!$E$18-SQRT(('Ejercicio 3 - TIR'!$E$18-'Ejercicio 3 - TIR'!$C$18)*('Ejercicio 3 - TIR'!$E$18-'Ejercicio 3 - TIR'!$D$18)*(1-N428)))</f>
        <v>35458.1753703726</v>
      </c>
      <c r="P428" s="24">
        <f ca="1" t="shared" si="3180"/>
        <v>0.259206526078607</v>
      </c>
      <c r="Q428" s="26">
        <f ca="1">IF(P428&lt;=('Ejercicio 3 - TIR'!$D$22-'Ejercicio 3 - TIR'!$C$22)/('Ejercicio 3 - TIR'!$E$22-'Ejercicio 3 - TIR'!$C$22),'Ejercicio 3 - TIR'!$C$22+SQRT(('Ejercicio 3 - TIR'!$E$22-'Ejercicio 3 - TIR'!$C$22)*('Ejercicio 3 - TIR'!$D$22-'Ejercicio 3 - TIR'!$C$22)*P428),'Ejercicio 3 - TIR'!$E$22-SQRT(('Ejercicio 3 - TIR'!$E$22-'Ejercicio 3 - TIR'!$C$22)*('Ejercicio 3 - TIR'!$E$22-'Ejercicio 3 - TIR'!$D$22)*(1-P428)))</f>
        <v>0.14160027191823</v>
      </c>
      <c r="R428" s="24">
        <f ca="1" t="shared" si="3180"/>
        <v>0.209416831197841</v>
      </c>
      <c r="S428" s="26">
        <f ca="1">IF(R428&lt;=('Ejercicio 3 - TIR'!$D$23-'Ejercicio 3 - TIR'!$C$23)/('Ejercicio 3 - TIR'!$E$23-'Ejercicio 3 - TIR'!$C$23),'Ejercicio 3 - TIR'!$C$23+SQRT(('Ejercicio 3 - TIR'!$E$23-'Ejercicio 3 - TIR'!$C$23)*('Ejercicio 3 - TIR'!$D$23-'Ejercicio 3 - TIR'!$C$23)*R428),'Ejercicio 3 - TIR'!$E$23-SQRT(('Ejercicio 3 - TIR'!$E$23-'Ejercicio 3 - TIR'!$C$23)*('Ejercicio 3 - TIR'!$E$23-'Ejercicio 3 - TIR'!$D$23)*(1-R428)))</f>
        <v>0.139415207857659</v>
      </c>
      <c r="T428" s="24">
        <f ca="1" t="shared" ref="T428:X428" si="3181">RAND()</f>
        <v>0.0475642557315117</v>
      </c>
      <c r="U428" s="26">
        <f ca="1">IF(T428&lt;=('Ejercicio 3 - TIR'!$D$24-'Ejercicio 3 - TIR'!$C$24)/('Ejercicio 3 - TIR'!$E$24-'Ejercicio 3 - TIR'!$C$24),'Ejercicio 3 - TIR'!$C$24+SQRT(('Ejercicio 3 - TIR'!$E$24-'Ejercicio 3 - TIR'!$C$24)*('Ejercicio 3 - TIR'!$D$24-'Ejercicio 3 - TIR'!$C$24)*T428),'Ejercicio 3 - TIR'!$E$24-SQRT(('Ejercicio 3 - TIR'!$E$24-'Ejercicio 3 - TIR'!$C$24)*('Ejercicio 3 - TIR'!$E$24-'Ejercicio 3 - TIR'!$D$24)*(1-T428)))</f>
        <v>0.15999424519592</v>
      </c>
      <c r="V428" s="24">
        <f ca="1" t="shared" si="3181"/>
        <v>0.577913895336978</v>
      </c>
      <c r="W428" s="26">
        <f ca="1">IF(V428&lt;=('Ejercicio 3 - TIR'!$D$25-'Ejercicio 3 - TIR'!$C$25)/('Ejercicio 3 - TIR'!$E$25-'Ejercicio 3 - TIR'!$C$25),'Ejercicio 3 - TIR'!$C$25+SQRT(('Ejercicio 3 - TIR'!$E$25-'Ejercicio 3 - TIR'!$C$25)*('Ejercicio 3 - TIR'!$D$25-'Ejercicio 3 - TIR'!$C$25)*V428),'Ejercicio 3 - TIR'!$E$25-SQRT(('Ejercicio 3 - TIR'!$E$25-'Ejercicio 3 - TIR'!$C$25)*('Ejercicio 3 - TIR'!$E$25-'Ejercicio 3 - TIR'!$D$25)*(1-V428)))</f>
        <v>0.211564321700787</v>
      </c>
      <c r="X428" s="24">
        <f ca="1" t="shared" si="3181"/>
        <v>0.894975861846568</v>
      </c>
      <c r="Y428" s="26">
        <f ca="1">IF(X428&lt;=('Ejercicio 3 - TIR'!$D$26-'Ejercicio 3 - TIR'!$C$26)/('Ejercicio 3 - TIR'!$E$26-'Ejercicio 3 - TIR'!$C$26),'Ejercicio 3 - TIR'!$C$26+SQRT(('Ejercicio 3 - TIR'!$E$26-'Ejercicio 3 - TIR'!$C$26)*('Ejercicio 3 - TIR'!$D$26-'Ejercicio 3 - TIR'!$C$26)*X428),'Ejercicio 3 - TIR'!$E$26-SQRT(('Ejercicio 3 - TIR'!$E$26-'Ejercicio 3 - TIR'!$C$26)*('Ejercicio 3 - TIR'!$E$26-'Ejercicio 3 - TIR'!$D$26)*(1-X428)))</f>
        <v>0.256185501348369</v>
      </c>
      <c r="Z428" s="24">
        <f ca="1" t="shared" si="2860"/>
        <v>1.14160027191823</v>
      </c>
      <c r="AA428" s="24">
        <f ca="1" t="shared" si="2861"/>
        <v>1.30075671111807</v>
      </c>
      <c r="AB428" s="24">
        <f ca="1" t="shared" si="2862"/>
        <v>1.50887029929693</v>
      </c>
      <c r="AC428" s="24">
        <f ca="1" t="shared" si="2863"/>
        <v>1.82809342070215</v>
      </c>
      <c r="AD428" s="24">
        <f ca="1" t="shared" si="2864"/>
        <v>2.29642445019639</v>
      </c>
      <c r="AE428" s="23">
        <f ca="1" t="shared" si="2865"/>
        <v>4941.81353404028</v>
      </c>
      <c r="AF428" s="23">
        <f ca="1" t="shared" si="2866"/>
        <v>5630.77749508229</v>
      </c>
      <c r="AG428" s="23">
        <f ca="1" t="shared" si="2867"/>
        <v>6531.66949027416</v>
      </c>
      <c r="AH428" s="23">
        <f ca="1" t="shared" si="2868"/>
        <v>7913.53771555774</v>
      </c>
      <c r="AI428" s="23">
        <f ca="1" t="shared" si="2869"/>
        <v>9940.87134265712</v>
      </c>
      <c r="AJ428" s="25">
        <f ca="1" t="shared" si="2870"/>
        <v>37510.7768911114</v>
      </c>
      <c r="AK428" s="25">
        <f ca="1" t="shared" si="2871"/>
        <v>51114.2964142005</v>
      </c>
      <c r="AL428" s="25">
        <f ca="1" t="shared" si="2872"/>
        <v>60038.1617741743</v>
      </c>
      <c r="AM428" s="25">
        <f ca="1" t="shared" si="2873"/>
        <v>57381.1272586671</v>
      </c>
      <c r="AN428" s="25">
        <f ca="1" t="shared" si="2874"/>
        <v>81427.020879875</v>
      </c>
      <c r="AO428" s="25">
        <f ca="1">C428/'Ejercicio 3 - TIR'!$D$7</f>
        <v>16704.5866885735</v>
      </c>
      <c r="AP428" s="25">
        <f ca="1" t="shared" si="2875"/>
        <v>20806.1902025379</v>
      </c>
      <c r="AQ428" s="25">
        <f ca="1" t="shared" si="2876"/>
        <v>34409.709725627</v>
      </c>
      <c r="AR428" s="25">
        <f ca="1" t="shared" si="2877"/>
        <v>43333.5750856008</v>
      </c>
      <c r="AS428" s="25">
        <f ca="1" t="shared" si="2878"/>
        <v>40676.5405700936</v>
      </c>
      <c r="AT428" s="25">
        <f ca="1" t="shared" si="2879"/>
        <v>64722.4341913015</v>
      </c>
      <c r="AU428" s="25">
        <f ca="1">AP428*'Ejercicio 3 - TIR'!$D$5</f>
        <v>10403.0951012689</v>
      </c>
      <c r="AV428" s="25">
        <f ca="1">AQ428*'Ejercicio 3 - TIR'!$D$5</f>
        <v>17204.8548628135</v>
      </c>
      <c r="AW428" s="25">
        <f ca="1">AR428*'Ejercicio 3 - TIR'!$D$5</f>
        <v>21666.7875428004</v>
      </c>
      <c r="AX428" s="25">
        <f ca="1">AS428*'Ejercicio 3 - TIR'!$D$5</f>
        <v>20338.2702850468</v>
      </c>
      <c r="AY428" s="25">
        <f ca="1">AT428*'Ejercicio 3 - TIR'!$D$5</f>
        <v>32361.2170956507</v>
      </c>
      <c r="AZ428" s="25">
        <f ca="1" t="shared" ref="AZ428:BD428" si="3182">AJ428-AU428-AE428</f>
        <v>22165.8682558022</v>
      </c>
      <c r="BA428" s="25">
        <f ca="1" t="shared" si="3182"/>
        <v>28278.6640563047</v>
      </c>
      <c r="BB428" s="25">
        <f ca="1" t="shared" si="3182"/>
        <v>31839.7047410998</v>
      </c>
      <c r="BC428" s="25">
        <f ca="1" t="shared" si="3182"/>
        <v>29129.3192580626</v>
      </c>
      <c r="BD428" s="25">
        <f ca="1" t="shared" si="3182"/>
        <v>39124.9324415671</v>
      </c>
      <c r="BE428" s="25">
        <f ca="1" t="shared" ref="BE428:BI428" si="3183">AZ428/Z428</f>
        <v>19416.4882411572</v>
      </c>
      <c r="BF428" s="25">
        <f ca="1" t="shared" si="3183"/>
        <v>21740.1638712267</v>
      </c>
      <c r="BG428" s="25">
        <f ca="1" t="shared" si="3183"/>
        <v>21101.684323653</v>
      </c>
      <c r="BH428" s="25">
        <f ca="1" t="shared" si="3183"/>
        <v>15934.2618534638</v>
      </c>
      <c r="BI428" s="25">
        <f ca="1" t="shared" si="3183"/>
        <v>17037.3261956086</v>
      </c>
      <c r="BJ428" s="25">
        <f ca="1" t="shared" si="2882"/>
        <v>80144.6301913524</v>
      </c>
      <c r="BK428" s="25">
        <f ca="1" t="shared" si="2883"/>
        <v>38360.8213020654</v>
      </c>
      <c r="BL428" s="25">
        <f ca="1" t="shared" si="2884"/>
        <v>118505.451493418</v>
      </c>
      <c r="BM428" s="25">
        <f ca="1">BK428*'Ejercicio 3 - TIR'!$D$5</f>
        <v>19180.4106510327</v>
      </c>
      <c r="BN428" s="25">
        <f ca="1" t="shared" si="2885"/>
        <v>99325.0408423851</v>
      </c>
      <c r="BO428" s="25">
        <f ca="1" t="shared" si="2886"/>
        <v>43252.0394188848</v>
      </c>
      <c r="BP428" s="25">
        <f ca="1" t="shared" si="2887"/>
        <v>-118422.679517466</v>
      </c>
      <c r="BQ428" s="25">
        <f ca="1" t="shared" ref="BQ428:BT428" si="3184">BE428</f>
        <v>19416.4882411572</v>
      </c>
      <c r="BR428" s="25">
        <f ca="1" t="shared" si="3184"/>
        <v>21740.1638712267</v>
      </c>
      <c r="BS428" s="25">
        <f ca="1" t="shared" si="3184"/>
        <v>21101.684323653</v>
      </c>
      <c r="BT428" s="25">
        <f ca="1" t="shared" si="3184"/>
        <v>15934.2618534638</v>
      </c>
      <c r="BU428" s="25">
        <f ca="1" t="shared" si="2889"/>
        <v>60289.3656144935</v>
      </c>
      <c r="BV428" s="27">
        <f ca="1" t="shared" si="2890"/>
        <v>4.57630999221785</v>
      </c>
    </row>
    <row r="429" ht="15" customHeight="1" spans="1:74">
      <c r="A429" s="23">
        <v>428</v>
      </c>
      <c r="B429" s="24">
        <f ca="1" t="shared" ref="B429:F429" si="3185">RAND()</f>
        <v>0.373870456351616</v>
      </c>
      <c r="C429" s="25">
        <f ca="1">IF(B429&lt;=('Ejercicio 3 - TIR'!$D$13-'Ejercicio 3 - TIR'!$C$13)/('Ejercicio 3 - TIR'!$E$13-'Ejercicio 3 - TIR'!$C$13),'Ejercicio 3 - TIR'!$C$13+SQRT(('Ejercicio 3 - TIR'!$E$13-'Ejercicio 3 - TIR'!$C$13)*('Ejercicio 3 - TIR'!$D$13-'Ejercicio 3 - TIR'!$C$13)*B429),'Ejercicio 3 - TIR'!$E$13-SQRT(('Ejercicio 3 - TIR'!$E$13-'Ejercicio 3 - TIR'!$C$13)*('Ejercicio 3 - TIR'!$E$13-'Ejercicio 3 - TIR'!$D$13)*(1-B429)))</f>
        <v>72589.1362343676</v>
      </c>
      <c r="D429" s="24">
        <f ca="1" t="shared" si="3185"/>
        <v>0.509965414060269</v>
      </c>
      <c r="E429" s="25">
        <f ca="1">IF(D429&lt;=('Ejercicio 3 - TIR'!$D$14-'Ejercicio 3 - TIR'!$C$14)/('Ejercicio 3 - TIR'!$E$14-'Ejercicio 3 - TIR'!$C$14),'Ejercicio 3 - TIR'!$C$14+SQRT(('Ejercicio 3 - TIR'!$E$14-'Ejercicio 3 - TIR'!$C$14)*('Ejercicio 3 - TIR'!$D$14-'Ejercicio 3 - TIR'!$C$14)*D429),'Ejercicio 3 - TIR'!$E$14-SQRT(('Ejercicio 3 - TIR'!$E$14-'Ejercicio 3 - TIR'!$C$14)*('Ejercicio 3 - TIR'!$E$14-'Ejercicio 3 - TIR'!$D$14)*(1-D429)))</f>
        <v>31426.4833416526</v>
      </c>
      <c r="F429" s="24">
        <f ca="1" t="shared" si="3185"/>
        <v>0.560076823496988</v>
      </c>
      <c r="G429" s="25">
        <f ca="1">IF(F429&lt;=('Ejercicio 3 - TIR'!$D$18-'Ejercicio 3 - TIR'!$C$18)/('Ejercicio 3 - TIR'!$E$18-'Ejercicio 3 - TIR'!$C$18),'Ejercicio 3 - TIR'!$C$18+SQRT(('Ejercicio 3 - TIR'!$E$18-'Ejercicio 3 - TIR'!$C$18)*('Ejercicio 3 - TIR'!$D$18-'Ejercicio 3 - TIR'!$C$18)*F429),'Ejercicio 3 - TIR'!$E$18-SQRT(('Ejercicio 3 - TIR'!$E$18-'Ejercicio 3 - TIR'!$C$18)*('Ejercicio 3 - TIR'!$E$18-'Ejercicio 3 - TIR'!$D$18)*(1-F429)))</f>
        <v>39165.7800281563</v>
      </c>
      <c r="H429" s="24">
        <f ca="1" t="shared" ref="H429:L429" si="3186">RAND()</f>
        <v>0.735430514814727</v>
      </c>
      <c r="I429" s="25">
        <f ca="1">IF(H429&lt;=('Ejercicio 3 - TIR'!$D$18-'Ejercicio 3 - TIR'!$C$18)/('Ejercicio 3 - TIR'!$E$18-'Ejercicio 3 - TIR'!$C$18),'Ejercicio 3 - TIR'!$C$18+SQRT(('Ejercicio 3 - TIR'!$E$18-'Ejercicio 3 - TIR'!$C$18)*('Ejercicio 3 - TIR'!$D$18-'Ejercicio 3 - TIR'!$C$18)*H429),'Ejercicio 3 - TIR'!$E$18-SQRT(('Ejercicio 3 - TIR'!$E$18-'Ejercicio 3 - TIR'!$C$18)*('Ejercicio 3 - TIR'!$E$18-'Ejercicio 3 - TIR'!$D$18)*(1-H429)))</f>
        <v>40545.4841577456</v>
      </c>
      <c r="J429" s="24">
        <f ca="1" t="shared" si="3186"/>
        <v>0.292450745834352</v>
      </c>
      <c r="K429" s="25">
        <f ca="1">IF(J429&lt;=('Ejercicio 3 - TIR'!$D$18-'Ejercicio 3 - TIR'!$C$18)/('Ejercicio 3 - TIR'!$E$18-'Ejercicio 3 - TIR'!$C$18),'Ejercicio 3 - TIR'!$C$18+SQRT(('Ejercicio 3 - TIR'!$E$18-'Ejercicio 3 - TIR'!$C$18)*('Ejercicio 3 - TIR'!$D$18-'Ejercicio 3 - TIR'!$C$18)*J429),'Ejercicio 3 - TIR'!$E$18-SQRT(('Ejercicio 3 - TIR'!$E$18-'Ejercicio 3 - TIR'!$C$18)*('Ejercicio 3 - TIR'!$E$18-'Ejercicio 3 - TIR'!$D$18)*(1-J429)))</f>
        <v>36623.2629326604</v>
      </c>
      <c r="L429" s="24">
        <f ca="1" t="shared" si="3186"/>
        <v>0.987748770047492</v>
      </c>
      <c r="M429" s="25">
        <f ca="1">IF(L429&lt;=('Ejercicio 3 - TIR'!$D$18-'Ejercicio 3 - TIR'!$C$18)/('Ejercicio 3 - TIR'!$E$18-'Ejercicio 3 - TIR'!$C$18),'Ejercicio 3 - TIR'!$C$18+SQRT(('Ejercicio 3 - TIR'!$E$18-'Ejercicio 3 - TIR'!$C$18)*('Ejercicio 3 - TIR'!$D$18-'Ejercicio 3 - TIR'!$C$18)*L429),'Ejercicio 3 - TIR'!$E$18-SQRT(('Ejercicio 3 - TIR'!$E$18-'Ejercicio 3 - TIR'!$C$18)*('Ejercicio 3 - TIR'!$E$18-'Ejercicio 3 - TIR'!$D$18)*(1-L429)))</f>
        <v>44041.4374060928</v>
      </c>
      <c r="N429" s="24">
        <f ca="1" t="shared" ref="N429:R429" si="3187">RAND()</f>
        <v>0.031394194455806</v>
      </c>
      <c r="O429" s="25">
        <f ca="1">IF(N429&lt;=('Ejercicio 3 - TIR'!$D$18-'Ejercicio 3 - TIR'!$C$18)/('Ejercicio 3 - TIR'!$E$18-'Ejercicio 3 - TIR'!$C$18),'Ejercicio 3 - TIR'!$C$18+SQRT(('Ejercicio 3 - TIR'!$E$18-'Ejercicio 3 - TIR'!$C$18)*('Ejercicio 3 - TIR'!$D$18-'Ejercicio 3 - TIR'!$C$18)*N429),'Ejercicio 3 - TIR'!$E$18-SQRT(('Ejercicio 3 - TIR'!$E$18-'Ejercicio 3 - TIR'!$C$18)*('Ejercicio 3 - TIR'!$E$18-'Ejercicio 3 - TIR'!$D$18)*(1-N429)))</f>
        <v>32170.0528031297</v>
      </c>
      <c r="P429" s="24">
        <f ca="1" t="shared" si="3187"/>
        <v>0.0173671545547682</v>
      </c>
      <c r="Q429" s="26">
        <f ca="1">IF(P429&lt;=('Ejercicio 3 - TIR'!$D$22-'Ejercicio 3 - TIR'!$C$22)/('Ejercicio 3 - TIR'!$E$22-'Ejercicio 3 - TIR'!$C$22),'Ejercicio 3 - TIR'!$C$22+SQRT(('Ejercicio 3 - TIR'!$E$22-'Ejercicio 3 - TIR'!$C$22)*('Ejercicio 3 - TIR'!$D$22-'Ejercicio 3 - TIR'!$C$22)*P429),'Ejercicio 3 - TIR'!$E$22-SQRT(('Ejercicio 3 - TIR'!$E$22-'Ejercicio 3 - TIR'!$C$22)*('Ejercicio 3 - TIR'!$E$22-'Ejercicio 3 - TIR'!$D$22)*(1-P429)))</f>
        <v>0.125591142834751</v>
      </c>
      <c r="R429" s="24">
        <f ca="1" t="shared" si="3187"/>
        <v>0.174544594826127</v>
      </c>
      <c r="S429" s="26">
        <f ca="1">IF(R429&lt;=('Ejercicio 3 - TIR'!$D$23-'Ejercicio 3 - TIR'!$C$23)/('Ejercicio 3 - TIR'!$E$23-'Ejercicio 3 - TIR'!$C$23),'Ejercicio 3 - TIR'!$C$23+SQRT(('Ejercicio 3 - TIR'!$E$23-'Ejercicio 3 - TIR'!$C$23)*('Ejercicio 3 - TIR'!$D$23-'Ejercicio 3 - TIR'!$C$23)*R429),'Ejercicio 3 - TIR'!$E$23-SQRT(('Ejercicio 3 - TIR'!$E$23-'Ejercicio 3 - TIR'!$C$23)*('Ejercicio 3 - TIR'!$E$23-'Ejercicio 3 - TIR'!$D$23)*(1-R429)))</f>
        <v>0.137725131048515</v>
      </c>
      <c r="T429" s="24">
        <f ca="1" t="shared" ref="T429:X429" si="3188">RAND()</f>
        <v>0.743816408592461</v>
      </c>
      <c r="U429" s="26">
        <f ca="1">IF(T429&lt;=('Ejercicio 3 - TIR'!$D$24-'Ejercicio 3 - TIR'!$C$24)/('Ejercicio 3 - TIR'!$E$24-'Ejercicio 3 - TIR'!$C$24),'Ejercicio 3 - TIR'!$C$24+SQRT(('Ejercicio 3 - TIR'!$E$24-'Ejercicio 3 - TIR'!$C$24)*('Ejercicio 3 - TIR'!$D$24-'Ejercicio 3 - TIR'!$C$24)*T429),'Ejercicio 3 - TIR'!$E$24-SQRT(('Ejercicio 3 - TIR'!$E$24-'Ejercicio 3 - TIR'!$C$24)*('Ejercicio 3 - TIR'!$E$24-'Ejercicio 3 - TIR'!$D$24)*(1-T429)))</f>
        <v>0.193217280647008</v>
      </c>
      <c r="V429" s="24">
        <f ca="1" t="shared" si="3188"/>
        <v>0.325476496319061</v>
      </c>
      <c r="W429" s="26">
        <f ca="1">IF(V429&lt;=('Ejercicio 3 - TIR'!$D$25-'Ejercicio 3 - TIR'!$C$25)/('Ejercicio 3 - TIR'!$E$25-'Ejercicio 3 - TIR'!$C$25),'Ejercicio 3 - TIR'!$C$25+SQRT(('Ejercicio 3 - TIR'!$E$25-'Ejercicio 3 - TIR'!$C$25)*('Ejercicio 3 - TIR'!$D$25-'Ejercicio 3 - TIR'!$C$25)*V429),'Ejercicio 3 - TIR'!$E$25-SQRT(('Ejercicio 3 - TIR'!$E$25-'Ejercicio 3 - TIR'!$C$25)*('Ejercicio 3 - TIR'!$E$25-'Ejercicio 3 - TIR'!$D$25)*(1-V429)))</f>
        <v>0.201411603618937</v>
      </c>
      <c r="X429" s="24">
        <f ca="1" t="shared" si="3188"/>
        <v>0.220365478862261</v>
      </c>
      <c r="Y429" s="26">
        <f ca="1">IF(X429&lt;=('Ejercicio 3 - TIR'!$D$26-'Ejercicio 3 - TIR'!$C$26)/('Ejercicio 3 - TIR'!$E$26-'Ejercicio 3 - TIR'!$C$26),'Ejercicio 3 - TIR'!$C$26+SQRT(('Ejercicio 3 - TIR'!$E$26-'Ejercicio 3 - TIR'!$C$26)*('Ejercicio 3 - TIR'!$D$26-'Ejercicio 3 - TIR'!$C$26)*X429),'Ejercicio 3 - TIR'!$E$26-SQRT(('Ejercicio 3 - TIR'!$E$26-'Ejercicio 3 - TIR'!$C$26)*('Ejercicio 3 - TIR'!$E$26-'Ejercicio 3 - TIR'!$D$26)*(1-X429)))</f>
        <v>0.214392351115219</v>
      </c>
      <c r="Z429" s="24">
        <f ca="1" t="shared" si="2860"/>
        <v>1.12559114283475</v>
      </c>
      <c r="AA429" s="24">
        <f ca="1" t="shared" si="2861"/>
        <v>1.28061333048871</v>
      </c>
      <c r="AB429" s="24">
        <f ca="1" t="shared" si="2862"/>
        <v>1.52804995576605</v>
      </c>
      <c r="AC429" s="24">
        <f ca="1" t="shared" si="2863"/>
        <v>1.83581694776674</v>
      </c>
      <c r="AD429" s="24">
        <f ca="1" t="shared" si="2864"/>
        <v>2.22940205941561</v>
      </c>
      <c r="AE429" s="23">
        <f ca="1" t="shared" si="2865"/>
        <v>3946.88795815541</v>
      </c>
      <c r="AF429" s="23">
        <f ca="1" t="shared" si="2866"/>
        <v>4490.47361942617</v>
      </c>
      <c r="AG429" s="23">
        <f ca="1" t="shared" si="2867"/>
        <v>5358.11072098882</v>
      </c>
      <c r="AH429" s="23">
        <f ca="1" t="shared" si="2868"/>
        <v>6437.296393671</v>
      </c>
      <c r="AI429" s="23">
        <f ca="1" t="shared" si="2869"/>
        <v>7817.40350233564</v>
      </c>
      <c r="AJ429" s="25">
        <f ca="1" t="shared" si="2870"/>
        <v>44084.6551019069</v>
      </c>
      <c r="AK429" s="25">
        <f ca="1" t="shared" si="2871"/>
        <v>51923.087503528</v>
      </c>
      <c r="AL429" s="25">
        <f ca="1" t="shared" si="2872"/>
        <v>55962.1753042602</v>
      </c>
      <c r="AM429" s="25">
        <f ca="1" t="shared" si="2873"/>
        <v>80852.0171941132</v>
      </c>
      <c r="AN429" s="25">
        <f ca="1" t="shared" si="2874"/>
        <v>71719.9819708063</v>
      </c>
      <c r="AO429" s="25">
        <f ca="1">C429/'Ejercicio 3 - TIR'!$D$7</f>
        <v>14517.8272468735</v>
      </c>
      <c r="AP429" s="25">
        <f ca="1" t="shared" si="2875"/>
        <v>29566.8278550333</v>
      </c>
      <c r="AQ429" s="25">
        <f ca="1" t="shared" si="2876"/>
        <v>37405.2602566545</v>
      </c>
      <c r="AR429" s="25">
        <f ca="1" t="shared" si="2877"/>
        <v>41444.3480573867</v>
      </c>
      <c r="AS429" s="25">
        <f ca="1" t="shared" si="2878"/>
        <v>66334.1899472397</v>
      </c>
      <c r="AT429" s="25">
        <f ca="1" t="shared" si="2879"/>
        <v>57202.1547239328</v>
      </c>
      <c r="AU429" s="25">
        <f ca="1">AP429*'Ejercicio 3 - TIR'!$D$5</f>
        <v>14783.4139275167</v>
      </c>
      <c r="AV429" s="25">
        <f ca="1">AQ429*'Ejercicio 3 - TIR'!$D$5</f>
        <v>18702.6301283272</v>
      </c>
      <c r="AW429" s="25">
        <f ca="1">AR429*'Ejercicio 3 - TIR'!$D$5</f>
        <v>20722.1740286933</v>
      </c>
      <c r="AX429" s="25">
        <f ca="1">AS429*'Ejercicio 3 - TIR'!$D$5</f>
        <v>33167.0949736198</v>
      </c>
      <c r="AY429" s="25">
        <f ca="1">AT429*'Ejercicio 3 - TIR'!$D$5</f>
        <v>28601.0773619664</v>
      </c>
      <c r="AZ429" s="25">
        <f ca="1" t="shared" ref="AZ429:BD429" si="3189">AJ429-AU429-AE429</f>
        <v>25354.3532162348</v>
      </c>
      <c r="BA429" s="25">
        <f ca="1" t="shared" si="3189"/>
        <v>28729.9837557746</v>
      </c>
      <c r="BB429" s="25">
        <f ca="1" t="shared" si="3189"/>
        <v>29881.890554578</v>
      </c>
      <c r="BC429" s="25">
        <f ca="1" t="shared" si="3189"/>
        <v>41247.6258268224</v>
      </c>
      <c r="BD429" s="25">
        <f ca="1" t="shared" si="3189"/>
        <v>35301.5011065043</v>
      </c>
      <c r="BE429" s="25">
        <f ca="1" t="shared" ref="BE429:BI429" si="3190">AZ429/Z429</f>
        <v>22525.3666730008</v>
      </c>
      <c r="BF429" s="25">
        <f ca="1" t="shared" si="3190"/>
        <v>22434.549970529</v>
      </c>
      <c r="BG429" s="25">
        <f ca="1" t="shared" si="3190"/>
        <v>19555.571754588</v>
      </c>
      <c r="BH429" s="25">
        <f ca="1" t="shared" si="3190"/>
        <v>22468.2672621581</v>
      </c>
      <c r="BI429" s="25">
        <f ca="1" t="shared" si="3190"/>
        <v>15834.5153389505</v>
      </c>
      <c r="BJ429" s="25">
        <f ca="1" t="shared" si="2882"/>
        <v>70062.2666820709</v>
      </c>
      <c r="BK429" s="25">
        <f ca="1" t="shared" si="2883"/>
        <v>32366.0739624199</v>
      </c>
      <c r="BL429" s="25">
        <f ca="1" t="shared" si="2884"/>
        <v>102428.340644491</v>
      </c>
      <c r="BM429" s="25">
        <f ca="1">BK429*'Ejercicio 3 - TIR'!$D$5</f>
        <v>16183.03698121</v>
      </c>
      <c r="BN429" s="25">
        <f ca="1" t="shared" si="2885"/>
        <v>86245.3036632809</v>
      </c>
      <c r="BO429" s="25">
        <f ca="1" t="shared" si="2886"/>
        <v>38685.3969650894</v>
      </c>
      <c r="BP429" s="25">
        <f ca="1" t="shared" si="2887"/>
        <v>-104015.61957602</v>
      </c>
      <c r="BQ429" s="25">
        <f ca="1" t="shared" ref="BQ429:BT429" si="3191">BE429</f>
        <v>22525.3666730008</v>
      </c>
      <c r="BR429" s="25">
        <f ca="1" t="shared" si="3191"/>
        <v>22434.549970529</v>
      </c>
      <c r="BS429" s="25">
        <f ca="1" t="shared" si="3191"/>
        <v>19555.571754588</v>
      </c>
      <c r="BT429" s="25">
        <f ca="1" t="shared" si="3191"/>
        <v>22468.2672621581</v>
      </c>
      <c r="BU429" s="25">
        <f ca="1" t="shared" si="2889"/>
        <v>54519.9123040399</v>
      </c>
      <c r="BV429" s="27">
        <f ca="1" t="shared" si="2890"/>
        <v>9.63687696669842</v>
      </c>
    </row>
    <row r="430" ht="15" customHeight="1" spans="1:74">
      <c r="A430" s="23">
        <v>429</v>
      </c>
      <c r="B430" s="24">
        <f ca="1" t="shared" ref="B430:F430" si="3192">RAND()</f>
        <v>0.802923037805464</v>
      </c>
      <c r="C430" s="25">
        <f ca="1">IF(B430&lt;=('Ejercicio 3 - TIR'!$D$13-'Ejercicio 3 - TIR'!$C$13)/('Ejercicio 3 - TIR'!$E$13-'Ejercicio 3 - TIR'!$C$13),'Ejercicio 3 - TIR'!$C$13+SQRT(('Ejercicio 3 - TIR'!$E$13-'Ejercicio 3 - TIR'!$C$13)*('Ejercicio 3 - TIR'!$D$13-'Ejercicio 3 - TIR'!$C$13)*B430),'Ejercicio 3 - TIR'!$E$13-SQRT(('Ejercicio 3 - TIR'!$E$13-'Ejercicio 3 - TIR'!$C$13)*('Ejercicio 3 - TIR'!$E$13-'Ejercicio 3 - TIR'!$D$13)*(1-B430)))</f>
        <v>84621.6920750869</v>
      </c>
      <c r="D430" s="24">
        <f ca="1" t="shared" si="3192"/>
        <v>0.432624572701881</v>
      </c>
      <c r="E430" s="25">
        <f ca="1">IF(D430&lt;=('Ejercicio 3 - TIR'!$D$14-'Ejercicio 3 - TIR'!$C$14)/('Ejercicio 3 - TIR'!$E$14-'Ejercicio 3 - TIR'!$C$14),'Ejercicio 3 - TIR'!$C$14+SQRT(('Ejercicio 3 - TIR'!$E$14-'Ejercicio 3 - TIR'!$C$14)*('Ejercicio 3 - TIR'!$D$14-'Ejercicio 3 - TIR'!$C$14)*D430),'Ejercicio 3 - TIR'!$E$14-SQRT(('Ejercicio 3 - TIR'!$E$14-'Ejercicio 3 - TIR'!$C$14)*('Ejercicio 3 - TIR'!$E$14-'Ejercicio 3 - TIR'!$D$14)*(1-D430)))</f>
        <v>30774.691653136</v>
      </c>
      <c r="F430" s="24">
        <f ca="1" t="shared" si="3192"/>
        <v>0.987646040111736</v>
      </c>
      <c r="G430" s="25">
        <f ca="1">IF(F430&lt;=('Ejercicio 3 - TIR'!$D$18-'Ejercicio 3 - TIR'!$C$18)/('Ejercicio 3 - TIR'!$E$18-'Ejercicio 3 - TIR'!$C$18),'Ejercicio 3 - TIR'!$C$18+SQRT(('Ejercicio 3 - TIR'!$E$18-'Ejercicio 3 - TIR'!$C$18)*('Ejercicio 3 - TIR'!$D$18-'Ejercicio 3 - TIR'!$C$18)*F430),'Ejercicio 3 - TIR'!$E$18-SQRT(('Ejercicio 3 - TIR'!$E$18-'Ejercicio 3 - TIR'!$C$18)*('Ejercicio 3 - TIR'!$E$18-'Ejercicio 3 - TIR'!$D$18)*(1-F430)))</f>
        <v>44037.4268902469</v>
      </c>
      <c r="H430" s="24">
        <f ca="1" t="shared" ref="H430:L430" si="3193">RAND()</f>
        <v>0.497762590061718</v>
      </c>
      <c r="I430" s="25">
        <f ca="1">IF(H430&lt;=('Ejercicio 3 - TIR'!$D$18-'Ejercicio 3 - TIR'!$C$18)/('Ejercicio 3 - TIR'!$E$18-'Ejercicio 3 - TIR'!$C$18),'Ejercicio 3 - TIR'!$C$18+SQRT(('Ejercicio 3 - TIR'!$E$18-'Ejercicio 3 - TIR'!$C$18)*('Ejercicio 3 - TIR'!$D$18-'Ejercicio 3 - TIR'!$C$18)*H430),'Ejercicio 3 - TIR'!$E$18-SQRT(('Ejercicio 3 - TIR'!$E$18-'Ejercicio 3 - TIR'!$C$18)*('Ejercicio 3 - TIR'!$E$18-'Ejercicio 3 - TIR'!$D$18)*(1-H430)))</f>
        <v>38640.8557741266</v>
      </c>
      <c r="J430" s="24">
        <f ca="1" t="shared" si="3193"/>
        <v>0.231102695132748</v>
      </c>
      <c r="K430" s="25">
        <f ca="1">IF(J430&lt;=('Ejercicio 3 - TIR'!$D$18-'Ejercicio 3 - TIR'!$C$18)/('Ejercicio 3 - TIR'!$E$18-'Ejercicio 3 - TIR'!$C$18),'Ejercicio 3 - TIR'!$C$18+SQRT(('Ejercicio 3 - TIR'!$E$18-'Ejercicio 3 - TIR'!$C$18)*('Ejercicio 3 - TIR'!$D$18-'Ejercicio 3 - TIR'!$C$18)*J430),'Ejercicio 3 - TIR'!$E$18-SQRT(('Ejercicio 3 - TIR'!$E$18-'Ejercicio 3 - TIR'!$C$18)*('Ejercicio 3 - TIR'!$E$18-'Ejercicio 3 - TIR'!$D$18)*(1-J430)))</f>
        <v>35887.7333728619</v>
      </c>
      <c r="L430" s="24">
        <f ca="1" t="shared" si="3193"/>
        <v>0.0967761026111871</v>
      </c>
      <c r="M430" s="25">
        <f ca="1">IF(L430&lt;=('Ejercicio 3 - TIR'!$D$18-'Ejercicio 3 - TIR'!$C$18)/('Ejercicio 3 - TIR'!$E$18-'Ejercicio 3 - TIR'!$C$18),'Ejercicio 3 - TIR'!$C$18+SQRT(('Ejercicio 3 - TIR'!$E$18-'Ejercicio 3 - TIR'!$C$18)*('Ejercicio 3 - TIR'!$D$18-'Ejercicio 3 - TIR'!$C$18)*L430),'Ejercicio 3 - TIR'!$E$18-SQRT(('Ejercicio 3 - TIR'!$E$18-'Ejercicio 3 - TIR'!$C$18)*('Ejercicio 3 - TIR'!$E$18-'Ejercicio 3 - TIR'!$D$18)*(1-L430)))</f>
        <v>33810.0413897592</v>
      </c>
      <c r="N430" s="24">
        <f ca="1" t="shared" ref="N430:R430" si="3194">RAND()</f>
        <v>0.887873689673075</v>
      </c>
      <c r="O430" s="25">
        <f ca="1">IF(N430&lt;=('Ejercicio 3 - TIR'!$D$18-'Ejercicio 3 - TIR'!$C$18)/('Ejercicio 3 - TIR'!$E$18-'Ejercicio 3 - TIR'!$C$18),'Ejercicio 3 - TIR'!$C$18+SQRT(('Ejercicio 3 - TIR'!$E$18-'Ejercicio 3 - TIR'!$C$18)*('Ejercicio 3 - TIR'!$D$18-'Ejercicio 3 - TIR'!$C$18)*N430),'Ejercicio 3 - TIR'!$E$18-SQRT(('Ejercicio 3 - TIR'!$E$18-'Ejercicio 3 - TIR'!$C$18)*('Ejercicio 3 - TIR'!$E$18-'Ejercicio 3 - TIR'!$D$18)*(1-N430)))</f>
        <v>42100.09081616</v>
      </c>
      <c r="P430" s="24">
        <f ca="1" t="shared" si="3194"/>
        <v>0.146622158925901</v>
      </c>
      <c r="Q430" s="26">
        <f ca="1">IF(P430&lt;=('Ejercicio 3 - TIR'!$D$22-'Ejercicio 3 - TIR'!$C$22)/('Ejercicio 3 - TIR'!$E$22-'Ejercicio 3 - TIR'!$C$22),'Ejercicio 3 - TIR'!$C$22+SQRT(('Ejercicio 3 - TIR'!$E$22-'Ejercicio 3 - TIR'!$C$22)*('Ejercicio 3 - TIR'!$D$22-'Ejercicio 3 - TIR'!$C$22)*P430),'Ejercicio 3 - TIR'!$E$22-SQRT(('Ejercicio 3 - TIR'!$E$22-'Ejercicio 3 - TIR'!$C$22)*('Ejercicio 3 - TIR'!$E$22-'Ejercicio 3 - TIR'!$D$22)*(1-P430)))</f>
        <v>0.136245611286333</v>
      </c>
      <c r="R430" s="24">
        <f ca="1" t="shared" si="3194"/>
        <v>0.0296735639859729</v>
      </c>
      <c r="S430" s="26">
        <f ca="1">IF(R430&lt;=('Ejercicio 3 - TIR'!$D$23-'Ejercicio 3 - TIR'!$C$23)/('Ejercicio 3 - TIR'!$E$23-'Ejercicio 3 - TIR'!$C$23),'Ejercicio 3 - TIR'!$C$23+SQRT(('Ejercicio 3 - TIR'!$E$23-'Ejercicio 3 - TIR'!$C$23)*('Ejercicio 3 - TIR'!$D$23-'Ejercicio 3 - TIR'!$C$23)*R430),'Ejercicio 3 - TIR'!$E$23-SQRT(('Ejercicio 3 - TIR'!$E$23-'Ejercicio 3 - TIR'!$C$23)*('Ejercicio 3 - TIR'!$E$23-'Ejercicio 3 - TIR'!$D$23)*(1-R430)))</f>
        <v>0.127308379791359</v>
      </c>
      <c r="T430" s="24">
        <f ca="1" t="shared" ref="T430:X430" si="3195">RAND()</f>
        <v>0.603248157779958</v>
      </c>
      <c r="U430" s="26">
        <f ca="1">IF(T430&lt;=('Ejercicio 3 - TIR'!$D$24-'Ejercicio 3 - TIR'!$C$24)/('Ejercicio 3 - TIR'!$E$24-'Ejercicio 3 - TIR'!$C$24),'Ejercicio 3 - TIR'!$C$24+SQRT(('Ejercicio 3 - TIR'!$E$24-'Ejercicio 3 - TIR'!$C$24)*('Ejercicio 3 - TIR'!$D$24-'Ejercicio 3 - TIR'!$C$24)*T430),'Ejercicio 3 - TIR'!$E$24-SQRT(('Ejercicio 3 - TIR'!$E$24-'Ejercicio 3 - TIR'!$C$24)*('Ejercicio 3 - TIR'!$E$24-'Ejercicio 3 - TIR'!$D$24)*(1-T430)))</f>
        <v>0.186669756103261</v>
      </c>
      <c r="V430" s="24">
        <f ca="1" t="shared" si="3195"/>
        <v>0.247874355995086</v>
      </c>
      <c r="W430" s="26">
        <f ca="1">IF(V430&lt;=('Ejercicio 3 - TIR'!$D$25-'Ejercicio 3 - TIR'!$C$25)/('Ejercicio 3 - TIR'!$E$25-'Ejercicio 3 - TIR'!$C$25),'Ejercicio 3 - TIR'!$C$25+SQRT(('Ejercicio 3 - TIR'!$E$25-'Ejercicio 3 - TIR'!$C$25)*('Ejercicio 3 - TIR'!$D$25-'Ejercicio 3 - TIR'!$C$25)*V430),'Ejercicio 3 - TIR'!$E$25-SQRT(('Ejercicio 3 - TIR'!$E$25-'Ejercicio 3 - TIR'!$C$25)*('Ejercicio 3 - TIR'!$E$25-'Ejercicio 3 - TIR'!$D$25)*(1-V430)))</f>
        <v>0.198628582833729</v>
      </c>
      <c r="X430" s="24">
        <f ca="1" t="shared" si="3195"/>
        <v>0.265308960622307</v>
      </c>
      <c r="Y430" s="26">
        <f ca="1">IF(X430&lt;=('Ejercicio 3 - TIR'!$D$26-'Ejercicio 3 - TIR'!$C$26)/('Ejercicio 3 - TIR'!$E$26-'Ejercicio 3 - TIR'!$C$26),'Ejercicio 3 - TIR'!$C$26+SQRT(('Ejercicio 3 - TIR'!$E$26-'Ejercicio 3 - TIR'!$C$26)*('Ejercicio 3 - TIR'!$D$26-'Ejercicio 3 - TIR'!$C$26)*X430),'Ejercicio 3 - TIR'!$E$26-SQRT(('Ejercicio 3 - TIR'!$E$26-'Ejercicio 3 - TIR'!$C$26)*('Ejercicio 3 - TIR'!$E$26-'Ejercicio 3 - TIR'!$D$26)*(1-X430)))</f>
        <v>0.216764420294119</v>
      </c>
      <c r="Z430" s="24">
        <f ca="1" t="shared" si="2860"/>
        <v>1.13624561128633</v>
      </c>
      <c r="AA430" s="24">
        <f ca="1" t="shared" si="2861"/>
        <v>1.28089919910424</v>
      </c>
      <c r="AB430" s="24">
        <f ca="1" t="shared" si="2862"/>
        <v>1.52000434019389</v>
      </c>
      <c r="AC430" s="24">
        <f ca="1" t="shared" si="2863"/>
        <v>1.82192064818772</v>
      </c>
      <c r="AD430" s="24">
        <f ca="1" t="shared" si="2864"/>
        <v>2.21684822131401</v>
      </c>
      <c r="AE430" s="23">
        <f ca="1" t="shared" si="2865"/>
        <v>4192.91667642992</v>
      </c>
      <c r="AF430" s="23">
        <f ca="1" t="shared" si="2866"/>
        <v>4726.71010510639</v>
      </c>
      <c r="AG430" s="23">
        <f ca="1" t="shared" si="2867"/>
        <v>5609.04392759741</v>
      </c>
      <c r="AH430" s="23">
        <f ca="1" t="shared" si="2868"/>
        <v>6723.16037398822</v>
      </c>
      <c r="AI430" s="23">
        <f ca="1" t="shared" si="2869"/>
        <v>8180.50233500017</v>
      </c>
      <c r="AJ430" s="25">
        <f ca="1" t="shared" si="2870"/>
        <v>50037.3330363858</v>
      </c>
      <c r="AK430" s="25">
        <f ca="1" t="shared" si="2871"/>
        <v>49495.0412137812</v>
      </c>
      <c r="AL430" s="25">
        <f ca="1" t="shared" si="2872"/>
        <v>54549.5104864712</v>
      </c>
      <c r="AM430" s="25">
        <f ca="1" t="shared" si="2873"/>
        <v>61599.2125240837</v>
      </c>
      <c r="AN430" s="25">
        <f ca="1" t="shared" si="2874"/>
        <v>93329.5114429629</v>
      </c>
      <c r="AO430" s="25">
        <f ca="1">C430/'Ejercicio 3 - TIR'!$D$7</f>
        <v>16924.3384150174</v>
      </c>
      <c r="AP430" s="25">
        <f ca="1" t="shared" si="2875"/>
        <v>33112.9946213684</v>
      </c>
      <c r="AQ430" s="25">
        <f ca="1" t="shared" si="2876"/>
        <v>32570.7027987638</v>
      </c>
      <c r="AR430" s="25">
        <f ca="1" t="shared" si="2877"/>
        <v>37625.1720714538</v>
      </c>
      <c r="AS430" s="25">
        <f ca="1" t="shared" si="2878"/>
        <v>44674.8741090663</v>
      </c>
      <c r="AT430" s="25">
        <f ca="1" t="shared" si="2879"/>
        <v>76405.1730279455</v>
      </c>
      <c r="AU430" s="25">
        <f ca="1">AP430*'Ejercicio 3 - TIR'!$D$5</f>
        <v>16556.4973106842</v>
      </c>
      <c r="AV430" s="25">
        <f ca="1">AQ430*'Ejercicio 3 - TIR'!$D$5</f>
        <v>16285.3513993819</v>
      </c>
      <c r="AW430" s="25">
        <f ca="1">AR430*'Ejercicio 3 - TIR'!$D$5</f>
        <v>18812.5860357269</v>
      </c>
      <c r="AX430" s="25">
        <f ca="1">AS430*'Ejercicio 3 - TIR'!$D$5</f>
        <v>22337.4370545331</v>
      </c>
      <c r="AY430" s="25">
        <f ca="1">AT430*'Ejercicio 3 - TIR'!$D$5</f>
        <v>38202.5865139727</v>
      </c>
      <c r="AZ430" s="25">
        <f ca="1" t="shared" ref="AZ430:BD430" si="3196">AJ430-AU430-AE430</f>
        <v>29287.9190492717</v>
      </c>
      <c r="BA430" s="25">
        <f ca="1" t="shared" si="3196"/>
        <v>28482.9797092929</v>
      </c>
      <c r="BB430" s="25">
        <f ca="1" t="shared" si="3196"/>
        <v>30127.8805231469</v>
      </c>
      <c r="BC430" s="25">
        <f ca="1" t="shared" si="3196"/>
        <v>32538.6150955623</v>
      </c>
      <c r="BD430" s="25">
        <f ca="1" t="shared" si="3196"/>
        <v>46946.4225939899</v>
      </c>
      <c r="BE430" s="25">
        <f ca="1" t="shared" ref="BE430:BI430" si="3197">AZ430/Z430</f>
        <v>25776.0459167935</v>
      </c>
      <c r="BF430" s="25">
        <f ca="1" t="shared" si="3197"/>
        <v>22236.7066270411</v>
      </c>
      <c r="BG430" s="25">
        <f ca="1" t="shared" si="3197"/>
        <v>19820.9174319225</v>
      </c>
      <c r="BH430" s="25">
        <f ca="1" t="shared" si="3197"/>
        <v>17859.5127773148</v>
      </c>
      <c r="BI430" s="25">
        <f ca="1" t="shared" si="3197"/>
        <v>21177.1027635635</v>
      </c>
      <c r="BJ430" s="25">
        <f ca="1" t="shared" si="2882"/>
        <v>68222.8204527419</v>
      </c>
      <c r="BK430" s="25">
        <f ca="1" t="shared" si="2883"/>
        <v>37518.6895122478</v>
      </c>
      <c r="BL430" s="25">
        <f ca="1" t="shared" si="2884"/>
        <v>105741.50996499</v>
      </c>
      <c r="BM430" s="25">
        <f ca="1">BK430*'Ejercicio 3 - TIR'!$D$5</f>
        <v>18759.3447561239</v>
      </c>
      <c r="BN430" s="25">
        <f ca="1" t="shared" si="2885"/>
        <v>86982.1652088658</v>
      </c>
      <c r="BO430" s="25">
        <f ca="1" t="shared" si="2886"/>
        <v>39236.8608606447</v>
      </c>
      <c r="BP430" s="25">
        <f ca="1" t="shared" si="2887"/>
        <v>-115396.383728223</v>
      </c>
      <c r="BQ430" s="25">
        <f ca="1" t="shared" ref="BQ430:BT430" si="3198">BE430</f>
        <v>25776.0459167935</v>
      </c>
      <c r="BR430" s="25">
        <f ca="1" t="shared" si="3198"/>
        <v>22236.7066270411</v>
      </c>
      <c r="BS430" s="25">
        <f ca="1" t="shared" si="3198"/>
        <v>19820.9174319225</v>
      </c>
      <c r="BT430" s="25">
        <f ca="1" t="shared" si="3198"/>
        <v>17859.5127773148</v>
      </c>
      <c r="BU430" s="25">
        <f ca="1" t="shared" si="2889"/>
        <v>60413.9636242083</v>
      </c>
      <c r="BV430" s="27">
        <f ca="1" t="shared" si="2890"/>
        <v>7.2809801018499</v>
      </c>
    </row>
    <row r="431" ht="15" customHeight="1" spans="1:74">
      <c r="A431" s="23">
        <v>430</v>
      </c>
      <c r="B431" s="24">
        <f ca="1" t="shared" ref="B431:F431" si="3199">RAND()</f>
        <v>0.820713309202686</v>
      </c>
      <c r="C431" s="25">
        <f ca="1">IF(B431&lt;=('Ejercicio 3 - TIR'!$D$13-'Ejercicio 3 - TIR'!$C$13)/('Ejercicio 3 - TIR'!$E$13-'Ejercicio 3 - TIR'!$C$13),'Ejercicio 3 - TIR'!$C$13+SQRT(('Ejercicio 3 - TIR'!$E$13-'Ejercicio 3 - TIR'!$C$13)*('Ejercicio 3 - TIR'!$D$13-'Ejercicio 3 - TIR'!$C$13)*B431),'Ejercicio 3 - TIR'!$E$13-SQRT(('Ejercicio 3 - TIR'!$E$13-'Ejercicio 3 - TIR'!$C$13)*('Ejercicio 3 - TIR'!$E$13-'Ejercicio 3 - TIR'!$D$13)*(1-B431)))</f>
        <v>85332.2111769778</v>
      </c>
      <c r="D431" s="24">
        <f ca="1" t="shared" si="3199"/>
        <v>0.889337050626679</v>
      </c>
      <c r="E431" s="25">
        <f ca="1">IF(D431&lt;=('Ejercicio 3 - TIR'!$D$14-'Ejercicio 3 - TIR'!$C$14)/('Ejercicio 3 - TIR'!$E$14-'Ejercicio 3 - TIR'!$C$14),'Ejercicio 3 - TIR'!$C$14+SQRT(('Ejercicio 3 - TIR'!$E$14-'Ejercicio 3 - TIR'!$C$14)*('Ejercicio 3 - TIR'!$D$14-'Ejercicio 3 - TIR'!$C$14)*D431),'Ejercicio 3 - TIR'!$E$14-SQRT(('Ejercicio 3 - TIR'!$E$14-'Ejercicio 3 - TIR'!$C$14)*('Ejercicio 3 - TIR'!$E$14-'Ejercicio 3 - TIR'!$D$14)*(1-D431)))</f>
        <v>35925.7586711146</v>
      </c>
      <c r="F431" s="24">
        <f ca="1" t="shared" si="3199"/>
        <v>0.584907372682211</v>
      </c>
      <c r="G431" s="25">
        <f ca="1">IF(F431&lt;=('Ejercicio 3 - TIR'!$D$18-'Ejercicio 3 - TIR'!$C$18)/('Ejercicio 3 - TIR'!$E$18-'Ejercicio 3 - TIR'!$C$18),'Ejercicio 3 - TIR'!$C$18+SQRT(('Ejercicio 3 - TIR'!$E$18-'Ejercicio 3 - TIR'!$C$18)*('Ejercicio 3 - TIR'!$D$18-'Ejercicio 3 - TIR'!$C$18)*F431),'Ejercicio 3 - TIR'!$E$18-SQRT(('Ejercicio 3 - TIR'!$E$18-'Ejercicio 3 - TIR'!$C$18)*('Ejercicio 3 - TIR'!$E$18-'Ejercicio 3 - TIR'!$D$18)*(1-F431)))</f>
        <v>39366.7553561696</v>
      </c>
      <c r="H431" s="24">
        <f ca="1" t="shared" ref="H431:L431" si="3200">RAND()</f>
        <v>0.154562598996202</v>
      </c>
      <c r="I431" s="25">
        <f ca="1">IF(H431&lt;=('Ejercicio 3 - TIR'!$D$18-'Ejercicio 3 - TIR'!$C$18)/('Ejercicio 3 - TIR'!$E$18-'Ejercicio 3 - TIR'!$C$18),'Ejercicio 3 - TIR'!$C$18+SQRT(('Ejercicio 3 - TIR'!$E$18-'Ejercicio 3 - TIR'!$C$18)*('Ejercicio 3 - TIR'!$D$18-'Ejercicio 3 - TIR'!$C$18)*H431),'Ejercicio 3 - TIR'!$E$18-SQRT(('Ejercicio 3 - TIR'!$E$18-'Ejercicio 3 - TIR'!$C$18)*('Ejercicio 3 - TIR'!$E$18-'Ejercicio 3 - TIR'!$D$18)*(1-H431)))</f>
        <v>34815.0171182905</v>
      </c>
      <c r="J431" s="24">
        <f ca="1" t="shared" si="3200"/>
        <v>0.411230781137122</v>
      </c>
      <c r="K431" s="25">
        <f ca="1">IF(J431&lt;=('Ejercicio 3 - TIR'!$D$18-'Ejercicio 3 - TIR'!$C$18)/('Ejercicio 3 - TIR'!$E$18-'Ejercicio 3 - TIR'!$C$18),'Ejercicio 3 - TIR'!$C$18+SQRT(('Ejercicio 3 - TIR'!$E$18-'Ejercicio 3 - TIR'!$C$18)*('Ejercicio 3 - TIR'!$D$18-'Ejercicio 3 - TIR'!$C$18)*J431),'Ejercicio 3 - TIR'!$E$18-SQRT(('Ejercicio 3 - TIR'!$E$18-'Ejercicio 3 - TIR'!$C$18)*('Ejercicio 3 - TIR'!$E$18-'Ejercicio 3 - TIR'!$D$18)*(1-J431)))</f>
        <v>37853.9555111147</v>
      </c>
      <c r="L431" s="24">
        <f ca="1" t="shared" si="3200"/>
        <v>0.158469993546215</v>
      </c>
      <c r="M431" s="25">
        <f ca="1">IF(L431&lt;=('Ejercicio 3 - TIR'!$D$18-'Ejercicio 3 - TIR'!$C$18)/('Ejercicio 3 - TIR'!$E$18-'Ejercicio 3 - TIR'!$C$18),'Ejercicio 3 - TIR'!$C$18+SQRT(('Ejercicio 3 - TIR'!$E$18-'Ejercicio 3 - TIR'!$C$18)*('Ejercicio 3 - TIR'!$D$18-'Ejercicio 3 - TIR'!$C$18)*L431),'Ejercicio 3 - TIR'!$E$18-SQRT(('Ejercicio 3 - TIR'!$E$18-'Ejercicio 3 - TIR'!$C$18)*('Ejercicio 3 - TIR'!$E$18-'Ejercicio 3 - TIR'!$D$18)*(1-L431)))</f>
        <v>34875.4998750828</v>
      </c>
      <c r="N431" s="24">
        <f ca="1" t="shared" ref="N431:R431" si="3201">RAND()</f>
        <v>0.290252471936849</v>
      </c>
      <c r="O431" s="25">
        <f ca="1">IF(N431&lt;=('Ejercicio 3 - TIR'!$D$18-'Ejercicio 3 - TIR'!$C$18)/('Ejercicio 3 - TIR'!$E$18-'Ejercicio 3 - TIR'!$C$18),'Ejercicio 3 - TIR'!$C$18+SQRT(('Ejercicio 3 - TIR'!$E$18-'Ejercicio 3 - TIR'!$C$18)*('Ejercicio 3 - TIR'!$D$18-'Ejercicio 3 - TIR'!$C$18)*N431),'Ejercicio 3 - TIR'!$E$18-SQRT(('Ejercicio 3 - TIR'!$E$18-'Ejercicio 3 - TIR'!$C$18)*('Ejercicio 3 - TIR'!$E$18-'Ejercicio 3 - TIR'!$D$18)*(1-N431)))</f>
        <v>36598.323331766</v>
      </c>
      <c r="P431" s="24">
        <f ca="1" t="shared" si="3201"/>
        <v>0.343971125367534</v>
      </c>
      <c r="Q431" s="26">
        <f ca="1">IF(P431&lt;=('Ejercicio 3 - TIR'!$D$22-'Ejercicio 3 - TIR'!$C$22)/('Ejercicio 3 - TIR'!$E$22-'Ejercicio 3 - TIR'!$C$22),'Ejercicio 3 - TIR'!$C$22+SQRT(('Ejercicio 3 - TIR'!$E$22-'Ejercicio 3 - TIR'!$C$22)*('Ejercicio 3 - TIR'!$D$22-'Ejercicio 3 - TIR'!$C$22)*P431),'Ejercicio 3 - TIR'!$E$22-SQRT(('Ejercicio 3 - TIR'!$E$22-'Ejercicio 3 - TIR'!$C$22)*('Ejercicio 3 - TIR'!$E$22-'Ejercicio 3 - TIR'!$D$22)*(1-P431)))</f>
        <v>0.144882685258259</v>
      </c>
      <c r="R431" s="24">
        <f ca="1" t="shared" si="3201"/>
        <v>0.871757946596684</v>
      </c>
      <c r="S431" s="26">
        <f ca="1">IF(R431&lt;=('Ejercicio 3 - TIR'!$D$23-'Ejercicio 3 - TIR'!$C$23)/('Ejercicio 3 - TIR'!$E$23-'Ejercicio 3 - TIR'!$C$23),'Ejercicio 3 - TIR'!$C$23+SQRT(('Ejercicio 3 - TIR'!$E$23-'Ejercicio 3 - TIR'!$C$23)*('Ejercicio 3 - TIR'!$D$23-'Ejercicio 3 - TIR'!$C$23)*R431),'Ejercicio 3 - TIR'!$E$23-SQRT(('Ejercicio 3 - TIR'!$E$23-'Ejercicio 3 - TIR'!$C$23)*('Ejercicio 3 - TIR'!$E$23-'Ejercicio 3 - TIR'!$D$23)*(1-R431)))</f>
        <v>0.164806722008534</v>
      </c>
      <c r="T431" s="24">
        <f ca="1" t="shared" ref="T431:X431" si="3202">RAND()</f>
        <v>0.916779685761482</v>
      </c>
      <c r="U431" s="26">
        <f ca="1">IF(T431&lt;=('Ejercicio 3 - TIR'!$D$24-'Ejercicio 3 - TIR'!$C$24)/('Ejercicio 3 - TIR'!$E$24-'Ejercicio 3 - TIR'!$C$24),'Ejercicio 3 - TIR'!$C$24+SQRT(('Ejercicio 3 - TIR'!$E$24-'Ejercicio 3 - TIR'!$C$24)*('Ejercicio 3 - TIR'!$D$24-'Ejercicio 3 - TIR'!$C$24)*T431),'Ejercicio 3 - TIR'!$E$24-SQRT(('Ejercicio 3 - TIR'!$E$24-'Ejercicio 3 - TIR'!$C$24)*('Ejercicio 3 - TIR'!$E$24-'Ejercicio 3 - TIR'!$D$24)*(1-T431)))</f>
        <v>0.204735109569085</v>
      </c>
      <c r="V431" s="24">
        <f ca="1" t="shared" si="3202"/>
        <v>0.00181451866868532</v>
      </c>
      <c r="W431" s="26">
        <f ca="1">IF(V431&lt;=('Ejercicio 3 - TIR'!$D$25-'Ejercicio 3 - TIR'!$C$25)/('Ejercicio 3 - TIR'!$E$25-'Ejercicio 3 - TIR'!$C$25),'Ejercicio 3 - TIR'!$C$25+SQRT(('Ejercicio 3 - TIR'!$E$25-'Ejercicio 3 - TIR'!$C$25)*('Ejercicio 3 - TIR'!$D$25-'Ejercicio 3 - TIR'!$C$25)*V431),'Ejercicio 3 - TIR'!$E$25-SQRT(('Ejercicio 3 - TIR'!$E$25-'Ejercicio 3 - TIR'!$C$25)*('Ejercicio 3 - TIR'!$E$25-'Ejercicio 3 - TIR'!$D$25)*(1-V431)))</f>
        <v>0.18159384005978</v>
      </c>
      <c r="X431" s="24">
        <f ca="1" t="shared" si="3202"/>
        <v>0.783922629799844</v>
      </c>
      <c r="Y431" s="26">
        <f ca="1">IF(X431&lt;=('Ejercicio 3 - TIR'!$D$26-'Ejercicio 3 - TIR'!$C$26)/('Ejercicio 3 - TIR'!$E$26-'Ejercicio 3 - TIR'!$C$26),'Ejercicio 3 - TIR'!$C$26+SQRT(('Ejercicio 3 - TIR'!$E$26-'Ejercicio 3 - TIR'!$C$26)*('Ejercicio 3 - TIR'!$D$26-'Ejercicio 3 - TIR'!$C$26)*X431),'Ejercicio 3 - TIR'!$E$26-SQRT(('Ejercicio 3 - TIR'!$E$26-'Ejercicio 3 - TIR'!$C$26)*('Ejercicio 3 - TIR'!$E$26-'Ejercicio 3 - TIR'!$D$26)*(1-X431)))</f>
        <v>0.245841285166435</v>
      </c>
      <c r="Z431" s="24">
        <f ca="1" t="shared" si="2860"/>
        <v>1.14488268525826</v>
      </c>
      <c r="AA431" s="24">
        <f ca="1" t="shared" si="2861"/>
        <v>1.3335670477</v>
      </c>
      <c r="AB431" s="24">
        <f ca="1" t="shared" si="2862"/>
        <v>1.60659504332858</v>
      </c>
      <c r="AC431" s="24">
        <f ca="1" t="shared" si="2863"/>
        <v>1.89834280666763</v>
      </c>
      <c r="AD431" s="24">
        <f ca="1" t="shared" si="2864"/>
        <v>2.36503384194525</v>
      </c>
      <c r="AE431" s="23">
        <f ca="1" t="shared" si="2865"/>
        <v>5205.02038621125</v>
      </c>
      <c r="AF431" s="23">
        <f ca="1" t="shared" si="2866"/>
        <v>6062.84273405031</v>
      </c>
      <c r="AG431" s="23">
        <f ca="1" t="shared" si="2867"/>
        <v>7304.11950550623</v>
      </c>
      <c r="AH431" s="23">
        <f ca="1" t="shared" si="2868"/>
        <v>8630.50261476665</v>
      </c>
      <c r="AI431" s="23">
        <f ca="1" t="shared" si="2869"/>
        <v>10752.2364692132</v>
      </c>
      <c r="AJ431" s="25">
        <f ca="1" t="shared" si="2870"/>
        <v>45070.3165820764</v>
      </c>
      <c r="AK431" s="25">
        <f ca="1" t="shared" si="2871"/>
        <v>46428.1595940636</v>
      </c>
      <c r="AL431" s="25">
        <f ca="1" t="shared" si="2872"/>
        <v>60815.9772945374</v>
      </c>
      <c r="AM431" s="25">
        <f ca="1" t="shared" si="2873"/>
        <v>66205.6543168011</v>
      </c>
      <c r="AN431" s="25">
        <f ca="1" t="shared" si="2874"/>
        <v>86556.273238081</v>
      </c>
      <c r="AO431" s="25">
        <f ca="1">C431/'Ejercicio 3 - TIR'!$D$7</f>
        <v>17066.4422353956</v>
      </c>
      <c r="AP431" s="25">
        <f ca="1" t="shared" si="2875"/>
        <v>28003.8743466808</v>
      </c>
      <c r="AQ431" s="25">
        <f ca="1" t="shared" si="2876"/>
        <v>29361.717358668</v>
      </c>
      <c r="AR431" s="25">
        <f ca="1" t="shared" si="2877"/>
        <v>43749.5350591419</v>
      </c>
      <c r="AS431" s="25">
        <f ca="1" t="shared" si="2878"/>
        <v>49139.2120814055</v>
      </c>
      <c r="AT431" s="25">
        <f ca="1" t="shared" si="2879"/>
        <v>69489.8310026855</v>
      </c>
      <c r="AU431" s="25">
        <f ca="1">AP431*'Ejercicio 3 - TIR'!$D$5</f>
        <v>14001.9371733404</v>
      </c>
      <c r="AV431" s="25">
        <f ca="1">AQ431*'Ejercicio 3 - TIR'!$D$5</f>
        <v>14680.858679334</v>
      </c>
      <c r="AW431" s="25">
        <f ca="1">AR431*'Ejercicio 3 - TIR'!$D$5</f>
        <v>21874.7675295709</v>
      </c>
      <c r="AX431" s="25">
        <f ca="1">AS431*'Ejercicio 3 - TIR'!$D$5</f>
        <v>24569.6060407028</v>
      </c>
      <c r="AY431" s="25">
        <f ca="1">AT431*'Ejercicio 3 - TIR'!$D$5</f>
        <v>34744.9155013427</v>
      </c>
      <c r="AZ431" s="25">
        <f ca="1" t="shared" ref="AZ431:BD431" si="3203">AJ431-AU431-AE431</f>
        <v>25863.3590225247</v>
      </c>
      <c r="BA431" s="25">
        <f ca="1" t="shared" si="3203"/>
        <v>25684.4581806793</v>
      </c>
      <c r="BB431" s="25">
        <f ca="1" t="shared" si="3203"/>
        <v>31637.0902594602</v>
      </c>
      <c r="BC431" s="25">
        <f ca="1" t="shared" si="3203"/>
        <v>33005.5456613317</v>
      </c>
      <c r="BD431" s="25">
        <f ca="1" t="shared" si="3203"/>
        <v>41059.1212675251</v>
      </c>
      <c r="BE431" s="25">
        <f ca="1" t="shared" ref="BE431:BI431" si="3204">AZ431/Z431</f>
        <v>22590.4010564109</v>
      </c>
      <c r="BF431" s="25">
        <f ca="1" t="shared" si="3204"/>
        <v>19259.9676371557</v>
      </c>
      <c r="BG431" s="25">
        <f ca="1" t="shared" si="3204"/>
        <v>19692.0128633746</v>
      </c>
      <c r="BH431" s="25">
        <f ca="1" t="shared" si="3204"/>
        <v>17386.5044529391</v>
      </c>
      <c r="BI431" s="25">
        <f ca="1" t="shared" si="3204"/>
        <v>17360.9022159927</v>
      </c>
      <c r="BJ431" s="25">
        <f ca="1" t="shared" si="2882"/>
        <v>84965.635054744</v>
      </c>
      <c r="BK431" s="25">
        <f ca="1" t="shared" si="2883"/>
        <v>40362.7134483142</v>
      </c>
      <c r="BL431" s="25">
        <f ca="1" t="shared" si="2884"/>
        <v>125328.348503058</v>
      </c>
      <c r="BM431" s="25">
        <f ca="1">BK431*'Ejercicio 3 - TIR'!$D$5</f>
        <v>20181.3567241571</v>
      </c>
      <c r="BN431" s="25">
        <f ca="1" t="shared" si="2885"/>
        <v>105146.991778901</v>
      </c>
      <c r="BO431" s="25">
        <f ca="1" t="shared" si="2886"/>
        <v>44458.9797888123</v>
      </c>
      <c r="BP431" s="25">
        <f ca="1" t="shared" si="2887"/>
        <v>-121257.969848092</v>
      </c>
      <c r="BQ431" s="25">
        <f ca="1" t="shared" ref="BQ431:BT431" si="3205">BE431</f>
        <v>22590.4010564109</v>
      </c>
      <c r="BR431" s="25">
        <f ca="1" t="shared" si="3205"/>
        <v>19259.9676371557</v>
      </c>
      <c r="BS431" s="25">
        <f ca="1" t="shared" si="3205"/>
        <v>19692.0128633746</v>
      </c>
      <c r="BT431" s="25">
        <f ca="1" t="shared" si="3205"/>
        <v>17386.5044529391</v>
      </c>
      <c r="BU431" s="25">
        <f ca="1" t="shared" si="2889"/>
        <v>61819.8820048051</v>
      </c>
      <c r="BV431" s="27">
        <f ca="1" t="shared" si="2890"/>
        <v>4.35940369184007</v>
      </c>
    </row>
    <row r="432" ht="15" customHeight="1" spans="1:74">
      <c r="A432" s="23">
        <v>431</v>
      </c>
      <c r="B432" s="24">
        <f ca="1" t="shared" ref="B432:F432" si="3206">RAND()</f>
        <v>0.622369294424428</v>
      </c>
      <c r="C432" s="25">
        <f ca="1">IF(B432&lt;=('Ejercicio 3 - TIR'!$D$13-'Ejercicio 3 - TIR'!$C$13)/('Ejercicio 3 - TIR'!$E$13-'Ejercicio 3 - TIR'!$C$13),'Ejercicio 3 - TIR'!$C$13+SQRT(('Ejercicio 3 - TIR'!$E$13-'Ejercicio 3 - TIR'!$C$13)*('Ejercicio 3 - TIR'!$D$13-'Ejercicio 3 - TIR'!$C$13)*B432),'Ejercicio 3 - TIR'!$E$13-SQRT(('Ejercicio 3 - TIR'!$E$13-'Ejercicio 3 - TIR'!$C$13)*('Ejercicio 3 - TIR'!$E$13-'Ejercicio 3 - TIR'!$D$13)*(1-B432)))</f>
        <v>78712.5190149072</v>
      </c>
      <c r="D432" s="24">
        <f ca="1" t="shared" si="3206"/>
        <v>0.119619402436213</v>
      </c>
      <c r="E432" s="25">
        <f ca="1">IF(D432&lt;=('Ejercicio 3 - TIR'!$D$14-'Ejercicio 3 - TIR'!$C$14)/('Ejercicio 3 - TIR'!$E$14-'Ejercicio 3 - TIR'!$C$14),'Ejercicio 3 - TIR'!$C$14+SQRT(('Ejercicio 3 - TIR'!$E$14-'Ejercicio 3 - TIR'!$C$14)*('Ejercicio 3 - TIR'!$D$14-'Ejercicio 3 - TIR'!$C$14)*D432),'Ejercicio 3 - TIR'!$E$14-SQRT(('Ejercicio 3 - TIR'!$E$14-'Ejercicio 3 - TIR'!$C$14)*('Ejercicio 3 - TIR'!$E$14-'Ejercicio 3 - TIR'!$D$14)*(1-D432)))</f>
        <v>27995.2387522059</v>
      </c>
      <c r="F432" s="24">
        <f ca="1" t="shared" si="3206"/>
        <v>0.876267539713881</v>
      </c>
      <c r="G432" s="25">
        <f ca="1">IF(F432&lt;=('Ejercicio 3 - TIR'!$D$18-'Ejercicio 3 - TIR'!$C$18)/('Ejercicio 3 - TIR'!$E$18-'Ejercicio 3 - TIR'!$C$18),'Ejercicio 3 - TIR'!$C$18+SQRT(('Ejercicio 3 - TIR'!$E$18-'Ejercicio 3 - TIR'!$C$18)*('Ejercicio 3 - TIR'!$D$18-'Ejercicio 3 - TIR'!$C$18)*F432),'Ejercicio 3 - TIR'!$E$18-SQRT(('Ejercicio 3 - TIR'!$E$18-'Ejercicio 3 - TIR'!$C$18)*('Ejercicio 3 - TIR'!$E$18-'Ejercicio 3 - TIR'!$D$18)*(1-F432)))</f>
        <v>41953.7015048655</v>
      </c>
      <c r="H432" s="24">
        <f ca="1" t="shared" ref="H432:L432" si="3207">RAND()</f>
        <v>0.52384211251958</v>
      </c>
      <c r="I432" s="25">
        <f ca="1">IF(H432&lt;=('Ejercicio 3 - TIR'!$D$18-'Ejercicio 3 - TIR'!$C$18)/('Ejercicio 3 - TIR'!$E$18-'Ejercicio 3 - TIR'!$C$18),'Ejercicio 3 - TIR'!$C$18+SQRT(('Ejercicio 3 - TIR'!$E$18-'Ejercicio 3 - TIR'!$C$18)*('Ejercicio 3 - TIR'!$D$18-'Ejercicio 3 - TIR'!$C$18)*H432),'Ejercicio 3 - TIR'!$E$18-SQRT(('Ejercicio 3 - TIR'!$E$18-'Ejercicio 3 - TIR'!$C$18)*('Ejercicio 3 - TIR'!$E$18-'Ejercicio 3 - TIR'!$D$18)*(1-H432)))</f>
        <v>38864.3283376653</v>
      </c>
      <c r="J432" s="24">
        <f ca="1" t="shared" si="3207"/>
        <v>0.660428507239896</v>
      </c>
      <c r="K432" s="25">
        <f ca="1">IF(J432&lt;=('Ejercicio 3 - TIR'!$D$18-'Ejercicio 3 - TIR'!$C$18)/('Ejercicio 3 - TIR'!$E$18-'Ejercicio 3 - TIR'!$C$18),'Ejercicio 3 - TIR'!$C$18+SQRT(('Ejercicio 3 - TIR'!$E$18-'Ejercicio 3 - TIR'!$C$18)*('Ejercicio 3 - TIR'!$D$18-'Ejercicio 3 - TIR'!$C$18)*J432),'Ejercicio 3 - TIR'!$E$18-SQRT(('Ejercicio 3 - TIR'!$E$18-'Ejercicio 3 - TIR'!$C$18)*('Ejercicio 3 - TIR'!$E$18-'Ejercicio 3 - TIR'!$D$18)*(1-J432)))</f>
        <v>39953.1038418166</v>
      </c>
      <c r="L432" s="24">
        <f ca="1" t="shared" si="3207"/>
        <v>0.96493210248584</v>
      </c>
      <c r="M432" s="25">
        <f ca="1">IF(L432&lt;=('Ejercicio 3 - TIR'!$D$18-'Ejercicio 3 - TIR'!$C$18)/('Ejercicio 3 - TIR'!$E$18-'Ejercicio 3 - TIR'!$C$18),'Ejercicio 3 - TIR'!$C$18+SQRT(('Ejercicio 3 - TIR'!$E$18-'Ejercicio 3 - TIR'!$C$18)*('Ejercicio 3 - TIR'!$D$18-'Ejercicio 3 - TIR'!$C$18)*L432),'Ejercicio 3 - TIR'!$E$18-SQRT(('Ejercicio 3 - TIR'!$E$18-'Ejercicio 3 - TIR'!$C$18)*('Ejercicio 3 - TIR'!$E$18-'Ejercicio 3 - TIR'!$D$18)*(1-L432)))</f>
        <v>43378.2440647366</v>
      </c>
      <c r="N432" s="24">
        <f ca="1" t="shared" ref="N432:R432" si="3208">RAND()</f>
        <v>0.176287085394894</v>
      </c>
      <c r="O432" s="25">
        <f ca="1">IF(N432&lt;=('Ejercicio 3 - TIR'!$D$18-'Ejercicio 3 - TIR'!$C$18)/('Ejercicio 3 - TIR'!$E$18-'Ejercicio 3 - TIR'!$C$18),'Ejercicio 3 - TIR'!$C$18+SQRT(('Ejercicio 3 - TIR'!$E$18-'Ejercicio 3 - TIR'!$C$18)*('Ejercicio 3 - TIR'!$D$18-'Ejercicio 3 - TIR'!$C$18)*N432),'Ejercicio 3 - TIR'!$E$18-SQRT(('Ejercicio 3 - TIR'!$E$18-'Ejercicio 3 - TIR'!$C$18)*('Ejercicio 3 - TIR'!$E$18-'Ejercicio 3 - TIR'!$D$18)*(1-N432)))</f>
        <v>35142.2818679293</v>
      </c>
      <c r="P432" s="24">
        <f ca="1" t="shared" si="3208"/>
        <v>0.618578668156411</v>
      </c>
      <c r="Q432" s="26">
        <f ca="1">IF(P432&lt;=('Ejercicio 3 - TIR'!$D$22-'Ejercicio 3 - TIR'!$C$22)/('Ejercicio 3 - TIR'!$E$22-'Ejercicio 3 - TIR'!$C$22),'Ejercicio 3 - TIR'!$C$22+SQRT(('Ejercicio 3 - TIR'!$E$22-'Ejercicio 3 - TIR'!$C$22)*('Ejercicio 3 - TIR'!$D$22-'Ejercicio 3 - TIR'!$C$22)*P432),'Ejercicio 3 - TIR'!$E$22-SQRT(('Ejercicio 3 - TIR'!$E$22-'Ejercicio 3 - TIR'!$C$22)*('Ejercicio 3 - TIR'!$E$22-'Ejercicio 3 - TIR'!$D$22)*(1-P432)))</f>
        <v>0.153797740606611</v>
      </c>
      <c r="R432" s="24">
        <f ca="1" t="shared" si="3208"/>
        <v>0.339591617871924</v>
      </c>
      <c r="S432" s="26">
        <f ca="1">IF(R432&lt;=('Ejercicio 3 - TIR'!$D$23-'Ejercicio 3 - TIR'!$C$23)/('Ejercicio 3 - TIR'!$E$23-'Ejercicio 3 - TIR'!$C$23),'Ejercicio 3 - TIR'!$C$23+SQRT(('Ejercicio 3 - TIR'!$E$23-'Ejercicio 3 - TIR'!$C$23)*('Ejercicio 3 - TIR'!$D$23-'Ejercicio 3 - TIR'!$C$23)*R432),'Ejercicio 3 - TIR'!$E$23-SQRT(('Ejercicio 3 - TIR'!$E$23-'Ejercicio 3 - TIR'!$C$23)*('Ejercicio 3 - TIR'!$E$23-'Ejercicio 3 - TIR'!$D$23)*(1-R432)))</f>
        <v>0.144723772207523</v>
      </c>
      <c r="T432" s="24">
        <f ca="1" t="shared" ref="T432:X432" si="3209">RAND()</f>
        <v>0.173846309829349</v>
      </c>
      <c r="U432" s="26">
        <f ca="1">IF(T432&lt;=('Ejercicio 3 - TIR'!$D$24-'Ejercicio 3 - TIR'!$C$24)/('Ejercicio 3 - TIR'!$E$24-'Ejercicio 3 - TIR'!$C$24),'Ejercicio 3 - TIR'!$C$24+SQRT(('Ejercicio 3 - TIR'!$E$24-'Ejercicio 3 - TIR'!$C$24)*('Ejercicio 3 - TIR'!$D$24-'Ejercicio 3 - TIR'!$C$24)*T432),'Ejercicio 3 - TIR'!$E$24-SQRT(('Ejercicio 3 - TIR'!$E$24-'Ejercicio 3 - TIR'!$C$24)*('Ejercicio 3 - TIR'!$E$24-'Ejercicio 3 - TIR'!$D$24)*(1-T432)))</f>
        <v>0.169106994809274</v>
      </c>
      <c r="V432" s="24">
        <f ca="1" t="shared" si="3209"/>
        <v>0.405998121193546</v>
      </c>
      <c r="W432" s="26">
        <f ca="1">IF(V432&lt;=('Ejercicio 3 - TIR'!$D$25-'Ejercicio 3 - TIR'!$C$25)/('Ejercicio 3 - TIR'!$E$25-'Ejercicio 3 - TIR'!$C$25),'Ejercicio 3 - TIR'!$C$25+SQRT(('Ejercicio 3 - TIR'!$E$25-'Ejercicio 3 - TIR'!$C$25)*('Ejercicio 3 - TIR'!$D$25-'Ejercicio 3 - TIR'!$C$25)*V432),'Ejercicio 3 - TIR'!$E$25-SQRT(('Ejercicio 3 - TIR'!$E$25-'Ejercicio 3 - TIR'!$C$25)*('Ejercicio 3 - TIR'!$E$25-'Ejercicio 3 - TIR'!$D$25)*(1-V432)))</f>
        <v>0.204403875429785</v>
      </c>
      <c r="X432" s="24">
        <f ca="1" t="shared" si="3209"/>
        <v>0.327965023572291</v>
      </c>
      <c r="Y432" s="26">
        <f ca="1">IF(X432&lt;=('Ejercicio 3 - TIR'!$D$26-'Ejercicio 3 - TIR'!$C$26)/('Ejercicio 3 - TIR'!$E$26-'Ejercicio 3 - TIR'!$C$26),'Ejercicio 3 - TIR'!$C$26+SQRT(('Ejercicio 3 - TIR'!$E$26-'Ejercicio 3 - TIR'!$C$26)*('Ejercicio 3 - TIR'!$D$26-'Ejercicio 3 - TIR'!$C$26)*X432),'Ejercicio 3 - TIR'!$E$26-SQRT(('Ejercicio 3 - TIR'!$E$26-'Ejercicio 3 - TIR'!$C$26)*('Ejercicio 3 - TIR'!$E$26-'Ejercicio 3 - TIR'!$D$26)*(1-X432)))</f>
        <v>0.219757445516126</v>
      </c>
      <c r="Z432" s="24">
        <f ca="1" t="shared" si="2860"/>
        <v>1.15379774060661</v>
      </c>
      <c r="AA432" s="24">
        <f ca="1" t="shared" si="2861"/>
        <v>1.32077970199172</v>
      </c>
      <c r="AB432" s="24">
        <f ca="1" t="shared" si="2862"/>
        <v>1.54413278820062</v>
      </c>
      <c r="AC432" s="24">
        <f ca="1" t="shared" si="2863"/>
        <v>1.85975951428703</v>
      </c>
      <c r="AD432" s="24">
        <f ca="1" t="shared" si="2864"/>
        <v>2.26845551442106</v>
      </c>
      <c r="AE432" s="23">
        <f ca="1" t="shared" si="2865"/>
        <v>4305.6044678319</v>
      </c>
      <c r="AF432" s="23">
        <f ca="1" t="shared" si="2866"/>
        <v>4928.72778805009</v>
      </c>
      <c r="AG432" s="23">
        <f ca="1" t="shared" si="2867"/>
        <v>5762.21013252021</v>
      </c>
      <c r="AH432" s="23">
        <f ca="1" t="shared" si="2868"/>
        <v>6940.02821464811</v>
      </c>
      <c r="AI432" s="23">
        <f ca="1" t="shared" si="2869"/>
        <v>8465.15108690902</v>
      </c>
      <c r="AJ432" s="25">
        <f ca="1" t="shared" si="2870"/>
        <v>48406.0860063979</v>
      </c>
      <c r="AK432" s="25">
        <f ca="1" t="shared" si="2871"/>
        <v>51331.2159999298</v>
      </c>
      <c r="AL432" s="25">
        <f ca="1" t="shared" si="2872"/>
        <v>61692.8976325333</v>
      </c>
      <c r="AM432" s="25">
        <f ca="1" t="shared" si="2873"/>
        <v>80673.1021124588</v>
      </c>
      <c r="AN432" s="25">
        <f ca="1" t="shared" si="2874"/>
        <v>79718.7030926433</v>
      </c>
      <c r="AO432" s="25">
        <f ca="1">C432/'Ejercicio 3 - TIR'!$D$7</f>
        <v>15742.5038029814</v>
      </c>
      <c r="AP432" s="25">
        <f ca="1" t="shared" si="2875"/>
        <v>32663.5822034165</v>
      </c>
      <c r="AQ432" s="25">
        <f ca="1" t="shared" si="2876"/>
        <v>35588.7121969484</v>
      </c>
      <c r="AR432" s="25">
        <f ca="1" t="shared" si="2877"/>
        <v>45950.3938295519</v>
      </c>
      <c r="AS432" s="25">
        <f ca="1" t="shared" si="2878"/>
        <v>64930.5983094774</v>
      </c>
      <c r="AT432" s="25">
        <f ca="1" t="shared" si="2879"/>
        <v>63976.1992896619</v>
      </c>
      <c r="AU432" s="25">
        <f ca="1">AP432*'Ejercicio 3 - TIR'!$D$5</f>
        <v>16331.7911017082</v>
      </c>
      <c r="AV432" s="25">
        <f ca="1">AQ432*'Ejercicio 3 - TIR'!$D$5</f>
        <v>17794.3560984742</v>
      </c>
      <c r="AW432" s="25">
        <f ca="1">AR432*'Ejercicio 3 - TIR'!$D$5</f>
        <v>22975.1969147759</v>
      </c>
      <c r="AX432" s="25">
        <f ca="1">AS432*'Ejercicio 3 - TIR'!$D$5</f>
        <v>32465.2991547387</v>
      </c>
      <c r="AY432" s="25">
        <f ca="1">AT432*'Ejercicio 3 - TIR'!$D$5</f>
        <v>31988.0996448309</v>
      </c>
      <c r="AZ432" s="25">
        <f ca="1" t="shared" ref="AZ432:BD432" si="3210">AJ432-AU432-AE432</f>
        <v>27768.6904368578</v>
      </c>
      <c r="BA432" s="25">
        <f ca="1" t="shared" si="3210"/>
        <v>28608.1321134056</v>
      </c>
      <c r="BB432" s="25">
        <f ca="1" t="shared" si="3210"/>
        <v>32955.4905852372</v>
      </c>
      <c r="BC432" s="25">
        <f ca="1" t="shared" si="3210"/>
        <v>41267.774743072</v>
      </c>
      <c r="BD432" s="25">
        <f ca="1" t="shared" si="3210"/>
        <v>39265.4523609034</v>
      </c>
      <c r="BE432" s="25">
        <f ca="1" t="shared" ref="BE432:BI432" si="3211">AZ432/Z432</f>
        <v>24067.2081939235</v>
      </c>
      <c r="BF432" s="25">
        <f ca="1" t="shared" si="3211"/>
        <v>21660.0331382023</v>
      </c>
      <c r="BG432" s="25">
        <f ca="1" t="shared" si="3211"/>
        <v>21342.3941496898</v>
      </c>
      <c r="BH432" s="25">
        <f ca="1" t="shared" si="3211"/>
        <v>22189.8446686494</v>
      </c>
      <c r="BI432" s="25">
        <f ca="1" t="shared" si="3211"/>
        <v>17309.3332054715</v>
      </c>
      <c r="BJ432" s="25">
        <f ca="1" t="shared" si="2882"/>
        <v>63505.9537249756</v>
      </c>
      <c r="BK432" s="25">
        <f ca="1" t="shared" si="2883"/>
        <v>35711.1695626677</v>
      </c>
      <c r="BL432" s="25">
        <f ca="1" t="shared" si="2884"/>
        <v>99217.1232876434</v>
      </c>
      <c r="BM432" s="25">
        <f ca="1">BK432*'Ejercicio 3 - TIR'!$D$5</f>
        <v>17855.5847813339</v>
      </c>
      <c r="BN432" s="25">
        <f ca="1" t="shared" si="2885"/>
        <v>81361.5385063095</v>
      </c>
      <c r="BO432" s="25">
        <f ca="1" t="shared" si="2886"/>
        <v>35866.4906536966</v>
      </c>
      <c r="BP432" s="25">
        <f ca="1" t="shared" si="2887"/>
        <v>-106707.757767113</v>
      </c>
      <c r="BQ432" s="25">
        <f ca="1" t="shared" ref="BQ432:BT432" si="3212">BE432</f>
        <v>24067.2081939235</v>
      </c>
      <c r="BR432" s="25">
        <f ca="1" t="shared" si="3212"/>
        <v>21660.0331382023</v>
      </c>
      <c r="BS432" s="25">
        <f ca="1" t="shared" si="3212"/>
        <v>21342.3941496898</v>
      </c>
      <c r="BT432" s="25">
        <f ca="1" t="shared" si="3212"/>
        <v>22189.8446686494</v>
      </c>
      <c r="BU432" s="25">
        <f ca="1" t="shared" si="2889"/>
        <v>53175.8238591681</v>
      </c>
      <c r="BV432" s="27">
        <f ca="1" t="shared" si="2890"/>
        <v>9.1156874046495</v>
      </c>
    </row>
    <row r="433" ht="15" customHeight="1" spans="1:74">
      <c r="A433" s="23">
        <v>432</v>
      </c>
      <c r="B433" s="24">
        <f ca="1" t="shared" ref="B433:F433" si="3213">RAND()</f>
        <v>0.26348598031531</v>
      </c>
      <c r="C433" s="25">
        <f ca="1">IF(B433&lt;=('Ejercicio 3 - TIR'!$D$13-'Ejercicio 3 - TIR'!$C$13)/('Ejercicio 3 - TIR'!$E$13-'Ejercicio 3 - TIR'!$C$13),'Ejercicio 3 - TIR'!$C$13+SQRT(('Ejercicio 3 - TIR'!$E$13-'Ejercicio 3 - TIR'!$C$13)*('Ejercicio 3 - TIR'!$D$13-'Ejercicio 3 - TIR'!$C$13)*B433),'Ejercicio 3 - TIR'!$E$13-SQRT(('Ejercicio 3 - TIR'!$E$13-'Ejercicio 3 - TIR'!$C$13)*('Ejercicio 3 - TIR'!$E$13-'Ejercicio 3 - TIR'!$D$13)*(1-B433)))</f>
        <v>70270.9431091125</v>
      </c>
      <c r="D433" s="24">
        <f ca="1" t="shared" si="3213"/>
        <v>0.0857927206213018</v>
      </c>
      <c r="E433" s="25">
        <f ca="1">IF(D433&lt;=('Ejercicio 3 - TIR'!$D$14-'Ejercicio 3 - TIR'!$C$14)/('Ejercicio 3 - TIR'!$E$14-'Ejercicio 3 - TIR'!$C$14),'Ejercicio 3 - TIR'!$C$14+SQRT(('Ejercicio 3 - TIR'!$E$14-'Ejercicio 3 - TIR'!$C$14)*('Ejercicio 3 - TIR'!$D$14-'Ejercicio 3 - TIR'!$C$14)*D433),'Ejercicio 3 - TIR'!$E$14-SQRT(('Ejercicio 3 - TIR'!$E$14-'Ejercicio 3 - TIR'!$C$14)*('Ejercicio 3 - TIR'!$E$14-'Ejercicio 3 - TIR'!$D$14)*(1-D433)))</f>
        <v>27536.6225668391</v>
      </c>
      <c r="F433" s="24">
        <f ca="1" t="shared" si="3213"/>
        <v>0.603033026671521</v>
      </c>
      <c r="G433" s="25">
        <f ca="1">IF(F433&lt;=('Ejercicio 3 - TIR'!$D$18-'Ejercicio 3 - TIR'!$C$18)/('Ejercicio 3 - TIR'!$E$18-'Ejercicio 3 - TIR'!$C$18),'Ejercicio 3 - TIR'!$C$18+SQRT(('Ejercicio 3 - TIR'!$E$18-'Ejercicio 3 - TIR'!$C$18)*('Ejercicio 3 - TIR'!$D$18-'Ejercicio 3 - TIR'!$C$18)*F433),'Ejercicio 3 - TIR'!$E$18-SQRT(('Ejercicio 3 - TIR'!$E$18-'Ejercicio 3 - TIR'!$C$18)*('Ejercicio 3 - TIR'!$E$18-'Ejercicio 3 - TIR'!$D$18)*(1-F433)))</f>
        <v>39510.7809353769</v>
      </c>
      <c r="H433" s="24">
        <f ca="1" t="shared" ref="H433:L433" si="3214">RAND()</f>
        <v>0.514235991161239</v>
      </c>
      <c r="I433" s="25">
        <f ca="1">IF(H433&lt;=('Ejercicio 3 - TIR'!$D$18-'Ejercicio 3 - TIR'!$C$18)/('Ejercicio 3 - TIR'!$E$18-'Ejercicio 3 - TIR'!$C$18),'Ejercicio 3 - TIR'!$C$18+SQRT(('Ejercicio 3 - TIR'!$E$18-'Ejercicio 3 - TIR'!$C$18)*('Ejercicio 3 - TIR'!$D$18-'Ejercicio 3 - TIR'!$C$18)*H433),'Ejercicio 3 - TIR'!$E$18-SQRT(('Ejercicio 3 - TIR'!$E$18-'Ejercicio 3 - TIR'!$C$18)*('Ejercicio 3 - TIR'!$E$18-'Ejercicio 3 - TIR'!$D$18)*(1-H433)))</f>
        <v>38782.6760542665</v>
      </c>
      <c r="J433" s="24">
        <f ca="1" t="shared" si="3214"/>
        <v>0.81598972985231</v>
      </c>
      <c r="K433" s="25">
        <f ca="1">IF(J433&lt;=('Ejercicio 3 - TIR'!$D$18-'Ejercicio 3 - TIR'!$C$18)/('Ejercicio 3 - TIR'!$E$18-'Ejercicio 3 - TIR'!$C$18),'Ejercicio 3 - TIR'!$C$18+SQRT(('Ejercicio 3 - TIR'!$E$18-'Ejercicio 3 - TIR'!$C$18)*('Ejercicio 3 - TIR'!$D$18-'Ejercicio 3 - TIR'!$C$18)*J433),'Ejercicio 3 - TIR'!$E$18-SQRT(('Ejercicio 3 - TIR'!$E$18-'Ejercicio 3 - TIR'!$C$18)*('Ejercicio 3 - TIR'!$E$18-'Ejercicio 3 - TIR'!$D$18)*(1-J433)))</f>
        <v>41285.0612035894</v>
      </c>
      <c r="L433" s="24">
        <f ca="1" t="shared" si="3214"/>
        <v>0.691470748383219</v>
      </c>
      <c r="M433" s="25">
        <f ca="1">IF(L433&lt;=('Ejercicio 3 - TIR'!$D$18-'Ejercicio 3 - TIR'!$C$18)/('Ejercicio 3 - TIR'!$E$18-'Ejercicio 3 - TIR'!$C$18),'Ejercicio 3 - TIR'!$C$18+SQRT(('Ejercicio 3 - TIR'!$E$18-'Ejercicio 3 - TIR'!$C$18)*('Ejercicio 3 - TIR'!$D$18-'Ejercicio 3 - TIR'!$C$18)*L433),'Ejercicio 3 - TIR'!$E$18-SQRT(('Ejercicio 3 - TIR'!$E$18-'Ejercicio 3 - TIR'!$C$18)*('Ejercicio 3 - TIR'!$E$18-'Ejercicio 3 - TIR'!$D$18)*(1-L433)))</f>
        <v>40189.6264312157</v>
      </c>
      <c r="N433" s="24">
        <f ca="1" t="shared" ref="N433:R433" si="3215">RAND()</f>
        <v>0.396654369100323</v>
      </c>
      <c r="O433" s="25">
        <f ca="1">IF(N433&lt;=('Ejercicio 3 - TIR'!$D$18-'Ejercicio 3 - TIR'!$C$18)/('Ejercicio 3 - TIR'!$E$18-'Ejercicio 3 - TIR'!$C$18),'Ejercicio 3 - TIR'!$C$18+SQRT(('Ejercicio 3 - TIR'!$E$18-'Ejercicio 3 - TIR'!$C$18)*('Ejercicio 3 - TIR'!$D$18-'Ejercicio 3 - TIR'!$C$18)*N433),'Ejercicio 3 - TIR'!$E$18-SQRT(('Ejercicio 3 - TIR'!$E$18-'Ejercicio 3 - TIR'!$C$18)*('Ejercicio 3 - TIR'!$E$18-'Ejercicio 3 - TIR'!$D$18)*(1-N433)))</f>
        <v>37713.5047394196</v>
      </c>
      <c r="P433" s="24">
        <f ca="1" t="shared" si="3215"/>
        <v>0.633160367202672</v>
      </c>
      <c r="Q433" s="26">
        <f ca="1">IF(P433&lt;=('Ejercicio 3 - TIR'!$D$22-'Ejercicio 3 - TIR'!$C$22)/('Ejercicio 3 - TIR'!$E$22-'Ejercicio 3 - TIR'!$C$22),'Ejercicio 3 - TIR'!$C$22+SQRT(('Ejercicio 3 - TIR'!$E$22-'Ejercicio 3 - TIR'!$C$22)*('Ejercicio 3 - TIR'!$D$22-'Ejercicio 3 - TIR'!$C$22)*P433),'Ejercicio 3 - TIR'!$E$22-SQRT(('Ejercicio 3 - TIR'!$E$22-'Ejercicio 3 - TIR'!$C$22)*('Ejercicio 3 - TIR'!$E$22-'Ejercicio 3 - TIR'!$D$22)*(1-P433)))</f>
        <v>0.154303476129344</v>
      </c>
      <c r="R433" s="24">
        <f ca="1" t="shared" si="3215"/>
        <v>0.0564895552293578</v>
      </c>
      <c r="S433" s="26">
        <f ca="1">IF(R433&lt;=('Ejercicio 3 - TIR'!$D$23-'Ejercicio 3 - TIR'!$C$23)/('Ejercicio 3 - TIR'!$E$23-'Ejercicio 3 - TIR'!$C$23),'Ejercicio 3 - TIR'!$C$23+SQRT(('Ejercicio 3 - TIR'!$E$23-'Ejercicio 3 - TIR'!$C$23)*('Ejercicio 3 - TIR'!$D$23-'Ejercicio 3 - TIR'!$C$23)*R433),'Ejercicio 3 - TIR'!$E$23-SQRT(('Ejercicio 3 - TIR'!$E$23-'Ejercicio 3 - TIR'!$C$23)*('Ejercicio 3 - TIR'!$E$23-'Ejercicio 3 - TIR'!$D$23)*(1-R433)))</f>
        <v>0.130083709605738</v>
      </c>
      <c r="T433" s="24">
        <f ca="1" t="shared" ref="T433:X433" si="3216">RAND()</f>
        <v>0.364957829713232</v>
      </c>
      <c r="U433" s="26">
        <f ca="1">IF(T433&lt;=('Ejercicio 3 - TIR'!$D$24-'Ejercicio 3 - TIR'!$C$24)/('Ejercicio 3 - TIR'!$E$24-'Ejercicio 3 - TIR'!$C$24),'Ejercicio 3 - TIR'!$C$24+SQRT(('Ejercicio 3 - TIR'!$E$24-'Ejercicio 3 - TIR'!$C$24)*('Ejercicio 3 - TIR'!$D$24-'Ejercicio 3 - TIR'!$C$24)*T433),'Ejercicio 3 - TIR'!$E$24-SQRT(('Ejercicio 3 - TIR'!$E$24-'Ejercicio 3 - TIR'!$C$24)*('Ejercicio 3 - TIR'!$E$24-'Ejercicio 3 - TIR'!$D$24)*(1-T433)))</f>
        <v>0.177684137017393</v>
      </c>
      <c r="V433" s="24">
        <f ca="1" t="shared" si="3216"/>
        <v>0.104882721174564</v>
      </c>
      <c r="W433" s="26">
        <f ca="1">IF(V433&lt;=('Ejercicio 3 - TIR'!$D$25-'Ejercicio 3 - TIR'!$C$25)/('Ejercicio 3 - TIR'!$E$25-'Ejercicio 3 - TIR'!$C$25),'Ejercicio 3 - TIR'!$C$25+SQRT(('Ejercicio 3 - TIR'!$E$25-'Ejercicio 3 - TIR'!$C$25)*('Ejercicio 3 - TIR'!$D$25-'Ejercicio 3 - TIR'!$C$25)*V433),'Ejercicio 3 - TIR'!$E$25-SQRT(('Ejercicio 3 - TIR'!$E$25-'Ejercicio 3 - TIR'!$C$25)*('Ejercicio 3 - TIR'!$E$25-'Ejercicio 3 - TIR'!$D$25)*(1-V433)))</f>
        <v>0.192117582665053</v>
      </c>
      <c r="X433" s="24">
        <f ca="1" t="shared" si="3216"/>
        <v>0.880518602396557</v>
      </c>
      <c r="Y433" s="26">
        <f ca="1">IF(X433&lt;=('Ejercicio 3 - TIR'!$D$26-'Ejercicio 3 - TIR'!$C$26)/('Ejercicio 3 - TIR'!$E$26-'Ejercicio 3 - TIR'!$C$26),'Ejercicio 3 - TIR'!$C$26+SQRT(('Ejercicio 3 - TIR'!$E$26-'Ejercicio 3 - TIR'!$C$26)*('Ejercicio 3 - TIR'!$D$26-'Ejercicio 3 - TIR'!$C$26)*X433),'Ejercicio 3 - TIR'!$E$26-SQRT(('Ejercicio 3 - TIR'!$E$26-'Ejercicio 3 - TIR'!$C$26)*('Ejercicio 3 - TIR'!$E$26-'Ejercicio 3 - TIR'!$D$26)*(1-X433)))</f>
        <v>0.254599221526524</v>
      </c>
      <c r="Z433" s="24">
        <f ca="1" t="shared" si="2860"/>
        <v>1.15430347612934</v>
      </c>
      <c r="AA433" s="24">
        <f ca="1" t="shared" si="2861"/>
        <v>1.30445955431505</v>
      </c>
      <c r="AB433" s="24">
        <f ca="1" t="shared" si="2862"/>
        <v>1.53624132449761</v>
      </c>
      <c r="AC433" s="24">
        <f ca="1" t="shared" si="2863"/>
        <v>1.83138029415025</v>
      </c>
      <c r="AD433" s="24">
        <f ca="1" t="shared" si="2864"/>
        <v>2.29764829135992</v>
      </c>
      <c r="AE433" s="23">
        <f ca="1" t="shared" si="2865"/>
        <v>4248.99658292502</v>
      </c>
      <c r="AF433" s="23">
        <f ca="1" t="shared" si="2866"/>
        <v>4801.72182053401</v>
      </c>
      <c r="AG433" s="23">
        <f ca="1" t="shared" si="2867"/>
        <v>5654.91161841318</v>
      </c>
      <c r="AH433" s="23">
        <f ca="1" t="shared" si="2868"/>
        <v>6741.31956872724</v>
      </c>
      <c r="AI433" s="23">
        <f ca="1" t="shared" si="2869"/>
        <v>8457.65428298672</v>
      </c>
      <c r="AJ433" s="25">
        <f ca="1" t="shared" si="2870"/>
        <v>45607.4317782905</v>
      </c>
      <c r="AK433" s="25">
        <f ca="1" t="shared" si="2871"/>
        <v>50590.4323208933</v>
      </c>
      <c r="AL433" s="25">
        <f ca="1" t="shared" si="2872"/>
        <v>63423.817105367</v>
      </c>
      <c r="AM433" s="25">
        <f ca="1" t="shared" si="2873"/>
        <v>73602.4898753884</v>
      </c>
      <c r="AN433" s="25">
        <f ca="1" t="shared" si="2874"/>
        <v>86652.3697257216</v>
      </c>
      <c r="AO433" s="25">
        <f ca="1">C433/'Ejercicio 3 - TIR'!$D$7</f>
        <v>14054.1886218225</v>
      </c>
      <c r="AP433" s="25">
        <f ca="1" t="shared" si="2875"/>
        <v>31553.243156468</v>
      </c>
      <c r="AQ433" s="25">
        <f ca="1" t="shared" si="2876"/>
        <v>36536.2436990708</v>
      </c>
      <c r="AR433" s="25">
        <f ca="1" t="shared" si="2877"/>
        <v>49369.6284835445</v>
      </c>
      <c r="AS433" s="25">
        <f ca="1" t="shared" si="2878"/>
        <v>59548.301253566</v>
      </c>
      <c r="AT433" s="25">
        <f ca="1" t="shared" si="2879"/>
        <v>72598.1811038991</v>
      </c>
      <c r="AU433" s="25">
        <f ca="1">AP433*'Ejercicio 3 - TIR'!$D$5</f>
        <v>15776.621578234</v>
      </c>
      <c r="AV433" s="25">
        <f ca="1">AQ433*'Ejercicio 3 - TIR'!$D$5</f>
        <v>18268.1218495354</v>
      </c>
      <c r="AW433" s="25">
        <f ca="1">AR433*'Ejercicio 3 - TIR'!$D$5</f>
        <v>24684.8142417723</v>
      </c>
      <c r="AX433" s="25">
        <f ca="1">AS433*'Ejercicio 3 - TIR'!$D$5</f>
        <v>29774.150626783</v>
      </c>
      <c r="AY433" s="25">
        <f ca="1">AT433*'Ejercicio 3 - TIR'!$D$5</f>
        <v>36299.0905519496</v>
      </c>
      <c r="AZ433" s="25">
        <f ca="1" t="shared" ref="AZ433:BD433" si="3217">AJ433-AU433-AE433</f>
        <v>25581.8136171315</v>
      </c>
      <c r="BA433" s="25">
        <f ca="1" t="shared" si="3217"/>
        <v>27520.5886508239</v>
      </c>
      <c r="BB433" s="25">
        <f ca="1" t="shared" si="3217"/>
        <v>33084.0912451816</v>
      </c>
      <c r="BC433" s="25">
        <f ca="1" t="shared" si="3217"/>
        <v>37087.0196798782</v>
      </c>
      <c r="BD433" s="25">
        <f ca="1" t="shared" si="3217"/>
        <v>41895.6248907853</v>
      </c>
      <c r="BE433" s="25">
        <f ca="1" t="shared" ref="BE433:BI433" si="3218">AZ433/Z433</f>
        <v>22162.1212672021</v>
      </c>
      <c r="BF433" s="25">
        <f ca="1" t="shared" si="3218"/>
        <v>21097.3108056804</v>
      </c>
      <c r="BG433" s="25">
        <f ca="1" t="shared" si="3218"/>
        <v>21535.7383749594</v>
      </c>
      <c r="BH433" s="25">
        <f ca="1" t="shared" si="3218"/>
        <v>20250.8565797834</v>
      </c>
      <c r="BI433" s="25">
        <f ca="1" t="shared" si="3218"/>
        <v>18234.1331562057</v>
      </c>
      <c r="BJ433" s="25">
        <f ca="1" t="shared" si="2882"/>
        <v>63269.473790521</v>
      </c>
      <c r="BK433" s="25">
        <f ca="1" t="shared" si="2883"/>
        <v>32291.5824733805</v>
      </c>
      <c r="BL433" s="25">
        <f ca="1" t="shared" si="2884"/>
        <v>95561.0562639014</v>
      </c>
      <c r="BM433" s="25">
        <f ca="1">BK433*'Ejercicio 3 - TIR'!$D$5</f>
        <v>16145.7912366902</v>
      </c>
      <c r="BN433" s="25">
        <f ca="1" t="shared" si="2885"/>
        <v>79415.2650272112</v>
      </c>
      <c r="BO433" s="25">
        <f ca="1" t="shared" si="2886"/>
        <v>34563.7168777504</v>
      </c>
      <c r="BP433" s="25">
        <f ca="1" t="shared" si="2887"/>
        <v>-97807.5656759516</v>
      </c>
      <c r="BQ433" s="25">
        <f ca="1" t="shared" ref="BQ433:BT433" si="3219">BE433</f>
        <v>22162.1212672021</v>
      </c>
      <c r="BR433" s="25">
        <f ca="1" t="shared" si="3219"/>
        <v>21097.3108056804</v>
      </c>
      <c r="BS433" s="25">
        <f ca="1" t="shared" si="3219"/>
        <v>21535.7383749594</v>
      </c>
      <c r="BT433" s="25">
        <f ca="1" t="shared" si="3219"/>
        <v>20250.8565797834</v>
      </c>
      <c r="BU433" s="25">
        <f ca="1" t="shared" si="2889"/>
        <v>52797.8500339561</v>
      </c>
      <c r="BV433" s="27">
        <f ca="1" t="shared" si="2890"/>
        <v>10.8936722412881</v>
      </c>
    </row>
    <row r="434" ht="15" customHeight="1" spans="1:74">
      <c r="A434" s="23">
        <v>433</v>
      </c>
      <c r="B434" s="24">
        <f ca="1" t="shared" ref="B434:F434" si="3220">RAND()</f>
        <v>0.938700866004368</v>
      </c>
      <c r="C434" s="25">
        <f ca="1">IF(B434&lt;=('Ejercicio 3 - TIR'!$D$13-'Ejercicio 3 - TIR'!$C$13)/('Ejercicio 3 - TIR'!$E$13-'Ejercicio 3 - TIR'!$C$13),'Ejercicio 3 - TIR'!$C$13+SQRT(('Ejercicio 3 - TIR'!$E$13-'Ejercicio 3 - TIR'!$C$13)*('Ejercicio 3 - TIR'!$D$13-'Ejercicio 3 - TIR'!$C$13)*B434),'Ejercicio 3 - TIR'!$E$13-SQRT(('Ejercicio 3 - TIR'!$E$13-'Ejercicio 3 - TIR'!$C$13)*('Ejercicio 3 - TIR'!$E$13-'Ejercicio 3 - TIR'!$D$13)*(1-B434)))</f>
        <v>91423.3479262151</v>
      </c>
      <c r="D434" s="24">
        <f ca="1" t="shared" si="3220"/>
        <v>0.41356228242315</v>
      </c>
      <c r="E434" s="25">
        <f ca="1">IF(D434&lt;=('Ejercicio 3 - TIR'!$D$14-'Ejercicio 3 - TIR'!$C$14)/('Ejercicio 3 - TIR'!$E$14-'Ejercicio 3 - TIR'!$C$14),'Ejercicio 3 - TIR'!$C$14+SQRT(('Ejercicio 3 - TIR'!$E$14-'Ejercicio 3 - TIR'!$C$14)*('Ejercicio 3 - TIR'!$D$14-'Ejercicio 3 - TIR'!$C$14)*D434),'Ejercicio 3 - TIR'!$E$14-SQRT(('Ejercicio 3 - TIR'!$E$14-'Ejercicio 3 - TIR'!$C$14)*('Ejercicio 3 - TIR'!$E$14-'Ejercicio 3 - TIR'!$D$14)*(1-D434)))</f>
        <v>30620.999113097</v>
      </c>
      <c r="F434" s="24">
        <f ca="1" t="shared" si="3220"/>
        <v>0.747893097113548</v>
      </c>
      <c r="G434" s="25">
        <f ca="1">IF(F434&lt;=('Ejercicio 3 - TIR'!$D$18-'Ejercicio 3 - TIR'!$C$18)/('Ejercicio 3 - TIR'!$E$18-'Ejercicio 3 - TIR'!$C$18),'Ejercicio 3 - TIR'!$C$18+SQRT(('Ejercicio 3 - TIR'!$E$18-'Ejercicio 3 - TIR'!$C$18)*('Ejercicio 3 - TIR'!$D$18-'Ejercicio 3 - TIR'!$C$18)*F434),'Ejercicio 3 - TIR'!$E$18-SQRT(('Ejercicio 3 - TIR'!$E$18-'Ejercicio 3 - TIR'!$C$18)*('Ejercicio 3 - TIR'!$E$18-'Ejercicio 3 - TIR'!$D$18)*(1-F434)))</f>
        <v>40651.6649489162</v>
      </c>
      <c r="H434" s="24">
        <f ca="1" t="shared" ref="H434:L434" si="3221">RAND()</f>
        <v>0.335755503086084</v>
      </c>
      <c r="I434" s="25">
        <f ca="1">IF(H434&lt;=('Ejercicio 3 - TIR'!$D$18-'Ejercicio 3 - TIR'!$C$18)/('Ejercicio 3 - TIR'!$E$18-'Ejercicio 3 - TIR'!$C$18),'Ejercicio 3 - TIR'!$C$18+SQRT(('Ejercicio 3 - TIR'!$E$18-'Ejercicio 3 - TIR'!$C$18)*('Ejercicio 3 - TIR'!$D$18-'Ejercicio 3 - TIR'!$C$18)*H434),'Ejercicio 3 - TIR'!$E$18-SQRT(('Ejercicio 3 - TIR'!$E$18-'Ejercicio 3 - TIR'!$C$18)*('Ejercicio 3 - TIR'!$E$18-'Ejercicio 3 - TIR'!$D$18)*(1-H434)))</f>
        <v>37096.7122995731</v>
      </c>
      <c r="J434" s="24">
        <f ca="1" t="shared" si="3221"/>
        <v>0.608516556242332</v>
      </c>
      <c r="K434" s="25">
        <f ca="1">IF(J434&lt;=('Ejercicio 3 - TIR'!$D$18-'Ejercicio 3 - TIR'!$C$18)/('Ejercicio 3 - TIR'!$E$18-'Ejercicio 3 - TIR'!$C$18),'Ejercicio 3 - TIR'!$C$18+SQRT(('Ejercicio 3 - TIR'!$E$18-'Ejercicio 3 - TIR'!$C$18)*('Ejercicio 3 - TIR'!$D$18-'Ejercicio 3 - TIR'!$C$18)*J434),'Ejercicio 3 - TIR'!$E$18-SQRT(('Ejercicio 3 - TIR'!$E$18-'Ejercicio 3 - TIR'!$C$18)*('Ejercicio 3 - TIR'!$E$18-'Ejercicio 3 - TIR'!$D$18)*(1-J434)))</f>
        <v>39553.9250277752</v>
      </c>
      <c r="L434" s="24">
        <f ca="1" t="shared" si="3221"/>
        <v>0.674452257850407</v>
      </c>
      <c r="M434" s="25">
        <f ca="1">IF(L434&lt;=('Ejercicio 3 - TIR'!$D$18-'Ejercicio 3 - TIR'!$C$18)/('Ejercicio 3 - TIR'!$E$18-'Ejercicio 3 - TIR'!$C$18),'Ejercicio 3 - TIR'!$C$18+SQRT(('Ejercicio 3 - TIR'!$E$18-'Ejercicio 3 - TIR'!$C$18)*('Ejercicio 3 - TIR'!$D$18-'Ejercicio 3 - TIR'!$C$18)*L434),'Ejercicio 3 - TIR'!$E$18-SQRT(('Ejercicio 3 - TIR'!$E$18-'Ejercicio 3 - TIR'!$C$18)*('Ejercicio 3 - TIR'!$E$18-'Ejercicio 3 - TIR'!$D$18)*(1-L434)))</f>
        <v>40058.7369366508</v>
      </c>
      <c r="N434" s="24">
        <f ca="1" t="shared" ref="N434:R434" si="3222">RAND()</f>
        <v>0.281333709218516</v>
      </c>
      <c r="O434" s="25">
        <f ca="1">IF(N434&lt;=('Ejercicio 3 - TIR'!$D$18-'Ejercicio 3 - TIR'!$C$18)/('Ejercicio 3 - TIR'!$E$18-'Ejercicio 3 - TIR'!$C$18),'Ejercicio 3 - TIR'!$C$18+SQRT(('Ejercicio 3 - TIR'!$E$18-'Ejercicio 3 - TIR'!$C$18)*('Ejercicio 3 - TIR'!$D$18-'Ejercicio 3 - TIR'!$C$18)*N434),'Ejercicio 3 - TIR'!$E$18-SQRT(('Ejercicio 3 - TIR'!$E$18-'Ejercicio 3 - TIR'!$C$18)*('Ejercicio 3 - TIR'!$E$18-'Ejercicio 3 - TIR'!$D$18)*(1-N434)))</f>
        <v>36496.1570472686</v>
      </c>
      <c r="P434" s="24">
        <f ca="1" t="shared" si="3222"/>
        <v>0.575188210362672</v>
      </c>
      <c r="Q434" s="26">
        <f ca="1">IF(P434&lt;=('Ejercicio 3 - TIR'!$D$22-'Ejercicio 3 - TIR'!$C$22)/('Ejercicio 3 - TIR'!$E$22-'Ejercicio 3 - TIR'!$C$22),'Ejercicio 3 - TIR'!$C$22+SQRT(('Ejercicio 3 - TIR'!$E$22-'Ejercicio 3 - TIR'!$C$22)*('Ejercicio 3 - TIR'!$D$22-'Ejercicio 3 - TIR'!$C$22)*P434),'Ejercicio 3 - TIR'!$E$22-SQRT(('Ejercicio 3 - TIR'!$E$22-'Ejercicio 3 - TIR'!$C$22)*('Ejercicio 3 - TIR'!$E$22-'Ejercicio 3 - TIR'!$D$22)*(1-P434)))</f>
        <v>0.152347491590324</v>
      </c>
      <c r="R434" s="24">
        <f ca="1" t="shared" si="3222"/>
        <v>0.0165822939528741</v>
      </c>
      <c r="S434" s="26">
        <f ca="1">IF(R434&lt;=('Ejercicio 3 - TIR'!$D$23-'Ejercicio 3 - TIR'!$C$23)/('Ejercicio 3 - TIR'!$E$23-'Ejercicio 3 - TIR'!$C$23),'Ejercicio 3 - TIR'!$C$23+SQRT(('Ejercicio 3 - TIR'!$E$23-'Ejercicio 3 - TIR'!$C$23)*('Ejercicio 3 - TIR'!$D$23-'Ejercicio 3 - TIR'!$C$23)*R434),'Ejercicio 3 - TIR'!$E$23-SQRT(('Ejercicio 3 - TIR'!$E$23-'Ejercicio 3 - TIR'!$C$23)*('Ejercicio 3 - TIR'!$E$23-'Ejercicio 3 - TIR'!$D$23)*(1-R434)))</f>
        <v>0.125463344132962</v>
      </c>
      <c r="T434" s="24">
        <f ca="1" t="shared" ref="T434:X434" si="3223">RAND()</f>
        <v>0.220338990436614</v>
      </c>
      <c r="U434" s="26">
        <f ca="1">IF(T434&lt;=('Ejercicio 3 - TIR'!$D$24-'Ejercicio 3 - TIR'!$C$24)/('Ejercicio 3 - TIR'!$E$24-'Ejercicio 3 - TIR'!$C$24),'Ejercicio 3 - TIR'!$C$24+SQRT(('Ejercicio 3 - TIR'!$E$24-'Ejercicio 3 - TIR'!$C$24)*('Ejercicio 3 - TIR'!$D$24-'Ejercicio 3 - TIR'!$C$24)*T434),'Ejercicio 3 - TIR'!$E$24-SQRT(('Ejercicio 3 - TIR'!$E$24-'Ejercicio 3 - TIR'!$C$24)*('Ejercicio 3 - TIR'!$E$24-'Ejercicio 3 - TIR'!$D$24)*(1-T434)))</f>
        <v>0.171510738711557</v>
      </c>
      <c r="V434" s="24">
        <f ca="1" t="shared" si="3223"/>
        <v>0.185087013820187</v>
      </c>
      <c r="W434" s="26">
        <f ca="1">IF(V434&lt;=('Ejercicio 3 - TIR'!$D$25-'Ejercicio 3 - TIR'!$C$25)/('Ejercicio 3 - TIR'!$E$25-'Ejercicio 3 - TIR'!$C$25),'Ejercicio 3 - TIR'!$C$25+SQRT(('Ejercicio 3 - TIR'!$E$25-'Ejercicio 3 - TIR'!$C$25)*('Ejercicio 3 - TIR'!$D$25-'Ejercicio 3 - TIR'!$C$25)*V434),'Ejercicio 3 - TIR'!$E$25-SQRT(('Ejercicio 3 - TIR'!$E$25-'Ejercicio 3 - TIR'!$C$25)*('Ejercicio 3 - TIR'!$E$25-'Ejercicio 3 - TIR'!$D$25)*(1-V434)))</f>
        <v>0.196097261237498</v>
      </c>
      <c r="X434" s="24">
        <f ca="1" t="shared" si="3223"/>
        <v>0.044091406210474</v>
      </c>
      <c r="Y434" s="26">
        <f ca="1">IF(X434&lt;=('Ejercicio 3 - TIR'!$D$26-'Ejercicio 3 - TIR'!$C$26)/('Ejercicio 3 - TIR'!$E$26-'Ejercicio 3 - TIR'!$C$26),'Ejercicio 3 - TIR'!$C$26+SQRT(('Ejercicio 3 - TIR'!$E$26-'Ejercicio 3 - TIR'!$C$26)*('Ejercicio 3 - TIR'!$D$26-'Ejercicio 3 - TIR'!$C$26)*X434),'Ejercicio 3 - TIR'!$E$26-SQRT(('Ejercicio 3 - TIR'!$E$26-'Ejercicio 3 - TIR'!$C$26)*('Ejercicio 3 - TIR'!$E$26-'Ejercicio 3 - TIR'!$D$26)*(1-X434)))</f>
        <v>0.200910856830161</v>
      </c>
      <c r="Z434" s="24">
        <f ca="1" t="shared" si="2860"/>
        <v>1.15234749159032</v>
      </c>
      <c r="AA434" s="24">
        <f ca="1" t="shared" si="2861"/>
        <v>1.29692486148848</v>
      </c>
      <c r="AB434" s="24">
        <f ca="1" t="shared" si="2862"/>
        <v>1.51936140253575</v>
      </c>
      <c r="AC434" s="24">
        <f ca="1" t="shared" si="2863"/>
        <v>1.81730401240297</v>
      </c>
      <c r="AD434" s="24">
        <f ca="1" t="shared" si="2864"/>
        <v>2.18242011865575</v>
      </c>
      <c r="AE434" s="23">
        <f ca="1" t="shared" si="2865"/>
        <v>4665.03240486987</v>
      </c>
      <c r="AF434" s="23">
        <f ca="1" t="shared" si="2866"/>
        <v>5250.32297087348</v>
      </c>
      <c r="AG434" s="23">
        <f ca="1" t="shared" si="2867"/>
        <v>6150.80974208225</v>
      </c>
      <c r="AH434" s="23">
        <f ca="1" t="shared" si="2868"/>
        <v>7356.9666868975</v>
      </c>
      <c r="AI434" s="23">
        <f ca="1" t="shared" si="2869"/>
        <v>8835.06116763303</v>
      </c>
      <c r="AJ434" s="25">
        <f ca="1" t="shared" si="2870"/>
        <v>46844.8441328539</v>
      </c>
      <c r="AK434" s="25">
        <f ca="1" t="shared" si="2871"/>
        <v>48111.6484608018</v>
      </c>
      <c r="AL434" s="25">
        <f ca="1" t="shared" si="2872"/>
        <v>60096.7070059945</v>
      </c>
      <c r="AM434" s="25">
        <f ca="1" t="shared" si="2873"/>
        <v>72798.9033667707</v>
      </c>
      <c r="AN434" s="25">
        <f ca="1" t="shared" si="2874"/>
        <v>79649.9473935787</v>
      </c>
      <c r="AO434" s="25">
        <f ca="1">C434/'Ejercicio 3 - TIR'!$D$7</f>
        <v>18284.669585243</v>
      </c>
      <c r="AP434" s="25">
        <f ca="1" t="shared" si="2875"/>
        <v>28560.1745476109</v>
      </c>
      <c r="AQ434" s="25">
        <f ca="1" t="shared" si="2876"/>
        <v>29826.9788755587</v>
      </c>
      <c r="AR434" s="25">
        <f ca="1" t="shared" si="2877"/>
        <v>41812.0374207514</v>
      </c>
      <c r="AS434" s="25">
        <f ca="1" t="shared" si="2878"/>
        <v>54514.2337815276</v>
      </c>
      <c r="AT434" s="25">
        <f ca="1" t="shared" si="2879"/>
        <v>61365.2778083357</v>
      </c>
      <c r="AU434" s="25">
        <f ca="1">AP434*'Ejercicio 3 - TIR'!$D$5</f>
        <v>14280.0872738054</v>
      </c>
      <c r="AV434" s="25">
        <f ca="1">AQ434*'Ejercicio 3 - TIR'!$D$5</f>
        <v>14913.4894377794</v>
      </c>
      <c r="AW434" s="25">
        <f ca="1">AR434*'Ejercicio 3 - TIR'!$D$5</f>
        <v>20906.0187103757</v>
      </c>
      <c r="AX434" s="25">
        <f ca="1">AS434*'Ejercicio 3 - TIR'!$D$5</f>
        <v>27257.1168907638</v>
      </c>
      <c r="AY434" s="25">
        <f ca="1">AT434*'Ejercicio 3 - TIR'!$D$5</f>
        <v>30682.6389041678</v>
      </c>
      <c r="AZ434" s="25">
        <f ca="1" t="shared" ref="AZ434:BD434" si="3224">AJ434-AU434-AE434</f>
        <v>27899.7244541786</v>
      </c>
      <c r="BA434" s="25">
        <f ca="1" t="shared" si="3224"/>
        <v>27947.8360521489</v>
      </c>
      <c r="BB434" s="25">
        <f ca="1" t="shared" si="3224"/>
        <v>33039.8785535365</v>
      </c>
      <c r="BC434" s="25">
        <f ca="1" t="shared" si="3224"/>
        <v>38184.8197891094</v>
      </c>
      <c r="BD434" s="25">
        <f ca="1" t="shared" si="3224"/>
        <v>40132.2473217778</v>
      </c>
      <c r="BE434" s="25">
        <f ca="1" t="shared" ref="BE434:BI434" si="3225">AZ434/Z434</f>
        <v>24211.2076936749</v>
      </c>
      <c r="BF434" s="25">
        <f ca="1" t="shared" si="3225"/>
        <v>21549.3101273988</v>
      </c>
      <c r="BG434" s="25">
        <f ca="1" t="shared" si="3225"/>
        <v>21745.8983085883</v>
      </c>
      <c r="BH434" s="25">
        <f ca="1" t="shared" si="3225"/>
        <v>21011.795235415</v>
      </c>
      <c r="BI434" s="25">
        <f ca="1" t="shared" si="3225"/>
        <v>18388.8734248368</v>
      </c>
      <c r="BJ434" s="25">
        <f ca="1" t="shared" si="2882"/>
        <v>66827.8845177626</v>
      </c>
      <c r="BK434" s="25">
        <f ca="1" t="shared" si="2883"/>
        <v>39904.8307658072</v>
      </c>
      <c r="BL434" s="25">
        <f ca="1" t="shared" si="2884"/>
        <v>106732.71528357</v>
      </c>
      <c r="BM434" s="25">
        <f ca="1">BK434*'Ejercicio 3 - TIR'!$D$5</f>
        <v>19952.4153829036</v>
      </c>
      <c r="BN434" s="25">
        <f ca="1" t="shared" si="2885"/>
        <v>86780.2999006662</v>
      </c>
      <c r="BO434" s="25">
        <f ca="1" t="shared" si="2886"/>
        <v>39763.3339057185</v>
      </c>
      <c r="BP434" s="25">
        <f ca="1" t="shared" si="2887"/>
        <v>-122044.347039312</v>
      </c>
      <c r="BQ434" s="25">
        <f ca="1" t="shared" ref="BQ434:BT434" si="3226">BE434</f>
        <v>24211.2076936749</v>
      </c>
      <c r="BR434" s="25">
        <f ca="1" t="shared" si="3226"/>
        <v>21549.3101273988</v>
      </c>
      <c r="BS434" s="25">
        <f ca="1" t="shared" si="3226"/>
        <v>21745.8983085883</v>
      </c>
      <c r="BT434" s="25">
        <f ca="1" t="shared" si="3226"/>
        <v>21011.795235415</v>
      </c>
      <c r="BU434" s="25">
        <f ca="1" t="shared" si="2889"/>
        <v>58152.2073305553</v>
      </c>
      <c r="BV434" s="27">
        <f ca="1" t="shared" si="2890"/>
        <v>5.56225285678815</v>
      </c>
    </row>
    <row r="435" ht="15" customHeight="1" spans="1:74">
      <c r="A435" s="23">
        <v>434</v>
      </c>
      <c r="B435" s="24">
        <f ca="1" t="shared" ref="B435:F435" si="3227">RAND()</f>
        <v>0.72882512318461</v>
      </c>
      <c r="C435" s="25">
        <f ca="1">IF(B435&lt;=('Ejercicio 3 - TIR'!$D$13-'Ejercicio 3 - TIR'!$C$13)/('Ejercicio 3 - TIR'!$E$13-'Ejercicio 3 - TIR'!$C$13),'Ejercicio 3 - TIR'!$C$13+SQRT(('Ejercicio 3 - TIR'!$E$13-'Ejercicio 3 - TIR'!$C$13)*('Ejercicio 3 - TIR'!$D$13-'Ejercicio 3 - TIR'!$C$13)*B435),'Ejercicio 3 - TIR'!$E$13-SQRT(('Ejercicio 3 - TIR'!$E$13-'Ejercicio 3 - TIR'!$C$13)*('Ejercicio 3 - TIR'!$E$13-'Ejercicio 3 - TIR'!$D$13)*(1-B435)))</f>
        <v>81960.8799499957</v>
      </c>
      <c r="D435" s="24">
        <f ca="1" t="shared" si="3227"/>
        <v>0.555217034181196</v>
      </c>
      <c r="E435" s="25">
        <f ca="1">IF(D435&lt;=('Ejercicio 3 - TIR'!$D$14-'Ejercicio 3 - TIR'!$C$14)/('Ejercicio 3 - TIR'!$E$14-'Ejercicio 3 - TIR'!$C$14),'Ejercicio 3 - TIR'!$C$14+SQRT(('Ejercicio 3 - TIR'!$E$14-'Ejercicio 3 - TIR'!$C$14)*('Ejercicio 3 - TIR'!$D$14-'Ejercicio 3 - TIR'!$C$14)*D435),'Ejercicio 3 - TIR'!$E$14-SQRT(('Ejercicio 3 - TIR'!$E$14-'Ejercicio 3 - TIR'!$C$14)*('Ejercicio 3 - TIR'!$E$14-'Ejercicio 3 - TIR'!$D$14)*(1-D435)))</f>
        <v>31831.925265228</v>
      </c>
      <c r="F435" s="24">
        <f ca="1" t="shared" si="3227"/>
        <v>0.876517574754336</v>
      </c>
      <c r="G435" s="25">
        <f ca="1">IF(F435&lt;=('Ejercicio 3 - TIR'!$D$18-'Ejercicio 3 - TIR'!$C$18)/('Ejercicio 3 - TIR'!$E$18-'Ejercicio 3 - TIR'!$C$18),'Ejercicio 3 - TIR'!$C$18+SQRT(('Ejercicio 3 - TIR'!$E$18-'Ejercicio 3 - TIR'!$C$18)*('Ejercicio 3 - TIR'!$D$18-'Ejercicio 3 - TIR'!$C$18)*F435),'Ejercicio 3 - TIR'!$E$18-SQRT(('Ejercicio 3 - TIR'!$E$18-'Ejercicio 3 - TIR'!$C$18)*('Ejercicio 3 - TIR'!$E$18-'Ejercicio 3 - TIR'!$D$18)*(1-F435)))</f>
        <v>41956.7809981165</v>
      </c>
      <c r="H435" s="24">
        <f ca="1" t="shared" ref="H435:L435" si="3228">RAND()</f>
        <v>0.631962872203222</v>
      </c>
      <c r="I435" s="25">
        <f ca="1">IF(H435&lt;=('Ejercicio 3 - TIR'!$D$18-'Ejercicio 3 - TIR'!$C$18)/('Ejercicio 3 - TIR'!$E$18-'Ejercicio 3 - TIR'!$C$18),'Ejercicio 3 - TIR'!$C$18+SQRT(('Ejercicio 3 - TIR'!$E$18-'Ejercicio 3 - TIR'!$C$18)*('Ejercicio 3 - TIR'!$D$18-'Ejercicio 3 - TIR'!$C$18)*H435),'Ejercicio 3 - TIR'!$E$18-SQRT(('Ejercicio 3 - TIR'!$E$18-'Ejercicio 3 - TIR'!$C$18)*('Ejercicio 3 - TIR'!$E$18-'Ejercicio 3 - TIR'!$D$18)*(1-H435)))</f>
        <v>39736.2431579374</v>
      </c>
      <c r="J435" s="24">
        <f ca="1" t="shared" si="3228"/>
        <v>0.58203965845441</v>
      </c>
      <c r="K435" s="25">
        <f ca="1">IF(J435&lt;=('Ejercicio 3 - TIR'!$D$18-'Ejercicio 3 - TIR'!$C$18)/('Ejercicio 3 - TIR'!$E$18-'Ejercicio 3 - TIR'!$C$18),'Ejercicio 3 - TIR'!$C$18+SQRT(('Ejercicio 3 - TIR'!$E$18-'Ejercicio 3 - TIR'!$C$18)*('Ejercicio 3 - TIR'!$D$18-'Ejercicio 3 - TIR'!$C$18)*J435),'Ejercicio 3 - TIR'!$E$18-SQRT(('Ejercicio 3 - TIR'!$E$18-'Ejercicio 3 - TIR'!$C$18)*('Ejercicio 3 - TIR'!$E$18-'Ejercicio 3 - TIR'!$D$18)*(1-J435)))</f>
        <v>39343.7652350732</v>
      </c>
      <c r="L435" s="24">
        <f ca="1" t="shared" si="3228"/>
        <v>0.123213457137053</v>
      </c>
      <c r="M435" s="25">
        <f ca="1">IF(L435&lt;=('Ejercicio 3 - TIR'!$D$18-'Ejercicio 3 - TIR'!$C$18)/('Ejercicio 3 - TIR'!$E$18-'Ejercicio 3 - TIR'!$C$18),'Ejercicio 3 - TIR'!$C$18+SQRT(('Ejercicio 3 - TIR'!$E$18-'Ejercicio 3 - TIR'!$C$18)*('Ejercicio 3 - TIR'!$D$18-'Ejercicio 3 - TIR'!$C$18)*L435),'Ejercicio 3 - TIR'!$E$18-SQRT(('Ejercicio 3 - TIR'!$E$18-'Ejercicio 3 - TIR'!$C$18)*('Ejercicio 3 - TIR'!$E$18-'Ejercicio 3 - TIR'!$D$18)*(1-L435)))</f>
        <v>34299.071826634</v>
      </c>
      <c r="N435" s="24">
        <f ca="1" t="shared" ref="N435:R435" si="3229">RAND()</f>
        <v>0.0396965567406853</v>
      </c>
      <c r="O435" s="25">
        <f ca="1">IF(N435&lt;=('Ejercicio 3 - TIR'!$D$18-'Ejercicio 3 - TIR'!$C$18)/('Ejercicio 3 - TIR'!$E$18-'Ejercicio 3 - TIR'!$C$18),'Ejercicio 3 - TIR'!$C$18+SQRT(('Ejercicio 3 - TIR'!$E$18-'Ejercicio 3 - TIR'!$C$18)*('Ejercicio 3 - TIR'!$D$18-'Ejercicio 3 - TIR'!$C$18)*N435),'Ejercicio 3 - TIR'!$E$18-SQRT(('Ejercicio 3 - TIR'!$E$18-'Ejercicio 3 - TIR'!$C$18)*('Ejercicio 3 - TIR'!$E$18-'Ejercicio 3 - TIR'!$D$18)*(1-N435)))</f>
        <v>32440.1810406408</v>
      </c>
      <c r="P435" s="24">
        <f ca="1" t="shared" si="3229"/>
        <v>0.336753332691333</v>
      </c>
      <c r="Q435" s="26">
        <f ca="1">IF(P435&lt;=('Ejercicio 3 - TIR'!$D$22-'Ejercicio 3 - TIR'!$C$22)/('Ejercicio 3 - TIR'!$E$22-'Ejercicio 3 - TIR'!$C$22),'Ejercicio 3 - TIR'!$C$22+SQRT(('Ejercicio 3 - TIR'!$E$22-'Ejercicio 3 - TIR'!$C$22)*('Ejercicio 3 - TIR'!$D$22-'Ejercicio 3 - TIR'!$C$22)*P435),'Ejercicio 3 - TIR'!$E$22-SQRT(('Ejercicio 3 - TIR'!$E$22-'Ejercicio 3 - TIR'!$C$22)*('Ejercicio 3 - TIR'!$E$22-'Ejercicio 3 - TIR'!$D$22)*(1-P435)))</f>
        <v>0.144620235556233</v>
      </c>
      <c r="R435" s="24">
        <f ca="1" t="shared" si="3229"/>
        <v>0.713942950232643</v>
      </c>
      <c r="S435" s="26">
        <f ca="1">IF(R435&lt;=('Ejercicio 3 - TIR'!$D$23-'Ejercicio 3 - TIR'!$C$23)/('Ejercicio 3 - TIR'!$E$23-'Ejercicio 3 - TIR'!$C$23),'Ejercicio 3 - TIR'!$C$23+SQRT(('Ejercicio 3 - TIR'!$E$23-'Ejercicio 3 - TIR'!$C$23)*('Ejercicio 3 - TIR'!$D$23-'Ejercicio 3 - TIR'!$C$23)*R435),'Ejercicio 3 - TIR'!$E$23-SQRT(('Ejercicio 3 - TIR'!$E$23-'Ejercicio 3 - TIR'!$C$23)*('Ejercicio 3 - TIR'!$E$23-'Ejercicio 3 - TIR'!$D$23)*(1-R435)))</f>
        <v>0.157308532670159</v>
      </c>
      <c r="T435" s="24">
        <f ca="1" t="shared" ref="T435:X435" si="3230">RAND()</f>
        <v>0.466206827079741</v>
      </c>
      <c r="U435" s="26">
        <f ca="1">IF(T435&lt;=('Ejercicio 3 - TIR'!$D$24-'Ejercicio 3 - TIR'!$C$24)/('Ejercicio 3 - TIR'!$E$24-'Ejercicio 3 - TIR'!$C$24),'Ejercicio 3 - TIR'!$C$24+SQRT(('Ejercicio 3 - TIR'!$E$24-'Ejercicio 3 - TIR'!$C$24)*('Ejercicio 3 - TIR'!$D$24-'Ejercicio 3 - TIR'!$C$24)*T435),'Ejercicio 3 - TIR'!$E$24-SQRT(('Ejercicio 3 - TIR'!$E$24-'Ejercicio 3 - TIR'!$C$24)*('Ejercicio 3 - TIR'!$E$24-'Ejercicio 3 - TIR'!$D$24)*(1-T435)))</f>
        <v>0.181339672994441</v>
      </c>
      <c r="V435" s="24">
        <f ca="1" t="shared" si="3230"/>
        <v>0.756664042107206</v>
      </c>
      <c r="W435" s="26">
        <f ca="1">IF(V435&lt;=('Ejercicio 3 - TIR'!$D$25-'Ejercicio 3 - TIR'!$C$25)/('Ejercicio 3 - TIR'!$E$25-'Ejercicio 3 - TIR'!$C$25),'Ejercicio 3 - TIR'!$C$25+SQRT(('Ejercicio 3 - TIR'!$E$25-'Ejercicio 3 - TIR'!$C$25)*('Ejercicio 3 - TIR'!$D$25-'Ejercicio 3 - TIR'!$C$25)*V435),'Ejercicio 3 - TIR'!$E$25-SQRT(('Ejercicio 3 - TIR'!$E$25-'Ejercicio 3 - TIR'!$C$25)*('Ejercicio 3 - TIR'!$E$25-'Ejercicio 3 - TIR'!$D$25)*(1-V435)))</f>
        <v>0.220816514042617</v>
      </c>
      <c r="X435" s="24">
        <f ca="1" t="shared" si="3230"/>
        <v>0.663741233204553</v>
      </c>
      <c r="Y435" s="26">
        <f ca="1">IF(X435&lt;=('Ejercicio 3 - TIR'!$D$26-'Ejercicio 3 - TIR'!$C$26)/('Ejercicio 3 - TIR'!$E$26-'Ejercicio 3 - TIR'!$C$26),'Ejercicio 3 - TIR'!$C$26+SQRT(('Ejercicio 3 - TIR'!$E$26-'Ejercicio 3 - TIR'!$C$26)*('Ejercicio 3 - TIR'!$D$26-'Ejercicio 3 - TIR'!$C$26)*X435),'Ejercicio 3 - TIR'!$E$26-SQRT(('Ejercicio 3 - TIR'!$E$26-'Ejercicio 3 - TIR'!$C$26)*('Ejercicio 3 - TIR'!$E$26-'Ejercicio 3 - TIR'!$D$26)*(1-X435)))</f>
        <v>0.237387826379127</v>
      </c>
      <c r="Z435" s="24">
        <f ca="1" t="shared" si="2860"/>
        <v>1.14462023555623</v>
      </c>
      <c r="AA435" s="24">
        <f ca="1" t="shared" si="2861"/>
        <v>1.32467876527616</v>
      </c>
      <c r="AB435" s="24">
        <f ca="1" t="shared" si="2862"/>
        <v>1.56489557939401</v>
      </c>
      <c r="AC435" s="24">
        <f ca="1" t="shared" si="2863"/>
        <v>1.9104503660765</v>
      </c>
      <c r="AD435" s="24">
        <f ca="1" t="shared" si="2864"/>
        <v>2.36396802588461</v>
      </c>
      <c r="AE435" s="23">
        <f ca="1" t="shared" si="2865"/>
        <v>4603.54053006568</v>
      </c>
      <c r="AF435" s="23">
        <f ca="1" t="shared" si="2866"/>
        <v>5327.71673593792</v>
      </c>
      <c r="AG435" s="23">
        <f ca="1" t="shared" si="2867"/>
        <v>6293.84314663991</v>
      </c>
      <c r="AH435" s="23">
        <f ca="1" t="shared" si="2868"/>
        <v>7683.62765021195</v>
      </c>
      <c r="AI435" s="23">
        <f ca="1" t="shared" si="2869"/>
        <v>9507.62731680233</v>
      </c>
      <c r="AJ435" s="25">
        <f ca="1" t="shared" si="2870"/>
        <v>48024.5805492454</v>
      </c>
      <c r="AK435" s="25">
        <f ca="1" t="shared" si="2871"/>
        <v>52637.7575231696</v>
      </c>
      <c r="AL435" s="25">
        <f ca="1" t="shared" si="2872"/>
        <v>61568.8842930819</v>
      </c>
      <c r="AM435" s="25">
        <f ca="1" t="shared" si="2873"/>
        <v>65526.6743272771</v>
      </c>
      <c r="AN435" s="25">
        <f ca="1" t="shared" si="2874"/>
        <v>76687.550733983</v>
      </c>
      <c r="AO435" s="25">
        <f ca="1">C435/'Ejercicio 3 - TIR'!$D$7</f>
        <v>16392.1759899991</v>
      </c>
      <c r="AP435" s="25">
        <f ca="1" t="shared" si="2875"/>
        <v>31632.4045592463</v>
      </c>
      <c r="AQ435" s="25">
        <f ca="1" t="shared" si="2876"/>
        <v>36245.5815331705</v>
      </c>
      <c r="AR435" s="25">
        <f ca="1" t="shared" si="2877"/>
        <v>45176.7083030827</v>
      </c>
      <c r="AS435" s="25">
        <f ca="1" t="shared" si="2878"/>
        <v>49134.498337278</v>
      </c>
      <c r="AT435" s="25">
        <f ca="1" t="shared" si="2879"/>
        <v>60295.3747439838</v>
      </c>
      <c r="AU435" s="25">
        <f ca="1">AP435*'Ejercicio 3 - TIR'!$D$5</f>
        <v>15816.2022796231</v>
      </c>
      <c r="AV435" s="25">
        <f ca="1">AQ435*'Ejercicio 3 - TIR'!$D$5</f>
        <v>18122.7907665853</v>
      </c>
      <c r="AW435" s="25">
        <f ca="1">AR435*'Ejercicio 3 - TIR'!$D$5</f>
        <v>22588.3541515414</v>
      </c>
      <c r="AX435" s="25">
        <f ca="1">AS435*'Ejercicio 3 - TIR'!$D$5</f>
        <v>24567.249168639</v>
      </c>
      <c r="AY435" s="25">
        <f ca="1">AT435*'Ejercicio 3 - TIR'!$D$5</f>
        <v>30147.6873719919</v>
      </c>
      <c r="AZ435" s="25">
        <f ca="1" t="shared" ref="AZ435:BD435" si="3231">AJ435-AU435-AE435</f>
        <v>27604.8377395566</v>
      </c>
      <c r="BA435" s="25">
        <f ca="1" t="shared" si="3231"/>
        <v>29187.2500206465</v>
      </c>
      <c r="BB435" s="25">
        <f ca="1" t="shared" si="3231"/>
        <v>32686.6869949006</v>
      </c>
      <c r="BC435" s="25">
        <f ca="1" t="shared" si="3231"/>
        <v>33275.7975084262</v>
      </c>
      <c r="BD435" s="25">
        <f ca="1" t="shared" si="3231"/>
        <v>37032.2360451887</v>
      </c>
      <c r="BE435" s="25">
        <f ca="1" t="shared" ref="BE435:BI435" si="3232">AZ435/Z435</f>
        <v>24117.0275363356</v>
      </c>
      <c r="BF435" s="25">
        <f ca="1" t="shared" si="3232"/>
        <v>22033.4550426358</v>
      </c>
      <c r="BG435" s="25">
        <f ca="1" t="shared" si="3232"/>
        <v>20887.4556394096</v>
      </c>
      <c r="BH435" s="25">
        <f ca="1" t="shared" si="3232"/>
        <v>17417.7765092975</v>
      </c>
      <c r="BI435" s="25">
        <f ca="1" t="shared" si="3232"/>
        <v>15665.2863489264</v>
      </c>
      <c r="BJ435" s="25">
        <f ca="1" t="shared" si="2882"/>
        <v>75249.6535293475</v>
      </c>
      <c r="BK435" s="25">
        <f ca="1" t="shared" si="2883"/>
        <v>38750.5799150314</v>
      </c>
      <c r="BL435" s="25">
        <f ca="1" t="shared" si="2884"/>
        <v>114000.233444379</v>
      </c>
      <c r="BM435" s="25">
        <f ca="1">BK435*'Ejercicio 3 - TIR'!$D$5</f>
        <v>19375.2899575157</v>
      </c>
      <c r="BN435" s="25">
        <f ca="1" t="shared" si="2885"/>
        <v>94624.9434868632</v>
      </c>
      <c r="BO435" s="25">
        <f ca="1" t="shared" si="2886"/>
        <v>40028.0132602276</v>
      </c>
      <c r="BP435" s="25">
        <f ca="1" t="shared" si="2887"/>
        <v>-113792.805215224</v>
      </c>
      <c r="BQ435" s="25">
        <f ca="1" t="shared" ref="BQ435:BT435" si="3233">BE435</f>
        <v>24117.0275363356</v>
      </c>
      <c r="BR435" s="25">
        <f ca="1" t="shared" si="3233"/>
        <v>22033.4550426358</v>
      </c>
      <c r="BS435" s="25">
        <f ca="1" t="shared" si="3233"/>
        <v>20887.4556394096</v>
      </c>
      <c r="BT435" s="25">
        <f ca="1" t="shared" si="3233"/>
        <v>17417.7765092975</v>
      </c>
      <c r="BU435" s="25">
        <f ca="1" t="shared" si="2889"/>
        <v>55693.299609154</v>
      </c>
      <c r="BV435" s="27">
        <f ca="1" t="shared" si="2890"/>
        <v>6.43079287619315</v>
      </c>
    </row>
    <row r="436" ht="15" customHeight="1" spans="1:74">
      <c r="A436" s="23">
        <v>435</v>
      </c>
      <c r="B436" s="24">
        <f ca="1" t="shared" ref="B436:F436" si="3234">RAND()</f>
        <v>0.0736893617919627</v>
      </c>
      <c r="C436" s="25">
        <f ca="1">IF(B436&lt;=('Ejercicio 3 - TIR'!$D$13-'Ejercicio 3 - TIR'!$C$13)/('Ejercicio 3 - TIR'!$E$13-'Ejercicio 3 - TIR'!$C$13),'Ejercicio 3 - TIR'!$C$13+SQRT(('Ejercicio 3 - TIR'!$E$13-'Ejercicio 3 - TIR'!$C$13)*('Ejercicio 3 - TIR'!$D$13-'Ejercicio 3 - TIR'!$C$13)*B436),'Ejercicio 3 - TIR'!$E$13-SQRT(('Ejercicio 3 - TIR'!$E$13-'Ejercicio 3 - TIR'!$C$13)*('Ejercicio 3 - TIR'!$E$13-'Ejercicio 3 - TIR'!$D$13)*(1-B436)))</f>
        <v>65429.1569066279</v>
      </c>
      <c r="D436" s="24">
        <f ca="1" t="shared" si="3234"/>
        <v>0.871453014477128</v>
      </c>
      <c r="E436" s="25">
        <f ca="1">IF(D436&lt;=('Ejercicio 3 - TIR'!$D$14-'Ejercicio 3 - TIR'!$C$14)/('Ejercicio 3 - TIR'!$E$14-'Ejercicio 3 - TIR'!$C$14),'Ejercicio 3 - TIR'!$C$14+SQRT(('Ejercicio 3 - TIR'!$E$14-'Ejercicio 3 - TIR'!$C$14)*('Ejercicio 3 - TIR'!$D$14-'Ejercicio 3 - TIR'!$C$14)*D436),'Ejercicio 3 - TIR'!$E$14-SQRT(('Ejercicio 3 - TIR'!$E$14-'Ejercicio 3 - TIR'!$C$14)*('Ejercicio 3 - TIR'!$E$14-'Ejercicio 3 - TIR'!$D$14)*(1-D436)))</f>
        <v>35608.8671360991</v>
      </c>
      <c r="F436" s="24">
        <f ca="1" t="shared" si="3234"/>
        <v>0.27591178672746</v>
      </c>
      <c r="G436" s="25">
        <f ca="1">IF(F436&lt;=('Ejercicio 3 - TIR'!$D$18-'Ejercicio 3 - TIR'!$C$18)/('Ejercicio 3 - TIR'!$E$18-'Ejercicio 3 - TIR'!$C$18),'Ejercicio 3 - TIR'!$C$18+SQRT(('Ejercicio 3 - TIR'!$E$18-'Ejercicio 3 - TIR'!$C$18)*('Ejercicio 3 - TIR'!$D$18-'Ejercicio 3 - TIR'!$C$18)*F436),'Ejercicio 3 - TIR'!$E$18-SQRT(('Ejercicio 3 - TIR'!$E$18-'Ejercicio 3 - TIR'!$C$18)*('Ejercicio 3 - TIR'!$E$18-'Ejercicio 3 - TIR'!$D$18)*(1-F436)))</f>
        <v>36433.2548534252</v>
      </c>
      <c r="H436" s="24">
        <f ca="1" t="shared" ref="H436:L436" si="3235">RAND()</f>
        <v>0.584030680403835</v>
      </c>
      <c r="I436" s="25">
        <f ca="1">IF(H436&lt;=('Ejercicio 3 - TIR'!$D$18-'Ejercicio 3 - TIR'!$C$18)/('Ejercicio 3 - TIR'!$E$18-'Ejercicio 3 - TIR'!$C$18),'Ejercicio 3 - TIR'!$C$18+SQRT(('Ejercicio 3 - TIR'!$E$18-'Ejercicio 3 - TIR'!$C$18)*('Ejercicio 3 - TIR'!$D$18-'Ejercicio 3 - TIR'!$C$18)*H436),'Ejercicio 3 - TIR'!$E$18-SQRT(('Ejercicio 3 - TIR'!$E$18-'Ejercicio 3 - TIR'!$C$18)*('Ejercicio 3 - TIR'!$E$18-'Ejercicio 3 - TIR'!$D$18)*(1-H436)))</f>
        <v>39359.7330122485</v>
      </c>
      <c r="J436" s="24">
        <f ca="1" t="shared" si="3235"/>
        <v>0.0328110807973796</v>
      </c>
      <c r="K436" s="25">
        <f ca="1">IF(J436&lt;=('Ejercicio 3 - TIR'!$D$18-'Ejercicio 3 - TIR'!$C$18)/('Ejercicio 3 - TIR'!$E$18-'Ejercicio 3 - TIR'!$C$18),'Ejercicio 3 - TIR'!$C$18+SQRT(('Ejercicio 3 - TIR'!$E$18-'Ejercicio 3 - TIR'!$C$18)*('Ejercicio 3 - TIR'!$D$18-'Ejercicio 3 - TIR'!$C$18)*J436),'Ejercicio 3 - TIR'!$E$18-SQRT(('Ejercicio 3 - TIR'!$E$18-'Ejercicio 3 - TIR'!$C$18)*('Ejercicio 3 - TIR'!$E$18-'Ejercicio 3 - TIR'!$D$18)*(1-J436)))</f>
        <v>32218.4819403382</v>
      </c>
      <c r="L436" s="24">
        <f ca="1" t="shared" si="3235"/>
        <v>0.659145214937179</v>
      </c>
      <c r="M436" s="25">
        <f ca="1">IF(L436&lt;=('Ejercicio 3 - TIR'!$D$18-'Ejercicio 3 - TIR'!$C$18)/('Ejercicio 3 - TIR'!$E$18-'Ejercicio 3 - TIR'!$C$18),'Ejercicio 3 - TIR'!$C$18+SQRT(('Ejercicio 3 - TIR'!$E$18-'Ejercicio 3 - TIR'!$C$18)*('Ejercicio 3 - TIR'!$D$18-'Ejercicio 3 - TIR'!$C$18)*L436),'Ejercicio 3 - TIR'!$E$18-SQRT(('Ejercicio 3 - TIR'!$E$18-'Ejercicio 3 - TIR'!$C$18)*('Ejercicio 3 - TIR'!$E$18-'Ejercicio 3 - TIR'!$D$18)*(1-L436)))</f>
        <v>39943.4290986851</v>
      </c>
      <c r="N436" s="24">
        <f ca="1" t="shared" ref="N436:R436" si="3236">RAND()</f>
        <v>0.0135033831324998</v>
      </c>
      <c r="O436" s="25">
        <f ca="1">IF(N436&lt;=('Ejercicio 3 - TIR'!$D$18-'Ejercicio 3 - TIR'!$C$18)/('Ejercicio 3 - TIR'!$E$18-'Ejercicio 3 - TIR'!$C$18),'Ejercicio 3 - TIR'!$C$18+SQRT(('Ejercicio 3 - TIR'!$E$18-'Ejercicio 3 - TIR'!$C$18)*('Ejercicio 3 - TIR'!$D$18-'Ejercicio 3 - TIR'!$C$18)*N436),'Ejercicio 3 - TIR'!$E$18-SQRT(('Ejercicio 3 - TIR'!$E$18-'Ejercicio 3 - TIR'!$C$18)*('Ejercicio 3 - TIR'!$E$18-'Ejercicio 3 - TIR'!$D$18)*(1-N436)))</f>
        <v>31423.2032426449</v>
      </c>
      <c r="P436" s="24">
        <f ca="1" t="shared" si="3236"/>
        <v>0.134945799988346</v>
      </c>
      <c r="Q436" s="26">
        <f ca="1">IF(P436&lt;=('Ejercicio 3 - TIR'!$D$22-'Ejercicio 3 - TIR'!$C$22)/('Ejercicio 3 - TIR'!$E$22-'Ejercicio 3 - TIR'!$C$22),'Ejercicio 3 - TIR'!$C$22+SQRT(('Ejercicio 3 - TIR'!$E$22-'Ejercicio 3 - TIR'!$C$22)*('Ejercicio 3 - TIR'!$D$22-'Ejercicio 3 - TIR'!$C$22)*P436),'Ejercicio 3 - TIR'!$E$22-SQRT(('Ejercicio 3 - TIR'!$E$22-'Ejercicio 3 - TIR'!$C$22)*('Ejercicio 3 - TIR'!$E$22-'Ejercicio 3 - TIR'!$D$22)*(1-P436)))</f>
        <v>0.135585327714842</v>
      </c>
      <c r="R436" s="24">
        <f ca="1" t="shared" si="3236"/>
        <v>0.0807545500808053</v>
      </c>
      <c r="S436" s="26">
        <f ca="1">IF(R436&lt;=('Ejercicio 3 - TIR'!$D$23-'Ejercicio 3 - TIR'!$C$23)/('Ejercicio 3 - TIR'!$E$23-'Ejercicio 3 - TIR'!$C$23),'Ejercicio 3 - TIR'!$C$23+SQRT(('Ejercicio 3 - TIR'!$E$23-'Ejercicio 3 - TIR'!$C$23)*('Ejercicio 3 - TIR'!$D$23-'Ejercicio 3 - TIR'!$C$23)*R436),'Ejercicio 3 - TIR'!$E$23-SQRT(('Ejercicio 3 - TIR'!$E$23-'Ejercicio 3 - TIR'!$C$23)*('Ejercicio 3 - TIR'!$E$23-'Ejercicio 3 - TIR'!$D$23)*(1-R436)))</f>
        <v>0.132056458441244</v>
      </c>
      <c r="T436" s="24">
        <f ca="1" t="shared" ref="T436:X436" si="3237">RAND()</f>
        <v>0.255503985754258</v>
      </c>
      <c r="U436" s="26">
        <f ca="1">IF(T436&lt;=('Ejercicio 3 - TIR'!$D$24-'Ejercicio 3 - TIR'!$C$24)/('Ejercicio 3 - TIR'!$E$24-'Ejercicio 3 - TIR'!$C$24),'Ejercicio 3 - TIR'!$C$24+SQRT(('Ejercicio 3 - TIR'!$E$24-'Ejercicio 3 - TIR'!$C$24)*('Ejercicio 3 - TIR'!$D$24-'Ejercicio 3 - TIR'!$C$24)*T436),'Ejercicio 3 - TIR'!$E$24-SQRT(('Ejercicio 3 - TIR'!$E$24-'Ejercicio 3 - TIR'!$C$24)*('Ejercicio 3 - TIR'!$E$24-'Ejercicio 3 - TIR'!$D$24)*(1-T436)))</f>
        <v>0.173163729623788</v>
      </c>
      <c r="V436" s="24">
        <f ca="1" t="shared" si="3237"/>
        <v>0.455100086298108</v>
      </c>
      <c r="W436" s="26">
        <f ca="1">IF(V436&lt;=('Ejercicio 3 - TIR'!$D$25-'Ejercicio 3 - TIR'!$C$25)/('Ejercicio 3 - TIR'!$E$25-'Ejercicio 3 - TIR'!$C$25),'Ejercicio 3 - TIR'!$C$25+SQRT(('Ejercicio 3 - TIR'!$E$25-'Ejercicio 3 - TIR'!$C$25)*('Ejercicio 3 - TIR'!$D$25-'Ejercicio 3 - TIR'!$C$25)*V436),'Ejercicio 3 - TIR'!$E$25-SQRT(('Ejercicio 3 - TIR'!$E$25-'Ejercicio 3 - TIR'!$C$25)*('Ejercicio 3 - TIR'!$E$25-'Ejercicio 3 - TIR'!$D$25)*(1-V436)))</f>
        <v>0.206329074912974</v>
      </c>
      <c r="X436" s="24">
        <f ca="1" t="shared" si="3237"/>
        <v>0.67577362072015</v>
      </c>
      <c r="Y436" s="26">
        <f ca="1">IF(X436&lt;=('Ejercicio 3 - TIR'!$D$26-'Ejercicio 3 - TIR'!$C$26)/('Ejercicio 3 - TIR'!$E$26-'Ejercicio 3 - TIR'!$C$26),'Ejercicio 3 - TIR'!$C$26+SQRT(('Ejercicio 3 - TIR'!$E$26-'Ejercicio 3 - TIR'!$C$26)*('Ejercicio 3 - TIR'!$D$26-'Ejercicio 3 - TIR'!$C$26)*X436),'Ejercicio 3 - TIR'!$E$26-SQRT(('Ejercicio 3 - TIR'!$E$26-'Ejercicio 3 - TIR'!$C$26)*('Ejercicio 3 - TIR'!$E$26-'Ejercicio 3 - TIR'!$D$26)*(1-X436)))</f>
        <v>0.238157169692871</v>
      </c>
      <c r="Z436" s="24">
        <f ca="1" t="shared" si="2860"/>
        <v>1.13558532771484</v>
      </c>
      <c r="AA436" s="24">
        <f ca="1" t="shared" si="2861"/>
        <v>1.2855467043507</v>
      </c>
      <c r="AB436" s="24">
        <f ca="1" t="shared" si="2862"/>
        <v>1.50815676628164</v>
      </c>
      <c r="AC436" s="24">
        <f ca="1" t="shared" si="2863"/>
        <v>1.81933335669227</v>
      </c>
      <c r="AD436" s="24">
        <f ca="1" t="shared" si="2864"/>
        <v>2.25262063964994</v>
      </c>
      <c r="AE436" s="23">
        <f ca="1" t="shared" si="2865"/>
        <v>4828.03992020226</v>
      </c>
      <c r="AF436" s="23">
        <f ca="1" t="shared" si="2866"/>
        <v>5465.61377327712</v>
      </c>
      <c r="AG436" s="23">
        <f ca="1" t="shared" si="2867"/>
        <v>6412.05983894093</v>
      </c>
      <c r="AH436" s="23">
        <f ca="1" t="shared" si="2868"/>
        <v>7735.05421379624</v>
      </c>
      <c r="AI436" s="23">
        <f ca="1" t="shared" si="2869"/>
        <v>9577.21283277487</v>
      </c>
      <c r="AJ436" s="25">
        <f ca="1" t="shared" si="2870"/>
        <v>41373.0696524452</v>
      </c>
      <c r="AK436" s="25">
        <f ca="1" t="shared" si="2871"/>
        <v>50598.7750580197</v>
      </c>
      <c r="AL436" s="25">
        <f ca="1" t="shared" si="2872"/>
        <v>48590.521537644</v>
      </c>
      <c r="AM436" s="25">
        <f ca="1" t="shared" si="2873"/>
        <v>72670.4129399106</v>
      </c>
      <c r="AN436" s="25">
        <f ca="1" t="shared" si="2874"/>
        <v>70784.5561882967</v>
      </c>
      <c r="AO436" s="25">
        <f ca="1">C436/'Ejercicio 3 - TIR'!$D$7</f>
        <v>13085.8313813256</v>
      </c>
      <c r="AP436" s="25">
        <f ca="1" t="shared" si="2875"/>
        <v>28287.2382711196</v>
      </c>
      <c r="AQ436" s="25">
        <f ca="1" t="shared" si="2876"/>
        <v>37512.9436766941</v>
      </c>
      <c r="AR436" s="25">
        <f ca="1" t="shared" si="2877"/>
        <v>35504.6901563184</v>
      </c>
      <c r="AS436" s="25">
        <f ca="1" t="shared" si="2878"/>
        <v>59584.581558585</v>
      </c>
      <c r="AT436" s="25">
        <f ca="1" t="shared" si="2879"/>
        <v>57698.7248069712</v>
      </c>
      <c r="AU436" s="25">
        <f ca="1">AP436*'Ejercicio 3 - TIR'!$D$5</f>
        <v>14143.6191355598</v>
      </c>
      <c r="AV436" s="25">
        <f ca="1">AQ436*'Ejercicio 3 - TIR'!$D$5</f>
        <v>18756.4718383471</v>
      </c>
      <c r="AW436" s="25">
        <f ca="1">AR436*'Ejercicio 3 - TIR'!$D$5</f>
        <v>17752.3450781592</v>
      </c>
      <c r="AX436" s="25">
        <f ca="1">AS436*'Ejercicio 3 - TIR'!$D$5</f>
        <v>29792.2907792925</v>
      </c>
      <c r="AY436" s="25">
        <f ca="1">AT436*'Ejercicio 3 - TIR'!$D$5</f>
        <v>28849.3624034856</v>
      </c>
      <c r="AZ436" s="25">
        <f ca="1" t="shared" ref="AZ436:BD436" si="3238">AJ436-AU436-AE436</f>
        <v>22401.4105966831</v>
      </c>
      <c r="BA436" s="25">
        <f ca="1" t="shared" si="3238"/>
        <v>26376.6894463955</v>
      </c>
      <c r="BB436" s="25">
        <f ca="1" t="shared" si="3238"/>
        <v>24426.1166205438</v>
      </c>
      <c r="BC436" s="25">
        <f ca="1" t="shared" si="3238"/>
        <v>35143.0679468218</v>
      </c>
      <c r="BD436" s="25">
        <f ca="1" t="shared" si="3238"/>
        <v>32357.9809520363</v>
      </c>
      <c r="BE436" s="25">
        <f ca="1" t="shared" ref="BE436:BI436" si="3239">AZ436/Z436</f>
        <v>19726.7524068507</v>
      </c>
      <c r="BF436" s="25">
        <f ca="1" t="shared" si="3239"/>
        <v>20517.8772246301</v>
      </c>
      <c r="BG436" s="25">
        <f ca="1" t="shared" si="3239"/>
        <v>16196.0063878282</v>
      </c>
      <c r="BH436" s="25">
        <f ca="1" t="shared" si="3239"/>
        <v>19316.4533687852</v>
      </c>
      <c r="BI436" s="25">
        <f ca="1" t="shared" si="3239"/>
        <v>14364.5940121834</v>
      </c>
      <c r="BJ436" s="25">
        <f ca="1" t="shared" si="2882"/>
        <v>80213.2690653291</v>
      </c>
      <c r="BK436" s="25">
        <f ca="1" t="shared" si="2883"/>
        <v>29477.4138565528</v>
      </c>
      <c r="BL436" s="25">
        <f ca="1" t="shared" si="2884"/>
        <v>109690.682921882</v>
      </c>
      <c r="BM436" s="25">
        <f ca="1">BK436*'Ejercicio 3 - TIR'!$D$5</f>
        <v>14738.7069282764</v>
      </c>
      <c r="BN436" s="25">
        <f ca="1" t="shared" si="2885"/>
        <v>94951.9759936055</v>
      </c>
      <c r="BO436" s="25">
        <f ca="1" t="shared" si="2886"/>
        <v>42151.7828267619</v>
      </c>
      <c r="BP436" s="25">
        <f ca="1" t="shared" si="2887"/>
        <v>-101038.024042727</v>
      </c>
      <c r="BQ436" s="25">
        <f ca="1" t="shared" ref="BQ436:BT436" si="3240">BE436</f>
        <v>19726.7524068507</v>
      </c>
      <c r="BR436" s="25">
        <f ca="1" t="shared" si="3240"/>
        <v>20517.8772246301</v>
      </c>
      <c r="BS436" s="25">
        <f ca="1" t="shared" si="3240"/>
        <v>16196.0063878282</v>
      </c>
      <c r="BT436" s="25">
        <f ca="1" t="shared" si="3240"/>
        <v>19316.4533687852</v>
      </c>
      <c r="BU436" s="25">
        <f ca="1" t="shared" si="2889"/>
        <v>56516.3768389453</v>
      </c>
      <c r="BV436" s="27">
        <f ca="1" t="shared" si="2890"/>
        <v>8.10710037933042</v>
      </c>
    </row>
    <row r="437" ht="15" customHeight="1" spans="1:74">
      <c r="A437" s="23">
        <v>436</v>
      </c>
      <c r="B437" s="24">
        <f ca="1" t="shared" ref="B437:F437" si="3241">RAND()</f>
        <v>0.744187699768506</v>
      </c>
      <c r="C437" s="25">
        <f ca="1">IF(B437&lt;=('Ejercicio 3 - TIR'!$D$13-'Ejercicio 3 - TIR'!$C$13)/('Ejercicio 3 - TIR'!$E$13-'Ejercicio 3 - TIR'!$C$13),'Ejercicio 3 - TIR'!$C$13+SQRT(('Ejercicio 3 - TIR'!$E$13-'Ejercicio 3 - TIR'!$C$13)*('Ejercicio 3 - TIR'!$D$13-'Ejercicio 3 - TIR'!$C$13)*B437),'Ejercicio 3 - TIR'!$E$13-SQRT(('Ejercicio 3 - TIR'!$E$13-'Ejercicio 3 - TIR'!$C$13)*('Ejercicio 3 - TIR'!$E$13-'Ejercicio 3 - TIR'!$D$13)*(1-B437)))</f>
        <v>82479.3048003856</v>
      </c>
      <c r="D437" s="24">
        <f ca="1" t="shared" si="3241"/>
        <v>0.354358335286566</v>
      </c>
      <c r="E437" s="25">
        <f ca="1">IF(D437&lt;=('Ejercicio 3 - TIR'!$D$14-'Ejercicio 3 - TIR'!$C$14)/('Ejercicio 3 - TIR'!$E$14-'Ejercicio 3 - TIR'!$C$14),'Ejercicio 3 - TIR'!$C$14+SQRT(('Ejercicio 3 - TIR'!$E$14-'Ejercicio 3 - TIR'!$C$14)*('Ejercicio 3 - TIR'!$D$14-'Ejercicio 3 - TIR'!$C$14)*D437),'Ejercicio 3 - TIR'!$E$14-SQRT(('Ejercicio 3 - TIR'!$E$14-'Ejercicio 3 - TIR'!$C$14)*('Ejercicio 3 - TIR'!$E$14-'Ejercicio 3 - TIR'!$D$14)*(1-D437)))</f>
        <v>30158.9507822075</v>
      </c>
      <c r="F437" s="24">
        <f ca="1" t="shared" si="3241"/>
        <v>0.239630673151525</v>
      </c>
      <c r="G437" s="25">
        <f ca="1">IF(F437&lt;=('Ejercicio 3 - TIR'!$D$18-'Ejercicio 3 - TIR'!$C$18)/('Ejercicio 3 - TIR'!$E$18-'Ejercicio 3 - TIR'!$C$18),'Ejercicio 3 - TIR'!$C$18+SQRT(('Ejercicio 3 - TIR'!$E$18-'Ejercicio 3 - TIR'!$C$18)*('Ejercicio 3 - TIR'!$D$18-'Ejercicio 3 - TIR'!$C$18)*F437),'Ejercicio 3 - TIR'!$E$18-SQRT(('Ejercicio 3 - TIR'!$E$18-'Ejercicio 3 - TIR'!$C$18)*('Ejercicio 3 - TIR'!$E$18-'Ejercicio 3 - TIR'!$D$18)*(1-F437)))</f>
        <v>35995.3816369543</v>
      </c>
      <c r="H437" s="24">
        <f ca="1" t="shared" ref="H437:L437" si="3242">RAND()</f>
        <v>0.23592655689873</v>
      </c>
      <c r="I437" s="25">
        <f ca="1">IF(H437&lt;=('Ejercicio 3 - TIR'!$D$18-'Ejercicio 3 - TIR'!$C$18)/('Ejercicio 3 - TIR'!$E$18-'Ejercicio 3 - TIR'!$C$18),'Ejercicio 3 - TIR'!$C$18+SQRT(('Ejercicio 3 - TIR'!$E$18-'Ejercicio 3 - TIR'!$C$18)*('Ejercicio 3 - TIR'!$D$18-'Ejercicio 3 - TIR'!$C$18)*H437),'Ejercicio 3 - TIR'!$E$18-SQRT(('Ejercicio 3 - TIR'!$E$18-'Ejercicio 3 - TIR'!$C$18)*('Ejercicio 3 - TIR'!$E$18-'Ejercicio 3 - TIR'!$D$18)*(1-H437)))</f>
        <v>35948.8640541543</v>
      </c>
      <c r="J437" s="24">
        <f ca="1" t="shared" si="3242"/>
        <v>0.552191186513046</v>
      </c>
      <c r="K437" s="25">
        <f ca="1">IF(J437&lt;=('Ejercicio 3 - TIR'!$D$18-'Ejercicio 3 - TIR'!$C$18)/('Ejercicio 3 - TIR'!$E$18-'Ejercicio 3 - TIR'!$C$18),'Ejercicio 3 - TIR'!$C$18+SQRT(('Ejercicio 3 - TIR'!$E$18-'Ejercicio 3 - TIR'!$C$18)*('Ejercicio 3 - TIR'!$D$18-'Ejercicio 3 - TIR'!$C$18)*J437),'Ejercicio 3 - TIR'!$E$18-SQRT(('Ejercicio 3 - TIR'!$E$18-'Ejercicio 3 - TIR'!$C$18)*('Ejercicio 3 - TIR'!$E$18-'Ejercicio 3 - TIR'!$D$18)*(1-J437)))</f>
        <v>39101.0262046077</v>
      </c>
      <c r="L437" s="24">
        <f ca="1" t="shared" si="3242"/>
        <v>0.215704521371375</v>
      </c>
      <c r="M437" s="25">
        <f ca="1">IF(L437&lt;=('Ejercicio 3 - TIR'!$D$18-'Ejercicio 3 - TIR'!$C$18)/('Ejercicio 3 - TIR'!$E$18-'Ejercicio 3 - TIR'!$C$18),'Ejercicio 3 - TIR'!$C$18+SQRT(('Ejercicio 3 - TIR'!$E$18-'Ejercicio 3 - TIR'!$C$18)*('Ejercicio 3 - TIR'!$D$18-'Ejercicio 3 - TIR'!$C$18)*L437),'Ejercicio 3 - TIR'!$E$18-SQRT(('Ejercicio 3 - TIR'!$E$18-'Ejercicio 3 - TIR'!$C$18)*('Ejercicio 3 - TIR'!$E$18-'Ejercicio 3 - TIR'!$D$18)*(1-L437)))</f>
        <v>35688.2051831581</v>
      </c>
      <c r="N437" s="24">
        <f ca="1" t="shared" ref="N437:R437" si="3243">RAND()</f>
        <v>0.398731205565964</v>
      </c>
      <c r="O437" s="25">
        <f ca="1">IF(N437&lt;=('Ejercicio 3 - TIR'!$D$18-'Ejercicio 3 - TIR'!$C$18)/('Ejercicio 3 - TIR'!$E$18-'Ejercicio 3 - TIR'!$C$18),'Ejercicio 3 - TIR'!$C$18+SQRT(('Ejercicio 3 - TIR'!$E$18-'Ejercicio 3 - TIR'!$C$18)*('Ejercicio 3 - TIR'!$D$18-'Ejercicio 3 - TIR'!$C$18)*N437),'Ejercicio 3 - TIR'!$E$18-SQRT(('Ejercicio 3 - TIR'!$E$18-'Ejercicio 3 - TIR'!$C$18)*('Ejercicio 3 - TIR'!$E$18-'Ejercicio 3 - TIR'!$D$18)*(1-N437)))</f>
        <v>37733.6718856501</v>
      </c>
      <c r="P437" s="24">
        <f ca="1" t="shared" si="3243"/>
        <v>0.495268985223881</v>
      </c>
      <c r="Q437" s="26">
        <f ca="1">IF(P437&lt;=('Ejercicio 3 - TIR'!$D$22-'Ejercicio 3 - TIR'!$C$22)/('Ejercicio 3 - TIR'!$E$22-'Ejercicio 3 - TIR'!$C$22),'Ejercicio 3 - TIR'!$C$22+SQRT(('Ejercicio 3 - TIR'!$E$22-'Ejercicio 3 - TIR'!$C$22)*('Ejercicio 3 - TIR'!$D$22-'Ejercicio 3 - TIR'!$C$22)*P437),'Ejercicio 3 - TIR'!$E$22-SQRT(('Ejercicio 3 - TIR'!$E$22-'Ejercicio 3 - TIR'!$C$22)*('Ejercicio 3 - TIR'!$E$22-'Ejercicio 3 - TIR'!$D$22)*(1-P437)))</f>
        <v>0.149857732221369</v>
      </c>
      <c r="R437" s="24">
        <f ca="1" t="shared" si="3243"/>
        <v>0.749988201397172</v>
      </c>
      <c r="S437" s="26">
        <f ca="1">IF(R437&lt;=('Ejercicio 3 - TIR'!$D$23-'Ejercicio 3 - TIR'!$C$23)/('Ejercicio 3 - TIR'!$E$23-'Ejercicio 3 - TIR'!$C$23),'Ejercicio 3 - TIR'!$C$23+SQRT(('Ejercicio 3 - TIR'!$E$23-'Ejercicio 3 - TIR'!$C$23)*('Ejercicio 3 - TIR'!$D$23-'Ejercicio 3 - TIR'!$C$23)*R437),'Ejercicio 3 - TIR'!$E$23-SQRT(('Ejercicio 3 - TIR'!$E$23-'Ejercicio 3 - TIR'!$C$23)*('Ejercicio 3 - TIR'!$E$23-'Ejercicio 3 - TIR'!$D$23)*(1-R437)))</f>
        <v>0.158786295997985</v>
      </c>
      <c r="T437" s="24">
        <f ca="1" t="shared" ref="T437:X437" si="3244">RAND()</f>
        <v>0.486365214452441</v>
      </c>
      <c r="U437" s="26">
        <f ca="1">IF(T437&lt;=('Ejercicio 3 - TIR'!$D$24-'Ejercicio 3 - TIR'!$C$24)/('Ejercicio 3 - TIR'!$E$24-'Ejercicio 3 - TIR'!$C$24),'Ejercicio 3 - TIR'!$C$24+SQRT(('Ejercicio 3 - TIR'!$E$24-'Ejercicio 3 - TIR'!$C$24)*('Ejercicio 3 - TIR'!$D$24-'Ejercicio 3 - TIR'!$C$24)*T437),'Ejercicio 3 - TIR'!$E$24-SQRT(('Ejercicio 3 - TIR'!$E$24-'Ejercicio 3 - TIR'!$C$24)*('Ejercicio 3 - TIR'!$E$24-'Ejercicio 3 - TIR'!$D$24)*(1-T437)))</f>
        <v>0.182076690551415</v>
      </c>
      <c r="V437" s="24">
        <f ca="1" t="shared" si="3244"/>
        <v>0.203506849584354</v>
      </c>
      <c r="W437" s="26">
        <f ca="1">IF(V437&lt;=('Ejercicio 3 - TIR'!$D$25-'Ejercicio 3 - TIR'!$C$25)/('Ejercicio 3 - TIR'!$E$25-'Ejercicio 3 - TIR'!$C$25),'Ejercicio 3 - TIR'!$C$25+SQRT(('Ejercicio 3 - TIR'!$E$25-'Ejercicio 3 - TIR'!$C$25)*('Ejercicio 3 - TIR'!$D$25-'Ejercicio 3 - TIR'!$C$25)*V437),'Ejercicio 3 - TIR'!$E$25-SQRT(('Ejercicio 3 - TIR'!$E$25-'Ejercicio 3 - TIR'!$C$25)*('Ejercicio 3 - TIR'!$E$25-'Ejercicio 3 - TIR'!$D$25)*(1-V437)))</f>
        <v>0.1968792650734</v>
      </c>
      <c r="X437" s="24">
        <f ca="1" t="shared" si="3244"/>
        <v>0.595064565734509</v>
      </c>
      <c r="Y437" s="26">
        <f ca="1">IF(X437&lt;=('Ejercicio 3 - TIR'!$D$26-'Ejercicio 3 - TIR'!$C$26)/('Ejercicio 3 - TIR'!$E$26-'Ejercicio 3 - TIR'!$C$26),'Ejercicio 3 - TIR'!$C$26+SQRT(('Ejercicio 3 - TIR'!$E$26-'Ejercicio 3 - TIR'!$C$26)*('Ejercicio 3 - TIR'!$D$26-'Ejercicio 3 - TIR'!$C$26)*X437),'Ejercicio 3 - TIR'!$E$26-SQRT(('Ejercicio 3 - TIR'!$E$26-'Ejercicio 3 - TIR'!$C$26)*('Ejercicio 3 - TIR'!$E$26-'Ejercicio 3 - TIR'!$D$26)*(1-X437)))</f>
        <v>0.233238356048641</v>
      </c>
      <c r="Z437" s="24">
        <f ca="1" t="shared" si="2860"/>
        <v>1.14985773222137</v>
      </c>
      <c r="AA437" s="24">
        <f ca="1" t="shared" si="2861"/>
        <v>1.33243938244544</v>
      </c>
      <c r="AB437" s="24">
        <f ca="1" t="shared" si="2862"/>
        <v>1.57504553556148</v>
      </c>
      <c r="AC437" s="24">
        <f ca="1" t="shared" si="2863"/>
        <v>1.88513934305996</v>
      </c>
      <c r="AD437" s="24">
        <f ca="1" t="shared" si="2864"/>
        <v>2.32482614435789</v>
      </c>
      <c r="AE437" s="23">
        <f ca="1" t="shared" si="2865"/>
        <v>4519.5519703975</v>
      </c>
      <c r="AF437" s="23">
        <f ca="1" t="shared" si="2866"/>
        <v>5237.19488734731</v>
      </c>
      <c r="AG437" s="23">
        <f ca="1" t="shared" si="2867"/>
        <v>6190.7660002083</v>
      </c>
      <c r="AH437" s="23">
        <f ca="1" t="shared" si="2868"/>
        <v>7409.5994605707</v>
      </c>
      <c r="AI437" s="23">
        <f ca="1" t="shared" si="2869"/>
        <v>9137.80225773311</v>
      </c>
      <c r="AJ437" s="25">
        <f ca="1" t="shared" si="2870"/>
        <v>41389.567899511</v>
      </c>
      <c r="AK437" s="25">
        <f ca="1" t="shared" si="2871"/>
        <v>47899.6822199326</v>
      </c>
      <c r="AL437" s="25">
        <f ca="1" t="shared" si="2872"/>
        <v>61585.8967594399</v>
      </c>
      <c r="AM437" s="25">
        <f ca="1" t="shared" si="2873"/>
        <v>67277.2396739678</v>
      </c>
      <c r="AN437" s="25">
        <f ca="1" t="shared" si="2874"/>
        <v>87724.2269223815</v>
      </c>
      <c r="AO437" s="25">
        <f ca="1">C437/'Ejercicio 3 - TIR'!$D$7</f>
        <v>16495.8609600771</v>
      </c>
      <c r="AP437" s="25">
        <f ca="1" t="shared" si="2875"/>
        <v>24893.7069394339</v>
      </c>
      <c r="AQ437" s="25">
        <f ca="1" t="shared" si="2876"/>
        <v>31403.8212598555</v>
      </c>
      <c r="AR437" s="25">
        <f ca="1" t="shared" si="2877"/>
        <v>45090.0357993628</v>
      </c>
      <c r="AS437" s="25">
        <f ca="1" t="shared" si="2878"/>
        <v>50781.3787138907</v>
      </c>
      <c r="AT437" s="25">
        <f ca="1" t="shared" si="2879"/>
        <v>71228.3659623044</v>
      </c>
      <c r="AU437" s="25">
        <f ca="1">AP437*'Ejercicio 3 - TIR'!$D$5</f>
        <v>12446.8534697169</v>
      </c>
      <c r="AV437" s="25">
        <f ca="1">AQ437*'Ejercicio 3 - TIR'!$D$5</f>
        <v>15701.9106299277</v>
      </c>
      <c r="AW437" s="25">
        <f ca="1">AR437*'Ejercicio 3 - TIR'!$D$5</f>
        <v>22545.0178996814</v>
      </c>
      <c r="AX437" s="25">
        <f ca="1">AS437*'Ejercicio 3 - TIR'!$D$5</f>
        <v>25390.6893569454</v>
      </c>
      <c r="AY437" s="25">
        <f ca="1">AT437*'Ejercicio 3 - TIR'!$D$5</f>
        <v>35614.1829811522</v>
      </c>
      <c r="AZ437" s="25">
        <f ca="1" t="shared" ref="AZ437:BD437" si="3245">AJ437-AU437-AE437</f>
        <v>24423.1624593965</v>
      </c>
      <c r="BA437" s="25">
        <f ca="1" t="shared" si="3245"/>
        <v>26960.5767026575</v>
      </c>
      <c r="BB437" s="25">
        <f ca="1" t="shared" si="3245"/>
        <v>32850.1128595502</v>
      </c>
      <c r="BC437" s="25">
        <f ca="1" t="shared" si="3245"/>
        <v>34476.9508564518</v>
      </c>
      <c r="BD437" s="25">
        <f ca="1" t="shared" si="3245"/>
        <v>42972.2416834962</v>
      </c>
      <c r="BE437" s="25">
        <f ca="1" t="shared" ref="BE437:BI437" si="3246">AZ437/Z437</f>
        <v>21240.1602172247</v>
      </c>
      <c r="BF437" s="25">
        <f ca="1" t="shared" si="3246"/>
        <v>20233.9986778058</v>
      </c>
      <c r="BG437" s="25">
        <f ca="1" t="shared" si="3246"/>
        <v>20856.6115187518</v>
      </c>
      <c r="BH437" s="25">
        <f ca="1" t="shared" si="3246"/>
        <v>18288.807659432</v>
      </c>
      <c r="BI437" s="25">
        <f ca="1" t="shared" si="3246"/>
        <v>18484.066771094</v>
      </c>
      <c r="BJ437" s="25">
        <f ca="1" t="shared" si="2882"/>
        <v>70114.3172648786</v>
      </c>
      <c r="BK437" s="25">
        <f ca="1" t="shared" si="2883"/>
        <v>38350.0088336799</v>
      </c>
      <c r="BL437" s="25">
        <f ca="1" t="shared" si="2884"/>
        <v>108464.326098558</v>
      </c>
      <c r="BM437" s="25">
        <f ca="1">BK437*'Ejercicio 3 - TIR'!$D$5</f>
        <v>19175.0044168399</v>
      </c>
      <c r="BN437" s="25">
        <f ca="1" t="shared" si="2885"/>
        <v>89289.3216817186</v>
      </c>
      <c r="BO437" s="25">
        <f ca="1" t="shared" si="2886"/>
        <v>38406.881262246</v>
      </c>
      <c r="BP437" s="25">
        <f ca="1" t="shared" si="2887"/>
        <v>-112638.255582593</v>
      </c>
      <c r="BQ437" s="25">
        <f ca="1" t="shared" ref="BQ437:BT437" si="3247">BE437</f>
        <v>21240.1602172247</v>
      </c>
      <c r="BR437" s="25">
        <f ca="1" t="shared" si="3247"/>
        <v>20233.9986778058</v>
      </c>
      <c r="BS437" s="25">
        <f ca="1" t="shared" si="3247"/>
        <v>20856.6115187518</v>
      </c>
      <c r="BT437" s="25">
        <f ca="1" t="shared" si="3247"/>
        <v>18288.807659432</v>
      </c>
      <c r="BU437" s="25">
        <f ca="1" t="shared" si="2889"/>
        <v>56890.94803334</v>
      </c>
      <c r="BV437" s="27">
        <f ca="1" t="shared" si="2890"/>
        <v>5.97711393781997</v>
      </c>
    </row>
    <row r="438" ht="15" customHeight="1" spans="1:74">
      <c r="A438" s="23">
        <v>437</v>
      </c>
      <c r="B438" s="24">
        <f ca="1" t="shared" ref="B438:F438" si="3248">RAND()</f>
        <v>0.691437561903435</v>
      </c>
      <c r="C438" s="25">
        <f ca="1">IF(B438&lt;=('Ejercicio 3 - TIR'!$D$13-'Ejercicio 3 - TIR'!$C$13)/('Ejercicio 3 - TIR'!$E$13-'Ejercicio 3 - TIR'!$C$13),'Ejercicio 3 - TIR'!$C$13+SQRT(('Ejercicio 3 - TIR'!$E$13-'Ejercicio 3 - TIR'!$C$13)*('Ejercicio 3 - TIR'!$D$13-'Ejercicio 3 - TIR'!$C$13)*B438),'Ejercicio 3 - TIR'!$E$13-SQRT(('Ejercicio 3 - TIR'!$E$13-'Ejercicio 3 - TIR'!$C$13)*('Ejercicio 3 - TIR'!$E$13-'Ejercicio 3 - TIR'!$D$13)*(1-B438)))</f>
        <v>80757.4709116531</v>
      </c>
      <c r="D438" s="24">
        <f ca="1" t="shared" si="3248"/>
        <v>0.411963394060757</v>
      </c>
      <c r="E438" s="25">
        <f ca="1">IF(D438&lt;=('Ejercicio 3 - TIR'!$D$14-'Ejercicio 3 - TIR'!$C$14)/('Ejercicio 3 - TIR'!$E$14-'Ejercicio 3 - TIR'!$C$14),'Ejercicio 3 - TIR'!$C$14+SQRT(('Ejercicio 3 - TIR'!$E$14-'Ejercicio 3 - TIR'!$C$14)*('Ejercicio 3 - TIR'!$D$14-'Ejercicio 3 - TIR'!$C$14)*D438),'Ejercicio 3 - TIR'!$E$14-SQRT(('Ejercicio 3 - TIR'!$E$14-'Ejercicio 3 - TIR'!$C$14)*('Ejercicio 3 - TIR'!$E$14-'Ejercicio 3 - TIR'!$D$14)*(1-D438)))</f>
        <v>30608.2221655915</v>
      </c>
      <c r="F438" s="24">
        <f ca="1" t="shared" si="3248"/>
        <v>0.59420554646342</v>
      </c>
      <c r="G438" s="25">
        <f ca="1">IF(F438&lt;=('Ejercicio 3 - TIR'!$D$18-'Ejercicio 3 - TIR'!$C$18)/('Ejercicio 3 - TIR'!$E$18-'Ejercicio 3 - TIR'!$C$18),'Ejercicio 3 - TIR'!$C$18+SQRT(('Ejercicio 3 - TIR'!$E$18-'Ejercicio 3 - TIR'!$C$18)*('Ejercicio 3 - TIR'!$D$18-'Ejercicio 3 - TIR'!$C$18)*F438),'Ejercicio 3 - TIR'!$E$18-SQRT(('Ejercicio 3 - TIR'!$E$18-'Ejercicio 3 - TIR'!$C$18)*('Ejercicio 3 - TIR'!$E$18-'Ejercicio 3 - TIR'!$D$18)*(1-F438)))</f>
        <v>39440.912666131</v>
      </c>
      <c r="H438" s="24">
        <f ca="1" t="shared" ref="H438:L438" si="3249">RAND()</f>
        <v>0.106670265715307</v>
      </c>
      <c r="I438" s="25">
        <f ca="1">IF(H438&lt;=('Ejercicio 3 - TIR'!$D$18-'Ejercicio 3 - TIR'!$C$18)/('Ejercicio 3 - TIR'!$E$18-'Ejercicio 3 - TIR'!$C$18),'Ejercicio 3 - TIR'!$C$18+SQRT(('Ejercicio 3 - TIR'!$E$18-'Ejercicio 3 - TIR'!$C$18)*('Ejercicio 3 - TIR'!$D$18-'Ejercicio 3 - TIR'!$C$18)*H438),'Ejercicio 3 - TIR'!$E$18-SQRT(('Ejercicio 3 - TIR'!$E$18-'Ejercicio 3 - TIR'!$C$18)*('Ejercicio 3 - TIR'!$E$18-'Ejercicio 3 - TIR'!$D$18)*(1-H438)))</f>
        <v>34000.0674815928</v>
      </c>
      <c r="J438" s="24">
        <f ca="1" t="shared" si="3249"/>
        <v>0.569056328364383</v>
      </c>
      <c r="K438" s="25">
        <f ca="1">IF(J438&lt;=('Ejercicio 3 - TIR'!$D$18-'Ejercicio 3 - TIR'!$C$18)/('Ejercicio 3 - TIR'!$E$18-'Ejercicio 3 - TIR'!$C$18),'Ejercicio 3 - TIR'!$C$18+SQRT(('Ejercicio 3 - TIR'!$E$18-'Ejercicio 3 - TIR'!$C$18)*('Ejercicio 3 - TIR'!$D$18-'Ejercicio 3 - TIR'!$C$18)*J438),'Ejercicio 3 - TIR'!$E$18-SQRT(('Ejercicio 3 - TIR'!$E$18-'Ejercicio 3 - TIR'!$C$18)*('Ejercicio 3 - TIR'!$E$18-'Ejercicio 3 - TIR'!$D$18)*(1-J438)))</f>
        <v>39238.9636461379</v>
      </c>
      <c r="L438" s="24">
        <f ca="1" t="shared" si="3249"/>
        <v>0.363196100074451</v>
      </c>
      <c r="M438" s="25">
        <f ca="1">IF(L438&lt;=('Ejercicio 3 - TIR'!$D$18-'Ejercicio 3 - TIR'!$C$18)/('Ejercicio 3 - TIR'!$E$18-'Ejercicio 3 - TIR'!$C$18),'Ejercicio 3 - TIR'!$C$18+SQRT(('Ejercicio 3 - TIR'!$E$18-'Ejercicio 3 - TIR'!$C$18)*('Ejercicio 3 - TIR'!$D$18-'Ejercicio 3 - TIR'!$C$18)*L438),'Ejercicio 3 - TIR'!$E$18-SQRT(('Ejercicio 3 - TIR'!$E$18-'Ejercicio 3 - TIR'!$C$18)*('Ejercicio 3 - TIR'!$E$18-'Ejercicio 3 - TIR'!$D$18)*(1-L438)))</f>
        <v>37381.0172070771</v>
      </c>
      <c r="N438" s="24">
        <f ca="1" t="shared" ref="N438:R438" si="3250">RAND()</f>
        <v>0.874004946166597</v>
      </c>
      <c r="O438" s="25">
        <f ca="1">IF(N438&lt;=('Ejercicio 3 - TIR'!$D$18-'Ejercicio 3 - TIR'!$C$18)/('Ejercicio 3 - TIR'!$E$18-'Ejercicio 3 - TIR'!$C$18),'Ejercicio 3 - TIR'!$C$18+SQRT(('Ejercicio 3 - TIR'!$E$18-'Ejercicio 3 - TIR'!$C$18)*('Ejercicio 3 - TIR'!$D$18-'Ejercicio 3 - TIR'!$C$18)*N438),'Ejercicio 3 - TIR'!$E$18-SQRT(('Ejercicio 3 - TIR'!$E$18-'Ejercicio 3 - TIR'!$C$18)*('Ejercicio 3 - TIR'!$E$18-'Ejercicio 3 - TIR'!$D$18)*(1-N438)))</f>
        <v>41925.9751078586</v>
      </c>
      <c r="P438" s="24">
        <f ca="1" t="shared" si="3250"/>
        <v>0.0870737336001923</v>
      </c>
      <c r="Q438" s="26">
        <f ca="1">IF(P438&lt;=('Ejercicio 3 - TIR'!$D$22-'Ejercicio 3 - TIR'!$C$22)/('Ejercicio 3 - TIR'!$E$22-'Ejercicio 3 - TIR'!$C$22),'Ejercicio 3 - TIR'!$C$22+SQRT(('Ejercicio 3 - TIR'!$E$22-'Ejercicio 3 - TIR'!$C$22)*('Ejercicio 3 - TIR'!$D$22-'Ejercicio 3 - TIR'!$C$22)*P438),'Ejercicio 3 - TIR'!$E$22-SQRT(('Ejercicio 3 - TIR'!$E$22-'Ejercicio 3 - TIR'!$C$22)*('Ejercicio 3 - TIR'!$E$22-'Ejercicio 3 - TIR'!$D$22)*(1-P438)))</f>
        <v>0.132519293928986</v>
      </c>
      <c r="R438" s="24">
        <f ca="1" t="shared" si="3250"/>
        <v>0.810779127641643</v>
      </c>
      <c r="S438" s="26">
        <f ca="1">IF(R438&lt;=('Ejercicio 3 - TIR'!$D$23-'Ejercicio 3 - TIR'!$C$23)/('Ejercicio 3 - TIR'!$E$23-'Ejercicio 3 - TIR'!$C$23),'Ejercicio 3 - TIR'!$C$23+SQRT(('Ejercicio 3 - TIR'!$E$23-'Ejercicio 3 - TIR'!$C$23)*('Ejercicio 3 - TIR'!$D$23-'Ejercicio 3 - TIR'!$C$23)*R438),'Ejercicio 3 - TIR'!$E$23-SQRT(('Ejercicio 3 - TIR'!$E$23-'Ejercicio 3 - TIR'!$C$23)*('Ejercicio 3 - TIR'!$E$23-'Ejercicio 3 - TIR'!$D$23)*(1-R438)))</f>
        <v>0.161544714300639</v>
      </c>
      <c r="T438" s="24">
        <f ca="1" t="shared" ref="T438:X438" si="3251">RAND()</f>
        <v>0.0195464249391324</v>
      </c>
      <c r="U438" s="26">
        <f ca="1">IF(T438&lt;=('Ejercicio 3 - TIR'!$D$24-'Ejercicio 3 - TIR'!$C$24)/('Ejercicio 3 - TIR'!$E$24-'Ejercicio 3 - TIR'!$C$24),'Ejercicio 3 - TIR'!$C$24+SQRT(('Ejercicio 3 - TIR'!$E$24-'Ejercicio 3 - TIR'!$C$24)*('Ejercicio 3 - TIR'!$D$24-'Ejercicio 3 - TIR'!$C$24)*T438),'Ejercicio 3 - TIR'!$E$24-SQRT(('Ejercicio 3 - TIR'!$E$24-'Ejercicio 3 - TIR'!$C$24)*('Ejercicio 3 - TIR'!$E$24-'Ejercicio 3 - TIR'!$D$24)*(1-T438)))</f>
        <v>0.156406831695322</v>
      </c>
      <c r="V438" s="24">
        <f ca="1" t="shared" si="3251"/>
        <v>0.00562382074682199</v>
      </c>
      <c r="W438" s="26">
        <f ca="1">IF(V438&lt;=('Ejercicio 3 - TIR'!$D$25-'Ejercicio 3 - TIR'!$C$25)/('Ejercicio 3 - TIR'!$E$25-'Ejercicio 3 - TIR'!$C$25),'Ejercicio 3 - TIR'!$C$25+SQRT(('Ejercicio 3 - TIR'!$E$25-'Ejercicio 3 - TIR'!$C$25)*('Ejercicio 3 - TIR'!$D$25-'Ejercicio 3 - TIR'!$C$25)*V438),'Ejercicio 3 - TIR'!$E$25-SQRT(('Ejercicio 3 - TIR'!$E$25-'Ejercicio 3 - TIR'!$C$25)*('Ejercicio 3 - TIR'!$E$25-'Ejercicio 3 - TIR'!$D$25)*(1-V438)))</f>
        <v>0.182805948867237</v>
      </c>
      <c r="X438" s="24">
        <f ca="1" t="shared" si="3251"/>
        <v>0.535758728625539</v>
      </c>
      <c r="Y438" s="26">
        <f ca="1">IF(X438&lt;=('Ejercicio 3 - TIR'!$D$26-'Ejercicio 3 - TIR'!$C$26)/('Ejercicio 3 - TIR'!$E$26-'Ejercicio 3 - TIR'!$C$26),'Ejercicio 3 - TIR'!$C$26+SQRT(('Ejercicio 3 - TIR'!$E$26-'Ejercicio 3 - TIR'!$C$26)*('Ejercicio 3 - TIR'!$D$26-'Ejercicio 3 - TIR'!$C$26)*X438),'Ejercicio 3 - TIR'!$E$26-SQRT(('Ejercicio 3 - TIR'!$E$26-'Ejercicio 3 - TIR'!$C$26)*('Ejercicio 3 - TIR'!$E$26-'Ejercicio 3 - TIR'!$D$26)*(1-X438)))</f>
        <v>0.22993101892966</v>
      </c>
      <c r="Z438" s="24">
        <f ca="1" t="shared" si="2860"/>
        <v>1.13251929392899</v>
      </c>
      <c r="AA438" s="24">
        <f ca="1" t="shared" si="2861"/>
        <v>1.31547179970671</v>
      </c>
      <c r="AB438" s="24">
        <f ca="1" t="shared" si="2862"/>
        <v>1.52122057608337</v>
      </c>
      <c r="AC438" s="24">
        <f ca="1" t="shared" si="2863"/>
        <v>1.79930874693066</v>
      </c>
      <c r="AD438" s="24">
        <f ca="1" t="shared" si="2864"/>
        <v>2.21302564048148</v>
      </c>
      <c r="AE438" s="23">
        <f ca="1" t="shared" si="2865"/>
        <v>4056.17998980573</v>
      </c>
      <c r="AF438" s="23">
        <f ca="1" t="shared" si="2866"/>
        <v>4711.43442741086</v>
      </c>
      <c r="AG438" s="23">
        <f ca="1" t="shared" si="2867"/>
        <v>5448.33495894246</v>
      </c>
      <c r="AH438" s="23">
        <f ca="1" t="shared" si="2868"/>
        <v>6444.32300085847</v>
      </c>
      <c r="AI438" s="23">
        <f ca="1" t="shared" si="2869"/>
        <v>7926.0727547577</v>
      </c>
      <c r="AJ438" s="25">
        <f ca="1" t="shared" si="2870"/>
        <v>44667.5945645615</v>
      </c>
      <c r="AK438" s="25">
        <f ca="1" t="shared" si="2871"/>
        <v>44726.1299601603</v>
      </c>
      <c r="AL438" s="25">
        <f ca="1" t="shared" si="2872"/>
        <v>59691.1188826924</v>
      </c>
      <c r="AM438" s="25">
        <f ca="1" t="shared" si="2873"/>
        <v>67259.9912298593</v>
      </c>
      <c r="AN438" s="25">
        <f ca="1" t="shared" si="2874"/>
        <v>92783.2579158791</v>
      </c>
      <c r="AO438" s="25">
        <f ca="1">C438/'Ejercicio 3 - TIR'!$D$7</f>
        <v>16151.4941823306</v>
      </c>
      <c r="AP438" s="25">
        <f ca="1" t="shared" si="2875"/>
        <v>28516.1003822309</v>
      </c>
      <c r="AQ438" s="25">
        <f ca="1" t="shared" si="2876"/>
        <v>28574.6357778297</v>
      </c>
      <c r="AR438" s="25">
        <f ca="1" t="shared" si="2877"/>
        <v>43539.6247003618</v>
      </c>
      <c r="AS438" s="25">
        <f ca="1" t="shared" si="2878"/>
        <v>51108.4970475287</v>
      </c>
      <c r="AT438" s="25">
        <f ca="1" t="shared" si="2879"/>
        <v>76631.7637335485</v>
      </c>
      <c r="AU438" s="25">
        <f ca="1">AP438*'Ejercicio 3 - TIR'!$D$5</f>
        <v>14258.0501911154</v>
      </c>
      <c r="AV438" s="25">
        <f ca="1">AQ438*'Ejercicio 3 - TIR'!$D$5</f>
        <v>14287.3178889148</v>
      </c>
      <c r="AW438" s="25">
        <f ca="1">AR438*'Ejercicio 3 - TIR'!$D$5</f>
        <v>21769.8123501809</v>
      </c>
      <c r="AX438" s="25">
        <f ca="1">AS438*'Ejercicio 3 - TIR'!$D$5</f>
        <v>25554.2485237643</v>
      </c>
      <c r="AY438" s="25">
        <f ca="1">AT438*'Ejercicio 3 - TIR'!$D$5</f>
        <v>38315.8818667742</v>
      </c>
      <c r="AZ438" s="25">
        <f ca="1" t="shared" ref="AZ438:BD438" si="3252">AJ438-AU438-AE438</f>
        <v>26353.3643836403</v>
      </c>
      <c r="BA438" s="25">
        <f ca="1" t="shared" si="3252"/>
        <v>25727.3776438346</v>
      </c>
      <c r="BB438" s="25">
        <f ca="1" t="shared" si="3252"/>
        <v>32472.9715735691</v>
      </c>
      <c r="BC438" s="25">
        <f ca="1" t="shared" si="3252"/>
        <v>35261.4197052365</v>
      </c>
      <c r="BD438" s="25">
        <f ca="1" t="shared" si="3252"/>
        <v>46541.3032943471</v>
      </c>
      <c r="BE438" s="25">
        <f ca="1" t="shared" ref="BE438:BI438" si="3253">AZ438/Z438</f>
        <v>23269.6824901005</v>
      </c>
      <c r="BF438" s="25">
        <f ca="1" t="shared" si="3253"/>
        <v>19557.5288269735</v>
      </c>
      <c r="BG438" s="25">
        <f ca="1" t="shared" si="3253"/>
        <v>21346.6554976373</v>
      </c>
      <c r="BH438" s="25">
        <f ca="1" t="shared" si="3253"/>
        <v>19597.2035179549</v>
      </c>
      <c r="BI438" s="25">
        <f ca="1" t="shared" si="3253"/>
        <v>21030.6209033445</v>
      </c>
      <c r="BJ438" s="25">
        <f ca="1" t="shared" si="2882"/>
        <v>67736.7804620075</v>
      </c>
      <c r="BK438" s="25">
        <f ca="1" t="shared" si="2883"/>
        <v>35743.670757585</v>
      </c>
      <c r="BL438" s="25">
        <f ca="1" t="shared" si="2884"/>
        <v>103480.451219593</v>
      </c>
      <c r="BM438" s="25">
        <f ca="1">BK438*'Ejercicio 3 - TIR'!$D$5</f>
        <v>17871.8353787925</v>
      </c>
      <c r="BN438" s="25">
        <f ca="1" t="shared" si="2885"/>
        <v>85608.6158408</v>
      </c>
      <c r="BO438" s="25">
        <f ca="1" t="shared" si="2886"/>
        <v>38683.9692567568</v>
      </c>
      <c r="BP438" s="25">
        <f ca="1" t="shared" si="2887"/>
        <v>-111365.693077245</v>
      </c>
      <c r="BQ438" s="25">
        <f ca="1" t="shared" ref="BQ438:BT438" si="3254">BE438</f>
        <v>23269.6824901005</v>
      </c>
      <c r="BR438" s="25">
        <f ca="1" t="shared" si="3254"/>
        <v>19557.5288269735</v>
      </c>
      <c r="BS438" s="25">
        <f ca="1" t="shared" si="3254"/>
        <v>21346.6554976373</v>
      </c>
      <c r="BT438" s="25">
        <f ca="1" t="shared" si="3254"/>
        <v>19597.2035179549</v>
      </c>
      <c r="BU438" s="25">
        <f ca="1" t="shared" si="2889"/>
        <v>59714.5901601014</v>
      </c>
      <c r="BV438" s="27">
        <f ca="1" t="shared" si="2890"/>
        <v>7.68972202056499</v>
      </c>
    </row>
    <row r="439" ht="15" customHeight="1" spans="1:74">
      <c r="A439" s="23">
        <v>438</v>
      </c>
      <c r="B439" s="24">
        <f ca="1" t="shared" ref="B439:F439" si="3255">RAND()</f>
        <v>0.501811961140073</v>
      </c>
      <c r="C439" s="25">
        <f ca="1">IF(B439&lt;=('Ejercicio 3 - TIR'!$D$13-'Ejercicio 3 - TIR'!$C$13)/('Ejercicio 3 - TIR'!$E$13-'Ejercicio 3 - TIR'!$C$13),'Ejercicio 3 - TIR'!$C$13+SQRT(('Ejercicio 3 - TIR'!$E$13-'Ejercicio 3 - TIR'!$C$13)*('Ejercicio 3 - TIR'!$D$13-'Ejercicio 3 - TIR'!$C$13)*B439),'Ejercicio 3 - TIR'!$E$13-SQRT(('Ejercicio 3 - TIR'!$E$13-'Ejercicio 3 - TIR'!$C$13)*('Ejercicio 3 - TIR'!$E$13-'Ejercicio 3 - TIR'!$D$13)*(1-B439)))</f>
        <v>75549.526658326</v>
      </c>
      <c r="D439" s="24">
        <f ca="1" t="shared" si="3255"/>
        <v>0.471863706850207</v>
      </c>
      <c r="E439" s="25">
        <f ca="1">IF(D439&lt;=('Ejercicio 3 - TIR'!$D$14-'Ejercicio 3 - TIR'!$C$14)/('Ejercicio 3 - TIR'!$E$14-'Ejercicio 3 - TIR'!$C$14),'Ejercicio 3 - TIR'!$C$14+SQRT(('Ejercicio 3 - TIR'!$E$14-'Ejercicio 3 - TIR'!$C$14)*('Ejercicio 3 - TIR'!$D$14-'Ejercicio 3 - TIR'!$C$14)*D439),'Ejercicio 3 - TIR'!$E$14-SQRT(('Ejercicio 3 - TIR'!$E$14-'Ejercicio 3 - TIR'!$C$14)*('Ejercicio 3 - TIR'!$E$14-'Ejercicio 3 - TIR'!$D$14)*(1-D439)))</f>
        <v>31099.413279313</v>
      </c>
      <c r="F439" s="24">
        <f ca="1" t="shared" si="3255"/>
        <v>0.675767136697771</v>
      </c>
      <c r="G439" s="25">
        <f ca="1">IF(F439&lt;=('Ejercicio 3 - TIR'!$D$18-'Ejercicio 3 - TIR'!$C$18)/('Ejercicio 3 - TIR'!$E$18-'Ejercicio 3 - TIR'!$C$18),'Ejercicio 3 - TIR'!$C$18+SQRT(('Ejercicio 3 - TIR'!$E$18-'Ejercicio 3 - TIR'!$C$18)*('Ejercicio 3 - TIR'!$D$18-'Ejercicio 3 - TIR'!$C$18)*F439),'Ejercicio 3 - TIR'!$E$18-SQRT(('Ejercicio 3 - TIR'!$E$18-'Ejercicio 3 - TIR'!$C$18)*('Ejercicio 3 - TIR'!$E$18-'Ejercicio 3 - TIR'!$D$18)*(1-F439)))</f>
        <v>40068.7258494718</v>
      </c>
      <c r="H439" s="24">
        <f ca="1" t="shared" ref="H439:L439" si="3256">RAND()</f>
        <v>0.736274962522762</v>
      </c>
      <c r="I439" s="25">
        <f ca="1">IF(H439&lt;=('Ejercicio 3 - TIR'!$D$18-'Ejercicio 3 - TIR'!$C$18)/('Ejercicio 3 - TIR'!$E$18-'Ejercicio 3 - TIR'!$C$18),'Ejercicio 3 - TIR'!$C$18+SQRT(('Ejercicio 3 - TIR'!$E$18-'Ejercicio 3 - TIR'!$C$18)*('Ejercicio 3 - TIR'!$D$18-'Ejercicio 3 - TIR'!$C$18)*H439),'Ejercicio 3 - TIR'!$E$18-SQRT(('Ejercicio 3 - TIR'!$E$18-'Ejercicio 3 - TIR'!$C$18)*('Ejercicio 3 - TIR'!$E$18-'Ejercicio 3 - TIR'!$D$18)*(1-H439)))</f>
        <v>40552.5987576122</v>
      </c>
      <c r="J439" s="24">
        <f ca="1" t="shared" si="3256"/>
        <v>0.981336299740783</v>
      </c>
      <c r="K439" s="25">
        <f ca="1">IF(J439&lt;=('Ejercicio 3 - TIR'!$D$18-'Ejercicio 3 - TIR'!$C$18)/('Ejercicio 3 - TIR'!$E$18-'Ejercicio 3 - TIR'!$C$18),'Ejercicio 3 - TIR'!$C$18+SQRT(('Ejercicio 3 - TIR'!$E$18-'Ejercicio 3 - TIR'!$C$18)*('Ejercicio 3 - TIR'!$D$18-'Ejercicio 3 - TIR'!$C$18)*J439),'Ejercicio 3 - TIR'!$E$18-SQRT(('Ejercicio 3 - TIR'!$E$18-'Ejercicio 3 - TIR'!$C$18)*('Ejercicio 3 - TIR'!$E$18-'Ejercicio 3 - TIR'!$D$18)*(1-J439)))</f>
        <v>43816.8780623109</v>
      </c>
      <c r="L439" s="24">
        <f ca="1" t="shared" si="3256"/>
        <v>0.380722496330029</v>
      </c>
      <c r="M439" s="25">
        <f ca="1">IF(L439&lt;=('Ejercicio 3 - TIR'!$D$18-'Ejercicio 3 - TIR'!$C$18)/('Ejercicio 3 - TIR'!$E$18-'Ejercicio 3 - TIR'!$C$18),'Ejercicio 3 - TIR'!$C$18+SQRT(('Ejercicio 3 - TIR'!$E$18-'Ejercicio 3 - TIR'!$C$18)*('Ejercicio 3 - TIR'!$D$18-'Ejercicio 3 - TIR'!$C$18)*L439),'Ejercicio 3 - TIR'!$E$18-SQRT(('Ejercicio 3 - TIR'!$E$18-'Ejercicio 3 - TIR'!$C$18)*('Ejercicio 3 - TIR'!$E$18-'Ejercicio 3 - TIR'!$D$18)*(1-L439)))</f>
        <v>37557.0083002141</v>
      </c>
      <c r="N439" s="24">
        <f ca="1" t="shared" ref="N439:R439" si="3257">RAND()</f>
        <v>0.543188500890329</v>
      </c>
      <c r="O439" s="25">
        <f ca="1">IF(N439&lt;=('Ejercicio 3 - TIR'!$D$18-'Ejercicio 3 - TIR'!$C$18)/('Ejercicio 3 - TIR'!$E$18-'Ejercicio 3 - TIR'!$C$18),'Ejercicio 3 - TIR'!$C$18+SQRT(('Ejercicio 3 - TIR'!$E$18-'Ejercicio 3 - TIR'!$C$18)*('Ejercicio 3 - TIR'!$D$18-'Ejercicio 3 - TIR'!$C$18)*N439),'Ejercicio 3 - TIR'!$E$18-SQRT(('Ejercicio 3 - TIR'!$E$18-'Ejercicio 3 - TIR'!$C$18)*('Ejercicio 3 - TIR'!$E$18-'Ejercicio 3 - TIR'!$D$18)*(1-N439)))</f>
        <v>39026.5317333708</v>
      </c>
      <c r="P439" s="24">
        <f ca="1" t="shared" si="3257"/>
        <v>0.228574067264261</v>
      </c>
      <c r="Q439" s="26">
        <f ca="1">IF(P439&lt;=('Ejercicio 3 - TIR'!$D$22-'Ejercicio 3 - TIR'!$C$22)/('Ejercicio 3 - TIR'!$E$22-'Ejercicio 3 - TIR'!$C$22),'Ejercicio 3 - TIR'!$C$22+SQRT(('Ejercicio 3 - TIR'!$E$22-'Ejercicio 3 - TIR'!$C$22)*('Ejercicio 3 - TIR'!$D$22-'Ejercicio 3 - TIR'!$C$22)*P439),'Ejercicio 3 - TIR'!$E$22-SQRT(('Ejercicio 3 - TIR'!$E$22-'Ejercicio 3 - TIR'!$C$22)*('Ejercicio 3 - TIR'!$E$22-'Ejercicio 3 - TIR'!$D$22)*(1-P439)))</f>
        <v>0.140283819193526</v>
      </c>
      <c r="R439" s="24">
        <f ca="1" t="shared" si="3257"/>
        <v>0.0518045364298416</v>
      </c>
      <c r="S439" s="26">
        <f ca="1">IF(R439&lt;=('Ejercicio 3 - TIR'!$D$23-'Ejercicio 3 - TIR'!$C$23)/('Ejercicio 3 - TIR'!$E$23-'Ejercicio 3 - TIR'!$C$23),'Ejercicio 3 - TIR'!$C$23+SQRT(('Ejercicio 3 - TIR'!$E$23-'Ejercicio 3 - TIR'!$C$23)*('Ejercicio 3 - TIR'!$D$23-'Ejercicio 3 - TIR'!$C$23)*R439),'Ejercicio 3 - TIR'!$E$23-SQRT(('Ejercicio 3 - TIR'!$E$23-'Ejercicio 3 - TIR'!$C$23)*('Ejercicio 3 - TIR'!$E$23-'Ejercicio 3 - TIR'!$D$23)*(1-R439)))</f>
        <v>0.129656508974454</v>
      </c>
      <c r="T439" s="24">
        <f ca="1" t="shared" ref="T439:X439" si="3258">RAND()</f>
        <v>0.381689961366425</v>
      </c>
      <c r="U439" s="26">
        <f ca="1">IF(T439&lt;=('Ejercicio 3 - TIR'!$D$24-'Ejercicio 3 - TIR'!$C$24)/('Ejercicio 3 - TIR'!$E$24-'Ejercicio 3 - TIR'!$C$24),'Ejercicio 3 - TIR'!$C$24+SQRT(('Ejercicio 3 - TIR'!$E$24-'Ejercicio 3 - TIR'!$C$24)*('Ejercicio 3 - TIR'!$D$24-'Ejercicio 3 - TIR'!$C$24)*T439),'Ejercicio 3 - TIR'!$E$24-SQRT(('Ejercicio 3 - TIR'!$E$24-'Ejercicio 3 - TIR'!$C$24)*('Ejercicio 3 - TIR'!$E$24-'Ejercicio 3 - TIR'!$D$24)*(1-T439)))</f>
        <v>0.178311639282625</v>
      </c>
      <c r="V439" s="24">
        <f ca="1" t="shared" si="3258"/>
        <v>0.390426903263909</v>
      </c>
      <c r="W439" s="26">
        <f ca="1">IF(V439&lt;=('Ejercicio 3 - TIR'!$D$25-'Ejercicio 3 - TIR'!$C$25)/('Ejercicio 3 - TIR'!$E$25-'Ejercicio 3 - TIR'!$C$25),'Ejercicio 3 - TIR'!$C$25+SQRT(('Ejercicio 3 - TIR'!$E$25-'Ejercicio 3 - TIR'!$C$25)*('Ejercicio 3 - TIR'!$D$25-'Ejercicio 3 - TIR'!$C$25)*V439),'Ejercicio 3 - TIR'!$E$25-SQRT(('Ejercicio 3 - TIR'!$E$25-'Ejercicio 3 - TIR'!$C$25)*('Ejercicio 3 - TIR'!$E$25-'Ejercicio 3 - TIR'!$D$25)*(1-V439)))</f>
        <v>0.203810111078545</v>
      </c>
      <c r="X439" s="24">
        <f ca="1" t="shared" si="3258"/>
        <v>0.0667425544185387</v>
      </c>
      <c r="Y439" s="26">
        <f ca="1">IF(X439&lt;=('Ejercicio 3 - TIR'!$D$26-'Ejercicio 3 - TIR'!$C$26)/('Ejercicio 3 - TIR'!$E$26-'Ejercicio 3 - TIR'!$C$26),'Ejercicio 3 - TIR'!$C$26+SQRT(('Ejercicio 3 - TIR'!$E$26-'Ejercicio 3 - TIR'!$C$26)*('Ejercicio 3 - TIR'!$D$26-'Ejercicio 3 - TIR'!$C$26)*X439),'Ejercicio 3 - TIR'!$E$26-SQRT(('Ejercicio 3 - TIR'!$E$26-'Ejercicio 3 - TIR'!$C$26)*('Ejercicio 3 - TIR'!$E$26-'Ejercicio 3 - TIR'!$D$26)*(1-X439)))</f>
        <v>0.203424041750906</v>
      </c>
      <c r="Z439" s="24">
        <f ca="1" t="shared" si="2860"/>
        <v>1.14028381919353</v>
      </c>
      <c r="AA439" s="24">
        <f ca="1" t="shared" si="2861"/>
        <v>1.28812903843022</v>
      </c>
      <c r="AB439" s="24">
        <f ca="1" t="shared" si="2862"/>
        <v>1.51781743888026</v>
      </c>
      <c r="AC439" s="24">
        <f ca="1" t="shared" si="2863"/>
        <v>1.8271639796954</v>
      </c>
      <c r="AD439" s="24">
        <f ca="1" t="shared" si="2864"/>
        <v>2.19885306138671</v>
      </c>
      <c r="AE439" s="23">
        <f ca="1" t="shared" si="2865"/>
        <v>4362.74446949991</v>
      </c>
      <c r="AF439" s="23">
        <f ca="1" t="shared" si="2866"/>
        <v>4928.40268696287</v>
      </c>
      <c r="AG439" s="23">
        <f ca="1" t="shared" si="2867"/>
        <v>5807.19424912012</v>
      </c>
      <c r="AH439" s="23">
        <f ca="1" t="shared" si="2868"/>
        <v>6990.75915408798</v>
      </c>
      <c r="AI439" s="23">
        <f ca="1" t="shared" si="2869"/>
        <v>8412.84763611969</v>
      </c>
      <c r="AJ439" s="25">
        <f ca="1" t="shared" si="2870"/>
        <v>45689.7197418541</v>
      </c>
      <c r="AK439" s="25">
        <f ca="1" t="shared" si="2871"/>
        <v>52236.9800434894</v>
      </c>
      <c r="AL439" s="25">
        <f ca="1" t="shared" si="2872"/>
        <v>66506.0216402654</v>
      </c>
      <c r="AM439" s="25">
        <f ca="1" t="shared" si="2873"/>
        <v>68622.8127512723</v>
      </c>
      <c r="AN439" s="25">
        <f ca="1" t="shared" si="2874"/>
        <v>85813.6087772278</v>
      </c>
      <c r="AO439" s="25">
        <f ca="1">C439/'Ejercicio 3 - TIR'!$D$7</f>
        <v>15109.9053316652</v>
      </c>
      <c r="AP439" s="25">
        <f ca="1" t="shared" si="2875"/>
        <v>30579.8144101889</v>
      </c>
      <c r="AQ439" s="25">
        <f ca="1" t="shared" si="2876"/>
        <v>37127.0747118242</v>
      </c>
      <c r="AR439" s="25">
        <f ca="1" t="shared" si="2877"/>
        <v>51396.1163086002</v>
      </c>
      <c r="AS439" s="25">
        <f ca="1" t="shared" si="2878"/>
        <v>53512.9074196071</v>
      </c>
      <c r="AT439" s="25">
        <f ca="1" t="shared" si="2879"/>
        <v>70703.7034455626</v>
      </c>
      <c r="AU439" s="25">
        <f ca="1">AP439*'Ejercicio 3 - TIR'!$D$5</f>
        <v>15289.9072050945</v>
      </c>
      <c r="AV439" s="25">
        <f ca="1">AQ439*'Ejercicio 3 - TIR'!$D$5</f>
        <v>18563.5373559121</v>
      </c>
      <c r="AW439" s="25">
        <f ca="1">AR439*'Ejercicio 3 - TIR'!$D$5</f>
        <v>25698.0581543001</v>
      </c>
      <c r="AX439" s="25">
        <f ca="1">AS439*'Ejercicio 3 - TIR'!$D$5</f>
        <v>26756.4537098036</v>
      </c>
      <c r="AY439" s="25">
        <f ca="1">AT439*'Ejercicio 3 - TIR'!$D$5</f>
        <v>35351.8517227813</v>
      </c>
      <c r="AZ439" s="25">
        <f ca="1" t="shared" ref="AZ439:BD439" si="3259">AJ439-AU439-AE439</f>
        <v>26037.0680672598</v>
      </c>
      <c r="BA439" s="25">
        <f ca="1" t="shared" si="3259"/>
        <v>28745.0400006144</v>
      </c>
      <c r="BB439" s="25">
        <f ca="1" t="shared" si="3259"/>
        <v>35000.7692368452</v>
      </c>
      <c r="BC439" s="25">
        <f ca="1" t="shared" si="3259"/>
        <v>34875.5998873808</v>
      </c>
      <c r="BD439" s="25">
        <f ca="1" t="shared" si="3259"/>
        <v>42048.9094183268</v>
      </c>
      <c r="BE439" s="25">
        <f ca="1" t="shared" ref="BE439:BI439" si="3260">AZ439/Z439</f>
        <v>22833.8485813774</v>
      </c>
      <c r="BF439" s="25">
        <f ca="1" t="shared" si="3260"/>
        <v>22315.3419750902</v>
      </c>
      <c r="BG439" s="25">
        <f ca="1" t="shared" si="3260"/>
        <v>23059.9335205071</v>
      </c>
      <c r="BH439" s="25">
        <f ca="1" t="shared" si="3260"/>
        <v>19087.2851451432</v>
      </c>
      <c r="BI439" s="25">
        <f ca="1" t="shared" si="3260"/>
        <v>19123.1102053762</v>
      </c>
      <c r="BJ439" s="25">
        <f ca="1" t="shared" si="2882"/>
        <v>68383.0400965479</v>
      </c>
      <c r="BK439" s="25">
        <f ca="1" t="shared" si="2883"/>
        <v>33224.4615957954</v>
      </c>
      <c r="BL439" s="25">
        <f ca="1" t="shared" si="2884"/>
        <v>101607.501692343</v>
      </c>
      <c r="BM439" s="25">
        <f ca="1">BK439*'Ejercicio 3 - TIR'!$D$5</f>
        <v>16612.2307978977</v>
      </c>
      <c r="BN439" s="25">
        <f ca="1" t="shared" si="2885"/>
        <v>84995.2708944456</v>
      </c>
      <c r="BO439" s="25">
        <f ca="1" t="shared" si="2886"/>
        <v>38654.3659451456</v>
      </c>
      <c r="BP439" s="25">
        <f ca="1" t="shared" si="2887"/>
        <v>-106648.939937639</v>
      </c>
      <c r="BQ439" s="25">
        <f ca="1" t="shared" ref="BQ439:BT439" si="3261">BE439</f>
        <v>22833.8485813774</v>
      </c>
      <c r="BR439" s="25">
        <f ca="1" t="shared" si="3261"/>
        <v>22315.3419750902</v>
      </c>
      <c r="BS439" s="25">
        <f ca="1" t="shared" si="3261"/>
        <v>23059.9335205071</v>
      </c>
      <c r="BT439" s="25">
        <f ca="1" t="shared" si="3261"/>
        <v>19087.2851451432</v>
      </c>
      <c r="BU439" s="25">
        <f ca="1" t="shared" si="2889"/>
        <v>57777.4761505218</v>
      </c>
      <c r="BV439" s="27">
        <f ca="1" t="shared" si="2890"/>
        <v>9.61291350465769</v>
      </c>
    </row>
    <row r="440" ht="15" customHeight="1" spans="1:74">
      <c r="A440" s="23">
        <v>439</v>
      </c>
      <c r="B440" s="24">
        <f ca="1" t="shared" ref="B440:F440" si="3262">RAND()</f>
        <v>0.765856890255654</v>
      </c>
      <c r="C440" s="25">
        <f ca="1">IF(B440&lt;=('Ejercicio 3 - TIR'!$D$13-'Ejercicio 3 - TIR'!$C$13)/('Ejercicio 3 - TIR'!$E$13-'Ejercicio 3 - TIR'!$C$13),'Ejercicio 3 - TIR'!$C$13+SQRT(('Ejercicio 3 - TIR'!$E$13-'Ejercicio 3 - TIR'!$C$13)*('Ejercicio 3 - TIR'!$D$13-'Ejercicio 3 - TIR'!$C$13)*B440),'Ejercicio 3 - TIR'!$E$13-SQRT(('Ejercicio 3 - TIR'!$E$13-'Ejercicio 3 - TIR'!$C$13)*('Ejercicio 3 - TIR'!$E$13-'Ejercicio 3 - TIR'!$D$13)*(1-B440)))</f>
        <v>83237.7885798677</v>
      </c>
      <c r="D440" s="24">
        <f ca="1" t="shared" si="3262"/>
        <v>0.989928882435937</v>
      </c>
      <c r="E440" s="25">
        <f ca="1">IF(D440&lt;=('Ejercicio 3 - TIR'!$D$14-'Ejercicio 3 - TIR'!$C$14)/('Ejercicio 3 - TIR'!$E$14-'Ejercicio 3 - TIR'!$C$14),'Ejercicio 3 - TIR'!$C$14+SQRT(('Ejercicio 3 - TIR'!$E$14-'Ejercicio 3 - TIR'!$C$14)*('Ejercicio 3 - TIR'!$D$14-'Ejercicio 3 - TIR'!$C$14)*D440),'Ejercicio 3 - TIR'!$E$14-SQRT(('Ejercicio 3 - TIR'!$E$14-'Ejercicio 3 - TIR'!$C$14)*('Ejercicio 3 - TIR'!$E$14-'Ejercicio 3 - TIR'!$D$14)*(1-D440)))</f>
        <v>38770.9078006067</v>
      </c>
      <c r="F440" s="24">
        <f ca="1" t="shared" si="3262"/>
        <v>0.830464991446994</v>
      </c>
      <c r="G440" s="25">
        <f ca="1">IF(F440&lt;=('Ejercicio 3 - TIR'!$D$18-'Ejercicio 3 - TIR'!$C$18)/('Ejercicio 3 - TIR'!$E$18-'Ejercicio 3 - TIR'!$C$18),'Ejercicio 3 - TIR'!$C$18+SQRT(('Ejercicio 3 - TIR'!$E$18-'Ejercicio 3 - TIR'!$C$18)*('Ejercicio 3 - TIR'!$D$18-'Ejercicio 3 - TIR'!$C$18)*F440),'Ejercicio 3 - TIR'!$E$18-SQRT(('Ejercicio 3 - TIR'!$E$18-'Ejercicio 3 - TIR'!$C$18)*('Ejercicio 3 - TIR'!$E$18-'Ejercicio 3 - TIR'!$D$18)*(1-F440)))</f>
        <v>41434.1725165853</v>
      </c>
      <c r="H440" s="24">
        <f ca="1" t="shared" ref="H440:L440" si="3263">RAND()</f>
        <v>0.287694564226251</v>
      </c>
      <c r="I440" s="25">
        <f ca="1">IF(H440&lt;=('Ejercicio 3 - TIR'!$D$18-'Ejercicio 3 - TIR'!$C$18)/('Ejercicio 3 - TIR'!$E$18-'Ejercicio 3 - TIR'!$C$18),'Ejercicio 3 - TIR'!$C$18+SQRT(('Ejercicio 3 - TIR'!$E$18-'Ejercicio 3 - TIR'!$C$18)*('Ejercicio 3 - TIR'!$D$18-'Ejercicio 3 - TIR'!$C$18)*H440),'Ejercicio 3 - TIR'!$E$18-SQRT(('Ejercicio 3 - TIR'!$E$18-'Ejercicio 3 - TIR'!$C$18)*('Ejercicio 3 - TIR'!$E$18-'Ejercicio 3 - TIR'!$D$18)*(1-H440)))</f>
        <v>36569.1844725154</v>
      </c>
      <c r="J440" s="24">
        <f ca="1" t="shared" si="3263"/>
        <v>0.843846962991625</v>
      </c>
      <c r="K440" s="25">
        <f ca="1">IF(J440&lt;=('Ejercicio 3 - TIR'!$D$18-'Ejercicio 3 - TIR'!$C$18)/('Ejercicio 3 - TIR'!$E$18-'Ejercicio 3 - TIR'!$C$18),'Ejercicio 3 - TIR'!$C$18+SQRT(('Ejercicio 3 - TIR'!$E$18-'Ejercicio 3 - TIR'!$C$18)*('Ejercicio 3 - TIR'!$D$18-'Ejercicio 3 - TIR'!$C$18)*J440),'Ejercicio 3 - TIR'!$E$18-SQRT(('Ejercicio 3 - TIR'!$E$18-'Ejercicio 3 - TIR'!$C$18)*('Ejercicio 3 - TIR'!$E$18-'Ejercicio 3 - TIR'!$D$18)*(1-J440)))</f>
        <v>41577.7963567859</v>
      </c>
      <c r="L440" s="24">
        <f ca="1" t="shared" si="3263"/>
        <v>0.907109081181447</v>
      </c>
      <c r="M440" s="25">
        <f ca="1">IF(L440&lt;=('Ejercicio 3 - TIR'!$D$18-'Ejercicio 3 - TIR'!$C$18)/('Ejercicio 3 - TIR'!$E$18-'Ejercicio 3 - TIR'!$C$18),'Ejercicio 3 - TIR'!$C$18+SQRT(('Ejercicio 3 - TIR'!$E$18-'Ejercicio 3 - TIR'!$C$18)*('Ejercicio 3 - TIR'!$D$18-'Ejercicio 3 - TIR'!$C$18)*L440),'Ejercicio 3 - TIR'!$E$18-SQRT(('Ejercicio 3 - TIR'!$E$18-'Ejercicio 3 - TIR'!$C$18)*('Ejercicio 3 - TIR'!$E$18-'Ejercicio 3 - TIR'!$D$18)*(1-L440)))</f>
        <v>42360.5267738824</v>
      </c>
      <c r="N440" s="24">
        <f ca="1" t="shared" ref="N440:R440" si="3264">RAND()</f>
        <v>0.799157345401541</v>
      </c>
      <c r="O440" s="25">
        <f ca="1">IF(N440&lt;=('Ejercicio 3 - TIR'!$D$18-'Ejercicio 3 - TIR'!$C$18)/('Ejercicio 3 - TIR'!$E$18-'Ejercicio 3 - TIR'!$C$18),'Ejercicio 3 - TIR'!$C$18+SQRT(('Ejercicio 3 - TIR'!$E$18-'Ejercicio 3 - TIR'!$C$18)*('Ejercicio 3 - TIR'!$D$18-'Ejercicio 3 - TIR'!$C$18)*N440),'Ejercicio 3 - TIR'!$E$18-SQRT(('Ejercicio 3 - TIR'!$E$18-'Ejercicio 3 - TIR'!$C$18)*('Ejercicio 3 - TIR'!$E$18-'Ejercicio 3 - TIR'!$D$18)*(1-N440)))</f>
        <v>41118.8662616596</v>
      </c>
      <c r="P440" s="24">
        <f ca="1" t="shared" si="3264"/>
        <v>0.241798361983445</v>
      </c>
      <c r="Q440" s="26">
        <f ca="1">IF(P440&lt;=('Ejercicio 3 - TIR'!$D$22-'Ejercicio 3 - TIR'!$C$22)/('Ejercicio 3 - TIR'!$E$22-'Ejercicio 3 - TIR'!$C$22),'Ejercicio 3 - TIR'!$C$22+SQRT(('Ejercicio 3 - TIR'!$E$22-'Ejercicio 3 - TIR'!$C$22)*('Ejercicio 3 - TIR'!$D$22-'Ejercicio 3 - TIR'!$C$22)*P440),'Ejercicio 3 - TIR'!$E$22-SQRT(('Ejercicio 3 - TIR'!$E$22-'Ejercicio 3 - TIR'!$C$22)*('Ejercicio 3 - TIR'!$E$22-'Ejercicio 3 - TIR'!$D$22)*(1-P440)))</f>
        <v>0.140862335717033</v>
      </c>
      <c r="R440" s="24">
        <f ca="1" t="shared" si="3264"/>
        <v>0.675756363196427</v>
      </c>
      <c r="S440" s="26">
        <f ca="1">IF(R440&lt;=('Ejercicio 3 - TIR'!$D$23-'Ejercicio 3 - TIR'!$C$23)/('Ejercicio 3 - TIR'!$E$23-'Ejercicio 3 - TIR'!$C$23),'Ejercicio 3 - TIR'!$C$23+SQRT(('Ejercicio 3 - TIR'!$E$23-'Ejercicio 3 - TIR'!$C$23)*('Ejercicio 3 - TIR'!$D$23-'Ejercicio 3 - TIR'!$C$23)*R440),'Ejercicio 3 - TIR'!$E$23-SQRT(('Ejercicio 3 - TIR'!$E$23-'Ejercicio 3 - TIR'!$C$23)*('Ejercicio 3 - TIR'!$E$23-'Ejercicio 3 - TIR'!$D$23)*(1-R440)))</f>
        <v>0.155841387741709</v>
      </c>
      <c r="T440" s="24">
        <f ca="1" t="shared" ref="T440:X440" si="3265">RAND()</f>
        <v>0.0062495591756484</v>
      </c>
      <c r="U440" s="26">
        <f ca="1">IF(T440&lt;=('Ejercicio 3 - TIR'!$D$24-'Ejercicio 3 - TIR'!$C$24)/('Ejercicio 3 - TIR'!$E$24-'Ejercicio 3 - TIR'!$C$24),'Ejercicio 3 - TIR'!$C$24+SQRT(('Ejercicio 3 - TIR'!$E$24-'Ejercicio 3 - TIR'!$C$24)*('Ejercicio 3 - TIR'!$D$24-'Ejercicio 3 - TIR'!$C$24)*T440),'Ejercicio 3 - TIR'!$E$24-SQRT(('Ejercicio 3 - TIR'!$E$24-'Ejercicio 3 - TIR'!$C$24)*('Ejercicio 3 - TIR'!$E$24-'Ejercicio 3 - TIR'!$D$24)*(1-T440)))</f>
        <v>0.153622716421259</v>
      </c>
      <c r="V440" s="24">
        <f ca="1" t="shared" si="3265"/>
        <v>0.465980656761832</v>
      </c>
      <c r="W440" s="26">
        <f ca="1">IF(V440&lt;=('Ejercicio 3 - TIR'!$D$25-'Ejercicio 3 - TIR'!$C$25)/('Ejercicio 3 - TIR'!$E$25-'Ejercicio 3 - TIR'!$C$25),'Ejercicio 3 - TIR'!$C$25+SQRT(('Ejercicio 3 - TIR'!$E$25-'Ejercicio 3 - TIR'!$C$25)*('Ejercicio 3 - TIR'!$D$25-'Ejercicio 3 - TIR'!$C$25)*V440),'Ejercicio 3 - TIR'!$E$25-SQRT(('Ejercicio 3 - TIR'!$E$25-'Ejercicio 3 - TIR'!$C$25)*('Ejercicio 3 - TIR'!$E$25-'Ejercicio 3 - TIR'!$D$25)*(1-V440)))</f>
        <v>0.206767284363186</v>
      </c>
      <c r="X440" s="24">
        <f ca="1" t="shared" si="3265"/>
        <v>0.20680856279227</v>
      </c>
      <c r="Y440" s="26">
        <f ca="1">IF(X440&lt;=('Ejercicio 3 - TIR'!$D$26-'Ejercicio 3 - TIR'!$C$26)/('Ejercicio 3 - TIR'!$E$26-'Ejercicio 3 - TIR'!$C$26),'Ejercicio 3 - TIR'!$C$26+SQRT(('Ejercicio 3 - TIR'!$E$26-'Ejercicio 3 - TIR'!$C$26)*('Ejercicio 3 - TIR'!$D$26-'Ejercicio 3 - TIR'!$C$26)*X440),'Ejercicio 3 - TIR'!$E$26-SQRT(('Ejercicio 3 - TIR'!$E$26-'Ejercicio 3 - TIR'!$C$26)*('Ejercicio 3 - TIR'!$E$26-'Ejercicio 3 - TIR'!$D$26)*(1-X440)))</f>
        <v>0.213630131602239</v>
      </c>
      <c r="Z440" s="24">
        <f ca="1" t="shared" si="2860"/>
        <v>1.14086233571703</v>
      </c>
      <c r="AA440" s="24">
        <f ca="1" t="shared" si="2861"/>
        <v>1.31865590533742</v>
      </c>
      <c r="AB440" s="24">
        <f ca="1" t="shared" si="2862"/>
        <v>1.52123140754029</v>
      </c>
      <c r="AC440" s="24">
        <f ca="1" t="shared" si="2863"/>
        <v>1.83577229456539</v>
      </c>
      <c r="AD440" s="24">
        <f ca="1" t="shared" si="2864"/>
        <v>2.22794857144514</v>
      </c>
      <c r="AE440" s="23">
        <f ca="1" t="shared" si="2865"/>
        <v>5461.3606306632</v>
      </c>
      <c r="AF440" s="23">
        <f ca="1" t="shared" si="2866"/>
        <v>6312.46665030369</v>
      </c>
      <c r="AG440" s="23">
        <f ca="1" t="shared" si="2867"/>
        <v>7282.20492444195</v>
      </c>
      <c r="AH440" s="23">
        <f ca="1" t="shared" si="2868"/>
        <v>8787.92666084504</v>
      </c>
      <c r="AI440" s="23">
        <f ca="1" t="shared" si="2869"/>
        <v>10665.2925899122</v>
      </c>
      <c r="AJ440" s="25">
        <f ca="1" t="shared" si="2870"/>
        <v>47270.686835774</v>
      </c>
      <c r="AK440" s="25">
        <f ca="1" t="shared" si="2871"/>
        <v>48222.1710580561</v>
      </c>
      <c r="AL440" s="25">
        <f ca="1" t="shared" si="2872"/>
        <v>63249.449674257</v>
      </c>
      <c r="AM440" s="25">
        <f ca="1" t="shared" si="2873"/>
        <v>77764.2814346887</v>
      </c>
      <c r="AN440" s="25">
        <f ca="1" t="shared" si="2874"/>
        <v>91610.719347108</v>
      </c>
      <c r="AO440" s="25">
        <f ca="1">C440/'Ejercicio 3 - TIR'!$D$7</f>
        <v>16647.5577159735</v>
      </c>
      <c r="AP440" s="25">
        <f ca="1" t="shared" si="2875"/>
        <v>30623.1291198005</v>
      </c>
      <c r="AQ440" s="25">
        <f ca="1" t="shared" si="2876"/>
        <v>31574.6133420825</v>
      </c>
      <c r="AR440" s="25">
        <f ca="1" t="shared" si="2877"/>
        <v>46601.8919582835</v>
      </c>
      <c r="AS440" s="25">
        <f ca="1" t="shared" si="2878"/>
        <v>61116.7237187152</v>
      </c>
      <c r="AT440" s="25">
        <f ca="1" t="shared" si="2879"/>
        <v>74963.1616311345</v>
      </c>
      <c r="AU440" s="25">
        <f ca="1">AP440*'Ejercicio 3 - TIR'!$D$5</f>
        <v>15311.5645599003</v>
      </c>
      <c r="AV440" s="25">
        <f ca="1">AQ440*'Ejercicio 3 - TIR'!$D$5</f>
        <v>15787.3066710413</v>
      </c>
      <c r="AW440" s="25">
        <f ca="1">AR440*'Ejercicio 3 - TIR'!$D$5</f>
        <v>23300.9459791418</v>
      </c>
      <c r="AX440" s="25">
        <f ca="1">AS440*'Ejercicio 3 - TIR'!$D$5</f>
        <v>30558.3618593576</v>
      </c>
      <c r="AY440" s="25">
        <f ca="1">AT440*'Ejercicio 3 - TIR'!$D$5</f>
        <v>37481.5808155672</v>
      </c>
      <c r="AZ440" s="25">
        <f ca="1" t="shared" ref="AZ440:BD440" si="3266">AJ440-AU440-AE440</f>
        <v>26497.7616452106</v>
      </c>
      <c r="BA440" s="25">
        <f ca="1" t="shared" si="3266"/>
        <v>26122.3977367111</v>
      </c>
      <c r="BB440" s="25">
        <f ca="1" t="shared" si="3266"/>
        <v>32666.2987706733</v>
      </c>
      <c r="BC440" s="25">
        <f ca="1" t="shared" si="3266"/>
        <v>38417.9929144861</v>
      </c>
      <c r="BD440" s="25">
        <f ca="1" t="shared" si="3266"/>
        <v>43463.8459416286</v>
      </c>
      <c r="BE440" s="25">
        <f ca="1" t="shared" ref="BE440:BI440" si="3267">AZ440/Z440</f>
        <v>23226.0815487056</v>
      </c>
      <c r="BF440" s="25">
        <f ca="1" t="shared" si="3267"/>
        <v>19809.8667218472</v>
      </c>
      <c r="BG440" s="25">
        <f ca="1" t="shared" si="3267"/>
        <v>21473.5894938509</v>
      </c>
      <c r="BH440" s="25">
        <f ca="1" t="shared" si="3267"/>
        <v>20927.428215481</v>
      </c>
      <c r="BI440" s="25">
        <f ca="1" t="shared" si="3267"/>
        <v>19508.4601586814</v>
      </c>
      <c r="BJ440" s="25">
        <f ca="1" t="shared" si="2882"/>
        <v>86379.5886479927</v>
      </c>
      <c r="BK440" s="25">
        <f ca="1" t="shared" si="2883"/>
        <v>37089.9024313537</v>
      </c>
      <c r="BL440" s="25">
        <f ca="1" t="shared" si="2884"/>
        <v>123469.491079346</v>
      </c>
      <c r="BM440" s="25">
        <f ca="1">BK440*'Ejercicio 3 - TIR'!$D$5</f>
        <v>18544.9512156768</v>
      </c>
      <c r="BN440" s="25">
        <f ca="1" t="shared" si="2885"/>
        <v>104924.53986367</v>
      </c>
      <c r="BO440" s="25">
        <f ca="1" t="shared" si="2886"/>
        <v>47094.6866585935</v>
      </c>
      <c r="BP440" s="25">
        <f ca="1" t="shared" si="2887"/>
        <v>-122008.696380474</v>
      </c>
      <c r="BQ440" s="25">
        <f ca="1" t="shared" ref="BQ440:BT440" si="3268">BE440</f>
        <v>23226.0815487056</v>
      </c>
      <c r="BR440" s="25">
        <f ca="1" t="shared" si="3268"/>
        <v>19809.8667218472</v>
      </c>
      <c r="BS440" s="25">
        <f ca="1" t="shared" si="3268"/>
        <v>21473.5894938509</v>
      </c>
      <c r="BT440" s="25">
        <f ca="1" t="shared" si="3268"/>
        <v>20927.428215481</v>
      </c>
      <c r="BU440" s="25">
        <f ca="1" t="shared" si="2889"/>
        <v>66603.1468172749</v>
      </c>
      <c r="BV440" s="27">
        <f ca="1" t="shared" si="2890"/>
        <v>6.4801481724603</v>
      </c>
    </row>
    <row r="441" ht="15" customHeight="1" spans="1:74">
      <c r="A441" s="23">
        <v>440</v>
      </c>
      <c r="B441" s="24">
        <f ca="1" t="shared" ref="B441:F441" si="3269">RAND()</f>
        <v>0.331117932169967</v>
      </c>
      <c r="C441" s="25">
        <f ca="1">IF(B441&lt;=('Ejercicio 3 - TIR'!$D$13-'Ejercicio 3 - TIR'!$C$13)/('Ejercicio 3 - TIR'!$E$13-'Ejercicio 3 - TIR'!$C$13),'Ejercicio 3 - TIR'!$C$13+SQRT(('Ejercicio 3 - TIR'!$E$13-'Ejercicio 3 - TIR'!$C$13)*('Ejercicio 3 - TIR'!$D$13-'Ejercicio 3 - TIR'!$C$13)*B441),'Ejercicio 3 - TIR'!$E$13-SQRT(('Ejercicio 3 - TIR'!$E$13-'Ejercicio 3 - TIR'!$C$13)*('Ejercicio 3 - TIR'!$E$13-'Ejercicio 3 - TIR'!$D$13)*(1-B441)))</f>
        <v>71668.7719751501</v>
      </c>
      <c r="D441" s="24">
        <f ca="1" t="shared" si="3269"/>
        <v>0.107801796128872</v>
      </c>
      <c r="E441" s="25">
        <f ca="1">IF(D441&lt;=('Ejercicio 3 - TIR'!$D$14-'Ejercicio 3 - TIR'!$C$14)/('Ejercicio 3 - TIR'!$E$14-'Ejercicio 3 - TIR'!$C$14),'Ejercicio 3 - TIR'!$C$14+SQRT(('Ejercicio 3 - TIR'!$E$14-'Ejercicio 3 - TIR'!$C$14)*('Ejercicio 3 - TIR'!$D$14-'Ejercicio 3 - TIR'!$C$14)*D441),'Ejercicio 3 - TIR'!$E$14-SQRT(('Ejercicio 3 - TIR'!$E$14-'Ejercicio 3 - TIR'!$C$14)*('Ejercicio 3 - TIR'!$E$14-'Ejercicio 3 - TIR'!$D$14)*(1-D441)))</f>
        <v>27843.4371295433</v>
      </c>
      <c r="F441" s="24">
        <f ca="1" t="shared" si="3269"/>
        <v>0.021696066182942</v>
      </c>
      <c r="G441" s="25">
        <f ca="1">IF(F441&lt;=('Ejercicio 3 - TIR'!$D$18-'Ejercicio 3 - TIR'!$C$18)/('Ejercicio 3 - TIR'!$E$18-'Ejercicio 3 - TIR'!$C$18),'Ejercicio 3 - TIR'!$C$18+SQRT(('Ejercicio 3 - TIR'!$E$18-'Ejercicio 3 - TIR'!$C$18)*('Ejercicio 3 - TIR'!$D$18-'Ejercicio 3 - TIR'!$C$18)*F441),'Ejercicio 3 - TIR'!$E$18-SQRT(('Ejercicio 3 - TIR'!$E$18-'Ejercicio 3 - TIR'!$C$18)*('Ejercicio 3 - TIR'!$E$18-'Ejercicio 3 - TIR'!$D$18)*(1-F441)))</f>
        <v>31803.9983169175</v>
      </c>
      <c r="H441" s="24">
        <f ca="1" t="shared" ref="H441:L441" si="3270">RAND()</f>
        <v>0.157621095848456</v>
      </c>
      <c r="I441" s="25">
        <f ca="1">IF(H441&lt;=('Ejercicio 3 - TIR'!$D$18-'Ejercicio 3 - TIR'!$C$18)/('Ejercicio 3 - TIR'!$E$18-'Ejercicio 3 - TIR'!$C$18),'Ejercicio 3 - TIR'!$C$18+SQRT(('Ejercicio 3 - TIR'!$E$18-'Ejercicio 3 - TIR'!$C$18)*('Ejercicio 3 - TIR'!$D$18-'Ejercicio 3 - TIR'!$C$18)*H441),'Ejercicio 3 - TIR'!$E$18-SQRT(('Ejercicio 3 - TIR'!$E$18-'Ejercicio 3 - TIR'!$C$18)*('Ejercicio 3 - TIR'!$E$18-'Ejercicio 3 - TIR'!$D$18)*(1-H441)))</f>
        <v>34862.4237142878</v>
      </c>
      <c r="J441" s="24">
        <f ca="1" t="shared" si="3270"/>
        <v>0.585497939560635</v>
      </c>
      <c r="K441" s="25">
        <f ca="1">IF(J441&lt;=('Ejercicio 3 - TIR'!$D$18-'Ejercicio 3 - TIR'!$C$18)/('Ejercicio 3 - TIR'!$E$18-'Ejercicio 3 - TIR'!$C$18),'Ejercicio 3 - TIR'!$C$18+SQRT(('Ejercicio 3 - TIR'!$E$18-'Ejercicio 3 - TIR'!$C$18)*('Ejercicio 3 - TIR'!$D$18-'Ejercicio 3 - TIR'!$C$18)*J441),'Ejercicio 3 - TIR'!$E$18-SQRT(('Ejercicio 3 - TIR'!$E$18-'Ejercicio 3 - TIR'!$C$18)*('Ejercicio 3 - TIR'!$E$18-'Ejercicio 3 - TIR'!$D$18)*(1-J441)))</f>
        <v>39371.4828567359</v>
      </c>
      <c r="L441" s="24">
        <f ca="1" t="shared" si="3270"/>
        <v>0.307711851876559</v>
      </c>
      <c r="M441" s="25">
        <f ca="1">IF(L441&lt;=('Ejercicio 3 - TIR'!$D$18-'Ejercicio 3 - TIR'!$C$18)/('Ejercicio 3 - TIR'!$E$18-'Ejercicio 3 - TIR'!$C$18),'Ejercicio 3 - TIR'!$C$18+SQRT(('Ejercicio 3 - TIR'!$E$18-'Ejercicio 3 - TIR'!$C$18)*('Ejercicio 3 - TIR'!$D$18-'Ejercicio 3 - TIR'!$C$18)*L441),'Ejercicio 3 - TIR'!$E$18-SQRT(('Ejercicio 3 - TIR'!$E$18-'Ejercicio 3 - TIR'!$C$18)*('Ejercicio 3 - TIR'!$E$18-'Ejercicio 3 - TIR'!$D$18)*(1-L441)))</f>
        <v>36793.8779633935</v>
      </c>
      <c r="N441" s="24">
        <f ca="1" t="shared" ref="N441:R441" si="3271">RAND()</f>
        <v>0.538271452976314</v>
      </c>
      <c r="O441" s="25">
        <f ca="1">IF(N441&lt;=('Ejercicio 3 - TIR'!$D$18-'Ejercicio 3 - TIR'!$C$18)/('Ejercicio 3 - TIR'!$E$18-'Ejercicio 3 - TIR'!$C$18),'Ejercicio 3 - TIR'!$C$18+SQRT(('Ejercicio 3 - TIR'!$E$18-'Ejercicio 3 - TIR'!$C$18)*('Ejercicio 3 - TIR'!$D$18-'Ejercicio 3 - TIR'!$C$18)*N441),'Ejercicio 3 - TIR'!$E$18-SQRT(('Ejercicio 3 - TIR'!$E$18-'Ejercicio 3 - TIR'!$C$18)*('Ejercicio 3 - TIR'!$E$18-'Ejercicio 3 - TIR'!$D$18)*(1-N441)))</f>
        <v>38985.583895688</v>
      </c>
      <c r="P441" s="24">
        <f ca="1" t="shared" si="3271"/>
        <v>0.780750573436304</v>
      </c>
      <c r="Q441" s="26">
        <f ca="1">IF(P441&lt;=('Ejercicio 3 - TIR'!$D$22-'Ejercicio 3 - TIR'!$C$22)/('Ejercicio 3 - TIR'!$E$22-'Ejercicio 3 - TIR'!$C$22),'Ejercicio 3 - TIR'!$C$22+SQRT(('Ejercicio 3 - TIR'!$E$22-'Ejercicio 3 - TIR'!$C$22)*('Ejercicio 3 - TIR'!$D$22-'Ejercicio 3 - TIR'!$C$22)*P441),'Ejercicio 3 - TIR'!$E$22-SQRT(('Ejercicio 3 - TIR'!$E$22-'Ejercicio 3 - TIR'!$C$22)*('Ejercicio 3 - TIR'!$E$22-'Ejercicio 3 - TIR'!$D$22)*(1-P441)))</f>
        <v>0.160134226221598</v>
      </c>
      <c r="R441" s="24">
        <f ca="1" t="shared" si="3271"/>
        <v>0.380736772551947</v>
      </c>
      <c r="S441" s="26">
        <f ca="1">IF(R441&lt;=('Ejercicio 3 - TIR'!$D$23-'Ejercicio 3 - TIR'!$C$23)/('Ejercicio 3 - TIR'!$E$23-'Ejercicio 3 - TIR'!$C$23),'Ejercicio 3 - TIR'!$C$23+SQRT(('Ejercicio 3 - TIR'!$E$23-'Ejercicio 3 - TIR'!$C$23)*('Ejercicio 3 - TIR'!$D$23-'Ejercicio 3 - TIR'!$C$23)*R441),'Ejercicio 3 - TIR'!$E$23-SQRT(('Ejercicio 3 - TIR'!$E$23-'Ejercicio 3 - TIR'!$C$23)*('Ejercicio 3 - TIR'!$E$23-'Ejercicio 3 - TIR'!$D$23)*(1-R441)))</f>
        <v>0.146178735465899</v>
      </c>
      <c r="T441" s="24">
        <f ca="1" t="shared" ref="T441:X441" si="3272">RAND()</f>
        <v>0.84044536764728</v>
      </c>
      <c r="U441" s="26">
        <f ca="1">IF(T441&lt;=('Ejercicio 3 - TIR'!$D$24-'Ejercicio 3 - TIR'!$C$24)/('Ejercicio 3 - TIR'!$E$24-'Ejercicio 3 - TIR'!$C$24),'Ejercicio 3 - TIR'!$C$24+SQRT(('Ejercicio 3 - TIR'!$E$24-'Ejercicio 3 - TIR'!$C$24)*('Ejercicio 3 - TIR'!$D$24-'Ejercicio 3 - TIR'!$C$24)*T441),'Ejercicio 3 - TIR'!$E$24-SQRT(('Ejercicio 3 - TIR'!$E$24-'Ejercicio 3 - TIR'!$C$24)*('Ejercicio 3 - TIR'!$E$24-'Ejercicio 3 - TIR'!$D$24)*(1-T441)))</f>
        <v>0.198863468340628</v>
      </c>
      <c r="V441" s="24">
        <f ca="1" t="shared" si="3272"/>
        <v>0.247230697189414</v>
      </c>
      <c r="W441" s="26">
        <f ca="1">IF(V441&lt;=('Ejercicio 3 - TIR'!$D$25-'Ejercicio 3 - TIR'!$C$25)/('Ejercicio 3 - TIR'!$E$25-'Ejercicio 3 - TIR'!$C$25),'Ejercicio 3 - TIR'!$C$25+SQRT(('Ejercicio 3 - TIR'!$E$25-'Ejercicio 3 - TIR'!$C$25)*('Ejercicio 3 - TIR'!$D$25-'Ejercicio 3 - TIR'!$C$25)*V441),'Ejercicio 3 - TIR'!$E$25-SQRT(('Ejercicio 3 - TIR'!$E$25-'Ejercicio 3 - TIR'!$C$25)*('Ejercicio 3 - TIR'!$E$25-'Ejercicio 3 - TIR'!$D$25)*(1-V441)))</f>
        <v>0.198604380561179</v>
      </c>
      <c r="X441" s="24">
        <f ca="1" t="shared" si="3272"/>
        <v>0.573895798767133</v>
      </c>
      <c r="Y441" s="26">
        <f ca="1">IF(X441&lt;=('Ejercicio 3 - TIR'!$D$26-'Ejercicio 3 - TIR'!$C$26)/('Ejercicio 3 - TIR'!$E$26-'Ejercicio 3 - TIR'!$C$26),'Ejercicio 3 - TIR'!$C$26+SQRT(('Ejercicio 3 - TIR'!$E$26-'Ejercicio 3 - TIR'!$C$26)*('Ejercicio 3 - TIR'!$D$26-'Ejercicio 3 - TIR'!$C$26)*X441),'Ejercicio 3 - TIR'!$E$26-SQRT(('Ejercicio 3 - TIR'!$E$26-'Ejercicio 3 - TIR'!$C$26)*('Ejercicio 3 - TIR'!$E$26-'Ejercicio 3 - TIR'!$D$26)*(1-X441)))</f>
        <v>0.232031649114677</v>
      </c>
      <c r="Z441" s="24">
        <f ca="1" t="shared" si="2860"/>
        <v>1.1601342262216</v>
      </c>
      <c r="AA441" s="24">
        <f ca="1" t="shared" si="2861"/>
        <v>1.32972118038138</v>
      </c>
      <c r="AB441" s="24">
        <f ca="1" t="shared" si="2862"/>
        <v>1.59415414623802</v>
      </c>
      <c r="AC441" s="24">
        <f ca="1" t="shared" si="2863"/>
        <v>1.91076014297065</v>
      </c>
      <c r="AD441" s="24">
        <f ca="1" t="shared" si="2864"/>
        <v>2.35411697000673</v>
      </c>
      <c r="AE441" s="23">
        <f ca="1" t="shared" si="2865"/>
        <v>4458.68726008912</v>
      </c>
      <c r="AF441" s="23">
        <f ca="1" t="shared" si="2866"/>
        <v>5110.45252560686</v>
      </c>
      <c r="AG441" s="23">
        <f ca="1" t="shared" si="2867"/>
        <v>6126.73483963917</v>
      </c>
      <c r="AH441" s="23">
        <f ca="1" t="shared" si="2868"/>
        <v>7343.5312173283</v>
      </c>
      <c r="AI441" s="23">
        <f ca="1" t="shared" si="2869"/>
        <v>9047.46287601009</v>
      </c>
      <c r="AJ441" s="25">
        <f ca="1" t="shared" si="2870"/>
        <v>36896.9069781501</v>
      </c>
      <c r="AK441" s="25">
        <f ca="1" t="shared" si="2871"/>
        <v>46357.3032123186</v>
      </c>
      <c r="AL441" s="25">
        <f ca="1" t="shared" si="2872"/>
        <v>62764.2126396045</v>
      </c>
      <c r="AM441" s="25">
        <f ca="1" t="shared" si="2873"/>
        <v>70304.2755177785</v>
      </c>
      <c r="AN441" s="25">
        <f ca="1" t="shared" si="2874"/>
        <v>91776.6246344601</v>
      </c>
      <c r="AO441" s="25">
        <f ca="1">C441/'Ejercicio 3 - TIR'!$D$7</f>
        <v>14333.75439503</v>
      </c>
      <c r="AP441" s="25">
        <f ca="1" t="shared" si="2875"/>
        <v>22563.1525831201</v>
      </c>
      <c r="AQ441" s="25">
        <f ca="1" t="shared" si="2876"/>
        <v>32023.5488172886</v>
      </c>
      <c r="AR441" s="25">
        <f ca="1" t="shared" si="2877"/>
        <v>48430.4582445745</v>
      </c>
      <c r="AS441" s="25">
        <f ca="1" t="shared" si="2878"/>
        <v>55970.5211227485</v>
      </c>
      <c r="AT441" s="25">
        <f ca="1" t="shared" si="2879"/>
        <v>77442.87023943</v>
      </c>
      <c r="AU441" s="25">
        <f ca="1">AP441*'Ejercicio 3 - TIR'!$D$5</f>
        <v>11281.57629156</v>
      </c>
      <c r="AV441" s="25">
        <f ca="1">AQ441*'Ejercicio 3 - TIR'!$D$5</f>
        <v>16011.7744086443</v>
      </c>
      <c r="AW441" s="25">
        <f ca="1">AR441*'Ejercicio 3 - TIR'!$D$5</f>
        <v>24215.2291222872</v>
      </c>
      <c r="AX441" s="25">
        <f ca="1">AS441*'Ejercicio 3 - TIR'!$D$5</f>
        <v>27985.2605613742</v>
      </c>
      <c r="AY441" s="25">
        <f ca="1">AT441*'Ejercicio 3 - TIR'!$D$5</f>
        <v>38721.435119715</v>
      </c>
      <c r="AZ441" s="25">
        <f ca="1" t="shared" ref="AZ441:BD441" si="3273">AJ441-AU441-AE441</f>
        <v>21156.6434265009</v>
      </c>
      <c r="BA441" s="25">
        <f ca="1" t="shared" si="3273"/>
        <v>25235.0762780674</v>
      </c>
      <c r="BB441" s="25">
        <f ca="1" t="shared" si="3273"/>
        <v>32422.2486776781</v>
      </c>
      <c r="BC441" s="25">
        <f ca="1" t="shared" si="3273"/>
        <v>34975.4837390759</v>
      </c>
      <c r="BD441" s="25">
        <f ca="1" t="shared" si="3273"/>
        <v>44007.7266387349</v>
      </c>
      <c r="BE441" s="25">
        <f ca="1" t="shared" ref="BE441:BI441" si="3274">AZ441/Z441</f>
        <v>18236.3755402729</v>
      </c>
      <c r="BF441" s="25">
        <f ca="1" t="shared" si="3274"/>
        <v>18977.720029119</v>
      </c>
      <c r="BG441" s="25">
        <f ca="1" t="shared" si="3274"/>
        <v>20338.2143152155</v>
      </c>
      <c r="BH441" s="25">
        <f ca="1" t="shared" si="3274"/>
        <v>18304.4867602794</v>
      </c>
      <c r="BI441" s="25">
        <f ca="1" t="shared" si="3274"/>
        <v>18693.942229476</v>
      </c>
      <c r="BJ441" s="25">
        <f ca="1" t="shared" si="2882"/>
        <v>65546.7078499733</v>
      </c>
      <c r="BK441" s="25">
        <f ca="1" t="shared" si="2883"/>
        <v>33743.3344652487</v>
      </c>
      <c r="BL441" s="25">
        <f ca="1" t="shared" si="2884"/>
        <v>99290.042315222</v>
      </c>
      <c r="BM441" s="25">
        <f ca="1">BK441*'Ejercicio 3 - TIR'!$D$5</f>
        <v>16871.6672326243</v>
      </c>
      <c r="BN441" s="25">
        <f ca="1" t="shared" si="2885"/>
        <v>82418.3750825976</v>
      </c>
      <c r="BO441" s="25">
        <f ca="1" t="shared" si="2886"/>
        <v>35010.3143270583</v>
      </c>
      <c r="BP441" s="25">
        <f ca="1" t="shared" si="2887"/>
        <v>-99512.2091046934</v>
      </c>
      <c r="BQ441" s="25">
        <f ca="1" t="shared" ref="BQ441:BT441" si="3275">BE441</f>
        <v>18236.3755402729</v>
      </c>
      <c r="BR441" s="25">
        <f ca="1" t="shared" si="3275"/>
        <v>18977.720029119</v>
      </c>
      <c r="BS441" s="25">
        <f ca="1" t="shared" si="3275"/>
        <v>20338.2143152155</v>
      </c>
      <c r="BT441" s="25">
        <f ca="1" t="shared" si="3275"/>
        <v>18304.4867602794</v>
      </c>
      <c r="BU441" s="25">
        <f ca="1" t="shared" si="2889"/>
        <v>53704.2565565343</v>
      </c>
      <c r="BV441" s="27">
        <f ca="1" t="shared" si="2890"/>
        <v>7.93336868854722</v>
      </c>
    </row>
    <row r="442" ht="15" customHeight="1" spans="1:74">
      <c r="A442" s="23">
        <v>441</v>
      </c>
      <c r="B442" s="24">
        <f ca="1" t="shared" ref="B442:F442" si="3276">RAND()</f>
        <v>0.417432776241088</v>
      </c>
      <c r="C442" s="25">
        <f ca="1">IF(B442&lt;=('Ejercicio 3 - TIR'!$D$13-'Ejercicio 3 - TIR'!$C$13)/('Ejercicio 3 - TIR'!$E$13-'Ejercicio 3 - TIR'!$C$13),'Ejercicio 3 - TIR'!$C$13+SQRT(('Ejercicio 3 - TIR'!$E$13-'Ejercicio 3 - TIR'!$C$13)*('Ejercicio 3 - TIR'!$D$13-'Ejercicio 3 - TIR'!$C$13)*B442),'Ejercicio 3 - TIR'!$E$13-SQRT(('Ejercicio 3 - TIR'!$E$13-'Ejercicio 3 - TIR'!$C$13)*('Ejercicio 3 - TIR'!$E$13-'Ejercicio 3 - TIR'!$D$13)*(1-B442)))</f>
        <v>73559.8663295608</v>
      </c>
      <c r="D442" s="24">
        <f ca="1" t="shared" si="3276"/>
        <v>0.356297167620468</v>
      </c>
      <c r="E442" s="25">
        <f ca="1">IF(D442&lt;=('Ejercicio 3 - TIR'!$D$14-'Ejercicio 3 - TIR'!$C$14)/('Ejercicio 3 - TIR'!$E$14-'Ejercicio 3 - TIR'!$C$14),'Ejercicio 3 - TIR'!$C$14+SQRT(('Ejercicio 3 - TIR'!$E$14-'Ejercicio 3 - TIR'!$C$14)*('Ejercicio 3 - TIR'!$D$14-'Ejercicio 3 - TIR'!$C$14)*D442),'Ejercicio 3 - TIR'!$E$14-SQRT(('Ejercicio 3 - TIR'!$E$14-'Ejercicio 3 - TIR'!$C$14)*('Ejercicio 3 - TIR'!$E$14-'Ejercicio 3 - TIR'!$D$14)*(1-D442)))</f>
        <v>30173.7380018173</v>
      </c>
      <c r="F442" s="24">
        <f ca="1" t="shared" si="3276"/>
        <v>0.105483712231587</v>
      </c>
      <c r="G442" s="25">
        <f ca="1">IF(F442&lt;=('Ejercicio 3 - TIR'!$D$18-'Ejercicio 3 - TIR'!$C$18)/('Ejercicio 3 - TIR'!$E$18-'Ejercicio 3 - TIR'!$C$18),'Ejercicio 3 - TIR'!$C$18+SQRT(('Ejercicio 3 - TIR'!$E$18-'Ejercicio 3 - TIR'!$C$18)*('Ejercicio 3 - TIR'!$D$18-'Ejercicio 3 - TIR'!$C$18)*F442),'Ejercicio 3 - TIR'!$E$18-SQRT(('Ejercicio 3 - TIR'!$E$18-'Ejercicio 3 - TIR'!$C$18)*('Ejercicio 3 - TIR'!$E$18-'Ejercicio 3 - TIR'!$D$18)*(1-F442)))</f>
        <v>33977.7577647134</v>
      </c>
      <c r="H442" s="24">
        <f ca="1" t="shared" ref="H442:L442" si="3277">RAND()</f>
        <v>0.274826887314569</v>
      </c>
      <c r="I442" s="25">
        <f ca="1">IF(H442&lt;=('Ejercicio 3 - TIR'!$D$18-'Ejercicio 3 - TIR'!$C$18)/('Ejercicio 3 - TIR'!$E$18-'Ejercicio 3 - TIR'!$C$18),'Ejercicio 3 - TIR'!$C$18+SQRT(('Ejercicio 3 - TIR'!$E$18-'Ejercicio 3 - TIR'!$C$18)*('Ejercicio 3 - TIR'!$D$18-'Ejercicio 3 - TIR'!$C$18)*H442),'Ejercicio 3 - TIR'!$E$18-SQRT(('Ejercicio 3 - TIR'!$E$18-'Ejercicio 3 - TIR'!$C$18)*('Ejercicio 3 - TIR'!$E$18-'Ejercicio 3 - TIR'!$D$18)*(1-H442)))</f>
        <v>36420.5944504528</v>
      </c>
      <c r="J442" s="24">
        <f ca="1" t="shared" si="3277"/>
        <v>0.849579255089231</v>
      </c>
      <c r="K442" s="25">
        <f ca="1">IF(J442&lt;=('Ejercicio 3 - TIR'!$D$18-'Ejercicio 3 - TIR'!$C$18)/('Ejercicio 3 - TIR'!$E$18-'Ejercicio 3 - TIR'!$C$18),'Ejercicio 3 - TIR'!$C$18+SQRT(('Ejercicio 3 - TIR'!$E$18-'Ejercicio 3 - TIR'!$C$18)*('Ejercicio 3 - TIR'!$D$18-'Ejercicio 3 - TIR'!$C$18)*J442),'Ejercicio 3 - TIR'!$E$18-SQRT(('Ejercicio 3 - TIR'!$E$18-'Ejercicio 3 - TIR'!$C$18)*('Ejercicio 3 - TIR'!$E$18-'Ejercicio 3 - TIR'!$D$18)*(1-J442)))</f>
        <v>41641.1972567137</v>
      </c>
      <c r="L442" s="24">
        <f ca="1" t="shared" si="3277"/>
        <v>0.920927116870763</v>
      </c>
      <c r="M442" s="25">
        <f ca="1">IF(L442&lt;=('Ejercicio 3 - TIR'!$D$18-'Ejercicio 3 - TIR'!$C$18)/('Ejercicio 3 - TIR'!$E$18-'Ejercicio 3 - TIR'!$C$18),'Ejercicio 3 - TIR'!$C$18+SQRT(('Ejercicio 3 - TIR'!$E$18-'Ejercicio 3 - TIR'!$C$18)*('Ejercicio 3 - TIR'!$D$18-'Ejercicio 3 - TIR'!$C$18)*L442),'Ejercicio 3 - TIR'!$E$18-SQRT(('Ejercicio 3 - TIR'!$E$18-'Ejercicio 3 - TIR'!$C$18)*('Ejercicio 3 - TIR'!$E$18-'Ejercicio 3 - TIR'!$D$18)*(1-L442)))</f>
        <v>42564.745139684</v>
      </c>
      <c r="N442" s="24">
        <f ca="1" t="shared" ref="N442:R442" si="3278">RAND()</f>
        <v>0.341997118781055</v>
      </c>
      <c r="O442" s="25">
        <f ca="1">IF(N442&lt;=('Ejercicio 3 - TIR'!$D$18-'Ejercicio 3 - TIR'!$C$18)/('Ejercicio 3 - TIR'!$E$18-'Ejercicio 3 - TIR'!$C$18),'Ejercicio 3 - TIR'!$C$18+SQRT(('Ejercicio 3 - TIR'!$E$18-'Ejercicio 3 - TIR'!$C$18)*('Ejercicio 3 - TIR'!$D$18-'Ejercicio 3 - TIR'!$C$18)*N442),'Ejercicio 3 - TIR'!$E$18-SQRT(('Ejercicio 3 - TIR'!$E$18-'Ejercicio 3 - TIR'!$C$18)*('Ejercicio 3 - TIR'!$E$18-'Ejercicio 3 - TIR'!$D$18)*(1-N442)))</f>
        <v>37162.3716614791</v>
      </c>
      <c r="P442" s="24">
        <f ca="1" t="shared" si="3278"/>
        <v>0.145322406314212</v>
      </c>
      <c r="Q442" s="26">
        <f ca="1">IF(P442&lt;=('Ejercicio 3 - TIR'!$D$22-'Ejercicio 3 - TIR'!$C$22)/('Ejercicio 3 - TIR'!$E$22-'Ejercicio 3 - TIR'!$C$22),'Ejercicio 3 - TIR'!$C$22+SQRT(('Ejercicio 3 - TIR'!$E$22-'Ejercicio 3 - TIR'!$C$22)*('Ejercicio 3 - TIR'!$D$22-'Ejercicio 3 - TIR'!$C$22)*P442),'Ejercicio 3 - TIR'!$E$22-SQRT(('Ejercicio 3 - TIR'!$E$22-'Ejercicio 3 - TIR'!$C$22)*('Ejercicio 3 - TIR'!$E$22-'Ejercicio 3 - TIR'!$D$22)*(1-P442)))</f>
        <v>0.136173445253426</v>
      </c>
      <c r="R442" s="24">
        <f ca="1" t="shared" si="3278"/>
        <v>0.355757696371689</v>
      </c>
      <c r="S442" s="26">
        <f ca="1">IF(R442&lt;=('Ejercicio 3 - TIR'!$D$23-'Ejercicio 3 - TIR'!$C$23)/('Ejercicio 3 - TIR'!$E$23-'Ejercicio 3 - TIR'!$C$23),'Ejercicio 3 - TIR'!$C$23+SQRT(('Ejercicio 3 - TIR'!$E$23-'Ejercicio 3 - TIR'!$C$23)*('Ejercicio 3 - TIR'!$D$23-'Ejercicio 3 - TIR'!$C$23)*R442),'Ejercicio 3 - TIR'!$E$23-SQRT(('Ejercicio 3 - TIR'!$E$23-'Ejercicio 3 - TIR'!$C$23)*('Ejercicio 3 - TIR'!$E$23-'Ejercicio 3 - TIR'!$D$23)*(1-R442)))</f>
        <v>0.145305411545143</v>
      </c>
      <c r="T442" s="24">
        <f ca="1" t="shared" ref="T442:X442" si="3279">RAND()</f>
        <v>0.091394503063299</v>
      </c>
      <c r="U442" s="26">
        <f ca="1">IF(T442&lt;=('Ejercicio 3 - TIR'!$D$24-'Ejercicio 3 - TIR'!$C$24)/('Ejercicio 3 - TIR'!$E$24-'Ejercicio 3 - TIR'!$C$24),'Ejercicio 3 - TIR'!$C$24+SQRT(('Ejercicio 3 - TIR'!$E$24-'Ejercicio 3 - TIR'!$C$24)*('Ejercicio 3 - TIR'!$D$24-'Ejercicio 3 - TIR'!$C$24)*T442),'Ejercicio 3 - TIR'!$E$24-SQRT(('Ejercicio 3 - TIR'!$E$24-'Ejercicio 3 - TIR'!$C$24)*('Ejercicio 3 - TIR'!$E$24-'Ejercicio 3 - TIR'!$D$24)*(1-T442)))</f>
        <v>0.163853824613908</v>
      </c>
      <c r="V442" s="24">
        <f ca="1" t="shared" si="3279"/>
        <v>0.60024642739726</v>
      </c>
      <c r="W442" s="26">
        <f ca="1">IF(V442&lt;=('Ejercicio 3 - TIR'!$D$25-'Ejercicio 3 - TIR'!$C$25)/('Ejercicio 3 - TIR'!$E$25-'Ejercicio 3 - TIR'!$C$25),'Ejercicio 3 - TIR'!$C$25+SQRT(('Ejercicio 3 - TIR'!$E$25-'Ejercicio 3 - TIR'!$C$25)*('Ejercicio 3 - TIR'!$D$25-'Ejercicio 3 - TIR'!$C$25)*V442),'Ejercicio 3 - TIR'!$E$25-SQRT(('Ejercicio 3 - TIR'!$E$25-'Ejercicio 3 - TIR'!$C$25)*('Ejercicio 3 - TIR'!$E$25-'Ejercicio 3 - TIR'!$D$25)*(1-V442)))</f>
        <v>0.212594953494086</v>
      </c>
      <c r="X442" s="24">
        <f ca="1" t="shared" si="3279"/>
        <v>0.449038959630223</v>
      </c>
      <c r="Y442" s="26">
        <f ca="1">IF(X442&lt;=('Ejercicio 3 - TIR'!$D$26-'Ejercicio 3 - TIR'!$C$26)/('Ejercicio 3 - TIR'!$E$26-'Ejercicio 3 - TIR'!$C$26),'Ejercicio 3 - TIR'!$C$26+SQRT(('Ejercicio 3 - TIR'!$E$26-'Ejercicio 3 - TIR'!$C$26)*('Ejercicio 3 - TIR'!$D$26-'Ejercicio 3 - TIR'!$C$26)*X442),'Ejercicio 3 - TIR'!$E$26-SQRT(('Ejercicio 3 - TIR'!$E$26-'Ejercicio 3 - TIR'!$C$26)*('Ejercicio 3 - TIR'!$E$26-'Ejercicio 3 - TIR'!$D$26)*(1-X442)))</f>
        <v>0.225454701229191</v>
      </c>
      <c r="Z442" s="24">
        <f ca="1" t="shared" si="2860"/>
        <v>1.13617344525343</v>
      </c>
      <c r="AA442" s="24">
        <f ca="1" t="shared" si="2861"/>
        <v>1.30126559530264</v>
      </c>
      <c r="AB442" s="24">
        <f ca="1" t="shared" si="2862"/>
        <v>1.51448293993147</v>
      </c>
      <c r="AC442" s="24">
        <f ca="1" t="shared" si="2863"/>
        <v>1.83645437011379</v>
      </c>
      <c r="AD442" s="24">
        <f ca="1" t="shared" si="2864"/>
        <v>2.25049164144883</v>
      </c>
      <c r="AE442" s="23">
        <f ca="1" t="shared" si="2865"/>
        <v>4108.8618598817</v>
      </c>
      <c r="AF442" s="23">
        <f ca="1" t="shared" si="2866"/>
        <v>4705.90172341395</v>
      </c>
      <c r="AG442" s="23">
        <f ca="1" t="shared" si="2867"/>
        <v>5476.9817190525</v>
      </c>
      <c r="AH442" s="23">
        <f ca="1" t="shared" si="2868"/>
        <v>6641.36039290243</v>
      </c>
      <c r="AI442" s="23">
        <f ca="1" t="shared" si="2869"/>
        <v>8138.68631603963</v>
      </c>
      <c r="AJ442" s="25">
        <f ca="1" t="shared" si="2870"/>
        <v>38604.6261015208</v>
      </c>
      <c r="AK442" s="25">
        <f ca="1" t="shared" si="2871"/>
        <v>47392.8665188444</v>
      </c>
      <c r="AL442" s="25">
        <f ca="1" t="shared" si="2872"/>
        <v>63064.882843614</v>
      </c>
      <c r="AM442" s="25">
        <f ca="1" t="shared" si="2873"/>
        <v>78168.2122245522</v>
      </c>
      <c r="AN442" s="25">
        <f ca="1" t="shared" si="2874"/>
        <v>83633.6068005736</v>
      </c>
      <c r="AO442" s="25">
        <f ca="1">C442/'Ejercicio 3 - TIR'!$D$7</f>
        <v>14711.9732659122</v>
      </c>
      <c r="AP442" s="25">
        <f ca="1" t="shared" si="2875"/>
        <v>23892.6528356087</v>
      </c>
      <c r="AQ442" s="25">
        <f ca="1" t="shared" si="2876"/>
        <v>32680.8932529323</v>
      </c>
      <c r="AR442" s="25">
        <f ca="1" t="shared" si="2877"/>
        <v>48352.9095777018</v>
      </c>
      <c r="AS442" s="25">
        <f ca="1" t="shared" si="2878"/>
        <v>63456.2389586401</v>
      </c>
      <c r="AT442" s="25">
        <f ca="1" t="shared" si="2879"/>
        <v>68921.6335346615</v>
      </c>
      <c r="AU442" s="25">
        <f ca="1">AP442*'Ejercicio 3 - TIR'!$D$5</f>
        <v>11946.3264178043</v>
      </c>
      <c r="AV442" s="25">
        <f ca="1">AQ442*'Ejercicio 3 - TIR'!$D$5</f>
        <v>16340.4466264661</v>
      </c>
      <c r="AW442" s="25">
        <f ca="1">AR442*'Ejercicio 3 - TIR'!$D$5</f>
        <v>24176.4547888509</v>
      </c>
      <c r="AX442" s="25">
        <f ca="1">AS442*'Ejercicio 3 - TIR'!$D$5</f>
        <v>31728.11947932</v>
      </c>
      <c r="AY442" s="25">
        <f ca="1">AT442*'Ejercicio 3 - TIR'!$D$5</f>
        <v>34460.8167673307</v>
      </c>
      <c r="AZ442" s="25">
        <f ca="1" t="shared" ref="AZ442:BD442" si="3280">AJ442-AU442-AE442</f>
        <v>22549.4378238348</v>
      </c>
      <c r="BA442" s="25">
        <f ca="1" t="shared" si="3280"/>
        <v>26346.5181689643</v>
      </c>
      <c r="BB442" s="25">
        <f ca="1" t="shared" si="3280"/>
        <v>33411.4463357106</v>
      </c>
      <c r="BC442" s="25">
        <f ca="1" t="shared" si="3280"/>
        <v>39798.7323523298</v>
      </c>
      <c r="BD442" s="25">
        <f ca="1" t="shared" si="3280"/>
        <v>41034.1037172033</v>
      </c>
      <c r="BE442" s="25">
        <f ca="1" t="shared" ref="BE442:BI442" si="3281">AZ442/Z442</f>
        <v>19846.8270122306</v>
      </c>
      <c r="BF442" s="25">
        <f ca="1" t="shared" si="3281"/>
        <v>20246.8414319652</v>
      </c>
      <c r="BG442" s="25">
        <f ca="1" t="shared" si="3281"/>
        <v>22061.2893382757</v>
      </c>
      <c r="BH442" s="25">
        <f ca="1" t="shared" si="3281"/>
        <v>21671.5062459536</v>
      </c>
      <c r="BI442" s="25">
        <f ca="1" t="shared" si="3281"/>
        <v>18233.3952996982</v>
      </c>
      <c r="BJ442" s="25">
        <f ca="1" t="shared" si="2882"/>
        <v>67905.7451643568</v>
      </c>
      <c r="BK442" s="25">
        <f ca="1" t="shared" si="2883"/>
        <v>33109.172864154</v>
      </c>
      <c r="BL442" s="25">
        <f ca="1" t="shared" si="2884"/>
        <v>101014.918028511</v>
      </c>
      <c r="BM442" s="25">
        <f ca="1">BK442*'Ejercicio 3 - TIR'!$D$5</f>
        <v>16554.586432077</v>
      </c>
      <c r="BN442" s="25">
        <f ca="1" t="shared" si="2885"/>
        <v>84460.3315964338</v>
      </c>
      <c r="BO442" s="25">
        <f ca="1" t="shared" si="2886"/>
        <v>37529.7246347734</v>
      </c>
      <c r="BP442" s="25">
        <f ca="1" t="shared" si="2887"/>
        <v>-103733.604331378</v>
      </c>
      <c r="BQ442" s="25">
        <f ca="1" t="shared" ref="BQ442:BT442" si="3282">BE442</f>
        <v>19846.8270122306</v>
      </c>
      <c r="BR442" s="25">
        <f ca="1" t="shared" si="3282"/>
        <v>20246.8414319652</v>
      </c>
      <c r="BS442" s="25">
        <f ca="1" t="shared" si="3282"/>
        <v>22061.2893382757</v>
      </c>
      <c r="BT442" s="25">
        <f ca="1" t="shared" si="3282"/>
        <v>21671.5062459536</v>
      </c>
      <c r="BU442" s="25">
        <f ca="1" t="shared" si="2889"/>
        <v>55763.1199344716</v>
      </c>
      <c r="BV442" s="27">
        <f ca="1" t="shared" si="2890"/>
        <v>9.04605999163925</v>
      </c>
    </row>
    <row r="443" ht="15" customHeight="1" spans="1:74">
      <c r="A443" s="23">
        <v>442</v>
      </c>
      <c r="B443" s="24">
        <f ca="1" t="shared" ref="B443:F443" si="3283">RAND()</f>
        <v>0.758074395795632</v>
      </c>
      <c r="C443" s="25">
        <f ca="1">IF(B443&lt;=('Ejercicio 3 - TIR'!$D$13-'Ejercicio 3 - TIR'!$C$13)/('Ejercicio 3 - TIR'!$E$13-'Ejercicio 3 - TIR'!$C$13),'Ejercicio 3 - TIR'!$C$13+SQRT(('Ejercicio 3 - TIR'!$E$13-'Ejercicio 3 - TIR'!$C$13)*('Ejercicio 3 - TIR'!$D$13-'Ejercicio 3 - TIR'!$C$13)*B443),'Ejercicio 3 - TIR'!$E$13-SQRT(('Ejercicio 3 - TIR'!$E$13-'Ejercicio 3 - TIR'!$C$13)*('Ejercicio 3 - TIR'!$E$13-'Ejercicio 3 - TIR'!$D$13)*(1-B443)))</f>
        <v>82961.4928751008</v>
      </c>
      <c r="D443" s="24">
        <f ca="1" t="shared" si="3283"/>
        <v>0.833140099324957</v>
      </c>
      <c r="E443" s="25">
        <f ca="1">IF(D443&lt;=('Ejercicio 3 - TIR'!$D$14-'Ejercicio 3 - TIR'!$C$14)/('Ejercicio 3 - TIR'!$E$14-'Ejercicio 3 - TIR'!$C$14),'Ejercicio 3 - TIR'!$C$14+SQRT(('Ejercicio 3 - TIR'!$E$14-'Ejercicio 3 - TIR'!$C$14)*('Ejercicio 3 - TIR'!$D$14-'Ejercicio 3 - TIR'!$C$14)*D443),'Ejercicio 3 - TIR'!$E$14-SQRT(('Ejercicio 3 - TIR'!$E$14-'Ejercicio 3 - TIR'!$C$14)*('Ejercicio 3 - TIR'!$E$14-'Ejercicio 3 - TIR'!$D$14)*(1-D443)))</f>
        <v>34997.1023295238</v>
      </c>
      <c r="F443" s="24">
        <f ca="1" t="shared" si="3283"/>
        <v>0.220756039483694</v>
      </c>
      <c r="G443" s="25">
        <f ca="1">IF(F443&lt;=('Ejercicio 3 - TIR'!$D$18-'Ejercicio 3 - TIR'!$C$18)/('Ejercicio 3 - TIR'!$E$18-'Ejercicio 3 - TIR'!$C$18),'Ejercicio 3 - TIR'!$C$18+SQRT(('Ejercicio 3 - TIR'!$E$18-'Ejercicio 3 - TIR'!$C$18)*('Ejercicio 3 - TIR'!$D$18-'Ejercicio 3 - TIR'!$C$18)*F443),'Ejercicio 3 - TIR'!$E$18-SQRT(('Ejercicio 3 - TIR'!$E$18-'Ejercicio 3 - TIR'!$C$18)*('Ejercicio 3 - TIR'!$E$18-'Ejercicio 3 - TIR'!$D$18)*(1-F443)))</f>
        <v>35754.4248993756</v>
      </c>
      <c r="H443" s="24">
        <f ca="1" t="shared" ref="H443:L443" si="3284">RAND()</f>
        <v>0.803453426730018</v>
      </c>
      <c r="I443" s="25">
        <f ca="1">IF(H443&lt;=('Ejercicio 3 - TIR'!$D$18-'Ejercicio 3 - TIR'!$C$18)/('Ejercicio 3 - TIR'!$E$18-'Ejercicio 3 - TIR'!$C$18),'Ejercicio 3 - TIR'!$C$18+SQRT(('Ejercicio 3 - TIR'!$E$18-'Ejercicio 3 - TIR'!$C$18)*('Ejercicio 3 - TIR'!$D$18-'Ejercicio 3 - TIR'!$C$18)*H443),'Ejercicio 3 - TIR'!$E$18-SQRT(('Ejercicio 3 - TIR'!$E$18-'Ejercicio 3 - TIR'!$C$18)*('Ejercicio 3 - TIR'!$E$18-'Ejercicio 3 - TIR'!$D$18)*(1-H443)))</f>
        <v>41160.5999172724</v>
      </c>
      <c r="J443" s="24">
        <f ca="1" t="shared" si="3284"/>
        <v>0.1214842495629</v>
      </c>
      <c r="K443" s="25">
        <f ca="1">IF(J443&lt;=('Ejercicio 3 - TIR'!$D$18-'Ejercicio 3 - TIR'!$C$18)/('Ejercicio 3 - TIR'!$E$18-'Ejercicio 3 - TIR'!$C$18),'Ejercicio 3 - TIR'!$C$18+SQRT(('Ejercicio 3 - TIR'!$E$18-'Ejercicio 3 - TIR'!$C$18)*('Ejercicio 3 - TIR'!$D$18-'Ejercicio 3 - TIR'!$C$18)*J443),'Ejercicio 3 - TIR'!$E$18-SQRT(('Ejercicio 3 - TIR'!$E$18-'Ejercicio 3 - TIR'!$C$18)*('Ejercicio 3 - TIR'!$E$18-'Ejercicio 3 - TIR'!$D$18)*(1-J443)))</f>
        <v>34268.7981252848</v>
      </c>
      <c r="L443" s="24">
        <f ca="1" t="shared" si="3284"/>
        <v>0.683197603997967</v>
      </c>
      <c r="M443" s="25">
        <f ca="1">IF(L443&lt;=('Ejercicio 3 - TIR'!$D$18-'Ejercicio 3 - TIR'!$C$18)/('Ejercicio 3 - TIR'!$E$18-'Ejercicio 3 - TIR'!$C$18),'Ejercicio 3 - TIR'!$C$18+SQRT(('Ejercicio 3 - TIR'!$E$18-'Ejercicio 3 - TIR'!$C$18)*('Ejercicio 3 - TIR'!$D$18-'Ejercicio 3 - TIR'!$C$18)*L443),'Ejercicio 3 - TIR'!$E$18-SQRT(('Ejercicio 3 - TIR'!$E$18-'Ejercicio 3 - TIR'!$C$18)*('Ejercicio 3 - TIR'!$E$18-'Ejercicio 3 - TIR'!$D$18)*(1-L443)))</f>
        <v>40125.5585242869</v>
      </c>
      <c r="N443" s="24">
        <f ca="1" t="shared" ref="N443:R443" si="3285">RAND()</f>
        <v>0.553047068736381</v>
      </c>
      <c r="O443" s="25">
        <f ca="1">IF(N443&lt;=('Ejercicio 3 - TIR'!$D$18-'Ejercicio 3 - TIR'!$C$18)/('Ejercicio 3 - TIR'!$E$18-'Ejercicio 3 - TIR'!$C$18),'Ejercicio 3 - TIR'!$C$18+SQRT(('Ejercicio 3 - TIR'!$E$18-'Ejercicio 3 - TIR'!$C$18)*('Ejercicio 3 - TIR'!$D$18-'Ejercicio 3 - TIR'!$C$18)*N443),'Ejercicio 3 - TIR'!$E$18-SQRT(('Ejercicio 3 - TIR'!$E$18-'Ejercicio 3 - TIR'!$C$18)*('Ejercicio 3 - TIR'!$E$18-'Ejercicio 3 - TIR'!$D$18)*(1-N443)))</f>
        <v>39108.076652645</v>
      </c>
      <c r="P443" s="24">
        <f ca="1" t="shared" si="3285"/>
        <v>0.760998101444109</v>
      </c>
      <c r="Q443" s="26">
        <f ca="1">IF(P443&lt;=('Ejercicio 3 - TIR'!$D$22-'Ejercicio 3 - TIR'!$C$22)/('Ejercicio 3 - TIR'!$E$22-'Ejercicio 3 - TIR'!$C$22),'Ejercicio 3 - TIR'!$C$22+SQRT(('Ejercicio 3 - TIR'!$E$22-'Ejercicio 3 - TIR'!$C$22)*('Ejercicio 3 - TIR'!$D$22-'Ejercicio 3 - TIR'!$C$22)*P443),'Ejercicio 3 - TIR'!$E$22-SQRT(('Ejercicio 3 - TIR'!$E$22-'Ejercicio 3 - TIR'!$C$22)*('Ejercicio 3 - TIR'!$E$22-'Ejercicio 3 - TIR'!$D$22)*(1-P443)))</f>
        <v>0.159258654397542</v>
      </c>
      <c r="R443" s="24">
        <f ca="1" t="shared" si="3285"/>
        <v>0.687649243637449</v>
      </c>
      <c r="S443" s="26">
        <f ca="1">IF(R443&lt;=('Ejercicio 3 - TIR'!$D$23-'Ejercicio 3 - TIR'!$C$23)/('Ejercicio 3 - TIR'!$E$23-'Ejercicio 3 - TIR'!$C$23),'Ejercicio 3 - TIR'!$C$23+SQRT(('Ejercicio 3 - TIR'!$E$23-'Ejercicio 3 - TIR'!$C$23)*('Ejercicio 3 - TIR'!$D$23-'Ejercicio 3 - TIR'!$C$23)*R443),'Ejercicio 3 - TIR'!$E$23-SQRT(('Ejercicio 3 - TIR'!$E$23-'Ejercicio 3 - TIR'!$C$23)*('Ejercicio 3 - TIR'!$E$23-'Ejercicio 3 - TIR'!$D$23)*(1-R443)))</f>
        <v>0.156288581622927</v>
      </c>
      <c r="T443" s="24">
        <f ca="1" t="shared" ref="T443:X443" si="3286">RAND()</f>
        <v>0.214321827291627</v>
      </c>
      <c r="U443" s="26">
        <f ca="1">IF(T443&lt;=('Ejercicio 3 - TIR'!$D$24-'Ejercicio 3 - TIR'!$C$24)/('Ejercicio 3 - TIR'!$E$24-'Ejercicio 3 - TIR'!$C$24),'Ejercicio 3 - TIR'!$C$24+SQRT(('Ejercicio 3 - TIR'!$E$24-'Ejercicio 3 - TIR'!$C$24)*('Ejercicio 3 - TIR'!$D$24-'Ejercicio 3 - TIR'!$C$24)*T443),'Ejercicio 3 - TIR'!$E$24-SQRT(('Ejercicio 3 - TIR'!$E$24-'Ejercicio 3 - TIR'!$C$24)*('Ejercicio 3 - TIR'!$E$24-'Ejercicio 3 - TIR'!$D$24)*(1-T443)))</f>
        <v>0.171214990862888</v>
      </c>
      <c r="V443" s="24">
        <f ca="1" t="shared" si="3286"/>
        <v>0.194376304935395</v>
      </c>
      <c r="W443" s="26">
        <f ca="1">IF(V443&lt;=('Ejercicio 3 - TIR'!$D$25-'Ejercicio 3 - TIR'!$C$25)/('Ejercicio 3 - TIR'!$E$25-'Ejercicio 3 - TIR'!$C$25),'Ejercicio 3 - TIR'!$C$25+SQRT(('Ejercicio 3 - TIR'!$E$25-'Ejercicio 3 - TIR'!$C$25)*('Ejercicio 3 - TIR'!$D$25-'Ejercicio 3 - TIR'!$C$25)*V443),'Ejercicio 3 - TIR'!$E$25-SQRT(('Ejercicio 3 - TIR'!$E$25-'Ejercicio 3 - TIR'!$C$25)*('Ejercicio 3 - TIR'!$E$25-'Ejercicio 3 - TIR'!$D$25)*(1-V443)))</f>
        <v>0.19649626705984</v>
      </c>
      <c r="X443" s="24">
        <f ca="1" t="shared" si="3286"/>
        <v>0.38071963553991</v>
      </c>
      <c r="Y443" s="26">
        <f ca="1">IF(X443&lt;=('Ejercicio 3 - TIR'!$D$26-'Ejercicio 3 - TIR'!$C$26)/('Ejercicio 3 - TIR'!$E$26-'Ejercicio 3 - TIR'!$C$26),'Ejercicio 3 - TIR'!$C$26+SQRT(('Ejercicio 3 - TIR'!$E$26-'Ejercicio 3 - TIR'!$C$26)*('Ejercicio 3 - TIR'!$D$26-'Ejercicio 3 - TIR'!$C$26)*X443),'Ejercicio 3 - TIR'!$E$26-SQRT(('Ejercicio 3 - TIR'!$E$26-'Ejercicio 3 - TIR'!$C$26)*('Ejercicio 3 - TIR'!$E$26-'Ejercicio 3 - TIR'!$D$26)*(1-X443)))</f>
        <v>0.222171685412036</v>
      </c>
      <c r="Z443" s="24">
        <f ca="1" t="shared" si="2860"/>
        <v>1.15925865439754</v>
      </c>
      <c r="AA443" s="24">
        <f ca="1" t="shared" si="2861"/>
        <v>1.34043754522744</v>
      </c>
      <c r="AB443" s="24">
        <f ca="1" t="shared" si="2862"/>
        <v>1.56994054728582</v>
      </c>
      <c r="AC443" s="24">
        <f ca="1" t="shared" si="2863"/>
        <v>1.87842800433337</v>
      </c>
      <c r="AD443" s="24">
        <f ca="1" t="shared" si="2864"/>
        <v>2.29576151998128</v>
      </c>
      <c r="AE443" s="23">
        <f ca="1" t="shared" si="2865"/>
        <v>5573.59142481304</v>
      </c>
      <c r="AF443" s="23">
        <f ca="1" t="shared" si="2866"/>
        <v>6444.68012314278</v>
      </c>
      <c r="AG443" s="23">
        <f ca="1" t="shared" si="2867"/>
        <v>7548.10597154091</v>
      </c>
      <c r="AH443" s="23">
        <f ca="1" t="shared" si="2868"/>
        <v>9031.28061832078</v>
      </c>
      <c r="AI443" s="23">
        <f ca="1" t="shared" si="2869"/>
        <v>11037.7754547222</v>
      </c>
      <c r="AJ443" s="25">
        <f ca="1" t="shared" si="2870"/>
        <v>41448.6264976082</v>
      </c>
      <c r="AK443" s="25">
        <f ca="1" t="shared" si="2871"/>
        <v>55173.2135131973</v>
      </c>
      <c r="AL443" s="25">
        <f ca="1" t="shared" si="2872"/>
        <v>53799.9756836371</v>
      </c>
      <c r="AM443" s="25">
        <f ca="1" t="shared" si="2873"/>
        <v>75372.9728215381</v>
      </c>
      <c r="AN443" s="25">
        <f ca="1" t="shared" si="2874"/>
        <v>89782.8174996209</v>
      </c>
      <c r="AO443" s="25">
        <f ca="1">C443/'Ejercicio 3 - TIR'!$D$7</f>
        <v>16592.2985750202</v>
      </c>
      <c r="AP443" s="25">
        <f ca="1" t="shared" si="2875"/>
        <v>24856.327922588</v>
      </c>
      <c r="AQ443" s="25">
        <f ca="1" t="shared" si="2876"/>
        <v>38580.9149381771</v>
      </c>
      <c r="AR443" s="25">
        <f ca="1" t="shared" si="2877"/>
        <v>37207.6771086169</v>
      </c>
      <c r="AS443" s="25">
        <f ca="1" t="shared" si="2878"/>
        <v>58780.6742465179</v>
      </c>
      <c r="AT443" s="25">
        <f ca="1" t="shared" si="2879"/>
        <v>73190.5189246007</v>
      </c>
      <c r="AU443" s="25">
        <f ca="1">AP443*'Ejercicio 3 - TIR'!$D$5</f>
        <v>12428.163961294</v>
      </c>
      <c r="AV443" s="25">
        <f ca="1">AQ443*'Ejercicio 3 - TIR'!$D$5</f>
        <v>19290.4574690886</v>
      </c>
      <c r="AW443" s="25">
        <f ca="1">AR443*'Ejercicio 3 - TIR'!$D$5</f>
        <v>18603.8385543084</v>
      </c>
      <c r="AX443" s="25">
        <f ca="1">AS443*'Ejercicio 3 - TIR'!$D$5</f>
        <v>29390.337123259</v>
      </c>
      <c r="AY443" s="25">
        <f ca="1">AT443*'Ejercicio 3 - TIR'!$D$5</f>
        <v>36595.2594623004</v>
      </c>
      <c r="AZ443" s="25">
        <f ca="1" t="shared" ref="AZ443:BD443" si="3287">AJ443-AU443-AE443</f>
        <v>23446.8711115011</v>
      </c>
      <c r="BA443" s="25">
        <f ca="1" t="shared" si="3287"/>
        <v>29438.0759209659</v>
      </c>
      <c r="BB443" s="25">
        <f ca="1" t="shared" si="3287"/>
        <v>27648.0311577877</v>
      </c>
      <c r="BC443" s="25">
        <f ca="1" t="shared" si="3287"/>
        <v>36951.3550799583</v>
      </c>
      <c r="BD443" s="25">
        <f ca="1" t="shared" si="3287"/>
        <v>42149.7825825984</v>
      </c>
      <c r="BE443" s="25">
        <f ca="1" t="shared" ref="BE443:BI443" si="3288">AZ443/Z443</f>
        <v>20225.7460166957</v>
      </c>
      <c r="BF443" s="25">
        <f ca="1" t="shared" si="3288"/>
        <v>21961.5423529271</v>
      </c>
      <c r="BG443" s="25">
        <f ca="1" t="shared" si="3288"/>
        <v>17610.8778167343</v>
      </c>
      <c r="BH443" s="25">
        <f ca="1" t="shared" si="3288"/>
        <v>19671.4247204124</v>
      </c>
      <c r="BI443" s="25">
        <f ca="1" t="shared" si="3288"/>
        <v>18359.8262344523</v>
      </c>
      <c r="BJ443" s="25">
        <f ca="1" t="shared" si="2882"/>
        <v>80345.000838968</v>
      </c>
      <c r="BK443" s="25">
        <f ca="1" t="shared" si="2883"/>
        <v>38091.9605965716</v>
      </c>
      <c r="BL443" s="25">
        <f ca="1" t="shared" si="2884"/>
        <v>118436.96143554</v>
      </c>
      <c r="BM443" s="25">
        <f ca="1">BK443*'Ejercicio 3 - TIR'!$D$5</f>
        <v>19045.9802982858</v>
      </c>
      <c r="BN443" s="25">
        <f ca="1" t="shared" si="2885"/>
        <v>99390.9811372538</v>
      </c>
      <c r="BO443" s="25">
        <f ca="1" t="shared" si="2886"/>
        <v>43293.2516170339</v>
      </c>
      <c r="BP443" s="25">
        <f ca="1" t="shared" si="2887"/>
        <v>-117958.595204625</v>
      </c>
      <c r="BQ443" s="25">
        <f ca="1" t="shared" ref="BQ443:BT443" si="3289">BE443</f>
        <v>20225.7460166957</v>
      </c>
      <c r="BR443" s="25">
        <f ca="1" t="shared" si="3289"/>
        <v>21961.5423529271</v>
      </c>
      <c r="BS443" s="25">
        <f ca="1" t="shared" si="3289"/>
        <v>17610.8778167343</v>
      </c>
      <c r="BT443" s="25">
        <f ca="1" t="shared" si="3289"/>
        <v>19671.4247204124</v>
      </c>
      <c r="BU443" s="25">
        <f ca="1" t="shared" si="2889"/>
        <v>61653.0778514861</v>
      </c>
      <c r="BV443" s="27">
        <f ca="1" t="shared" si="2890"/>
        <v>5.23826748600227</v>
      </c>
    </row>
    <row r="444" ht="15" customHeight="1" spans="1:74">
      <c r="A444" s="23">
        <v>443</v>
      </c>
      <c r="B444" s="24">
        <f ca="1" t="shared" ref="B444:F444" si="3290">RAND()</f>
        <v>0.518048308211465</v>
      </c>
      <c r="C444" s="25">
        <f ca="1">IF(B444&lt;=('Ejercicio 3 - TIR'!$D$13-'Ejercicio 3 - TIR'!$C$13)/('Ejercicio 3 - TIR'!$E$13-'Ejercicio 3 - TIR'!$C$13),'Ejercicio 3 - TIR'!$C$13+SQRT(('Ejercicio 3 - TIR'!$E$13-'Ejercicio 3 - TIR'!$C$13)*('Ejercicio 3 - TIR'!$D$13-'Ejercicio 3 - TIR'!$C$13)*B444),'Ejercicio 3 - TIR'!$E$13-SQRT(('Ejercicio 3 - TIR'!$E$13-'Ejercicio 3 - TIR'!$C$13)*('Ejercicio 3 - TIR'!$E$13-'Ejercicio 3 - TIR'!$D$13)*(1-B444)))</f>
        <v>75951.2572023766</v>
      </c>
      <c r="D444" s="24">
        <f ca="1" t="shared" si="3290"/>
        <v>0.678894032626312</v>
      </c>
      <c r="E444" s="25">
        <f ca="1">IF(D444&lt;=('Ejercicio 3 - TIR'!$D$14-'Ejercicio 3 - TIR'!$C$14)/('Ejercicio 3 - TIR'!$E$14-'Ejercicio 3 - TIR'!$C$14),'Ejercicio 3 - TIR'!$C$14+SQRT(('Ejercicio 3 - TIR'!$E$14-'Ejercicio 3 - TIR'!$C$14)*('Ejercicio 3 - TIR'!$D$14-'Ejercicio 3 - TIR'!$C$14)*D444),'Ejercicio 3 - TIR'!$E$14-SQRT(('Ejercicio 3 - TIR'!$E$14-'Ejercicio 3 - TIR'!$C$14)*('Ejercicio 3 - TIR'!$E$14-'Ejercicio 3 - TIR'!$D$14)*(1-D444)))</f>
        <v>33059.8346485078</v>
      </c>
      <c r="F444" s="24">
        <f ca="1" t="shared" si="3290"/>
        <v>0.0760281271520433</v>
      </c>
      <c r="G444" s="25">
        <f ca="1">IF(F444&lt;=('Ejercicio 3 - TIR'!$D$18-'Ejercicio 3 - TIR'!$C$18)/('Ejercicio 3 - TIR'!$E$18-'Ejercicio 3 - TIR'!$C$18),'Ejercicio 3 - TIR'!$C$18+SQRT(('Ejercicio 3 - TIR'!$E$18-'Ejercicio 3 - TIR'!$C$18)*('Ejercicio 3 - TIR'!$D$18-'Ejercicio 3 - TIR'!$C$18)*F444),'Ejercicio 3 - TIR'!$E$18-SQRT(('Ejercicio 3 - TIR'!$E$18-'Ejercicio 3 - TIR'!$C$18)*('Ejercicio 3 - TIR'!$E$18-'Ejercicio 3 - TIR'!$D$18)*(1-F444)))</f>
        <v>33377.0133361902</v>
      </c>
      <c r="H444" s="24">
        <f ca="1" t="shared" ref="H444:L444" si="3291">RAND()</f>
        <v>0.412461090882963</v>
      </c>
      <c r="I444" s="25">
        <f ca="1">IF(H444&lt;=('Ejercicio 3 - TIR'!$D$18-'Ejercicio 3 - TIR'!$C$18)/('Ejercicio 3 - TIR'!$E$18-'Ejercicio 3 - TIR'!$C$18),'Ejercicio 3 - TIR'!$C$18+SQRT(('Ejercicio 3 - TIR'!$E$18-'Ejercicio 3 - TIR'!$C$18)*('Ejercicio 3 - TIR'!$D$18-'Ejercicio 3 - TIR'!$C$18)*H444),'Ejercicio 3 - TIR'!$E$18-SQRT(('Ejercicio 3 - TIR'!$E$18-'Ejercicio 3 - TIR'!$C$18)*('Ejercicio 3 - TIR'!$E$18-'Ejercicio 3 - TIR'!$D$18)*(1-H444)))</f>
        <v>37865.6953686527</v>
      </c>
      <c r="J444" s="24">
        <f ca="1" t="shared" si="3291"/>
        <v>0.270329091258158</v>
      </c>
      <c r="K444" s="25">
        <f ca="1">IF(J444&lt;=('Ejercicio 3 - TIR'!$D$18-'Ejercicio 3 - TIR'!$C$18)/('Ejercicio 3 - TIR'!$E$18-'Ejercicio 3 - TIR'!$C$18),'Ejercicio 3 - TIR'!$C$18+SQRT(('Ejercicio 3 - TIR'!$E$18-'Ejercicio 3 - TIR'!$C$18)*('Ejercicio 3 - TIR'!$D$18-'Ejercicio 3 - TIR'!$C$18)*J444),'Ejercicio 3 - TIR'!$E$18-SQRT(('Ejercicio 3 - TIR'!$E$18-'Ejercicio 3 - TIR'!$C$18)*('Ejercicio 3 - TIR'!$E$18-'Ejercicio 3 - TIR'!$D$18)*(1-J444)))</f>
        <v>36367.8382272733</v>
      </c>
      <c r="L444" s="24">
        <f ca="1" t="shared" si="3291"/>
        <v>0.141055494543769</v>
      </c>
      <c r="M444" s="25">
        <f ca="1">IF(L444&lt;=('Ejercicio 3 - TIR'!$D$18-'Ejercicio 3 - TIR'!$C$18)/('Ejercicio 3 - TIR'!$E$18-'Ejercicio 3 - TIR'!$C$18),'Ejercicio 3 - TIR'!$C$18+SQRT(('Ejercicio 3 - TIR'!$E$18-'Ejercicio 3 - TIR'!$C$18)*('Ejercicio 3 - TIR'!$D$18-'Ejercicio 3 - TIR'!$C$18)*L444),'Ejercicio 3 - TIR'!$E$18-SQRT(('Ejercicio 3 - TIR'!$E$18-'Ejercicio 3 - TIR'!$C$18)*('Ejercicio 3 - TIR'!$E$18-'Ejercicio 3 - TIR'!$D$18)*(1-L444)))</f>
        <v>34599.8178422156</v>
      </c>
      <c r="N444" s="24">
        <f ca="1" t="shared" ref="N444:R444" si="3292">RAND()</f>
        <v>0.289806909695086</v>
      </c>
      <c r="O444" s="25">
        <f ca="1">IF(N444&lt;=('Ejercicio 3 - TIR'!$D$18-'Ejercicio 3 - TIR'!$C$18)/('Ejercicio 3 - TIR'!$E$18-'Ejercicio 3 - TIR'!$C$18),'Ejercicio 3 - TIR'!$C$18+SQRT(('Ejercicio 3 - TIR'!$E$18-'Ejercicio 3 - TIR'!$C$18)*('Ejercicio 3 - TIR'!$D$18-'Ejercicio 3 - TIR'!$C$18)*N444),'Ejercicio 3 - TIR'!$E$18-SQRT(('Ejercicio 3 - TIR'!$E$18-'Ejercicio 3 - TIR'!$C$18)*('Ejercicio 3 - TIR'!$E$18-'Ejercicio 3 - TIR'!$D$18)*(1-N444)))</f>
        <v>36593.2568927855</v>
      </c>
      <c r="P444" s="24">
        <f ca="1" t="shared" si="3292"/>
        <v>0.667278945529733</v>
      </c>
      <c r="Q444" s="26">
        <f ca="1">IF(P444&lt;=('Ejercicio 3 - TIR'!$D$22-'Ejercicio 3 - TIR'!$C$22)/('Ejercicio 3 - TIR'!$E$22-'Ejercicio 3 - TIR'!$C$22),'Ejercicio 3 - TIR'!$C$22+SQRT(('Ejercicio 3 - TIR'!$E$22-'Ejercicio 3 - TIR'!$C$22)*('Ejercicio 3 - TIR'!$D$22-'Ejercicio 3 - TIR'!$C$22)*P444),'Ejercicio 3 - TIR'!$E$22-SQRT(('Ejercicio 3 - TIR'!$E$22-'Ejercicio 3 - TIR'!$C$22)*('Ejercicio 3 - TIR'!$E$22-'Ejercicio 3 - TIR'!$D$22)*(1-P444)))</f>
        <v>0.155527609474216</v>
      </c>
      <c r="R444" s="24">
        <f ca="1" t="shared" si="3292"/>
        <v>0.831991210304334</v>
      </c>
      <c r="S444" s="26">
        <f ca="1">IF(R444&lt;=('Ejercicio 3 - TIR'!$D$23-'Ejercicio 3 - TIR'!$C$23)/('Ejercicio 3 - TIR'!$E$23-'Ejercicio 3 - TIR'!$C$23),'Ejercicio 3 - TIR'!$C$23+SQRT(('Ejercicio 3 - TIR'!$E$23-'Ejercicio 3 - TIR'!$C$23)*('Ejercicio 3 - TIR'!$D$23-'Ejercicio 3 - TIR'!$C$23)*R444),'Ejercicio 3 - TIR'!$E$23-SQRT(('Ejercicio 3 - TIR'!$E$23-'Ejercicio 3 - TIR'!$C$23)*('Ejercicio 3 - TIR'!$E$23-'Ejercicio 3 - TIR'!$D$23)*(1-R444)))</f>
        <v>0.162609893000553</v>
      </c>
      <c r="T444" s="24">
        <f ca="1" t="shared" ref="T444:X444" si="3293">RAND()</f>
        <v>0.879428913105565</v>
      </c>
      <c r="U444" s="26">
        <f ca="1">IF(T444&lt;=('Ejercicio 3 - TIR'!$D$24-'Ejercicio 3 - TIR'!$C$24)/('Ejercicio 3 - TIR'!$E$24-'Ejercicio 3 - TIR'!$C$24),'Ejercicio 3 - TIR'!$C$24+SQRT(('Ejercicio 3 - TIR'!$E$24-'Ejercicio 3 - TIR'!$C$24)*('Ejercicio 3 - TIR'!$D$24-'Ejercicio 3 - TIR'!$C$24)*T444),'Ejercicio 3 - TIR'!$E$24-SQRT(('Ejercicio 3 - TIR'!$E$24-'Ejercicio 3 - TIR'!$C$24)*('Ejercicio 3 - TIR'!$E$24-'Ejercicio 3 - TIR'!$D$24)*(1-T444)))</f>
        <v>0.201626131509548</v>
      </c>
      <c r="V444" s="24">
        <f ca="1" t="shared" si="3293"/>
        <v>0.258148924753448</v>
      </c>
      <c r="W444" s="26">
        <f ca="1">IF(V444&lt;=('Ejercicio 3 - TIR'!$D$25-'Ejercicio 3 - TIR'!$C$25)/('Ejercicio 3 - TIR'!$E$25-'Ejercicio 3 - TIR'!$C$25),'Ejercicio 3 - TIR'!$C$25+SQRT(('Ejercicio 3 - TIR'!$E$25-'Ejercicio 3 - TIR'!$C$25)*('Ejercicio 3 - TIR'!$D$25-'Ejercicio 3 - TIR'!$C$25)*V444),'Ejercicio 3 - TIR'!$E$25-SQRT(('Ejercicio 3 - TIR'!$E$25-'Ejercicio 3 - TIR'!$C$25)*('Ejercicio 3 - TIR'!$E$25-'Ejercicio 3 - TIR'!$D$25)*(1-V444)))</f>
        <v>0.199010746820018</v>
      </c>
      <c r="X444" s="24">
        <f ca="1" t="shared" si="3293"/>
        <v>0.334327809167965</v>
      </c>
      <c r="Y444" s="26">
        <f ca="1">IF(X444&lt;=('Ejercicio 3 - TIR'!$D$26-'Ejercicio 3 - TIR'!$C$26)/('Ejercicio 3 - TIR'!$E$26-'Ejercicio 3 - TIR'!$C$26),'Ejercicio 3 - TIR'!$C$26+SQRT(('Ejercicio 3 - TIR'!$E$26-'Ejercicio 3 - TIR'!$C$26)*('Ejercicio 3 - TIR'!$D$26-'Ejercicio 3 - TIR'!$C$26)*X444),'Ejercicio 3 - TIR'!$E$26-SQRT(('Ejercicio 3 - TIR'!$E$26-'Ejercicio 3 - TIR'!$C$26)*('Ejercicio 3 - TIR'!$E$26-'Ejercicio 3 - TIR'!$D$26)*(1-X444)))</f>
        <v>0.220044768114092</v>
      </c>
      <c r="Z444" s="24">
        <f ca="1" t="shared" si="2860"/>
        <v>1.15552760947422</v>
      </c>
      <c r="AA444" s="24">
        <f ca="1" t="shared" si="2861"/>
        <v>1.34342783041</v>
      </c>
      <c r="AB444" s="24">
        <f ca="1" t="shared" si="2862"/>
        <v>1.61429798681784</v>
      </c>
      <c r="AC444" s="24">
        <f ca="1" t="shared" si="2863"/>
        <v>1.93556063476451</v>
      </c>
      <c r="AD444" s="24">
        <f ca="1" t="shared" si="2864"/>
        <v>2.36147062581203</v>
      </c>
      <c r="AE444" s="23">
        <f ca="1" t="shared" si="2865"/>
        <v>5141.71705249527</v>
      </c>
      <c r="AF444" s="23">
        <f ca="1" t="shared" si="2866"/>
        <v>5977.81111224065</v>
      </c>
      <c r="AG444" s="23">
        <f ca="1" t="shared" si="2867"/>
        <v>7183.09404169652</v>
      </c>
      <c r="AH444" s="23">
        <f ca="1" t="shared" si="2868"/>
        <v>8612.60695141297</v>
      </c>
      <c r="AI444" s="23">
        <f ca="1" t="shared" si="2869"/>
        <v>10507.7660508945</v>
      </c>
      <c r="AJ444" s="25">
        <f ca="1" t="shared" si="2870"/>
        <v>38568.0604317569</v>
      </c>
      <c r="AK444" s="25">
        <f ca="1" t="shared" si="2871"/>
        <v>50869.8289760752</v>
      </c>
      <c r="AL444" s="25">
        <f ca="1" t="shared" si="2872"/>
        <v>58708.5280352042</v>
      </c>
      <c r="AM444" s="25">
        <f ca="1" t="shared" si="2873"/>
        <v>66970.0453854152</v>
      </c>
      <c r="AN444" s="25">
        <f ca="1" t="shared" si="2874"/>
        <v>86413.9012551064</v>
      </c>
      <c r="AO444" s="25">
        <f ca="1">C444/'Ejercicio 3 - TIR'!$D$7</f>
        <v>15190.2514404753</v>
      </c>
      <c r="AP444" s="25">
        <f ca="1" t="shared" si="2875"/>
        <v>23377.8089912816</v>
      </c>
      <c r="AQ444" s="25">
        <f ca="1" t="shared" si="2876"/>
        <v>35679.5775355999</v>
      </c>
      <c r="AR444" s="25">
        <f ca="1" t="shared" si="2877"/>
        <v>43518.2765947288</v>
      </c>
      <c r="AS444" s="25">
        <f ca="1" t="shared" si="2878"/>
        <v>51779.7939449399</v>
      </c>
      <c r="AT444" s="25">
        <f ca="1" t="shared" si="2879"/>
        <v>71223.6498146311</v>
      </c>
      <c r="AU444" s="25">
        <f ca="1">AP444*'Ejercicio 3 - TIR'!$D$5</f>
        <v>11688.9044956408</v>
      </c>
      <c r="AV444" s="25">
        <f ca="1">AQ444*'Ejercicio 3 - TIR'!$D$5</f>
        <v>17839.7887677999</v>
      </c>
      <c r="AW444" s="25">
        <f ca="1">AR444*'Ejercicio 3 - TIR'!$D$5</f>
        <v>21759.1382973644</v>
      </c>
      <c r="AX444" s="25">
        <f ca="1">AS444*'Ejercicio 3 - TIR'!$D$5</f>
        <v>25889.89697247</v>
      </c>
      <c r="AY444" s="25">
        <f ca="1">AT444*'Ejercicio 3 - TIR'!$D$5</f>
        <v>35611.8249073155</v>
      </c>
      <c r="AZ444" s="25">
        <f ca="1" t="shared" ref="AZ444:BD444" si="3294">AJ444-AU444-AE444</f>
        <v>21737.4388836208</v>
      </c>
      <c r="BA444" s="25">
        <f ca="1" t="shared" si="3294"/>
        <v>27052.2290960346</v>
      </c>
      <c r="BB444" s="25">
        <f ca="1" t="shared" si="3294"/>
        <v>29766.2956961432</v>
      </c>
      <c r="BC444" s="25">
        <f ca="1" t="shared" si="3294"/>
        <v>32467.5414615323</v>
      </c>
      <c r="BD444" s="25">
        <f ca="1" t="shared" si="3294"/>
        <v>40294.3102968964</v>
      </c>
      <c r="BE444" s="25">
        <f ca="1" t="shared" ref="BE444:BI444" si="3295">AZ444/Z444</f>
        <v>18811.7001319525</v>
      </c>
      <c r="BF444" s="25">
        <f ca="1" t="shared" si="3295"/>
        <v>20136.7192815847</v>
      </c>
      <c r="BG444" s="25">
        <f ca="1" t="shared" si="3295"/>
        <v>18439.1580360077</v>
      </c>
      <c r="BH444" s="25">
        <f ca="1" t="shared" si="3295"/>
        <v>16774.2311340624</v>
      </c>
      <c r="BI444" s="25">
        <f ca="1" t="shared" si="3295"/>
        <v>17063.2274043386</v>
      </c>
      <c r="BJ444" s="25">
        <f ca="1" t="shared" si="2882"/>
        <v>78069.8284166539</v>
      </c>
      <c r="BK444" s="25">
        <f ca="1" t="shared" si="2883"/>
        <v>35871.3325753813</v>
      </c>
      <c r="BL444" s="25">
        <f ca="1" t="shared" si="2884"/>
        <v>113941.160992035</v>
      </c>
      <c r="BM444" s="25">
        <f ca="1">BK444*'Ejercicio 3 - TIR'!$D$5</f>
        <v>17935.6662876907</v>
      </c>
      <c r="BN444" s="25">
        <f ca="1" t="shared" si="2885"/>
        <v>96005.4947043445</v>
      </c>
      <c r="BO444" s="25">
        <f ca="1" t="shared" si="2886"/>
        <v>40654.9603687454</v>
      </c>
      <c r="BP444" s="25">
        <f ca="1" t="shared" si="2887"/>
        <v>-109011.091850884</v>
      </c>
      <c r="BQ444" s="25">
        <f ca="1" t="shared" ref="BQ444:BT444" si="3296">BE444</f>
        <v>18811.7001319525</v>
      </c>
      <c r="BR444" s="25">
        <f ca="1" t="shared" si="3296"/>
        <v>20136.7192815847</v>
      </c>
      <c r="BS444" s="25">
        <f ca="1" t="shared" si="3296"/>
        <v>18439.1580360077</v>
      </c>
      <c r="BT444" s="25">
        <f ca="1" t="shared" si="3296"/>
        <v>16774.2311340624</v>
      </c>
      <c r="BU444" s="25">
        <f ca="1" t="shared" si="2889"/>
        <v>57718.187773084</v>
      </c>
      <c r="BV444" s="27">
        <f ca="1" t="shared" si="2890"/>
        <v>5.589237866926</v>
      </c>
    </row>
    <row r="445" ht="15" customHeight="1" spans="1:74">
      <c r="A445" s="23">
        <v>444</v>
      </c>
      <c r="B445" s="24">
        <f ca="1" t="shared" ref="B445:F445" si="3297">RAND()</f>
        <v>0.840800190826331</v>
      </c>
      <c r="C445" s="25">
        <f ca="1">IF(B445&lt;=('Ejercicio 3 - TIR'!$D$13-'Ejercicio 3 - TIR'!$C$13)/('Ejercicio 3 - TIR'!$E$13-'Ejercicio 3 - TIR'!$C$13),'Ejercicio 3 - TIR'!$C$13+SQRT(('Ejercicio 3 - TIR'!$E$13-'Ejercicio 3 - TIR'!$C$13)*('Ejercicio 3 - TIR'!$D$13-'Ejercicio 3 - TIR'!$C$13)*B445),'Ejercicio 3 - TIR'!$E$13-SQRT(('Ejercicio 3 - TIR'!$E$13-'Ejercicio 3 - TIR'!$C$13)*('Ejercicio 3 - TIR'!$E$13-'Ejercicio 3 - TIR'!$D$13)*(1-B445)))</f>
        <v>86178.2862492235</v>
      </c>
      <c r="D445" s="24">
        <f ca="1" t="shared" si="3297"/>
        <v>0.362168212104764</v>
      </c>
      <c r="E445" s="25">
        <f ca="1">IF(D445&lt;=('Ejercicio 3 - TIR'!$D$14-'Ejercicio 3 - TIR'!$C$14)/('Ejercicio 3 - TIR'!$E$14-'Ejercicio 3 - TIR'!$C$14),'Ejercicio 3 - TIR'!$C$14+SQRT(('Ejercicio 3 - TIR'!$E$14-'Ejercicio 3 - TIR'!$C$14)*('Ejercicio 3 - TIR'!$D$14-'Ejercicio 3 - TIR'!$C$14)*D445),'Ejercicio 3 - TIR'!$E$14-SQRT(('Ejercicio 3 - TIR'!$E$14-'Ejercicio 3 - TIR'!$C$14)*('Ejercicio 3 - TIR'!$E$14-'Ejercicio 3 - TIR'!$D$14)*(1-D445)))</f>
        <v>30218.6520262141</v>
      </c>
      <c r="F445" s="24">
        <f ca="1" t="shared" si="3297"/>
        <v>0.13726204955339</v>
      </c>
      <c r="G445" s="25">
        <f ca="1">IF(F445&lt;=('Ejercicio 3 - TIR'!$D$18-'Ejercicio 3 - TIR'!$C$18)/('Ejercicio 3 - TIR'!$E$18-'Ejercicio 3 - TIR'!$C$18),'Ejercicio 3 - TIR'!$C$18+SQRT(('Ejercicio 3 - TIR'!$E$18-'Ejercicio 3 - TIR'!$C$18)*('Ejercicio 3 - TIR'!$D$18-'Ejercicio 3 - TIR'!$C$18)*F445),'Ejercicio 3 - TIR'!$E$18-SQRT(('Ejercicio 3 - TIR'!$E$18-'Ejercicio 3 - TIR'!$C$18)*('Ejercicio 3 - TIR'!$E$18-'Ejercicio 3 - TIR'!$D$18)*(1-F445)))</f>
        <v>34537.5442072787</v>
      </c>
      <c r="H445" s="24">
        <f ca="1" t="shared" ref="H445:L445" si="3298">RAND()</f>
        <v>0.247883999602059</v>
      </c>
      <c r="I445" s="25">
        <f ca="1">IF(H445&lt;=('Ejercicio 3 - TIR'!$D$18-'Ejercicio 3 - TIR'!$C$18)/('Ejercicio 3 - TIR'!$E$18-'Ejercicio 3 - TIR'!$C$18),'Ejercicio 3 - TIR'!$C$18+SQRT(('Ejercicio 3 - TIR'!$E$18-'Ejercicio 3 - TIR'!$C$18)*('Ejercicio 3 - TIR'!$D$18-'Ejercicio 3 - TIR'!$C$18)*H445),'Ejercicio 3 - TIR'!$E$18-SQRT(('Ejercicio 3 - TIR'!$E$18-'Ejercicio 3 - TIR'!$C$18)*('Ejercicio 3 - TIR'!$E$18-'Ejercicio 3 - TIR'!$D$18)*(1-H445)))</f>
        <v>36097.7536798651</v>
      </c>
      <c r="J445" s="24">
        <f ca="1" t="shared" si="3298"/>
        <v>0.385582647168579</v>
      </c>
      <c r="K445" s="25">
        <f ca="1">IF(J445&lt;=('Ejercicio 3 - TIR'!$D$18-'Ejercicio 3 - TIR'!$C$18)/('Ejercicio 3 - TIR'!$E$18-'Ejercicio 3 - TIR'!$C$18),'Ejercicio 3 - TIR'!$C$18+SQRT(('Ejercicio 3 - TIR'!$E$18-'Ejercicio 3 - TIR'!$C$18)*('Ejercicio 3 - TIR'!$D$18-'Ejercicio 3 - TIR'!$C$18)*J445),'Ejercicio 3 - TIR'!$E$18-SQRT(('Ejercicio 3 - TIR'!$E$18-'Ejercicio 3 - TIR'!$C$18)*('Ejercicio 3 - TIR'!$E$18-'Ejercicio 3 - TIR'!$D$18)*(1-J445)))</f>
        <v>37605.0902082281</v>
      </c>
      <c r="L445" s="24">
        <f ca="1" t="shared" si="3298"/>
        <v>0.998882000408168</v>
      </c>
      <c r="M445" s="25">
        <f ca="1">IF(L445&lt;=('Ejercicio 3 - TIR'!$D$18-'Ejercicio 3 - TIR'!$C$18)/('Ejercicio 3 - TIR'!$E$18-'Ejercicio 3 - TIR'!$C$18),'Ejercicio 3 - TIR'!$C$18+SQRT(('Ejercicio 3 - TIR'!$E$18-'Ejercicio 3 - TIR'!$C$18)*('Ejercicio 3 - TIR'!$D$18-'Ejercicio 3 - TIR'!$C$18)*L445),'Ejercicio 3 - TIR'!$E$18-SQRT(('Ejercicio 3 - TIR'!$E$18-'Ejercicio 3 - TIR'!$C$18)*('Ejercicio 3 - TIR'!$E$18-'Ejercicio 3 - TIR'!$D$18)*(1-L445)))</f>
        <v>44710.4314081476</v>
      </c>
      <c r="N445" s="24">
        <f ca="1" t="shared" ref="N445:R445" si="3299">RAND()</f>
        <v>0.747855592074214</v>
      </c>
      <c r="O445" s="25">
        <f ca="1">IF(N445&lt;=('Ejercicio 3 - TIR'!$D$18-'Ejercicio 3 - TIR'!$C$18)/('Ejercicio 3 - TIR'!$E$18-'Ejercicio 3 - TIR'!$C$18),'Ejercicio 3 - TIR'!$C$18+SQRT(('Ejercicio 3 - TIR'!$E$18-'Ejercicio 3 - TIR'!$C$18)*('Ejercicio 3 - TIR'!$D$18-'Ejercicio 3 - TIR'!$C$18)*N445),'Ejercicio 3 - TIR'!$E$18-SQRT(('Ejercicio 3 - TIR'!$E$18-'Ejercicio 3 - TIR'!$C$18)*('Ejercicio 3 - TIR'!$E$18-'Ejercicio 3 - TIR'!$D$18)*(1-N445)))</f>
        <v>40651.3415178432</v>
      </c>
      <c r="P445" s="24">
        <f ca="1" t="shared" si="3299"/>
        <v>0.33459516274348</v>
      </c>
      <c r="Q445" s="26">
        <f ca="1">IF(P445&lt;=('Ejercicio 3 - TIR'!$D$22-'Ejercicio 3 - TIR'!$C$22)/('Ejercicio 3 - TIR'!$E$22-'Ejercicio 3 - TIR'!$C$22),'Ejercicio 3 - TIR'!$C$22+SQRT(('Ejercicio 3 - TIR'!$E$22-'Ejercicio 3 - TIR'!$C$22)*('Ejercicio 3 - TIR'!$D$22-'Ejercicio 3 - TIR'!$C$22)*P445),'Ejercicio 3 - TIR'!$E$22-SQRT(('Ejercicio 3 - TIR'!$E$22-'Ejercicio 3 - TIR'!$C$22)*('Ejercicio 3 - TIR'!$E$22-'Ejercicio 3 - TIR'!$D$22)*(1-P445)))</f>
        <v>0.144541216207398</v>
      </c>
      <c r="R445" s="24">
        <f ca="1" t="shared" si="3299"/>
        <v>0.241725134857756</v>
      </c>
      <c r="S445" s="26">
        <f ca="1">IF(R445&lt;=('Ejercicio 3 - TIR'!$D$23-'Ejercicio 3 - TIR'!$C$23)/('Ejercicio 3 - TIR'!$E$23-'Ejercicio 3 - TIR'!$C$23),'Ejercicio 3 - TIR'!$C$23+SQRT(('Ejercicio 3 - TIR'!$E$23-'Ejercicio 3 - TIR'!$C$23)*('Ejercicio 3 - TIR'!$D$23-'Ejercicio 3 - TIR'!$C$23)*R445),'Ejercicio 3 - TIR'!$E$23-SQRT(('Ejercicio 3 - TIR'!$E$23-'Ejercicio 3 - TIR'!$C$23)*('Ejercicio 3 - TIR'!$E$23-'Ejercicio 3 - TIR'!$D$23)*(1-R445)))</f>
        <v>0.140859176463704</v>
      </c>
      <c r="T445" s="24">
        <f ca="1" t="shared" ref="T445:X445" si="3300">RAND()</f>
        <v>0.262110507729917</v>
      </c>
      <c r="U445" s="26">
        <f ca="1">IF(T445&lt;=('Ejercicio 3 - TIR'!$D$24-'Ejercicio 3 - TIR'!$C$24)/('Ejercicio 3 - TIR'!$E$24-'Ejercicio 3 - TIR'!$C$24),'Ejercicio 3 - TIR'!$C$24+SQRT(('Ejercicio 3 - TIR'!$E$24-'Ejercicio 3 - TIR'!$C$24)*('Ejercicio 3 - TIR'!$D$24-'Ejercicio 3 - TIR'!$C$24)*T445),'Ejercicio 3 - TIR'!$E$24-SQRT(('Ejercicio 3 - TIR'!$E$24-'Ejercicio 3 - TIR'!$C$24)*('Ejercicio 3 - TIR'!$E$24-'Ejercicio 3 - TIR'!$D$24)*(1-T445)))</f>
        <v>0.173461288673746</v>
      </c>
      <c r="V445" s="24">
        <f ca="1" t="shared" si="3300"/>
        <v>0.249207236160226</v>
      </c>
      <c r="W445" s="26">
        <f ca="1">IF(V445&lt;=('Ejercicio 3 - TIR'!$D$25-'Ejercicio 3 - TIR'!$C$25)/('Ejercicio 3 - TIR'!$E$25-'Ejercicio 3 - TIR'!$C$25),'Ejercicio 3 - TIR'!$C$25+SQRT(('Ejercicio 3 - TIR'!$E$25-'Ejercicio 3 - TIR'!$C$25)*('Ejercicio 3 - TIR'!$D$25-'Ejercicio 3 - TIR'!$C$25)*V445),'Ejercicio 3 - TIR'!$E$25-SQRT(('Ejercicio 3 - TIR'!$E$25-'Ejercicio 3 - TIR'!$C$25)*('Ejercicio 3 - TIR'!$E$25-'Ejercicio 3 - TIR'!$D$25)*(1-V445)))</f>
        <v>0.198678600874378</v>
      </c>
      <c r="X445" s="24">
        <f ca="1" t="shared" si="3300"/>
        <v>0.589250635840236</v>
      </c>
      <c r="Y445" s="26">
        <f ca="1">IF(X445&lt;=('Ejercicio 3 - TIR'!$D$26-'Ejercicio 3 - TIR'!$C$26)/('Ejercicio 3 - TIR'!$E$26-'Ejercicio 3 - TIR'!$C$26),'Ejercicio 3 - TIR'!$C$26+SQRT(('Ejercicio 3 - TIR'!$E$26-'Ejercicio 3 - TIR'!$C$26)*('Ejercicio 3 - TIR'!$D$26-'Ejercicio 3 - TIR'!$C$26)*X445),'Ejercicio 3 - TIR'!$E$26-SQRT(('Ejercicio 3 - TIR'!$E$26-'Ejercicio 3 - TIR'!$C$26)*('Ejercicio 3 - TIR'!$E$26-'Ejercicio 3 - TIR'!$D$26)*(1-X445)))</f>
        <v>0.232903858263519</v>
      </c>
      <c r="Z445" s="24">
        <f ca="1" t="shared" si="2860"/>
        <v>1.1445412162074</v>
      </c>
      <c r="AA445" s="24">
        <f ca="1" t="shared" si="2861"/>
        <v>1.30576034935114</v>
      </c>
      <c r="AB445" s="24">
        <f ca="1" t="shared" si="2862"/>
        <v>1.53225922224867</v>
      </c>
      <c r="AC445" s="24">
        <f ca="1" t="shared" si="2863"/>
        <v>1.8366863407019</v>
      </c>
      <c r="AD445" s="24">
        <f ca="1" t="shared" si="2864"/>
        <v>2.26445767587127</v>
      </c>
      <c r="AE445" s="23">
        <f ca="1" t="shared" si="2865"/>
        <v>4367.84071601715</v>
      </c>
      <c r="AF445" s="23">
        <f ca="1" t="shared" si="2866"/>
        <v>4983.09116219996</v>
      </c>
      <c r="AG445" s="23">
        <f ca="1" t="shared" si="2867"/>
        <v>5847.46457677392</v>
      </c>
      <c r="AH445" s="23">
        <f ca="1" t="shared" si="2868"/>
        <v>7009.23065754985</v>
      </c>
      <c r="AI445" s="23">
        <f ca="1" t="shared" si="2869"/>
        <v>8641.70752115214</v>
      </c>
      <c r="AJ445" s="25">
        <f ca="1" t="shared" si="2870"/>
        <v>39529.6428518155</v>
      </c>
      <c r="AK445" s="25">
        <f ca="1" t="shared" si="2871"/>
        <v>47135.0154558121</v>
      </c>
      <c r="AL445" s="25">
        <f ca="1" t="shared" si="2872"/>
        <v>57620.7462750506</v>
      </c>
      <c r="AM445" s="25">
        <f ca="1" t="shared" si="2873"/>
        <v>82119.0386542338</v>
      </c>
      <c r="AN445" s="25">
        <f ca="1" t="shared" si="2874"/>
        <v>92053.2423345446</v>
      </c>
      <c r="AO445" s="25">
        <f ca="1">C445/'Ejercicio 3 - TIR'!$D$7</f>
        <v>17235.6572498447</v>
      </c>
      <c r="AP445" s="25">
        <f ca="1" t="shared" si="2875"/>
        <v>22293.9856019708</v>
      </c>
      <c r="AQ445" s="25">
        <f ca="1" t="shared" si="2876"/>
        <v>29899.3582059673</v>
      </c>
      <c r="AR445" s="25">
        <f ca="1" t="shared" si="2877"/>
        <v>40385.0890252059</v>
      </c>
      <c r="AS445" s="25">
        <f ca="1" t="shared" si="2878"/>
        <v>64883.3814043891</v>
      </c>
      <c r="AT445" s="25">
        <f ca="1" t="shared" si="2879"/>
        <v>74817.5850846999</v>
      </c>
      <c r="AU445" s="25">
        <f ca="1">AP445*'Ejercicio 3 - TIR'!$D$5</f>
        <v>11146.9928009854</v>
      </c>
      <c r="AV445" s="25">
        <f ca="1">AQ445*'Ejercicio 3 - TIR'!$D$5</f>
        <v>14949.6791029837</v>
      </c>
      <c r="AW445" s="25">
        <f ca="1">AR445*'Ejercicio 3 - TIR'!$D$5</f>
        <v>20192.5445126029</v>
      </c>
      <c r="AX445" s="25">
        <f ca="1">AS445*'Ejercicio 3 - TIR'!$D$5</f>
        <v>32441.6907021945</v>
      </c>
      <c r="AY445" s="25">
        <f ca="1">AT445*'Ejercicio 3 - TIR'!$D$5</f>
        <v>37408.7925423499</v>
      </c>
      <c r="AZ445" s="25">
        <f ca="1" t="shared" ref="AZ445:BD445" si="3301">AJ445-AU445-AE445</f>
        <v>24014.809334813</v>
      </c>
      <c r="BA445" s="25">
        <f ca="1" t="shared" si="3301"/>
        <v>27202.2451906284</v>
      </c>
      <c r="BB445" s="25">
        <f ca="1" t="shared" si="3301"/>
        <v>31580.7371856737</v>
      </c>
      <c r="BC445" s="25">
        <f ca="1" t="shared" si="3301"/>
        <v>42668.1172944894</v>
      </c>
      <c r="BD445" s="25">
        <f ca="1" t="shared" si="3301"/>
        <v>46002.7422710425</v>
      </c>
      <c r="BE445" s="25">
        <f ca="1" t="shared" ref="BE445:BI445" si="3302">AZ445/Z445</f>
        <v>20982.0397856789</v>
      </c>
      <c r="BF445" s="25">
        <f ca="1" t="shared" si="3302"/>
        <v>20832.494419168</v>
      </c>
      <c r="BG445" s="25">
        <f ca="1" t="shared" si="3302"/>
        <v>20610.5708010211</v>
      </c>
      <c r="BH445" s="25">
        <f ca="1" t="shared" si="3302"/>
        <v>23231.0309871329</v>
      </c>
      <c r="BI445" s="25">
        <f ca="1" t="shared" si="3302"/>
        <v>20315.1256749997</v>
      </c>
      <c r="BJ445" s="25">
        <f ca="1" t="shared" si="2882"/>
        <v>68428.8585352435</v>
      </c>
      <c r="BK445" s="25">
        <f ca="1" t="shared" si="2883"/>
        <v>39029.4163580972</v>
      </c>
      <c r="BL445" s="25">
        <f ca="1" t="shared" si="2884"/>
        <v>107458.274893341</v>
      </c>
      <c r="BM445" s="25">
        <f ca="1">BK445*'Ejercicio 3 - TIR'!$D$5</f>
        <v>19514.7081790486</v>
      </c>
      <c r="BN445" s="25">
        <f ca="1" t="shared" si="2885"/>
        <v>87943.5667142921</v>
      </c>
      <c r="BO445" s="25">
        <f ca="1" t="shared" si="2886"/>
        <v>38836.4806511365</v>
      </c>
      <c r="BP445" s="25">
        <f ca="1" t="shared" si="2887"/>
        <v>-116396.938275438</v>
      </c>
      <c r="BQ445" s="25">
        <f ca="1" t="shared" ref="BQ445:BT445" si="3303">BE445</f>
        <v>20982.0397856789</v>
      </c>
      <c r="BR445" s="25">
        <f ca="1" t="shared" si="3303"/>
        <v>20832.494419168</v>
      </c>
      <c r="BS445" s="25">
        <f ca="1" t="shared" si="3303"/>
        <v>20610.5708010211</v>
      </c>
      <c r="BT445" s="25">
        <f ca="1" t="shared" si="3303"/>
        <v>23231.0309871329</v>
      </c>
      <c r="BU445" s="25">
        <f ca="1" t="shared" si="2889"/>
        <v>59151.6063261361</v>
      </c>
      <c r="BV445" s="27">
        <f ca="1" t="shared" si="2890"/>
        <v>6.49078512610077</v>
      </c>
    </row>
    <row r="446" ht="15" customHeight="1" spans="1:74">
      <c r="A446" s="23">
        <v>445</v>
      </c>
      <c r="B446" s="24">
        <f ca="1" t="shared" ref="B446:F446" si="3304">RAND()</f>
        <v>0.46687818160876</v>
      </c>
      <c r="C446" s="25">
        <f ca="1">IF(B446&lt;=('Ejercicio 3 - TIR'!$D$13-'Ejercicio 3 - TIR'!$C$13)/('Ejercicio 3 - TIR'!$E$13-'Ejercicio 3 - TIR'!$C$13),'Ejercicio 3 - TIR'!$C$13+SQRT(('Ejercicio 3 - TIR'!$E$13-'Ejercicio 3 - TIR'!$C$13)*('Ejercicio 3 - TIR'!$D$13-'Ejercicio 3 - TIR'!$C$13)*B446),'Ejercicio 3 - TIR'!$E$13-SQRT(('Ejercicio 3 - TIR'!$E$13-'Ejercicio 3 - TIR'!$C$13)*('Ejercicio 3 - TIR'!$E$13-'Ejercicio 3 - TIR'!$D$13)*(1-B446)))</f>
        <v>74706.7957334487</v>
      </c>
      <c r="D446" s="24">
        <f ca="1" t="shared" si="3304"/>
        <v>0.755857211717063</v>
      </c>
      <c r="E446" s="25">
        <f ca="1">IF(D446&lt;=('Ejercicio 3 - TIR'!$D$14-'Ejercicio 3 - TIR'!$C$14)/('Ejercicio 3 - TIR'!$E$14-'Ejercicio 3 - TIR'!$C$14),'Ejercicio 3 - TIR'!$C$14+SQRT(('Ejercicio 3 - TIR'!$E$14-'Ejercicio 3 - TIR'!$C$14)*('Ejercicio 3 - TIR'!$D$14-'Ejercicio 3 - TIR'!$C$14)*D446),'Ejercicio 3 - TIR'!$E$14-SQRT(('Ejercicio 3 - TIR'!$E$14-'Ejercicio 3 - TIR'!$C$14)*('Ejercicio 3 - TIR'!$E$14-'Ejercicio 3 - TIR'!$D$14)*(1-D446)))</f>
        <v>33948.4367108622</v>
      </c>
      <c r="F446" s="24">
        <f ca="1" t="shared" si="3304"/>
        <v>0.774589612320659</v>
      </c>
      <c r="G446" s="25">
        <f ca="1">IF(F446&lt;=('Ejercicio 3 - TIR'!$D$18-'Ejercicio 3 - TIR'!$C$18)/('Ejercicio 3 - TIR'!$E$18-'Ejercicio 3 - TIR'!$C$18),'Ejercicio 3 - TIR'!$C$18+SQRT(('Ejercicio 3 - TIR'!$E$18-'Ejercicio 3 - TIR'!$C$18)*('Ejercicio 3 - TIR'!$D$18-'Ejercicio 3 - TIR'!$C$18)*F446),'Ejercicio 3 - TIR'!$E$18-SQRT(('Ejercicio 3 - TIR'!$E$18-'Ejercicio 3 - TIR'!$C$18)*('Ejercicio 3 - TIR'!$E$18-'Ejercicio 3 - TIR'!$D$18)*(1-F446)))</f>
        <v>40888.3362155995</v>
      </c>
      <c r="H446" s="24">
        <f ca="1" t="shared" ref="H446:L446" si="3305">RAND()</f>
        <v>0.915575897210205</v>
      </c>
      <c r="I446" s="25">
        <f ca="1">IF(H446&lt;=('Ejercicio 3 - TIR'!$D$18-'Ejercicio 3 - TIR'!$C$18)/('Ejercicio 3 - TIR'!$E$18-'Ejercicio 3 - TIR'!$C$18),'Ejercicio 3 - TIR'!$C$18+SQRT(('Ejercicio 3 - TIR'!$E$18-'Ejercicio 3 - TIR'!$C$18)*('Ejercicio 3 - TIR'!$D$18-'Ejercicio 3 - TIR'!$C$18)*H446),'Ejercicio 3 - TIR'!$E$18-SQRT(('Ejercicio 3 - TIR'!$E$18-'Ejercicio 3 - TIR'!$C$18)*('Ejercicio 3 - TIR'!$E$18-'Ejercicio 3 - TIR'!$D$18)*(1-H446)))</f>
        <v>42483.6916506051</v>
      </c>
      <c r="J446" s="24">
        <f ca="1" t="shared" si="3305"/>
        <v>0.739701766668636</v>
      </c>
      <c r="K446" s="25">
        <f ca="1">IF(J446&lt;=('Ejercicio 3 - TIR'!$D$18-'Ejercicio 3 - TIR'!$C$18)/('Ejercicio 3 - TIR'!$E$18-'Ejercicio 3 - TIR'!$C$18),'Ejercicio 3 - TIR'!$C$18+SQRT(('Ejercicio 3 - TIR'!$E$18-'Ejercicio 3 - TIR'!$C$18)*('Ejercicio 3 - TIR'!$D$18-'Ejercicio 3 - TIR'!$C$18)*J446),'Ejercicio 3 - TIR'!$E$18-SQRT(('Ejercicio 3 - TIR'!$E$18-'Ejercicio 3 - TIR'!$C$18)*('Ejercicio 3 - TIR'!$E$18-'Ejercicio 3 - TIR'!$D$18)*(1-J446)))</f>
        <v>40581.5876720419</v>
      </c>
      <c r="L446" s="24">
        <f ca="1" t="shared" si="3305"/>
        <v>0.889327832992464</v>
      </c>
      <c r="M446" s="25">
        <f ca="1">IF(L446&lt;=('Ejercicio 3 - TIR'!$D$18-'Ejercicio 3 - TIR'!$C$18)/('Ejercicio 3 - TIR'!$E$18-'Ejercicio 3 - TIR'!$C$18),'Ejercicio 3 - TIR'!$C$18+SQRT(('Ejercicio 3 - TIR'!$E$18-'Ejercicio 3 - TIR'!$C$18)*('Ejercicio 3 - TIR'!$D$18-'Ejercicio 3 - TIR'!$C$18)*L446),'Ejercicio 3 - TIR'!$E$18-SQRT(('Ejercicio 3 - TIR'!$E$18-'Ejercicio 3 - TIR'!$C$18)*('Ejercicio 3 - TIR'!$E$18-'Ejercicio 3 - TIR'!$D$18)*(1-L446)))</f>
        <v>42118.956347855</v>
      </c>
      <c r="N446" s="24">
        <f ca="1" t="shared" ref="N446:R446" si="3306">RAND()</f>
        <v>0.0858096171975005</v>
      </c>
      <c r="O446" s="25">
        <f ca="1">IF(N446&lt;=('Ejercicio 3 - TIR'!$D$18-'Ejercicio 3 - TIR'!$C$18)/('Ejercicio 3 - TIR'!$E$18-'Ejercicio 3 - TIR'!$C$18),'Ejercicio 3 - TIR'!$C$18+SQRT(('Ejercicio 3 - TIR'!$E$18-'Ejercicio 3 - TIR'!$C$18)*('Ejercicio 3 - TIR'!$D$18-'Ejercicio 3 - TIR'!$C$18)*N446),'Ejercicio 3 - TIR'!$E$18-SQRT(('Ejercicio 3 - TIR'!$E$18-'Ejercicio 3 - TIR'!$C$18)*('Ejercicio 3 - TIR'!$E$18-'Ejercicio 3 - TIR'!$D$18)*(1-N446)))</f>
        <v>33587.6792749109</v>
      </c>
      <c r="P446" s="24">
        <f ca="1" t="shared" si="3306"/>
        <v>0.560205935371472</v>
      </c>
      <c r="Q446" s="26">
        <f ca="1">IF(P446&lt;=('Ejercicio 3 - TIR'!$D$22-'Ejercicio 3 - TIR'!$C$22)/('Ejercicio 3 - TIR'!$E$22-'Ejercicio 3 - TIR'!$C$22),'Ejercicio 3 - TIR'!$C$22+SQRT(('Ejercicio 3 - TIR'!$E$22-'Ejercicio 3 - TIR'!$C$22)*('Ejercicio 3 - TIR'!$D$22-'Ejercicio 3 - TIR'!$C$22)*P446),'Ejercicio 3 - TIR'!$E$22-SQRT(('Ejercicio 3 - TIR'!$E$22-'Ejercicio 3 - TIR'!$C$22)*('Ejercicio 3 - TIR'!$E$22-'Ejercicio 3 - TIR'!$D$22)*(1-P446)))</f>
        <v>0.151864092047148</v>
      </c>
      <c r="R446" s="24">
        <f ca="1" t="shared" si="3306"/>
        <v>0.765864738114451</v>
      </c>
      <c r="S446" s="26">
        <f ca="1">IF(R446&lt;=('Ejercicio 3 - TIR'!$D$23-'Ejercicio 3 - TIR'!$C$23)/('Ejercicio 3 - TIR'!$E$23-'Ejercicio 3 - TIR'!$C$23),'Ejercicio 3 - TIR'!$C$23+SQRT(('Ejercicio 3 - TIR'!$E$23-'Ejercicio 3 - TIR'!$C$23)*('Ejercicio 3 - TIR'!$D$23-'Ejercicio 3 - TIR'!$C$23)*R446),'Ejercicio 3 - TIR'!$E$23-SQRT(('Ejercicio 3 - TIR'!$E$23-'Ejercicio 3 - TIR'!$C$23)*('Ejercicio 3 - TIR'!$E$23-'Ejercicio 3 - TIR'!$D$23)*(1-R446)))</f>
        <v>0.159470911579079</v>
      </c>
      <c r="T446" s="24">
        <f ca="1" t="shared" ref="T446:X446" si="3307">RAND()</f>
        <v>0.638079494775735</v>
      </c>
      <c r="U446" s="26">
        <f ca="1">IF(T446&lt;=('Ejercicio 3 - TIR'!$D$24-'Ejercicio 3 - TIR'!$C$24)/('Ejercicio 3 - TIR'!$E$24-'Ejercicio 3 - TIR'!$C$24),'Ejercicio 3 - TIR'!$C$24+SQRT(('Ejercicio 3 - TIR'!$E$24-'Ejercicio 3 - TIR'!$C$24)*('Ejercicio 3 - TIR'!$D$24-'Ejercicio 3 - TIR'!$C$24)*T446),'Ejercicio 3 - TIR'!$E$24-SQRT(('Ejercicio 3 - TIR'!$E$24-'Ejercicio 3 - TIR'!$C$24)*('Ejercicio 3 - TIR'!$E$24-'Ejercicio 3 - TIR'!$D$24)*(1-T446)))</f>
        <v>0.188166410591516</v>
      </c>
      <c r="V446" s="24">
        <f ca="1" t="shared" si="3307"/>
        <v>0.702178575953626</v>
      </c>
      <c r="W446" s="26">
        <f ca="1">IF(V446&lt;=('Ejercicio 3 - TIR'!$D$25-'Ejercicio 3 - TIR'!$C$25)/('Ejercicio 3 - TIR'!$E$25-'Ejercicio 3 - TIR'!$C$25),'Ejercicio 3 - TIR'!$C$25+SQRT(('Ejercicio 3 - TIR'!$E$25-'Ejercicio 3 - TIR'!$C$25)*('Ejercicio 3 - TIR'!$D$25-'Ejercicio 3 - TIR'!$C$25)*V446),'Ejercicio 3 - TIR'!$E$25-SQRT(('Ejercicio 3 - TIR'!$E$25-'Ejercicio 3 - TIR'!$C$25)*('Ejercicio 3 - TIR'!$E$25-'Ejercicio 3 - TIR'!$D$25)*(1-V446)))</f>
        <v>0.217714167438917</v>
      </c>
      <c r="X446" s="24">
        <f ca="1" t="shared" si="3307"/>
        <v>0.159728532158871</v>
      </c>
      <c r="Y446" s="26">
        <f ca="1">IF(X446&lt;=('Ejercicio 3 - TIR'!$D$26-'Ejercicio 3 - TIR'!$C$26)/('Ejercicio 3 - TIR'!$E$26-'Ejercicio 3 - TIR'!$C$26),'Ejercicio 3 - TIR'!$C$26+SQRT(('Ejercicio 3 - TIR'!$E$26-'Ejercicio 3 - TIR'!$C$26)*('Ejercicio 3 - TIR'!$D$26-'Ejercicio 3 - TIR'!$C$26)*X446),'Ejercicio 3 - TIR'!$E$26-SQRT(('Ejercicio 3 - TIR'!$E$26-'Ejercicio 3 - TIR'!$C$26)*('Ejercicio 3 - TIR'!$E$26-'Ejercicio 3 - TIR'!$D$26)*(1-X446)))</f>
        <v>0.210766969851881</v>
      </c>
      <c r="Z446" s="24">
        <f ca="1" t="shared" si="2860"/>
        <v>1.15186409204715</v>
      </c>
      <c r="AA446" s="24">
        <f ca="1" t="shared" si="2861"/>
        <v>1.33555290882112</v>
      </c>
      <c r="AB446" s="24">
        <f ca="1" t="shared" si="2862"/>
        <v>1.58685910582904</v>
      </c>
      <c r="AC446" s="24">
        <f ca="1" t="shared" si="2863"/>
        <v>1.93234081489748</v>
      </c>
      <c r="AD446" s="24">
        <f ca="1" t="shared" si="2864"/>
        <v>2.33961443317453</v>
      </c>
      <c r="AE446" s="23">
        <f ca="1" t="shared" si="2865"/>
        <v>5155.54851751516</v>
      </c>
      <c r="AF446" s="23">
        <f ca="1" t="shared" si="2866"/>
        <v>5977.70853929347</v>
      </c>
      <c r="AG446" s="23">
        <f ca="1" t="shared" si="2867"/>
        <v>7102.51249869458</v>
      </c>
      <c r="AH446" s="23">
        <f ca="1" t="shared" si="2868"/>
        <v>8648.83009407237</v>
      </c>
      <c r="AI446" s="23">
        <f ca="1" t="shared" si="2869"/>
        <v>10471.7178057638</v>
      </c>
      <c r="AJ446" s="25">
        <f ca="1" t="shared" si="2870"/>
        <v>47097.8062703001</v>
      </c>
      <c r="AK446" s="25">
        <f ca="1" t="shared" si="2871"/>
        <v>56739.2179614249</v>
      </c>
      <c r="AL446" s="25">
        <f ca="1" t="shared" si="2872"/>
        <v>64397.2619263793</v>
      </c>
      <c r="AM446" s="25">
        <f ca="1" t="shared" si="2873"/>
        <v>81388.1784318453</v>
      </c>
      <c r="AN446" s="25">
        <f ca="1" t="shared" si="2874"/>
        <v>78582.2192084186</v>
      </c>
      <c r="AO446" s="25">
        <f ca="1">C446/'Ejercicio 3 - TIR'!$D$7</f>
        <v>14941.3591466897</v>
      </c>
      <c r="AP446" s="25">
        <f ca="1" t="shared" si="2875"/>
        <v>32156.4471236103</v>
      </c>
      <c r="AQ446" s="25">
        <f ca="1" t="shared" si="2876"/>
        <v>41797.8588147352</v>
      </c>
      <c r="AR446" s="25">
        <f ca="1" t="shared" si="2877"/>
        <v>49455.9027796895</v>
      </c>
      <c r="AS446" s="25">
        <f ca="1" t="shared" si="2878"/>
        <v>66446.8192851555</v>
      </c>
      <c r="AT446" s="25">
        <f ca="1" t="shared" si="2879"/>
        <v>63640.8600617289</v>
      </c>
      <c r="AU446" s="25">
        <f ca="1">AP446*'Ejercicio 3 - TIR'!$D$5</f>
        <v>16078.2235618052</v>
      </c>
      <c r="AV446" s="25">
        <f ca="1">AQ446*'Ejercicio 3 - TIR'!$D$5</f>
        <v>20898.9294073676</v>
      </c>
      <c r="AW446" s="25">
        <f ca="1">AR446*'Ejercicio 3 - TIR'!$D$5</f>
        <v>24727.9513898448</v>
      </c>
      <c r="AX446" s="25">
        <f ca="1">AS446*'Ejercicio 3 - TIR'!$D$5</f>
        <v>33223.4096425778</v>
      </c>
      <c r="AY446" s="25">
        <f ca="1">AT446*'Ejercicio 3 - TIR'!$D$5</f>
        <v>31820.4300308644</v>
      </c>
      <c r="AZ446" s="25">
        <f ca="1" t="shared" ref="AZ446:BD446" si="3308">AJ446-AU446-AE446</f>
        <v>25864.0341909797</v>
      </c>
      <c r="BA446" s="25">
        <f ca="1" t="shared" si="3308"/>
        <v>29862.5800147639</v>
      </c>
      <c r="BB446" s="25">
        <f ca="1" t="shared" si="3308"/>
        <v>32566.7980378399</v>
      </c>
      <c r="BC446" s="25">
        <f ca="1" t="shared" si="3308"/>
        <v>39515.9386951951</v>
      </c>
      <c r="BD446" s="25">
        <f ca="1" t="shared" si="3308"/>
        <v>36290.0713717904</v>
      </c>
      <c r="BE446" s="25">
        <f ca="1" t="shared" ref="BE446:BI446" si="3309">AZ446/Z446</f>
        <v>22454.0676018583</v>
      </c>
      <c r="BF446" s="25">
        <f ca="1" t="shared" si="3309"/>
        <v>22359.7132075609</v>
      </c>
      <c r="BG446" s="25">
        <f ca="1" t="shared" si="3309"/>
        <v>20522.8037689116</v>
      </c>
      <c r="BH446" s="25">
        <f ca="1" t="shared" si="3309"/>
        <v>20449.7769702658</v>
      </c>
      <c r="BI446" s="25">
        <f ca="1" t="shared" si="3309"/>
        <v>15511.1333120602</v>
      </c>
      <c r="BJ446" s="25">
        <f ca="1" t="shared" si="2882"/>
        <v>79426.2525124453</v>
      </c>
      <c r="BK446" s="25">
        <f ca="1" t="shared" si="2883"/>
        <v>34957.0195108397</v>
      </c>
      <c r="BL446" s="25">
        <f ca="1" t="shared" si="2884"/>
        <v>114383.272023285</v>
      </c>
      <c r="BM446" s="25">
        <f ca="1">BK446*'Ejercicio 3 - TIR'!$D$5</f>
        <v>17478.5097554198</v>
      </c>
      <c r="BN446" s="25">
        <f ca="1" t="shared" si="2885"/>
        <v>96904.7622678652</v>
      </c>
      <c r="BO446" s="25">
        <f ca="1" t="shared" si="2886"/>
        <v>41419.1162842071</v>
      </c>
      <c r="BP446" s="25">
        <f ca="1" t="shared" si="2887"/>
        <v>-108655.232444311</v>
      </c>
      <c r="BQ446" s="25">
        <f ca="1" t="shared" ref="BQ446:BT446" si="3310">BE446</f>
        <v>22454.0676018583</v>
      </c>
      <c r="BR446" s="25">
        <f ca="1" t="shared" si="3310"/>
        <v>22359.7132075609</v>
      </c>
      <c r="BS446" s="25">
        <f ca="1" t="shared" si="3310"/>
        <v>20522.8037689116</v>
      </c>
      <c r="BT446" s="25">
        <f ca="1" t="shared" si="3310"/>
        <v>20449.7769702658</v>
      </c>
      <c r="BU446" s="25">
        <f ca="1" t="shared" si="2889"/>
        <v>56930.2495962673</v>
      </c>
      <c r="BV446" s="27">
        <f ca="1" t="shared" si="2890"/>
        <v>8.41404691299006</v>
      </c>
    </row>
    <row r="447" ht="15" customHeight="1" spans="1:74">
      <c r="A447" s="23">
        <v>446</v>
      </c>
      <c r="B447" s="24">
        <f ca="1" t="shared" ref="B447:F447" si="3311">RAND()</f>
        <v>0.592397093225759</v>
      </c>
      <c r="C447" s="25">
        <f ca="1">IF(B447&lt;=('Ejercicio 3 - TIR'!$D$13-'Ejercicio 3 - TIR'!$C$13)/('Ejercicio 3 - TIR'!$E$13-'Ejercicio 3 - TIR'!$C$13),'Ejercicio 3 - TIR'!$C$13+SQRT(('Ejercicio 3 - TIR'!$E$13-'Ejercicio 3 - TIR'!$C$13)*('Ejercicio 3 - TIR'!$D$13-'Ejercicio 3 - TIR'!$C$13)*B447),'Ejercicio 3 - TIR'!$E$13-SQRT(('Ejercicio 3 - TIR'!$E$13-'Ejercicio 3 - TIR'!$C$13)*('Ejercicio 3 - TIR'!$E$13-'Ejercicio 3 - TIR'!$D$13)*(1-B447)))</f>
        <v>77883.8636256445</v>
      </c>
      <c r="D447" s="24">
        <f ca="1" t="shared" si="3311"/>
        <v>0.12030812296709</v>
      </c>
      <c r="E447" s="25">
        <f ca="1">IF(D447&lt;=('Ejercicio 3 - TIR'!$D$14-'Ejercicio 3 - TIR'!$C$14)/('Ejercicio 3 - TIR'!$E$14-'Ejercicio 3 - TIR'!$C$14),'Ejercicio 3 - TIR'!$C$14+SQRT(('Ejercicio 3 - TIR'!$E$14-'Ejercicio 3 - TIR'!$C$14)*('Ejercicio 3 - TIR'!$D$14-'Ejercicio 3 - TIR'!$C$14)*D447),'Ejercicio 3 - TIR'!$E$14-SQRT(('Ejercicio 3 - TIR'!$E$14-'Ejercicio 3 - TIR'!$C$14)*('Ejercicio 3 - TIR'!$E$14-'Ejercicio 3 - TIR'!$D$14)*(1-D447)))</f>
        <v>28003.8490678681</v>
      </c>
      <c r="F447" s="24">
        <f ca="1" t="shared" si="3311"/>
        <v>0.180546013541953</v>
      </c>
      <c r="G447" s="25">
        <f ca="1">IF(F447&lt;=('Ejercicio 3 - TIR'!$D$18-'Ejercicio 3 - TIR'!$C$18)/('Ejercicio 3 - TIR'!$E$18-'Ejercicio 3 - TIR'!$C$18),'Ejercicio 3 - TIR'!$C$18+SQRT(('Ejercicio 3 - TIR'!$E$18-'Ejercicio 3 - TIR'!$C$18)*('Ejercicio 3 - TIR'!$D$18-'Ejercicio 3 - TIR'!$C$18)*F447),'Ejercicio 3 - TIR'!$E$18-SQRT(('Ejercicio 3 - TIR'!$E$18-'Ejercicio 3 - TIR'!$C$18)*('Ejercicio 3 - TIR'!$E$18-'Ejercicio 3 - TIR'!$D$18)*(1-F447)))</f>
        <v>35204.0274817965</v>
      </c>
      <c r="H447" s="24">
        <f ca="1" t="shared" ref="H447:L447" si="3312">RAND()</f>
        <v>0.35858578298809</v>
      </c>
      <c r="I447" s="25">
        <f ca="1">IF(H447&lt;=('Ejercicio 3 - TIR'!$D$18-'Ejercicio 3 - TIR'!$C$18)/('Ejercicio 3 - TIR'!$E$18-'Ejercicio 3 - TIR'!$C$18),'Ejercicio 3 - TIR'!$C$18+SQRT(('Ejercicio 3 - TIR'!$E$18-'Ejercicio 3 - TIR'!$C$18)*('Ejercicio 3 - TIR'!$D$18-'Ejercicio 3 - TIR'!$C$18)*H447),'Ejercicio 3 - TIR'!$E$18-SQRT(('Ejercicio 3 - TIR'!$E$18-'Ejercicio 3 - TIR'!$C$18)*('Ejercicio 3 - TIR'!$E$18-'Ejercicio 3 - TIR'!$D$18)*(1-H447)))</f>
        <v>37334.0212331444</v>
      </c>
      <c r="J447" s="24">
        <f ca="1" t="shared" si="3312"/>
        <v>0.104859017163308</v>
      </c>
      <c r="K447" s="25">
        <f ca="1">IF(J447&lt;=('Ejercicio 3 - TIR'!$D$18-'Ejercicio 3 - TIR'!$C$18)/('Ejercicio 3 - TIR'!$E$18-'Ejercicio 3 - TIR'!$C$18),'Ejercicio 3 - TIR'!$C$18+SQRT(('Ejercicio 3 - TIR'!$E$18-'Ejercicio 3 - TIR'!$C$18)*('Ejercicio 3 - TIR'!$D$18-'Ejercicio 3 - TIR'!$C$18)*J447),'Ejercicio 3 - TIR'!$E$18-SQRT(('Ejercicio 3 - TIR'!$E$18-'Ejercicio 3 - TIR'!$C$18)*('Ejercicio 3 - TIR'!$E$18-'Ejercicio 3 - TIR'!$D$18)*(1-J447)))</f>
        <v>33965.9617464741</v>
      </c>
      <c r="L447" s="24">
        <f ca="1" t="shared" si="3312"/>
        <v>0.962365281453965</v>
      </c>
      <c r="M447" s="25">
        <f ca="1">IF(L447&lt;=('Ejercicio 3 - TIR'!$D$18-'Ejercicio 3 - TIR'!$C$18)/('Ejercicio 3 - TIR'!$E$18-'Ejercicio 3 - TIR'!$C$18),'Ejercicio 3 - TIR'!$C$18+SQRT(('Ejercicio 3 - TIR'!$E$18-'Ejercicio 3 - TIR'!$C$18)*('Ejercicio 3 - TIR'!$D$18-'Ejercicio 3 - TIR'!$C$18)*L447),'Ejercicio 3 - TIR'!$E$18-SQRT(('Ejercicio 3 - TIR'!$E$18-'Ejercicio 3 - TIR'!$C$18)*('Ejercicio 3 - TIR'!$E$18-'Ejercicio 3 - TIR'!$D$18)*(1-L447)))</f>
        <v>43319.9393192647</v>
      </c>
      <c r="N447" s="24">
        <f ca="1" t="shared" ref="N447:R447" si="3313">RAND()</f>
        <v>0.606893127381099</v>
      </c>
      <c r="O447" s="25">
        <f ca="1">IF(N447&lt;=('Ejercicio 3 - TIR'!$D$18-'Ejercicio 3 - TIR'!$C$18)/('Ejercicio 3 - TIR'!$E$18-'Ejercicio 3 - TIR'!$C$18),'Ejercicio 3 - TIR'!$C$18+SQRT(('Ejercicio 3 - TIR'!$E$18-'Ejercicio 3 - TIR'!$C$18)*('Ejercicio 3 - TIR'!$D$18-'Ejercicio 3 - TIR'!$C$18)*N447),'Ejercicio 3 - TIR'!$E$18-SQRT(('Ejercicio 3 - TIR'!$E$18-'Ejercicio 3 - TIR'!$C$18)*('Ejercicio 3 - TIR'!$E$18-'Ejercicio 3 - TIR'!$D$18)*(1-N447)))</f>
        <v>39541.1723130423</v>
      </c>
      <c r="P447" s="24">
        <f ca="1" t="shared" si="3313"/>
        <v>0.444245752251115</v>
      </c>
      <c r="Q447" s="26">
        <f ca="1">IF(P447&lt;=('Ejercicio 3 - TIR'!$D$22-'Ejercicio 3 - TIR'!$C$22)/('Ejercicio 3 - TIR'!$E$22-'Ejercicio 3 - TIR'!$C$22),'Ejercicio 3 - TIR'!$C$22+SQRT(('Ejercicio 3 - TIR'!$E$22-'Ejercicio 3 - TIR'!$C$22)*('Ejercicio 3 - TIR'!$D$22-'Ejercicio 3 - TIR'!$C$22)*P447),'Ejercicio 3 - TIR'!$E$22-SQRT(('Ejercicio 3 - TIR'!$E$22-'Ejercicio 3 - TIR'!$C$22)*('Ejercicio 3 - TIR'!$E$22-'Ejercicio 3 - TIR'!$D$22)*(1-P447)))</f>
        <v>0.148277948193814</v>
      </c>
      <c r="R447" s="24">
        <f ca="1" t="shared" si="3313"/>
        <v>0.894988193614016</v>
      </c>
      <c r="S447" s="26">
        <f ca="1">IF(R447&lt;=('Ejercicio 3 - TIR'!$D$23-'Ejercicio 3 - TIR'!$C$23)/('Ejercicio 3 - TIR'!$E$23-'Ejercicio 3 - TIR'!$C$23),'Ejercicio 3 - TIR'!$C$23+SQRT(('Ejercicio 3 - TIR'!$E$23-'Ejercicio 3 - TIR'!$C$23)*('Ejercicio 3 - TIR'!$D$23-'Ejercicio 3 - TIR'!$C$23)*R447),'Ejercicio 3 - TIR'!$E$23-SQRT(('Ejercicio 3 - TIR'!$E$23-'Ejercicio 3 - TIR'!$C$23)*('Ejercicio 3 - TIR'!$E$23-'Ejercicio 3 - TIR'!$D$23)*(1-R447)))</f>
        <v>0.166251500027466</v>
      </c>
      <c r="T447" s="24">
        <f ca="1" t="shared" ref="T447:X447" si="3314">RAND()</f>
        <v>0.325562991472888</v>
      </c>
      <c r="U447" s="26">
        <f ca="1">IF(T447&lt;=('Ejercicio 3 - TIR'!$D$24-'Ejercicio 3 - TIR'!$C$24)/('Ejercicio 3 - TIR'!$E$24-'Ejercicio 3 - TIR'!$C$24),'Ejercicio 3 - TIR'!$C$24+SQRT(('Ejercicio 3 - TIR'!$E$24-'Ejercicio 3 - TIR'!$C$24)*('Ejercicio 3 - TIR'!$D$24-'Ejercicio 3 - TIR'!$C$24)*T447),'Ejercicio 3 - TIR'!$E$24-SQRT(('Ejercicio 3 - TIR'!$E$24-'Ejercicio 3 - TIR'!$C$24)*('Ejercicio 3 - TIR'!$E$24-'Ejercicio 3 - TIR'!$D$24)*(1-T447)))</f>
        <v>0.176147318831824</v>
      </c>
      <c r="V447" s="24">
        <f ca="1" t="shared" si="3314"/>
        <v>0.710832658566684</v>
      </c>
      <c r="W447" s="26">
        <f ca="1">IF(V447&lt;=('Ejercicio 3 - TIR'!$D$25-'Ejercicio 3 - TIR'!$C$25)/('Ejercicio 3 - TIR'!$E$25-'Ejercicio 3 - TIR'!$C$25),'Ejercicio 3 - TIR'!$C$25+SQRT(('Ejercicio 3 - TIR'!$E$25-'Ejercicio 3 - TIR'!$C$25)*('Ejercicio 3 - TIR'!$D$25-'Ejercicio 3 - TIR'!$C$25)*V447),'Ejercicio 3 - TIR'!$E$25-SQRT(('Ejercicio 3 - TIR'!$E$25-'Ejercicio 3 - TIR'!$C$25)*('Ejercicio 3 - TIR'!$E$25-'Ejercicio 3 - TIR'!$D$25)*(1-V447)))</f>
        <v>0.218186705687455</v>
      </c>
      <c r="X447" s="24">
        <f ca="1" t="shared" si="3314"/>
        <v>0.0913901067605425</v>
      </c>
      <c r="Y447" s="26">
        <f ca="1">IF(X447&lt;=('Ejercicio 3 - TIR'!$D$26-'Ejercicio 3 - TIR'!$C$26)/('Ejercicio 3 - TIR'!$E$26-'Ejercicio 3 - TIR'!$C$26),'Ejercicio 3 - TIR'!$C$26+SQRT(('Ejercicio 3 - TIR'!$E$26-'Ejercicio 3 - TIR'!$C$26)*('Ejercicio 3 - TIR'!$D$26-'Ejercicio 3 - TIR'!$C$26)*X447),'Ejercicio 3 - TIR'!$E$26-SQRT(('Ejercicio 3 - TIR'!$E$26-'Ejercicio 3 - TIR'!$C$26)*('Ejercicio 3 - TIR'!$E$26-'Ejercicio 3 - TIR'!$D$26)*(1-X447)))</f>
        <v>0.205708382738317</v>
      </c>
      <c r="Z447" s="24">
        <f ca="1" t="shared" si="2860"/>
        <v>1.14827794819381</v>
      </c>
      <c r="AA447" s="24">
        <f ca="1" t="shared" si="2861"/>
        <v>1.3391808795295</v>
      </c>
      <c r="AB447" s="24">
        <f ca="1" t="shared" si="2862"/>
        <v>1.57507400088946</v>
      </c>
      <c r="AC447" s="24">
        <f ca="1" t="shared" si="2863"/>
        <v>1.91873420835749</v>
      </c>
      <c r="AD447" s="24">
        <f ca="1" t="shared" si="2864"/>
        <v>2.3134339192634</v>
      </c>
      <c r="AE447" s="23">
        <f ca="1" t="shared" si="2865"/>
        <v>4152.35328131271</v>
      </c>
      <c r="AF447" s="23">
        <f ca="1" t="shared" si="2866"/>
        <v>4842.68824297492</v>
      </c>
      <c r="AG447" s="23">
        <f ca="1" t="shared" si="2867"/>
        <v>5695.71479291335</v>
      </c>
      <c r="AH447" s="23">
        <f ca="1" t="shared" si="2868"/>
        <v>6938.44404011442</v>
      </c>
      <c r="AI447" s="23">
        <f ca="1" t="shared" si="2869"/>
        <v>8365.74014232667</v>
      </c>
      <c r="AJ447" s="25">
        <f ca="1" t="shared" si="2870"/>
        <v>40424.0084449559</v>
      </c>
      <c r="AK447" s="25">
        <f ca="1" t="shared" si="2871"/>
        <v>49997.0073913752</v>
      </c>
      <c r="AL447" s="25">
        <f ca="1" t="shared" si="2872"/>
        <v>53498.9032620774</v>
      </c>
      <c r="AM447" s="25">
        <f ca="1" t="shared" si="2873"/>
        <v>83119.449475844</v>
      </c>
      <c r="AN447" s="25">
        <f ca="1" t="shared" si="2874"/>
        <v>91475.8892364307</v>
      </c>
      <c r="AO447" s="25">
        <f ca="1">C447/'Ejercicio 3 - TIR'!$D$7</f>
        <v>15576.7727251289</v>
      </c>
      <c r="AP447" s="25">
        <f ca="1" t="shared" si="2875"/>
        <v>24847.235719827</v>
      </c>
      <c r="AQ447" s="25">
        <f ca="1" t="shared" si="2876"/>
        <v>34420.2346662463</v>
      </c>
      <c r="AR447" s="25">
        <f ca="1" t="shared" si="2877"/>
        <v>37922.1305369485</v>
      </c>
      <c r="AS447" s="25">
        <f ca="1" t="shared" si="2878"/>
        <v>67542.6767507151</v>
      </c>
      <c r="AT447" s="25">
        <f ca="1" t="shared" si="2879"/>
        <v>75899.1165113018</v>
      </c>
      <c r="AU447" s="25">
        <f ca="1">AP447*'Ejercicio 3 - TIR'!$D$5</f>
        <v>12423.6178599135</v>
      </c>
      <c r="AV447" s="25">
        <f ca="1">AQ447*'Ejercicio 3 - TIR'!$D$5</f>
        <v>17210.1173331232</v>
      </c>
      <c r="AW447" s="25">
        <f ca="1">AR447*'Ejercicio 3 - TIR'!$D$5</f>
        <v>18961.0652684742</v>
      </c>
      <c r="AX447" s="25">
        <f ca="1">AS447*'Ejercicio 3 - TIR'!$D$5</f>
        <v>33771.3383753575</v>
      </c>
      <c r="AY447" s="25">
        <f ca="1">AT447*'Ejercicio 3 - TIR'!$D$5</f>
        <v>37949.5582556509</v>
      </c>
      <c r="AZ447" s="25">
        <f ca="1" t="shared" ref="AZ447:BD447" si="3315">AJ447-AU447-AE447</f>
        <v>23848.0373037297</v>
      </c>
      <c r="BA447" s="25">
        <f ca="1" t="shared" si="3315"/>
        <v>27944.2018152771</v>
      </c>
      <c r="BB447" s="25">
        <f ca="1" t="shared" si="3315"/>
        <v>28842.1232006898</v>
      </c>
      <c r="BC447" s="25">
        <f ca="1" t="shared" si="3315"/>
        <v>42409.667060372</v>
      </c>
      <c r="BD447" s="25">
        <f ca="1" t="shared" si="3315"/>
        <v>45160.5908384532</v>
      </c>
      <c r="BE447" s="25">
        <f ca="1" t="shared" ref="BE447:BI447" si="3316">AZ447/Z447</f>
        <v>20768.5232841417</v>
      </c>
      <c r="BF447" s="25">
        <f ca="1" t="shared" si="3316"/>
        <v>20866.6373918772</v>
      </c>
      <c r="BG447" s="25">
        <f ca="1" t="shared" si="3316"/>
        <v>18311.5988102161</v>
      </c>
      <c r="BH447" s="25">
        <f ca="1" t="shared" si="3316"/>
        <v>22102.9399880645</v>
      </c>
      <c r="BI447" s="25">
        <f ca="1" t="shared" si="3316"/>
        <v>19521.0204460184</v>
      </c>
      <c r="BJ447" s="25">
        <f ca="1" t="shared" si="2882"/>
        <v>64785.0543035386</v>
      </c>
      <c r="BK447" s="25">
        <f ca="1" t="shared" si="2883"/>
        <v>36035.8343749701</v>
      </c>
      <c r="BL447" s="25">
        <f ca="1" t="shared" si="2884"/>
        <v>100820.888678509</v>
      </c>
      <c r="BM447" s="25">
        <f ca="1">BK447*'Ejercicio 3 - TIR'!$D$5</f>
        <v>18017.9171874851</v>
      </c>
      <c r="BN447" s="25">
        <f ca="1" t="shared" si="2885"/>
        <v>82802.9714910237</v>
      </c>
      <c r="BO447" s="25">
        <f ca="1" t="shared" si="2886"/>
        <v>35792.2354304325</v>
      </c>
      <c r="BP447" s="25">
        <f ca="1" t="shared" si="2887"/>
        <v>-105887.712693513</v>
      </c>
      <c r="BQ447" s="25">
        <f ca="1" t="shared" ref="BQ447:BT447" si="3317">BE447</f>
        <v>20768.5232841417</v>
      </c>
      <c r="BR447" s="25">
        <f ca="1" t="shared" si="3317"/>
        <v>20866.6373918772</v>
      </c>
      <c r="BS447" s="25">
        <f ca="1" t="shared" si="3317"/>
        <v>18311.5988102161</v>
      </c>
      <c r="BT447" s="25">
        <f ca="1" t="shared" si="3317"/>
        <v>22102.9399880645</v>
      </c>
      <c r="BU447" s="25">
        <f ca="1" t="shared" si="2889"/>
        <v>55313.2558764509</v>
      </c>
      <c r="BV447" s="27">
        <f ca="1" t="shared" si="2890"/>
        <v>7.89591890272758</v>
      </c>
    </row>
    <row r="448" ht="15" customHeight="1" spans="1:74">
      <c r="A448" s="23">
        <v>447</v>
      </c>
      <c r="B448" s="24">
        <f ca="1" t="shared" ref="B448:F448" si="3318">RAND()</f>
        <v>0.442683964632419</v>
      </c>
      <c r="C448" s="25">
        <f ca="1">IF(B448&lt;=('Ejercicio 3 - TIR'!$D$13-'Ejercicio 3 - TIR'!$C$13)/('Ejercicio 3 - TIR'!$E$13-'Ejercicio 3 - TIR'!$C$13),'Ejercicio 3 - TIR'!$C$13+SQRT(('Ejercicio 3 - TIR'!$E$13-'Ejercicio 3 - TIR'!$C$13)*('Ejercicio 3 - TIR'!$D$13-'Ejercicio 3 - TIR'!$C$13)*B448),'Ejercicio 3 - TIR'!$E$13-SQRT(('Ejercicio 3 - TIR'!$E$13-'Ejercicio 3 - TIR'!$C$13)*('Ejercicio 3 - TIR'!$E$13-'Ejercicio 3 - TIR'!$D$13)*(1-B448)))</f>
        <v>74139.2335295124</v>
      </c>
      <c r="D448" s="24">
        <f ca="1" t="shared" si="3318"/>
        <v>0.506303250655916</v>
      </c>
      <c r="E448" s="25">
        <f ca="1">IF(D448&lt;=('Ejercicio 3 - TIR'!$D$14-'Ejercicio 3 - TIR'!$C$14)/('Ejercicio 3 - TIR'!$E$14-'Ejercicio 3 - TIR'!$C$14),'Ejercicio 3 - TIR'!$C$14+SQRT(('Ejercicio 3 - TIR'!$E$14-'Ejercicio 3 - TIR'!$C$14)*('Ejercicio 3 - TIR'!$D$14-'Ejercicio 3 - TIR'!$C$14)*D448),'Ejercicio 3 - TIR'!$E$14-SQRT(('Ejercicio 3 - TIR'!$E$14-'Ejercicio 3 - TIR'!$C$14)*('Ejercicio 3 - TIR'!$E$14-'Ejercicio 3 - TIR'!$D$14)*(1-D448)))</f>
        <v>31394.5068472741</v>
      </c>
      <c r="F448" s="24">
        <f ca="1" t="shared" si="3318"/>
        <v>0.413552728166756</v>
      </c>
      <c r="G448" s="25">
        <f ca="1">IF(F448&lt;=('Ejercicio 3 - TIR'!$D$18-'Ejercicio 3 - TIR'!$C$18)/('Ejercicio 3 - TIR'!$E$18-'Ejercicio 3 - TIR'!$C$18),'Ejercicio 3 - TIR'!$C$18+SQRT(('Ejercicio 3 - TIR'!$E$18-'Ejercicio 3 - TIR'!$C$18)*('Ejercicio 3 - TIR'!$D$18-'Ejercicio 3 - TIR'!$C$18)*F448),'Ejercicio 3 - TIR'!$E$18-SQRT(('Ejercicio 3 - TIR'!$E$18-'Ejercicio 3 - TIR'!$C$18)*('Ejercicio 3 - TIR'!$E$18-'Ejercicio 3 - TIR'!$D$18)*(1-F448)))</f>
        <v>37876.0973346584</v>
      </c>
      <c r="H448" s="24">
        <f ca="1" t="shared" ref="H448:L448" si="3319">RAND()</f>
        <v>0.990393645419954</v>
      </c>
      <c r="I448" s="25">
        <f ca="1">IF(H448&lt;=('Ejercicio 3 - TIR'!$D$18-'Ejercicio 3 - TIR'!$C$18)/('Ejercicio 3 - TIR'!$E$18-'Ejercicio 3 - TIR'!$C$18),'Ejercicio 3 - TIR'!$C$18+SQRT(('Ejercicio 3 - TIR'!$E$18-'Ejercicio 3 - TIR'!$C$18)*('Ejercicio 3 - TIR'!$D$18-'Ejercicio 3 - TIR'!$C$18)*H448),'Ejercicio 3 - TIR'!$E$18-SQRT(('Ejercicio 3 - TIR'!$E$18-'Ejercicio 3 - TIR'!$C$18)*('Ejercicio 3 - TIR'!$E$18-'Ejercicio 3 - TIR'!$D$18)*(1-H448)))</f>
        <v>44151.1910736193</v>
      </c>
      <c r="J448" s="24">
        <f ca="1" t="shared" si="3319"/>
        <v>0.689339837616529</v>
      </c>
      <c r="K448" s="25">
        <f ca="1">IF(J448&lt;=('Ejercicio 3 - TIR'!$D$18-'Ejercicio 3 - TIR'!$C$18)/('Ejercicio 3 - TIR'!$E$18-'Ejercicio 3 - TIR'!$C$18),'Ejercicio 3 - TIR'!$C$18+SQRT(('Ejercicio 3 - TIR'!$E$18-'Ejercicio 3 - TIR'!$C$18)*('Ejercicio 3 - TIR'!$D$18-'Ejercicio 3 - TIR'!$C$18)*J448),'Ejercicio 3 - TIR'!$E$18-SQRT(('Ejercicio 3 - TIR'!$E$18-'Ejercicio 3 - TIR'!$C$18)*('Ejercicio 3 - TIR'!$E$18-'Ejercicio 3 - TIR'!$D$18)*(1-J448)))</f>
        <v>40173.0431762072</v>
      </c>
      <c r="L448" s="24">
        <f ca="1" t="shared" si="3319"/>
        <v>0.0723521320010281</v>
      </c>
      <c r="M448" s="25">
        <f ca="1">IF(L448&lt;=('Ejercicio 3 - TIR'!$D$18-'Ejercicio 3 - TIR'!$C$18)/('Ejercicio 3 - TIR'!$E$18-'Ejercicio 3 - TIR'!$C$18),'Ejercicio 3 - TIR'!$C$18+SQRT(('Ejercicio 3 - TIR'!$E$18-'Ejercicio 3 - TIR'!$C$18)*('Ejercicio 3 - TIR'!$D$18-'Ejercicio 3 - TIR'!$C$18)*L448),'Ejercicio 3 - TIR'!$E$18-SQRT(('Ejercicio 3 - TIR'!$E$18-'Ejercicio 3 - TIR'!$C$18)*('Ejercicio 3 - TIR'!$E$18-'Ejercicio 3 - TIR'!$D$18)*(1-L448)))</f>
        <v>33294.3618198604</v>
      </c>
      <c r="N448" s="24">
        <f ca="1" t="shared" ref="N448:R448" si="3320">RAND()</f>
        <v>0.759600706154608</v>
      </c>
      <c r="O448" s="25">
        <f ca="1">IF(N448&lt;=('Ejercicio 3 - TIR'!$D$18-'Ejercicio 3 - TIR'!$C$18)/('Ejercicio 3 - TIR'!$E$18-'Ejercicio 3 - TIR'!$C$18),'Ejercicio 3 - TIR'!$C$18+SQRT(('Ejercicio 3 - TIR'!$E$18-'Ejercicio 3 - TIR'!$C$18)*('Ejercicio 3 - TIR'!$D$18-'Ejercicio 3 - TIR'!$C$18)*N448),'Ejercicio 3 - TIR'!$E$18-SQRT(('Ejercicio 3 - TIR'!$E$18-'Ejercicio 3 - TIR'!$C$18)*('Ejercicio 3 - TIR'!$E$18-'Ejercicio 3 - TIR'!$D$18)*(1-N448)))</f>
        <v>40753.8314872812</v>
      </c>
      <c r="P448" s="24">
        <f ca="1" t="shared" si="3320"/>
        <v>0.930106617281114</v>
      </c>
      <c r="Q448" s="26">
        <f ca="1">IF(P448&lt;=('Ejercicio 3 - TIR'!$D$22-'Ejercicio 3 - TIR'!$C$22)/('Ejercicio 3 - TIR'!$E$22-'Ejercicio 3 - TIR'!$C$22),'Ejercicio 3 - TIR'!$C$22+SQRT(('Ejercicio 3 - TIR'!$E$22-'Ejercicio 3 - TIR'!$C$22)*('Ejercicio 3 - TIR'!$D$22-'Ejercicio 3 - TIR'!$C$22)*P448),'Ejercicio 3 - TIR'!$E$22-SQRT(('Ejercicio 3 - TIR'!$E$22-'Ejercicio 3 - TIR'!$C$22)*('Ejercicio 3 - TIR'!$E$22-'Ejercicio 3 - TIR'!$D$22)*(1-P448)))</f>
        <v>0.168783579497273</v>
      </c>
      <c r="R448" s="24">
        <f ca="1" t="shared" si="3320"/>
        <v>0.830064140521902</v>
      </c>
      <c r="S448" s="26">
        <f ca="1">IF(R448&lt;=('Ejercicio 3 - TIR'!$D$23-'Ejercicio 3 - TIR'!$C$23)/('Ejercicio 3 - TIR'!$E$23-'Ejercicio 3 - TIR'!$C$23),'Ejercicio 3 - TIR'!$C$23+SQRT(('Ejercicio 3 - TIR'!$E$23-'Ejercicio 3 - TIR'!$C$23)*('Ejercicio 3 - TIR'!$D$23-'Ejercicio 3 - TIR'!$C$23)*R448),'Ejercicio 3 - TIR'!$E$23-SQRT(('Ejercicio 3 - TIR'!$E$23-'Ejercicio 3 - TIR'!$C$23)*('Ejercicio 3 - TIR'!$E$23-'Ejercicio 3 - TIR'!$D$23)*(1-R448)))</f>
        <v>0.16251044462942</v>
      </c>
      <c r="T448" s="24">
        <f ca="1" t="shared" ref="T448:X448" si="3321">RAND()</f>
        <v>0.422274629319105</v>
      </c>
      <c r="U448" s="26">
        <f ca="1">IF(T448&lt;=('Ejercicio 3 - TIR'!$D$24-'Ejercicio 3 - TIR'!$C$24)/('Ejercicio 3 - TIR'!$E$24-'Ejercicio 3 - TIR'!$C$24),'Ejercicio 3 - TIR'!$C$24+SQRT(('Ejercicio 3 - TIR'!$E$24-'Ejercicio 3 - TIR'!$C$24)*('Ejercicio 3 - TIR'!$D$24-'Ejercicio 3 - TIR'!$C$24)*T448),'Ejercicio 3 - TIR'!$E$24-SQRT(('Ejercicio 3 - TIR'!$E$24-'Ejercicio 3 - TIR'!$C$24)*('Ejercicio 3 - TIR'!$E$24-'Ejercicio 3 - TIR'!$D$24)*(1-T448)))</f>
        <v>0.179778796509767</v>
      </c>
      <c r="V448" s="24">
        <f ca="1" t="shared" si="3321"/>
        <v>0.868149335825436</v>
      </c>
      <c r="W448" s="26">
        <f ca="1">IF(V448&lt;=('Ejercicio 3 - TIR'!$D$25-'Ejercicio 3 - TIR'!$C$25)/('Ejercicio 3 - TIR'!$E$25-'Ejercicio 3 - TIR'!$C$25),'Ejercicio 3 - TIR'!$C$25+SQRT(('Ejercicio 3 - TIR'!$E$25-'Ejercicio 3 - TIR'!$C$25)*('Ejercicio 3 - TIR'!$D$25-'Ejercicio 3 - TIR'!$C$25)*V448),'Ejercicio 3 - TIR'!$E$25-SQRT(('Ejercicio 3 - TIR'!$E$25-'Ejercicio 3 - TIR'!$C$25)*('Ejercicio 3 - TIR'!$E$25-'Ejercicio 3 - TIR'!$D$25)*(1-V448)))</f>
        <v>0.228517976710492</v>
      </c>
      <c r="X448" s="24">
        <f ca="1" t="shared" si="3321"/>
        <v>0.130949174511242</v>
      </c>
      <c r="Y448" s="26">
        <f ca="1">IF(X448&lt;=('Ejercicio 3 - TIR'!$D$26-'Ejercicio 3 - TIR'!$C$26)/('Ejercicio 3 - TIR'!$E$26-'Ejercicio 3 - TIR'!$C$26),'Ejercicio 3 - TIR'!$C$26+SQRT(('Ejercicio 3 - TIR'!$E$26-'Ejercicio 3 - TIR'!$C$26)*('Ejercicio 3 - TIR'!$D$26-'Ejercicio 3 - TIR'!$C$26)*X448),'Ejercicio 3 - TIR'!$E$26-SQRT(('Ejercicio 3 - TIR'!$E$26-'Ejercicio 3 - TIR'!$C$26)*('Ejercicio 3 - TIR'!$E$26-'Ejercicio 3 - TIR'!$D$26)*(1-X448)))</f>
        <v>0.208803264907466</v>
      </c>
      <c r="Z448" s="24">
        <f ca="1" t="shared" si="2860"/>
        <v>1.16878357949727</v>
      </c>
      <c r="AA448" s="24">
        <f ca="1" t="shared" si="2861"/>
        <v>1.35872311867694</v>
      </c>
      <c r="AB448" s="24">
        <f ca="1" t="shared" si="2862"/>
        <v>1.60299272574268</v>
      </c>
      <c r="AC448" s="24">
        <f ca="1" t="shared" si="2863"/>
        <v>1.96930538011103</v>
      </c>
      <c r="AD448" s="24">
        <f ca="1" t="shared" si="2864"/>
        <v>2.38050277307805</v>
      </c>
      <c r="AE448" s="23">
        <f ca="1" t="shared" si="2865"/>
        <v>5298.87724223457</v>
      </c>
      <c r="AF448" s="23">
        <f ca="1" t="shared" si="2866"/>
        <v>6160.00013890682</v>
      </c>
      <c r="AG448" s="23">
        <f ca="1" t="shared" si="2867"/>
        <v>7267.43755037949</v>
      </c>
      <c r="AH448" s="23">
        <f ca="1" t="shared" si="2868"/>
        <v>8928.17767526206</v>
      </c>
      <c r="AI448" s="23">
        <f ca="1" t="shared" si="2869"/>
        <v>10792.4103235307</v>
      </c>
      <c r="AJ448" s="25">
        <f ca="1" t="shared" si="2870"/>
        <v>44268.9606201892</v>
      </c>
      <c r="AK448" s="25">
        <f ca="1" t="shared" si="2871"/>
        <v>59989.2440288495</v>
      </c>
      <c r="AL448" s="25">
        <f ca="1" t="shared" si="2872"/>
        <v>64397.0959824066</v>
      </c>
      <c r="AM448" s="25">
        <f ca="1" t="shared" si="2873"/>
        <v>65566.7658592145</v>
      </c>
      <c r="AN448" s="25">
        <f ca="1" t="shared" si="2874"/>
        <v>97014.6088690286</v>
      </c>
      <c r="AO448" s="25">
        <f ca="1">C448/'Ejercicio 3 - TIR'!$D$7</f>
        <v>14827.8467059025</v>
      </c>
      <c r="AP448" s="25">
        <f ca="1" t="shared" si="2875"/>
        <v>29441.1139142867</v>
      </c>
      <c r="AQ448" s="25">
        <f ca="1" t="shared" si="2876"/>
        <v>45161.3973229471</v>
      </c>
      <c r="AR448" s="25">
        <f ca="1" t="shared" si="2877"/>
        <v>49569.2492765041</v>
      </c>
      <c r="AS448" s="25">
        <f ca="1" t="shared" si="2878"/>
        <v>50738.919153312</v>
      </c>
      <c r="AT448" s="25">
        <f ca="1" t="shared" si="2879"/>
        <v>82186.7621631262</v>
      </c>
      <c r="AU448" s="25">
        <f ca="1">AP448*'Ejercicio 3 - TIR'!$D$5</f>
        <v>14720.5569571434</v>
      </c>
      <c r="AV448" s="25">
        <f ca="1">AQ448*'Ejercicio 3 - TIR'!$D$5</f>
        <v>22580.6986614735</v>
      </c>
      <c r="AW448" s="25">
        <f ca="1">AR448*'Ejercicio 3 - TIR'!$D$5</f>
        <v>24784.6246382521</v>
      </c>
      <c r="AX448" s="25">
        <f ca="1">AS448*'Ejercicio 3 - TIR'!$D$5</f>
        <v>25369.459576656</v>
      </c>
      <c r="AY448" s="25">
        <f ca="1">AT448*'Ejercicio 3 - TIR'!$D$5</f>
        <v>41093.3810815631</v>
      </c>
      <c r="AZ448" s="25">
        <f ca="1" t="shared" ref="AZ448:BD448" si="3322">AJ448-AU448-AE448</f>
        <v>24249.5264208113</v>
      </c>
      <c r="BA448" s="25">
        <f ca="1" t="shared" si="3322"/>
        <v>31248.5452284692</v>
      </c>
      <c r="BB448" s="25">
        <f ca="1" t="shared" si="3322"/>
        <v>32345.033793775</v>
      </c>
      <c r="BC448" s="25">
        <f ca="1" t="shared" si="3322"/>
        <v>31269.1286072964</v>
      </c>
      <c r="BD448" s="25">
        <f ca="1" t="shared" si="3322"/>
        <v>45128.8174639348</v>
      </c>
      <c r="BE448" s="25">
        <f ca="1" t="shared" ref="BE448:BI448" si="3323">AZ448/Z448</f>
        <v>20747.6617965849</v>
      </c>
      <c r="BF448" s="25">
        <f ca="1" t="shared" si="3323"/>
        <v>22998.4643662335</v>
      </c>
      <c r="BG448" s="25">
        <f ca="1" t="shared" si="3323"/>
        <v>20177.9042876126</v>
      </c>
      <c r="BH448" s="25">
        <f ca="1" t="shared" si="3323"/>
        <v>15878.2527702907</v>
      </c>
      <c r="BI448" s="25">
        <f ca="1" t="shared" si="3323"/>
        <v>18957.6832147866</v>
      </c>
      <c r="BJ448" s="25">
        <f ca="1" t="shared" si="2882"/>
        <v>74734.7106093539</v>
      </c>
      <c r="BK448" s="25">
        <f ca="1" t="shared" si="2883"/>
        <v>35297.7302021771</v>
      </c>
      <c r="BL448" s="25">
        <f ca="1" t="shared" si="2884"/>
        <v>110032.440811531</v>
      </c>
      <c r="BM448" s="25">
        <f ca="1">BK448*'Ejercicio 3 - TIR'!$D$5</f>
        <v>17648.8651010886</v>
      </c>
      <c r="BN448" s="25">
        <f ca="1" t="shared" si="2885"/>
        <v>92383.5757104424</v>
      </c>
      <c r="BO448" s="25">
        <f ca="1" t="shared" si="2886"/>
        <v>38808.4302002253</v>
      </c>
      <c r="BP448" s="25">
        <f ca="1" t="shared" si="2887"/>
        <v>-105533.740376786</v>
      </c>
      <c r="BQ448" s="25">
        <f ca="1" t="shared" ref="BQ448:BT448" si="3324">BE448</f>
        <v>20747.6617965849</v>
      </c>
      <c r="BR448" s="25">
        <f ca="1" t="shared" si="3324"/>
        <v>22998.4643662335</v>
      </c>
      <c r="BS448" s="25">
        <f ca="1" t="shared" si="3324"/>
        <v>20177.9042876126</v>
      </c>
      <c r="BT448" s="25">
        <f ca="1" t="shared" si="3324"/>
        <v>15878.2527702907</v>
      </c>
      <c r="BU448" s="25">
        <f ca="1" t="shared" si="2889"/>
        <v>57766.1134150119</v>
      </c>
      <c r="BV448" s="27">
        <f ca="1" t="shared" si="2890"/>
        <v>8.1231921339737</v>
      </c>
    </row>
    <row r="449" ht="15" customHeight="1" spans="1:74">
      <c r="A449" s="23">
        <v>448</v>
      </c>
      <c r="B449" s="24">
        <f ca="1" t="shared" ref="B449:F449" si="3325">RAND()</f>
        <v>0.359112613873414</v>
      </c>
      <c r="C449" s="25">
        <f ca="1">IF(B449&lt;=('Ejercicio 3 - TIR'!$D$13-'Ejercicio 3 - TIR'!$C$13)/('Ejercicio 3 - TIR'!$E$13-'Ejercicio 3 - TIR'!$C$13),'Ejercicio 3 - TIR'!$C$13+SQRT(('Ejercicio 3 - TIR'!$E$13-'Ejercicio 3 - TIR'!$C$13)*('Ejercicio 3 - TIR'!$D$13-'Ejercicio 3 - TIR'!$C$13)*B449),'Ejercicio 3 - TIR'!$E$13-SQRT(('Ejercicio 3 - TIR'!$E$13-'Ejercicio 3 - TIR'!$C$13)*('Ejercicio 3 - TIR'!$E$13-'Ejercicio 3 - TIR'!$D$13)*(1-B449)))</f>
        <v>72267.9812607898</v>
      </c>
      <c r="D449" s="24">
        <f ca="1" t="shared" si="3325"/>
        <v>0.133411604409171</v>
      </c>
      <c r="E449" s="25">
        <f ca="1">IF(D449&lt;=('Ejercicio 3 - TIR'!$D$14-'Ejercicio 3 - TIR'!$C$14)/('Ejercicio 3 - TIR'!$E$14-'Ejercicio 3 - TIR'!$C$14),'Ejercicio 3 - TIR'!$C$14+SQRT(('Ejercicio 3 - TIR'!$E$14-'Ejercicio 3 - TIR'!$C$14)*('Ejercicio 3 - TIR'!$D$14-'Ejercicio 3 - TIR'!$C$14)*D449),'Ejercicio 3 - TIR'!$E$14-SQRT(('Ejercicio 3 - TIR'!$E$14-'Ejercicio 3 - TIR'!$C$14)*('Ejercicio 3 - TIR'!$E$14-'Ejercicio 3 - TIR'!$D$14)*(1-D449)))</f>
        <v>28163.2057047697</v>
      </c>
      <c r="F449" s="24">
        <f ca="1" t="shared" si="3325"/>
        <v>0.589599149397666</v>
      </c>
      <c r="G449" s="25">
        <f ca="1">IF(F449&lt;=('Ejercicio 3 - TIR'!$D$18-'Ejercicio 3 - TIR'!$C$18)/('Ejercicio 3 - TIR'!$E$18-'Ejercicio 3 - TIR'!$C$18),'Ejercicio 3 - TIR'!$C$18+SQRT(('Ejercicio 3 - TIR'!$E$18-'Ejercicio 3 - TIR'!$C$18)*('Ejercicio 3 - TIR'!$D$18-'Ejercicio 3 - TIR'!$C$18)*F449),'Ejercicio 3 - TIR'!$E$18-SQRT(('Ejercicio 3 - TIR'!$E$18-'Ejercicio 3 - TIR'!$C$18)*('Ejercicio 3 - TIR'!$E$18-'Ejercicio 3 - TIR'!$D$18)*(1-F449)))</f>
        <v>39404.247572754</v>
      </c>
      <c r="H449" s="24">
        <f ca="1" t="shared" ref="H449:L449" si="3326">RAND()</f>
        <v>0.159604208340175</v>
      </c>
      <c r="I449" s="25">
        <f ca="1">IF(H449&lt;=('Ejercicio 3 - TIR'!$D$18-'Ejercicio 3 - TIR'!$C$18)/('Ejercicio 3 - TIR'!$E$18-'Ejercicio 3 - TIR'!$C$18),'Ejercicio 3 - TIR'!$C$18+SQRT(('Ejercicio 3 - TIR'!$E$18-'Ejercicio 3 - TIR'!$C$18)*('Ejercicio 3 - TIR'!$D$18-'Ejercicio 3 - TIR'!$C$18)*H449),'Ejercicio 3 - TIR'!$E$18-SQRT(('Ejercicio 3 - TIR'!$E$18-'Ejercicio 3 - TIR'!$C$18)*('Ejercicio 3 - TIR'!$E$18-'Ejercicio 3 - TIR'!$D$18)*(1-H449)))</f>
        <v>34892.9164361377</v>
      </c>
      <c r="J449" s="24">
        <f ca="1" t="shared" si="3326"/>
        <v>0.910060656401413</v>
      </c>
      <c r="K449" s="25">
        <f ca="1">IF(J449&lt;=('Ejercicio 3 - TIR'!$D$18-'Ejercicio 3 - TIR'!$C$18)/('Ejercicio 3 - TIR'!$E$18-'Ejercicio 3 - TIR'!$C$18),'Ejercicio 3 - TIR'!$C$18+SQRT(('Ejercicio 3 - TIR'!$E$18-'Ejercicio 3 - TIR'!$C$18)*('Ejercicio 3 - TIR'!$D$18-'Ejercicio 3 - TIR'!$C$18)*J449),'Ejercicio 3 - TIR'!$E$18-SQRT(('Ejercicio 3 - TIR'!$E$18-'Ejercicio 3 - TIR'!$C$18)*('Ejercicio 3 - TIR'!$E$18-'Ejercicio 3 - TIR'!$D$18)*(1-J449)))</f>
        <v>42402.7994359515</v>
      </c>
      <c r="L449" s="24">
        <f ca="1" t="shared" si="3326"/>
        <v>0.412115736146117</v>
      </c>
      <c r="M449" s="25">
        <f ca="1">IF(L449&lt;=('Ejercicio 3 - TIR'!$D$18-'Ejercicio 3 - TIR'!$C$18)/('Ejercicio 3 - TIR'!$E$18-'Ejercicio 3 - TIR'!$C$18),'Ejercicio 3 - TIR'!$C$18+SQRT(('Ejercicio 3 - TIR'!$E$18-'Ejercicio 3 - TIR'!$C$18)*('Ejercicio 3 - TIR'!$D$18-'Ejercicio 3 - TIR'!$C$18)*L449),'Ejercicio 3 - TIR'!$E$18-SQRT(('Ejercicio 3 - TIR'!$E$18-'Ejercicio 3 - TIR'!$C$18)*('Ejercicio 3 - TIR'!$E$18-'Ejercicio 3 - TIR'!$D$18)*(1-L449)))</f>
        <v>37862.4016955328</v>
      </c>
      <c r="N449" s="24">
        <f ca="1" t="shared" ref="N449:R449" si="3327">RAND()</f>
        <v>0.795390800633819</v>
      </c>
      <c r="O449" s="25">
        <f ca="1">IF(N449&lt;=('Ejercicio 3 - TIR'!$D$18-'Ejercicio 3 - TIR'!$C$18)/('Ejercicio 3 - TIR'!$E$18-'Ejercicio 3 - TIR'!$C$18),'Ejercicio 3 - TIR'!$C$18+SQRT(('Ejercicio 3 - TIR'!$E$18-'Ejercicio 3 - TIR'!$C$18)*('Ejercicio 3 - TIR'!$D$18-'Ejercicio 3 - TIR'!$C$18)*N449),'Ejercicio 3 - TIR'!$E$18-SQRT(('Ejercicio 3 - TIR'!$E$18-'Ejercicio 3 - TIR'!$C$18)*('Ejercicio 3 - TIR'!$E$18-'Ejercicio 3 - TIR'!$D$18)*(1-N449)))</f>
        <v>41082.6424783454</v>
      </c>
      <c r="P449" s="24">
        <f ca="1" t="shared" si="3327"/>
        <v>0.435363641701936</v>
      </c>
      <c r="Q449" s="26">
        <f ca="1">IF(P449&lt;=('Ejercicio 3 - TIR'!$D$22-'Ejercicio 3 - TIR'!$C$22)/('Ejercicio 3 - TIR'!$E$22-'Ejercicio 3 - TIR'!$C$22),'Ejercicio 3 - TIR'!$C$22+SQRT(('Ejercicio 3 - TIR'!$E$22-'Ejercicio 3 - TIR'!$C$22)*('Ejercicio 3 - TIR'!$D$22-'Ejercicio 3 - TIR'!$C$22)*P449),'Ejercicio 3 - TIR'!$E$22-SQRT(('Ejercicio 3 - TIR'!$E$22-'Ejercicio 3 - TIR'!$C$22)*('Ejercicio 3 - TIR'!$E$22-'Ejercicio 3 - TIR'!$D$22)*(1-P449)))</f>
        <v>0.147993830660763</v>
      </c>
      <c r="R449" s="24">
        <f ca="1" t="shared" si="3327"/>
        <v>0.522571262581231</v>
      </c>
      <c r="S449" s="26">
        <f ca="1">IF(R449&lt;=('Ejercicio 3 - TIR'!$D$23-'Ejercicio 3 - TIR'!$C$23)/('Ejercicio 3 - TIR'!$E$23-'Ejercicio 3 - TIR'!$C$23),'Ejercicio 3 - TIR'!$C$23+SQRT(('Ejercicio 3 - TIR'!$E$23-'Ejercicio 3 - TIR'!$C$23)*('Ejercicio 3 - TIR'!$D$23-'Ejercicio 3 - TIR'!$C$23)*R449),'Ejercicio 3 - TIR'!$E$23-SQRT(('Ejercicio 3 - TIR'!$E$23-'Ejercicio 3 - TIR'!$C$23)*('Ejercicio 3 - TIR'!$E$23-'Ejercicio 3 - TIR'!$D$23)*(1-R449)))</f>
        <v>0.150684957319598</v>
      </c>
      <c r="T449" s="24">
        <f ca="1" t="shared" ref="T449:X449" si="3328">RAND()</f>
        <v>0.0013720680222884</v>
      </c>
      <c r="U449" s="26">
        <f ca="1">IF(T449&lt;=('Ejercicio 3 - TIR'!$D$24-'Ejercicio 3 - TIR'!$C$24)/('Ejercicio 3 - TIR'!$E$24-'Ejercicio 3 - TIR'!$C$24),'Ejercicio 3 - TIR'!$C$24+SQRT(('Ejercicio 3 - TIR'!$E$24-'Ejercicio 3 - TIR'!$C$24)*('Ejercicio 3 - TIR'!$D$24-'Ejercicio 3 - TIR'!$C$24)*T449),'Ejercicio 3 - TIR'!$E$24-SQRT(('Ejercicio 3 - TIR'!$E$24-'Ejercicio 3 - TIR'!$C$24)*('Ejercicio 3 - TIR'!$E$24-'Ejercicio 3 - TIR'!$D$24)*(1-T449)))</f>
        <v>0.151697451868774</v>
      </c>
      <c r="V449" s="24">
        <f ca="1" t="shared" si="3328"/>
        <v>0.838725957343224</v>
      </c>
      <c r="W449" s="26">
        <f ca="1">IF(V449&lt;=('Ejercicio 3 - TIR'!$D$25-'Ejercicio 3 - TIR'!$C$25)/('Ejercicio 3 - TIR'!$E$25-'Ejercicio 3 - TIR'!$C$25),'Ejercicio 3 - TIR'!$C$25+SQRT(('Ejercicio 3 - TIR'!$E$25-'Ejercicio 3 - TIR'!$C$25)*('Ejercicio 3 - TIR'!$D$25-'Ejercicio 3 - TIR'!$C$25)*V449),'Ejercicio 3 - TIR'!$E$25-SQRT(('Ejercicio 3 - TIR'!$E$25-'Ejercicio 3 - TIR'!$C$25)*('Ejercicio 3 - TIR'!$E$25-'Ejercicio 3 - TIR'!$D$25)*(1-V449)))</f>
        <v>0.226241650955954</v>
      </c>
      <c r="X449" s="24">
        <f ca="1" t="shared" si="3328"/>
        <v>0.301562325262544</v>
      </c>
      <c r="Y449" s="26">
        <f ca="1">IF(X449&lt;=('Ejercicio 3 - TIR'!$D$26-'Ejercicio 3 - TIR'!$C$26)/('Ejercicio 3 - TIR'!$E$26-'Ejercicio 3 - TIR'!$C$26),'Ejercicio 3 - TIR'!$C$26+SQRT(('Ejercicio 3 - TIR'!$E$26-'Ejercicio 3 - TIR'!$C$26)*('Ejercicio 3 - TIR'!$D$26-'Ejercicio 3 - TIR'!$C$26)*X449),'Ejercicio 3 - TIR'!$E$26-SQRT(('Ejercicio 3 - TIR'!$E$26-'Ejercicio 3 - TIR'!$C$26)*('Ejercicio 3 - TIR'!$E$26-'Ejercicio 3 - TIR'!$D$26)*(1-X449)))</f>
        <v>0.218534510302594</v>
      </c>
      <c r="Z449" s="24">
        <f ca="1" t="shared" si="2860"/>
        <v>1.14799383066076</v>
      </c>
      <c r="AA449" s="24">
        <f ca="1" t="shared" si="2861"/>
        <v>1.32097923203704</v>
      </c>
      <c r="AB449" s="24">
        <f ca="1" t="shared" si="2862"/>
        <v>1.52136841550863</v>
      </c>
      <c r="AC449" s="24">
        <f ca="1" t="shared" si="2863"/>
        <v>1.86556531754555</v>
      </c>
      <c r="AD449" s="24">
        <f ca="1" t="shared" si="2864"/>
        <v>2.27325572065287</v>
      </c>
      <c r="AE449" s="23">
        <f ca="1" t="shared" si="2865"/>
        <v>4167.98069593593</v>
      </c>
      <c r="AF449" s="23">
        <f ca="1" t="shared" si="2866"/>
        <v>4796.03268921195</v>
      </c>
      <c r="AG449" s="23">
        <f ca="1" t="shared" si="2867"/>
        <v>5523.57862724474</v>
      </c>
      <c r="AH449" s="23">
        <f ca="1" t="shared" si="2868"/>
        <v>6773.24217505762</v>
      </c>
      <c r="AI449" s="23">
        <f ca="1" t="shared" si="2869"/>
        <v>8253.42933694472</v>
      </c>
      <c r="AJ449" s="25">
        <f ca="1" t="shared" si="2870"/>
        <v>45235.833115351</v>
      </c>
      <c r="AK449" s="25">
        <f ca="1" t="shared" si="2871"/>
        <v>46092.8179573419</v>
      </c>
      <c r="AL449" s="25">
        <f ca="1" t="shared" si="2872"/>
        <v>64510.2797910038</v>
      </c>
      <c r="AM449" s="25">
        <f ca="1" t="shared" si="2873"/>
        <v>70634.7834421638</v>
      </c>
      <c r="AN449" s="25">
        <f ca="1" t="shared" si="2874"/>
        <v>93391.3520334353</v>
      </c>
      <c r="AO449" s="25">
        <f ca="1">C449/'Ejercicio 3 - TIR'!$D$7</f>
        <v>14453.596252158</v>
      </c>
      <c r="AP449" s="25">
        <f ca="1" t="shared" si="2875"/>
        <v>30782.236863193</v>
      </c>
      <c r="AQ449" s="25">
        <f ca="1" t="shared" si="2876"/>
        <v>31639.2217051839</v>
      </c>
      <c r="AR449" s="25">
        <f ca="1" t="shared" si="2877"/>
        <v>50056.6835388458</v>
      </c>
      <c r="AS449" s="25">
        <f ca="1" t="shared" si="2878"/>
        <v>56181.1871900059</v>
      </c>
      <c r="AT449" s="25">
        <f ca="1" t="shared" si="2879"/>
        <v>78937.7557812774</v>
      </c>
      <c r="AU449" s="25">
        <f ca="1">AP449*'Ejercicio 3 - TIR'!$D$5</f>
        <v>15391.1184315965</v>
      </c>
      <c r="AV449" s="25">
        <f ca="1">AQ449*'Ejercicio 3 - TIR'!$D$5</f>
        <v>15819.6108525919</v>
      </c>
      <c r="AW449" s="25">
        <f ca="1">AR449*'Ejercicio 3 - TIR'!$D$5</f>
        <v>25028.3417694229</v>
      </c>
      <c r="AX449" s="25">
        <f ca="1">AS449*'Ejercicio 3 - TIR'!$D$5</f>
        <v>28090.5935950029</v>
      </c>
      <c r="AY449" s="25">
        <f ca="1">AT449*'Ejercicio 3 - TIR'!$D$5</f>
        <v>39468.8778906387</v>
      </c>
      <c r="AZ449" s="25">
        <f ca="1" t="shared" ref="AZ449:BD449" si="3329">AJ449-AU449-AE449</f>
        <v>25676.7339878185</v>
      </c>
      <c r="BA449" s="25">
        <f ca="1" t="shared" si="3329"/>
        <v>25477.174415538</v>
      </c>
      <c r="BB449" s="25">
        <f ca="1" t="shared" si="3329"/>
        <v>33958.3593943361</v>
      </c>
      <c r="BC449" s="25">
        <f ca="1" t="shared" si="3329"/>
        <v>35770.9476721033</v>
      </c>
      <c r="BD449" s="25">
        <f ca="1" t="shared" si="3329"/>
        <v>45669.0448058519</v>
      </c>
      <c r="BE449" s="25">
        <f ca="1" t="shared" ref="BE449:BI449" si="3330">AZ449/Z449</f>
        <v>22366.6132186786</v>
      </c>
      <c r="BF449" s="25">
        <f ca="1" t="shared" si="3330"/>
        <v>19286.5821033767</v>
      </c>
      <c r="BG449" s="25">
        <f ca="1" t="shared" si="3330"/>
        <v>22320.9309777757</v>
      </c>
      <c r="BH449" s="25">
        <f ca="1" t="shared" si="3330"/>
        <v>19174.3206928641</v>
      </c>
      <c r="BI449" s="25">
        <f ca="1" t="shared" si="3330"/>
        <v>20089.7085140672</v>
      </c>
      <c r="BJ449" s="25">
        <f ca="1" t="shared" si="2882"/>
        <v>64022.1684802913</v>
      </c>
      <c r="BK449" s="25">
        <f ca="1" t="shared" si="2883"/>
        <v>32856.720364225</v>
      </c>
      <c r="BL449" s="25">
        <f ca="1" t="shared" si="2884"/>
        <v>96878.8888445163</v>
      </c>
      <c r="BM449" s="25">
        <f ca="1">BK449*'Ejercicio 3 - TIR'!$D$5</f>
        <v>16428.3601821125</v>
      </c>
      <c r="BN449" s="25">
        <f ca="1" t="shared" si="2885"/>
        <v>80450.5286624038</v>
      </c>
      <c r="BO449" s="25">
        <f ca="1" t="shared" si="2886"/>
        <v>35390.0038308487</v>
      </c>
      <c r="BP449" s="25">
        <f ca="1" t="shared" si="2887"/>
        <v>-100431.18696556</v>
      </c>
      <c r="BQ449" s="25">
        <f ca="1" t="shared" ref="BQ449:BT449" si="3331">BE449</f>
        <v>22366.6132186786</v>
      </c>
      <c r="BR449" s="25">
        <f ca="1" t="shared" si="3331"/>
        <v>19286.5821033767</v>
      </c>
      <c r="BS449" s="25">
        <f ca="1" t="shared" si="3331"/>
        <v>22320.9309777757</v>
      </c>
      <c r="BT449" s="25">
        <f ca="1" t="shared" si="3331"/>
        <v>19174.3206928641</v>
      </c>
      <c r="BU449" s="25">
        <f ca="1" t="shared" si="2889"/>
        <v>55479.7123449159</v>
      </c>
      <c r="BV449" s="27">
        <f ca="1" t="shared" si="2890"/>
        <v>10.0526243932577</v>
      </c>
    </row>
    <row r="450" ht="15" customHeight="1" spans="1:74">
      <c r="A450" s="23">
        <v>449</v>
      </c>
      <c r="B450" s="24">
        <f ca="1" t="shared" ref="B450:F450" si="3332">RAND()</f>
        <v>0.409553882513586</v>
      </c>
      <c r="C450" s="25">
        <f ca="1">IF(B450&lt;=('Ejercicio 3 - TIR'!$D$13-'Ejercicio 3 - TIR'!$C$13)/('Ejercicio 3 - TIR'!$E$13-'Ejercicio 3 - TIR'!$C$13),'Ejercicio 3 - TIR'!$C$13+SQRT(('Ejercicio 3 - TIR'!$E$13-'Ejercicio 3 - TIR'!$C$13)*('Ejercicio 3 - TIR'!$D$13-'Ejercicio 3 - TIR'!$C$13)*B450),'Ejercicio 3 - TIR'!$E$13-SQRT(('Ejercicio 3 - TIR'!$E$13-'Ejercicio 3 - TIR'!$C$13)*('Ejercicio 3 - TIR'!$E$13-'Ejercicio 3 - TIR'!$D$13)*(1-B450)))</f>
        <v>73381.6728364892</v>
      </c>
      <c r="D450" s="24">
        <f ca="1" t="shared" si="3332"/>
        <v>0.638785676064449</v>
      </c>
      <c r="E450" s="25">
        <f ca="1">IF(D450&lt;=('Ejercicio 3 - TIR'!$D$14-'Ejercicio 3 - TIR'!$C$14)/('Ejercicio 3 - TIR'!$E$14-'Ejercicio 3 - TIR'!$C$14),'Ejercicio 3 - TIR'!$C$14+SQRT(('Ejercicio 3 - TIR'!$E$14-'Ejercicio 3 - TIR'!$C$14)*('Ejercicio 3 - TIR'!$D$14-'Ejercicio 3 - TIR'!$C$14)*D450),'Ejercicio 3 - TIR'!$E$14-SQRT(('Ejercicio 3 - TIR'!$E$14-'Ejercicio 3 - TIR'!$C$14)*('Ejercicio 3 - TIR'!$E$14-'Ejercicio 3 - TIR'!$D$14)*(1-D450)))</f>
        <v>32639.1475636084</v>
      </c>
      <c r="F450" s="24">
        <f ca="1" t="shared" si="3332"/>
        <v>0.915886389034713</v>
      </c>
      <c r="G450" s="25">
        <f ca="1">IF(F450&lt;=('Ejercicio 3 - TIR'!$D$18-'Ejercicio 3 - TIR'!$C$18)/('Ejercicio 3 - TIR'!$E$18-'Ejercicio 3 - TIR'!$C$18),'Ejercicio 3 - TIR'!$C$18+SQRT(('Ejercicio 3 - TIR'!$E$18-'Ejercicio 3 - TIR'!$C$18)*('Ejercicio 3 - TIR'!$D$18-'Ejercicio 3 - TIR'!$C$18)*F450),'Ejercicio 3 - TIR'!$E$18-SQRT(('Ejercicio 3 - TIR'!$E$18-'Ejercicio 3 - TIR'!$C$18)*('Ejercicio 3 - TIR'!$E$18-'Ejercicio 3 - TIR'!$D$18)*(1-F450)))</f>
        <v>42488.3231054938</v>
      </c>
      <c r="H450" s="24">
        <f ca="1" t="shared" ref="H450:L450" si="3333">RAND()</f>
        <v>0.232713948131615</v>
      </c>
      <c r="I450" s="25">
        <f ca="1">IF(H450&lt;=('Ejercicio 3 - TIR'!$D$18-'Ejercicio 3 - TIR'!$C$18)/('Ejercicio 3 - TIR'!$E$18-'Ejercicio 3 - TIR'!$C$18),'Ejercicio 3 - TIR'!$C$18+SQRT(('Ejercicio 3 - TIR'!$E$18-'Ejercicio 3 - TIR'!$C$18)*('Ejercicio 3 - TIR'!$D$18-'Ejercicio 3 - TIR'!$C$18)*H450),'Ejercicio 3 - TIR'!$E$18-SQRT(('Ejercicio 3 - TIR'!$E$18-'Ejercicio 3 - TIR'!$C$18)*('Ejercicio 3 - TIR'!$E$18-'Ejercicio 3 - TIR'!$D$18)*(1-H450)))</f>
        <v>35908.2224247012</v>
      </c>
      <c r="J450" s="24">
        <f ca="1" t="shared" si="3333"/>
        <v>0.384042384682064</v>
      </c>
      <c r="K450" s="25">
        <f ca="1">IF(J450&lt;=('Ejercicio 3 - TIR'!$D$18-'Ejercicio 3 - TIR'!$C$18)/('Ejercicio 3 - TIR'!$E$18-'Ejercicio 3 - TIR'!$C$18),'Ejercicio 3 - TIR'!$C$18+SQRT(('Ejercicio 3 - TIR'!$E$18-'Ejercicio 3 - TIR'!$C$18)*('Ejercicio 3 - TIR'!$D$18-'Ejercicio 3 - TIR'!$C$18)*J450),'Ejercicio 3 - TIR'!$E$18-SQRT(('Ejercicio 3 - TIR'!$E$18-'Ejercicio 3 - TIR'!$C$18)*('Ejercicio 3 - TIR'!$E$18-'Ejercicio 3 - TIR'!$D$18)*(1-J450)))</f>
        <v>37589.8852232632</v>
      </c>
      <c r="L450" s="24">
        <f ca="1" t="shared" si="3333"/>
        <v>0.313874469326182</v>
      </c>
      <c r="M450" s="25">
        <f ca="1">IF(L450&lt;=('Ejercicio 3 - TIR'!$D$18-'Ejercicio 3 - TIR'!$C$18)/('Ejercicio 3 - TIR'!$E$18-'Ejercicio 3 - TIR'!$C$18),'Ejercicio 3 - TIR'!$C$18+SQRT(('Ejercicio 3 - TIR'!$E$18-'Ejercicio 3 - TIR'!$C$18)*('Ejercicio 3 - TIR'!$D$18-'Ejercicio 3 - TIR'!$C$18)*L450),'Ejercicio 3 - TIR'!$E$18-SQRT(('Ejercicio 3 - TIR'!$E$18-'Ejercicio 3 - TIR'!$C$18)*('Ejercicio 3 - TIR'!$E$18-'Ejercicio 3 - TIR'!$D$18)*(1-L450)))</f>
        <v>36861.5720063938</v>
      </c>
      <c r="N450" s="24">
        <f ca="1" t="shared" ref="N450:R450" si="3334">RAND()</f>
        <v>0.932953468168179</v>
      </c>
      <c r="O450" s="25">
        <f ca="1">IF(N450&lt;=('Ejercicio 3 - TIR'!$D$18-'Ejercicio 3 - TIR'!$C$18)/('Ejercicio 3 - TIR'!$E$18-'Ejercicio 3 - TIR'!$C$18),'Ejercicio 3 - TIR'!$C$18+SQRT(('Ejercicio 3 - TIR'!$E$18-'Ejercicio 3 - TIR'!$C$18)*('Ejercicio 3 - TIR'!$D$18-'Ejercicio 3 - TIR'!$C$18)*N450),'Ejercicio 3 - TIR'!$E$18-SQRT(('Ejercicio 3 - TIR'!$E$18-'Ejercicio 3 - TIR'!$C$18)*('Ejercicio 3 - TIR'!$E$18-'Ejercicio 3 - TIR'!$D$18)*(1-N450)))</f>
        <v>42757.5705390388</v>
      </c>
      <c r="P450" s="24">
        <f ca="1" t="shared" si="3334"/>
        <v>0.824079890146139</v>
      </c>
      <c r="Q450" s="26">
        <f ca="1">IF(P450&lt;=('Ejercicio 3 - TIR'!$D$22-'Ejercicio 3 - TIR'!$C$22)/('Ejercicio 3 - TIR'!$E$22-'Ejercicio 3 - TIR'!$C$22),'Ejercicio 3 - TIR'!$C$22+SQRT(('Ejercicio 3 - TIR'!$E$22-'Ejercicio 3 - TIR'!$C$22)*('Ejercicio 3 - TIR'!$D$22-'Ejercicio 3 - TIR'!$C$22)*P450),'Ejercicio 3 - TIR'!$E$22-SQRT(('Ejercicio 3 - TIR'!$E$22-'Ejercicio 3 - TIR'!$C$22)*('Ejercicio 3 - TIR'!$E$22-'Ejercicio 3 - TIR'!$D$22)*(1-P450)))</f>
        <v>0.16220516373391</v>
      </c>
      <c r="R450" s="24">
        <f ca="1" t="shared" si="3334"/>
        <v>0.321718244521801</v>
      </c>
      <c r="S450" s="26">
        <f ca="1">IF(R450&lt;=('Ejercicio 3 - TIR'!$D$23-'Ejercicio 3 - TIR'!$C$23)/('Ejercicio 3 - TIR'!$E$23-'Ejercicio 3 - TIR'!$C$23),'Ejercicio 3 - TIR'!$C$23+SQRT(('Ejercicio 3 - TIR'!$E$23-'Ejercicio 3 - TIR'!$C$23)*('Ejercicio 3 - TIR'!$D$23-'Ejercicio 3 - TIR'!$C$23)*R450),'Ejercicio 3 - TIR'!$E$23-SQRT(('Ejercicio 3 - TIR'!$E$23-'Ejercicio 3 - TIR'!$C$23)*('Ejercicio 3 - TIR'!$E$23-'Ejercicio 3 - TIR'!$D$23)*(1-R450)))</f>
        <v>0.144064347905963</v>
      </c>
      <c r="T450" s="24">
        <f ca="1" t="shared" ref="T450:X450" si="3335">RAND()</f>
        <v>0.906301016611853</v>
      </c>
      <c r="U450" s="26">
        <f ca="1">IF(T450&lt;=('Ejercicio 3 - TIR'!$D$24-'Ejercicio 3 - TIR'!$C$24)/('Ejercicio 3 - TIR'!$E$24-'Ejercicio 3 - TIR'!$C$24),'Ejercicio 3 - TIR'!$C$24+SQRT(('Ejercicio 3 - TIR'!$E$24-'Ejercicio 3 - TIR'!$C$24)*('Ejercicio 3 - TIR'!$D$24-'Ejercicio 3 - TIR'!$C$24)*T450),'Ejercicio 3 - TIR'!$E$24-SQRT(('Ejercicio 3 - TIR'!$E$24-'Ejercicio 3 - TIR'!$C$24)*('Ejercicio 3 - TIR'!$E$24-'Ejercicio 3 - TIR'!$D$24)*(1-T450)))</f>
        <v>0.203802557192976</v>
      </c>
      <c r="V450" s="24">
        <f ca="1" t="shared" si="3335"/>
        <v>0.524548648521906</v>
      </c>
      <c r="W450" s="26">
        <f ca="1">IF(V450&lt;=('Ejercicio 3 - TIR'!$D$25-'Ejercicio 3 - TIR'!$C$25)/('Ejercicio 3 - TIR'!$E$25-'Ejercicio 3 - TIR'!$C$25),'Ejercicio 3 - TIR'!$C$25+SQRT(('Ejercicio 3 - TIR'!$E$25-'Ejercicio 3 - TIR'!$C$25)*('Ejercicio 3 - TIR'!$D$25-'Ejercicio 3 - TIR'!$C$25)*V450),'Ejercicio 3 - TIR'!$E$25-SQRT(('Ejercicio 3 - TIR'!$E$25-'Ejercicio 3 - TIR'!$C$25)*('Ejercicio 3 - TIR'!$E$25-'Ejercicio 3 - TIR'!$D$25)*(1-V450)))</f>
        <v>0.209206866629623</v>
      </c>
      <c r="X450" s="24">
        <f ca="1" t="shared" si="3335"/>
        <v>0.390683574554724</v>
      </c>
      <c r="Y450" s="26">
        <f ca="1">IF(X450&lt;=('Ejercicio 3 - TIR'!$D$26-'Ejercicio 3 - TIR'!$C$26)/('Ejercicio 3 - TIR'!$E$26-'Ejercicio 3 - TIR'!$C$26),'Ejercicio 3 - TIR'!$C$26+SQRT(('Ejercicio 3 - TIR'!$E$26-'Ejercicio 3 - TIR'!$C$26)*('Ejercicio 3 - TIR'!$D$26-'Ejercicio 3 - TIR'!$C$26)*X450),'Ejercicio 3 - TIR'!$E$26-SQRT(('Ejercicio 3 - TIR'!$E$26-'Ejercicio 3 - TIR'!$C$26)*('Ejercicio 3 - TIR'!$E$26-'Ejercicio 3 - TIR'!$D$26)*(1-X450)))</f>
        <v>0.222638787518006</v>
      </c>
      <c r="Z450" s="24">
        <f ca="1" t="shared" ref="Z450:Z513" si="3336">(1+Q450)</f>
        <v>1.16220516373391</v>
      </c>
      <c r="AA450" s="24">
        <f ca="1" t="shared" ref="AA450:AA513" si="3337">Z450*(1+S450)</f>
        <v>1.32963749278018</v>
      </c>
      <c r="AB450" s="24">
        <f ca="1" t="shared" ref="AB450:AB513" si="3338">AA450*(1+U450)</f>
        <v>1.60062101394844</v>
      </c>
      <c r="AC450" s="24">
        <f ca="1" t="shared" ref="AC450:AC513" si="3339">AB450*(1+W450)</f>
        <v>1.93548192093812</v>
      </c>
      <c r="AD450" s="24">
        <f ca="1" t="shared" ref="AD450:AD513" si="3340">AC450*(1+Y450)</f>
        <v>2.3663952690788</v>
      </c>
      <c r="AE450" s="23">
        <f ca="1" t="shared" ref="AE450:AE513" si="3341">E450*Q450</f>
        <v>5294.23827469034</v>
      </c>
      <c r="AF450" s="23">
        <f ca="1" t="shared" ref="AF450:AF513" si="3342">AE450*(1+S450)</f>
        <v>6056.9492593924</v>
      </c>
      <c r="AG450" s="23">
        <f ca="1" t="shared" ref="AG450:AG513" si="3343">AF450*(1+U450)</f>
        <v>7291.37100724467</v>
      </c>
      <c r="AH450" s="23">
        <f ca="1" t="shared" ref="AH450:AH513" si="3344">AG450*(1+W450)</f>
        <v>8816.77588910441</v>
      </c>
      <c r="AI450" s="23">
        <f ca="1" t="shared" ref="AI450:AI513" si="3345">AH450*(1+Y450)</f>
        <v>10779.7321828726</v>
      </c>
      <c r="AJ450" s="25">
        <f ca="1" t="shared" ref="AJ450:AJ513" si="3346">G450*Z450</f>
        <v>49380.1485115996</v>
      </c>
      <c r="AK450" s="25">
        <f ca="1" t="shared" ref="AK450:AK513" si="3347">I450*AA450</f>
        <v>47744.9188349727</v>
      </c>
      <c r="AL450" s="25">
        <f ca="1" t="shared" ref="AL450:AL513" si="3348">K450*AB450</f>
        <v>60167.160200265</v>
      </c>
      <c r="AM450" s="25">
        <f ca="1" t="shared" ref="AM450:AM513" si="3349">M450*AC450</f>
        <v>71344.9061957339</v>
      </c>
      <c r="AN450" s="25">
        <f ca="1" t="shared" ref="AN450:AN513" si="3350">O450*AD450</f>
        <v>101181.312640885</v>
      </c>
      <c r="AO450" s="25">
        <f ca="1">C450/'Ejercicio 3 - TIR'!$D$7</f>
        <v>14676.3345672978</v>
      </c>
      <c r="AP450" s="25">
        <f ca="1" t="shared" ref="AP450:AP513" si="3351">AJ450-AO450</f>
        <v>34703.8139443018</v>
      </c>
      <c r="AQ450" s="25">
        <f ca="1" t="shared" ref="AQ450:AQ513" si="3352">AK450-AO450</f>
        <v>33068.5842676749</v>
      </c>
      <c r="AR450" s="25">
        <f ca="1" t="shared" ref="AR450:AR513" si="3353">AL450-AO450</f>
        <v>45490.8256329671</v>
      </c>
      <c r="AS450" s="25">
        <f ca="1" t="shared" ref="AS450:AS513" si="3354">AM450-AO450</f>
        <v>56668.5716284361</v>
      </c>
      <c r="AT450" s="25">
        <f ca="1" t="shared" ref="AT450:AT513" si="3355">AN450-AO450</f>
        <v>86504.9780735869</v>
      </c>
      <c r="AU450" s="25">
        <f ca="1">AP450*'Ejercicio 3 - TIR'!$D$5</f>
        <v>17351.9069721509</v>
      </c>
      <c r="AV450" s="25">
        <f ca="1">AQ450*'Ejercicio 3 - TIR'!$D$5</f>
        <v>16534.2921338374</v>
      </c>
      <c r="AW450" s="25">
        <f ca="1">AR450*'Ejercicio 3 - TIR'!$D$5</f>
        <v>22745.4128164836</v>
      </c>
      <c r="AX450" s="25">
        <f ca="1">AS450*'Ejercicio 3 - TIR'!$D$5</f>
        <v>28334.2858142181</v>
      </c>
      <c r="AY450" s="25">
        <f ca="1">AT450*'Ejercicio 3 - TIR'!$D$5</f>
        <v>43252.4890367934</v>
      </c>
      <c r="AZ450" s="25">
        <f ca="1" t="shared" ref="AZ450:BD450" si="3356">AJ450-AU450-AE450</f>
        <v>26734.0032647584</v>
      </c>
      <c r="BA450" s="25">
        <f ca="1" t="shared" si="3356"/>
        <v>25153.6774417429</v>
      </c>
      <c r="BB450" s="25">
        <f ca="1" t="shared" si="3356"/>
        <v>30130.3763765367</v>
      </c>
      <c r="BC450" s="25">
        <f ca="1" t="shared" si="3356"/>
        <v>34193.8444924115</v>
      </c>
      <c r="BD450" s="25">
        <f ca="1" t="shared" si="3356"/>
        <v>47149.0914212187</v>
      </c>
      <c r="BE450" s="25">
        <f ca="1" t="shared" ref="BE450:BI450" si="3357">AZ450/Z450</f>
        <v>23002.8260921401</v>
      </c>
      <c r="BF450" s="25">
        <f ca="1" t="shared" si="3357"/>
        <v>18917.6956714332</v>
      </c>
      <c r="BG450" s="25">
        <f ca="1" t="shared" si="3357"/>
        <v>18824.1789367807</v>
      </c>
      <c r="BH450" s="25">
        <f ca="1" t="shared" si="3357"/>
        <v>17666.8374540217</v>
      </c>
      <c r="BI450" s="25">
        <f ca="1" t="shared" si="3357"/>
        <v>19924.4361401944</v>
      </c>
      <c r="BJ450" s="25">
        <f ca="1" t="shared" ref="BJ450:BJ513" si="3358">E450*AD450</f>
        <v>77237.1243812878</v>
      </c>
      <c r="BK450" s="25">
        <f ca="1" t="shared" ref="BK450:BK513" si="3359">0.2*C450*AD450</f>
        <v>34730.0086874713</v>
      </c>
      <c r="BL450" s="25">
        <f ca="1" t="shared" ref="BL450:BL513" si="3360">BJ450+BK450</f>
        <v>111967.133068759</v>
      </c>
      <c r="BM450" s="25">
        <f ca="1">BK450*'Ejercicio 3 - TIR'!$D$5</f>
        <v>17365.0043437357</v>
      </c>
      <c r="BN450" s="25">
        <f ca="1" t="shared" ref="BN450:BN513" si="3361">BL450-BM450</f>
        <v>94602.1287250234</v>
      </c>
      <c r="BO450" s="25">
        <f ca="1" t="shared" ref="BO450:BO513" si="3362">BN450/AD450</f>
        <v>39977.3148472573</v>
      </c>
      <c r="BP450" s="25">
        <f ca="1" t="shared" ref="BP450:BP513" si="3363">-(C450+E450)</f>
        <v>-106020.820400098</v>
      </c>
      <c r="BQ450" s="25">
        <f ca="1" t="shared" ref="BQ450:BT450" si="3364">BE450</f>
        <v>23002.8260921401</v>
      </c>
      <c r="BR450" s="25">
        <f ca="1" t="shared" si="3364"/>
        <v>18917.6956714332</v>
      </c>
      <c r="BS450" s="25">
        <f ca="1" t="shared" si="3364"/>
        <v>18824.1789367807</v>
      </c>
      <c r="BT450" s="25">
        <f ca="1" t="shared" si="3364"/>
        <v>17666.8374540217</v>
      </c>
      <c r="BU450" s="25">
        <f ca="1" t="shared" ref="BU450:BU513" si="3365">BI450+BO450</f>
        <v>59901.7509874516</v>
      </c>
      <c r="BV450" s="27">
        <f ca="1" t="shared" ref="BV450:BV513" si="3366">IFERROR(IRR(BP450:BU450,0.1),NA())*100</f>
        <v>8.05920615251019</v>
      </c>
    </row>
    <row r="451" ht="15" customHeight="1" spans="1:74">
      <c r="A451" s="23">
        <v>450</v>
      </c>
      <c r="B451" s="24">
        <f ca="1" t="shared" ref="B451:F451" si="3367">RAND()</f>
        <v>0.496349478637712</v>
      </c>
      <c r="C451" s="25">
        <f ca="1">IF(B451&lt;=('Ejercicio 3 - TIR'!$D$13-'Ejercicio 3 - TIR'!$C$13)/('Ejercicio 3 - TIR'!$E$13-'Ejercicio 3 - TIR'!$C$13),'Ejercicio 3 - TIR'!$C$13+SQRT(('Ejercicio 3 - TIR'!$E$13-'Ejercicio 3 - TIR'!$C$13)*('Ejercicio 3 - TIR'!$D$13-'Ejercicio 3 - TIR'!$C$13)*B451),'Ejercicio 3 - TIR'!$E$13-SQRT(('Ejercicio 3 - TIR'!$E$13-'Ejercicio 3 - TIR'!$C$13)*('Ejercicio 3 - TIR'!$E$13-'Ejercicio 3 - TIR'!$D$13)*(1-B451)))</f>
        <v>75415.8460459843</v>
      </c>
      <c r="D451" s="24">
        <f ca="1" t="shared" si="3367"/>
        <v>0.330366843929585</v>
      </c>
      <c r="E451" s="25">
        <f ca="1">IF(D451&lt;=('Ejercicio 3 - TIR'!$D$14-'Ejercicio 3 - TIR'!$C$14)/('Ejercicio 3 - TIR'!$E$14-'Ejercicio 3 - TIR'!$C$14),'Ejercicio 3 - TIR'!$C$14+SQRT(('Ejercicio 3 - TIR'!$E$14-'Ejercicio 3 - TIR'!$C$14)*('Ejercicio 3 - TIR'!$D$14-'Ejercicio 3 - TIR'!$C$14)*D451),'Ejercicio 3 - TIR'!$E$14-SQRT(('Ejercicio 3 - TIR'!$E$14-'Ejercicio 3 - TIR'!$C$14)*('Ejercicio 3 - TIR'!$E$14-'Ejercicio 3 - TIR'!$D$14)*(1-D451)))</f>
        <v>29977.7016076417</v>
      </c>
      <c r="F451" s="24">
        <f ca="1" t="shared" si="3367"/>
        <v>0.767477391476377</v>
      </c>
      <c r="G451" s="25">
        <f ca="1">IF(F451&lt;=('Ejercicio 3 - TIR'!$D$18-'Ejercicio 3 - TIR'!$C$18)/('Ejercicio 3 - TIR'!$E$18-'Ejercicio 3 - TIR'!$C$18),'Ejercicio 3 - TIR'!$C$18+SQRT(('Ejercicio 3 - TIR'!$E$18-'Ejercicio 3 - TIR'!$C$18)*('Ejercicio 3 - TIR'!$D$18-'Ejercicio 3 - TIR'!$C$18)*F451),'Ejercicio 3 - TIR'!$E$18-SQRT(('Ejercicio 3 - TIR'!$E$18-'Ejercicio 3 - TIR'!$C$18)*('Ejercicio 3 - TIR'!$E$18-'Ejercicio 3 - TIR'!$D$18)*(1-F451)))</f>
        <v>40823.9737022773</v>
      </c>
      <c r="H451" s="24">
        <f ca="1" t="shared" ref="H451:L451" si="3368">RAND()</f>
        <v>0.981277596142336</v>
      </c>
      <c r="I451" s="25">
        <f ca="1">IF(H451&lt;=('Ejercicio 3 - TIR'!$D$18-'Ejercicio 3 - TIR'!$C$18)/('Ejercicio 3 - TIR'!$E$18-'Ejercicio 3 - TIR'!$C$18),'Ejercicio 3 - TIR'!$C$18+SQRT(('Ejercicio 3 - TIR'!$E$18-'Ejercicio 3 - TIR'!$C$18)*('Ejercicio 3 - TIR'!$D$18-'Ejercicio 3 - TIR'!$C$18)*H451),'Ejercicio 3 - TIR'!$E$18-SQRT(('Ejercicio 3 - TIR'!$E$18-'Ejercicio 3 - TIR'!$C$18)*('Ejercicio 3 - TIR'!$E$18-'Ejercicio 3 - TIR'!$D$18)*(1-H451)))</f>
        <v>43815.018865414</v>
      </c>
      <c r="J451" s="24">
        <f ca="1" t="shared" si="3368"/>
        <v>0.527262711348793</v>
      </c>
      <c r="K451" s="25">
        <f ca="1">IF(J451&lt;=('Ejercicio 3 - TIR'!$D$18-'Ejercicio 3 - TIR'!$C$18)/('Ejercicio 3 - TIR'!$E$18-'Ejercicio 3 - TIR'!$C$18),'Ejercicio 3 - TIR'!$C$18+SQRT(('Ejercicio 3 - TIR'!$E$18-'Ejercicio 3 - TIR'!$C$18)*('Ejercicio 3 - TIR'!$D$18-'Ejercicio 3 - TIR'!$C$18)*J451),'Ejercicio 3 - TIR'!$E$18-SQRT(('Ejercicio 3 - TIR'!$E$18-'Ejercicio 3 - TIR'!$C$18)*('Ejercicio 3 - TIR'!$E$18-'Ejercicio 3 - TIR'!$D$18)*(1-J451)))</f>
        <v>38893.2225150571</v>
      </c>
      <c r="L451" s="24">
        <f ca="1" t="shared" si="3368"/>
        <v>0.22035531295249</v>
      </c>
      <c r="M451" s="25">
        <f ca="1">IF(L451&lt;=('Ejercicio 3 - TIR'!$D$18-'Ejercicio 3 - TIR'!$C$18)/('Ejercicio 3 - TIR'!$E$18-'Ejercicio 3 - TIR'!$C$18),'Ejercicio 3 - TIR'!$C$18+SQRT(('Ejercicio 3 - TIR'!$E$18-'Ejercicio 3 - TIR'!$C$18)*('Ejercicio 3 - TIR'!$D$18-'Ejercicio 3 - TIR'!$C$18)*L451),'Ejercicio 3 - TIR'!$E$18-SQRT(('Ejercicio 3 - TIR'!$E$18-'Ejercicio 3 - TIR'!$C$18)*('Ejercicio 3 - TIR'!$E$18-'Ejercicio 3 - TIR'!$D$18)*(1-L451)))</f>
        <v>35749.199678466</v>
      </c>
      <c r="N451" s="24">
        <f ca="1" t="shared" ref="N451:R451" si="3369">RAND()</f>
        <v>0.683171462940124</v>
      </c>
      <c r="O451" s="25">
        <f ca="1">IF(N451&lt;=('Ejercicio 3 - TIR'!$D$18-'Ejercicio 3 - TIR'!$C$18)/('Ejercicio 3 - TIR'!$E$18-'Ejercicio 3 - TIR'!$C$18),'Ejercicio 3 - TIR'!$C$18+SQRT(('Ejercicio 3 - TIR'!$E$18-'Ejercicio 3 - TIR'!$C$18)*('Ejercicio 3 - TIR'!$D$18-'Ejercicio 3 - TIR'!$C$18)*N451),'Ejercicio 3 - TIR'!$E$18-SQRT(('Ejercicio 3 - TIR'!$E$18-'Ejercicio 3 - TIR'!$C$18)*('Ejercicio 3 - TIR'!$E$18-'Ejercicio 3 - TIR'!$D$18)*(1-N451)))</f>
        <v>40125.3574203342</v>
      </c>
      <c r="P451" s="24">
        <f ca="1" t="shared" si="3369"/>
        <v>0.000608945962152996</v>
      </c>
      <c r="Q451" s="26">
        <f ca="1">IF(P451&lt;=('Ejercicio 3 - TIR'!$D$22-'Ejercicio 3 - TIR'!$C$22)/('Ejercicio 3 - TIR'!$E$22-'Ejercicio 3 - TIR'!$C$22),'Ejercicio 3 - TIR'!$C$22+SQRT(('Ejercicio 3 - TIR'!$E$22-'Ejercicio 3 - TIR'!$C$22)*('Ejercicio 3 - TIR'!$D$22-'Ejercicio 3 - TIR'!$C$22)*P451),'Ejercicio 3 - TIR'!$E$22-SQRT(('Ejercicio 3 - TIR'!$E$22-'Ejercicio 3 - TIR'!$C$22)*('Ejercicio 3 - TIR'!$E$22-'Ejercicio 3 - TIR'!$D$22)*(1-P451)))</f>
        <v>0.121046949249904</v>
      </c>
      <c r="R451" s="24">
        <f ca="1" t="shared" si="3369"/>
        <v>0.138757026017616</v>
      </c>
      <c r="S451" s="26">
        <f ca="1">IF(R451&lt;=('Ejercicio 3 - TIR'!$D$23-'Ejercicio 3 - TIR'!$C$23)/('Ejercicio 3 - TIR'!$E$23-'Ejercicio 3 - TIR'!$C$23),'Ejercicio 3 - TIR'!$C$23+SQRT(('Ejercicio 3 - TIR'!$E$23-'Ejercicio 3 - TIR'!$C$23)*('Ejercicio 3 - TIR'!$D$23-'Ejercicio 3 - TIR'!$C$23)*R451),'Ejercicio 3 - TIR'!$E$23-SQRT(('Ejercicio 3 - TIR'!$E$23-'Ejercicio 3 - TIR'!$C$23)*('Ejercicio 3 - TIR'!$E$23-'Ejercicio 3 - TIR'!$D$23)*(1-R451)))</f>
        <v>0.135803880752262</v>
      </c>
      <c r="T451" s="24">
        <f ca="1" t="shared" ref="T451:X451" si="3370">RAND()</f>
        <v>0.0485697718257476</v>
      </c>
      <c r="U451" s="26">
        <f ca="1">IF(T451&lt;=('Ejercicio 3 - TIR'!$D$24-'Ejercicio 3 - TIR'!$C$24)/('Ejercicio 3 - TIR'!$E$24-'Ejercicio 3 - TIR'!$C$24),'Ejercicio 3 - TIR'!$C$24+SQRT(('Ejercicio 3 - TIR'!$E$24-'Ejercicio 3 - TIR'!$C$24)*('Ejercicio 3 - TIR'!$D$24-'Ejercicio 3 - TIR'!$C$24)*T451),'Ejercicio 3 - TIR'!$E$24-SQRT(('Ejercicio 3 - TIR'!$E$24-'Ejercicio 3 - TIR'!$C$24)*('Ejercicio 3 - TIR'!$E$24-'Ejercicio 3 - TIR'!$D$24)*(1-T451)))</f>
        <v>0.160099332692513</v>
      </c>
      <c r="V451" s="24">
        <f ca="1" t="shared" si="3370"/>
        <v>0.970746862591129</v>
      </c>
      <c r="W451" s="26">
        <f ca="1">IF(V451&lt;=('Ejercicio 3 - TIR'!$D$25-'Ejercicio 3 - TIR'!$C$25)/('Ejercicio 3 - TIR'!$E$25-'Ejercicio 3 - TIR'!$C$25),'Ejercicio 3 - TIR'!$C$25+SQRT(('Ejercicio 3 - TIR'!$E$25-'Ejercicio 3 - TIR'!$C$25)*('Ejercicio 3 - TIR'!$D$25-'Ejercicio 3 - TIR'!$C$25)*V451),'Ejercicio 3 - TIR'!$E$25-SQRT(('Ejercicio 3 - TIR'!$E$25-'Ejercicio 3 - TIR'!$C$25)*('Ejercicio 3 - TIR'!$E$25-'Ejercicio 3 - TIR'!$D$25)*(1-V451)))</f>
        <v>0.239881404201617</v>
      </c>
      <c r="X451" s="24">
        <f ca="1" t="shared" si="3370"/>
        <v>0.929010839649993</v>
      </c>
      <c r="Y451" s="26">
        <f ca="1">IF(X451&lt;=('Ejercicio 3 - TIR'!$D$26-'Ejercicio 3 - TIR'!$C$26)/('Ejercicio 3 - TIR'!$E$26-'Ejercicio 3 - TIR'!$C$26),'Ejercicio 3 - TIR'!$C$26+SQRT(('Ejercicio 3 - TIR'!$E$26-'Ejercicio 3 - TIR'!$C$26)*('Ejercicio 3 - TIR'!$D$26-'Ejercicio 3 - TIR'!$C$26)*X451),'Ejercicio 3 - TIR'!$E$26-SQRT(('Ejercicio 3 - TIR'!$E$26-'Ejercicio 3 - TIR'!$C$26)*('Ejercicio 3 - TIR'!$E$26-'Ejercicio 3 - TIR'!$D$26)*(1-X451)))</f>
        <v>0.26042089210689</v>
      </c>
      <c r="Z451" s="24">
        <f ca="1" t="shared" si="3336"/>
        <v>1.1210469492499</v>
      </c>
      <c r="AA451" s="24">
        <f ca="1" t="shared" si="3337"/>
        <v>1.27328947546353</v>
      </c>
      <c r="AB451" s="24">
        <f ca="1" t="shared" si="3338"/>
        <v>1.47714227080964</v>
      </c>
      <c r="AC451" s="24">
        <f ca="1" t="shared" si="3339"/>
        <v>1.83148123293702</v>
      </c>
      <c r="AD451" s="24">
        <f ca="1" t="shared" si="3340"/>
        <v>2.3084372094955</v>
      </c>
      <c r="AE451" s="23">
        <f ca="1" t="shared" si="3341"/>
        <v>3628.70932512898</v>
      </c>
      <c r="AF451" s="23">
        <f ca="1" t="shared" si="3342"/>
        <v>4121.50213360342</v>
      </c>
      <c r="AG451" s="23">
        <f ca="1" t="shared" si="3343"/>
        <v>4781.3518748841</v>
      </c>
      <c r="AH451" s="23">
        <f ca="1" t="shared" si="3344"/>
        <v>5928.30927661333</v>
      </c>
      <c r="AI451" s="23">
        <f ca="1" t="shared" si="3345"/>
        <v>7472.16486711453</v>
      </c>
      <c r="AJ451" s="25">
        <f ca="1" t="shared" si="3346"/>
        <v>45765.5911751963</v>
      </c>
      <c r="AK451" s="25">
        <f ca="1" t="shared" si="3347"/>
        <v>55789.2023885674</v>
      </c>
      <c r="AL451" s="25">
        <f ca="1" t="shared" si="3348"/>
        <v>57450.8230249959</v>
      </c>
      <c r="AM451" s="25">
        <f ca="1" t="shared" si="3349"/>
        <v>65473.9883036285</v>
      </c>
      <c r="AN451" s="25">
        <f ca="1" t="shared" si="3350"/>
        <v>92626.8681134059</v>
      </c>
      <c r="AO451" s="25">
        <f ca="1">C451/'Ejercicio 3 - TIR'!$D$7</f>
        <v>15083.1692091969</v>
      </c>
      <c r="AP451" s="25">
        <f ca="1" t="shared" si="3351"/>
        <v>30682.4219659994</v>
      </c>
      <c r="AQ451" s="25">
        <f ca="1" t="shared" si="3352"/>
        <v>40706.0331793706</v>
      </c>
      <c r="AR451" s="25">
        <f ca="1" t="shared" si="3353"/>
        <v>42367.6538157991</v>
      </c>
      <c r="AS451" s="25">
        <f ca="1" t="shared" si="3354"/>
        <v>50390.8190944317</v>
      </c>
      <c r="AT451" s="25">
        <f ca="1" t="shared" si="3355"/>
        <v>77543.6989042091</v>
      </c>
      <c r="AU451" s="25">
        <f ca="1">AP451*'Ejercicio 3 - TIR'!$D$5</f>
        <v>15341.2109829997</v>
      </c>
      <c r="AV451" s="25">
        <f ca="1">AQ451*'Ejercicio 3 - TIR'!$D$5</f>
        <v>20353.0165896853</v>
      </c>
      <c r="AW451" s="25">
        <f ca="1">AR451*'Ejercicio 3 - TIR'!$D$5</f>
        <v>21183.8269078995</v>
      </c>
      <c r="AX451" s="25">
        <f ca="1">AS451*'Ejercicio 3 - TIR'!$D$5</f>
        <v>25195.4095472158</v>
      </c>
      <c r="AY451" s="25">
        <f ca="1">AT451*'Ejercicio 3 - TIR'!$D$5</f>
        <v>38771.8494521045</v>
      </c>
      <c r="AZ451" s="25">
        <f ca="1" t="shared" ref="AZ451:BD451" si="3371">AJ451-AU451-AE451</f>
        <v>26795.6708670676</v>
      </c>
      <c r="BA451" s="25">
        <f ca="1" t="shared" si="3371"/>
        <v>31314.6836652787</v>
      </c>
      <c r="BB451" s="25">
        <f ca="1" t="shared" si="3371"/>
        <v>31485.6442422123</v>
      </c>
      <c r="BC451" s="25">
        <f ca="1" t="shared" si="3371"/>
        <v>34350.2694797994</v>
      </c>
      <c r="BD451" s="25">
        <f ca="1" t="shared" si="3371"/>
        <v>46382.8537941869</v>
      </c>
      <c r="BE451" s="25">
        <f ca="1" t="shared" ref="BE451:BI451" si="3372">AZ451/Z451</f>
        <v>23902.3627734741</v>
      </c>
      <c r="BF451" s="25">
        <f ca="1" t="shared" si="3372"/>
        <v>24593.5305904252</v>
      </c>
      <c r="BG451" s="25">
        <f ca="1" t="shared" si="3372"/>
        <v>21315.2415068013</v>
      </c>
      <c r="BH451" s="25">
        <f ca="1" t="shared" si="3372"/>
        <v>18755.4580751637</v>
      </c>
      <c r="BI451" s="25">
        <f ca="1" t="shared" si="3372"/>
        <v>20092.7508893879</v>
      </c>
      <c r="BJ451" s="25">
        <f ca="1" t="shared" si="3358"/>
        <v>69201.6418462333</v>
      </c>
      <c r="BK451" s="25">
        <f ca="1" t="shared" si="3359"/>
        <v>34818.5490396269</v>
      </c>
      <c r="BL451" s="25">
        <f ca="1" t="shared" si="3360"/>
        <v>104020.19088586</v>
      </c>
      <c r="BM451" s="25">
        <f ca="1">BK451*'Ejercicio 3 - TIR'!$D$5</f>
        <v>17409.2745198134</v>
      </c>
      <c r="BN451" s="25">
        <f ca="1" t="shared" si="3361"/>
        <v>86610.9163660467</v>
      </c>
      <c r="BO451" s="25">
        <f ca="1" t="shared" si="3362"/>
        <v>37519.2862122401</v>
      </c>
      <c r="BP451" s="25">
        <f ca="1" t="shared" si="3363"/>
        <v>-105393.547653626</v>
      </c>
      <c r="BQ451" s="25">
        <f ca="1" t="shared" ref="BQ451:BT451" si="3373">BE451</f>
        <v>23902.3627734741</v>
      </c>
      <c r="BR451" s="25">
        <f ca="1" t="shared" si="3373"/>
        <v>24593.5305904252</v>
      </c>
      <c r="BS451" s="25">
        <f ca="1" t="shared" si="3373"/>
        <v>21315.2415068013</v>
      </c>
      <c r="BT451" s="25">
        <f ca="1" t="shared" si="3373"/>
        <v>18755.4580751637</v>
      </c>
      <c r="BU451" s="25">
        <f ca="1" t="shared" si="3365"/>
        <v>57612.037101628</v>
      </c>
      <c r="BV451" s="27">
        <f ca="1" t="shared" si="3366"/>
        <v>10.4102383411524</v>
      </c>
    </row>
    <row r="452" ht="15" customHeight="1" spans="1:74">
      <c r="A452" s="23">
        <v>451</v>
      </c>
      <c r="B452" s="24">
        <f ca="1" t="shared" ref="B452:F452" si="3374">RAND()</f>
        <v>0.164561960959046</v>
      </c>
      <c r="C452" s="25">
        <f ca="1">IF(B452&lt;=('Ejercicio 3 - TIR'!$D$13-'Ejercicio 3 - TIR'!$C$13)/('Ejercicio 3 - TIR'!$E$13-'Ejercicio 3 - TIR'!$C$13),'Ejercicio 3 - TIR'!$C$13+SQRT(('Ejercicio 3 - TIR'!$E$13-'Ejercicio 3 - TIR'!$C$13)*('Ejercicio 3 - TIR'!$D$13-'Ejercicio 3 - TIR'!$C$13)*B452),'Ejercicio 3 - TIR'!$E$13-SQRT(('Ejercicio 3 - TIR'!$E$13-'Ejercicio 3 - TIR'!$C$13)*('Ejercicio 3 - TIR'!$E$13-'Ejercicio 3 - TIR'!$D$13)*(1-B452)))</f>
        <v>68113.2474622446</v>
      </c>
      <c r="D452" s="24">
        <f ca="1" t="shared" si="3374"/>
        <v>0.558270762956457</v>
      </c>
      <c r="E452" s="25">
        <f ca="1">IF(D452&lt;=('Ejercicio 3 - TIR'!$D$14-'Ejercicio 3 - TIR'!$C$14)/('Ejercicio 3 - TIR'!$E$14-'Ejercicio 3 - TIR'!$C$14),'Ejercicio 3 - TIR'!$C$14+SQRT(('Ejercicio 3 - TIR'!$E$14-'Ejercicio 3 - TIR'!$C$14)*('Ejercicio 3 - TIR'!$D$14-'Ejercicio 3 - TIR'!$C$14)*D452),'Ejercicio 3 - TIR'!$E$14-SQRT(('Ejercicio 3 - TIR'!$E$14-'Ejercicio 3 - TIR'!$C$14)*('Ejercicio 3 - TIR'!$E$14-'Ejercicio 3 - TIR'!$D$14)*(1-D452)))</f>
        <v>31860.0131722139</v>
      </c>
      <c r="F452" s="24">
        <f ca="1" t="shared" si="3374"/>
        <v>0.0310255604163094</v>
      </c>
      <c r="G452" s="25">
        <f ca="1">IF(F452&lt;=('Ejercicio 3 - TIR'!$D$18-'Ejercicio 3 - TIR'!$C$18)/('Ejercicio 3 - TIR'!$E$18-'Ejercicio 3 - TIR'!$C$18),'Ejercicio 3 - TIR'!$C$18+SQRT(('Ejercicio 3 - TIR'!$E$18-'Ejercicio 3 - TIR'!$C$18)*('Ejercicio 3 - TIR'!$D$18-'Ejercicio 3 - TIR'!$C$18)*F452),'Ejercicio 3 - TIR'!$E$18-SQRT(('Ejercicio 3 - TIR'!$E$18-'Ejercicio 3 - TIR'!$C$18)*('Ejercicio 3 - TIR'!$E$18-'Ejercicio 3 - TIR'!$D$18)*(1-F452)))</f>
        <v>32157.2746840508</v>
      </c>
      <c r="H452" s="24">
        <f ca="1" t="shared" ref="H452:L452" si="3375">RAND()</f>
        <v>0.235116724200445</v>
      </c>
      <c r="I452" s="25">
        <f ca="1">IF(H452&lt;=('Ejercicio 3 - TIR'!$D$18-'Ejercicio 3 - TIR'!$C$18)/('Ejercicio 3 - TIR'!$E$18-'Ejercicio 3 - TIR'!$C$18),'Ejercicio 3 - TIR'!$C$18+SQRT(('Ejercicio 3 - TIR'!$E$18-'Ejercicio 3 - TIR'!$C$18)*('Ejercicio 3 - TIR'!$D$18-'Ejercicio 3 - TIR'!$C$18)*H452),'Ejercicio 3 - TIR'!$E$18-SQRT(('Ejercicio 3 - TIR'!$E$18-'Ejercicio 3 - TIR'!$C$18)*('Ejercicio 3 - TIR'!$E$18-'Ejercicio 3 - TIR'!$D$18)*(1-H452)))</f>
        <v>35938.6453531144</v>
      </c>
      <c r="J452" s="24">
        <f ca="1" t="shared" si="3375"/>
        <v>0.0913840734837381</v>
      </c>
      <c r="K452" s="25">
        <f ca="1">IF(J452&lt;=('Ejercicio 3 - TIR'!$D$18-'Ejercicio 3 - TIR'!$C$18)/('Ejercicio 3 - TIR'!$E$18-'Ejercicio 3 - TIR'!$C$18),'Ejercicio 3 - TIR'!$C$18+SQRT(('Ejercicio 3 - TIR'!$E$18-'Ejercicio 3 - TIR'!$C$18)*('Ejercicio 3 - TIR'!$D$18-'Ejercicio 3 - TIR'!$C$18)*J452),'Ejercicio 3 - TIR'!$E$18-SQRT(('Ejercicio 3 - TIR'!$E$18-'Ejercicio 3 - TIR'!$C$18)*('Ejercicio 3 - TIR'!$E$18-'Ejercicio 3 - TIR'!$D$18)*(1-J452)))</f>
        <v>33702.379103031</v>
      </c>
      <c r="L452" s="24">
        <f ca="1" t="shared" si="3375"/>
        <v>0.364790527043143</v>
      </c>
      <c r="M452" s="25">
        <f ca="1">IF(L452&lt;=('Ejercicio 3 - TIR'!$D$18-'Ejercicio 3 - TIR'!$C$18)/('Ejercicio 3 - TIR'!$E$18-'Ejercicio 3 - TIR'!$C$18),'Ejercicio 3 - TIR'!$C$18+SQRT(('Ejercicio 3 - TIR'!$E$18-'Ejercicio 3 - TIR'!$C$18)*('Ejercicio 3 - TIR'!$D$18-'Ejercicio 3 - TIR'!$C$18)*L452),'Ejercicio 3 - TIR'!$E$18-SQRT(('Ejercicio 3 - TIR'!$E$18-'Ejercicio 3 - TIR'!$C$18)*('Ejercicio 3 - TIR'!$E$18-'Ejercicio 3 - TIR'!$D$18)*(1-L452)))</f>
        <v>37397.2007581565</v>
      </c>
      <c r="N452" s="24">
        <f ca="1" t="shared" ref="N452:R452" si="3376">RAND()</f>
        <v>0.330799836140492</v>
      </c>
      <c r="O452" s="25">
        <f ca="1">IF(N452&lt;=('Ejercicio 3 - TIR'!$D$18-'Ejercicio 3 - TIR'!$C$18)/('Ejercicio 3 - TIR'!$E$18-'Ejercicio 3 - TIR'!$C$18),'Ejercicio 3 - TIR'!$C$18+SQRT(('Ejercicio 3 - TIR'!$E$18-'Ejercicio 3 - TIR'!$C$18)*('Ejercicio 3 - TIR'!$D$18-'Ejercicio 3 - TIR'!$C$18)*N452),'Ejercicio 3 - TIR'!$E$18-SQRT(('Ejercicio 3 - TIR'!$E$18-'Ejercicio 3 - TIR'!$C$18)*('Ejercicio 3 - TIR'!$E$18-'Ejercicio 3 - TIR'!$D$18)*(1-N452)))</f>
        <v>37044.1447615075</v>
      </c>
      <c r="P452" s="24">
        <f ca="1" t="shared" si="3376"/>
        <v>0.0863514278149096</v>
      </c>
      <c r="Q452" s="26">
        <f ca="1">IF(P452&lt;=('Ejercicio 3 - TIR'!$D$22-'Ejercicio 3 - TIR'!$C$22)/('Ejercicio 3 - TIR'!$E$22-'Ejercicio 3 - TIR'!$C$22),'Ejercicio 3 - TIR'!$C$22+SQRT(('Ejercicio 3 - TIR'!$E$22-'Ejercicio 3 - TIR'!$C$22)*('Ejercicio 3 - TIR'!$D$22-'Ejercicio 3 - TIR'!$C$22)*P452),'Ejercicio 3 - TIR'!$E$22-SQRT(('Ejercicio 3 - TIR'!$E$22-'Ejercicio 3 - TIR'!$C$22)*('Ejercicio 3 - TIR'!$E$22-'Ejercicio 3 - TIR'!$D$22)*(1-P452)))</f>
        <v>0.132467259926176</v>
      </c>
      <c r="R452" s="24">
        <f ca="1" t="shared" si="3376"/>
        <v>0.32207304808278</v>
      </c>
      <c r="S452" s="26">
        <f ca="1">IF(R452&lt;=('Ejercicio 3 - TIR'!$D$23-'Ejercicio 3 - TIR'!$C$23)/('Ejercicio 3 - TIR'!$E$23-'Ejercicio 3 - TIR'!$C$23),'Ejercicio 3 - TIR'!$C$23+SQRT(('Ejercicio 3 - TIR'!$E$23-'Ejercicio 3 - TIR'!$C$23)*('Ejercicio 3 - TIR'!$D$23-'Ejercicio 3 - TIR'!$C$23)*R452),'Ejercicio 3 - TIR'!$E$23-SQRT(('Ejercicio 3 - TIR'!$E$23-'Ejercicio 3 - TIR'!$C$23)*('Ejercicio 3 - TIR'!$E$23-'Ejercicio 3 - TIR'!$D$23)*(1-R452)))</f>
        <v>0.14407761380513</v>
      </c>
      <c r="T452" s="24">
        <f ca="1" t="shared" ref="T452:X452" si="3377">RAND()</f>
        <v>0.873616607805452</v>
      </c>
      <c r="U452" s="26">
        <f ca="1">IF(T452&lt;=('Ejercicio 3 - TIR'!$D$24-'Ejercicio 3 - TIR'!$C$24)/('Ejercicio 3 - TIR'!$E$24-'Ejercicio 3 - TIR'!$C$24),'Ejercicio 3 - TIR'!$C$24+SQRT(('Ejercicio 3 - TIR'!$E$24-'Ejercicio 3 - TIR'!$C$24)*('Ejercicio 3 - TIR'!$D$24-'Ejercicio 3 - TIR'!$C$24)*T452),'Ejercicio 3 - TIR'!$E$24-SQRT(('Ejercicio 3 - TIR'!$E$24-'Ejercicio 3 - TIR'!$C$24)*('Ejercicio 3 - TIR'!$E$24-'Ejercicio 3 - TIR'!$D$24)*(1-T452)))</f>
        <v>0.201188474327032</v>
      </c>
      <c r="V452" s="24">
        <f ca="1" t="shared" si="3377"/>
        <v>0.339684637593968</v>
      </c>
      <c r="W452" s="26">
        <f ca="1">IF(V452&lt;=('Ejercicio 3 - TIR'!$D$25-'Ejercicio 3 - TIR'!$C$25)/('Ejercicio 3 - TIR'!$E$25-'Ejercicio 3 - TIR'!$C$25),'Ejercicio 3 - TIR'!$C$25+SQRT(('Ejercicio 3 - TIR'!$E$25-'Ejercicio 3 - TIR'!$C$25)*('Ejercicio 3 - TIR'!$D$25-'Ejercicio 3 - TIR'!$C$25)*V452),'Ejercicio 3 - TIR'!$E$25-SQRT(('Ejercicio 3 - TIR'!$E$25-'Ejercicio 3 - TIR'!$C$25)*('Ejercicio 3 - TIR'!$E$25-'Ejercicio 3 - TIR'!$D$25)*(1-V452)))</f>
        <v>0.201926059362466</v>
      </c>
      <c r="X452" s="24">
        <f ca="1" t="shared" si="3377"/>
        <v>0.765845547539775</v>
      </c>
      <c r="Y452" s="26">
        <f ca="1">IF(X452&lt;=('Ejercicio 3 - TIR'!$D$26-'Ejercicio 3 - TIR'!$C$26)/('Ejercicio 3 - TIR'!$E$26-'Ejercicio 3 - TIR'!$C$26),'Ejercicio 3 - TIR'!$C$26+SQRT(('Ejercicio 3 - TIR'!$E$26-'Ejercicio 3 - TIR'!$C$26)*('Ejercicio 3 - TIR'!$D$26-'Ejercicio 3 - TIR'!$C$26)*X452),'Ejercicio 3 - TIR'!$E$26-SQRT(('Ejercicio 3 - TIR'!$E$26-'Ejercicio 3 - TIR'!$C$26)*('Ejercicio 3 - TIR'!$E$26-'Ejercicio 3 - TIR'!$D$26)*(1-X452)))</f>
        <v>0.244441118644068</v>
      </c>
      <c r="Z452" s="24">
        <f ca="1" t="shared" si="3336"/>
        <v>1.13246725992618</v>
      </c>
      <c r="AA452" s="24">
        <f ca="1" t="shared" si="3337"/>
        <v>1.29563044044877</v>
      </c>
      <c r="AB452" s="24">
        <f ca="1" t="shared" si="3338"/>
        <v>1.55629635205432</v>
      </c>
      <c r="AC452" s="24">
        <f ca="1" t="shared" si="3339"/>
        <v>1.87055314162483</v>
      </c>
      <c r="AD452" s="24">
        <f ca="1" t="shared" si="3340"/>
        <v>2.32779324404679</v>
      </c>
      <c r="AE452" s="23">
        <f ca="1" t="shared" si="3341"/>
        <v>4220.40864613505</v>
      </c>
      <c r="AF452" s="23">
        <f ca="1" t="shared" si="3342"/>
        <v>4828.47505315273</v>
      </c>
      <c r="AG452" s="23">
        <f ca="1" t="shared" si="3343"/>
        <v>5799.90858242266</v>
      </c>
      <c r="AH452" s="23">
        <f ca="1" t="shared" si="3344"/>
        <v>6971.06126713382</v>
      </c>
      <c r="AI452" s="23">
        <f ca="1" t="shared" si="3345"/>
        <v>8675.07528140835</v>
      </c>
      <c r="AJ452" s="25">
        <f ca="1" t="shared" si="3346"/>
        <v>36417.0607481404</v>
      </c>
      <c r="AK452" s="25">
        <f ca="1" t="shared" si="3347"/>
        <v>46563.2029079878</v>
      </c>
      <c r="AL452" s="25">
        <f ca="1" t="shared" si="3348"/>
        <v>52450.889653599</v>
      </c>
      <c r="AM452" s="25">
        <f ca="1" t="shared" si="3349"/>
        <v>69953.4513661443</v>
      </c>
      <c r="AN452" s="25">
        <f ca="1" t="shared" si="3350"/>
        <v>86231.1099073283</v>
      </c>
      <c r="AO452" s="25">
        <f ca="1">C452/'Ejercicio 3 - TIR'!$D$7</f>
        <v>13622.6494924489</v>
      </c>
      <c r="AP452" s="25">
        <f ca="1" t="shared" si="3351"/>
        <v>22794.4112556915</v>
      </c>
      <c r="AQ452" s="25">
        <f ca="1" t="shared" si="3352"/>
        <v>32940.5534155389</v>
      </c>
      <c r="AR452" s="25">
        <f ca="1" t="shared" si="3353"/>
        <v>38828.2401611501</v>
      </c>
      <c r="AS452" s="25">
        <f ca="1" t="shared" si="3354"/>
        <v>56330.8018736954</v>
      </c>
      <c r="AT452" s="25">
        <f ca="1" t="shared" si="3355"/>
        <v>72608.4604148794</v>
      </c>
      <c r="AU452" s="25">
        <f ca="1">AP452*'Ejercicio 3 - TIR'!$D$5</f>
        <v>11397.2056278457</v>
      </c>
      <c r="AV452" s="25">
        <f ca="1">AQ452*'Ejercicio 3 - TIR'!$D$5</f>
        <v>16470.2767077695</v>
      </c>
      <c r="AW452" s="25">
        <f ca="1">AR452*'Ejercicio 3 - TIR'!$D$5</f>
        <v>19414.120080575</v>
      </c>
      <c r="AX452" s="25">
        <f ca="1">AS452*'Ejercicio 3 - TIR'!$D$5</f>
        <v>28165.4009368477</v>
      </c>
      <c r="AY452" s="25">
        <f ca="1">AT452*'Ejercicio 3 - TIR'!$D$5</f>
        <v>36304.2302074397</v>
      </c>
      <c r="AZ452" s="25">
        <f ca="1" t="shared" ref="AZ452:BD452" si="3378">AJ452-AU452-AE452</f>
        <v>20799.4464741596</v>
      </c>
      <c r="BA452" s="25">
        <f ca="1" t="shared" si="3378"/>
        <v>25264.4511470656</v>
      </c>
      <c r="BB452" s="25">
        <f ca="1" t="shared" si="3378"/>
        <v>27236.8609906013</v>
      </c>
      <c r="BC452" s="25">
        <f ca="1" t="shared" si="3378"/>
        <v>34816.9891621628</v>
      </c>
      <c r="BD452" s="25">
        <f ca="1" t="shared" si="3378"/>
        <v>41251.8044184803</v>
      </c>
      <c r="BE452" s="25">
        <f ca="1" t="shared" ref="BE452:BI452" si="3379">AZ452/Z452</f>
        <v>18366.4881186194</v>
      </c>
      <c r="BF452" s="25">
        <f ca="1" t="shared" si="3379"/>
        <v>19499.7356949368</v>
      </c>
      <c r="BG452" s="25">
        <f ca="1" t="shared" si="3379"/>
        <v>17501.0761637065</v>
      </c>
      <c r="BH452" s="25">
        <f ca="1" t="shared" si="3379"/>
        <v>18613.2050394032</v>
      </c>
      <c r="BI452" s="25">
        <f ca="1" t="shared" si="3379"/>
        <v>17721.4211459629</v>
      </c>
      <c r="BJ452" s="25">
        <f ca="1" t="shared" si="3358"/>
        <v>74163.5234175211</v>
      </c>
      <c r="BK452" s="25">
        <f ca="1" t="shared" si="3359"/>
        <v>31710.71145454</v>
      </c>
      <c r="BL452" s="25">
        <f ca="1" t="shared" si="3360"/>
        <v>105874.234872061</v>
      </c>
      <c r="BM452" s="25">
        <f ca="1">BK452*'Ejercicio 3 - TIR'!$D$5</f>
        <v>15855.35572727</v>
      </c>
      <c r="BN452" s="25">
        <f ca="1" t="shared" si="3361"/>
        <v>90018.879144791</v>
      </c>
      <c r="BO452" s="25">
        <f ca="1" t="shared" si="3362"/>
        <v>38671.3379184383</v>
      </c>
      <c r="BP452" s="25">
        <f ca="1" t="shared" si="3363"/>
        <v>-99973.2606344585</v>
      </c>
      <c r="BQ452" s="25">
        <f ca="1" t="shared" ref="BQ452:BT452" si="3380">BE452</f>
        <v>18366.4881186194</v>
      </c>
      <c r="BR452" s="25">
        <f ca="1" t="shared" si="3380"/>
        <v>19499.7356949368</v>
      </c>
      <c r="BS452" s="25">
        <f ca="1" t="shared" si="3380"/>
        <v>17501.0761637065</v>
      </c>
      <c r="BT452" s="25">
        <f ca="1" t="shared" si="3380"/>
        <v>18613.2050394032</v>
      </c>
      <c r="BU452" s="25">
        <f ca="1" t="shared" si="3365"/>
        <v>56392.7590644012</v>
      </c>
      <c r="BV452" s="27">
        <f ca="1" t="shared" si="3366"/>
        <v>7.90608263959913</v>
      </c>
    </row>
    <row r="453" ht="15" customHeight="1" spans="1:74">
      <c r="A453" s="23">
        <v>452</v>
      </c>
      <c r="B453" s="24">
        <f ca="1" t="shared" ref="B453:F453" si="3381">RAND()</f>
        <v>0.214313758252814</v>
      </c>
      <c r="C453" s="25">
        <f ca="1">IF(B453&lt;=('Ejercicio 3 - TIR'!$D$13-'Ejercicio 3 - TIR'!$C$13)/('Ejercicio 3 - TIR'!$E$13-'Ejercicio 3 - TIR'!$C$13),'Ejercicio 3 - TIR'!$C$13+SQRT(('Ejercicio 3 - TIR'!$E$13-'Ejercicio 3 - TIR'!$C$13)*('Ejercicio 3 - TIR'!$D$13-'Ejercicio 3 - TIR'!$C$13)*B453),'Ejercicio 3 - TIR'!$E$13-SQRT(('Ejercicio 3 - TIR'!$E$13-'Ejercicio 3 - TIR'!$C$13)*('Ejercicio 3 - TIR'!$E$13-'Ejercicio 3 - TIR'!$D$13)*(1-B453)))</f>
        <v>69258.8067968354</v>
      </c>
      <c r="D453" s="24">
        <f ca="1" t="shared" si="3381"/>
        <v>0.634416700286537</v>
      </c>
      <c r="E453" s="25">
        <f ca="1">IF(D453&lt;=('Ejercicio 3 - TIR'!$D$14-'Ejercicio 3 - TIR'!$C$14)/('Ejercicio 3 - TIR'!$E$14-'Ejercicio 3 - TIR'!$C$14),'Ejercicio 3 - TIR'!$C$14+SQRT(('Ejercicio 3 - TIR'!$E$14-'Ejercicio 3 - TIR'!$C$14)*('Ejercicio 3 - TIR'!$D$14-'Ejercicio 3 - TIR'!$C$14)*D453),'Ejercicio 3 - TIR'!$E$14-SQRT(('Ejercicio 3 - TIR'!$E$14-'Ejercicio 3 - TIR'!$C$14)*('Ejercicio 3 - TIR'!$E$14-'Ejercicio 3 - TIR'!$D$14)*(1-D453)))</f>
        <v>32594.7657054608</v>
      </c>
      <c r="F453" s="24">
        <f ca="1" t="shared" si="3381"/>
        <v>0.873514901463337</v>
      </c>
      <c r="G453" s="25">
        <f ca="1">IF(F453&lt;=('Ejercicio 3 - TIR'!$D$18-'Ejercicio 3 - TIR'!$C$18)/('Ejercicio 3 - TIR'!$E$18-'Ejercicio 3 - TIR'!$C$18),'Ejercicio 3 - TIR'!$C$18+SQRT(('Ejercicio 3 - TIR'!$E$18-'Ejercicio 3 - TIR'!$C$18)*('Ejercicio 3 - TIR'!$D$18-'Ejercicio 3 - TIR'!$C$18)*F453),'Ejercicio 3 - TIR'!$E$18-SQRT(('Ejercicio 3 - TIR'!$E$18-'Ejercicio 3 - TIR'!$C$18)*('Ejercicio 3 - TIR'!$E$18-'Ejercicio 3 - TIR'!$D$18)*(1-F453)))</f>
        <v>41920.002858727</v>
      </c>
      <c r="H453" s="24">
        <f ca="1" t="shared" ref="H453:L453" si="3382">RAND()</f>
        <v>0.655306069662485</v>
      </c>
      <c r="I453" s="25">
        <f ca="1">IF(H453&lt;=('Ejercicio 3 - TIR'!$D$18-'Ejercicio 3 - TIR'!$C$18)/('Ejercicio 3 - TIR'!$E$18-'Ejercicio 3 - TIR'!$C$18),'Ejercicio 3 - TIR'!$C$18+SQRT(('Ejercicio 3 - TIR'!$E$18-'Ejercicio 3 - TIR'!$C$18)*('Ejercicio 3 - TIR'!$D$18-'Ejercicio 3 - TIR'!$C$18)*H453),'Ejercicio 3 - TIR'!$E$18-SQRT(('Ejercicio 3 - TIR'!$E$18-'Ejercicio 3 - TIR'!$C$18)*('Ejercicio 3 - TIR'!$E$18-'Ejercicio 3 - TIR'!$D$18)*(1-H453)))</f>
        <v>39914.429406142</v>
      </c>
      <c r="J453" s="24">
        <f ca="1" t="shared" si="3382"/>
        <v>0.396100335864563</v>
      </c>
      <c r="K453" s="25">
        <f ca="1">IF(J453&lt;=('Ejercicio 3 - TIR'!$D$18-'Ejercicio 3 - TIR'!$C$18)/('Ejercicio 3 - TIR'!$E$18-'Ejercicio 3 - TIR'!$C$18),'Ejercicio 3 - TIR'!$C$18+SQRT(('Ejercicio 3 - TIR'!$E$18-'Ejercicio 3 - TIR'!$C$18)*('Ejercicio 3 - TIR'!$D$18-'Ejercicio 3 - TIR'!$C$18)*J453),'Ejercicio 3 - TIR'!$E$18-SQRT(('Ejercicio 3 - TIR'!$E$18-'Ejercicio 3 - TIR'!$C$18)*('Ejercicio 3 - TIR'!$E$18-'Ejercicio 3 - TIR'!$D$18)*(1-J453)))</f>
        <v>37708.1158774168</v>
      </c>
      <c r="L453" s="24">
        <f ca="1" t="shared" si="3382"/>
        <v>0.879429849324859</v>
      </c>
      <c r="M453" s="25">
        <f ca="1">IF(L453&lt;=('Ejercicio 3 - TIR'!$D$18-'Ejercicio 3 - TIR'!$C$18)/('Ejercicio 3 - TIR'!$E$18-'Ejercicio 3 - TIR'!$C$18),'Ejercicio 3 - TIR'!$C$18+SQRT(('Ejercicio 3 - TIR'!$E$18-'Ejercicio 3 - TIR'!$C$18)*('Ejercicio 3 - TIR'!$D$18-'Ejercicio 3 - TIR'!$C$18)*L453),'Ejercicio 3 - TIR'!$E$18-SQRT(('Ejercicio 3 - TIR'!$E$18-'Ejercicio 3 - TIR'!$C$18)*('Ejercicio 3 - TIR'!$E$18-'Ejercicio 3 - TIR'!$D$18)*(1-L453)))</f>
        <v>41992.8815619209</v>
      </c>
      <c r="N453" s="24">
        <f ca="1" t="shared" ref="N453:R453" si="3383">RAND()</f>
        <v>0.573446131579188</v>
      </c>
      <c r="O453" s="25">
        <f ca="1">IF(N453&lt;=('Ejercicio 3 - TIR'!$D$18-'Ejercicio 3 - TIR'!$C$18)/('Ejercicio 3 - TIR'!$E$18-'Ejercicio 3 - TIR'!$C$18),'Ejercicio 3 - TIR'!$C$18+SQRT(('Ejercicio 3 - TIR'!$E$18-'Ejercicio 3 - TIR'!$C$18)*('Ejercicio 3 - TIR'!$D$18-'Ejercicio 3 - TIR'!$C$18)*N453),'Ejercicio 3 - TIR'!$E$18-SQRT(('Ejercicio 3 - TIR'!$E$18-'Ejercicio 3 - TIR'!$C$18)*('Ejercicio 3 - TIR'!$E$18-'Ejercicio 3 - TIR'!$D$18)*(1-N453)))</f>
        <v>39274.5307017055</v>
      </c>
      <c r="P453" s="24">
        <f ca="1" t="shared" si="3383"/>
        <v>0.512364619186469</v>
      </c>
      <c r="Q453" s="26">
        <f ca="1">IF(P453&lt;=('Ejercicio 3 - TIR'!$D$22-'Ejercicio 3 - TIR'!$C$22)/('Ejercicio 3 - TIR'!$E$22-'Ejercicio 3 - TIR'!$C$22),'Ejercicio 3 - TIR'!$C$22+SQRT(('Ejercicio 3 - TIR'!$E$22-'Ejercicio 3 - TIR'!$C$22)*('Ejercicio 3 - TIR'!$D$22-'Ejercicio 3 - TIR'!$C$22)*P453),'Ejercicio 3 - TIR'!$E$22-SQRT(('Ejercicio 3 - TIR'!$E$22-'Ejercicio 3 - TIR'!$C$22)*('Ejercicio 3 - TIR'!$E$22-'Ejercicio 3 - TIR'!$D$22)*(1-P453)))</f>
        <v>0.150373260633942</v>
      </c>
      <c r="R453" s="24">
        <f ca="1" t="shared" si="3383"/>
        <v>0.3293632402174</v>
      </c>
      <c r="S453" s="26">
        <f ca="1">IF(R453&lt;=('Ejercicio 3 - TIR'!$D$23-'Ejercicio 3 - TIR'!$C$23)/('Ejercicio 3 - TIR'!$E$23-'Ejercicio 3 - TIR'!$C$23),'Ejercicio 3 - TIR'!$C$23+SQRT(('Ejercicio 3 - TIR'!$E$23-'Ejercicio 3 - TIR'!$C$23)*('Ejercicio 3 - TIR'!$D$23-'Ejercicio 3 - TIR'!$C$23)*R453),'Ejercicio 3 - TIR'!$E$23-SQRT(('Ejercicio 3 - TIR'!$E$23-'Ejercicio 3 - TIR'!$C$23)*('Ejercicio 3 - TIR'!$E$23-'Ejercicio 3 - TIR'!$D$23)*(1-R453)))</f>
        <v>0.144348589946675</v>
      </c>
      <c r="T453" s="24">
        <f ca="1" t="shared" ref="T453:X453" si="3384">RAND()</f>
        <v>0.806304688700139</v>
      </c>
      <c r="U453" s="26">
        <f ca="1">IF(T453&lt;=('Ejercicio 3 - TIR'!$D$24-'Ejercicio 3 - TIR'!$C$24)/('Ejercicio 3 - TIR'!$E$24-'Ejercicio 3 - TIR'!$C$24),'Ejercicio 3 - TIR'!$C$24+SQRT(('Ejercicio 3 - TIR'!$E$24-'Ejercicio 3 - TIR'!$C$24)*('Ejercicio 3 - TIR'!$D$24-'Ejercicio 3 - TIR'!$C$24)*T453),'Ejercicio 3 - TIR'!$E$24-SQRT(('Ejercicio 3 - TIR'!$E$24-'Ejercicio 3 - TIR'!$C$24)*('Ejercicio 3 - TIR'!$E$24-'Ejercicio 3 - TIR'!$D$24)*(1-T453)))</f>
        <v>0.196711658031547</v>
      </c>
      <c r="V453" s="24">
        <f ca="1" t="shared" si="3384"/>
        <v>0.894428479808969</v>
      </c>
      <c r="W453" s="26">
        <f ca="1">IF(V453&lt;=('Ejercicio 3 - TIR'!$D$25-'Ejercicio 3 - TIR'!$C$25)/('Ejercicio 3 - TIR'!$E$25-'Ejercicio 3 - TIR'!$C$25),'Ejercicio 3 - TIR'!$C$25+SQRT(('Ejercicio 3 - TIR'!$E$25-'Ejercicio 3 - TIR'!$C$25)*('Ejercicio 3 - TIR'!$D$25-'Ejercicio 3 - TIR'!$C$25)*V453),'Ejercicio 3 - TIR'!$E$25-SQRT(('Ejercicio 3 - TIR'!$E$25-'Ejercicio 3 - TIR'!$C$25)*('Ejercicio 3 - TIR'!$E$25-'Ejercicio 3 - TIR'!$D$25)*(1-V453)))</f>
        <v>0.230777608872239</v>
      </c>
      <c r="X453" s="24">
        <f ca="1" t="shared" si="3384"/>
        <v>0.203435190017514</v>
      </c>
      <c r="Y453" s="26">
        <f ca="1">IF(X453&lt;=('Ejercicio 3 - TIR'!$D$26-'Ejercicio 3 - TIR'!$C$26)/('Ejercicio 3 - TIR'!$E$26-'Ejercicio 3 - TIR'!$C$26),'Ejercicio 3 - TIR'!$C$26+SQRT(('Ejercicio 3 - TIR'!$E$26-'Ejercicio 3 - TIR'!$C$26)*('Ejercicio 3 - TIR'!$D$26-'Ejercicio 3 - TIR'!$C$26)*X453),'Ejercicio 3 - TIR'!$E$26-SQRT(('Ejercicio 3 - TIR'!$E$26-'Ejercicio 3 - TIR'!$C$26)*('Ejercicio 3 - TIR'!$E$26-'Ejercicio 3 - TIR'!$D$26)*(1-X453)))</f>
        <v>0.213436616928373</v>
      </c>
      <c r="Z453" s="24">
        <f ca="1" t="shared" si="3336"/>
        <v>1.15037326063394</v>
      </c>
      <c r="AA453" s="24">
        <f ca="1" t="shared" si="3337"/>
        <v>1.31642801871881</v>
      </c>
      <c r="AB453" s="24">
        <f ca="1" t="shared" si="3338"/>
        <v>1.57538475696017</v>
      </c>
      <c r="AC453" s="24">
        <f ca="1" t="shared" si="3339"/>
        <v>1.93894828422521</v>
      </c>
      <c r="AD453" s="24">
        <f ca="1" t="shared" si="3340"/>
        <v>2.35279084640932</v>
      </c>
      <c r="AE453" s="23">
        <f ca="1" t="shared" si="3341"/>
        <v>4901.38119872952</v>
      </c>
      <c r="AF453" s="23">
        <f ca="1" t="shared" si="3342"/>
        <v>5608.88866355727</v>
      </c>
      <c r="AG453" s="23">
        <f ca="1" t="shared" si="3343"/>
        <v>6712.22245227996</v>
      </c>
      <c r="AH453" s="23">
        <f ca="1" t="shared" si="3344"/>
        <v>8261.25310003569</v>
      </c>
      <c r="AI453" s="23">
        <f ca="1" t="shared" si="3345"/>
        <v>10024.5070132963</v>
      </c>
      <c r="AJ453" s="25">
        <f ca="1" t="shared" si="3346"/>
        <v>48223.650374378</v>
      </c>
      <c r="AK453" s="25">
        <f ca="1" t="shared" si="3347"/>
        <v>52544.4732214193</v>
      </c>
      <c r="AL453" s="25">
        <f ca="1" t="shared" si="3348"/>
        <v>59404.7909669702</v>
      </c>
      <c r="AM453" s="25">
        <f ca="1" t="shared" si="3349"/>
        <v>81422.0256541591</v>
      </c>
      <c r="AN453" s="25">
        <f ca="1" t="shared" si="3350"/>
        <v>92404.7563319944</v>
      </c>
      <c r="AO453" s="25">
        <f ca="1">C453/'Ejercicio 3 - TIR'!$D$7</f>
        <v>13851.7613593671</v>
      </c>
      <c r="AP453" s="25">
        <f ca="1" t="shared" si="3351"/>
        <v>34371.8890150109</v>
      </c>
      <c r="AQ453" s="25">
        <f ca="1" t="shared" si="3352"/>
        <v>38692.7118620522</v>
      </c>
      <c r="AR453" s="25">
        <f ca="1" t="shared" si="3353"/>
        <v>45553.0296076031</v>
      </c>
      <c r="AS453" s="25">
        <f ca="1" t="shared" si="3354"/>
        <v>67570.264294792</v>
      </c>
      <c r="AT453" s="25">
        <f ca="1" t="shared" si="3355"/>
        <v>78552.9949726273</v>
      </c>
      <c r="AU453" s="25">
        <f ca="1">AP453*'Ejercicio 3 - TIR'!$D$5</f>
        <v>17185.9445075054</v>
      </c>
      <c r="AV453" s="25">
        <f ca="1">AQ453*'Ejercicio 3 - TIR'!$D$5</f>
        <v>19346.3559310261</v>
      </c>
      <c r="AW453" s="25">
        <f ca="1">AR453*'Ejercicio 3 - TIR'!$D$5</f>
        <v>22776.5148038016</v>
      </c>
      <c r="AX453" s="25">
        <f ca="1">AS453*'Ejercicio 3 - TIR'!$D$5</f>
        <v>33785.132147396</v>
      </c>
      <c r="AY453" s="25">
        <f ca="1">AT453*'Ejercicio 3 - TIR'!$D$5</f>
        <v>39276.4974863137</v>
      </c>
      <c r="AZ453" s="25">
        <f ca="1" t="shared" ref="AZ453:BD453" si="3385">AJ453-AU453-AE453</f>
        <v>26136.324668143</v>
      </c>
      <c r="BA453" s="25">
        <f ca="1" t="shared" si="3385"/>
        <v>27589.2286268359</v>
      </c>
      <c r="BB453" s="25">
        <f ca="1" t="shared" si="3385"/>
        <v>29916.0537108887</v>
      </c>
      <c r="BC453" s="25">
        <f ca="1" t="shared" si="3385"/>
        <v>39375.6404067274</v>
      </c>
      <c r="BD453" s="25">
        <f ca="1" t="shared" si="3385"/>
        <v>43103.7518323844</v>
      </c>
      <c r="BE453" s="25">
        <f ca="1" t="shared" ref="BE453:BI453" si="3386">AZ453/Z453</f>
        <v>22719.864553997</v>
      </c>
      <c r="BF453" s="25">
        <f ca="1" t="shared" si="3386"/>
        <v>20957.643133186</v>
      </c>
      <c r="BG453" s="25">
        <f ca="1" t="shared" si="3386"/>
        <v>18989.6808247745</v>
      </c>
      <c r="BH453" s="25">
        <f ca="1" t="shared" si="3386"/>
        <v>20307.731117471</v>
      </c>
      <c r="BI453" s="25">
        <f ca="1" t="shared" si="3386"/>
        <v>18320.2650155524</v>
      </c>
      <c r="BJ453" s="25">
        <f ca="1" t="shared" si="3358"/>
        <v>76688.6663926645</v>
      </c>
      <c r="BK453" s="25">
        <f ca="1" t="shared" si="3359"/>
        <v>32590.2973329651</v>
      </c>
      <c r="BL453" s="25">
        <f ca="1" t="shared" si="3360"/>
        <v>109278.96372563</v>
      </c>
      <c r="BM453" s="25">
        <f ca="1">BK453*'Ejercicio 3 - TIR'!$D$5</f>
        <v>16295.1486664826</v>
      </c>
      <c r="BN453" s="25">
        <f ca="1" t="shared" si="3361"/>
        <v>92983.8150591471</v>
      </c>
      <c r="BO453" s="25">
        <f ca="1" t="shared" si="3362"/>
        <v>39520.6463851443</v>
      </c>
      <c r="BP453" s="25">
        <f ca="1" t="shared" si="3363"/>
        <v>-101853.572502296</v>
      </c>
      <c r="BQ453" s="25">
        <f ca="1" t="shared" ref="BQ453:BT453" si="3387">BE453</f>
        <v>22719.864553997</v>
      </c>
      <c r="BR453" s="25">
        <f ca="1" t="shared" si="3387"/>
        <v>20957.643133186</v>
      </c>
      <c r="BS453" s="25">
        <f ca="1" t="shared" si="3387"/>
        <v>18989.6808247745</v>
      </c>
      <c r="BT453" s="25">
        <f ca="1" t="shared" si="3387"/>
        <v>20307.731117471</v>
      </c>
      <c r="BU453" s="25">
        <f ca="1" t="shared" si="3365"/>
        <v>57840.9114006967</v>
      </c>
      <c r="BV453" s="27">
        <f ca="1" t="shared" si="3366"/>
        <v>10.0573787151226</v>
      </c>
    </row>
    <row r="454" ht="15" customHeight="1" spans="1:74">
      <c r="A454" s="23">
        <v>453</v>
      </c>
      <c r="B454" s="24">
        <f ca="1" t="shared" ref="B454:F454" si="3388">RAND()</f>
        <v>0.0184844542751292</v>
      </c>
      <c r="C454" s="25">
        <f ca="1">IF(B454&lt;=('Ejercicio 3 - TIR'!$D$13-'Ejercicio 3 - TIR'!$C$13)/('Ejercicio 3 - TIR'!$E$13-'Ejercicio 3 - TIR'!$C$13),'Ejercicio 3 - TIR'!$C$13+SQRT(('Ejercicio 3 - TIR'!$E$13-'Ejercicio 3 - TIR'!$C$13)*('Ejercicio 3 - TIR'!$D$13-'Ejercicio 3 - TIR'!$C$13)*B454),'Ejercicio 3 - TIR'!$E$13-SQRT(('Ejercicio 3 - TIR'!$E$13-'Ejercicio 3 - TIR'!$C$13)*('Ejercicio 3 - TIR'!$E$13-'Ejercicio 3 - TIR'!$D$13)*(1-B454)))</f>
        <v>62719.1509171158</v>
      </c>
      <c r="D454" s="24">
        <f ca="1" t="shared" si="3388"/>
        <v>0.732800543072706</v>
      </c>
      <c r="E454" s="25">
        <f ca="1">IF(D454&lt;=('Ejercicio 3 - TIR'!$D$14-'Ejercicio 3 - TIR'!$C$14)/('Ejercicio 3 - TIR'!$E$14-'Ejercicio 3 - TIR'!$C$14),'Ejercicio 3 - TIR'!$C$14+SQRT(('Ejercicio 3 - TIR'!$E$14-'Ejercicio 3 - TIR'!$C$14)*('Ejercicio 3 - TIR'!$D$14-'Ejercicio 3 - TIR'!$C$14)*D454),'Ejercicio 3 - TIR'!$E$14-SQRT(('Ejercicio 3 - TIR'!$E$14-'Ejercicio 3 - TIR'!$C$14)*('Ejercicio 3 - TIR'!$E$14-'Ejercicio 3 - TIR'!$D$14)*(1-D454)))</f>
        <v>33669.1297170852</v>
      </c>
      <c r="F454" s="24">
        <f ca="1" t="shared" si="3388"/>
        <v>0.0952599740910975</v>
      </c>
      <c r="G454" s="25">
        <f ca="1">IF(F454&lt;=('Ejercicio 3 - TIR'!$D$18-'Ejercicio 3 - TIR'!$C$18)/('Ejercicio 3 - TIR'!$E$18-'Ejercicio 3 - TIR'!$C$18),'Ejercicio 3 - TIR'!$C$18+SQRT(('Ejercicio 3 - TIR'!$E$18-'Ejercicio 3 - TIR'!$C$18)*('Ejercicio 3 - TIR'!$D$18-'Ejercicio 3 - TIR'!$C$18)*F454),'Ejercicio 3 - TIR'!$E$18-SQRT(('Ejercicio 3 - TIR'!$E$18-'Ejercicio 3 - TIR'!$C$18)*('Ejercicio 3 - TIR'!$E$18-'Ejercicio 3 - TIR'!$D$18)*(1-F454)))</f>
        <v>33780.0788501914</v>
      </c>
      <c r="H454" s="24">
        <f ca="1" t="shared" ref="H454:L454" si="3389">RAND()</f>
        <v>0.199178824036029</v>
      </c>
      <c r="I454" s="25">
        <f ca="1">IF(H454&lt;=('Ejercicio 3 - TIR'!$D$18-'Ejercicio 3 - TIR'!$C$18)/('Ejercicio 3 - TIR'!$E$18-'Ejercicio 3 - TIR'!$C$18),'Ejercicio 3 - TIR'!$C$18+SQRT(('Ejercicio 3 - TIR'!$E$18-'Ejercicio 3 - TIR'!$C$18)*('Ejercicio 3 - TIR'!$D$18-'Ejercicio 3 - TIR'!$C$18)*H454),'Ejercicio 3 - TIR'!$E$18-SQRT(('Ejercicio 3 - TIR'!$E$18-'Ejercicio 3 - TIR'!$C$18)*('Ejercicio 3 - TIR'!$E$18-'Ejercicio 3 - TIR'!$D$18)*(1-H454)))</f>
        <v>35465.9695942627</v>
      </c>
      <c r="J454" s="24">
        <f ca="1" t="shared" si="3389"/>
        <v>0.0844051193380382</v>
      </c>
      <c r="K454" s="25">
        <f ca="1">IF(J454&lt;=('Ejercicio 3 - TIR'!$D$18-'Ejercicio 3 - TIR'!$C$18)/('Ejercicio 3 - TIR'!$E$18-'Ejercicio 3 - TIR'!$C$18),'Ejercicio 3 - TIR'!$C$18+SQRT(('Ejercicio 3 - TIR'!$E$18-'Ejercicio 3 - TIR'!$C$18)*('Ejercicio 3 - TIR'!$D$18-'Ejercicio 3 - TIR'!$C$18)*J454),'Ejercicio 3 - TIR'!$E$18-SQRT(('Ejercicio 3 - TIR'!$E$18-'Ejercicio 3 - TIR'!$C$18)*('Ejercicio 3 - TIR'!$E$18-'Ejercicio 3 - TIR'!$D$18)*(1-J454)))</f>
        <v>33558.1972824319</v>
      </c>
      <c r="L454" s="24">
        <f ca="1" t="shared" si="3389"/>
        <v>0.325579685306347</v>
      </c>
      <c r="M454" s="25">
        <f ca="1">IF(L454&lt;=('Ejercicio 3 - TIR'!$D$18-'Ejercicio 3 - TIR'!$C$18)/('Ejercicio 3 - TIR'!$E$18-'Ejercicio 3 - TIR'!$C$18),'Ejercicio 3 - TIR'!$C$18+SQRT(('Ejercicio 3 - TIR'!$E$18-'Ejercicio 3 - TIR'!$C$18)*('Ejercicio 3 - TIR'!$D$18-'Ejercicio 3 - TIR'!$C$18)*L454),'Ejercicio 3 - TIR'!$E$18-SQRT(('Ejercicio 3 - TIR'!$E$18-'Ejercicio 3 - TIR'!$C$18)*('Ejercicio 3 - TIR'!$E$18-'Ejercicio 3 - TIR'!$D$18)*(1-L454)))</f>
        <v>36988.3440667981</v>
      </c>
      <c r="N454" s="24">
        <f ca="1" t="shared" ref="N454:R454" si="3390">RAND()</f>
        <v>0.839421673664061</v>
      </c>
      <c r="O454" s="25">
        <f ca="1">IF(N454&lt;=('Ejercicio 3 - TIR'!$D$18-'Ejercicio 3 - TIR'!$C$18)/('Ejercicio 3 - TIR'!$E$18-'Ejercicio 3 - TIR'!$C$18),'Ejercicio 3 - TIR'!$C$18+SQRT(('Ejercicio 3 - TIR'!$E$18-'Ejercicio 3 - TIR'!$C$18)*('Ejercicio 3 - TIR'!$D$18-'Ejercicio 3 - TIR'!$C$18)*N454),'Ejercicio 3 - TIR'!$E$18-SQRT(('Ejercicio 3 - TIR'!$E$18-'Ejercicio 3 - TIR'!$C$18)*('Ejercicio 3 - TIR'!$E$18-'Ejercicio 3 - TIR'!$D$18)*(1-N454)))</f>
        <v>41529.6434656947</v>
      </c>
      <c r="P454" s="24">
        <f ca="1" t="shared" si="3390"/>
        <v>0.942390765506909</v>
      </c>
      <c r="Q454" s="26">
        <f ca="1">IF(P454&lt;=('Ejercicio 3 - TIR'!$D$22-'Ejercicio 3 - TIR'!$C$22)/('Ejercicio 3 - TIR'!$E$22-'Ejercicio 3 - TIR'!$C$22),'Ejercicio 3 - TIR'!$C$22+SQRT(('Ejercicio 3 - TIR'!$E$22-'Ejercicio 3 - TIR'!$C$22)*('Ejercicio 3 - TIR'!$D$22-'Ejercicio 3 - TIR'!$C$22)*P454),'Ejercicio 3 - TIR'!$E$22-SQRT(('Ejercicio 3 - TIR'!$E$22-'Ejercicio 3 - TIR'!$C$22)*('Ejercicio 3 - TIR'!$E$22-'Ejercicio 3 - TIR'!$D$22)*(1-P454)))</f>
        <v>0.16981684616204</v>
      </c>
      <c r="R454" s="24">
        <f ca="1" t="shared" si="3390"/>
        <v>0.339022361405525</v>
      </c>
      <c r="S454" s="26">
        <f ca="1">IF(R454&lt;=('Ejercicio 3 - TIR'!$D$23-'Ejercicio 3 - TIR'!$C$23)/('Ejercicio 3 - TIR'!$E$23-'Ejercicio 3 - TIR'!$C$23),'Ejercicio 3 - TIR'!$C$23+SQRT(('Ejercicio 3 - TIR'!$E$23-'Ejercicio 3 - TIR'!$C$23)*('Ejercicio 3 - TIR'!$D$23-'Ejercicio 3 - TIR'!$C$23)*R454),'Ejercicio 3 - TIR'!$E$23-SQRT(('Ejercicio 3 - TIR'!$E$23-'Ejercicio 3 - TIR'!$C$23)*('Ejercicio 3 - TIR'!$E$23-'Ejercicio 3 - TIR'!$D$23)*(1-R454)))</f>
        <v>0.144703041321464</v>
      </c>
      <c r="T454" s="24">
        <f ca="1" t="shared" ref="T454:X454" si="3391">RAND()</f>
        <v>0.51898536131031</v>
      </c>
      <c r="U454" s="26">
        <f ca="1">IF(T454&lt;=('Ejercicio 3 - TIR'!$D$24-'Ejercicio 3 - TIR'!$C$24)/('Ejercicio 3 - TIR'!$E$24-'Ejercicio 3 - TIR'!$C$24),'Ejercicio 3 - TIR'!$C$24+SQRT(('Ejercicio 3 - TIR'!$E$24-'Ejercicio 3 - TIR'!$C$24)*('Ejercicio 3 - TIR'!$D$24-'Ejercicio 3 - TIR'!$C$24)*T454),'Ejercicio 3 - TIR'!$E$24-SQRT(('Ejercicio 3 - TIR'!$E$24-'Ejercicio 3 - TIR'!$C$24)*('Ejercicio 3 - TIR'!$E$24-'Ejercicio 3 - TIR'!$D$24)*(1-T454)))</f>
        <v>0.183300667739983</v>
      </c>
      <c r="V454" s="24">
        <f ca="1" t="shared" si="3391"/>
        <v>0.0450908251770163</v>
      </c>
      <c r="W454" s="26">
        <f ca="1">IF(V454&lt;=('Ejercicio 3 - TIR'!$D$25-'Ejercicio 3 - TIR'!$C$25)/('Ejercicio 3 - TIR'!$E$25-'Ejercicio 3 - TIR'!$C$25),'Ejercicio 3 - TIR'!$C$25+SQRT(('Ejercicio 3 - TIR'!$E$25-'Ejercicio 3 - TIR'!$C$25)*('Ejercicio 3 - TIR'!$D$25-'Ejercicio 3 - TIR'!$C$25)*V454),'Ejercicio 3 - TIR'!$E$25-SQRT(('Ejercicio 3 - TIR'!$E$25-'Ejercicio 3 - TIR'!$C$25)*('Ejercicio 3 - TIR'!$E$25-'Ejercicio 3 - TIR'!$D$25)*(1-V454)))</f>
        <v>0.187945259923239</v>
      </c>
      <c r="X454" s="24">
        <f ca="1" t="shared" si="3391"/>
        <v>0.66696027125443</v>
      </c>
      <c r="Y454" s="26">
        <f ca="1">IF(X454&lt;=('Ejercicio 3 - TIR'!$D$26-'Ejercicio 3 - TIR'!$C$26)/('Ejercicio 3 - TIR'!$E$26-'Ejercicio 3 - TIR'!$C$26),'Ejercicio 3 - TIR'!$C$26+SQRT(('Ejercicio 3 - TIR'!$E$26-'Ejercicio 3 - TIR'!$C$26)*('Ejercicio 3 - TIR'!$D$26-'Ejercicio 3 - TIR'!$C$26)*X454),'Ejercicio 3 - TIR'!$E$26-SQRT(('Ejercicio 3 - TIR'!$E$26-'Ejercicio 3 - TIR'!$C$26)*('Ejercicio 3 - TIR'!$E$26-'Ejercicio 3 - TIR'!$D$26)*(1-X454)))</f>
        <v>0.237592282126645</v>
      </c>
      <c r="Z454" s="24">
        <f ca="1" t="shared" si="3336"/>
        <v>1.16981684616204</v>
      </c>
      <c r="AA454" s="24">
        <f ca="1" t="shared" si="3337"/>
        <v>1.33909290159077</v>
      </c>
      <c r="AB454" s="24">
        <f ca="1" t="shared" si="3338"/>
        <v>1.58454952461823</v>
      </c>
      <c r="AC454" s="24">
        <f ca="1" t="shared" si="3339"/>
        <v>1.88235809688385</v>
      </c>
      <c r="AD454" s="24">
        <f ca="1" t="shared" si="3340"/>
        <v>2.32959185290205</v>
      </c>
      <c r="AE454" s="23">
        <f ca="1" t="shared" si="3341"/>
        <v>5717.58542157602</v>
      </c>
      <c r="AF454" s="23">
        <f ca="1" t="shared" si="3342"/>
        <v>6544.93742109333</v>
      </c>
      <c r="AG454" s="23">
        <f ca="1" t="shared" si="3343"/>
        <v>7744.62882069614</v>
      </c>
      <c r="AH454" s="23">
        <f ca="1" t="shared" si="3344"/>
        <v>9200.19509741088</v>
      </c>
      <c r="AI454" s="23">
        <f ca="1" t="shared" si="3345"/>
        <v>11386.0904466151</v>
      </c>
      <c r="AJ454" s="25">
        <f ca="1" t="shared" si="3346"/>
        <v>39516.505303636</v>
      </c>
      <c r="AK454" s="25">
        <f ca="1" t="shared" si="3347"/>
        <v>47492.2281317113</v>
      </c>
      <c r="AL454" s="25">
        <f ca="1" t="shared" si="3348"/>
        <v>53174.6255509222</v>
      </c>
      <c r="AM454" s="25">
        <f ca="1" t="shared" si="3349"/>
        <v>69625.308944463</v>
      </c>
      <c r="AN454" s="25">
        <f ca="1" t="shared" si="3350"/>
        <v>96747.1190716092</v>
      </c>
      <c r="AO454" s="25">
        <f ca="1">C454/'Ejercicio 3 - TIR'!$D$7</f>
        <v>12543.8301834232</v>
      </c>
      <c r="AP454" s="25">
        <f ca="1" t="shared" si="3351"/>
        <v>26972.6751202128</v>
      </c>
      <c r="AQ454" s="25">
        <f ca="1" t="shared" si="3352"/>
        <v>34948.3979482881</v>
      </c>
      <c r="AR454" s="25">
        <f ca="1" t="shared" si="3353"/>
        <v>40630.795367499</v>
      </c>
      <c r="AS454" s="25">
        <f ca="1" t="shared" si="3354"/>
        <v>57081.4787610398</v>
      </c>
      <c r="AT454" s="25">
        <f ca="1" t="shared" si="3355"/>
        <v>84203.288888186</v>
      </c>
      <c r="AU454" s="25">
        <f ca="1">AP454*'Ejercicio 3 - TIR'!$D$5</f>
        <v>13486.3375601064</v>
      </c>
      <c r="AV454" s="25">
        <f ca="1">AQ454*'Ejercicio 3 - TIR'!$D$5</f>
        <v>17474.198974144</v>
      </c>
      <c r="AW454" s="25">
        <f ca="1">AR454*'Ejercicio 3 - TIR'!$D$5</f>
        <v>20315.3976837495</v>
      </c>
      <c r="AX454" s="25">
        <f ca="1">AS454*'Ejercicio 3 - TIR'!$D$5</f>
        <v>28540.7393805199</v>
      </c>
      <c r="AY454" s="25">
        <f ca="1">AT454*'Ejercicio 3 - TIR'!$D$5</f>
        <v>42101.644444093</v>
      </c>
      <c r="AZ454" s="25">
        <f ca="1" t="shared" ref="AZ454:BD454" si="3392">AJ454-AU454-AE454</f>
        <v>20312.5823219535</v>
      </c>
      <c r="BA454" s="25">
        <f ca="1" t="shared" si="3392"/>
        <v>23473.0917364739</v>
      </c>
      <c r="BB454" s="25">
        <f ca="1" t="shared" si="3392"/>
        <v>25114.5990464765</v>
      </c>
      <c r="BC454" s="25">
        <f ca="1" t="shared" si="3392"/>
        <v>31884.3744665322</v>
      </c>
      <c r="BD454" s="25">
        <f ca="1" t="shared" si="3392"/>
        <v>43259.3841809011</v>
      </c>
      <c r="BE454" s="25">
        <f ca="1" t="shared" ref="BE454:BI454" si="3393">AZ454/Z454</f>
        <v>17363.8996468511</v>
      </c>
      <c r="BF454" s="25">
        <f ca="1" t="shared" si="3393"/>
        <v>17529.0987717052</v>
      </c>
      <c r="BG454" s="25">
        <f ca="1" t="shared" si="3393"/>
        <v>15849.6775621623</v>
      </c>
      <c r="BH454" s="25">
        <f ca="1" t="shared" si="3393"/>
        <v>16938.5275412342</v>
      </c>
      <c r="BI454" s="25">
        <f ca="1" t="shared" si="3393"/>
        <v>18569.5121345018</v>
      </c>
      <c r="BJ454" s="25">
        <f ca="1" t="shared" si="3358"/>
        <v>78435.3302832239</v>
      </c>
      <c r="BK454" s="25">
        <f ca="1" t="shared" si="3359"/>
        <v>29222.0045994894</v>
      </c>
      <c r="BL454" s="25">
        <f ca="1" t="shared" si="3360"/>
        <v>107657.334882713</v>
      </c>
      <c r="BM454" s="25">
        <f ca="1">BK454*'Ejercicio 3 - TIR'!$D$5</f>
        <v>14611.0022997447</v>
      </c>
      <c r="BN454" s="25">
        <f ca="1" t="shared" si="3361"/>
        <v>93046.3325829685</v>
      </c>
      <c r="BO454" s="25">
        <f ca="1" t="shared" si="3362"/>
        <v>39941.0448087968</v>
      </c>
      <c r="BP454" s="25">
        <f ca="1" t="shared" si="3363"/>
        <v>-96388.280634201</v>
      </c>
      <c r="BQ454" s="25">
        <f ca="1" t="shared" ref="BQ454:BT454" si="3394">BE454</f>
        <v>17363.8996468511</v>
      </c>
      <c r="BR454" s="25">
        <f ca="1" t="shared" si="3394"/>
        <v>17529.0987717052</v>
      </c>
      <c r="BS454" s="25">
        <f ca="1" t="shared" si="3394"/>
        <v>15849.6775621623</v>
      </c>
      <c r="BT454" s="25">
        <f ca="1" t="shared" si="3394"/>
        <v>16938.5275412342</v>
      </c>
      <c r="BU454" s="25">
        <f ca="1" t="shared" si="3365"/>
        <v>58510.5569432985</v>
      </c>
      <c r="BV454" s="27">
        <f ca="1" t="shared" si="3366"/>
        <v>7.8613637036512</v>
      </c>
    </row>
    <row r="455" ht="15" customHeight="1" spans="1:74">
      <c r="A455" s="23">
        <v>454</v>
      </c>
      <c r="B455" s="24">
        <f ca="1" t="shared" ref="B455:F455" si="3395">RAND()</f>
        <v>0.923891793543677</v>
      </c>
      <c r="C455" s="25">
        <f ca="1">IF(B455&lt;=('Ejercicio 3 - TIR'!$D$13-'Ejercicio 3 - TIR'!$C$13)/('Ejercicio 3 - TIR'!$E$13-'Ejercicio 3 - TIR'!$C$13),'Ejercicio 3 - TIR'!$C$13+SQRT(('Ejercicio 3 - TIR'!$E$13-'Ejercicio 3 - TIR'!$C$13)*('Ejercicio 3 - TIR'!$D$13-'Ejercicio 3 - TIR'!$C$13)*B455),'Ejercicio 3 - TIR'!$E$13-SQRT(('Ejercicio 3 - TIR'!$E$13-'Ejercicio 3 - TIR'!$C$13)*('Ejercicio 3 - TIR'!$E$13-'Ejercicio 3 - TIR'!$D$13)*(1-B455)))</f>
        <v>90443.334904498</v>
      </c>
      <c r="D455" s="24">
        <f ca="1" t="shared" si="3395"/>
        <v>0.138953639343162</v>
      </c>
      <c r="E455" s="25">
        <f ca="1">IF(D455&lt;=('Ejercicio 3 - TIR'!$D$14-'Ejercicio 3 - TIR'!$C$14)/('Ejercicio 3 - TIR'!$E$14-'Ejercicio 3 - TIR'!$C$14),'Ejercicio 3 - TIR'!$C$14+SQRT(('Ejercicio 3 - TIR'!$E$14-'Ejercicio 3 - TIR'!$C$14)*('Ejercicio 3 - TIR'!$D$14-'Ejercicio 3 - TIR'!$C$14)*D455),'Ejercicio 3 - TIR'!$E$14-SQRT(('Ejercicio 3 - TIR'!$E$14-'Ejercicio 3 - TIR'!$C$14)*('Ejercicio 3 - TIR'!$E$14-'Ejercicio 3 - TIR'!$D$14)*(1-D455)))</f>
        <v>28228.2383664682</v>
      </c>
      <c r="F455" s="24">
        <f ca="1" t="shared" si="3395"/>
        <v>0.838007753534832</v>
      </c>
      <c r="G455" s="25">
        <f ca="1">IF(F455&lt;=('Ejercicio 3 - TIR'!$D$18-'Ejercicio 3 - TIR'!$C$18)/('Ejercicio 3 - TIR'!$E$18-'Ejercicio 3 - TIR'!$C$18),'Ejercicio 3 - TIR'!$C$18+SQRT(('Ejercicio 3 - TIR'!$E$18-'Ejercicio 3 - TIR'!$C$18)*('Ejercicio 3 - TIR'!$D$18-'Ejercicio 3 - TIR'!$C$18)*F455),'Ejercicio 3 - TIR'!$E$18-SQRT(('Ejercicio 3 - TIR'!$E$18-'Ejercicio 3 - TIR'!$C$18)*('Ejercicio 3 - TIR'!$E$18-'Ejercicio 3 - TIR'!$D$18)*(1-F455)))</f>
        <v>41514.398404165</v>
      </c>
      <c r="H455" s="24">
        <f ca="1" t="shared" ref="H455:L455" si="3396">RAND()</f>
        <v>0.100589263125135</v>
      </c>
      <c r="I455" s="25">
        <f ca="1">IF(H455&lt;=('Ejercicio 3 - TIR'!$D$18-'Ejercicio 3 - TIR'!$C$18)/('Ejercicio 3 - TIR'!$E$18-'Ejercicio 3 - TIR'!$C$18),'Ejercicio 3 - TIR'!$C$18+SQRT(('Ejercicio 3 - TIR'!$E$18-'Ejercicio 3 - TIR'!$C$18)*('Ejercicio 3 - TIR'!$D$18-'Ejercicio 3 - TIR'!$C$18)*H455),'Ejercicio 3 - TIR'!$E$18-SQRT(('Ejercicio 3 - TIR'!$E$18-'Ejercicio 3 - TIR'!$C$18)*('Ejercicio 3 - TIR'!$E$18-'Ejercicio 3 - TIR'!$D$18)*(1-H455)))</f>
        <v>33884.377616655</v>
      </c>
      <c r="J455" s="24">
        <f ca="1" t="shared" si="3396"/>
        <v>0.81778427792084</v>
      </c>
      <c r="K455" s="25">
        <f ca="1">IF(J455&lt;=('Ejercicio 3 - TIR'!$D$18-'Ejercicio 3 - TIR'!$C$18)/('Ejercicio 3 - TIR'!$E$18-'Ejercicio 3 - TIR'!$C$18),'Ejercicio 3 - TIR'!$C$18+SQRT(('Ejercicio 3 - TIR'!$E$18-'Ejercicio 3 - TIR'!$C$18)*('Ejercicio 3 - TIR'!$D$18-'Ejercicio 3 - TIR'!$C$18)*J455),'Ejercicio 3 - TIR'!$E$18-SQRT(('Ejercicio 3 - TIR'!$E$18-'Ejercicio 3 - TIR'!$C$18)*('Ejercicio 3 - TIR'!$E$18-'Ejercicio 3 - TIR'!$D$18)*(1-J455)))</f>
        <v>41303.2204344948</v>
      </c>
      <c r="L455" s="24">
        <f ca="1" t="shared" si="3396"/>
        <v>0.491440490305821</v>
      </c>
      <c r="M455" s="25">
        <f ca="1">IF(L455&lt;=('Ejercicio 3 - TIR'!$D$18-'Ejercicio 3 - TIR'!$C$18)/('Ejercicio 3 - TIR'!$E$18-'Ejercicio 3 - TIR'!$C$18),'Ejercicio 3 - TIR'!$C$18+SQRT(('Ejercicio 3 - TIR'!$E$18-'Ejercicio 3 - TIR'!$C$18)*('Ejercicio 3 - TIR'!$D$18-'Ejercicio 3 - TIR'!$C$18)*L455),'Ejercicio 3 - TIR'!$E$18-SQRT(('Ejercicio 3 - TIR'!$E$18-'Ejercicio 3 - TIR'!$C$18)*('Ejercicio 3 - TIR'!$E$18-'Ejercicio 3 - TIR'!$D$18)*(1-L455)))</f>
        <v>38585.8065169134</v>
      </c>
      <c r="N455" s="24">
        <f ca="1" t="shared" ref="N455:R455" si="3397">RAND()</f>
        <v>0.0584366322003151</v>
      </c>
      <c r="O455" s="25">
        <f ca="1">IF(N455&lt;=('Ejercicio 3 - TIR'!$D$18-'Ejercicio 3 - TIR'!$C$18)/('Ejercicio 3 - TIR'!$E$18-'Ejercicio 3 - TIR'!$C$18),'Ejercicio 3 - TIR'!$C$18+SQRT(('Ejercicio 3 - TIR'!$E$18-'Ejercicio 3 - TIR'!$C$18)*('Ejercicio 3 - TIR'!$D$18-'Ejercicio 3 - TIR'!$C$18)*N455),'Ejercicio 3 - TIR'!$E$18-SQRT(('Ejercicio 3 - TIR'!$E$18-'Ejercicio 3 - TIR'!$C$18)*('Ejercicio 3 - TIR'!$E$18-'Ejercicio 3 - TIR'!$D$18)*(1-N455)))</f>
        <v>32960.6578373813</v>
      </c>
      <c r="P455" s="24">
        <f ca="1" t="shared" si="3397"/>
        <v>0.85140397738076</v>
      </c>
      <c r="Q455" s="26">
        <f ca="1">IF(P455&lt;=('Ejercicio 3 - TIR'!$D$22-'Ejercicio 3 - TIR'!$C$22)/('Ejercicio 3 - TIR'!$E$22-'Ejercicio 3 - TIR'!$C$22),'Ejercicio 3 - TIR'!$C$22+SQRT(('Ejercicio 3 - TIR'!$E$22-'Ejercicio 3 - TIR'!$C$22)*('Ejercicio 3 - TIR'!$D$22-'Ejercicio 3 - TIR'!$C$22)*P455),'Ejercicio 3 - TIR'!$E$22-SQRT(('Ejercicio 3 - TIR'!$E$22-'Ejercicio 3 - TIR'!$C$22)*('Ejercicio 3 - TIR'!$E$22-'Ejercicio 3 - TIR'!$D$22)*(1-P455)))</f>
        <v>0.16364540307086</v>
      </c>
      <c r="R455" s="24">
        <f ca="1" t="shared" si="3397"/>
        <v>0.232482661295307</v>
      </c>
      <c r="S455" s="26">
        <f ca="1">IF(R455&lt;=('Ejercicio 3 - TIR'!$D$23-'Ejercicio 3 - TIR'!$C$23)/('Ejercicio 3 - TIR'!$E$23-'Ejercicio 3 - TIR'!$C$23),'Ejercicio 3 - TIR'!$C$23+SQRT(('Ejercicio 3 - TIR'!$E$23-'Ejercicio 3 - TIR'!$C$23)*('Ejercicio 3 - TIR'!$D$23-'Ejercicio 3 - TIR'!$C$23)*R455),'Ejercicio 3 - TIR'!$E$23-SQRT(('Ejercicio 3 - TIR'!$E$23-'Ejercicio 3 - TIR'!$C$23)*('Ejercicio 3 - TIR'!$E$23-'Ejercicio 3 - TIR'!$D$23)*(1-R455)))</f>
        <v>0.14045650972995</v>
      </c>
      <c r="T455" s="24">
        <f ca="1" t="shared" ref="T455:X455" si="3398">RAND()</f>
        <v>0.600470543505005</v>
      </c>
      <c r="U455" s="26">
        <f ca="1">IF(T455&lt;=('Ejercicio 3 - TIR'!$D$24-'Ejercicio 3 - TIR'!$C$24)/('Ejercicio 3 - TIR'!$E$24-'Ejercicio 3 - TIR'!$C$24),'Ejercicio 3 - TIR'!$C$24+SQRT(('Ejercicio 3 - TIR'!$E$24-'Ejercicio 3 - TIR'!$C$24)*('Ejercicio 3 - TIR'!$D$24-'Ejercicio 3 - TIR'!$C$24)*T455),'Ejercicio 3 - TIR'!$E$24-SQRT(('Ejercicio 3 - TIR'!$E$24-'Ejercicio 3 - TIR'!$C$24)*('Ejercicio 3 - TIR'!$E$24-'Ejercicio 3 - TIR'!$D$24)*(1-T455)))</f>
        <v>0.186553288978048</v>
      </c>
      <c r="V455" s="24">
        <f ca="1" t="shared" si="3398"/>
        <v>0.38226099711567</v>
      </c>
      <c r="W455" s="26">
        <f ca="1">IF(V455&lt;=('Ejercicio 3 - TIR'!$D$25-'Ejercicio 3 - TIR'!$C$25)/('Ejercicio 3 - TIR'!$E$25-'Ejercicio 3 - TIR'!$C$25),'Ejercicio 3 - TIR'!$C$25+SQRT(('Ejercicio 3 - TIR'!$E$25-'Ejercicio 3 - TIR'!$C$25)*('Ejercicio 3 - TIR'!$D$25-'Ejercicio 3 - TIR'!$C$25)*V455),'Ejercicio 3 - TIR'!$E$25-SQRT(('Ejercicio 3 - TIR'!$E$25-'Ejercicio 3 - TIR'!$C$25)*('Ejercicio 3 - TIR'!$E$25-'Ejercicio 3 - TIR'!$D$25)*(1-V455)))</f>
        <v>0.203501757989198</v>
      </c>
      <c r="X455" s="24">
        <f ca="1" t="shared" si="3398"/>
        <v>0.441106830948621</v>
      </c>
      <c r="Y455" s="26">
        <f ca="1">IF(X455&lt;=('Ejercicio 3 - TIR'!$D$26-'Ejercicio 3 - TIR'!$C$26)/('Ejercicio 3 - TIR'!$E$26-'Ejercicio 3 - TIR'!$C$26),'Ejercicio 3 - TIR'!$C$26+SQRT(('Ejercicio 3 - TIR'!$E$26-'Ejercicio 3 - TIR'!$C$26)*('Ejercicio 3 - TIR'!$D$26-'Ejercicio 3 - TIR'!$C$26)*X455),'Ejercicio 3 - TIR'!$E$26-SQRT(('Ejercicio 3 - TIR'!$E$26-'Ejercicio 3 - TIR'!$C$26)*('Ejercicio 3 - TIR'!$E$26-'Ejercicio 3 - TIR'!$D$26)*(1-X455)))</f>
        <v>0.22506346286052</v>
      </c>
      <c r="Z455" s="24">
        <f ca="1" t="shared" si="3336"/>
        <v>1.16364540307086</v>
      </c>
      <c r="AA455" s="24">
        <f ca="1" t="shared" si="3337"/>
        <v>1.32708697494949</v>
      </c>
      <c r="AB455" s="24">
        <f ca="1" t="shared" si="3338"/>
        <v>1.57465941488625</v>
      </c>
      <c r="AC455" s="24">
        <f ca="1" t="shared" si="3339"/>
        <v>1.89510537404984</v>
      </c>
      <c r="AD455" s="24">
        <f ca="1" t="shared" si="3340"/>
        <v>2.32162435201908</v>
      </c>
      <c r="AE455" s="23">
        <f ca="1" t="shared" si="3341"/>
        <v>4619.421445461</v>
      </c>
      <c r="AF455" s="23">
        <f ca="1" t="shared" si="3342"/>
        <v>5268.24925866214</v>
      </c>
      <c r="AG455" s="23">
        <f ca="1" t="shared" si="3343"/>
        <v>6251.05848502172</v>
      </c>
      <c r="AH455" s="23">
        <f ca="1" t="shared" si="3344"/>
        <v>7523.15987601693</v>
      </c>
      <c r="AI455" s="23">
        <f ca="1" t="shared" si="3345"/>
        <v>9216.34828936662</v>
      </c>
      <c r="AJ455" s="25">
        <f ca="1" t="shared" si="3346"/>
        <v>48308.0388642588</v>
      </c>
      <c r="AK455" s="25">
        <f ca="1" t="shared" si="3347"/>
        <v>44967.516189333</v>
      </c>
      <c r="AL455" s="25">
        <f ca="1" t="shared" si="3348"/>
        <v>65038.5049222994</v>
      </c>
      <c r="AM455" s="25">
        <f ca="1" t="shared" si="3349"/>
        <v>73124.1692922501</v>
      </c>
      <c r="AN455" s="25">
        <f ca="1" t="shared" si="3350"/>
        <v>76522.2658938331</v>
      </c>
      <c r="AO455" s="25">
        <f ca="1">C455/'Ejercicio 3 - TIR'!$D$7</f>
        <v>18088.6669808996</v>
      </c>
      <c r="AP455" s="25">
        <f ca="1" t="shared" si="3351"/>
        <v>30219.3718833592</v>
      </c>
      <c r="AQ455" s="25">
        <f ca="1" t="shared" si="3352"/>
        <v>26878.8492084334</v>
      </c>
      <c r="AR455" s="25">
        <f ca="1" t="shared" si="3353"/>
        <v>46949.8379413998</v>
      </c>
      <c r="AS455" s="25">
        <f ca="1" t="shared" si="3354"/>
        <v>55035.5023113505</v>
      </c>
      <c r="AT455" s="25">
        <f ca="1" t="shared" si="3355"/>
        <v>58433.5989129335</v>
      </c>
      <c r="AU455" s="25">
        <f ca="1">AP455*'Ejercicio 3 - TIR'!$D$5</f>
        <v>15109.6859416796</v>
      </c>
      <c r="AV455" s="25">
        <f ca="1">AQ455*'Ejercicio 3 - TIR'!$D$5</f>
        <v>13439.4246042167</v>
      </c>
      <c r="AW455" s="25">
        <f ca="1">AR455*'Ejercicio 3 - TIR'!$D$5</f>
        <v>23474.9189706999</v>
      </c>
      <c r="AX455" s="25">
        <f ca="1">AS455*'Ejercicio 3 - TIR'!$D$5</f>
        <v>27517.7511556753</v>
      </c>
      <c r="AY455" s="25">
        <f ca="1">AT455*'Ejercicio 3 - TIR'!$D$5</f>
        <v>29216.7994564667</v>
      </c>
      <c r="AZ455" s="25">
        <f ca="1" t="shared" ref="AZ455:BD455" si="3399">AJ455-AU455-AE455</f>
        <v>28578.9314771182</v>
      </c>
      <c r="BA455" s="25">
        <f ca="1" t="shared" si="3399"/>
        <v>26259.8423264542</v>
      </c>
      <c r="BB455" s="25">
        <f ca="1" t="shared" si="3399"/>
        <v>35312.5274665778</v>
      </c>
      <c r="BC455" s="25">
        <f ca="1" t="shared" si="3399"/>
        <v>38083.2582605579</v>
      </c>
      <c r="BD455" s="25">
        <f ca="1" t="shared" si="3399"/>
        <v>38089.1181479997</v>
      </c>
      <c r="BE455" s="25">
        <f ca="1" t="shared" ref="BE455:BI455" si="3400">AZ455/Z455</f>
        <v>24559.8284509168</v>
      </c>
      <c r="BF455" s="25">
        <f ca="1" t="shared" si="3400"/>
        <v>19787.5819913413</v>
      </c>
      <c r="BG455" s="25">
        <f ca="1" t="shared" si="3400"/>
        <v>22425.5017515192</v>
      </c>
      <c r="BH455" s="25">
        <f ca="1" t="shared" si="3400"/>
        <v>20095.588763581</v>
      </c>
      <c r="BI455" s="25">
        <f ca="1" t="shared" si="3400"/>
        <v>16406.2364847587</v>
      </c>
      <c r="BJ455" s="25">
        <f ca="1" t="shared" si="3358"/>
        <v>65535.3656061919</v>
      </c>
      <c r="BK455" s="25">
        <f ca="1" t="shared" si="3359"/>
        <v>41995.08975842</v>
      </c>
      <c r="BL455" s="25">
        <f ca="1" t="shared" si="3360"/>
        <v>107530.455364612</v>
      </c>
      <c r="BM455" s="25">
        <f ca="1">BK455*'Ejercicio 3 - TIR'!$D$5</f>
        <v>20997.54487921</v>
      </c>
      <c r="BN455" s="25">
        <f ca="1" t="shared" si="3361"/>
        <v>86532.9104854019</v>
      </c>
      <c r="BO455" s="25">
        <f ca="1" t="shared" si="3362"/>
        <v>37272.571856918</v>
      </c>
      <c r="BP455" s="25">
        <f ca="1" t="shared" si="3363"/>
        <v>-118671.573270966</v>
      </c>
      <c r="BQ455" s="25">
        <f ca="1" t="shared" ref="BQ455:BT455" si="3401">BE455</f>
        <v>24559.8284509168</v>
      </c>
      <c r="BR455" s="25">
        <f ca="1" t="shared" si="3401"/>
        <v>19787.5819913413</v>
      </c>
      <c r="BS455" s="25">
        <f ca="1" t="shared" si="3401"/>
        <v>22425.5017515192</v>
      </c>
      <c r="BT455" s="25">
        <f ca="1" t="shared" si="3401"/>
        <v>20095.588763581</v>
      </c>
      <c r="BU455" s="25">
        <f ca="1" t="shared" si="3365"/>
        <v>53678.8083416767</v>
      </c>
      <c r="BV455" s="27">
        <f ca="1" t="shared" si="3366"/>
        <v>5.16867063700037</v>
      </c>
    </row>
    <row r="456" ht="15" customHeight="1" spans="1:74">
      <c r="A456" s="23">
        <v>455</v>
      </c>
      <c r="B456" s="24">
        <f ca="1" t="shared" ref="B456:F456" si="3402">RAND()</f>
        <v>0.660680304379836</v>
      </c>
      <c r="C456" s="25">
        <f ca="1">IF(B456&lt;=('Ejercicio 3 - TIR'!$D$13-'Ejercicio 3 - TIR'!$C$13)/('Ejercicio 3 - TIR'!$E$13-'Ejercicio 3 - TIR'!$C$13),'Ejercicio 3 - TIR'!$C$13+SQRT(('Ejercicio 3 - TIR'!$E$13-'Ejercicio 3 - TIR'!$C$13)*('Ejercicio 3 - TIR'!$D$13-'Ejercicio 3 - TIR'!$C$13)*B456),'Ejercicio 3 - TIR'!$E$13-SQRT(('Ejercicio 3 - TIR'!$E$13-'Ejercicio 3 - TIR'!$C$13)*('Ejercicio 3 - TIR'!$E$13-'Ejercicio 3 - TIR'!$D$13)*(1-B456)))</f>
        <v>79821.2082932551</v>
      </c>
      <c r="D456" s="24">
        <f ca="1" t="shared" si="3402"/>
        <v>0.171704512808875</v>
      </c>
      <c r="E456" s="25">
        <f ca="1">IF(D456&lt;=('Ejercicio 3 - TIR'!$D$14-'Ejercicio 3 - TIR'!$C$14)/('Ejercicio 3 - TIR'!$E$14-'Ejercicio 3 - TIR'!$C$14),'Ejercicio 3 - TIR'!$C$14+SQRT(('Ejercicio 3 - TIR'!$E$14-'Ejercicio 3 - TIR'!$C$14)*('Ejercicio 3 - TIR'!$D$14-'Ejercicio 3 - TIR'!$C$14)*D456),'Ejercicio 3 - TIR'!$E$14-SQRT(('Ejercicio 3 - TIR'!$E$14-'Ejercicio 3 - TIR'!$C$14)*('Ejercicio 3 - TIR'!$E$14-'Ejercicio 3 - TIR'!$D$14)*(1-D456)))</f>
        <v>28588.5705316554</v>
      </c>
      <c r="F456" s="24">
        <f ca="1" t="shared" si="3402"/>
        <v>0.140982959874289</v>
      </c>
      <c r="G456" s="25">
        <f ca="1">IF(F456&lt;=('Ejercicio 3 - TIR'!$D$18-'Ejercicio 3 - TIR'!$C$18)/('Ejercicio 3 - TIR'!$E$18-'Ejercicio 3 - TIR'!$C$18),'Ejercicio 3 - TIR'!$C$18+SQRT(('Ejercicio 3 - TIR'!$E$18-'Ejercicio 3 - TIR'!$C$18)*('Ejercicio 3 - TIR'!$D$18-'Ejercicio 3 - TIR'!$C$18)*F456),'Ejercicio 3 - TIR'!$E$18-SQRT(('Ejercicio 3 - TIR'!$E$18-'Ejercicio 3 - TIR'!$C$18)*('Ejercicio 3 - TIR'!$E$18-'Ejercicio 3 - TIR'!$D$18)*(1-F456)))</f>
        <v>34598.635012821</v>
      </c>
      <c r="H456" s="24">
        <f ca="1" t="shared" ref="H456:L456" si="3403">RAND()</f>
        <v>0.784290919538015</v>
      </c>
      <c r="I456" s="25">
        <f ca="1">IF(H456&lt;=('Ejercicio 3 - TIR'!$D$18-'Ejercicio 3 - TIR'!$C$18)/('Ejercicio 3 - TIR'!$E$18-'Ejercicio 3 - TIR'!$C$18),'Ejercicio 3 - TIR'!$C$18+SQRT(('Ejercicio 3 - TIR'!$E$18-'Ejercicio 3 - TIR'!$C$18)*('Ejercicio 3 - TIR'!$D$18-'Ejercicio 3 - TIR'!$C$18)*H456),'Ejercicio 3 - TIR'!$E$18-SQRT(('Ejercicio 3 - TIR'!$E$18-'Ejercicio 3 - TIR'!$C$18)*('Ejercicio 3 - TIR'!$E$18-'Ejercicio 3 - TIR'!$D$18)*(1-H456)))</f>
        <v>40977.7890365312</v>
      </c>
      <c r="J456" s="24">
        <f ca="1" t="shared" si="3403"/>
        <v>0.164982818716485</v>
      </c>
      <c r="K456" s="25">
        <f ca="1">IF(J456&lt;=('Ejercicio 3 - TIR'!$D$18-'Ejercicio 3 - TIR'!$C$18)/('Ejercicio 3 - TIR'!$E$18-'Ejercicio 3 - TIR'!$C$18),'Ejercicio 3 - TIR'!$C$18+SQRT(('Ejercicio 3 - TIR'!$E$18-'Ejercicio 3 - TIR'!$C$18)*('Ejercicio 3 - TIR'!$D$18-'Ejercicio 3 - TIR'!$C$18)*J456),'Ejercicio 3 - TIR'!$E$18-SQRT(('Ejercicio 3 - TIR'!$E$18-'Ejercicio 3 - TIR'!$C$18)*('Ejercicio 3 - TIR'!$E$18-'Ejercicio 3 - TIR'!$D$18)*(1-J456)))</f>
        <v>34974.6781611952</v>
      </c>
      <c r="L456" s="24">
        <f ca="1" t="shared" si="3403"/>
        <v>0.422301052726794</v>
      </c>
      <c r="M456" s="25">
        <f ca="1">IF(L456&lt;=('Ejercicio 3 - TIR'!$D$18-'Ejercicio 3 - TIR'!$C$18)/('Ejercicio 3 - TIR'!$E$18-'Ejercicio 3 - TIR'!$C$18),'Ejercicio 3 - TIR'!$C$18+SQRT(('Ejercicio 3 - TIR'!$E$18-'Ejercicio 3 - TIR'!$C$18)*('Ejercicio 3 - TIR'!$D$18-'Ejercicio 3 - TIR'!$C$18)*L456),'Ejercicio 3 - TIR'!$E$18-SQRT(('Ejercicio 3 - TIR'!$E$18-'Ejercicio 3 - TIR'!$C$18)*('Ejercicio 3 - TIR'!$E$18-'Ejercicio 3 - TIR'!$D$18)*(1-L456)))</f>
        <v>37958.9671383301</v>
      </c>
      <c r="N456" s="24">
        <f ca="1" t="shared" ref="N456:R456" si="3404">RAND()</f>
        <v>0.994593559120436</v>
      </c>
      <c r="O456" s="25">
        <f ca="1">IF(N456&lt;=('Ejercicio 3 - TIR'!$D$18-'Ejercicio 3 - TIR'!$C$18)/('Ejercicio 3 - TIR'!$E$18-'Ejercicio 3 - TIR'!$C$18),'Ejercicio 3 - TIR'!$C$18+SQRT(('Ejercicio 3 - TIR'!$E$18-'Ejercicio 3 - TIR'!$C$18)*('Ejercicio 3 - TIR'!$D$18-'Ejercicio 3 - TIR'!$C$18)*N456),'Ejercicio 3 - TIR'!$E$18-SQRT(('Ejercicio 3 - TIR'!$E$18-'Ejercicio 3 - TIR'!$C$18)*('Ejercicio 3 - TIR'!$E$18-'Ejercicio 3 - TIR'!$D$18)*(1-N456)))</f>
        <v>44363.224477569</v>
      </c>
      <c r="P456" s="24">
        <f ca="1" t="shared" si="3404"/>
        <v>0.267222421189911</v>
      </c>
      <c r="Q456" s="26">
        <f ca="1">IF(P456&lt;=('Ejercicio 3 - TIR'!$D$22-'Ejercicio 3 - TIR'!$C$22)/('Ejercicio 3 - TIR'!$E$22-'Ejercicio 3 - TIR'!$C$22),'Ejercicio 3 - TIR'!$C$22+SQRT(('Ejercicio 3 - TIR'!$E$22-'Ejercicio 3 - TIR'!$C$22)*('Ejercicio 3 - TIR'!$D$22-'Ejercicio 3 - TIR'!$C$22)*P456),'Ejercicio 3 - TIR'!$E$22-SQRT(('Ejercicio 3 - TIR'!$E$22-'Ejercicio 3 - TIR'!$C$22)*('Ejercicio 3 - TIR'!$E$22-'Ejercicio 3 - TIR'!$D$22)*(1-P456)))</f>
        <v>0.141931720364391</v>
      </c>
      <c r="R456" s="24">
        <f ca="1" t="shared" si="3404"/>
        <v>0.278596771979024</v>
      </c>
      <c r="S456" s="26">
        <f ca="1">IF(R456&lt;=('Ejercicio 3 - TIR'!$D$23-'Ejercicio 3 - TIR'!$C$23)/('Ejercicio 3 - TIR'!$E$23-'Ejercicio 3 - TIR'!$C$23),'Ejercicio 3 - TIR'!$C$23+SQRT(('Ejercicio 3 - TIR'!$E$23-'Ejercicio 3 - TIR'!$C$23)*('Ejercicio 3 - TIR'!$D$23-'Ejercicio 3 - TIR'!$C$23)*R456),'Ejercicio 3 - TIR'!$E$23-SQRT(('Ejercicio 3 - TIR'!$E$23-'Ejercicio 3 - TIR'!$C$23)*('Ejercicio 3 - TIR'!$E$23-'Ejercicio 3 - TIR'!$D$23)*(1-R456)))</f>
        <v>0.142393619393976</v>
      </c>
      <c r="T456" s="24">
        <f ca="1" t="shared" ref="T456:X456" si="3405">RAND()</f>
        <v>0.0329578917741857</v>
      </c>
      <c r="U456" s="26">
        <f ca="1">IF(T456&lt;=('Ejercicio 3 - TIR'!$D$24-'Ejercicio 3 - TIR'!$C$24)/('Ejercicio 3 - TIR'!$E$24-'Ejercicio 3 - TIR'!$C$24),'Ejercicio 3 - TIR'!$C$24+SQRT(('Ejercicio 3 - TIR'!$E$24-'Ejercicio 3 - TIR'!$C$24)*('Ejercicio 3 - TIR'!$D$24-'Ejercicio 3 - TIR'!$C$24)*T456),'Ejercicio 3 - TIR'!$E$24-SQRT(('Ejercicio 3 - TIR'!$E$24-'Ejercicio 3 - TIR'!$C$24)*('Ejercicio 3 - TIR'!$E$24-'Ejercicio 3 - TIR'!$D$24)*(1-T456)))</f>
        <v>0.158319349297018</v>
      </c>
      <c r="V456" s="24">
        <f ca="1" t="shared" si="3405"/>
        <v>0.197706018242007</v>
      </c>
      <c r="W456" s="26">
        <f ca="1">IF(V456&lt;=('Ejercicio 3 - TIR'!$D$25-'Ejercicio 3 - TIR'!$C$25)/('Ejercicio 3 - TIR'!$E$25-'Ejercicio 3 - TIR'!$C$25),'Ejercicio 3 - TIR'!$C$25+SQRT(('Ejercicio 3 - TIR'!$E$25-'Ejercicio 3 - TIR'!$C$25)*('Ejercicio 3 - TIR'!$D$25-'Ejercicio 3 - TIR'!$C$25)*V456),'Ejercicio 3 - TIR'!$E$25-SQRT(('Ejercicio 3 - TIR'!$E$25-'Ejercicio 3 - TIR'!$C$25)*('Ejercicio 3 - TIR'!$E$25-'Ejercicio 3 - TIR'!$D$25)*(1-V456)))</f>
        <v>0.196636959624247</v>
      </c>
      <c r="X456" s="24">
        <f ca="1" t="shared" si="3405"/>
        <v>0.287694946863405</v>
      </c>
      <c r="Y456" s="26">
        <f ca="1">IF(X456&lt;=('Ejercicio 3 - TIR'!$D$26-'Ejercicio 3 - TIR'!$C$26)/('Ejercicio 3 - TIR'!$E$26-'Ejercicio 3 - TIR'!$C$26),'Ejercicio 3 - TIR'!$C$26+SQRT(('Ejercicio 3 - TIR'!$E$26-'Ejercicio 3 - TIR'!$C$26)*('Ejercicio 3 - TIR'!$D$26-'Ejercicio 3 - TIR'!$C$26)*X456),'Ejercicio 3 - TIR'!$E$26-SQRT(('Ejercicio 3 - TIR'!$E$26-'Ejercicio 3 - TIR'!$C$26)*('Ejercicio 3 - TIR'!$E$26-'Ejercicio 3 - TIR'!$D$26)*(1-X456)))</f>
        <v>0.217870707858452</v>
      </c>
      <c r="Z456" s="24">
        <f ca="1" t="shared" si="3336"/>
        <v>1.14193172036439</v>
      </c>
      <c r="AA456" s="24">
        <f ca="1" t="shared" si="3337"/>
        <v>1.30453551112787</v>
      </c>
      <c r="AB456" s="24">
        <f ca="1" t="shared" si="3338"/>
        <v>1.51106872438448</v>
      </c>
      <c r="AC456" s="24">
        <f ca="1" t="shared" si="3339"/>
        <v>1.80820068413074</v>
      </c>
      <c r="AD456" s="24">
        <f ca="1" t="shared" si="3340"/>
        <v>2.20215464713244</v>
      </c>
      <c r="AE456" s="23">
        <f ca="1" t="shared" si="3341"/>
        <v>4057.62499831658</v>
      </c>
      <c r="AF456" s="23">
        <f ca="1" t="shared" si="3342"/>
        <v>4635.40490797036</v>
      </c>
      <c r="AG456" s="23">
        <f ca="1" t="shared" si="3343"/>
        <v>5369.27919672842</v>
      </c>
      <c r="AH456" s="23">
        <f ca="1" t="shared" si="3344"/>
        <v>6425.07793334682</v>
      </c>
      <c r="AI456" s="23">
        <f ca="1" t="shared" si="3345"/>
        <v>7824.91421073081</v>
      </c>
      <c r="AJ456" s="25">
        <f ca="1" t="shared" si="3346"/>
        <v>39509.2788024504</v>
      </c>
      <c r="AK456" s="25">
        <f ca="1" t="shared" si="3347"/>
        <v>53456.980965661</v>
      </c>
      <c r="AL456" s="25">
        <f ca="1" t="shared" si="3348"/>
        <v>52849.1423147951</v>
      </c>
      <c r="AM456" s="25">
        <f ca="1" t="shared" si="3349"/>
        <v>68637.4303484247</v>
      </c>
      <c r="AN456" s="25">
        <f ca="1" t="shared" si="3350"/>
        <v>97694.680945058</v>
      </c>
      <c r="AO456" s="25">
        <f ca="1">C456/'Ejercicio 3 - TIR'!$D$7</f>
        <v>15964.241658651</v>
      </c>
      <c r="AP456" s="25">
        <f ca="1" t="shared" si="3351"/>
        <v>23545.0371437993</v>
      </c>
      <c r="AQ456" s="25">
        <f ca="1" t="shared" si="3352"/>
        <v>37492.73930701</v>
      </c>
      <c r="AR456" s="25">
        <f ca="1" t="shared" si="3353"/>
        <v>36884.9006561441</v>
      </c>
      <c r="AS456" s="25">
        <f ca="1" t="shared" si="3354"/>
        <v>52673.1886897736</v>
      </c>
      <c r="AT456" s="25">
        <f ca="1" t="shared" si="3355"/>
        <v>81730.439286407</v>
      </c>
      <c r="AU456" s="25">
        <f ca="1">AP456*'Ejercicio 3 - TIR'!$D$5</f>
        <v>11772.5185718997</v>
      </c>
      <c r="AV456" s="25">
        <f ca="1">AQ456*'Ejercicio 3 - TIR'!$D$5</f>
        <v>18746.369653505</v>
      </c>
      <c r="AW456" s="25">
        <f ca="1">AR456*'Ejercicio 3 - TIR'!$D$5</f>
        <v>18442.450328072</v>
      </c>
      <c r="AX456" s="25">
        <f ca="1">AS456*'Ejercicio 3 - TIR'!$D$5</f>
        <v>26336.5943448868</v>
      </c>
      <c r="AY456" s="25">
        <f ca="1">AT456*'Ejercicio 3 - TIR'!$D$5</f>
        <v>40865.2196432035</v>
      </c>
      <c r="AZ456" s="25">
        <f ca="1" t="shared" ref="AZ456:BD456" si="3406">AJ456-AU456-AE456</f>
        <v>23679.1352322341</v>
      </c>
      <c r="BA456" s="25">
        <f ca="1" t="shared" si="3406"/>
        <v>30075.2064041857</v>
      </c>
      <c r="BB456" s="25">
        <f ca="1" t="shared" si="3406"/>
        <v>29037.4127899946</v>
      </c>
      <c r="BC456" s="25">
        <f ca="1" t="shared" si="3406"/>
        <v>35875.758070191</v>
      </c>
      <c r="BD456" s="25">
        <f ca="1" t="shared" si="3406"/>
        <v>49004.5470911237</v>
      </c>
      <c r="BE456" s="25">
        <f ca="1" t="shared" ref="BE456:BI456" si="3407">AZ456/Z456</f>
        <v>20736.0342216241</v>
      </c>
      <c r="BF456" s="25">
        <f ca="1" t="shared" si="3407"/>
        <v>23054.340911106</v>
      </c>
      <c r="BG456" s="25">
        <f ca="1" t="shared" si="3407"/>
        <v>19216.4739574123</v>
      </c>
      <c r="BH456" s="25">
        <f ca="1" t="shared" si="3407"/>
        <v>19840.5842808525</v>
      </c>
      <c r="BI456" s="25">
        <f ca="1" t="shared" si="3407"/>
        <v>22252.9998767051</v>
      </c>
      <c r="BJ456" s="25">
        <f ca="1" t="shared" si="3358"/>
        <v>62956.4534511584</v>
      </c>
      <c r="BK456" s="25">
        <f ca="1" t="shared" si="3359"/>
        <v>35155.7289565436</v>
      </c>
      <c r="BL456" s="25">
        <f ca="1" t="shared" si="3360"/>
        <v>98112.182407702</v>
      </c>
      <c r="BM456" s="25">
        <f ca="1">BK456*'Ejercicio 3 - TIR'!$D$5</f>
        <v>17577.8644782718</v>
      </c>
      <c r="BN456" s="25">
        <f ca="1" t="shared" si="3361"/>
        <v>80534.3179294302</v>
      </c>
      <c r="BO456" s="25">
        <f ca="1" t="shared" si="3362"/>
        <v>36570.6913609809</v>
      </c>
      <c r="BP456" s="25">
        <f ca="1" t="shared" si="3363"/>
        <v>-108409.778824911</v>
      </c>
      <c r="BQ456" s="25">
        <f ca="1" t="shared" ref="BQ456:BT456" si="3408">BE456</f>
        <v>20736.0342216241</v>
      </c>
      <c r="BR456" s="25">
        <f ca="1" t="shared" si="3408"/>
        <v>23054.340911106</v>
      </c>
      <c r="BS456" s="25">
        <f ca="1" t="shared" si="3408"/>
        <v>19216.4739574123</v>
      </c>
      <c r="BT456" s="25">
        <f ca="1" t="shared" si="3408"/>
        <v>19840.5842808525</v>
      </c>
      <c r="BU456" s="25">
        <f ca="1" t="shared" si="3365"/>
        <v>58823.691237686</v>
      </c>
      <c r="BV456" s="27">
        <f ca="1" t="shared" si="3366"/>
        <v>8.12775744303444</v>
      </c>
    </row>
    <row r="457" ht="15" customHeight="1" spans="1:74">
      <c r="A457" s="23">
        <v>456</v>
      </c>
      <c r="B457" s="24">
        <f ca="1" t="shared" ref="B457:F457" si="3409">RAND()</f>
        <v>0.0013491058276538</v>
      </c>
      <c r="C457" s="25">
        <f ca="1">IF(B457&lt;=('Ejercicio 3 - TIR'!$D$13-'Ejercicio 3 - TIR'!$C$13)/('Ejercicio 3 - TIR'!$E$13-'Ejercicio 3 - TIR'!$C$13),'Ejercicio 3 - TIR'!$C$13+SQRT(('Ejercicio 3 - TIR'!$E$13-'Ejercicio 3 - TIR'!$C$13)*('Ejercicio 3 - TIR'!$D$13-'Ejercicio 3 - TIR'!$C$13)*B457),'Ejercicio 3 - TIR'!$E$13-SQRT(('Ejercicio 3 - TIR'!$E$13-'Ejercicio 3 - TIR'!$C$13)*('Ejercicio 3 - TIR'!$E$13-'Ejercicio 3 - TIR'!$D$13)*(1-B457)))</f>
        <v>60734.6035196359</v>
      </c>
      <c r="D457" s="24">
        <f ca="1" t="shared" si="3409"/>
        <v>0.214927659569176</v>
      </c>
      <c r="E457" s="25">
        <f ca="1">IF(D457&lt;=('Ejercicio 3 - TIR'!$D$14-'Ejercicio 3 - TIR'!$C$14)/('Ejercicio 3 - TIR'!$E$14-'Ejercicio 3 - TIR'!$C$14),'Ejercicio 3 - TIR'!$C$14+SQRT(('Ejercicio 3 - TIR'!$E$14-'Ejercicio 3 - TIR'!$C$14)*('Ejercicio 3 - TIR'!$D$14-'Ejercicio 3 - TIR'!$C$14)*D457),'Ejercicio 3 - TIR'!$E$14-SQRT(('Ejercicio 3 - TIR'!$E$14-'Ejercicio 3 - TIR'!$C$14)*('Ejercicio 3 - TIR'!$E$14-'Ejercicio 3 - TIR'!$D$14)*(1-D457)))</f>
        <v>29014.9189864415</v>
      </c>
      <c r="F457" s="24">
        <f ca="1" t="shared" si="3409"/>
        <v>0.775478774801116</v>
      </c>
      <c r="G457" s="25">
        <f ca="1">IF(F457&lt;=('Ejercicio 3 - TIR'!$D$18-'Ejercicio 3 - TIR'!$C$18)/('Ejercicio 3 - TIR'!$E$18-'Ejercicio 3 - TIR'!$C$18),'Ejercicio 3 - TIR'!$C$18+SQRT(('Ejercicio 3 - TIR'!$E$18-'Ejercicio 3 - TIR'!$C$18)*('Ejercicio 3 - TIR'!$D$18-'Ejercicio 3 - TIR'!$C$18)*F457),'Ejercicio 3 - TIR'!$E$18-SQRT(('Ejercicio 3 - TIR'!$E$18-'Ejercicio 3 - TIR'!$C$18)*('Ejercicio 3 - TIR'!$E$18-'Ejercicio 3 - TIR'!$D$18)*(1-F457)))</f>
        <v>40896.4537421985</v>
      </c>
      <c r="H457" s="24">
        <f ca="1" t="shared" ref="H457:L457" si="3410">RAND()</f>
        <v>0.459695224334133</v>
      </c>
      <c r="I457" s="25">
        <f ca="1">IF(H457&lt;=('Ejercicio 3 - TIR'!$D$18-'Ejercicio 3 - TIR'!$C$18)/('Ejercicio 3 - TIR'!$E$18-'Ejercicio 3 - TIR'!$C$18),'Ejercicio 3 - TIR'!$C$18+SQRT(('Ejercicio 3 - TIR'!$E$18-'Ejercicio 3 - TIR'!$C$18)*('Ejercicio 3 - TIR'!$D$18-'Ejercicio 3 - TIR'!$C$18)*H457),'Ejercicio 3 - TIR'!$E$18-SQRT(('Ejercicio 3 - TIR'!$E$18-'Ejercicio 3 - TIR'!$C$18)*('Ejercicio 3 - TIR'!$E$18-'Ejercicio 3 - TIR'!$D$18)*(1-H457)))</f>
        <v>38303.8716060715</v>
      </c>
      <c r="J457" s="24">
        <f ca="1" t="shared" si="3410"/>
        <v>0.0329473740918731</v>
      </c>
      <c r="K457" s="25">
        <f ca="1">IF(J457&lt;=('Ejercicio 3 - TIR'!$D$18-'Ejercicio 3 - TIR'!$C$18)/('Ejercicio 3 - TIR'!$E$18-'Ejercicio 3 - TIR'!$C$18),'Ejercicio 3 - TIR'!$C$18+SQRT(('Ejercicio 3 - TIR'!$E$18-'Ejercicio 3 - TIR'!$C$18)*('Ejercicio 3 - TIR'!$D$18-'Ejercicio 3 - TIR'!$C$18)*J457),'Ejercicio 3 - TIR'!$E$18-SQRT(('Ejercicio 3 - TIR'!$E$18-'Ejercicio 3 - TIR'!$C$18)*('Ejercicio 3 - TIR'!$E$18-'Ejercicio 3 - TIR'!$D$18)*(1-J457)))</f>
        <v>32223.0848192952</v>
      </c>
      <c r="L457" s="24">
        <f ca="1" t="shared" si="3410"/>
        <v>0.795533269083227</v>
      </c>
      <c r="M457" s="25">
        <f ca="1">IF(L457&lt;=('Ejercicio 3 - TIR'!$D$18-'Ejercicio 3 - TIR'!$C$18)/('Ejercicio 3 - TIR'!$E$18-'Ejercicio 3 - TIR'!$C$18),'Ejercicio 3 - TIR'!$C$18+SQRT(('Ejercicio 3 - TIR'!$E$18-'Ejercicio 3 - TIR'!$C$18)*('Ejercicio 3 - TIR'!$D$18-'Ejercicio 3 - TIR'!$C$18)*L457),'Ejercicio 3 - TIR'!$E$18-SQRT(('Ejercicio 3 - TIR'!$E$18-'Ejercicio 3 - TIR'!$C$18)*('Ejercicio 3 - TIR'!$E$18-'Ejercicio 3 - TIR'!$D$18)*(1-L457)))</f>
        <v>41084.0065348933</v>
      </c>
      <c r="N457" s="24">
        <f ca="1" t="shared" ref="N457:R457" si="3411">RAND()</f>
        <v>0.671267294791558</v>
      </c>
      <c r="O457" s="25">
        <f ca="1">IF(N457&lt;=('Ejercicio 3 - TIR'!$D$18-'Ejercicio 3 - TIR'!$C$18)/('Ejercicio 3 - TIR'!$E$18-'Ejercicio 3 - TIR'!$C$18),'Ejercicio 3 - TIR'!$C$18+SQRT(('Ejercicio 3 - TIR'!$E$18-'Ejercicio 3 - TIR'!$C$18)*('Ejercicio 3 - TIR'!$D$18-'Ejercicio 3 - TIR'!$C$18)*N457),'Ejercicio 3 - TIR'!$E$18-SQRT(('Ejercicio 3 - TIR'!$E$18-'Ejercicio 3 - TIR'!$C$18)*('Ejercicio 3 - TIR'!$E$18-'Ejercicio 3 - TIR'!$D$18)*(1-N457)))</f>
        <v>40034.6245972099</v>
      </c>
      <c r="P457" s="24">
        <f ca="1" t="shared" si="3411"/>
        <v>0.367456698524031</v>
      </c>
      <c r="Q457" s="26">
        <f ca="1">IF(P457&lt;=('Ejercicio 3 - TIR'!$D$22-'Ejercicio 3 - TIR'!$C$22)/('Ejercicio 3 - TIR'!$E$22-'Ejercicio 3 - TIR'!$C$22),'Ejercicio 3 - TIR'!$C$22+SQRT(('Ejercicio 3 - TIR'!$E$22-'Ejercicio 3 - TIR'!$C$22)*('Ejercicio 3 - TIR'!$D$22-'Ejercicio 3 - TIR'!$C$22)*P457),'Ejercicio 3 - TIR'!$E$22-SQRT(('Ejercicio 3 - TIR'!$E$22-'Ejercicio 3 - TIR'!$C$22)*('Ejercicio 3 - TIR'!$E$22-'Ejercicio 3 - TIR'!$D$22)*(1-P457)))</f>
        <v>0.145718127018569</v>
      </c>
      <c r="R457" s="24">
        <f ca="1" t="shared" si="3411"/>
        <v>0.398699426358556</v>
      </c>
      <c r="S457" s="26">
        <f ca="1">IF(R457&lt;=('Ejercicio 3 - TIR'!$D$23-'Ejercicio 3 - TIR'!$C$23)/('Ejercicio 3 - TIR'!$E$23-'Ejercicio 3 - TIR'!$C$23),'Ejercicio 3 - TIR'!$C$23+SQRT(('Ejercicio 3 - TIR'!$E$23-'Ejercicio 3 - TIR'!$C$23)*('Ejercicio 3 - TIR'!$D$23-'Ejercicio 3 - TIR'!$C$23)*R457),'Ejercicio 3 - TIR'!$E$23-SQRT(('Ejercicio 3 - TIR'!$E$23-'Ejercicio 3 - TIR'!$C$23)*('Ejercicio 3 - TIR'!$E$23-'Ejercicio 3 - TIR'!$D$23)*(1-R457)))</f>
        <v>0.146789157647179</v>
      </c>
      <c r="T457" s="24">
        <f ca="1" t="shared" ref="T457:X457" si="3412">RAND()</f>
        <v>0.0891697933638602</v>
      </c>
      <c r="U457" s="26">
        <f ca="1">IF(T457&lt;=('Ejercicio 3 - TIR'!$D$24-'Ejercicio 3 - TIR'!$C$24)/('Ejercicio 3 - TIR'!$E$24-'Ejercicio 3 - TIR'!$C$24),'Ejercicio 3 - TIR'!$C$24+SQRT(('Ejercicio 3 - TIR'!$E$24-'Ejercicio 3 - TIR'!$C$24)*('Ejercicio 3 - TIR'!$D$24-'Ejercicio 3 - TIR'!$C$24)*T457),'Ejercicio 3 - TIR'!$E$24-SQRT(('Ejercicio 3 - TIR'!$E$24-'Ejercicio 3 - TIR'!$C$24)*('Ejercicio 3 - TIR'!$E$24-'Ejercicio 3 - TIR'!$D$24)*(1-T457)))</f>
        <v>0.163684172100062</v>
      </c>
      <c r="V457" s="24">
        <f ca="1" t="shared" si="3412"/>
        <v>0.156659667675352</v>
      </c>
      <c r="W457" s="26">
        <f ca="1">IF(V457&lt;=('Ejercicio 3 - TIR'!$D$25-'Ejercicio 3 - TIR'!$C$25)/('Ejercicio 3 - TIR'!$E$25-'Ejercicio 3 - TIR'!$C$25),'Ejercicio 3 - TIR'!$C$25+SQRT(('Ejercicio 3 - TIR'!$E$25-'Ejercicio 3 - TIR'!$C$25)*('Ejercicio 3 - TIR'!$D$25-'Ejercicio 3 - TIR'!$C$25)*V457),'Ejercicio 3 - TIR'!$E$25-SQRT(('Ejercicio 3 - TIR'!$E$25-'Ejercicio 3 - TIR'!$C$25)*('Ejercicio 3 - TIR'!$E$25-'Ejercicio 3 - TIR'!$D$25)*(1-V457)))</f>
        <v>0.194809575778715</v>
      </c>
      <c r="X457" s="24">
        <f ca="1" t="shared" si="3412"/>
        <v>0.990173845869076</v>
      </c>
      <c r="Y457" s="26">
        <f ca="1">IF(X457&lt;=('Ejercicio 3 - TIR'!$D$26-'Ejercicio 3 - TIR'!$C$26)/('Ejercicio 3 - TIR'!$E$26-'Ejercicio 3 - TIR'!$C$26),'Ejercicio 3 - TIR'!$C$26+SQRT(('Ejercicio 3 - TIR'!$E$26-'Ejercicio 3 - TIR'!$C$26)*('Ejercicio 3 - TIR'!$D$26-'Ejercicio 3 - TIR'!$C$26)*X457),'Ejercicio 3 - TIR'!$E$26-SQRT(('Ejercicio 3 - TIR'!$E$26-'Ejercicio 3 - TIR'!$C$26)*('Ejercicio 3 - TIR'!$E$26-'Ejercicio 3 - TIR'!$D$26)*(1-X457)))</f>
        <v>0.272715685872576</v>
      </c>
      <c r="Z457" s="24">
        <f ca="1" t="shared" si="3336"/>
        <v>1.14571812701857</v>
      </c>
      <c r="AA457" s="24">
        <f ca="1" t="shared" si="3337"/>
        <v>1.31389712578473</v>
      </c>
      <c r="AB457" s="24">
        <f ca="1" t="shared" si="3338"/>
        <v>1.52896128904345</v>
      </c>
      <c r="AC457" s="24">
        <f ca="1" t="shared" si="3339"/>
        <v>1.82681758914408</v>
      </c>
      <c r="AD457" s="24">
        <f ca="1" t="shared" si="3340"/>
        <v>2.3250194009316</v>
      </c>
      <c r="AE457" s="23">
        <f ca="1" t="shared" si="3341"/>
        <v>4227.99965029977</v>
      </c>
      <c r="AF457" s="23">
        <f ca="1" t="shared" si="3342"/>
        <v>4848.62415749984</v>
      </c>
      <c r="AG457" s="23">
        <f ca="1" t="shared" si="3343"/>
        <v>5642.26718854456</v>
      </c>
      <c r="AH457" s="23">
        <f ca="1" t="shared" si="3344"/>
        <v>6741.43486597509</v>
      </c>
      <c r="AI457" s="23">
        <f ca="1" t="shared" si="3345"/>
        <v>8579.92989921478</v>
      </c>
      <c r="AJ457" s="25">
        <f ca="1" t="shared" si="3346"/>
        <v>46855.8083832133</v>
      </c>
      <c r="AK457" s="25">
        <f ca="1" t="shared" si="3347"/>
        <v>50327.3468096446</v>
      </c>
      <c r="AL457" s="25">
        <f ca="1" t="shared" si="3348"/>
        <v>49267.8493022662</v>
      </c>
      <c r="AM457" s="25">
        <f ca="1" t="shared" si="3349"/>
        <v>75052.9857704537</v>
      </c>
      <c r="AN457" s="25">
        <f ca="1" t="shared" si="3350"/>
        <v>93081.2788975264</v>
      </c>
      <c r="AO457" s="25">
        <f ca="1">C457/'Ejercicio 3 - TIR'!$D$7</f>
        <v>12146.9207039272</v>
      </c>
      <c r="AP457" s="25">
        <f ca="1" t="shared" si="3351"/>
        <v>34708.8876792861</v>
      </c>
      <c r="AQ457" s="25">
        <f ca="1" t="shared" si="3352"/>
        <v>38180.4261057174</v>
      </c>
      <c r="AR457" s="25">
        <f ca="1" t="shared" si="3353"/>
        <v>37120.928598339</v>
      </c>
      <c r="AS457" s="25">
        <f ca="1" t="shared" si="3354"/>
        <v>62906.0650665265</v>
      </c>
      <c r="AT457" s="25">
        <f ca="1" t="shared" si="3355"/>
        <v>80934.3581935992</v>
      </c>
      <c r="AU457" s="25">
        <f ca="1">AP457*'Ejercicio 3 - TIR'!$D$5</f>
        <v>17354.443839643</v>
      </c>
      <c r="AV457" s="25">
        <f ca="1">AQ457*'Ejercicio 3 - TIR'!$D$5</f>
        <v>19090.2130528587</v>
      </c>
      <c r="AW457" s="25">
        <f ca="1">AR457*'Ejercicio 3 - TIR'!$D$5</f>
        <v>18560.4642991695</v>
      </c>
      <c r="AX457" s="25">
        <f ca="1">AS457*'Ejercicio 3 - TIR'!$D$5</f>
        <v>31453.0325332632</v>
      </c>
      <c r="AY457" s="25">
        <f ca="1">AT457*'Ejercicio 3 - TIR'!$D$5</f>
        <v>40467.1790967996</v>
      </c>
      <c r="AZ457" s="25">
        <f ca="1" t="shared" ref="AZ457:BD457" si="3413">AJ457-AU457-AE457</f>
        <v>25273.3648932705</v>
      </c>
      <c r="BA457" s="25">
        <f ca="1" t="shared" si="3413"/>
        <v>26388.509599286</v>
      </c>
      <c r="BB457" s="25">
        <f ca="1" t="shared" si="3413"/>
        <v>25065.1178145521</v>
      </c>
      <c r="BC457" s="25">
        <f ca="1" t="shared" si="3413"/>
        <v>36858.5183712153</v>
      </c>
      <c r="BD457" s="25">
        <f ca="1" t="shared" si="3413"/>
        <v>44034.169901512</v>
      </c>
      <c r="BE457" s="25">
        <f ca="1" t="shared" ref="BE457:BI457" si="3414">AZ457/Z457</f>
        <v>22058.9727065223</v>
      </c>
      <c r="BF457" s="25">
        <f ca="1" t="shared" si="3414"/>
        <v>20084.1520096373</v>
      </c>
      <c r="BG457" s="25">
        <f ca="1" t="shared" si="3414"/>
        <v>16393.5594669197</v>
      </c>
      <c r="BH457" s="25">
        <f ca="1" t="shared" si="3414"/>
        <v>20176.3539995718</v>
      </c>
      <c r="BI457" s="25">
        <f ca="1" t="shared" si="3414"/>
        <v>18939.2698761431</v>
      </c>
      <c r="BJ457" s="25">
        <f ca="1" t="shared" si="3358"/>
        <v>67460.249559935</v>
      </c>
      <c r="BK457" s="25">
        <f ca="1" t="shared" si="3359"/>
        <v>28241.8262982084</v>
      </c>
      <c r="BL457" s="25">
        <f ca="1" t="shared" si="3360"/>
        <v>95702.0758581434</v>
      </c>
      <c r="BM457" s="25">
        <f ca="1">BK457*'Ejercicio 3 - TIR'!$D$5</f>
        <v>14120.9131491042</v>
      </c>
      <c r="BN457" s="25">
        <f ca="1" t="shared" si="3361"/>
        <v>81581.1627090392</v>
      </c>
      <c r="BO457" s="25">
        <f ca="1" t="shared" si="3362"/>
        <v>35088.3793384051</v>
      </c>
      <c r="BP457" s="25">
        <f ca="1" t="shared" si="3363"/>
        <v>-89749.5225060774</v>
      </c>
      <c r="BQ457" s="25">
        <f ca="1" t="shared" ref="BQ457:BT457" si="3415">BE457</f>
        <v>22058.9727065223</v>
      </c>
      <c r="BR457" s="25">
        <f ca="1" t="shared" si="3415"/>
        <v>20084.1520096373</v>
      </c>
      <c r="BS457" s="25">
        <f ca="1" t="shared" si="3415"/>
        <v>16393.5594669197</v>
      </c>
      <c r="BT457" s="25">
        <f ca="1" t="shared" si="3415"/>
        <v>20176.3539995718</v>
      </c>
      <c r="BU457" s="25">
        <f ca="1" t="shared" si="3365"/>
        <v>54027.6492145481</v>
      </c>
      <c r="BV457" s="27">
        <f ca="1" t="shared" si="3366"/>
        <v>12.4288172234612</v>
      </c>
    </row>
    <row r="458" ht="15" customHeight="1" spans="1:74">
      <c r="A458" s="23">
        <v>457</v>
      </c>
      <c r="B458" s="24">
        <f ca="1" t="shared" ref="B458:F458" si="3416">RAND()</f>
        <v>0.0891551213644084</v>
      </c>
      <c r="C458" s="25">
        <f ca="1">IF(B458&lt;=('Ejercicio 3 - TIR'!$D$13-'Ejercicio 3 - TIR'!$C$13)/('Ejercicio 3 - TIR'!$E$13-'Ejercicio 3 - TIR'!$C$13),'Ejercicio 3 - TIR'!$C$13+SQRT(('Ejercicio 3 - TIR'!$E$13-'Ejercicio 3 - TIR'!$C$13)*('Ejercicio 3 - TIR'!$D$13-'Ejercicio 3 - TIR'!$C$13)*B458),'Ejercicio 3 - TIR'!$E$13-SQRT(('Ejercicio 3 - TIR'!$E$13-'Ejercicio 3 - TIR'!$C$13)*('Ejercicio 3 - TIR'!$E$13-'Ejercicio 3 - TIR'!$D$13)*(1-B458)))</f>
        <v>65971.7709723133</v>
      </c>
      <c r="D458" s="24">
        <f ca="1" t="shared" si="3416"/>
        <v>0.055072993073751</v>
      </c>
      <c r="E458" s="25">
        <f ca="1">IF(D458&lt;=('Ejercicio 3 - TIR'!$D$14-'Ejercicio 3 - TIR'!$C$14)/('Ejercicio 3 - TIR'!$E$14-'Ejercicio 3 - TIR'!$C$14),'Ejercicio 3 - TIR'!$C$14+SQRT(('Ejercicio 3 - TIR'!$E$14-'Ejercicio 3 - TIR'!$C$14)*('Ejercicio 3 - TIR'!$D$14-'Ejercicio 3 - TIR'!$C$14)*D458),'Ejercicio 3 - TIR'!$E$14-SQRT(('Ejercicio 3 - TIR'!$E$14-'Ejercicio 3 - TIR'!$C$14)*('Ejercicio 3 - TIR'!$E$14-'Ejercicio 3 - TIR'!$D$14)*(1-D458)))</f>
        <v>27032.3568782405</v>
      </c>
      <c r="F458" s="24">
        <f ca="1" t="shared" si="3416"/>
        <v>0.0458588496413801</v>
      </c>
      <c r="G458" s="25">
        <f ca="1">IF(F458&lt;=('Ejercicio 3 - TIR'!$D$18-'Ejercicio 3 - TIR'!$C$18)/('Ejercicio 3 - TIR'!$E$18-'Ejercicio 3 - TIR'!$C$18),'Ejercicio 3 - TIR'!$C$18+SQRT(('Ejercicio 3 - TIR'!$E$18-'Ejercicio 3 - TIR'!$C$18)*('Ejercicio 3 - TIR'!$D$18-'Ejercicio 3 - TIR'!$C$18)*F458),'Ejercicio 3 - TIR'!$E$18-SQRT(('Ejercicio 3 - TIR'!$E$18-'Ejercicio 3 - TIR'!$C$18)*('Ejercicio 3 - TIR'!$E$18-'Ejercicio 3 - TIR'!$D$18)*(1-F458)))</f>
        <v>32622.7518842252</v>
      </c>
      <c r="H458" s="24">
        <f ca="1" t="shared" ref="H458:L458" si="3417">RAND()</f>
        <v>0.900202124185469</v>
      </c>
      <c r="I458" s="25">
        <f ca="1">IF(H458&lt;=('Ejercicio 3 - TIR'!$D$18-'Ejercicio 3 - TIR'!$C$18)/('Ejercicio 3 - TIR'!$E$18-'Ejercicio 3 - TIR'!$C$18),'Ejercicio 3 - TIR'!$C$18+SQRT(('Ejercicio 3 - TIR'!$E$18-'Ejercicio 3 - TIR'!$C$18)*('Ejercicio 3 - TIR'!$D$18-'Ejercicio 3 - TIR'!$C$18)*H458),'Ejercicio 3 - TIR'!$E$18-SQRT(('Ejercicio 3 - TIR'!$E$18-'Ejercicio 3 - TIR'!$C$18)*('Ejercicio 3 - TIR'!$E$18-'Ejercicio 3 - TIR'!$D$18)*(1-H458)))</f>
        <v>42264.1563118318</v>
      </c>
      <c r="J458" s="24">
        <f ca="1" t="shared" si="3417"/>
        <v>0.85991255839808</v>
      </c>
      <c r="K458" s="25">
        <f ca="1">IF(J458&lt;=('Ejercicio 3 - TIR'!$D$18-'Ejercicio 3 - TIR'!$C$18)/('Ejercicio 3 - TIR'!$E$18-'Ejercicio 3 - TIR'!$C$18),'Ejercicio 3 - TIR'!$C$18+SQRT(('Ejercicio 3 - TIR'!$E$18-'Ejercicio 3 - TIR'!$C$18)*('Ejercicio 3 - TIR'!$D$18-'Ejercicio 3 - TIR'!$C$18)*J458),'Ejercicio 3 - TIR'!$E$18-SQRT(('Ejercicio 3 - TIR'!$E$18-'Ejercicio 3 - TIR'!$C$18)*('Ejercicio 3 - TIR'!$E$18-'Ejercicio 3 - TIR'!$D$18)*(1-J458)))</f>
        <v>41758.6178688492</v>
      </c>
      <c r="L458" s="24">
        <f ca="1" t="shared" si="3417"/>
        <v>0.108873740574606</v>
      </c>
      <c r="M458" s="25">
        <f ca="1">IF(L458&lt;=('Ejercicio 3 - TIR'!$D$18-'Ejercicio 3 - TIR'!$C$18)/('Ejercicio 3 - TIR'!$E$18-'Ejercicio 3 - TIR'!$C$18),'Ejercicio 3 - TIR'!$C$18+SQRT(('Ejercicio 3 - TIR'!$E$18-'Ejercicio 3 - TIR'!$C$18)*('Ejercicio 3 - TIR'!$D$18-'Ejercicio 3 - TIR'!$C$18)*L458),'Ejercicio 3 - TIR'!$E$18-SQRT(('Ejercicio 3 - TIR'!$E$18-'Ejercicio 3 - TIR'!$C$18)*('Ejercicio 3 - TIR'!$E$18-'Ejercicio 3 - TIR'!$D$18)*(1-L458)))</f>
        <v>34041.1707568712</v>
      </c>
      <c r="N458" s="24">
        <f ca="1" t="shared" ref="N458:R458" si="3418">RAND()</f>
        <v>0.835593801879536</v>
      </c>
      <c r="O458" s="25">
        <f ca="1">IF(N458&lt;=('Ejercicio 3 - TIR'!$D$18-'Ejercicio 3 - TIR'!$C$18)/('Ejercicio 3 - TIR'!$E$18-'Ejercicio 3 - TIR'!$C$18),'Ejercicio 3 - TIR'!$C$18+SQRT(('Ejercicio 3 - TIR'!$E$18-'Ejercicio 3 - TIR'!$C$18)*('Ejercicio 3 - TIR'!$D$18-'Ejercicio 3 - TIR'!$C$18)*N458),'Ejercicio 3 - TIR'!$E$18-SQRT(('Ejercicio 3 - TIR'!$E$18-'Ejercicio 3 - TIR'!$C$18)*('Ejercicio 3 - TIR'!$E$18-'Ejercicio 3 - TIR'!$D$18)*(1-N458)))</f>
        <v>41488.523834762</v>
      </c>
      <c r="P458" s="24">
        <f ca="1" t="shared" si="3418"/>
        <v>0.444064113434945</v>
      </c>
      <c r="Q458" s="26">
        <f ca="1">IF(P458&lt;=('Ejercicio 3 - TIR'!$D$22-'Ejercicio 3 - TIR'!$C$22)/('Ejercicio 3 - TIR'!$E$22-'Ejercicio 3 - TIR'!$C$22),'Ejercicio 3 - TIR'!$C$22+SQRT(('Ejercicio 3 - TIR'!$E$22-'Ejercicio 3 - TIR'!$C$22)*('Ejercicio 3 - TIR'!$D$22-'Ejercicio 3 - TIR'!$C$22)*P458),'Ejercicio 3 - TIR'!$E$22-SQRT(('Ejercicio 3 - TIR'!$E$22-'Ejercicio 3 - TIR'!$C$22)*('Ejercicio 3 - TIR'!$E$22-'Ejercicio 3 - TIR'!$D$22)*(1-P458)))</f>
        <v>0.148272166598669</v>
      </c>
      <c r="R458" s="24">
        <f ca="1" t="shared" si="3418"/>
        <v>0.430479604293779</v>
      </c>
      <c r="S458" s="26">
        <f ca="1">IF(R458&lt;=('Ejercicio 3 - TIR'!$D$23-'Ejercicio 3 - TIR'!$C$23)/('Ejercicio 3 - TIR'!$E$23-'Ejercicio 3 - TIR'!$C$23),'Ejercicio 3 - TIR'!$C$23+SQRT(('Ejercicio 3 - TIR'!$E$23-'Ejercicio 3 - TIR'!$C$23)*('Ejercicio 3 - TIR'!$D$23-'Ejercicio 3 - TIR'!$C$23)*R458),'Ejercicio 3 - TIR'!$E$23-SQRT(('Ejercicio 3 - TIR'!$E$23-'Ejercicio 3 - TIR'!$C$23)*('Ejercicio 3 - TIR'!$E$23-'Ejercicio 3 - TIR'!$D$23)*(1-R458)))</f>
        <v>0.147836366280979</v>
      </c>
      <c r="T458" s="24">
        <f ca="1" t="shared" ref="T458:X458" si="3419">RAND()</f>
        <v>0.900199959591717</v>
      </c>
      <c r="U458" s="26">
        <f ca="1">IF(T458&lt;=('Ejercicio 3 - TIR'!$D$24-'Ejercicio 3 - TIR'!$C$24)/('Ejercicio 3 - TIR'!$E$24-'Ejercicio 3 - TIR'!$C$24),'Ejercicio 3 - TIR'!$C$24+SQRT(('Ejercicio 3 - TIR'!$E$24-'Ejercicio 3 - TIR'!$C$24)*('Ejercicio 3 - TIR'!$D$24-'Ejercicio 3 - TIR'!$C$24)*T458),'Ejercicio 3 - TIR'!$E$24-SQRT(('Ejercicio 3 - TIR'!$E$24-'Ejercicio 3 - TIR'!$C$24)*('Ejercicio 3 - TIR'!$E$24-'Ejercicio 3 - TIR'!$D$24)*(1-T458)))</f>
        <v>0.203283537660641</v>
      </c>
      <c r="V458" s="24">
        <f ca="1" t="shared" si="3419"/>
        <v>0.293956524647793</v>
      </c>
      <c r="W458" s="26">
        <f ca="1">IF(V458&lt;=('Ejercicio 3 - TIR'!$D$25-'Ejercicio 3 - TIR'!$C$25)/('Ejercicio 3 - TIR'!$E$25-'Ejercicio 3 - TIR'!$C$25),'Ejercicio 3 - TIR'!$C$25+SQRT(('Ejercicio 3 - TIR'!$E$25-'Ejercicio 3 - TIR'!$C$25)*('Ejercicio 3 - TIR'!$D$25-'Ejercicio 3 - TIR'!$C$25)*V458),'Ejercicio 3 - TIR'!$E$25-SQRT(('Ejercicio 3 - TIR'!$E$25-'Ejercicio 3 - TIR'!$C$25)*('Ejercicio 3 - TIR'!$E$25-'Ejercicio 3 - TIR'!$D$25)*(1-V458)))</f>
        <v>0.20028931539666</v>
      </c>
      <c r="X458" s="24">
        <f ca="1" t="shared" si="3419"/>
        <v>0.560832576319601</v>
      </c>
      <c r="Y458" s="26">
        <f ca="1">IF(X458&lt;=('Ejercicio 3 - TIR'!$D$26-'Ejercicio 3 - TIR'!$C$26)/('Ejercicio 3 - TIR'!$E$26-'Ejercicio 3 - TIR'!$C$26),'Ejercicio 3 - TIR'!$C$26+SQRT(('Ejercicio 3 - TIR'!$E$26-'Ejercicio 3 - TIR'!$C$26)*('Ejercicio 3 - TIR'!$D$26-'Ejercicio 3 - TIR'!$C$26)*X458),'Ejercicio 3 - TIR'!$E$26-SQRT(('Ejercicio 3 - TIR'!$E$26-'Ejercicio 3 - TIR'!$C$26)*('Ejercicio 3 - TIR'!$E$26-'Ejercicio 3 - TIR'!$D$26)*(1-X458)))</f>
        <v>0.231301908786133</v>
      </c>
      <c r="Z458" s="24">
        <f ca="1" t="shared" si="3336"/>
        <v>1.14827216659867</v>
      </c>
      <c r="AA458" s="24">
        <f ca="1" t="shared" si="3337"/>
        <v>1.3180285512102</v>
      </c>
      <c r="AB458" s="24">
        <f ca="1" t="shared" si="3338"/>
        <v>1.58596205783794</v>
      </c>
      <c r="AC458" s="24">
        <f ca="1" t="shared" si="3339"/>
        <v>1.90361331264738</v>
      </c>
      <c r="AD458" s="24">
        <f ca="1" t="shared" si="3340"/>
        <v>2.34392270545342</v>
      </c>
      <c r="AE458" s="23">
        <f ca="1" t="shared" si="3341"/>
        <v>4008.14612260515</v>
      </c>
      <c r="AF458" s="23">
        <f ca="1" t="shared" si="3342"/>
        <v>4600.69588089429</v>
      </c>
      <c r="AG458" s="23">
        <f ca="1" t="shared" si="3343"/>
        <v>5535.94161526322</v>
      </c>
      <c r="AH458" s="23">
        <f ca="1" t="shared" si="3344"/>
        <v>6644.73157146017</v>
      </c>
      <c r="AI458" s="23">
        <f ca="1" t="shared" si="3345"/>
        <v>8181.67066731039</v>
      </c>
      <c r="AJ458" s="25">
        <f ca="1" t="shared" si="3346"/>
        <v>37459.7979865101</v>
      </c>
      <c r="AK458" s="25">
        <f ca="1" t="shared" si="3347"/>
        <v>55705.3647118052</v>
      </c>
      <c r="AL458" s="25">
        <f ca="1" t="shared" si="3348"/>
        <v>66227.5835277483</v>
      </c>
      <c r="AM458" s="25">
        <f ca="1" t="shared" si="3349"/>
        <v>64801.2258308828</v>
      </c>
      <c r="AN458" s="25">
        <f ca="1" t="shared" si="3350"/>
        <v>97245.8930320438</v>
      </c>
      <c r="AO458" s="25">
        <f ca="1">C458/'Ejercicio 3 - TIR'!$D$7</f>
        <v>13194.3541944627</v>
      </c>
      <c r="AP458" s="25">
        <f ca="1" t="shared" si="3351"/>
        <v>24265.4437920475</v>
      </c>
      <c r="AQ458" s="25">
        <f ca="1" t="shared" si="3352"/>
        <v>42511.0105173426</v>
      </c>
      <c r="AR458" s="25">
        <f ca="1" t="shared" si="3353"/>
        <v>53033.2293332856</v>
      </c>
      <c r="AS458" s="25">
        <f ca="1" t="shared" si="3354"/>
        <v>51606.8716364201</v>
      </c>
      <c r="AT458" s="25">
        <f ca="1" t="shared" si="3355"/>
        <v>84051.5388375811</v>
      </c>
      <c r="AU458" s="25">
        <f ca="1">AP458*'Ejercicio 3 - TIR'!$D$5</f>
        <v>12132.7218960237</v>
      </c>
      <c r="AV458" s="25">
        <f ca="1">AQ458*'Ejercicio 3 - TIR'!$D$5</f>
        <v>21255.5052586713</v>
      </c>
      <c r="AW458" s="25">
        <f ca="1">AR458*'Ejercicio 3 - TIR'!$D$5</f>
        <v>26516.6146666428</v>
      </c>
      <c r="AX458" s="25">
        <f ca="1">AS458*'Ejercicio 3 - TIR'!$D$5</f>
        <v>25803.4358182101</v>
      </c>
      <c r="AY458" s="25">
        <f ca="1">AT458*'Ejercicio 3 - TIR'!$D$5</f>
        <v>42025.7694187906</v>
      </c>
      <c r="AZ458" s="25">
        <f ca="1" t="shared" ref="AZ458:BD458" si="3420">AJ458-AU458-AE458</f>
        <v>21318.9299678812</v>
      </c>
      <c r="BA458" s="25">
        <f ca="1" t="shared" si="3420"/>
        <v>29849.1635722396</v>
      </c>
      <c r="BB458" s="25">
        <f ca="1" t="shared" si="3420"/>
        <v>34175.0272458423</v>
      </c>
      <c r="BC458" s="25">
        <f ca="1" t="shared" si="3420"/>
        <v>32353.0584412125</v>
      </c>
      <c r="BD458" s="25">
        <f ca="1" t="shared" si="3420"/>
        <v>47038.4529459428</v>
      </c>
      <c r="BE458" s="25">
        <f ca="1" t="shared" ref="BE458:BI458" si="3421">AZ458/Z458</f>
        <v>18566.094858008</v>
      </c>
      <c r="BF458" s="25">
        <f ca="1" t="shared" si="3421"/>
        <v>22646.8262351619</v>
      </c>
      <c r="BG458" s="25">
        <f ca="1" t="shared" si="3421"/>
        <v>21548.4519802644</v>
      </c>
      <c r="BH458" s="25">
        <f ca="1" t="shared" si="3421"/>
        <v>16995.6042155529</v>
      </c>
      <c r="BI458" s="25">
        <f ca="1" t="shared" si="3421"/>
        <v>20068.2611403961</v>
      </c>
      <c r="BJ458" s="25">
        <f ca="1" t="shared" si="3358"/>
        <v>63361.7550688276</v>
      </c>
      <c r="BK458" s="25">
        <f ca="1" t="shared" si="3359"/>
        <v>30926.5463801955</v>
      </c>
      <c r="BL458" s="25">
        <f ca="1" t="shared" si="3360"/>
        <v>94288.3014490232</v>
      </c>
      <c r="BM458" s="25">
        <f ca="1">BK458*'Ejercicio 3 - TIR'!$D$5</f>
        <v>15463.2731900978</v>
      </c>
      <c r="BN458" s="25">
        <f ca="1" t="shared" si="3361"/>
        <v>78825.0282589254</v>
      </c>
      <c r="BO458" s="25">
        <f ca="1" t="shared" si="3362"/>
        <v>33629.5339754718</v>
      </c>
      <c r="BP458" s="25">
        <f ca="1" t="shared" si="3363"/>
        <v>-93004.1278505537</v>
      </c>
      <c r="BQ458" s="25">
        <f ca="1" t="shared" ref="BQ458:BT458" si="3422">BE458</f>
        <v>18566.094858008</v>
      </c>
      <c r="BR458" s="25">
        <f ca="1" t="shared" si="3422"/>
        <v>22646.8262351619</v>
      </c>
      <c r="BS458" s="25">
        <f ca="1" t="shared" si="3422"/>
        <v>21548.4519802644</v>
      </c>
      <c r="BT458" s="25">
        <f ca="1" t="shared" si="3422"/>
        <v>16995.6042155529</v>
      </c>
      <c r="BU458" s="25">
        <f ca="1" t="shared" si="3365"/>
        <v>53697.7951158679</v>
      </c>
      <c r="BV458" s="27">
        <f ca="1" t="shared" si="3366"/>
        <v>11.3379903519407</v>
      </c>
    </row>
    <row r="459" ht="15" customHeight="1" spans="1:74">
      <c r="A459" s="23">
        <v>458</v>
      </c>
      <c r="B459" s="24">
        <f ca="1" t="shared" ref="B459:F459" si="3423">RAND()</f>
        <v>0.307980608325164</v>
      </c>
      <c r="C459" s="25">
        <f ca="1">IF(B459&lt;=('Ejercicio 3 - TIR'!$D$13-'Ejercicio 3 - TIR'!$C$13)/('Ejercicio 3 - TIR'!$E$13-'Ejercicio 3 - TIR'!$C$13),'Ejercicio 3 - TIR'!$C$13+SQRT(('Ejercicio 3 - TIR'!$E$13-'Ejercicio 3 - TIR'!$C$13)*('Ejercicio 3 - TIR'!$D$13-'Ejercicio 3 - TIR'!$C$13)*B459),'Ejercicio 3 - TIR'!$E$13-SQRT(('Ejercicio 3 - TIR'!$E$13-'Ejercicio 3 - TIR'!$C$13)*('Ejercicio 3 - TIR'!$E$13-'Ejercicio 3 - TIR'!$D$13)*(1-B459)))</f>
        <v>71182.9343962678</v>
      </c>
      <c r="D459" s="24">
        <f ca="1" t="shared" si="3423"/>
        <v>0.0391757734977618</v>
      </c>
      <c r="E459" s="25">
        <f ca="1">IF(D459&lt;=('Ejercicio 3 - TIR'!$D$14-'Ejercicio 3 - TIR'!$C$14)/('Ejercicio 3 - TIR'!$E$14-'Ejercicio 3 - TIR'!$C$14),'Ejercicio 3 - TIR'!$C$14+SQRT(('Ejercicio 3 - TIR'!$E$14-'Ejercicio 3 - TIR'!$C$14)*('Ejercicio 3 - TIR'!$D$14-'Ejercicio 3 - TIR'!$C$14)*D459),'Ejercicio 3 - TIR'!$E$14-SQRT(('Ejercicio 3 - TIR'!$E$14-'Ejercicio 3 - TIR'!$C$14)*('Ejercicio 3 - TIR'!$E$14-'Ejercicio 3 - TIR'!$D$14)*(1-D459)))</f>
        <v>26714.1128936952</v>
      </c>
      <c r="F459" s="24">
        <f ca="1" t="shared" si="3423"/>
        <v>0.694343621967151</v>
      </c>
      <c r="G459" s="25">
        <f ca="1">IF(F459&lt;=('Ejercicio 3 - TIR'!$D$18-'Ejercicio 3 - TIR'!$C$18)/('Ejercicio 3 - TIR'!$E$18-'Ejercicio 3 - TIR'!$C$18),'Ejercicio 3 - TIR'!$C$18+SQRT(('Ejercicio 3 - TIR'!$E$18-'Ejercicio 3 - TIR'!$C$18)*('Ejercicio 3 - TIR'!$D$18-'Ejercicio 3 - TIR'!$C$18)*F459),'Ejercicio 3 - TIR'!$E$18-SQRT(('Ejercicio 3 - TIR'!$E$18-'Ejercicio 3 - TIR'!$C$18)*('Ejercicio 3 - TIR'!$E$18-'Ejercicio 3 - TIR'!$D$18)*(1-F459)))</f>
        <v>40212.0747340352</v>
      </c>
      <c r="H459" s="24">
        <f ca="1" t="shared" ref="H459:L459" si="3424">RAND()</f>
        <v>0.941316105203814</v>
      </c>
      <c r="I459" s="25">
        <f ca="1">IF(H459&lt;=('Ejercicio 3 - TIR'!$D$18-'Ejercicio 3 - TIR'!$C$18)/('Ejercicio 3 - TIR'!$E$18-'Ejercicio 3 - TIR'!$C$18),'Ejercicio 3 - TIR'!$C$18+SQRT(('Ejercicio 3 - TIR'!$E$18-'Ejercicio 3 - TIR'!$C$18)*('Ejercicio 3 - TIR'!$D$18-'Ejercicio 3 - TIR'!$C$18)*H459),'Ejercicio 3 - TIR'!$E$18-SQRT(('Ejercicio 3 - TIR'!$E$18-'Ejercicio 3 - TIR'!$C$18)*('Ejercicio 3 - TIR'!$E$18-'Ejercicio 3 - TIR'!$D$18)*(1-H459)))</f>
        <v>42902.0743316995</v>
      </c>
      <c r="J459" s="24">
        <f ca="1" t="shared" si="3424"/>
        <v>0.510728991266422</v>
      </c>
      <c r="K459" s="25">
        <f ca="1">IF(J459&lt;=('Ejercicio 3 - TIR'!$D$18-'Ejercicio 3 - TIR'!$C$18)/('Ejercicio 3 - TIR'!$E$18-'Ejercicio 3 - TIR'!$C$18),'Ejercicio 3 - TIR'!$C$18+SQRT(('Ejercicio 3 - TIR'!$E$18-'Ejercicio 3 - TIR'!$C$18)*('Ejercicio 3 - TIR'!$D$18-'Ejercicio 3 - TIR'!$C$18)*J459),'Ejercicio 3 - TIR'!$E$18-SQRT(('Ejercicio 3 - TIR'!$E$18-'Ejercicio 3 - TIR'!$C$18)*('Ejercicio 3 - TIR'!$E$18-'Ejercicio 3 - TIR'!$D$18)*(1-J459)))</f>
        <v>38752.6766585978</v>
      </c>
      <c r="L459" s="24">
        <f ca="1" t="shared" si="3424"/>
        <v>0.831489618727111</v>
      </c>
      <c r="M459" s="25">
        <f ca="1">IF(L459&lt;=('Ejercicio 3 - TIR'!$D$18-'Ejercicio 3 - TIR'!$C$18)/('Ejercicio 3 - TIR'!$E$18-'Ejercicio 3 - TIR'!$C$18),'Ejercicio 3 - TIR'!$C$18+SQRT(('Ejercicio 3 - TIR'!$E$18-'Ejercicio 3 - TIR'!$C$18)*('Ejercicio 3 - TIR'!$D$18-'Ejercicio 3 - TIR'!$C$18)*L459),'Ejercicio 3 - TIR'!$E$18-SQRT(('Ejercicio 3 - TIR'!$E$18-'Ejercicio 3 - TIR'!$C$18)*('Ejercicio 3 - TIR'!$E$18-'Ejercicio 3 - TIR'!$D$18)*(1-L459)))</f>
        <v>41444.9643327434</v>
      </c>
      <c r="N459" s="24">
        <f ca="1" t="shared" ref="N459:R459" si="3425">RAND()</f>
        <v>0.740608988758903</v>
      </c>
      <c r="O459" s="25">
        <f ca="1">IF(N459&lt;=('Ejercicio 3 - TIR'!$D$18-'Ejercicio 3 - TIR'!$C$18)/('Ejercicio 3 - TIR'!$E$18-'Ejercicio 3 - TIR'!$C$18),'Ejercicio 3 - TIR'!$C$18+SQRT(('Ejercicio 3 - TIR'!$E$18-'Ejercicio 3 - TIR'!$C$18)*('Ejercicio 3 - TIR'!$D$18-'Ejercicio 3 - TIR'!$C$18)*N459),'Ejercicio 3 - TIR'!$E$18-SQRT(('Ejercicio 3 - TIR'!$E$18-'Ejercicio 3 - TIR'!$C$18)*('Ejercicio 3 - TIR'!$E$18-'Ejercicio 3 - TIR'!$D$18)*(1-N459)))</f>
        <v>40589.2941785829</v>
      </c>
      <c r="P459" s="24">
        <f ca="1" t="shared" si="3425"/>
        <v>0.559526692431342</v>
      </c>
      <c r="Q459" s="26">
        <f ca="1">IF(P459&lt;=('Ejercicio 3 - TIR'!$D$22-'Ejercicio 3 - TIR'!$C$22)/('Ejercicio 3 - TIR'!$E$22-'Ejercicio 3 - TIR'!$C$22),'Ejercicio 3 - TIR'!$C$22+SQRT(('Ejercicio 3 - TIR'!$E$22-'Ejercicio 3 - TIR'!$C$22)*('Ejercicio 3 - TIR'!$D$22-'Ejercicio 3 - TIR'!$C$22)*P459),'Ejercicio 3 - TIR'!$E$22-SQRT(('Ejercicio 3 - TIR'!$E$22-'Ejercicio 3 - TIR'!$C$22)*('Ejercicio 3 - TIR'!$E$22-'Ejercicio 3 - TIR'!$D$22)*(1-P459)))</f>
        <v>0.151842373082527</v>
      </c>
      <c r="R459" s="24">
        <f ca="1" t="shared" si="3425"/>
        <v>0.0526091481579625</v>
      </c>
      <c r="S459" s="26">
        <f ca="1">IF(R459&lt;=('Ejercicio 3 - TIR'!$D$23-'Ejercicio 3 - TIR'!$C$23)/('Ejercicio 3 - TIR'!$E$23-'Ejercicio 3 - TIR'!$C$23),'Ejercicio 3 - TIR'!$C$23+SQRT(('Ejercicio 3 - TIR'!$E$23-'Ejercicio 3 - TIR'!$C$23)*('Ejercicio 3 - TIR'!$D$23-'Ejercicio 3 - TIR'!$C$23)*R459),'Ejercicio 3 - TIR'!$E$23-SQRT(('Ejercicio 3 - TIR'!$E$23-'Ejercicio 3 - TIR'!$C$23)*('Ejercicio 3 - TIR'!$E$23-'Ejercicio 3 - TIR'!$D$23)*(1-R459)))</f>
        <v>0.129731210956727</v>
      </c>
      <c r="T459" s="24">
        <f ca="1" t="shared" ref="T459:X459" si="3426">RAND()</f>
        <v>0.30798323331241</v>
      </c>
      <c r="U459" s="26">
        <f ca="1">IF(T459&lt;=('Ejercicio 3 - TIR'!$D$24-'Ejercicio 3 - TIR'!$C$24)/('Ejercicio 3 - TIR'!$E$24-'Ejercicio 3 - TIR'!$C$24),'Ejercicio 3 - TIR'!$C$24+SQRT(('Ejercicio 3 - TIR'!$E$24-'Ejercicio 3 - TIR'!$C$24)*('Ejercicio 3 - TIR'!$D$24-'Ejercicio 3 - TIR'!$C$24)*T459),'Ejercicio 3 - TIR'!$E$24-SQRT(('Ejercicio 3 - TIR'!$E$24-'Ejercicio 3 - TIR'!$C$24)*('Ejercicio 3 - TIR'!$E$24-'Ejercicio 3 - TIR'!$D$24)*(1-T459)))</f>
        <v>0.175431570733167</v>
      </c>
      <c r="V459" s="24">
        <f ca="1" t="shared" si="3426"/>
        <v>0.0670970218820244</v>
      </c>
      <c r="W459" s="26">
        <f ca="1">IF(V459&lt;=('Ejercicio 3 - TIR'!$D$25-'Ejercicio 3 - TIR'!$C$25)/('Ejercicio 3 - TIR'!$E$25-'Ejercicio 3 - TIR'!$C$25),'Ejercicio 3 - TIR'!$C$25+SQRT(('Ejercicio 3 - TIR'!$E$25-'Ejercicio 3 - TIR'!$C$25)*('Ejercicio 3 - TIR'!$D$25-'Ejercicio 3 - TIR'!$C$25)*V459),'Ejercicio 3 - TIR'!$E$25-SQRT(('Ejercicio 3 - TIR'!$E$25-'Ejercicio 3 - TIR'!$C$25)*('Ejercicio 3 - TIR'!$E$25-'Ejercicio 3 - TIR'!$D$25)*(1-V459)))</f>
        <v>0.189692049867538</v>
      </c>
      <c r="X459" s="24">
        <f ca="1" t="shared" si="3426"/>
        <v>0.903158326059436</v>
      </c>
      <c r="Y459" s="26">
        <f ca="1">IF(X459&lt;=('Ejercicio 3 - TIR'!$D$26-'Ejercicio 3 - TIR'!$C$26)/('Ejercicio 3 - TIR'!$E$26-'Ejercicio 3 - TIR'!$C$26),'Ejercicio 3 - TIR'!$C$26+SQRT(('Ejercicio 3 - TIR'!$E$26-'Ejercicio 3 - TIR'!$C$26)*('Ejercicio 3 - TIR'!$D$26-'Ejercicio 3 - TIR'!$C$26)*X459),'Ejercicio 3 - TIR'!$E$26-SQRT(('Ejercicio 3 - TIR'!$E$26-'Ejercicio 3 - TIR'!$C$26)*('Ejercicio 3 - TIR'!$E$26-'Ejercicio 3 - TIR'!$D$26)*(1-X459)))</f>
        <v>0.257132008411777</v>
      </c>
      <c r="Z459" s="24">
        <f ca="1" t="shared" si="3336"/>
        <v>1.15184237308253</v>
      </c>
      <c r="AA459" s="24">
        <f ca="1" t="shared" si="3337"/>
        <v>1.30127227897379</v>
      </c>
      <c r="AB459" s="24">
        <f ca="1" t="shared" si="3338"/>
        <v>1.52955651882569</v>
      </c>
      <c r="AC459" s="24">
        <f ca="1" t="shared" si="3339"/>
        <v>1.81970123027</v>
      </c>
      <c r="AD459" s="24">
        <f ca="1" t="shared" si="3340"/>
        <v>2.2876046623187</v>
      </c>
      <c r="AE459" s="23">
        <f ca="1" t="shared" si="3341"/>
        <v>4056.33429657322</v>
      </c>
      <c r="AF459" s="23">
        <f ca="1" t="shared" si="3342"/>
        <v>4582.56745691297</v>
      </c>
      <c r="AG459" s="23">
        <f ca="1" t="shared" si="3343"/>
        <v>5386.4944638699</v>
      </c>
      <c r="AH459" s="23">
        <f ca="1" t="shared" si="3344"/>
        <v>6408.26964032153</v>
      </c>
      <c r="AI459" s="23">
        <f ca="1" t="shared" si="3345"/>
        <v>8056.04088338162</v>
      </c>
      <c r="AJ459" s="25">
        <f ca="1" t="shared" si="3346"/>
        <v>46317.9715882231</v>
      </c>
      <c r="AK459" s="25">
        <f ca="1" t="shared" si="3347"/>
        <v>55827.2800383138</v>
      </c>
      <c r="AL459" s="25">
        <f ca="1" t="shared" si="3348"/>
        <v>59274.4092051026</v>
      </c>
      <c r="AM459" s="25">
        <f ca="1" t="shared" si="3349"/>
        <v>75417.4525847892</v>
      </c>
      <c r="AN459" s="25">
        <f ca="1" t="shared" si="3350"/>
        <v>92852.2586031516</v>
      </c>
      <c r="AO459" s="25">
        <f ca="1">C459/'Ejercicio 3 - TIR'!$D$7</f>
        <v>14236.5868792536</v>
      </c>
      <c r="AP459" s="25">
        <f ca="1" t="shared" si="3351"/>
        <v>32081.3847089695</v>
      </c>
      <c r="AQ459" s="25">
        <f ca="1" t="shared" si="3352"/>
        <v>41590.6931590602</v>
      </c>
      <c r="AR459" s="25">
        <f ca="1" t="shared" si="3353"/>
        <v>45037.8223258491</v>
      </c>
      <c r="AS459" s="25">
        <f ca="1" t="shared" si="3354"/>
        <v>61180.8657055356</v>
      </c>
      <c r="AT459" s="25">
        <f ca="1" t="shared" si="3355"/>
        <v>78615.671723898</v>
      </c>
      <c r="AU459" s="25">
        <f ca="1">AP459*'Ejercicio 3 - TIR'!$D$5</f>
        <v>16040.6923544848</v>
      </c>
      <c r="AV459" s="25">
        <f ca="1">AQ459*'Ejercicio 3 - TIR'!$D$5</f>
        <v>20795.3465795301</v>
      </c>
      <c r="AW459" s="25">
        <f ca="1">AR459*'Ejercicio 3 - TIR'!$D$5</f>
        <v>22518.9111629245</v>
      </c>
      <c r="AX459" s="25">
        <f ca="1">AS459*'Ejercicio 3 - TIR'!$D$5</f>
        <v>30590.4328527678</v>
      </c>
      <c r="AY459" s="25">
        <f ca="1">AT459*'Ejercicio 3 - TIR'!$D$5</f>
        <v>39307.835861949</v>
      </c>
      <c r="AZ459" s="25">
        <f ca="1" t="shared" ref="AZ459:BD459" si="3427">AJ459-AU459-AE459</f>
        <v>26220.9449371651</v>
      </c>
      <c r="BA459" s="25">
        <f ca="1" t="shared" si="3427"/>
        <v>30449.3660018707</v>
      </c>
      <c r="BB459" s="25">
        <f ca="1" t="shared" si="3427"/>
        <v>31369.0035783082</v>
      </c>
      <c r="BC459" s="25">
        <f ca="1" t="shared" si="3427"/>
        <v>38418.7500916998</v>
      </c>
      <c r="BD459" s="25">
        <f ca="1" t="shared" si="3427"/>
        <v>45488.381857821</v>
      </c>
      <c r="BE459" s="25">
        <f ca="1" t="shared" ref="BE459:BI459" si="3428">AZ459/Z459</f>
        <v>22764.3517463187</v>
      </c>
      <c r="BF459" s="25">
        <f ca="1" t="shared" si="3428"/>
        <v>23399.6885155224</v>
      </c>
      <c r="BG459" s="25">
        <f ca="1" t="shared" si="3428"/>
        <v>20508.5612674133</v>
      </c>
      <c r="BH459" s="25">
        <f ca="1" t="shared" si="3428"/>
        <v>21112.6691858089</v>
      </c>
      <c r="BI459" s="25">
        <f ca="1" t="shared" si="3428"/>
        <v>19884.7216073228</v>
      </c>
      <c r="BJ459" s="25">
        <f ca="1" t="shared" si="3358"/>
        <v>61111.3292053252</v>
      </c>
      <c r="BK459" s="25">
        <f ca="1" t="shared" si="3359"/>
        <v>32567.6825204857</v>
      </c>
      <c r="BL459" s="25">
        <f ca="1" t="shared" si="3360"/>
        <v>93679.0117258109</v>
      </c>
      <c r="BM459" s="25">
        <f ca="1">BK459*'Ejercicio 3 - TIR'!$D$5</f>
        <v>16283.8412602428</v>
      </c>
      <c r="BN459" s="25">
        <f ca="1" t="shared" si="3361"/>
        <v>77395.1704655681</v>
      </c>
      <c r="BO459" s="25">
        <f ca="1" t="shared" si="3362"/>
        <v>33832.406333322</v>
      </c>
      <c r="BP459" s="25">
        <f ca="1" t="shared" si="3363"/>
        <v>-97897.047289963</v>
      </c>
      <c r="BQ459" s="25">
        <f ca="1" t="shared" ref="BQ459:BT459" si="3429">BE459</f>
        <v>22764.3517463187</v>
      </c>
      <c r="BR459" s="25">
        <f ca="1" t="shared" si="3429"/>
        <v>23399.6885155224</v>
      </c>
      <c r="BS459" s="25">
        <f ca="1" t="shared" si="3429"/>
        <v>20508.5612674133</v>
      </c>
      <c r="BT459" s="25">
        <f ca="1" t="shared" si="3429"/>
        <v>21112.6691858089</v>
      </c>
      <c r="BU459" s="25">
        <f ca="1" t="shared" si="3365"/>
        <v>53717.1279406448</v>
      </c>
      <c r="BV459" s="27">
        <f ca="1" t="shared" si="3366"/>
        <v>11.846799884287</v>
      </c>
    </row>
    <row r="460" ht="15" customHeight="1" spans="1:74">
      <c r="A460" s="23">
        <v>459</v>
      </c>
      <c r="B460" s="24">
        <f ca="1" t="shared" ref="B460:F460" si="3430">RAND()</f>
        <v>0.963655025478012</v>
      </c>
      <c r="C460" s="25">
        <f ca="1">IF(B460&lt;=('Ejercicio 3 - TIR'!$D$13-'Ejercicio 3 - TIR'!$C$13)/('Ejercicio 3 - TIR'!$E$13-'Ejercicio 3 - TIR'!$C$13),'Ejercicio 3 - TIR'!$C$13+SQRT(('Ejercicio 3 - TIR'!$E$13-'Ejercicio 3 - TIR'!$C$13)*('Ejercicio 3 - TIR'!$D$13-'Ejercicio 3 - TIR'!$C$13)*B460),'Ejercicio 3 - TIR'!$E$13-SQRT(('Ejercicio 3 - TIR'!$E$13-'Ejercicio 3 - TIR'!$C$13)*('Ejercicio 3 - TIR'!$E$13-'Ejercicio 3 - TIR'!$D$13)*(1-B460)))</f>
        <v>93395.9126727166</v>
      </c>
      <c r="D460" s="24">
        <f ca="1" t="shared" si="3430"/>
        <v>0.84534474366353</v>
      </c>
      <c r="E460" s="25">
        <f ca="1">IF(D460&lt;=('Ejercicio 3 - TIR'!$D$14-'Ejercicio 3 - TIR'!$C$14)/('Ejercicio 3 - TIR'!$E$14-'Ejercicio 3 - TIR'!$C$14),'Ejercicio 3 - TIR'!$C$14+SQRT(('Ejercicio 3 - TIR'!$E$14-'Ejercicio 3 - TIR'!$C$14)*('Ejercicio 3 - TIR'!$D$14-'Ejercicio 3 - TIR'!$C$14)*D460),'Ejercicio 3 - TIR'!$E$14-SQRT(('Ejercicio 3 - TIR'!$E$14-'Ejercicio 3 - TIR'!$C$14)*('Ejercicio 3 - TIR'!$E$14-'Ejercicio 3 - TIR'!$D$14)*(1-D460)))</f>
        <v>35183.539842325</v>
      </c>
      <c r="F460" s="24">
        <f ca="1" t="shared" si="3430"/>
        <v>0.412980828727562</v>
      </c>
      <c r="G460" s="25">
        <f ca="1">IF(F460&lt;=('Ejercicio 3 - TIR'!$D$18-'Ejercicio 3 - TIR'!$C$18)/('Ejercicio 3 - TIR'!$E$18-'Ejercicio 3 - TIR'!$C$18),'Ejercicio 3 - TIR'!$C$18+SQRT(('Ejercicio 3 - TIR'!$E$18-'Ejercicio 3 - TIR'!$C$18)*('Ejercicio 3 - TIR'!$D$18-'Ejercicio 3 - TIR'!$C$18)*F460),'Ejercicio 3 - TIR'!$E$18-SQRT(('Ejercicio 3 - TIR'!$E$18-'Ejercicio 3 - TIR'!$C$18)*('Ejercicio 3 - TIR'!$E$18-'Ejercicio 3 - TIR'!$D$18)*(1-F460)))</f>
        <v>37870.6495481081</v>
      </c>
      <c r="H460" s="24">
        <f ca="1" t="shared" ref="H460:L460" si="3431">RAND()</f>
        <v>0.0194281102047271</v>
      </c>
      <c r="I460" s="25">
        <f ca="1">IF(H460&lt;=('Ejercicio 3 - TIR'!$D$18-'Ejercicio 3 - TIR'!$C$18)/('Ejercicio 3 - TIR'!$E$18-'Ejercicio 3 - TIR'!$C$18),'Ejercicio 3 - TIR'!$C$18+SQRT(('Ejercicio 3 - TIR'!$E$18-'Ejercicio 3 - TIR'!$C$18)*('Ejercicio 3 - TIR'!$D$18-'Ejercicio 3 - TIR'!$C$18)*H460),'Ejercicio 3 - TIR'!$E$18-SQRT(('Ejercicio 3 - TIR'!$E$18-'Ejercicio 3 - TIR'!$C$18)*('Ejercicio 3 - TIR'!$E$18-'Ejercicio 3 - TIR'!$D$18)*(1-H460)))</f>
        <v>31707.1076505918</v>
      </c>
      <c r="J460" s="24">
        <f ca="1" t="shared" si="3431"/>
        <v>0.862150711076573</v>
      </c>
      <c r="K460" s="25">
        <f ca="1">IF(J460&lt;=('Ejercicio 3 - TIR'!$D$18-'Ejercicio 3 - TIR'!$C$18)/('Ejercicio 3 - TIR'!$E$18-'Ejercicio 3 - TIR'!$C$18),'Ejercicio 3 - TIR'!$C$18+SQRT(('Ejercicio 3 - TIR'!$E$18-'Ejercicio 3 - TIR'!$C$18)*('Ejercicio 3 - TIR'!$D$18-'Ejercicio 3 - TIR'!$C$18)*J460),'Ejercicio 3 - TIR'!$E$18-SQRT(('Ejercicio 3 - TIR'!$E$18-'Ejercicio 3 - TIR'!$C$18)*('Ejercicio 3 - TIR'!$E$18-'Ejercicio 3 - TIR'!$D$18)*(1-J460)))</f>
        <v>41784.6156265141</v>
      </c>
      <c r="L460" s="24">
        <f ca="1" t="shared" si="3431"/>
        <v>0.00837151141835268</v>
      </c>
      <c r="M460" s="25">
        <f ca="1">IF(L460&lt;=('Ejercicio 3 - TIR'!$D$18-'Ejercicio 3 - TIR'!$C$18)/('Ejercicio 3 - TIR'!$E$18-'Ejercicio 3 - TIR'!$C$18),'Ejercicio 3 - TIR'!$C$18+SQRT(('Ejercicio 3 - TIR'!$E$18-'Ejercicio 3 - TIR'!$C$18)*('Ejercicio 3 - TIR'!$D$18-'Ejercicio 3 - TIR'!$C$18)*L460),'Ejercicio 3 - TIR'!$E$18-SQRT(('Ejercicio 3 - TIR'!$E$18-'Ejercicio 3 - TIR'!$C$18)*('Ejercicio 3 - TIR'!$E$18-'Ejercicio 3 - TIR'!$D$18)*(1-L460)))</f>
        <v>31120.5921259552</v>
      </c>
      <c r="N460" s="24">
        <f ca="1" t="shared" ref="N460:R460" si="3432">RAND()</f>
        <v>0.291158313072732</v>
      </c>
      <c r="O460" s="25">
        <f ca="1">IF(N460&lt;=('Ejercicio 3 - TIR'!$D$18-'Ejercicio 3 - TIR'!$C$18)/('Ejercicio 3 - TIR'!$E$18-'Ejercicio 3 - TIR'!$C$18),'Ejercicio 3 - TIR'!$C$18+SQRT(('Ejercicio 3 - TIR'!$E$18-'Ejercicio 3 - TIR'!$C$18)*('Ejercicio 3 - TIR'!$D$18-'Ejercicio 3 - TIR'!$C$18)*N460),'Ejercicio 3 - TIR'!$E$18-SQRT(('Ejercicio 3 - TIR'!$E$18-'Ejercicio 3 - TIR'!$C$18)*('Ejercicio 3 - TIR'!$E$18-'Ejercicio 3 - TIR'!$D$18)*(1-N460)))</f>
        <v>36608.6115758841</v>
      </c>
      <c r="P460" s="24">
        <f ca="1" t="shared" si="3432"/>
        <v>0.213296750430845</v>
      </c>
      <c r="Q460" s="26">
        <f ca="1">IF(P460&lt;=('Ejercicio 3 - TIR'!$D$22-'Ejercicio 3 - TIR'!$C$22)/('Ejercicio 3 - TIR'!$E$22-'Ejercicio 3 - TIR'!$C$22),'Ejercicio 3 - TIR'!$C$22+SQRT(('Ejercicio 3 - TIR'!$E$22-'Ejercicio 3 - TIR'!$C$22)*('Ejercicio 3 - TIR'!$D$22-'Ejercicio 3 - TIR'!$C$22)*P460),'Ejercicio 3 - TIR'!$E$22-SQRT(('Ejercicio 3 - TIR'!$E$22-'Ejercicio 3 - TIR'!$C$22)*('Ejercicio 3 - TIR'!$E$22-'Ejercicio 3 - TIR'!$D$22)*(1-P460)))</f>
        <v>0.139594237693146</v>
      </c>
      <c r="R460" s="24">
        <f ca="1" t="shared" si="3432"/>
        <v>0.988429344289673</v>
      </c>
      <c r="S460" s="26">
        <f ca="1">IF(R460&lt;=('Ejercicio 3 - TIR'!$D$23-'Ejercicio 3 - TIR'!$C$23)/('Ejercicio 3 - TIR'!$E$23-'Ejercicio 3 - TIR'!$C$23),'Ejercicio 3 - TIR'!$C$23+SQRT(('Ejercicio 3 - TIR'!$E$23-'Ejercicio 3 - TIR'!$C$23)*('Ejercicio 3 - TIR'!$D$23-'Ejercicio 3 - TIR'!$C$23)*R460),'Ejercicio 3 - TIR'!$E$23-SQRT(('Ejercicio 3 - TIR'!$E$23-'Ejercicio 3 - TIR'!$C$23)*('Ejercicio 3 - TIR'!$E$23-'Ejercicio 3 - TIR'!$D$23)*(1-R460)))</f>
        <v>0.175436319437276</v>
      </c>
      <c r="T460" s="24">
        <f ca="1" t="shared" ref="T460:X460" si="3433">RAND()</f>
        <v>0.694347900281159</v>
      </c>
      <c r="U460" s="26">
        <f ca="1">IF(T460&lt;=('Ejercicio 3 - TIR'!$D$24-'Ejercicio 3 - TIR'!$C$24)/('Ejercicio 3 - TIR'!$E$24-'Ejercicio 3 - TIR'!$C$24),'Ejercicio 3 - TIR'!$C$24+SQRT(('Ejercicio 3 - TIR'!$E$24-'Ejercicio 3 - TIR'!$C$24)*('Ejercicio 3 - TIR'!$D$24-'Ejercicio 3 - TIR'!$C$24)*T460),'Ejercicio 3 - TIR'!$E$24-SQRT(('Ejercicio 3 - TIR'!$E$24-'Ejercicio 3 - TIR'!$C$24)*('Ejercicio 3 - TIR'!$E$24-'Ejercicio 3 - TIR'!$D$24)*(1-T460)))</f>
        <v>0.190745498137675</v>
      </c>
      <c r="V460" s="24">
        <f ca="1" t="shared" si="3433"/>
        <v>0.364930789857116</v>
      </c>
      <c r="W460" s="26">
        <f ca="1">IF(V460&lt;=('Ejercicio 3 - TIR'!$D$25-'Ejercicio 3 - TIR'!$C$25)/('Ejercicio 3 - TIR'!$E$25-'Ejercicio 3 - TIR'!$C$25),'Ejercicio 3 - TIR'!$C$25+SQRT(('Ejercicio 3 - TIR'!$E$25-'Ejercicio 3 - TIR'!$C$25)*('Ejercicio 3 - TIR'!$D$25-'Ejercicio 3 - TIR'!$C$25)*V460),'Ejercicio 3 - TIR'!$E$25-SQRT(('Ejercicio 3 - TIR'!$E$25-'Ejercicio 3 - TIR'!$C$25)*('Ejercicio 3 - TIR'!$E$25-'Ejercicio 3 - TIR'!$D$25)*(1-V460)))</f>
        <v>0.202854032669802</v>
      </c>
      <c r="X460" s="24">
        <f ca="1" t="shared" si="3433"/>
        <v>0.485111643691098</v>
      </c>
      <c r="Y460" s="26">
        <f ca="1">IF(X460&lt;=('Ejercicio 3 - TIR'!$D$26-'Ejercicio 3 - TIR'!$C$26)/('Ejercicio 3 - TIR'!$E$26-'Ejercicio 3 - TIR'!$C$26),'Ejercicio 3 - TIR'!$C$26+SQRT(('Ejercicio 3 - TIR'!$E$26-'Ejercicio 3 - TIR'!$C$26)*('Ejercicio 3 - TIR'!$D$26-'Ejercicio 3 - TIR'!$C$26)*X460),'Ejercicio 3 - TIR'!$E$26-SQRT(('Ejercicio 3 - TIR'!$E$26-'Ejercicio 3 - TIR'!$C$26)*('Ejercicio 3 - TIR'!$E$26-'Ejercicio 3 - TIR'!$D$26)*(1-X460)))</f>
        <v>0.227270528884996</v>
      </c>
      <c r="Z460" s="24">
        <f ca="1" t="shared" si="3336"/>
        <v>1.13959423769315</v>
      </c>
      <c r="AA460" s="24">
        <f ca="1" t="shared" si="3337"/>
        <v>1.33952045640596</v>
      </c>
      <c r="AB460" s="24">
        <f ca="1" t="shared" si="3338"/>
        <v>1.59502795312872</v>
      </c>
      <c r="AC460" s="24">
        <f ca="1" t="shared" si="3339"/>
        <v>1.91858580564194</v>
      </c>
      <c r="AD460" s="24">
        <f ca="1" t="shared" si="3340"/>
        <v>2.35462381640143</v>
      </c>
      <c r="AE460" s="23">
        <f ca="1" t="shared" si="3341"/>
        <v>4911.41942363581</v>
      </c>
      <c r="AF460" s="23">
        <f ca="1" t="shared" si="3342"/>
        <v>5773.06077053122</v>
      </c>
      <c r="AG460" s="23">
        <f ca="1" t="shared" si="3343"/>
        <v>6874.24612298527</v>
      </c>
      <c r="AH460" s="23">
        <f ca="1" t="shared" si="3344"/>
        <v>8268.71467059758</v>
      </c>
      <c r="AI460" s="23">
        <f ca="1" t="shared" si="3345"/>
        <v>10147.9498269834</v>
      </c>
      <c r="AJ460" s="25">
        <f ca="1" t="shared" si="3346"/>
        <v>43157.1740027206</v>
      </c>
      <c r="AK460" s="25">
        <f ca="1" t="shared" si="3347"/>
        <v>42472.3193114336</v>
      </c>
      <c r="AL460" s="25">
        <f ca="1" t="shared" si="3348"/>
        <v>66647.6299350292</v>
      </c>
      <c r="AM460" s="25">
        <f ca="1" t="shared" si="3349"/>
        <v>59707.5263160301</v>
      </c>
      <c r="AN460" s="25">
        <f ca="1" t="shared" si="3350"/>
        <v>86199.5087019659</v>
      </c>
      <c r="AO460" s="25">
        <f ca="1">C460/'Ejercicio 3 - TIR'!$D$7</f>
        <v>18679.1825345433</v>
      </c>
      <c r="AP460" s="25">
        <f ca="1" t="shared" si="3351"/>
        <v>24477.9914681772</v>
      </c>
      <c r="AQ460" s="25">
        <f ca="1" t="shared" si="3352"/>
        <v>23793.1367768903</v>
      </c>
      <c r="AR460" s="25">
        <f ca="1" t="shared" si="3353"/>
        <v>47968.4474004859</v>
      </c>
      <c r="AS460" s="25">
        <f ca="1" t="shared" si="3354"/>
        <v>41028.3437814868</v>
      </c>
      <c r="AT460" s="25">
        <f ca="1" t="shared" si="3355"/>
        <v>67520.3261674226</v>
      </c>
      <c r="AU460" s="25">
        <f ca="1">AP460*'Ejercicio 3 - TIR'!$D$5</f>
        <v>12238.9957340886</v>
      </c>
      <c r="AV460" s="25">
        <f ca="1">AQ460*'Ejercicio 3 - TIR'!$D$5</f>
        <v>11896.5683884452</v>
      </c>
      <c r="AW460" s="25">
        <f ca="1">AR460*'Ejercicio 3 - TIR'!$D$5</f>
        <v>23984.223700243</v>
      </c>
      <c r="AX460" s="25">
        <f ca="1">AS460*'Ejercicio 3 - TIR'!$D$5</f>
        <v>20514.1718907434</v>
      </c>
      <c r="AY460" s="25">
        <f ca="1">AT460*'Ejercicio 3 - TIR'!$D$5</f>
        <v>33760.1630837113</v>
      </c>
      <c r="AZ460" s="25">
        <f ca="1" t="shared" ref="AZ460:BD460" si="3434">AJ460-AU460-AE460</f>
        <v>26006.7588449961</v>
      </c>
      <c r="BA460" s="25">
        <f ca="1" t="shared" si="3434"/>
        <v>24802.6901524573</v>
      </c>
      <c r="BB460" s="25">
        <f ca="1" t="shared" si="3434"/>
        <v>35789.160111801</v>
      </c>
      <c r="BC460" s="25">
        <f ca="1" t="shared" si="3434"/>
        <v>30924.6397546891</v>
      </c>
      <c r="BD460" s="25">
        <f ca="1" t="shared" si="3434"/>
        <v>42291.3957912712</v>
      </c>
      <c r="BE460" s="25">
        <f ca="1" t="shared" ref="BE460:BI460" si="3435">AZ460/Z460</f>
        <v>22821.0691005607</v>
      </c>
      <c r="BF460" s="25">
        <f ca="1" t="shared" si="3435"/>
        <v>18516.0965880319</v>
      </c>
      <c r="BG460" s="25">
        <f ca="1" t="shared" si="3435"/>
        <v>22437.9516619749</v>
      </c>
      <c r="BH460" s="25">
        <f ca="1" t="shared" si="3435"/>
        <v>16118.4554080145</v>
      </c>
      <c r="BI460" s="25">
        <f ca="1" t="shared" si="3435"/>
        <v>17960.9989063583</v>
      </c>
      <c r="BJ460" s="25">
        <f ca="1" t="shared" si="3358"/>
        <v>82844.0008580471</v>
      </c>
      <c r="BK460" s="25">
        <f ca="1" t="shared" si="3359"/>
        <v>43982.4480667454</v>
      </c>
      <c r="BL460" s="25">
        <f ca="1" t="shared" si="3360"/>
        <v>126826.448924793</v>
      </c>
      <c r="BM460" s="25">
        <f ca="1">BK460*'Ejercicio 3 - TIR'!$D$5</f>
        <v>21991.2240333727</v>
      </c>
      <c r="BN460" s="25">
        <f ca="1" t="shared" si="3361"/>
        <v>104835.22489142</v>
      </c>
      <c r="BO460" s="25">
        <f ca="1" t="shared" si="3362"/>
        <v>44523.1311095967</v>
      </c>
      <c r="BP460" s="25">
        <f ca="1" t="shared" si="3363"/>
        <v>-128579.452515042</v>
      </c>
      <c r="BQ460" s="25">
        <f ca="1" t="shared" ref="BQ460:BT460" si="3436">BE460</f>
        <v>22821.0691005607</v>
      </c>
      <c r="BR460" s="25">
        <f ca="1" t="shared" si="3436"/>
        <v>18516.0965880319</v>
      </c>
      <c r="BS460" s="25">
        <f ca="1" t="shared" si="3436"/>
        <v>22437.9516619749</v>
      </c>
      <c r="BT460" s="25">
        <f ca="1" t="shared" si="3436"/>
        <v>16118.4554080145</v>
      </c>
      <c r="BU460" s="25">
        <f ca="1" t="shared" si="3365"/>
        <v>62484.1300159549</v>
      </c>
      <c r="BV460" s="27">
        <f ca="1" t="shared" si="3366"/>
        <v>2.9502148650741</v>
      </c>
    </row>
    <row r="461" ht="15" customHeight="1" spans="1:74">
      <c r="A461" s="23">
        <v>460</v>
      </c>
      <c r="B461" s="24">
        <f ca="1" t="shared" ref="B461:F461" si="3437">RAND()</f>
        <v>0.0284823986635394</v>
      </c>
      <c r="C461" s="25">
        <f ca="1">IF(B461&lt;=('Ejercicio 3 - TIR'!$D$13-'Ejercicio 3 - TIR'!$C$13)/('Ejercicio 3 - TIR'!$E$13-'Ejercicio 3 - TIR'!$C$13),'Ejercicio 3 - TIR'!$C$13+SQRT(('Ejercicio 3 - TIR'!$E$13-'Ejercicio 3 - TIR'!$C$13)*('Ejercicio 3 - TIR'!$D$13-'Ejercicio 3 - TIR'!$C$13)*B461),'Ejercicio 3 - TIR'!$E$13-SQRT(('Ejercicio 3 - TIR'!$E$13-'Ejercicio 3 - TIR'!$C$13)*('Ejercicio 3 - TIR'!$E$13-'Ejercicio 3 - TIR'!$D$13)*(1-B461)))</f>
        <v>63375.3458290101</v>
      </c>
      <c r="D461" s="24">
        <f ca="1" t="shared" si="3437"/>
        <v>0.95703607541572</v>
      </c>
      <c r="E461" s="25">
        <f ca="1">IF(D461&lt;=('Ejercicio 3 - TIR'!$D$14-'Ejercicio 3 - TIR'!$C$14)/('Ejercicio 3 - TIR'!$E$14-'Ejercicio 3 - TIR'!$C$14),'Ejercicio 3 - TIR'!$C$14+SQRT(('Ejercicio 3 - TIR'!$E$14-'Ejercicio 3 - TIR'!$C$14)*('Ejercicio 3 - TIR'!$D$14-'Ejercicio 3 - TIR'!$C$14)*D461),'Ejercicio 3 - TIR'!$E$14-SQRT(('Ejercicio 3 - TIR'!$E$14-'Ejercicio 3 - TIR'!$C$14)*('Ejercicio 3 - TIR'!$E$14-'Ejercicio 3 - TIR'!$D$14)*(1-D461)))</f>
        <v>37461.3805547814</v>
      </c>
      <c r="F461" s="24">
        <f ca="1" t="shared" si="3437"/>
        <v>0.405842388326372</v>
      </c>
      <c r="G461" s="25">
        <f ca="1">IF(F461&lt;=('Ejercicio 3 - TIR'!$D$18-'Ejercicio 3 - TIR'!$C$18)/('Ejercicio 3 - TIR'!$E$18-'Ejercicio 3 - TIR'!$C$18),'Ejercicio 3 - TIR'!$C$18+SQRT(('Ejercicio 3 - TIR'!$E$18-'Ejercicio 3 - TIR'!$C$18)*('Ejercicio 3 - TIR'!$D$18-'Ejercicio 3 - TIR'!$C$18)*F461),'Ejercicio 3 - TIR'!$E$18-SQRT(('Ejercicio 3 - TIR'!$E$18-'Ejercicio 3 - TIR'!$C$18)*('Ejercicio 3 - TIR'!$E$18-'Ejercicio 3 - TIR'!$D$18)*(1-F461)))</f>
        <v>37802.3303088857</v>
      </c>
      <c r="H461" s="24">
        <f ca="1" t="shared" ref="H461:L461" si="3438">RAND()</f>
        <v>0.644397987299693</v>
      </c>
      <c r="I461" s="25">
        <f ca="1">IF(H461&lt;=('Ejercicio 3 - TIR'!$D$18-'Ejercicio 3 - TIR'!$C$18)/('Ejercicio 3 - TIR'!$E$18-'Ejercicio 3 - TIR'!$C$18),'Ejercicio 3 - TIR'!$C$18+SQRT(('Ejercicio 3 - TIR'!$E$18-'Ejercicio 3 - TIR'!$C$18)*('Ejercicio 3 - TIR'!$D$18-'Ejercicio 3 - TIR'!$C$18)*H461),'Ejercicio 3 - TIR'!$E$18-SQRT(('Ejercicio 3 - TIR'!$E$18-'Ejercicio 3 - TIR'!$C$18)*('Ejercicio 3 - TIR'!$E$18-'Ejercicio 3 - TIR'!$D$18)*(1-H461)))</f>
        <v>39831.5664110534</v>
      </c>
      <c r="J461" s="24">
        <f ca="1" t="shared" si="3438"/>
        <v>0.135544953570973</v>
      </c>
      <c r="K461" s="25">
        <f ca="1">IF(J461&lt;=('Ejercicio 3 - TIR'!$D$18-'Ejercicio 3 - TIR'!$C$18)/('Ejercicio 3 - TIR'!$E$18-'Ejercicio 3 - TIR'!$C$18),'Ejercicio 3 - TIR'!$C$18+SQRT(('Ejercicio 3 - TIR'!$E$18-'Ejercicio 3 - TIR'!$C$18)*('Ejercicio 3 - TIR'!$D$18-'Ejercicio 3 - TIR'!$C$18)*J461),'Ejercicio 3 - TIR'!$E$18-SQRT(('Ejercicio 3 - TIR'!$E$18-'Ejercicio 3 - TIR'!$C$18)*('Ejercicio 3 - TIR'!$E$18-'Ejercicio 3 - TIR'!$D$18)*(1-J461)))</f>
        <v>34509.0734120932</v>
      </c>
      <c r="L461" s="24">
        <f ca="1" t="shared" si="3438"/>
        <v>0.993978218344061</v>
      </c>
      <c r="M461" s="25">
        <f ca="1">IF(L461&lt;=('Ejercicio 3 - TIR'!$D$18-'Ejercicio 3 - TIR'!$C$18)/('Ejercicio 3 - TIR'!$E$18-'Ejercicio 3 - TIR'!$C$18),'Ejercicio 3 - TIR'!$C$18+SQRT(('Ejercicio 3 - TIR'!$E$18-'Ejercicio 3 - TIR'!$C$18)*('Ejercicio 3 - TIR'!$D$18-'Ejercicio 3 - TIR'!$C$18)*L461),'Ejercicio 3 - TIR'!$E$18-SQRT(('Ejercicio 3 - TIR'!$E$18-'Ejercicio 3 - TIR'!$C$18)*('Ejercicio 3 - TIR'!$E$18-'Ejercicio 3 - TIR'!$D$18)*(1-L461)))</f>
        <v>44327.9630782498</v>
      </c>
      <c r="N461" s="24">
        <f ca="1" t="shared" ref="N461:R461" si="3439">RAND()</f>
        <v>0.643653279759761</v>
      </c>
      <c r="O461" s="25">
        <f ca="1">IF(N461&lt;=('Ejercicio 3 - TIR'!$D$18-'Ejercicio 3 - TIR'!$C$18)/('Ejercicio 3 - TIR'!$E$18-'Ejercicio 3 - TIR'!$C$18),'Ejercicio 3 - TIR'!$C$18+SQRT(('Ejercicio 3 - TIR'!$E$18-'Ejercicio 3 - TIR'!$C$18)*('Ejercicio 3 - TIR'!$D$18-'Ejercicio 3 - TIR'!$C$18)*N461),'Ejercicio 3 - TIR'!$E$18-SQRT(('Ejercicio 3 - TIR'!$E$18-'Ejercicio 3 - TIR'!$C$18)*('Ejercicio 3 - TIR'!$E$18-'Ejercicio 3 - TIR'!$D$18)*(1-N461)))</f>
        <v>39825.8837752115</v>
      </c>
      <c r="P461" s="24">
        <f ca="1" t="shared" si="3439"/>
        <v>0.693635108036667</v>
      </c>
      <c r="Q461" s="26">
        <f ca="1">IF(P461&lt;=('Ejercicio 3 - TIR'!$D$22-'Ejercicio 3 - TIR'!$C$22)/('Ejercicio 3 - TIR'!$E$22-'Ejercicio 3 - TIR'!$C$22),'Ejercicio 3 - TIR'!$C$22+SQRT(('Ejercicio 3 - TIR'!$E$22-'Ejercicio 3 - TIR'!$C$22)*('Ejercicio 3 - TIR'!$D$22-'Ejercicio 3 - TIR'!$C$22)*P461),'Ejercicio 3 - TIR'!$E$22-SQRT(('Ejercicio 3 - TIR'!$E$22-'Ejercicio 3 - TIR'!$C$22)*('Ejercicio 3 - TIR'!$E$22-'Ejercicio 3 - TIR'!$D$22)*(1-P461)))</f>
        <v>0.15651688254226</v>
      </c>
      <c r="R461" s="24">
        <f ca="1" t="shared" si="3439"/>
        <v>0.708908158376103</v>
      </c>
      <c r="S461" s="26">
        <f ca="1">IF(R461&lt;=('Ejercicio 3 - TIR'!$D$23-'Ejercicio 3 - TIR'!$C$23)/('Ejercicio 3 - TIR'!$E$23-'Ejercicio 3 - TIR'!$C$23),'Ejercicio 3 - TIR'!$C$23+SQRT(('Ejercicio 3 - TIR'!$E$23-'Ejercicio 3 - TIR'!$C$23)*('Ejercicio 3 - TIR'!$D$23-'Ejercicio 3 - TIR'!$C$23)*R461),'Ejercicio 3 - TIR'!$E$23-SQRT(('Ejercicio 3 - TIR'!$E$23-'Ejercicio 3 - TIR'!$C$23)*('Ejercicio 3 - TIR'!$E$23-'Ejercicio 3 - TIR'!$D$23)*(1-R461)))</f>
        <v>0.15710971134033</v>
      </c>
      <c r="T461" s="24">
        <f ca="1" t="shared" ref="T461:X461" si="3440">RAND()</f>
        <v>0.59459613524288</v>
      </c>
      <c r="U461" s="26">
        <f ca="1">IF(T461&lt;=('Ejercicio 3 - TIR'!$D$24-'Ejercicio 3 - TIR'!$C$24)/('Ejercicio 3 - TIR'!$E$24-'Ejercicio 3 - TIR'!$C$24),'Ejercicio 3 - TIR'!$C$24+SQRT(('Ejercicio 3 - TIR'!$E$24-'Ejercicio 3 - TIR'!$C$24)*('Ejercicio 3 - TIR'!$D$24-'Ejercicio 3 - TIR'!$C$24)*T461),'Ejercicio 3 - TIR'!$E$24-SQRT(('Ejercicio 3 - TIR'!$E$24-'Ejercicio 3 - TIR'!$C$24)*('Ejercicio 3 - TIR'!$E$24-'Ejercicio 3 - TIR'!$D$24)*(1-T461)))</f>
        <v>0.186308297441062</v>
      </c>
      <c r="V461" s="24">
        <f ca="1" t="shared" si="3440"/>
        <v>0.605040932502578</v>
      </c>
      <c r="W461" s="26">
        <f ca="1">IF(V461&lt;=('Ejercicio 3 - TIR'!$D$25-'Ejercicio 3 - TIR'!$C$25)/('Ejercicio 3 - TIR'!$E$25-'Ejercicio 3 - TIR'!$C$25),'Ejercicio 3 - TIR'!$C$25+SQRT(('Ejercicio 3 - TIR'!$E$25-'Ejercicio 3 - TIR'!$C$25)*('Ejercicio 3 - TIR'!$D$25-'Ejercicio 3 - TIR'!$C$25)*V461),'Ejercicio 3 - TIR'!$E$25-SQRT(('Ejercicio 3 - TIR'!$E$25-'Ejercicio 3 - TIR'!$C$25)*('Ejercicio 3 - TIR'!$E$25-'Ejercicio 3 - TIR'!$D$25)*(1-V461)))</f>
        <v>0.212819941685885</v>
      </c>
      <c r="X461" s="24">
        <f ca="1" t="shared" si="3440"/>
        <v>0.248412719281059</v>
      </c>
      <c r="Y461" s="26">
        <f ca="1">IF(X461&lt;=('Ejercicio 3 - TIR'!$D$26-'Ejercicio 3 - TIR'!$C$26)/('Ejercicio 3 - TIR'!$E$26-'Ejercicio 3 - TIR'!$C$26),'Ejercicio 3 - TIR'!$C$26+SQRT(('Ejercicio 3 - TIR'!$E$26-'Ejercicio 3 - TIR'!$C$26)*('Ejercicio 3 - TIR'!$D$26-'Ejercicio 3 - TIR'!$C$26)*X461),'Ejercicio 3 - TIR'!$E$26-SQRT(('Ejercicio 3 - TIR'!$E$26-'Ejercicio 3 - TIR'!$C$26)*('Ejercicio 3 - TIR'!$E$26-'Ejercicio 3 - TIR'!$D$26)*(1-X461)))</f>
        <v>0.215898153255761</v>
      </c>
      <c r="Z461" s="24">
        <f ca="1" t="shared" si="3336"/>
        <v>1.15651688254226</v>
      </c>
      <c r="AA461" s="24">
        <f ca="1" t="shared" si="3337"/>
        <v>1.33821691611869</v>
      </c>
      <c r="AB461" s="24">
        <f ca="1" t="shared" si="3338"/>
        <v>1.5875378313676</v>
      </c>
      <c r="AC461" s="24">
        <f ca="1" t="shared" si="3339"/>
        <v>1.92539754006338</v>
      </c>
      <c r="AD461" s="24">
        <f ca="1" t="shared" si="3340"/>
        <v>2.34108731324625</v>
      </c>
      <c r="AE461" s="23">
        <f ca="1" t="shared" si="3341"/>
        <v>5863.33850016363</v>
      </c>
      <c r="AF461" s="23">
        <f ca="1" t="shared" si="3342"/>
        <v>6784.52591941499</v>
      </c>
      <c r="AG461" s="23">
        <f ca="1" t="shared" si="3343"/>
        <v>8048.53939240595</v>
      </c>
      <c r="AH461" s="23">
        <f ca="1" t="shared" si="3344"/>
        <v>9761.42907655434</v>
      </c>
      <c r="AI461" s="23">
        <f ca="1" t="shared" si="3345"/>
        <v>11868.9035873195</v>
      </c>
      <c r="AJ461" s="25">
        <f ca="1" t="shared" si="3346"/>
        <v>43719.0332016652</v>
      </c>
      <c r="AK461" s="25">
        <f ca="1" t="shared" si="3347"/>
        <v>53303.2759667768</v>
      </c>
      <c r="AL461" s="25">
        <f ca="1" t="shared" si="3348"/>
        <v>54784.4595671396</v>
      </c>
      <c r="AM461" s="25">
        <f ca="1" t="shared" si="3349"/>
        <v>85348.9510668827</v>
      </c>
      <c r="AN461" s="25">
        <f ca="1" t="shared" si="3350"/>
        <v>93235.8712449673</v>
      </c>
      <c r="AO461" s="25">
        <f ca="1">C461/'Ejercicio 3 - TIR'!$D$7</f>
        <v>12675.069165802</v>
      </c>
      <c r="AP461" s="25">
        <f ca="1" t="shared" si="3351"/>
        <v>31043.9640358632</v>
      </c>
      <c r="AQ461" s="25">
        <f ca="1" t="shared" si="3352"/>
        <v>40628.2068009748</v>
      </c>
      <c r="AR461" s="25">
        <f ca="1" t="shared" si="3353"/>
        <v>42109.3904013376</v>
      </c>
      <c r="AS461" s="25">
        <f ca="1" t="shared" si="3354"/>
        <v>72673.8819010807</v>
      </c>
      <c r="AT461" s="25">
        <f ca="1" t="shared" si="3355"/>
        <v>80560.8020791653</v>
      </c>
      <c r="AU461" s="25">
        <f ca="1">AP461*'Ejercicio 3 - TIR'!$D$5</f>
        <v>15521.9820179316</v>
      </c>
      <c r="AV461" s="25">
        <f ca="1">AQ461*'Ejercicio 3 - TIR'!$D$5</f>
        <v>20314.1034004874</v>
      </c>
      <c r="AW461" s="25">
        <f ca="1">AR461*'Ejercicio 3 - TIR'!$D$5</f>
        <v>21054.6952006688</v>
      </c>
      <c r="AX461" s="25">
        <f ca="1">AS461*'Ejercicio 3 - TIR'!$D$5</f>
        <v>36336.9409505403</v>
      </c>
      <c r="AY461" s="25">
        <f ca="1">AT461*'Ejercicio 3 - TIR'!$D$5</f>
        <v>40280.4010395827</v>
      </c>
      <c r="AZ461" s="25">
        <f ca="1" t="shared" ref="AZ461:BD461" si="3441">AJ461-AU461-AE461</f>
        <v>22333.71268357</v>
      </c>
      <c r="BA461" s="25">
        <f ca="1" t="shared" si="3441"/>
        <v>26204.6466468744</v>
      </c>
      <c r="BB461" s="25">
        <f ca="1" t="shared" si="3441"/>
        <v>25681.2249740649</v>
      </c>
      <c r="BC461" s="25">
        <f ca="1" t="shared" si="3441"/>
        <v>39250.581039788</v>
      </c>
      <c r="BD461" s="25">
        <f ca="1" t="shared" si="3441"/>
        <v>41086.5666180652</v>
      </c>
      <c r="BE461" s="25">
        <f ca="1" t="shared" ref="BE461:BI461" si="3442">AZ461/Z461</f>
        <v>19311.18604553</v>
      </c>
      <c r="BF461" s="25">
        <f ca="1" t="shared" si="3442"/>
        <v>19581.7631142171</v>
      </c>
      <c r="BG461" s="25">
        <f ca="1" t="shared" si="3442"/>
        <v>16176.7640850118</v>
      </c>
      <c r="BH461" s="25">
        <f ca="1" t="shared" si="3442"/>
        <v>20385.7022890431</v>
      </c>
      <c r="BI461" s="25">
        <f ca="1" t="shared" si="3442"/>
        <v>17550.2068571261</v>
      </c>
      <c r="BJ461" s="25">
        <f ca="1" t="shared" si="3358"/>
        <v>87700.3627534886</v>
      </c>
      <c r="BK461" s="25">
        <f ca="1" t="shared" si="3359"/>
        <v>29673.4436185779</v>
      </c>
      <c r="BL461" s="25">
        <f ca="1" t="shared" si="3360"/>
        <v>117373.806372066</v>
      </c>
      <c r="BM461" s="25">
        <f ca="1">BK461*'Ejercicio 3 - TIR'!$D$5</f>
        <v>14836.7218092889</v>
      </c>
      <c r="BN461" s="25">
        <f ca="1" t="shared" si="3361"/>
        <v>102537.084562778</v>
      </c>
      <c r="BO461" s="25">
        <f ca="1" t="shared" si="3362"/>
        <v>43798.9151376824</v>
      </c>
      <c r="BP461" s="25">
        <f ca="1" t="shared" si="3363"/>
        <v>-100836.726383791</v>
      </c>
      <c r="BQ461" s="25">
        <f ca="1" t="shared" ref="BQ461:BT461" si="3443">BE461</f>
        <v>19311.18604553</v>
      </c>
      <c r="BR461" s="25">
        <f ca="1" t="shared" si="3443"/>
        <v>19581.7631142171</v>
      </c>
      <c r="BS461" s="25">
        <f ca="1" t="shared" si="3443"/>
        <v>16176.7640850118</v>
      </c>
      <c r="BT461" s="25">
        <f ca="1" t="shared" si="3443"/>
        <v>20385.7022890431</v>
      </c>
      <c r="BU461" s="25">
        <f ca="1" t="shared" si="3365"/>
        <v>61349.1219948085</v>
      </c>
      <c r="BV461" s="27">
        <f ca="1" t="shared" si="3366"/>
        <v>9.05292083471634</v>
      </c>
    </row>
    <row r="462" ht="15" customHeight="1" spans="1:74">
      <c r="A462" s="23">
        <v>461</v>
      </c>
      <c r="B462" s="24">
        <f ca="1" t="shared" ref="B462:F462" si="3444">RAND()</f>
        <v>0.47283259622545</v>
      </c>
      <c r="C462" s="25">
        <f ca="1">IF(B462&lt;=('Ejercicio 3 - TIR'!$D$13-'Ejercicio 3 - TIR'!$C$13)/('Ejercicio 3 - TIR'!$E$13-'Ejercicio 3 - TIR'!$C$13),'Ejercicio 3 - TIR'!$C$13+SQRT(('Ejercicio 3 - TIR'!$E$13-'Ejercicio 3 - TIR'!$C$13)*('Ejercicio 3 - TIR'!$D$13-'Ejercicio 3 - TIR'!$C$13)*B462),'Ejercicio 3 - TIR'!$E$13-SQRT(('Ejercicio 3 - TIR'!$E$13-'Ejercicio 3 - TIR'!$C$13)*('Ejercicio 3 - TIR'!$E$13-'Ejercicio 3 - TIR'!$D$13)*(1-B462)))</f>
        <v>74848.4417077299</v>
      </c>
      <c r="D462" s="24">
        <f ca="1" t="shared" si="3444"/>
        <v>0.589457672683224</v>
      </c>
      <c r="E462" s="25">
        <f ca="1">IF(D462&lt;=('Ejercicio 3 - TIR'!$D$14-'Ejercicio 3 - TIR'!$C$14)/('Ejercicio 3 - TIR'!$E$14-'Ejercicio 3 - TIR'!$C$14),'Ejercicio 3 - TIR'!$C$14+SQRT(('Ejercicio 3 - TIR'!$E$14-'Ejercicio 3 - TIR'!$C$14)*('Ejercicio 3 - TIR'!$D$14-'Ejercicio 3 - TIR'!$C$14)*D462),'Ejercicio 3 - TIR'!$E$14-SQRT(('Ejercicio 3 - TIR'!$E$14-'Ejercicio 3 - TIR'!$C$14)*('Ejercicio 3 - TIR'!$E$14-'Ejercicio 3 - TIR'!$D$14)*(1-D462)))</f>
        <v>32152.6215143198</v>
      </c>
      <c r="F462" s="24">
        <f ca="1" t="shared" si="3444"/>
        <v>0.894007040934316</v>
      </c>
      <c r="G462" s="25">
        <f ca="1">IF(F462&lt;=('Ejercicio 3 - TIR'!$D$18-'Ejercicio 3 - TIR'!$C$18)/('Ejercicio 3 - TIR'!$E$18-'Ejercicio 3 - TIR'!$C$18),'Ejercicio 3 - TIR'!$C$18+SQRT(('Ejercicio 3 - TIR'!$E$18-'Ejercicio 3 - TIR'!$C$18)*('Ejercicio 3 - TIR'!$D$18-'Ejercicio 3 - TIR'!$C$18)*F462),'Ejercicio 3 - TIR'!$E$18-SQRT(('Ejercicio 3 - TIR'!$E$18-'Ejercicio 3 - TIR'!$C$18)*('Ejercicio 3 - TIR'!$E$18-'Ejercicio 3 - TIR'!$D$18)*(1-F462)))</f>
        <v>42180.5192091581</v>
      </c>
      <c r="H462" s="24">
        <f ca="1" t="shared" ref="H462:L462" si="3445">RAND()</f>
        <v>0.464437069604741</v>
      </c>
      <c r="I462" s="25">
        <f ca="1">IF(H462&lt;=('Ejercicio 3 - TIR'!$D$18-'Ejercicio 3 - TIR'!$C$18)/('Ejercicio 3 - TIR'!$E$18-'Ejercicio 3 - TIR'!$C$18),'Ejercicio 3 - TIR'!$C$18+SQRT(('Ejercicio 3 - TIR'!$E$18-'Ejercicio 3 - TIR'!$C$18)*('Ejercicio 3 - TIR'!$D$18-'Ejercicio 3 - TIR'!$C$18)*H462),'Ejercicio 3 - TIR'!$E$18-SQRT(('Ejercicio 3 - TIR'!$E$18-'Ejercicio 3 - TIR'!$C$18)*('Ejercicio 3 - TIR'!$E$18-'Ejercicio 3 - TIR'!$D$18)*(1-H462)))</f>
        <v>38346.5897491557</v>
      </c>
      <c r="J462" s="24">
        <f ca="1" t="shared" si="3445"/>
        <v>0.344729070821593</v>
      </c>
      <c r="K462" s="25">
        <f ca="1">IF(J462&lt;=('Ejercicio 3 - TIR'!$D$18-'Ejercicio 3 - TIR'!$C$18)/('Ejercicio 3 - TIR'!$E$18-'Ejercicio 3 - TIR'!$C$18),'Ejercicio 3 - TIR'!$C$18+SQRT(('Ejercicio 3 - TIR'!$E$18-'Ejercicio 3 - TIR'!$C$18)*('Ejercicio 3 - TIR'!$D$18-'Ejercicio 3 - TIR'!$C$18)*J462),'Ejercicio 3 - TIR'!$E$18-SQRT(('Ejercicio 3 - TIR'!$E$18-'Ejercicio 3 - TIR'!$C$18)*('Ejercicio 3 - TIR'!$E$18-'Ejercicio 3 - TIR'!$D$18)*(1-J462)))</f>
        <v>37190.9220982597</v>
      </c>
      <c r="L462" s="24">
        <f ca="1" t="shared" si="3445"/>
        <v>0.915035574427301</v>
      </c>
      <c r="M462" s="25">
        <f ca="1">IF(L462&lt;=('Ejercicio 3 - TIR'!$D$18-'Ejercicio 3 - TIR'!$C$18)/('Ejercicio 3 - TIR'!$E$18-'Ejercicio 3 - TIR'!$C$18),'Ejercicio 3 - TIR'!$C$18+SQRT(('Ejercicio 3 - TIR'!$E$18-'Ejercicio 3 - TIR'!$C$18)*('Ejercicio 3 - TIR'!$D$18-'Ejercicio 3 - TIR'!$C$18)*L462),'Ejercicio 3 - TIR'!$E$18-SQRT(('Ejercicio 3 - TIR'!$E$18-'Ejercicio 3 - TIR'!$C$18)*('Ejercicio 3 - TIR'!$E$18-'Ejercicio 3 - TIR'!$D$18)*(1-L462)))</f>
        <v>42475.6521796804</v>
      </c>
      <c r="N462" s="24">
        <f ca="1" t="shared" ref="N462:R462" si="3446">RAND()</f>
        <v>0.563027036791284</v>
      </c>
      <c r="O462" s="25">
        <f ca="1">IF(N462&lt;=('Ejercicio 3 - TIR'!$D$18-'Ejercicio 3 - TIR'!$C$18)/('Ejercicio 3 - TIR'!$E$18-'Ejercicio 3 - TIR'!$C$18),'Ejercicio 3 - TIR'!$C$18+SQRT(('Ejercicio 3 - TIR'!$E$18-'Ejercicio 3 - TIR'!$C$18)*('Ejercicio 3 - TIR'!$D$18-'Ejercicio 3 - TIR'!$C$18)*N462),'Ejercicio 3 - TIR'!$E$18-SQRT(('Ejercicio 3 - TIR'!$E$18-'Ejercicio 3 - TIR'!$C$18)*('Ejercicio 3 - TIR'!$E$18-'Ejercicio 3 - TIR'!$D$18)*(1-N462)))</f>
        <v>39189.8887653057</v>
      </c>
      <c r="P462" s="24">
        <f ca="1" t="shared" si="3446"/>
        <v>0.238207564130453</v>
      </c>
      <c r="Q462" s="26">
        <f ca="1">IF(P462&lt;=('Ejercicio 3 - TIR'!$D$22-'Ejercicio 3 - TIR'!$C$22)/('Ejercicio 3 - TIR'!$E$22-'Ejercicio 3 - TIR'!$C$22),'Ejercicio 3 - TIR'!$C$22+SQRT(('Ejercicio 3 - TIR'!$E$22-'Ejercicio 3 - TIR'!$C$22)*('Ejercicio 3 - TIR'!$D$22-'Ejercicio 3 - TIR'!$C$22)*P462),'Ejercicio 3 - TIR'!$E$22-SQRT(('Ejercicio 3 - TIR'!$E$22-'Ejercicio 3 - TIR'!$C$22)*('Ejercicio 3 - TIR'!$E$22-'Ejercicio 3 - TIR'!$D$22)*(1-P462)))</f>
        <v>0.140706849481145</v>
      </c>
      <c r="R462" s="24">
        <f ca="1" t="shared" si="3446"/>
        <v>0.095187595269558</v>
      </c>
      <c r="S462" s="26">
        <f ca="1">IF(R462&lt;=('Ejercicio 3 - TIR'!$D$23-'Ejercicio 3 - TIR'!$C$23)/('Ejercicio 3 - TIR'!$E$23-'Ejercicio 3 - TIR'!$C$23),'Ejercicio 3 - TIR'!$C$23+SQRT(('Ejercicio 3 - TIR'!$E$23-'Ejercicio 3 - TIR'!$C$23)*('Ejercicio 3 - TIR'!$D$23-'Ejercicio 3 - TIR'!$C$23)*R462),'Ejercicio 3 - TIR'!$E$23-SQRT(('Ejercicio 3 - TIR'!$E$23-'Ejercicio 3 - TIR'!$C$23)*('Ejercicio 3 - TIR'!$E$23-'Ejercicio 3 - TIR'!$D$23)*(1-R462)))</f>
        <v>0.133089601654947</v>
      </c>
      <c r="T462" s="24">
        <f ca="1" t="shared" ref="T462:X462" si="3447">RAND()</f>
        <v>0.600017875675112</v>
      </c>
      <c r="U462" s="26">
        <f ca="1">IF(T462&lt;=('Ejercicio 3 - TIR'!$D$24-'Ejercicio 3 - TIR'!$C$24)/('Ejercicio 3 - TIR'!$E$24-'Ejercicio 3 - TIR'!$C$24),'Ejercicio 3 - TIR'!$C$24+SQRT(('Ejercicio 3 - TIR'!$E$24-'Ejercicio 3 - TIR'!$C$24)*('Ejercicio 3 - TIR'!$D$24-'Ejercicio 3 - TIR'!$C$24)*T462),'Ejercicio 3 - TIR'!$E$24-SQRT(('Ejercicio 3 - TIR'!$E$24-'Ejercicio 3 - TIR'!$C$24)*('Ejercicio 3 - TIR'!$E$24-'Ejercicio 3 - TIR'!$D$24)*(1-T462)))</f>
        <v>0.186534346740132</v>
      </c>
      <c r="V462" s="24">
        <f ca="1" t="shared" si="3447"/>
        <v>0.604104716827083</v>
      </c>
      <c r="W462" s="26">
        <f ca="1">IF(V462&lt;=('Ejercicio 3 - TIR'!$D$25-'Ejercicio 3 - TIR'!$C$25)/('Ejercicio 3 - TIR'!$E$25-'Ejercicio 3 - TIR'!$C$25),'Ejercicio 3 - TIR'!$C$25+SQRT(('Ejercicio 3 - TIR'!$E$25-'Ejercicio 3 - TIR'!$C$25)*('Ejercicio 3 - TIR'!$D$25-'Ejercicio 3 - TIR'!$C$25)*V462),'Ejercicio 3 - TIR'!$E$25-SQRT(('Ejercicio 3 - TIR'!$E$25-'Ejercicio 3 - TIR'!$C$25)*('Ejercicio 3 - TIR'!$E$25-'Ejercicio 3 - TIR'!$D$25)*(1-V462)))</f>
        <v>0.212775901742215</v>
      </c>
      <c r="X462" s="24">
        <f ca="1" t="shared" si="3447"/>
        <v>0.806215963331231</v>
      </c>
      <c r="Y462" s="26">
        <f ca="1">IF(X462&lt;=('Ejercicio 3 - TIR'!$D$26-'Ejercicio 3 - TIR'!$C$26)/('Ejercicio 3 - TIR'!$E$26-'Ejercicio 3 - TIR'!$C$26),'Ejercicio 3 - TIR'!$C$26+SQRT(('Ejercicio 3 - TIR'!$E$26-'Ejercicio 3 - TIR'!$C$26)*('Ejercicio 3 - TIR'!$D$26-'Ejercicio 3 - TIR'!$C$26)*X462),'Ejercicio 3 - TIR'!$E$26-SQRT(('Ejercicio 3 - TIR'!$E$26-'Ejercicio 3 - TIR'!$C$26)*('Ejercicio 3 - TIR'!$E$26-'Ejercicio 3 - TIR'!$D$26)*(1-X462)))</f>
        <v>0.247651371002601</v>
      </c>
      <c r="Z462" s="24">
        <f ca="1" t="shared" si="3336"/>
        <v>1.14070684948115</v>
      </c>
      <c r="AA462" s="24">
        <f ca="1" t="shared" si="3337"/>
        <v>1.29252306968366</v>
      </c>
      <c r="AB462" s="24">
        <f ca="1" t="shared" si="3338"/>
        <v>1.53362301613365</v>
      </c>
      <c r="AC462" s="24">
        <f ca="1" t="shared" si="3339"/>
        <v>1.85994103632411</v>
      </c>
      <c r="AD462" s="24">
        <f ca="1" t="shared" si="3340"/>
        <v>2.32055798395377</v>
      </c>
      <c r="AE462" s="23">
        <f ca="1" t="shared" si="3341"/>
        <v>4524.09407583964</v>
      </c>
      <c r="AF462" s="23">
        <f ca="1" t="shared" si="3342"/>
        <v>5126.20395424264</v>
      </c>
      <c r="AG462" s="23">
        <f ca="1" t="shared" si="3343"/>
        <v>6082.41706010398</v>
      </c>
      <c r="AH462" s="23">
        <f ca="1" t="shared" si="3344"/>
        <v>7376.60883483983</v>
      </c>
      <c r="AI462" s="23">
        <f ca="1" t="shared" si="3345"/>
        <v>9203.43612613782</v>
      </c>
      <c r="AJ462" s="25">
        <f ca="1" t="shared" si="3346"/>
        <v>48115.6071765577</v>
      </c>
      <c r="AK462" s="25">
        <f ca="1" t="shared" si="3347"/>
        <v>49563.8518944787</v>
      </c>
      <c r="AL462" s="25">
        <f ca="1" t="shared" si="3348"/>
        <v>57036.8541211247</v>
      </c>
      <c r="AM462" s="25">
        <f ca="1" t="shared" si="3349"/>
        <v>79002.2085336171</v>
      </c>
      <c r="AN462" s="25">
        <f ca="1" t="shared" si="3350"/>
        <v>90942.4092645905</v>
      </c>
      <c r="AO462" s="25">
        <f ca="1">C462/'Ejercicio 3 - TIR'!$D$7</f>
        <v>14969.688341546</v>
      </c>
      <c r="AP462" s="25">
        <f ca="1" t="shared" si="3351"/>
        <v>33145.9188350117</v>
      </c>
      <c r="AQ462" s="25">
        <f ca="1" t="shared" si="3352"/>
        <v>34594.1635529328</v>
      </c>
      <c r="AR462" s="25">
        <f ca="1" t="shared" si="3353"/>
        <v>42067.1657795787</v>
      </c>
      <c r="AS462" s="25">
        <f ca="1" t="shared" si="3354"/>
        <v>64032.5201920711</v>
      </c>
      <c r="AT462" s="25">
        <f ca="1" t="shared" si="3355"/>
        <v>75972.7209230445</v>
      </c>
      <c r="AU462" s="25">
        <f ca="1">AP462*'Ejercicio 3 - TIR'!$D$5</f>
        <v>16572.9594175059</v>
      </c>
      <c r="AV462" s="25">
        <f ca="1">AQ462*'Ejercicio 3 - TIR'!$D$5</f>
        <v>17297.0817764664</v>
      </c>
      <c r="AW462" s="25">
        <f ca="1">AR462*'Ejercicio 3 - TIR'!$D$5</f>
        <v>21033.5828897894</v>
      </c>
      <c r="AX462" s="25">
        <f ca="1">AS462*'Ejercicio 3 - TIR'!$D$5</f>
        <v>32016.2600960355</v>
      </c>
      <c r="AY462" s="25">
        <f ca="1">AT462*'Ejercicio 3 - TIR'!$D$5</f>
        <v>37986.3604615222</v>
      </c>
      <c r="AZ462" s="25">
        <f ca="1" t="shared" ref="AZ462:BD462" si="3448">AJ462-AU462-AE462</f>
        <v>27018.5536832122</v>
      </c>
      <c r="BA462" s="25">
        <f ca="1" t="shared" si="3448"/>
        <v>27140.5661637697</v>
      </c>
      <c r="BB462" s="25">
        <f ca="1" t="shared" si="3448"/>
        <v>29920.8541712314</v>
      </c>
      <c r="BC462" s="25">
        <f ca="1" t="shared" si="3448"/>
        <v>39609.3396027417</v>
      </c>
      <c r="BD462" s="25">
        <f ca="1" t="shared" si="3448"/>
        <v>43752.6126769304</v>
      </c>
      <c r="BE462" s="25">
        <f ca="1" t="shared" ref="BE462:BI462" si="3449">AZ462/Z462</f>
        <v>23685.7994632904</v>
      </c>
      <c r="BF462" s="25">
        <f ca="1" t="shared" si="3449"/>
        <v>20998.1290085695</v>
      </c>
      <c r="BG462" s="25">
        <f ca="1" t="shared" si="3449"/>
        <v>19509.9146638158</v>
      </c>
      <c r="BH462" s="25">
        <f ca="1" t="shared" si="3449"/>
        <v>21296.0189754314</v>
      </c>
      <c r="BI462" s="25">
        <f ca="1" t="shared" si="3449"/>
        <v>18854.3501086685</v>
      </c>
      <c r="BJ462" s="25">
        <f ca="1" t="shared" si="3358"/>
        <v>74612.0225600986</v>
      </c>
      <c r="BK462" s="25">
        <f ca="1" t="shared" si="3359"/>
        <v>34738.0297982742</v>
      </c>
      <c r="BL462" s="25">
        <f ca="1" t="shared" si="3360"/>
        <v>109350.052358373</v>
      </c>
      <c r="BM462" s="25">
        <f ca="1">BK462*'Ejercicio 3 - TIR'!$D$5</f>
        <v>17369.0148991371</v>
      </c>
      <c r="BN462" s="25">
        <f ca="1" t="shared" si="3361"/>
        <v>91981.0374592358</v>
      </c>
      <c r="BO462" s="25">
        <f ca="1" t="shared" si="3362"/>
        <v>39637.4656850928</v>
      </c>
      <c r="BP462" s="25">
        <f ca="1" t="shared" si="3363"/>
        <v>-107001.06322205</v>
      </c>
      <c r="BQ462" s="25">
        <f ca="1" t="shared" ref="BQ462:BT462" si="3450">BE462</f>
        <v>23685.7994632904</v>
      </c>
      <c r="BR462" s="25">
        <f ca="1" t="shared" si="3450"/>
        <v>20998.1290085695</v>
      </c>
      <c r="BS462" s="25">
        <f ca="1" t="shared" si="3450"/>
        <v>19509.9146638158</v>
      </c>
      <c r="BT462" s="25">
        <f ca="1" t="shared" si="3450"/>
        <v>21296.0189754314</v>
      </c>
      <c r="BU462" s="25">
        <f ca="1" t="shared" si="3365"/>
        <v>58491.8157937613</v>
      </c>
      <c r="BV462" s="27">
        <f ca="1" t="shared" si="3366"/>
        <v>9.1769593671188</v>
      </c>
    </row>
    <row r="463" ht="15" customHeight="1" spans="1:74">
      <c r="A463" s="23">
        <v>462</v>
      </c>
      <c r="B463" s="24">
        <f ca="1" t="shared" ref="B463:F463" si="3451">RAND()</f>
        <v>0.710740812487012</v>
      </c>
      <c r="C463" s="25">
        <f ca="1">IF(B463&lt;=('Ejercicio 3 - TIR'!$D$13-'Ejercicio 3 - TIR'!$C$13)/('Ejercicio 3 - TIR'!$E$13-'Ejercicio 3 - TIR'!$C$13),'Ejercicio 3 - TIR'!$C$13+SQRT(('Ejercicio 3 - TIR'!$E$13-'Ejercicio 3 - TIR'!$C$13)*('Ejercicio 3 - TIR'!$D$13-'Ejercicio 3 - TIR'!$C$13)*B463),'Ejercicio 3 - TIR'!$E$13-SQRT(('Ejercicio 3 - TIR'!$E$13-'Ejercicio 3 - TIR'!$C$13)*('Ejercicio 3 - TIR'!$E$13-'Ejercicio 3 - TIR'!$D$13)*(1-B463)))</f>
        <v>81369.0841605791</v>
      </c>
      <c r="D463" s="24">
        <f ca="1" t="shared" si="3451"/>
        <v>0.763387707738906</v>
      </c>
      <c r="E463" s="25">
        <f ca="1">IF(D463&lt;=('Ejercicio 3 - TIR'!$D$14-'Ejercicio 3 - TIR'!$C$14)/('Ejercicio 3 - TIR'!$E$14-'Ejercicio 3 - TIR'!$C$14),'Ejercicio 3 - TIR'!$C$14+SQRT(('Ejercicio 3 - TIR'!$E$14-'Ejercicio 3 - TIR'!$C$14)*('Ejercicio 3 - TIR'!$D$14-'Ejercicio 3 - TIR'!$C$14)*D463),'Ejercicio 3 - TIR'!$E$14-SQRT(('Ejercicio 3 - TIR'!$E$14-'Ejercicio 3 - TIR'!$C$14)*('Ejercicio 3 - TIR'!$E$14-'Ejercicio 3 - TIR'!$D$14)*(1-D463)))</f>
        <v>34042.4968452242</v>
      </c>
      <c r="F463" s="24">
        <f ca="1" t="shared" si="3451"/>
        <v>0.192454692085591</v>
      </c>
      <c r="G463" s="25">
        <f ca="1">IF(F463&lt;=('Ejercicio 3 - TIR'!$D$18-'Ejercicio 3 - TIR'!$C$18)/('Ejercicio 3 - TIR'!$E$18-'Ejercicio 3 - TIR'!$C$18),'Ejercicio 3 - TIR'!$C$18+SQRT(('Ejercicio 3 - TIR'!$E$18-'Ejercicio 3 - TIR'!$C$18)*('Ejercicio 3 - TIR'!$D$18-'Ejercicio 3 - TIR'!$C$18)*F463),'Ejercicio 3 - TIR'!$E$18-SQRT(('Ejercicio 3 - TIR'!$E$18-'Ejercicio 3 - TIR'!$C$18)*('Ejercicio 3 - TIR'!$E$18-'Ejercicio 3 - TIR'!$D$18)*(1-F463)))</f>
        <v>35372.9139033525</v>
      </c>
      <c r="H463" s="24">
        <f ca="1" t="shared" ref="H463:L463" si="3452">RAND()</f>
        <v>0.479531105354716</v>
      </c>
      <c r="I463" s="25">
        <f ca="1">IF(H463&lt;=('Ejercicio 3 - TIR'!$D$18-'Ejercicio 3 - TIR'!$C$18)/('Ejercicio 3 - TIR'!$E$18-'Ejercicio 3 - TIR'!$C$18),'Ejercicio 3 - TIR'!$C$18+SQRT(('Ejercicio 3 - TIR'!$E$18-'Ejercicio 3 - TIR'!$C$18)*('Ejercicio 3 - TIR'!$D$18-'Ejercicio 3 - TIR'!$C$18)*H463),'Ejercicio 3 - TIR'!$E$18-SQRT(('Ejercicio 3 - TIR'!$E$18-'Ejercicio 3 - TIR'!$C$18)*('Ejercicio 3 - TIR'!$E$18-'Ejercicio 3 - TIR'!$D$18)*(1-H463)))</f>
        <v>38481.1358793034</v>
      </c>
      <c r="J463" s="24">
        <f ca="1" t="shared" si="3452"/>
        <v>0.714855921392016</v>
      </c>
      <c r="K463" s="25">
        <f ca="1">IF(J463&lt;=('Ejercicio 3 - TIR'!$D$18-'Ejercicio 3 - TIR'!$C$18)/('Ejercicio 3 - TIR'!$E$18-'Ejercicio 3 - TIR'!$C$18),'Ejercicio 3 - TIR'!$C$18+SQRT(('Ejercicio 3 - TIR'!$E$18-'Ejercicio 3 - TIR'!$C$18)*('Ejercicio 3 - TIR'!$D$18-'Ejercicio 3 - TIR'!$C$18)*J463),'Ejercicio 3 - TIR'!$E$18-SQRT(('Ejercicio 3 - TIR'!$E$18-'Ejercicio 3 - TIR'!$C$18)*('Ejercicio 3 - TIR'!$E$18-'Ejercicio 3 - TIR'!$D$18)*(1-J463)))</f>
        <v>40375.5210136061</v>
      </c>
      <c r="L463" s="24">
        <f ca="1" t="shared" si="3452"/>
        <v>0.279318996602499</v>
      </c>
      <c r="M463" s="25">
        <f ca="1">IF(L463&lt;=('Ejercicio 3 - TIR'!$D$18-'Ejercicio 3 - TIR'!$C$18)/('Ejercicio 3 - TIR'!$E$18-'Ejercicio 3 - TIR'!$C$18),'Ejercicio 3 - TIR'!$C$18+SQRT(('Ejercicio 3 - TIR'!$E$18-'Ejercicio 3 - TIR'!$C$18)*('Ejercicio 3 - TIR'!$D$18-'Ejercicio 3 - TIR'!$C$18)*L463),'Ejercicio 3 - TIR'!$E$18-SQRT(('Ejercicio 3 - TIR'!$E$18-'Ejercicio 3 - TIR'!$C$18)*('Ejercicio 3 - TIR'!$E$18-'Ejercicio 3 - TIR'!$D$18)*(1-L463)))</f>
        <v>36472.85481765</v>
      </c>
      <c r="N463" s="24">
        <f ca="1" t="shared" ref="N463:R463" si="3453">RAND()</f>
        <v>0.900020858005899</v>
      </c>
      <c r="O463" s="25">
        <f ca="1">IF(N463&lt;=('Ejercicio 3 - TIR'!$D$18-'Ejercicio 3 - TIR'!$C$18)/('Ejercicio 3 - TIR'!$E$18-'Ejercicio 3 - TIR'!$C$18),'Ejercicio 3 - TIR'!$C$18+SQRT(('Ejercicio 3 - TIR'!$E$18-'Ejercicio 3 - TIR'!$C$18)*('Ejercicio 3 - TIR'!$D$18-'Ejercicio 3 - TIR'!$C$18)*N463),'Ejercicio 3 - TIR'!$E$18-SQRT(('Ejercicio 3 - TIR'!$E$18-'Ejercicio 3 - TIR'!$C$18)*('Ejercicio 3 - TIR'!$E$18-'Ejercicio 3 - TIR'!$D$18)*(1-N463)))</f>
        <v>42261.6728373772</v>
      </c>
      <c r="P463" s="24">
        <f ca="1" t="shared" si="3453"/>
        <v>0.129764029644179</v>
      </c>
      <c r="Q463" s="26">
        <f ca="1">IF(P463&lt;=('Ejercicio 3 - TIR'!$D$22-'Ejercicio 3 - TIR'!$C$22)/('Ejercicio 3 - TIR'!$E$22-'Ejercicio 3 - TIR'!$C$22),'Ejercicio 3 - TIR'!$C$22+SQRT(('Ejercicio 3 - TIR'!$E$22-'Ejercicio 3 - TIR'!$C$22)*('Ejercicio 3 - TIR'!$D$22-'Ejercicio 3 - TIR'!$C$22)*P463),'Ejercicio 3 - TIR'!$E$22-SQRT(('Ejercicio 3 - TIR'!$E$22-'Ejercicio 3 - TIR'!$C$22)*('Ejercicio 3 - TIR'!$E$22-'Ejercicio 3 - TIR'!$D$22)*(1-P463)))</f>
        <v>0.135283168956716</v>
      </c>
      <c r="R463" s="24">
        <f ca="1" t="shared" si="3453"/>
        <v>0.287710788789547</v>
      </c>
      <c r="S463" s="26">
        <f ca="1">IF(R463&lt;=('Ejercicio 3 - TIR'!$D$23-'Ejercicio 3 - TIR'!$C$23)/('Ejercicio 3 - TIR'!$E$23-'Ejercicio 3 - TIR'!$C$23),'Ejercicio 3 - TIR'!$C$23+SQRT(('Ejercicio 3 - TIR'!$E$23-'Ejercicio 3 - TIR'!$C$23)*('Ejercicio 3 - TIR'!$D$23-'Ejercicio 3 - TIR'!$C$23)*R463),'Ejercicio 3 - TIR'!$E$23-SQRT(('Ejercicio 3 - TIR'!$E$23-'Ejercicio 3 - TIR'!$C$23)*('Ejercicio 3 - TIR'!$E$23-'Ejercicio 3 - TIR'!$D$23)*(1-R463)))</f>
        <v>0.142756964204858</v>
      </c>
      <c r="T463" s="24">
        <f ca="1" t="shared" ref="T463:X463" si="3454">RAND()</f>
        <v>0.705509283376662</v>
      </c>
      <c r="U463" s="26">
        <f ca="1">IF(T463&lt;=('Ejercicio 3 - TIR'!$D$24-'Ejercicio 3 - TIR'!$C$24)/('Ejercicio 3 - TIR'!$E$24-'Ejercicio 3 - TIR'!$C$24),'Ejercicio 3 - TIR'!$C$24+SQRT(('Ejercicio 3 - TIR'!$E$24-'Ejercicio 3 - TIR'!$C$24)*('Ejercicio 3 - TIR'!$D$24-'Ejercicio 3 - TIR'!$C$24)*T463),'Ejercicio 3 - TIR'!$E$24-SQRT(('Ejercicio 3 - TIR'!$E$24-'Ejercicio 3 - TIR'!$C$24)*('Ejercicio 3 - TIR'!$E$24-'Ejercicio 3 - TIR'!$D$24)*(1-T463)))</f>
        <v>0.191284603319032</v>
      </c>
      <c r="V463" s="24">
        <f ca="1" t="shared" si="3454"/>
        <v>0.325369239013478</v>
      </c>
      <c r="W463" s="26">
        <f ca="1">IF(V463&lt;=('Ejercicio 3 - TIR'!$D$25-'Ejercicio 3 - TIR'!$C$25)/('Ejercicio 3 - TIR'!$E$25-'Ejercicio 3 - TIR'!$C$25),'Ejercicio 3 - TIR'!$C$25+SQRT(('Ejercicio 3 - TIR'!$E$25-'Ejercicio 3 - TIR'!$C$25)*('Ejercicio 3 - TIR'!$D$25-'Ejercicio 3 - TIR'!$C$25)*V463),'Ejercicio 3 - TIR'!$E$25-SQRT(('Ejercicio 3 - TIR'!$E$25-'Ejercicio 3 - TIR'!$C$25)*('Ejercicio 3 - TIR'!$E$25-'Ejercicio 3 - TIR'!$D$25)*(1-V463)))</f>
        <v>0.201407740704379</v>
      </c>
      <c r="X463" s="24">
        <f ca="1" t="shared" si="3454"/>
        <v>0.233872620361937</v>
      </c>
      <c r="Y463" s="26">
        <f ca="1">IF(X463&lt;=('Ejercicio 3 - TIR'!$D$26-'Ejercicio 3 - TIR'!$C$26)/('Ejercicio 3 - TIR'!$E$26-'Ejercicio 3 - TIR'!$C$26),'Ejercicio 3 - TIR'!$C$26+SQRT(('Ejercicio 3 - TIR'!$E$26-'Ejercicio 3 - TIR'!$C$26)*('Ejercicio 3 - TIR'!$D$26-'Ejercicio 3 - TIR'!$C$26)*X463),'Ejercicio 3 - TIR'!$E$26-SQRT(('Ejercicio 3 - TIR'!$E$26-'Ejercicio 3 - TIR'!$C$26)*('Ejercicio 3 - TIR'!$E$26-'Ejercicio 3 - TIR'!$D$26)*(1-X463)))</f>
        <v>0.215128789763481</v>
      </c>
      <c r="Z463" s="24">
        <f ca="1" t="shared" si="3336"/>
        <v>1.13528316895672</v>
      </c>
      <c r="AA463" s="24">
        <f ca="1" t="shared" si="3337"/>
        <v>1.29735274766985</v>
      </c>
      <c r="AB463" s="24">
        <f ca="1" t="shared" si="3338"/>
        <v>1.54551635337273</v>
      </c>
      <c r="AC463" s="24">
        <f ca="1" t="shared" si="3339"/>
        <v>1.8567953103272</v>
      </c>
      <c r="AD463" s="24">
        <f ca="1" t="shared" si="3340"/>
        <v>2.2562454382764</v>
      </c>
      <c r="AE463" s="23">
        <f ca="1" t="shared" si="3341"/>
        <v>4605.37685242093</v>
      </c>
      <c r="AF463" s="23">
        <f ca="1" t="shared" si="3342"/>
        <v>5262.82647089186</v>
      </c>
      <c r="AG463" s="23">
        <f ca="1" t="shared" si="3343"/>
        <v>6269.52414471331</v>
      </c>
      <c r="AH463" s="23">
        <f ca="1" t="shared" si="3344"/>
        <v>7532.25483799158</v>
      </c>
      <c r="AI463" s="23">
        <f ca="1" t="shared" si="3345"/>
        <v>9152.65970547883</v>
      </c>
      <c r="AJ463" s="25">
        <f ca="1" t="shared" si="3346"/>
        <v>40158.2737914311</v>
      </c>
      <c r="AK463" s="25">
        <f ca="1" t="shared" si="3347"/>
        <v>49923.607366471</v>
      </c>
      <c r="AL463" s="25">
        <f ca="1" t="shared" si="3348"/>
        <v>62401.0280024725</v>
      </c>
      <c r="AM463" s="25">
        <f ca="1" t="shared" si="3349"/>
        <v>67722.6257796575</v>
      </c>
      <c r="AN463" s="25">
        <f ca="1" t="shared" si="3350"/>
        <v>95352.7065532621</v>
      </c>
      <c r="AO463" s="25">
        <f ca="1">C463/'Ejercicio 3 - TIR'!$D$7</f>
        <v>16273.8168321158</v>
      </c>
      <c r="AP463" s="25">
        <f ca="1" t="shared" si="3351"/>
        <v>23884.4569593153</v>
      </c>
      <c r="AQ463" s="25">
        <f ca="1" t="shared" si="3352"/>
        <v>33649.7905343552</v>
      </c>
      <c r="AR463" s="25">
        <f ca="1" t="shared" si="3353"/>
        <v>46127.2111703567</v>
      </c>
      <c r="AS463" s="25">
        <f ca="1" t="shared" si="3354"/>
        <v>51448.8089475416</v>
      </c>
      <c r="AT463" s="25">
        <f ca="1" t="shared" si="3355"/>
        <v>79078.8897211463</v>
      </c>
      <c r="AU463" s="25">
        <f ca="1">AP463*'Ejercicio 3 - TIR'!$D$5</f>
        <v>11942.2284796576</v>
      </c>
      <c r="AV463" s="25">
        <f ca="1">AQ463*'Ejercicio 3 - TIR'!$D$5</f>
        <v>16824.8952671776</v>
      </c>
      <c r="AW463" s="25">
        <f ca="1">AR463*'Ejercicio 3 - TIR'!$D$5</f>
        <v>23063.6055851784</v>
      </c>
      <c r="AX463" s="25">
        <f ca="1">AS463*'Ejercicio 3 - TIR'!$D$5</f>
        <v>25724.4044737708</v>
      </c>
      <c r="AY463" s="25">
        <f ca="1">AT463*'Ejercicio 3 - TIR'!$D$5</f>
        <v>39539.4448605732</v>
      </c>
      <c r="AZ463" s="25">
        <f ca="1" t="shared" ref="AZ463:BD463" si="3455">AJ463-AU463-AE463</f>
        <v>23610.6684593525</v>
      </c>
      <c r="BA463" s="25">
        <f ca="1" t="shared" si="3455"/>
        <v>27835.8856284016</v>
      </c>
      <c r="BB463" s="25">
        <f ca="1" t="shared" si="3455"/>
        <v>33067.8982725809</v>
      </c>
      <c r="BC463" s="25">
        <f ca="1" t="shared" si="3455"/>
        <v>34465.9664678951</v>
      </c>
      <c r="BD463" s="25">
        <f ca="1" t="shared" si="3455"/>
        <v>46660.6019872101</v>
      </c>
      <c r="BE463" s="25">
        <f ca="1" t="shared" ref="BE463:BI463" si="3456">AZ463/Z463</f>
        <v>20797.1624216449</v>
      </c>
      <c r="BF463" s="25">
        <f ca="1" t="shared" si="3456"/>
        <v>21455.911415301</v>
      </c>
      <c r="BG463" s="25">
        <f ca="1" t="shared" si="3456"/>
        <v>21396.019654155</v>
      </c>
      <c r="BH463" s="25">
        <f ca="1" t="shared" si="3456"/>
        <v>18562.0710458502</v>
      </c>
      <c r="BI463" s="25">
        <f ca="1" t="shared" si="3456"/>
        <v>20680.6410311705</v>
      </c>
      <c r="BJ463" s="25">
        <f ca="1" t="shared" si="3358"/>
        <v>76808.2282145758</v>
      </c>
      <c r="BK463" s="25">
        <f ca="1" t="shared" si="3359"/>
        <v>36717.724990807</v>
      </c>
      <c r="BL463" s="25">
        <f ca="1" t="shared" si="3360"/>
        <v>113525.953205383</v>
      </c>
      <c r="BM463" s="25">
        <f ca="1">BK463*'Ejercicio 3 - TIR'!$D$5</f>
        <v>18358.8624954035</v>
      </c>
      <c r="BN463" s="25">
        <f ca="1" t="shared" si="3361"/>
        <v>95167.0907099793</v>
      </c>
      <c r="BO463" s="25">
        <f ca="1" t="shared" si="3362"/>
        <v>42179.4052612821</v>
      </c>
      <c r="BP463" s="25">
        <f ca="1" t="shared" si="3363"/>
        <v>-115411.581005803</v>
      </c>
      <c r="BQ463" s="25">
        <f ca="1" t="shared" ref="BQ463:BT463" si="3457">BE463</f>
        <v>20797.1624216449</v>
      </c>
      <c r="BR463" s="25">
        <f ca="1" t="shared" si="3457"/>
        <v>21455.911415301</v>
      </c>
      <c r="BS463" s="25">
        <f ca="1" t="shared" si="3457"/>
        <v>21396.019654155</v>
      </c>
      <c r="BT463" s="25">
        <f ca="1" t="shared" si="3457"/>
        <v>18562.0710458502</v>
      </c>
      <c r="BU463" s="25">
        <f ca="1" t="shared" si="3365"/>
        <v>62860.0462924525</v>
      </c>
      <c r="BV463" s="27">
        <f ca="1" t="shared" si="3366"/>
        <v>6.78445808929466</v>
      </c>
    </row>
    <row r="464" ht="15" customHeight="1" spans="1:74">
      <c r="A464" s="23">
        <v>463</v>
      </c>
      <c r="B464" s="24">
        <f ca="1" t="shared" ref="B464:F464" si="3458">RAND()</f>
        <v>0.219676256226064</v>
      </c>
      <c r="C464" s="25">
        <f ca="1">IF(B464&lt;=('Ejercicio 3 - TIR'!$D$13-'Ejercicio 3 - TIR'!$C$13)/('Ejercicio 3 - TIR'!$E$13-'Ejercicio 3 - TIR'!$C$13),'Ejercicio 3 - TIR'!$C$13+SQRT(('Ejercicio 3 - TIR'!$E$13-'Ejercicio 3 - TIR'!$C$13)*('Ejercicio 3 - TIR'!$D$13-'Ejercicio 3 - TIR'!$C$13)*B464),'Ejercicio 3 - TIR'!$E$13-SQRT(('Ejercicio 3 - TIR'!$E$13-'Ejercicio 3 - TIR'!$C$13)*('Ejercicio 3 - TIR'!$E$13-'Ejercicio 3 - TIR'!$D$13)*(1-B464)))</f>
        <v>69373.9267380552</v>
      </c>
      <c r="D464" s="24">
        <f ca="1" t="shared" si="3458"/>
        <v>0.308661755824706</v>
      </c>
      <c r="E464" s="25">
        <f ca="1">IF(D464&lt;=('Ejercicio 3 - TIR'!$D$14-'Ejercicio 3 - TIR'!$C$14)/('Ejercicio 3 - TIR'!$E$14-'Ejercicio 3 - TIR'!$C$14),'Ejercicio 3 - TIR'!$C$14+SQRT(('Ejercicio 3 - TIR'!$E$14-'Ejercicio 3 - TIR'!$C$14)*('Ejercicio 3 - TIR'!$D$14-'Ejercicio 3 - TIR'!$C$14)*D464),'Ejercicio 3 - TIR'!$E$14-SQRT(('Ejercicio 3 - TIR'!$E$14-'Ejercicio 3 - TIR'!$C$14)*('Ejercicio 3 - TIR'!$E$14-'Ejercicio 3 - TIR'!$D$14)*(1-D464)))</f>
        <v>29811.4064146415</v>
      </c>
      <c r="F464" s="24">
        <f ca="1" t="shared" si="3458"/>
        <v>0.313641740811921</v>
      </c>
      <c r="G464" s="25">
        <f ca="1">IF(F464&lt;=('Ejercicio 3 - TIR'!$D$18-'Ejercicio 3 - TIR'!$C$18)/('Ejercicio 3 - TIR'!$E$18-'Ejercicio 3 - TIR'!$C$18),'Ejercicio 3 - TIR'!$C$18+SQRT(('Ejercicio 3 - TIR'!$E$18-'Ejercicio 3 - TIR'!$C$18)*('Ejercicio 3 - TIR'!$D$18-'Ejercicio 3 - TIR'!$C$18)*F464),'Ejercicio 3 - TIR'!$E$18-SQRT(('Ejercicio 3 - TIR'!$E$18-'Ejercicio 3 - TIR'!$C$18)*('Ejercicio 3 - TIR'!$E$18-'Ejercicio 3 - TIR'!$D$18)*(1-F464)))</f>
        <v>36859.027709653</v>
      </c>
      <c r="H464" s="24">
        <f ca="1" t="shared" ref="H464:L464" si="3459">RAND()</f>
        <v>0.910154076647904</v>
      </c>
      <c r="I464" s="25">
        <f ca="1">IF(H464&lt;=('Ejercicio 3 - TIR'!$D$18-'Ejercicio 3 - TIR'!$C$18)/('Ejercicio 3 - TIR'!$E$18-'Ejercicio 3 - TIR'!$C$18),'Ejercicio 3 - TIR'!$C$18+SQRT(('Ejercicio 3 - TIR'!$E$18-'Ejercicio 3 - TIR'!$C$18)*('Ejercicio 3 - TIR'!$D$18-'Ejercicio 3 - TIR'!$C$18)*H464),'Ejercicio 3 - TIR'!$E$18-SQRT(('Ejercicio 3 - TIR'!$E$18-'Ejercicio 3 - TIR'!$C$18)*('Ejercicio 3 - TIR'!$E$18-'Ejercicio 3 - TIR'!$D$18)*(1-H464)))</f>
        <v>42404.1486461264</v>
      </c>
      <c r="J464" s="24">
        <f ca="1" t="shared" si="3459"/>
        <v>0.21911003269006</v>
      </c>
      <c r="K464" s="25">
        <f ca="1">IF(J464&lt;=('Ejercicio 3 - TIR'!$D$18-'Ejercicio 3 - TIR'!$C$18)/('Ejercicio 3 - TIR'!$E$18-'Ejercicio 3 - TIR'!$C$18),'Ejercicio 3 - TIR'!$C$18+SQRT(('Ejercicio 3 - TIR'!$E$18-'Ejercicio 3 - TIR'!$C$18)*('Ejercicio 3 - TIR'!$D$18-'Ejercicio 3 - TIR'!$C$18)*J464),'Ejercicio 3 - TIR'!$E$18-SQRT(('Ejercicio 3 - TIR'!$E$18-'Ejercicio 3 - TIR'!$C$18)*('Ejercicio 3 - TIR'!$E$18-'Ejercicio 3 - TIR'!$D$18)*(1-J464)))</f>
        <v>35732.9316151084</v>
      </c>
      <c r="L464" s="24">
        <f ca="1" t="shared" si="3459"/>
        <v>0.150962506987461</v>
      </c>
      <c r="M464" s="25">
        <f ca="1">IF(L464&lt;=('Ejercicio 3 - TIR'!$D$18-'Ejercicio 3 - TIR'!$C$18)/('Ejercicio 3 - TIR'!$E$18-'Ejercicio 3 - TIR'!$C$18),'Ejercicio 3 - TIR'!$C$18+SQRT(('Ejercicio 3 - TIR'!$E$18-'Ejercicio 3 - TIR'!$C$18)*('Ejercicio 3 - TIR'!$D$18-'Ejercicio 3 - TIR'!$C$18)*L464),'Ejercicio 3 - TIR'!$E$18-SQRT(('Ejercicio 3 - TIR'!$E$18-'Ejercicio 3 - TIR'!$C$18)*('Ejercicio 3 - TIR'!$E$18-'Ejercicio 3 - TIR'!$D$18)*(1-L464)))</f>
        <v>34758.6107266847</v>
      </c>
      <c r="N464" s="24">
        <f ca="1" t="shared" ref="N464:R464" si="3460">RAND()</f>
        <v>0.83494955139945</v>
      </c>
      <c r="O464" s="25">
        <f ca="1">IF(N464&lt;=('Ejercicio 3 - TIR'!$D$18-'Ejercicio 3 - TIR'!$C$18)/('Ejercicio 3 - TIR'!$E$18-'Ejercicio 3 - TIR'!$C$18),'Ejercicio 3 - TIR'!$C$18+SQRT(('Ejercicio 3 - TIR'!$E$18-'Ejercicio 3 - TIR'!$C$18)*('Ejercicio 3 - TIR'!$D$18-'Ejercicio 3 - TIR'!$C$18)*N464),'Ejercicio 3 - TIR'!$E$18-SQRT(('Ejercicio 3 - TIR'!$E$18-'Ejercicio 3 - TIR'!$C$18)*('Ejercicio 3 - TIR'!$E$18-'Ejercicio 3 - TIR'!$D$18)*(1-N464)))</f>
        <v>41481.6504373441</v>
      </c>
      <c r="P464" s="24">
        <f ca="1" t="shared" si="3460"/>
        <v>0.578979751685539</v>
      </c>
      <c r="Q464" s="26">
        <f ca="1">IF(P464&lt;=('Ejercicio 3 - TIR'!$D$22-'Ejercicio 3 - TIR'!$C$22)/('Ejercicio 3 - TIR'!$E$22-'Ejercicio 3 - TIR'!$C$22),'Ejercicio 3 - TIR'!$C$22+SQRT(('Ejercicio 3 - TIR'!$E$22-'Ejercicio 3 - TIR'!$C$22)*('Ejercicio 3 - TIR'!$D$22-'Ejercicio 3 - TIR'!$C$22)*P464),'Ejercicio 3 - TIR'!$E$22-SQRT(('Ejercicio 3 - TIR'!$E$22-'Ejercicio 3 - TIR'!$C$22)*('Ejercicio 3 - TIR'!$E$22-'Ejercicio 3 - TIR'!$D$22)*(1-P464)))</f>
        <v>0.152471170621219</v>
      </c>
      <c r="R464" s="24">
        <f ca="1" t="shared" si="3460"/>
        <v>0.747847889809149</v>
      </c>
      <c r="S464" s="26">
        <f ca="1">IF(R464&lt;=('Ejercicio 3 - TIR'!$D$23-'Ejercicio 3 - TIR'!$C$23)/('Ejercicio 3 - TIR'!$E$23-'Ejercicio 3 - TIR'!$C$23),'Ejercicio 3 - TIR'!$C$23+SQRT(('Ejercicio 3 - TIR'!$E$23-'Ejercicio 3 - TIR'!$C$23)*('Ejercicio 3 - TIR'!$D$23-'Ejercicio 3 - TIR'!$C$23)*R464),'Ejercicio 3 - TIR'!$E$23-SQRT(('Ejercicio 3 - TIR'!$E$23-'Ejercicio 3 - TIR'!$C$23)*('Ejercicio 3 - TIR'!$E$23-'Ejercicio 3 - TIR'!$D$23)*(1-R464)))</f>
        <v>0.158695685921778</v>
      </c>
      <c r="T464" s="24">
        <f ca="1" t="shared" ref="T464:X464" si="3461">RAND()</f>
        <v>0.600105352433367</v>
      </c>
      <c r="U464" s="26">
        <f ca="1">IF(T464&lt;=('Ejercicio 3 - TIR'!$D$24-'Ejercicio 3 - TIR'!$C$24)/('Ejercicio 3 - TIR'!$E$24-'Ejercicio 3 - TIR'!$C$24),'Ejercicio 3 - TIR'!$C$24+SQRT(('Ejercicio 3 - TIR'!$E$24-'Ejercicio 3 - TIR'!$C$24)*('Ejercicio 3 - TIR'!$D$24-'Ejercicio 3 - TIR'!$C$24)*T464),'Ejercicio 3 - TIR'!$E$24-SQRT(('Ejercicio 3 - TIR'!$E$24-'Ejercicio 3 - TIR'!$C$24)*('Ejercicio 3 - TIR'!$E$24-'Ejercicio 3 - TIR'!$D$24)*(1-T464)))</f>
        <v>0.186538006437354</v>
      </c>
      <c r="V464" s="24">
        <f ca="1" t="shared" si="3461"/>
        <v>0.699313526223477</v>
      </c>
      <c r="W464" s="26">
        <f ca="1">IF(V464&lt;=('Ejercicio 3 - TIR'!$D$25-'Ejercicio 3 - TIR'!$C$25)/('Ejercicio 3 - TIR'!$E$25-'Ejercicio 3 - TIR'!$C$25),'Ejercicio 3 - TIR'!$C$25+SQRT(('Ejercicio 3 - TIR'!$E$25-'Ejercicio 3 - TIR'!$C$25)*('Ejercicio 3 - TIR'!$D$25-'Ejercicio 3 - TIR'!$C$25)*V464),'Ejercicio 3 - TIR'!$E$25-SQRT(('Ejercicio 3 - TIR'!$E$25-'Ejercicio 3 - TIR'!$C$25)*('Ejercicio 3 - TIR'!$E$25-'Ejercicio 3 - TIR'!$D$25)*(1-V464)))</f>
        <v>0.217559243871053</v>
      </c>
      <c r="X464" s="24">
        <f ca="1" t="shared" si="3461"/>
        <v>0.747854292890137</v>
      </c>
      <c r="Y464" s="26">
        <f ca="1">IF(X464&lt;=('Ejercicio 3 - TIR'!$D$26-'Ejercicio 3 - TIR'!$C$26)/('Ejercicio 3 - TIR'!$E$26-'Ejercicio 3 - TIR'!$C$26),'Ejercicio 3 - TIR'!$C$26+SQRT(('Ejercicio 3 - TIR'!$E$26-'Ejercicio 3 - TIR'!$C$26)*('Ejercicio 3 - TIR'!$D$26-'Ejercicio 3 - TIR'!$C$26)*X464),'Ejercicio 3 - TIR'!$E$26-SQRT(('Ejercicio 3 - TIR'!$E$26-'Ejercicio 3 - TIR'!$C$26)*('Ejercicio 3 - TIR'!$E$26-'Ejercicio 3 - TIR'!$D$26)*(1-X464)))</f>
        <v>0.243100314115249</v>
      </c>
      <c r="Z464" s="24">
        <f ca="1" t="shared" si="3336"/>
        <v>1.15247117062122</v>
      </c>
      <c r="AA464" s="24">
        <f ca="1" t="shared" si="3337"/>
        <v>1.33536337354803</v>
      </c>
      <c r="AB464" s="24">
        <f ca="1" t="shared" si="3338"/>
        <v>1.58445939511914</v>
      </c>
      <c r="AC464" s="24">
        <f ca="1" t="shared" si="3339"/>
        <v>1.92917318306564</v>
      </c>
      <c r="AD464" s="24">
        <f ca="1" t="shared" si="3340"/>
        <v>2.39815578985161</v>
      </c>
      <c r="AE464" s="23">
        <f ca="1" t="shared" si="3341"/>
        <v>4545.3800339053</v>
      </c>
      <c r="AF464" s="23">
        <f ca="1" t="shared" si="3342"/>
        <v>5266.71223616106</v>
      </c>
      <c r="AG464" s="23">
        <f ca="1" t="shared" si="3343"/>
        <v>6249.15423717376</v>
      </c>
      <c r="AH464" s="23">
        <f ca="1" t="shared" si="3344"/>
        <v>7608.71550784687</v>
      </c>
      <c r="AI464" s="23">
        <f ca="1" t="shared" si="3345"/>
        <v>9458.39663781801</v>
      </c>
      <c r="AJ464" s="25">
        <f ca="1" t="shared" si="3346"/>
        <v>42478.9668125038</v>
      </c>
      <c r="AK464" s="25">
        <f ca="1" t="shared" si="3347"/>
        <v>56624.9469885234</v>
      </c>
      <c r="AL464" s="25">
        <f ca="1" t="shared" si="3348"/>
        <v>56617.3792127081</v>
      </c>
      <c r="AM464" s="25">
        <f ca="1" t="shared" si="3349"/>
        <v>67055.379694538</v>
      </c>
      <c r="AN464" s="25">
        <f ca="1" t="shared" si="3350"/>
        <v>99479.4601689174</v>
      </c>
      <c r="AO464" s="25">
        <f ca="1">C464/'Ejercicio 3 - TIR'!$D$7</f>
        <v>13874.785347611</v>
      </c>
      <c r="AP464" s="25">
        <f ca="1" t="shared" si="3351"/>
        <v>28604.1814648928</v>
      </c>
      <c r="AQ464" s="25">
        <f ca="1" t="shared" si="3352"/>
        <v>42750.1616409124</v>
      </c>
      <c r="AR464" s="25">
        <f ca="1" t="shared" si="3353"/>
        <v>42742.593865097</v>
      </c>
      <c r="AS464" s="25">
        <f ca="1" t="shared" si="3354"/>
        <v>53180.5943469269</v>
      </c>
      <c r="AT464" s="25">
        <f ca="1" t="shared" si="3355"/>
        <v>85604.6748213064</v>
      </c>
      <c r="AU464" s="25">
        <f ca="1">AP464*'Ejercicio 3 - TIR'!$D$5</f>
        <v>14302.0907324464</v>
      </c>
      <c r="AV464" s="25">
        <f ca="1">AQ464*'Ejercicio 3 - TIR'!$D$5</f>
        <v>21375.0808204562</v>
      </c>
      <c r="AW464" s="25">
        <f ca="1">AR464*'Ejercicio 3 - TIR'!$D$5</f>
        <v>21371.2969325485</v>
      </c>
      <c r="AX464" s="25">
        <f ca="1">AS464*'Ejercicio 3 - TIR'!$D$5</f>
        <v>26590.2971734635</v>
      </c>
      <c r="AY464" s="25">
        <f ca="1">AT464*'Ejercicio 3 - TIR'!$D$5</f>
        <v>42802.3374106532</v>
      </c>
      <c r="AZ464" s="25">
        <f ca="1" t="shared" ref="AZ464:BD464" si="3462">AJ464-AU464-AE464</f>
        <v>23631.4960461521</v>
      </c>
      <c r="BA464" s="25">
        <f ca="1" t="shared" si="3462"/>
        <v>29983.1539319062</v>
      </c>
      <c r="BB464" s="25">
        <f ca="1" t="shared" si="3462"/>
        <v>28996.9280429858</v>
      </c>
      <c r="BC464" s="25">
        <f ca="1" t="shared" si="3462"/>
        <v>32856.3670132276</v>
      </c>
      <c r="BD464" s="25">
        <f ca="1" t="shared" si="3462"/>
        <v>47218.7261204462</v>
      </c>
      <c r="BE464" s="25">
        <f ca="1" t="shared" ref="BE464:BI464" si="3463">AZ464/Z464</f>
        <v>20505.0648107874</v>
      </c>
      <c r="BF464" s="25">
        <f ca="1" t="shared" si="3463"/>
        <v>22453.179805465</v>
      </c>
      <c r="BG464" s="25">
        <f ca="1" t="shared" si="3463"/>
        <v>18300.8337937278</v>
      </c>
      <c r="BH464" s="25">
        <f ca="1" t="shared" si="3463"/>
        <v>17031.3206204824</v>
      </c>
      <c r="BI464" s="25">
        <f ca="1" t="shared" si="3463"/>
        <v>19689.5991162308</v>
      </c>
      <c r="BJ464" s="25">
        <f ca="1" t="shared" si="3358"/>
        <v>71492.396896892</v>
      </c>
      <c r="BK464" s="25">
        <f ca="1" t="shared" si="3359"/>
        <v>33273.8968143218</v>
      </c>
      <c r="BL464" s="25">
        <f ca="1" t="shared" si="3360"/>
        <v>104766.293711214</v>
      </c>
      <c r="BM464" s="25">
        <f ca="1">BK464*'Ejercicio 3 - TIR'!$D$5</f>
        <v>16636.9484071609</v>
      </c>
      <c r="BN464" s="25">
        <f ca="1" t="shared" si="3361"/>
        <v>88129.3453040528</v>
      </c>
      <c r="BO464" s="25">
        <f ca="1" t="shared" si="3362"/>
        <v>36748.799088447</v>
      </c>
      <c r="BP464" s="25">
        <f ca="1" t="shared" si="3363"/>
        <v>-99185.3331526966</v>
      </c>
      <c r="BQ464" s="25">
        <f ca="1" t="shared" ref="BQ464:BT464" si="3464">BE464</f>
        <v>20505.0648107874</v>
      </c>
      <c r="BR464" s="25">
        <f ca="1" t="shared" si="3464"/>
        <v>22453.179805465</v>
      </c>
      <c r="BS464" s="25">
        <f ca="1" t="shared" si="3464"/>
        <v>18300.8337937278</v>
      </c>
      <c r="BT464" s="25">
        <f ca="1" t="shared" si="3464"/>
        <v>17031.3206204824</v>
      </c>
      <c r="BU464" s="25">
        <f ca="1" t="shared" si="3365"/>
        <v>56438.3982046778</v>
      </c>
      <c r="BV464" s="27">
        <f ca="1" t="shared" si="3366"/>
        <v>9.46751964921402</v>
      </c>
    </row>
    <row r="465" ht="15" customHeight="1" spans="1:74">
      <c r="A465" s="23">
        <v>464</v>
      </c>
      <c r="B465" s="24">
        <f ca="1" t="shared" ref="B465:F465" si="3465">RAND()</f>
        <v>0.461215856887845</v>
      </c>
      <c r="C465" s="25">
        <f ca="1">IF(B465&lt;=('Ejercicio 3 - TIR'!$D$13-'Ejercicio 3 - TIR'!$C$13)/('Ejercicio 3 - TIR'!$E$13-'Ejercicio 3 - TIR'!$C$13),'Ejercicio 3 - TIR'!$C$13+SQRT(('Ejercicio 3 - TIR'!$E$13-'Ejercicio 3 - TIR'!$C$13)*('Ejercicio 3 - TIR'!$D$13-'Ejercicio 3 - TIR'!$C$13)*B465),'Ejercicio 3 - TIR'!$E$13-SQRT(('Ejercicio 3 - TIR'!$E$13-'Ejercicio 3 - TIR'!$C$13)*('Ejercicio 3 - TIR'!$E$13-'Ejercicio 3 - TIR'!$D$13)*(1-B465)))</f>
        <v>74572.8300486549</v>
      </c>
      <c r="D465" s="24">
        <f ca="1" t="shared" si="3465"/>
        <v>0.689332729282426</v>
      </c>
      <c r="E465" s="25">
        <f ca="1">IF(D465&lt;=('Ejercicio 3 - TIR'!$D$14-'Ejercicio 3 - TIR'!$C$14)/('Ejercicio 3 - TIR'!$E$14-'Ejercicio 3 - TIR'!$C$14),'Ejercicio 3 - TIR'!$C$14+SQRT(('Ejercicio 3 - TIR'!$E$14-'Ejercicio 3 - TIR'!$C$14)*('Ejercicio 3 - TIR'!$D$14-'Ejercicio 3 - TIR'!$C$14)*D465),'Ejercicio 3 - TIR'!$E$14-SQRT(('Ejercicio 3 - TIR'!$E$14-'Ejercicio 3 - TIR'!$C$14)*('Ejercicio 3 - TIR'!$E$14-'Ejercicio 3 - TIR'!$D$14)*(1-D465)))</f>
        <v>33173.5740971108</v>
      </c>
      <c r="F465" s="24">
        <f ca="1" t="shared" si="3465"/>
        <v>0.218813145665362</v>
      </c>
      <c r="G465" s="25">
        <f ca="1">IF(F465&lt;=('Ejercicio 3 - TIR'!$D$18-'Ejercicio 3 - TIR'!$C$18)/('Ejercicio 3 - TIR'!$E$18-'Ejercicio 3 - TIR'!$C$18),'Ejercicio 3 - TIR'!$C$18+SQRT(('Ejercicio 3 - TIR'!$E$18-'Ejercicio 3 - TIR'!$C$18)*('Ejercicio 3 - TIR'!$D$18-'Ejercicio 3 - TIR'!$C$18)*F465),'Ejercicio 3 - TIR'!$E$18-SQRT(('Ejercicio 3 - TIR'!$E$18-'Ejercicio 3 - TIR'!$C$18)*('Ejercicio 3 - TIR'!$E$18-'Ejercicio 3 - TIR'!$D$18)*(1-F465)))</f>
        <v>35729.0463298706</v>
      </c>
      <c r="H465" s="24">
        <f ca="1" t="shared" ref="H465:L465" si="3466">RAND()</f>
        <v>0.186316807212164</v>
      </c>
      <c r="I465" s="25">
        <f ca="1">IF(H465&lt;=('Ejercicio 3 - TIR'!$D$18-'Ejercicio 3 - TIR'!$C$18)/('Ejercicio 3 - TIR'!$E$18-'Ejercicio 3 - TIR'!$C$18),'Ejercicio 3 - TIR'!$C$18+SQRT(('Ejercicio 3 - TIR'!$E$18-'Ejercicio 3 - TIR'!$C$18)*('Ejercicio 3 - TIR'!$D$18-'Ejercicio 3 - TIR'!$C$18)*H465),'Ejercicio 3 - TIR'!$E$18-SQRT(('Ejercicio 3 - TIR'!$E$18-'Ejercicio 3 - TIR'!$C$18)*('Ejercicio 3 - TIR'!$E$18-'Ejercicio 3 - TIR'!$D$18)*(1-H465)))</f>
        <v>35286.541504786</v>
      </c>
      <c r="J465" s="24">
        <f ca="1" t="shared" si="3466"/>
        <v>0.246736026645275</v>
      </c>
      <c r="K465" s="25">
        <f ca="1">IF(J465&lt;=('Ejercicio 3 - TIR'!$D$18-'Ejercicio 3 - TIR'!$C$18)/('Ejercicio 3 - TIR'!$E$18-'Ejercicio 3 - TIR'!$C$18),'Ejercicio 3 - TIR'!$C$18+SQRT(('Ejercicio 3 - TIR'!$E$18-'Ejercicio 3 - TIR'!$C$18)*('Ejercicio 3 - TIR'!$D$18-'Ejercicio 3 - TIR'!$C$18)*J465),'Ejercicio 3 - TIR'!$E$18-SQRT(('Ejercicio 3 - TIR'!$E$18-'Ejercicio 3 - TIR'!$C$18)*('Ejercicio 3 - TIR'!$E$18-'Ejercicio 3 - TIR'!$D$18)*(1-J465)))</f>
        <v>36083.6176734564</v>
      </c>
      <c r="L465" s="24">
        <f ca="1" t="shared" si="3466"/>
        <v>0.580061604863457</v>
      </c>
      <c r="M465" s="25">
        <f ca="1">IF(L465&lt;=('Ejercicio 3 - TIR'!$D$18-'Ejercicio 3 - TIR'!$C$18)/('Ejercicio 3 - TIR'!$E$18-'Ejercicio 3 - TIR'!$C$18),'Ejercicio 3 - TIR'!$C$18+SQRT(('Ejercicio 3 - TIR'!$E$18-'Ejercicio 3 - TIR'!$C$18)*('Ejercicio 3 - TIR'!$D$18-'Ejercicio 3 - TIR'!$C$18)*L465),'Ejercicio 3 - TIR'!$E$18-SQRT(('Ejercicio 3 - TIR'!$E$18-'Ejercicio 3 - TIR'!$C$18)*('Ejercicio 3 - TIR'!$E$18-'Ejercicio 3 - TIR'!$D$18)*(1-L465)))</f>
        <v>39327.8743950333</v>
      </c>
      <c r="N465" s="24">
        <f ca="1" t="shared" ref="N465:R465" si="3467">RAND()</f>
        <v>0.83739840403185</v>
      </c>
      <c r="O465" s="25">
        <f ca="1">IF(N465&lt;=('Ejercicio 3 - TIR'!$D$18-'Ejercicio 3 - TIR'!$C$18)/('Ejercicio 3 - TIR'!$E$18-'Ejercicio 3 - TIR'!$C$18),'Ejercicio 3 - TIR'!$C$18+SQRT(('Ejercicio 3 - TIR'!$E$18-'Ejercicio 3 - TIR'!$C$18)*('Ejercicio 3 - TIR'!$D$18-'Ejercicio 3 - TIR'!$C$18)*N465),'Ejercicio 3 - TIR'!$E$18-SQRT(('Ejercicio 3 - TIR'!$E$18-'Ejercicio 3 - TIR'!$C$18)*('Ejercicio 3 - TIR'!$E$18-'Ejercicio 3 - TIR'!$D$18)*(1-N465)))</f>
        <v>41507.8488438197</v>
      </c>
      <c r="P465" s="24">
        <f ca="1" t="shared" si="3467"/>
        <v>0.900293335977592</v>
      </c>
      <c r="Q465" s="26">
        <f ca="1">IF(P465&lt;=('Ejercicio 3 - TIR'!$D$22-'Ejercicio 3 - TIR'!$C$22)/('Ejercicio 3 - TIR'!$E$22-'Ejercicio 3 - TIR'!$C$22),'Ejercicio 3 - TIR'!$C$22+SQRT(('Ejercicio 3 - TIR'!$E$22-'Ejercicio 3 - TIR'!$C$22)*('Ejercicio 3 - TIR'!$D$22-'Ejercicio 3 - TIR'!$C$22)*P465),'Ejercicio 3 - TIR'!$E$22-SQRT(('Ejercicio 3 - TIR'!$E$22-'Ejercicio 3 - TIR'!$C$22)*('Ejercicio 3 - TIR'!$E$22-'Ejercicio 3 - TIR'!$D$22)*(1-P465)))</f>
        <v>0.166603284162141</v>
      </c>
      <c r="R465" s="24">
        <f ca="1" t="shared" si="3467"/>
        <v>0.0424641737171232</v>
      </c>
      <c r="S465" s="26">
        <f ca="1">IF(R465&lt;=('Ejercicio 3 - TIR'!$D$23-'Ejercicio 3 - TIR'!$C$23)/('Ejercicio 3 - TIR'!$E$23-'Ejercicio 3 - TIR'!$C$23),'Ejercicio 3 - TIR'!$C$23+SQRT(('Ejercicio 3 - TIR'!$E$23-'Ejercicio 3 - TIR'!$C$23)*('Ejercicio 3 - TIR'!$D$23-'Ejercicio 3 - TIR'!$C$23)*R465),'Ejercicio 3 - TIR'!$E$23-SQRT(('Ejercicio 3 - TIR'!$E$23-'Ejercicio 3 - TIR'!$C$23)*('Ejercicio 3 - TIR'!$E$23-'Ejercicio 3 - TIR'!$D$23)*(1-R465)))</f>
        <v>0.128742740570944</v>
      </c>
      <c r="T465" s="24">
        <f ca="1" t="shared" ref="T465:X465" si="3468">RAND()</f>
        <v>0.491398658276413</v>
      </c>
      <c r="U465" s="26">
        <f ca="1">IF(T465&lt;=('Ejercicio 3 - TIR'!$D$24-'Ejercicio 3 - TIR'!$C$24)/('Ejercicio 3 - TIR'!$E$24-'Ejercicio 3 - TIR'!$C$24),'Ejercicio 3 - TIR'!$C$24+SQRT(('Ejercicio 3 - TIR'!$E$24-'Ejercicio 3 - TIR'!$C$24)*('Ejercicio 3 - TIR'!$D$24-'Ejercicio 3 - TIR'!$C$24)*T465),'Ejercicio 3 - TIR'!$E$24-SQRT(('Ejercicio 3 - TIR'!$E$24-'Ejercicio 3 - TIR'!$C$24)*('Ejercicio 3 - TIR'!$E$24-'Ejercicio 3 - TIR'!$D$24)*(1-T465)))</f>
        <v>0.182262965712366</v>
      </c>
      <c r="V465" s="24">
        <f ca="1" t="shared" si="3468"/>
        <v>0.277237902448888</v>
      </c>
      <c r="W465" s="26">
        <f ca="1">IF(V465&lt;=('Ejercicio 3 - TIR'!$D$25-'Ejercicio 3 - TIR'!$C$25)/('Ejercicio 3 - TIR'!$E$25-'Ejercicio 3 - TIR'!$C$25),'Ejercicio 3 - TIR'!$C$25+SQRT(('Ejercicio 3 - TIR'!$E$25-'Ejercicio 3 - TIR'!$C$25)*('Ejercicio 3 - TIR'!$D$25-'Ejercicio 3 - TIR'!$C$25)*V465),'Ejercicio 3 - TIR'!$E$25-SQRT(('Ejercicio 3 - TIR'!$E$25-'Ejercicio 3 - TIR'!$C$25)*('Ejercicio 3 - TIR'!$E$25-'Ejercicio 3 - TIR'!$D$25)*(1-V465)))</f>
        <v>0.199701092950099</v>
      </c>
      <c r="X465" s="24">
        <f ca="1" t="shared" si="3468"/>
        <v>0.560417178839053</v>
      </c>
      <c r="Y465" s="26">
        <f ca="1">IF(X465&lt;=('Ejercicio 3 - TIR'!$D$26-'Ejercicio 3 - TIR'!$C$26)/('Ejercicio 3 - TIR'!$E$26-'Ejercicio 3 - TIR'!$C$26),'Ejercicio 3 - TIR'!$C$26+SQRT(('Ejercicio 3 - TIR'!$E$26-'Ejercicio 3 - TIR'!$C$26)*('Ejercicio 3 - TIR'!$D$26-'Ejercicio 3 - TIR'!$C$26)*X465),'Ejercicio 3 - TIR'!$E$26-SQRT(('Ejercicio 3 - TIR'!$E$26-'Ejercicio 3 - TIR'!$C$26)*('Ejercicio 3 - TIR'!$E$26-'Ejercicio 3 - TIR'!$D$26)*(1-X465)))</f>
        <v>0.231278883076544</v>
      </c>
      <c r="Z465" s="24">
        <f ca="1" t="shared" si="3336"/>
        <v>1.16660328416214</v>
      </c>
      <c r="AA465" s="24">
        <f ca="1" t="shared" si="3337"/>
        <v>1.31679498812424</v>
      </c>
      <c r="AB465" s="24">
        <f ca="1" t="shared" si="3338"/>
        <v>1.55679794789494</v>
      </c>
      <c r="AC465" s="24">
        <f ca="1" t="shared" si="3339"/>
        <v>1.86769219959203</v>
      </c>
      <c r="AD465" s="24">
        <f ca="1" t="shared" si="3340"/>
        <v>2.29964996544445</v>
      </c>
      <c r="AE465" s="23">
        <f ca="1" t="shared" si="3341"/>
        <v>5526.82639197481</v>
      </c>
      <c r="AF465" s="23">
        <f ca="1" t="shared" si="3342"/>
        <v>6238.36516833746</v>
      </c>
      <c r="AG465" s="23">
        <f ca="1" t="shared" si="3343"/>
        <v>7375.38810511538</v>
      </c>
      <c r="AH465" s="23">
        <f ca="1" t="shared" si="3344"/>
        <v>8848.26117063808</v>
      </c>
      <c r="AI465" s="23">
        <f ca="1" t="shared" si="3345"/>
        <v>10894.6771313528</v>
      </c>
      <c r="AJ465" s="25">
        <f ca="1" t="shared" si="3346"/>
        <v>41681.6227884084</v>
      </c>
      <c r="AK465" s="25">
        <f ca="1" t="shared" si="3347"/>
        <v>46465.1410017401</v>
      </c>
      <c r="AL465" s="25">
        <f ca="1" t="shared" si="3348"/>
        <v>56174.9019466626</v>
      </c>
      <c r="AM465" s="25">
        <f ca="1" t="shared" si="3349"/>
        <v>73452.364234139</v>
      </c>
      <c r="AN465" s="25">
        <f ca="1" t="shared" si="3350"/>
        <v>95453.5231593636</v>
      </c>
      <c r="AO465" s="25">
        <f ca="1">C465/'Ejercicio 3 - TIR'!$D$7</f>
        <v>14914.566009731</v>
      </c>
      <c r="AP465" s="25">
        <f ca="1" t="shared" si="3351"/>
        <v>26767.0567786774</v>
      </c>
      <c r="AQ465" s="25">
        <f ca="1" t="shared" si="3352"/>
        <v>31550.5749920091</v>
      </c>
      <c r="AR465" s="25">
        <f ca="1" t="shared" si="3353"/>
        <v>41260.3359369316</v>
      </c>
      <c r="AS465" s="25">
        <f ca="1" t="shared" si="3354"/>
        <v>58537.798224408</v>
      </c>
      <c r="AT465" s="25">
        <f ca="1" t="shared" si="3355"/>
        <v>80538.9571496326</v>
      </c>
      <c r="AU465" s="25">
        <f ca="1">AP465*'Ejercicio 3 - TIR'!$D$5</f>
        <v>13383.5283893387</v>
      </c>
      <c r="AV465" s="25">
        <f ca="1">AQ465*'Ejercicio 3 - TIR'!$D$5</f>
        <v>15775.2874960045</v>
      </c>
      <c r="AW465" s="25">
        <f ca="1">AR465*'Ejercicio 3 - TIR'!$D$5</f>
        <v>20630.1679684658</v>
      </c>
      <c r="AX465" s="25">
        <f ca="1">AS465*'Ejercicio 3 - TIR'!$D$5</f>
        <v>29268.899112204</v>
      </c>
      <c r="AY465" s="25">
        <f ca="1">AT465*'Ejercicio 3 - TIR'!$D$5</f>
        <v>40269.4785748163</v>
      </c>
      <c r="AZ465" s="25">
        <f ca="1" t="shared" ref="AZ465:BD465" si="3469">AJ465-AU465-AE465</f>
        <v>22771.2680070949</v>
      </c>
      <c r="BA465" s="25">
        <f ca="1" t="shared" si="3469"/>
        <v>24451.4883373981</v>
      </c>
      <c r="BB465" s="25">
        <f ca="1" t="shared" si="3469"/>
        <v>28169.3458730814</v>
      </c>
      <c r="BC465" s="25">
        <f ca="1" t="shared" si="3469"/>
        <v>35335.2039512969</v>
      </c>
      <c r="BD465" s="25">
        <f ca="1" t="shared" si="3469"/>
        <v>44289.3674531945</v>
      </c>
      <c r="BE465" s="25">
        <f ca="1" t="shared" ref="BE465:BI465" si="3470">AZ465/Z465</f>
        <v>19519.2901616502</v>
      </c>
      <c r="BF465" s="25">
        <f ca="1" t="shared" si="3470"/>
        <v>18568.9409193674</v>
      </c>
      <c r="BG465" s="25">
        <f ca="1" t="shared" si="3470"/>
        <v>18094.4135436273</v>
      </c>
      <c r="BH465" s="25">
        <f ca="1" t="shared" si="3470"/>
        <v>18919.1794873991</v>
      </c>
      <c r="BI465" s="25">
        <f ca="1" t="shared" si="3470"/>
        <v>19259.1777525736</v>
      </c>
      <c r="BJ465" s="25">
        <f ca="1" t="shared" si="3358"/>
        <v>76287.6085260899</v>
      </c>
      <c r="BK465" s="25">
        <f ca="1" t="shared" si="3359"/>
        <v>34298.2812088968</v>
      </c>
      <c r="BL465" s="25">
        <f ca="1" t="shared" si="3360"/>
        <v>110585.889734987</v>
      </c>
      <c r="BM465" s="25">
        <f ca="1">BK465*'Ejercicio 3 - TIR'!$D$5</f>
        <v>17149.1406044484</v>
      </c>
      <c r="BN465" s="25">
        <f ca="1" t="shared" si="3361"/>
        <v>93436.7491305383</v>
      </c>
      <c r="BO465" s="25">
        <f ca="1" t="shared" si="3362"/>
        <v>40630.8571019763</v>
      </c>
      <c r="BP465" s="25">
        <f ca="1" t="shared" si="3363"/>
        <v>-107746.404145766</v>
      </c>
      <c r="BQ465" s="25">
        <f ca="1" t="shared" ref="BQ465:BT465" si="3471">BE465</f>
        <v>19519.2901616502</v>
      </c>
      <c r="BR465" s="25">
        <f ca="1" t="shared" si="3471"/>
        <v>18568.9409193674</v>
      </c>
      <c r="BS465" s="25">
        <f ca="1" t="shared" si="3471"/>
        <v>18094.4135436273</v>
      </c>
      <c r="BT465" s="25">
        <f ca="1" t="shared" si="3471"/>
        <v>18919.1794873991</v>
      </c>
      <c r="BU465" s="25">
        <f ca="1" t="shared" si="3365"/>
        <v>59890.03485455</v>
      </c>
      <c r="BV465" s="27">
        <f ca="1" t="shared" si="3366"/>
        <v>6.60046756497163</v>
      </c>
    </row>
    <row r="466" ht="15" customHeight="1" spans="1:74">
      <c r="A466" s="23">
        <v>465</v>
      </c>
      <c r="B466" s="24">
        <f ca="1" t="shared" ref="B466:F466" si="3472">RAND()</f>
        <v>0.110977672769197</v>
      </c>
      <c r="C466" s="25">
        <f ca="1">IF(B466&lt;=('Ejercicio 3 - TIR'!$D$13-'Ejercicio 3 - TIR'!$C$13)/('Ejercicio 3 - TIR'!$E$13-'Ejercicio 3 - TIR'!$C$13),'Ejercicio 3 - TIR'!$C$13+SQRT(('Ejercicio 3 - TIR'!$E$13-'Ejercicio 3 - TIR'!$C$13)*('Ejercicio 3 - TIR'!$D$13-'Ejercicio 3 - TIR'!$C$13)*B466),'Ejercicio 3 - TIR'!$E$13-SQRT(('Ejercicio 3 - TIR'!$E$13-'Ejercicio 3 - TIR'!$C$13)*('Ejercicio 3 - TIR'!$E$13-'Ejercicio 3 - TIR'!$D$13)*(1-B466)))</f>
        <v>66662.6623137961</v>
      </c>
      <c r="D466" s="24">
        <f ca="1" t="shared" si="3472"/>
        <v>0.605951282410311</v>
      </c>
      <c r="E466" s="25">
        <f ca="1">IF(D466&lt;=('Ejercicio 3 - TIR'!$D$14-'Ejercicio 3 - TIR'!$C$14)/('Ejercicio 3 - TIR'!$E$14-'Ejercicio 3 - TIR'!$C$14),'Ejercicio 3 - TIR'!$C$14+SQRT(('Ejercicio 3 - TIR'!$E$14-'Ejercicio 3 - TIR'!$C$14)*('Ejercicio 3 - TIR'!$D$14-'Ejercicio 3 - TIR'!$C$14)*D466),'Ejercicio 3 - TIR'!$E$14-SQRT(('Ejercicio 3 - TIR'!$E$14-'Ejercicio 3 - TIR'!$C$14)*('Ejercicio 3 - TIR'!$E$14-'Ejercicio 3 - TIR'!$D$14)*(1-D466)))</f>
        <v>32311.8722930447</v>
      </c>
      <c r="F466" s="24">
        <f ca="1" t="shared" si="3472"/>
        <v>0.89021309245357</v>
      </c>
      <c r="G466" s="25">
        <f ca="1">IF(F466&lt;=('Ejercicio 3 - TIR'!$D$18-'Ejercicio 3 - TIR'!$C$18)/('Ejercicio 3 - TIR'!$E$18-'Ejercicio 3 - TIR'!$C$18),'Ejercicio 3 - TIR'!$C$18+SQRT(('Ejercicio 3 - TIR'!$E$18-'Ejercicio 3 - TIR'!$C$18)*('Ejercicio 3 - TIR'!$D$18-'Ejercicio 3 - TIR'!$C$18)*F466),'Ejercicio 3 - TIR'!$E$18-SQRT(('Ejercicio 3 - TIR'!$E$18-'Ejercicio 3 - TIR'!$C$18)*('Ejercicio 3 - TIR'!$E$18-'Ejercicio 3 - TIR'!$D$18)*(1-F466)))</f>
        <v>42130.5021230218</v>
      </c>
      <c r="H466" s="24">
        <f ca="1" t="shared" ref="H466:L466" si="3473">RAND()</f>
        <v>0.941460238804939</v>
      </c>
      <c r="I466" s="25">
        <f ca="1">IF(H466&lt;=('Ejercicio 3 - TIR'!$D$18-'Ejercicio 3 - TIR'!$C$18)/('Ejercicio 3 - TIR'!$E$18-'Ejercicio 3 - TIR'!$C$18),'Ejercicio 3 - TIR'!$C$18+SQRT(('Ejercicio 3 - TIR'!$E$18-'Ejercicio 3 - TIR'!$C$18)*('Ejercicio 3 - TIR'!$D$18-'Ejercicio 3 - TIR'!$C$18)*H466),'Ejercicio 3 - TIR'!$E$18-SQRT(('Ejercicio 3 - TIR'!$E$18-'Ejercicio 3 - TIR'!$C$18)*('Ejercicio 3 - TIR'!$E$18-'Ejercicio 3 - TIR'!$D$18)*(1-H466)))</f>
        <v>42904.6522747693</v>
      </c>
      <c r="J466" s="24">
        <f ca="1" t="shared" si="3473"/>
        <v>0.779147482329745</v>
      </c>
      <c r="K466" s="25">
        <f ca="1">IF(J466&lt;=('Ejercicio 3 - TIR'!$D$18-'Ejercicio 3 - TIR'!$C$18)/('Ejercicio 3 - TIR'!$E$18-'Ejercicio 3 - TIR'!$C$18),'Ejercicio 3 - TIR'!$C$18+SQRT(('Ejercicio 3 - TIR'!$E$18-'Ejercicio 3 - TIR'!$C$18)*('Ejercicio 3 - TIR'!$D$18-'Ejercicio 3 - TIR'!$C$18)*J466),'Ejercicio 3 - TIR'!$E$18-SQRT(('Ejercicio 3 - TIR'!$E$18-'Ejercicio 3 - TIR'!$C$18)*('Ejercicio 3 - TIR'!$E$18-'Ejercicio 3 - TIR'!$D$18)*(1-J466)))</f>
        <v>40930.1180821467</v>
      </c>
      <c r="L466" s="24">
        <f ca="1" t="shared" si="3473"/>
        <v>0.0373267984039538</v>
      </c>
      <c r="M466" s="25">
        <f ca="1">IF(L466&lt;=('Ejercicio 3 - TIR'!$D$18-'Ejercicio 3 - TIR'!$C$18)/('Ejercicio 3 - TIR'!$E$18-'Ejercicio 3 - TIR'!$C$18),'Ejercicio 3 - TIR'!$C$18+SQRT(('Ejercicio 3 - TIR'!$E$18-'Ejercicio 3 - TIR'!$C$18)*('Ejercicio 3 - TIR'!$D$18-'Ejercicio 3 - TIR'!$C$18)*L466),'Ejercicio 3 - TIR'!$E$18-SQRT(('Ejercicio 3 - TIR'!$E$18-'Ejercicio 3 - TIR'!$C$18)*('Ejercicio 3 - TIR'!$E$18-'Ejercicio 3 - TIR'!$D$18)*(1-L466)))</f>
        <v>32366.2247907993</v>
      </c>
      <c r="N466" s="24">
        <f ca="1" t="shared" ref="N466:R466" si="3474">RAND()</f>
        <v>0.960320740895383</v>
      </c>
      <c r="O466" s="25">
        <f ca="1">IF(N466&lt;=('Ejercicio 3 - TIR'!$D$18-'Ejercicio 3 - TIR'!$C$18)/('Ejercicio 3 - TIR'!$E$18-'Ejercicio 3 - TIR'!$C$18),'Ejercicio 3 - TIR'!$C$18+SQRT(('Ejercicio 3 - TIR'!$E$18-'Ejercicio 3 - TIR'!$C$18)*('Ejercicio 3 - TIR'!$D$18-'Ejercicio 3 - TIR'!$C$18)*N466),'Ejercicio 3 - TIR'!$E$18-SQRT(('Ejercicio 3 - TIR'!$E$18-'Ejercicio 3 - TIR'!$C$18)*('Ejercicio 3 - TIR'!$E$18-'Ejercicio 3 - TIR'!$D$18)*(1-N466)))</f>
        <v>43274.9074132539</v>
      </c>
      <c r="P466" s="24">
        <f ca="1" t="shared" si="3474"/>
        <v>0.818057447047072</v>
      </c>
      <c r="Q466" s="26">
        <f ca="1">IF(P466&lt;=('Ejercicio 3 - TIR'!$D$22-'Ejercicio 3 - TIR'!$C$22)/('Ejercicio 3 - TIR'!$E$22-'Ejercicio 3 - TIR'!$C$22),'Ejercicio 3 - TIR'!$C$22+SQRT(('Ejercicio 3 - TIR'!$E$22-'Ejercicio 3 - TIR'!$C$22)*('Ejercicio 3 - TIR'!$D$22-'Ejercicio 3 - TIR'!$C$22)*P466),'Ejercicio 3 - TIR'!$E$22-SQRT(('Ejercicio 3 - TIR'!$E$22-'Ejercicio 3 - TIR'!$C$22)*('Ejercicio 3 - TIR'!$E$22-'Ejercicio 3 - TIR'!$D$22)*(1-P466)))</f>
        <v>0.161903132997249</v>
      </c>
      <c r="R466" s="24">
        <f ca="1" t="shared" si="3474"/>
        <v>0.791635800108857</v>
      </c>
      <c r="S466" s="26">
        <f ca="1">IF(R466&lt;=('Ejercicio 3 - TIR'!$D$23-'Ejercicio 3 - TIR'!$C$23)/('Ejercicio 3 - TIR'!$E$23-'Ejercicio 3 - TIR'!$C$23),'Ejercicio 3 - TIR'!$C$23+SQRT(('Ejercicio 3 - TIR'!$E$23-'Ejercicio 3 - TIR'!$C$23)*('Ejercicio 3 - TIR'!$D$23-'Ejercicio 3 - TIR'!$C$23)*R466),'Ejercicio 3 - TIR'!$E$23-SQRT(('Ejercicio 3 - TIR'!$E$23-'Ejercicio 3 - TIR'!$C$23)*('Ejercicio 3 - TIR'!$E$23-'Ejercicio 3 - TIR'!$D$23)*(1-R466)))</f>
        <v>0.160633648774122</v>
      </c>
      <c r="T466" s="24">
        <f ca="1" t="shared" ref="T466:X466" si="3475">RAND()</f>
        <v>0.922658546971287</v>
      </c>
      <c r="U466" s="26">
        <f ca="1">IF(T466&lt;=('Ejercicio 3 - TIR'!$D$24-'Ejercicio 3 - TIR'!$C$24)/('Ejercicio 3 - TIR'!$E$24-'Ejercicio 3 - TIR'!$C$24),'Ejercicio 3 - TIR'!$C$24+SQRT(('Ejercicio 3 - TIR'!$E$24-'Ejercicio 3 - TIR'!$C$24)*('Ejercicio 3 - TIR'!$D$24-'Ejercicio 3 - TIR'!$C$24)*T466),'Ejercicio 3 - TIR'!$E$24-SQRT(('Ejercicio 3 - TIR'!$E$24-'Ejercicio 3 - TIR'!$C$24)*('Ejercicio 3 - TIR'!$E$24-'Ejercicio 3 - TIR'!$D$24)*(1-T466)))</f>
        <v>0.205284155869254</v>
      </c>
      <c r="V466" s="24">
        <f ca="1" t="shared" si="3475"/>
        <v>0.723910784508025</v>
      </c>
      <c r="W466" s="26">
        <f ca="1">IF(V466&lt;=('Ejercicio 3 - TIR'!$D$25-'Ejercicio 3 - TIR'!$C$25)/('Ejercicio 3 - TIR'!$E$25-'Ejercicio 3 - TIR'!$C$25),'Ejercicio 3 - TIR'!$C$25+SQRT(('Ejercicio 3 - TIR'!$E$25-'Ejercicio 3 - TIR'!$C$25)*('Ejercicio 3 - TIR'!$D$25-'Ejercicio 3 - TIR'!$C$25)*V466),'Ejercicio 3 - TIR'!$E$25-SQRT(('Ejercicio 3 - TIR'!$E$25-'Ejercicio 3 - TIR'!$C$25)*('Ejercicio 3 - TIR'!$E$25-'Ejercicio 3 - TIR'!$D$25)*(1-V466)))</f>
        <v>0.218914436562579</v>
      </c>
      <c r="X466" s="24">
        <f ca="1" t="shared" si="3475"/>
        <v>0.214311013499667</v>
      </c>
      <c r="Y466" s="26">
        <f ca="1">IF(X466&lt;=('Ejercicio 3 - TIR'!$D$26-'Ejercicio 3 - TIR'!$C$26)/('Ejercicio 3 - TIR'!$E$26-'Ejercicio 3 - TIR'!$C$26),'Ejercicio 3 - TIR'!$C$26+SQRT(('Ejercicio 3 - TIR'!$E$26-'Ejercicio 3 - TIR'!$C$26)*('Ejercicio 3 - TIR'!$D$26-'Ejercicio 3 - TIR'!$C$26)*X466),'Ejercicio 3 - TIR'!$E$26-SQRT(('Ejercicio 3 - TIR'!$E$26-'Ejercicio 3 - TIR'!$C$26)*('Ejercicio 3 - TIR'!$E$26-'Ejercicio 3 - TIR'!$D$26)*(1-X466)))</f>
        <v>0.214054931645072</v>
      </c>
      <c r="Z466" s="24">
        <f ca="1" t="shared" si="3336"/>
        <v>1.16190313299725</v>
      </c>
      <c r="AA466" s="24">
        <f ca="1" t="shared" si="3337"/>
        <v>1.34854387277268</v>
      </c>
      <c r="AB466" s="24">
        <f ca="1" t="shared" si="3338"/>
        <v>1.62537856334748</v>
      </c>
      <c r="AC466" s="24">
        <f ca="1" t="shared" si="3339"/>
        <v>1.98119739574358</v>
      </c>
      <c r="AD466" s="24">
        <f ca="1" t="shared" si="3340"/>
        <v>2.40528246886487</v>
      </c>
      <c r="AE466" s="23">
        <f ca="1" t="shared" si="3341"/>
        <v>5231.39335725093</v>
      </c>
      <c r="AF466" s="23">
        <f ca="1" t="shared" si="3342"/>
        <v>6071.73116039886</v>
      </c>
      <c r="AG466" s="23">
        <f ca="1" t="shared" si="3343"/>
        <v>7318.16136632638</v>
      </c>
      <c r="AH466" s="23">
        <f ca="1" t="shared" si="3344"/>
        <v>8920.21253850976</v>
      </c>
      <c r="AI466" s="23">
        <f ca="1" t="shared" si="3345"/>
        <v>10829.6280237</v>
      </c>
      <c r="AJ466" s="25">
        <f ca="1" t="shared" si="3346"/>
        <v>48951.5624114863</v>
      </c>
      <c r="AK466" s="25">
        <f ca="1" t="shared" si="3347"/>
        <v>57858.8059385826</v>
      </c>
      <c r="AL466" s="25">
        <f ca="1" t="shared" si="3348"/>
        <v>66526.9365260022</v>
      </c>
      <c r="AM466" s="25">
        <f ca="1" t="shared" si="3349"/>
        <v>64123.8802655829</v>
      </c>
      <c r="AN466" s="25">
        <f ca="1" t="shared" si="3350"/>
        <v>104088.37614285</v>
      </c>
      <c r="AO466" s="25">
        <f ca="1">C466/'Ejercicio 3 - TIR'!$D$7</f>
        <v>13332.5324627592</v>
      </c>
      <c r="AP466" s="25">
        <f ca="1" t="shared" si="3351"/>
        <v>35619.0299487271</v>
      </c>
      <c r="AQ466" s="25">
        <f ca="1" t="shared" si="3352"/>
        <v>44526.2734758233</v>
      </c>
      <c r="AR466" s="25">
        <f ca="1" t="shared" si="3353"/>
        <v>53194.404063243</v>
      </c>
      <c r="AS466" s="25">
        <f ca="1" t="shared" si="3354"/>
        <v>50791.3478028237</v>
      </c>
      <c r="AT466" s="25">
        <f ca="1" t="shared" si="3355"/>
        <v>90755.8436800909</v>
      </c>
      <c r="AU466" s="25">
        <f ca="1">AP466*'Ejercicio 3 - TIR'!$D$5</f>
        <v>17809.5149743635</v>
      </c>
      <c r="AV466" s="25">
        <f ca="1">AQ466*'Ejercicio 3 - TIR'!$D$5</f>
        <v>22263.1367379117</v>
      </c>
      <c r="AW466" s="25">
        <f ca="1">AR466*'Ejercicio 3 - TIR'!$D$5</f>
        <v>26597.2020316215</v>
      </c>
      <c r="AX466" s="25">
        <f ca="1">AS466*'Ejercicio 3 - TIR'!$D$5</f>
        <v>25395.6739014118</v>
      </c>
      <c r="AY466" s="25">
        <f ca="1">AT466*'Ejercicio 3 - TIR'!$D$5</f>
        <v>45377.9218400454</v>
      </c>
      <c r="AZ466" s="25">
        <f ca="1" t="shared" ref="AZ466:BD466" si="3476">AJ466-AU466-AE466</f>
        <v>25910.6540798718</v>
      </c>
      <c r="BA466" s="25">
        <f ca="1" t="shared" si="3476"/>
        <v>29523.938040272</v>
      </c>
      <c r="BB466" s="25">
        <f ca="1" t="shared" si="3476"/>
        <v>32611.5731280543</v>
      </c>
      <c r="BC466" s="25">
        <f ca="1" t="shared" si="3476"/>
        <v>29807.9938256613</v>
      </c>
      <c r="BD466" s="25">
        <f ca="1" t="shared" si="3476"/>
        <v>47880.8262791047</v>
      </c>
      <c r="BE466" s="25">
        <f ca="1" t="shared" ref="BE466:BI466" si="3477">AZ466/Z466</f>
        <v>22300.1843647952</v>
      </c>
      <c r="BF466" s="25">
        <f ca="1" t="shared" si="3477"/>
        <v>21893.1980162938</v>
      </c>
      <c r="BG466" s="25">
        <f ca="1" t="shared" si="3477"/>
        <v>20063.9862389292</v>
      </c>
      <c r="BH466" s="25">
        <f ca="1" t="shared" si="3477"/>
        <v>15045.4436744673</v>
      </c>
      <c r="BI466" s="25">
        <f ca="1" t="shared" si="3477"/>
        <v>19906.5294404699</v>
      </c>
      <c r="BJ466" s="25">
        <f ca="1" t="shared" si="3358"/>
        <v>77719.179962661</v>
      </c>
      <c r="BK466" s="25">
        <f ca="1" t="shared" si="3359"/>
        <v>32068.5065982465</v>
      </c>
      <c r="BL466" s="25">
        <f ca="1" t="shared" si="3360"/>
        <v>109787.686560908</v>
      </c>
      <c r="BM466" s="25">
        <f ca="1">BK466*'Ejercicio 3 - TIR'!$D$5</f>
        <v>16034.2532991233</v>
      </c>
      <c r="BN466" s="25">
        <f ca="1" t="shared" si="3361"/>
        <v>93753.4332617843</v>
      </c>
      <c r="BO466" s="25">
        <f ca="1" t="shared" si="3362"/>
        <v>38978.1385244243</v>
      </c>
      <c r="BP466" s="25">
        <f ca="1" t="shared" si="3363"/>
        <v>-98974.5346068408</v>
      </c>
      <c r="BQ466" s="25">
        <f ca="1" t="shared" ref="BQ466:BT466" si="3478">BE466</f>
        <v>22300.1843647952</v>
      </c>
      <c r="BR466" s="25">
        <f ca="1" t="shared" si="3478"/>
        <v>21893.1980162938</v>
      </c>
      <c r="BS466" s="25">
        <f ca="1" t="shared" si="3478"/>
        <v>20063.9862389292</v>
      </c>
      <c r="BT466" s="25">
        <f ca="1" t="shared" si="3478"/>
        <v>15045.4436744673</v>
      </c>
      <c r="BU466" s="25">
        <f ca="1" t="shared" si="3365"/>
        <v>58884.6679648942</v>
      </c>
      <c r="BV466" s="27">
        <f ca="1" t="shared" si="3366"/>
        <v>10.4454500502876</v>
      </c>
    </row>
    <row r="467" ht="15" customHeight="1" spans="1:74">
      <c r="A467" s="23">
        <v>466</v>
      </c>
      <c r="B467" s="24">
        <f ca="1" t="shared" ref="B467:F467" si="3479">RAND()</f>
        <v>0.356156303575587</v>
      </c>
      <c r="C467" s="25">
        <f ca="1">IF(B467&lt;=('Ejercicio 3 - TIR'!$D$13-'Ejercicio 3 - TIR'!$C$13)/('Ejercicio 3 - TIR'!$E$13-'Ejercicio 3 - TIR'!$C$13),'Ejercicio 3 - TIR'!$C$13+SQRT(('Ejercicio 3 - TIR'!$E$13-'Ejercicio 3 - TIR'!$C$13)*('Ejercicio 3 - TIR'!$D$13-'Ejercicio 3 - TIR'!$C$13)*B467),'Ejercicio 3 - TIR'!$E$13-SQRT(('Ejercicio 3 - TIR'!$E$13-'Ejercicio 3 - TIR'!$C$13)*('Ejercicio 3 - TIR'!$E$13-'Ejercicio 3 - TIR'!$D$13)*(1-B467)))</f>
        <v>72204.0931842601</v>
      </c>
      <c r="D467" s="24">
        <f ca="1" t="shared" si="3479"/>
        <v>0.728741410327237</v>
      </c>
      <c r="E467" s="25">
        <f ca="1">IF(D467&lt;=('Ejercicio 3 - TIR'!$D$14-'Ejercicio 3 - TIR'!$C$14)/('Ejercicio 3 - TIR'!$E$14-'Ejercicio 3 - TIR'!$C$14),'Ejercicio 3 - TIR'!$C$14+SQRT(('Ejercicio 3 - TIR'!$E$14-'Ejercicio 3 - TIR'!$C$14)*('Ejercicio 3 - TIR'!$D$14-'Ejercicio 3 - TIR'!$C$14)*D467),'Ejercicio 3 - TIR'!$E$14-SQRT(('Ejercicio 3 - TIR'!$E$14-'Ejercicio 3 - TIR'!$C$14)*('Ejercicio 3 - TIR'!$E$14-'Ejercicio 3 - TIR'!$D$14)*(1-D467)))</f>
        <v>33621.2235929675</v>
      </c>
      <c r="F467" s="24">
        <f ca="1" t="shared" si="3479"/>
        <v>0.808907335471942</v>
      </c>
      <c r="G467" s="25">
        <f ca="1">IF(F467&lt;=('Ejercicio 3 - TIR'!$D$18-'Ejercicio 3 - TIR'!$C$18)/('Ejercicio 3 - TIR'!$E$18-'Ejercicio 3 - TIR'!$C$18),'Ejercicio 3 - TIR'!$C$18+SQRT(('Ejercicio 3 - TIR'!$E$18-'Ejercicio 3 - TIR'!$C$18)*('Ejercicio 3 - TIR'!$D$18-'Ejercicio 3 - TIR'!$C$18)*F467),'Ejercicio 3 - TIR'!$E$18-SQRT(('Ejercicio 3 - TIR'!$E$18-'Ejercicio 3 - TIR'!$C$18)*('Ejercicio 3 - TIR'!$E$18-'Ejercicio 3 - TIR'!$D$18)*(1-F467)))</f>
        <v>41214.2438219552</v>
      </c>
      <c r="H467" s="24">
        <f ca="1" t="shared" ref="H467:L467" si="3480">RAND()</f>
        <v>0.857216900432507</v>
      </c>
      <c r="I467" s="25">
        <f ca="1">IF(H467&lt;=('Ejercicio 3 - TIR'!$D$18-'Ejercicio 3 - TIR'!$C$18)/('Ejercicio 3 - TIR'!$E$18-'Ejercicio 3 - TIR'!$C$18),'Ejercicio 3 - TIR'!$C$18+SQRT(('Ejercicio 3 - TIR'!$E$18-'Ejercicio 3 - TIR'!$C$18)*('Ejercicio 3 - TIR'!$D$18-'Ejercicio 3 - TIR'!$C$18)*H467),'Ejercicio 3 - TIR'!$E$18-SQRT(('Ejercicio 3 - TIR'!$E$18-'Ejercicio 3 - TIR'!$C$18)*('Ejercicio 3 - TIR'!$E$18-'Ejercicio 3 - TIR'!$D$18)*(1-H467)))</f>
        <v>41727.580028853</v>
      </c>
      <c r="J467" s="24">
        <f ca="1" t="shared" si="3480"/>
        <v>0.581454715063067</v>
      </c>
      <c r="K467" s="25">
        <f ca="1">IF(J467&lt;=('Ejercicio 3 - TIR'!$D$18-'Ejercicio 3 - TIR'!$C$18)/('Ejercicio 3 - TIR'!$E$18-'Ejercicio 3 - TIR'!$C$18),'Ejercicio 3 - TIR'!$C$18+SQRT(('Ejercicio 3 - TIR'!$E$18-'Ejercicio 3 - TIR'!$C$18)*('Ejercicio 3 - TIR'!$D$18-'Ejercicio 3 - TIR'!$C$18)*J467),'Ejercicio 3 - TIR'!$E$18-SQRT(('Ejercicio 3 - TIR'!$E$18-'Ejercicio 3 - TIR'!$C$18)*('Ejercicio 3 - TIR'!$E$18-'Ejercicio 3 - TIR'!$D$18)*(1-J467)))</f>
        <v>39339.068864692</v>
      </c>
      <c r="L467" s="24">
        <f ca="1" t="shared" si="3480"/>
        <v>0.735121086302407</v>
      </c>
      <c r="M467" s="25">
        <f ca="1">IF(L467&lt;=('Ejercicio 3 - TIR'!$D$18-'Ejercicio 3 - TIR'!$C$18)/('Ejercicio 3 - TIR'!$E$18-'Ejercicio 3 - TIR'!$C$18),'Ejercicio 3 - TIR'!$C$18+SQRT(('Ejercicio 3 - TIR'!$E$18-'Ejercicio 3 - TIR'!$C$18)*('Ejercicio 3 - TIR'!$D$18-'Ejercicio 3 - TIR'!$C$18)*L467),'Ejercicio 3 - TIR'!$E$18-SQRT(('Ejercicio 3 - TIR'!$E$18-'Ejercicio 3 - TIR'!$C$18)*('Ejercicio 3 - TIR'!$E$18-'Ejercicio 3 - TIR'!$D$18)*(1-L467)))</f>
        <v>40542.8800187431</v>
      </c>
      <c r="N467" s="24">
        <f ca="1" t="shared" ref="N467:R467" si="3481">RAND()</f>
        <v>0.6005036023972</v>
      </c>
      <c r="O467" s="25">
        <f ca="1">IF(N467&lt;=('Ejercicio 3 - TIR'!$D$18-'Ejercicio 3 - TIR'!$C$18)/('Ejercicio 3 - TIR'!$E$18-'Ejercicio 3 - TIR'!$C$18),'Ejercicio 3 - TIR'!$C$18+SQRT(('Ejercicio 3 - TIR'!$E$18-'Ejercicio 3 - TIR'!$C$18)*('Ejercicio 3 - TIR'!$D$18-'Ejercicio 3 - TIR'!$C$18)*N467),'Ejercicio 3 - TIR'!$E$18-SQRT(('Ejercicio 3 - TIR'!$E$18-'Ejercicio 3 - TIR'!$C$18)*('Ejercicio 3 - TIR'!$E$18-'Ejercicio 3 - TIR'!$D$18)*(1-N467)))</f>
        <v>39490.8134719622</v>
      </c>
      <c r="P467" s="24">
        <f ca="1" t="shared" si="3481"/>
        <v>0.473936562971084</v>
      </c>
      <c r="Q467" s="26">
        <f ca="1">IF(P467&lt;=('Ejercicio 3 - TIR'!$D$22-'Ejercicio 3 - TIR'!$C$22)/('Ejercicio 3 - TIR'!$E$22-'Ejercicio 3 - TIR'!$C$22),'Ejercicio 3 - TIR'!$C$22+SQRT(('Ejercicio 3 - TIR'!$E$22-'Ejercicio 3 - TIR'!$C$22)*('Ejercicio 3 - TIR'!$D$22-'Ejercicio 3 - TIR'!$C$22)*P467),'Ejercicio 3 - TIR'!$E$22-SQRT(('Ejercicio 3 - TIR'!$E$22-'Ejercicio 3 - TIR'!$C$22)*('Ejercicio 3 - TIR'!$E$22-'Ejercicio 3 - TIR'!$D$22)*(1-P467)))</f>
        <v>0.14920763279261</v>
      </c>
      <c r="R467" s="24">
        <f ca="1" t="shared" si="3481"/>
        <v>0.538532037955104</v>
      </c>
      <c r="S467" s="26">
        <f ca="1">IF(R467&lt;=('Ejercicio 3 - TIR'!$D$23-'Ejercicio 3 - TIR'!$C$23)/('Ejercicio 3 - TIR'!$E$23-'Ejercicio 3 - TIR'!$C$23),'Ejercicio 3 - TIR'!$C$23+SQRT(('Ejercicio 3 - TIR'!$E$23-'Ejercicio 3 - TIR'!$C$23)*('Ejercicio 3 - TIR'!$D$23-'Ejercicio 3 - TIR'!$C$23)*R467),'Ejercicio 3 - TIR'!$E$23-SQRT(('Ejercicio 3 - TIR'!$E$23-'Ejercicio 3 - TIR'!$C$23)*('Ejercicio 3 - TIR'!$E$23-'Ejercicio 3 - TIR'!$D$23)*(1-R467)))</f>
        <v>0.151179133745135</v>
      </c>
      <c r="T467" s="24">
        <f ca="1" t="shared" ref="T467:X467" si="3482">RAND()</f>
        <v>0.459928023459928</v>
      </c>
      <c r="U467" s="26">
        <f ca="1">IF(T467&lt;=('Ejercicio 3 - TIR'!$D$24-'Ejercicio 3 - TIR'!$C$24)/('Ejercicio 3 - TIR'!$E$24-'Ejercicio 3 - TIR'!$C$24),'Ejercicio 3 - TIR'!$C$24+SQRT(('Ejercicio 3 - TIR'!$E$24-'Ejercicio 3 - TIR'!$C$24)*('Ejercicio 3 - TIR'!$D$24-'Ejercicio 3 - TIR'!$C$24)*T467),'Ejercicio 3 - TIR'!$E$24-SQRT(('Ejercicio 3 - TIR'!$E$24-'Ejercicio 3 - TIR'!$C$24)*('Ejercicio 3 - TIR'!$E$24-'Ejercicio 3 - TIR'!$D$24)*(1-T467)))</f>
        <v>0.181112964444275</v>
      </c>
      <c r="V467" s="24">
        <f ca="1" t="shared" si="3482"/>
        <v>0.937376972735759</v>
      </c>
      <c r="W467" s="26">
        <f ca="1">IF(V467&lt;=('Ejercicio 3 - TIR'!$D$25-'Ejercicio 3 - TIR'!$C$25)/('Ejercicio 3 - TIR'!$E$25-'Ejercicio 3 - TIR'!$C$25),'Ejercicio 3 - TIR'!$C$25+SQRT(('Ejercicio 3 - TIR'!$E$25-'Ejercicio 3 - TIR'!$C$25)*('Ejercicio 3 - TIR'!$D$25-'Ejercicio 3 - TIR'!$C$25)*V467),'Ejercicio 3 - TIR'!$E$25-SQRT(('Ejercicio 3 - TIR'!$E$25-'Ejercicio 3 - TIR'!$C$25)*('Ejercicio 3 - TIR'!$E$25-'Ejercicio 3 - TIR'!$D$25)*(1-V467)))</f>
        <v>0.235195250916519</v>
      </c>
      <c r="X467" s="24">
        <f ca="1" t="shared" si="3482"/>
        <v>0.850842895443081</v>
      </c>
      <c r="Y467" s="26">
        <f ca="1">IF(X467&lt;=('Ejercicio 3 - TIR'!$D$26-'Ejercicio 3 - TIR'!$C$26)/('Ejercicio 3 - TIR'!$E$26-'Ejercicio 3 - TIR'!$C$26),'Ejercicio 3 - TIR'!$C$26+SQRT(('Ejercicio 3 - TIR'!$E$26-'Ejercicio 3 - TIR'!$C$26)*('Ejercicio 3 - TIR'!$D$26-'Ejercicio 3 - TIR'!$C$26)*X467),'Ejercicio 3 - TIR'!$E$26-SQRT(('Ejercicio 3 - TIR'!$E$26-'Ejercicio 3 - TIR'!$C$26)*('Ejercicio 3 - TIR'!$E$26-'Ejercicio 3 - TIR'!$D$26)*(1-X467)))</f>
        <v>0.251619577793709</v>
      </c>
      <c r="Z467" s="24">
        <f ca="1" t="shared" si="3336"/>
        <v>1.14920763279261</v>
      </c>
      <c r="AA467" s="24">
        <f ca="1" t="shared" si="3337"/>
        <v>1.32294384721149</v>
      </c>
      <c r="AB467" s="24">
        <f ca="1" t="shared" si="3338"/>
        <v>1.56254612917328</v>
      </c>
      <c r="AC467" s="24">
        <f ca="1" t="shared" si="3339"/>
        <v>1.93004955809283</v>
      </c>
      <c r="AD467" s="24">
        <f ca="1" t="shared" si="3340"/>
        <v>2.41568781302108</v>
      </c>
      <c r="AE467" s="23">
        <f ca="1" t="shared" si="3341"/>
        <v>5016.54318389773</v>
      </c>
      <c r="AF467" s="23">
        <f ca="1" t="shared" si="3342"/>
        <v>5774.93983683445</v>
      </c>
      <c r="AG467" s="23">
        <f ca="1" t="shared" si="3343"/>
        <v>6820.85631017088</v>
      </c>
      <c r="AH467" s="23">
        <f ca="1" t="shared" si="3344"/>
        <v>8425.08932150704</v>
      </c>
      <c r="AI467" s="23">
        <f ca="1" t="shared" si="3345"/>
        <v>10545.0067394589</v>
      </c>
      <c r="AJ467" s="25">
        <f ca="1" t="shared" si="3346"/>
        <v>47363.7235799666</v>
      </c>
      <c r="AK467" s="25">
        <f ca="1" t="shared" si="3347"/>
        <v>55203.2452581962</v>
      </c>
      <c r="AL467" s="25">
        <f ca="1" t="shared" si="3348"/>
        <v>61469.1097798057</v>
      </c>
      <c r="AM467" s="25">
        <f ca="1" t="shared" si="3349"/>
        <v>78249.7676639856</v>
      </c>
      <c r="AN467" s="25">
        <f ca="1" t="shared" si="3350"/>
        <v>95397.4768305078</v>
      </c>
      <c r="AO467" s="25">
        <f ca="1">C467/'Ejercicio 3 - TIR'!$D$7</f>
        <v>14440.818636852</v>
      </c>
      <c r="AP467" s="25">
        <f ca="1" t="shared" si="3351"/>
        <v>32922.9049431146</v>
      </c>
      <c r="AQ467" s="25">
        <f ca="1" t="shared" si="3352"/>
        <v>40762.4266213442</v>
      </c>
      <c r="AR467" s="25">
        <f ca="1" t="shared" si="3353"/>
        <v>47028.2911429537</v>
      </c>
      <c r="AS467" s="25">
        <f ca="1" t="shared" si="3354"/>
        <v>63808.9490271336</v>
      </c>
      <c r="AT467" s="25">
        <f ca="1" t="shared" si="3355"/>
        <v>80956.6581936557</v>
      </c>
      <c r="AU467" s="25">
        <f ca="1">AP467*'Ejercicio 3 - TIR'!$D$5</f>
        <v>16461.4524715573</v>
      </c>
      <c r="AV467" s="25">
        <f ca="1">AQ467*'Ejercicio 3 - TIR'!$D$5</f>
        <v>20381.2133106721</v>
      </c>
      <c r="AW467" s="25">
        <f ca="1">AR467*'Ejercicio 3 - TIR'!$D$5</f>
        <v>23514.1455714768</v>
      </c>
      <c r="AX467" s="25">
        <f ca="1">AS467*'Ejercicio 3 - TIR'!$D$5</f>
        <v>31904.4745135668</v>
      </c>
      <c r="AY467" s="25">
        <f ca="1">AT467*'Ejercicio 3 - TIR'!$D$5</f>
        <v>40478.3290968279</v>
      </c>
      <c r="AZ467" s="25">
        <f ca="1" t="shared" ref="AZ467:BD467" si="3483">AJ467-AU467-AE467</f>
        <v>25885.7279245116</v>
      </c>
      <c r="BA467" s="25">
        <f ca="1" t="shared" si="3483"/>
        <v>29047.0921106897</v>
      </c>
      <c r="BB467" s="25">
        <f ca="1" t="shared" si="3483"/>
        <v>31134.107898158</v>
      </c>
      <c r="BC467" s="25">
        <f ca="1" t="shared" si="3483"/>
        <v>37920.2038289118</v>
      </c>
      <c r="BD467" s="25">
        <f ca="1" t="shared" si="3483"/>
        <v>44374.140994221</v>
      </c>
      <c r="BE467" s="25">
        <f ca="1" t="shared" ref="BE467:BI467" si="3484">AZ467/Z467</f>
        <v>22524.8485877251</v>
      </c>
      <c r="BF467" s="25">
        <f ca="1" t="shared" si="3484"/>
        <v>21956.4059139133</v>
      </c>
      <c r="BG467" s="25">
        <f ca="1" t="shared" si="3484"/>
        <v>19925.2408084941</v>
      </c>
      <c r="BH467" s="25">
        <f ca="1" t="shared" si="3484"/>
        <v>19647.2695065833</v>
      </c>
      <c r="BI467" s="25">
        <f ca="1" t="shared" si="3484"/>
        <v>18369.1538099562</v>
      </c>
      <c r="BJ467" s="25">
        <f ca="1" t="shared" si="3358"/>
        <v>81218.3800923883</v>
      </c>
      <c r="BK467" s="25">
        <f ca="1" t="shared" si="3359"/>
        <v>34884.5095910911</v>
      </c>
      <c r="BL467" s="25">
        <f ca="1" t="shared" si="3360"/>
        <v>116102.889683479</v>
      </c>
      <c r="BM467" s="25">
        <f ca="1">BK467*'Ejercicio 3 - TIR'!$D$5</f>
        <v>17442.2547955455</v>
      </c>
      <c r="BN467" s="25">
        <f ca="1" t="shared" si="3361"/>
        <v>98660.6348879338</v>
      </c>
      <c r="BO467" s="25">
        <f ca="1" t="shared" si="3362"/>
        <v>40841.6329113935</v>
      </c>
      <c r="BP467" s="25">
        <f ca="1" t="shared" si="3363"/>
        <v>-105825.316777228</v>
      </c>
      <c r="BQ467" s="25">
        <f ca="1" t="shared" ref="BQ467:BT467" si="3485">BE467</f>
        <v>22524.8485877251</v>
      </c>
      <c r="BR467" s="25">
        <f ca="1" t="shared" si="3485"/>
        <v>21956.4059139133</v>
      </c>
      <c r="BS467" s="25">
        <f ca="1" t="shared" si="3485"/>
        <v>19925.2408084941</v>
      </c>
      <c r="BT467" s="25">
        <f ca="1" t="shared" si="3485"/>
        <v>19647.2695065833</v>
      </c>
      <c r="BU467" s="25">
        <f ca="1" t="shared" si="3365"/>
        <v>59210.7867213498</v>
      </c>
      <c r="BV467" s="27">
        <f ca="1" t="shared" si="3366"/>
        <v>9.34579985778086</v>
      </c>
    </row>
    <row r="468" ht="15" customHeight="1" spans="1:74">
      <c r="A468" s="23">
        <v>467</v>
      </c>
      <c r="B468" s="24">
        <f ca="1" t="shared" ref="B468:F468" si="3486">RAND()</f>
        <v>0.871524785668716</v>
      </c>
      <c r="C468" s="25">
        <f ca="1">IF(B468&lt;=('Ejercicio 3 - TIR'!$D$13-'Ejercicio 3 - TIR'!$C$13)/('Ejercicio 3 - TIR'!$E$13-'Ejercicio 3 - TIR'!$C$13),'Ejercicio 3 - TIR'!$C$13+SQRT(('Ejercicio 3 - TIR'!$E$13-'Ejercicio 3 - TIR'!$C$13)*('Ejercicio 3 - TIR'!$D$13-'Ejercicio 3 - TIR'!$C$13)*B468),'Ejercicio 3 - TIR'!$E$13-SQRT(('Ejercicio 3 - TIR'!$E$13-'Ejercicio 3 - TIR'!$C$13)*('Ejercicio 3 - TIR'!$E$13-'Ejercicio 3 - TIR'!$D$13)*(1-B468)))</f>
        <v>87583.4683909902</v>
      </c>
      <c r="D468" s="24">
        <f ca="1" t="shared" si="3486"/>
        <v>0.162462809834013</v>
      </c>
      <c r="E468" s="25">
        <f ca="1">IF(D468&lt;=('Ejercicio 3 - TIR'!$D$14-'Ejercicio 3 - TIR'!$C$14)/('Ejercicio 3 - TIR'!$E$14-'Ejercicio 3 - TIR'!$C$14),'Ejercicio 3 - TIR'!$C$14+SQRT(('Ejercicio 3 - TIR'!$E$14-'Ejercicio 3 - TIR'!$C$14)*('Ejercicio 3 - TIR'!$D$14-'Ejercicio 3 - TIR'!$C$14)*D468),'Ejercicio 3 - TIR'!$E$14-SQRT(('Ejercicio 3 - TIR'!$E$14-'Ejercicio 3 - TIR'!$C$14)*('Ejercicio 3 - TIR'!$E$14-'Ejercicio 3 - TIR'!$D$14)*(1-D468)))</f>
        <v>28490.6605016173</v>
      </c>
      <c r="F468" s="24">
        <f ca="1" t="shared" si="3486"/>
        <v>0.957308179281427</v>
      </c>
      <c r="G468" s="25">
        <f ca="1">IF(F468&lt;=('Ejercicio 3 - TIR'!$D$18-'Ejercicio 3 - TIR'!$C$18)/('Ejercicio 3 - TIR'!$E$18-'Ejercicio 3 - TIR'!$C$18),'Ejercicio 3 - TIR'!$C$18+SQRT(('Ejercicio 3 - TIR'!$E$18-'Ejercicio 3 - TIR'!$C$18)*('Ejercicio 3 - TIR'!$D$18-'Ejercicio 3 - TIR'!$C$18)*F468),'Ejercicio 3 - TIR'!$E$18-SQRT(('Ejercicio 3 - TIR'!$E$18-'Ejercicio 3 - TIR'!$C$18)*('Ejercicio 3 - TIR'!$E$18-'Ejercicio 3 - TIR'!$D$18)*(1-F468)))</f>
        <v>43210.6183878521</v>
      </c>
      <c r="H468" s="24">
        <f ca="1" t="shared" ref="H468:L468" si="3487">RAND()</f>
        <v>0.399628358319461</v>
      </c>
      <c r="I468" s="25">
        <f ca="1">IF(H468&lt;=('Ejercicio 3 - TIR'!$D$18-'Ejercicio 3 - TIR'!$C$18)/('Ejercicio 3 - TIR'!$E$18-'Ejercicio 3 - TIR'!$C$18),'Ejercicio 3 - TIR'!$C$18+SQRT(('Ejercicio 3 - TIR'!$E$18-'Ejercicio 3 - TIR'!$C$18)*('Ejercicio 3 - TIR'!$D$18-'Ejercicio 3 - TIR'!$C$18)*H468),'Ejercicio 3 - TIR'!$E$18-SQRT(('Ejercicio 3 - TIR'!$E$18-'Ejercicio 3 - TIR'!$C$18)*('Ejercicio 3 - TIR'!$E$18-'Ejercicio 3 - TIR'!$D$18)*(1-H468)))</f>
        <v>37742.3674511043</v>
      </c>
      <c r="J468" s="24">
        <f ca="1" t="shared" si="3487"/>
        <v>0.930487148182818</v>
      </c>
      <c r="K468" s="25">
        <f ca="1">IF(J468&lt;=('Ejercicio 3 - TIR'!$D$18-'Ejercicio 3 - TIR'!$C$18)/('Ejercicio 3 - TIR'!$E$18-'Ejercicio 3 - TIR'!$C$18),'Ejercicio 3 - TIR'!$C$18+SQRT(('Ejercicio 3 - TIR'!$E$18-'Ejercicio 3 - TIR'!$C$18)*('Ejercicio 3 - TIR'!$D$18-'Ejercicio 3 - TIR'!$C$18)*J468),'Ejercicio 3 - TIR'!$E$18-SQRT(('Ejercicio 3 - TIR'!$E$18-'Ejercicio 3 - TIR'!$C$18)*('Ejercicio 3 - TIR'!$E$18-'Ejercicio 3 - TIR'!$D$18)*(1-J468)))</f>
        <v>42716.6989059065</v>
      </c>
      <c r="L468" s="24">
        <f ca="1" t="shared" si="3487"/>
        <v>0.529914633248597</v>
      </c>
      <c r="M468" s="25">
        <f ca="1">IF(L468&lt;=('Ejercicio 3 - TIR'!$D$18-'Ejercicio 3 - TIR'!$C$18)/('Ejercicio 3 - TIR'!$E$18-'Ejercicio 3 - TIR'!$C$18),'Ejercicio 3 - TIR'!$C$18+SQRT(('Ejercicio 3 - TIR'!$E$18-'Ejercicio 3 - TIR'!$C$18)*('Ejercicio 3 - TIR'!$D$18-'Ejercicio 3 - TIR'!$C$18)*L468),'Ejercicio 3 - TIR'!$E$18-SQRT(('Ejercicio 3 - TIR'!$E$18-'Ejercicio 3 - TIR'!$C$18)*('Ejercicio 3 - TIR'!$E$18-'Ejercicio 3 - TIR'!$D$18)*(1-L468)))</f>
        <v>38915.5591516904</v>
      </c>
      <c r="N468" s="24">
        <f ca="1" t="shared" ref="N468:R468" si="3488">RAND()</f>
        <v>0.297928905273375</v>
      </c>
      <c r="O468" s="25">
        <f ca="1">IF(N468&lt;=('Ejercicio 3 - TIR'!$D$18-'Ejercicio 3 - TIR'!$C$18)/('Ejercicio 3 - TIR'!$E$18-'Ejercicio 3 - TIR'!$C$18),'Ejercicio 3 - TIR'!$C$18+SQRT(('Ejercicio 3 - TIR'!$E$18-'Ejercicio 3 - TIR'!$C$18)*('Ejercicio 3 - TIR'!$D$18-'Ejercicio 3 - TIR'!$C$18)*N468),'Ejercicio 3 - TIR'!$E$18-SQRT(('Ejercicio 3 - TIR'!$E$18-'Ejercicio 3 - TIR'!$C$18)*('Ejercicio 3 - TIR'!$E$18-'Ejercicio 3 - TIR'!$D$18)*(1-N468)))</f>
        <v>36685.0082865324</v>
      </c>
      <c r="P468" s="24">
        <f ca="1" t="shared" si="3488"/>
        <v>0.764949981103735</v>
      </c>
      <c r="Q468" s="26">
        <f ca="1">IF(P468&lt;=('Ejercicio 3 - TIR'!$D$22-'Ejercicio 3 - TIR'!$C$22)/('Ejercicio 3 - TIR'!$E$22-'Ejercicio 3 - TIR'!$C$22),'Ejercicio 3 - TIR'!$C$22+SQRT(('Ejercicio 3 - TIR'!$E$22-'Ejercicio 3 - TIR'!$C$22)*('Ejercicio 3 - TIR'!$D$22-'Ejercicio 3 - TIR'!$C$22)*P468),'Ejercicio 3 - TIR'!$E$22-SQRT(('Ejercicio 3 - TIR'!$E$22-'Ejercicio 3 - TIR'!$C$22)*('Ejercicio 3 - TIR'!$E$22-'Ejercicio 3 - TIR'!$D$22)*(1-P468)))</f>
        <v>0.159430847513491</v>
      </c>
      <c r="R468" s="24">
        <f ca="1" t="shared" si="3488"/>
        <v>0.586242876523208</v>
      </c>
      <c r="S468" s="26">
        <f ca="1">IF(R468&lt;=('Ejercicio 3 - TIR'!$D$23-'Ejercicio 3 - TIR'!$C$23)/('Ejercicio 3 - TIR'!$E$23-'Ejercicio 3 - TIR'!$C$23),'Ejercicio 3 - TIR'!$C$23+SQRT(('Ejercicio 3 - TIR'!$E$23-'Ejercicio 3 - TIR'!$C$23)*('Ejercicio 3 - TIR'!$D$23-'Ejercicio 3 - TIR'!$C$23)*R468),'Ejercicio 3 - TIR'!$E$23-SQRT(('Ejercicio 3 - TIR'!$E$23-'Ejercicio 3 - TIR'!$C$23)*('Ejercicio 3 - TIR'!$E$23-'Ejercicio 3 - TIR'!$D$23)*(1-R468)))</f>
        <v>0.152709656978004</v>
      </c>
      <c r="T468" s="24">
        <f ca="1" t="shared" ref="T468:X468" si="3489">RAND()</f>
        <v>0.792056443970901</v>
      </c>
      <c r="U468" s="26">
        <f ca="1">IF(T468&lt;=('Ejercicio 3 - TIR'!$D$24-'Ejercicio 3 - TIR'!$C$24)/('Ejercicio 3 - TIR'!$E$24-'Ejercicio 3 - TIR'!$C$24),'Ejercicio 3 - TIR'!$C$24+SQRT(('Ejercicio 3 - TIR'!$E$24-'Ejercicio 3 - TIR'!$C$24)*('Ejercicio 3 - TIR'!$D$24-'Ejercicio 3 - TIR'!$C$24)*T468),'Ejercicio 3 - TIR'!$E$24-SQRT(('Ejercicio 3 - TIR'!$E$24-'Ejercicio 3 - TIR'!$C$24)*('Ejercicio 3 - TIR'!$E$24-'Ejercicio 3 - TIR'!$D$24)*(1-T468)))</f>
        <v>0.195870309639751</v>
      </c>
      <c r="V468" s="24">
        <f ca="1" t="shared" si="3489"/>
        <v>0.622436605160046</v>
      </c>
      <c r="W468" s="26">
        <f ca="1">IF(V468&lt;=('Ejercicio 3 - TIR'!$D$25-'Ejercicio 3 - TIR'!$C$25)/('Ejercicio 3 - TIR'!$E$25-'Ejercicio 3 - TIR'!$C$25),'Ejercicio 3 - TIR'!$C$25+SQRT(('Ejercicio 3 - TIR'!$E$25-'Ejercicio 3 - TIR'!$C$25)*('Ejercicio 3 - TIR'!$D$25-'Ejercicio 3 - TIR'!$C$25)*V468),'Ejercicio 3 - TIR'!$E$25-SQRT(('Ejercicio 3 - TIR'!$E$25-'Ejercicio 3 - TIR'!$C$25)*('Ejercicio 3 - TIR'!$E$25-'Ejercicio 3 - TIR'!$D$25)*(1-V468)))</f>
        <v>0.21364794528586</v>
      </c>
      <c r="X468" s="24">
        <f ca="1" t="shared" si="3489"/>
        <v>0.367631645633187</v>
      </c>
      <c r="Y468" s="26">
        <f ca="1">IF(X468&lt;=('Ejercicio 3 - TIR'!$D$26-'Ejercicio 3 - TIR'!$C$26)/('Ejercicio 3 - TIR'!$E$26-'Ejercicio 3 - TIR'!$C$26),'Ejercicio 3 - TIR'!$C$26+SQRT(('Ejercicio 3 - TIR'!$E$26-'Ejercicio 3 - TIR'!$C$26)*('Ejercicio 3 - TIR'!$D$26-'Ejercicio 3 - TIR'!$C$26)*X468),'Ejercicio 3 - TIR'!$E$26-SQRT(('Ejercicio 3 - TIR'!$E$26-'Ejercicio 3 - TIR'!$C$26)*('Ejercicio 3 - TIR'!$E$26-'Ejercicio 3 - TIR'!$D$26)*(1-X468)))</f>
        <v>0.221563803053409</v>
      </c>
      <c r="Z468" s="24">
        <f ca="1" t="shared" si="3336"/>
        <v>1.15943084751349</v>
      </c>
      <c r="AA468" s="24">
        <f ca="1" t="shared" si="3337"/>
        <v>1.33648713452699</v>
      </c>
      <c r="AB468" s="24">
        <f ca="1" t="shared" si="3338"/>
        <v>1.59826528339634</v>
      </c>
      <c r="AC468" s="24">
        <f ca="1" t="shared" si="3339"/>
        <v>1.93973137721569</v>
      </c>
      <c r="AD468" s="24">
        <f ca="1" t="shared" si="3340"/>
        <v>2.36950563805362</v>
      </c>
      <c r="AE468" s="23">
        <f ca="1" t="shared" si="3341"/>
        <v>4542.29014999197</v>
      </c>
      <c r="AF468" s="23">
        <f ca="1" t="shared" si="3342"/>
        <v>5235.94172069181</v>
      </c>
      <c r="AG468" s="23">
        <f ca="1" t="shared" si="3343"/>
        <v>6261.50724677941</v>
      </c>
      <c r="AH468" s="23">
        <f ca="1" t="shared" si="3344"/>
        <v>7599.26540444635</v>
      </c>
      <c r="AI468" s="23">
        <f ca="1" t="shared" si="3345"/>
        <v>9282.98754786769</v>
      </c>
      <c r="AJ468" s="25">
        <f ca="1" t="shared" si="3346"/>
        <v>50099.7238990094</v>
      </c>
      <c r="AK468" s="25">
        <f ca="1" t="shared" si="3347"/>
        <v>50442.1885249912</v>
      </c>
      <c r="AL468" s="25">
        <f ca="1" t="shared" si="3348"/>
        <v>68272.6168826046</v>
      </c>
      <c r="AM468" s="25">
        <f ca="1" t="shared" si="3349"/>
        <v>75485.7311484269</v>
      </c>
      <c r="AN468" s="25">
        <f ca="1" t="shared" si="3350"/>
        <v>86925.3339669822</v>
      </c>
      <c r="AO468" s="25">
        <f ca="1">C468/'Ejercicio 3 - TIR'!$D$7</f>
        <v>17516.693678198</v>
      </c>
      <c r="AP468" s="25">
        <f ca="1" t="shared" si="3351"/>
        <v>32583.0302208114</v>
      </c>
      <c r="AQ468" s="25">
        <f ca="1" t="shared" si="3352"/>
        <v>32925.4948467931</v>
      </c>
      <c r="AR468" s="25">
        <f ca="1" t="shared" si="3353"/>
        <v>50755.9232044066</v>
      </c>
      <c r="AS468" s="25">
        <f ca="1" t="shared" si="3354"/>
        <v>57969.0374702288</v>
      </c>
      <c r="AT468" s="25">
        <f ca="1" t="shared" si="3355"/>
        <v>69408.6402887842</v>
      </c>
      <c r="AU468" s="25">
        <f ca="1">AP468*'Ejercicio 3 - TIR'!$D$5</f>
        <v>16291.5151104057</v>
      </c>
      <c r="AV468" s="25">
        <f ca="1">AQ468*'Ejercicio 3 - TIR'!$D$5</f>
        <v>16462.7474233966</v>
      </c>
      <c r="AW468" s="25">
        <f ca="1">AR468*'Ejercicio 3 - TIR'!$D$5</f>
        <v>25377.9616022033</v>
      </c>
      <c r="AX468" s="25">
        <f ca="1">AS468*'Ejercicio 3 - TIR'!$D$5</f>
        <v>28984.5187351144</v>
      </c>
      <c r="AY468" s="25">
        <f ca="1">AT468*'Ejercicio 3 - TIR'!$D$5</f>
        <v>34704.3201443921</v>
      </c>
      <c r="AZ468" s="25">
        <f ca="1" t="shared" ref="AZ468:BD468" si="3490">AJ468-AU468-AE468</f>
        <v>29265.9186386117</v>
      </c>
      <c r="BA468" s="25">
        <f ca="1" t="shared" si="3490"/>
        <v>28743.4993809028</v>
      </c>
      <c r="BB468" s="25">
        <f ca="1" t="shared" si="3490"/>
        <v>36633.1480336219</v>
      </c>
      <c r="BC468" s="25">
        <f ca="1" t="shared" si="3490"/>
        <v>38901.9470088661</v>
      </c>
      <c r="BD468" s="25">
        <f ca="1" t="shared" si="3490"/>
        <v>42938.0262747225</v>
      </c>
      <c r="BE468" s="25">
        <f ca="1" t="shared" ref="BE468:BI468" si="3491">AZ468/Z468</f>
        <v>25241.6249760607</v>
      </c>
      <c r="BF468" s="25">
        <f ca="1" t="shared" si="3491"/>
        <v>21506.7535169919</v>
      </c>
      <c r="BG468" s="25">
        <f ca="1" t="shared" si="3491"/>
        <v>22920.5679521337</v>
      </c>
      <c r="BH468" s="25">
        <f ca="1" t="shared" si="3491"/>
        <v>20055.3269724937</v>
      </c>
      <c r="BI468" s="25">
        <f ca="1" t="shared" si="3491"/>
        <v>18121.0905706023</v>
      </c>
      <c r="BJ468" s="25">
        <f ca="1" t="shared" si="3358"/>
        <v>67508.7806904538</v>
      </c>
      <c r="BK468" s="25">
        <f ca="1" t="shared" si="3359"/>
        <v>41505.9044305485</v>
      </c>
      <c r="BL468" s="25">
        <f ca="1" t="shared" si="3360"/>
        <v>109014.685121002</v>
      </c>
      <c r="BM468" s="25">
        <f ca="1">BK468*'Ejercicio 3 - TIR'!$D$5</f>
        <v>20752.9522152742</v>
      </c>
      <c r="BN468" s="25">
        <f ca="1" t="shared" si="3361"/>
        <v>88261.732905728</v>
      </c>
      <c r="BO468" s="25">
        <f ca="1" t="shared" si="3362"/>
        <v>37249.0073407163</v>
      </c>
      <c r="BP468" s="25">
        <f ca="1" t="shared" si="3363"/>
        <v>-116074.128892607</v>
      </c>
      <c r="BQ468" s="25">
        <f ca="1" t="shared" ref="BQ468:BT468" si="3492">BE468</f>
        <v>25241.6249760607</v>
      </c>
      <c r="BR468" s="25">
        <f ca="1" t="shared" si="3492"/>
        <v>21506.7535169919</v>
      </c>
      <c r="BS468" s="25">
        <f ca="1" t="shared" si="3492"/>
        <v>22920.5679521337</v>
      </c>
      <c r="BT468" s="25">
        <f ca="1" t="shared" si="3492"/>
        <v>20055.3269724937</v>
      </c>
      <c r="BU468" s="25">
        <f ca="1" t="shared" si="3365"/>
        <v>55370.0979113186</v>
      </c>
      <c r="BV468" s="27">
        <f ca="1" t="shared" si="3366"/>
        <v>6.94008919563782</v>
      </c>
    </row>
    <row r="469" ht="15" customHeight="1" spans="1:74">
      <c r="A469" s="23">
        <v>468</v>
      </c>
      <c r="B469" s="24">
        <f ca="1" t="shared" ref="B469:F469" si="3493">RAND()</f>
        <v>0.600007146265779</v>
      </c>
      <c r="C469" s="25">
        <f ca="1">IF(B469&lt;=('Ejercicio 3 - TIR'!$D$13-'Ejercicio 3 - TIR'!$C$13)/('Ejercicio 3 - TIR'!$E$13-'Ejercicio 3 - TIR'!$C$13),'Ejercicio 3 - TIR'!$C$13+SQRT(('Ejercicio 3 - TIR'!$E$13-'Ejercicio 3 - TIR'!$C$13)*('Ejercicio 3 - TIR'!$D$13-'Ejercicio 3 - TIR'!$C$13)*B469),'Ejercicio 3 - TIR'!$E$13-SQRT(('Ejercicio 3 - TIR'!$E$13-'Ejercicio 3 - TIR'!$C$13)*('Ejercicio 3 - TIR'!$E$13-'Ejercicio 3 - TIR'!$D$13)*(1-B469)))</f>
        <v>78091.2934092159</v>
      </c>
      <c r="D469" s="24">
        <f ca="1" t="shared" si="3493"/>
        <v>0.396171530533514</v>
      </c>
      <c r="E469" s="25">
        <f ca="1">IF(D469&lt;=('Ejercicio 3 - TIR'!$D$14-'Ejercicio 3 - TIR'!$C$14)/('Ejercicio 3 - TIR'!$E$14-'Ejercicio 3 - TIR'!$C$14),'Ejercicio 3 - TIR'!$C$14+SQRT(('Ejercicio 3 - TIR'!$E$14-'Ejercicio 3 - TIR'!$C$14)*('Ejercicio 3 - TIR'!$D$14-'Ejercicio 3 - TIR'!$C$14)*D469),'Ejercicio 3 - TIR'!$E$14-SQRT(('Ejercicio 3 - TIR'!$E$14-'Ejercicio 3 - TIR'!$C$14)*('Ejercicio 3 - TIR'!$E$14-'Ejercicio 3 - TIR'!$D$14)*(1-D469)))</f>
        <v>30482.9484387247</v>
      </c>
      <c r="F469" s="24">
        <f ca="1" t="shared" si="3493"/>
        <v>0.866430219130468</v>
      </c>
      <c r="G469" s="25">
        <f ca="1">IF(F469&lt;=('Ejercicio 3 - TIR'!$D$18-'Ejercicio 3 - TIR'!$C$18)/('Ejercicio 3 - TIR'!$E$18-'Ejercicio 3 - TIR'!$C$18),'Ejercicio 3 - TIR'!$C$18+SQRT(('Ejercicio 3 - TIR'!$E$18-'Ejercicio 3 - TIR'!$C$18)*('Ejercicio 3 - TIR'!$D$18-'Ejercicio 3 - TIR'!$C$18)*F469),'Ejercicio 3 - TIR'!$E$18-SQRT(('Ejercicio 3 - TIR'!$E$18-'Ejercicio 3 - TIR'!$C$18)*('Ejercicio 3 - TIR'!$E$18-'Ejercicio 3 - TIR'!$D$18)*(1-F469)))</f>
        <v>41834.9196589636</v>
      </c>
      <c r="H469" s="24">
        <f ca="1" t="shared" ref="H469:L469" si="3494">RAND()</f>
        <v>0.82720783560486</v>
      </c>
      <c r="I469" s="25">
        <f ca="1">IF(H469&lt;=('Ejercicio 3 - TIR'!$D$18-'Ejercicio 3 - TIR'!$C$18)/('Ejercicio 3 - TIR'!$E$18-'Ejercicio 3 - TIR'!$C$18),'Ejercicio 3 - TIR'!$C$18+SQRT(('Ejercicio 3 - TIR'!$E$18-'Ejercicio 3 - TIR'!$C$18)*('Ejercicio 3 - TIR'!$D$18-'Ejercicio 3 - TIR'!$C$18)*H469),'Ejercicio 3 - TIR'!$E$18-SQRT(('Ejercicio 3 - TIR'!$E$18-'Ejercicio 3 - TIR'!$C$18)*('Ejercicio 3 - TIR'!$E$18-'Ejercicio 3 - TIR'!$D$18)*(1-H469)))</f>
        <v>41400.0816218093</v>
      </c>
      <c r="J469" s="24">
        <f ca="1" t="shared" si="3494"/>
        <v>0.643965908621737</v>
      </c>
      <c r="K469" s="25">
        <f ca="1">IF(J469&lt;=('Ejercicio 3 - TIR'!$D$18-'Ejercicio 3 - TIR'!$C$18)/('Ejercicio 3 - TIR'!$E$18-'Ejercicio 3 - TIR'!$C$18),'Ejercicio 3 - TIR'!$C$18+SQRT(('Ejercicio 3 - TIR'!$E$18-'Ejercicio 3 - TIR'!$C$18)*('Ejercicio 3 - TIR'!$D$18-'Ejercicio 3 - TIR'!$C$18)*J469),'Ejercicio 3 - TIR'!$E$18-SQRT(('Ejercicio 3 - TIR'!$E$18-'Ejercicio 3 - TIR'!$C$18)*('Ejercicio 3 - TIR'!$E$18-'Ejercicio 3 - TIR'!$D$18)*(1-J469)))</f>
        <v>39828.2697507374</v>
      </c>
      <c r="L469" s="24">
        <f ca="1" t="shared" si="3494"/>
        <v>0.515153229232937</v>
      </c>
      <c r="M469" s="25">
        <f ca="1">IF(L469&lt;=('Ejercicio 3 - TIR'!$D$18-'Ejercicio 3 - TIR'!$C$18)/('Ejercicio 3 - TIR'!$E$18-'Ejercicio 3 - TIR'!$C$18),'Ejercicio 3 - TIR'!$C$18+SQRT(('Ejercicio 3 - TIR'!$E$18-'Ejercicio 3 - TIR'!$C$18)*('Ejercicio 3 - TIR'!$D$18-'Ejercicio 3 - TIR'!$C$18)*L469),'Ejercicio 3 - TIR'!$E$18-SQRT(('Ejercicio 3 - TIR'!$E$18-'Ejercicio 3 - TIR'!$C$18)*('Ejercicio 3 - TIR'!$E$18-'Ejercicio 3 - TIR'!$D$18)*(1-L469)))</f>
        <v>38790.5053543548</v>
      </c>
      <c r="N469" s="24">
        <f ca="1" t="shared" ref="N469:R469" si="3495">RAND()</f>
        <v>0.103164364637771</v>
      </c>
      <c r="O469" s="25">
        <f ca="1">IF(N469&lt;=('Ejercicio 3 - TIR'!$D$18-'Ejercicio 3 - TIR'!$C$18)/('Ejercicio 3 - TIR'!$E$18-'Ejercicio 3 - TIR'!$C$18),'Ejercicio 3 - TIR'!$C$18+SQRT(('Ejercicio 3 - TIR'!$E$18-'Ejercicio 3 - TIR'!$C$18)*('Ejercicio 3 - TIR'!$D$18-'Ejercicio 3 - TIR'!$C$18)*N469),'Ejercicio 3 - TIR'!$E$18-SQRT(('Ejercicio 3 - TIR'!$E$18-'Ejercicio 3 - TIR'!$C$18)*('Ejercicio 3 - TIR'!$E$18-'Ejercicio 3 - TIR'!$D$18)*(1-N469)))</f>
        <v>33933.7837632063</v>
      </c>
      <c r="P469" s="24">
        <f ca="1" t="shared" si="3495"/>
        <v>0.711659870850395</v>
      </c>
      <c r="Q469" s="26">
        <f ca="1">IF(P469&lt;=('Ejercicio 3 - TIR'!$D$22-'Ejercicio 3 - TIR'!$C$22)/('Ejercicio 3 - TIR'!$E$22-'Ejercicio 3 - TIR'!$C$22),'Ejercicio 3 - TIR'!$C$22+SQRT(('Ejercicio 3 - TIR'!$E$22-'Ejercicio 3 - TIR'!$C$22)*('Ejercicio 3 - TIR'!$D$22-'Ejercicio 3 - TIR'!$C$22)*P469),'Ejercicio 3 - TIR'!$E$22-SQRT(('Ejercicio 3 - TIR'!$E$22-'Ejercicio 3 - TIR'!$C$22)*('Ejercicio 3 - TIR'!$E$22-'Ejercicio 3 - TIR'!$D$22)*(1-P469)))</f>
        <v>0.157218160028889</v>
      </c>
      <c r="R469" s="24">
        <f ca="1" t="shared" si="3495"/>
        <v>0.263431612363492</v>
      </c>
      <c r="S469" s="26">
        <f ca="1">IF(R469&lt;=('Ejercicio 3 - TIR'!$D$23-'Ejercicio 3 - TIR'!$C$23)/('Ejercicio 3 - TIR'!$E$23-'Ejercicio 3 - TIR'!$C$23),'Ejercicio 3 - TIR'!$C$23+SQRT(('Ejercicio 3 - TIR'!$E$23-'Ejercicio 3 - TIR'!$C$23)*('Ejercicio 3 - TIR'!$D$23-'Ejercicio 3 - TIR'!$C$23)*R469),'Ejercicio 3 - TIR'!$E$23-SQRT(('Ejercicio 3 - TIR'!$E$23-'Ejercicio 3 - TIR'!$C$23)*('Ejercicio 3 - TIR'!$E$23-'Ejercicio 3 - TIR'!$D$23)*(1-R469)))</f>
        <v>0.14177560337291</v>
      </c>
      <c r="T469" s="24">
        <f ca="1" t="shared" ref="T469:X469" si="3496">RAND()</f>
        <v>0.711009001236488</v>
      </c>
      <c r="U469" s="26">
        <f ca="1">IF(T469&lt;=('Ejercicio 3 - TIR'!$D$24-'Ejercicio 3 - TIR'!$C$24)/('Ejercicio 3 - TIR'!$E$24-'Ejercicio 3 - TIR'!$C$24),'Ejercicio 3 - TIR'!$C$24+SQRT(('Ejercicio 3 - TIR'!$E$24-'Ejercicio 3 - TIR'!$C$24)*('Ejercicio 3 - TIR'!$D$24-'Ejercicio 3 - TIR'!$C$24)*T469),'Ejercicio 3 - TIR'!$E$24-SQRT(('Ejercicio 3 - TIR'!$E$24-'Ejercicio 3 - TIR'!$C$24)*('Ejercicio 3 - TIR'!$E$24-'Ejercicio 3 - TIR'!$D$24)*(1-T469)))</f>
        <v>0.191554002099806</v>
      </c>
      <c r="V469" s="24">
        <f ca="1" t="shared" si="3496"/>
        <v>0.815020532526466</v>
      </c>
      <c r="W469" s="26">
        <f ca="1">IF(V469&lt;=('Ejercicio 3 - TIR'!$D$25-'Ejercicio 3 - TIR'!$C$25)/('Ejercicio 3 - TIR'!$E$25-'Ejercicio 3 - TIR'!$C$25),'Ejercicio 3 - TIR'!$C$25+SQRT(('Ejercicio 3 - TIR'!$E$25-'Ejercicio 3 - TIR'!$C$25)*('Ejercicio 3 - TIR'!$D$25-'Ejercicio 3 - TIR'!$C$25)*V469),'Ejercicio 3 - TIR'!$E$25-SQRT(('Ejercicio 3 - TIR'!$E$25-'Ejercicio 3 - TIR'!$C$25)*('Ejercicio 3 - TIR'!$E$25-'Ejercicio 3 - TIR'!$D$25)*(1-V469)))</f>
        <v>0.224555390823254</v>
      </c>
      <c r="X469" s="24">
        <f ca="1" t="shared" si="3496"/>
        <v>0.620808712331606</v>
      </c>
      <c r="Y469" s="26">
        <f ca="1">IF(X469&lt;=('Ejercicio 3 - TIR'!$D$26-'Ejercicio 3 - TIR'!$C$26)/('Ejercicio 3 - TIR'!$E$26-'Ejercicio 3 - TIR'!$C$26),'Ejercicio 3 - TIR'!$C$26+SQRT(('Ejercicio 3 - TIR'!$E$26-'Ejercicio 3 - TIR'!$C$26)*('Ejercicio 3 - TIR'!$D$26-'Ejercicio 3 - TIR'!$C$26)*X469),'Ejercicio 3 - TIR'!$E$26-SQRT(('Ejercicio 3 - TIR'!$E$26-'Ejercicio 3 - TIR'!$C$26)*('Ejercicio 3 - TIR'!$E$26-'Ejercicio 3 - TIR'!$D$26)*(1-X469)))</f>
        <v>0.234749221515986</v>
      </c>
      <c r="Z469" s="24">
        <f ca="1" t="shared" si="3336"/>
        <v>1.15721816002889</v>
      </c>
      <c r="AA469" s="24">
        <f ca="1" t="shared" si="3337"/>
        <v>1.32128346290107</v>
      </c>
      <c r="AB469" s="24">
        <f ca="1" t="shared" si="3338"/>
        <v>1.57438059812807</v>
      </c>
      <c r="AC469" s="24">
        <f ca="1" t="shared" si="3339"/>
        <v>1.92791624864526</v>
      </c>
      <c r="AD469" s="24">
        <f ca="1" t="shared" si="3340"/>
        <v>2.38049308716275</v>
      </c>
      <c r="AE469" s="23">
        <f ca="1" t="shared" si="3341"/>
        <v>4792.4730657918</v>
      </c>
      <c r="AF469" s="23">
        <f ca="1" t="shared" si="3342"/>
        <v>5471.92882634286</v>
      </c>
      <c r="AG469" s="23">
        <f ca="1" t="shared" si="3343"/>
        <v>6520.09869223413</v>
      </c>
      <c r="AH469" s="23">
        <f ca="1" t="shared" si="3344"/>
        <v>7984.22200227494</v>
      </c>
      <c r="AI469" s="23">
        <f ca="1" t="shared" si="3345"/>
        <v>9858.51190171979</v>
      </c>
      <c r="AJ469" s="25">
        <f ca="1" t="shared" si="3346"/>
        <v>48412.1287527023</v>
      </c>
      <c r="AK469" s="25">
        <f ca="1" t="shared" si="3347"/>
        <v>54701.2432096512</v>
      </c>
      <c r="AL469" s="25">
        <f ca="1" t="shared" si="3348"/>
        <v>62704.8551525719</v>
      </c>
      <c r="AM469" s="25">
        <f ca="1" t="shared" si="3349"/>
        <v>74784.8455658216</v>
      </c>
      <c r="AN469" s="25">
        <f ca="1" t="shared" si="3350"/>
        <v>80779.1376695884</v>
      </c>
      <c r="AO469" s="25">
        <f ca="1">C469/'Ejercicio 3 - TIR'!$D$7</f>
        <v>15618.2586818432</v>
      </c>
      <c r="AP469" s="25">
        <f ca="1" t="shared" si="3351"/>
        <v>32793.8700708591</v>
      </c>
      <c r="AQ469" s="25">
        <f ca="1" t="shared" si="3352"/>
        <v>39082.984527808</v>
      </c>
      <c r="AR469" s="25">
        <f ca="1" t="shared" si="3353"/>
        <v>47086.5964707287</v>
      </c>
      <c r="AS469" s="25">
        <f ca="1" t="shared" si="3354"/>
        <v>59166.5868839784</v>
      </c>
      <c r="AT469" s="25">
        <f ca="1" t="shared" si="3355"/>
        <v>65160.8789877452</v>
      </c>
      <c r="AU469" s="25">
        <f ca="1">AP469*'Ejercicio 3 - TIR'!$D$5</f>
        <v>16396.9350354296</v>
      </c>
      <c r="AV469" s="25">
        <f ca="1">AQ469*'Ejercicio 3 - TIR'!$D$5</f>
        <v>19541.492263904</v>
      </c>
      <c r="AW469" s="25">
        <f ca="1">AR469*'Ejercicio 3 - TIR'!$D$5</f>
        <v>23543.2982353644</v>
      </c>
      <c r="AX469" s="25">
        <f ca="1">AS469*'Ejercicio 3 - TIR'!$D$5</f>
        <v>29583.2934419892</v>
      </c>
      <c r="AY469" s="25">
        <f ca="1">AT469*'Ejercicio 3 - TIR'!$D$5</f>
        <v>32580.4394938726</v>
      </c>
      <c r="AZ469" s="25">
        <f ca="1" t="shared" ref="AZ469:BD469" si="3497">AJ469-AU469-AE469</f>
        <v>27222.7206514809</v>
      </c>
      <c r="BA469" s="25">
        <f ca="1" t="shared" si="3497"/>
        <v>29687.8221194044</v>
      </c>
      <c r="BB469" s="25">
        <f ca="1" t="shared" si="3497"/>
        <v>32641.4582249734</v>
      </c>
      <c r="BC469" s="25">
        <f ca="1" t="shared" si="3497"/>
        <v>37217.3301215575</v>
      </c>
      <c r="BD469" s="25">
        <f ca="1" t="shared" si="3497"/>
        <v>38340.186273996</v>
      </c>
      <c r="BE469" s="25">
        <f ca="1" t="shared" ref="BE469:BI469" si="3498">AZ469/Z469</f>
        <v>23524.2770911937</v>
      </c>
      <c r="BF469" s="25">
        <f ca="1" t="shared" si="3498"/>
        <v>22468.9273369246</v>
      </c>
      <c r="BG469" s="25">
        <f ca="1" t="shared" si="3498"/>
        <v>20732.8890255533</v>
      </c>
      <c r="BH469" s="25">
        <f ca="1" t="shared" si="3498"/>
        <v>19304.433036295</v>
      </c>
      <c r="BI469" s="25">
        <f ca="1" t="shared" si="3498"/>
        <v>16105.9851342365</v>
      </c>
      <c r="BJ469" s="25">
        <f ca="1" t="shared" si="3358"/>
        <v>72564.4480347228</v>
      </c>
      <c r="BK469" s="25">
        <f ca="1" t="shared" si="3359"/>
        <v>37179.1568256474</v>
      </c>
      <c r="BL469" s="25">
        <f ca="1" t="shared" si="3360"/>
        <v>109743.60486037</v>
      </c>
      <c r="BM469" s="25">
        <f ca="1">BK469*'Ejercicio 3 - TIR'!$D$5</f>
        <v>18589.5784128237</v>
      </c>
      <c r="BN469" s="25">
        <f ca="1" t="shared" si="3361"/>
        <v>91154.0264475465</v>
      </c>
      <c r="BO469" s="25">
        <f ca="1" t="shared" si="3362"/>
        <v>38292.0777796463</v>
      </c>
      <c r="BP469" s="25">
        <f ca="1" t="shared" si="3363"/>
        <v>-108574.241847941</v>
      </c>
      <c r="BQ469" s="25">
        <f ca="1" t="shared" ref="BQ469:BT469" si="3499">BE469</f>
        <v>23524.2770911937</v>
      </c>
      <c r="BR469" s="25">
        <f ca="1" t="shared" si="3499"/>
        <v>22468.9273369246</v>
      </c>
      <c r="BS469" s="25">
        <f ca="1" t="shared" si="3499"/>
        <v>20732.8890255533</v>
      </c>
      <c r="BT469" s="25">
        <f ca="1" t="shared" si="3499"/>
        <v>19304.433036295</v>
      </c>
      <c r="BU469" s="25">
        <f ca="1" t="shared" si="3365"/>
        <v>54398.0629138827</v>
      </c>
      <c r="BV469" s="27">
        <f ca="1" t="shared" si="3366"/>
        <v>8.04340820224696</v>
      </c>
    </row>
    <row r="470" ht="15" customHeight="1" spans="1:74">
      <c r="A470" s="23">
        <v>469</v>
      </c>
      <c r="B470" s="24">
        <f ca="1" t="shared" ref="B470:F470" si="3500">RAND()</f>
        <v>0.603172949662149</v>
      </c>
      <c r="C470" s="25">
        <f ca="1">IF(B470&lt;=('Ejercicio 3 - TIR'!$D$13-'Ejercicio 3 - TIR'!$C$13)/('Ejercicio 3 - TIR'!$E$13-'Ejercicio 3 - TIR'!$C$13),'Ejercicio 3 - TIR'!$C$13+SQRT(('Ejercicio 3 - TIR'!$E$13-'Ejercicio 3 - TIR'!$C$13)*('Ejercicio 3 - TIR'!$D$13-'Ejercicio 3 - TIR'!$C$13)*B470),'Ejercicio 3 - TIR'!$E$13-SQRT(('Ejercicio 3 - TIR'!$E$13-'Ejercicio 3 - TIR'!$C$13)*('Ejercicio 3 - TIR'!$E$13-'Ejercicio 3 - TIR'!$D$13)*(1-B470)))</f>
        <v>78178.1655123722</v>
      </c>
      <c r="D470" s="24">
        <f ca="1" t="shared" si="3500"/>
        <v>0.655327994965857</v>
      </c>
      <c r="E470" s="25">
        <f ca="1">IF(D470&lt;=('Ejercicio 3 - TIR'!$D$14-'Ejercicio 3 - TIR'!$C$14)/('Ejercicio 3 - TIR'!$E$14-'Ejercicio 3 - TIR'!$C$14),'Ejercicio 3 - TIR'!$C$14+SQRT(('Ejercicio 3 - TIR'!$E$14-'Ejercicio 3 - TIR'!$C$14)*('Ejercicio 3 - TIR'!$D$14-'Ejercicio 3 - TIR'!$C$14)*D470),'Ejercicio 3 - TIR'!$E$14-SQRT(('Ejercicio 3 - TIR'!$E$14-'Ejercicio 3 - TIR'!$C$14)*('Ejercicio 3 - TIR'!$E$14-'Ejercicio 3 - TIR'!$D$14)*(1-D470)))</f>
        <v>32809.6731120817</v>
      </c>
      <c r="F470" s="24">
        <f ca="1" t="shared" si="3500"/>
        <v>0.236344062321132</v>
      </c>
      <c r="G470" s="25">
        <f ca="1">IF(F470&lt;=('Ejercicio 3 - TIR'!$D$18-'Ejercicio 3 - TIR'!$C$18)/('Ejercicio 3 - TIR'!$E$18-'Ejercicio 3 - TIR'!$C$18),'Ejercicio 3 - TIR'!$C$18+SQRT(('Ejercicio 3 - TIR'!$E$18-'Ejercicio 3 - TIR'!$C$18)*('Ejercicio 3 - TIR'!$D$18-'Ejercicio 3 - TIR'!$C$18)*F470),'Ejercicio 3 - TIR'!$E$18-SQRT(('Ejercicio 3 - TIR'!$E$18-'Ejercicio 3 - TIR'!$C$18)*('Ejercicio 3 - TIR'!$E$18-'Ejercicio 3 - TIR'!$D$18)*(1-F470)))</f>
        <v>35954.1254058148</v>
      </c>
      <c r="H470" s="24">
        <f ca="1" t="shared" ref="H470:L470" si="3501">RAND()</f>
        <v>0.625769015831709</v>
      </c>
      <c r="I470" s="25">
        <f ca="1">IF(H470&lt;=('Ejercicio 3 - TIR'!$D$18-'Ejercicio 3 - TIR'!$C$18)/('Ejercicio 3 - TIR'!$E$18-'Ejercicio 3 - TIR'!$C$18),'Ejercicio 3 - TIR'!$C$18+SQRT(('Ejercicio 3 - TIR'!$E$18-'Ejercicio 3 - TIR'!$C$18)*('Ejercicio 3 - TIR'!$D$18-'Ejercicio 3 - TIR'!$C$18)*H470),'Ejercicio 3 - TIR'!$E$18-SQRT(('Ejercicio 3 - TIR'!$E$18-'Ejercicio 3 - TIR'!$C$18)*('Ejercicio 3 - TIR'!$E$18-'Ejercicio 3 - TIR'!$D$18)*(1-H470)))</f>
        <v>39688.4133053228</v>
      </c>
      <c r="J470" s="24">
        <f ca="1" t="shared" si="3501"/>
        <v>0.315883585124376</v>
      </c>
      <c r="K470" s="25">
        <f ca="1">IF(J470&lt;=('Ejercicio 3 - TIR'!$D$18-'Ejercicio 3 - TIR'!$C$18)/('Ejercicio 3 - TIR'!$E$18-'Ejercicio 3 - TIR'!$C$18),'Ejercicio 3 - TIR'!$C$18+SQRT(('Ejercicio 3 - TIR'!$E$18-'Ejercicio 3 - TIR'!$C$18)*('Ejercicio 3 - TIR'!$D$18-'Ejercicio 3 - TIR'!$C$18)*J470),'Ejercicio 3 - TIR'!$E$18-SQRT(('Ejercicio 3 - TIR'!$E$18-'Ejercicio 3 - TIR'!$C$18)*('Ejercicio 3 - TIR'!$E$18-'Ejercicio 3 - TIR'!$D$18)*(1-J470)))</f>
        <v>36883.4974953621</v>
      </c>
      <c r="L470" s="24">
        <f ca="1" t="shared" si="3501"/>
        <v>0.299170936517653</v>
      </c>
      <c r="M470" s="25">
        <f ca="1">IF(L470&lt;=('Ejercicio 3 - TIR'!$D$18-'Ejercicio 3 - TIR'!$C$18)/('Ejercicio 3 - TIR'!$E$18-'Ejercicio 3 - TIR'!$C$18),'Ejercicio 3 - TIR'!$C$18+SQRT(('Ejercicio 3 - TIR'!$E$18-'Ejercicio 3 - TIR'!$C$18)*('Ejercicio 3 - TIR'!$D$18-'Ejercicio 3 - TIR'!$C$18)*L470),'Ejercicio 3 - TIR'!$E$18-SQRT(('Ejercicio 3 - TIR'!$E$18-'Ejercicio 3 - TIR'!$C$18)*('Ejercicio 3 - TIR'!$E$18-'Ejercicio 3 - TIR'!$D$18)*(1-L470)))</f>
        <v>36698.9283081436</v>
      </c>
      <c r="N470" s="24">
        <f ca="1" t="shared" ref="N470:R470" si="3502">RAND()</f>
        <v>0.405497809833837</v>
      </c>
      <c r="O470" s="25">
        <f ca="1">IF(N470&lt;=('Ejercicio 3 - TIR'!$D$18-'Ejercicio 3 - TIR'!$C$18)/('Ejercicio 3 - TIR'!$E$18-'Ejercicio 3 - TIR'!$C$18),'Ejercicio 3 - TIR'!$C$18+SQRT(('Ejercicio 3 - TIR'!$E$18-'Ejercicio 3 - TIR'!$C$18)*('Ejercicio 3 - TIR'!$D$18-'Ejercicio 3 - TIR'!$C$18)*N470),'Ejercicio 3 - TIR'!$E$18-SQRT(('Ejercicio 3 - TIR'!$E$18-'Ejercicio 3 - TIR'!$C$18)*('Ejercicio 3 - TIR'!$E$18-'Ejercicio 3 - TIR'!$D$18)*(1-N470)))</f>
        <v>37799.0173403497</v>
      </c>
      <c r="P470" s="24">
        <f ca="1" t="shared" si="3502"/>
        <v>0.0835351206496329</v>
      </c>
      <c r="Q470" s="26">
        <f ca="1">IF(P470&lt;=('Ejercicio 3 - TIR'!$D$22-'Ejercicio 3 - TIR'!$C$22)/('Ejercicio 3 - TIR'!$E$22-'Ejercicio 3 - TIR'!$C$22),'Ejercicio 3 - TIR'!$C$22+SQRT(('Ejercicio 3 - TIR'!$E$22-'Ejercicio 3 - TIR'!$C$22)*('Ejercicio 3 - TIR'!$D$22-'Ejercicio 3 - TIR'!$C$22)*P470),'Ejercicio 3 - TIR'!$E$22-SQRT(('Ejercicio 3 - TIR'!$E$22-'Ejercicio 3 - TIR'!$C$22)*('Ejercicio 3 - TIR'!$E$22-'Ejercicio 3 - TIR'!$D$22)*(1-P470)))</f>
        <v>0.132262268027137</v>
      </c>
      <c r="R470" s="24">
        <f ca="1" t="shared" si="3502"/>
        <v>0.249618488520283</v>
      </c>
      <c r="S470" s="26">
        <f ca="1">IF(R470&lt;=('Ejercicio 3 - TIR'!$D$23-'Ejercicio 3 - TIR'!$C$23)/('Ejercicio 3 - TIR'!$E$23-'Ejercicio 3 - TIR'!$C$23),'Ejercicio 3 - TIR'!$C$23+SQRT(('Ejercicio 3 - TIR'!$E$23-'Ejercicio 3 - TIR'!$C$23)*('Ejercicio 3 - TIR'!$D$23-'Ejercicio 3 - TIR'!$C$23)*R470),'Ejercicio 3 - TIR'!$E$23-SQRT(('Ejercicio 3 - TIR'!$E$23-'Ejercicio 3 - TIR'!$C$23)*('Ejercicio 3 - TIR'!$E$23-'Ejercicio 3 - TIR'!$D$23)*(1-R470)))</f>
        <v>0.141197011094409</v>
      </c>
      <c r="T470" s="24">
        <f ca="1" t="shared" ref="T470:X470" si="3503">RAND()</f>
        <v>0.105536178784696</v>
      </c>
      <c r="U470" s="26">
        <f ca="1">IF(T470&lt;=('Ejercicio 3 - TIR'!$D$24-'Ejercicio 3 - TIR'!$C$24)/('Ejercicio 3 - TIR'!$E$24-'Ejercicio 3 - TIR'!$C$24),'Ejercicio 3 - TIR'!$C$24+SQRT(('Ejercicio 3 - TIR'!$E$24-'Ejercicio 3 - TIR'!$C$24)*('Ejercicio 3 - TIR'!$D$24-'Ejercicio 3 - TIR'!$C$24)*T470),'Ejercicio 3 - TIR'!$E$24-SQRT(('Ejercicio 3 - TIR'!$E$24-'Ejercicio 3 - TIR'!$C$24)*('Ejercicio 3 - TIR'!$E$24-'Ejercicio 3 - TIR'!$D$24)*(1-T470)))</f>
        <v>0.164887107692492</v>
      </c>
      <c r="V470" s="24">
        <f ca="1" t="shared" si="3503"/>
        <v>0.996006089544343</v>
      </c>
      <c r="W470" s="26">
        <f ca="1">IF(V470&lt;=('Ejercicio 3 - TIR'!$D$25-'Ejercicio 3 - TIR'!$C$25)/('Ejercicio 3 - TIR'!$E$25-'Ejercicio 3 - TIR'!$C$25),'Ejercicio 3 - TIR'!$C$25+SQRT(('Ejercicio 3 - TIR'!$E$25-'Ejercicio 3 - TIR'!$C$25)*('Ejercicio 3 - TIR'!$D$25-'Ejercicio 3 - TIR'!$C$25)*V470),'Ejercicio 3 - TIR'!$E$25-SQRT(('Ejercicio 3 - TIR'!$E$25-'Ejercicio 3 - TIR'!$C$25)*('Ejercicio 3 - TIR'!$E$25-'Ejercicio 3 - TIR'!$D$25)*(1-V470)))</f>
        <v>0.24626119182161</v>
      </c>
      <c r="X470" s="24">
        <f ca="1" t="shared" si="3503"/>
        <v>0.0132200560675879</v>
      </c>
      <c r="Y470" s="26">
        <f ca="1">IF(X470&lt;=('Ejercicio 3 - TIR'!$D$26-'Ejercicio 3 - TIR'!$C$26)/('Ejercicio 3 - TIR'!$E$26-'Ejercicio 3 - TIR'!$C$26),'Ejercicio 3 - TIR'!$C$26+SQRT(('Ejercicio 3 - TIR'!$E$26-'Ejercicio 3 - TIR'!$C$26)*('Ejercicio 3 - TIR'!$D$26-'Ejercicio 3 - TIR'!$C$26)*X470),'Ejercicio 3 - TIR'!$E$26-SQRT(('Ejercicio 3 - TIR'!$E$26-'Ejercicio 3 - TIR'!$C$26)*('Ejercicio 3 - TIR'!$E$26-'Ejercicio 3 - TIR'!$D$26)*(1-X470)))</f>
        <v>0.195974458250125</v>
      </c>
      <c r="Z470" s="24">
        <f ca="1" t="shared" si="3336"/>
        <v>1.13226226802714</v>
      </c>
      <c r="AA470" s="24">
        <f ca="1" t="shared" si="3337"/>
        <v>1.29213431604755</v>
      </c>
      <c r="AB470" s="24">
        <f ca="1" t="shared" si="3338"/>
        <v>1.50519060617084</v>
      </c>
      <c r="AC470" s="24">
        <f ca="1" t="shared" si="3339"/>
        <v>1.87586063876516</v>
      </c>
      <c r="AD470" s="24">
        <f ca="1" t="shared" si="3340"/>
        <v>2.2434814111999</v>
      </c>
      <c r="AE470" s="23">
        <f ca="1" t="shared" si="3341"/>
        <v>4339.48177903288</v>
      </c>
      <c r="AF470" s="23">
        <f ca="1" t="shared" si="3342"/>
        <v>4952.20363593098</v>
      </c>
      <c r="AG470" s="23">
        <f ca="1" t="shared" si="3343"/>
        <v>5768.75817016388</v>
      </c>
      <c r="AH470" s="23">
        <f ca="1" t="shared" si="3344"/>
        <v>7189.37943247908</v>
      </c>
      <c r="AI470" s="23">
        <f ca="1" t="shared" si="3345"/>
        <v>8598.31417191376</v>
      </c>
      <c r="AJ470" s="25">
        <f ca="1" t="shared" si="3346"/>
        <v>40709.49957692</v>
      </c>
      <c r="AK470" s="25">
        <f ca="1" t="shared" si="3347"/>
        <v>51282.7607812856</v>
      </c>
      <c r="AL470" s="25">
        <f ca="1" t="shared" si="3348"/>
        <v>55516.6939527448</v>
      </c>
      <c r="AM470" s="25">
        <f ca="1" t="shared" si="3349"/>
        <v>68842.0750981113</v>
      </c>
      <c r="AN470" s="25">
        <f ca="1" t="shared" si="3350"/>
        <v>84801.3927646973</v>
      </c>
      <c r="AO470" s="25">
        <f ca="1">C470/'Ejercicio 3 - TIR'!$D$7</f>
        <v>15635.6331024744</v>
      </c>
      <c r="AP470" s="25">
        <f ca="1" t="shared" si="3351"/>
        <v>25073.8664744456</v>
      </c>
      <c r="AQ470" s="25">
        <f ca="1" t="shared" si="3352"/>
        <v>35647.1276788112</v>
      </c>
      <c r="AR470" s="25">
        <f ca="1" t="shared" si="3353"/>
        <v>39881.0608502704</v>
      </c>
      <c r="AS470" s="25">
        <f ca="1" t="shared" si="3354"/>
        <v>53206.4419956368</v>
      </c>
      <c r="AT470" s="25">
        <f ca="1" t="shared" si="3355"/>
        <v>69165.7596622228</v>
      </c>
      <c r="AU470" s="25">
        <f ca="1">AP470*'Ejercicio 3 - TIR'!$D$5</f>
        <v>12536.9332372228</v>
      </c>
      <c r="AV470" s="25">
        <f ca="1">AQ470*'Ejercicio 3 - TIR'!$D$5</f>
        <v>17823.5638394056</v>
      </c>
      <c r="AW470" s="25">
        <f ca="1">AR470*'Ejercicio 3 - TIR'!$D$5</f>
        <v>19940.5304251352</v>
      </c>
      <c r="AX470" s="25">
        <f ca="1">AS470*'Ejercicio 3 - TIR'!$D$5</f>
        <v>26603.2209978184</v>
      </c>
      <c r="AY470" s="25">
        <f ca="1">AT470*'Ejercicio 3 - TIR'!$D$5</f>
        <v>34582.8798311114</v>
      </c>
      <c r="AZ470" s="25">
        <f ca="1" t="shared" ref="AZ470:BD470" si="3504">AJ470-AU470-AE470</f>
        <v>23833.0845606643</v>
      </c>
      <c r="BA470" s="25">
        <f ca="1" t="shared" si="3504"/>
        <v>28506.9933059491</v>
      </c>
      <c r="BB470" s="25">
        <f ca="1" t="shared" si="3504"/>
        <v>29807.4053574458</v>
      </c>
      <c r="BC470" s="25">
        <f ca="1" t="shared" si="3504"/>
        <v>35049.4746678138</v>
      </c>
      <c r="BD470" s="25">
        <f ca="1" t="shared" si="3504"/>
        <v>41620.1987616721</v>
      </c>
      <c r="BE470" s="25">
        <f ca="1" t="shared" ref="BE470:BI470" si="3505">AZ470/Z470</f>
        <v>21049.0848575139</v>
      </c>
      <c r="BF470" s="25">
        <f ca="1" t="shared" si="3505"/>
        <v>22061.9427499982</v>
      </c>
      <c r="BG470" s="25">
        <f ca="1" t="shared" si="3505"/>
        <v>19803.0769227791</v>
      </c>
      <c r="BH470" s="25">
        <f ca="1" t="shared" si="3505"/>
        <v>18684.4768441253</v>
      </c>
      <c r="BI470" s="25">
        <f ca="1" t="shared" si="3505"/>
        <v>18551.6129324254</v>
      </c>
      <c r="BJ470" s="25">
        <f ca="1" t="shared" si="3358"/>
        <v>73607.8917345004</v>
      </c>
      <c r="BK470" s="25">
        <f ca="1" t="shared" si="3359"/>
        <v>35078.2522177432</v>
      </c>
      <c r="BL470" s="25">
        <f ca="1" t="shared" si="3360"/>
        <v>108686.143952244</v>
      </c>
      <c r="BM470" s="25">
        <f ca="1">BK470*'Ejercicio 3 - TIR'!$D$5</f>
        <v>17539.1261088716</v>
      </c>
      <c r="BN470" s="25">
        <f ca="1" t="shared" si="3361"/>
        <v>91147.017843372</v>
      </c>
      <c r="BO470" s="25">
        <f ca="1" t="shared" si="3362"/>
        <v>40627.4896633189</v>
      </c>
      <c r="BP470" s="25">
        <f ca="1" t="shared" si="3363"/>
        <v>-110987.838624454</v>
      </c>
      <c r="BQ470" s="25">
        <f ca="1" t="shared" ref="BQ470:BT470" si="3506">BE470</f>
        <v>21049.0848575139</v>
      </c>
      <c r="BR470" s="25">
        <f ca="1" t="shared" si="3506"/>
        <v>22061.9427499982</v>
      </c>
      <c r="BS470" s="25">
        <f ca="1" t="shared" si="3506"/>
        <v>19803.0769227791</v>
      </c>
      <c r="BT470" s="25">
        <f ca="1" t="shared" si="3506"/>
        <v>18684.4768441253</v>
      </c>
      <c r="BU470" s="25">
        <f ca="1" t="shared" si="3365"/>
        <v>59179.1025957443</v>
      </c>
      <c r="BV470" s="27">
        <f ca="1" t="shared" si="3366"/>
        <v>7.16264041192642</v>
      </c>
    </row>
    <row r="471" ht="15" customHeight="1" spans="1:74">
      <c r="A471" s="23">
        <v>470</v>
      </c>
      <c r="B471" s="24">
        <f ca="1" t="shared" ref="B471:F471" si="3507">RAND()</f>
        <v>0.432003706446985</v>
      </c>
      <c r="C471" s="25">
        <f ca="1">IF(B471&lt;=('Ejercicio 3 - TIR'!$D$13-'Ejercicio 3 - TIR'!$C$13)/('Ejercicio 3 - TIR'!$E$13-'Ejercicio 3 - TIR'!$C$13),'Ejercicio 3 - TIR'!$C$13+SQRT(('Ejercicio 3 - TIR'!$E$13-'Ejercicio 3 - TIR'!$C$13)*('Ejercicio 3 - TIR'!$D$13-'Ejercicio 3 - TIR'!$C$13)*B471),'Ejercicio 3 - TIR'!$E$13-SQRT(('Ejercicio 3 - TIR'!$E$13-'Ejercicio 3 - TIR'!$C$13)*('Ejercicio 3 - TIR'!$E$13-'Ejercicio 3 - TIR'!$D$13)*(1-B471)))</f>
        <v>73892.6149861075</v>
      </c>
      <c r="D471" s="24">
        <f ca="1" t="shared" si="3507"/>
        <v>0.34125738745196</v>
      </c>
      <c r="E471" s="25">
        <f ca="1">IF(D471&lt;=('Ejercicio 3 - TIR'!$D$14-'Ejercicio 3 - TIR'!$C$14)/('Ejercicio 3 - TIR'!$E$14-'Ejercicio 3 - TIR'!$C$14),'Ejercicio 3 - TIR'!$C$14+SQRT(('Ejercicio 3 - TIR'!$E$14-'Ejercicio 3 - TIR'!$C$14)*('Ejercicio 3 - TIR'!$D$14-'Ejercicio 3 - TIR'!$C$14)*D471),'Ejercicio 3 - TIR'!$E$14-SQRT(('Ejercicio 3 - TIR'!$E$14-'Ejercicio 3 - TIR'!$C$14)*('Ejercicio 3 - TIR'!$E$14-'Ejercicio 3 - TIR'!$D$14)*(1-D471)))</f>
        <v>30059.6080619421</v>
      </c>
      <c r="F471" s="24">
        <f ca="1" t="shared" si="3507"/>
        <v>0.667635339819588</v>
      </c>
      <c r="G471" s="25">
        <f ca="1">IF(F471&lt;=('Ejercicio 3 - TIR'!$D$18-'Ejercicio 3 - TIR'!$C$18)/('Ejercicio 3 - TIR'!$E$18-'Ejercicio 3 - TIR'!$C$18),'Ejercicio 3 - TIR'!$C$18+SQRT(('Ejercicio 3 - TIR'!$E$18-'Ejercicio 3 - TIR'!$C$18)*('Ejercicio 3 - TIR'!$D$18-'Ejercicio 3 - TIR'!$C$18)*F471),'Ejercicio 3 - TIR'!$E$18-SQRT(('Ejercicio 3 - TIR'!$E$18-'Ejercicio 3 - TIR'!$C$18)*('Ejercicio 3 - TIR'!$E$18-'Ejercicio 3 - TIR'!$D$18)*(1-F471)))</f>
        <v>40007.2703344232</v>
      </c>
      <c r="H471" s="24">
        <f ca="1" t="shared" ref="H471:L471" si="3508">RAND()</f>
        <v>0.389317507559226</v>
      </c>
      <c r="I471" s="25">
        <f ca="1">IF(H471&lt;=('Ejercicio 3 - TIR'!$D$18-'Ejercicio 3 - TIR'!$C$18)/('Ejercicio 3 - TIR'!$E$18-'Ejercicio 3 - TIR'!$C$18),'Ejercicio 3 - TIR'!$C$18+SQRT(('Ejercicio 3 - TIR'!$E$18-'Ejercicio 3 - TIR'!$C$18)*('Ejercicio 3 - TIR'!$D$18-'Ejercicio 3 - TIR'!$C$18)*H471),'Ejercicio 3 - TIR'!$E$18-SQRT(('Ejercicio 3 - TIR'!$E$18-'Ejercicio 3 - TIR'!$C$18)*('Ejercicio 3 - TIR'!$E$18-'Ejercicio 3 - TIR'!$D$18)*(1-H471)))</f>
        <v>37641.8339509495</v>
      </c>
      <c r="J471" s="24">
        <f ca="1" t="shared" si="3508"/>
        <v>0.134782988678754</v>
      </c>
      <c r="K471" s="25">
        <f ca="1">IF(J471&lt;=('Ejercicio 3 - TIR'!$D$18-'Ejercicio 3 - TIR'!$C$18)/('Ejercicio 3 - TIR'!$E$18-'Ejercicio 3 - TIR'!$C$18),'Ejercicio 3 - TIR'!$C$18+SQRT(('Ejercicio 3 - TIR'!$E$18-'Ejercicio 3 - TIR'!$C$18)*('Ejercicio 3 - TIR'!$D$18-'Ejercicio 3 - TIR'!$C$18)*J471),'Ejercicio 3 - TIR'!$E$18-SQRT(('Ejercicio 3 - TIR'!$E$18-'Ejercicio 3 - TIR'!$C$18)*('Ejercicio 3 - TIR'!$E$18-'Ejercicio 3 - TIR'!$D$18)*(1-J471)))</f>
        <v>34496.3816899606</v>
      </c>
      <c r="L471" s="24">
        <f ca="1" t="shared" si="3508"/>
        <v>0.439258144924705</v>
      </c>
      <c r="M471" s="25">
        <f ca="1">IF(L471&lt;=('Ejercicio 3 - TIR'!$D$18-'Ejercicio 3 - TIR'!$C$18)/('Ejercicio 3 - TIR'!$E$18-'Ejercicio 3 - TIR'!$C$18),'Ejercicio 3 - TIR'!$C$18+SQRT(('Ejercicio 3 - TIR'!$E$18-'Ejercicio 3 - TIR'!$C$18)*('Ejercicio 3 - TIR'!$D$18-'Ejercicio 3 - TIR'!$C$18)*L471),'Ejercicio 3 - TIR'!$E$18-SQRT(('Ejercicio 3 - TIR'!$E$18-'Ejercicio 3 - TIR'!$C$18)*('Ejercicio 3 - TIR'!$E$18-'Ejercicio 3 - TIR'!$D$18)*(1-L471)))</f>
        <v>38117.1868118644</v>
      </c>
      <c r="N471" s="24">
        <f ca="1" t="shared" ref="N471:R471" si="3509">RAND()</f>
        <v>0.238192510762179</v>
      </c>
      <c r="O471" s="25">
        <f ca="1">IF(N471&lt;=('Ejercicio 3 - TIR'!$D$18-'Ejercicio 3 - TIR'!$C$18)/('Ejercicio 3 - TIR'!$E$18-'Ejercicio 3 - TIR'!$C$18),'Ejercicio 3 - TIR'!$C$18+SQRT(('Ejercicio 3 - TIR'!$E$18-'Ejercicio 3 - TIR'!$C$18)*('Ejercicio 3 - TIR'!$D$18-'Ejercicio 3 - TIR'!$C$18)*N471),'Ejercicio 3 - TIR'!$E$18-SQRT(('Ejercicio 3 - TIR'!$E$18-'Ejercicio 3 - TIR'!$C$18)*('Ejercicio 3 - TIR'!$E$18-'Ejercicio 3 - TIR'!$D$18)*(1-N471)))</f>
        <v>35977.3636842948</v>
      </c>
      <c r="P471" s="24">
        <f ca="1" t="shared" si="3509"/>
        <v>0.368231614366612</v>
      </c>
      <c r="Q471" s="26">
        <f ca="1">IF(P471&lt;=('Ejercicio 3 - TIR'!$D$22-'Ejercicio 3 - TIR'!$C$22)/('Ejercicio 3 - TIR'!$E$22-'Ejercicio 3 - TIR'!$C$22),'Ejercicio 3 - TIR'!$C$22+SQRT(('Ejercicio 3 - TIR'!$E$22-'Ejercicio 3 - TIR'!$C$22)*('Ejercicio 3 - TIR'!$D$22-'Ejercicio 3 - TIR'!$C$22)*P471),'Ejercicio 3 - TIR'!$E$22-SQRT(('Ejercicio 3 - TIR'!$E$22-'Ejercicio 3 - TIR'!$C$22)*('Ejercicio 3 - TIR'!$E$22-'Ejercicio 3 - TIR'!$D$22)*(1-P471)))</f>
        <v>0.145745230740079</v>
      </c>
      <c r="R471" s="24">
        <f ca="1" t="shared" si="3509"/>
        <v>0.635658689344506</v>
      </c>
      <c r="S471" s="26">
        <f ca="1">IF(R471&lt;=('Ejercicio 3 - TIR'!$D$23-'Ejercicio 3 - TIR'!$C$23)/('Ejercicio 3 - TIR'!$E$23-'Ejercicio 3 - TIR'!$C$23),'Ejercicio 3 - TIR'!$C$23+SQRT(('Ejercicio 3 - TIR'!$E$23-'Ejercicio 3 - TIR'!$C$23)*('Ejercicio 3 - TIR'!$D$23-'Ejercicio 3 - TIR'!$C$23)*R471),'Ejercicio 3 - TIR'!$E$23-SQRT(('Ejercicio 3 - TIR'!$E$23-'Ejercicio 3 - TIR'!$C$23)*('Ejercicio 3 - TIR'!$E$23-'Ejercicio 3 - TIR'!$D$23)*(1-R471)))</f>
        <v>0.15439112733485</v>
      </c>
      <c r="T471" s="24">
        <f ca="1" t="shared" ref="T471:X471" si="3510">RAND()</f>
        <v>0.312301292187586</v>
      </c>
      <c r="U471" s="26">
        <f ca="1">IF(T471&lt;=('Ejercicio 3 - TIR'!$D$24-'Ejercicio 3 - TIR'!$C$24)/('Ejercicio 3 - TIR'!$E$24-'Ejercicio 3 - TIR'!$C$24),'Ejercicio 3 - TIR'!$C$24+SQRT(('Ejercicio 3 - TIR'!$E$24-'Ejercicio 3 - TIR'!$C$24)*('Ejercicio 3 - TIR'!$D$24-'Ejercicio 3 - TIR'!$C$24)*T471),'Ejercicio 3 - TIR'!$E$24-SQRT(('Ejercicio 3 - TIR'!$E$24-'Ejercicio 3 - TIR'!$C$24)*('Ejercicio 3 - TIR'!$E$24-'Ejercicio 3 - TIR'!$D$24)*(1-T471)))</f>
        <v>0.175609231023089</v>
      </c>
      <c r="V471" s="24">
        <f ca="1" t="shared" si="3510"/>
        <v>0.283349384991471</v>
      </c>
      <c r="W471" s="26">
        <f ca="1">IF(V471&lt;=('Ejercicio 3 - TIR'!$D$25-'Ejercicio 3 - TIR'!$C$25)/('Ejercicio 3 - TIR'!$E$25-'Ejercicio 3 - TIR'!$C$25),'Ejercicio 3 - TIR'!$C$25+SQRT(('Ejercicio 3 - TIR'!$E$25-'Ejercicio 3 - TIR'!$C$25)*('Ejercicio 3 - TIR'!$D$25-'Ejercicio 3 - TIR'!$C$25)*V471),'Ejercicio 3 - TIR'!$E$25-SQRT(('Ejercicio 3 - TIR'!$E$25-'Ejercicio 3 - TIR'!$C$25)*('Ejercicio 3 - TIR'!$E$25-'Ejercicio 3 - TIR'!$D$25)*(1-V471)))</f>
        <v>0.19991705648403</v>
      </c>
      <c r="X471" s="24">
        <f ca="1" t="shared" si="3510"/>
        <v>0.879428686928785</v>
      </c>
      <c r="Y471" s="26">
        <f ca="1">IF(X471&lt;=('Ejercicio 3 - TIR'!$D$26-'Ejercicio 3 - TIR'!$C$26)/('Ejercicio 3 - TIR'!$E$26-'Ejercicio 3 - TIR'!$C$26),'Ejercicio 3 - TIR'!$C$26+SQRT(('Ejercicio 3 - TIR'!$E$26-'Ejercicio 3 - TIR'!$C$26)*('Ejercicio 3 - TIR'!$D$26-'Ejercicio 3 - TIR'!$C$26)*X471),'Ejercicio 3 - TIR'!$E$26-SQRT(('Ejercicio 3 - TIR'!$E$26-'Ejercicio 3 - TIR'!$C$26)*('Ejercicio 3 - TIR'!$E$26-'Ejercicio 3 - TIR'!$D$26)*(1-X471)))</f>
        <v>0.254483630928665</v>
      </c>
      <c r="Z471" s="24">
        <f ca="1" t="shared" si="3336"/>
        <v>1.14574523074008</v>
      </c>
      <c r="AA471" s="24">
        <f ca="1" t="shared" si="3337"/>
        <v>1.32263812855257</v>
      </c>
      <c r="AB471" s="24">
        <f ca="1" t="shared" si="3338"/>
        <v>1.5549055932295</v>
      </c>
      <c r="AC471" s="24">
        <f ca="1" t="shared" si="3339"/>
        <v>1.8657577425385</v>
      </c>
      <c r="AD471" s="24">
        <f ca="1" t="shared" si="3340"/>
        <v>2.34056254729296</v>
      </c>
      <c r="AE471" s="23">
        <f ca="1" t="shared" si="3341"/>
        <v>4381.04451294409</v>
      </c>
      <c r="AF471" s="23">
        <f ca="1" t="shared" si="3342"/>
        <v>5057.43891420169</v>
      </c>
      <c r="AG471" s="23">
        <f ca="1" t="shared" si="3343"/>
        <v>5945.57187287089</v>
      </c>
      <c r="AH471" s="23">
        <f ca="1" t="shared" si="3344"/>
        <v>7134.19310080948</v>
      </c>
      <c r="AI471" s="23">
        <f ca="1" t="shared" si="3345"/>
        <v>8949.72846484971</v>
      </c>
      <c r="AJ471" s="25">
        <f ca="1" t="shared" si="3346"/>
        <v>45838.1391805944</v>
      </c>
      <c r="AK471" s="25">
        <f ca="1" t="shared" si="3347"/>
        <v>49786.5248121703</v>
      </c>
      <c r="AL471" s="25">
        <f ca="1" t="shared" si="3348"/>
        <v>53638.6168358995</v>
      </c>
      <c r="AM471" s="25">
        <f ca="1" t="shared" si="3349"/>
        <v>71117.4364180223</v>
      </c>
      <c r="AN471" s="25">
        <f ca="1" t="shared" si="3350"/>
        <v>84207.2699897985</v>
      </c>
      <c r="AO471" s="25">
        <f ca="1">C471/'Ejercicio 3 - TIR'!$D$7</f>
        <v>14778.5229972215</v>
      </c>
      <c r="AP471" s="25">
        <f ca="1" t="shared" si="3351"/>
        <v>31059.6161833729</v>
      </c>
      <c r="AQ471" s="25">
        <f ca="1" t="shared" si="3352"/>
        <v>35008.0018149488</v>
      </c>
      <c r="AR471" s="25">
        <f ca="1" t="shared" si="3353"/>
        <v>38860.093838678</v>
      </c>
      <c r="AS471" s="25">
        <f ca="1" t="shared" si="3354"/>
        <v>56338.9134208008</v>
      </c>
      <c r="AT471" s="25">
        <f ca="1" t="shared" si="3355"/>
        <v>69428.746992577</v>
      </c>
      <c r="AU471" s="25">
        <f ca="1">AP471*'Ejercicio 3 - TIR'!$D$5</f>
        <v>15529.8080916864</v>
      </c>
      <c r="AV471" s="25">
        <f ca="1">AQ471*'Ejercicio 3 - TIR'!$D$5</f>
        <v>17504.0009074744</v>
      </c>
      <c r="AW471" s="25">
        <f ca="1">AR471*'Ejercicio 3 - TIR'!$D$5</f>
        <v>19430.046919339</v>
      </c>
      <c r="AX471" s="25">
        <f ca="1">AS471*'Ejercicio 3 - TIR'!$D$5</f>
        <v>28169.4567104004</v>
      </c>
      <c r="AY471" s="25">
        <f ca="1">AT471*'Ejercicio 3 - TIR'!$D$5</f>
        <v>34714.3734962885</v>
      </c>
      <c r="AZ471" s="25">
        <f ca="1" t="shared" ref="AZ471:BD471" si="3511">AJ471-AU471-AE471</f>
        <v>25927.2865759639</v>
      </c>
      <c r="BA471" s="25">
        <f ca="1" t="shared" si="3511"/>
        <v>27225.0849904942</v>
      </c>
      <c r="BB471" s="25">
        <f ca="1" t="shared" si="3511"/>
        <v>28262.9980436896</v>
      </c>
      <c r="BC471" s="25">
        <f ca="1" t="shared" si="3511"/>
        <v>35813.7866068124</v>
      </c>
      <c r="BD471" s="25">
        <f ca="1" t="shared" si="3511"/>
        <v>40543.1680286603</v>
      </c>
      <c r="BE471" s="25">
        <f ca="1" t="shared" ref="BE471:BI471" si="3512">AZ471/Z471</f>
        <v>22629.1900505808</v>
      </c>
      <c r="BF471" s="25">
        <f ca="1" t="shared" si="3512"/>
        <v>20583.9257184337</v>
      </c>
      <c r="BG471" s="25">
        <f ca="1" t="shared" si="3512"/>
        <v>18176.6649800185</v>
      </c>
      <c r="BH471" s="25">
        <f ca="1" t="shared" si="3512"/>
        <v>19195.3037579709</v>
      </c>
      <c r="BI471" s="25">
        <f ca="1" t="shared" si="3512"/>
        <v>17321.9758965858</v>
      </c>
      <c r="BJ471" s="25">
        <f ca="1" t="shared" si="3358"/>
        <v>70356.3928160874</v>
      </c>
      <c r="BK471" s="25">
        <f ca="1" t="shared" si="3359"/>
        <v>34590.0574316044</v>
      </c>
      <c r="BL471" s="25">
        <f ca="1" t="shared" si="3360"/>
        <v>104946.450247692</v>
      </c>
      <c r="BM471" s="25">
        <f ca="1">BK471*'Ejercicio 3 - TIR'!$D$5</f>
        <v>17295.0287158022</v>
      </c>
      <c r="BN471" s="25">
        <f ca="1" t="shared" si="3361"/>
        <v>87651.4215318896</v>
      </c>
      <c r="BO471" s="25">
        <f ca="1" t="shared" si="3362"/>
        <v>37448.8695605529</v>
      </c>
      <c r="BP471" s="25">
        <f ca="1" t="shared" si="3363"/>
        <v>-103952.22304805</v>
      </c>
      <c r="BQ471" s="25">
        <f ca="1" t="shared" ref="BQ471:BT471" si="3513">BE471</f>
        <v>22629.1900505808</v>
      </c>
      <c r="BR471" s="25">
        <f ca="1" t="shared" si="3513"/>
        <v>20583.9257184337</v>
      </c>
      <c r="BS471" s="25">
        <f ca="1" t="shared" si="3513"/>
        <v>18176.6649800185</v>
      </c>
      <c r="BT471" s="25">
        <f ca="1" t="shared" si="3513"/>
        <v>19195.3037579709</v>
      </c>
      <c r="BU471" s="25">
        <f ca="1" t="shared" si="3365"/>
        <v>54770.8454571387</v>
      </c>
      <c r="BV471" s="27">
        <f ca="1" t="shared" si="3366"/>
        <v>8.14642846281892</v>
      </c>
    </row>
    <row r="472" ht="15" customHeight="1" spans="1:74">
      <c r="A472" s="23">
        <v>471</v>
      </c>
      <c r="B472" s="24">
        <f ca="1" t="shared" ref="B472:F472" si="3514">RAND()</f>
        <v>0.76336674798912</v>
      </c>
      <c r="C472" s="25">
        <f ca="1">IF(B472&lt;=('Ejercicio 3 - TIR'!$D$13-'Ejercicio 3 - TIR'!$C$13)/('Ejercicio 3 - TIR'!$E$13-'Ejercicio 3 - TIR'!$C$13),'Ejercicio 3 - TIR'!$C$13+SQRT(('Ejercicio 3 - TIR'!$E$13-'Ejercicio 3 - TIR'!$C$13)*('Ejercicio 3 - TIR'!$D$13-'Ejercicio 3 - TIR'!$C$13)*B472),'Ejercicio 3 - TIR'!$E$13-SQRT(('Ejercicio 3 - TIR'!$E$13-'Ejercicio 3 - TIR'!$C$13)*('Ejercicio 3 - TIR'!$E$13-'Ejercicio 3 - TIR'!$D$13)*(1-B472)))</f>
        <v>83148.8901726606</v>
      </c>
      <c r="D472" s="24">
        <f ca="1" t="shared" si="3514"/>
        <v>0.665287188499254</v>
      </c>
      <c r="E472" s="25">
        <f ca="1">IF(D472&lt;=('Ejercicio 3 - TIR'!$D$14-'Ejercicio 3 - TIR'!$C$14)/('Ejercicio 3 - TIR'!$E$14-'Ejercicio 3 - TIR'!$C$14),'Ejercicio 3 - TIR'!$C$14+SQRT(('Ejercicio 3 - TIR'!$E$14-'Ejercicio 3 - TIR'!$C$14)*('Ejercicio 3 - TIR'!$D$14-'Ejercicio 3 - TIR'!$C$14)*D472),'Ejercicio 3 - TIR'!$E$14-SQRT(('Ejercicio 3 - TIR'!$E$14-'Ejercicio 3 - TIR'!$C$14)*('Ejercicio 3 - TIR'!$E$14-'Ejercicio 3 - TIR'!$D$14)*(1-D472)))</f>
        <v>32914.3157193457</v>
      </c>
      <c r="F472" s="24">
        <f ca="1" t="shared" si="3514"/>
        <v>0.0402330890770208</v>
      </c>
      <c r="G472" s="25">
        <f ca="1">IF(F472&lt;=('Ejercicio 3 - TIR'!$D$18-'Ejercicio 3 - TIR'!$C$18)/('Ejercicio 3 - TIR'!$E$18-'Ejercicio 3 - TIR'!$C$18),'Ejercicio 3 - TIR'!$C$18+SQRT(('Ejercicio 3 - TIR'!$E$18-'Ejercicio 3 - TIR'!$C$18)*('Ejercicio 3 - TIR'!$D$18-'Ejercicio 3 - TIR'!$C$18)*F472),'Ejercicio 3 - TIR'!$E$18-SQRT(('Ejercicio 3 - TIR'!$E$18-'Ejercicio 3 - TIR'!$C$18)*('Ejercicio 3 - TIR'!$E$18-'Ejercicio 3 - TIR'!$D$18)*(1-F472)))</f>
        <v>32456.6162422229</v>
      </c>
      <c r="H472" s="24">
        <f ca="1" t="shared" ref="H472:L472" si="3515">RAND()</f>
        <v>0.356616099882065</v>
      </c>
      <c r="I472" s="25">
        <f ca="1">IF(H472&lt;=('Ejercicio 3 - TIR'!$D$18-'Ejercicio 3 - TIR'!$C$18)/('Ejercicio 3 - TIR'!$E$18-'Ejercicio 3 - TIR'!$C$18),'Ejercicio 3 - TIR'!$C$18+SQRT(('Ejercicio 3 - TIR'!$E$18-'Ejercicio 3 - TIR'!$C$18)*('Ejercicio 3 - TIR'!$D$18-'Ejercicio 3 - TIR'!$C$18)*H472),'Ejercicio 3 - TIR'!$E$18-SQRT(('Ejercicio 3 - TIR'!$E$18-'Ejercicio 3 - TIR'!$C$18)*('Ejercicio 3 - TIR'!$E$18-'Ejercicio 3 - TIR'!$D$18)*(1-H472)))</f>
        <v>37313.8508996499</v>
      </c>
      <c r="J472" s="24">
        <f ca="1" t="shared" si="3515"/>
        <v>0.622398672735117</v>
      </c>
      <c r="K472" s="25">
        <f ca="1">IF(J472&lt;=('Ejercicio 3 - TIR'!$D$18-'Ejercicio 3 - TIR'!$C$18)/('Ejercicio 3 - TIR'!$E$18-'Ejercicio 3 - TIR'!$C$18),'Ejercicio 3 - TIR'!$C$18+SQRT(('Ejercicio 3 - TIR'!$E$18-'Ejercicio 3 - TIR'!$C$18)*('Ejercicio 3 - TIR'!$D$18-'Ejercicio 3 - TIR'!$C$18)*J472),'Ejercicio 3 - TIR'!$E$18-SQRT(('Ejercicio 3 - TIR'!$E$18-'Ejercicio 3 - TIR'!$C$18)*('Ejercicio 3 - TIR'!$E$18-'Ejercicio 3 - TIR'!$D$18)*(1-J472)))</f>
        <v>39662.2875609385</v>
      </c>
      <c r="L472" s="24">
        <f ca="1" t="shared" si="3515"/>
        <v>0.0628800431346508</v>
      </c>
      <c r="M472" s="25">
        <f ca="1">IF(L472&lt;=('Ejercicio 3 - TIR'!$D$18-'Ejercicio 3 - TIR'!$C$18)/('Ejercicio 3 - TIR'!$E$18-'Ejercicio 3 - TIR'!$C$18),'Ejercicio 3 - TIR'!$C$18+SQRT(('Ejercicio 3 - TIR'!$E$18-'Ejercicio 3 - TIR'!$C$18)*('Ejercicio 3 - TIR'!$D$18-'Ejercicio 3 - TIR'!$C$18)*L472),'Ejercicio 3 - TIR'!$E$18-SQRT(('Ejercicio 3 - TIR'!$E$18-'Ejercicio 3 - TIR'!$C$18)*('Ejercicio 3 - TIR'!$E$18-'Ejercicio 3 - TIR'!$D$18)*(1-L472)))</f>
        <v>33071.157187478</v>
      </c>
      <c r="N472" s="24">
        <f ca="1" t="shared" ref="N472:R472" si="3516">RAND()</f>
        <v>0.486037698718537</v>
      </c>
      <c r="O472" s="25">
        <f ca="1">IF(N472&lt;=('Ejercicio 3 - TIR'!$D$18-'Ejercicio 3 - TIR'!$C$18)/('Ejercicio 3 - TIR'!$E$18-'Ejercicio 3 - TIR'!$C$18),'Ejercicio 3 - TIR'!$C$18+SQRT(('Ejercicio 3 - TIR'!$E$18-'Ejercicio 3 - TIR'!$C$18)*('Ejercicio 3 - TIR'!$D$18-'Ejercicio 3 - TIR'!$C$18)*N472),'Ejercicio 3 - TIR'!$E$18-SQRT(('Ejercicio 3 - TIR'!$E$18-'Ejercicio 3 - TIR'!$C$18)*('Ejercicio 3 - TIR'!$E$18-'Ejercicio 3 - TIR'!$D$18)*(1-N472)))</f>
        <v>38538.4808255205</v>
      </c>
      <c r="P472" s="24">
        <f ca="1" t="shared" si="3516"/>
        <v>0.866371882272192</v>
      </c>
      <c r="Q472" s="26">
        <f ca="1">IF(P472&lt;=('Ejercicio 3 - TIR'!$D$22-'Ejercicio 3 - TIR'!$C$22)/('Ejercicio 3 - TIR'!$E$22-'Ejercicio 3 - TIR'!$C$22),'Ejercicio 3 - TIR'!$C$22+SQRT(('Ejercicio 3 - TIR'!$E$22-'Ejercicio 3 - TIR'!$C$22)*('Ejercicio 3 - TIR'!$D$22-'Ejercicio 3 - TIR'!$C$22)*P472),'Ejercicio 3 - TIR'!$E$22-SQRT(('Ejercicio 3 - TIR'!$E$22-'Ejercicio 3 - TIR'!$C$22)*('Ejercicio 3 - TIR'!$E$22-'Ejercicio 3 - TIR'!$D$22)*(1-P472)))</f>
        <v>0.164490950644541</v>
      </c>
      <c r="R472" s="24">
        <f ca="1" t="shared" si="3516"/>
        <v>0.719070298056003</v>
      </c>
      <c r="S472" s="26">
        <f ca="1">IF(R472&lt;=('Ejercicio 3 - TIR'!$D$23-'Ejercicio 3 - TIR'!$C$23)/('Ejercicio 3 - TIR'!$E$23-'Ejercicio 3 - TIR'!$C$23),'Ejercicio 3 - TIR'!$C$23+SQRT(('Ejercicio 3 - TIR'!$E$23-'Ejercicio 3 - TIR'!$C$23)*('Ejercicio 3 - TIR'!$D$23-'Ejercicio 3 - TIR'!$C$23)*R472),'Ejercicio 3 - TIR'!$E$23-SQRT(('Ejercicio 3 - TIR'!$E$23-'Ejercicio 3 - TIR'!$C$23)*('Ejercicio 3 - TIR'!$E$23-'Ejercicio 3 - TIR'!$D$23)*(1-R472)))</f>
        <v>0.157512815571993</v>
      </c>
      <c r="T472" s="24">
        <f ca="1" t="shared" ref="T472:X472" si="3517">RAND()</f>
        <v>0.391659249872644</v>
      </c>
      <c r="U472" s="26">
        <f ca="1">IF(T472&lt;=('Ejercicio 3 - TIR'!$D$24-'Ejercicio 3 - TIR'!$C$24)/('Ejercicio 3 - TIR'!$E$24-'Ejercicio 3 - TIR'!$C$24),'Ejercicio 3 - TIR'!$C$24+SQRT(('Ejercicio 3 - TIR'!$E$24-'Ejercicio 3 - TIR'!$C$24)*('Ejercicio 3 - TIR'!$D$24-'Ejercicio 3 - TIR'!$C$24)*T472),'Ejercicio 3 - TIR'!$E$24-SQRT(('Ejercicio 3 - TIR'!$E$24-'Ejercicio 3 - TIR'!$C$24)*('Ejercicio 3 - TIR'!$E$24-'Ejercicio 3 - TIR'!$D$24)*(1-T472)))</f>
        <v>0.17867898925577</v>
      </c>
      <c r="V472" s="24">
        <f ca="1" t="shared" si="3517"/>
        <v>0.0157768259094997</v>
      </c>
      <c r="W472" s="26">
        <f ca="1">IF(V472&lt;=('Ejercicio 3 - TIR'!$D$25-'Ejercicio 3 - TIR'!$C$25)/('Ejercicio 3 - TIR'!$E$25-'Ejercicio 3 - TIR'!$C$25),'Ejercicio 3 - TIR'!$C$25+SQRT(('Ejercicio 3 - TIR'!$E$25-'Ejercicio 3 - TIR'!$C$25)*('Ejercicio 3 - TIR'!$D$25-'Ejercicio 3 - TIR'!$C$25)*V472),'Ejercicio 3 - TIR'!$E$25-SQRT(('Ejercicio 3 - TIR'!$E$25-'Ejercicio 3 - TIR'!$C$25)*('Ejercicio 3 - TIR'!$E$25-'Ejercicio 3 - TIR'!$D$25)*(1-V472)))</f>
        <v>0.184699740021884</v>
      </c>
      <c r="X472" s="24">
        <f ca="1" t="shared" si="3517"/>
        <v>0.151937181341431</v>
      </c>
      <c r="Y472" s="26">
        <f ca="1">IF(X472&lt;=('Ejercicio 3 - TIR'!$D$26-'Ejercicio 3 - TIR'!$C$26)/('Ejercicio 3 - TIR'!$E$26-'Ejercicio 3 - TIR'!$C$26),'Ejercicio 3 - TIR'!$C$26+SQRT(('Ejercicio 3 - TIR'!$E$26-'Ejercicio 3 - TIR'!$C$26)*('Ejercicio 3 - TIR'!$D$26-'Ejercicio 3 - TIR'!$C$26)*X472),'Ejercicio 3 - TIR'!$E$26-SQRT(('Ejercicio 3 - TIR'!$E$26-'Ejercicio 3 - TIR'!$C$26)*('Ejercicio 3 - TIR'!$E$26-'Ejercicio 3 - TIR'!$D$26)*(1-X472)))</f>
        <v>0.21025414499854</v>
      </c>
      <c r="Z472" s="24">
        <f ca="1" t="shared" si="3336"/>
        <v>1.16449095064454</v>
      </c>
      <c r="AA472" s="24">
        <f ca="1" t="shared" si="3337"/>
        <v>1.34791319898867</v>
      </c>
      <c r="AB472" s="24">
        <f ca="1" t="shared" si="3338"/>
        <v>1.58875696698848</v>
      </c>
      <c r="AC472" s="24">
        <f ca="1" t="shared" si="3339"/>
        <v>1.88219996574921</v>
      </c>
      <c r="AD472" s="24">
        <f ca="1" t="shared" si="3340"/>
        <v>2.27794031026408</v>
      </c>
      <c r="AE472" s="23">
        <f ca="1" t="shared" si="3341"/>
        <v>5414.10708248974</v>
      </c>
      <c r="AF472" s="23">
        <f ca="1" t="shared" si="3342"/>
        <v>6266.89833286096</v>
      </c>
      <c r="AG472" s="23">
        <f ca="1" t="shared" si="3343"/>
        <v>7386.66139274523</v>
      </c>
      <c r="AH472" s="23">
        <f ca="1" t="shared" si="3344"/>
        <v>8750.97583161496</v>
      </c>
      <c r="AI472" s="23">
        <f ca="1" t="shared" si="3345"/>
        <v>10590.904772994</v>
      </c>
      <c r="AJ472" s="25">
        <f ca="1" t="shared" si="3346"/>
        <v>37795.4359026111</v>
      </c>
      <c r="AK472" s="25">
        <f ca="1" t="shared" si="3347"/>
        <v>50295.8321327334</v>
      </c>
      <c r="AL472" s="25">
        <f ca="1" t="shared" si="3348"/>
        <v>63013.7356891415</v>
      </c>
      <c r="AM472" s="25">
        <f ca="1" t="shared" si="3349"/>
        <v>62246.5309255576</v>
      </c>
      <c r="AN472" s="25">
        <f ca="1" t="shared" si="3350"/>
        <v>87788.3589687926</v>
      </c>
      <c r="AO472" s="25">
        <f ca="1">C472/'Ejercicio 3 - TIR'!$D$7</f>
        <v>16629.7780345321</v>
      </c>
      <c r="AP472" s="25">
        <f ca="1" t="shared" si="3351"/>
        <v>21165.657868079</v>
      </c>
      <c r="AQ472" s="25">
        <f ca="1" t="shared" si="3352"/>
        <v>33666.0540982012</v>
      </c>
      <c r="AR472" s="25">
        <f ca="1" t="shared" si="3353"/>
        <v>46383.9576546094</v>
      </c>
      <c r="AS472" s="25">
        <f ca="1" t="shared" si="3354"/>
        <v>45616.7528910255</v>
      </c>
      <c r="AT472" s="25">
        <f ca="1" t="shared" si="3355"/>
        <v>71158.5809342604</v>
      </c>
      <c r="AU472" s="25">
        <f ca="1">AP472*'Ejercicio 3 - TIR'!$D$5</f>
        <v>10582.8289340395</v>
      </c>
      <c r="AV472" s="25">
        <f ca="1">AQ472*'Ejercicio 3 - TIR'!$D$5</f>
        <v>16833.0270491006</v>
      </c>
      <c r="AW472" s="25">
        <f ca="1">AR472*'Ejercicio 3 - TIR'!$D$5</f>
        <v>23191.9788273047</v>
      </c>
      <c r="AX472" s="25">
        <f ca="1">AS472*'Ejercicio 3 - TIR'!$D$5</f>
        <v>22808.3764455128</v>
      </c>
      <c r="AY472" s="25">
        <f ca="1">AT472*'Ejercicio 3 - TIR'!$D$5</f>
        <v>35579.2904671302</v>
      </c>
      <c r="AZ472" s="25">
        <f ca="1" t="shared" ref="AZ472:BD472" si="3518">AJ472-AU472-AE472</f>
        <v>21798.4998860819</v>
      </c>
      <c r="BA472" s="25">
        <f ca="1" t="shared" si="3518"/>
        <v>27195.9067507718</v>
      </c>
      <c r="BB472" s="25">
        <f ca="1" t="shared" si="3518"/>
        <v>32435.0954690916</v>
      </c>
      <c r="BC472" s="25">
        <f ca="1" t="shared" si="3518"/>
        <v>30687.1786484299</v>
      </c>
      <c r="BD472" s="25">
        <f ca="1" t="shared" si="3518"/>
        <v>41618.1637286683</v>
      </c>
      <c r="BE472" s="25">
        <f ca="1" t="shared" ref="BE472:BI472" si="3519">AZ472/Z472</f>
        <v>18719.338157172</v>
      </c>
      <c r="BF472" s="25">
        <f ca="1" t="shared" si="3519"/>
        <v>20176.3042094822</v>
      </c>
      <c r="BG472" s="25">
        <f ca="1" t="shared" si="3519"/>
        <v>20415.3914934976</v>
      </c>
      <c r="BH472" s="25">
        <f ca="1" t="shared" si="3519"/>
        <v>16303.888644592</v>
      </c>
      <c r="BI472" s="25">
        <f ca="1" t="shared" si="3519"/>
        <v>18270.0852788559</v>
      </c>
      <c r="BJ472" s="25">
        <f ca="1" t="shared" si="3358"/>
        <v>74976.8465618563</v>
      </c>
      <c r="BK472" s="25">
        <f ca="1" t="shared" si="3359"/>
        <v>37881.6417356049</v>
      </c>
      <c r="BL472" s="25">
        <f ca="1" t="shared" si="3360"/>
        <v>112858.488297461</v>
      </c>
      <c r="BM472" s="25">
        <f ca="1">BK472*'Ejercicio 3 - TIR'!$D$5</f>
        <v>18940.8208678025</v>
      </c>
      <c r="BN472" s="25">
        <f ca="1" t="shared" si="3361"/>
        <v>93917.6674296588</v>
      </c>
      <c r="BO472" s="25">
        <f ca="1" t="shared" si="3362"/>
        <v>41229.2047366117</v>
      </c>
      <c r="BP472" s="25">
        <f ca="1" t="shared" si="3363"/>
        <v>-116063.205892006</v>
      </c>
      <c r="BQ472" s="25">
        <f ca="1" t="shared" ref="BQ472:BT472" si="3520">BE472</f>
        <v>18719.338157172</v>
      </c>
      <c r="BR472" s="25">
        <f ca="1" t="shared" si="3520"/>
        <v>20176.3042094822</v>
      </c>
      <c r="BS472" s="25">
        <f ca="1" t="shared" si="3520"/>
        <v>20415.3914934976</v>
      </c>
      <c r="BT472" s="25">
        <f ca="1" t="shared" si="3520"/>
        <v>16303.888644592</v>
      </c>
      <c r="BU472" s="25">
        <f ca="1" t="shared" si="3365"/>
        <v>59499.2900154676</v>
      </c>
      <c r="BV472" s="27">
        <f ca="1" t="shared" si="3366"/>
        <v>4.40483510634595</v>
      </c>
    </row>
    <row r="473" ht="15" customHeight="1" spans="1:74">
      <c r="A473" s="23">
        <v>472</v>
      </c>
      <c r="B473" s="24">
        <f ca="1" t="shared" ref="B473:F473" si="3521">RAND()</f>
        <v>0.805837797737284</v>
      </c>
      <c r="C473" s="25">
        <f ca="1">IF(B473&lt;=('Ejercicio 3 - TIR'!$D$13-'Ejercicio 3 - TIR'!$C$13)/('Ejercicio 3 - TIR'!$E$13-'Ejercicio 3 - TIR'!$C$13),'Ejercicio 3 - TIR'!$C$13+SQRT(('Ejercicio 3 - TIR'!$E$13-'Ejercicio 3 - TIR'!$C$13)*('Ejercicio 3 - TIR'!$D$13-'Ejercicio 3 - TIR'!$C$13)*B473),'Ejercicio 3 - TIR'!$E$13-SQRT(('Ejercicio 3 - TIR'!$E$13-'Ejercicio 3 - TIR'!$C$13)*('Ejercicio 3 - TIR'!$E$13-'Ejercicio 3 - TIR'!$D$13)*(1-B473)))</f>
        <v>84735.8379622313</v>
      </c>
      <c r="D473" s="24">
        <f ca="1" t="shared" si="3521"/>
        <v>0.454656876702147</v>
      </c>
      <c r="E473" s="25">
        <f ca="1">IF(D473&lt;=('Ejercicio 3 - TIR'!$D$14-'Ejercicio 3 - TIR'!$C$14)/('Ejercicio 3 - TIR'!$E$14-'Ejercicio 3 - TIR'!$C$14),'Ejercicio 3 - TIR'!$C$14+SQRT(('Ejercicio 3 - TIR'!$E$14-'Ejercicio 3 - TIR'!$C$14)*('Ejercicio 3 - TIR'!$D$14-'Ejercicio 3 - TIR'!$C$14)*D473),'Ejercicio 3 - TIR'!$E$14-SQRT(('Ejercicio 3 - TIR'!$E$14-'Ejercicio 3 - TIR'!$C$14)*('Ejercicio 3 - TIR'!$E$14-'Ejercicio 3 - TIR'!$D$14)*(1-D473)))</f>
        <v>30955.5835735699</v>
      </c>
      <c r="F473" s="24">
        <f ca="1" t="shared" si="3521"/>
        <v>0.369450911239048</v>
      </c>
      <c r="G473" s="25">
        <f ca="1">IF(F473&lt;=('Ejercicio 3 - TIR'!$D$18-'Ejercicio 3 - TIR'!$C$18)/('Ejercicio 3 - TIR'!$E$18-'Ejercicio 3 - TIR'!$C$18),'Ejercicio 3 - TIR'!$C$18+SQRT(('Ejercicio 3 - TIR'!$E$18-'Ejercicio 3 - TIR'!$C$18)*('Ejercicio 3 - TIR'!$D$18-'Ejercicio 3 - TIR'!$C$18)*F473),'Ejercicio 3 - TIR'!$E$18-SQRT(('Ejercicio 3 - TIR'!$E$18-'Ejercicio 3 - TIR'!$C$18)*('Ejercicio 3 - TIR'!$E$18-'Ejercicio 3 - TIR'!$D$18)*(1-F473)))</f>
        <v>37444.3022967809</v>
      </c>
      <c r="H473" s="24">
        <f ca="1" t="shared" ref="H473:L473" si="3522">RAND()</f>
        <v>0.603523031232576</v>
      </c>
      <c r="I473" s="25">
        <f ca="1">IF(H473&lt;=('Ejercicio 3 - TIR'!$D$18-'Ejercicio 3 - TIR'!$C$18)/('Ejercicio 3 - TIR'!$E$18-'Ejercicio 3 - TIR'!$C$18),'Ejercicio 3 - TIR'!$C$18+SQRT(('Ejercicio 3 - TIR'!$E$18-'Ejercicio 3 - TIR'!$C$18)*('Ejercicio 3 - TIR'!$D$18-'Ejercicio 3 - TIR'!$C$18)*H473),'Ejercicio 3 - TIR'!$E$18-SQRT(('Ejercicio 3 - TIR'!$E$18-'Ejercicio 3 - TIR'!$C$18)*('Ejercicio 3 - TIR'!$E$18-'Ejercicio 3 - TIR'!$D$18)*(1-H473)))</f>
        <v>39514.6442227172</v>
      </c>
      <c r="J473" s="24">
        <f ca="1" t="shared" si="3522"/>
        <v>0.130855906114635</v>
      </c>
      <c r="K473" s="25">
        <f ca="1">IF(J473&lt;=('Ejercicio 3 - TIR'!$D$18-'Ejercicio 3 - TIR'!$C$18)/('Ejercicio 3 - TIR'!$E$18-'Ejercicio 3 - TIR'!$C$18),'Ejercicio 3 - TIR'!$C$18+SQRT(('Ejercicio 3 - TIR'!$E$18-'Ejercicio 3 - TIR'!$C$18)*('Ejercicio 3 - TIR'!$D$18-'Ejercicio 3 - TIR'!$C$18)*J473),'Ejercicio 3 - TIR'!$E$18-SQRT(('Ejercicio 3 - TIR'!$E$18-'Ejercicio 3 - TIR'!$C$18)*('Ejercicio 3 - TIR'!$E$18-'Ejercicio 3 - TIR'!$D$18)*(1-J473)))</f>
        <v>34430.3934269086</v>
      </c>
      <c r="L473" s="24">
        <f ca="1" t="shared" si="3522"/>
        <v>0.915670009014977</v>
      </c>
      <c r="M473" s="25">
        <f ca="1">IF(L473&lt;=('Ejercicio 3 - TIR'!$D$18-'Ejercicio 3 - TIR'!$C$18)/('Ejercicio 3 - TIR'!$E$18-'Ejercicio 3 - TIR'!$C$18),'Ejercicio 3 - TIR'!$C$18+SQRT(('Ejercicio 3 - TIR'!$E$18-'Ejercicio 3 - TIR'!$C$18)*('Ejercicio 3 - TIR'!$D$18-'Ejercicio 3 - TIR'!$C$18)*L473),'Ejercicio 3 - TIR'!$E$18-SQRT(('Ejercicio 3 - TIR'!$E$18-'Ejercicio 3 - TIR'!$C$18)*('Ejercicio 3 - TIR'!$E$18-'Ejercicio 3 - TIR'!$D$18)*(1-L473)))</f>
        <v>42485.0945695958</v>
      </c>
      <c r="N473" s="24">
        <f ca="1" t="shared" ref="N473:R473" si="3523">RAND()</f>
        <v>0.67724921220765</v>
      </c>
      <c r="O473" s="25">
        <f ca="1">IF(N473&lt;=('Ejercicio 3 - TIR'!$D$18-'Ejercicio 3 - TIR'!$C$18)/('Ejercicio 3 - TIR'!$E$18-'Ejercicio 3 - TIR'!$C$18),'Ejercicio 3 - TIR'!$C$18+SQRT(('Ejercicio 3 - TIR'!$E$18-'Ejercicio 3 - TIR'!$C$18)*('Ejercicio 3 - TIR'!$D$18-'Ejercicio 3 - TIR'!$C$18)*N473),'Ejercicio 3 - TIR'!$E$18-SQRT(('Ejercicio 3 - TIR'!$E$18-'Ejercicio 3 - TIR'!$C$18)*('Ejercicio 3 - TIR'!$E$18-'Ejercicio 3 - TIR'!$D$18)*(1-N473)))</f>
        <v>40080.0092393963</v>
      </c>
      <c r="P473" s="24">
        <f ca="1" t="shared" si="3523"/>
        <v>0.481801883659451</v>
      </c>
      <c r="Q473" s="26">
        <f ca="1">IF(P473&lt;=('Ejercicio 3 - TIR'!$D$22-'Ejercicio 3 - TIR'!$C$22)/('Ejercicio 3 - TIR'!$E$22-'Ejercicio 3 - TIR'!$C$22),'Ejercicio 3 - TIR'!$C$22+SQRT(('Ejercicio 3 - TIR'!$E$22-'Ejercicio 3 - TIR'!$C$22)*('Ejercicio 3 - TIR'!$D$22-'Ejercicio 3 - TIR'!$C$22)*P473),'Ejercicio 3 - TIR'!$E$22-SQRT(('Ejercicio 3 - TIR'!$E$22-'Ejercicio 3 - TIR'!$C$22)*('Ejercicio 3 - TIR'!$E$22-'Ejercicio 3 - TIR'!$D$22)*(1-P473)))</f>
        <v>0.149448996427502</v>
      </c>
      <c r="R473" s="24">
        <f ca="1" t="shared" si="3523"/>
        <v>0.926915918806088</v>
      </c>
      <c r="S473" s="26">
        <f ca="1">IF(R473&lt;=('Ejercicio 3 - TIR'!$D$23-'Ejercicio 3 - TIR'!$C$23)/('Ejercicio 3 - TIR'!$E$23-'Ejercicio 3 - TIR'!$C$23),'Ejercicio 3 - TIR'!$C$23+SQRT(('Ejercicio 3 - TIR'!$E$23-'Ejercicio 3 - TIR'!$C$23)*('Ejercicio 3 - TIR'!$D$23-'Ejercicio 3 - TIR'!$C$23)*R473),'Ejercicio 3 - TIR'!$E$23-SQRT(('Ejercicio 3 - TIR'!$E$23-'Ejercicio 3 - TIR'!$C$23)*('Ejercicio 3 - TIR'!$E$23-'Ejercicio 3 - TIR'!$D$23)*(1-R473)))</f>
        <v>0.168530416478832</v>
      </c>
      <c r="T473" s="24">
        <f ca="1" t="shared" ref="T473:X473" si="3524">RAND()</f>
        <v>0.874374855817278</v>
      </c>
      <c r="U473" s="26">
        <f ca="1">IF(T473&lt;=('Ejercicio 3 - TIR'!$D$24-'Ejercicio 3 - TIR'!$C$24)/('Ejercicio 3 - TIR'!$E$24-'Ejercicio 3 - TIR'!$C$24),'Ejercicio 3 - TIR'!$C$24+SQRT(('Ejercicio 3 - TIR'!$E$24-'Ejercicio 3 - TIR'!$C$24)*('Ejercicio 3 - TIR'!$D$24-'Ejercicio 3 - TIR'!$C$24)*T473),'Ejercicio 3 - TIR'!$E$24-SQRT(('Ejercicio 3 - TIR'!$E$24-'Ejercicio 3 - TIR'!$C$24)*('Ejercicio 3 - TIR'!$E$24-'Ejercicio 3 - TIR'!$D$24)*(1-T473)))</f>
        <v>0.201244989903719</v>
      </c>
      <c r="V473" s="24">
        <f ca="1" t="shared" si="3524"/>
        <v>0.516143084035318</v>
      </c>
      <c r="W473" s="26">
        <f ca="1">IF(V473&lt;=('Ejercicio 3 - TIR'!$D$25-'Ejercicio 3 - TIR'!$C$25)/('Ejercicio 3 - TIR'!$E$25-'Ejercicio 3 - TIR'!$C$25),'Ejercicio 3 - TIR'!$C$25+SQRT(('Ejercicio 3 - TIR'!$E$25-'Ejercicio 3 - TIR'!$C$25)*('Ejercicio 3 - TIR'!$D$25-'Ejercicio 3 - TIR'!$C$25)*V473),'Ejercicio 3 - TIR'!$E$25-SQRT(('Ejercicio 3 - TIR'!$E$25-'Ejercicio 3 - TIR'!$C$25)*('Ejercicio 3 - TIR'!$E$25-'Ejercicio 3 - TIR'!$D$25)*(1-V473)))</f>
        <v>0.208847852961524</v>
      </c>
      <c r="X473" s="24">
        <f ca="1" t="shared" si="3524"/>
        <v>0.710651973917698</v>
      </c>
      <c r="Y473" s="26">
        <f ca="1">IF(X473&lt;=('Ejercicio 3 - TIR'!$D$26-'Ejercicio 3 - TIR'!$C$26)/('Ejercicio 3 - TIR'!$E$26-'Ejercicio 3 - TIR'!$C$26),'Ejercicio 3 - TIR'!$C$26+SQRT(('Ejercicio 3 - TIR'!$E$26-'Ejercicio 3 - TIR'!$C$26)*('Ejercicio 3 - TIR'!$D$26-'Ejercicio 3 - TIR'!$C$26)*X473),'Ejercicio 3 - TIR'!$E$26-SQRT(('Ejercicio 3 - TIR'!$E$26-'Ejercicio 3 - TIR'!$C$26)*('Ejercicio 3 - TIR'!$E$26-'Ejercicio 3 - TIR'!$D$26)*(1-X473)))</f>
        <v>0.240471790568704</v>
      </c>
      <c r="Z473" s="24">
        <f ca="1" t="shared" si="3336"/>
        <v>1.1494489964275</v>
      </c>
      <c r="AA473" s="24">
        <f ca="1" t="shared" si="3337"/>
        <v>1.3431661145166</v>
      </c>
      <c r="AB473" s="24">
        <f ca="1" t="shared" si="3338"/>
        <v>1.61347156567152</v>
      </c>
      <c r="AC473" s="24">
        <f ca="1" t="shared" si="3339"/>
        <v>1.95044163797648</v>
      </c>
      <c r="AD473" s="24">
        <f ca="1" t="shared" si="3340"/>
        <v>2.41946783106044</v>
      </c>
      <c r="AE473" s="23">
        <f ca="1" t="shared" si="3341"/>
        <v>4626.28089889769</v>
      </c>
      <c r="AF473" s="23">
        <f ca="1" t="shared" si="3342"/>
        <v>5405.94994553698</v>
      </c>
      <c r="AG473" s="23">
        <f ca="1" t="shared" si="3343"/>
        <v>6493.87028774658</v>
      </c>
      <c r="AH473" s="23">
        <f ca="1" t="shared" si="3344"/>
        <v>7850.10115475308</v>
      </c>
      <c r="AI473" s="23">
        <f ca="1" t="shared" si="3345"/>
        <v>9737.829035582</v>
      </c>
      <c r="AJ473" s="25">
        <f ca="1" t="shared" si="3346"/>
        <v>43040.3156969628</v>
      </c>
      <c r="AK473" s="25">
        <f ca="1" t="shared" si="3347"/>
        <v>53074.7311471331</v>
      </c>
      <c r="AL473" s="25">
        <f ca="1" t="shared" si="3348"/>
        <v>55552.4607892005</v>
      </c>
      <c r="AM473" s="25">
        <f ca="1" t="shared" si="3349"/>
        <v>82864.697441908</v>
      </c>
      <c r="AN473" s="25">
        <f ca="1" t="shared" si="3350"/>
        <v>96972.2930233244</v>
      </c>
      <c r="AO473" s="25">
        <f ca="1">C473/'Ejercicio 3 - TIR'!$D$7</f>
        <v>16947.1675924463</v>
      </c>
      <c r="AP473" s="25">
        <f ca="1" t="shared" si="3351"/>
        <v>26093.1481045165</v>
      </c>
      <c r="AQ473" s="25">
        <f ca="1" t="shared" si="3352"/>
        <v>36127.5635546868</v>
      </c>
      <c r="AR473" s="25">
        <f ca="1" t="shared" si="3353"/>
        <v>38605.2931967543</v>
      </c>
      <c r="AS473" s="25">
        <f ca="1" t="shared" si="3354"/>
        <v>65917.5298494617</v>
      </c>
      <c r="AT473" s="25">
        <f ca="1" t="shared" si="3355"/>
        <v>80025.1254308781</v>
      </c>
      <c r="AU473" s="25">
        <f ca="1">AP473*'Ejercicio 3 - TIR'!$D$5</f>
        <v>13046.5740522583</v>
      </c>
      <c r="AV473" s="25">
        <f ca="1">AQ473*'Ejercicio 3 - TIR'!$D$5</f>
        <v>18063.7817773434</v>
      </c>
      <c r="AW473" s="25">
        <f ca="1">AR473*'Ejercicio 3 - TIR'!$D$5</f>
        <v>19302.6465983771</v>
      </c>
      <c r="AX473" s="25">
        <f ca="1">AS473*'Ejercicio 3 - TIR'!$D$5</f>
        <v>32958.7649247309</v>
      </c>
      <c r="AY473" s="25">
        <f ca="1">AT473*'Ejercicio 3 - TIR'!$D$5</f>
        <v>40012.5627154391</v>
      </c>
      <c r="AZ473" s="25">
        <f ca="1" t="shared" ref="AZ473:BD473" si="3525">AJ473-AU473-AE473</f>
        <v>25367.4607458068</v>
      </c>
      <c r="BA473" s="25">
        <f ca="1" t="shared" si="3525"/>
        <v>29604.9994242527</v>
      </c>
      <c r="BB473" s="25">
        <f ca="1" t="shared" si="3525"/>
        <v>29755.9439030768</v>
      </c>
      <c r="BC473" s="25">
        <f ca="1" t="shared" si="3525"/>
        <v>42055.8313624241</v>
      </c>
      <c r="BD473" s="25">
        <f ca="1" t="shared" si="3525"/>
        <v>47221.9012723033</v>
      </c>
      <c r="BE473" s="25">
        <f ca="1" t="shared" ref="BE473:BI473" si="3526">AZ473/Z473</f>
        <v>22069.2356291137</v>
      </c>
      <c r="BF473" s="25">
        <f ca="1" t="shared" si="3526"/>
        <v>22041.2048102534</v>
      </c>
      <c r="BG473" s="25">
        <f ca="1" t="shared" si="3526"/>
        <v>18442.1867333575</v>
      </c>
      <c r="BH473" s="25">
        <f ca="1" t="shared" si="3526"/>
        <v>21562.2095752917</v>
      </c>
      <c r="BI473" s="25">
        <f ca="1" t="shared" si="3526"/>
        <v>19517.4743247594</v>
      </c>
      <c r="BJ473" s="25">
        <f ca="1" t="shared" si="3358"/>
        <v>74896.0386479554</v>
      </c>
      <c r="BK473" s="25">
        <f ca="1" t="shared" si="3359"/>
        <v>41003.1268175137</v>
      </c>
      <c r="BL473" s="25">
        <f ca="1" t="shared" si="3360"/>
        <v>115899.165465469</v>
      </c>
      <c r="BM473" s="25">
        <f ca="1">BK473*'Ejercicio 3 - TIR'!$D$5</f>
        <v>20501.5634087569</v>
      </c>
      <c r="BN473" s="25">
        <f ca="1" t="shared" si="3361"/>
        <v>95397.6020567123</v>
      </c>
      <c r="BO473" s="25">
        <f ca="1" t="shared" si="3362"/>
        <v>39429.1673697931</v>
      </c>
      <c r="BP473" s="25">
        <f ca="1" t="shared" si="3363"/>
        <v>-115691.421535801</v>
      </c>
      <c r="BQ473" s="25">
        <f ca="1" t="shared" ref="BQ473:BT473" si="3527">BE473</f>
        <v>22069.2356291137</v>
      </c>
      <c r="BR473" s="25">
        <f ca="1" t="shared" si="3527"/>
        <v>22041.2048102534</v>
      </c>
      <c r="BS473" s="25">
        <f ca="1" t="shared" si="3527"/>
        <v>18442.1867333575</v>
      </c>
      <c r="BT473" s="25">
        <f ca="1" t="shared" si="3527"/>
        <v>21562.2095752917</v>
      </c>
      <c r="BU473" s="25">
        <f ca="1" t="shared" si="3365"/>
        <v>58946.6416945524</v>
      </c>
      <c r="BV473" s="27">
        <f ca="1" t="shared" si="3366"/>
        <v>6.3673817995012</v>
      </c>
    </row>
    <row r="474" ht="15" customHeight="1" spans="1:74">
      <c r="A474" s="23">
        <v>473</v>
      </c>
      <c r="B474" s="24">
        <f ca="1" t="shared" ref="B474:F474" si="3528">RAND()</f>
        <v>0.720593190041571</v>
      </c>
      <c r="C474" s="25">
        <f ca="1">IF(B474&lt;=('Ejercicio 3 - TIR'!$D$13-'Ejercicio 3 - TIR'!$C$13)/('Ejercicio 3 - TIR'!$E$13-'Ejercicio 3 - TIR'!$C$13),'Ejercicio 3 - TIR'!$C$13+SQRT(('Ejercicio 3 - TIR'!$E$13-'Ejercicio 3 - TIR'!$C$13)*('Ejercicio 3 - TIR'!$D$13-'Ejercicio 3 - TIR'!$C$13)*B474),'Ejercicio 3 - TIR'!$E$13-SQRT(('Ejercicio 3 - TIR'!$E$13-'Ejercicio 3 - TIR'!$C$13)*('Ejercicio 3 - TIR'!$E$13-'Ejercicio 3 - TIR'!$D$13)*(1-B474)))</f>
        <v>81689.1242167363</v>
      </c>
      <c r="D474" s="24">
        <f ca="1" t="shared" si="3528"/>
        <v>0.176923904663209</v>
      </c>
      <c r="E474" s="25">
        <f ca="1">IF(D474&lt;=('Ejercicio 3 - TIR'!$D$14-'Ejercicio 3 - TIR'!$C$14)/('Ejercicio 3 - TIR'!$E$14-'Ejercicio 3 - TIR'!$C$14),'Ejercicio 3 - TIR'!$C$14+SQRT(('Ejercicio 3 - TIR'!$E$14-'Ejercicio 3 - TIR'!$C$14)*('Ejercicio 3 - TIR'!$D$14-'Ejercicio 3 - TIR'!$C$14)*D474),'Ejercicio 3 - TIR'!$E$14-SQRT(('Ejercicio 3 - TIR'!$E$14-'Ejercicio 3 - TIR'!$C$14)*('Ejercicio 3 - TIR'!$E$14-'Ejercicio 3 - TIR'!$D$14)*(1-D474)))</f>
        <v>28642.7040573921</v>
      </c>
      <c r="F474" s="24">
        <f ca="1" t="shared" si="3528"/>
        <v>0.460642243410632</v>
      </c>
      <c r="G474" s="25">
        <f ca="1">IF(F474&lt;=('Ejercicio 3 - TIR'!$D$18-'Ejercicio 3 - TIR'!$C$18)/('Ejercicio 3 - TIR'!$E$18-'Ejercicio 3 - TIR'!$C$18),'Ejercicio 3 - TIR'!$C$18+SQRT(('Ejercicio 3 - TIR'!$E$18-'Ejercicio 3 - TIR'!$C$18)*('Ejercicio 3 - TIR'!$D$18-'Ejercicio 3 - TIR'!$C$18)*F474),'Ejercicio 3 - TIR'!$E$18-SQRT(('Ejercicio 3 - TIR'!$E$18-'Ejercicio 3 - TIR'!$C$18)*('Ejercicio 3 - TIR'!$E$18-'Ejercicio 3 - TIR'!$D$18)*(1-F474)))</f>
        <v>38312.4206168597</v>
      </c>
      <c r="H474" s="24">
        <f ca="1" t="shared" ref="H474:L474" si="3529">RAND()</f>
        <v>0.778131804053205</v>
      </c>
      <c r="I474" s="25">
        <f ca="1">IF(H474&lt;=('Ejercicio 3 - TIR'!$D$18-'Ejercicio 3 - TIR'!$C$18)/('Ejercicio 3 - TIR'!$E$18-'Ejercicio 3 - TIR'!$C$18),'Ejercicio 3 - TIR'!$C$18+SQRT(('Ejercicio 3 - TIR'!$E$18-'Ejercicio 3 - TIR'!$C$18)*('Ejercicio 3 - TIR'!$D$18-'Ejercicio 3 - TIR'!$C$18)*H474),'Ejercicio 3 - TIR'!$E$18-SQRT(('Ejercicio 3 - TIR'!$E$18-'Ejercicio 3 - TIR'!$C$18)*('Ejercicio 3 - TIR'!$E$18-'Ejercicio 3 - TIR'!$D$18)*(1-H474)))</f>
        <v>40920.7703305637</v>
      </c>
      <c r="J474" s="24">
        <f ca="1" t="shared" si="3529"/>
        <v>0.306640715875621</v>
      </c>
      <c r="K474" s="25">
        <f ca="1">IF(J474&lt;=('Ejercicio 3 - TIR'!$D$18-'Ejercicio 3 - TIR'!$C$18)/('Ejercicio 3 - TIR'!$E$18-'Ejercicio 3 - TIR'!$C$18),'Ejercicio 3 - TIR'!$C$18+SQRT(('Ejercicio 3 - TIR'!$E$18-'Ejercicio 3 - TIR'!$C$18)*('Ejercicio 3 - TIR'!$D$18-'Ejercicio 3 - TIR'!$C$18)*J474),'Ejercicio 3 - TIR'!$E$18-SQRT(('Ejercicio 3 - TIR'!$E$18-'Ejercicio 3 - TIR'!$C$18)*('Ejercicio 3 - TIR'!$E$18-'Ejercicio 3 - TIR'!$D$18)*(1-J474)))</f>
        <v>36782.0430093994</v>
      </c>
      <c r="L474" s="24">
        <f ca="1" t="shared" si="3529"/>
        <v>0.595001316511153</v>
      </c>
      <c r="M474" s="25">
        <f ca="1">IF(L474&lt;=('Ejercicio 3 - TIR'!$D$18-'Ejercicio 3 - TIR'!$C$18)/('Ejercicio 3 - TIR'!$E$18-'Ejercicio 3 - TIR'!$C$18),'Ejercicio 3 - TIR'!$C$18+SQRT(('Ejercicio 3 - TIR'!$E$18-'Ejercicio 3 - TIR'!$C$18)*('Ejercicio 3 - TIR'!$D$18-'Ejercicio 3 - TIR'!$C$18)*L474),'Ejercicio 3 - TIR'!$E$18-SQRT(('Ejercicio 3 - TIR'!$E$18-'Ejercicio 3 - TIR'!$C$18)*('Ejercicio 3 - TIR'!$E$18-'Ejercicio 3 - TIR'!$D$18)*(1-L474)))</f>
        <v>39447.2322654137</v>
      </c>
      <c r="N474" s="24">
        <f ca="1" t="shared" ref="N474:R474" si="3530">RAND()</f>
        <v>0.648559939434648</v>
      </c>
      <c r="O474" s="25">
        <f ca="1">IF(N474&lt;=('Ejercicio 3 - TIR'!$D$18-'Ejercicio 3 - TIR'!$C$18)/('Ejercicio 3 - TIR'!$E$18-'Ejercicio 3 - TIR'!$C$18),'Ejercicio 3 - TIR'!$C$18+SQRT(('Ejercicio 3 - TIR'!$E$18-'Ejercicio 3 - TIR'!$C$18)*('Ejercicio 3 - TIR'!$D$18-'Ejercicio 3 - TIR'!$C$18)*N474),'Ejercicio 3 - TIR'!$E$18-SQRT(('Ejercicio 3 - TIR'!$E$18-'Ejercicio 3 - TIR'!$C$18)*('Ejercicio 3 - TIR'!$E$18-'Ejercicio 3 - TIR'!$D$18)*(1-N474)))</f>
        <v>39863.2647189051</v>
      </c>
      <c r="P474" s="24">
        <f ca="1" t="shared" si="3530"/>
        <v>0.51555092115852</v>
      </c>
      <c r="Q474" s="26">
        <f ca="1">IF(P474&lt;=('Ejercicio 3 - TIR'!$D$22-'Ejercicio 3 - TIR'!$C$22)/('Ejercicio 3 - TIR'!$E$22-'Ejercicio 3 - TIR'!$C$22),'Ejercicio 3 - TIR'!$C$22+SQRT(('Ejercicio 3 - TIR'!$E$22-'Ejercicio 3 - TIR'!$C$22)*('Ejercicio 3 - TIR'!$D$22-'Ejercicio 3 - TIR'!$C$22)*P474),'Ejercicio 3 - TIR'!$E$22-SQRT(('Ejercicio 3 - TIR'!$E$22-'Ejercicio 3 - TIR'!$C$22)*('Ejercicio 3 - TIR'!$E$22-'Ejercicio 3 - TIR'!$D$22)*(1-P474)))</f>
        <v>0.150470212633433</v>
      </c>
      <c r="R474" s="24">
        <f ca="1" t="shared" si="3530"/>
        <v>0.131120963376834</v>
      </c>
      <c r="S474" s="26">
        <f ca="1">IF(R474&lt;=('Ejercicio 3 - TIR'!$D$23-'Ejercicio 3 - TIR'!$C$23)/('Ejercicio 3 - TIR'!$E$23-'Ejercicio 3 - TIR'!$C$23),'Ejercicio 3 - TIR'!$C$23+SQRT(('Ejercicio 3 - TIR'!$E$23-'Ejercicio 3 - TIR'!$C$23)*('Ejercicio 3 - TIR'!$D$23-'Ejercicio 3 - TIR'!$C$23)*R474),'Ejercicio 3 - TIR'!$E$23-SQRT(('Ejercicio 3 - TIR'!$E$23-'Ejercicio 3 - TIR'!$C$23)*('Ejercicio 3 - TIR'!$E$23-'Ejercicio 3 - TIR'!$D$23)*(1-R474)))</f>
        <v>0.13536286867998</v>
      </c>
      <c r="T474" s="24">
        <f ca="1" t="shared" ref="T474:X474" si="3531">RAND()</f>
        <v>0.211838096597584</v>
      </c>
      <c r="U474" s="26">
        <f ca="1">IF(T474&lt;=('Ejercicio 3 - TIR'!$D$24-'Ejercicio 3 - TIR'!$C$24)/('Ejercicio 3 - TIR'!$E$24-'Ejercicio 3 - TIR'!$C$24),'Ejercicio 3 - TIR'!$C$24+SQRT(('Ejercicio 3 - TIR'!$E$24-'Ejercicio 3 - TIR'!$C$24)*('Ejercicio 3 - TIR'!$D$24-'Ejercicio 3 - TIR'!$C$24)*T474),'Ejercicio 3 - TIR'!$E$24-SQRT(('Ejercicio 3 - TIR'!$E$24-'Ejercicio 3 - TIR'!$C$24)*('Ejercicio 3 - TIR'!$E$24-'Ejercicio 3 - TIR'!$D$24)*(1-T474)))</f>
        <v>0.171091704598133</v>
      </c>
      <c r="V474" s="24">
        <f ca="1" t="shared" si="3531"/>
        <v>0.773477075898091</v>
      </c>
      <c r="W474" s="26">
        <f ca="1">IF(V474&lt;=('Ejercicio 3 - TIR'!$D$25-'Ejercicio 3 - TIR'!$C$25)/('Ejercicio 3 - TIR'!$E$25-'Ejercicio 3 - TIR'!$C$25),'Ejercicio 3 - TIR'!$C$25+SQRT(('Ejercicio 3 - TIR'!$E$25-'Ejercicio 3 - TIR'!$C$25)*('Ejercicio 3 - TIR'!$D$25-'Ejercicio 3 - TIR'!$C$25)*V474),'Ejercicio 3 - TIR'!$E$25-SQRT(('Ejercicio 3 - TIR'!$E$25-'Ejercicio 3 - TIR'!$C$25)*('Ejercicio 3 - TIR'!$E$25-'Ejercicio 3 - TIR'!$D$25)*(1-V474)))</f>
        <v>0.221842758758062</v>
      </c>
      <c r="X474" s="24">
        <f ca="1" t="shared" si="3531"/>
        <v>0.651387092905149</v>
      </c>
      <c r="Y474" s="26">
        <f ca="1">IF(X474&lt;=('Ejercicio 3 - TIR'!$D$26-'Ejercicio 3 - TIR'!$C$26)/('Ejercicio 3 - TIR'!$E$26-'Ejercicio 3 - TIR'!$C$26),'Ejercicio 3 - TIR'!$C$26+SQRT(('Ejercicio 3 - TIR'!$E$26-'Ejercicio 3 - TIR'!$C$26)*('Ejercicio 3 - TIR'!$D$26-'Ejercicio 3 - TIR'!$C$26)*X474),'Ejercicio 3 - TIR'!$E$26-SQRT(('Ejercicio 3 - TIR'!$E$26-'Ejercicio 3 - TIR'!$C$26)*('Ejercicio 3 - TIR'!$E$26-'Ejercicio 3 - TIR'!$D$26)*(1-X474)))</f>
        <v>0.236612101937151</v>
      </c>
      <c r="Z474" s="24">
        <f ca="1" t="shared" si="3336"/>
        <v>1.15047021263343</v>
      </c>
      <c r="AA474" s="24">
        <f ca="1" t="shared" si="3337"/>
        <v>1.30620116094636</v>
      </c>
      <c r="AB474" s="24">
        <f ca="1" t="shared" si="3338"/>
        <v>1.52968134412073</v>
      </c>
      <c r="AC474" s="24">
        <f ca="1" t="shared" si="3339"/>
        <v>1.86903007352122</v>
      </c>
      <c r="AD474" s="24">
        <f ca="1" t="shared" si="3340"/>
        <v>2.31126520780082</v>
      </c>
      <c r="AE474" s="23">
        <f ca="1" t="shared" si="3341"/>
        <v>4309.87376991228</v>
      </c>
      <c r="AF474" s="23">
        <f ca="1" t="shared" si="3342"/>
        <v>4893.2706470562</v>
      </c>
      <c r="AG474" s="23">
        <f ca="1" t="shared" si="3343"/>
        <v>5730.46866312106</v>
      </c>
      <c r="AH474" s="23">
        <f ca="1" t="shared" si="3344"/>
        <v>7001.73164032446</v>
      </c>
      <c r="AI474" s="23">
        <f ca="1" t="shared" si="3345"/>
        <v>8658.42608094148</v>
      </c>
      <c r="AJ474" s="25">
        <f ca="1" t="shared" si="3346"/>
        <v>44077.2986935801</v>
      </c>
      <c r="AK474" s="25">
        <f ca="1" t="shared" si="3347"/>
        <v>53450.7577126017</v>
      </c>
      <c r="AL474" s="25">
        <f ca="1" t="shared" si="3348"/>
        <v>56264.8049901247</v>
      </c>
      <c r="AM474" s="25">
        <f ca="1" t="shared" si="3349"/>
        <v>73728.0634212347</v>
      </c>
      <c r="AN474" s="25">
        <f ca="1" t="shared" si="3350"/>
        <v>92134.5768141593</v>
      </c>
      <c r="AO474" s="25">
        <f ca="1">C474/'Ejercicio 3 - TIR'!$D$7</f>
        <v>16337.8248433473</v>
      </c>
      <c r="AP474" s="25">
        <f ca="1" t="shared" si="3351"/>
        <v>27739.4738502329</v>
      </c>
      <c r="AQ474" s="25">
        <f ca="1" t="shared" si="3352"/>
        <v>37112.9328692544</v>
      </c>
      <c r="AR474" s="25">
        <f ca="1" t="shared" si="3353"/>
        <v>39926.9801467775</v>
      </c>
      <c r="AS474" s="25">
        <f ca="1" t="shared" si="3354"/>
        <v>57390.2385778875</v>
      </c>
      <c r="AT474" s="25">
        <f ca="1" t="shared" si="3355"/>
        <v>75796.751970812</v>
      </c>
      <c r="AU474" s="25">
        <f ca="1">AP474*'Ejercicio 3 - TIR'!$D$5</f>
        <v>13869.7369251164</v>
      </c>
      <c r="AV474" s="25">
        <f ca="1">AQ474*'Ejercicio 3 - TIR'!$D$5</f>
        <v>18556.4664346272</v>
      </c>
      <c r="AW474" s="25">
        <f ca="1">AR474*'Ejercicio 3 - TIR'!$D$5</f>
        <v>19963.4900733887</v>
      </c>
      <c r="AX474" s="25">
        <f ca="1">AS474*'Ejercicio 3 - TIR'!$D$5</f>
        <v>28695.1192889437</v>
      </c>
      <c r="AY474" s="25">
        <f ca="1">AT474*'Ejercicio 3 - TIR'!$D$5</f>
        <v>37898.375985406</v>
      </c>
      <c r="AZ474" s="25">
        <f ca="1" t="shared" ref="AZ474:BD474" si="3532">AJ474-AU474-AE474</f>
        <v>25897.6879985514</v>
      </c>
      <c r="BA474" s="25">
        <f ca="1" t="shared" si="3532"/>
        <v>30001.0206309182</v>
      </c>
      <c r="BB474" s="25">
        <f ca="1" t="shared" si="3532"/>
        <v>30570.8462536149</v>
      </c>
      <c r="BC474" s="25">
        <f ca="1" t="shared" si="3532"/>
        <v>38031.2124919665</v>
      </c>
      <c r="BD474" s="25">
        <f ca="1" t="shared" si="3532"/>
        <v>45577.7747478118</v>
      </c>
      <c r="BE474" s="25">
        <f ca="1" t="shared" ref="BE474:BI474" si="3533">AZ474/Z474</f>
        <v>22510.5245787038</v>
      </c>
      <c r="BF474" s="25">
        <f ca="1" t="shared" si="3533"/>
        <v>22968.147271575</v>
      </c>
      <c r="BG474" s="25">
        <f ca="1" t="shared" si="3533"/>
        <v>19985.1075984634</v>
      </c>
      <c r="BH474" s="25">
        <f ca="1" t="shared" si="3533"/>
        <v>20348.1008843889</v>
      </c>
      <c r="BI474" s="25">
        <f ca="1" t="shared" si="3533"/>
        <v>19719.8376862944</v>
      </c>
      <c r="BJ474" s="25">
        <f ca="1" t="shared" si="3358"/>
        <v>66200.8853451857</v>
      </c>
      <c r="BK474" s="25">
        <f ca="1" t="shared" si="3359"/>
        <v>37761.0461315724</v>
      </c>
      <c r="BL474" s="25">
        <f ca="1" t="shared" si="3360"/>
        <v>103961.931476758</v>
      </c>
      <c r="BM474" s="25">
        <f ca="1">BK474*'Ejercicio 3 - TIR'!$D$5</f>
        <v>18880.5230657862</v>
      </c>
      <c r="BN474" s="25">
        <f ca="1" t="shared" si="3361"/>
        <v>85081.408410972</v>
      </c>
      <c r="BO474" s="25">
        <f ca="1" t="shared" si="3362"/>
        <v>36811.6164790657</v>
      </c>
      <c r="BP474" s="25">
        <f ca="1" t="shared" si="3363"/>
        <v>-110331.828274128</v>
      </c>
      <c r="BQ474" s="25">
        <f ca="1" t="shared" ref="BQ474:BT474" si="3534">BE474</f>
        <v>22510.5245787038</v>
      </c>
      <c r="BR474" s="25">
        <f ca="1" t="shared" si="3534"/>
        <v>22968.147271575</v>
      </c>
      <c r="BS474" s="25">
        <f ca="1" t="shared" si="3534"/>
        <v>19985.1075984634</v>
      </c>
      <c r="BT474" s="25">
        <f ca="1" t="shared" si="3534"/>
        <v>20348.1008843889</v>
      </c>
      <c r="BU474" s="25">
        <f ca="1" t="shared" si="3365"/>
        <v>56531.4541653601</v>
      </c>
      <c r="BV474" s="27">
        <f ca="1" t="shared" si="3366"/>
        <v>7.85004360263979</v>
      </c>
    </row>
    <row r="475" ht="15" customHeight="1" spans="1:74">
      <c r="A475" s="23">
        <v>474</v>
      </c>
      <c r="B475" s="24">
        <f ca="1" t="shared" ref="B475:F475" si="3535">RAND()</f>
        <v>0.703670537477189</v>
      </c>
      <c r="C475" s="25">
        <f ca="1">IF(B475&lt;=('Ejercicio 3 - TIR'!$D$13-'Ejercicio 3 - TIR'!$C$13)/('Ejercicio 3 - TIR'!$E$13-'Ejercicio 3 - TIR'!$C$13),'Ejercicio 3 - TIR'!$C$13+SQRT(('Ejercicio 3 - TIR'!$E$13-'Ejercicio 3 - TIR'!$C$13)*('Ejercicio 3 - TIR'!$D$13-'Ejercicio 3 - TIR'!$C$13)*B475),'Ejercicio 3 - TIR'!$E$13-SQRT(('Ejercicio 3 - TIR'!$E$13-'Ejercicio 3 - TIR'!$C$13)*('Ejercicio 3 - TIR'!$E$13-'Ejercicio 3 - TIR'!$D$13)*(1-B475)))</f>
        <v>81142.7638550244</v>
      </c>
      <c r="D475" s="24">
        <f ca="1" t="shared" si="3535"/>
        <v>0.29855005244565</v>
      </c>
      <c r="E475" s="25">
        <f ca="1">IF(D475&lt;=('Ejercicio 3 - TIR'!$D$14-'Ejercicio 3 - TIR'!$C$14)/('Ejercicio 3 - TIR'!$E$14-'Ejercicio 3 - TIR'!$C$14),'Ejercicio 3 - TIR'!$C$14+SQRT(('Ejercicio 3 - TIR'!$E$14-'Ejercicio 3 - TIR'!$C$14)*('Ejercicio 3 - TIR'!$D$14-'Ejercicio 3 - TIR'!$C$14)*D475),'Ejercicio 3 - TIR'!$E$14-SQRT(('Ejercicio 3 - TIR'!$E$14-'Ejercicio 3 - TIR'!$C$14)*('Ejercicio 3 - TIR'!$E$14-'Ejercicio 3 - TIR'!$D$14)*(1-D475)))</f>
        <v>29731.9397643486</v>
      </c>
      <c r="F475" s="24">
        <f ca="1" t="shared" si="3535"/>
        <v>0.0722837000402203</v>
      </c>
      <c r="G475" s="25">
        <f ca="1">IF(F475&lt;=('Ejercicio 3 - TIR'!$D$18-'Ejercicio 3 - TIR'!$C$18)/('Ejercicio 3 - TIR'!$E$18-'Ejercicio 3 - TIR'!$C$18),'Ejercicio 3 - TIR'!$C$18+SQRT(('Ejercicio 3 - TIR'!$E$18-'Ejercicio 3 - TIR'!$C$18)*('Ejercicio 3 - TIR'!$D$18-'Ejercicio 3 - TIR'!$C$18)*F475),'Ejercicio 3 - TIR'!$E$18-SQRT(('Ejercicio 3 - TIR'!$E$18-'Ejercicio 3 - TIR'!$C$18)*('Ejercicio 3 - TIR'!$E$18-'Ejercicio 3 - TIR'!$D$18)*(1-F475)))</f>
        <v>33292.8035176781</v>
      </c>
      <c r="H475" s="24">
        <f ca="1" t="shared" ref="H475:L475" si="3536">RAND()</f>
        <v>0.671015265891294</v>
      </c>
      <c r="I475" s="25">
        <f ca="1">IF(H475&lt;=('Ejercicio 3 - TIR'!$D$18-'Ejercicio 3 - TIR'!$C$18)/('Ejercicio 3 - TIR'!$E$18-'Ejercicio 3 - TIR'!$C$18),'Ejercicio 3 - TIR'!$C$18+SQRT(('Ejercicio 3 - TIR'!$E$18-'Ejercicio 3 - TIR'!$C$18)*('Ejercicio 3 - TIR'!$D$18-'Ejercicio 3 - TIR'!$C$18)*H475),'Ejercicio 3 - TIR'!$E$18-SQRT(('Ejercicio 3 - TIR'!$E$18-'Ejercicio 3 - TIR'!$C$18)*('Ejercicio 3 - TIR'!$E$18-'Ejercicio 3 - TIR'!$D$18)*(1-H475)))</f>
        <v>40032.7215642615</v>
      </c>
      <c r="J475" s="24">
        <f ca="1" t="shared" si="3536"/>
        <v>0.606500839125263</v>
      </c>
      <c r="K475" s="25">
        <f ca="1">IF(J475&lt;=('Ejercicio 3 - TIR'!$D$18-'Ejercicio 3 - TIR'!$C$18)/('Ejercicio 3 - TIR'!$E$18-'Ejercicio 3 - TIR'!$C$18),'Ejercicio 3 - TIR'!$C$18+SQRT(('Ejercicio 3 - TIR'!$E$18-'Ejercicio 3 - TIR'!$C$18)*('Ejercicio 3 - TIR'!$D$18-'Ejercicio 3 - TIR'!$C$18)*J475),'Ejercicio 3 - TIR'!$E$18-SQRT(('Ejercicio 3 - TIR'!$E$18-'Ejercicio 3 - TIR'!$C$18)*('Ejercicio 3 - TIR'!$E$18-'Ejercicio 3 - TIR'!$D$18)*(1-J475)))</f>
        <v>39538.0881663355</v>
      </c>
      <c r="L475" s="24">
        <f ca="1" t="shared" si="3536"/>
        <v>0.153139580456291</v>
      </c>
      <c r="M475" s="25">
        <f ca="1">IF(L475&lt;=('Ejercicio 3 - TIR'!$D$18-'Ejercicio 3 - TIR'!$C$18)/('Ejercicio 3 - TIR'!$E$18-'Ejercicio 3 - TIR'!$C$18),'Ejercicio 3 - TIR'!$C$18+SQRT(('Ejercicio 3 - TIR'!$E$18-'Ejercicio 3 - TIR'!$C$18)*('Ejercicio 3 - TIR'!$D$18-'Ejercicio 3 - TIR'!$C$18)*L475),'Ejercicio 3 - TIR'!$E$18-SQRT(('Ejercicio 3 - TIR'!$E$18-'Ejercicio 3 - TIR'!$C$18)*('Ejercicio 3 - TIR'!$E$18-'Ejercicio 3 - TIR'!$D$18)*(1-L475)))</f>
        <v>34792.8005454477</v>
      </c>
      <c r="N475" s="24">
        <f ca="1" t="shared" ref="N475:R475" si="3537">RAND()</f>
        <v>0.321404579442245</v>
      </c>
      <c r="O475" s="25">
        <f ca="1">IF(N475&lt;=('Ejercicio 3 - TIR'!$D$18-'Ejercicio 3 - TIR'!$C$18)/('Ejercicio 3 - TIR'!$E$18-'Ejercicio 3 - TIR'!$C$18),'Ejercicio 3 - TIR'!$C$18+SQRT(('Ejercicio 3 - TIR'!$E$18-'Ejercicio 3 - TIR'!$C$18)*('Ejercicio 3 - TIR'!$D$18-'Ejercicio 3 - TIR'!$C$18)*N475),'Ejercicio 3 - TIR'!$E$18-SQRT(('Ejercicio 3 - TIR'!$E$18-'Ejercicio 3 - TIR'!$C$18)*('Ejercicio 3 - TIR'!$E$18-'Ejercicio 3 - TIR'!$D$18)*(1-N475)))</f>
        <v>36943.3916003879</v>
      </c>
      <c r="P475" s="24">
        <f ca="1" t="shared" si="3537"/>
        <v>0.370347841458884</v>
      </c>
      <c r="Q475" s="26">
        <f ca="1">IF(P475&lt;=('Ejercicio 3 - TIR'!$D$22-'Ejercicio 3 - TIR'!$C$22)/('Ejercicio 3 - TIR'!$E$22-'Ejercicio 3 - TIR'!$C$22),'Ejercicio 3 - TIR'!$C$22+SQRT(('Ejercicio 3 - TIR'!$E$22-'Ejercicio 3 - TIR'!$C$22)*('Ejercicio 3 - TIR'!$D$22-'Ejercicio 3 - TIR'!$C$22)*P475),'Ejercicio 3 - TIR'!$E$22-SQRT(('Ejercicio 3 - TIR'!$E$22-'Ejercicio 3 - TIR'!$C$22)*('Ejercicio 3 - TIR'!$E$22-'Ejercicio 3 - TIR'!$D$22)*(1-P475)))</f>
        <v>0.145819103675883</v>
      </c>
      <c r="R475" s="24">
        <f ca="1" t="shared" si="3537"/>
        <v>0.915576346886214</v>
      </c>
      <c r="S475" s="26">
        <f ca="1">IF(R475&lt;=('Ejercicio 3 - TIR'!$D$23-'Ejercicio 3 - TIR'!$C$23)/('Ejercicio 3 - TIR'!$E$23-'Ejercicio 3 - TIR'!$C$23),'Ejercicio 3 - TIR'!$C$23+SQRT(('Ejercicio 3 - TIR'!$E$23-'Ejercicio 3 - TIR'!$C$23)*('Ejercicio 3 - TIR'!$D$23-'Ejercicio 3 - TIR'!$C$23)*R475),'Ejercicio 3 - TIR'!$E$23-SQRT(('Ejercicio 3 - TIR'!$E$23-'Ejercicio 3 - TIR'!$C$23)*('Ejercicio 3 - TIR'!$E$23-'Ejercicio 3 - TIR'!$D$23)*(1-R475)))</f>
        <v>0.16767268984714</v>
      </c>
      <c r="T475" s="24">
        <f ca="1" t="shared" ref="T475:X475" si="3538">RAND()</f>
        <v>0.540323678186924</v>
      </c>
      <c r="U475" s="26">
        <f ca="1">IF(T475&lt;=('Ejercicio 3 - TIR'!$D$24-'Ejercicio 3 - TIR'!$C$24)/('Ejercicio 3 - TIR'!$E$24-'Ejercicio 3 - TIR'!$C$24),'Ejercicio 3 - TIR'!$C$24+SQRT(('Ejercicio 3 - TIR'!$E$24-'Ejercicio 3 - TIR'!$C$24)*('Ejercicio 3 - TIR'!$D$24-'Ejercicio 3 - TIR'!$C$24)*T475),'Ejercicio 3 - TIR'!$E$24-SQRT(('Ejercicio 3 - TIR'!$E$24-'Ejercicio 3 - TIR'!$C$24)*('Ejercicio 3 - TIR'!$E$24-'Ejercicio 3 - TIR'!$D$24)*(1-T475)))</f>
        <v>0.184123911848188</v>
      </c>
      <c r="V475" s="24">
        <f ca="1" t="shared" si="3538"/>
        <v>0.872904077031638</v>
      </c>
      <c r="W475" s="26">
        <f ca="1">IF(V475&lt;=('Ejercicio 3 - TIR'!$D$25-'Ejercicio 3 - TIR'!$C$25)/('Ejercicio 3 - TIR'!$E$25-'Ejercicio 3 - TIR'!$C$25),'Ejercicio 3 - TIR'!$C$25+SQRT(('Ejercicio 3 - TIR'!$E$25-'Ejercicio 3 - TIR'!$C$25)*('Ejercicio 3 - TIR'!$D$25-'Ejercicio 3 - TIR'!$C$25)*V475),'Ejercicio 3 - TIR'!$E$25-SQRT(('Ejercicio 3 - TIR'!$E$25-'Ejercicio 3 - TIR'!$C$25)*('Ejercicio 3 - TIR'!$E$25-'Ejercicio 3 - TIR'!$D$25)*(1-V475)))</f>
        <v>0.228908870812845</v>
      </c>
      <c r="X475" s="24">
        <f ca="1" t="shared" si="3538"/>
        <v>0.830248866044734</v>
      </c>
      <c r="Y475" s="26">
        <f ca="1">IF(X475&lt;=('Ejercicio 3 - TIR'!$D$26-'Ejercicio 3 - TIR'!$C$26)/('Ejercicio 3 - TIR'!$E$26-'Ejercicio 3 - TIR'!$C$26),'Ejercicio 3 - TIR'!$C$26+SQRT(('Ejercicio 3 - TIR'!$E$26-'Ejercicio 3 - TIR'!$C$26)*('Ejercicio 3 - TIR'!$D$26-'Ejercicio 3 - TIR'!$C$26)*X475),'Ejercicio 3 - TIR'!$E$26-SQRT(('Ejercicio 3 - TIR'!$E$26-'Ejercicio 3 - TIR'!$C$26)*('Ejercicio 3 - TIR'!$E$26-'Ejercicio 3 - TIR'!$D$26)*(1-X475)))</f>
        <v>0.249723670576531</v>
      </c>
      <c r="Z475" s="24">
        <f ca="1" t="shared" si="3336"/>
        <v>1.14581910367588</v>
      </c>
      <c r="AA475" s="24">
        <f ca="1" t="shared" si="3337"/>
        <v>1.33794167486746</v>
      </c>
      <c r="AB475" s="24">
        <f ca="1" t="shared" si="3338"/>
        <v>1.58428872986877</v>
      </c>
      <c r="AC475" s="24">
        <f ca="1" t="shared" si="3339"/>
        <v>1.94694647406455</v>
      </c>
      <c r="AD475" s="24">
        <f ca="1" t="shared" si="3340"/>
        <v>2.43314509398398</v>
      </c>
      <c r="AE475" s="23">
        <f ca="1" t="shared" si="3341"/>
        <v>4335.48480698266</v>
      </c>
      <c r="AF475" s="23">
        <f ca="1" t="shared" si="3342"/>
        <v>5062.42720636085</v>
      </c>
      <c r="AG475" s="23">
        <f ca="1" t="shared" si="3343"/>
        <v>5994.5411070427</v>
      </c>
      <c r="AH475" s="23">
        <f ca="1" t="shared" si="3344"/>
        <v>7366.74474289703</v>
      </c>
      <c r="AI475" s="23">
        <f ca="1" t="shared" si="3345"/>
        <v>9206.39528029363</v>
      </c>
      <c r="AJ475" s="25">
        <f ca="1" t="shared" si="3346"/>
        <v>38147.5302854832</v>
      </c>
      <c r="AK475" s="25">
        <f ca="1" t="shared" si="3347"/>
        <v>53561.4465391906</v>
      </c>
      <c r="AL475" s="25">
        <f ca="1" t="shared" si="3348"/>
        <v>62639.7474824831</v>
      </c>
      <c r="AM475" s="25">
        <f ca="1" t="shared" si="3349"/>
        <v>67739.7203447904</v>
      </c>
      <c r="AN475" s="25">
        <f ca="1" t="shared" si="3350"/>
        <v>89888.6320276126</v>
      </c>
      <c r="AO475" s="25">
        <f ca="1">C475/'Ejercicio 3 - TIR'!$D$7</f>
        <v>16228.5527710049</v>
      </c>
      <c r="AP475" s="25">
        <f ca="1" t="shared" si="3351"/>
        <v>21918.9775144783</v>
      </c>
      <c r="AQ475" s="25">
        <f ca="1" t="shared" si="3352"/>
        <v>37332.8937681857</v>
      </c>
      <c r="AR475" s="25">
        <f ca="1" t="shared" si="3353"/>
        <v>46411.1947114782</v>
      </c>
      <c r="AS475" s="25">
        <f ca="1" t="shared" si="3354"/>
        <v>51511.1675737855</v>
      </c>
      <c r="AT475" s="25">
        <f ca="1" t="shared" si="3355"/>
        <v>73660.0792566077</v>
      </c>
      <c r="AU475" s="25">
        <f ca="1">AP475*'Ejercicio 3 - TIR'!$D$5</f>
        <v>10959.4887572391</v>
      </c>
      <c r="AV475" s="25">
        <f ca="1">AQ475*'Ejercicio 3 - TIR'!$D$5</f>
        <v>18666.4468840928</v>
      </c>
      <c r="AW475" s="25">
        <f ca="1">AR475*'Ejercicio 3 - TIR'!$D$5</f>
        <v>23205.5973557391</v>
      </c>
      <c r="AX475" s="25">
        <f ca="1">AS475*'Ejercicio 3 - TIR'!$D$5</f>
        <v>25755.5837868927</v>
      </c>
      <c r="AY475" s="25">
        <f ca="1">AT475*'Ejercicio 3 - TIR'!$D$5</f>
        <v>36830.0396283039</v>
      </c>
      <c r="AZ475" s="25">
        <f ca="1" t="shared" ref="AZ475:BD475" si="3539">AJ475-AU475-AE475</f>
        <v>22852.5567212614</v>
      </c>
      <c r="BA475" s="25">
        <f ca="1" t="shared" si="3539"/>
        <v>29832.5724487369</v>
      </c>
      <c r="BB475" s="25">
        <f ca="1" t="shared" si="3539"/>
        <v>33439.6090197013</v>
      </c>
      <c r="BC475" s="25">
        <f ca="1" t="shared" si="3539"/>
        <v>34617.3918150006</v>
      </c>
      <c r="BD475" s="25">
        <f ca="1" t="shared" si="3539"/>
        <v>43852.1971190151</v>
      </c>
      <c r="BE475" s="25">
        <f ca="1" t="shared" ref="BE475:BI475" si="3540">AZ475/Z475</f>
        <v>19944.2971826429</v>
      </c>
      <c r="BF475" s="25">
        <f ca="1" t="shared" si="3540"/>
        <v>22297.3639353092</v>
      </c>
      <c r="BG475" s="25">
        <f ca="1" t="shared" si="3540"/>
        <v>21107.016915074</v>
      </c>
      <c r="BH475" s="25">
        <f ca="1" t="shared" si="3540"/>
        <v>17780.3510657032</v>
      </c>
      <c r="BI475" s="25">
        <f ca="1" t="shared" si="3540"/>
        <v>18022.8450935544</v>
      </c>
      <c r="BJ475" s="25">
        <f ca="1" t="shared" si="3358"/>
        <v>72342.123372252</v>
      </c>
      <c r="BK475" s="25">
        <f ca="1" t="shared" si="3359"/>
        <v>39486.4235572306</v>
      </c>
      <c r="BL475" s="25">
        <f ca="1" t="shared" si="3360"/>
        <v>111828.546929483</v>
      </c>
      <c r="BM475" s="25">
        <f ca="1">BK475*'Ejercicio 3 - TIR'!$D$5</f>
        <v>19743.2117786153</v>
      </c>
      <c r="BN475" s="25">
        <f ca="1" t="shared" si="3361"/>
        <v>92085.3351508673</v>
      </c>
      <c r="BO475" s="25">
        <f ca="1" t="shared" si="3362"/>
        <v>37846.2161498511</v>
      </c>
      <c r="BP475" s="25">
        <f ca="1" t="shared" si="3363"/>
        <v>-110874.703619373</v>
      </c>
      <c r="BQ475" s="25">
        <f ca="1" t="shared" ref="BQ475:BT475" si="3541">BE475</f>
        <v>19944.2971826429</v>
      </c>
      <c r="BR475" s="25">
        <f ca="1" t="shared" si="3541"/>
        <v>22297.3639353092</v>
      </c>
      <c r="BS475" s="25">
        <f ca="1" t="shared" si="3541"/>
        <v>21107.016915074</v>
      </c>
      <c r="BT475" s="25">
        <f ca="1" t="shared" si="3541"/>
        <v>17780.3510657032</v>
      </c>
      <c r="BU475" s="25">
        <f ca="1" t="shared" si="3365"/>
        <v>55869.0612434055</v>
      </c>
      <c r="BV475" s="27">
        <f ca="1" t="shared" si="3366"/>
        <v>6.38027306587092</v>
      </c>
    </row>
    <row r="476" ht="15" customHeight="1" spans="1:74">
      <c r="A476" s="23">
        <v>475</v>
      </c>
      <c r="B476" s="24">
        <f ca="1" t="shared" ref="B476:F476" si="3542">RAND()</f>
        <v>0.855743298966419</v>
      </c>
      <c r="C476" s="25">
        <f ca="1">IF(B476&lt;=('Ejercicio 3 - TIR'!$D$13-'Ejercicio 3 - TIR'!$C$13)/('Ejercicio 3 - TIR'!$E$13-'Ejercicio 3 - TIR'!$C$13),'Ejercicio 3 - TIR'!$C$13+SQRT(('Ejercicio 3 - TIR'!$E$13-'Ejercicio 3 - TIR'!$C$13)*('Ejercicio 3 - TIR'!$D$13-'Ejercicio 3 - TIR'!$C$13)*B476),'Ejercicio 3 - TIR'!$E$13-SQRT(('Ejercicio 3 - TIR'!$E$13-'Ejercicio 3 - TIR'!$C$13)*('Ejercicio 3 - TIR'!$E$13-'Ejercicio 3 - TIR'!$D$13)*(1-B476)))</f>
        <v>86842.9470913773</v>
      </c>
      <c r="D476" s="24">
        <f ca="1" t="shared" si="3542"/>
        <v>0.0458542384650433</v>
      </c>
      <c r="E476" s="25">
        <f ca="1">IF(D476&lt;=('Ejercicio 3 - TIR'!$D$14-'Ejercicio 3 - TIR'!$C$14)/('Ejercicio 3 - TIR'!$E$14-'Ejercicio 3 - TIR'!$C$14),'Ejercicio 3 - TIR'!$C$14+SQRT(('Ejercicio 3 - TIR'!$E$14-'Ejercicio 3 - TIR'!$C$14)*('Ejercicio 3 - TIR'!$D$14-'Ejercicio 3 - TIR'!$C$14)*D476),'Ejercicio 3 - TIR'!$E$14-SQRT(('Ejercicio 3 - TIR'!$E$14-'Ejercicio 3 - TIR'!$C$14)*('Ejercicio 3 - TIR'!$E$14-'Ejercicio 3 - TIR'!$D$14)*(1-D476)))</f>
        <v>26854.4724006785</v>
      </c>
      <c r="F476" s="24">
        <f ca="1" t="shared" si="3542"/>
        <v>0.896658375182069</v>
      </c>
      <c r="G476" s="25">
        <f ca="1">IF(F476&lt;=('Ejercicio 3 - TIR'!$D$18-'Ejercicio 3 - TIR'!$C$18)/('Ejercicio 3 - TIR'!$E$18-'Ejercicio 3 - TIR'!$C$18),'Ejercicio 3 - TIR'!$C$18+SQRT(('Ejercicio 3 - TIR'!$E$18-'Ejercicio 3 - TIR'!$C$18)*('Ejercicio 3 - TIR'!$D$18-'Ejercicio 3 - TIR'!$C$18)*F476),'Ejercicio 3 - TIR'!$E$18-SQRT(('Ejercicio 3 - TIR'!$E$18-'Ejercicio 3 - TIR'!$C$18)*('Ejercicio 3 - TIR'!$E$18-'Ejercicio 3 - TIR'!$D$18)*(1-F476)))</f>
        <v>42216.0061312307</v>
      </c>
      <c r="H476" s="24">
        <f ca="1" t="shared" ref="H476:L476" si="3543">RAND()</f>
        <v>0.803204695817366</v>
      </c>
      <c r="I476" s="25">
        <f ca="1">IF(H476&lt;=('Ejercicio 3 - TIR'!$D$18-'Ejercicio 3 - TIR'!$C$18)/('Ejercicio 3 - TIR'!$E$18-'Ejercicio 3 - TIR'!$C$18),'Ejercicio 3 - TIR'!$C$18+SQRT(('Ejercicio 3 - TIR'!$E$18-'Ejercicio 3 - TIR'!$C$18)*('Ejercicio 3 - TIR'!$D$18-'Ejercicio 3 - TIR'!$C$18)*H476),'Ejercicio 3 - TIR'!$E$18-SQRT(('Ejercicio 3 - TIR'!$E$18-'Ejercicio 3 - TIR'!$C$18)*('Ejercicio 3 - TIR'!$E$18-'Ejercicio 3 - TIR'!$D$18)*(1-H476)))</f>
        <v>41158.1712930302</v>
      </c>
      <c r="J476" s="24">
        <f ca="1" t="shared" si="3543"/>
        <v>0.746403559216393</v>
      </c>
      <c r="K476" s="25">
        <f ca="1">IF(J476&lt;=('Ejercicio 3 - TIR'!$D$18-'Ejercicio 3 - TIR'!$C$18)/('Ejercicio 3 - TIR'!$E$18-'Ejercicio 3 - TIR'!$C$18),'Ejercicio 3 - TIR'!$C$18+SQRT(('Ejercicio 3 - TIR'!$E$18-'Ejercicio 3 - TIR'!$C$18)*('Ejercicio 3 - TIR'!$D$18-'Ejercicio 3 - TIR'!$C$18)*J476),'Ejercicio 3 - TIR'!$E$18-SQRT(('Ejercicio 3 - TIR'!$E$18-'Ejercicio 3 - TIR'!$C$18)*('Ejercicio 3 - TIR'!$E$18-'Ejercicio 3 - TIR'!$D$18)*(1-J476)))</f>
        <v>40638.8381067919</v>
      </c>
      <c r="L476" s="24">
        <f ca="1" t="shared" si="3543"/>
        <v>0.201536667177791</v>
      </c>
      <c r="M476" s="25">
        <f ca="1">IF(L476&lt;=('Ejercicio 3 - TIR'!$D$18-'Ejercicio 3 - TIR'!$C$18)/('Ejercicio 3 - TIR'!$E$18-'Ejercicio 3 - TIR'!$C$18),'Ejercicio 3 - TIR'!$C$18+SQRT(('Ejercicio 3 - TIR'!$E$18-'Ejercicio 3 - TIR'!$C$18)*('Ejercicio 3 - TIR'!$D$18-'Ejercicio 3 - TIR'!$C$18)*L476),'Ejercicio 3 - TIR'!$E$18-SQRT(('Ejercicio 3 - TIR'!$E$18-'Ejercicio 3 - TIR'!$C$18)*('Ejercicio 3 - TIR'!$E$18-'Ejercicio 3 - TIR'!$D$18)*(1-L476)))</f>
        <v>35498.2269939198</v>
      </c>
      <c r="N476" s="24">
        <f ca="1" t="shared" ref="N476:R476" si="3544">RAND()</f>
        <v>0.761501168442665</v>
      </c>
      <c r="O476" s="25">
        <f ca="1">IF(N476&lt;=('Ejercicio 3 - TIR'!$D$18-'Ejercicio 3 - TIR'!$C$18)/('Ejercicio 3 - TIR'!$E$18-'Ejercicio 3 - TIR'!$C$18),'Ejercicio 3 - TIR'!$C$18+SQRT(('Ejercicio 3 - TIR'!$E$18-'Ejercicio 3 - TIR'!$C$18)*('Ejercicio 3 - TIR'!$D$18-'Ejercicio 3 - TIR'!$C$18)*N476),'Ejercicio 3 - TIR'!$E$18-SQRT(('Ejercicio 3 - TIR'!$E$18-'Ejercicio 3 - TIR'!$C$18)*('Ejercicio 3 - TIR'!$E$18-'Ejercicio 3 - TIR'!$D$18)*(1-N476)))</f>
        <v>40770.6487061489</v>
      </c>
      <c r="P476" s="24">
        <f ca="1" t="shared" si="3544"/>
        <v>0.0543776021622715</v>
      </c>
      <c r="Q476" s="26">
        <f ca="1">IF(P476&lt;=('Ejercicio 3 - TIR'!$D$22-'Ejercicio 3 - TIR'!$C$22)/('Ejercicio 3 - TIR'!$E$22-'Ejercicio 3 - TIR'!$C$22),'Ejercicio 3 - TIR'!$C$22+SQRT(('Ejercicio 3 - TIR'!$E$22-'Ejercicio 3 - TIR'!$C$22)*('Ejercicio 3 - TIR'!$D$22-'Ejercicio 3 - TIR'!$C$22)*P476),'Ejercicio 3 - TIR'!$E$22-SQRT(('Ejercicio 3 - TIR'!$E$22-'Ejercicio 3 - TIR'!$C$22)*('Ejercicio 3 - TIR'!$E$22-'Ejercicio 3 - TIR'!$D$22)*(1-P476)))</f>
        <v>0.129893416189168</v>
      </c>
      <c r="R476" s="24">
        <f ca="1" t="shared" si="3544"/>
        <v>0.189438530268294</v>
      </c>
      <c r="S476" s="26">
        <f ca="1">IF(R476&lt;=('Ejercicio 3 - TIR'!$D$23-'Ejercicio 3 - TIR'!$C$23)/('Ejercicio 3 - TIR'!$E$23-'Ejercicio 3 - TIR'!$C$23),'Ejercicio 3 - TIR'!$C$23+SQRT(('Ejercicio 3 - TIR'!$E$23-'Ejercicio 3 - TIR'!$C$23)*('Ejercicio 3 - TIR'!$D$23-'Ejercicio 3 - TIR'!$C$23)*R476),'Ejercicio 3 - TIR'!$E$23-SQRT(('Ejercicio 3 - TIR'!$E$23-'Ejercicio 3 - TIR'!$C$23)*('Ejercicio 3 - TIR'!$E$23-'Ejercicio 3 - TIR'!$D$23)*(1-R476)))</f>
        <v>0.138465897066835</v>
      </c>
      <c r="T476" s="24">
        <f ca="1" t="shared" ref="T476:X476" si="3545">RAND()</f>
        <v>0.0366604394320607</v>
      </c>
      <c r="U476" s="26">
        <f ca="1">IF(T476&lt;=('Ejercicio 3 - TIR'!$D$24-'Ejercicio 3 - TIR'!$C$24)/('Ejercicio 3 - TIR'!$E$24-'Ejercicio 3 - TIR'!$C$24),'Ejercicio 3 - TIR'!$C$24+SQRT(('Ejercicio 3 - TIR'!$E$24-'Ejercicio 3 - TIR'!$C$24)*('Ejercicio 3 - TIR'!$D$24-'Ejercicio 3 - TIR'!$C$24)*T476),'Ejercicio 3 - TIR'!$E$24-SQRT(('Ejercicio 3 - TIR'!$E$24-'Ejercicio 3 - TIR'!$C$24)*('Ejercicio 3 - TIR'!$E$24-'Ejercicio 3 - TIR'!$D$24)*(1-T476)))</f>
        <v>0.158774219213544</v>
      </c>
      <c r="V476" s="24">
        <f ca="1" t="shared" si="3545"/>
        <v>0.83557390987708</v>
      </c>
      <c r="W476" s="26">
        <f ca="1">IF(V476&lt;=('Ejercicio 3 - TIR'!$D$25-'Ejercicio 3 - TIR'!$C$25)/('Ejercicio 3 - TIR'!$E$25-'Ejercicio 3 - TIR'!$C$25),'Ejercicio 3 - TIR'!$C$25+SQRT(('Ejercicio 3 - TIR'!$E$25-'Ejercicio 3 - TIR'!$C$25)*('Ejercicio 3 - TIR'!$D$25-'Ejercicio 3 - TIR'!$C$25)*V476),'Ejercicio 3 - TIR'!$E$25-SQRT(('Ejercicio 3 - TIR'!$E$25-'Ejercicio 3 - TIR'!$C$25)*('Ejercicio 3 - TIR'!$E$25-'Ejercicio 3 - TIR'!$D$25)*(1-V476)))</f>
        <v>0.226010599936009</v>
      </c>
      <c r="X476" s="24">
        <f ca="1" t="shared" si="3545"/>
        <v>0.854447814036563</v>
      </c>
      <c r="Y476" s="26">
        <f ca="1">IF(X476&lt;=('Ejercicio 3 - TIR'!$D$26-'Ejercicio 3 - TIR'!$C$26)/('Ejercicio 3 - TIR'!$E$26-'Ejercicio 3 - TIR'!$C$26),'Ejercicio 3 - TIR'!$C$26+SQRT(('Ejercicio 3 - TIR'!$E$26-'Ejercicio 3 - TIR'!$C$26)*('Ejercicio 3 - TIR'!$D$26-'Ejercicio 3 - TIR'!$C$26)*X476),'Ejercicio 3 - TIR'!$E$26-SQRT(('Ejercicio 3 - TIR'!$E$26-'Ejercicio 3 - TIR'!$C$26)*('Ejercicio 3 - TIR'!$E$26-'Ejercicio 3 - TIR'!$D$26)*(1-X476)))</f>
        <v>0.251964632975426</v>
      </c>
      <c r="Z476" s="24">
        <f ca="1" t="shared" si="3336"/>
        <v>1.12989341618917</v>
      </c>
      <c r="AA476" s="24">
        <f ca="1" t="shared" si="3337"/>
        <v>1.28634512165171</v>
      </c>
      <c r="AB476" s="24">
        <f ca="1" t="shared" si="3338"/>
        <v>1.49058356398111</v>
      </c>
      <c r="AC476" s="24">
        <f ca="1" t="shared" si="3339"/>
        <v>1.82747124953124</v>
      </c>
      <c r="AD476" s="24">
        <f ca="1" t="shared" si="3340"/>
        <v>2.28792937219252</v>
      </c>
      <c r="AE476" s="23">
        <f ca="1" t="shared" si="3341"/>
        <v>3488.21916008185</v>
      </c>
      <c r="AF476" s="23">
        <f ca="1" t="shared" si="3342"/>
        <v>3971.21855524831</v>
      </c>
      <c r="AG476" s="23">
        <f ca="1" t="shared" si="3343"/>
        <v>4601.7456806842</v>
      </c>
      <c r="AH476" s="23">
        <f ca="1" t="shared" si="3344"/>
        <v>5641.78898272857</v>
      </c>
      <c r="AI476" s="23">
        <f ca="1" t="shared" si="3345"/>
        <v>7063.32027308658</v>
      </c>
      <c r="AJ476" s="25">
        <f ca="1" t="shared" si="3346"/>
        <v>47699.5873854792</v>
      </c>
      <c r="AK476" s="25">
        <f ca="1" t="shared" si="3347"/>
        <v>52943.6128588948</v>
      </c>
      <c r="AL476" s="25">
        <f ca="1" t="shared" si="3348"/>
        <v>60575.5841412733</v>
      </c>
      <c r="AM476" s="25">
        <f ca="1" t="shared" si="3349"/>
        <v>64871.9892407222</v>
      </c>
      <c r="AN476" s="25">
        <f ca="1" t="shared" si="3350"/>
        <v>93280.364698141</v>
      </c>
      <c r="AO476" s="25">
        <f ca="1">C476/'Ejercicio 3 - TIR'!$D$7</f>
        <v>17368.5894182755</v>
      </c>
      <c r="AP476" s="25">
        <f ca="1" t="shared" si="3351"/>
        <v>30330.9979672037</v>
      </c>
      <c r="AQ476" s="25">
        <f ca="1" t="shared" si="3352"/>
        <v>35575.0234406194</v>
      </c>
      <c r="AR476" s="25">
        <f ca="1" t="shared" si="3353"/>
        <v>43206.9947229979</v>
      </c>
      <c r="AS476" s="25">
        <f ca="1" t="shared" si="3354"/>
        <v>47503.3998224468</v>
      </c>
      <c r="AT476" s="25">
        <f ca="1" t="shared" si="3355"/>
        <v>75911.7752798656</v>
      </c>
      <c r="AU476" s="25">
        <f ca="1">AP476*'Ejercicio 3 - TIR'!$D$5</f>
        <v>15165.4989836018</v>
      </c>
      <c r="AV476" s="25">
        <f ca="1">AQ476*'Ejercicio 3 - TIR'!$D$5</f>
        <v>17787.5117203097</v>
      </c>
      <c r="AW476" s="25">
        <f ca="1">AR476*'Ejercicio 3 - TIR'!$D$5</f>
        <v>21603.4973614989</v>
      </c>
      <c r="AX476" s="25">
        <f ca="1">AS476*'Ejercicio 3 - TIR'!$D$5</f>
        <v>23751.6999112234</v>
      </c>
      <c r="AY476" s="25">
        <f ca="1">AT476*'Ejercicio 3 - TIR'!$D$5</f>
        <v>37955.8876399328</v>
      </c>
      <c r="AZ476" s="25">
        <f ca="1" t="shared" ref="AZ476:BD476" si="3546">AJ476-AU476-AE476</f>
        <v>29045.8692417955</v>
      </c>
      <c r="BA476" s="25">
        <f ca="1" t="shared" si="3546"/>
        <v>31184.8825833369</v>
      </c>
      <c r="BB476" s="25">
        <f ca="1" t="shared" si="3546"/>
        <v>34370.3410990902</v>
      </c>
      <c r="BC476" s="25">
        <f ca="1" t="shared" si="3546"/>
        <v>35478.5003467703</v>
      </c>
      <c r="BD476" s="25">
        <f ca="1" t="shared" si="3546"/>
        <v>48261.1567851217</v>
      </c>
      <c r="BE476" s="25">
        <f ca="1" t="shared" ref="BE476:BI476" si="3547">AZ476/Z476</f>
        <v>25706.7337729602</v>
      </c>
      <c r="BF476" s="25">
        <f ca="1" t="shared" si="3547"/>
        <v>24243.0138369821</v>
      </c>
      <c r="BG476" s="25">
        <f ca="1" t="shared" si="3547"/>
        <v>23058.3121467491</v>
      </c>
      <c r="BH476" s="25">
        <f ca="1" t="shared" si="3547"/>
        <v>19413.9855036684</v>
      </c>
      <c r="BI476" s="25">
        <f ca="1" t="shared" si="3547"/>
        <v>21093.8140712242</v>
      </c>
      <c r="BJ476" s="25">
        <f ca="1" t="shared" si="3358"/>
        <v>61441.1361802457</v>
      </c>
      <c r="BK476" s="25">
        <f ca="1" t="shared" si="3359"/>
        <v>39738.1058836246</v>
      </c>
      <c r="BL476" s="25">
        <f ca="1" t="shared" si="3360"/>
        <v>101179.24206387</v>
      </c>
      <c r="BM476" s="25">
        <f ca="1">BK476*'Ejercicio 3 - TIR'!$D$5</f>
        <v>19869.0529418123</v>
      </c>
      <c r="BN476" s="25">
        <f ca="1" t="shared" si="3361"/>
        <v>81310.189122058</v>
      </c>
      <c r="BO476" s="25">
        <f ca="1" t="shared" si="3362"/>
        <v>35538.7671098162</v>
      </c>
      <c r="BP476" s="25">
        <f ca="1" t="shared" si="3363"/>
        <v>-113697.419492056</v>
      </c>
      <c r="BQ476" s="25">
        <f ca="1" t="shared" ref="BQ476:BT476" si="3548">BE476</f>
        <v>25706.7337729602</v>
      </c>
      <c r="BR476" s="25">
        <f ca="1" t="shared" si="3548"/>
        <v>24243.0138369821</v>
      </c>
      <c r="BS476" s="25">
        <f ca="1" t="shared" si="3548"/>
        <v>23058.3121467491</v>
      </c>
      <c r="BT476" s="25">
        <f ca="1" t="shared" si="3548"/>
        <v>19413.9855036684</v>
      </c>
      <c r="BU476" s="25">
        <f ca="1" t="shared" si="3365"/>
        <v>56632.5811810404</v>
      </c>
      <c r="BV476" s="27">
        <f ca="1" t="shared" si="3366"/>
        <v>8.5937117685889</v>
      </c>
    </row>
    <row r="477" ht="15" customHeight="1" spans="1:74">
      <c r="A477" s="23">
        <v>476</v>
      </c>
      <c r="B477" s="24">
        <f ca="1" t="shared" ref="B477:F477" si="3549">RAND()</f>
        <v>0.678624369266067</v>
      </c>
      <c r="C477" s="25">
        <f ca="1">IF(B477&lt;=('Ejercicio 3 - TIR'!$D$13-'Ejercicio 3 - TIR'!$C$13)/('Ejercicio 3 - TIR'!$E$13-'Ejercicio 3 - TIR'!$C$13),'Ejercicio 3 - TIR'!$C$13+SQRT(('Ejercicio 3 - TIR'!$E$13-'Ejercicio 3 - TIR'!$C$13)*('Ejercicio 3 - TIR'!$D$13-'Ejercicio 3 - TIR'!$C$13)*B477),'Ejercicio 3 - TIR'!$E$13-SQRT(('Ejercicio 3 - TIR'!$E$13-'Ejercicio 3 - TIR'!$C$13)*('Ejercicio 3 - TIR'!$E$13-'Ejercicio 3 - TIR'!$D$13)*(1-B477)))</f>
        <v>80362.0073102998</v>
      </c>
      <c r="D477" s="24">
        <f ca="1" t="shared" si="3549"/>
        <v>0.941318009112738</v>
      </c>
      <c r="E477" s="25">
        <f ca="1">IF(D477&lt;=('Ejercicio 3 - TIR'!$D$14-'Ejercicio 3 - TIR'!$C$14)/('Ejercicio 3 - TIR'!$E$14-'Ejercicio 3 - TIR'!$C$14),'Ejercicio 3 - TIR'!$C$14+SQRT(('Ejercicio 3 - TIR'!$E$14-'Ejercicio 3 - TIR'!$C$14)*('Ejercicio 3 - TIR'!$D$14-'Ejercicio 3 - TIR'!$C$14)*D477),'Ejercicio 3 - TIR'!$E$14-SQRT(('Ejercicio 3 - TIR'!$E$14-'Ejercicio 3 - TIR'!$C$14)*('Ejercicio 3 - TIR'!$E$14-'Ejercicio 3 - TIR'!$D$14)*(1-D477)))</f>
        <v>37033.1331959305</v>
      </c>
      <c r="F477" s="24">
        <f ca="1" t="shared" si="3549"/>
        <v>0.134638452102882</v>
      </c>
      <c r="G477" s="25">
        <f ca="1">IF(F477&lt;=('Ejercicio 3 - TIR'!$D$18-'Ejercicio 3 - TIR'!$C$18)/('Ejercicio 3 - TIR'!$E$18-'Ejercicio 3 - TIR'!$C$18),'Ejercicio 3 - TIR'!$C$18+SQRT(('Ejercicio 3 - TIR'!$E$18-'Ejercicio 3 - TIR'!$C$18)*('Ejercicio 3 - TIR'!$D$18-'Ejercicio 3 - TIR'!$C$18)*F477),'Ejercicio 3 - TIR'!$E$18-SQRT(('Ejercicio 3 - TIR'!$E$18-'Ejercicio 3 - TIR'!$C$18)*('Ejercicio 3 - TIR'!$E$18-'Ejercicio 3 - TIR'!$D$18)*(1-F477)))</f>
        <v>34493.9701618315</v>
      </c>
      <c r="H477" s="24">
        <f ca="1" t="shared" ref="H477:L477" si="3550">RAND()</f>
        <v>0.736598183501694</v>
      </c>
      <c r="I477" s="25">
        <f ca="1">IF(H477&lt;=('Ejercicio 3 - TIR'!$D$18-'Ejercicio 3 - TIR'!$C$18)/('Ejercicio 3 - TIR'!$E$18-'Ejercicio 3 - TIR'!$C$18),'Ejercicio 3 - TIR'!$C$18+SQRT(('Ejercicio 3 - TIR'!$E$18-'Ejercicio 3 - TIR'!$C$18)*('Ejercicio 3 - TIR'!$D$18-'Ejercicio 3 - TIR'!$C$18)*H477),'Ejercicio 3 - TIR'!$E$18-SQRT(('Ejercicio 3 - TIR'!$E$18-'Ejercicio 3 - TIR'!$C$18)*('Ejercicio 3 - TIR'!$E$18-'Ejercicio 3 - TIR'!$D$18)*(1-H477)))</f>
        <v>40555.3249570556</v>
      </c>
      <c r="J477" s="24">
        <f ca="1" t="shared" si="3550"/>
        <v>0.99836166887147</v>
      </c>
      <c r="K477" s="25">
        <f ca="1">IF(J477&lt;=('Ejercicio 3 - TIR'!$D$18-'Ejercicio 3 - TIR'!$C$18)/('Ejercicio 3 - TIR'!$E$18-'Ejercicio 3 - TIR'!$C$18),'Ejercicio 3 - TIR'!$C$18+SQRT(('Ejercicio 3 - TIR'!$E$18-'Ejercicio 3 - TIR'!$C$18)*('Ejercicio 3 - TIR'!$D$18-'Ejercicio 3 - TIR'!$C$18)*J477),'Ejercicio 3 - TIR'!$E$18-SQRT(('Ejercicio 3 - TIR'!$E$18-'Ejercicio 3 - TIR'!$C$18)*('Ejercicio 3 - TIR'!$E$18-'Ejercicio 3 - TIR'!$D$18)*(1-J477)))</f>
        <v>44649.4649309416</v>
      </c>
      <c r="L477" s="24">
        <f ca="1" t="shared" si="3550"/>
        <v>0.450214841377448</v>
      </c>
      <c r="M477" s="25">
        <f ca="1">IF(L477&lt;=('Ejercicio 3 - TIR'!$D$18-'Ejercicio 3 - TIR'!$C$18)/('Ejercicio 3 - TIR'!$E$18-'Ejercicio 3 - TIR'!$C$18),'Ejercicio 3 - TIR'!$C$18+SQRT(('Ejercicio 3 - TIR'!$E$18-'Ejercicio 3 - TIR'!$C$18)*('Ejercicio 3 - TIR'!$D$18-'Ejercicio 3 - TIR'!$C$18)*L477),'Ejercicio 3 - TIR'!$E$18-SQRT(('Ejercicio 3 - TIR'!$E$18-'Ejercicio 3 - TIR'!$C$18)*('Ejercicio 3 - TIR'!$E$18-'Ejercicio 3 - TIR'!$D$18)*(1-L477)))</f>
        <v>38217.7993530274</v>
      </c>
      <c r="N477" s="24">
        <f ca="1" t="shared" ref="N477:R477" si="3551">RAND()</f>
        <v>0.0643572777326644</v>
      </c>
      <c r="O477" s="25">
        <f ca="1">IF(N477&lt;=('Ejercicio 3 - TIR'!$D$18-'Ejercicio 3 - TIR'!$C$18)/('Ejercicio 3 - TIR'!$E$18-'Ejercicio 3 - TIR'!$C$18),'Ejercicio 3 - TIR'!$C$18+SQRT(('Ejercicio 3 - TIR'!$E$18-'Ejercicio 3 - TIR'!$C$18)*('Ejercicio 3 - TIR'!$D$18-'Ejercicio 3 - TIR'!$C$18)*N477),'Ejercicio 3 - TIR'!$E$18-SQRT(('Ejercicio 3 - TIR'!$E$18-'Ejercicio 3 - TIR'!$C$18)*('Ejercicio 3 - TIR'!$E$18-'Ejercicio 3 - TIR'!$D$18)*(1-N477)))</f>
        <v>33107.0229577362</v>
      </c>
      <c r="P477" s="24">
        <f ca="1" t="shared" si="3551"/>
        <v>0.58916456826605</v>
      </c>
      <c r="Q477" s="26">
        <f ca="1">IF(P477&lt;=('Ejercicio 3 - TIR'!$D$22-'Ejercicio 3 - TIR'!$C$22)/('Ejercicio 3 - TIR'!$E$22-'Ejercicio 3 - TIR'!$C$22),'Ejercicio 3 - TIR'!$C$22+SQRT(('Ejercicio 3 - TIR'!$E$22-'Ejercicio 3 - TIR'!$C$22)*('Ejercicio 3 - TIR'!$D$22-'Ejercicio 3 - TIR'!$C$22)*P477),'Ejercicio 3 - TIR'!$E$22-SQRT(('Ejercicio 3 - TIR'!$E$22-'Ejercicio 3 - TIR'!$C$22)*('Ejercicio 3 - TIR'!$E$22-'Ejercicio 3 - TIR'!$D$22)*(1-P477)))</f>
        <v>0.152806181269981</v>
      </c>
      <c r="R477" s="24">
        <f ca="1" t="shared" si="3551"/>
        <v>0.320897538628684</v>
      </c>
      <c r="S477" s="26">
        <f ca="1">IF(R477&lt;=('Ejercicio 3 - TIR'!$D$23-'Ejercicio 3 - TIR'!$C$23)/('Ejercicio 3 - TIR'!$E$23-'Ejercicio 3 - TIR'!$C$23),'Ejercicio 3 - TIR'!$C$23+SQRT(('Ejercicio 3 - TIR'!$E$23-'Ejercicio 3 - TIR'!$C$23)*('Ejercicio 3 - TIR'!$D$23-'Ejercicio 3 - TIR'!$C$23)*R477),'Ejercicio 3 - TIR'!$E$23-SQRT(('Ejercicio 3 - TIR'!$E$23-'Ejercicio 3 - TIR'!$C$23)*('Ejercicio 3 - TIR'!$E$23-'Ejercicio 3 - TIR'!$D$23)*(1-R477)))</f>
        <v>0.144033634130768</v>
      </c>
      <c r="T477" s="24">
        <f ca="1" t="shared" ref="T477:X477" si="3552">RAND()</f>
        <v>0.121843314155253</v>
      </c>
      <c r="U477" s="26">
        <f ca="1">IF(T477&lt;=('Ejercicio 3 - TIR'!$D$24-'Ejercicio 3 - TIR'!$C$24)/('Ejercicio 3 - TIR'!$E$24-'Ejercicio 3 - TIR'!$C$24),'Ejercicio 3 - TIR'!$C$24+SQRT(('Ejercicio 3 - TIR'!$E$24-'Ejercicio 3 - TIR'!$C$24)*('Ejercicio 3 - TIR'!$D$24-'Ejercicio 3 - TIR'!$C$24)*T477),'Ejercicio 3 - TIR'!$E$24-SQRT(('Ejercicio 3 - TIR'!$E$24-'Ejercicio 3 - TIR'!$C$24)*('Ejercicio 3 - TIR'!$E$24-'Ejercicio 3 - TIR'!$D$24)*(1-T477)))</f>
        <v>0.16599596698315</v>
      </c>
      <c r="V477" s="24">
        <f ca="1" t="shared" si="3552"/>
        <v>0.591281640152137</v>
      </c>
      <c r="W477" s="26">
        <f ca="1">IF(V477&lt;=('Ejercicio 3 - TIR'!$D$25-'Ejercicio 3 - TIR'!$C$25)/('Ejercicio 3 - TIR'!$E$25-'Ejercicio 3 - TIR'!$C$25),'Ejercicio 3 - TIR'!$C$25+SQRT(('Ejercicio 3 - TIR'!$E$25-'Ejercicio 3 - TIR'!$C$25)*('Ejercicio 3 - TIR'!$D$25-'Ejercicio 3 - TIR'!$C$25)*V477),'Ejercicio 3 - TIR'!$E$25-SQRT(('Ejercicio 3 - TIR'!$E$25-'Ejercicio 3 - TIR'!$C$25)*('Ejercicio 3 - TIR'!$E$25-'Ejercicio 3 - TIR'!$D$25)*(1-V477)))</f>
        <v>0.21217786019449</v>
      </c>
      <c r="X477" s="24">
        <f ca="1" t="shared" si="3552"/>
        <v>0.325571122388264</v>
      </c>
      <c r="Y477" s="26">
        <f ca="1">IF(X477&lt;=('Ejercicio 3 - TIR'!$D$26-'Ejercicio 3 - TIR'!$C$26)/('Ejercicio 3 - TIR'!$E$26-'Ejercicio 3 - TIR'!$C$26),'Ejercicio 3 - TIR'!$C$26+SQRT(('Ejercicio 3 - TIR'!$E$26-'Ejercicio 3 - TIR'!$C$26)*('Ejercicio 3 - TIR'!$D$26-'Ejercicio 3 - TIR'!$C$26)*X477),'Ejercicio 3 - TIR'!$E$26-SQRT(('Ejercicio 3 - TIR'!$E$26-'Ejercicio 3 - TIR'!$C$26)*('Ejercicio 3 - TIR'!$E$26-'Ejercicio 3 - TIR'!$D$26)*(1-X477)))</f>
        <v>0.219648642978192</v>
      </c>
      <c r="Z477" s="24">
        <f ca="1" t="shared" si="3336"/>
        <v>1.15280618126998</v>
      </c>
      <c r="AA477" s="24">
        <f ca="1" t="shared" si="3337"/>
        <v>1.31884904500671</v>
      </c>
      <c r="AB477" s="24">
        <f ca="1" t="shared" si="3338"/>
        <v>1.5377726675374</v>
      </c>
      <c r="AC477" s="24">
        <f ca="1" t="shared" si="3339"/>
        <v>1.86405398160106</v>
      </c>
      <c r="AD477" s="24">
        <f ca="1" t="shared" si="3340"/>
        <v>2.27349090909783</v>
      </c>
      <c r="AE477" s="23">
        <f ca="1" t="shared" si="3341"/>
        <v>5658.89166413273</v>
      </c>
      <c r="AF477" s="23">
        <f ca="1" t="shared" si="3342"/>
        <v>6473.96239567007</v>
      </c>
      <c r="AG477" s="23">
        <f ca="1" t="shared" si="3343"/>
        <v>7548.61404375188</v>
      </c>
      <c r="AH477" s="23">
        <f ca="1" t="shared" si="3344"/>
        <v>9150.26281898923</v>
      </c>
      <c r="AI477" s="23">
        <f ca="1" t="shared" si="3345"/>
        <v>11160.105630074</v>
      </c>
      <c r="AJ477" s="25">
        <f ca="1" t="shared" si="3346"/>
        <v>39764.8620191017</v>
      </c>
      <c r="AK477" s="25">
        <f ca="1" t="shared" si="3347"/>
        <v>53486.3515895496</v>
      </c>
      <c r="AL477" s="25">
        <f ca="1" t="shared" si="3348"/>
        <v>68660.7267909718</v>
      </c>
      <c r="AM477" s="25">
        <f ca="1" t="shared" si="3349"/>
        <v>71240.0410520412</v>
      </c>
      <c r="AN477" s="25">
        <f ca="1" t="shared" si="3350"/>
        <v>75268.5157217064</v>
      </c>
      <c r="AO477" s="25">
        <f ca="1">C477/'Ejercicio 3 - TIR'!$D$7</f>
        <v>16072.40146206</v>
      </c>
      <c r="AP477" s="25">
        <f ca="1" t="shared" si="3351"/>
        <v>23692.4605570418</v>
      </c>
      <c r="AQ477" s="25">
        <f ca="1" t="shared" si="3352"/>
        <v>37413.9501274896</v>
      </c>
      <c r="AR477" s="25">
        <f ca="1" t="shared" si="3353"/>
        <v>52588.3253289118</v>
      </c>
      <c r="AS477" s="25">
        <f ca="1" t="shared" si="3354"/>
        <v>55167.6395899813</v>
      </c>
      <c r="AT477" s="25">
        <f ca="1" t="shared" si="3355"/>
        <v>59196.1142596465</v>
      </c>
      <c r="AU477" s="25">
        <f ca="1">AP477*'Ejercicio 3 - TIR'!$D$5</f>
        <v>11846.2302785209</v>
      </c>
      <c r="AV477" s="25">
        <f ca="1">AQ477*'Ejercicio 3 - TIR'!$D$5</f>
        <v>18706.9750637448</v>
      </c>
      <c r="AW477" s="25">
        <f ca="1">AR477*'Ejercicio 3 - TIR'!$D$5</f>
        <v>26294.1626644559</v>
      </c>
      <c r="AX477" s="25">
        <f ca="1">AS477*'Ejercicio 3 - TIR'!$D$5</f>
        <v>27583.8197949906</v>
      </c>
      <c r="AY477" s="25">
        <f ca="1">AT477*'Ejercicio 3 - TIR'!$D$5</f>
        <v>29598.0571298232</v>
      </c>
      <c r="AZ477" s="25">
        <f ca="1" t="shared" ref="AZ477:BD477" si="3553">AJ477-AU477-AE477</f>
        <v>22259.7400764481</v>
      </c>
      <c r="BA477" s="25">
        <f ca="1" t="shared" si="3553"/>
        <v>28305.4141301347</v>
      </c>
      <c r="BB477" s="25">
        <f ca="1" t="shared" si="3553"/>
        <v>34817.950082764</v>
      </c>
      <c r="BC477" s="25">
        <f ca="1" t="shared" si="3553"/>
        <v>34505.9584380613</v>
      </c>
      <c r="BD477" s="25">
        <f ca="1" t="shared" si="3553"/>
        <v>34510.3529618092</v>
      </c>
      <c r="BE477" s="25">
        <f ca="1" t="shared" ref="BE477:BI477" si="3554">AZ477/Z477</f>
        <v>19309.1782800174</v>
      </c>
      <c r="BF477" s="25">
        <f ca="1" t="shared" si="3554"/>
        <v>21462.2092174246</v>
      </c>
      <c r="BG477" s="25">
        <f ca="1" t="shared" si="3554"/>
        <v>22641.8057868863</v>
      </c>
      <c r="BH477" s="25">
        <f ca="1" t="shared" si="3554"/>
        <v>18511.2441906986</v>
      </c>
      <c r="BI477" s="25">
        <f ca="1" t="shared" si="3554"/>
        <v>15179.4550062677</v>
      </c>
      <c r="BJ477" s="25">
        <f ca="1" t="shared" si="3358"/>
        <v>84194.4916563572</v>
      </c>
      <c r="BK477" s="25">
        <f ca="1" t="shared" si="3359"/>
        <v>36540.458611364</v>
      </c>
      <c r="BL477" s="25">
        <f ca="1" t="shared" si="3360"/>
        <v>120734.950267721</v>
      </c>
      <c r="BM477" s="25">
        <f ca="1">BK477*'Ejercicio 3 - TIR'!$D$5</f>
        <v>18270.229305682</v>
      </c>
      <c r="BN477" s="25">
        <f ca="1" t="shared" si="3361"/>
        <v>102464.720962039</v>
      </c>
      <c r="BO477" s="25">
        <f ca="1" t="shared" si="3362"/>
        <v>45069.3339269605</v>
      </c>
      <c r="BP477" s="25">
        <f ca="1" t="shared" si="3363"/>
        <v>-117395.14050623</v>
      </c>
      <c r="BQ477" s="25">
        <f ca="1" t="shared" ref="BQ477:BT477" si="3555">BE477</f>
        <v>19309.1782800174</v>
      </c>
      <c r="BR477" s="25">
        <f ca="1" t="shared" si="3555"/>
        <v>21462.2092174246</v>
      </c>
      <c r="BS477" s="25">
        <f ca="1" t="shared" si="3555"/>
        <v>22641.8057868863</v>
      </c>
      <c r="BT477" s="25">
        <f ca="1" t="shared" si="3555"/>
        <v>18511.2441906986</v>
      </c>
      <c r="BU477" s="25">
        <f ca="1" t="shared" si="3365"/>
        <v>60248.7889332282</v>
      </c>
      <c r="BV477" s="27">
        <f ca="1" t="shared" si="3366"/>
        <v>5.63413924250267</v>
      </c>
    </row>
    <row r="478" ht="15" customHeight="1" spans="1:74">
      <c r="A478" s="23">
        <v>477</v>
      </c>
      <c r="B478" s="24">
        <f ca="1" t="shared" ref="B478:F478" si="3556">RAND()</f>
        <v>0.28521971535578</v>
      </c>
      <c r="C478" s="25">
        <f ca="1">IF(B478&lt;=('Ejercicio 3 - TIR'!$D$13-'Ejercicio 3 - TIR'!$C$13)/('Ejercicio 3 - TIR'!$E$13-'Ejercicio 3 - TIR'!$C$13),'Ejercicio 3 - TIR'!$C$13+SQRT(('Ejercicio 3 - TIR'!$E$13-'Ejercicio 3 - TIR'!$C$13)*('Ejercicio 3 - TIR'!$D$13-'Ejercicio 3 - TIR'!$C$13)*B478),'Ejercicio 3 - TIR'!$E$13-SQRT(('Ejercicio 3 - TIR'!$E$13-'Ejercicio 3 - TIR'!$C$13)*('Ejercicio 3 - TIR'!$E$13-'Ejercicio 3 - TIR'!$D$13)*(1-B478)))</f>
        <v>70712.8638891908</v>
      </c>
      <c r="D478" s="24">
        <f ca="1" t="shared" si="3556"/>
        <v>0.220313383087124</v>
      </c>
      <c r="E478" s="25">
        <f ca="1">IF(D478&lt;=('Ejercicio 3 - TIR'!$D$14-'Ejercicio 3 - TIR'!$C$14)/('Ejercicio 3 - TIR'!$E$14-'Ejercicio 3 - TIR'!$C$14),'Ejercicio 3 - TIR'!$C$14+SQRT(('Ejercicio 3 - TIR'!$E$14-'Ejercicio 3 - TIR'!$C$14)*('Ejercicio 3 - TIR'!$D$14-'Ejercicio 3 - TIR'!$C$14)*D478),'Ejercicio 3 - TIR'!$E$14-SQRT(('Ejercicio 3 - TIR'!$E$14-'Ejercicio 3 - TIR'!$C$14)*('Ejercicio 3 - TIR'!$E$14-'Ejercicio 3 - TIR'!$D$14)*(1-D478)))</f>
        <v>29064.9112821234</v>
      </c>
      <c r="F478" s="24">
        <f ca="1" t="shared" si="3556"/>
        <v>0.894980370571818</v>
      </c>
      <c r="G478" s="25">
        <f ca="1">IF(F478&lt;=('Ejercicio 3 - TIR'!$D$18-'Ejercicio 3 - TIR'!$C$18)/('Ejercicio 3 - TIR'!$E$18-'Ejercicio 3 - TIR'!$C$18),'Ejercicio 3 - TIR'!$C$18+SQRT(('Ejercicio 3 - TIR'!$E$18-'Ejercicio 3 - TIR'!$C$18)*('Ejercicio 3 - TIR'!$D$18-'Ejercicio 3 - TIR'!$C$18)*F478),'Ejercicio 3 - TIR'!$E$18-SQRT(('Ejercicio 3 - TIR'!$E$18-'Ejercicio 3 - TIR'!$C$18)*('Ejercicio 3 - TIR'!$E$18-'Ejercicio 3 - TIR'!$D$18)*(1-F478)))</f>
        <v>42193.4946629102</v>
      </c>
      <c r="H478" s="24">
        <f ca="1" t="shared" ref="H478:L478" si="3557">RAND()</f>
        <v>0.285799665804601</v>
      </c>
      <c r="I478" s="25">
        <f ca="1">IF(H478&lt;=('Ejercicio 3 - TIR'!$D$18-'Ejercicio 3 - TIR'!$C$18)/('Ejercicio 3 - TIR'!$E$18-'Ejercicio 3 - TIR'!$C$18),'Ejercicio 3 - TIR'!$C$18+SQRT(('Ejercicio 3 - TIR'!$E$18-'Ejercicio 3 - TIR'!$C$18)*('Ejercicio 3 - TIR'!$D$18-'Ejercicio 3 - TIR'!$C$18)*H478),'Ejercicio 3 - TIR'!$E$18-SQRT(('Ejercicio 3 - TIR'!$E$18-'Ejercicio 3 - TIR'!$C$18)*('Ejercicio 3 - TIR'!$E$18-'Ejercicio 3 - TIR'!$D$18)*(1-H478)))</f>
        <v>36547.5147858321</v>
      </c>
      <c r="J478" s="24">
        <f ca="1" t="shared" si="3557"/>
        <v>0.296913555592911</v>
      </c>
      <c r="K478" s="25">
        <f ca="1">IF(J478&lt;=('Ejercicio 3 - TIR'!$D$18-'Ejercicio 3 - TIR'!$C$18)/('Ejercicio 3 - TIR'!$E$18-'Ejercicio 3 - TIR'!$C$18),'Ejercicio 3 - TIR'!$C$18+SQRT(('Ejercicio 3 - TIR'!$E$18-'Ejercicio 3 - TIR'!$C$18)*('Ejercicio 3 - TIR'!$D$18-'Ejercicio 3 - TIR'!$C$18)*J478),'Ejercicio 3 - TIR'!$E$18-SQRT(('Ejercicio 3 - TIR'!$E$18-'Ejercicio 3 - TIR'!$C$18)*('Ejercicio 3 - TIR'!$E$18-'Ejercicio 3 - TIR'!$D$18)*(1-J478)))</f>
        <v>36673.6072209066</v>
      </c>
      <c r="L478" s="24">
        <f ca="1" t="shared" si="3557"/>
        <v>0.393796638754647</v>
      </c>
      <c r="M478" s="25">
        <f ca="1">IF(L478&lt;=('Ejercicio 3 - TIR'!$D$18-'Ejercicio 3 - TIR'!$C$18)/('Ejercicio 3 - TIR'!$E$18-'Ejercicio 3 - TIR'!$C$18),'Ejercicio 3 - TIR'!$C$18+SQRT(('Ejercicio 3 - TIR'!$E$18-'Ejercicio 3 - TIR'!$C$18)*('Ejercicio 3 - TIR'!$D$18-'Ejercicio 3 - TIR'!$C$18)*L478),'Ejercicio 3 - TIR'!$E$18-SQRT(('Ejercicio 3 - TIR'!$E$18-'Ejercicio 3 - TIR'!$C$18)*('Ejercicio 3 - TIR'!$E$18-'Ejercicio 3 - TIR'!$D$18)*(1-L478)))</f>
        <v>37685.6682086333</v>
      </c>
      <c r="N478" s="24">
        <f ca="1" t="shared" ref="N478:R478" si="3558">RAND()</f>
        <v>0.117020643909872</v>
      </c>
      <c r="O478" s="25">
        <f ca="1">IF(N478&lt;=('Ejercicio 3 - TIR'!$D$18-'Ejercicio 3 - TIR'!$C$18)/('Ejercicio 3 - TIR'!$E$18-'Ejercicio 3 - TIR'!$C$18),'Ejercicio 3 - TIR'!$C$18+SQRT(('Ejercicio 3 - TIR'!$E$18-'Ejercicio 3 - TIR'!$C$18)*('Ejercicio 3 - TIR'!$D$18-'Ejercicio 3 - TIR'!$C$18)*N478),'Ejercicio 3 - TIR'!$E$18-SQRT(('Ejercicio 3 - TIR'!$E$18-'Ejercicio 3 - TIR'!$C$18)*('Ejercicio 3 - TIR'!$E$18-'Ejercicio 3 - TIR'!$D$18)*(1-N478)))</f>
        <v>34189.6415821023</v>
      </c>
      <c r="P478" s="24">
        <f ca="1" t="shared" si="3558"/>
        <v>0.337612338903201</v>
      </c>
      <c r="Q478" s="26">
        <f ca="1">IF(P478&lt;=('Ejercicio 3 - TIR'!$D$22-'Ejercicio 3 - TIR'!$C$22)/('Ejercicio 3 - TIR'!$E$22-'Ejercicio 3 - TIR'!$C$22),'Ejercicio 3 - TIR'!$C$22+SQRT(('Ejercicio 3 - TIR'!$E$22-'Ejercicio 3 - TIR'!$C$22)*('Ejercicio 3 - TIR'!$D$22-'Ejercicio 3 - TIR'!$C$22)*P478),'Ejercicio 3 - TIR'!$E$22-SQRT(('Ejercicio 3 - TIR'!$E$22-'Ejercicio 3 - TIR'!$C$22)*('Ejercicio 3 - TIR'!$E$22-'Ejercicio 3 - TIR'!$D$22)*(1-P478)))</f>
        <v>0.1446516167832</v>
      </c>
      <c r="R478" s="24">
        <f ca="1" t="shared" si="3558"/>
        <v>0.844355762284418</v>
      </c>
      <c r="S478" s="26">
        <f ca="1">IF(R478&lt;=('Ejercicio 3 - TIR'!$D$23-'Ejercicio 3 - TIR'!$C$23)/('Ejercicio 3 - TIR'!$E$23-'Ejercicio 3 - TIR'!$C$23),'Ejercicio 3 - TIR'!$C$23+SQRT(('Ejercicio 3 - TIR'!$E$23-'Ejercicio 3 - TIR'!$C$23)*('Ejercicio 3 - TIR'!$D$23-'Ejercicio 3 - TIR'!$C$23)*R478),'Ejercicio 3 - TIR'!$E$23-SQRT(('Ejercicio 3 - TIR'!$E$23-'Ejercicio 3 - TIR'!$C$23)*('Ejercicio 3 - TIR'!$E$23-'Ejercicio 3 - TIR'!$D$23)*(1-R478)))</f>
        <v>0.163262030353473</v>
      </c>
      <c r="T478" s="24">
        <f ca="1" t="shared" ref="T478:X478" si="3559">RAND()</f>
        <v>0.43432906216054</v>
      </c>
      <c r="U478" s="26">
        <f ca="1">IF(T478&lt;=('Ejercicio 3 - TIR'!$D$24-'Ejercicio 3 - TIR'!$C$24)/('Ejercicio 3 - TIR'!$E$24-'Ejercicio 3 - TIR'!$C$24),'Ejercicio 3 - TIR'!$C$24+SQRT(('Ejercicio 3 - TIR'!$E$24-'Ejercicio 3 - TIR'!$C$24)*('Ejercicio 3 - TIR'!$D$24-'Ejercicio 3 - TIR'!$C$24)*T478),'Ejercicio 3 - TIR'!$E$24-SQRT(('Ejercicio 3 - TIR'!$E$24-'Ejercicio 3 - TIR'!$C$24)*('Ejercicio 3 - TIR'!$E$24-'Ejercicio 3 - TIR'!$D$24)*(1-T478)))</f>
        <v>0.180202027363816</v>
      </c>
      <c r="V478" s="24">
        <f ca="1" t="shared" si="3559"/>
        <v>0.929403356681782</v>
      </c>
      <c r="W478" s="26">
        <f ca="1">IF(V478&lt;=('Ejercicio 3 - TIR'!$D$25-'Ejercicio 3 - TIR'!$C$25)/('Ejercicio 3 - TIR'!$E$25-'Ejercicio 3 - TIR'!$C$25),'Ejercicio 3 - TIR'!$C$25+SQRT(('Ejercicio 3 - TIR'!$E$25-'Ejercicio 3 - TIR'!$C$25)*('Ejercicio 3 - TIR'!$D$25-'Ejercicio 3 - TIR'!$C$25)*V478),'Ejercicio 3 - TIR'!$E$25-SQRT(('Ejercicio 3 - TIR'!$E$25-'Ejercicio 3 - TIR'!$C$25)*('Ejercicio 3 - TIR'!$E$25-'Ejercicio 3 - TIR'!$D$25)*(1-V478)))</f>
        <v>0.234280958947386</v>
      </c>
      <c r="X478" s="24">
        <f ca="1" t="shared" si="3559"/>
        <v>0.509477617260398</v>
      </c>
      <c r="Y478" s="26">
        <f ca="1">IF(X478&lt;=('Ejercicio 3 - TIR'!$D$26-'Ejercicio 3 - TIR'!$C$26)/('Ejercicio 3 - TIR'!$E$26-'Ejercicio 3 - TIR'!$C$26),'Ejercicio 3 - TIR'!$C$26+SQRT(('Ejercicio 3 - TIR'!$E$26-'Ejercicio 3 - TIR'!$C$26)*('Ejercicio 3 - TIR'!$D$26-'Ejercicio 3 - TIR'!$C$26)*X478),'Ejercicio 3 - TIR'!$E$26-SQRT(('Ejercicio 3 - TIR'!$E$26-'Ejercicio 3 - TIR'!$C$26)*('Ejercicio 3 - TIR'!$E$26-'Ejercicio 3 - TIR'!$D$26)*(1-X478)))</f>
        <v>0.228533303323471</v>
      </c>
      <c r="Z478" s="24">
        <f ca="1" t="shared" si="3336"/>
        <v>1.1446516167832</v>
      </c>
      <c r="AA478" s="24">
        <f ca="1" t="shared" si="3337"/>
        <v>1.33152976378661</v>
      </c>
      <c r="AB478" s="24">
        <f ca="1" t="shared" si="3338"/>
        <v>1.57147412671622</v>
      </c>
      <c r="AC478" s="24">
        <f ca="1" t="shared" si="3339"/>
        <v>1.9396405920843</v>
      </c>
      <c r="AD478" s="24">
        <f ca="1" t="shared" si="3340"/>
        <v>2.38291306385362</v>
      </c>
      <c r="AE478" s="23">
        <f ca="1" t="shared" si="3341"/>
        <v>4204.28640861943</v>
      </c>
      <c r="AF478" s="23">
        <f ca="1" t="shared" si="3342"/>
        <v>4890.68674387815</v>
      </c>
      <c r="AG478" s="23">
        <f ca="1" t="shared" si="3343"/>
        <v>5771.99841032633</v>
      </c>
      <c r="AH478" s="23">
        <f ca="1" t="shared" si="3344"/>
        <v>7124.26773294038</v>
      </c>
      <c r="AI478" s="23">
        <f ca="1" t="shared" si="3345"/>
        <v>8752.40017171005</v>
      </c>
      <c r="AJ478" s="25">
        <f ca="1" t="shared" si="3346"/>
        <v>48296.8518836335</v>
      </c>
      <c r="AK478" s="25">
        <f ca="1" t="shared" si="3347"/>
        <v>48664.1037297667</v>
      </c>
      <c r="AL478" s="25">
        <f ca="1" t="shared" si="3348"/>
        <v>57631.6248810079</v>
      </c>
      <c r="AM478" s="25">
        <f ca="1" t="shared" si="3349"/>
        <v>73096.6517972862</v>
      </c>
      <c r="AN478" s="25">
        <f ca="1" t="shared" si="3350"/>
        <v>81470.9435744647</v>
      </c>
      <c r="AO478" s="25">
        <f ca="1">C478/'Ejercicio 3 - TIR'!$D$7</f>
        <v>14142.5727778382</v>
      </c>
      <c r="AP478" s="25">
        <f ca="1" t="shared" si="3351"/>
        <v>34154.2791057953</v>
      </c>
      <c r="AQ478" s="25">
        <f ca="1" t="shared" si="3352"/>
        <v>34521.5309519286</v>
      </c>
      <c r="AR478" s="25">
        <f ca="1" t="shared" si="3353"/>
        <v>43489.0521031697</v>
      </c>
      <c r="AS478" s="25">
        <f ca="1" t="shared" si="3354"/>
        <v>58954.079019448</v>
      </c>
      <c r="AT478" s="25">
        <f ca="1" t="shared" si="3355"/>
        <v>67328.3707966265</v>
      </c>
      <c r="AU478" s="25">
        <f ca="1">AP478*'Ejercicio 3 - TIR'!$D$5</f>
        <v>17077.1395528976</v>
      </c>
      <c r="AV478" s="25">
        <f ca="1">AQ478*'Ejercicio 3 - TIR'!$D$5</f>
        <v>17260.7654759643</v>
      </c>
      <c r="AW478" s="25">
        <f ca="1">AR478*'Ejercicio 3 - TIR'!$D$5</f>
        <v>21744.5260515849</v>
      </c>
      <c r="AX478" s="25">
        <f ca="1">AS478*'Ejercicio 3 - TIR'!$D$5</f>
        <v>29477.039509724</v>
      </c>
      <c r="AY478" s="25">
        <f ca="1">AT478*'Ejercicio 3 - TIR'!$D$5</f>
        <v>33664.1853983133</v>
      </c>
      <c r="AZ478" s="25">
        <f ca="1" t="shared" ref="AZ478:BD478" si="3560">AJ478-AU478-AE478</f>
        <v>27015.4259221164</v>
      </c>
      <c r="BA478" s="25">
        <f ca="1" t="shared" si="3560"/>
        <v>26512.6515099243</v>
      </c>
      <c r="BB478" s="25">
        <f ca="1" t="shared" si="3560"/>
        <v>30115.1004190967</v>
      </c>
      <c r="BC478" s="25">
        <f ca="1" t="shared" si="3560"/>
        <v>36495.3445546218</v>
      </c>
      <c r="BD478" s="25">
        <f ca="1" t="shared" si="3560"/>
        <v>39054.3580044414</v>
      </c>
      <c r="BE478" s="25">
        <f ca="1" t="shared" ref="BE478:BI478" si="3561">AZ478/Z478</f>
        <v>23601.4395349718</v>
      </c>
      <c r="BF478" s="25">
        <f ca="1" t="shared" si="3561"/>
        <v>19911.4223586918</v>
      </c>
      <c r="BG478" s="25">
        <f ca="1" t="shared" si="3561"/>
        <v>19163.5992646126</v>
      </c>
      <c r="BH478" s="25">
        <f ca="1" t="shared" si="3561"/>
        <v>18815.5190727394</v>
      </c>
      <c r="BI478" s="25">
        <f ca="1" t="shared" si="3561"/>
        <v>16389.3339613838</v>
      </c>
      <c r="BJ478" s="25">
        <f ca="1" t="shared" si="3358"/>
        <v>69259.1567939184</v>
      </c>
      <c r="BK478" s="25">
        <f ca="1" t="shared" si="3359"/>
        <v>33700.5214288112</v>
      </c>
      <c r="BL478" s="25">
        <f ca="1" t="shared" si="3360"/>
        <v>102959.67822273</v>
      </c>
      <c r="BM478" s="25">
        <f ca="1">BK478*'Ejercicio 3 - TIR'!$D$5</f>
        <v>16850.2607144056</v>
      </c>
      <c r="BN478" s="25">
        <f ca="1" t="shared" si="3361"/>
        <v>86109.417508324</v>
      </c>
      <c r="BO478" s="25">
        <f ca="1" t="shared" si="3362"/>
        <v>36136.1976710425</v>
      </c>
      <c r="BP478" s="25">
        <f ca="1" t="shared" si="3363"/>
        <v>-99777.7751713142</v>
      </c>
      <c r="BQ478" s="25">
        <f ca="1" t="shared" ref="BQ478:BT478" si="3562">BE478</f>
        <v>23601.4395349718</v>
      </c>
      <c r="BR478" s="25">
        <f ca="1" t="shared" si="3562"/>
        <v>19911.4223586918</v>
      </c>
      <c r="BS478" s="25">
        <f ca="1" t="shared" si="3562"/>
        <v>19163.5992646126</v>
      </c>
      <c r="BT478" s="25">
        <f ca="1" t="shared" si="3562"/>
        <v>18815.5190727394</v>
      </c>
      <c r="BU478" s="25">
        <f ca="1" t="shared" si="3365"/>
        <v>52525.5316324263</v>
      </c>
      <c r="BV478" s="27">
        <f ca="1" t="shared" si="3366"/>
        <v>9.30500994995917</v>
      </c>
    </row>
    <row r="479" ht="15" customHeight="1" spans="1:74">
      <c r="A479" s="23">
        <v>478</v>
      </c>
      <c r="B479" s="24">
        <f ca="1" t="shared" ref="B479:F479" si="3563">RAND()</f>
        <v>0.926210374733428</v>
      </c>
      <c r="C479" s="25">
        <f ca="1">IF(B479&lt;=('Ejercicio 3 - TIR'!$D$13-'Ejercicio 3 - TIR'!$C$13)/('Ejercicio 3 - TIR'!$E$13-'Ejercicio 3 - TIR'!$C$13),'Ejercicio 3 - TIR'!$C$13+SQRT(('Ejercicio 3 - TIR'!$E$13-'Ejercicio 3 - TIR'!$C$13)*('Ejercicio 3 - TIR'!$D$13-'Ejercicio 3 - TIR'!$C$13)*B479),'Ejercicio 3 - TIR'!$E$13-SQRT(('Ejercicio 3 - TIR'!$E$13-'Ejercicio 3 - TIR'!$C$13)*('Ejercicio 3 - TIR'!$E$13-'Ejercicio 3 - TIR'!$D$13)*(1-B479)))</f>
        <v>90590.0292072778</v>
      </c>
      <c r="D479" s="24">
        <f ca="1" t="shared" si="3563"/>
        <v>0.884370603933654</v>
      </c>
      <c r="E479" s="25">
        <f ca="1">IF(D479&lt;=('Ejercicio 3 - TIR'!$D$14-'Ejercicio 3 - TIR'!$C$14)/('Ejercicio 3 - TIR'!$E$14-'Ejercicio 3 - TIR'!$C$14),'Ejercicio 3 - TIR'!$C$14+SQRT(('Ejercicio 3 - TIR'!$E$14-'Ejercicio 3 - TIR'!$C$14)*('Ejercicio 3 - TIR'!$D$14-'Ejercicio 3 - TIR'!$C$14)*D479),'Ejercicio 3 - TIR'!$E$14-SQRT(('Ejercicio 3 - TIR'!$E$14-'Ejercicio 3 - TIR'!$C$14)*('Ejercicio 3 - TIR'!$E$14-'Ejercicio 3 - TIR'!$D$14)*(1-D479)))</f>
        <v>35835.3380197245</v>
      </c>
      <c r="F479" s="24">
        <f ca="1" t="shared" si="3563"/>
        <v>0.352250229442869</v>
      </c>
      <c r="G479" s="25">
        <f ca="1">IF(F479&lt;=('Ejercicio 3 - TIR'!$D$18-'Ejercicio 3 - TIR'!$C$18)/('Ejercicio 3 - TIR'!$E$18-'Ejercicio 3 - TIR'!$C$18),'Ejercicio 3 - TIR'!$C$18+SQRT(('Ejercicio 3 - TIR'!$E$18-'Ejercicio 3 - TIR'!$C$18)*('Ejercicio 3 - TIR'!$D$18-'Ejercicio 3 - TIR'!$C$18)*F479),'Ejercicio 3 - TIR'!$E$18-SQRT(('Ejercicio 3 - TIR'!$E$18-'Ejercicio 3 - TIR'!$C$18)*('Ejercicio 3 - TIR'!$E$18-'Ejercicio 3 - TIR'!$D$18)*(1-F479)))</f>
        <v>37268.9431430181</v>
      </c>
      <c r="H479" s="24">
        <f ca="1" t="shared" ref="H479:L479" si="3564">RAND()</f>
        <v>0.517302460990486</v>
      </c>
      <c r="I479" s="25">
        <f ca="1">IF(H479&lt;=('Ejercicio 3 - TIR'!$D$18-'Ejercicio 3 - TIR'!$C$18)/('Ejercicio 3 - TIR'!$E$18-'Ejercicio 3 - TIR'!$C$18),'Ejercicio 3 - TIR'!$C$18+SQRT(('Ejercicio 3 - TIR'!$E$18-'Ejercicio 3 - TIR'!$C$18)*('Ejercicio 3 - TIR'!$D$18-'Ejercicio 3 - TIR'!$C$18)*H479),'Ejercicio 3 - TIR'!$E$18-SQRT(('Ejercicio 3 - TIR'!$E$18-'Ejercicio 3 - TIR'!$C$18)*('Ejercicio 3 - TIR'!$E$18-'Ejercicio 3 - TIR'!$D$18)*(1-H479)))</f>
        <v>38808.8233691324</v>
      </c>
      <c r="J479" s="24">
        <f ca="1" t="shared" si="3564"/>
        <v>0.551243974689902</v>
      </c>
      <c r="K479" s="25">
        <f ca="1">IF(J479&lt;=('Ejercicio 3 - TIR'!$D$18-'Ejercicio 3 - TIR'!$C$18)/('Ejercicio 3 - TIR'!$E$18-'Ejercicio 3 - TIR'!$C$18),'Ejercicio 3 - TIR'!$C$18+SQRT(('Ejercicio 3 - TIR'!$E$18-'Ejercicio 3 - TIR'!$C$18)*('Ejercicio 3 - TIR'!$D$18-'Ejercicio 3 - TIR'!$C$18)*J479),'Ejercicio 3 - TIR'!$E$18-SQRT(('Ejercicio 3 - TIR'!$E$18-'Ejercicio 3 - TIR'!$C$18)*('Ejercicio 3 - TIR'!$E$18-'Ejercicio 3 - TIR'!$D$18)*(1-J479)))</f>
        <v>39093.2170436807</v>
      </c>
      <c r="L479" s="24">
        <f ca="1" t="shared" si="3564"/>
        <v>0.284246676717532</v>
      </c>
      <c r="M479" s="25">
        <f ca="1">IF(L479&lt;=('Ejercicio 3 - TIR'!$D$18-'Ejercicio 3 - TIR'!$C$18)/('Ejercicio 3 - TIR'!$E$18-'Ejercicio 3 - TIR'!$C$18),'Ejercicio 3 - TIR'!$C$18+SQRT(('Ejercicio 3 - TIR'!$E$18-'Ejercicio 3 - TIR'!$C$18)*('Ejercicio 3 - TIR'!$D$18-'Ejercicio 3 - TIR'!$C$18)*L479),'Ejercicio 3 - TIR'!$E$18-SQRT(('Ejercicio 3 - TIR'!$E$18-'Ejercicio 3 - TIR'!$C$18)*('Ejercicio 3 - TIR'!$E$18-'Ejercicio 3 - TIR'!$D$18)*(1-L479)))</f>
        <v>36529.7014868698</v>
      </c>
      <c r="N479" s="24">
        <f ca="1" t="shared" ref="N479:R479" si="3565">RAND()</f>
        <v>0.289165976891893</v>
      </c>
      <c r="O479" s="25">
        <f ca="1">IF(N479&lt;=('Ejercicio 3 - TIR'!$D$18-'Ejercicio 3 - TIR'!$C$18)/('Ejercicio 3 - TIR'!$E$18-'Ejercicio 3 - TIR'!$C$18),'Ejercicio 3 - TIR'!$C$18+SQRT(('Ejercicio 3 - TIR'!$E$18-'Ejercicio 3 - TIR'!$C$18)*('Ejercicio 3 - TIR'!$D$18-'Ejercicio 3 - TIR'!$C$18)*N479),'Ejercicio 3 - TIR'!$E$18-SQRT(('Ejercicio 3 - TIR'!$E$18-'Ejercicio 3 - TIR'!$C$18)*('Ejercicio 3 - TIR'!$E$18-'Ejercicio 3 - TIR'!$D$18)*(1-N479)))</f>
        <v>36585.9620811074</v>
      </c>
      <c r="P479" s="24">
        <f ca="1" t="shared" si="3565"/>
        <v>0.321603931937551</v>
      </c>
      <c r="Q479" s="26">
        <f ca="1">IF(P479&lt;=('Ejercicio 3 - TIR'!$D$22-'Ejercicio 3 - TIR'!$C$22)/('Ejercicio 3 - TIR'!$E$22-'Ejercicio 3 - TIR'!$C$22),'Ejercicio 3 - TIR'!$C$22+SQRT(('Ejercicio 3 - TIR'!$E$22-'Ejercicio 3 - TIR'!$C$22)*('Ejercicio 3 - TIR'!$D$22-'Ejercicio 3 - TIR'!$C$22)*P479),'Ejercicio 3 - TIR'!$E$22-SQRT(('Ejercicio 3 - TIR'!$E$22-'Ejercicio 3 - TIR'!$C$22)*('Ejercicio 3 - TIR'!$E$22-'Ejercicio 3 - TIR'!$D$22)*(1-P479)))</f>
        <v>0.144060072266882</v>
      </c>
      <c r="R479" s="24">
        <f ca="1" t="shared" si="3565"/>
        <v>0.378577931132455</v>
      </c>
      <c r="S479" s="26">
        <f ca="1">IF(R479&lt;=('Ejercicio 3 - TIR'!$D$23-'Ejercicio 3 - TIR'!$C$23)/('Ejercicio 3 - TIR'!$E$23-'Ejercicio 3 - TIR'!$C$23),'Ejercicio 3 - TIR'!$C$23+SQRT(('Ejercicio 3 - TIR'!$E$23-'Ejercicio 3 - TIR'!$C$23)*('Ejercicio 3 - TIR'!$D$23-'Ejercicio 3 - TIR'!$C$23)*R479),'Ejercicio 3 - TIR'!$E$23-SQRT(('Ejercicio 3 - TIR'!$E$23-'Ejercicio 3 - TIR'!$C$23)*('Ejercicio 3 - TIR'!$E$23-'Ejercicio 3 - TIR'!$D$23)*(1-R479)))</f>
        <v>0.146104411045615</v>
      </c>
      <c r="T479" s="24">
        <f ca="1" t="shared" ref="T479:X479" si="3566">RAND()</f>
        <v>0.432297544589731</v>
      </c>
      <c r="U479" s="26">
        <f ca="1">IF(T479&lt;=('Ejercicio 3 - TIR'!$D$24-'Ejercicio 3 - TIR'!$C$24)/('Ejercicio 3 - TIR'!$E$24-'Ejercicio 3 - TIR'!$C$24),'Ejercicio 3 - TIR'!$C$24+SQRT(('Ejercicio 3 - TIR'!$E$24-'Ejercicio 3 - TIR'!$C$24)*('Ejercicio 3 - TIR'!$D$24-'Ejercicio 3 - TIR'!$C$24)*T479),'Ejercicio 3 - TIR'!$E$24-SQRT(('Ejercicio 3 - TIR'!$E$24-'Ejercicio 3 - TIR'!$C$24)*('Ejercicio 3 - TIR'!$E$24-'Ejercicio 3 - TIR'!$D$24)*(1-T479)))</f>
        <v>0.180130627354462</v>
      </c>
      <c r="V479" s="24">
        <f ca="1" t="shared" si="3566"/>
        <v>0.044243338052868</v>
      </c>
      <c r="W479" s="26">
        <f ca="1">IF(V479&lt;=('Ejercicio 3 - TIR'!$D$25-'Ejercicio 3 - TIR'!$C$25)/('Ejercicio 3 - TIR'!$E$25-'Ejercicio 3 - TIR'!$C$25),'Ejercicio 3 - TIR'!$C$25+SQRT(('Ejercicio 3 - TIR'!$E$25-'Ejercicio 3 - TIR'!$C$25)*('Ejercicio 3 - TIR'!$D$25-'Ejercicio 3 - TIR'!$C$25)*V479),'Ejercicio 3 - TIR'!$E$25-SQRT(('Ejercicio 3 - TIR'!$E$25-'Ejercicio 3 - TIR'!$C$25)*('Ejercicio 3 - TIR'!$E$25-'Ejercicio 3 - TIR'!$D$25)*(1-V479)))</f>
        <v>0.187870239721509</v>
      </c>
      <c r="X479" s="24">
        <f ca="1" t="shared" si="3566"/>
        <v>0.423884317156747</v>
      </c>
      <c r="Y479" s="26">
        <f ca="1">IF(X479&lt;=('Ejercicio 3 - TIR'!$D$26-'Ejercicio 3 - TIR'!$C$26)/('Ejercicio 3 - TIR'!$E$26-'Ejercicio 3 - TIR'!$C$26),'Ejercicio 3 - TIR'!$C$26+SQRT(('Ejercicio 3 - TIR'!$E$26-'Ejercicio 3 - TIR'!$C$26)*('Ejercicio 3 - TIR'!$D$26-'Ejercicio 3 - TIR'!$C$26)*X479),'Ejercicio 3 - TIR'!$E$26-SQRT(('Ejercicio 3 - TIR'!$E$26-'Ejercicio 3 - TIR'!$C$26)*('Ejercicio 3 - TIR'!$E$26-'Ejercicio 3 - TIR'!$D$26)*(1-X479)))</f>
        <v>0.224223439624215</v>
      </c>
      <c r="Z479" s="24">
        <f ca="1" t="shared" si="3336"/>
        <v>1.14406007226688</v>
      </c>
      <c r="AA479" s="24">
        <f ca="1" t="shared" si="3337"/>
        <v>1.31121229532624</v>
      </c>
      <c r="AB479" s="24">
        <f ca="1" t="shared" si="3338"/>
        <v>1.54740178867824</v>
      </c>
      <c r="AC479" s="24">
        <f ca="1" t="shared" si="3339"/>
        <v>1.83811253366271</v>
      </c>
      <c r="AD479" s="24">
        <f ca="1" t="shared" si="3340"/>
        <v>2.25026044837694</v>
      </c>
      <c r="AE479" s="23">
        <f ca="1" t="shared" si="3341"/>
        <v>5162.44138482967</v>
      </c>
      <c r="AF479" s="23">
        <f ca="1" t="shared" si="3342"/>
        <v>5916.69684291772</v>
      </c>
      <c r="AG479" s="23">
        <f ca="1" t="shared" si="3343"/>
        <v>6982.47515709865</v>
      </c>
      <c r="AH479" s="23">
        <f ca="1" t="shared" si="3344"/>
        <v>8294.27443871225</v>
      </c>
      <c r="AI479" s="23">
        <f ca="1" t="shared" si="3345"/>
        <v>10154.0451825475</v>
      </c>
      <c r="AJ479" s="25">
        <f ca="1" t="shared" si="3346"/>
        <v>42637.9097855116</v>
      </c>
      <c r="AK479" s="25">
        <f ca="1" t="shared" si="3347"/>
        <v>50886.6063687507</v>
      </c>
      <c r="AL479" s="25">
        <f ca="1" t="shared" si="3348"/>
        <v>60492.9139785781</v>
      </c>
      <c r="AM479" s="25">
        <f ca="1" t="shared" si="3349"/>
        <v>67145.7021539728</v>
      </c>
      <c r="AN479" s="25">
        <f ca="1" t="shared" si="3350"/>
        <v>82327.9434369345</v>
      </c>
      <c r="AO479" s="25">
        <f ca="1">C479/'Ejercicio 3 - TIR'!$D$7</f>
        <v>18118.0058414555</v>
      </c>
      <c r="AP479" s="25">
        <f ca="1" t="shared" si="3351"/>
        <v>24519.9039440561</v>
      </c>
      <c r="AQ479" s="25">
        <f ca="1" t="shared" si="3352"/>
        <v>32768.6005272951</v>
      </c>
      <c r="AR479" s="25">
        <f ca="1" t="shared" si="3353"/>
        <v>42374.9081371226</v>
      </c>
      <c r="AS479" s="25">
        <f ca="1" t="shared" si="3354"/>
        <v>49027.6963125172</v>
      </c>
      <c r="AT479" s="25">
        <f ca="1" t="shared" si="3355"/>
        <v>64209.937595479</v>
      </c>
      <c r="AU479" s="25">
        <f ca="1">AP479*'Ejercicio 3 - TIR'!$D$5</f>
        <v>12259.951972028</v>
      </c>
      <c r="AV479" s="25">
        <f ca="1">AQ479*'Ejercicio 3 - TIR'!$D$5</f>
        <v>16384.3002636476</v>
      </c>
      <c r="AW479" s="25">
        <f ca="1">AR479*'Ejercicio 3 - TIR'!$D$5</f>
        <v>21187.4540685613</v>
      </c>
      <c r="AX479" s="25">
        <f ca="1">AS479*'Ejercicio 3 - TIR'!$D$5</f>
        <v>24513.8481562586</v>
      </c>
      <c r="AY479" s="25">
        <f ca="1">AT479*'Ejercicio 3 - TIR'!$D$5</f>
        <v>32104.9687977395</v>
      </c>
      <c r="AZ479" s="25">
        <f ca="1" t="shared" ref="AZ479:BD479" si="3567">AJ479-AU479-AE479</f>
        <v>25215.5164286539</v>
      </c>
      <c r="BA479" s="25">
        <f ca="1" t="shared" si="3567"/>
        <v>28585.6092621854</v>
      </c>
      <c r="BB479" s="25">
        <f ca="1" t="shared" si="3567"/>
        <v>32322.9847529182</v>
      </c>
      <c r="BC479" s="25">
        <f ca="1" t="shared" si="3567"/>
        <v>34337.5795590019</v>
      </c>
      <c r="BD479" s="25">
        <f ca="1" t="shared" si="3567"/>
        <v>40068.9294566475</v>
      </c>
      <c r="BE479" s="25">
        <f ca="1" t="shared" ref="BE479:BI479" si="3568">AZ479/Z479</f>
        <v>22040.3779835538</v>
      </c>
      <c r="BF479" s="25">
        <f ca="1" t="shared" si="3568"/>
        <v>21800.9008640916</v>
      </c>
      <c r="BG479" s="25">
        <f ca="1" t="shared" si="3568"/>
        <v>20888.5533087873</v>
      </c>
      <c r="BH479" s="25">
        <f ca="1" t="shared" si="3568"/>
        <v>18680.8908215098</v>
      </c>
      <c r="BI479" s="25">
        <f ca="1" t="shared" si="3568"/>
        <v>17806.3519205291</v>
      </c>
      <c r="BJ479" s="25">
        <f ca="1" t="shared" si="3358"/>
        <v>80638.8438000047</v>
      </c>
      <c r="BK479" s="25">
        <f ca="1" t="shared" si="3359"/>
        <v>40770.2319484899</v>
      </c>
      <c r="BL479" s="25">
        <f ca="1" t="shared" si="3360"/>
        <v>121409.075748495</v>
      </c>
      <c r="BM479" s="25">
        <f ca="1">BK479*'Ejercicio 3 - TIR'!$D$5</f>
        <v>20385.1159742449</v>
      </c>
      <c r="BN479" s="25">
        <f ca="1" t="shared" si="3361"/>
        <v>101023.95977425</v>
      </c>
      <c r="BO479" s="25">
        <f ca="1" t="shared" si="3362"/>
        <v>44894.3409404523</v>
      </c>
      <c r="BP479" s="25">
        <f ca="1" t="shared" si="3363"/>
        <v>-126425.367227002</v>
      </c>
      <c r="BQ479" s="25">
        <f ca="1" t="shared" ref="BQ479:BT479" si="3569">BE479</f>
        <v>22040.3779835538</v>
      </c>
      <c r="BR479" s="25">
        <f ca="1" t="shared" si="3569"/>
        <v>21800.9008640916</v>
      </c>
      <c r="BS479" s="25">
        <f ca="1" t="shared" si="3569"/>
        <v>20888.5533087873</v>
      </c>
      <c r="BT479" s="25">
        <f ca="1" t="shared" si="3569"/>
        <v>18680.8908215098</v>
      </c>
      <c r="BU479" s="25">
        <f ca="1" t="shared" si="3365"/>
        <v>62700.6928609814</v>
      </c>
      <c r="BV479" s="27">
        <f ca="1" t="shared" si="3366"/>
        <v>4.23775584832715</v>
      </c>
    </row>
    <row r="480" ht="15" customHeight="1" spans="1:74">
      <c r="A480" s="23">
        <v>479</v>
      </c>
      <c r="B480" s="24">
        <f ca="1" t="shared" ref="B480:F480" si="3570">RAND()</f>
        <v>0.569117694240208</v>
      </c>
      <c r="C480" s="25">
        <f ca="1">IF(B480&lt;=('Ejercicio 3 - TIR'!$D$13-'Ejercicio 3 - TIR'!$C$13)/('Ejercicio 3 - TIR'!$E$13-'Ejercicio 3 - TIR'!$C$13),'Ejercicio 3 - TIR'!$C$13+SQRT(('Ejercicio 3 - TIR'!$E$13-'Ejercicio 3 - TIR'!$C$13)*('Ejercicio 3 - TIR'!$D$13-'Ejercicio 3 - TIR'!$C$13)*B480),'Ejercicio 3 - TIR'!$E$13-SQRT(('Ejercicio 3 - TIR'!$E$13-'Ejercicio 3 - TIR'!$C$13)*('Ejercicio 3 - TIR'!$E$13-'Ejercicio 3 - TIR'!$D$13)*(1-B480)))</f>
        <v>77261.0737520051</v>
      </c>
      <c r="D480" s="24">
        <f ca="1" t="shared" si="3570"/>
        <v>0.185274818686366</v>
      </c>
      <c r="E480" s="25">
        <f ca="1">IF(D480&lt;=('Ejercicio 3 - TIR'!$D$14-'Ejercicio 3 - TIR'!$C$14)/('Ejercicio 3 - TIR'!$E$14-'Ejercicio 3 - TIR'!$C$14),'Ejercicio 3 - TIR'!$C$14+SQRT(('Ejercicio 3 - TIR'!$E$14-'Ejercicio 3 - TIR'!$C$14)*('Ejercicio 3 - TIR'!$D$14-'Ejercicio 3 - TIR'!$C$14)*D480),'Ejercicio 3 - TIR'!$E$14-SQRT(('Ejercicio 3 - TIR'!$E$14-'Ejercicio 3 - TIR'!$C$14)*('Ejercicio 3 - TIR'!$E$14-'Ejercicio 3 - TIR'!$D$14)*(1-D480)))</f>
        <v>28727.6817730967</v>
      </c>
      <c r="F480" s="24">
        <f ca="1" t="shared" si="3570"/>
        <v>0.655106257564234</v>
      </c>
      <c r="G480" s="25">
        <f ca="1">IF(F480&lt;=('Ejercicio 3 - TIR'!$D$18-'Ejercicio 3 - TIR'!$C$18)/('Ejercicio 3 - TIR'!$E$18-'Ejercicio 3 - TIR'!$C$18),'Ejercicio 3 - TIR'!$C$18+SQRT(('Ejercicio 3 - TIR'!$E$18-'Ejercicio 3 - TIR'!$C$18)*('Ejercicio 3 - TIR'!$D$18-'Ejercicio 3 - TIR'!$C$18)*F480),'Ejercicio 3 - TIR'!$E$18-SQRT(('Ejercicio 3 - TIR'!$E$18-'Ejercicio 3 - TIR'!$C$18)*('Ejercicio 3 - TIR'!$E$18-'Ejercicio 3 - TIR'!$D$18)*(1-F480)))</f>
        <v>39912.9177659575</v>
      </c>
      <c r="H480" s="24">
        <f ca="1" t="shared" ref="H480:L480" si="3571">RAND()</f>
        <v>0.372075912853173</v>
      </c>
      <c r="I480" s="25">
        <f ca="1">IF(H480&lt;=('Ejercicio 3 - TIR'!$D$18-'Ejercicio 3 - TIR'!$C$18)/('Ejercicio 3 - TIR'!$E$18-'Ejercicio 3 - TIR'!$C$18),'Ejercicio 3 - TIR'!$C$18+SQRT(('Ejercicio 3 - TIR'!$E$18-'Ejercicio 3 - TIR'!$C$18)*('Ejercicio 3 - TIR'!$D$18-'Ejercicio 3 - TIR'!$C$18)*H480),'Ejercicio 3 - TIR'!$E$18-SQRT(('Ejercicio 3 - TIR'!$E$18-'Ejercicio 3 - TIR'!$C$18)*('Ejercicio 3 - TIR'!$E$18-'Ejercicio 3 - TIR'!$D$18)*(1-H480)))</f>
        <v>37470.7019033004</v>
      </c>
      <c r="J480" s="24">
        <f ca="1" t="shared" si="3571"/>
        <v>0.410797855192331</v>
      </c>
      <c r="K480" s="25">
        <f ca="1">IF(J480&lt;=('Ejercicio 3 - TIR'!$D$18-'Ejercicio 3 - TIR'!$C$18)/('Ejercicio 3 - TIR'!$E$18-'Ejercicio 3 - TIR'!$C$18),'Ejercicio 3 - TIR'!$C$18+SQRT(('Ejercicio 3 - TIR'!$E$18-'Ejercicio 3 - TIR'!$C$18)*('Ejercicio 3 - TIR'!$D$18-'Ejercicio 3 - TIR'!$C$18)*J480),'Ejercicio 3 - TIR'!$E$18-SQRT(('Ejercicio 3 - TIR'!$E$18-'Ejercicio 3 - TIR'!$C$18)*('Ejercicio 3 - TIR'!$E$18-'Ejercicio 3 - TIR'!$D$18)*(1-J480)))</f>
        <v>37849.8202704807</v>
      </c>
      <c r="L480" s="24">
        <f ca="1" t="shared" si="3571"/>
        <v>0.836148799197294</v>
      </c>
      <c r="M480" s="25">
        <f ca="1">IF(L480&lt;=('Ejercicio 3 - TIR'!$D$18-'Ejercicio 3 - TIR'!$C$18)/('Ejercicio 3 - TIR'!$E$18-'Ejercicio 3 - TIR'!$C$18),'Ejercicio 3 - TIR'!$C$18+SQRT(('Ejercicio 3 - TIR'!$E$18-'Ejercicio 3 - TIR'!$C$18)*('Ejercicio 3 - TIR'!$D$18-'Ejercicio 3 - TIR'!$C$18)*L480),'Ejercicio 3 - TIR'!$E$18-SQRT(('Ejercicio 3 - TIR'!$E$18-'Ejercicio 3 - TIR'!$C$18)*('Ejercicio 3 - TIR'!$E$18-'Ejercicio 3 - TIR'!$D$18)*(1-L480)))</f>
        <v>41494.4558111182</v>
      </c>
      <c r="N480" s="24">
        <f ca="1" t="shared" ref="N480:R480" si="3572">RAND()</f>
        <v>0.00529925992395897</v>
      </c>
      <c r="O480" s="25">
        <f ca="1">IF(N480&lt;=('Ejercicio 3 - TIR'!$D$18-'Ejercicio 3 - TIR'!$C$18)/('Ejercicio 3 - TIR'!$E$18-'Ejercicio 3 - TIR'!$C$18),'Ejercicio 3 - TIR'!$C$18+SQRT(('Ejercicio 3 - TIR'!$E$18-'Ejercicio 3 - TIR'!$C$18)*('Ejercicio 3 - TIR'!$D$18-'Ejercicio 3 - TIR'!$C$18)*N480),'Ejercicio 3 - TIR'!$E$18-SQRT(('Ejercicio 3 - TIR'!$E$18-'Ejercicio 3 - TIR'!$C$18)*('Ejercicio 3 - TIR'!$E$18-'Ejercicio 3 - TIR'!$D$18)*(1-N480)))</f>
        <v>30891.5654707277</v>
      </c>
      <c r="P480" s="24">
        <f ca="1" t="shared" si="3572"/>
        <v>0.930469946896107</v>
      </c>
      <c r="Q480" s="26">
        <f ca="1">IF(P480&lt;=('Ejercicio 3 - TIR'!$D$22-'Ejercicio 3 - TIR'!$C$22)/('Ejercicio 3 - TIR'!$E$22-'Ejercicio 3 - TIR'!$C$22),'Ejercicio 3 - TIR'!$C$22+SQRT(('Ejercicio 3 - TIR'!$E$22-'Ejercicio 3 - TIR'!$C$22)*('Ejercicio 3 - TIR'!$D$22-'Ejercicio 3 - TIR'!$C$22)*P480),'Ejercicio 3 - TIR'!$E$22-SQRT(('Ejercicio 3 - TIR'!$E$22-'Ejercicio 3 - TIR'!$C$22)*('Ejercicio 3 - TIR'!$E$22-'Ejercicio 3 - TIR'!$D$22)*(1-P480)))</f>
        <v>0.168812770870899</v>
      </c>
      <c r="R480" s="24">
        <f ca="1" t="shared" si="3572"/>
        <v>0.0717227254223665</v>
      </c>
      <c r="S480" s="26">
        <f ca="1">IF(R480&lt;=('Ejercicio 3 - TIR'!$D$23-'Ejercicio 3 - TIR'!$C$23)/('Ejercicio 3 - TIR'!$E$23-'Ejercicio 3 - TIR'!$C$23),'Ejercicio 3 - TIR'!$C$23+SQRT(('Ejercicio 3 - TIR'!$E$23-'Ejercicio 3 - TIR'!$C$23)*('Ejercicio 3 - TIR'!$D$23-'Ejercicio 3 - TIR'!$C$23)*R480),'Ejercicio 3 - TIR'!$E$23-SQRT(('Ejercicio 3 - TIR'!$E$23-'Ejercicio 3 - TIR'!$C$23)*('Ejercicio 3 - TIR'!$E$23-'Ejercicio 3 - TIR'!$D$23)*(1-R480)))</f>
        <v>0.131362257951669</v>
      </c>
      <c r="T480" s="24">
        <f ca="1" t="shared" ref="T480:X480" si="3573">RAND()</f>
        <v>0.454047024433629</v>
      </c>
      <c r="U480" s="26">
        <f ca="1">IF(T480&lt;=('Ejercicio 3 - TIR'!$D$24-'Ejercicio 3 - TIR'!$C$24)/('Ejercicio 3 - TIR'!$E$24-'Ejercicio 3 - TIR'!$C$24),'Ejercicio 3 - TIR'!$C$24+SQRT(('Ejercicio 3 - TIR'!$E$24-'Ejercicio 3 - TIR'!$C$24)*('Ejercicio 3 - TIR'!$D$24-'Ejercicio 3 - TIR'!$C$24)*T480),'Ejercicio 3 - TIR'!$E$24-SQRT(('Ejercicio 3 - TIR'!$E$24-'Ejercicio 3 - TIR'!$C$24)*('Ejercicio 3 - TIR'!$E$24-'Ejercicio 3 - TIR'!$D$24)*(1-T480)))</f>
        <v>0.18090181165852</v>
      </c>
      <c r="V480" s="24">
        <f ca="1" t="shared" si="3573"/>
        <v>0.988264467831498</v>
      </c>
      <c r="W480" s="26">
        <f ca="1">IF(V480&lt;=('Ejercicio 3 - TIR'!$D$25-'Ejercicio 3 - TIR'!$C$25)/('Ejercicio 3 - TIR'!$E$25-'Ejercicio 3 - TIR'!$C$25),'Ejercicio 3 - TIR'!$C$25+SQRT(('Ejercicio 3 - TIR'!$E$25-'Ejercicio 3 - TIR'!$C$25)*('Ejercicio 3 - TIR'!$D$25-'Ejercicio 3 - TIR'!$C$25)*V480),'Ejercicio 3 - TIR'!$E$25-SQRT(('Ejercicio 3 - TIR'!$E$25-'Ejercicio 3 - TIR'!$C$25)*('Ejercicio 3 - TIR'!$E$25-'Ejercicio 3 - TIR'!$D$25)*(1-V480)))</f>
        <v>0.243591071650443</v>
      </c>
      <c r="X480" s="24">
        <f ca="1" t="shared" si="3573"/>
        <v>0.130140805522002</v>
      </c>
      <c r="Y480" s="26">
        <f ca="1">IF(X480&lt;=('Ejercicio 3 - TIR'!$D$26-'Ejercicio 3 - TIR'!$C$26)/('Ejercicio 3 - TIR'!$E$26-'Ejercicio 3 - TIR'!$C$26),'Ejercicio 3 - TIR'!$C$26+SQRT(('Ejercicio 3 - TIR'!$E$26-'Ejercicio 3 - TIR'!$C$26)*('Ejercicio 3 - TIR'!$D$26-'Ejercicio 3 - TIR'!$C$26)*X480),'Ejercicio 3 - TIR'!$E$26-SQRT(('Ejercicio 3 - TIR'!$E$26-'Ejercicio 3 - TIR'!$C$26)*('Ejercicio 3 - TIR'!$E$26-'Ejercicio 3 - TIR'!$D$26)*(1-X480)))</f>
        <v>0.208745137367046</v>
      </c>
      <c r="Z480" s="24">
        <f ca="1" t="shared" si="3336"/>
        <v>1.1688127708709</v>
      </c>
      <c r="AA480" s="24">
        <f ca="1" t="shared" si="3337"/>
        <v>1.32235065557525</v>
      </c>
      <c r="AB480" s="24">
        <f ca="1" t="shared" si="3338"/>
        <v>1.56156628481664</v>
      </c>
      <c r="AC480" s="24">
        <f ca="1" t="shared" si="3339"/>
        <v>1.94194988958833</v>
      </c>
      <c r="AD480" s="24">
        <f ca="1" t="shared" si="3340"/>
        <v>2.34732248605036</v>
      </c>
      <c r="AE480" s="23">
        <f ca="1" t="shared" si="3341"/>
        <v>4849.59956081387</v>
      </c>
      <c r="AF480" s="23">
        <f ca="1" t="shared" si="3342"/>
        <v>5486.65390928381</v>
      </c>
      <c r="AG480" s="23">
        <f ca="1" t="shared" si="3343"/>
        <v>6479.19954141655</v>
      </c>
      <c r="AH480" s="23">
        <f ca="1" t="shared" si="3344"/>
        <v>8057.47470114726</v>
      </c>
      <c r="AI480" s="23">
        <f ca="1" t="shared" si="3345"/>
        <v>9739.43336446974</v>
      </c>
      <c r="AJ480" s="25">
        <f ca="1" t="shared" si="3346"/>
        <v>46650.7280075711</v>
      </c>
      <c r="AK480" s="25">
        <f ca="1" t="shared" si="3347"/>
        <v>49549.4072266939</v>
      </c>
      <c r="AL480" s="25">
        <f ca="1" t="shared" si="3348"/>
        <v>59105.0032207521</v>
      </c>
      <c r="AM480" s="25">
        <f ca="1" t="shared" si="3349"/>
        <v>80580.1538809287</v>
      </c>
      <c r="AN480" s="25">
        <f ca="1" t="shared" si="3350"/>
        <v>72512.4662587359</v>
      </c>
      <c r="AO480" s="25">
        <f ca="1">C480/'Ejercicio 3 - TIR'!$D$7</f>
        <v>15452.214750401</v>
      </c>
      <c r="AP480" s="25">
        <f ca="1" t="shared" si="3351"/>
        <v>31198.51325717</v>
      </c>
      <c r="AQ480" s="25">
        <f ca="1" t="shared" si="3352"/>
        <v>34097.1924762929</v>
      </c>
      <c r="AR480" s="25">
        <f ca="1" t="shared" si="3353"/>
        <v>43652.7884703511</v>
      </c>
      <c r="AS480" s="25">
        <f ca="1" t="shared" si="3354"/>
        <v>65127.9391305276</v>
      </c>
      <c r="AT480" s="25">
        <f ca="1" t="shared" si="3355"/>
        <v>57060.2515083349</v>
      </c>
      <c r="AU480" s="25">
        <f ca="1">AP480*'Ejercicio 3 - TIR'!$D$5</f>
        <v>15599.256628585</v>
      </c>
      <c r="AV480" s="25">
        <f ca="1">AQ480*'Ejercicio 3 - TIR'!$D$5</f>
        <v>17048.5962381464</v>
      </c>
      <c r="AW480" s="25">
        <f ca="1">AR480*'Ejercicio 3 - TIR'!$D$5</f>
        <v>21826.3942351755</v>
      </c>
      <c r="AX480" s="25">
        <f ca="1">AS480*'Ejercicio 3 - TIR'!$D$5</f>
        <v>32563.9695652638</v>
      </c>
      <c r="AY480" s="25">
        <f ca="1">AT480*'Ejercicio 3 - TIR'!$D$5</f>
        <v>28530.1257541675</v>
      </c>
      <c r="AZ480" s="25">
        <f ca="1" t="shared" ref="AZ480:BD480" si="3574">AJ480-AU480-AE480</f>
        <v>26201.8718181722</v>
      </c>
      <c r="BA480" s="25">
        <f ca="1" t="shared" si="3574"/>
        <v>27014.1570792637</v>
      </c>
      <c r="BB480" s="25">
        <f ca="1" t="shared" si="3574"/>
        <v>30799.40944416</v>
      </c>
      <c r="BC480" s="25">
        <f ca="1" t="shared" si="3574"/>
        <v>39958.7096145176</v>
      </c>
      <c r="BD480" s="25">
        <f ca="1" t="shared" si="3574"/>
        <v>34242.9071400987</v>
      </c>
      <c r="BE480" s="25">
        <f ca="1" t="shared" ref="BE480:BI480" si="3575">AZ480/Z480</f>
        <v>22417.5098622928</v>
      </c>
      <c r="BF480" s="25">
        <f ca="1" t="shared" si="3575"/>
        <v>20428.8907525153</v>
      </c>
      <c r="BG480" s="25">
        <f ca="1" t="shared" si="3575"/>
        <v>19723.4083135808</v>
      </c>
      <c r="BH480" s="25">
        <f ca="1" t="shared" si="3575"/>
        <v>20576.5915118378</v>
      </c>
      <c r="BI480" s="25">
        <f ca="1" t="shared" si="3575"/>
        <v>14588.0710228769</v>
      </c>
      <c r="BJ480" s="25">
        <f ca="1" t="shared" si="3358"/>
        <v>67433.133398089</v>
      </c>
      <c r="BK480" s="25">
        <f ca="1" t="shared" si="3359"/>
        <v>36271.3311428954</v>
      </c>
      <c r="BL480" s="25">
        <f ca="1" t="shared" si="3360"/>
        <v>103704.464540984</v>
      </c>
      <c r="BM480" s="25">
        <f ca="1">BK480*'Ejercicio 3 - TIR'!$D$5</f>
        <v>18135.6655714477</v>
      </c>
      <c r="BN480" s="25">
        <f ca="1" t="shared" si="3361"/>
        <v>85568.7989695367</v>
      </c>
      <c r="BO480" s="25">
        <f ca="1" t="shared" si="3362"/>
        <v>36453.7891482972</v>
      </c>
      <c r="BP480" s="25">
        <f ca="1" t="shared" si="3363"/>
        <v>-105988.755525102</v>
      </c>
      <c r="BQ480" s="25">
        <f ca="1" t="shared" ref="BQ480:BT480" si="3576">BE480</f>
        <v>22417.5098622928</v>
      </c>
      <c r="BR480" s="25">
        <f ca="1" t="shared" si="3576"/>
        <v>20428.8907525153</v>
      </c>
      <c r="BS480" s="25">
        <f ca="1" t="shared" si="3576"/>
        <v>19723.4083135808</v>
      </c>
      <c r="BT480" s="25">
        <f ca="1" t="shared" si="3576"/>
        <v>20576.5915118378</v>
      </c>
      <c r="BU480" s="25">
        <f ca="1" t="shared" si="3365"/>
        <v>51041.8601711742</v>
      </c>
      <c r="BV480" s="27">
        <f ca="1" t="shared" si="3366"/>
        <v>7.30684719063948</v>
      </c>
    </row>
    <row r="481" ht="15" customHeight="1" spans="1:74">
      <c r="A481" s="23">
        <v>480</v>
      </c>
      <c r="B481" s="24">
        <f ca="1" t="shared" ref="B481:F481" si="3577">RAND()</f>
        <v>0.998383344172528</v>
      </c>
      <c r="C481" s="25">
        <f ca="1">IF(B481&lt;=('Ejercicio 3 - TIR'!$D$13-'Ejercicio 3 - TIR'!$C$13)/('Ejercicio 3 - TIR'!$E$13-'Ejercicio 3 - TIR'!$C$13),'Ejercicio 3 - TIR'!$C$13+SQRT(('Ejercicio 3 - TIR'!$E$13-'Ejercicio 3 - TIR'!$C$13)*('Ejercicio 3 - TIR'!$D$13-'Ejercicio 3 - TIR'!$C$13)*B481),'Ejercicio 3 - TIR'!$E$13-SQRT(('Ejercicio 3 - TIR'!$E$13-'Ejercicio 3 - TIR'!$C$13)*('Ejercicio 3 - TIR'!$E$13-'Ejercicio 3 - TIR'!$D$13)*(1-B481)))</f>
        <v>98607.1658415426</v>
      </c>
      <c r="D481" s="24">
        <f ca="1" t="shared" si="3577"/>
        <v>0.10500763920603</v>
      </c>
      <c r="E481" s="25">
        <f ca="1">IF(D481&lt;=('Ejercicio 3 - TIR'!$D$14-'Ejercicio 3 - TIR'!$C$14)/('Ejercicio 3 - TIR'!$E$14-'Ejercicio 3 - TIR'!$C$14),'Ejercicio 3 - TIR'!$C$14+SQRT(('Ejercicio 3 - TIR'!$E$14-'Ejercicio 3 - TIR'!$C$14)*('Ejercicio 3 - TIR'!$D$14-'Ejercicio 3 - TIR'!$C$14)*D481),'Ejercicio 3 - TIR'!$E$14-SQRT(('Ejercicio 3 - TIR'!$E$14-'Ejercicio 3 - TIR'!$C$14)*('Ejercicio 3 - TIR'!$E$14-'Ejercicio 3 - TIR'!$D$14)*(1-D481)))</f>
        <v>27806.3451214083</v>
      </c>
      <c r="F481" s="24">
        <f ca="1" t="shared" si="3577"/>
        <v>0.550916681604872</v>
      </c>
      <c r="G481" s="25">
        <f ca="1">IF(F481&lt;=('Ejercicio 3 - TIR'!$D$18-'Ejercicio 3 - TIR'!$C$18)/('Ejercicio 3 - TIR'!$E$18-'Ejercicio 3 - TIR'!$C$18),'Ejercicio 3 - TIR'!$C$18+SQRT(('Ejercicio 3 - TIR'!$E$18-'Ejercicio 3 - TIR'!$C$18)*('Ejercicio 3 - TIR'!$D$18-'Ejercicio 3 - TIR'!$C$18)*F481),'Ejercicio 3 - TIR'!$E$18-SQRT(('Ejercicio 3 - TIR'!$E$18-'Ejercicio 3 - TIR'!$C$18)*('Ejercicio 3 - TIR'!$E$18-'Ejercicio 3 - TIR'!$D$18)*(1-F481)))</f>
        <v>39090.5171602462</v>
      </c>
      <c r="H481" s="24">
        <f ca="1" t="shared" ref="H481:L481" si="3578">RAND()</f>
        <v>0.255229570596708</v>
      </c>
      <c r="I481" s="25">
        <f ca="1">IF(H481&lt;=('Ejercicio 3 - TIR'!$D$18-'Ejercicio 3 - TIR'!$C$18)/('Ejercicio 3 - TIR'!$E$18-'Ejercicio 3 - TIR'!$C$18),'Ejercicio 3 - TIR'!$C$18+SQRT(('Ejercicio 3 - TIR'!$E$18-'Ejercicio 3 - TIR'!$C$18)*('Ejercicio 3 - TIR'!$D$18-'Ejercicio 3 - TIR'!$C$18)*H481),'Ejercicio 3 - TIR'!$E$18-SQRT(('Ejercicio 3 - TIR'!$E$18-'Ejercicio 3 - TIR'!$C$18)*('Ejercicio 3 - TIR'!$E$18-'Ejercicio 3 - TIR'!$D$18)*(1-H481)))</f>
        <v>36187.4417645345</v>
      </c>
      <c r="J481" s="24">
        <f ca="1" t="shared" si="3578"/>
        <v>0.154926794446342</v>
      </c>
      <c r="K481" s="25">
        <f ca="1">IF(J481&lt;=('Ejercicio 3 - TIR'!$D$18-'Ejercicio 3 - TIR'!$C$18)/('Ejercicio 3 - TIR'!$E$18-'Ejercicio 3 - TIR'!$C$18),'Ejercicio 3 - TIR'!$C$18+SQRT(('Ejercicio 3 - TIR'!$E$18-'Ejercicio 3 - TIR'!$C$18)*('Ejercicio 3 - TIR'!$D$18-'Ejercicio 3 - TIR'!$C$18)*J481),'Ejercicio 3 - TIR'!$E$18-SQRT(('Ejercicio 3 - TIR'!$E$18-'Ejercicio 3 - TIR'!$C$18)*('Ejercicio 3 - TIR'!$E$18-'Ejercicio 3 - TIR'!$D$18)*(1-J481)))</f>
        <v>34820.6865866753</v>
      </c>
      <c r="L481" s="24">
        <f ca="1" t="shared" si="3578"/>
        <v>0.0289604517275379</v>
      </c>
      <c r="M481" s="25">
        <f ca="1">IF(L481&lt;=('Ejercicio 3 - TIR'!$D$18-'Ejercicio 3 - TIR'!$C$18)/('Ejercicio 3 - TIR'!$E$18-'Ejercicio 3 - TIR'!$C$18),'Ejercicio 3 - TIR'!$C$18+SQRT(('Ejercicio 3 - TIR'!$E$18-'Ejercicio 3 - TIR'!$C$18)*('Ejercicio 3 - TIR'!$D$18-'Ejercicio 3 - TIR'!$C$18)*L481),'Ejercicio 3 - TIR'!$E$18-SQRT(('Ejercicio 3 - TIR'!$E$18-'Ejercicio 3 - TIR'!$C$18)*('Ejercicio 3 - TIR'!$E$18-'Ejercicio 3 - TIR'!$D$18)*(1-L481)))</f>
        <v>32084.2427303773</v>
      </c>
      <c r="N481" s="24">
        <f ca="1" t="shared" ref="N481:R481" si="3579">RAND()</f>
        <v>0.449557078495255</v>
      </c>
      <c r="O481" s="25">
        <f ca="1">IF(N481&lt;=('Ejercicio 3 - TIR'!$D$18-'Ejercicio 3 - TIR'!$C$18)/('Ejercicio 3 - TIR'!$E$18-'Ejercicio 3 - TIR'!$C$18),'Ejercicio 3 - TIR'!$C$18+SQRT(('Ejercicio 3 - TIR'!$E$18-'Ejercicio 3 - TIR'!$C$18)*('Ejercicio 3 - TIR'!$D$18-'Ejercicio 3 - TIR'!$C$18)*N481),'Ejercicio 3 - TIR'!$E$18-SQRT(('Ejercicio 3 - TIR'!$E$18-'Ejercicio 3 - TIR'!$C$18)*('Ejercicio 3 - TIR'!$E$18-'Ejercicio 3 - TIR'!$D$18)*(1-N481)))</f>
        <v>38211.7940655065</v>
      </c>
      <c r="P481" s="24">
        <f ca="1" t="shared" si="3579"/>
        <v>0.0698047091626792</v>
      </c>
      <c r="Q481" s="26">
        <f ca="1">IF(P481&lt;=('Ejercicio 3 - TIR'!$D$22-'Ejercicio 3 - TIR'!$C$22)/('Ejercicio 3 - TIR'!$E$22-'Ejercicio 3 - TIR'!$C$22),'Ejercicio 3 - TIR'!$C$22+SQRT(('Ejercicio 3 - TIR'!$E$22-'Ejercicio 3 - TIR'!$C$22)*('Ejercicio 3 - TIR'!$D$22-'Ejercicio 3 - TIR'!$C$22)*P481),'Ejercicio 3 - TIR'!$E$22-SQRT(('Ejercicio 3 - TIR'!$E$22-'Ejercicio 3 - TIR'!$C$22)*('Ejercicio 3 - TIR'!$E$22-'Ejercicio 3 - TIR'!$D$22)*(1-P481)))</f>
        <v>0.131209303122533</v>
      </c>
      <c r="R481" s="24">
        <f ca="1" t="shared" si="3579"/>
        <v>0.962358777579136</v>
      </c>
      <c r="S481" s="26">
        <f ca="1">IF(R481&lt;=('Ejercicio 3 - TIR'!$D$23-'Ejercicio 3 - TIR'!$C$23)/('Ejercicio 3 - TIR'!$E$23-'Ejercicio 3 - TIR'!$C$23),'Ejercicio 3 - TIR'!$C$23+SQRT(('Ejercicio 3 - TIR'!$E$23-'Ejercicio 3 - TIR'!$C$23)*('Ejercicio 3 - TIR'!$D$23-'Ejercicio 3 - TIR'!$C$23)*R481),'Ejercicio 3 - TIR'!$E$23-SQRT(('Ejercicio 3 - TIR'!$E$23-'Ejercicio 3 - TIR'!$C$23)*('Ejercicio 3 - TIR'!$E$23-'Ejercicio 3 - TIR'!$D$23)*(1-R481)))</f>
        <v>0.171768706033827</v>
      </c>
      <c r="T481" s="24">
        <f ca="1" t="shared" ref="T481:X481" si="3580">RAND()</f>
        <v>0.308197471410478</v>
      </c>
      <c r="U481" s="26">
        <f ca="1">IF(T481&lt;=('Ejercicio 3 - TIR'!$D$24-'Ejercicio 3 - TIR'!$C$24)/('Ejercicio 3 - TIR'!$E$24-'Ejercicio 3 - TIR'!$C$24),'Ejercicio 3 - TIR'!$C$24+SQRT(('Ejercicio 3 - TIR'!$E$24-'Ejercicio 3 - TIR'!$C$24)*('Ejercicio 3 - TIR'!$D$24-'Ejercicio 3 - TIR'!$C$24)*T481),'Ejercicio 3 - TIR'!$E$24-SQRT(('Ejercicio 3 - TIR'!$E$24-'Ejercicio 3 - TIR'!$C$24)*('Ejercicio 3 - TIR'!$E$24-'Ejercicio 3 - TIR'!$D$24)*(1-T481)))</f>
        <v>0.175440414500593</v>
      </c>
      <c r="V481" s="24">
        <f ca="1" t="shared" si="3580"/>
        <v>0.0194141741956728</v>
      </c>
      <c r="W481" s="26">
        <f ca="1">IF(V481&lt;=('Ejercicio 3 - TIR'!$D$25-'Ejercicio 3 - TIR'!$C$25)/('Ejercicio 3 - TIR'!$E$25-'Ejercicio 3 - TIR'!$C$25),'Ejercicio 3 - TIR'!$C$25+SQRT(('Ejercicio 3 - TIR'!$E$25-'Ejercicio 3 - TIR'!$C$25)*('Ejercicio 3 - TIR'!$D$25-'Ejercicio 3 - TIR'!$C$25)*V481),'Ejercicio 3 - TIR'!$E$25-SQRT(('Ejercicio 3 - TIR'!$E$25-'Ejercicio 3 - TIR'!$C$25)*('Ejercicio 3 - TIR'!$E$25-'Ejercicio 3 - TIR'!$D$25)*(1-V481)))</f>
        <v>0.185213429185665</v>
      </c>
      <c r="X481" s="24">
        <f ca="1" t="shared" si="3580"/>
        <v>0.657507562756276</v>
      </c>
      <c r="Y481" s="26">
        <f ca="1">IF(X481&lt;=('Ejercicio 3 - TIR'!$D$26-'Ejercicio 3 - TIR'!$C$26)/('Ejercicio 3 - TIR'!$E$26-'Ejercicio 3 - TIR'!$C$26),'Ejercicio 3 - TIR'!$C$26+SQRT(('Ejercicio 3 - TIR'!$E$26-'Ejercicio 3 - TIR'!$C$26)*('Ejercicio 3 - TIR'!$D$26-'Ejercicio 3 - TIR'!$C$26)*X481),'Ejercicio 3 - TIR'!$E$26-SQRT(('Ejercicio 3 - TIR'!$E$26-'Ejercicio 3 - TIR'!$C$26)*('Ejercicio 3 - TIR'!$E$26-'Ejercicio 3 - TIR'!$D$26)*(1-X481)))</f>
        <v>0.236994661248676</v>
      </c>
      <c r="Z481" s="24">
        <f ca="1" t="shared" si="3336"/>
        <v>1.13120930312253</v>
      </c>
      <c r="AA481" s="24">
        <f ca="1" t="shared" si="3337"/>
        <v>1.32551566137332</v>
      </c>
      <c r="AB481" s="24">
        <f ca="1" t="shared" si="3338"/>
        <v>1.55806467843168</v>
      </c>
      <c r="AC481" s="24">
        <f ca="1" t="shared" si="3339"/>
        <v>1.84663918041707</v>
      </c>
      <c r="AD481" s="24">
        <f ca="1" t="shared" si="3340"/>
        <v>2.28428280742855</v>
      </c>
      <c r="AE481" s="23">
        <f ca="1" t="shared" si="3341"/>
        <v>3648.45116576462</v>
      </c>
      <c r="AF481" s="23">
        <f ca="1" t="shared" si="3342"/>
        <v>4275.14090153562</v>
      </c>
      <c r="AG481" s="23">
        <f ca="1" t="shared" si="3343"/>
        <v>5025.17339334947</v>
      </c>
      <c r="AH481" s="23">
        <f ca="1" t="shared" si="3344"/>
        <v>5955.90298978429</v>
      </c>
      <c r="AI481" s="23">
        <f ca="1" t="shared" si="3345"/>
        <v>7367.4202012782</v>
      </c>
      <c r="AJ481" s="25">
        <f ca="1" t="shared" si="3346"/>
        <v>44219.5566755415</v>
      </c>
      <c r="AK481" s="25">
        <f ca="1" t="shared" si="3347"/>
        <v>47967.0208039254</v>
      </c>
      <c r="AL481" s="25">
        <f ca="1" t="shared" si="3348"/>
        <v>54252.8818494386</v>
      </c>
      <c r="AM481" s="25">
        <f ca="1" t="shared" si="3349"/>
        <v>59248.0196999264</v>
      </c>
      <c r="AN481" s="25">
        <f ca="1" t="shared" si="3350"/>
        <v>87286.5442248368</v>
      </c>
      <c r="AO481" s="25">
        <f ca="1">C481/'Ejercicio 3 - TIR'!$D$7</f>
        <v>19721.4331683085</v>
      </c>
      <c r="AP481" s="25">
        <f ca="1" t="shared" si="3351"/>
        <v>24498.123507233</v>
      </c>
      <c r="AQ481" s="25">
        <f ca="1" t="shared" si="3352"/>
        <v>28245.5876356169</v>
      </c>
      <c r="AR481" s="25">
        <f ca="1" t="shared" si="3353"/>
        <v>34531.4486811301</v>
      </c>
      <c r="AS481" s="25">
        <f ca="1" t="shared" si="3354"/>
        <v>39526.5865316179</v>
      </c>
      <c r="AT481" s="25">
        <f ca="1" t="shared" si="3355"/>
        <v>67565.1110565283</v>
      </c>
      <c r="AU481" s="25">
        <f ca="1">AP481*'Ejercicio 3 - TIR'!$D$5</f>
        <v>12249.0617536165</v>
      </c>
      <c r="AV481" s="25">
        <f ca="1">AQ481*'Ejercicio 3 - TIR'!$D$5</f>
        <v>14122.7938178084</v>
      </c>
      <c r="AW481" s="25">
        <f ca="1">AR481*'Ejercicio 3 - TIR'!$D$5</f>
        <v>17265.7243405651</v>
      </c>
      <c r="AX481" s="25">
        <f ca="1">AS481*'Ejercicio 3 - TIR'!$D$5</f>
        <v>19763.2932658089</v>
      </c>
      <c r="AY481" s="25">
        <f ca="1">AT481*'Ejercicio 3 - TIR'!$D$5</f>
        <v>33782.5555282642</v>
      </c>
      <c r="AZ481" s="25">
        <f ca="1" t="shared" ref="AZ481:BD481" si="3581">AJ481-AU481-AE481</f>
        <v>28322.0437561604</v>
      </c>
      <c r="BA481" s="25">
        <f ca="1" t="shared" si="3581"/>
        <v>29569.0860845813</v>
      </c>
      <c r="BB481" s="25">
        <f ca="1" t="shared" si="3581"/>
        <v>31961.9841155241</v>
      </c>
      <c r="BC481" s="25">
        <f ca="1" t="shared" si="3581"/>
        <v>33528.8234443332</v>
      </c>
      <c r="BD481" s="25">
        <f ca="1" t="shared" si="3581"/>
        <v>46136.5684952945</v>
      </c>
      <c r="BE481" s="25">
        <f ca="1" t="shared" ref="BE481:BI481" si="3582">AZ481/Z481</f>
        <v>25036.9614871286</v>
      </c>
      <c r="BF481" s="25">
        <f ca="1" t="shared" si="3582"/>
        <v>22307.6097448339</v>
      </c>
      <c r="BG481" s="25">
        <f ca="1" t="shared" si="3582"/>
        <v>20513.9007115523</v>
      </c>
      <c r="BH481" s="25">
        <f ca="1" t="shared" si="3582"/>
        <v>18156.6728356541</v>
      </c>
      <c r="BI481" s="25">
        <f ca="1" t="shared" si="3582"/>
        <v>20197.3977763424</v>
      </c>
      <c r="BJ481" s="25">
        <f ca="1" t="shared" si="3358"/>
        <v>63517.5560982577</v>
      </c>
      <c r="BK481" s="25">
        <f ca="1" t="shared" si="3359"/>
        <v>45049.3307242183</v>
      </c>
      <c r="BL481" s="25">
        <f ca="1" t="shared" si="3360"/>
        <v>108566.886822476</v>
      </c>
      <c r="BM481" s="25">
        <f ca="1">BK481*'Ejercicio 3 - TIR'!$D$5</f>
        <v>22524.6653621091</v>
      </c>
      <c r="BN481" s="25">
        <f ca="1" t="shared" si="3361"/>
        <v>86042.2214603669</v>
      </c>
      <c r="BO481" s="25">
        <f ca="1" t="shared" si="3362"/>
        <v>37667.0617055626</v>
      </c>
      <c r="BP481" s="25">
        <f ca="1" t="shared" si="3363"/>
        <v>-126413.510962951</v>
      </c>
      <c r="BQ481" s="25">
        <f ca="1" t="shared" ref="BQ481:BT481" si="3583">BE481</f>
        <v>25036.9614871286</v>
      </c>
      <c r="BR481" s="25">
        <f ca="1" t="shared" si="3583"/>
        <v>22307.6097448339</v>
      </c>
      <c r="BS481" s="25">
        <f ca="1" t="shared" si="3583"/>
        <v>20513.9007115523</v>
      </c>
      <c r="BT481" s="25">
        <f ca="1" t="shared" si="3583"/>
        <v>18156.6728356541</v>
      </c>
      <c r="BU481" s="25">
        <f ca="1" t="shared" si="3365"/>
        <v>57864.4594819049</v>
      </c>
      <c r="BV481" s="27">
        <f ca="1" t="shared" si="3366"/>
        <v>3.90183195144107</v>
      </c>
    </row>
    <row r="482" ht="15" customHeight="1" spans="1:74">
      <c r="A482" s="23">
        <v>481</v>
      </c>
      <c r="B482" s="24">
        <f ca="1" t="shared" ref="B482:F482" si="3584">RAND()</f>
        <v>0.80498578261975</v>
      </c>
      <c r="C482" s="25">
        <f ca="1">IF(B482&lt;=('Ejercicio 3 - TIR'!$D$13-'Ejercicio 3 - TIR'!$C$13)/('Ejercicio 3 - TIR'!$E$13-'Ejercicio 3 - TIR'!$C$13),'Ejercicio 3 - TIR'!$C$13+SQRT(('Ejercicio 3 - TIR'!$E$13-'Ejercicio 3 - TIR'!$C$13)*('Ejercicio 3 - TIR'!$D$13-'Ejercicio 3 - TIR'!$C$13)*B482),'Ejercicio 3 - TIR'!$E$13-SQRT(('Ejercicio 3 - TIR'!$E$13-'Ejercicio 3 - TIR'!$C$13)*('Ejercicio 3 - TIR'!$E$13-'Ejercicio 3 - TIR'!$D$13)*(1-B482)))</f>
        <v>84702.3838178525</v>
      </c>
      <c r="D482" s="24">
        <f ca="1" t="shared" si="3584"/>
        <v>0.756402612277669</v>
      </c>
      <c r="E482" s="25">
        <f ca="1">IF(D482&lt;=('Ejercicio 3 - TIR'!$D$14-'Ejercicio 3 - TIR'!$C$14)/('Ejercicio 3 - TIR'!$E$14-'Ejercicio 3 - TIR'!$C$14),'Ejercicio 3 - TIR'!$C$14+SQRT(('Ejercicio 3 - TIR'!$E$14-'Ejercicio 3 - TIR'!$C$14)*('Ejercicio 3 - TIR'!$D$14-'Ejercicio 3 - TIR'!$C$14)*D482),'Ejercicio 3 - TIR'!$E$14-SQRT(('Ejercicio 3 - TIR'!$E$14-'Ejercicio 3 - TIR'!$C$14)*('Ejercicio 3 - TIR'!$E$14-'Ejercicio 3 - TIR'!$D$14)*(1-D482)))</f>
        <v>33955.1999074949</v>
      </c>
      <c r="F482" s="24">
        <f ca="1" t="shared" si="3584"/>
        <v>0.226555626431745</v>
      </c>
      <c r="G482" s="25">
        <f ca="1">IF(F482&lt;=('Ejercicio 3 - TIR'!$D$18-'Ejercicio 3 - TIR'!$C$18)/('Ejercicio 3 - TIR'!$E$18-'Ejercicio 3 - TIR'!$C$18),'Ejercicio 3 - TIR'!$C$18+SQRT(('Ejercicio 3 - TIR'!$E$18-'Ejercicio 3 - TIR'!$C$18)*('Ejercicio 3 - TIR'!$D$18-'Ejercicio 3 - TIR'!$C$18)*F482),'Ejercicio 3 - TIR'!$E$18-SQRT(('Ejercicio 3 - TIR'!$E$18-'Ejercicio 3 - TIR'!$C$18)*('Ejercicio 3 - TIR'!$E$18-'Ejercicio 3 - TIR'!$D$18)*(1-F482)))</f>
        <v>35829.5234766456</v>
      </c>
      <c r="H482" s="24">
        <f ca="1" t="shared" ref="H482:L482" si="3585">RAND()</f>
        <v>0.0432318460026893</v>
      </c>
      <c r="I482" s="25">
        <f ca="1">IF(H482&lt;=('Ejercicio 3 - TIR'!$D$18-'Ejercicio 3 - TIR'!$C$18)/('Ejercicio 3 - TIR'!$E$18-'Ejercicio 3 - TIR'!$C$18),'Ejercicio 3 - TIR'!$C$18+SQRT(('Ejercicio 3 - TIR'!$E$18-'Ejercicio 3 - TIR'!$C$18)*('Ejercicio 3 - TIR'!$D$18-'Ejercicio 3 - TIR'!$C$18)*H482),'Ejercicio 3 - TIR'!$E$18-SQRT(('Ejercicio 3 - TIR'!$E$18-'Ejercicio 3 - TIR'!$C$18)*('Ejercicio 3 - TIR'!$E$18-'Ejercicio 3 - TIR'!$D$18)*(1-H482)))</f>
        <v>32546.5225112697</v>
      </c>
      <c r="J482" s="24">
        <f ca="1" t="shared" si="3585"/>
        <v>0.0135655115255464</v>
      </c>
      <c r="K482" s="25">
        <f ca="1">IF(J482&lt;=('Ejercicio 3 - TIR'!$D$18-'Ejercicio 3 - TIR'!$C$18)/('Ejercicio 3 - TIR'!$E$18-'Ejercicio 3 - TIR'!$C$18),'Ejercicio 3 - TIR'!$C$18+SQRT(('Ejercicio 3 - TIR'!$E$18-'Ejercicio 3 - TIR'!$C$18)*('Ejercicio 3 - TIR'!$D$18-'Ejercicio 3 - TIR'!$C$18)*J482),'Ejercicio 3 - TIR'!$E$18-SQRT(('Ejercicio 3 - TIR'!$E$18-'Ejercicio 3 - TIR'!$C$18)*('Ejercicio 3 - TIR'!$E$18-'Ejercicio 3 - TIR'!$D$18)*(1-J482)))</f>
        <v>31426.4735289629</v>
      </c>
      <c r="L482" s="24">
        <f ca="1" t="shared" si="3585"/>
        <v>0.828872753997245</v>
      </c>
      <c r="M482" s="25">
        <f ca="1">IF(L482&lt;=('Ejercicio 3 - TIR'!$D$18-'Ejercicio 3 - TIR'!$C$18)/('Ejercicio 3 - TIR'!$E$18-'Ejercicio 3 - TIR'!$C$18),'Ejercicio 3 - TIR'!$C$18+SQRT(('Ejercicio 3 - TIR'!$E$18-'Ejercicio 3 - TIR'!$C$18)*('Ejercicio 3 - TIR'!$D$18-'Ejercicio 3 - TIR'!$C$18)*L482),'Ejercicio 3 - TIR'!$E$18-SQRT(('Ejercicio 3 - TIR'!$E$18-'Ejercicio 3 - TIR'!$C$18)*('Ejercicio 3 - TIR'!$E$18-'Ejercicio 3 - TIR'!$D$18)*(1-L482)))</f>
        <v>41417.4668947508</v>
      </c>
      <c r="N482" s="24">
        <f ca="1" t="shared" ref="N482:R482" si="3586">RAND()</f>
        <v>0.581948154098713</v>
      </c>
      <c r="O482" s="25">
        <f ca="1">IF(N482&lt;=('Ejercicio 3 - TIR'!$D$18-'Ejercicio 3 - TIR'!$C$18)/('Ejercicio 3 - TIR'!$E$18-'Ejercicio 3 - TIR'!$C$18),'Ejercicio 3 - TIR'!$C$18+SQRT(('Ejercicio 3 - TIR'!$E$18-'Ejercicio 3 - TIR'!$C$18)*('Ejercicio 3 - TIR'!$D$18-'Ejercicio 3 - TIR'!$C$18)*N482),'Ejercicio 3 - TIR'!$E$18-SQRT(('Ejercicio 3 - TIR'!$E$18-'Ejercicio 3 - TIR'!$C$18)*('Ejercicio 3 - TIR'!$E$18-'Ejercicio 3 - TIR'!$D$18)*(1-N482)))</f>
        <v>39343.0307242782</v>
      </c>
      <c r="P482" s="24">
        <f ca="1" t="shared" si="3586"/>
        <v>0.877701580626173</v>
      </c>
      <c r="Q482" s="26">
        <f ca="1">IF(P482&lt;=('Ejercicio 3 - TIR'!$D$22-'Ejercicio 3 - TIR'!$C$22)/('Ejercicio 3 - TIR'!$E$22-'Ejercicio 3 - TIR'!$C$22),'Ejercicio 3 - TIR'!$C$22+SQRT(('Ejercicio 3 - TIR'!$E$22-'Ejercicio 3 - TIR'!$C$22)*('Ejercicio 3 - TIR'!$D$22-'Ejercicio 3 - TIR'!$C$22)*P482),'Ejercicio 3 - TIR'!$E$22-SQRT(('Ejercicio 3 - TIR'!$E$22-'Ejercicio 3 - TIR'!$C$22)*('Ejercicio 3 - TIR'!$E$22-'Ejercicio 3 - TIR'!$D$22)*(1-P482)))</f>
        <v>0.165162980256369</v>
      </c>
      <c r="R482" s="24">
        <f ca="1" t="shared" si="3586"/>
        <v>0.0723386416552916</v>
      </c>
      <c r="S482" s="26">
        <f ca="1">IF(R482&lt;=('Ejercicio 3 - TIR'!$D$23-'Ejercicio 3 - TIR'!$C$23)/('Ejercicio 3 - TIR'!$E$23-'Ejercicio 3 - TIR'!$C$23),'Ejercicio 3 - TIR'!$C$23+SQRT(('Ejercicio 3 - TIR'!$E$23-'Ejercicio 3 - TIR'!$C$23)*('Ejercicio 3 - TIR'!$D$23-'Ejercicio 3 - TIR'!$C$23)*R482),'Ejercicio 3 - TIR'!$E$23-SQRT(('Ejercicio 3 - TIR'!$E$23-'Ejercicio 3 - TIR'!$C$23)*('Ejercicio 3 - TIR'!$E$23-'Ejercicio 3 - TIR'!$D$23)*(1-R482)))</f>
        <v>0.13141094014442</v>
      </c>
      <c r="T482" s="24">
        <f ca="1" t="shared" ref="T482:X482" si="3587">RAND()</f>
        <v>0.276926670120991</v>
      </c>
      <c r="U482" s="26">
        <f ca="1">IF(T482&lt;=('Ejercicio 3 - TIR'!$D$24-'Ejercicio 3 - TIR'!$C$24)/('Ejercicio 3 - TIR'!$E$24-'Ejercicio 3 - TIR'!$C$24),'Ejercicio 3 - TIR'!$C$24+SQRT(('Ejercicio 3 - TIR'!$E$24-'Ejercicio 3 - TIR'!$C$24)*('Ejercicio 3 - TIR'!$D$24-'Ejercicio 3 - TIR'!$C$24)*T482),'Ejercicio 3 - TIR'!$E$24-SQRT(('Ejercicio 3 - TIR'!$E$24-'Ejercicio 3 - TIR'!$C$24)*('Ejercicio 3 - TIR'!$E$24-'Ejercicio 3 - TIR'!$D$24)*(1-T482)))</f>
        <v>0.174115265025582</v>
      </c>
      <c r="V482" s="24">
        <f ca="1" t="shared" si="3587"/>
        <v>0.151373830108915</v>
      </c>
      <c r="W482" s="26">
        <f ca="1">IF(V482&lt;=('Ejercicio 3 - TIR'!$D$25-'Ejercicio 3 - TIR'!$C$25)/('Ejercicio 3 - TIR'!$E$25-'Ejercicio 3 - TIR'!$C$25),'Ejercicio 3 - TIR'!$C$25+SQRT(('Ejercicio 3 - TIR'!$E$25-'Ejercicio 3 - TIR'!$C$25)*('Ejercicio 3 - TIR'!$D$25-'Ejercicio 3 - TIR'!$C$25)*V482),'Ejercicio 3 - TIR'!$E$25-SQRT(('Ejercicio 3 - TIR'!$E$25-'Ejercicio 3 - TIR'!$C$25)*('Ejercicio 3 - TIR'!$E$25-'Ejercicio 3 - TIR'!$D$25)*(1-V482)))</f>
        <v>0.194557587786185</v>
      </c>
      <c r="X482" s="24">
        <f ca="1" t="shared" si="3587"/>
        <v>0.422283079921868</v>
      </c>
      <c r="Y482" s="26">
        <f ca="1">IF(X482&lt;=('Ejercicio 3 - TIR'!$D$26-'Ejercicio 3 - TIR'!$C$26)/('Ejercicio 3 - TIR'!$E$26-'Ejercicio 3 - TIR'!$C$26),'Ejercicio 3 - TIR'!$C$26+SQRT(('Ejercicio 3 - TIR'!$E$26-'Ejercicio 3 - TIR'!$C$26)*('Ejercicio 3 - TIR'!$D$26-'Ejercicio 3 - TIR'!$C$26)*X482),'Ejercicio 3 - TIR'!$E$26-SQRT(('Ejercicio 3 - TIR'!$E$26-'Ejercicio 3 - TIR'!$C$26)*('Ejercicio 3 - TIR'!$E$26-'Ejercicio 3 - TIR'!$D$26)*(1-X482)))</f>
        <v>0.224145981626906</v>
      </c>
      <c r="Z482" s="24">
        <f ca="1" t="shared" si="3336"/>
        <v>1.16516298025637</v>
      </c>
      <c r="AA482" s="24">
        <f ca="1" t="shared" si="3337"/>
        <v>1.31827814291333</v>
      </c>
      <c r="AB482" s="24">
        <f ca="1" t="shared" si="3338"/>
        <v>1.54781049114412</v>
      </c>
      <c r="AC482" s="24">
        <f ca="1" t="shared" si="3339"/>
        <v>1.84894876665127</v>
      </c>
      <c r="AD482" s="24">
        <f ca="1" t="shared" si="3340"/>
        <v>2.26338320293018</v>
      </c>
      <c r="AE482" s="23">
        <f ca="1" t="shared" si="3341"/>
        <v>5608.14201192265</v>
      </c>
      <c r="AF482" s="23">
        <f ca="1" t="shared" si="3342"/>
        <v>6345.11322617282</v>
      </c>
      <c r="AG482" s="23">
        <f ca="1" t="shared" si="3343"/>
        <v>7449.89429716523</v>
      </c>
      <c r="AH482" s="23">
        <f ca="1" t="shared" si="3344"/>
        <v>8899.32776088375</v>
      </c>
      <c r="AI482" s="23">
        <f ca="1" t="shared" si="3345"/>
        <v>10894.0763176666</v>
      </c>
      <c r="AJ482" s="25">
        <f ca="1" t="shared" si="3346"/>
        <v>41747.2343552139</v>
      </c>
      <c r="AK482" s="25">
        <f ca="1" t="shared" si="3347"/>
        <v>42905.3692544436</v>
      </c>
      <c r="AL482" s="25">
        <f ca="1" t="shared" si="3348"/>
        <v>48642.2254277918</v>
      </c>
      <c r="AM482" s="25">
        <f ca="1" t="shared" si="3349"/>
        <v>76578.7743328693</v>
      </c>
      <c r="AN482" s="25">
        <f ca="1" t="shared" si="3350"/>
        <v>89048.3548936972</v>
      </c>
      <c r="AO482" s="25">
        <f ca="1">C482/'Ejercicio 3 - TIR'!$D$7</f>
        <v>16940.4767635705</v>
      </c>
      <c r="AP482" s="25">
        <f ca="1" t="shared" si="3351"/>
        <v>24806.7575916434</v>
      </c>
      <c r="AQ482" s="25">
        <f ca="1" t="shared" si="3352"/>
        <v>25964.8924908731</v>
      </c>
      <c r="AR482" s="25">
        <f ca="1" t="shared" si="3353"/>
        <v>31701.7486642213</v>
      </c>
      <c r="AS482" s="25">
        <f ca="1" t="shared" si="3354"/>
        <v>59638.2975692988</v>
      </c>
      <c r="AT482" s="25">
        <f ca="1" t="shared" si="3355"/>
        <v>72107.8781301267</v>
      </c>
      <c r="AU482" s="25">
        <f ca="1">AP482*'Ejercicio 3 - TIR'!$D$5</f>
        <v>12403.3787958217</v>
      </c>
      <c r="AV482" s="25">
        <f ca="1">AQ482*'Ejercicio 3 - TIR'!$D$5</f>
        <v>12982.4462454365</v>
      </c>
      <c r="AW482" s="25">
        <f ca="1">AR482*'Ejercicio 3 - TIR'!$D$5</f>
        <v>15850.8743321106</v>
      </c>
      <c r="AX482" s="25">
        <f ca="1">AS482*'Ejercicio 3 - TIR'!$D$5</f>
        <v>29819.1487846494</v>
      </c>
      <c r="AY482" s="25">
        <f ca="1">AT482*'Ejercicio 3 - TIR'!$D$5</f>
        <v>36053.9390650633</v>
      </c>
      <c r="AZ482" s="25">
        <f ca="1" t="shared" ref="AZ482:BD482" si="3588">AJ482-AU482-AE482</f>
        <v>23735.7135474695</v>
      </c>
      <c r="BA482" s="25">
        <f ca="1" t="shared" si="3588"/>
        <v>23577.8097828342</v>
      </c>
      <c r="BB482" s="25">
        <f ca="1" t="shared" si="3588"/>
        <v>25341.4567985159</v>
      </c>
      <c r="BC482" s="25">
        <f ca="1" t="shared" si="3588"/>
        <v>37860.2977873361</v>
      </c>
      <c r="BD482" s="25">
        <f ca="1" t="shared" si="3588"/>
        <v>42100.3395109672</v>
      </c>
      <c r="BE482" s="25">
        <f ca="1" t="shared" ref="BE482:BI482" si="3589">AZ482/Z482</f>
        <v>20371.1531774267</v>
      </c>
      <c r="BF482" s="25">
        <f ca="1" t="shared" si="3589"/>
        <v>17885.3073682375</v>
      </c>
      <c r="BG482" s="25">
        <f ca="1" t="shared" si="3589"/>
        <v>16372.4544726298</v>
      </c>
      <c r="BH482" s="25">
        <f ca="1" t="shared" si="3589"/>
        <v>20476.6613711568</v>
      </c>
      <c r="BI482" s="25">
        <f ca="1" t="shared" si="3589"/>
        <v>18600.6238167996</v>
      </c>
      <c r="BJ482" s="25">
        <f ca="1" t="shared" si="3358"/>
        <v>76853.6291227602</v>
      </c>
      <c r="BK482" s="25">
        <f ca="1" t="shared" si="3359"/>
        <v>38342.7905562944</v>
      </c>
      <c r="BL482" s="25">
        <f ca="1" t="shared" si="3360"/>
        <v>115196.419679055</v>
      </c>
      <c r="BM482" s="25">
        <f ca="1">BK482*'Ejercicio 3 - TIR'!$D$5</f>
        <v>19171.3952781472</v>
      </c>
      <c r="BN482" s="25">
        <f ca="1" t="shared" si="3361"/>
        <v>96025.0244009074</v>
      </c>
      <c r="BO482" s="25">
        <f ca="1" t="shared" si="3362"/>
        <v>42425.4382892801</v>
      </c>
      <c r="BP482" s="25">
        <f ca="1" t="shared" si="3363"/>
        <v>-118657.583725347</v>
      </c>
      <c r="BQ482" s="25">
        <f ca="1" t="shared" ref="BQ482:BT482" si="3590">BE482</f>
        <v>20371.1531774267</v>
      </c>
      <c r="BR482" s="25">
        <f ca="1" t="shared" si="3590"/>
        <v>17885.3073682375</v>
      </c>
      <c r="BS482" s="25">
        <f ca="1" t="shared" si="3590"/>
        <v>16372.4544726298</v>
      </c>
      <c r="BT482" s="25">
        <f ca="1" t="shared" si="3590"/>
        <v>20476.6613711568</v>
      </c>
      <c r="BU482" s="25">
        <f ca="1" t="shared" si="3365"/>
        <v>61026.0621060798</v>
      </c>
      <c r="BV482" s="27">
        <f ca="1" t="shared" si="3366"/>
        <v>3.92126978242864</v>
      </c>
    </row>
    <row r="483" ht="15" customHeight="1" spans="1:74">
      <c r="A483" s="23">
        <v>482</v>
      </c>
      <c r="B483" s="24">
        <f ca="1" t="shared" ref="B483:F483" si="3591">RAND()</f>
        <v>0.997214155172887</v>
      </c>
      <c r="C483" s="25">
        <f ca="1">IF(B483&lt;=('Ejercicio 3 - TIR'!$D$13-'Ejercicio 3 - TIR'!$C$13)/('Ejercicio 3 - TIR'!$E$13-'Ejercicio 3 - TIR'!$C$13),'Ejercicio 3 - TIR'!$C$13+SQRT(('Ejercicio 3 - TIR'!$E$13-'Ejercicio 3 - TIR'!$C$13)*('Ejercicio 3 - TIR'!$D$13-'Ejercicio 3 - TIR'!$C$13)*B483),'Ejercicio 3 - TIR'!$E$13-SQRT(('Ejercicio 3 - TIR'!$E$13-'Ejercicio 3 - TIR'!$C$13)*('Ejercicio 3 - TIR'!$E$13-'Ejercicio 3 - TIR'!$D$13)*(1-B483)))</f>
        <v>98171.6089607156</v>
      </c>
      <c r="D483" s="24">
        <f ca="1" t="shared" si="3591"/>
        <v>0.744693162524873</v>
      </c>
      <c r="E483" s="25">
        <f ca="1">IF(D483&lt;=('Ejercicio 3 - TIR'!$D$14-'Ejercicio 3 - TIR'!$C$14)/('Ejercicio 3 - TIR'!$E$14-'Ejercicio 3 - TIR'!$C$14),'Ejercicio 3 - TIR'!$C$14+SQRT(('Ejercicio 3 - TIR'!$E$14-'Ejercicio 3 - TIR'!$C$14)*('Ejercicio 3 - TIR'!$D$14-'Ejercicio 3 - TIR'!$C$14)*D483),'Ejercicio 3 - TIR'!$E$14-SQRT(('Ejercicio 3 - TIR'!$E$14-'Ejercicio 3 - TIR'!$C$14)*('Ejercicio 3 - TIR'!$E$14-'Ejercicio 3 - TIR'!$D$14)*(1-D483)))</f>
        <v>33811.6217293002</v>
      </c>
      <c r="F483" s="24">
        <f ca="1" t="shared" si="3591"/>
        <v>0.503395767799188</v>
      </c>
      <c r="G483" s="25">
        <f ca="1">IF(F483&lt;=('Ejercicio 3 - TIR'!$D$18-'Ejercicio 3 - TIR'!$C$18)/('Ejercicio 3 - TIR'!$E$18-'Ejercicio 3 - TIR'!$C$18),'Ejercicio 3 - TIR'!$C$18+SQRT(('Ejercicio 3 - TIR'!$E$18-'Ejercicio 3 - TIR'!$C$18)*('Ejercicio 3 - TIR'!$D$18-'Ejercicio 3 - TIR'!$C$18)*F483),'Ejercicio 3 - TIR'!$E$18-SQRT(('Ejercicio 3 - TIR'!$E$18-'Ejercicio 3 - TIR'!$C$18)*('Ejercicio 3 - TIR'!$E$18-'Ejercicio 3 - TIR'!$D$18)*(1-F483)))</f>
        <v>38689.6124867498</v>
      </c>
      <c r="H483" s="24">
        <f ca="1" t="shared" ref="H483:L483" si="3592">RAND()</f>
        <v>0.542015415196874</v>
      </c>
      <c r="I483" s="25">
        <f ca="1">IF(H483&lt;=('Ejercicio 3 - TIR'!$D$18-'Ejercicio 3 - TIR'!$C$18)/('Ejercicio 3 - TIR'!$E$18-'Ejercicio 3 - TIR'!$C$18),'Ejercicio 3 - TIR'!$C$18+SQRT(('Ejercicio 3 - TIR'!$E$18-'Ejercicio 3 - TIR'!$C$18)*('Ejercicio 3 - TIR'!$D$18-'Ejercicio 3 - TIR'!$C$18)*H483),'Ejercicio 3 - TIR'!$E$18-SQRT(('Ejercicio 3 - TIR'!$E$18-'Ejercicio 3 - TIR'!$C$18)*('Ejercicio 3 - TIR'!$E$18-'Ejercicio 3 - TIR'!$D$18)*(1-H483)))</f>
        <v>39016.7794849121</v>
      </c>
      <c r="J483" s="24">
        <f ca="1" t="shared" si="3592"/>
        <v>0.59346021791327</v>
      </c>
      <c r="K483" s="25">
        <f ca="1">IF(J483&lt;=('Ejercicio 3 - TIR'!$D$18-'Ejercicio 3 - TIR'!$C$18)/('Ejercicio 3 - TIR'!$E$18-'Ejercicio 3 - TIR'!$C$18),'Ejercicio 3 - TIR'!$C$18+SQRT(('Ejercicio 3 - TIR'!$E$18-'Ejercicio 3 - TIR'!$C$18)*('Ejercicio 3 - TIR'!$D$18-'Ejercicio 3 - TIR'!$C$18)*J483),'Ejercicio 3 - TIR'!$E$18-SQRT(('Ejercicio 3 - TIR'!$E$18-'Ejercicio 3 - TIR'!$C$18)*('Ejercicio 3 - TIR'!$E$18-'Ejercicio 3 - TIR'!$D$18)*(1-J483)))</f>
        <v>39434.9898085261</v>
      </c>
      <c r="L483" s="24">
        <f ca="1" t="shared" si="3592"/>
        <v>0.818685967006096</v>
      </c>
      <c r="M483" s="25">
        <f ca="1">IF(L483&lt;=('Ejercicio 3 - TIR'!$D$18-'Ejercicio 3 - TIR'!$C$18)/('Ejercicio 3 - TIR'!$E$18-'Ejercicio 3 - TIR'!$C$18),'Ejercicio 3 - TIR'!$C$18+SQRT(('Ejercicio 3 - TIR'!$E$18-'Ejercicio 3 - TIR'!$C$18)*('Ejercicio 3 - TIR'!$D$18-'Ejercicio 3 - TIR'!$C$18)*L483),'Ejercicio 3 - TIR'!$E$18-SQRT(('Ejercicio 3 - TIR'!$E$18-'Ejercicio 3 - TIR'!$C$18)*('Ejercicio 3 - TIR'!$E$18-'Ejercicio 3 - TIR'!$D$18)*(1-L483)))</f>
        <v>41312.3784800304</v>
      </c>
      <c r="N483" s="24">
        <f ca="1" t="shared" ref="N483:R483" si="3593">RAND()</f>
        <v>0.339811617589393</v>
      </c>
      <c r="O483" s="25">
        <f ca="1">IF(N483&lt;=('Ejercicio 3 - TIR'!$D$18-'Ejercicio 3 - TIR'!$C$18)/('Ejercicio 3 - TIR'!$E$18-'Ejercicio 3 - TIR'!$C$18),'Ejercicio 3 - TIR'!$C$18+SQRT(('Ejercicio 3 - TIR'!$E$18-'Ejercicio 3 - TIR'!$C$18)*('Ejercicio 3 - TIR'!$D$18-'Ejercicio 3 - TIR'!$C$18)*N483),'Ejercicio 3 - TIR'!$E$18-SQRT(('Ejercicio 3 - TIR'!$E$18-'Ejercicio 3 - TIR'!$C$18)*('Ejercicio 3 - TIR'!$E$18-'Ejercicio 3 - TIR'!$D$18)*(1-N483)))</f>
        <v>37139.4497433912</v>
      </c>
      <c r="P483" s="24">
        <f ca="1" t="shared" si="3593"/>
        <v>0.0319051363852254</v>
      </c>
      <c r="Q483" s="26">
        <f ca="1">IF(P483&lt;=('Ejercicio 3 - TIR'!$D$22-'Ejercicio 3 - TIR'!$C$22)/('Ejercicio 3 - TIR'!$E$22-'Ejercicio 3 - TIR'!$C$22),'Ejercicio 3 - TIR'!$C$22+SQRT(('Ejercicio 3 - TIR'!$E$22-'Ejercicio 3 - TIR'!$C$22)*('Ejercicio 3 - TIR'!$D$22-'Ejercicio 3 - TIR'!$C$22)*P483),'Ejercicio 3 - TIR'!$E$22-SQRT(('Ejercicio 3 - TIR'!$E$22-'Ejercicio 3 - TIR'!$C$22)*('Ejercicio 3 - TIR'!$E$22-'Ejercicio 3 - TIR'!$D$22)*(1-P483)))</f>
        <v>0.127578208593949</v>
      </c>
      <c r="R483" s="24">
        <f ca="1" t="shared" si="3593"/>
        <v>0.834355030135305</v>
      </c>
      <c r="S483" s="26">
        <f ca="1">IF(R483&lt;=('Ejercicio 3 - TIR'!$D$23-'Ejercicio 3 - TIR'!$C$23)/('Ejercicio 3 - TIR'!$E$23-'Ejercicio 3 - TIR'!$C$23),'Ejercicio 3 - TIR'!$C$23+SQRT(('Ejercicio 3 - TIR'!$E$23-'Ejercicio 3 - TIR'!$C$23)*('Ejercicio 3 - TIR'!$D$23-'Ejercicio 3 - TIR'!$C$23)*R483),'Ejercicio 3 - TIR'!$E$23-SQRT(('Ejercicio 3 - TIR'!$E$23-'Ejercicio 3 - TIR'!$C$23)*('Ejercicio 3 - TIR'!$E$23-'Ejercicio 3 - TIR'!$D$23)*(1-R483)))</f>
        <v>0.162732662458953</v>
      </c>
      <c r="T483" s="24">
        <f ca="1" t="shared" ref="T483:X483" si="3594">RAND()</f>
        <v>0.83076212795076</v>
      </c>
      <c r="U483" s="26">
        <f ca="1">IF(T483&lt;=('Ejercicio 3 - TIR'!$D$24-'Ejercicio 3 - TIR'!$C$24)/('Ejercicio 3 - TIR'!$E$24-'Ejercicio 3 - TIR'!$C$24),'Ejercicio 3 - TIR'!$C$24+SQRT(('Ejercicio 3 - TIR'!$E$24-'Ejercicio 3 - TIR'!$C$24)*('Ejercicio 3 - TIR'!$D$24-'Ejercicio 3 - TIR'!$C$24)*T483),'Ejercicio 3 - TIR'!$E$24-SQRT(('Ejercicio 3 - TIR'!$E$24-'Ejercicio 3 - TIR'!$C$24)*('Ejercicio 3 - TIR'!$E$24-'Ejercicio 3 - TIR'!$D$24)*(1-T483)))</f>
        <v>0.198231535613694</v>
      </c>
      <c r="V483" s="24">
        <f ca="1" t="shared" si="3594"/>
        <v>0.0284956379669103</v>
      </c>
      <c r="W483" s="26">
        <f ca="1">IF(V483&lt;=('Ejercicio 3 - TIR'!$D$25-'Ejercicio 3 - TIR'!$C$25)/('Ejercicio 3 - TIR'!$E$25-'Ejercicio 3 - TIR'!$C$25),'Ejercicio 3 - TIR'!$C$25+SQRT(('Ejercicio 3 - TIR'!$E$25-'Ejercicio 3 - TIR'!$C$25)*('Ejercicio 3 - TIR'!$D$25-'Ejercicio 3 - TIR'!$C$25)*V483),'Ejercicio 3 - TIR'!$E$25-SQRT(('Ejercicio 3 - TIR'!$E$25-'Ejercicio 3 - TIR'!$C$25)*('Ejercicio 3 - TIR'!$E$25-'Ejercicio 3 - TIR'!$D$25)*(1-V483)))</f>
        <v>0.186316161267231</v>
      </c>
      <c r="X483" s="24">
        <f ca="1" t="shared" si="3594"/>
        <v>0.861562934048725</v>
      </c>
      <c r="Y483" s="26">
        <f ca="1">IF(X483&lt;=('Ejercicio 3 - TIR'!$D$26-'Ejercicio 3 - TIR'!$C$26)/('Ejercicio 3 - TIR'!$E$26-'Ejercicio 3 - TIR'!$C$26),'Ejercicio 3 - TIR'!$C$26+SQRT(('Ejercicio 3 - TIR'!$E$26-'Ejercicio 3 - TIR'!$C$26)*('Ejercicio 3 - TIR'!$D$26-'Ejercicio 3 - TIR'!$C$26)*X483),'Ejercicio 3 - TIR'!$E$26-SQRT(('Ejercicio 3 - TIR'!$E$26-'Ejercicio 3 - TIR'!$C$26)*('Ejercicio 3 - TIR'!$E$26-'Ejercicio 3 - TIR'!$D$26)*(1-X483)))</f>
        <v>0.252658453662295</v>
      </c>
      <c r="Z483" s="24">
        <f ca="1" t="shared" si="3336"/>
        <v>1.12757820859395</v>
      </c>
      <c r="AA483" s="24">
        <f ca="1" t="shared" si="3337"/>
        <v>1.31107201260914</v>
      </c>
      <c r="AB483" s="24">
        <f ca="1" t="shared" si="3338"/>
        <v>1.57096783096879</v>
      </c>
      <c r="AC483" s="24">
        <f ca="1" t="shared" si="3339"/>
        <v>1.8636645267092</v>
      </c>
      <c r="AD483" s="24">
        <f ca="1" t="shared" si="3340"/>
        <v>2.33453512417282</v>
      </c>
      <c r="AE483" s="23">
        <f ca="1" t="shared" si="3341"/>
        <v>4313.62612988037</v>
      </c>
      <c r="AF483" s="23">
        <f ca="1" t="shared" si="3342"/>
        <v>5015.59399484831</v>
      </c>
      <c r="AG483" s="23">
        <f ca="1" t="shared" si="3343"/>
        <v>6009.84289446192</v>
      </c>
      <c r="AH483" s="23">
        <f ca="1" t="shared" si="3344"/>
        <v>7129.57375237721</v>
      </c>
      <c r="AI483" s="23">
        <f ca="1" t="shared" si="3345"/>
        <v>8930.92083192412</v>
      </c>
      <c r="AJ483" s="25">
        <f ca="1" t="shared" si="3346"/>
        <v>43625.5639390034</v>
      </c>
      <c r="AK483" s="25">
        <f ca="1" t="shared" si="3347"/>
        <v>51153.8076048106</v>
      </c>
      <c r="AL483" s="25">
        <f ca="1" t="shared" si="3348"/>
        <v>61951.1004037763</v>
      </c>
      <c r="AM483" s="25">
        <f ca="1" t="shared" si="3349"/>
        <v>76992.4142872172</v>
      </c>
      <c r="AN483" s="25">
        <f ca="1" t="shared" si="3350"/>
        <v>86703.3499183979</v>
      </c>
      <c r="AO483" s="25">
        <f ca="1">C483/'Ejercicio 3 - TIR'!$D$7</f>
        <v>19634.3217921431</v>
      </c>
      <c r="AP483" s="25">
        <f ca="1" t="shared" si="3351"/>
        <v>23991.2421468603</v>
      </c>
      <c r="AQ483" s="25">
        <f ca="1" t="shared" si="3352"/>
        <v>31519.4858126675</v>
      </c>
      <c r="AR483" s="25">
        <f ca="1" t="shared" si="3353"/>
        <v>42316.7786116332</v>
      </c>
      <c r="AS483" s="25">
        <f ca="1" t="shared" si="3354"/>
        <v>57358.092495074</v>
      </c>
      <c r="AT483" s="25">
        <f ca="1" t="shared" si="3355"/>
        <v>67069.0281262548</v>
      </c>
      <c r="AU483" s="25">
        <f ca="1">AP483*'Ejercicio 3 - TIR'!$D$5</f>
        <v>11995.6210734302</v>
      </c>
      <c r="AV483" s="25">
        <f ca="1">AQ483*'Ejercicio 3 - TIR'!$D$5</f>
        <v>15759.7429063338</v>
      </c>
      <c r="AW483" s="25">
        <f ca="1">AR483*'Ejercicio 3 - TIR'!$D$5</f>
        <v>21158.3893058166</v>
      </c>
      <c r="AX483" s="25">
        <f ca="1">AS483*'Ejercicio 3 - TIR'!$D$5</f>
        <v>28679.046247537</v>
      </c>
      <c r="AY483" s="25">
        <f ca="1">AT483*'Ejercicio 3 - TIR'!$D$5</f>
        <v>33534.5140631274</v>
      </c>
      <c r="AZ483" s="25">
        <f ca="1" t="shared" ref="AZ483:BD483" si="3595">AJ483-AU483-AE483</f>
        <v>27316.3167356929</v>
      </c>
      <c r="BA483" s="25">
        <f ca="1" t="shared" si="3595"/>
        <v>30378.4707036286</v>
      </c>
      <c r="BB483" s="25">
        <f ca="1" t="shared" si="3595"/>
        <v>34782.8682034978</v>
      </c>
      <c r="BC483" s="25">
        <f ca="1" t="shared" si="3595"/>
        <v>41183.7942873029</v>
      </c>
      <c r="BD483" s="25">
        <f ca="1" t="shared" si="3595"/>
        <v>44237.9150233464</v>
      </c>
      <c r="BE483" s="25">
        <f ca="1" t="shared" ref="BE483:BI483" si="3596">AZ483/Z483</f>
        <v>24225.6515135703</v>
      </c>
      <c r="BF483" s="25">
        <f ca="1" t="shared" si="3596"/>
        <v>23170.7109994461</v>
      </c>
      <c r="BG483" s="25">
        <f ca="1" t="shared" si="3596"/>
        <v>22141.0442135202</v>
      </c>
      <c r="BH483" s="25">
        <f ca="1" t="shared" si="3596"/>
        <v>22098.2873779456</v>
      </c>
      <c r="BI483" s="25">
        <f ca="1" t="shared" si="3596"/>
        <v>18949.346516695</v>
      </c>
      <c r="BJ483" s="25">
        <f ca="1" t="shared" si="3358"/>
        <v>78934.4185322962</v>
      </c>
      <c r="BK483" s="25">
        <f ca="1" t="shared" si="3359"/>
        <v>45837.0138630699</v>
      </c>
      <c r="BL483" s="25">
        <f ca="1" t="shared" si="3360"/>
        <v>124771.432395366</v>
      </c>
      <c r="BM483" s="25">
        <f ca="1">BK483*'Ejercicio 3 - TIR'!$D$5</f>
        <v>22918.506931535</v>
      </c>
      <c r="BN483" s="25">
        <f ca="1" t="shared" si="3361"/>
        <v>101852.925463831</v>
      </c>
      <c r="BO483" s="25">
        <f ca="1" t="shared" si="3362"/>
        <v>43628.7826253718</v>
      </c>
      <c r="BP483" s="25">
        <f ca="1" t="shared" si="3363"/>
        <v>-131983.230690016</v>
      </c>
      <c r="BQ483" s="25">
        <f ca="1" t="shared" ref="BQ483:BT483" si="3597">BE483</f>
        <v>24225.6515135703</v>
      </c>
      <c r="BR483" s="25">
        <f ca="1" t="shared" si="3597"/>
        <v>23170.7109994461</v>
      </c>
      <c r="BS483" s="25">
        <f ca="1" t="shared" si="3597"/>
        <v>22141.0442135202</v>
      </c>
      <c r="BT483" s="25">
        <f ca="1" t="shared" si="3597"/>
        <v>22098.2873779456</v>
      </c>
      <c r="BU483" s="25">
        <f ca="1" t="shared" si="3365"/>
        <v>62578.1291420668</v>
      </c>
      <c r="BV483" s="27">
        <f ca="1" t="shared" si="3366"/>
        <v>4.63217001785761</v>
      </c>
    </row>
    <row r="484" ht="15" customHeight="1" spans="1:74">
      <c r="A484" s="23">
        <v>483</v>
      </c>
      <c r="B484" s="24">
        <f ca="1" t="shared" ref="B484:F484" si="3598">RAND()</f>
        <v>0.740856262268189</v>
      </c>
      <c r="C484" s="25">
        <f ca="1">IF(B484&lt;=('Ejercicio 3 - TIR'!$D$13-'Ejercicio 3 - TIR'!$C$13)/('Ejercicio 3 - TIR'!$E$13-'Ejercicio 3 - TIR'!$C$13),'Ejercicio 3 - TIR'!$C$13+SQRT(('Ejercicio 3 - TIR'!$E$13-'Ejercicio 3 - TIR'!$C$13)*('Ejercicio 3 - TIR'!$D$13-'Ejercicio 3 - TIR'!$C$13)*B484),'Ejercicio 3 - TIR'!$E$13-SQRT(('Ejercicio 3 - TIR'!$E$13-'Ejercicio 3 - TIR'!$C$13)*('Ejercicio 3 - TIR'!$E$13-'Ejercicio 3 - TIR'!$D$13)*(1-B484)))</f>
        <v>82365.5880370744</v>
      </c>
      <c r="D484" s="24">
        <f ca="1" t="shared" si="3598"/>
        <v>0.563034963290449</v>
      </c>
      <c r="E484" s="25">
        <f ca="1">IF(D484&lt;=('Ejercicio 3 - TIR'!$D$14-'Ejercicio 3 - TIR'!$C$14)/('Ejercicio 3 - TIR'!$E$14-'Ejercicio 3 - TIR'!$C$14),'Ejercicio 3 - TIR'!$C$14+SQRT(('Ejercicio 3 - TIR'!$E$14-'Ejercicio 3 - TIR'!$C$14)*('Ejercicio 3 - TIR'!$D$14-'Ejercicio 3 - TIR'!$C$14)*D484),'Ejercicio 3 - TIR'!$E$14-SQRT(('Ejercicio 3 - TIR'!$E$14-'Ejercicio 3 - TIR'!$C$14)*('Ejercicio 3 - TIR'!$E$14-'Ejercicio 3 - TIR'!$D$14)*(1-D484)))</f>
        <v>31904.028439623</v>
      </c>
      <c r="F484" s="24">
        <f ca="1" t="shared" si="3598"/>
        <v>0.242929919345329</v>
      </c>
      <c r="G484" s="25">
        <f ca="1">IF(F484&lt;=('Ejercicio 3 - TIR'!$D$18-'Ejercicio 3 - TIR'!$C$18)/('Ejercicio 3 - TIR'!$E$18-'Ejercicio 3 - TIR'!$C$18),'Ejercicio 3 - TIR'!$C$18+SQRT(('Ejercicio 3 - TIR'!$E$18-'Ejercicio 3 - TIR'!$C$18)*('Ejercicio 3 - TIR'!$D$18-'Ejercicio 3 - TIR'!$C$18)*F484),'Ejercicio 3 - TIR'!$E$18-SQRT(('Ejercicio 3 - TIR'!$E$18-'Ejercicio 3 - TIR'!$C$18)*('Ejercicio 3 - TIR'!$E$18-'Ejercicio 3 - TIR'!$D$18)*(1-F484)))</f>
        <v>36036.5128925398</v>
      </c>
      <c r="H484" s="24">
        <f ca="1" t="shared" ref="H484:L484" si="3599">RAND()</f>
        <v>0.839894001568656</v>
      </c>
      <c r="I484" s="25">
        <f ca="1">IF(H484&lt;=('Ejercicio 3 - TIR'!$D$18-'Ejercicio 3 - TIR'!$C$18)/('Ejercicio 3 - TIR'!$E$18-'Ejercicio 3 - TIR'!$C$18),'Ejercicio 3 - TIR'!$C$18+SQRT(('Ejercicio 3 - TIR'!$E$18-'Ejercicio 3 - TIR'!$C$18)*('Ejercicio 3 - TIR'!$D$18-'Ejercicio 3 - TIR'!$C$18)*H484),'Ejercicio 3 - TIR'!$E$18-SQRT(('Ejercicio 3 - TIR'!$E$18-'Ejercicio 3 - TIR'!$C$18)*('Ejercicio 3 - TIR'!$E$18-'Ejercicio 3 - TIR'!$D$18)*(1-H484)))</f>
        <v>41534.7511081669</v>
      </c>
      <c r="J484" s="24">
        <f ca="1" t="shared" si="3599"/>
        <v>0.82656642973664</v>
      </c>
      <c r="K484" s="25">
        <f ca="1">IF(J484&lt;=('Ejercicio 3 - TIR'!$D$18-'Ejercicio 3 - TIR'!$C$18)/('Ejercicio 3 - TIR'!$E$18-'Ejercicio 3 - TIR'!$C$18),'Ejercicio 3 - TIR'!$C$18+SQRT(('Ejercicio 3 - TIR'!$E$18-'Ejercicio 3 - TIR'!$C$18)*('Ejercicio 3 - TIR'!$D$18-'Ejercicio 3 - TIR'!$C$18)*J484),'Ejercicio 3 - TIR'!$E$18-SQRT(('Ejercicio 3 - TIR'!$E$18-'Ejercicio 3 - TIR'!$C$18)*('Ejercicio 3 - TIR'!$E$18-'Ejercicio 3 - TIR'!$D$18)*(1-J484)))</f>
        <v>41393.406348124</v>
      </c>
      <c r="L484" s="24">
        <f ca="1" t="shared" si="3599"/>
        <v>0.585033736803155</v>
      </c>
      <c r="M484" s="25">
        <f ca="1">IF(L484&lt;=('Ejercicio 3 - TIR'!$D$18-'Ejercicio 3 - TIR'!$C$18)/('Ejercicio 3 - TIR'!$E$18-'Ejercicio 3 - TIR'!$C$18),'Ejercicio 3 - TIR'!$C$18+SQRT(('Ejercicio 3 - TIR'!$E$18-'Ejercicio 3 - TIR'!$C$18)*('Ejercicio 3 - TIR'!$D$18-'Ejercicio 3 - TIR'!$C$18)*L484),'Ejercicio 3 - TIR'!$E$18-SQRT(('Ejercicio 3 - TIR'!$E$18-'Ejercicio 3 - TIR'!$C$18)*('Ejercicio 3 - TIR'!$E$18-'Ejercicio 3 - TIR'!$D$18)*(1-L484)))</f>
        <v>39367.7671043036</v>
      </c>
      <c r="N484" s="24">
        <f ca="1" t="shared" ref="N484:R484" si="3600">RAND()</f>
        <v>0.0952944566066061</v>
      </c>
      <c r="O484" s="25">
        <f ca="1">IF(N484&lt;=('Ejercicio 3 - TIR'!$D$18-'Ejercicio 3 - TIR'!$C$18)/('Ejercicio 3 - TIR'!$E$18-'Ejercicio 3 - TIR'!$C$18),'Ejercicio 3 - TIR'!$C$18+SQRT(('Ejercicio 3 - TIR'!$E$18-'Ejercicio 3 - TIR'!$C$18)*('Ejercicio 3 - TIR'!$D$18-'Ejercicio 3 - TIR'!$C$18)*N484),'Ejercicio 3 - TIR'!$E$18-SQRT(('Ejercicio 3 - TIR'!$E$18-'Ejercicio 3 - TIR'!$C$18)*('Ejercicio 3 - TIR'!$E$18-'Ejercicio 3 - TIR'!$D$18)*(1-N484)))</f>
        <v>33780.7629509123</v>
      </c>
      <c r="P484" s="24">
        <f ca="1" t="shared" si="3600"/>
        <v>0.549337657066314</v>
      </c>
      <c r="Q484" s="26">
        <f ca="1">IF(P484&lt;=('Ejercicio 3 - TIR'!$D$22-'Ejercicio 3 - TIR'!$C$22)/('Ejercicio 3 - TIR'!$E$22-'Ejercicio 3 - TIR'!$C$22),'Ejercicio 3 - TIR'!$C$22+SQRT(('Ejercicio 3 - TIR'!$E$22-'Ejercicio 3 - TIR'!$C$22)*('Ejercicio 3 - TIR'!$D$22-'Ejercicio 3 - TIR'!$C$22)*P484),'Ejercicio 3 - TIR'!$E$22-SQRT(('Ejercicio 3 - TIR'!$E$22-'Ejercicio 3 - TIR'!$C$22)*('Ejercicio 3 - TIR'!$E$22-'Ejercicio 3 - TIR'!$D$22)*(1-P484)))</f>
        <v>0.151518563637333</v>
      </c>
      <c r="R484" s="24">
        <f ca="1" t="shared" si="3600"/>
        <v>0.551180003417752</v>
      </c>
      <c r="S484" s="26">
        <f ca="1">IF(R484&lt;=('Ejercicio 3 - TIR'!$D$23-'Ejercicio 3 - TIR'!$C$23)/('Ejercicio 3 - TIR'!$E$23-'Ejercicio 3 - TIR'!$C$23),'Ejercicio 3 - TIR'!$C$23+SQRT(('Ejercicio 3 - TIR'!$E$23-'Ejercicio 3 - TIR'!$C$23)*('Ejercicio 3 - TIR'!$D$23-'Ejercicio 3 - TIR'!$C$23)*R484),'Ejercicio 3 - TIR'!$E$23-SQRT(('Ejercicio 3 - TIR'!$E$23-'Ejercicio 3 - TIR'!$C$23)*('Ejercicio 3 - TIR'!$E$23-'Ejercicio 3 - TIR'!$D$23)*(1-R484)))</f>
        <v>0.151576840537195</v>
      </c>
      <c r="T484" s="24">
        <f ca="1" t="shared" ref="T484:X484" si="3601">RAND()</f>
        <v>0.851765055775295</v>
      </c>
      <c r="U484" s="26">
        <f ca="1">IF(T484&lt;=('Ejercicio 3 - TIR'!$D$24-'Ejercicio 3 - TIR'!$C$24)/('Ejercicio 3 - TIR'!$E$24-'Ejercicio 3 - TIR'!$C$24),'Ejercicio 3 - TIR'!$C$24+SQRT(('Ejercicio 3 - TIR'!$E$24-'Ejercicio 3 - TIR'!$C$24)*('Ejercicio 3 - TIR'!$D$24-'Ejercicio 3 - TIR'!$C$24)*T484),'Ejercicio 3 - TIR'!$E$24-SQRT(('Ejercicio 3 - TIR'!$E$24-'Ejercicio 3 - TIR'!$C$24)*('Ejercicio 3 - TIR'!$E$24-'Ejercicio 3 - TIR'!$D$24)*(1-T484)))</f>
        <v>0.199627031541055</v>
      </c>
      <c r="V484" s="24">
        <f ca="1" t="shared" si="3601"/>
        <v>0.900009281098772</v>
      </c>
      <c r="W484" s="26">
        <f ca="1">IF(V484&lt;=('Ejercicio 3 - TIR'!$D$25-'Ejercicio 3 - TIR'!$C$25)/('Ejercicio 3 - TIR'!$E$25-'Ejercicio 3 - TIR'!$C$25),'Ejercicio 3 - TIR'!$C$25+SQRT(('Ejercicio 3 - TIR'!$E$25-'Ejercicio 3 - TIR'!$C$25)*('Ejercicio 3 - TIR'!$D$25-'Ejercicio 3 - TIR'!$C$25)*V484),'Ejercicio 3 - TIR'!$E$25-SQRT(('Ejercicio 3 - TIR'!$E$25-'Ejercicio 3 - TIR'!$C$25)*('Ejercicio 3 - TIR'!$E$25-'Ejercicio 3 - TIR'!$D$25)*(1-V484)))</f>
        <v>0.231292581253569</v>
      </c>
      <c r="X484" s="24">
        <f ca="1" t="shared" si="3601"/>
        <v>0.915578011532548</v>
      </c>
      <c r="Y484" s="26">
        <f ca="1">IF(X484&lt;=('Ejercicio 3 - TIR'!$D$26-'Ejercicio 3 - TIR'!$C$26)/('Ejercicio 3 - TIR'!$E$26-'Ejercicio 3 - TIR'!$C$26),'Ejercicio 3 - TIR'!$C$26+SQRT(('Ejercicio 3 - TIR'!$E$26-'Ejercicio 3 - TIR'!$C$26)*('Ejercicio 3 - TIR'!$D$26-'Ejercicio 3 - TIR'!$C$26)*X484),'Ejercicio 3 - TIR'!$E$26-SQRT(('Ejercicio 3 - TIR'!$E$26-'Ejercicio 3 - TIR'!$C$26)*('Ejercicio 3 - TIR'!$E$26-'Ejercicio 3 - TIR'!$D$26)*(1-X484)))</f>
        <v>0.258648682997898</v>
      </c>
      <c r="Z484" s="24">
        <f ca="1" t="shared" si="3336"/>
        <v>1.15151856363733</v>
      </c>
      <c r="AA484" s="24">
        <f ca="1" t="shared" si="3337"/>
        <v>1.32606210933341</v>
      </c>
      <c r="AB484" s="24">
        <f ca="1" t="shared" si="3338"/>
        <v>1.59077995185871</v>
      </c>
      <c r="AC484" s="24">
        <f ca="1" t="shared" si="3339"/>
        <v>1.95871555313054</v>
      </c>
      <c r="AD484" s="24">
        <f ca="1" t="shared" si="3340"/>
        <v>2.46533475131525</v>
      </c>
      <c r="AE484" s="23">
        <f ca="1" t="shared" si="3341"/>
        <v>4834.05256341631</v>
      </c>
      <c r="AF484" s="23">
        <f ca="1" t="shared" si="3342"/>
        <v>5566.78297796969</v>
      </c>
      <c r="AG484" s="23">
        <f ca="1" t="shared" si="3343"/>
        <v>6678.06333909505</v>
      </c>
      <c r="AH484" s="23">
        <f ca="1" t="shared" si="3344"/>
        <v>8222.64984656917</v>
      </c>
      <c r="AI484" s="23">
        <f ca="1" t="shared" si="3345"/>
        <v>10349.4274001372</v>
      </c>
      <c r="AJ484" s="25">
        <f ca="1" t="shared" si="3346"/>
        <v>41496.7135645157</v>
      </c>
      <c r="AK484" s="25">
        <f ca="1" t="shared" si="3347"/>
        <v>55077.6596651339</v>
      </c>
      <c r="AL484" s="25">
        <f ca="1" t="shared" si="3348"/>
        <v>65847.8009577367</v>
      </c>
      <c r="AM484" s="25">
        <f ca="1" t="shared" si="3349"/>
        <v>77110.2577192202</v>
      </c>
      <c r="AN484" s="25">
        <f ca="1" t="shared" si="3350"/>
        <v>83280.8888288267</v>
      </c>
      <c r="AO484" s="25">
        <f ca="1">C484/'Ejercicio 3 - TIR'!$D$7</f>
        <v>16473.1176074149</v>
      </c>
      <c r="AP484" s="25">
        <f ca="1" t="shared" si="3351"/>
        <v>25023.5959571008</v>
      </c>
      <c r="AQ484" s="25">
        <f ca="1" t="shared" si="3352"/>
        <v>38604.542057719</v>
      </c>
      <c r="AR484" s="25">
        <f ca="1" t="shared" si="3353"/>
        <v>49374.6833503218</v>
      </c>
      <c r="AS484" s="25">
        <f ca="1" t="shared" si="3354"/>
        <v>60637.1401118054</v>
      </c>
      <c r="AT484" s="25">
        <f ca="1" t="shared" si="3355"/>
        <v>66807.7712214119</v>
      </c>
      <c r="AU484" s="25">
        <f ca="1">AP484*'Ejercicio 3 - TIR'!$D$5</f>
        <v>12511.7979785504</v>
      </c>
      <c r="AV484" s="25">
        <f ca="1">AQ484*'Ejercicio 3 - TIR'!$D$5</f>
        <v>19302.2710288595</v>
      </c>
      <c r="AW484" s="25">
        <f ca="1">AR484*'Ejercicio 3 - TIR'!$D$5</f>
        <v>24687.3416751609</v>
      </c>
      <c r="AX484" s="25">
        <f ca="1">AS484*'Ejercicio 3 - TIR'!$D$5</f>
        <v>30318.5700559027</v>
      </c>
      <c r="AY484" s="25">
        <f ca="1">AT484*'Ejercicio 3 - TIR'!$D$5</f>
        <v>33403.8856107059</v>
      </c>
      <c r="AZ484" s="25">
        <f ca="1" t="shared" ref="AZ484:BD484" si="3602">AJ484-AU484-AE484</f>
        <v>24150.863022549</v>
      </c>
      <c r="BA484" s="25">
        <f ca="1" t="shared" si="3602"/>
        <v>30208.6056583047</v>
      </c>
      <c r="BB484" s="25">
        <f ca="1" t="shared" si="3602"/>
        <v>34482.3959434807</v>
      </c>
      <c r="BC484" s="25">
        <f ca="1" t="shared" si="3602"/>
        <v>38569.0378167484</v>
      </c>
      <c r="BD484" s="25">
        <f ca="1" t="shared" si="3602"/>
        <v>39527.5758179836</v>
      </c>
      <c r="BE484" s="25">
        <f ca="1" t="shared" ref="BE484:BI484" si="3603">AZ484/Z484</f>
        <v>20973.0557415097</v>
      </c>
      <c r="BF484" s="25">
        <f ca="1" t="shared" si="3603"/>
        <v>22780.6868514553</v>
      </c>
      <c r="BG484" s="25">
        <f ca="1" t="shared" si="3603"/>
        <v>21676.4084204045</v>
      </c>
      <c r="BH484" s="25">
        <f ca="1" t="shared" si="3603"/>
        <v>19690.9846123931</v>
      </c>
      <c r="BI484" s="25">
        <f ca="1" t="shared" si="3603"/>
        <v>16033.3503581596</v>
      </c>
      <c r="BJ484" s="25">
        <f ca="1" t="shared" si="3358"/>
        <v>78654.1100191527</v>
      </c>
      <c r="BK484" s="25">
        <f ca="1" t="shared" si="3359"/>
        <v>40611.749300063</v>
      </c>
      <c r="BL484" s="25">
        <f ca="1" t="shared" si="3360"/>
        <v>119265.859319216</v>
      </c>
      <c r="BM484" s="25">
        <f ca="1">BK484*'Ejercicio 3 - TIR'!$D$5</f>
        <v>20305.8746500315</v>
      </c>
      <c r="BN484" s="25">
        <f ca="1" t="shared" si="3361"/>
        <v>98959.9846691842</v>
      </c>
      <c r="BO484" s="25">
        <f ca="1" t="shared" si="3362"/>
        <v>40140.5872433305</v>
      </c>
      <c r="BP484" s="25">
        <f ca="1" t="shared" si="3363"/>
        <v>-114269.616476697</v>
      </c>
      <c r="BQ484" s="25">
        <f ca="1" t="shared" ref="BQ484:BT484" si="3604">BE484</f>
        <v>20973.0557415097</v>
      </c>
      <c r="BR484" s="25">
        <f ca="1" t="shared" si="3604"/>
        <v>22780.6868514553</v>
      </c>
      <c r="BS484" s="25">
        <f ca="1" t="shared" si="3604"/>
        <v>21676.4084204045</v>
      </c>
      <c r="BT484" s="25">
        <f ca="1" t="shared" si="3604"/>
        <v>19690.9846123931</v>
      </c>
      <c r="BU484" s="25">
        <f ca="1" t="shared" si="3365"/>
        <v>56173.9376014901</v>
      </c>
      <c r="BV484" s="27">
        <f ca="1" t="shared" si="3366"/>
        <v>6.432698733347</v>
      </c>
    </row>
    <row r="485" ht="15" customHeight="1" spans="1:74">
      <c r="A485" s="23">
        <v>484</v>
      </c>
      <c r="B485" s="24">
        <f ca="1" t="shared" ref="B485:F485" si="3605">RAND()</f>
        <v>0.623014699364673</v>
      </c>
      <c r="C485" s="25">
        <f ca="1">IF(B485&lt;=('Ejercicio 3 - TIR'!$D$13-'Ejercicio 3 - TIR'!$C$13)/('Ejercicio 3 - TIR'!$E$13-'Ejercicio 3 - TIR'!$C$13),'Ejercicio 3 - TIR'!$C$13+SQRT(('Ejercicio 3 - TIR'!$E$13-'Ejercicio 3 - TIR'!$C$13)*('Ejercicio 3 - TIR'!$D$13-'Ejercicio 3 - TIR'!$C$13)*B485),'Ejercicio 3 - TIR'!$E$13-SQRT(('Ejercicio 3 - TIR'!$E$13-'Ejercicio 3 - TIR'!$C$13)*('Ejercicio 3 - TIR'!$E$13-'Ejercicio 3 - TIR'!$D$13)*(1-B485)))</f>
        <v>78730.7179067465</v>
      </c>
      <c r="D485" s="24">
        <f ca="1" t="shared" si="3605"/>
        <v>0.884887557135355</v>
      </c>
      <c r="E485" s="25">
        <f ca="1">IF(D485&lt;=('Ejercicio 3 - TIR'!$D$14-'Ejercicio 3 - TIR'!$C$14)/('Ejercicio 3 - TIR'!$E$14-'Ejercicio 3 - TIR'!$C$14),'Ejercicio 3 - TIR'!$C$14+SQRT(('Ejercicio 3 - TIR'!$E$14-'Ejercicio 3 - TIR'!$C$14)*('Ejercicio 3 - TIR'!$D$14-'Ejercicio 3 - TIR'!$C$14)*D485),'Ejercicio 3 - TIR'!$E$14-SQRT(('Ejercicio 3 - TIR'!$E$14-'Ejercicio 3 - TIR'!$C$14)*('Ejercicio 3 - TIR'!$E$14-'Ejercicio 3 - TIR'!$D$14)*(1-D485)))</f>
        <v>35844.6580851034</v>
      </c>
      <c r="F485" s="24">
        <f ca="1" t="shared" si="3605"/>
        <v>0.922990863093053</v>
      </c>
      <c r="G485" s="25">
        <f ca="1">IF(F485&lt;=('Ejercicio 3 - TIR'!$D$18-'Ejercicio 3 - TIR'!$C$18)/('Ejercicio 3 - TIR'!$E$18-'Ejercicio 3 - TIR'!$C$18),'Ejercicio 3 - TIR'!$C$18+SQRT(('Ejercicio 3 - TIR'!$E$18-'Ejercicio 3 - TIR'!$C$18)*('Ejercicio 3 - TIR'!$D$18-'Ejercicio 3 - TIR'!$C$18)*F485),'Ejercicio 3 - TIR'!$E$18-SQRT(('Ejercicio 3 - TIR'!$E$18-'Ejercicio 3 - TIR'!$C$18)*('Ejercicio 3 - TIR'!$E$18-'Ejercicio 3 - TIR'!$D$18)*(1-F485)))</f>
        <v>42596.7344574473</v>
      </c>
      <c r="H485" s="24">
        <f ca="1" t="shared" ref="H485:L485" si="3606">RAND()</f>
        <v>0.709656792620149</v>
      </c>
      <c r="I485" s="25">
        <f ca="1">IF(H485&lt;=('Ejercicio 3 - TIR'!$D$18-'Ejercicio 3 - TIR'!$C$18)/('Ejercicio 3 - TIR'!$E$18-'Ejercicio 3 - TIR'!$C$18),'Ejercicio 3 - TIR'!$C$18+SQRT(('Ejercicio 3 - TIR'!$E$18-'Ejercicio 3 - TIR'!$C$18)*('Ejercicio 3 - TIR'!$D$18-'Ejercicio 3 - TIR'!$C$18)*H485),'Ejercicio 3 - TIR'!$E$18-SQRT(('Ejercicio 3 - TIR'!$E$18-'Ejercicio 3 - TIR'!$C$18)*('Ejercicio 3 - TIR'!$E$18-'Ejercicio 3 - TIR'!$D$18)*(1-H485)))</f>
        <v>40333.5516124692</v>
      </c>
      <c r="J485" s="24">
        <f ca="1" t="shared" si="3606"/>
        <v>0.683558682155639</v>
      </c>
      <c r="K485" s="25">
        <f ca="1">IF(J485&lt;=('Ejercicio 3 - TIR'!$D$18-'Ejercicio 3 - TIR'!$C$18)/('Ejercicio 3 - TIR'!$E$18-'Ejercicio 3 - TIR'!$C$18),'Ejercicio 3 - TIR'!$C$18+SQRT(('Ejercicio 3 - TIR'!$E$18-'Ejercicio 3 - TIR'!$C$18)*('Ejercicio 3 - TIR'!$D$18-'Ejercicio 3 - TIR'!$C$18)*J485),'Ejercicio 3 - TIR'!$E$18-SQRT(('Ejercicio 3 - TIR'!$E$18-'Ejercicio 3 - TIR'!$C$18)*('Ejercicio 3 - TIR'!$E$18-'Ejercicio 3 - TIR'!$D$18)*(1-J485)))</f>
        <v>40128.3371588002</v>
      </c>
      <c r="L485" s="24">
        <f ca="1" t="shared" si="3606"/>
        <v>0.601044825148721</v>
      </c>
      <c r="M485" s="25">
        <f ca="1">IF(L485&lt;=('Ejercicio 3 - TIR'!$D$18-'Ejercicio 3 - TIR'!$C$18)/('Ejercicio 3 - TIR'!$E$18-'Ejercicio 3 - TIR'!$C$18),'Ejercicio 3 - TIR'!$C$18+SQRT(('Ejercicio 3 - TIR'!$E$18-'Ejercicio 3 - TIR'!$C$18)*('Ejercicio 3 - TIR'!$D$18-'Ejercicio 3 - TIR'!$C$18)*L485),'Ejercicio 3 - TIR'!$E$18-SQRT(('Ejercicio 3 - TIR'!$E$18-'Ejercicio 3 - TIR'!$C$18)*('Ejercicio 3 - TIR'!$E$18-'Ejercicio 3 - TIR'!$D$18)*(1-L485)))</f>
        <v>39495.0894557296</v>
      </c>
      <c r="N485" s="24">
        <f ca="1" t="shared" ref="N485:R485" si="3607">RAND()</f>
        <v>0.318501812802224</v>
      </c>
      <c r="O485" s="25">
        <f ca="1">IF(N485&lt;=('Ejercicio 3 - TIR'!$D$18-'Ejercicio 3 - TIR'!$C$18)/('Ejercicio 3 - TIR'!$E$18-'Ejercicio 3 - TIR'!$C$18),'Ejercicio 3 - TIR'!$C$18+SQRT(('Ejercicio 3 - TIR'!$E$18-'Ejercicio 3 - TIR'!$C$18)*('Ejercicio 3 - TIR'!$D$18-'Ejercicio 3 - TIR'!$C$18)*N485),'Ejercicio 3 - TIR'!$E$18-SQRT(('Ejercicio 3 - TIR'!$E$18-'Ejercicio 3 - TIR'!$C$18)*('Ejercicio 3 - TIR'!$E$18-'Ejercicio 3 - TIR'!$D$18)*(1-N485)))</f>
        <v>36911.9658506342</v>
      </c>
      <c r="P485" s="24">
        <f ca="1" t="shared" si="3607"/>
        <v>0.159279733117266</v>
      </c>
      <c r="Q485" s="26">
        <f ca="1">IF(P485&lt;=('Ejercicio 3 - TIR'!$D$22-'Ejercicio 3 - TIR'!$C$22)/('Ejercicio 3 - TIR'!$E$22-'Ejercicio 3 - TIR'!$C$22),'Ejercicio 3 - TIR'!$C$22+SQRT(('Ejercicio 3 - TIR'!$E$22-'Ejercicio 3 - TIR'!$C$22)*('Ejercicio 3 - TIR'!$D$22-'Ejercicio 3 - TIR'!$C$22)*P485),'Ejercicio 3 - TIR'!$E$22-SQRT(('Ejercicio 3 - TIR'!$E$22-'Ejercicio 3 - TIR'!$C$22)*('Ejercicio 3 - TIR'!$E$22-'Ejercicio 3 - TIR'!$D$22)*(1-P485)))</f>
        <v>0.136932321743077</v>
      </c>
      <c r="R485" s="24">
        <f ca="1" t="shared" si="3607"/>
        <v>0.388700664021511</v>
      </c>
      <c r="S485" s="26">
        <f ca="1">IF(R485&lt;=('Ejercicio 3 - TIR'!$D$23-'Ejercicio 3 - TIR'!$C$23)/('Ejercicio 3 - TIR'!$E$23-'Ejercicio 3 - TIR'!$C$23),'Ejercicio 3 - TIR'!$C$23+SQRT(('Ejercicio 3 - TIR'!$E$23-'Ejercicio 3 - TIR'!$C$23)*('Ejercicio 3 - TIR'!$D$23-'Ejercicio 3 - TIR'!$C$23)*R485),'Ejercicio 3 - TIR'!$E$23-SQRT(('Ejercicio 3 - TIR'!$E$23-'Ejercicio 3 - TIR'!$C$23)*('Ejercicio 3 - TIR'!$E$23-'Ejercicio 3 - TIR'!$D$23)*(1-R485)))</f>
        <v>0.146451109527555</v>
      </c>
      <c r="T485" s="24">
        <f ca="1" t="shared" ref="T485:X485" si="3608">RAND()</f>
        <v>0.643179351567702</v>
      </c>
      <c r="U485" s="26">
        <f ca="1">IF(T485&lt;=('Ejercicio 3 - TIR'!$D$24-'Ejercicio 3 - TIR'!$C$24)/('Ejercicio 3 - TIR'!$E$24-'Ejercicio 3 - TIR'!$C$24),'Ejercicio 3 - TIR'!$C$24+SQRT(('Ejercicio 3 - TIR'!$E$24-'Ejercicio 3 - TIR'!$C$24)*('Ejercicio 3 - TIR'!$D$24-'Ejercicio 3 - TIR'!$C$24)*T485),'Ejercicio 3 - TIR'!$E$24-SQRT(('Ejercicio 3 - TIR'!$E$24-'Ejercicio 3 - TIR'!$C$24)*('Ejercicio 3 - TIR'!$E$24-'Ejercicio 3 - TIR'!$D$24)*(1-T485)))</f>
        <v>0.188391491404838</v>
      </c>
      <c r="V485" s="24">
        <f ca="1" t="shared" si="3608"/>
        <v>0.521368353571131</v>
      </c>
      <c r="W485" s="26">
        <f ca="1">IF(V485&lt;=('Ejercicio 3 - TIR'!$D$25-'Ejercicio 3 - TIR'!$C$25)/('Ejercicio 3 - TIR'!$E$25-'Ejercicio 3 - TIR'!$C$25),'Ejercicio 3 - TIR'!$C$25+SQRT(('Ejercicio 3 - TIR'!$E$25-'Ejercicio 3 - TIR'!$C$25)*('Ejercicio 3 - TIR'!$D$25-'Ejercicio 3 - TIR'!$C$25)*V485),'Ejercicio 3 - TIR'!$E$25-SQRT(('Ejercicio 3 - TIR'!$E$25-'Ejercicio 3 - TIR'!$C$25)*('Ejercicio 3 - TIR'!$E$25-'Ejercicio 3 - TIR'!$D$25)*(1-V485)))</f>
        <v>0.209070661347866</v>
      </c>
      <c r="X485" s="24">
        <f ca="1" t="shared" si="3608"/>
        <v>0.456259759640247</v>
      </c>
      <c r="Y485" s="26">
        <f ca="1">IF(X485&lt;=('Ejercicio 3 - TIR'!$D$26-'Ejercicio 3 - TIR'!$C$26)/('Ejercicio 3 - TIR'!$E$26-'Ejercicio 3 - TIR'!$C$26),'Ejercicio 3 - TIR'!$C$26+SQRT(('Ejercicio 3 - TIR'!$E$26-'Ejercicio 3 - TIR'!$C$26)*('Ejercicio 3 - TIR'!$D$26-'Ejercicio 3 - TIR'!$C$26)*X485),'Ejercicio 3 - TIR'!$E$26-SQRT(('Ejercicio 3 - TIR'!$E$26-'Ejercicio 3 - TIR'!$C$26)*('Ejercicio 3 - TIR'!$E$26-'Ejercicio 3 - TIR'!$D$26)*(1-X485)))</f>
        <v>0.225813310694021</v>
      </c>
      <c r="Z485" s="24">
        <f ca="1" t="shared" si="3336"/>
        <v>1.13693232174308</v>
      </c>
      <c r="AA485" s="24">
        <f ca="1" t="shared" si="3337"/>
        <v>1.30343732172009</v>
      </c>
      <c r="AB485" s="24">
        <f ca="1" t="shared" si="3338"/>
        <v>1.54899382271167</v>
      </c>
      <c r="AC485" s="24">
        <f ca="1" t="shared" si="3339"/>
        <v>1.87284298564975</v>
      </c>
      <c r="AD485" s="24">
        <f ca="1" t="shared" si="3340"/>
        <v>2.2957558606494</v>
      </c>
      <c r="AE485" s="23">
        <f ca="1" t="shared" si="3341"/>
        <v>4908.29225367996</v>
      </c>
      <c r="AF485" s="23">
        <f ca="1" t="shared" si="3342"/>
        <v>5627.1171001169</v>
      </c>
      <c r="AG485" s="23">
        <f ca="1" t="shared" si="3343"/>
        <v>6687.21808291759</v>
      </c>
      <c r="AH485" s="23">
        <f ca="1" t="shared" si="3344"/>
        <v>8085.31919009058</v>
      </c>
      <c r="AI485" s="23">
        <f ca="1" t="shared" si="3345"/>
        <v>9911.09188442283</v>
      </c>
      <c r="AJ485" s="25">
        <f ca="1" t="shared" si="3346"/>
        <v>48429.6042053789</v>
      </c>
      <c r="AK485" s="25">
        <f ca="1" t="shared" si="3347"/>
        <v>52572.2564892159</v>
      </c>
      <c r="AL485" s="25">
        <f ca="1" t="shared" si="3348"/>
        <v>62158.5463746724</v>
      </c>
      <c r="AM485" s="25">
        <f ca="1" t="shared" si="3349"/>
        <v>73968.1012547727</v>
      </c>
      <c r="AN485" s="25">
        <f ca="1" t="shared" si="3350"/>
        <v>84740.861929684</v>
      </c>
      <c r="AO485" s="25">
        <f ca="1">C485/'Ejercicio 3 - TIR'!$D$7</f>
        <v>15746.1435813493</v>
      </c>
      <c r="AP485" s="25">
        <f ca="1" t="shared" si="3351"/>
        <v>32683.4606240296</v>
      </c>
      <c r="AQ485" s="25">
        <f ca="1" t="shared" si="3352"/>
        <v>36826.1129078666</v>
      </c>
      <c r="AR485" s="25">
        <f ca="1" t="shared" si="3353"/>
        <v>46412.4027933231</v>
      </c>
      <c r="AS485" s="25">
        <f ca="1" t="shared" si="3354"/>
        <v>58221.9576734234</v>
      </c>
      <c r="AT485" s="25">
        <f ca="1" t="shared" si="3355"/>
        <v>68994.7183483347</v>
      </c>
      <c r="AU485" s="25">
        <f ca="1">AP485*'Ejercicio 3 - TIR'!$D$5</f>
        <v>16341.7303120148</v>
      </c>
      <c r="AV485" s="25">
        <f ca="1">AQ485*'Ejercicio 3 - TIR'!$D$5</f>
        <v>18413.0564539333</v>
      </c>
      <c r="AW485" s="25">
        <f ca="1">AR485*'Ejercicio 3 - TIR'!$D$5</f>
        <v>23206.2013966616</v>
      </c>
      <c r="AX485" s="25">
        <f ca="1">AS485*'Ejercicio 3 - TIR'!$D$5</f>
        <v>29110.9788367117</v>
      </c>
      <c r="AY485" s="25">
        <f ca="1">AT485*'Ejercicio 3 - TIR'!$D$5</f>
        <v>34497.3591741673</v>
      </c>
      <c r="AZ485" s="25">
        <f ca="1" t="shared" ref="AZ485:BD485" si="3609">AJ485-AU485-AE485</f>
        <v>27179.5816396841</v>
      </c>
      <c r="BA485" s="25">
        <f ca="1" t="shared" si="3609"/>
        <v>28532.0829351657</v>
      </c>
      <c r="BB485" s="25">
        <f ca="1" t="shared" si="3609"/>
        <v>32265.1268950933</v>
      </c>
      <c r="BC485" s="25">
        <f ca="1" t="shared" si="3609"/>
        <v>36771.8032279704</v>
      </c>
      <c r="BD485" s="25">
        <f ca="1" t="shared" si="3609"/>
        <v>40332.4108710938</v>
      </c>
      <c r="BE485" s="25">
        <f ca="1" t="shared" ref="BE485:BI485" si="3610">AZ485/Z485</f>
        <v>23906.068215225</v>
      </c>
      <c r="BF485" s="25">
        <f ca="1" t="shared" si="3610"/>
        <v>21889.8772190389</v>
      </c>
      <c r="BG485" s="25">
        <f ca="1" t="shared" si="3610"/>
        <v>20829.7324508435</v>
      </c>
      <c r="BH485" s="25">
        <f ca="1" t="shared" si="3610"/>
        <v>19634.2157403083</v>
      </c>
      <c r="BI485" s="25">
        <f ca="1" t="shared" si="3610"/>
        <v>17568.2491167354</v>
      </c>
      <c r="BJ485" s="25">
        <f ca="1" t="shared" si="3358"/>
        <v>82290.5838718499</v>
      </c>
      <c r="BK485" s="25">
        <f ca="1" t="shared" si="3359"/>
        <v>36149.3014095096</v>
      </c>
      <c r="BL485" s="25">
        <f ca="1" t="shared" si="3360"/>
        <v>118439.88528136</v>
      </c>
      <c r="BM485" s="25">
        <f ca="1">BK485*'Ejercicio 3 - TIR'!$D$5</f>
        <v>18074.6507047548</v>
      </c>
      <c r="BN485" s="25">
        <f ca="1" t="shared" si="3361"/>
        <v>100365.234576605</v>
      </c>
      <c r="BO485" s="25">
        <f ca="1" t="shared" si="3362"/>
        <v>43717.729875778</v>
      </c>
      <c r="BP485" s="25">
        <f ca="1" t="shared" si="3363"/>
        <v>-114575.37599185</v>
      </c>
      <c r="BQ485" s="25">
        <f ca="1" t="shared" ref="BQ485:BT485" si="3611">BE485</f>
        <v>23906.068215225</v>
      </c>
      <c r="BR485" s="25">
        <f ca="1" t="shared" si="3611"/>
        <v>21889.8772190389</v>
      </c>
      <c r="BS485" s="25">
        <f ca="1" t="shared" si="3611"/>
        <v>20829.7324508435</v>
      </c>
      <c r="BT485" s="25">
        <f ca="1" t="shared" si="3611"/>
        <v>19634.2157403083</v>
      </c>
      <c r="BU485" s="25">
        <f ca="1" t="shared" si="3365"/>
        <v>61285.9789925134</v>
      </c>
      <c r="BV485" s="27">
        <f ca="1" t="shared" si="3366"/>
        <v>7.71552459603002</v>
      </c>
    </row>
    <row r="486" ht="15" customHeight="1" spans="1:74">
      <c r="A486" s="23">
        <v>485</v>
      </c>
      <c r="B486" s="24">
        <f ca="1" t="shared" ref="B486:F486" si="3612">RAND()</f>
        <v>0.894953282561703</v>
      </c>
      <c r="C486" s="25">
        <f ca="1">IF(B486&lt;=('Ejercicio 3 - TIR'!$D$13-'Ejercicio 3 - TIR'!$C$13)/('Ejercicio 3 - TIR'!$E$13-'Ejercicio 3 - TIR'!$C$13),'Ejercicio 3 - TIR'!$C$13+SQRT(('Ejercicio 3 - TIR'!$E$13-'Ejercicio 3 - TIR'!$C$13)*('Ejercicio 3 - TIR'!$D$13-'Ejercicio 3 - TIR'!$C$13)*B486),'Ejercicio 3 - TIR'!$E$13-SQRT(('Ejercicio 3 - TIR'!$E$13-'Ejercicio 3 - TIR'!$C$13)*('Ejercicio 3 - TIR'!$E$13-'Ejercicio 3 - TIR'!$D$13)*(1-B486)))</f>
        <v>88772.530965264</v>
      </c>
      <c r="D486" s="24">
        <f ca="1" t="shared" si="3612"/>
        <v>0.219101435529502</v>
      </c>
      <c r="E486" s="25">
        <f ca="1">IF(D486&lt;=('Ejercicio 3 - TIR'!$D$14-'Ejercicio 3 - TIR'!$C$14)/('Ejercicio 3 - TIR'!$E$14-'Ejercicio 3 - TIR'!$C$14),'Ejercicio 3 - TIR'!$C$14+SQRT(('Ejercicio 3 - TIR'!$E$14-'Ejercicio 3 - TIR'!$C$14)*('Ejercicio 3 - TIR'!$D$14-'Ejercicio 3 - TIR'!$C$14)*D486),'Ejercicio 3 - TIR'!$E$14-SQRT(('Ejercicio 3 - TIR'!$E$14-'Ejercicio 3 - TIR'!$C$14)*('Ejercicio 3 - TIR'!$E$14-'Ejercicio 3 - TIR'!$D$14)*(1-D486)))</f>
        <v>29053.7152915212</v>
      </c>
      <c r="F486" s="24">
        <f ca="1" t="shared" si="3612"/>
        <v>0.793951884512172</v>
      </c>
      <c r="G486" s="25">
        <f ca="1">IF(F486&lt;=('Ejercicio 3 - TIR'!$D$18-'Ejercicio 3 - TIR'!$C$18)/('Ejercicio 3 - TIR'!$E$18-'Ejercicio 3 - TIR'!$C$18),'Ejercicio 3 - TIR'!$C$18+SQRT(('Ejercicio 3 - TIR'!$E$18-'Ejercicio 3 - TIR'!$C$18)*('Ejercicio 3 - TIR'!$D$18-'Ejercicio 3 - TIR'!$C$18)*F486),'Ejercicio 3 - TIR'!$E$18-SQRT(('Ejercicio 3 - TIR'!$E$18-'Ejercicio 3 - TIR'!$C$18)*('Ejercicio 3 - TIR'!$E$18-'Ejercicio 3 - TIR'!$D$18)*(1-F486)))</f>
        <v>41068.8921839274</v>
      </c>
      <c r="H486" s="24">
        <f ca="1" t="shared" ref="H486:L486" si="3613">RAND()</f>
        <v>0.0964260898848381</v>
      </c>
      <c r="I486" s="25">
        <f ca="1">IF(H486&lt;=('Ejercicio 3 - TIR'!$D$18-'Ejercicio 3 - TIR'!$C$18)/('Ejercicio 3 - TIR'!$E$18-'Ejercicio 3 - TIR'!$C$18),'Ejercicio 3 - TIR'!$C$18+SQRT(('Ejercicio 3 - TIR'!$E$18-'Ejercicio 3 - TIR'!$C$18)*('Ejercicio 3 - TIR'!$D$18-'Ejercicio 3 - TIR'!$C$18)*H486),'Ejercicio 3 - TIR'!$E$18-SQRT(('Ejercicio 3 - TIR'!$E$18-'Ejercicio 3 - TIR'!$C$18)*('Ejercicio 3 - TIR'!$E$18-'Ejercicio 3 - TIR'!$D$18)*(1-H486)))</f>
        <v>33803.1452092611</v>
      </c>
      <c r="J486" s="24">
        <f ca="1" t="shared" si="3613"/>
        <v>0.311852291636586</v>
      </c>
      <c r="K486" s="25">
        <f ca="1">IF(J486&lt;=('Ejercicio 3 - TIR'!$D$18-'Ejercicio 3 - TIR'!$C$18)/('Ejercicio 3 - TIR'!$E$18-'Ejercicio 3 - TIR'!$C$18),'Ejercicio 3 - TIR'!$C$18+SQRT(('Ejercicio 3 - TIR'!$E$18-'Ejercicio 3 - TIR'!$C$18)*('Ejercicio 3 - TIR'!$D$18-'Ejercicio 3 - TIR'!$C$18)*J486),'Ejercicio 3 - TIR'!$E$18-SQRT(('Ejercicio 3 - TIR'!$E$18-'Ejercicio 3 - TIR'!$C$18)*('Ejercicio 3 - TIR'!$E$18-'Ejercicio 3 - TIR'!$D$18)*(1-J486)))</f>
        <v>36839.4329988302</v>
      </c>
      <c r="L486" s="24">
        <f ca="1" t="shared" si="3613"/>
        <v>0.00684130786266635</v>
      </c>
      <c r="M486" s="25">
        <f ca="1">IF(L486&lt;=('Ejercicio 3 - TIR'!$D$18-'Ejercicio 3 - TIR'!$C$18)/('Ejercicio 3 - TIR'!$E$18-'Ejercicio 3 - TIR'!$C$18),'Ejercicio 3 - TIR'!$C$18+SQRT(('Ejercicio 3 - TIR'!$E$18-'Ejercicio 3 - TIR'!$C$18)*('Ejercicio 3 - TIR'!$D$18-'Ejercicio 3 - TIR'!$C$18)*L486),'Ejercicio 3 - TIR'!$E$18-SQRT(('Ejercicio 3 - TIR'!$E$18-'Ejercicio 3 - TIR'!$C$18)*('Ejercicio 3 - TIR'!$E$18-'Ejercicio 3 - TIR'!$D$18)*(1-L486)))</f>
        <v>31013.0134152122</v>
      </c>
      <c r="N486" s="24">
        <f ca="1" t="shared" ref="N486:R486" si="3614">RAND()</f>
        <v>0.133084738511908</v>
      </c>
      <c r="O486" s="25">
        <f ca="1">IF(N486&lt;=('Ejercicio 3 - TIR'!$D$18-'Ejercicio 3 - TIR'!$C$18)/('Ejercicio 3 - TIR'!$E$18-'Ejercicio 3 - TIR'!$C$18),'Ejercicio 3 - TIR'!$C$18+SQRT(('Ejercicio 3 - TIR'!$E$18-'Ejercicio 3 - TIR'!$C$18)*('Ejercicio 3 - TIR'!$D$18-'Ejercicio 3 - TIR'!$C$18)*N486),'Ejercicio 3 - TIR'!$E$18-SQRT(('Ejercicio 3 - TIR'!$E$18-'Ejercicio 3 - TIR'!$C$18)*('Ejercicio 3 - TIR'!$E$18-'Ejercicio 3 - TIR'!$D$18)*(1-N486)))</f>
        <v>34467.9649480257</v>
      </c>
      <c r="P486" s="24">
        <f ca="1" t="shared" si="3614"/>
        <v>0.107035777923769</v>
      </c>
      <c r="Q486" s="26">
        <f ca="1">IF(P486&lt;=('Ejercicio 3 - TIR'!$D$22-'Ejercicio 3 - TIR'!$C$22)/('Ejercicio 3 - TIR'!$E$22-'Ejercicio 3 - TIR'!$C$22),'Ejercicio 3 - TIR'!$C$22+SQRT(('Ejercicio 3 - TIR'!$E$22-'Ejercicio 3 - TIR'!$C$22)*('Ejercicio 3 - TIR'!$D$22-'Ejercicio 3 - TIR'!$C$22)*P486),'Ejercicio 3 - TIR'!$E$22-SQRT(('Ejercicio 3 - TIR'!$E$22-'Ejercicio 3 - TIR'!$C$22)*('Ejercicio 3 - TIR'!$E$22-'Ejercicio 3 - TIR'!$D$22)*(1-P486)))</f>
        <v>0.133880360235339</v>
      </c>
      <c r="R486" s="24">
        <f ca="1" t="shared" si="3614"/>
        <v>0.171718668878766</v>
      </c>
      <c r="S486" s="26">
        <f ca="1">IF(R486&lt;=('Ejercicio 3 - TIR'!$D$23-'Ejercicio 3 - TIR'!$C$23)/('Ejercicio 3 - TIR'!$E$23-'Ejercicio 3 - TIR'!$C$23),'Ejercicio 3 - TIR'!$C$23+SQRT(('Ejercicio 3 - TIR'!$E$23-'Ejercicio 3 - TIR'!$C$23)*('Ejercicio 3 - TIR'!$D$23-'Ejercicio 3 - TIR'!$C$23)*R486),'Ejercicio 3 - TIR'!$E$23-SQRT(('Ejercicio 3 - TIR'!$E$23-'Ejercicio 3 - TIR'!$C$23)*('Ejercicio 3 - TIR'!$E$23-'Ejercicio 3 - TIR'!$D$23)*(1-R486)))</f>
        <v>0.137581058101883</v>
      </c>
      <c r="T486" s="24">
        <f ca="1" t="shared" ref="T486:X486" si="3615">RAND()</f>
        <v>0.280536363185679</v>
      </c>
      <c r="U486" s="26">
        <f ca="1">IF(T486&lt;=('Ejercicio 3 - TIR'!$D$24-'Ejercicio 3 - TIR'!$C$24)/('Ejercicio 3 - TIR'!$E$24-'Ejercicio 3 - TIR'!$C$24),'Ejercicio 3 - TIR'!$C$24+SQRT(('Ejercicio 3 - TIR'!$E$24-'Ejercicio 3 - TIR'!$C$24)*('Ejercicio 3 - TIR'!$D$24-'Ejercicio 3 - TIR'!$C$24)*T486),'Ejercicio 3 - TIR'!$E$24-SQRT(('Ejercicio 3 - TIR'!$E$24-'Ejercicio 3 - TIR'!$C$24)*('Ejercicio 3 - TIR'!$E$24-'Ejercicio 3 - TIR'!$D$24)*(1-T486)))</f>
        <v>0.174271925401375</v>
      </c>
      <c r="V486" s="24">
        <f ca="1" t="shared" si="3615"/>
        <v>0.039147731232235</v>
      </c>
      <c r="W486" s="26">
        <f ca="1">IF(V486&lt;=('Ejercicio 3 - TIR'!$D$25-'Ejercicio 3 - TIR'!$C$25)/('Ejercicio 3 - TIR'!$E$25-'Ejercicio 3 - TIR'!$C$25),'Ejercicio 3 - TIR'!$C$25+SQRT(('Ejercicio 3 - TIR'!$E$25-'Ejercicio 3 - TIR'!$C$25)*('Ejercicio 3 - TIR'!$D$25-'Ejercicio 3 - TIR'!$C$25)*V486),'Ejercicio 3 - TIR'!$E$25-SQRT(('Ejercicio 3 - TIR'!$E$25-'Ejercicio 3 - TIR'!$C$25)*('Ejercicio 3 - TIR'!$E$25-'Ejercicio 3 - TIR'!$D$25)*(1-V486)))</f>
        <v>0.187403163089189</v>
      </c>
      <c r="X486" s="24">
        <f ca="1" t="shared" si="3615"/>
        <v>0.201715683317839</v>
      </c>
      <c r="Y486" s="26">
        <f ca="1">IF(X486&lt;=('Ejercicio 3 - TIR'!$D$26-'Ejercicio 3 - TIR'!$C$26)/('Ejercicio 3 - TIR'!$E$26-'Ejercicio 3 - TIR'!$C$26),'Ejercicio 3 - TIR'!$C$26+SQRT(('Ejercicio 3 - TIR'!$E$26-'Ejercicio 3 - TIR'!$C$26)*('Ejercicio 3 - TIR'!$D$26-'Ejercicio 3 - TIR'!$C$26)*X486),'Ejercicio 3 - TIR'!$E$26-SQRT(('Ejercicio 3 - TIR'!$E$26-'Ejercicio 3 - TIR'!$C$26)*('Ejercicio 3 - TIR'!$E$26-'Ejercicio 3 - TIR'!$D$26)*(1-X486)))</f>
        <v>0.213337359425568</v>
      </c>
      <c r="Z486" s="24">
        <f ca="1" t="shared" si="3336"/>
        <v>1.13388036023534</v>
      </c>
      <c r="AA486" s="24">
        <f ca="1" t="shared" si="3337"/>
        <v>1.28988081995746</v>
      </c>
      <c r="AB486" s="24">
        <f ca="1" t="shared" si="3338"/>
        <v>1.51467083398975</v>
      </c>
      <c r="AC486" s="24">
        <f ca="1" t="shared" si="3339"/>
        <v>1.79852493931837</v>
      </c>
      <c r="AD486" s="24">
        <f ca="1" t="shared" si="3340"/>
        <v>2.18221750073358</v>
      </c>
      <c r="AE486" s="23">
        <f ca="1" t="shared" si="3341"/>
        <v>3889.72186940384</v>
      </c>
      <c r="AF486" s="23">
        <f ca="1" t="shared" si="3342"/>
        <v>4424.87391991845</v>
      </c>
      <c r="AG486" s="23">
        <f ca="1" t="shared" si="3343"/>
        <v>5196.00521760097</v>
      </c>
      <c r="AH486" s="23">
        <f ca="1" t="shared" si="3344"/>
        <v>6169.75303080732</v>
      </c>
      <c r="AI486" s="23">
        <f ca="1" t="shared" si="3345"/>
        <v>7485.99185070765</v>
      </c>
      <c r="AJ486" s="25">
        <f ca="1" t="shared" si="3346"/>
        <v>46567.2102639779</v>
      </c>
      <c r="AK486" s="25">
        <f ca="1" t="shared" si="3347"/>
        <v>43602.0286596628</v>
      </c>
      <c r="AL486" s="25">
        <f ca="1" t="shared" si="3348"/>
        <v>55799.6147040478</v>
      </c>
      <c r="AM486" s="25">
        <f ca="1" t="shared" si="3349"/>
        <v>55777.6780706745</v>
      </c>
      <c r="AN486" s="25">
        <f ca="1" t="shared" si="3350"/>
        <v>75216.5963242534</v>
      </c>
      <c r="AO486" s="25">
        <f ca="1">C486/'Ejercicio 3 - TIR'!$D$7</f>
        <v>17754.5061930528</v>
      </c>
      <c r="AP486" s="25">
        <f ca="1" t="shared" si="3351"/>
        <v>28812.7040709251</v>
      </c>
      <c r="AQ486" s="25">
        <f ca="1" t="shared" si="3352"/>
        <v>25847.5224666101</v>
      </c>
      <c r="AR486" s="25">
        <f ca="1" t="shared" si="3353"/>
        <v>38045.108510995</v>
      </c>
      <c r="AS486" s="25">
        <f ca="1" t="shared" si="3354"/>
        <v>38023.1718776217</v>
      </c>
      <c r="AT486" s="25">
        <f ca="1" t="shared" si="3355"/>
        <v>57462.0901312006</v>
      </c>
      <c r="AU486" s="25">
        <f ca="1">AP486*'Ejercicio 3 - TIR'!$D$5</f>
        <v>14406.3520354626</v>
      </c>
      <c r="AV486" s="25">
        <f ca="1">AQ486*'Ejercicio 3 - TIR'!$D$5</f>
        <v>12923.761233305</v>
      </c>
      <c r="AW486" s="25">
        <f ca="1">AR486*'Ejercicio 3 - TIR'!$D$5</f>
        <v>19022.5542554975</v>
      </c>
      <c r="AX486" s="25">
        <f ca="1">AS486*'Ejercicio 3 - TIR'!$D$5</f>
        <v>19011.5859388108</v>
      </c>
      <c r="AY486" s="25">
        <f ca="1">AT486*'Ejercicio 3 - TIR'!$D$5</f>
        <v>28731.0450656003</v>
      </c>
      <c r="AZ486" s="25">
        <f ca="1" t="shared" ref="AZ486:BD486" si="3616">AJ486-AU486-AE486</f>
        <v>28271.1363591115</v>
      </c>
      <c r="BA486" s="25">
        <f ca="1" t="shared" si="3616"/>
        <v>26253.3935064394</v>
      </c>
      <c r="BB486" s="25">
        <f ca="1" t="shared" si="3616"/>
        <v>31581.0552309493</v>
      </c>
      <c r="BC486" s="25">
        <f ca="1" t="shared" si="3616"/>
        <v>30596.3391010563</v>
      </c>
      <c r="BD486" s="25">
        <f ca="1" t="shared" si="3616"/>
        <v>38999.5594079455</v>
      </c>
      <c r="BE486" s="25">
        <f ca="1" t="shared" ref="BE486:BI486" si="3617">AZ486/Z486</f>
        <v>24933.0858444746</v>
      </c>
      <c r="BF486" s="25">
        <f ca="1" t="shared" si="3617"/>
        <v>20353.3482320523</v>
      </c>
      <c r="BG486" s="25">
        <f ca="1" t="shared" si="3617"/>
        <v>20850.1111411531</v>
      </c>
      <c r="BH486" s="25">
        <f ca="1" t="shared" si="3617"/>
        <v>17011.9070534836</v>
      </c>
      <c r="BI486" s="25">
        <f ca="1" t="shared" si="3617"/>
        <v>17871.5271941661</v>
      </c>
      <c r="BJ486" s="25">
        <f ca="1" t="shared" si="3358"/>
        <v>63401.5259704885</v>
      </c>
      <c r="BK486" s="25">
        <f ca="1" t="shared" si="3359"/>
        <v>38744.1941313626</v>
      </c>
      <c r="BL486" s="25">
        <f ca="1" t="shared" si="3360"/>
        <v>102145.720101851</v>
      </c>
      <c r="BM486" s="25">
        <f ca="1">BK486*'Ejercicio 3 - TIR'!$D$5</f>
        <v>19372.0970656813</v>
      </c>
      <c r="BN486" s="25">
        <f ca="1" t="shared" si="3361"/>
        <v>82773.6230361698</v>
      </c>
      <c r="BO486" s="25">
        <f ca="1" t="shared" si="3362"/>
        <v>37930.9683880476</v>
      </c>
      <c r="BP486" s="25">
        <f ca="1" t="shared" si="3363"/>
        <v>-117826.246256785</v>
      </c>
      <c r="BQ486" s="25">
        <f ca="1" t="shared" ref="BQ486:BT486" si="3618">BE486</f>
        <v>24933.0858444746</v>
      </c>
      <c r="BR486" s="25">
        <f ca="1" t="shared" si="3618"/>
        <v>20353.3482320523</v>
      </c>
      <c r="BS486" s="25">
        <f ca="1" t="shared" si="3618"/>
        <v>20850.1111411531</v>
      </c>
      <c r="BT486" s="25">
        <f ca="1" t="shared" si="3618"/>
        <v>17011.9070534836</v>
      </c>
      <c r="BU486" s="25">
        <f ca="1" t="shared" si="3365"/>
        <v>55802.4955822137</v>
      </c>
      <c r="BV486" s="27">
        <f ca="1" t="shared" si="3366"/>
        <v>5.02974401587204</v>
      </c>
    </row>
    <row r="487" ht="15" customHeight="1" spans="1:74">
      <c r="A487" s="23">
        <v>486</v>
      </c>
      <c r="B487" s="24">
        <f ca="1" t="shared" ref="B487:F487" si="3619">RAND()</f>
        <v>0.137813789953134</v>
      </c>
      <c r="C487" s="25">
        <f ca="1">IF(B487&lt;=('Ejercicio 3 - TIR'!$D$13-'Ejercicio 3 - TIR'!$C$13)/('Ejercicio 3 - TIR'!$E$13-'Ejercicio 3 - TIR'!$C$13),'Ejercicio 3 - TIR'!$C$13+SQRT(('Ejercicio 3 - TIR'!$E$13-'Ejercicio 3 - TIR'!$C$13)*('Ejercicio 3 - TIR'!$D$13-'Ejercicio 3 - TIR'!$C$13)*B487),'Ejercicio 3 - TIR'!$E$13-SQRT(('Ejercicio 3 - TIR'!$E$13-'Ejercicio 3 - TIR'!$C$13)*('Ejercicio 3 - TIR'!$E$13-'Ejercicio 3 - TIR'!$D$13)*(1-B487)))</f>
        <v>67424.6559503625</v>
      </c>
      <c r="D487" s="24">
        <f ca="1" t="shared" si="3619"/>
        <v>0.431176468193542</v>
      </c>
      <c r="E487" s="25">
        <f ca="1">IF(D487&lt;=('Ejercicio 3 - TIR'!$D$14-'Ejercicio 3 - TIR'!$C$14)/('Ejercicio 3 - TIR'!$E$14-'Ejercicio 3 - TIR'!$C$14),'Ejercicio 3 - TIR'!$C$14+SQRT(('Ejercicio 3 - TIR'!$E$14-'Ejercicio 3 - TIR'!$C$14)*('Ejercicio 3 - TIR'!$D$14-'Ejercicio 3 - TIR'!$C$14)*D487),'Ejercicio 3 - TIR'!$E$14-SQRT(('Ejercicio 3 - TIR'!$E$14-'Ejercicio 3 - TIR'!$C$14)*('Ejercicio 3 - TIR'!$E$14-'Ejercicio 3 - TIR'!$D$14)*(1-D487)))</f>
        <v>30762.9263415858</v>
      </c>
      <c r="F487" s="24">
        <f ca="1" t="shared" si="3619"/>
        <v>0.321628044531068</v>
      </c>
      <c r="G487" s="25">
        <f ca="1">IF(F487&lt;=('Ejercicio 3 - TIR'!$D$18-'Ejercicio 3 - TIR'!$C$18)/('Ejercicio 3 - TIR'!$E$18-'Ejercicio 3 - TIR'!$C$18),'Ejercicio 3 - TIR'!$C$18+SQRT(('Ejercicio 3 - TIR'!$E$18-'Ejercicio 3 - TIR'!$C$18)*('Ejercicio 3 - TIR'!$D$18-'Ejercicio 3 - TIR'!$C$18)*F487),'Ejercicio 3 - TIR'!$E$18-SQRT(('Ejercicio 3 - TIR'!$E$18-'Ejercicio 3 - TIR'!$C$18)*('Ejercicio 3 - TIR'!$E$18-'Ejercicio 3 - TIR'!$D$18)*(1-F487)))</f>
        <v>36945.8049698836</v>
      </c>
      <c r="H487" s="24">
        <f ca="1" t="shared" ref="H487:L487" si="3620">RAND()</f>
        <v>0.268263978877097</v>
      </c>
      <c r="I487" s="25">
        <f ca="1">IF(H487&lt;=('Ejercicio 3 - TIR'!$D$18-'Ejercicio 3 - TIR'!$C$18)/('Ejercicio 3 - TIR'!$E$18-'Ejercicio 3 - TIR'!$C$18),'Ejercicio 3 - TIR'!$C$18+SQRT(('Ejercicio 3 - TIR'!$E$18-'Ejercicio 3 - TIR'!$C$18)*('Ejercicio 3 - TIR'!$D$18-'Ejercicio 3 - TIR'!$C$18)*H487),'Ejercicio 3 - TIR'!$E$18-SQRT(('Ejercicio 3 - TIR'!$E$18-'Ejercicio 3 - TIR'!$C$18)*('Ejercicio 3 - TIR'!$E$18-'Ejercicio 3 - TIR'!$D$18)*(1-H487)))</f>
        <v>36343.4688327101</v>
      </c>
      <c r="J487" s="24">
        <f ca="1" t="shared" si="3620"/>
        <v>0.189615337893456</v>
      </c>
      <c r="K487" s="25">
        <f ca="1">IF(J487&lt;=('Ejercicio 3 - TIR'!$D$18-'Ejercicio 3 - TIR'!$C$18)/('Ejercicio 3 - TIR'!$E$18-'Ejercicio 3 - TIR'!$C$18),'Ejercicio 3 - TIR'!$C$18+SQRT(('Ejercicio 3 - TIR'!$E$18-'Ejercicio 3 - TIR'!$C$18)*('Ejercicio 3 - TIR'!$D$18-'Ejercicio 3 - TIR'!$C$18)*J487),'Ejercicio 3 - TIR'!$E$18-SQRT(('Ejercicio 3 - TIR'!$E$18-'Ejercicio 3 - TIR'!$C$18)*('Ejercicio 3 - TIR'!$E$18-'Ejercicio 3 - TIR'!$D$18)*(1-J487)))</f>
        <v>35333.1323520065</v>
      </c>
      <c r="L487" s="24">
        <f ca="1" t="shared" si="3620"/>
        <v>0.838729971814186</v>
      </c>
      <c r="M487" s="25">
        <f ca="1">IF(L487&lt;=('Ejercicio 3 - TIR'!$D$18-'Ejercicio 3 - TIR'!$C$18)/('Ejercicio 3 - TIR'!$E$18-'Ejercicio 3 - TIR'!$C$18),'Ejercicio 3 - TIR'!$C$18+SQRT(('Ejercicio 3 - TIR'!$E$18-'Ejercicio 3 - TIR'!$C$18)*('Ejercicio 3 - TIR'!$D$18-'Ejercicio 3 - TIR'!$C$18)*L487),'Ejercicio 3 - TIR'!$E$18-SQRT(('Ejercicio 3 - TIR'!$E$18-'Ejercicio 3 - TIR'!$C$18)*('Ejercicio 3 - TIR'!$E$18-'Ejercicio 3 - TIR'!$D$18)*(1-L487)))</f>
        <v>41522.177101413</v>
      </c>
      <c r="N487" s="24">
        <f ca="1" t="shared" ref="N487:R487" si="3621">RAND()</f>
        <v>0.368448427742681</v>
      </c>
      <c r="O487" s="25">
        <f ca="1">IF(N487&lt;=('Ejercicio 3 - TIR'!$D$18-'Ejercicio 3 - TIR'!$C$18)/('Ejercicio 3 - TIR'!$E$18-'Ejercicio 3 - TIR'!$C$18),'Ejercicio 3 - TIR'!$C$18+SQRT(('Ejercicio 3 - TIR'!$E$18-'Ejercicio 3 - TIR'!$C$18)*('Ejercicio 3 - TIR'!$D$18-'Ejercicio 3 - TIR'!$C$18)*N487),'Ejercicio 3 - TIR'!$E$18-SQRT(('Ejercicio 3 - TIR'!$E$18-'Ejercicio 3 - TIR'!$C$18)*('Ejercicio 3 - TIR'!$E$18-'Ejercicio 3 - TIR'!$D$18)*(1-N487)))</f>
        <v>37434.1955961222</v>
      </c>
      <c r="P487" s="24">
        <f ca="1" t="shared" si="3621"/>
        <v>0.987439078615104</v>
      </c>
      <c r="Q487" s="26">
        <f ca="1">IF(P487&lt;=('Ejercicio 3 - TIR'!$D$22-'Ejercicio 3 - TIR'!$C$22)/('Ejercicio 3 - TIR'!$E$22-'Ejercicio 3 - TIR'!$C$22),'Ejercicio 3 - TIR'!$C$22+SQRT(('Ejercicio 3 - TIR'!$E$22-'Ejercicio 3 - TIR'!$C$22)*('Ejercicio 3 - TIR'!$D$22-'Ejercicio 3 - TIR'!$C$22)*P487),'Ejercicio 3 - TIR'!$E$22-SQRT(('Ejercicio 3 - TIR'!$E$22-'Ejercicio 3 - TIR'!$C$22)*('Ejercicio 3 - TIR'!$E$22-'Ejercicio 3 - TIR'!$D$22)*(1-P487)))</f>
        <v>0.175245038539293</v>
      </c>
      <c r="R487" s="24">
        <f ca="1" t="shared" si="3621"/>
        <v>0.497532503530993</v>
      </c>
      <c r="S487" s="26">
        <f ca="1">IF(R487&lt;=('Ejercicio 3 - TIR'!$D$23-'Ejercicio 3 - TIR'!$C$23)/('Ejercicio 3 - TIR'!$E$23-'Ejercicio 3 - TIR'!$C$23),'Ejercicio 3 - TIR'!$C$23+SQRT(('Ejercicio 3 - TIR'!$E$23-'Ejercicio 3 - TIR'!$C$23)*('Ejercicio 3 - TIR'!$D$23-'Ejercicio 3 - TIR'!$C$23)*R487),'Ejercicio 3 - TIR'!$E$23-SQRT(('Ejercicio 3 - TIR'!$E$23-'Ejercicio 3 - TIR'!$C$23)*('Ejercicio 3 - TIR'!$E$23-'Ejercicio 3 - TIR'!$D$23)*(1-R487)))</f>
        <v>0.149925883551798</v>
      </c>
      <c r="T487" s="24">
        <f ca="1" t="shared" ref="T487:X487" si="3622">RAND()</f>
        <v>0.506184982259004</v>
      </c>
      <c r="U487" s="26">
        <f ca="1">IF(T487&lt;=('Ejercicio 3 - TIR'!$D$24-'Ejercicio 3 - TIR'!$C$24)/('Ejercicio 3 - TIR'!$E$24-'Ejercicio 3 - TIR'!$C$24),'Ejercicio 3 - TIR'!$C$24+SQRT(('Ejercicio 3 - TIR'!$E$24-'Ejercicio 3 - TIR'!$C$24)*('Ejercicio 3 - TIR'!$D$24-'Ejercicio 3 - TIR'!$C$24)*T487),'Ejercicio 3 - TIR'!$E$24-SQRT(('Ejercicio 3 - TIR'!$E$24-'Ejercicio 3 - TIR'!$C$24)*('Ejercicio 3 - TIR'!$E$24-'Ejercicio 3 - TIR'!$D$24)*(1-T487)))</f>
        <v>0.182815567105645</v>
      </c>
      <c r="V487" s="24">
        <f ca="1" t="shared" si="3622"/>
        <v>0.964424508785879</v>
      </c>
      <c r="W487" s="26">
        <f ca="1">IF(V487&lt;=('Ejercicio 3 - TIR'!$D$25-'Ejercicio 3 - TIR'!$C$25)/('Ejercicio 3 - TIR'!$E$25-'Ejercicio 3 - TIR'!$C$25),'Ejercicio 3 - TIR'!$C$25+SQRT(('Ejercicio 3 - TIR'!$E$25-'Ejercicio 3 - TIR'!$C$25)*('Ejercicio 3 - TIR'!$D$25-'Ejercicio 3 - TIR'!$C$25)*V487),'Ejercicio 3 - TIR'!$E$25-SQRT(('Ejercicio 3 - TIR'!$E$25-'Ejercicio 3 - TIR'!$C$25)*('Ejercicio 3 - TIR'!$E$25-'Ejercicio 3 - TIR'!$D$25)*(1-V487)))</f>
        <v>0.238841406036179</v>
      </c>
      <c r="X487" s="24">
        <f ca="1" t="shared" si="3622"/>
        <v>0.641015863269868</v>
      </c>
      <c r="Y487" s="26">
        <f ca="1">IF(X487&lt;=('Ejercicio 3 - TIR'!$D$26-'Ejercicio 3 - TIR'!$C$26)/('Ejercicio 3 - TIR'!$E$26-'Ejercicio 3 - TIR'!$C$26),'Ejercicio 3 - TIR'!$C$26+SQRT(('Ejercicio 3 - TIR'!$E$26-'Ejercicio 3 - TIR'!$C$26)*('Ejercicio 3 - TIR'!$D$26-'Ejercicio 3 - TIR'!$C$26)*X487),'Ejercicio 3 - TIR'!$E$26-SQRT(('Ejercicio 3 - TIR'!$E$26-'Ejercicio 3 - TIR'!$C$26)*('Ejercicio 3 - TIR'!$E$26-'Ejercicio 3 - TIR'!$D$26)*(1-X487)))</f>
        <v>0.235971437244185</v>
      </c>
      <c r="Z487" s="24">
        <f ca="1" t="shared" si="3336"/>
        <v>1.17524503853929</v>
      </c>
      <c r="AA487" s="24">
        <f ca="1" t="shared" si="3337"/>
        <v>1.35144468933216</v>
      </c>
      <c r="AB487" s="24">
        <f ca="1" t="shared" si="3338"/>
        <v>1.59850981662433</v>
      </c>
      <c r="AC487" s="24">
        <f ca="1" t="shared" si="3339"/>
        <v>1.98030014878953</v>
      </c>
      <c r="AD487" s="24">
        <f ca="1" t="shared" si="3340"/>
        <v>2.44759442107426</v>
      </c>
      <c r="AE487" s="23">
        <f ca="1" t="shared" si="3341"/>
        <v>5391.05021231263</v>
      </c>
      <c r="AF487" s="23">
        <f ca="1" t="shared" si="3342"/>
        <v>6199.30817866571</v>
      </c>
      <c r="AG487" s="23">
        <f ca="1" t="shared" si="3343"/>
        <v>7332.63821901115</v>
      </c>
      <c r="AH487" s="23">
        <f ca="1" t="shared" si="3344"/>
        <v>9083.97584119439</v>
      </c>
      <c r="AI487" s="23">
        <f ca="1" t="shared" si="3345"/>
        <v>11227.5346763325</v>
      </c>
      <c r="AJ487" s="25">
        <f ca="1" t="shared" si="3346"/>
        <v>43420.3739856961</v>
      </c>
      <c r="AK487" s="25">
        <f ca="1" t="shared" si="3347"/>
        <v>49116.1879458751</v>
      </c>
      <c r="AL487" s="25">
        <f ca="1" t="shared" si="3348"/>
        <v>56480.3589167693</v>
      </c>
      <c r="AM487" s="25">
        <f ca="1" t="shared" si="3349"/>
        <v>82226.3734919932</v>
      </c>
      <c r="AN487" s="25">
        <f ca="1" t="shared" si="3350"/>
        <v>91623.7282984714</v>
      </c>
      <c r="AO487" s="25">
        <f ca="1">C487/'Ejercicio 3 - TIR'!$D$7</f>
        <v>13484.9311900725</v>
      </c>
      <c r="AP487" s="25">
        <f ca="1" t="shared" si="3351"/>
        <v>29935.4427956236</v>
      </c>
      <c r="AQ487" s="25">
        <f ca="1" t="shared" si="3352"/>
        <v>35631.2567558026</v>
      </c>
      <c r="AR487" s="25">
        <f ca="1" t="shared" si="3353"/>
        <v>42995.4277266968</v>
      </c>
      <c r="AS487" s="25">
        <f ca="1" t="shared" si="3354"/>
        <v>68741.4423019207</v>
      </c>
      <c r="AT487" s="25">
        <f ca="1" t="shared" si="3355"/>
        <v>78138.7971083989</v>
      </c>
      <c r="AU487" s="25">
        <f ca="1">AP487*'Ejercicio 3 - TIR'!$D$5</f>
        <v>14967.7213978118</v>
      </c>
      <c r="AV487" s="25">
        <f ca="1">AQ487*'Ejercicio 3 - TIR'!$D$5</f>
        <v>17815.6283779013</v>
      </c>
      <c r="AW487" s="25">
        <f ca="1">AR487*'Ejercicio 3 - TIR'!$D$5</f>
        <v>21497.7138633484</v>
      </c>
      <c r="AX487" s="25">
        <f ca="1">AS487*'Ejercicio 3 - TIR'!$D$5</f>
        <v>34370.7211509604</v>
      </c>
      <c r="AY487" s="25">
        <f ca="1">AT487*'Ejercicio 3 - TIR'!$D$5</f>
        <v>39069.3985541994</v>
      </c>
      <c r="AZ487" s="25">
        <f ca="1" t="shared" ref="AZ487:BD487" si="3623">AJ487-AU487-AE487</f>
        <v>23061.6023755717</v>
      </c>
      <c r="BA487" s="25">
        <f ca="1" t="shared" si="3623"/>
        <v>25101.2513893081</v>
      </c>
      <c r="BB487" s="25">
        <f ca="1" t="shared" si="3623"/>
        <v>27650.0068344097</v>
      </c>
      <c r="BC487" s="25">
        <f ca="1" t="shared" si="3623"/>
        <v>38771.6764998385</v>
      </c>
      <c r="BD487" s="25">
        <f ca="1" t="shared" si="3623"/>
        <v>41326.7950679395</v>
      </c>
      <c r="BE487" s="25">
        <f ca="1" t="shared" ref="BE487:BI487" si="3624">AZ487/Z487</f>
        <v>19622.8034318995</v>
      </c>
      <c r="BF487" s="25">
        <f ca="1" t="shared" si="3624"/>
        <v>18573.6431445909</v>
      </c>
      <c r="BG487" s="25">
        <f ca="1" t="shared" si="3624"/>
        <v>17297.3644245738</v>
      </c>
      <c r="BH487" s="25">
        <f ca="1" t="shared" si="3624"/>
        <v>19578.6868589279</v>
      </c>
      <c r="BI487" s="25">
        <f ca="1" t="shared" si="3624"/>
        <v>16884.6581411151</v>
      </c>
      <c r="BJ487" s="25">
        <f ca="1" t="shared" si="3358"/>
        <v>75295.166889584</v>
      </c>
      <c r="BK487" s="25">
        <f ca="1" t="shared" si="3359"/>
        <v>33005.6423493918</v>
      </c>
      <c r="BL487" s="25">
        <f ca="1" t="shared" si="3360"/>
        <v>108300.809238976</v>
      </c>
      <c r="BM487" s="25">
        <f ca="1">BK487*'Ejercicio 3 - TIR'!$D$5</f>
        <v>16502.8211746959</v>
      </c>
      <c r="BN487" s="25">
        <f ca="1" t="shared" si="3361"/>
        <v>91797.9880642799</v>
      </c>
      <c r="BO487" s="25">
        <f ca="1" t="shared" si="3362"/>
        <v>37505.3919366221</v>
      </c>
      <c r="BP487" s="25">
        <f ca="1" t="shared" si="3363"/>
        <v>-98187.5822919484</v>
      </c>
      <c r="BQ487" s="25">
        <f ca="1" t="shared" ref="BQ487:BT487" si="3625">BE487</f>
        <v>19622.8034318995</v>
      </c>
      <c r="BR487" s="25">
        <f ca="1" t="shared" si="3625"/>
        <v>18573.6431445909</v>
      </c>
      <c r="BS487" s="25">
        <f ca="1" t="shared" si="3625"/>
        <v>17297.3644245738</v>
      </c>
      <c r="BT487" s="25">
        <f ca="1" t="shared" si="3625"/>
        <v>19578.6868589279</v>
      </c>
      <c r="BU487" s="25">
        <f ca="1" t="shared" si="3365"/>
        <v>54390.0500777372</v>
      </c>
      <c r="BV487" s="27">
        <f ca="1" t="shared" si="3366"/>
        <v>8.34064750316534</v>
      </c>
    </row>
    <row r="488" ht="15" customHeight="1" spans="1:74">
      <c r="A488" s="23">
        <v>487</v>
      </c>
      <c r="B488" s="24">
        <f ca="1" t="shared" ref="B488:F488" si="3626">RAND()</f>
        <v>0.110124579561664</v>
      </c>
      <c r="C488" s="25">
        <f ca="1">IF(B488&lt;=('Ejercicio 3 - TIR'!$D$13-'Ejercicio 3 - TIR'!$C$13)/('Ejercicio 3 - TIR'!$E$13-'Ejercicio 3 - TIR'!$C$13),'Ejercicio 3 - TIR'!$C$13+SQRT(('Ejercicio 3 - TIR'!$E$13-'Ejercicio 3 - TIR'!$C$13)*('Ejercicio 3 - TIR'!$D$13-'Ejercicio 3 - TIR'!$C$13)*B488),'Ejercicio 3 - TIR'!$E$13-SQRT(('Ejercicio 3 - TIR'!$E$13-'Ejercicio 3 - TIR'!$C$13)*('Ejercicio 3 - TIR'!$E$13-'Ejercicio 3 - TIR'!$D$13)*(1-B488)))</f>
        <v>66637.0047329097</v>
      </c>
      <c r="D488" s="24">
        <f ca="1" t="shared" si="3626"/>
        <v>0.197792579425063</v>
      </c>
      <c r="E488" s="25">
        <f ca="1">IF(D488&lt;=('Ejercicio 3 - TIR'!$D$14-'Ejercicio 3 - TIR'!$C$14)/('Ejercicio 3 - TIR'!$E$14-'Ejercicio 3 - TIR'!$C$14),'Ejercicio 3 - TIR'!$C$14+SQRT(('Ejercicio 3 - TIR'!$E$14-'Ejercicio 3 - TIR'!$C$14)*('Ejercicio 3 - TIR'!$D$14-'Ejercicio 3 - TIR'!$C$14)*D488),'Ejercicio 3 - TIR'!$E$14-SQRT(('Ejercicio 3 - TIR'!$E$14-'Ejercicio 3 - TIR'!$C$14)*('Ejercicio 3 - TIR'!$E$14-'Ejercicio 3 - TIR'!$D$14)*(1-D488)))</f>
        <v>28851.5507859666</v>
      </c>
      <c r="F488" s="24">
        <f ca="1" t="shared" si="3626"/>
        <v>0.334691215101414</v>
      </c>
      <c r="G488" s="25">
        <f ca="1">IF(F488&lt;=('Ejercicio 3 - TIR'!$D$18-'Ejercicio 3 - TIR'!$C$18)/('Ejercicio 3 - TIR'!$E$18-'Ejercicio 3 - TIR'!$C$18),'Ejercicio 3 - TIR'!$C$18+SQRT(('Ejercicio 3 - TIR'!$E$18-'Ejercicio 3 - TIR'!$C$18)*('Ejercicio 3 - TIR'!$D$18-'Ejercicio 3 - TIR'!$C$18)*F488),'Ejercicio 3 - TIR'!$E$18-SQRT(('Ejercicio 3 - TIR'!$E$18-'Ejercicio 3 - TIR'!$C$18)*('Ejercicio 3 - TIR'!$E$18-'Ejercicio 3 - TIR'!$D$18)*(1-F488)))</f>
        <v>37085.4556850786</v>
      </c>
      <c r="H488" s="24">
        <f ca="1" t="shared" ref="H488:L488" si="3627">RAND()</f>
        <v>0.674268457243367</v>
      </c>
      <c r="I488" s="25">
        <f ca="1">IF(H488&lt;=('Ejercicio 3 - TIR'!$D$18-'Ejercicio 3 - TIR'!$C$18)/('Ejercicio 3 - TIR'!$E$18-'Ejercicio 3 - TIR'!$C$18),'Ejercicio 3 - TIR'!$C$18+SQRT(('Ejercicio 3 - TIR'!$E$18-'Ejercicio 3 - TIR'!$C$18)*('Ejercicio 3 - TIR'!$D$18-'Ejercicio 3 - TIR'!$C$18)*H488),'Ejercicio 3 - TIR'!$E$18-SQRT(('Ejercicio 3 - TIR'!$E$18-'Ejercicio 3 - TIR'!$C$18)*('Ejercicio 3 - TIR'!$E$18-'Ejercicio 3 - TIR'!$D$18)*(1-H488)))</f>
        <v>40057.3422426039</v>
      </c>
      <c r="J488" s="24">
        <f ca="1" t="shared" si="3627"/>
        <v>0.426355000639338</v>
      </c>
      <c r="K488" s="25">
        <f ca="1">IF(J488&lt;=('Ejercicio 3 - TIR'!$D$18-'Ejercicio 3 - TIR'!$C$18)/('Ejercicio 3 - TIR'!$E$18-'Ejercicio 3 - TIR'!$C$18),'Ejercicio 3 - TIR'!$C$18+SQRT(('Ejercicio 3 - TIR'!$E$18-'Ejercicio 3 - TIR'!$C$18)*('Ejercicio 3 - TIR'!$D$18-'Ejercicio 3 - TIR'!$C$18)*J488),'Ejercicio 3 - TIR'!$E$18-SQRT(('Ejercicio 3 - TIR'!$E$18-'Ejercicio 3 - TIR'!$C$18)*('Ejercicio 3 - TIR'!$E$18-'Ejercicio 3 - TIR'!$D$18)*(1-J488)))</f>
        <v>37997.0775972164</v>
      </c>
      <c r="L488" s="24">
        <f ca="1" t="shared" si="3627"/>
        <v>0.363036253305512</v>
      </c>
      <c r="M488" s="25">
        <f ca="1">IF(L488&lt;=('Ejercicio 3 - TIR'!$D$18-'Ejercicio 3 - TIR'!$C$18)/('Ejercicio 3 - TIR'!$E$18-'Ejercicio 3 - TIR'!$C$18),'Ejercicio 3 - TIR'!$C$18+SQRT(('Ejercicio 3 - TIR'!$E$18-'Ejercicio 3 - TIR'!$C$18)*('Ejercicio 3 - TIR'!$D$18-'Ejercicio 3 - TIR'!$C$18)*L488),'Ejercicio 3 - TIR'!$E$18-SQRT(('Ejercicio 3 - TIR'!$E$18-'Ejercicio 3 - TIR'!$C$18)*('Ejercicio 3 - TIR'!$E$18-'Ejercicio 3 - TIR'!$D$18)*(1-L488)))</f>
        <v>37379.3927931658</v>
      </c>
      <c r="N488" s="24">
        <f ca="1" t="shared" ref="N488:R488" si="3628">RAND()</f>
        <v>0.70227865172213</v>
      </c>
      <c r="O488" s="25">
        <f ca="1">IF(N488&lt;=('Ejercicio 3 - TIR'!$D$18-'Ejercicio 3 - TIR'!$C$18)/('Ejercicio 3 - TIR'!$E$18-'Ejercicio 3 - TIR'!$C$18),'Ejercicio 3 - TIR'!$C$18+SQRT(('Ejercicio 3 - TIR'!$E$18-'Ejercicio 3 - TIR'!$C$18)*('Ejercicio 3 - TIR'!$D$18-'Ejercicio 3 - TIR'!$C$18)*N488),'Ejercicio 3 - TIR'!$E$18-SQRT(('Ejercicio 3 - TIR'!$E$18-'Ejercicio 3 - TIR'!$C$18)*('Ejercicio 3 - TIR'!$E$18-'Ejercicio 3 - TIR'!$D$18)*(1-N488)))</f>
        <v>40274.6321708421</v>
      </c>
      <c r="P488" s="24">
        <f ca="1" t="shared" si="3628"/>
        <v>0.434263040980478</v>
      </c>
      <c r="Q488" s="26">
        <f ca="1">IF(P488&lt;=('Ejercicio 3 - TIR'!$D$22-'Ejercicio 3 - TIR'!$C$22)/('Ejercicio 3 - TIR'!$E$22-'Ejercicio 3 - TIR'!$C$22),'Ejercicio 3 - TIR'!$C$22+SQRT(('Ejercicio 3 - TIR'!$E$22-'Ejercicio 3 - TIR'!$C$22)*('Ejercicio 3 - TIR'!$D$22-'Ejercicio 3 - TIR'!$C$22)*P488),'Ejercicio 3 - TIR'!$E$22-SQRT(('Ejercicio 3 - TIR'!$E$22-'Ejercicio 3 - TIR'!$C$22)*('Ejercicio 3 - TIR'!$E$22-'Ejercicio 3 - TIR'!$D$22)*(1-P488)))</f>
        <v>0.14795842402148</v>
      </c>
      <c r="R488" s="24">
        <f ca="1" t="shared" si="3628"/>
        <v>0.0837668486084153</v>
      </c>
      <c r="S488" s="26">
        <f ca="1">IF(R488&lt;=('Ejercicio 3 - TIR'!$D$23-'Ejercicio 3 - TIR'!$C$23)/('Ejercicio 3 - TIR'!$E$23-'Ejercicio 3 - TIR'!$C$23),'Ejercicio 3 - TIR'!$C$23+SQRT(('Ejercicio 3 - TIR'!$E$23-'Ejercicio 3 - TIR'!$C$23)*('Ejercicio 3 - TIR'!$D$23-'Ejercicio 3 - TIR'!$C$23)*R488),'Ejercicio 3 - TIR'!$E$23-SQRT(('Ejercicio 3 - TIR'!$E$23-'Ejercicio 3 - TIR'!$C$23)*('Ejercicio 3 - TIR'!$E$23-'Ejercicio 3 - TIR'!$D$23)*(1-R488)))</f>
        <v>0.132279264126777</v>
      </c>
      <c r="T488" s="24">
        <f ca="1" t="shared" ref="T488:X488" si="3629">RAND()</f>
        <v>0.831509370783798</v>
      </c>
      <c r="U488" s="26">
        <f ca="1">IF(T488&lt;=('Ejercicio 3 - TIR'!$D$24-'Ejercicio 3 - TIR'!$C$24)/('Ejercicio 3 - TIR'!$E$24-'Ejercicio 3 - TIR'!$C$24),'Ejercicio 3 - TIR'!$C$24+SQRT(('Ejercicio 3 - TIR'!$E$24-'Ejercicio 3 - TIR'!$C$24)*('Ejercicio 3 - TIR'!$D$24-'Ejercicio 3 - TIR'!$C$24)*T488),'Ejercicio 3 - TIR'!$E$24-SQRT(('Ejercicio 3 - TIR'!$E$24-'Ejercicio 3 - TIR'!$C$24)*('Ejercicio 3 - TIR'!$E$24-'Ejercicio 3 - TIR'!$D$24)*(1-T488)))</f>
        <v>0.198279646370159</v>
      </c>
      <c r="V488" s="24">
        <f ca="1" t="shared" si="3629"/>
        <v>0.721973828816376</v>
      </c>
      <c r="W488" s="26">
        <f ca="1">IF(V488&lt;=('Ejercicio 3 - TIR'!$D$25-'Ejercicio 3 - TIR'!$C$25)/('Ejercicio 3 - TIR'!$E$25-'Ejercicio 3 - TIR'!$C$25),'Ejercicio 3 - TIR'!$C$25+SQRT(('Ejercicio 3 - TIR'!$E$25-'Ejercicio 3 - TIR'!$C$25)*('Ejercicio 3 - TIR'!$D$25-'Ejercicio 3 - TIR'!$C$25)*V488),'Ejercicio 3 - TIR'!$E$25-SQRT(('Ejercicio 3 - TIR'!$E$25-'Ejercicio 3 - TIR'!$C$25)*('Ejercicio 3 - TIR'!$E$25-'Ejercicio 3 - TIR'!$D$25)*(1-V488)))</f>
        <v>0.218805583846741</v>
      </c>
      <c r="X488" s="24">
        <f ca="1" t="shared" si="3629"/>
        <v>0.962357438862961</v>
      </c>
      <c r="Y488" s="26">
        <f ca="1">IF(X488&lt;=('Ejercicio 3 - TIR'!$D$26-'Ejercicio 3 - TIR'!$C$26)/('Ejercicio 3 - TIR'!$E$26-'Ejercicio 3 - TIR'!$C$26),'Ejercicio 3 - TIR'!$C$26+SQRT(('Ejercicio 3 - TIR'!$E$26-'Ejercicio 3 - TIR'!$C$26)*('Ejercicio 3 - TIR'!$D$26-'Ejercicio 3 - TIR'!$C$26)*X488),'Ejercicio 3 - TIR'!$E$26-SQRT(('Ejercicio 3 - TIR'!$E$26-'Ejercicio 3 - TIR'!$C$26)*('Ejercicio 3 - TIR'!$E$26-'Ejercicio 3 - TIR'!$D$26)*(1-X488)))</f>
        <v>0.265742727114206</v>
      </c>
      <c r="Z488" s="24">
        <f ca="1" t="shared" si="3336"/>
        <v>1.14795842402148</v>
      </c>
      <c r="AA488" s="24">
        <f ca="1" t="shared" si="3337"/>
        <v>1.29980951959918</v>
      </c>
      <c r="AB488" s="24">
        <f ca="1" t="shared" si="3338"/>
        <v>1.55753529149387</v>
      </c>
      <c r="AC488" s="24">
        <f ca="1" t="shared" si="3339"/>
        <v>1.89833271031109</v>
      </c>
      <c r="AD488" s="24">
        <f ca="1" t="shared" si="3340"/>
        <v>2.40280082171925</v>
      </c>
      <c r="AE488" s="23">
        <f ca="1" t="shared" si="3341"/>
        <v>4268.8299848673</v>
      </c>
      <c r="AF488" s="23">
        <f ca="1" t="shared" si="3342"/>
        <v>4833.50767394787</v>
      </c>
      <c r="AG488" s="23">
        <f ca="1" t="shared" si="3343"/>
        <v>5791.8938662657</v>
      </c>
      <c r="AH488" s="23">
        <f ca="1" t="shared" si="3344"/>
        <v>7059.19258525232</v>
      </c>
      <c r="AI488" s="23">
        <f ca="1" t="shared" si="3345"/>
        <v>8935.12167408166</v>
      </c>
      <c r="AJ488" s="25">
        <f ca="1" t="shared" si="3346"/>
        <v>42572.5612623612</v>
      </c>
      <c r="AK488" s="25">
        <f ca="1" t="shared" si="3347"/>
        <v>52066.9147767788</v>
      </c>
      <c r="AL488" s="25">
        <f ca="1" t="shared" si="3348"/>
        <v>59181.7893312955</v>
      </c>
      <c r="AM488" s="25">
        <f ca="1" t="shared" si="3349"/>
        <v>70958.524030833</v>
      </c>
      <c r="AN488" s="25">
        <f ca="1" t="shared" si="3350"/>
        <v>96771.9192745402</v>
      </c>
      <c r="AO488" s="25">
        <f ca="1">C488/'Ejercicio 3 - TIR'!$D$7</f>
        <v>13327.4009465819</v>
      </c>
      <c r="AP488" s="25">
        <f ca="1" t="shared" si="3351"/>
        <v>29245.1603157793</v>
      </c>
      <c r="AQ488" s="25">
        <f ca="1" t="shared" si="3352"/>
        <v>38739.5138301969</v>
      </c>
      <c r="AR488" s="25">
        <f ca="1" t="shared" si="3353"/>
        <v>45854.3883847136</v>
      </c>
      <c r="AS488" s="25">
        <f ca="1" t="shared" si="3354"/>
        <v>57631.1230842511</v>
      </c>
      <c r="AT488" s="25">
        <f ca="1" t="shared" si="3355"/>
        <v>83444.5183279582</v>
      </c>
      <c r="AU488" s="25">
        <f ca="1">AP488*'Ejercicio 3 - TIR'!$D$5</f>
        <v>14622.5801578896</v>
      </c>
      <c r="AV488" s="25">
        <f ca="1">AQ488*'Ejercicio 3 - TIR'!$D$5</f>
        <v>19369.7569150984</v>
      </c>
      <c r="AW488" s="25">
        <f ca="1">AR488*'Ejercicio 3 - TIR'!$D$5</f>
        <v>22927.1941923568</v>
      </c>
      <c r="AX488" s="25">
        <f ca="1">AS488*'Ejercicio 3 - TIR'!$D$5</f>
        <v>28815.5615421255</v>
      </c>
      <c r="AY488" s="25">
        <f ca="1">AT488*'Ejercicio 3 - TIR'!$D$5</f>
        <v>41722.2591639791</v>
      </c>
      <c r="AZ488" s="25">
        <f ca="1" t="shared" ref="AZ488:BD488" si="3630">AJ488-AU488-AE488</f>
        <v>23681.1511196043</v>
      </c>
      <c r="BA488" s="25">
        <f ca="1" t="shared" si="3630"/>
        <v>27863.6501877325</v>
      </c>
      <c r="BB488" s="25">
        <f ca="1" t="shared" si="3630"/>
        <v>30462.701272673</v>
      </c>
      <c r="BC488" s="25">
        <f ca="1" t="shared" si="3630"/>
        <v>35083.7699034551</v>
      </c>
      <c r="BD488" s="25">
        <f ca="1" t="shared" si="3630"/>
        <v>46114.5384364794</v>
      </c>
      <c r="BE488" s="25">
        <f ca="1" t="shared" ref="BE488:BI488" si="3631">AZ488/Z488</f>
        <v>20628.9275152017</v>
      </c>
      <c r="BF488" s="25">
        <f ca="1" t="shared" si="3631"/>
        <v>21436.7180479836</v>
      </c>
      <c r="BG488" s="25">
        <f ca="1" t="shared" si="3631"/>
        <v>19558.2735357833</v>
      </c>
      <c r="BH488" s="25">
        <f ca="1" t="shared" si="3631"/>
        <v>18481.3598337595</v>
      </c>
      <c r="BI488" s="25">
        <f ca="1" t="shared" si="3631"/>
        <v>19191.9937847713</v>
      </c>
      <c r="BJ488" s="25">
        <f ca="1" t="shared" si="3358"/>
        <v>69324.5299363953</v>
      </c>
      <c r="BK488" s="25">
        <f ca="1" t="shared" si="3359"/>
        <v>32023.089945829</v>
      </c>
      <c r="BL488" s="25">
        <f ca="1" t="shared" si="3360"/>
        <v>101347.619882224</v>
      </c>
      <c r="BM488" s="25">
        <f ca="1">BK488*'Ejercicio 3 - TIR'!$D$5</f>
        <v>16011.5449729145</v>
      </c>
      <c r="BN488" s="25">
        <f ca="1" t="shared" si="3361"/>
        <v>85336.0749093098</v>
      </c>
      <c r="BO488" s="25">
        <f ca="1" t="shared" si="3362"/>
        <v>35515.2512592575</v>
      </c>
      <c r="BP488" s="25">
        <f ca="1" t="shared" si="3363"/>
        <v>-95488.5555188762</v>
      </c>
      <c r="BQ488" s="25">
        <f ca="1" t="shared" ref="BQ488:BT488" si="3632">BE488</f>
        <v>20628.9275152017</v>
      </c>
      <c r="BR488" s="25">
        <f ca="1" t="shared" si="3632"/>
        <v>21436.7180479836</v>
      </c>
      <c r="BS488" s="25">
        <f ca="1" t="shared" si="3632"/>
        <v>19558.2735357833</v>
      </c>
      <c r="BT488" s="25">
        <f ca="1" t="shared" si="3632"/>
        <v>18481.3598337595</v>
      </c>
      <c r="BU488" s="25">
        <f ca="1" t="shared" si="3365"/>
        <v>54707.2450440289</v>
      </c>
      <c r="BV488" s="27">
        <f ca="1" t="shared" si="3366"/>
        <v>10.7971243613084</v>
      </c>
    </row>
    <row r="489" ht="15" customHeight="1" spans="1:74">
      <c r="A489" s="23">
        <v>488</v>
      </c>
      <c r="B489" s="24">
        <f ca="1" t="shared" ref="B489:F489" si="3633">RAND()</f>
        <v>0.362913752393303</v>
      </c>
      <c r="C489" s="25">
        <f ca="1">IF(B489&lt;=('Ejercicio 3 - TIR'!$D$13-'Ejercicio 3 - TIR'!$C$13)/('Ejercicio 3 - TIR'!$E$13-'Ejercicio 3 - TIR'!$C$13),'Ejercicio 3 - TIR'!$C$13+SQRT(('Ejercicio 3 - TIR'!$E$13-'Ejercicio 3 - TIR'!$C$13)*('Ejercicio 3 - TIR'!$D$13-'Ejercicio 3 - TIR'!$C$13)*B489),'Ejercicio 3 - TIR'!$E$13-SQRT(('Ejercicio 3 - TIR'!$E$13-'Ejercicio 3 - TIR'!$C$13)*('Ejercicio 3 - TIR'!$E$13-'Ejercicio 3 - TIR'!$D$13)*(1-B489)))</f>
        <v>72350.3436345397</v>
      </c>
      <c r="D489" s="24">
        <f ca="1" t="shared" si="3633"/>
        <v>0.973251596875096</v>
      </c>
      <c r="E489" s="25">
        <f ca="1">IF(D489&lt;=('Ejercicio 3 - TIR'!$D$14-'Ejercicio 3 - TIR'!$C$14)/('Ejercicio 3 - TIR'!$E$14-'Ejercicio 3 - TIR'!$C$14),'Ejercicio 3 - TIR'!$C$14+SQRT(('Ejercicio 3 - TIR'!$E$14-'Ejercicio 3 - TIR'!$C$14)*('Ejercicio 3 - TIR'!$D$14-'Ejercicio 3 - TIR'!$C$14)*D489),'Ejercicio 3 - TIR'!$E$14-SQRT(('Ejercicio 3 - TIR'!$E$14-'Ejercicio 3 - TIR'!$C$14)*('Ejercicio 3 - TIR'!$E$14-'Ejercicio 3 - TIR'!$D$14)*(1-D489)))</f>
        <v>37996.9372279592</v>
      </c>
      <c r="F489" s="24">
        <f ca="1" t="shared" si="3633"/>
        <v>0.748611408348659</v>
      </c>
      <c r="G489" s="25">
        <f ca="1">IF(F489&lt;=('Ejercicio 3 - TIR'!$D$18-'Ejercicio 3 - TIR'!$C$18)/('Ejercicio 3 - TIR'!$E$18-'Ejercicio 3 - TIR'!$C$18),'Ejercicio 3 - TIR'!$C$18+SQRT(('Ejercicio 3 - TIR'!$E$18-'Ejercicio 3 - TIR'!$C$18)*('Ejercicio 3 - TIR'!$D$18-'Ejercicio 3 - TIR'!$C$18)*F489),'Ejercicio 3 - TIR'!$E$18-SQRT(('Ejercicio 3 - TIR'!$E$18-'Ejercicio 3 - TIR'!$C$18)*('Ejercicio 3 - TIR'!$E$18-'Ejercicio 3 - TIR'!$D$18)*(1-F489)))</f>
        <v>40657.864076995</v>
      </c>
      <c r="H489" s="24">
        <f ca="1" t="shared" ref="H489:L489" si="3634">RAND()</f>
        <v>0.60019188958531</v>
      </c>
      <c r="I489" s="25">
        <f ca="1">IF(H489&lt;=('Ejercicio 3 - TIR'!$D$18-'Ejercicio 3 - TIR'!$C$18)/('Ejercicio 3 - TIR'!$E$18-'Ejercicio 3 - TIR'!$C$18),'Ejercicio 3 - TIR'!$C$18+SQRT(('Ejercicio 3 - TIR'!$E$18-'Ejercicio 3 - TIR'!$C$18)*('Ejercicio 3 - TIR'!$D$18-'Ejercicio 3 - TIR'!$C$18)*H489),'Ejercicio 3 - TIR'!$E$18-SQRT(('Ejercicio 3 - TIR'!$E$18-'Ejercicio 3 - TIR'!$C$18)*('Ejercicio 3 - TIR'!$E$18-'Ejercicio 3 - TIR'!$D$18)*(1-H489)))</f>
        <v>39488.3498796048</v>
      </c>
      <c r="J489" s="24">
        <f ca="1" t="shared" si="3634"/>
        <v>0.0244419000148672</v>
      </c>
      <c r="K489" s="25">
        <f ca="1">IF(J489&lt;=('Ejercicio 3 - TIR'!$D$18-'Ejercicio 3 - TIR'!$C$18)/('Ejercicio 3 - TIR'!$E$18-'Ejercicio 3 - TIR'!$C$18),'Ejercicio 3 - TIR'!$C$18+SQRT(('Ejercicio 3 - TIR'!$E$18-'Ejercicio 3 - TIR'!$C$18)*('Ejercicio 3 - TIR'!$D$18-'Ejercicio 3 - TIR'!$C$18)*J489),'Ejercicio 3 - TIR'!$E$18-SQRT(('Ejercicio 3 - TIR'!$E$18-'Ejercicio 3 - TIR'!$C$18)*('Ejercicio 3 - TIR'!$E$18-'Ejercicio 3 - TIR'!$D$18)*(1-J489)))</f>
        <v>31914.7545540434</v>
      </c>
      <c r="L489" s="24">
        <f ca="1" t="shared" si="3634"/>
        <v>0.997426196052964</v>
      </c>
      <c r="M489" s="25">
        <f ca="1">IF(L489&lt;=('Ejercicio 3 - TIR'!$D$18-'Ejercicio 3 - TIR'!$C$18)/('Ejercicio 3 - TIR'!$E$18-'Ejercicio 3 - TIR'!$C$18),'Ejercicio 3 - TIR'!$C$18+SQRT(('Ejercicio 3 - TIR'!$E$18-'Ejercicio 3 - TIR'!$C$18)*('Ejercicio 3 - TIR'!$D$18-'Ejercicio 3 - TIR'!$C$18)*L489),'Ejercicio 3 - TIR'!$E$18-SQRT(('Ejercicio 3 - TIR'!$E$18-'Ejercicio 3 - TIR'!$C$18)*('Ejercicio 3 - TIR'!$E$18-'Ejercicio 3 - TIR'!$D$18)*(1-L489)))</f>
        <v>44560.6421776869</v>
      </c>
      <c r="N489" s="24">
        <f ca="1" t="shared" ref="N489:R489" si="3635">RAND()</f>
        <v>0.949441374084111</v>
      </c>
      <c r="O489" s="25">
        <f ca="1">IF(N489&lt;=('Ejercicio 3 - TIR'!$D$18-'Ejercicio 3 - TIR'!$C$18)/('Ejercicio 3 - TIR'!$E$18-'Ejercicio 3 - TIR'!$C$18),'Ejercicio 3 - TIR'!$C$18+SQRT(('Ejercicio 3 - TIR'!$E$18-'Ejercicio 3 - TIR'!$C$18)*('Ejercicio 3 - TIR'!$D$18-'Ejercicio 3 - TIR'!$C$18)*N489),'Ejercicio 3 - TIR'!$E$18-SQRT(('Ejercicio 3 - TIR'!$E$18-'Ejercicio 3 - TIR'!$C$18)*('Ejercicio 3 - TIR'!$E$18-'Ejercicio 3 - TIR'!$D$18)*(1-N489)))</f>
        <v>43052.7206302917</v>
      </c>
      <c r="P489" s="24">
        <f ca="1" t="shared" si="3635"/>
        <v>0.621434600714003</v>
      </c>
      <c r="Q489" s="26">
        <f ca="1">IF(P489&lt;=('Ejercicio 3 - TIR'!$D$22-'Ejercicio 3 - TIR'!$C$22)/('Ejercicio 3 - TIR'!$E$22-'Ejercicio 3 - TIR'!$C$22),'Ejercicio 3 - TIR'!$C$22+SQRT(('Ejercicio 3 - TIR'!$E$22-'Ejercicio 3 - TIR'!$C$22)*('Ejercicio 3 - TIR'!$D$22-'Ejercicio 3 - TIR'!$C$22)*P489),'Ejercicio 3 - TIR'!$E$22-SQRT(('Ejercicio 3 - TIR'!$E$22-'Ejercicio 3 - TIR'!$C$22)*('Ejercicio 3 - TIR'!$E$22-'Ejercicio 3 - TIR'!$D$22)*(1-P489)))</f>
        <v>0.153896021017577</v>
      </c>
      <c r="R489" s="24">
        <f ca="1" t="shared" si="3635"/>
        <v>0.506114942776997</v>
      </c>
      <c r="S489" s="26">
        <f ca="1">IF(R489&lt;=('Ejercicio 3 - TIR'!$D$23-'Ejercicio 3 - TIR'!$C$23)/('Ejercicio 3 - TIR'!$E$23-'Ejercicio 3 - TIR'!$C$23),'Ejercicio 3 - TIR'!$C$23+SQRT(('Ejercicio 3 - TIR'!$E$23-'Ejercicio 3 - TIR'!$C$23)*('Ejercicio 3 - TIR'!$D$23-'Ejercicio 3 - TIR'!$C$23)*R489),'Ejercicio 3 - TIR'!$E$23-SQRT(('Ejercicio 3 - TIR'!$E$23-'Ejercicio 3 - TIR'!$C$23)*('Ejercicio 3 - TIR'!$E$23-'Ejercicio 3 - TIR'!$D$23)*(1-R489)))</f>
        <v>0.150184012627427</v>
      </c>
      <c r="T489" s="24">
        <f ca="1" t="shared" ref="T489:X489" si="3636">RAND()</f>
        <v>0.335405021997796</v>
      </c>
      <c r="U489" s="26">
        <f ca="1">IF(T489&lt;=('Ejercicio 3 - TIR'!$D$24-'Ejercicio 3 - TIR'!$C$24)/('Ejercicio 3 - TIR'!$E$24-'Ejercicio 3 - TIR'!$C$24),'Ejercicio 3 - TIR'!$C$24+SQRT(('Ejercicio 3 - TIR'!$E$24-'Ejercicio 3 - TIR'!$C$24)*('Ejercicio 3 - TIR'!$D$24-'Ejercicio 3 - TIR'!$C$24)*T489),'Ejercicio 3 - TIR'!$E$24-SQRT(('Ejercicio 3 - TIR'!$E$24-'Ejercicio 3 - TIR'!$C$24)*('Ejercicio 3 - TIR'!$E$24-'Ejercicio 3 - TIR'!$D$24)*(1-T489)))</f>
        <v>0.176539603354146</v>
      </c>
      <c r="V489" s="24">
        <f ca="1" t="shared" si="3636"/>
        <v>0.406959014918249</v>
      </c>
      <c r="W489" s="26">
        <f ca="1">IF(V489&lt;=('Ejercicio 3 - TIR'!$D$25-'Ejercicio 3 - TIR'!$C$25)/('Ejercicio 3 - TIR'!$E$25-'Ejercicio 3 - TIR'!$C$25),'Ejercicio 3 - TIR'!$C$25+SQRT(('Ejercicio 3 - TIR'!$E$25-'Ejercicio 3 - TIR'!$C$25)*('Ejercicio 3 - TIR'!$D$25-'Ejercicio 3 - TIR'!$C$25)*V489),'Ejercicio 3 - TIR'!$E$25-SQRT(('Ejercicio 3 - TIR'!$E$25-'Ejercicio 3 - TIR'!$C$25)*('Ejercicio 3 - TIR'!$E$25-'Ejercicio 3 - TIR'!$D$25)*(1-V489)))</f>
        <v>0.204440769894717</v>
      </c>
      <c r="X489" s="24">
        <f ca="1" t="shared" si="3636"/>
        <v>0.509154454023375</v>
      </c>
      <c r="Y489" s="26">
        <f ca="1">IF(X489&lt;=('Ejercicio 3 - TIR'!$D$26-'Ejercicio 3 - TIR'!$C$26)/('Ejercicio 3 - TIR'!$E$26-'Ejercicio 3 - TIR'!$C$26),'Ejercicio 3 - TIR'!$C$26+SQRT(('Ejercicio 3 - TIR'!$E$26-'Ejercicio 3 - TIR'!$C$26)*('Ejercicio 3 - TIR'!$D$26-'Ejercicio 3 - TIR'!$C$26)*X489),'Ejercicio 3 - TIR'!$E$26-SQRT(('Ejercicio 3 - TIR'!$E$26-'Ejercicio 3 - TIR'!$C$26)*('Ejercicio 3 - TIR'!$E$26-'Ejercicio 3 - TIR'!$D$26)*(1-X489)))</f>
        <v>0.228516352612953</v>
      </c>
      <c r="Z489" s="24">
        <f ca="1" t="shared" si="3336"/>
        <v>1.15389602101758</v>
      </c>
      <c r="AA489" s="24">
        <f ca="1" t="shared" si="3337"/>
        <v>1.32719275560882</v>
      </c>
      <c r="AB489" s="24">
        <f ca="1" t="shared" si="3338"/>
        <v>1.56149483825849</v>
      </c>
      <c r="AC489" s="24">
        <f ca="1" t="shared" si="3339"/>
        <v>1.88072804517869</v>
      </c>
      <c r="AD489" s="24">
        <f ca="1" t="shared" si="3340"/>
        <v>2.31050515831981</v>
      </c>
      <c r="AE489" s="23">
        <f ca="1" t="shared" si="3341"/>
        <v>5847.57745023756</v>
      </c>
      <c r="AF489" s="23">
        <f ca="1" t="shared" si="3342"/>
        <v>6725.7900958639</v>
      </c>
      <c r="AG489" s="23">
        <f ca="1" t="shared" si="3343"/>
        <v>7913.15841163095</v>
      </c>
      <c r="AH489" s="23">
        <f ca="1" t="shared" si="3344"/>
        <v>9530.93060960364</v>
      </c>
      <c r="AI489" s="23">
        <f ca="1" t="shared" si="3345"/>
        <v>11708.9041095174</v>
      </c>
      <c r="AJ489" s="25">
        <f ca="1" t="shared" si="3346"/>
        <v>46914.947581518</v>
      </c>
      <c r="AK489" s="25">
        <f ca="1" t="shared" si="3347"/>
        <v>52408.6518911579</v>
      </c>
      <c r="AL489" s="25">
        <f ca="1" t="shared" si="3348"/>
        <v>49834.7245004256</v>
      </c>
      <c r="AM489" s="25">
        <f ca="1" t="shared" si="3349"/>
        <v>83806.4494547481</v>
      </c>
      <c r="AN489" s="25">
        <f ca="1" t="shared" si="3350"/>
        <v>99473.5330959907</v>
      </c>
      <c r="AO489" s="25">
        <f ca="1">C489/'Ejercicio 3 - TIR'!$D$7</f>
        <v>14470.0687269079</v>
      </c>
      <c r="AP489" s="25">
        <f ca="1" t="shared" si="3351"/>
        <v>32444.87885461</v>
      </c>
      <c r="AQ489" s="25">
        <f ca="1" t="shared" si="3352"/>
        <v>37938.5831642499</v>
      </c>
      <c r="AR489" s="25">
        <f ca="1" t="shared" si="3353"/>
        <v>35364.6557735177</v>
      </c>
      <c r="AS489" s="25">
        <f ca="1" t="shared" si="3354"/>
        <v>69336.3807278401</v>
      </c>
      <c r="AT489" s="25">
        <f ca="1" t="shared" si="3355"/>
        <v>85003.4643690827</v>
      </c>
      <c r="AU489" s="25">
        <f ca="1">AP489*'Ejercicio 3 - TIR'!$D$5</f>
        <v>16222.439427305</v>
      </c>
      <c r="AV489" s="25">
        <f ca="1">AQ489*'Ejercicio 3 - TIR'!$D$5</f>
        <v>18969.291582125</v>
      </c>
      <c r="AW489" s="25">
        <f ca="1">AR489*'Ejercicio 3 - TIR'!$D$5</f>
        <v>17682.3278867588</v>
      </c>
      <c r="AX489" s="25">
        <f ca="1">AS489*'Ejercicio 3 - TIR'!$D$5</f>
        <v>34668.1903639201</v>
      </c>
      <c r="AY489" s="25">
        <f ca="1">AT489*'Ejercicio 3 - TIR'!$D$5</f>
        <v>42501.7321845414</v>
      </c>
      <c r="AZ489" s="25">
        <f ca="1" t="shared" ref="AZ489:BD489" si="3637">AJ489-AU489-AE489</f>
        <v>24844.9307039754</v>
      </c>
      <c r="BA489" s="25">
        <f ca="1" t="shared" si="3637"/>
        <v>26713.570213169</v>
      </c>
      <c r="BB489" s="25">
        <f ca="1" t="shared" si="3637"/>
        <v>24239.2382020358</v>
      </c>
      <c r="BC489" s="25">
        <f ca="1" t="shared" si="3637"/>
        <v>39607.3284812244</v>
      </c>
      <c r="BD489" s="25">
        <f ca="1" t="shared" si="3637"/>
        <v>45262.8968019319</v>
      </c>
      <c r="BE489" s="25">
        <f ca="1" t="shared" ref="BE489:BI489" si="3638">AZ489/Z489</f>
        <v>21531.3427305743</v>
      </c>
      <c r="BF489" s="25">
        <f ca="1" t="shared" si="3638"/>
        <v>20127.8752466629</v>
      </c>
      <c r="BG489" s="25">
        <f ca="1" t="shared" si="3638"/>
        <v>15523.0985131333</v>
      </c>
      <c r="BH489" s="25">
        <f ca="1" t="shared" si="3638"/>
        <v>21059.5724260927</v>
      </c>
      <c r="BI489" s="25">
        <f ca="1" t="shared" si="3638"/>
        <v>19590.0436053763</v>
      </c>
      <c r="BJ489" s="25">
        <f ca="1" t="shared" si="3358"/>
        <v>87792.1194655539</v>
      </c>
      <c r="BK489" s="25">
        <f ca="1" t="shared" si="3359"/>
        <v>33433.168434763</v>
      </c>
      <c r="BL489" s="25">
        <f ca="1" t="shared" si="3360"/>
        <v>121225.287900317</v>
      </c>
      <c r="BM489" s="25">
        <f ca="1">BK489*'Ejercicio 3 - TIR'!$D$5</f>
        <v>16716.5842173815</v>
      </c>
      <c r="BN489" s="25">
        <f ca="1" t="shared" si="3361"/>
        <v>104508.703682935</v>
      </c>
      <c r="BO489" s="25">
        <f ca="1" t="shared" si="3362"/>
        <v>45231.9715914132</v>
      </c>
      <c r="BP489" s="25">
        <f ca="1" t="shared" si="3363"/>
        <v>-110347.280862499</v>
      </c>
      <c r="BQ489" s="25">
        <f ca="1" t="shared" ref="BQ489:BT489" si="3639">BE489</f>
        <v>21531.3427305743</v>
      </c>
      <c r="BR489" s="25">
        <f ca="1" t="shared" si="3639"/>
        <v>20127.8752466629</v>
      </c>
      <c r="BS489" s="25">
        <f ca="1" t="shared" si="3639"/>
        <v>15523.0985131333</v>
      </c>
      <c r="BT489" s="25">
        <f ca="1" t="shared" si="3639"/>
        <v>21059.5724260927</v>
      </c>
      <c r="BU489" s="25">
        <f ca="1" t="shared" si="3365"/>
        <v>64822.0151967895</v>
      </c>
      <c r="BV489" s="27">
        <f ca="1" t="shared" si="3366"/>
        <v>7.64614636205678</v>
      </c>
    </row>
    <row r="490" ht="15" customHeight="1" spans="1:74">
      <c r="A490" s="23">
        <v>489</v>
      </c>
      <c r="B490" s="24">
        <f ca="1" t="shared" ref="B490:F490" si="3640">RAND()</f>
        <v>0.0258886283940769</v>
      </c>
      <c r="C490" s="25">
        <f ca="1">IF(B490&lt;=('Ejercicio 3 - TIR'!$D$13-'Ejercicio 3 - TIR'!$C$13)/('Ejercicio 3 - TIR'!$E$13-'Ejercicio 3 - TIR'!$C$13),'Ejercicio 3 - TIR'!$C$13+SQRT(('Ejercicio 3 - TIR'!$E$13-'Ejercicio 3 - TIR'!$C$13)*('Ejercicio 3 - TIR'!$D$13-'Ejercicio 3 - TIR'!$C$13)*B490),'Ejercicio 3 - TIR'!$E$13-SQRT(('Ejercicio 3 - TIR'!$E$13-'Ejercicio 3 - TIR'!$C$13)*('Ejercicio 3 - TIR'!$E$13-'Ejercicio 3 - TIR'!$D$13)*(1-B490)))</f>
        <v>63217.9887130987</v>
      </c>
      <c r="D490" s="24">
        <f ca="1" t="shared" si="3640"/>
        <v>0.290054047797368</v>
      </c>
      <c r="E490" s="25">
        <f ca="1">IF(D490&lt;=('Ejercicio 3 - TIR'!$D$14-'Ejercicio 3 - TIR'!$C$14)/('Ejercicio 3 - TIR'!$E$14-'Ejercicio 3 - TIR'!$C$14),'Ejercicio 3 - TIR'!$C$14+SQRT(('Ejercicio 3 - TIR'!$E$14-'Ejercicio 3 - TIR'!$C$14)*('Ejercicio 3 - TIR'!$D$14-'Ejercicio 3 - TIR'!$C$14)*D490),'Ejercicio 3 - TIR'!$E$14-SQRT(('Ejercicio 3 - TIR'!$E$14-'Ejercicio 3 - TIR'!$C$14)*('Ejercicio 3 - TIR'!$E$14-'Ejercicio 3 - TIR'!$D$14)*(1-D490)))</f>
        <v>29664.1240962053</v>
      </c>
      <c r="F490" s="24">
        <f ca="1" t="shared" si="3640"/>
        <v>0.981635239427996</v>
      </c>
      <c r="G490" s="25">
        <f ca="1">IF(F490&lt;=('Ejercicio 3 - TIR'!$D$18-'Ejercicio 3 - TIR'!$C$18)/('Ejercicio 3 - TIR'!$E$18-'Ejercicio 3 - TIR'!$C$18),'Ejercicio 3 - TIR'!$C$18+SQRT(('Ejercicio 3 - TIR'!$E$18-'Ejercicio 3 - TIR'!$C$18)*('Ejercicio 3 - TIR'!$D$18-'Ejercicio 3 - TIR'!$C$18)*F490),'Ejercicio 3 - TIR'!$E$18-SQRT(('Ejercicio 3 - TIR'!$E$18-'Ejercicio 3 - TIR'!$C$18)*('Ejercicio 3 - TIR'!$E$18-'Ejercicio 3 - TIR'!$D$18)*(1-F490)))</f>
        <v>43826.3914439217</v>
      </c>
      <c r="H490" s="24">
        <f ca="1" t="shared" ref="H490:L490" si="3641">RAND()</f>
        <v>0.87836498796353</v>
      </c>
      <c r="I490" s="25">
        <f ca="1">IF(H490&lt;=('Ejercicio 3 - TIR'!$D$18-'Ejercicio 3 - TIR'!$C$18)/('Ejercicio 3 - TIR'!$E$18-'Ejercicio 3 - TIR'!$C$18),'Ejercicio 3 - TIR'!$C$18+SQRT(('Ejercicio 3 - TIR'!$E$18-'Ejercicio 3 - TIR'!$C$18)*('Ejercicio 3 - TIR'!$D$18-'Ejercicio 3 - TIR'!$C$18)*H490),'Ejercicio 3 - TIR'!$E$18-SQRT(('Ejercicio 3 - TIR'!$E$18-'Ejercicio 3 - TIR'!$C$18)*('Ejercicio 3 - TIR'!$E$18-'Ejercicio 3 - TIR'!$D$18)*(1-H490)))</f>
        <v>41979.6314955398</v>
      </c>
      <c r="J490" s="24">
        <f ca="1" t="shared" si="3641"/>
        <v>0.935882113689388</v>
      </c>
      <c r="K490" s="25">
        <f ca="1">IF(J490&lt;=('Ejercicio 3 - TIR'!$D$18-'Ejercicio 3 - TIR'!$C$18)/('Ejercicio 3 - TIR'!$E$18-'Ejercicio 3 - TIR'!$C$18),'Ejercicio 3 - TIR'!$C$18+SQRT(('Ejercicio 3 - TIR'!$E$18-'Ejercicio 3 - TIR'!$C$18)*('Ejercicio 3 - TIR'!$D$18-'Ejercicio 3 - TIR'!$C$18)*J490),'Ejercicio 3 - TIR'!$E$18-SQRT(('Ejercicio 3 - TIR'!$E$18-'Ejercicio 3 - TIR'!$C$18)*('Ejercicio 3 - TIR'!$E$18-'Ejercicio 3 - TIR'!$D$18)*(1-J490)))</f>
        <v>42807.0929173137</v>
      </c>
      <c r="L490" s="24">
        <f ca="1" t="shared" si="3641"/>
        <v>0.00387009054734566</v>
      </c>
      <c r="M490" s="25">
        <f ca="1">IF(L490&lt;=('Ejercicio 3 - TIR'!$D$18-'Ejercicio 3 - TIR'!$C$18)/('Ejercicio 3 - TIR'!$E$18-'Ejercicio 3 - TIR'!$C$18),'Ejercicio 3 - TIR'!$C$18+SQRT(('Ejercicio 3 - TIR'!$E$18-'Ejercicio 3 - TIR'!$C$18)*('Ejercicio 3 - TIR'!$D$18-'Ejercicio 3 - TIR'!$C$18)*L490),'Ejercicio 3 - TIR'!$E$18-SQRT(('Ejercicio 3 - TIR'!$E$18-'Ejercicio 3 - TIR'!$C$18)*('Ejercicio 3 - TIR'!$E$18-'Ejercicio 3 - TIR'!$D$18)*(1-L490)))</f>
        <v>30761.9144191455</v>
      </c>
      <c r="N490" s="24">
        <f ca="1" t="shared" ref="N490:R490" si="3642">RAND()</f>
        <v>0.994415448544851</v>
      </c>
      <c r="O490" s="25">
        <f ca="1">IF(N490&lt;=('Ejercicio 3 - TIR'!$D$18-'Ejercicio 3 - TIR'!$C$18)/('Ejercicio 3 - TIR'!$E$18-'Ejercicio 3 - TIR'!$C$18),'Ejercicio 3 - TIR'!$C$18+SQRT(('Ejercicio 3 - TIR'!$E$18-'Ejercicio 3 - TIR'!$C$18)*('Ejercicio 3 - TIR'!$D$18-'Ejercicio 3 - TIR'!$C$18)*N490),'Ejercicio 3 - TIR'!$E$18-SQRT(('Ejercicio 3 - TIR'!$E$18-'Ejercicio 3 - TIR'!$C$18)*('Ejercicio 3 - TIR'!$E$18-'Ejercicio 3 - TIR'!$D$18)*(1-N490)))</f>
        <v>44352.8204583455</v>
      </c>
      <c r="P490" s="24">
        <f ca="1" t="shared" si="3642"/>
        <v>0.0110443928243933</v>
      </c>
      <c r="Q490" s="26">
        <f ca="1">IF(P490&lt;=('Ejercicio 3 - TIR'!$D$22-'Ejercicio 3 - TIR'!$C$22)/('Ejercicio 3 - TIR'!$E$22-'Ejercicio 3 - TIR'!$C$22),'Ejercicio 3 - TIR'!$C$22+SQRT(('Ejercicio 3 - TIR'!$E$22-'Ejercicio 3 - TIR'!$C$22)*('Ejercicio 3 - TIR'!$D$22-'Ejercicio 3 - TIR'!$C$22)*P490),'Ejercicio 3 - TIR'!$E$22-SQRT(('Ejercicio 3 - TIR'!$E$22-'Ejercicio 3 - TIR'!$C$22)*('Ejercicio 3 - TIR'!$E$22-'Ejercicio 3 - TIR'!$D$22)*(1-P490)))</f>
        <v>0.124458688942269</v>
      </c>
      <c r="R490" s="24">
        <f ca="1" t="shared" si="3642"/>
        <v>0.794516173556172</v>
      </c>
      <c r="S490" s="26">
        <f ca="1">IF(R490&lt;=('Ejercicio 3 - TIR'!$D$23-'Ejercicio 3 - TIR'!$C$23)/('Ejercicio 3 - TIR'!$E$23-'Ejercicio 3 - TIR'!$C$23),'Ejercicio 3 - TIR'!$C$23+SQRT(('Ejercicio 3 - TIR'!$E$23-'Ejercicio 3 - TIR'!$C$23)*('Ejercicio 3 - TIR'!$D$23-'Ejercicio 3 - TIR'!$C$23)*R490),'Ejercicio 3 - TIR'!$E$23-SQRT(('Ejercicio 3 - TIR'!$E$23-'Ejercicio 3 - TIR'!$C$23)*('Ejercicio 3 - TIR'!$E$23-'Ejercicio 3 - TIR'!$D$23)*(1-R490)))</f>
        <v>0.160767972348218</v>
      </c>
      <c r="T490" s="24">
        <f ca="1" t="shared" ref="T490:X490" si="3643">RAND()</f>
        <v>0.274498209541766</v>
      </c>
      <c r="U490" s="26">
        <f ca="1">IF(T490&lt;=('Ejercicio 3 - TIR'!$D$24-'Ejercicio 3 - TIR'!$C$24)/('Ejercicio 3 - TIR'!$E$24-'Ejercicio 3 - TIR'!$C$24),'Ejercicio 3 - TIR'!$C$24+SQRT(('Ejercicio 3 - TIR'!$E$24-'Ejercicio 3 - TIR'!$C$24)*('Ejercicio 3 - TIR'!$D$24-'Ejercicio 3 - TIR'!$C$24)*T490),'Ejercicio 3 - TIR'!$E$24-SQRT(('Ejercicio 3 - TIR'!$E$24-'Ejercicio 3 - TIR'!$C$24)*('Ejercicio 3 - TIR'!$E$24-'Ejercicio 3 - TIR'!$D$24)*(1-T490)))</f>
        <v>0.174009294867566</v>
      </c>
      <c r="V490" s="24">
        <f ca="1" t="shared" si="3643"/>
        <v>0.630624064891366</v>
      </c>
      <c r="W490" s="26">
        <f ca="1">IF(V490&lt;=('Ejercicio 3 - TIR'!$D$25-'Ejercicio 3 - TIR'!$C$25)/('Ejercicio 3 - TIR'!$E$25-'Ejercicio 3 - TIR'!$C$25),'Ejercicio 3 - TIR'!$C$25+SQRT(('Ejercicio 3 - TIR'!$E$25-'Ejercicio 3 - TIR'!$C$25)*('Ejercicio 3 - TIR'!$D$25-'Ejercicio 3 - TIR'!$C$25)*V490),'Ejercicio 3 - TIR'!$E$25-SQRT(('Ejercicio 3 - TIR'!$E$25-'Ejercicio 3 - TIR'!$C$25)*('Ejercicio 3 - TIR'!$E$25-'Ejercicio 3 - TIR'!$D$25)*(1-V490)))</f>
        <v>0.214044252575141</v>
      </c>
      <c r="X490" s="24">
        <f ca="1" t="shared" si="3643"/>
        <v>0.963759879414882</v>
      </c>
      <c r="Y490" s="26">
        <f ca="1">IF(X490&lt;=('Ejercicio 3 - TIR'!$D$26-'Ejercicio 3 - TIR'!$C$26)/('Ejercicio 3 - TIR'!$E$26-'Ejercicio 3 - TIR'!$C$26),'Ejercicio 3 - TIR'!$C$26+SQRT(('Ejercicio 3 - TIR'!$E$26-'Ejercicio 3 - TIR'!$C$26)*('Ejercicio 3 - TIR'!$D$26-'Ejercicio 3 - TIR'!$C$26)*X490),'Ejercicio 3 - TIR'!$E$26-SQRT(('Ejercicio 3 - TIR'!$E$26-'Ejercicio 3 - TIR'!$C$26)*('Ejercicio 3 - TIR'!$E$26-'Ejercicio 3 - TIR'!$D$26)*(1-X490)))</f>
        <v>0.2660108380823</v>
      </c>
      <c r="Z490" s="24">
        <f ca="1" t="shared" si="3336"/>
        <v>1.12445868894227</v>
      </c>
      <c r="AA490" s="24">
        <f ca="1" t="shared" si="3337"/>
        <v>1.30523563235285</v>
      </c>
      <c r="AB490" s="24">
        <f ca="1" t="shared" si="3338"/>
        <v>1.53235876437459</v>
      </c>
      <c r="AC490" s="24">
        <f ca="1" t="shared" si="3339"/>
        <v>1.86035135077212</v>
      </c>
      <c r="AD490" s="24">
        <f ca="1" t="shared" si="3340"/>
        <v>2.35522497271855</v>
      </c>
      <c r="AE490" s="23">
        <f ca="1" t="shared" si="3341"/>
        <v>3691.95799363446</v>
      </c>
      <c r="AF490" s="23">
        <f ca="1" t="shared" si="3342"/>
        <v>4285.50659426587</v>
      </c>
      <c r="AG490" s="23">
        <f ca="1" t="shared" si="3343"/>
        <v>5031.22457488438</v>
      </c>
      <c r="AH490" s="23">
        <f ca="1" t="shared" si="3344"/>
        <v>6108.12927855319</v>
      </c>
      <c r="AI490" s="23">
        <f ca="1" t="shared" si="3345"/>
        <v>7732.95786705616</v>
      </c>
      <c r="AJ490" s="25">
        <f ca="1" t="shared" si="3346"/>
        <v>49280.9666641028</v>
      </c>
      <c r="AK490" s="25">
        <f ca="1" t="shared" si="3347"/>
        <v>54793.3108610206</v>
      </c>
      <c r="AL490" s="25">
        <f ca="1" t="shared" si="3348"/>
        <v>65595.8240092432</v>
      </c>
      <c r="AM490" s="25">
        <f ca="1" t="shared" si="3349"/>
        <v>57227.9690419938</v>
      </c>
      <c r="AN490" s="25">
        <f ca="1" t="shared" si="3350"/>
        <v>104460.870353998</v>
      </c>
      <c r="AO490" s="25">
        <f ca="1">C490/'Ejercicio 3 - TIR'!$D$7</f>
        <v>12643.5977426197</v>
      </c>
      <c r="AP490" s="25">
        <f ca="1" t="shared" si="3351"/>
        <v>36637.3689214831</v>
      </c>
      <c r="AQ490" s="25">
        <f ca="1" t="shared" si="3352"/>
        <v>42149.7131184009</v>
      </c>
      <c r="AR490" s="25">
        <f ca="1" t="shared" si="3353"/>
        <v>52952.2262666235</v>
      </c>
      <c r="AS490" s="25">
        <f ca="1" t="shared" si="3354"/>
        <v>44584.371299374</v>
      </c>
      <c r="AT490" s="25">
        <f ca="1" t="shared" si="3355"/>
        <v>91817.2726113778</v>
      </c>
      <c r="AU490" s="25">
        <f ca="1">AP490*'Ejercicio 3 - TIR'!$D$5</f>
        <v>18318.6844607415</v>
      </c>
      <c r="AV490" s="25">
        <f ca="1">AQ490*'Ejercicio 3 - TIR'!$D$5</f>
        <v>21074.8565592004</v>
      </c>
      <c r="AW490" s="25">
        <f ca="1">AR490*'Ejercicio 3 - TIR'!$D$5</f>
        <v>26476.1131333117</v>
      </c>
      <c r="AX490" s="25">
        <f ca="1">AS490*'Ejercicio 3 - TIR'!$D$5</f>
        <v>22292.185649687</v>
      </c>
      <c r="AY490" s="25">
        <f ca="1">AT490*'Ejercicio 3 - TIR'!$D$5</f>
        <v>45908.6363056889</v>
      </c>
      <c r="AZ490" s="25">
        <f ca="1" t="shared" ref="AZ490:BD490" si="3644">AJ490-AU490-AE490</f>
        <v>27270.3242097268</v>
      </c>
      <c r="BA490" s="25">
        <f ca="1" t="shared" si="3644"/>
        <v>29432.9477075543</v>
      </c>
      <c r="BB490" s="25">
        <f ca="1" t="shared" si="3644"/>
        <v>34088.4863010471</v>
      </c>
      <c r="BC490" s="25">
        <f ca="1" t="shared" si="3644"/>
        <v>28827.6541137536</v>
      </c>
      <c r="BD490" s="25">
        <f ca="1" t="shared" si="3644"/>
        <v>50819.2761812525</v>
      </c>
      <c r="BE490" s="25">
        <f ca="1" t="shared" ref="BE490:BI490" si="3645">AZ490/Z490</f>
        <v>24251.9573888294</v>
      </c>
      <c r="BF490" s="25">
        <f ca="1" t="shared" si="3645"/>
        <v>22549.9112788529</v>
      </c>
      <c r="BG490" s="25">
        <f ca="1" t="shared" si="3645"/>
        <v>22245.7606492431</v>
      </c>
      <c r="BH490" s="25">
        <f ca="1" t="shared" si="3645"/>
        <v>15495.8116389084</v>
      </c>
      <c r="BI490" s="25">
        <f ca="1" t="shared" si="3645"/>
        <v>21577.249209698</v>
      </c>
      <c r="BJ490" s="25">
        <f ca="1" t="shared" si="3358"/>
        <v>69865.6858652048</v>
      </c>
      <c r="BK490" s="25">
        <f ca="1" t="shared" si="3359"/>
        <v>29778.5171484259</v>
      </c>
      <c r="BL490" s="25">
        <f ca="1" t="shared" si="3360"/>
        <v>99644.2030136307</v>
      </c>
      <c r="BM490" s="25">
        <f ca="1">BK490*'Ejercicio 3 - TIR'!$D$5</f>
        <v>14889.258574213</v>
      </c>
      <c r="BN490" s="25">
        <f ca="1" t="shared" si="3361"/>
        <v>84754.9444394178</v>
      </c>
      <c r="BO490" s="25">
        <f ca="1" t="shared" si="3362"/>
        <v>35985.9229675151</v>
      </c>
      <c r="BP490" s="25">
        <f ca="1" t="shared" si="3363"/>
        <v>-92882.112809304</v>
      </c>
      <c r="BQ490" s="25">
        <f ca="1" t="shared" ref="BQ490:BT490" si="3646">BE490</f>
        <v>24251.9573888294</v>
      </c>
      <c r="BR490" s="25">
        <f ca="1" t="shared" si="3646"/>
        <v>22549.9112788529</v>
      </c>
      <c r="BS490" s="25">
        <f ca="1" t="shared" si="3646"/>
        <v>22245.7606492431</v>
      </c>
      <c r="BT490" s="25">
        <f ca="1" t="shared" si="3646"/>
        <v>15495.8116389084</v>
      </c>
      <c r="BU490" s="25">
        <f ca="1" t="shared" si="3365"/>
        <v>57563.1721772132</v>
      </c>
      <c r="BV490" s="27">
        <f ca="1" t="shared" si="3366"/>
        <v>13.9324159048225</v>
      </c>
    </row>
    <row r="491" ht="15" customHeight="1" spans="1:74">
      <c r="A491" s="23">
        <v>490</v>
      </c>
      <c r="B491" s="24">
        <f ca="1" t="shared" ref="B491:F491" si="3647">RAND()</f>
        <v>0.024208611468872</v>
      </c>
      <c r="C491" s="25">
        <f ca="1">IF(B491&lt;=('Ejercicio 3 - TIR'!$D$13-'Ejercicio 3 - TIR'!$C$13)/('Ejercicio 3 - TIR'!$E$13-'Ejercicio 3 - TIR'!$C$13),'Ejercicio 3 - TIR'!$C$13+SQRT(('Ejercicio 3 - TIR'!$E$13-'Ejercicio 3 - TIR'!$C$13)*('Ejercicio 3 - TIR'!$D$13-'Ejercicio 3 - TIR'!$C$13)*B491),'Ejercicio 3 - TIR'!$E$13-SQRT(('Ejercicio 3 - TIR'!$E$13-'Ejercicio 3 - TIR'!$C$13)*('Ejercicio 3 - TIR'!$E$13-'Ejercicio 3 - TIR'!$D$13)*(1-B491)))</f>
        <v>63111.8233541685</v>
      </c>
      <c r="D491" s="24">
        <f ca="1" t="shared" si="3647"/>
        <v>0.73213416311225</v>
      </c>
      <c r="E491" s="25">
        <f ca="1">IF(D491&lt;=('Ejercicio 3 - TIR'!$D$14-'Ejercicio 3 - TIR'!$C$14)/('Ejercicio 3 - TIR'!$E$14-'Ejercicio 3 - TIR'!$C$14),'Ejercicio 3 - TIR'!$C$14+SQRT(('Ejercicio 3 - TIR'!$E$14-'Ejercicio 3 - TIR'!$C$14)*('Ejercicio 3 - TIR'!$D$14-'Ejercicio 3 - TIR'!$C$14)*D491),'Ejercicio 3 - TIR'!$E$14-SQRT(('Ejercicio 3 - TIR'!$E$14-'Ejercicio 3 - TIR'!$C$14)*('Ejercicio 3 - TIR'!$E$14-'Ejercicio 3 - TIR'!$D$14)*(1-D491)))</f>
        <v>33661.2402212134</v>
      </c>
      <c r="F491" s="24">
        <f ca="1" t="shared" si="3647"/>
        <v>0.258968076084316</v>
      </c>
      <c r="G491" s="25">
        <f ca="1">IF(F491&lt;=('Ejercicio 3 - TIR'!$D$18-'Ejercicio 3 - TIR'!$C$18)/('Ejercicio 3 - TIR'!$E$18-'Ejercicio 3 - TIR'!$C$18),'Ejercicio 3 - TIR'!$C$18+SQRT(('Ejercicio 3 - TIR'!$E$18-'Ejercicio 3 - TIR'!$C$18)*('Ejercicio 3 - TIR'!$D$18-'Ejercicio 3 - TIR'!$C$18)*F491),'Ejercicio 3 - TIR'!$E$18-SQRT(('Ejercicio 3 - TIR'!$E$18-'Ejercicio 3 - TIR'!$C$18)*('Ejercicio 3 - TIR'!$E$18-'Ejercicio 3 - TIR'!$D$18)*(1-F491)))</f>
        <v>36232.5926718058</v>
      </c>
      <c r="H491" s="24">
        <f ca="1" t="shared" ref="H491:L491" si="3648">RAND()</f>
        <v>0.232028542816199</v>
      </c>
      <c r="I491" s="25">
        <f ca="1">IF(H491&lt;=('Ejercicio 3 - TIR'!$D$18-'Ejercicio 3 - TIR'!$C$18)/('Ejercicio 3 - TIR'!$E$18-'Ejercicio 3 - TIR'!$C$18),'Ejercicio 3 - TIR'!$C$18+SQRT(('Ejercicio 3 - TIR'!$E$18-'Ejercicio 3 - TIR'!$C$18)*('Ejercicio 3 - TIR'!$D$18-'Ejercicio 3 - TIR'!$C$18)*H491),'Ejercicio 3 - TIR'!$E$18-SQRT(('Ejercicio 3 - TIR'!$E$18-'Ejercicio 3 - TIR'!$C$18)*('Ejercicio 3 - TIR'!$E$18-'Ejercicio 3 - TIR'!$D$18)*(1-H491)))</f>
        <v>35899.515354877</v>
      </c>
      <c r="J491" s="24">
        <f ca="1" t="shared" si="3648"/>
        <v>0.342353541908784</v>
      </c>
      <c r="K491" s="25">
        <f ca="1">IF(J491&lt;=('Ejercicio 3 - TIR'!$D$18-'Ejercicio 3 - TIR'!$C$18)/('Ejercicio 3 - TIR'!$E$18-'Ejercicio 3 - TIR'!$C$18),'Ejercicio 3 - TIR'!$C$18+SQRT(('Ejercicio 3 - TIR'!$E$18-'Ejercicio 3 - TIR'!$C$18)*('Ejercicio 3 - TIR'!$D$18-'Ejercicio 3 - TIR'!$C$18)*J491),'Ejercicio 3 - TIR'!$E$18-SQRT(('Ejercicio 3 - TIR'!$E$18-'Ejercicio 3 - TIR'!$C$18)*('Ejercicio 3 - TIR'!$E$18-'Ejercicio 3 - TIR'!$D$18)*(1-J491)))</f>
        <v>37166.1029357886</v>
      </c>
      <c r="L491" s="24">
        <f ca="1" t="shared" si="3648"/>
        <v>0.966537064623088</v>
      </c>
      <c r="M491" s="25">
        <f ca="1">IF(L491&lt;=('Ejercicio 3 - TIR'!$D$18-'Ejercicio 3 - TIR'!$C$18)/('Ejercicio 3 - TIR'!$E$18-'Ejercicio 3 - TIR'!$C$18),'Ejercicio 3 - TIR'!$C$18+SQRT(('Ejercicio 3 - TIR'!$E$18-'Ejercicio 3 - TIR'!$C$18)*('Ejercicio 3 - TIR'!$D$18-'Ejercicio 3 - TIR'!$C$18)*L491),'Ejercicio 3 - TIR'!$E$18-SQRT(('Ejercicio 3 - TIR'!$E$18-'Ejercicio 3 - TIR'!$C$18)*('Ejercicio 3 - TIR'!$E$18-'Ejercicio 3 - TIR'!$D$18)*(1-L491)))</f>
        <v>43415.7903695317</v>
      </c>
      <c r="N491" s="24">
        <f ca="1" t="shared" ref="N491:R491" si="3649">RAND()</f>
        <v>0.689791280255059</v>
      </c>
      <c r="O491" s="25">
        <f ca="1">IF(N491&lt;=('Ejercicio 3 - TIR'!$D$18-'Ejercicio 3 - TIR'!$C$18)/('Ejercicio 3 - TIR'!$E$18-'Ejercicio 3 - TIR'!$C$18),'Ejercicio 3 - TIR'!$C$18+SQRT(('Ejercicio 3 - TIR'!$E$18-'Ejercicio 3 - TIR'!$C$18)*('Ejercicio 3 - TIR'!$D$18-'Ejercicio 3 - TIR'!$C$18)*N491),'Ejercicio 3 - TIR'!$E$18-SQRT(('Ejercicio 3 - TIR'!$E$18-'Ejercicio 3 - TIR'!$C$18)*('Ejercicio 3 - TIR'!$E$18-'Ejercicio 3 - TIR'!$D$18)*(1-N491)))</f>
        <v>40176.5516504403</v>
      </c>
      <c r="P491" s="24">
        <f ca="1" t="shared" si="3649"/>
        <v>0.894334722324823</v>
      </c>
      <c r="Q491" s="26">
        <f ca="1">IF(P491&lt;=('Ejercicio 3 - TIR'!$D$22-'Ejercicio 3 - TIR'!$C$22)/('Ejercicio 3 - TIR'!$E$22-'Ejercicio 3 - TIR'!$C$22),'Ejercicio 3 - TIR'!$C$22+SQRT(('Ejercicio 3 - TIR'!$E$22-'Ejercicio 3 - TIR'!$C$22)*('Ejercicio 3 - TIR'!$D$22-'Ejercicio 3 - TIR'!$C$22)*P491),'Ejercicio 3 - TIR'!$E$22-SQRT(('Ejercicio 3 - TIR'!$E$22-'Ejercicio 3 - TIR'!$C$22)*('Ejercicio 3 - TIR'!$E$22-'Ejercicio 3 - TIR'!$D$22)*(1-P491)))</f>
        <v>0.166208789037386</v>
      </c>
      <c r="R491" s="24">
        <f ca="1" t="shared" si="3649"/>
        <v>0.484837851421265</v>
      </c>
      <c r="S491" s="26">
        <f ca="1">IF(R491&lt;=('Ejercicio 3 - TIR'!$D$23-'Ejercicio 3 - TIR'!$C$23)/('Ejercicio 3 - TIR'!$E$23-'Ejercicio 3 - TIR'!$C$23),'Ejercicio 3 - TIR'!$C$23+SQRT(('Ejercicio 3 - TIR'!$E$23-'Ejercicio 3 - TIR'!$C$23)*('Ejercicio 3 - TIR'!$D$23-'Ejercicio 3 - TIR'!$C$23)*R491),'Ejercicio 3 - TIR'!$E$23-SQRT(('Ejercicio 3 - TIR'!$E$23-'Ejercicio 3 - TIR'!$C$23)*('Ejercicio 3 - TIR'!$E$23-'Ejercicio 3 - TIR'!$D$23)*(1-R491)))</f>
        <v>0.149541633884372</v>
      </c>
      <c r="T491" s="24">
        <f ca="1" t="shared" ref="T491:X491" si="3650">RAND()</f>
        <v>0.623587290775916</v>
      </c>
      <c r="U491" s="26">
        <f ca="1">IF(T491&lt;=('Ejercicio 3 - TIR'!$D$24-'Ejercicio 3 - TIR'!$C$24)/('Ejercicio 3 - TIR'!$E$24-'Ejercicio 3 - TIR'!$C$24),'Ejercicio 3 - TIR'!$C$24+SQRT(('Ejercicio 3 - TIR'!$E$24-'Ejercicio 3 - TIR'!$C$24)*('Ejercicio 3 - TIR'!$D$24-'Ejercicio 3 - TIR'!$C$24)*T491),'Ejercicio 3 - TIR'!$E$24-SQRT(('Ejercicio 3 - TIR'!$E$24-'Ejercicio 3 - TIR'!$C$24)*('Ejercicio 3 - TIR'!$E$24-'Ejercicio 3 - TIR'!$D$24)*(1-T491)))</f>
        <v>0.187535317869607</v>
      </c>
      <c r="V491" s="24">
        <f ca="1" t="shared" si="3650"/>
        <v>0.173317380809136</v>
      </c>
      <c r="W491" s="26">
        <f ca="1">IF(V491&lt;=('Ejercicio 3 - TIR'!$D$25-'Ejercicio 3 - TIR'!$C$25)/('Ejercicio 3 - TIR'!$E$25-'Ejercicio 3 - TIR'!$C$25),'Ejercicio 3 - TIR'!$C$25+SQRT(('Ejercicio 3 - TIR'!$E$25-'Ejercicio 3 - TIR'!$C$25)*('Ejercicio 3 - TIR'!$D$25-'Ejercicio 3 - TIR'!$C$25)*V491),'Ejercicio 3 - TIR'!$E$25-SQRT(('Ejercicio 3 - TIR'!$E$25-'Ejercicio 3 - TIR'!$C$25)*('Ejercicio 3 - TIR'!$E$25-'Ejercicio 3 - TIR'!$D$25)*(1-V491)))</f>
        <v>0.195577045070641</v>
      </c>
      <c r="X491" s="24">
        <f ca="1" t="shared" si="3650"/>
        <v>0.539937261567575</v>
      </c>
      <c r="Y491" s="26">
        <f ca="1">IF(X491&lt;=('Ejercicio 3 - TIR'!$D$26-'Ejercicio 3 - TIR'!$C$26)/('Ejercicio 3 - TIR'!$E$26-'Ejercicio 3 - TIR'!$C$26),'Ejercicio 3 - TIR'!$C$26+SQRT(('Ejercicio 3 - TIR'!$E$26-'Ejercicio 3 - TIR'!$C$26)*('Ejercicio 3 - TIR'!$D$26-'Ejercicio 3 - TIR'!$C$26)*X491),'Ejercicio 3 - TIR'!$E$26-SQRT(('Ejercicio 3 - TIR'!$E$26-'Ejercicio 3 - TIR'!$C$26)*('Ejercicio 3 - TIR'!$E$26-'Ejercicio 3 - TIR'!$D$26)*(1-X491)))</f>
        <v>0.230156858169502</v>
      </c>
      <c r="Z491" s="24">
        <f ca="1" t="shared" si="3336"/>
        <v>1.16620878903739</v>
      </c>
      <c r="AA491" s="24">
        <f ca="1" t="shared" si="3337"/>
        <v>1.34060555680035</v>
      </c>
      <c r="AB491" s="24">
        <f ca="1" t="shared" si="3338"/>
        <v>1.59201644603267</v>
      </c>
      <c r="AC491" s="24">
        <f ca="1" t="shared" si="3339"/>
        <v>1.9033783182516</v>
      </c>
      <c r="AD491" s="24">
        <f ca="1" t="shared" si="3340"/>
        <v>2.34145389188834</v>
      </c>
      <c r="AE491" s="23">
        <f ca="1" t="shared" si="3341"/>
        <v>5594.79397466444</v>
      </c>
      <c r="AF491" s="23">
        <f ca="1" t="shared" si="3342"/>
        <v>6431.4486068822</v>
      </c>
      <c r="AG491" s="23">
        <f ca="1" t="shared" si="3343"/>
        <v>7637.5723657359</v>
      </c>
      <c r="AH491" s="23">
        <f ca="1" t="shared" si="3344"/>
        <v>9131.30620053971</v>
      </c>
      <c r="AI491" s="23">
        <f ca="1" t="shared" si="3345"/>
        <v>11232.9389466396</v>
      </c>
      <c r="AJ491" s="25">
        <f ca="1" t="shared" si="3346"/>
        <v>42254.7680234715</v>
      </c>
      <c r="AK491" s="25">
        <f ca="1" t="shared" si="3347"/>
        <v>48127.0897711877</v>
      </c>
      <c r="AL491" s="25">
        <f ca="1" t="shared" si="3348"/>
        <v>59169.0471087184</v>
      </c>
      <c r="AM491" s="25">
        <f ca="1" t="shared" si="3349"/>
        <v>82636.6740591234</v>
      </c>
      <c r="AN491" s="25">
        <f ca="1" t="shared" si="3350"/>
        <v>94071.5432245763</v>
      </c>
      <c r="AO491" s="25">
        <f ca="1">C491/'Ejercicio 3 - TIR'!$D$7</f>
        <v>12622.3646708337</v>
      </c>
      <c r="AP491" s="25">
        <f ca="1" t="shared" si="3351"/>
        <v>29632.4033526378</v>
      </c>
      <c r="AQ491" s="25">
        <f ca="1" t="shared" si="3352"/>
        <v>35504.725100354</v>
      </c>
      <c r="AR491" s="25">
        <f ca="1" t="shared" si="3353"/>
        <v>46546.6824378847</v>
      </c>
      <c r="AS491" s="25">
        <f ca="1" t="shared" si="3354"/>
        <v>70014.3093882897</v>
      </c>
      <c r="AT491" s="25">
        <f ca="1" t="shared" si="3355"/>
        <v>81449.1785537426</v>
      </c>
      <c r="AU491" s="25">
        <f ca="1">AP491*'Ejercicio 3 - TIR'!$D$5</f>
        <v>14816.2016763189</v>
      </c>
      <c r="AV491" s="25">
        <f ca="1">AQ491*'Ejercicio 3 - TIR'!$D$5</f>
        <v>17752.362550177</v>
      </c>
      <c r="AW491" s="25">
        <f ca="1">AR491*'Ejercicio 3 - TIR'!$D$5</f>
        <v>23273.3412189424</v>
      </c>
      <c r="AX491" s="25">
        <f ca="1">AS491*'Ejercicio 3 - TIR'!$D$5</f>
        <v>35007.1546941448</v>
      </c>
      <c r="AY491" s="25">
        <f ca="1">AT491*'Ejercicio 3 - TIR'!$D$5</f>
        <v>40724.5892768713</v>
      </c>
      <c r="AZ491" s="25">
        <f ca="1" t="shared" ref="AZ491:BD491" si="3651">AJ491-AU491-AE491</f>
        <v>21843.7723724882</v>
      </c>
      <c r="BA491" s="25">
        <f ca="1" t="shared" si="3651"/>
        <v>23943.2786141285</v>
      </c>
      <c r="BB491" s="25">
        <f ca="1" t="shared" si="3651"/>
        <v>28258.1335240402</v>
      </c>
      <c r="BC491" s="25">
        <f ca="1" t="shared" si="3651"/>
        <v>38498.2131644388</v>
      </c>
      <c r="BD491" s="25">
        <f ca="1" t="shared" si="3651"/>
        <v>42114.0150010654</v>
      </c>
      <c r="BE491" s="25">
        <f ca="1" t="shared" ref="BE491:BI491" si="3652">AZ491/Z491</f>
        <v>18730.5845898473</v>
      </c>
      <c r="BF491" s="25">
        <f ca="1" t="shared" si="3652"/>
        <v>17860.0472694402</v>
      </c>
      <c r="BG491" s="25">
        <f ca="1" t="shared" si="3652"/>
        <v>17749.9005079124</v>
      </c>
      <c r="BH491" s="25">
        <f ca="1" t="shared" si="3652"/>
        <v>20226.2539166688</v>
      </c>
      <c r="BI491" s="25">
        <f ca="1" t="shared" si="3652"/>
        <v>17986.2670569614</v>
      </c>
      <c r="BJ491" s="25">
        <f ca="1" t="shared" si="3358"/>
        <v>78816.2419217485</v>
      </c>
      <c r="BK491" s="25">
        <f ca="1" t="shared" si="3359"/>
        <v>29554.6848833575</v>
      </c>
      <c r="BL491" s="25">
        <f ca="1" t="shared" si="3360"/>
        <v>108370.926805106</v>
      </c>
      <c r="BM491" s="25">
        <f ca="1">BK491*'Ejercicio 3 - TIR'!$D$5</f>
        <v>14777.3424416787</v>
      </c>
      <c r="BN491" s="25">
        <f ca="1" t="shared" si="3361"/>
        <v>93593.5843634273</v>
      </c>
      <c r="BO491" s="25">
        <f ca="1" t="shared" si="3362"/>
        <v>39972.4225566303</v>
      </c>
      <c r="BP491" s="25">
        <f ca="1" t="shared" si="3363"/>
        <v>-96773.063575382</v>
      </c>
      <c r="BQ491" s="25">
        <f ca="1" t="shared" ref="BQ491:BT491" si="3653">BE491</f>
        <v>18730.5845898473</v>
      </c>
      <c r="BR491" s="25">
        <f ca="1" t="shared" si="3653"/>
        <v>17860.0472694402</v>
      </c>
      <c r="BS491" s="25">
        <f ca="1" t="shared" si="3653"/>
        <v>17749.9005079124</v>
      </c>
      <c r="BT491" s="25">
        <f ca="1" t="shared" si="3653"/>
        <v>20226.2539166688</v>
      </c>
      <c r="BU491" s="25">
        <f ca="1" t="shared" si="3365"/>
        <v>57958.6896135917</v>
      </c>
      <c r="BV491" s="27">
        <f ca="1" t="shared" si="3366"/>
        <v>9.37778420893343</v>
      </c>
    </row>
    <row r="492" ht="15" customHeight="1" spans="1:74">
      <c r="A492" s="23">
        <v>491</v>
      </c>
      <c r="B492" s="24">
        <f ca="1" t="shared" ref="B492:F492" si="3654">RAND()</f>
        <v>0.682200138068316</v>
      </c>
      <c r="C492" s="25">
        <f ca="1">IF(B492&lt;=('Ejercicio 3 - TIR'!$D$13-'Ejercicio 3 - TIR'!$C$13)/('Ejercicio 3 - TIR'!$E$13-'Ejercicio 3 - TIR'!$C$13),'Ejercicio 3 - TIR'!$C$13+SQRT(('Ejercicio 3 - TIR'!$E$13-'Ejercicio 3 - TIR'!$C$13)*('Ejercicio 3 - TIR'!$D$13-'Ejercicio 3 - TIR'!$C$13)*B492),'Ejercicio 3 - TIR'!$E$13-SQRT(('Ejercicio 3 - TIR'!$E$13-'Ejercicio 3 - TIR'!$C$13)*('Ejercicio 3 - TIR'!$E$13-'Ejercicio 3 - TIR'!$D$13)*(1-B492)))</f>
        <v>80471.5634440946</v>
      </c>
      <c r="D492" s="24">
        <f ca="1" t="shared" si="3654"/>
        <v>0.794833538068878</v>
      </c>
      <c r="E492" s="25">
        <f ca="1">IF(D492&lt;=('Ejercicio 3 - TIR'!$D$14-'Ejercicio 3 - TIR'!$C$14)/('Ejercicio 3 - TIR'!$E$14-'Ejercicio 3 - TIR'!$C$14),'Ejercicio 3 - TIR'!$C$14+SQRT(('Ejercicio 3 - TIR'!$E$14-'Ejercicio 3 - TIR'!$C$14)*('Ejercicio 3 - TIR'!$D$14-'Ejercicio 3 - TIR'!$C$14)*D492),'Ejercicio 3 - TIR'!$E$14-SQRT(('Ejercicio 3 - TIR'!$E$14-'Ejercicio 3 - TIR'!$C$14)*('Ejercicio 3 - TIR'!$E$14-'Ejercicio 3 - TIR'!$D$14)*(1-D492)))</f>
        <v>34452.480798621</v>
      </c>
      <c r="F492" s="24">
        <f ca="1" t="shared" si="3654"/>
        <v>0.742037827195736</v>
      </c>
      <c r="G492" s="25">
        <f ca="1">IF(F492&lt;=('Ejercicio 3 - TIR'!$D$18-'Ejercicio 3 - TIR'!$C$18)/('Ejercicio 3 - TIR'!$E$18-'Ejercicio 3 - TIR'!$C$18),'Ejercicio 3 - TIR'!$C$18+SQRT(('Ejercicio 3 - TIR'!$E$18-'Ejercicio 3 - TIR'!$C$18)*('Ejercicio 3 - TIR'!$D$18-'Ejercicio 3 - TIR'!$C$18)*F492),'Ejercicio 3 - TIR'!$E$18-SQRT(('Ejercicio 3 - TIR'!$E$18-'Ejercicio 3 - TIR'!$C$18)*('Ejercicio 3 - TIR'!$E$18-'Ejercicio 3 - TIR'!$D$18)*(1-F492)))</f>
        <v>40601.4589964035</v>
      </c>
      <c r="H492" s="24">
        <f ca="1" t="shared" ref="H492:L492" si="3655">RAND()</f>
        <v>0.071652982431287</v>
      </c>
      <c r="I492" s="25">
        <f ca="1">IF(H492&lt;=('Ejercicio 3 - TIR'!$D$18-'Ejercicio 3 - TIR'!$C$18)/('Ejercicio 3 - TIR'!$E$18-'Ejercicio 3 - TIR'!$C$18),'Ejercicio 3 - TIR'!$C$18+SQRT(('Ejercicio 3 - TIR'!$E$18-'Ejercicio 3 - TIR'!$C$18)*('Ejercicio 3 - TIR'!$D$18-'Ejercicio 3 - TIR'!$C$18)*H492),'Ejercicio 3 - TIR'!$E$18-SQRT(('Ejercicio 3 - TIR'!$E$18-'Ejercicio 3 - TIR'!$C$18)*('Ejercicio 3 - TIR'!$E$18-'Ejercicio 3 - TIR'!$D$18)*(1-H492)))</f>
        <v>33278.4062232574</v>
      </c>
      <c r="J492" s="24">
        <f ca="1" t="shared" si="3655"/>
        <v>0.340143655134224</v>
      </c>
      <c r="K492" s="25">
        <f ca="1">IF(J492&lt;=('Ejercicio 3 - TIR'!$D$18-'Ejercicio 3 - TIR'!$C$18)/('Ejercicio 3 - TIR'!$E$18-'Ejercicio 3 - TIR'!$C$18),'Ejercicio 3 - TIR'!$C$18+SQRT(('Ejercicio 3 - TIR'!$E$18-'Ejercicio 3 - TIR'!$C$18)*('Ejercicio 3 - TIR'!$D$18-'Ejercicio 3 - TIR'!$C$18)*J492),'Ejercicio 3 - TIR'!$E$18-SQRT(('Ejercicio 3 - TIR'!$E$18-'Ejercicio 3 - TIR'!$C$18)*('Ejercicio 3 - TIR'!$E$18-'Ejercicio 3 - TIR'!$D$18)*(1-J492)))</f>
        <v>37142.9369498921</v>
      </c>
      <c r="L492" s="24">
        <f ca="1" t="shared" si="3655"/>
        <v>0.35701173552326</v>
      </c>
      <c r="M492" s="25">
        <f ca="1">IF(L492&lt;=('Ejercicio 3 - TIR'!$D$18-'Ejercicio 3 - TIR'!$C$18)/('Ejercicio 3 - TIR'!$E$18-'Ejercicio 3 - TIR'!$C$18),'Ejercicio 3 - TIR'!$C$18+SQRT(('Ejercicio 3 - TIR'!$E$18-'Ejercicio 3 - TIR'!$C$18)*('Ejercicio 3 - TIR'!$D$18-'Ejercicio 3 - TIR'!$C$18)*L492),'Ejercicio 3 - TIR'!$E$18-SQRT(('Ejercicio 3 - TIR'!$E$18-'Ejercicio 3 - TIR'!$C$18)*('Ejercicio 3 - TIR'!$E$18-'Ejercicio 3 - TIR'!$D$18)*(1-L492)))</f>
        <v>37317.9068269888</v>
      </c>
      <c r="N492" s="24">
        <f ca="1" t="shared" ref="N492:R492" si="3656">RAND()</f>
        <v>0.170872261638485</v>
      </c>
      <c r="O492" s="25">
        <f ca="1">IF(N492&lt;=('Ejercicio 3 - TIR'!$D$18-'Ejercicio 3 - TIR'!$C$18)/('Ejercicio 3 - TIR'!$E$18-'Ejercicio 3 - TIR'!$C$18),'Ejercicio 3 - TIR'!$C$18+SQRT(('Ejercicio 3 - TIR'!$E$18-'Ejercicio 3 - TIR'!$C$18)*('Ejercicio 3 - TIR'!$D$18-'Ejercicio 3 - TIR'!$C$18)*N492),'Ejercicio 3 - TIR'!$E$18-SQRT(('Ejercicio 3 - TIR'!$E$18-'Ejercicio 3 - TIR'!$C$18)*('Ejercicio 3 - TIR'!$E$18-'Ejercicio 3 - TIR'!$D$18)*(1-N492)))</f>
        <v>35062.6909095631</v>
      </c>
      <c r="P492" s="24">
        <f ca="1" t="shared" si="3656"/>
        <v>0.330438729540454</v>
      </c>
      <c r="Q492" s="26">
        <f ca="1">IF(P492&lt;=('Ejercicio 3 - TIR'!$D$22-'Ejercicio 3 - TIR'!$C$22)/('Ejercicio 3 - TIR'!$E$22-'Ejercicio 3 - TIR'!$C$22),'Ejercicio 3 - TIR'!$C$22+SQRT(('Ejercicio 3 - TIR'!$E$22-'Ejercicio 3 - TIR'!$C$22)*('Ejercicio 3 - TIR'!$D$22-'Ejercicio 3 - TIR'!$C$22)*P492),'Ejercicio 3 - TIR'!$E$22-SQRT(('Ejercicio 3 - TIR'!$E$22-'Ejercicio 3 - TIR'!$C$22)*('Ejercicio 3 - TIR'!$E$22-'Ejercicio 3 - TIR'!$D$22)*(1-P492)))</f>
        <v>0.144388310994672</v>
      </c>
      <c r="R492" s="24">
        <f ca="1" t="shared" si="3656"/>
        <v>0.234515317754039</v>
      </c>
      <c r="S492" s="26">
        <f ca="1">IF(R492&lt;=('Ejercicio 3 - TIR'!$D$23-'Ejercicio 3 - TIR'!$C$23)/('Ejercicio 3 - TIR'!$E$23-'Ejercicio 3 - TIR'!$C$23),'Ejercicio 3 - TIR'!$C$23+SQRT(('Ejercicio 3 - TIR'!$E$23-'Ejercicio 3 - TIR'!$C$23)*('Ejercicio 3 - TIR'!$D$23-'Ejercicio 3 - TIR'!$C$23)*R492),'Ejercicio 3 - TIR'!$E$23-SQRT(('Ejercicio 3 - TIR'!$E$23-'Ejercicio 3 - TIR'!$C$23)*('Ejercicio 3 - TIR'!$E$23-'Ejercicio 3 - TIR'!$D$23)*(1-R492)))</f>
        <v>0.1405457434024</v>
      </c>
      <c r="T492" s="24">
        <f ca="1" t="shared" ref="T492:X492" si="3657">RAND()</f>
        <v>0.686263781890032</v>
      </c>
      <c r="U492" s="26">
        <f ca="1">IF(T492&lt;=('Ejercicio 3 - TIR'!$D$24-'Ejercicio 3 - TIR'!$C$24)/('Ejercicio 3 - TIR'!$E$24-'Ejercicio 3 - TIR'!$C$24),'Ejercicio 3 - TIR'!$C$24+SQRT(('Ejercicio 3 - TIR'!$E$24-'Ejercicio 3 - TIR'!$C$24)*('Ejercicio 3 - TIR'!$D$24-'Ejercicio 3 - TIR'!$C$24)*T492),'Ejercicio 3 - TIR'!$E$24-SQRT(('Ejercicio 3 - TIR'!$E$24-'Ejercicio 3 - TIR'!$C$24)*('Ejercicio 3 - TIR'!$E$24-'Ejercicio 3 - TIR'!$D$24)*(1-T492)))</f>
        <v>0.190361150314023</v>
      </c>
      <c r="V492" s="24">
        <f ca="1" t="shared" si="3657"/>
        <v>0.943393617073524</v>
      </c>
      <c r="W492" s="26">
        <f ca="1">IF(V492&lt;=('Ejercicio 3 - TIR'!$D$25-'Ejercicio 3 - TIR'!$C$25)/('Ejercicio 3 - TIR'!$E$25-'Ejercicio 3 - TIR'!$C$25),'Ejercicio 3 - TIR'!$C$25+SQRT(('Ejercicio 3 - TIR'!$E$25-'Ejercicio 3 - TIR'!$C$25)*('Ejercicio 3 - TIR'!$D$25-'Ejercicio 3 - TIR'!$C$25)*V492),'Ejercicio 3 - TIR'!$E$25-SQRT(('Ejercicio 3 - TIR'!$E$25-'Ejercicio 3 - TIR'!$C$25)*('Ejercicio 3 - TIR'!$E$25-'Ejercicio 3 - TIR'!$D$25)*(1-V492)))</f>
        <v>0.235924406220601</v>
      </c>
      <c r="X492" s="24">
        <f ca="1" t="shared" si="3657"/>
        <v>0.665686393590408</v>
      </c>
      <c r="Y492" s="26">
        <f ca="1">IF(X492&lt;=('Ejercicio 3 - TIR'!$D$26-'Ejercicio 3 - TIR'!$C$26)/('Ejercicio 3 - TIR'!$E$26-'Ejercicio 3 - TIR'!$C$26),'Ejercicio 3 - TIR'!$C$26+SQRT(('Ejercicio 3 - TIR'!$E$26-'Ejercicio 3 - TIR'!$C$26)*('Ejercicio 3 - TIR'!$D$26-'Ejercicio 3 - TIR'!$C$26)*X492),'Ejercicio 3 - TIR'!$E$26-SQRT(('Ejercicio 3 - TIR'!$E$26-'Ejercicio 3 - TIR'!$C$26)*('Ejercicio 3 - TIR'!$E$26-'Ejercicio 3 - TIR'!$D$26)*(1-X492)))</f>
        <v>0.237511254730084</v>
      </c>
      <c r="Z492" s="24">
        <f ca="1" t="shared" si="3336"/>
        <v>1.14438831099467</v>
      </c>
      <c r="AA492" s="24">
        <f ca="1" t="shared" si="3337"/>
        <v>1.30522721690443</v>
      </c>
      <c r="AB492" s="24">
        <f ca="1" t="shared" si="3338"/>
        <v>1.55369177133553</v>
      </c>
      <c r="AC492" s="24">
        <f ca="1" t="shared" si="3339"/>
        <v>1.9202455799377</v>
      </c>
      <c r="AD492" s="24">
        <f ca="1" t="shared" si="3340"/>
        <v>2.37632551701861</v>
      </c>
      <c r="AE492" s="23">
        <f ca="1" t="shared" si="3341"/>
        <v>4974.53551208924</v>
      </c>
      <c r="AF492" s="23">
        <f ca="1" t="shared" si="3342"/>
        <v>5673.68530371747</v>
      </c>
      <c r="AG492" s="23">
        <f ca="1" t="shared" si="3343"/>
        <v>6753.73456465289</v>
      </c>
      <c r="AH492" s="23">
        <f ca="1" t="shared" si="3344"/>
        <v>8347.10538159017</v>
      </c>
      <c r="AI492" s="23">
        <f ca="1" t="shared" si="3345"/>
        <v>10329.6368541359</v>
      </c>
      <c r="AJ492" s="25">
        <f ca="1" t="shared" si="3346"/>
        <v>46463.8350848136</v>
      </c>
      <c r="AK492" s="25">
        <f ca="1" t="shared" si="3347"/>
        <v>43435.8815377975</v>
      </c>
      <c r="AL492" s="25">
        <f ca="1" t="shared" si="3348"/>
        <v>57708.6755022819</v>
      </c>
      <c r="AM492" s="25">
        <f ca="1" t="shared" si="3349"/>
        <v>71659.5456370522</v>
      </c>
      <c r="AN492" s="25">
        <f ca="1" t="shared" si="3350"/>
        <v>83320.367103731</v>
      </c>
      <c r="AO492" s="25">
        <f ca="1">C492/'Ejercicio 3 - TIR'!$D$7</f>
        <v>16094.3126888189</v>
      </c>
      <c r="AP492" s="25">
        <f ca="1" t="shared" si="3351"/>
        <v>30369.5223959947</v>
      </c>
      <c r="AQ492" s="25">
        <f ca="1" t="shared" si="3352"/>
        <v>27341.5688489786</v>
      </c>
      <c r="AR492" s="25">
        <f ca="1" t="shared" si="3353"/>
        <v>41614.362813463</v>
      </c>
      <c r="AS492" s="25">
        <f ca="1" t="shared" si="3354"/>
        <v>55565.2329482333</v>
      </c>
      <c r="AT492" s="25">
        <f ca="1" t="shared" si="3355"/>
        <v>67226.0544149121</v>
      </c>
      <c r="AU492" s="25">
        <f ca="1">AP492*'Ejercicio 3 - TIR'!$D$5</f>
        <v>15184.7611979973</v>
      </c>
      <c r="AV492" s="25">
        <f ca="1">AQ492*'Ejercicio 3 - TIR'!$D$5</f>
        <v>13670.7844244893</v>
      </c>
      <c r="AW492" s="25">
        <f ca="1">AR492*'Ejercicio 3 - TIR'!$D$5</f>
        <v>20807.1814067315</v>
      </c>
      <c r="AX492" s="25">
        <f ca="1">AS492*'Ejercicio 3 - TIR'!$D$5</f>
        <v>27782.6164741167</v>
      </c>
      <c r="AY492" s="25">
        <f ca="1">AT492*'Ejercicio 3 - TIR'!$D$5</f>
        <v>33613.0272074561</v>
      </c>
      <c r="AZ492" s="25">
        <f ca="1" t="shared" ref="AZ492:BD492" si="3658">AJ492-AU492-AE492</f>
        <v>26304.538374727</v>
      </c>
      <c r="BA492" s="25">
        <f ca="1" t="shared" si="3658"/>
        <v>24091.4118095908</v>
      </c>
      <c r="BB492" s="25">
        <f ca="1" t="shared" si="3658"/>
        <v>30147.7595308975</v>
      </c>
      <c r="BC492" s="25">
        <f ca="1" t="shared" si="3658"/>
        <v>35529.8237813454</v>
      </c>
      <c r="BD492" s="25">
        <f ca="1" t="shared" si="3658"/>
        <v>39377.7030421391</v>
      </c>
      <c r="BE492" s="25">
        <f ca="1" t="shared" ref="BE492:BI492" si="3659">AZ492/Z492</f>
        <v>22985.6755106698</v>
      </c>
      <c r="BF492" s="25">
        <f ca="1" t="shared" si="3659"/>
        <v>18457.6382545313</v>
      </c>
      <c r="BG492" s="25">
        <f ca="1" t="shared" si="3659"/>
        <v>19403.9513416377</v>
      </c>
      <c r="BH492" s="25">
        <f ca="1" t="shared" si="3659"/>
        <v>18502.7499360254</v>
      </c>
      <c r="BI492" s="25">
        <f ca="1" t="shared" si="3659"/>
        <v>16570.8371012837</v>
      </c>
      <c r="BJ492" s="25">
        <f ca="1" t="shared" si="3358"/>
        <v>81870.3092463567</v>
      </c>
      <c r="BK492" s="25">
        <f ca="1" t="shared" si="3359"/>
        <v>38245.3259213167</v>
      </c>
      <c r="BL492" s="25">
        <f ca="1" t="shared" si="3360"/>
        <v>120115.635167673</v>
      </c>
      <c r="BM492" s="25">
        <f ca="1">BK492*'Ejercicio 3 - TIR'!$D$5</f>
        <v>19122.6629606584</v>
      </c>
      <c r="BN492" s="25">
        <f ca="1" t="shared" si="3361"/>
        <v>100992.972207015</v>
      </c>
      <c r="BO492" s="25">
        <f ca="1" t="shared" si="3362"/>
        <v>42499.6371430305</v>
      </c>
      <c r="BP492" s="25">
        <f ca="1" t="shared" si="3363"/>
        <v>-114924.044242716</v>
      </c>
      <c r="BQ492" s="25">
        <f ca="1" t="shared" ref="BQ492:BT492" si="3660">BE492</f>
        <v>22985.6755106698</v>
      </c>
      <c r="BR492" s="25">
        <f ca="1" t="shared" si="3660"/>
        <v>18457.6382545313</v>
      </c>
      <c r="BS492" s="25">
        <f ca="1" t="shared" si="3660"/>
        <v>19403.9513416377</v>
      </c>
      <c r="BT492" s="25">
        <f ca="1" t="shared" si="3660"/>
        <v>18502.7499360254</v>
      </c>
      <c r="BU492" s="25">
        <f ca="1" t="shared" si="3365"/>
        <v>59070.4742443142</v>
      </c>
      <c r="BV492" s="27">
        <f ca="1" t="shared" si="3366"/>
        <v>5.52810281446665</v>
      </c>
    </row>
    <row r="493" ht="15" customHeight="1" spans="1:74">
      <c r="A493" s="23">
        <v>492</v>
      </c>
      <c r="B493" s="24">
        <f ca="1" t="shared" ref="B493:F493" si="3661">RAND()</f>
        <v>0.96775203393848</v>
      </c>
      <c r="C493" s="25">
        <f ca="1">IF(B493&lt;=('Ejercicio 3 - TIR'!$D$13-'Ejercicio 3 - TIR'!$C$13)/('Ejercicio 3 - TIR'!$E$13-'Ejercicio 3 - TIR'!$C$13),'Ejercicio 3 - TIR'!$C$13+SQRT(('Ejercicio 3 - TIR'!$E$13-'Ejercicio 3 - TIR'!$C$13)*('Ejercicio 3 - TIR'!$D$13-'Ejercicio 3 - TIR'!$C$13)*B493),'Ejercicio 3 - TIR'!$E$13-SQRT(('Ejercicio 3 - TIR'!$E$13-'Ejercicio 3 - TIR'!$C$13)*('Ejercicio 3 - TIR'!$E$13-'Ejercicio 3 - TIR'!$D$13)*(1-B493)))</f>
        <v>93779.2637675414</v>
      </c>
      <c r="D493" s="24">
        <f ca="1" t="shared" si="3661"/>
        <v>0.00132030985129483</v>
      </c>
      <c r="E493" s="25">
        <f ca="1">IF(D493&lt;=('Ejercicio 3 - TIR'!$D$14-'Ejercicio 3 - TIR'!$C$14)/('Ejercicio 3 - TIR'!$E$14-'Ejercicio 3 - TIR'!$C$14),'Ejercicio 3 - TIR'!$C$14+SQRT(('Ejercicio 3 - TIR'!$E$14-'Ejercicio 3 - TIR'!$C$14)*('Ejercicio 3 - TIR'!$D$14-'Ejercicio 3 - TIR'!$C$14)*D493),'Ejercicio 3 - TIR'!$E$14-SQRT(('Ejercicio 3 - TIR'!$E$14-'Ejercicio 3 - TIR'!$C$14)*('Ejercicio 3 - TIR'!$E$14-'Ejercicio 3 - TIR'!$D$14)*(1-D493)))</f>
        <v>25314.6795812364</v>
      </c>
      <c r="F493" s="24">
        <f ca="1" t="shared" si="3661"/>
        <v>0.470041294709433</v>
      </c>
      <c r="G493" s="25">
        <f ca="1">IF(F493&lt;=('Ejercicio 3 - TIR'!$D$18-'Ejercicio 3 - TIR'!$C$18)/('Ejercicio 3 - TIR'!$E$18-'Ejercicio 3 - TIR'!$C$18),'Ejercicio 3 - TIR'!$C$18+SQRT(('Ejercicio 3 - TIR'!$E$18-'Ejercicio 3 - TIR'!$C$18)*('Ejercicio 3 - TIR'!$D$18-'Ejercicio 3 - TIR'!$C$18)*F493),'Ejercicio 3 - TIR'!$E$18-SQRT(('Ejercicio 3 - TIR'!$E$18-'Ejercicio 3 - TIR'!$C$18)*('Ejercicio 3 - TIR'!$E$18-'Ejercicio 3 - TIR'!$D$18)*(1-F493)))</f>
        <v>38396.7966633958</v>
      </c>
      <c r="H493" s="24">
        <f ca="1" t="shared" ref="H493:L493" si="3662">RAND()</f>
        <v>0.684292785408299</v>
      </c>
      <c r="I493" s="25">
        <f ca="1">IF(H493&lt;=('Ejercicio 3 - TIR'!$D$18-'Ejercicio 3 - TIR'!$C$18)/('Ejercicio 3 - TIR'!$E$18-'Ejercicio 3 - TIR'!$C$18),'Ejercicio 3 - TIR'!$C$18+SQRT(('Ejercicio 3 - TIR'!$E$18-'Ejercicio 3 - TIR'!$C$18)*('Ejercicio 3 - TIR'!$D$18-'Ejercicio 3 - TIR'!$C$18)*H493),'Ejercicio 3 - TIR'!$E$18-SQRT(('Ejercicio 3 - TIR'!$E$18-'Ejercicio 3 - TIR'!$C$18)*('Ejercicio 3 - TIR'!$E$18-'Ejercicio 3 - TIR'!$D$18)*(1-H493)))</f>
        <v>40133.991256237</v>
      </c>
      <c r="J493" s="24">
        <f ca="1" t="shared" si="3662"/>
        <v>0.274210507556892</v>
      </c>
      <c r="K493" s="25">
        <f ca="1">IF(J493&lt;=('Ejercicio 3 - TIR'!$D$18-'Ejercicio 3 - TIR'!$C$18)/('Ejercicio 3 - TIR'!$E$18-'Ejercicio 3 - TIR'!$C$18),'Ejercicio 3 - TIR'!$C$18+SQRT(('Ejercicio 3 - TIR'!$E$18-'Ejercicio 3 - TIR'!$C$18)*('Ejercicio 3 - TIR'!$D$18-'Ejercicio 3 - TIR'!$C$18)*J493),'Ejercicio 3 - TIR'!$E$18-SQRT(('Ejercicio 3 - TIR'!$E$18-'Ejercicio 3 - TIR'!$C$18)*('Ejercicio 3 - TIR'!$E$18-'Ejercicio 3 - TIR'!$D$18)*(1-J493)))</f>
        <v>36413.3903774473</v>
      </c>
      <c r="L493" s="24">
        <f ca="1" t="shared" si="3662"/>
        <v>0.722295743464775</v>
      </c>
      <c r="M493" s="25">
        <f ca="1">IF(L493&lt;=('Ejercicio 3 - TIR'!$D$18-'Ejercicio 3 - TIR'!$C$18)/('Ejercicio 3 - TIR'!$E$18-'Ejercicio 3 - TIR'!$C$18),'Ejercicio 3 - TIR'!$C$18+SQRT(('Ejercicio 3 - TIR'!$E$18-'Ejercicio 3 - TIR'!$C$18)*('Ejercicio 3 - TIR'!$D$18-'Ejercicio 3 - TIR'!$C$18)*L493),'Ejercicio 3 - TIR'!$E$18-SQRT(('Ejercicio 3 - TIR'!$E$18-'Ejercicio 3 - TIR'!$C$18)*('Ejercicio 3 - TIR'!$E$18-'Ejercicio 3 - TIR'!$D$18)*(1-L493)))</f>
        <v>40436.2494327426</v>
      </c>
      <c r="N493" s="24">
        <f ca="1" t="shared" ref="N493:R493" si="3663">RAND()</f>
        <v>0.926296934073335</v>
      </c>
      <c r="O493" s="25">
        <f ca="1">IF(N493&lt;=('Ejercicio 3 - TIR'!$D$18-'Ejercicio 3 - TIR'!$C$18)/('Ejercicio 3 - TIR'!$E$18-'Ejercicio 3 - TIR'!$C$18),'Ejercicio 3 - TIR'!$C$18+SQRT(('Ejercicio 3 - TIR'!$E$18-'Ejercicio 3 - TIR'!$C$18)*('Ejercicio 3 - TIR'!$D$18-'Ejercicio 3 - TIR'!$C$18)*N493),'Ejercicio 3 - TIR'!$E$18-SQRT(('Ejercicio 3 - TIR'!$E$18-'Ejercicio 3 - TIR'!$C$18)*('Ejercicio 3 - TIR'!$E$18-'Ejercicio 3 - TIR'!$D$18)*(1-N493)))</f>
        <v>42648.8875091779</v>
      </c>
      <c r="P493" s="24">
        <f ca="1" t="shared" si="3663"/>
        <v>0.875842369626033</v>
      </c>
      <c r="Q493" s="26">
        <f ca="1">IF(P493&lt;=('Ejercicio 3 - TIR'!$D$22-'Ejercicio 3 - TIR'!$C$22)/('Ejercicio 3 - TIR'!$E$22-'Ejercicio 3 - TIR'!$C$22),'Ejercicio 3 - TIR'!$C$22+SQRT(('Ejercicio 3 - TIR'!$E$22-'Ejercicio 3 - TIR'!$C$22)*('Ejercicio 3 - TIR'!$D$22-'Ejercicio 3 - TIR'!$C$22)*P493),'Ejercicio 3 - TIR'!$E$22-SQRT(('Ejercicio 3 - TIR'!$E$22-'Ejercicio 3 - TIR'!$C$22)*('Ejercicio 3 - TIR'!$E$22-'Ejercicio 3 - TIR'!$D$22)*(1-P493)))</f>
        <v>0.165050627616079</v>
      </c>
      <c r="R493" s="24">
        <f ca="1" t="shared" si="3663"/>
        <v>0.871728934862611</v>
      </c>
      <c r="S493" s="26">
        <f ca="1">IF(R493&lt;=('Ejercicio 3 - TIR'!$D$23-'Ejercicio 3 - TIR'!$C$23)/('Ejercicio 3 - TIR'!$E$23-'Ejercicio 3 - TIR'!$C$23),'Ejercicio 3 - TIR'!$C$23+SQRT(('Ejercicio 3 - TIR'!$E$23-'Ejercicio 3 - TIR'!$C$23)*('Ejercicio 3 - TIR'!$D$23-'Ejercicio 3 - TIR'!$C$23)*R493),'Ejercicio 3 - TIR'!$E$23-SQRT(('Ejercicio 3 - TIR'!$E$23-'Ejercicio 3 - TIR'!$C$23)*('Ejercicio 3 - TIR'!$E$23-'Ejercicio 3 - TIR'!$D$23)*(1-R493)))</f>
        <v>0.164805003545663</v>
      </c>
      <c r="T493" s="24">
        <f ca="1" t="shared" ref="T493:X493" si="3664">RAND()</f>
        <v>0.811543545592994</v>
      </c>
      <c r="U493" s="26">
        <f ca="1">IF(T493&lt;=('Ejercicio 3 - TIR'!$D$24-'Ejercicio 3 - TIR'!$C$24)/('Ejercicio 3 - TIR'!$E$24-'Ejercicio 3 - TIR'!$C$24),'Ejercicio 3 - TIR'!$C$24+SQRT(('Ejercicio 3 - TIR'!$E$24-'Ejercicio 3 - TIR'!$C$24)*('Ejercicio 3 - TIR'!$D$24-'Ejercicio 3 - TIR'!$C$24)*T493),'Ejercicio 3 - TIR'!$E$24-SQRT(('Ejercicio 3 - TIR'!$E$24-'Ejercicio 3 - TIR'!$C$24)*('Ejercicio 3 - TIR'!$E$24-'Ejercicio 3 - TIR'!$D$24)*(1-T493)))</f>
        <v>0.197028755533502</v>
      </c>
      <c r="V493" s="24">
        <f ca="1" t="shared" si="3664"/>
        <v>0.169638977432499</v>
      </c>
      <c r="W493" s="26">
        <f ca="1">IF(V493&lt;=('Ejercicio 3 - TIR'!$D$25-'Ejercicio 3 - TIR'!$C$25)/('Ejercicio 3 - TIR'!$E$25-'Ejercicio 3 - TIR'!$C$25),'Ejercicio 3 - TIR'!$C$25+SQRT(('Ejercicio 3 - TIR'!$E$25-'Ejercicio 3 - TIR'!$C$25)*('Ejercicio 3 - TIR'!$D$25-'Ejercicio 3 - TIR'!$C$25)*V493),'Ejercicio 3 - TIR'!$E$25-SQRT(('Ejercicio 3 - TIR'!$E$25-'Ejercicio 3 - TIR'!$C$25)*('Ejercicio 3 - TIR'!$E$25-'Ejercicio 3 - TIR'!$D$25)*(1-V493)))</f>
        <v>0.195410858782219</v>
      </c>
      <c r="X493" s="24">
        <f ca="1" t="shared" si="3664"/>
        <v>0.00136999568949769</v>
      </c>
      <c r="Y493" s="26">
        <f ca="1">IF(X493&lt;=('Ejercicio 3 - TIR'!$D$26-'Ejercicio 3 - TIR'!$C$26)/('Ejercicio 3 - TIR'!$E$26-'Ejercicio 3 - TIR'!$C$26),'Ejercicio 3 - TIR'!$C$26+SQRT(('Ejercicio 3 - TIR'!$E$26-'Ejercicio 3 - TIR'!$C$26)*('Ejercicio 3 - TIR'!$D$26-'Ejercicio 3 - TIR'!$C$26)*X493),'Ejercicio 3 - TIR'!$E$26-SQRT(('Ejercicio 3 - TIR'!$E$26-'Ejercicio 3 - TIR'!$C$26)*('Ejercicio 3 - TIR'!$E$26-'Ejercicio 3 - TIR'!$D$26)*(1-X493)))</f>
        <v>0.191923275425321</v>
      </c>
      <c r="Z493" s="24">
        <f ca="1" t="shared" si="3336"/>
        <v>1.16505062761608</v>
      </c>
      <c r="AA493" s="24">
        <f ca="1" t="shared" si="3337"/>
        <v>1.35705680043122</v>
      </c>
      <c r="AB493" s="24">
        <f ca="1" t="shared" si="3338"/>
        <v>1.62443601300846</v>
      </c>
      <c r="AC493" s="24">
        <f ca="1" t="shared" si="3339"/>
        <v>1.94186844934721</v>
      </c>
      <c r="AD493" s="24">
        <f ca="1" t="shared" si="3340"/>
        <v>2.31455820259102</v>
      </c>
      <c r="AE493" s="23">
        <f ca="1" t="shared" si="3341"/>
        <v>4178.20375278301</v>
      </c>
      <c r="AF493" s="23">
        <f ca="1" t="shared" si="3342"/>
        <v>4866.79263707491</v>
      </c>
      <c r="AG493" s="23">
        <f ca="1" t="shared" si="3343"/>
        <v>5825.69073379739</v>
      </c>
      <c r="AH493" s="23">
        <f ca="1" t="shared" si="3344"/>
        <v>6964.09396308836</v>
      </c>
      <c r="AI493" s="23">
        <f ca="1" t="shared" si="3345"/>
        <v>8300.66568685398</v>
      </c>
      <c r="AJ493" s="25">
        <f ca="1" t="shared" si="3346"/>
        <v>44734.2120511363</v>
      </c>
      <c r="AK493" s="25">
        <f ca="1" t="shared" si="3347"/>
        <v>54464.1057627238</v>
      </c>
      <c r="AL493" s="25">
        <f ca="1" t="shared" si="3348"/>
        <v>59151.2226848613</v>
      </c>
      <c r="AM493" s="25">
        <f ca="1" t="shared" si="3349"/>
        <v>78521.876983377</v>
      </c>
      <c r="AN493" s="25">
        <f ca="1" t="shared" si="3350"/>
        <v>98713.3324157492</v>
      </c>
      <c r="AO493" s="25">
        <f ca="1">C493/'Ejercicio 3 - TIR'!$D$7</f>
        <v>18755.8527535083</v>
      </c>
      <c r="AP493" s="25">
        <f ca="1" t="shared" si="3351"/>
        <v>25978.359297628</v>
      </c>
      <c r="AQ493" s="25">
        <f ca="1" t="shared" si="3352"/>
        <v>35708.2530092155</v>
      </c>
      <c r="AR493" s="25">
        <f ca="1" t="shared" si="3353"/>
        <v>40395.369931353</v>
      </c>
      <c r="AS493" s="25">
        <f ca="1" t="shared" si="3354"/>
        <v>59766.0242298688</v>
      </c>
      <c r="AT493" s="25">
        <f ca="1" t="shared" si="3355"/>
        <v>79957.479662241</v>
      </c>
      <c r="AU493" s="25">
        <f ca="1">AP493*'Ejercicio 3 - TIR'!$D$5</f>
        <v>12989.179648814</v>
      </c>
      <c r="AV493" s="25">
        <f ca="1">AQ493*'Ejercicio 3 - TIR'!$D$5</f>
        <v>17854.1265046078</v>
      </c>
      <c r="AW493" s="25">
        <f ca="1">AR493*'Ejercicio 3 - TIR'!$D$5</f>
        <v>20197.6849656765</v>
      </c>
      <c r="AX493" s="25">
        <f ca="1">AS493*'Ejercicio 3 - TIR'!$D$5</f>
        <v>29883.0121149344</v>
      </c>
      <c r="AY493" s="25">
        <f ca="1">AT493*'Ejercicio 3 - TIR'!$D$5</f>
        <v>39978.7398311205</v>
      </c>
      <c r="AZ493" s="25">
        <f ca="1" t="shared" ref="AZ493:BD493" si="3665">AJ493-AU493-AE493</f>
        <v>27566.8286495393</v>
      </c>
      <c r="BA493" s="25">
        <f ca="1" t="shared" si="3665"/>
        <v>31743.1866210411</v>
      </c>
      <c r="BB493" s="25">
        <f ca="1" t="shared" si="3665"/>
        <v>33127.8469853874</v>
      </c>
      <c r="BC493" s="25">
        <f ca="1" t="shared" si="3665"/>
        <v>41674.7709053543</v>
      </c>
      <c r="BD493" s="25">
        <f ca="1" t="shared" si="3665"/>
        <v>50433.9268977748</v>
      </c>
      <c r="BE493" s="25">
        <f ca="1" t="shared" ref="BE493:BI493" si="3666">AZ493/Z493</f>
        <v>23661.4856007986</v>
      </c>
      <c r="BF493" s="25">
        <f ca="1" t="shared" si="3666"/>
        <v>23391.1996984609</v>
      </c>
      <c r="BG493" s="25">
        <f ca="1" t="shared" si="3666"/>
        <v>20393.4453066172</v>
      </c>
      <c r="BH493" s="25">
        <f ca="1" t="shared" si="3666"/>
        <v>21461.1710280189</v>
      </c>
      <c r="BI493" s="25">
        <f ca="1" t="shared" si="3666"/>
        <v>21789.8719683596</v>
      </c>
      <c r="BJ493" s="25">
        <f ca="1" t="shared" si="3358"/>
        <v>58592.2992707141</v>
      </c>
      <c r="BK493" s="25">
        <f ca="1" t="shared" si="3359"/>
        <v>43411.5128372219</v>
      </c>
      <c r="BL493" s="25">
        <f ca="1" t="shared" si="3360"/>
        <v>102003.812107936</v>
      </c>
      <c r="BM493" s="25">
        <f ca="1">BK493*'Ejercicio 3 - TIR'!$D$5</f>
        <v>21705.756418611</v>
      </c>
      <c r="BN493" s="25">
        <f ca="1" t="shared" si="3361"/>
        <v>80298.055689325</v>
      </c>
      <c r="BO493" s="25">
        <f ca="1" t="shared" si="3362"/>
        <v>34692.6059579905</v>
      </c>
      <c r="BP493" s="25">
        <f ca="1" t="shared" si="3363"/>
        <v>-119093.943348778</v>
      </c>
      <c r="BQ493" s="25">
        <f ca="1" t="shared" ref="BQ493:BT493" si="3667">BE493</f>
        <v>23661.4856007986</v>
      </c>
      <c r="BR493" s="25">
        <f ca="1" t="shared" si="3667"/>
        <v>23391.1996984609</v>
      </c>
      <c r="BS493" s="25">
        <f ca="1" t="shared" si="3667"/>
        <v>20393.4453066172</v>
      </c>
      <c r="BT493" s="25">
        <f ca="1" t="shared" si="3667"/>
        <v>21461.1710280189</v>
      </c>
      <c r="BU493" s="25">
        <f ca="1" t="shared" si="3365"/>
        <v>56482.4779263501</v>
      </c>
      <c r="BV493" s="27">
        <f ca="1" t="shared" si="3366"/>
        <v>6.10111315112665</v>
      </c>
    </row>
    <row r="494" ht="15" customHeight="1" spans="1:74">
      <c r="A494" s="23">
        <v>493</v>
      </c>
      <c r="B494" s="24">
        <f ca="1" t="shared" ref="B494:F494" si="3668">RAND()</f>
        <v>0.88742508467813</v>
      </c>
      <c r="C494" s="25">
        <f ca="1">IF(B494&lt;=('Ejercicio 3 - TIR'!$D$13-'Ejercicio 3 - TIR'!$C$13)/('Ejercicio 3 - TIR'!$E$13-'Ejercicio 3 - TIR'!$C$13),'Ejercicio 3 - TIR'!$C$13+SQRT(('Ejercicio 3 - TIR'!$E$13-'Ejercicio 3 - TIR'!$C$13)*('Ejercicio 3 - TIR'!$D$13-'Ejercicio 3 - TIR'!$C$13)*B494),'Ejercicio 3 - TIR'!$E$13-SQRT(('Ejercicio 3 - TIR'!$E$13-'Ejercicio 3 - TIR'!$C$13)*('Ejercicio 3 - TIR'!$E$13-'Ejercicio 3 - TIR'!$D$13)*(1-B494)))</f>
        <v>88377.1819946175</v>
      </c>
      <c r="D494" s="24">
        <f ca="1" t="shared" si="3668"/>
        <v>0.625778490115323</v>
      </c>
      <c r="E494" s="25">
        <f ca="1">IF(D494&lt;=('Ejercicio 3 - TIR'!$D$14-'Ejercicio 3 - TIR'!$C$14)/('Ejercicio 3 - TIR'!$E$14-'Ejercicio 3 - TIR'!$C$14),'Ejercicio 3 - TIR'!$C$14+SQRT(('Ejercicio 3 - TIR'!$E$14-'Ejercicio 3 - TIR'!$C$14)*('Ejercicio 3 - TIR'!$D$14-'Ejercicio 3 - TIR'!$C$14)*D494),'Ejercicio 3 - TIR'!$E$14-SQRT(('Ejercicio 3 - TIR'!$E$14-'Ejercicio 3 - TIR'!$C$14)*('Ejercicio 3 - TIR'!$E$14-'Ejercicio 3 - TIR'!$D$14)*(1-D494)))</f>
        <v>32507.7889456649</v>
      </c>
      <c r="F494" s="24">
        <f ca="1" t="shared" si="3668"/>
        <v>0.997221766874332</v>
      </c>
      <c r="G494" s="25">
        <f ca="1">IF(F494&lt;=('Ejercicio 3 - TIR'!$D$18-'Ejercicio 3 - TIR'!$C$18)/('Ejercicio 3 - TIR'!$E$18-'Ejercicio 3 - TIR'!$C$18),'Ejercicio 3 - TIR'!$C$18+SQRT(('Ejercicio 3 - TIR'!$E$18-'Ejercicio 3 - TIR'!$C$18)*('Ejercicio 3 - TIR'!$D$18-'Ejercicio 3 - TIR'!$C$18)*F494),'Ejercicio 3 - TIR'!$E$18-SQRT(('Ejercicio 3 - TIR'!$E$18-'Ejercicio 3 - TIR'!$C$18)*('Ejercicio 3 - TIR'!$E$18-'Ejercicio 3 - TIR'!$D$18)*(1-F494)))</f>
        <v>44543.5271262987</v>
      </c>
      <c r="H494" s="24">
        <f ca="1" t="shared" ref="H494:L494" si="3669">RAND()</f>
        <v>0.345462959892565</v>
      </c>
      <c r="I494" s="25">
        <f ca="1">IF(H494&lt;=('Ejercicio 3 - TIR'!$D$18-'Ejercicio 3 - TIR'!$C$18)/('Ejercicio 3 - TIR'!$E$18-'Ejercicio 3 - TIR'!$C$18),'Ejercicio 3 - TIR'!$C$18+SQRT(('Ejercicio 3 - TIR'!$E$18-'Ejercicio 3 - TIR'!$C$18)*('Ejercicio 3 - TIR'!$D$18-'Ejercicio 3 - TIR'!$C$18)*H494),'Ejercicio 3 - TIR'!$E$18-SQRT(('Ejercicio 3 - TIR'!$E$18-'Ejercicio 3 - TIR'!$C$18)*('Ejercicio 3 - TIR'!$E$18-'Ejercicio 3 - TIR'!$D$18)*(1-H494)))</f>
        <v>37198.5723573417</v>
      </c>
      <c r="J494" s="24">
        <f ca="1" t="shared" si="3669"/>
        <v>0.091198045575926</v>
      </c>
      <c r="K494" s="25">
        <f ca="1">IF(J494&lt;=('Ejercicio 3 - TIR'!$D$18-'Ejercicio 3 - TIR'!$C$18)/('Ejercicio 3 - TIR'!$E$18-'Ejercicio 3 - TIR'!$C$18),'Ejercicio 3 - TIR'!$C$18+SQRT(('Ejercicio 3 - TIR'!$E$18-'Ejercicio 3 - TIR'!$C$18)*('Ejercicio 3 - TIR'!$D$18-'Ejercicio 3 - TIR'!$C$18)*J494),'Ejercicio 3 - TIR'!$E$18-SQRT(('Ejercicio 3 - TIR'!$E$18-'Ejercicio 3 - TIR'!$C$18)*('Ejercicio 3 - TIR'!$E$18-'Ejercicio 3 - TIR'!$D$18)*(1-J494)))</f>
        <v>33698.6087703877</v>
      </c>
      <c r="L494" s="24">
        <f ca="1" t="shared" si="3669"/>
        <v>0.898231508417437</v>
      </c>
      <c r="M494" s="25">
        <f ca="1">IF(L494&lt;=('Ejercicio 3 - TIR'!$D$18-'Ejercicio 3 - TIR'!$C$18)/('Ejercicio 3 - TIR'!$E$18-'Ejercicio 3 - TIR'!$C$18),'Ejercicio 3 - TIR'!$C$18+SQRT(('Ejercicio 3 - TIR'!$E$18-'Ejercicio 3 - TIR'!$C$18)*('Ejercicio 3 - TIR'!$D$18-'Ejercicio 3 - TIR'!$C$18)*L494),'Ejercicio 3 - TIR'!$E$18-SQRT(('Ejercicio 3 - TIR'!$E$18-'Ejercicio 3 - TIR'!$C$18)*('Ejercicio 3 - TIR'!$E$18-'Ejercicio 3 - TIR'!$D$18)*(1-L494)))</f>
        <v>42237.2772725639</v>
      </c>
      <c r="N494" s="24">
        <f ca="1" t="shared" ref="N494:R494" si="3670">RAND()</f>
        <v>0.3789091182618</v>
      </c>
      <c r="O494" s="25">
        <f ca="1">IF(N494&lt;=('Ejercicio 3 - TIR'!$D$18-'Ejercicio 3 - TIR'!$C$18)/('Ejercicio 3 - TIR'!$E$18-'Ejercicio 3 - TIR'!$C$18),'Ejercicio 3 - TIR'!$C$18+SQRT(('Ejercicio 3 - TIR'!$E$18-'Ejercicio 3 - TIR'!$C$18)*('Ejercicio 3 - TIR'!$D$18-'Ejercicio 3 - TIR'!$C$18)*N494),'Ejercicio 3 - TIR'!$E$18-SQRT(('Ejercicio 3 - TIR'!$E$18-'Ejercicio 3 - TIR'!$C$18)*('Ejercicio 3 - TIR'!$E$18-'Ejercicio 3 - TIR'!$D$18)*(1-N494)))</f>
        <v>37538.9898354667</v>
      </c>
      <c r="P494" s="24">
        <f ca="1" t="shared" si="3670"/>
        <v>0.226318483354247</v>
      </c>
      <c r="Q494" s="26">
        <f ca="1">IF(P494&lt;=('Ejercicio 3 - TIR'!$D$22-'Ejercicio 3 - TIR'!$C$22)/('Ejercicio 3 - TIR'!$E$22-'Ejercicio 3 - TIR'!$C$22),'Ejercicio 3 - TIR'!$C$22+SQRT(('Ejercicio 3 - TIR'!$E$22-'Ejercicio 3 - TIR'!$C$22)*('Ejercicio 3 - TIR'!$D$22-'Ejercicio 3 - TIR'!$C$22)*P494),'Ejercicio 3 - TIR'!$E$22-SQRT(('Ejercicio 3 - TIR'!$E$22-'Ejercicio 3 - TIR'!$C$22)*('Ejercicio 3 - TIR'!$E$22-'Ejercicio 3 - TIR'!$D$22)*(1-P494)))</f>
        <v>0.140183490036107</v>
      </c>
      <c r="R494" s="24">
        <f ca="1" t="shared" si="3670"/>
        <v>0.482895838414399</v>
      </c>
      <c r="S494" s="26">
        <f ca="1">IF(R494&lt;=('Ejercicio 3 - TIR'!$D$23-'Ejercicio 3 - TIR'!$C$23)/('Ejercicio 3 - TIR'!$E$23-'Ejercicio 3 - TIR'!$C$23),'Ejercicio 3 - TIR'!$C$23+SQRT(('Ejercicio 3 - TIR'!$E$23-'Ejercicio 3 - TIR'!$C$23)*('Ejercicio 3 - TIR'!$D$23-'Ejercicio 3 - TIR'!$C$23)*R494),'Ejercicio 3 - TIR'!$E$23-SQRT(('Ejercicio 3 - TIR'!$E$23-'Ejercicio 3 - TIR'!$C$23)*('Ejercicio 3 - TIR'!$E$23-'Ejercicio 3 - TIR'!$D$23)*(1-R494)))</f>
        <v>0.149482410165146</v>
      </c>
      <c r="T494" s="24">
        <f ca="1" t="shared" ref="T494:X494" si="3671">RAND()</f>
        <v>0.967366949711436</v>
      </c>
      <c r="U494" s="26">
        <f ca="1">IF(T494&lt;=('Ejercicio 3 - TIR'!$D$24-'Ejercicio 3 - TIR'!$C$24)/('Ejercicio 3 - TIR'!$E$24-'Ejercicio 3 - TIR'!$C$24),'Ejercicio 3 - TIR'!$C$24+SQRT(('Ejercicio 3 - TIR'!$E$24-'Ejercicio 3 - TIR'!$C$24)*('Ejercicio 3 - TIR'!$D$24-'Ejercicio 3 - TIR'!$C$24)*T494),'Ejercicio 3 - TIR'!$E$24-SQRT(('Ejercicio 3 - TIR'!$E$24-'Ejercicio 3 - TIR'!$C$24)*('Ejercicio 3 - TIR'!$E$24-'Ejercicio 3 - TIR'!$D$24)*(1-T494)))</f>
        <v>0.210441101485632</v>
      </c>
      <c r="V494" s="24">
        <f ca="1" t="shared" si="3671"/>
        <v>0.0401846363032035</v>
      </c>
      <c r="W494" s="26">
        <f ca="1">IF(V494&lt;=('Ejercicio 3 - TIR'!$D$25-'Ejercicio 3 - TIR'!$C$25)/('Ejercicio 3 - TIR'!$E$25-'Ejercicio 3 - TIR'!$C$25),'Ejercicio 3 - TIR'!$C$25+SQRT(('Ejercicio 3 - TIR'!$E$25-'Ejercicio 3 - TIR'!$C$25)*('Ejercicio 3 - TIR'!$D$25-'Ejercicio 3 - TIR'!$C$25)*V494),'Ejercicio 3 - TIR'!$E$25-SQRT(('Ejercicio 3 - TIR'!$E$25-'Ejercicio 3 - TIR'!$C$25)*('Ejercicio 3 - TIR'!$E$25-'Ejercicio 3 - TIR'!$D$25)*(1-V494)))</f>
        <v>0.187500566033606</v>
      </c>
      <c r="X494" s="24">
        <f ca="1" t="shared" si="3671"/>
        <v>0.0723424741622825</v>
      </c>
      <c r="Y494" s="26">
        <f ca="1">IF(X494&lt;=('Ejercicio 3 - TIR'!$D$26-'Ejercicio 3 - TIR'!$C$26)/('Ejercicio 3 - TIR'!$E$26-'Ejercicio 3 - TIR'!$C$26),'Ejercicio 3 - TIR'!$C$26+SQRT(('Ejercicio 3 - TIR'!$E$26-'Ejercicio 3 - TIR'!$C$26)*('Ejercicio 3 - TIR'!$D$26-'Ejercicio 3 - TIR'!$C$26)*X494),'Ejercicio 3 - TIR'!$E$26-SQRT(('Ejercicio 3 - TIR'!$E$26-'Ejercicio 3 - TIR'!$C$26)*('Ejercicio 3 - TIR'!$E$26-'Ejercicio 3 - TIR'!$D$26)*(1-X494)))</f>
        <v>0.203975860626028</v>
      </c>
      <c r="Z494" s="24">
        <f ca="1" t="shared" si="3336"/>
        <v>1.14018349003611</v>
      </c>
      <c r="AA494" s="24">
        <f ca="1" t="shared" si="3337"/>
        <v>1.31062086615721</v>
      </c>
      <c r="AB494" s="24">
        <f ca="1" t="shared" si="3338"/>
        <v>1.58642936486139</v>
      </c>
      <c r="AC494" s="24">
        <f ca="1" t="shared" si="3339"/>
        <v>1.88388576874524</v>
      </c>
      <c r="AD494" s="24">
        <f ca="1" t="shared" si="3340"/>
        <v>2.26815298974617</v>
      </c>
      <c r="AE494" s="23">
        <f ca="1" t="shared" si="3341"/>
        <v>4557.05530776049</v>
      </c>
      <c r="AF494" s="23">
        <f ca="1" t="shared" si="3342"/>
        <v>5238.2549184204</v>
      </c>
      <c r="AG494" s="23">
        <f ca="1" t="shared" si="3343"/>
        <v>6340.59905331532</v>
      </c>
      <c r="AH494" s="23">
        <f ca="1" t="shared" si="3344"/>
        <v>7529.46496480409</v>
      </c>
      <c r="AI494" s="23">
        <f ca="1" t="shared" si="3345"/>
        <v>9065.29406105353</v>
      </c>
      <c r="AJ494" s="25">
        <f ca="1" t="shared" si="3346"/>
        <v>50787.7942173813</v>
      </c>
      <c r="AK494" s="25">
        <f ca="1" t="shared" si="3347"/>
        <v>48753.225122791</v>
      </c>
      <c r="AL494" s="25">
        <f ca="1" t="shared" si="3348"/>
        <v>53460.4625083187</v>
      </c>
      <c r="AM494" s="25">
        <f ca="1" t="shared" si="3349"/>
        <v>79570.2055643296</v>
      </c>
      <c r="AN494" s="25">
        <f ca="1" t="shared" si="3350"/>
        <v>85144.1720273649</v>
      </c>
      <c r="AO494" s="25">
        <f ca="1">C494/'Ejercicio 3 - TIR'!$D$7</f>
        <v>17675.4363989235</v>
      </c>
      <c r="AP494" s="25">
        <f ca="1" t="shared" si="3351"/>
        <v>33112.3578184578</v>
      </c>
      <c r="AQ494" s="25">
        <f ca="1" t="shared" si="3352"/>
        <v>31077.7887238675</v>
      </c>
      <c r="AR494" s="25">
        <f ca="1" t="shared" si="3353"/>
        <v>35785.0261093952</v>
      </c>
      <c r="AS494" s="25">
        <f ca="1" t="shared" si="3354"/>
        <v>61894.7691654061</v>
      </c>
      <c r="AT494" s="25">
        <f ca="1" t="shared" si="3355"/>
        <v>67468.7356284414</v>
      </c>
      <c r="AU494" s="25">
        <f ca="1">AP494*'Ejercicio 3 - TIR'!$D$5</f>
        <v>16556.1789092289</v>
      </c>
      <c r="AV494" s="25">
        <f ca="1">AQ494*'Ejercicio 3 - TIR'!$D$5</f>
        <v>15538.8943619338</v>
      </c>
      <c r="AW494" s="25">
        <f ca="1">AR494*'Ejercicio 3 - TIR'!$D$5</f>
        <v>17892.5130546976</v>
      </c>
      <c r="AX494" s="25">
        <f ca="1">AS494*'Ejercicio 3 - TIR'!$D$5</f>
        <v>30947.3845827031</v>
      </c>
      <c r="AY494" s="25">
        <f ca="1">AT494*'Ejercicio 3 - TIR'!$D$5</f>
        <v>33734.3678142207</v>
      </c>
      <c r="AZ494" s="25">
        <f ca="1" t="shared" ref="AZ494:BD494" si="3672">AJ494-AU494-AE494</f>
        <v>29674.5600003919</v>
      </c>
      <c r="BA494" s="25">
        <f ca="1" t="shared" si="3672"/>
        <v>27976.0758424368</v>
      </c>
      <c r="BB494" s="25">
        <f ca="1" t="shared" si="3672"/>
        <v>29227.3504003057</v>
      </c>
      <c r="BC494" s="25">
        <f ca="1" t="shared" si="3672"/>
        <v>41093.3560168225</v>
      </c>
      <c r="BD494" s="25">
        <f ca="1" t="shared" si="3672"/>
        <v>42344.5101520907</v>
      </c>
      <c r="BE494" s="25">
        <f ca="1" t="shared" ref="BE494:BI494" si="3673">AZ494/Z494</f>
        <v>26026.1267240873</v>
      </c>
      <c r="BF494" s="25">
        <f ca="1" t="shared" si="3673"/>
        <v>21345.6664431596</v>
      </c>
      <c r="BG494" s="25">
        <f ca="1" t="shared" si="3673"/>
        <v>18423.3543879588</v>
      </c>
      <c r="BH494" s="25">
        <f ca="1" t="shared" si="3673"/>
        <v>21813.0826712454</v>
      </c>
      <c r="BI494" s="25">
        <f ca="1" t="shared" si="3673"/>
        <v>18669.1595952835</v>
      </c>
      <c r="BJ494" s="25">
        <f ca="1" t="shared" si="3358"/>
        <v>73732.6386871473</v>
      </c>
      <c r="BK494" s="25">
        <f ca="1" t="shared" si="3359"/>
        <v>40090.5939132866</v>
      </c>
      <c r="BL494" s="25">
        <f ca="1" t="shared" si="3360"/>
        <v>113823.232600434</v>
      </c>
      <c r="BM494" s="25">
        <f ca="1">BK494*'Ejercicio 3 - TIR'!$D$5</f>
        <v>20045.2969566433</v>
      </c>
      <c r="BN494" s="25">
        <f ca="1" t="shared" si="3361"/>
        <v>93777.9356437906</v>
      </c>
      <c r="BO494" s="25">
        <f ca="1" t="shared" si="3362"/>
        <v>41345.5071451266</v>
      </c>
      <c r="BP494" s="25">
        <f ca="1" t="shared" si="3363"/>
        <v>-120884.970940282</v>
      </c>
      <c r="BQ494" s="25">
        <f ca="1" t="shared" ref="BQ494:BT494" si="3674">BE494</f>
        <v>26026.1267240873</v>
      </c>
      <c r="BR494" s="25">
        <f ca="1" t="shared" si="3674"/>
        <v>21345.6664431596</v>
      </c>
      <c r="BS494" s="25">
        <f ca="1" t="shared" si="3674"/>
        <v>18423.3543879588</v>
      </c>
      <c r="BT494" s="25">
        <f ca="1" t="shared" si="3674"/>
        <v>21813.0826712454</v>
      </c>
      <c r="BU494" s="25">
        <f ca="1" t="shared" si="3365"/>
        <v>60014.6667404101</v>
      </c>
      <c r="BV494" s="27">
        <f ca="1" t="shared" si="3366"/>
        <v>6.06824990611159</v>
      </c>
    </row>
    <row r="495" ht="15" customHeight="1" spans="1:74">
      <c r="A495" s="23">
        <v>494</v>
      </c>
      <c r="B495" s="24">
        <f ca="1" t="shared" ref="B495:F495" si="3675">RAND()</f>
        <v>0.988822869270208</v>
      </c>
      <c r="C495" s="25">
        <f ca="1">IF(B495&lt;=('Ejercicio 3 - TIR'!$D$13-'Ejercicio 3 - TIR'!$C$13)/('Ejercicio 3 - TIR'!$E$13-'Ejercicio 3 - TIR'!$C$13),'Ejercicio 3 - TIR'!$C$13+SQRT(('Ejercicio 3 - TIR'!$E$13-'Ejercicio 3 - TIR'!$C$13)*('Ejercicio 3 - TIR'!$D$13-'Ejercicio 3 - TIR'!$C$13)*B495),'Ejercicio 3 - TIR'!$E$13-SQRT(('Ejercicio 3 - TIR'!$E$13-'Ejercicio 3 - TIR'!$C$13)*('Ejercicio 3 - TIR'!$E$13-'Ejercicio 3 - TIR'!$D$13)*(1-B495)))</f>
        <v>96337.6842195477</v>
      </c>
      <c r="D495" s="24">
        <f ca="1" t="shared" si="3675"/>
        <v>0.240714971415009</v>
      </c>
      <c r="E495" s="25">
        <f ca="1">IF(D495&lt;=('Ejercicio 3 - TIR'!$D$14-'Ejercicio 3 - TIR'!$C$14)/('Ejercicio 3 - TIR'!$E$14-'Ejercicio 3 - TIR'!$C$14),'Ejercicio 3 - TIR'!$C$14+SQRT(('Ejercicio 3 - TIR'!$E$14-'Ejercicio 3 - TIR'!$C$14)*('Ejercicio 3 - TIR'!$D$14-'Ejercicio 3 - TIR'!$C$14)*D495),'Ejercicio 3 - TIR'!$E$14-SQRT(('Ejercicio 3 - TIR'!$E$14-'Ejercicio 3 - TIR'!$C$14)*('Ejercicio 3 - TIR'!$E$14-'Ejercicio 3 - TIR'!$D$14)*(1-D495)))</f>
        <v>29248.9555017823</v>
      </c>
      <c r="F495" s="24">
        <f ca="1" t="shared" si="3675"/>
        <v>0.911694274948995</v>
      </c>
      <c r="G495" s="25">
        <f ca="1">IF(F495&lt;=('Ejercicio 3 - TIR'!$D$18-'Ejercicio 3 - TIR'!$C$18)/('Ejercicio 3 - TIR'!$E$18-'Ejercicio 3 - TIR'!$C$18),'Ejercicio 3 - TIR'!$C$18+SQRT(('Ejercicio 3 - TIR'!$E$18-'Ejercicio 3 - TIR'!$C$18)*('Ejercicio 3 - TIR'!$D$18-'Ejercicio 3 - TIR'!$C$18)*F495),'Ejercicio 3 - TIR'!$E$18-SQRT(('Ejercicio 3 - TIR'!$E$18-'Ejercicio 3 - TIR'!$C$18)*('Ejercicio 3 - TIR'!$E$18-'Ejercicio 3 - TIR'!$D$18)*(1-F495)))</f>
        <v>42426.4947292019</v>
      </c>
      <c r="H495" s="24">
        <f ca="1" t="shared" ref="H495:L495" si="3676">RAND()</f>
        <v>0.0330433236846694</v>
      </c>
      <c r="I495" s="25">
        <f ca="1">IF(H495&lt;=('Ejercicio 3 - TIR'!$D$18-'Ejercicio 3 - TIR'!$C$18)/('Ejercicio 3 - TIR'!$E$18-'Ejercicio 3 - TIR'!$C$18),'Ejercicio 3 - TIR'!$C$18+SQRT(('Ejercicio 3 - TIR'!$E$18-'Ejercicio 3 - TIR'!$C$18)*('Ejercicio 3 - TIR'!$D$18-'Ejercicio 3 - TIR'!$C$18)*H495),'Ejercicio 3 - TIR'!$E$18-SQRT(('Ejercicio 3 - TIR'!$E$18-'Ejercicio 3 - TIR'!$C$18)*('Ejercicio 3 - TIR'!$E$18-'Ejercicio 3 - TIR'!$D$18)*(1-H495)))</f>
        <v>32226.3195082244</v>
      </c>
      <c r="J495" s="24">
        <f ca="1" t="shared" si="3676"/>
        <v>0.181596083182531</v>
      </c>
      <c r="K495" s="25">
        <f ca="1">IF(J495&lt;=('Ejercicio 3 - TIR'!$D$18-'Ejercicio 3 - TIR'!$C$18)/('Ejercicio 3 - TIR'!$E$18-'Ejercicio 3 - TIR'!$C$18),'Ejercicio 3 - TIR'!$C$18+SQRT(('Ejercicio 3 - TIR'!$E$18-'Ejercicio 3 - TIR'!$C$18)*('Ejercicio 3 - TIR'!$D$18-'Ejercicio 3 - TIR'!$C$18)*J495),'Ejercicio 3 - TIR'!$E$18-SQRT(('Ejercicio 3 - TIR'!$E$18-'Ejercicio 3 - TIR'!$C$18)*('Ejercicio 3 - TIR'!$E$18-'Ejercicio 3 - TIR'!$D$18)*(1-J495)))</f>
        <v>35219.1390551871</v>
      </c>
      <c r="L495" s="24">
        <f ca="1" t="shared" si="3676"/>
        <v>0.834179467352831</v>
      </c>
      <c r="M495" s="25">
        <f ca="1">IF(L495&lt;=('Ejercicio 3 - TIR'!$D$18-'Ejercicio 3 - TIR'!$C$18)/('Ejercicio 3 - TIR'!$E$18-'Ejercicio 3 - TIR'!$C$18),'Ejercicio 3 - TIR'!$C$18+SQRT(('Ejercicio 3 - TIR'!$E$18-'Ejercicio 3 - TIR'!$C$18)*('Ejercicio 3 - TIR'!$D$18-'Ejercicio 3 - TIR'!$C$18)*L495),'Ejercicio 3 - TIR'!$E$18-SQRT(('Ejercicio 3 - TIR'!$E$18-'Ejercicio 3 - TIR'!$C$18)*('Ejercicio 3 - TIR'!$E$18-'Ejercicio 3 - TIR'!$D$18)*(1-L495)))</f>
        <v>41473.4521201978</v>
      </c>
      <c r="N495" s="24">
        <f ca="1" t="shared" ref="N495:R495" si="3677">RAND()</f>
        <v>0.934966717613365</v>
      </c>
      <c r="O495" s="25">
        <f ca="1">IF(N495&lt;=('Ejercicio 3 - TIR'!$D$18-'Ejercicio 3 - TIR'!$C$18)/('Ejercicio 3 - TIR'!$E$18-'Ejercicio 3 - TIR'!$C$18),'Ejercicio 3 - TIR'!$C$18+SQRT(('Ejercicio 3 - TIR'!$E$18-'Ejercicio 3 - TIR'!$C$18)*('Ejercicio 3 - TIR'!$D$18-'Ejercicio 3 - TIR'!$C$18)*N495),'Ejercicio 3 - TIR'!$E$18-SQRT(('Ejercicio 3 - TIR'!$E$18-'Ejercicio 3 - TIR'!$C$18)*('Ejercicio 3 - TIR'!$E$18-'Ejercicio 3 - TIR'!$D$18)*(1-N495)))</f>
        <v>42791.4945825293</v>
      </c>
      <c r="P495" s="24">
        <f ca="1" t="shared" si="3677"/>
        <v>0.437591369825798</v>
      </c>
      <c r="Q495" s="26">
        <f ca="1">IF(P495&lt;=('Ejercicio 3 - TIR'!$D$22-'Ejercicio 3 - TIR'!$C$22)/('Ejercicio 3 - TIR'!$E$22-'Ejercicio 3 - TIR'!$C$22),'Ejercicio 3 - TIR'!$C$22+SQRT(('Ejercicio 3 - TIR'!$E$22-'Ejercicio 3 - TIR'!$C$22)*('Ejercicio 3 - TIR'!$D$22-'Ejercicio 3 - TIR'!$C$22)*P495),'Ejercicio 3 - TIR'!$E$22-SQRT(('Ejercicio 3 - TIR'!$E$22-'Ejercicio 3 - TIR'!$C$22)*('Ejercicio 3 - TIR'!$E$22-'Ejercicio 3 - TIR'!$D$22)*(1-P495)))</f>
        <v>0.148065360601397</v>
      </c>
      <c r="R495" s="24">
        <f ca="1" t="shared" si="3677"/>
        <v>0.059886126923707</v>
      </c>
      <c r="S495" s="26">
        <f ca="1">IF(R495&lt;=('Ejercicio 3 - TIR'!$D$23-'Ejercicio 3 - TIR'!$C$23)/('Ejercicio 3 - TIR'!$E$23-'Ejercicio 3 - TIR'!$C$23),'Ejercicio 3 - TIR'!$C$23+SQRT(('Ejercicio 3 - TIR'!$E$23-'Ejercicio 3 - TIR'!$C$23)*('Ejercicio 3 - TIR'!$D$23-'Ejercicio 3 - TIR'!$C$23)*R495),'Ejercicio 3 - TIR'!$E$23-SQRT(('Ejercicio 3 - TIR'!$E$23-'Ejercicio 3 - TIR'!$C$23)*('Ejercicio 3 - TIR'!$E$23-'Ejercicio 3 - TIR'!$D$23)*(1-R495)))</f>
        <v>0.130382438464189</v>
      </c>
      <c r="T495" s="24">
        <f ca="1" t="shared" ref="T495:X495" si="3678">RAND()</f>
        <v>0.834932656835053</v>
      </c>
      <c r="U495" s="26">
        <f ca="1">IF(T495&lt;=('Ejercicio 3 - TIR'!$D$24-'Ejercicio 3 - TIR'!$C$24)/('Ejercicio 3 - TIR'!$E$24-'Ejercicio 3 - TIR'!$C$24),'Ejercicio 3 - TIR'!$C$24+SQRT(('Ejercicio 3 - TIR'!$E$24-'Ejercicio 3 - TIR'!$C$24)*('Ejercicio 3 - TIR'!$D$24-'Ejercicio 3 - TIR'!$C$24)*T495),'Ejercicio 3 - TIR'!$E$24-SQRT(('Ejercicio 3 - TIR'!$E$24-'Ejercicio 3 - TIR'!$C$24)*('Ejercicio 3 - TIR'!$E$24-'Ejercicio 3 - TIR'!$D$24)*(1-T495)))</f>
        <v>0.198501428864647</v>
      </c>
      <c r="V495" s="24">
        <f ca="1" t="shared" si="3678"/>
        <v>0.633154067498489</v>
      </c>
      <c r="W495" s="26">
        <f ca="1">IF(V495&lt;=('Ejercicio 3 - TIR'!$D$25-'Ejercicio 3 - TIR'!$C$25)/('Ejercicio 3 - TIR'!$E$25-'Ejercicio 3 - TIR'!$C$25),'Ejercicio 3 - TIR'!$C$25+SQRT(('Ejercicio 3 - TIR'!$E$25-'Ejercicio 3 - TIR'!$C$25)*('Ejercicio 3 - TIR'!$D$25-'Ejercicio 3 - TIR'!$C$25)*V495),'Ejercicio 3 - TIR'!$E$25-SQRT(('Ejercicio 3 - TIR'!$E$25-'Ejercicio 3 - TIR'!$C$25)*('Ejercicio 3 - TIR'!$E$25-'Ejercicio 3 - TIR'!$D$25)*(1-V495)))</f>
        <v>0.214167601758251</v>
      </c>
      <c r="X495" s="24">
        <f ca="1" t="shared" si="3678"/>
        <v>0.459040731227876</v>
      </c>
      <c r="Y495" s="26">
        <f ca="1">IF(X495&lt;=('Ejercicio 3 - TIR'!$D$26-'Ejercicio 3 - TIR'!$C$26)/('Ejercicio 3 - TIR'!$E$26-'Ejercicio 3 - TIR'!$C$26),'Ejercicio 3 - TIR'!$C$26+SQRT(('Ejercicio 3 - TIR'!$E$26-'Ejercicio 3 - TIR'!$C$26)*('Ejercicio 3 - TIR'!$D$26-'Ejercicio 3 - TIR'!$C$26)*X495),'Ejercicio 3 - TIR'!$E$26-SQRT(('Ejercicio 3 - TIR'!$E$26-'Ejercicio 3 - TIR'!$C$26)*('Ejercicio 3 - TIR'!$E$26-'Ejercicio 3 - TIR'!$D$26)*(1-X495)))</f>
        <v>0.225952057843342</v>
      </c>
      <c r="Z495" s="24">
        <f ca="1" t="shared" si="3336"/>
        <v>1.1480653606014</v>
      </c>
      <c r="AA495" s="24">
        <f ca="1" t="shared" si="3337"/>
        <v>1.29775292183288</v>
      </c>
      <c r="AB495" s="24">
        <f ca="1" t="shared" si="3338"/>
        <v>1.55535873112997</v>
      </c>
      <c r="AC495" s="24">
        <f ca="1" t="shared" si="3339"/>
        <v>1.88846618044983</v>
      </c>
      <c r="AD495" s="24">
        <f ca="1" t="shared" si="3340"/>
        <v>2.31516900009003</v>
      </c>
      <c r="AE495" s="23">
        <f ca="1" t="shared" si="3341"/>
        <v>4330.7571435856</v>
      </c>
      <c r="AF495" s="23">
        <f ca="1" t="shared" si="3342"/>
        <v>4895.41182036249</v>
      </c>
      <c r="AG495" s="23">
        <f ca="1" t="shared" si="3343"/>
        <v>5867.15806158533</v>
      </c>
      <c r="AH495" s="23">
        <f ca="1" t="shared" si="3344"/>
        <v>7123.71323277165</v>
      </c>
      <c r="AI495" s="23">
        <f ca="1" t="shared" si="3345"/>
        <v>8733.33089720225</v>
      </c>
      <c r="AJ495" s="25">
        <f ca="1" t="shared" si="3346"/>
        <v>48708.3889703345</v>
      </c>
      <c r="AK495" s="25">
        <f ca="1" t="shared" si="3347"/>
        <v>41821.800301718</v>
      </c>
      <c r="AL495" s="25">
        <f ca="1" t="shared" si="3348"/>
        <v>54778.3954323659</v>
      </c>
      <c r="AM495" s="25">
        <f ca="1" t="shared" si="3349"/>
        <v>78321.2117154989</v>
      </c>
      <c r="AN495" s="25">
        <f ca="1" t="shared" si="3350"/>
        <v>99069.5417249921</v>
      </c>
      <c r="AO495" s="25">
        <f ca="1">C495/'Ejercicio 3 - TIR'!$D$7</f>
        <v>19267.5368439095</v>
      </c>
      <c r="AP495" s="25">
        <f ca="1" t="shared" si="3351"/>
        <v>29440.852126425</v>
      </c>
      <c r="AQ495" s="25">
        <f ca="1" t="shared" si="3352"/>
        <v>22554.2634578084</v>
      </c>
      <c r="AR495" s="25">
        <f ca="1" t="shared" si="3353"/>
        <v>35510.8585884563</v>
      </c>
      <c r="AS495" s="25">
        <f ca="1" t="shared" si="3354"/>
        <v>59053.6748715894</v>
      </c>
      <c r="AT495" s="25">
        <f ca="1" t="shared" si="3355"/>
        <v>79802.0048810826</v>
      </c>
      <c r="AU495" s="25">
        <f ca="1">AP495*'Ejercicio 3 - TIR'!$D$5</f>
        <v>14720.4260632125</v>
      </c>
      <c r="AV495" s="25">
        <f ca="1">AQ495*'Ejercicio 3 - TIR'!$D$5</f>
        <v>11277.1317289042</v>
      </c>
      <c r="AW495" s="25">
        <f ca="1">AR495*'Ejercicio 3 - TIR'!$D$5</f>
        <v>17755.4292942282</v>
      </c>
      <c r="AX495" s="25">
        <f ca="1">AS495*'Ejercicio 3 - TIR'!$D$5</f>
        <v>29526.8374357947</v>
      </c>
      <c r="AY495" s="25">
        <f ca="1">AT495*'Ejercicio 3 - TIR'!$D$5</f>
        <v>39901.0024405413</v>
      </c>
      <c r="AZ495" s="25">
        <f ca="1" t="shared" ref="AZ495:BD495" si="3679">AJ495-AU495-AE495</f>
        <v>29657.2057635364</v>
      </c>
      <c r="BA495" s="25">
        <f ca="1" t="shared" si="3679"/>
        <v>25649.2567524513</v>
      </c>
      <c r="BB495" s="25">
        <f ca="1" t="shared" si="3679"/>
        <v>31155.8080765524</v>
      </c>
      <c r="BC495" s="25">
        <f ca="1" t="shared" si="3679"/>
        <v>41670.6610469326</v>
      </c>
      <c r="BD495" s="25">
        <f ca="1" t="shared" si="3679"/>
        <v>50435.2083872486</v>
      </c>
      <c r="BE495" s="25">
        <f ca="1" t="shared" ref="BE495:BI495" si="3680">AZ495/Z495</f>
        <v>25832.332183597</v>
      </c>
      <c r="BF495" s="25">
        <f ca="1" t="shared" si="3680"/>
        <v>19764.3606274649</v>
      </c>
      <c r="BG495" s="25">
        <f ca="1" t="shared" si="3680"/>
        <v>20031.2683196356</v>
      </c>
      <c r="BH495" s="25">
        <f ca="1" t="shared" si="3680"/>
        <v>22065.8762536095</v>
      </c>
      <c r="BI495" s="25">
        <f ca="1" t="shared" si="3680"/>
        <v>21784.6767926174</v>
      </c>
      <c r="BJ495" s="25">
        <f ca="1" t="shared" si="3358"/>
        <v>67716.275062739</v>
      </c>
      <c r="BK495" s="25">
        <f ca="1" t="shared" si="3359"/>
        <v>44607.6040091118</v>
      </c>
      <c r="BL495" s="25">
        <f ca="1" t="shared" si="3360"/>
        <v>112323.879071851</v>
      </c>
      <c r="BM495" s="25">
        <f ca="1">BK495*'Ejercicio 3 - TIR'!$D$5</f>
        <v>22303.8020045559</v>
      </c>
      <c r="BN495" s="25">
        <f ca="1" t="shared" si="3361"/>
        <v>90020.0770672949</v>
      </c>
      <c r="BO495" s="25">
        <f ca="1" t="shared" si="3362"/>
        <v>38882.723923737</v>
      </c>
      <c r="BP495" s="25">
        <f ca="1" t="shared" si="3363"/>
        <v>-125586.63972133</v>
      </c>
      <c r="BQ495" s="25">
        <f ca="1" t="shared" ref="BQ495:BT495" si="3681">BE495</f>
        <v>25832.332183597</v>
      </c>
      <c r="BR495" s="25">
        <f ca="1" t="shared" si="3681"/>
        <v>19764.3606274649</v>
      </c>
      <c r="BS495" s="25">
        <f ca="1" t="shared" si="3681"/>
        <v>20031.2683196356</v>
      </c>
      <c r="BT495" s="25">
        <f ca="1" t="shared" si="3681"/>
        <v>22065.8762536095</v>
      </c>
      <c r="BU495" s="25">
        <f ca="1" t="shared" si="3365"/>
        <v>60667.4007163545</v>
      </c>
      <c r="BV495" s="27">
        <f ca="1" t="shared" si="3366"/>
        <v>4.98369671360828</v>
      </c>
    </row>
    <row r="496" ht="15" customHeight="1" spans="1:74">
      <c r="A496" s="23">
        <v>495</v>
      </c>
      <c r="B496" s="24">
        <f ca="1" t="shared" ref="B496:F496" si="3682">RAND()</f>
        <v>0.498311549448957</v>
      </c>
      <c r="C496" s="25">
        <f ca="1">IF(B496&lt;=('Ejercicio 3 - TIR'!$D$13-'Ejercicio 3 - TIR'!$C$13)/('Ejercicio 3 - TIR'!$E$13-'Ejercicio 3 - TIR'!$C$13),'Ejercicio 3 - TIR'!$C$13+SQRT(('Ejercicio 3 - TIR'!$E$13-'Ejercicio 3 - TIR'!$C$13)*('Ejercicio 3 - TIR'!$D$13-'Ejercicio 3 - TIR'!$C$13)*B496),'Ejercicio 3 - TIR'!$E$13-SQRT(('Ejercicio 3 - TIR'!$E$13-'Ejercicio 3 - TIR'!$C$13)*('Ejercicio 3 - TIR'!$E$13-'Ejercicio 3 - TIR'!$D$13)*(1-B496)))</f>
        <v>75463.779006105</v>
      </c>
      <c r="D496" s="24">
        <f ca="1" t="shared" si="3682"/>
        <v>0.880606061585382</v>
      </c>
      <c r="E496" s="25">
        <f ca="1">IF(D496&lt;=('Ejercicio 3 - TIR'!$D$14-'Ejercicio 3 - TIR'!$C$14)/('Ejercicio 3 - TIR'!$E$14-'Ejercicio 3 - TIR'!$C$14),'Ejercicio 3 - TIR'!$C$14+SQRT(('Ejercicio 3 - TIR'!$E$14-'Ejercicio 3 - TIR'!$C$14)*('Ejercicio 3 - TIR'!$D$14-'Ejercicio 3 - TIR'!$C$14)*D496),'Ejercicio 3 - TIR'!$E$14-SQRT(('Ejercicio 3 - TIR'!$E$14-'Ejercicio 3 - TIR'!$C$14)*('Ejercicio 3 - TIR'!$E$14-'Ejercicio 3 - TIR'!$D$14)*(1-D496)))</f>
        <v>35768.0866310624</v>
      </c>
      <c r="F496" s="24">
        <f ca="1" t="shared" si="3682"/>
        <v>0.744928150272951</v>
      </c>
      <c r="G496" s="25">
        <f ca="1">IF(F496&lt;=('Ejercicio 3 - TIR'!$D$18-'Ejercicio 3 - TIR'!$C$18)/('Ejercicio 3 - TIR'!$E$18-'Ejercicio 3 - TIR'!$C$18),'Ejercicio 3 - TIR'!$C$18+SQRT(('Ejercicio 3 - TIR'!$E$18-'Ejercicio 3 - TIR'!$C$18)*('Ejercicio 3 - TIR'!$D$18-'Ejercicio 3 - TIR'!$C$18)*F496),'Ejercicio 3 - TIR'!$E$18-SQRT(('Ejercicio 3 - TIR'!$E$18-'Ejercicio 3 - TIR'!$C$18)*('Ejercicio 3 - TIR'!$E$18-'Ejercicio 3 - TIR'!$D$18)*(1-F496)))</f>
        <v>40626.1700159324</v>
      </c>
      <c r="H496" s="24">
        <f ca="1" t="shared" ref="H496:L496" si="3683">RAND()</f>
        <v>0.271545190625284</v>
      </c>
      <c r="I496" s="25">
        <f ca="1">IF(H496&lt;=('Ejercicio 3 - TIR'!$D$18-'Ejercicio 3 - TIR'!$C$18)/('Ejercicio 3 - TIR'!$E$18-'Ejercicio 3 - TIR'!$C$18),'Ejercicio 3 - TIR'!$C$18+SQRT(('Ejercicio 3 - TIR'!$E$18-'Ejercicio 3 - TIR'!$C$18)*('Ejercicio 3 - TIR'!$D$18-'Ejercicio 3 - TIR'!$C$18)*H496),'Ejercicio 3 - TIR'!$E$18-SQRT(('Ejercicio 3 - TIR'!$E$18-'Ejercicio 3 - TIR'!$C$18)*('Ejercicio 3 - TIR'!$E$18-'Ejercicio 3 - TIR'!$D$18)*(1-H496)))</f>
        <v>36382.1452971389</v>
      </c>
      <c r="J496" s="24">
        <f ca="1" t="shared" si="3683"/>
        <v>0.650845946279561</v>
      </c>
      <c r="K496" s="25">
        <f ca="1">IF(J496&lt;=('Ejercicio 3 - TIR'!$D$18-'Ejercicio 3 - TIR'!$C$18)/('Ejercicio 3 - TIR'!$E$18-'Ejercicio 3 - TIR'!$C$18),'Ejercicio 3 - TIR'!$C$18+SQRT(('Ejercicio 3 - TIR'!$E$18-'Ejercicio 3 - TIR'!$C$18)*('Ejercicio 3 - TIR'!$D$18-'Ejercicio 3 - TIR'!$C$18)*J496),'Ejercicio 3 - TIR'!$E$18-SQRT(('Ejercicio 3 - TIR'!$E$18-'Ejercicio 3 - TIR'!$C$18)*('Ejercicio 3 - TIR'!$E$18-'Ejercicio 3 - TIR'!$D$18)*(1-J496)))</f>
        <v>39880.6321630721</v>
      </c>
      <c r="L496" s="24">
        <f ca="1" t="shared" si="3683"/>
        <v>0.908475194531383</v>
      </c>
      <c r="M496" s="25">
        <f ca="1">IF(L496&lt;=('Ejercicio 3 - TIR'!$D$18-'Ejercicio 3 - TIR'!$C$18)/('Ejercicio 3 - TIR'!$E$18-'Ejercicio 3 - TIR'!$C$18),'Ejercicio 3 - TIR'!$C$18+SQRT(('Ejercicio 3 - TIR'!$E$18-'Ejercicio 3 - TIR'!$C$18)*('Ejercicio 3 - TIR'!$D$18-'Ejercicio 3 - TIR'!$C$18)*L496),'Ejercicio 3 - TIR'!$E$18-SQRT(('Ejercicio 3 - TIR'!$E$18-'Ejercicio 3 - TIR'!$C$18)*('Ejercicio 3 - TIR'!$E$18-'Ejercicio 3 - TIR'!$D$18)*(1-L496)))</f>
        <v>42380.0075553265</v>
      </c>
      <c r="N496" s="24">
        <f ca="1" t="shared" ref="N496:R496" si="3684">RAND()</f>
        <v>0.814208623856569</v>
      </c>
      <c r="O496" s="25">
        <f ca="1">IF(N496&lt;=('Ejercicio 3 - TIR'!$D$18-'Ejercicio 3 - TIR'!$C$18)/('Ejercicio 3 - TIR'!$E$18-'Ejercicio 3 - TIR'!$C$18),'Ejercicio 3 - TIR'!$C$18+SQRT(('Ejercicio 3 - TIR'!$E$18-'Ejercicio 3 - TIR'!$C$18)*('Ejercicio 3 - TIR'!$D$18-'Ejercicio 3 - TIR'!$C$18)*N496),'Ejercicio 3 - TIR'!$E$18-SQRT(('Ejercicio 3 - TIR'!$E$18-'Ejercicio 3 - TIR'!$C$18)*('Ejercicio 3 - TIR'!$E$18-'Ejercicio 3 - TIR'!$D$18)*(1-N496)))</f>
        <v>41267.1253422118</v>
      </c>
      <c r="P496" s="24">
        <f ca="1" t="shared" si="3684"/>
        <v>0.326231133516512</v>
      </c>
      <c r="Q496" s="26">
        <f ca="1">IF(P496&lt;=('Ejercicio 3 - TIR'!$D$22-'Ejercicio 3 - TIR'!$C$22)/('Ejercicio 3 - TIR'!$E$22-'Ejercicio 3 - TIR'!$C$22),'Ejercicio 3 - TIR'!$C$22+SQRT(('Ejercicio 3 - TIR'!$E$22-'Ejercicio 3 - TIR'!$C$22)*('Ejercicio 3 - TIR'!$D$22-'Ejercicio 3 - TIR'!$C$22)*P496),'Ejercicio 3 - TIR'!$E$22-SQRT(('Ejercicio 3 - TIR'!$E$22-'Ejercicio 3 - TIR'!$C$22)*('Ejercicio 3 - TIR'!$E$22-'Ejercicio 3 - TIR'!$D$22)*(1-P496)))</f>
        <v>0.144232540938369</v>
      </c>
      <c r="R496" s="24">
        <f ca="1" t="shared" si="3684"/>
        <v>0.217087594822136</v>
      </c>
      <c r="S496" s="26">
        <f ca="1">IF(R496&lt;=('Ejercicio 3 - TIR'!$D$23-'Ejercicio 3 - TIR'!$C$23)/('Ejercicio 3 - TIR'!$E$23-'Ejercicio 3 - TIR'!$C$23),'Ejercicio 3 - TIR'!$C$23+SQRT(('Ejercicio 3 - TIR'!$E$23-'Ejercicio 3 - TIR'!$C$23)*('Ejercicio 3 - TIR'!$D$23-'Ejercicio 3 - TIR'!$C$23)*R496),'Ejercicio 3 - TIR'!$E$23-SQRT(('Ejercicio 3 - TIR'!$E$23-'Ejercicio 3 - TIR'!$C$23)*('Ejercicio 3 - TIR'!$E$23-'Ejercicio 3 - TIR'!$D$23)*(1-R496)))</f>
        <v>0.139767591423333</v>
      </c>
      <c r="T496" s="24">
        <f ca="1" t="shared" ref="T496:X496" si="3685">RAND()</f>
        <v>0.218824122955365</v>
      </c>
      <c r="U496" s="26">
        <f ca="1">IF(T496&lt;=('Ejercicio 3 - TIR'!$D$24-'Ejercicio 3 - TIR'!$C$24)/('Ejercicio 3 - TIR'!$E$24-'Ejercicio 3 - TIR'!$C$24),'Ejercicio 3 - TIR'!$C$24+SQRT(('Ejercicio 3 - TIR'!$E$24-'Ejercicio 3 - TIR'!$C$24)*('Ejercicio 3 - TIR'!$D$24-'Ejercicio 3 - TIR'!$C$24)*T496),'Ejercicio 3 - TIR'!$E$24-SQRT(('Ejercicio 3 - TIR'!$E$24-'Ejercicio 3 - TIR'!$C$24)*('Ejercicio 3 - TIR'!$E$24-'Ejercicio 3 - TIR'!$D$24)*(1-T496)))</f>
        <v>0.171436666210171</v>
      </c>
      <c r="V496" s="24">
        <f ca="1" t="shared" si="3685"/>
        <v>0.07129943737718</v>
      </c>
      <c r="W496" s="26">
        <f ca="1">IF(V496&lt;=('Ejercicio 3 - TIR'!$D$25-'Ejercicio 3 - TIR'!$C$25)/('Ejercicio 3 - TIR'!$E$25-'Ejercicio 3 - TIR'!$C$25),'Ejercicio 3 - TIR'!$C$25+SQRT(('Ejercicio 3 - TIR'!$E$25-'Ejercicio 3 - TIR'!$C$25)*('Ejercicio 3 - TIR'!$D$25-'Ejercicio 3 - TIR'!$C$25)*V496),'Ejercicio 3 - TIR'!$E$25-SQRT(('Ejercicio 3 - TIR'!$E$25-'Ejercicio 3 - TIR'!$C$25)*('Ejercicio 3 - TIR'!$E$25-'Ejercicio 3 - TIR'!$D$25)*(1-V496)))</f>
        <v>0.189990956527183</v>
      </c>
      <c r="X496" s="24">
        <f ca="1" t="shared" si="3685"/>
        <v>0.295930193811441</v>
      </c>
      <c r="Y496" s="26">
        <f ca="1">IF(X496&lt;=('Ejercicio 3 - TIR'!$D$26-'Ejercicio 3 - TIR'!$C$26)/('Ejercicio 3 - TIR'!$E$26-'Ejercicio 3 - TIR'!$C$26),'Ejercicio 3 - TIR'!$C$26+SQRT(('Ejercicio 3 - TIR'!$E$26-'Ejercicio 3 - TIR'!$C$26)*('Ejercicio 3 - TIR'!$D$26-'Ejercicio 3 - TIR'!$C$26)*X496),'Ejercicio 3 - TIR'!$E$26-SQRT(('Ejercicio 3 - TIR'!$E$26-'Ejercicio 3 - TIR'!$C$26)*('Ejercicio 3 - TIR'!$E$26-'Ejercicio 3 - TIR'!$D$26)*(1-X496)))</f>
        <v>0.218266791881834</v>
      </c>
      <c r="Z496" s="24">
        <f ca="1" t="shared" si="3336"/>
        <v>1.14423254093837</v>
      </c>
      <c r="AA496" s="24">
        <f ca="1" t="shared" si="3337"/>
        <v>1.30415916721353</v>
      </c>
      <c r="AB496" s="24">
        <f ca="1" t="shared" si="3338"/>
        <v>1.52773986704804</v>
      </c>
      <c r="AC496" s="24">
        <f ca="1" t="shared" si="3339"/>
        <v>1.81799662571321</v>
      </c>
      <c r="AD496" s="24">
        <f ca="1" t="shared" si="3340"/>
        <v>2.21480491685964</v>
      </c>
      <c r="AE496" s="23">
        <f ca="1" t="shared" si="3341"/>
        <v>5158.92201930183</v>
      </c>
      <c r="AF496" s="23">
        <f ca="1" t="shared" si="3342"/>
        <v>5879.97212428045</v>
      </c>
      <c r="AG496" s="23">
        <f ca="1" t="shared" si="3343"/>
        <v>6888.01494267582</v>
      </c>
      <c r="AH496" s="23">
        <f ca="1" t="shared" si="3344"/>
        <v>8196.67549020833</v>
      </c>
      <c r="AI496" s="23">
        <f ca="1" t="shared" si="3345"/>
        <v>9985.73755355256</v>
      </c>
      <c r="AJ496" s="25">
        <f ca="1" t="shared" si="3346"/>
        <v>46485.7857459245</v>
      </c>
      <c r="AK496" s="25">
        <f ca="1" t="shared" si="3347"/>
        <v>47448.1083121582</v>
      </c>
      <c r="AL496" s="25">
        <f ca="1" t="shared" si="3348"/>
        <v>60927.2316786037</v>
      </c>
      <c r="AM496" s="25">
        <f ca="1" t="shared" si="3349"/>
        <v>77046.7107332841</v>
      </c>
      <c r="AN496" s="25">
        <f ca="1" t="shared" si="3350"/>
        <v>91398.6321125936</v>
      </c>
      <c r="AO496" s="25">
        <f ca="1">C496/'Ejercicio 3 - TIR'!$D$7</f>
        <v>15092.755801221</v>
      </c>
      <c r="AP496" s="25">
        <f ca="1" t="shared" si="3351"/>
        <v>31393.0299447035</v>
      </c>
      <c r="AQ496" s="25">
        <f ca="1" t="shared" si="3352"/>
        <v>32355.3525109372</v>
      </c>
      <c r="AR496" s="25">
        <f ca="1" t="shared" si="3353"/>
        <v>45834.4758773827</v>
      </c>
      <c r="AS496" s="25">
        <f ca="1" t="shared" si="3354"/>
        <v>61953.954932063</v>
      </c>
      <c r="AT496" s="25">
        <f ca="1" t="shared" si="3355"/>
        <v>76305.8763113726</v>
      </c>
      <c r="AU496" s="25">
        <f ca="1">AP496*'Ejercicio 3 - TIR'!$D$5</f>
        <v>15696.5149723518</v>
      </c>
      <c r="AV496" s="25">
        <f ca="1">AQ496*'Ejercicio 3 - TIR'!$D$5</f>
        <v>16177.6762554686</v>
      </c>
      <c r="AW496" s="25">
        <f ca="1">AR496*'Ejercicio 3 - TIR'!$D$5</f>
        <v>22917.2379386913</v>
      </c>
      <c r="AX496" s="25">
        <f ca="1">AS496*'Ejercicio 3 - TIR'!$D$5</f>
        <v>30976.9774660315</v>
      </c>
      <c r="AY496" s="25">
        <f ca="1">AT496*'Ejercicio 3 - TIR'!$D$5</f>
        <v>38152.9381556863</v>
      </c>
      <c r="AZ496" s="25">
        <f ca="1" t="shared" ref="AZ496:BD496" si="3686">AJ496-AU496-AE496</f>
        <v>25630.3487542709</v>
      </c>
      <c r="BA496" s="25">
        <f ca="1" t="shared" si="3686"/>
        <v>25390.4599324092</v>
      </c>
      <c r="BB496" s="25">
        <f ca="1" t="shared" si="3686"/>
        <v>31121.9787972365</v>
      </c>
      <c r="BC496" s="25">
        <f ca="1" t="shared" si="3686"/>
        <v>37873.0577770442</v>
      </c>
      <c r="BD496" s="25">
        <f ca="1" t="shared" si="3686"/>
        <v>43259.9564033547</v>
      </c>
      <c r="BE496" s="25">
        <f ca="1" t="shared" ref="BE496:BI496" si="3687">AZ496/Z496</f>
        <v>22399.597841582</v>
      </c>
      <c r="BF496" s="25">
        <f ca="1" t="shared" si="3687"/>
        <v>19468.835224046</v>
      </c>
      <c r="BG496" s="25">
        <f ca="1" t="shared" si="3687"/>
        <v>20371.2552565455</v>
      </c>
      <c r="BH496" s="25">
        <f ca="1" t="shared" si="3687"/>
        <v>20832.3036695331</v>
      </c>
      <c r="BI496" s="25">
        <f ca="1" t="shared" si="3687"/>
        <v>19532.1746281351</v>
      </c>
      <c r="BJ496" s="25">
        <f ca="1" t="shared" si="3358"/>
        <v>79219.3341371384</v>
      </c>
      <c r="BK496" s="25">
        <f ca="1" t="shared" si="3359"/>
        <v>33427.5097575061</v>
      </c>
      <c r="BL496" s="25">
        <f ca="1" t="shared" si="3360"/>
        <v>112646.843894645</v>
      </c>
      <c r="BM496" s="25">
        <f ca="1">BK496*'Ejercicio 3 - TIR'!$D$5</f>
        <v>16713.754878753</v>
      </c>
      <c r="BN496" s="25">
        <f ca="1" t="shared" si="3361"/>
        <v>95933.0890158915</v>
      </c>
      <c r="BO496" s="25">
        <f ca="1" t="shared" si="3362"/>
        <v>43314.4645316729</v>
      </c>
      <c r="BP496" s="25">
        <f ca="1" t="shared" si="3363"/>
        <v>-111231.865637167</v>
      </c>
      <c r="BQ496" s="25">
        <f ca="1" t="shared" ref="BQ496:BT496" si="3688">BE496</f>
        <v>22399.597841582</v>
      </c>
      <c r="BR496" s="25">
        <f ca="1" t="shared" si="3688"/>
        <v>19468.835224046</v>
      </c>
      <c r="BS496" s="25">
        <f ca="1" t="shared" si="3688"/>
        <v>20371.2552565455</v>
      </c>
      <c r="BT496" s="25">
        <f ca="1" t="shared" si="3688"/>
        <v>20832.3036695331</v>
      </c>
      <c r="BU496" s="25">
        <f ca="1" t="shared" si="3365"/>
        <v>62846.6391598081</v>
      </c>
      <c r="BV496" s="27">
        <f ca="1" t="shared" si="3366"/>
        <v>8.13076969991047</v>
      </c>
    </row>
    <row r="497" ht="15" customHeight="1" spans="1:74">
      <c r="A497" s="23">
        <v>496</v>
      </c>
      <c r="B497" s="24">
        <f ca="1" t="shared" ref="B497:F497" si="3689">RAND()</f>
        <v>0.890211625120294</v>
      </c>
      <c r="C497" s="25">
        <f ca="1">IF(B497&lt;=('Ejercicio 3 - TIR'!$D$13-'Ejercicio 3 - TIR'!$C$13)/('Ejercicio 3 - TIR'!$E$13-'Ejercicio 3 - TIR'!$C$13),'Ejercicio 3 - TIR'!$C$13+SQRT(('Ejercicio 3 - TIR'!$E$13-'Ejercicio 3 - TIR'!$C$13)*('Ejercicio 3 - TIR'!$D$13-'Ejercicio 3 - TIR'!$C$13)*B497),'Ejercicio 3 - TIR'!$E$13-SQRT(('Ejercicio 3 - TIR'!$E$13-'Ejercicio 3 - TIR'!$C$13)*('Ejercicio 3 - TIR'!$E$13-'Ejercicio 3 - TIR'!$D$13)*(1-B497)))</f>
        <v>88521.9317890314</v>
      </c>
      <c r="D497" s="24">
        <f ca="1" t="shared" si="3689"/>
        <v>0.299182548249333</v>
      </c>
      <c r="E497" s="25">
        <f ca="1">IF(D497&lt;=('Ejercicio 3 - TIR'!$D$14-'Ejercicio 3 - TIR'!$C$14)/('Ejercicio 3 - TIR'!$E$14-'Ejercicio 3 - TIR'!$C$14),'Ejercicio 3 - TIR'!$C$14+SQRT(('Ejercicio 3 - TIR'!$E$14-'Ejercicio 3 - TIR'!$C$14)*('Ejercicio 3 - TIR'!$D$14-'Ejercicio 3 - TIR'!$C$14)*D497),'Ejercicio 3 - TIR'!$E$14-SQRT(('Ejercicio 3 - TIR'!$E$14-'Ejercicio 3 - TIR'!$C$14)*('Ejercicio 3 - TIR'!$E$14-'Ejercicio 3 - TIR'!$D$14)*(1-D497)))</f>
        <v>29736.9495583867</v>
      </c>
      <c r="F497" s="24">
        <f ca="1" t="shared" si="3689"/>
        <v>0.412571173013942</v>
      </c>
      <c r="G497" s="25">
        <f ca="1">IF(F497&lt;=('Ejercicio 3 - TIR'!$D$18-'Ejercicio 3 - TIR'!$C$18)/('Ejercicio 3 - TIR'!$E$18-'Ejercicio 3 - TIR'!$C$18),'Ejercicio 3 - TIR'!$C$18+SQRT(('Ejercicio 3 - TIR'!$E$18-'Ejercicio 3 - TIR'!$C$18)*('Ejercicio 3 - TIR'!$D$18-'Ejercicio 3 - TIR'!$C$18)*F497),'Ejercicio 3 - TIR'!$E$18-SQRT(('Ejercicio 3 - TIR'!$E$18-'Ejercicio 3 - TIR'!$C$18)*('Ejercicio 3 - TIR'!$E$18-'Ejercicio 3 - TIR'!$D$18)*(1-F497)))</f>
        <v>37866.7449400684</v>
      </c>
      <c r="H497" s="24">
        <f ca="1" t="shared" ref="H497:L497" si="3690">RAND()</f>
        <v>0.0417674652453028</v>
      </c>
      <c r="I497" s="25">
        <f ca="1">IF(H497&lt;=('Ejercicio 3 - TIR'!$D$18-'Ejercicio 3 - TIR'!$C$18)/('Ejercicio 3 - TIR'!$E$18-'Ejercicio 3 - TIR'!$C$18),'Ejercicio 3 - TIR'!$C$18+SQRT(('Ejercicio 3 - TIR'!$E$18-'Ejercicio 3 - TIR'!$C$18)*('Ejercicio 3 - TIR'!$D$18-'Ejercicio 3 - TIR'!$C$18)*H497),'Ejercicio 3 - TIR'!$E$18-SQRT(('Ejercicio 3 - TIR'!$E$18-'Ejercicio 3 - TIR'!$C$18)*('Ejercicio 3 - TIR'!$E$18-'Ejercicio 3 - TIR'!$D$18)*(1-H497)))</f>
        <v>32503.0221307043</v>
      </c>
      <c r="J497" s="24">
        <f ca="1" t="shared" si="3690"/>
        <v>0.973782809293034</v>
      </c>
      <c r="K497" s="25">
        <f ca="1">IF(J497&lt;=('Ejercicio 3 - TIR'!$D$18-'Ejercicio 3 - TIR'!$C$18)/('Ejercicio 3 - TIR'!$E$18-'Ejercicio 3 - TIR'!$C$18),'Ejercicio 3 - TIR'!$C$18+SQRT(('Ejercicio 3 - TIR'!$E$18-'Ejercicio 3 - TIR'!$C$18)*('Ejercicio 3 - TIR'!$D$18-'Ejercicio 3 - TIR'!$C$18)*J497),'Ejercicio 3 - TIR'!$E$18-SQRT(('Ejercicio 3 - TIR'!$E$18-'Ejercicio 3 - TIR'!$C$18)*('Ejercicio 3 - TIR'!$E$18-'Ejercicio 3 - TIR'!$D$18)*(1-J497)))</f>
        <v>43597.755619365</v>
      </c>
      <c r="L497" s="24">
        <f ca="1" t="shared" si="3690"/>
        <v>0.496659936195523</v>
      </c>
      <c r="M497" s="25">
        <f ca="1">IF(L497&lt;=('Ejercicio 3 - TIR'!$D$18-'Ejercicio 3 - TIR'!$C$18)/('Ejercicio 3 - TIR'!$E$18-'Ejercicio 3 - TIR'!$C$18),'Ejercicio 3 - TIR'!$C$18+SQRT(('Ejercicio 3 - TIR'!$E$18-'Ejercicio 3 - TIR'!$C$18)*('Ejercicio 3 - TIR'!$D$18-'Ejercicio 3 - TIR'!$C$18)*L497),'Ejercicio 3 - TIR'!$E$18-SQRT(('Ejercicio 3 - TIR'!$E$18-'Ejercicio 3 - TIR'!$C$18)*('Ejercicio 3 - TIR'!$E$18-'Ejercicio 3 - TIR'!$D$18)*(1-L497)))</f>
        <v>38631.2797677592</v>
      </c>
      <c r="N497" s="24">
        <f ca="1" t="shared" ref="N497:R497" si="3691">RAND()</f>
        <v>0.240480694107376</v>
      </c>
      <c r="O497" s="25">
        <f ca="1">IF(N497&lt;=('Ejercicio 3 - TIR'!$D$18-'Ejercicio 3 - TIR'!$C$18)/('Ejercicio 3 - TIR'!$E$18-'Ejercicio 3 - TIR'!$C$18),'Ejercicio 3 - TIR'!$C$18+SQRT(('Ejercicio 3 - TIR'!$E$18-'Ejercicio 3 - TIR'!$C$18)*('Ejercicio 3 - TIR'!$D$18-'Ejercicio 3 - TIR'!$C$18)*N497),'Ejercicio 3 - TIR'!$E$18-SQRT(('Ejercicio 3 - TIR'!$E$18-'Ejercicio 3 - TIR'!$C$18)*('Ejercicio 3 - TIR'!$E$18-'Ejercicio 3 - TIR'!$D$18)*(1-N497)))</f>
        <v>36006.0056706688</v>
      </c>
      <c r="P497" s="24">
        <f ca="1" t="shared" si="3691"/>
        <v>0.305478051396061</v>
      </c>
      <c r="Q497" s="26">
        <f ca="1">IF(P497&lt;=('Ejercicio 3 - TIR'!$D$22-'Ejercicio 3 - TIR'!$C$22)/('Ejercicio 3 - TIR'!$E$22-'Ejercicio 3 - TIR'!$C$22),'Ejercicio 3 - TIR'!$C$22+SQRT(('Ejercicio 3 - TIR'!$E$22-'Ejercicio 3 - TIR'!$C$22)*('Ejercicio 3 - TIR'!$D$22-'Ejercicio 3 - TIR'!$C$22)*P497),'Ejercicio 3 - TIR'!$E$22-SQRT(('Ejercicio 3 - TIR'!$E$22-'Ejercicio 3 - TIR'!$C$22)*('Ejercicio 3 - TIR'!$E$22-'Ejercicio 3 - TIR'!$D$22)*(1-P497)))</f>
        <v>0.143449104300866</v>
      </c>
      <c r="R497" s="24">
        <f ca="1" t="shared" si="3691"/>
        <v>0.359111699245524</v>
      </c>
      <c r="S497" s="26">
        <f ca="1">IF(R497&lt;=('Ejercicio 3 - TIR'!$D$23-'Ejercicio 3 - TIR'!$C$23)/('Ejercicio 3 - TIR'!$E$23-'Ejercicio 3 - TIR'!$C$23),'Ejercicio 3 - TIR'!$C$23+SQRT(('Ejercicio 3 - TIR'!$E$23-'Ejercicio 3 - TIR'!$C$23)*('Ejercicio 3 - TIR'!$D$23-'Ejercicio 3 - TIR'!$C$23)*R497),'Ejercicio 3 - TIR'!$E$23-SQRT(('Ejercicio 3 - TIR'!$E$23-'Ejercicio 3 - TIR'!$C$23)*('Ejercicio 3 - TIR'!$E$23-'Ejercicio 3 - TIR'!$D$23)*(1-R497)))</f>
        <v>0.145424418550715</v>
      </c>
      <c r="T497" s="24">
        <f ca="1" t="shared" ref="T497:X497" si="3692">RAND()</f>
        <v>0.999142176940413</v>
      </c>
      <c r="U497" s="26">
        <f ca="1">IF(T497&lt;=('Ejercicio 3 - TIR'!$D$24-'Ejercicio 3 - TIR'!$C$24)/('Ejercicio 3 - TIR'!$E$24-'Ejercicio 3 - TIR'!$C$24),'Ejercicio 3 - TIR'!$C$24+SQRT(('Ejercicio 3 - TIR'!$E$24-'Ejercicio 3 - TIR'!$C$24)*('Ejercicio 3 - TIR'!$D$24-'Ejercicio 3 - TIR'!$C$24)*T497),'Ejercicio 3 - TIR'!$E$24-SQRT(('Ejercicio 3 - TIR'!$E$24-'Ejercicio 3 - TIR'!$C$24)*('Ejercicio 3 - TIR'!$E$24-'Ejercicio 3 - TIR'!$D$24)*(1-T497)))</f>
        <v>0.218450192087114</v>
      </c>
      <c r="V497" s="24">
        <f ca="1" t="shared" si="3692"/>
        <v>0.336741486137217</v>
      </c>
      <c r="W497" s="26">
        <f ca="1">IF(V497&lt;=('Ejercicio 3 - TIR'!$D$25-'Ejercicio 3 - TIR'!$C$25)/('Ejercicio 3 - TIR'!$E$25-'Ejercicio 3 - TIR'!$C$25),'Ejercicio 3 - TIR'!$C$25+SQRT(('Ejercicio 3 - TIR'!$E$25-'Ejercicio 3 - TIR'!$C$25)*('Ejercicio 3 - TIR'!$D$25-'Ejercicio 3 - TIR'!$C$25)*V497),'Ejercicio 3 - TIR'!$E$25-SQRT(('Ejercicio 3 - TIR'!$E$25-'Ejercicio 3 - TIR'!$C$25)*('Ejercicio 3 - TIR'!$E$25-'Ejercicio 3 - TIR'!$D$25)*(1-V497)))</f>
        <v>0.201819041120794</v>
      </c>
      <c r="X497" s="24">
        <f ca="1" t="shared" si="3692"/>
        <v>0.944764126857209</v>
      </c>
      <c r="Y497" s="26">
        <f ca="1">IF(X497&lt;=('Ejercicio 3 - TIR'!$D$26-'Ejercicio 3 - TIR'!$C$26)/('Ejercicio 3 - TIR'!$E$26-'Ejercicio 3 - TIR'!$C$26),'Ejercicio 3 - TIR'!$C$26+SQRT(('Ejercicio 3 - TIR'!$E$26-'Ejercicio 3 - TIR'!$C$26)*('Ejercicio 3 - TIR'!$D$26-'Ejercicio 3 - TIR'!$C$26)*X497),'Ejercicio 3 - TIR'!$E$26-SQRT(('Ejercicio 3 - TIR'!$E$26-'Ejercicio 3 - TIR'!$C$26)*('Ejercicio 3 - TIR'!$E$26-'Ejercicio 3 - TIR'!$D$26)*(1-X497)))</f>
        <v>0.262729397376725</v>
      </c>
      <c r="Z497" s="24">
        <f ca="1" t="shared" si="3336"/>
        <v>1.14344910430087</v>
      </c>
      <c r="AA497" s="24">
        <f ca="1" t="shared" si="3337"/>
        <v>1.30973452543616</v>
      </c>
      <c r="AB497" s="24">
        <f ca="1" t="shared" si="3338"/>
        <v>1.59584628410081</v>
      </c>
      <c r="AC497" s="24">
        <f ca="1" t="shared" si="3339"/>
        <v>1.91791845093422</v>
      </c>
      <c r="AD497" s="24">
        <f ca="1" t="shared" si="3340"/>
        <v>2.42181200976587</v>
      </c>
      <c r="AE497" s="23">
        <f ca="1" t="shared" si="3341"/>
        <v>4265.73877879062</v>
      </c>
      <c r="AF497" s="23">
        <f ca="1" t="shared" si="3342"/>
        <v>4886.08136038548</v>
      </c>
      <c r="AG497" s="23">
        <f ca="1" t="shared" si="3343"/>
        <v>5953.44677211495</v>
      </c>
      <c r="AH497" s="23">
        <f ca="1" t="shared" si="3344"/>
        <v>7154.96569102688</v>
      </c>
      <c r="AI497" s="23">
        <f ca="1" t="shared" si="3345"/>
        <v>9034.78551528152</v>
      </c>
      <c r="AJ497" s="25">
        <f ca="1" t="shared" si="3346"/>
        <v>43298.6955845105</v>
      </c>
      <c r="AK497" s="25">
        <f ca="1" t="shared" si="3347"/>
        <v>42570.3302655988</v>
      </c>
      <c r="AL497" s="25">
        <f ca="1" t="shared" si="3348"/>
        <v>69575.3163002988</v>
      </c>
      <c r="AM497" s="25">
        <f ca="1" t="shared" si="3349"/>
        <v>74091.644249787</v>
      </c>
      <c r="AN497" s="25">
        <f ca="1" t="shared" si="3350"/>
        <v>87199.7769569237</v>
      </c>
      <c r="AO497" s="25">
        <f ca="1">C497/'Ejercicio 3 - TIR'!$D$7</f>
        <v>17704.3863578063</v>
      </c>
      <c r="AP497" s="25">
        <f ca="1" t="shared" si="3351"/>
        <v>25594.3092267043</v>
      </c>
      <c r="AQ497" s="25">
        <f ca="1" t="shared" si="3352"/>
        <v>24865.9439077926</v>
      </c>
      <c r="AR497" s="25">
        <f ca="1" t="shared" si="3353"/>
        <v>51870.9299424925</v>
      </c>
      <c r="AS497" s="25">
        <f ca="1" t="shared" si="3354"/>
        <v>56387.2578919807</v>
      </c>
      <c r="AT497" s="25">
        <f ca="1" t="shared" si="3355"/>
        <v>69495.3905991174</v>
      </c>
      <c r="AU497" s="25">
        <f ca="1">AP497*'Ejercicio 3 - TIR'!$D$5</f>
        <v>12797.1546133521</v>
      </c>
      <c r="AV497" s="25">
        <f ca="1">AQ497*'Ejercicio 3 - TIR'!$D$5</f>
        <v>12432.9719538963</v>
      </c>
      <c r="AW497" s="25">
        <f ca="1">AR497*'Ejercicio 3 - TIR'!$D$5</f>
        <v>25935.4649712463</v>
      </c>
      <c r="AX497" s="25">
        <f ca="1">AS497*'Ejercicio 3 - TIR'!$D$5</f>
        <v>28193.6289459904</v>
      </c>
      <c r="AY497" s="25">
        <f ca="1">AT497*'Ejercicio 3 - TIR'!$D$5</f>
        <v>34747.6952995587</v>
      </c>
      <c r="AZ497" s="25">
        <f ca="1" t="shared" ref="AZ497:BD497" si="3693">AJ497-AU497-AE497</f>
        <v>26235.8021923678</v>
      </c>
      <c r="BA497" s="25">
        <f ca="1" t="shared" si="3693"/>
        <v>25251.2769513171</v>
      </c>
      <c r="BB497" s="25">
        <f ca="1" t="shared" si="3693"/>
        <v>37686.4045569376</v>
      </c>
      <c r="BC497" s="25">
        <f ca="1" t="shared" si="3693"/>
        <v>38743.0496127698</v>
      </c>
      <c r="BD497" s="25">
        <f ca="1" t="shared" si="3693"/>
        <v>43417.2961420835</v>
      </c>
      <c r="BE497" s="25">
        <f ca="1" t="shared" ref="BE497:BI497" si="3694">AZ497/Z497</f>
        <v>22944.4424711925</v>
      </c>
      <c r="BF497" s="25">
        <f ca="1" t="shared" si="3694"/>
        <v>19279.6910067772</v>
      </c>
      <c r="BG497" s="25">
        <f ca="1" t="shared" si="3694"/>
        <v>23615.3099032168</v>
      </c>
      <c r="BH497" s="25">
        <f ca="1" t="shared" si="3694"/>
        <v>20200.5719241598</v>
      </c>
      <c r="BI497" s="25">
        <f ca="1" t="shared" si="3694"/>
        <v>17927.6079096994</v>
      </c>
      <c r="BJ497" s="25">
        <f ca="1" t="shared" si="3358"/>
        <v>72017.3015743027</v>
      </c>
      <c r="BK497" s="25">
        <f ca="1" t="shared" si="3359"/>
        <v>42876.6955068702</v>
      </c>
      <c r="BL497" s="25">
        <f ca="1" t="shared" si="3360"/>
        <v>114893.997081173</v>
      </c>
      <c r="BM497" s="25">
        <f ca="1">BK497*'Ejercicio 3 - TIR'!$D$5</f>
        <v>21438.3477534351</v>
      </c>
      <c r="BN497" s="25">
        <f ca="1" t="shared" si="3361"/>
        <v>93455.6493277378</v>
      </c>
      <c r="BO497" s="25">
        <f ca="1" t="shared" si="3362"/>
        <v>38589.1427372898</v>
      </c>
      <c r="BP497" s="25">
        <f ca="1" t="shared" si="3363"/>
        <v>-118258.881347418</v>
      </c>
      <c r="BQ497" s="25">
        <f ca="1" t="shared" ref="BQ497:BT497" si="3695">BE497</f>
        <v>22944.4424711925</v>
      </c>
      <c r="BR497" s="25">
        <f ca="1" t="shared" si="3695"/>
        <v>19279.6910067772</v>
      </c>
      <c r="BS497" s="25">
        <f ca="1" t="shared" si="3695"/>
        <v>23615.3099032168</v>
      </c>
      <c r="BT497" s="25">
        <f ca="1" t="shared" si="3695"/>
        <v>20200.5719241598</v>
      </c>
      <c r="BU497" s="25">
        <f ca="1" t="shared" si="3365"/>
        <v>56516.7506469892</v>
      </c>
      <c r="BV497" s="27">
        <f ca="1" t="shared" si="3366"/>
        <v>5.62532193268737</v>
      </c>
    </row>
    <row r="498" ht="15" customHeight="1" spans="1:74">
      <c r="A498" s="23">
        <v>497</v>
      </c>
      <c r="B498" s="24">
        <f ca="1" t="shared" ref="B498:F498" si="3696">RAND()</f>
        <v>0.274328986240566</v>
      </c>
      <c r="C498" s="25">
        <f ca="1">IF(B498&lt;=('Ejercicio 3 - TIR'!$D$13-'Ejercicio 3 - TIR'!$C$13)/('Ejercicio 3 - TIR'!$E$13-'Ejercicio 3 - TIR'!$C$13),'Ejercicio 3 - TIR'!$C$13+SQRT(('Ejercicio 3 - TIR'!$E$13-'Ejercicio 3 - TIR'!$C$13)*('Ejercicio 3 - TIR'!$D$13-'Ejercicio 3 - TIR'!$C$13)*B498),'Ejercicio 3 - TIR'!$E$13-SQRT(('Ejercicio 3 - TIR'!$E$13-'Ejercicio 3 - TIR'!$C$13)*('Ejercicio 3 - TIR'!$E$13-'Ejercicio 3 - TIR'!$D$13)*(1-B498)))</f>
        <v>70490.5910511356</v>
      </c>
      <c r="D498" s="24">
        <f ca="1" t="shared" si="3696"/>
        <v>0.807715159666923</v>
      </c>
      <c r="E498" s="25">
        <f ca="1">IF(D498&lt;=('Ejercicio 3 - TIR'!$D$14-'Ejercicio 3 - TIR'!$C$14)/('Ejercicio 3 - TIR'!$E$14-'Ejercicio 3 - TIR'!$C$14),'Ejercicio 3 - TIR'!$C$14+SQRT(('Ejercicio 3 - TIR'!$E$14-'Ejercicio 3 - TIR'!$C$14)*('Ejercicio 3 - TIR'!$D$14-'Ejercicio 3 - TIR'!$C$14)*D498),'Ejercicio 3 - TIR'!$E$14-SQRT(('Ejercicio 3 - TIR'!$E$14-'Ejercicio 3 - TIR'!$C$14)*('Ejercicio 3 - TIR'!$E$14-'Ejercicio 3 - TIR'!$D$14)*(1-D498)))</f>
        <v>34629.4575646438</v>
      </c>
      <c r="F498" s="24">
        <f ca="1" t="shared" si="3696"/>
        <v>0.323920255952732</v>
      </c>
      <c r="G498" s="25">
        <f ca="1">IF(F498&lt;=('Ejercicio 3 - TIR'!$D$18-'Ejercicio 3 - TIR'!$C$18)/('Ejercicio 3 - TIR'!$E$18-'Ejercicio 3 - TIR'!$C$18),'Ejercicio 3 - TIR'!$C$18+SQRT(('Ejercicio 3 - TIR'!$E$18-'Ejercicio 3 - TIR'!$C$18)*('Ejercicio 3 - TIR'!$D$18-'Ejercicio 3 - TIR'!$C$18)*F498),'Ejercicio 3 - TIR'!$E$18-SQRT(('Ejercicio 3 - TIR'!$E$18-'Ejercicio 3 - TIR'!$C$18)*('Ejercicio 3 - TIR'!$E$18-'Ejercicio 3 - TIR'!$D$18)*(1-F498)))</f>
        <v>36970.5120610261</v>
      </c>
      <c r="H498" s="24">
        <f ca="1" t="shared" ref="H498:L498" si="3697">RAND()</f>
        <v>0.296374219080357</v>
      </c>
      <c r="I498" s="25">
        <f ca="1">IF(H498&lt;=('Ejercicio 3 - TIR'!$D$18-'Ejercicio 3 - TIR'!$C$18)/('Ejercicio 3 - TIR'!$E$18-'Ejercicio 3 - TIR'!$C$18),'Ejercicio 3 - TIR'!$C$18+SQRT(('Ejercicio 3 - TIR'!$E$18-'Ejercicio 3 - TIR'!$C$18)*('Ejercicio 3 - TIR'!$D$18-'Ejercicio 3 - TIR'!$C$18)*H498),'Ejercicio 3 - TIR'!$E$18-SQRT(('Ejercicio 3 - TIR'!$E$18-'Ejercicio 3 - TIR'!$C$18)*('Ejercicio 3 - TIR'!$E$18-'Ejercicio 3 - TIR'!$D$18)*(1-H498)))</f>
        <v>36667.5432403587</v>
      </c>
      <c r="J498" s="24">
        <f ca="1" t="shared" si="3697"/>
        <v>0.196124371213097</v>
      </c>
      <c r="K498" s="25">
        <f ca="1">IF(J498&lt;=('Ejercicio 3 - TIR'!$D$18-'Ejercicio 3 - TIR'!$C$18)/('Ejercicio 3 - TIR'!$E$18-'Ejercicio 3 - TIR'!$C$18),'Ejercicio 3 - TIR'!$C$18+SQRT(('Ejercicio 3 - TIR'!$E$18-'Ejercicio 3 - TIR'!$C$18)*('Ejercicio 3 - TIR'!$D$18-'Ejercicio 3 - TIR'!$C$18)*J498),'Ejercicio 3 - TIR'!$E$18-SQRT(('Ejercicio 3 - TIR'!$E$18-'Ejercicio 3 - TIR'!$C$18)*('Ejercicio 3 - TIR'!$E$18-'Ejercicio 3 - TIR'!$D$18)*(1-J498)))</f>
        <v>35423.8967248616</v>
      </c>
      <c r="L498" s="24">
        <f ca="1" t="shared" si="3697"/>
        <v>0.609826055857562</v>
      </c>
      <c r="M498" s="25">
        <f ca="1">IF(L498&lt;=('Ejercicio 3 - TIR'!$D$18-'Ejercicio 3 - TIR'!$C$18)/('Ejercicio 3 - TIR'!$E$18-'Ejercicio 3 - TIR'!$C$18),'Ejercicio 3 - TIR'!$C$18+SQRT(('Ejercicio 3 - TIR'!$E$18-'Ejercicio 3 - TIR'!$C$18)*('Ejercicio 3 - TIR'!$D$18-'Ejercicio 3 - TIR'!$C$18)*L498),'Ejercicio 3 - TIR'!$E$18-SQRT(('Ejercicio 3 - TIR'!$E$18-'Ejercicio 3 - TIR'!$C$18)*('Ejercicio 3 - TIR'!$E$18-'Ejercicio 3 - TIR'!$D$18)*(1-L498)))</f>
        <v>39564.1993067185</v>
      </c>
      <c r="N498" s="24">
        <f ca="1" t="shared" ref="N498:R498" si="3698">RAND()</f>
        <v>0.300736474817097</v>
      </c>
      <c r="O498" s="25">
        <f ca="1">IF(N498&lt;=('Ejercicio 3 - TIR'!$D$18-'Ejercicio 3 - TIR'!$C$18)/('Ejercicio 3 - TIR'!$E$18-'Ejercicio 3 - TIR'!$C$18),'Ejercicio 3 - TIR'!$C$18+SQRT(('Ejercicio 3 - TIR'!$E$18-'Ejercicio 3 - TIR'!$C$18)*('Ejercicio 3 - TIR'!$D$18-'Ejercicio 3 - TIR'!$C$18)*N498),'Ejercicio 3 - TIR'!$E$18-SQRT(('Ejercicio 3 - TIR'!$E$18-'Ejercicio 3 - TIR'!$C$18)*('Ejercicio 3 - TIR'!$E$18-'Ejercicio 3 - TIR'!$D$18)*(1-N498)))</f>
        <v>36716.432923998</v>
      </c>
      <c r="P498" s="24">
        <f ca="1" t="shared" si="3698"/>
        <v>0.419536386380802</v>
      </c>
      <c r="Q498" s="26">
        <f ca="1">IF(P498&lt;=('Ejercicio 3 - TIR'!$D$22-'Ejercicio 3 - TIR'!$C$22)/('Ejercicio 3 - TIR'!$E$22-'Ejercicio 3 - TIR'!$C$22),'Ejercicio 3 - TIR'!$C$22+SQRT(('Ejercicio 3 - TIR'!$E$22-'Ejercicio 3 - TIR'!$C$22)*('Ejercicio 3 - TIR'!$D$22-'Ejercicio 3 - TIR'!$C$22)*P498),'Ejercicio 3 - TIR'!$E$22-SQRT(('Ejercicio 3 - TIR'!$E$22-'Ejercicio 3 - TIR'!$C$22)*('Ejercicio 3 - TIR'!$E$22-'Ejercicio 3 - TIR'!$D$22)*(1-P498)))</f>
        <v>0.147480274661754</v>
      </c>
      <c r="R498" s="24">
        <f ca="1" t="shared" si="3698"/>
        <v>0.159578726204933</v>
      </c>
      <c r="S498" s="26">
        <f ca="1">IF(R498&lt;=('Ejercicio 3 - TIR'!$D$23-'Ejercicio 3 - TIR'!$C$23)/('Ejercicio 3 - TIR'!$E$23-'Ejercicio 3 - TIR'!$C$23),'Ejercicio 3 - TIR'!$C$23+SQRT(('Ejercicio 3 - TIR'!$E$23-'Ejercicio 3 - TIR'!$C$23)*('Ejercicio 3 - TIR'!$D$23-'Ejercicio 3 - TIR'!$C$23)*R498),'Ejercicio 3 - TIR'!$E$23-SQRT(('Ejercicio 3 - TIR'!$E$23-'Ejercicio 3 - TIR'!$C$23)*('Ejercicio 3 - TIR'!$E$23-'Ejercicio 3 - TIR'!$D$23)*(1-R498)))</f>
        <v>0.136948206606272</v>
      </c>
      <c r="T498" s="24">
        <f ca="1" t="shared" ref="T498:X498" si="3699">RAND()</f>
        <v>0.100018082023216</v>
      </c>
      <c r="U498" s="26">
        <f ca="1">IF(T498&lt;=('Ejercicio 3 - TIR'!$D$24-'Ejercicio 3 - TIR'!$C$24)/('Ejercicio 3 - TIR'!$E$24-'Ejercicio 3 - TIR'!$C$24),'Ejercicio 3 - TIR'!$C$24+SQRT(('Ejercicio 3 - TIR'!$E$24-'Ejercicio 3 - TIR'!$C$24)*('Ejercicio 3 - TIR'!$D$24-'Ejercicio 3 - TIR'!$C$24)*T498),'Ejercicio 3 - TIR'!$E$24-SQRT(('Ejercicio 3 - TIR'!$E$24-'Ejercicio 3 - TIR'!$C$24)*('Ejercicio 3 - TIR'!$E$24-'Ejercicio 3 - TIR'!$D$24)*(1-T498)))</f>
        <v>0.164492686854022</v>
      </c>
      <c r="V498" s="24">
        <f ca="1" t="shared" si="3699"/>
        <v>0.00497228315010623</v>
      </c>
      <c r="W498" s="26">
        <f ca="1">IF(V498&lt;=('Ejercicio 3 - TIR'!$D$25-'Ejercicio 3 - TIR'!$C$25)/('Ejercicio 3 - TIR'!$E$25-'Ejercicio 3 - TIR'!$C$25),'Ejercicio 3 - TIR'!$C$25+SQRT(('Ejercicio 3 - TIR'!$E$25-'Ejercicio 3 - TIR'!$C$25)*('Ejercicio 3 - TIR'!$D$25-'Ejercicio 3 - TIR'!$C$25)*V498),'Ejercicio 3 - TIR'!$E$25-SQRT(('Ejercicio 3 - TIR'!$E$25-'Ejercicio 3 - TIR'!$C$25)*('Ejercicio 3 - TIR'!$E$25-'Ejercicio 3 - TIR'!$D$25)*(1-V498)))</f>
        <v>0.182638407930959</v>
      </c>
      <c r="X498" s="24">
        <f ca="1" t="shared" si="3699"/>
        <v>0.340013471128523</v>
      </c>
      <c r="Y498" s="26">
        <f ca="1">IF(X498&lt;=('Ejercicio 3 - TIR'!$D$26-'Ejercicio 3 - TIR'!$C$26)/('Ejercicio 3 - TIR'!$E$26-'Ejercicio 3 - TIR'!$C$26),'Ejercicio 3 - TIR'!$C$26+SQRT(('Ejercicio 3 - TIR'!$E$26-'Ejercicio 3 - TIR'!$C$26)*('Ejercicio 3 - TIR'!$D$26-'Ejercicio 3 - TIR'!$C$26)*X498),'Ejercicio 3 - TIR'!$E$26-SQRT(('Ejercicio 3 - TIR'!$E$26-'Ejercicio 3 - TIR'!$C$26)*('Ejercicio 3 - TIR'!$E$26-'Ejercicio 3 - TIR'!$D$26)*(1-X498)))</f>
        <v>0.220301363031423</v>
      </c>
      <c r="Z498" s="24">
        <f ca="1" t="shared" si="3336"/>
        <v>1.14748027466175</v>
      </c>
      <c r="AA498" s="24">
        <f ca="1" t="shared" si="3337"/>
        <v>1.30462564039275</v>
      </c>
      <c r="AB498" s="24">
        <f ca="1" t="shared" si="3338"/>
        <v>1.51922701731961</v>
      </c>
      <c r="AC498" s="24">
        <f ca="1" t="shared" si="3339"/>
        <v>1.79669622104856</v>
      </c>
      <c r="AD498" s="24">
        <f ca="1" t="shared" si="3340"/>
        <v>2.19251084749896</v>
      </c>
      <c r="AE498" s="23">
        <f ca="1" t="shared" si="3341"/>
        <v>5107.16191302123</v>
      </c>
      <c r="AF498" s="23">
        <f ca="1" t="shared" si="3342"/>
        <v>5806.57857785734</v>
      </c>
      <c r="AG498" s="23">
        <f ca="1" t="shared" si="3343"/>
        <v>6761.71828955811</v>
      </c>
      <c r="AH498" s="23">
        <f ca="1" t="shared" si="3344"/>
        <v>7996.66775284065</v>
      </c>
      <c r="AI498" s="23">
        <f ca="1" t="shared" si="3345"/>
        <v>9758.34455850087</v>
      </c>
      <c r="AJ498" s="25">
        <f ca="1" t="shared" si="3346"/>
        <v>42422.9333341719</v>
      </c>
      <c r="AK498" s="25">
        <f ca="1" t="shared" si="3347"/>
        <v>47837.417081582</v>
      </c>
      <c r="AL498" s="25">
        <f ca="1" t="shared" si="3348"/>
        <v>53816.9409631493</v>
      </c>
      <c r="AM498" s="25">
        <f ca="1" t="shared" si="3349"/>
        <v>71084.8473831932</v>
      </c>
      <c r="AN498" s="25">
        <f ca="1" t="shared" si="3350"/>
        <v>80501.1774673338</v>
      </c>
      <c r="AO498" s="25">
        <f ca="1">C498/'Ejercicio 3 - TIR'!$D$7</f>
        <v>14098.1182102271</v>
      </c>
      <c r="AP498" s="25">
        <f ca="1" t="shared" si="3351"/>
        <v>28324.8151239448</v>
      </c>
      <c r="AQ498" s="25">
        <f ca="1" t="shared" si="3352"/>
        <v>33739.2988713549</v>
      </c>
      <c r="AR498" s="25">
        <f ca="1" t="shared" si="3353"/>
        <v>39718.8227529222</v>
      </c>
      <c r="AS498" s="25">
        <f ca="1" t="shared" si="3354"/>
        <v>56986.7291729661</v>
      </c>
      <c r="AT498" s="25">
        <f ca="1" t="shared" si="3355"/>
        <v>66403.0592571067</v>
      </c>
      <c r="AU498" s="25">
        <f ca="1">AP498*'Ejercicio 3 - TIR'!$D$5</f>
        <v>14162.4075619724</v>
      </c>
      <c r="AV498" s="25">
        <f ca="1">AQ498*'Ejercicio 3 - TIR'!$D$5</f>
        <v>16869.6494356774</v>
      </c>
      <c r="AW498" s="25">
        <f ca="1">AR498*'Ejercicio 3 - TIR'!$D$5</f>
        <v>19859.4113764611</v>
      </c>
      <c r="AX498" s="25">
        <f ca="1">AS498*'Ejercicio 3 - TIR'!$D$5</f>
        <v>28493.364586483</v>
      </c>
      <c r="AY498" s="25">
        <f ca="1">AT498*'Ejercicio 3 - TIR'!$D$5</f>
        <v>33201.5296285533</v>
      </c>
      <c r="AZ498" s="25">
        <f ca="1" t="shared" ref="AZ498:BD498" si="3700">AJ498-AU498-AE498</f>
        <v>23153.3638591783</v>
      </c>
      <c r="BA498" s="25">
        <f ca="1" t="shared" si="3700"/>
        <v>25161.1890680472</v>
      </c>
      <c r="BB498" s="25">
        <f ca="1" t="shared" si="3700"/>
        <v>27195.8112971301</v>
      </c>
      <c r="BC498" s="25">
        <f ca="1" t="shared" si="3700"/>
        <v>34594.8150438695</v>
      </c>
      <c r="BD498" s="25">
        <f ca="1" t="shared" si="3700"/>
        <v>37541.3032802796</v>
      </c>
      <c r="BE498" s="25">
        <f ca="1" t="shared" ref="BE498:BI498" si="3701">AZ498/Z498</f>
        <v>20177.5702558401</v>
      </c>
      <c r="BF498" s="25">
        <f ca="1" t="shared" si="3701"/>
        <v>19286.137179147</v>
      </c>
      <c r="BG498" s="25">
        <f ca="1" t="shared" si="3701"/>
        <v>17901.0845562186</v>
      </c>
      <c r="BH498" s="25">
        <f ca="1" t="shared" si="3701"/>
        <v>19254.6823656588</v>
      </c>
      <c r="BI498" s="25">
        <f ca="1" t="shared" si="3701"/>
        <v>17122.5165536141</v>
      </c>
      <c r="BJ498" s="25">
        <f ca="1" t="shared" si="3358"/>
        <v>75925.4613534867</v>
      </c>
      <c r="BK498" s="25">
        <f ca="1" t="shared" si="3359"/>
        <v>30910.2771052456</v>
      </c>
      <c r="BL498" s="25">
        <f ca="1" t="shared" si="3360"/>
        <v>106835.738458732</v>
      </c>
      <c r="BM498" s="25">
        <f ca="1">BK498*'Ejercicio 3 - TIR'!$D$5</f>
        <v>15455.1385526228</v>
      </c>
      <c r="BN498" s="25">
        <f ca="1" t="shared" si="3361"/>
        <v>91380.5999061095</v>
      </c>
      <c r="BO498" s="25">
        <f ca="1" t="shared" si="3362"/>
        <v>41678.5166697574</v>
      </c>
      <c r="BP498" s="25">
        <f ca="1" t="shared" si="3363"/>
        <v>-105120.048615779</v>
      </c>
      <c r="BQ498" s="25">
        <f ca="1" t="shared" ref="BQ498:BT498" si="3702">BE498</f>
        <v>20177.5702558401</v>
      </c>
      <c r="BR498" s="25">
        <f ca="1" t="shared" si="3702"/>
        <v>19286.137179147</v>
      </c>
      <c r="BS498" s="25">
        <f ca="1" t="shared" si="3702"/>
        <v>17901.0845562186</v>
      </c>
      <c r="BT498" s="25">
        <f ca="1" t="shared" si="3702"/>
        <v>19254.6823656588</v>
      </c>
      <c r="BU498" s="25">
        <f ca="1" t="shared" si="3365"/>
        <v>58801.0332233715</v>
      </c>
      <c r="BV498" s="27">
        <f ca="1" t="shared" si="3366"/>
        <v>7.53748244073622</v>
      </c>
    </row>
    <row r="499" ht="15" customHeight="1" spans="1:74">
      <c r="A499" s="23">
        <v>498</v>
      </c>
      <c r="B499" s="24">
        <f ca="1" t="shared" ref="B499:F499" si="3703">RAND()</f>
        <v>0.267019715133603</v>
      </c>
      <c r="C499" s="25">
        <f ca="1">IF(B499&lt;=('Ejercicio 3 - TIR'!$D$13-'Ejercicio 3 - TIR'!$C$13)/('Ejercicio 3 - TIR'!$E$13-'Ejercicio 3 - TIR'!$C$13),'Ejercicio 3 - TIR'!$C$13+SQRT(('Ejercicio 3 - TIR'!$E$13-'Ejercicio 3 - TIR'!$C$13)*('Ejercicio 3 - TIR'!$D$13-'Ejercicio 3 - TIR'!$C$13)*B499),'Ejercicio 3 - TIR'!$E$13-SQRT(('Ejercicio 3 - TIR'!$E$13-'Ejercicio 3 - TIR'!$C$13)*('Ejercicio 3 - TIR'!$E$13-'Ejercicio 3 - TIR'!$D$13)*(1-B499)))</f>
        <v>70342.347668103</v>
      </c>
      <c r="D499" s="24">
        <f ca="1" t="shared" si="3703"/>
        <v>0.176267525108331</v>
      </c>
      <c r="E499" s="25">
        <f ca="1">IF(D499&lt;=('Ejercicio 3 - TIR'!$D$14-'Ejercicio 3 - TIR'!$C$14)/('Ejercicio 3 - TIR'!$E$14-'Ejercicio 3 - TIR'!$C$14),'Ejercicio 3 - TIR'!$C$14+SQRT(('Ejercicio 3 - TIR'!$E$14-'Ejercicio 3 - TIR'!$C$14)*('Ejercicio 3 - TIR'!$D$14-'Ejercicio 3 - TIR'!$C$14)*D499),'Ejercicio 3 - TIR'!$E$14-SQRT(('Ejercicio 3 - TIR'!$E$14-'Ejercicio 3 - TIR'!$C$14)*('Ejercicio 3 - TIR'!$E$14-'Ejercicio 3 - TIR'!$D$14)*(1-D499)))</f>
        <v>28635.9406462599</v>
      </c>
      <c r="F499" s="24">
        <f ca="1" t="shared" si="3703"/>
        <v>0.65694120574823</v>
      </c>
      <c r="G499" s="25">
        <f ca="1">IF(F499&lt;=('Ejercicio 3 - TIR'!$D$18-'Ejercicio 3 - TIR'!$C$18)/('Ejercicio 3 - TIR'!$E$18-'Ejercicio 3 - TIR'!$C$18),'Ejercicio 3 - TIR'!$C$18+SQRT(('Ejercicio 3 - TIR'!$E$18-'Ejercicio 3 - TIR'!$C$18)*('Ejercicio 3 - TIR'!$D$18-'Ejercicio 3 - TIR'!$C$18)*F499),'Ejercicio 3 - TIR'!$E$18-SQRT(('Ejercicio 3 - TIR'!$E$18-'Ejercicio 3 - TIR'!$C$18)*('Ejercicio 3 - TIR'!$E$18-'Ejercicio 3 - TIR'!$D$18)*(1-F499)))</f>
        <v>39926.7910657087</v>
      </c>
      <c r="H499" s="24">
        <f ca="1" t="shared" ref="H499:L499" si="3704">RAND()</f>
        <v>0.266840563622824</v>
      </c>
      <c r="I499" s="25">
        <f ca="1">IF(H499&lt;=('Ejercicio 3 - TIR'!$D$18-'Ejercicio 3 - TIR'!$C$18)/('Ejercicio 3 - TIR'!$E$18-'Ejercicio 3 - TIR'!$C$18),'Ejercicio 3 - TIR'!$C$18+SQRT(('Ejercicio 3 - TIR'!$E$18-'Ejercicio 3 - TIR'!$C$18)*('Ejercicio 3 - TIR'!$D$18-'Ejercicio 3 - TIR'!$C$18)*H499),'Ejercicio 3 - TIR'!$E$18-SQRT(('Ejercicio 3 - TIR'!$E$18-'Ejercicio 3 - TIR'!$C$18)*('Ejercicio 3 - TIR'!$E$18-'Ejercicio 3 - TIR'!$D$18)*(1-H499)))</f>
        <v>36326.6171484786</v>
      </c>
      <c r="J499" s="24">
        <f ca="1" t="shared" si="3704"/>
        <v>0.55557539132643</v>
      </c>
      <c r="K499" s="25">
        <f ca="1">IF(J499&lt;=('Ejercicio 3 - TIR'!$D$18-'Ejercicio 3 - TIR'!$C$18)/('Ejercicio 3 - TIR'!$E$18-'Ejercicio 3 - TIR'!$C$18),'Ejercicio 3 - TIR'!$C$18+SQRT(('Ejercicio 3 - TIR'!$E$18-'Ejercicio 3 - TIR'!$C$18)*('Ejercicio 3 - TIR'!$D$18-'Ejercicio 3 - TIR'!$C$18)*J499),'Ejercicio 3 - TIR'!$E$18-SQRT(('Ejercicio 3 - TIR'!$E$18-'Ejercicio 3 - TIR'!$C$18)*('Ejercicio 3 - TIR'!$E$18-'Ejercicio 3 - TIR'!$D$18)*(1-J499)))</f>
        <v>39128.8722577854</v>
      </c>
      <c r="L499" s="24">
        <f ca="1" t="shared" si="3704"/>
        <v>0.647143068693616</v>
      </c>
      <c r="M499" s="25">
        <f ca="1">IF(L499&lt;=('Ejercicio 3 - TIR'!$D$18-'Ejercicio 3 - TIR'!$C$18)/('Ejercicio 3 - TIR'!$E$18-'Ejercicio 3 - TIR'!$C$18),'Ejercicio 3 - TIR'!$C$18+SQRT(('Ejercicio 3 - TIR'!$E$18-'Ejercicio 3 - TIR'!$C$18)*('Ejercicio 3 - TIR'!$D$18-'Ejercicio 3 - TIR'!$C$18)*L499),'Ejercicio 3 - TIR'!$E$18-SQRT(('Ejercicio 3 - TIR'!$E$18-'Ejercicio 3 - TIR'!$C$18)*('Ejercicio 3 - TIR'!$E$18-'Ejercicio 3 - TIR'!$D$18)*(1-L499)))</f>
        <v>39852.484981163</v>
      </c>
      <c r="N499" s="24">
        <f ca="1" t="shared" ref="N499:R499" si="3705">RAND()</f>
        <v>0.53693430599224</v>
      </c>
      <c r="O499" s="25">
        <f ca="1">IF(N499&lt;=('Ejercicio 3 - TIR'!$D$18-'Ejercicio 3 - TIR'!$C$18)/('Ejercicio 3 - TIR'!$E$18-'Ejercicio 3 - TIR'!$C$18),'Ejercicio 3 - TIR'!$C$18+SQRT(('Ejercicio 3 - TIR'!$E$18-'Ejercicio 3 - TIR'!$C$18)*('Ejercicio 3 - TIR'!$D$18-'Ejercicio 3 - TIR'!$C$18)*N499),'Ejercicio 3 - TIR'!$E$18-SQRT(('Ejercicio 3 - TIR'!$E$18-'Ejercicio 3 - TIR'!$C$18)*('Ejercicio 3 - TIR'!$E$18-'Ejercicio 3 - TIR'!$D$18)*(1-N499)))</f>
        <v>38974.4161870751</v>
      </c>
      <c r="P499" s="24">
        <f ca="1" t="shared" si="3705"/>
        <v>0.0380051150240628</v>
      </c>
      <c r="Q499" s="26">
        <f ca="1">IF(P499&lt;=('Ejercicio 3 - TIR'!$D$22-'Ejercicio 3 - TIR'!$C$22)/('Ejercicio 3 - TIR'!$E$22-'Ejercicio 3 - TIR'!$C$22),'Ejercicio 3 - TIR'!$C$22+SQRT(('Ejercicio 3 - TIR'!$E$22-'Ejercicio 3 - TIR'!$C$22)*('Ejercicio 3 - TIR'!$D$22-'Ejercicio 3 - TIR'!$C$22)*P499),'Ejercicio 3 - TIR'!$E$22-SQRT(('Ejercicio 3 - TIR'!$E$22-'Ejercicio 3 - TIR'!$C$22)*('Ejercicio 3 - TIR'!$E$22-'Ejercicio 3 - TIR'!$D$22)*(1-P499)))</f>
        <v>0.128270985856796</v>
      </c>
      <c r="R499" s="24">
        <f ca="1" t="shared" si="3705"/>
        <v>0.214229686015935</v>
      </c>
      <c r="S499" s="26">
        <f ca="1">IF(R499&lt;=('Ejercicio 3 - TIR'!$D$23-'Ejercicio 3 - TIR'!$C$23)/('Ejercicio 3 - TIR'!$E$23-'Ejercicio 3 - TIR'!$C$23),'Ejercicio 3 - TIR'!$C$23+SQRT(('Ejercicio 3 - TIR'!$E$23-'Ejercicio 3 - TIR'!$C$23)*('Ejercicio 3 - TIR'!$D$23-'Ejercicio 3 - TIR'!$C$23)*R499),'Ejercicio 3 - TIR'!$E$23-SQRT(('Ejercicio 3 - TIR'!$E$23-'Ejercicio 3 - TIR'!$C$23)*('Ejercicio 3 - TIR'!$E$23-'Ejercicio 3 - TIR'!$D$23)*(1-R499)))</f>
        <v>0.139637042415514</v>
      </c>
      <c r="T499" s="24">
        <f ca="1" t="shared" ref="T499:X499" si="3706">RAND()</f>
        <v>0.24881502105299</v>
      </c>
      <c r="U499" s="26">
        <f ca="1">IF(T499&lt;=('Ejercicio 3 - TIR'!$D$24-'Ejercicio 3 - TIR'!$C$24)/('Ejercicio 3 - TIR'!$E$24-'Ejercicio 3 - TIR'!$C$24),'Ejercicio 3 - TIR'!$C$24+SQRT(('Ejercicio 3 - TIR'!$E$24-'Ejercicio 3 - TIR'!$C$24)*('Ejercicio 3 - TIR'!$D$24-'Ejercicio 3 - TIR'!$C$24)*T499),'Ejercicio 3 - TIR'!$E$24-SQRT(('Ejercicio 3 - TIR'!$E$24-'Ejercicio 3 - TIR'!$C$24)*('Ejercicio 3 - TIR'!$E$24-'Ejercicio 3 - TIR'!$D$24)*(1-T499)))</f>
        <v>0.172858511417222</v>
      </c>
      <c r="V499" s="24">
        <f ca="1" t="shared" si="3706"/>
        <v>0.0835035025703117</v>
      </c>
      <c r="W499" s="26">
        <f ca="1">IF(V499&lt;=('Ejercicio 3 - TIR'!$D$25-'Ejercicio 3 - TIR'!$C$25)/('Ejercicio 3 - TIR'!$E$25-'Ejercicio 3 - TIR'!$C$25),'Ejercicio 3 - TIR'!$C$25+SQRT(('Ejercicio 3 - TIR'!$E$25-'Ejercicio 3 - TIR'!$C$25)*('Ejercicio 3 - TIR'!$D$25-'Ejercicio 3 - TIR'!$C$25)*V499),'Ejercicio 3 - TIR'!$E$25-SQRT(('Ejercicio 3 - TIR'!$E$25-'Ejercicio 3 - TIR'!$C$25)*('Ejercicio 3 - TIR'!$E$25-'Ejercicio 3 - TIR'!$D$25)*(1-V499)))</f>
        <v>0.19081225710009</v>
      </c>
      <c r="X499" s="24">
        <f ca="1" t="shared" si="3706"/>
        <v>0.359119985648114</v>
      </c>
      <c r="Y499" s="26">
        <f ca="1">IF(X499&lt;=('Ejercicio 3 - TIR'!$D$26-'Ejercicio 3 - TIR'!$C$26)/('Ejercicio 3 - TIR'!$E$26-'Ejercicio 3 - TIR'!$C$26),'Ejercicio 3 - TIR'!$C$26+SQRT(('Ejercicio 3 - TIR'!$E$26-'Ejercicio 3 - TIR'!$C$26)*('Ejercicio 3 - TIR'!$D$26-'Ejercicio 3 - TIR'!$C$26)*X499),'Ejercicio 3 - TIR'!$E$26-SQRT(('Ejercicio 3 - TIR'!$E$26-'Ejercicio 3 - TIR'!$C$26)*('Ejercicio 3 - TIR'!$E$26-'Ejercicio 3 - TIR'!$D$26)*(1-X499)))</f>
        <v>0.221171842817404</v>
      </c>
      <c r="Z499" s="24">
        <f ca="1" t="shared" si="3336"/>
        <v>1.1282709858568</v>
      </c>
      <c r="AA499" s="24">
        <f ca="1" t="shared" si="3337"/>
        <v>1.28581940936507</v>
      </c>
      <c r="AB499" s="24">
        <f ca="1" t="shared" si="3338"/>
        <v>1.50808423841929</v>
      </c>
      <c r="AC499" s="24">
        <f ca="1" t="shared" si="3339"/>
        <v>1.79584519584915</v>
      </c>
      <c r="AD499" s="24">
        <f ca="1" t="shared" si="3340"/>
        <v>2.19303558722989</v>
      </c>
      <c r="AE499" s="23">
        <f ca="1" t="shared" si="3341"/>
        <v>3673.16033763244</v>
      </c>
      <c r="AF499" s="23">
        <f ca="1" t="shared" si="3342"/>
        <v>4186.06958349741</v>
      </c>
      <c r="AG499" s="23">
        <f ca="1" t="shared" si="3343"/>
        <v>4909.66734038968</v>
      </c>
      <c r="AH499" s="23">
        <f ca="1" t="shared" si="3344"/>
        <v>5846.49204722003</v>
      </c>
      <c r="AI499" s="23">
        <f ca="1" t="shared" si="3345"/>
        <v>7139.57146732098</v>
      </c>
      <c r="AJ499" s="25">
        <f ca="1" t="shared" si="3346"/>
        <v>45048.2399178055</v>
      </c>
      <c r="AK499" s="25">
        <f ca="1" t="shared" si="3347"/>
        <v>46709.4694060879</v>
      </c>
      <c r="AL499" s="25">
        <f ca="1" t="shared" si="3348"/>
        <v>59009.6355190882</v>
      </c>
      <c r="AM499" s="25">
        <f ca="1" t="shared" si="3349"/>
        <v>71568.8936960719</v>
      </c>
      <c r="AN499" s="25">
        <f ca="1" t="shared" si="3350"/>
        <v>85472.2816897643</v>
      </c>
      <c r="AO499" s="25">
        <f ca="1">C499/'Ejercicio 3 - TIR'!$D$7</f>
        <v>14068.4695336206</v>
      </c>
      <c r="AP499" s="25">
        <f ca="1" t="shared" si="3351"/>
        <v>30979.7703841849</v>
      </c>
      <c r="AQ499" s="25">
        <f ca="1" t="shared" si="3352"/>
        <v>32640.9998724673</v>
      </c>
      <c r="AR499" s="25">
        <f ca="1" t="shared" si="3353"/>
        <v>44941.1659854676</v>
      </c>
      <c r="AS499" s="25">
        <f ca="1" t="shared" si="3354"/>
        <v>57500.4241624513</v>
      </c>
      <c r="AT499" s="25">
        <f ca="1" t="shared" si="3355"/>
        <v>71403.8121561437</v>
      </c>
      <c r="AU499" s="25">
        <f ca="1">AP499*'Ejercicio 3 - TIR'!$D$5</f>
        <v>15489.8851920924</v>
      </c>
      <c r="AV499" s="25">
        <f ca="1">AQ499*'Ejercicio 3 - TIR'!$D$5</f>
        <v>16320.4999362337</v>
      </c>
      <c r="AW499" s="25">
        <f ca="1">AR499*'Ejercicio 3 - TIR'!$D$5</f>
        <v>22470.5829927338</v>
      </c>
      <c r="AX499" s="25">
        <f ca="1">AS499*'Ejercicio 3 - TIR'!$D$5</f>
        <v>28750.2120812257</v>
      </c>
      <c r="AY499" s="25">
        <f ca="1">AT499*'Ejercicio 3 - TIR'!$D$5</f>
        <v>35701.9060780719</v>
      </c>
      <c r="AZ499" s="25">
        <f ca="1" t="shared" ref="AZ499:BD499" si="3707">AJ499-AU499-AE499</f>
        <v>25885.1943880806</v>
      </c>
      <c r="BA499" s="25">
        <f ca="1" t="shared" si="3707"/>
        <v>26202.8998863569</v>
      </c>
      <c r="BB499" s="25">
        <f ca="1" t="shared" si="3707"/>
        <v>31629.3851859647</v>
      </c>
      <c r="BC499" s="25">
        <f ca="1" t="shared" si="3707"/>
        <v>36972.1895676262</v>
      </c>
      <c r="BD499" s="25">
        <f ca="1" t="shared" si="3707"/>
        <v>42630.8041443715</v>
      </c>
      <c r="BE499" s="25">
        <f ca="1" t="shared" ref="BE499:BI499" si="3708">AZ499/Z499</f>
        <v>22942.3557926766</v>
      </c>
      <c r="BF499" s="25">
        <f ca="1" t="shared" si="3708"/>
        <v>20378.3670517897</v>
      </c>
      <c r="BG499" s="25">
        <f ca="1" t="shared" si="3708"/>
        <v>20973.2217738163</v>
      </c>
      <c r="BH499" s="25">
        <f ca="1" t="shared" si="3708"/>
        <v>20587.6261790729</v>
      </c>
      <c r="BI499" s="25">
        <f ca="1" t="shared" si="3708"/>
        <v>19439.1757218223</v>
      </c>
      <c r="BJ499" s="25">
        <f ca="1" t="shared" si="3358"/>
        <v>62799.6369110508</v>
      </c>
      <c r="BK499" s="25">
        <f ca="1" t="shared" si="3359"/>
        <v>30852.6543450894</v>
      </c>
      <c r="BL499" s="25">
        <f ca="1" t="shared" si="3360"/>
        <v>93652.2912561402</v>
      </c>
      <c r="BM499" s="25">
        <f ca="1">BK499*'Ejercicio 3 - TIR'!$D$5</f>
        <v>15426.3271725447</v>
      </c>
      <c r="BN499" s="25">
        <f ca="1" t="shared" si="3361"/>
        <v>78225.9640835955</v>
      </c>
      <c r="BO499" s="25">
        <f ca="1" t="shared" si="3362"/>
        <v>35670.1754130702</v>
      </c>
      <c r="BP499" s="25">
        <f ca="1" t="shared" si="3363"/>
        <v>-98978.2883143629</v>
      </c>
      <c r="BQ499" s="25">
        <f ca="1" t="shared" ref="BQ499:BT499" si="3709">BE499</f>
        <v>22942.3557926766</v>
      </c>
      <c r="BR499" s="25">
        <f ca="1" t="shared" si="3709"/>
        <v>20378.3670517897</v>
      </c>
      <c r="BS499" s="25">
        <f ca="1" t="shared" si="3709"/>
        <v>20973.2217738163</v>
      </c>
      <c r="BT499" s="25">
        <f ca="1" t="shared" si="3709"/>
        <v>20587.6261790729</v>
      </c>
      <c r="BU499" s="25">
        <f ca="1" t="shared" si="3365"/>
        <v>55109.3511348925</v>
      </c>
      <c r="BV499" s="27">
        <f ca="1" t="shared" si="3366"/>
        <v>10.9413143383918</v>
      </c>
    </row>
    <row r="500" ht="15" customHeight="1" spans="1:74">
      <c r="A500" s="23">
        <v>499</v>
      </c>
      <c r="B500" s="24">
        <f ca="1" t="shared" ref="B500:F500" si="3710">RAND()</f>
        <v>0.740703081854766</v>
      </c>
      <c r="C500" s="25">
        <f ca="1">IF(B500&lt;=('Ejercicio 3 - TIR'!$D$13-'Ejercicio 3 - TIR'!$C$13)/('Ejercicio 3 - TIR'!$E$13-'Ejercicio 3 - TIR'!$C$13),'Ejercicio 3 - TIR'!$C$13+SQRT(('Ejercicio 3 - TIR'!$E$13-'Ejercicio 3 - TIR'!$C$13)*('Ejercicio 3 - TIR'!$D$13-'Ejercicio 3 - TIR'!$C$13)*B500),'Ejercicio 3 - TIR'!$E$13-SQRT(('Ejercicio 3 - TIR'!$E$13-'Ejercicio 3 - TIR'!$C$13)*('Ejercicio 3 - TIR'!$E$13-'Ejercicio 3 - TIR'!$D$13)*(1-B500)))</f>
        <v>82360.3769378629</v>
      </c>
      <c r="D500" s="24">
        <f ca="1" t="shared" si="3710"/>
        <v>0.876474613556769</v>
      </c>
      <c r="E500" s="25">
        <f ca="1">IF(D500&lt;=('Ejercicio 3 - TIR'!$D$14-'Ejercicio 3 - TIR'!$C$14)/('Ejercicio 3 - TIR'!$E$14-'Ejercicio 3 - TIR'!$C$14),'Ejercicio 3 - TIR'!$C$14+SQRT(('Ejercicio 3 - TIR'!$E$14-'Ejercicio 3 - TIR'!$C$14)*('Ejercicio 3 - TIR'!$D$14-'Ejercicio 3 - TIR'!$C$14)*D500),'Ejercicio 3 - TIR'!$E$14-SQRT(('Ejercicio 3 - TIR'!$E$14-'Ejercicio 3 - TIR'!$C$14)*('Ejercicio 3 - TIR'!$E$14-'Ejercicio 3 - TIR'!$D$14)*(1-D500)))</f>
        <v>35695.4898110837</v>
      </c>
      <c r="F500" s="24">
        <f ca="1" t="shared" si="3710"/>
        <v>0.541565999230628</v>
      </c>
      <c r="G500" s="25">
        <f ca="1">IF(F500&lt;=('Ejercicio 3 - TIR'!$D$18-'Ejercicio 3 - TIR'!$C$18)/('Ejercicio 3 - TIR'!$E$18-'Ejercicio 3 - TIR'!$C$18),'Ejercicio 3 - TIR'!$C$18+SQRT(('Ejercicio 3 - TIR'!$E$18-'Ejercicio 3 - TIR'!$C$18)*('Ejercicio 3 - TIR'!$D$18-'Ejercicio 3 - TIR'!$C$18)*F500),'Ejercicio 3 - TIR'!$E$18-SQRT(('Ejercicio 3 - TIR'!$E$18-'Ejercicio 3 - TIR'!$C$18)*('Ejercicio 3 - TIR'!$E$18-'Ejercicio 3 - TIR'!$D$18)*(1-F500)))</f>
        <v>39013.0405460418</v>
      </c>
      <c r="H500" s="24">
        <f ca="1" t="shared" ref="H500:L500" si="3711">RAND()</f>
        <v>0.940489087851865</v>
      </c>
      <c r="I500" s="25">
        <f ca="1">IF(H500&lt;=('Ejercicio 3 - TIR'!$D$18-'Ejercicio 3 - TIR'!$C$18)/('Ejercicio 3 - TIR'!$E$18-'Ejercicio 3 - TIR'!$C$18),'Ejercicio 3 - TIR'!$C$18+SQRT(('Ejercicio 3 - TIR'!$E$18-'Ejercicio 3 - TIR'!$C$18)*('Ejercicio 3 - TIR'!$D$18-'Ejercicio 3 - TIR'!$C$18)*H500),'Ejercicio 3 - TIR'!$E$18-SQRT(('Ejercicio 3 - TIR'!$E$18-'Ejercicio 3 - TIR'!$C$18)*('Ejercicio 3 - TIR'!$E$18-'Ejercicio 3 - TIR'!$D$18)*(1-H500)))</f>
        <v>42887.3432812901</v>
      </c>
      <c r="J500" s="24">
        <f ca="1" t="shared" si="3711"/>
        <v>0.921523456691854</v>
      </c>
      <c r="K500" s="25">
        <f ca="1">IF(J500&lt;=('Ejercicio 3 - TIR'!$D$18-'Ejercicio 3 - TIR'!$C$18)/('Ejercicio 3 - TIR'!$E$18-'Ejercicio 3 - TIR'!$C$18),'Ejercicio 3 - TIR'!$C$18+SQRT(('Ejercicio 3 - TIR'!$E$18-'Ejercicio 3 - TIR'!$C$18)*('Ejercicio 3 - TIR'!$D$18-'Ejercicio 3 - TIR'!$C$18)*J500),'Ejercicio 3 - TIR'!$E$18-SQRT(('Ejercicio 3 - TIR'!$E$18-'Ejercicio 3 - TIR'!$C$18)*('Ejercicio 3 - TIR'!$E$18-'Ejercicio 3 - TIR'!$D$18)*(1-J500)))</f>
        <v>42573.9454358752</v>
      </c>
      <c r="L500" s="24">
        <f ca="1" t="shared" si="3711"/>
        <v>0.923135387224313</v>
      </c>
      <c r="M500" s="25">
        <f ca="1">IF(L500&lt;=('Ejercicio 3 - TIR'!$D$18-'Ejercicio 3 - TIR'!$C$18)/('Ejercicio 3 - TIR'!$E$18-'Ejercicio 3 - TIR'!$C$18),'Ejercicio 3 - TIR'!$C$18+SQRT(('Ejercicio 3 - TIR'!$E$18-'Ejercicio 3 - TIR'!$C$18)*('Ejercicio 3 - TIR'!$D$18-'Ejercicio 3 - TIR'!$C$18)*L500),'Ejercicio 3 - TIR'!$E$18-SQRT(('Ejercicio 3 - TIR'!$E$18-'Ejercicio 3 - TIR'!$C$18)*('Ejercicio 3 - TIR'!$E$18-'Ejercicio 3 - TIR'!$D$18)*(1-L500)))</f>
        <v>42598.9906376325</v>
      </c>
      <c r="N500" s="24">
        <f ca="1" t="shared" ref="N500:R500" si="3712">RAND()</f>
        <v>0.0584466298459245</v>
      </c>
      <c r="O500" s="25">
        <f ca="1">IF(N500&lt;=('Ejercicio 3 - TIR'!$D$18-'Ejercicio 3 - TIR'!$C$18)/('Ejercicio 3 - TIR'!$E$18-'Ejercicio 3 - TIR'!$C$18),'Ejercicio 3 - TIR'!$C$18+SQRT(('Ejercicio 3 - TIR'!$E$18-'Ejercicio 3 - TIR'!$C$18)*('Ejercicio 3 - TIR'!$D$18-'Ejercicio 3 - TIR'!$C$18)*N500),'Ejercicio 3 - TIR'!$E$18-SQRT(('Ejercicio 3 - TIR'!$E$18-'Ejercicio 3 - TIR'!$C$18)*('Ejercicio 3 - TIR'!$E$18-'Ejercicio 3 - TIR'!$D$18)*(1-N500)))</f>
        <v>32960.9110889874</v>
      </c>
      <c r="P500" s="24">
        <f ca="1" t="shared" si="3712"/>
        <v>0.0553175663008447</v>
      </c>
      <c r="Q500" s="26">
        <f ca="1">IF(P500&lt;=('Ejercicio 3 - TIR'!$D$22-'Ejercicio 3 - TIR'!$C$22)/('Ejercicio 3 - TIR'!$E$22-'Ejercicio 3 - TIR'!$C$22),'Ejercicio 3 - TIR'!$C$22+SQRT(('Ejercicio 3 - TIR'!$E$22-'Ejercicio 3 - TIR'!$C$22)*('Ejercicio 3 - TIR'!$D$22-'Ejercicio 3 - TIR'!$C$22)*P500),'Ejercicio 3 - TIR'!$E$22-SQRT(('Ejercicio 3 - TIR'!$E$22-'Ejercicio 3 - TIR'!$C$22)*('Ejercicio 3 - TIR'!$E$22-'Ejercicio 3 - TIR'!$D$22)*(1-P500)))</f>
        <v>0.129978557979063</v>
      </c>
      <c r="R500" s="24">
        <f ca="1" t="shared" si="3712"/>
        <v>0.251033007908283</v>
      </c>
      <c r="S500" s="26">
        <f ca="1">IF(R500&lt;=('Ejercicio 3 - TIR'!$D$23-'Ejercicio 3 - TIR'!$C$23)/('Ejercicio 3 - TIR'!$E$23-'Ejercicio 3 - TIR'!$C$23),'Ejercicio 3 - TIR'!$C$23+SQRT(('Ejercicio 3 - TIR'!$E$23-'Ejercicio 3 - TIR'!$C$23)*('Ejercicio 3 - TIR'!$D$23-'Ejercicio 3 - TIR'!$C$23)*R500),'Ejercicio 3 - TIR'!$E$23-SQRT(('Ejercicio 3 - TIR'!$E$23-'Ejercicio 3 - TIR'!$C$23)*('Ejercicio 3 - TIR'!$E$23-'Ejercicio 3 - TIR'!$D$23)*(1-R500)))</f>
        <v>0.141256985069264</v>
      </c>
      <c r="T500" s="24">
        <f ca="1" t="shared" ref="T500:X500" si="3713">RAND()</f>
        <v>0.450245504292263</v>
      </c>
      <c r="U500" s="26">
        <f ca="1">IF(T500&lt;=('Ejercicio 3 - TIR'!$D$24-'Ejercicio 3 - TIR'!$C$24)/('Ejercicio 3 - TIR'!$E$24-'Ejercicio 3 - TIR'!$C$24),'Ejercicio 3 - TIR'!$C$24+SQRT(('Ejercicio 3 - TIR'!$E$24-'Ejercicio 3 - TIR'!$C$24)*('Ejercicio 3 - TIR'!$D$24-'Ejercicio 3 - TIR'!$C$24)*T500),'Ejercicio 3 - TIR'!$E$24-SQRT(('Ejercicio 3 - TIR'!$E$24-'Ejercicio 3 - TIR'!$C$24)*('Ejercicio 3 - TIR'!$E$24-'Ejercicio 3 - TIR'!$D$24)*(1-T500)))</f>
        <v>0.180765925677013</v>
      </c>
      <c r="V500" s="24">
        <f ca="1" t="shared" si="3713"/>
        <v>0.825655624077007</v>
      </c>
      <c r="W500" s="26">
        <f ca="1">IF(V500&lt;=('Ejercicio 3 - TIR'!$D$25-'Ejercicio 3 - TIR'!$C$25)/('Ejercicio 3 - TIR'!$E$25-'Ejercicio 3 - TIR'!$C$25),'Ejercicio 3 - TIR'!$C$25+SQRT(('Ejercicio 3 - TIR'!$E$25-'Ejercicio 3 - TIR'!$C$25)*('Ejercicio 3 - TIR'!$D$25-'Ejercicio 3 - TIR'!$C$25)*V500),'Ejercicio 3 - TIR'!$E$25-SQRT(('Ejercicio 3 - TIR'!$E$25-'Ejercicio 3 - TIR'!$C$25)*('Ejercicio 3 - TIR'!$E$25-'Ejercicio 3 - TIR'!$D$25)*(1-V500)))</f>
        <v>0.225297665783767</v>
      </c>
      <c r="X500" s="24">
        <f ca="1" t="shared" si="3713"/>
        <v>0.551425874955278</v>
      </c>
      <c r="Y500" s="26">
        <f ca="1">IF(X500&lt;=('Ejercicio 3 - TIR'!$D$26-'Ejercicio 3 - TIR'!$C$26)/('Ejercicio 3 - TIR'!$E$26-'Ejercicio 3 - TIR'!$C$26),'Ejercicio 3 - TIR'!$C$26+SQRT(('Ejercicio 3 - TIR'!$E$26-'Ejercicio 3 - TIR'!$C$26)*('Ejercicio 3 - TIR'!$D$26-'Ejercicio 3 - TIR'!$C$26)*X500),'Ejercicio 3 - TIR'!$E$26-SQRT(('Ejercicio 3 - TIR'!$E$26-'Ejercicio 3 - TIR'!$C$26)*('Ejercicio 3 - TIR'!$E$26-'Ejercicio 3 - TIR'!$D$26)*(1-X500)))</f>
        <v>0.230783130176316</v>
      </c>
      <c r="Z500" s="24">
        <f ca="1" t="shared" si="3336"/>
        <v>1.12997855797906</v>
      </c>
      <c r="AA500" s="24">
        <f ca="1" t="shared" si="3337"/>
        <v>1.2895959222721</v>
      </c>
      <c r="AB500" s="24">
        <f ca="1" t="shared" si="3338"/>
        <v>1.52271092291092</v>
      </c>
      <c r="AC500" s="24">
        <f ca="1" t="shared" si="3339"/>
        <v>1.86577413950619</v>
      </c>
      <c r="AD500" s="24">
        <f ca="1" t="shared" si="3340"/>
        <v>2.29636333562345</v>
      </c>
      <c r="AE500" s="23">
        <f ca="1" t="shared" si="3341"/>
        <v>4639.64829200099</v>
      </c>
      <c r="AF500" s="23">
        <f ca="1" t="shared" si="3342"/>
        <v>5295.03102151081</v>
      </c>
      <c r="AG500" s="23">
        <f ca="1" t="shared" si="3343"/>
        <v>6252.19220560271</v>
      </c>
      <c r="AH500" s="23">
        <f ca="1" t="shared" si="3344"/>
        <v>7660.79651555646</v>
      </c>
      <c r="AI500" s="23">
        <f ca="1" t="shared" si="3345"/>
        <v>9428.77911506039</v>
      </c>
      <c r="AJ500" s="25">
        <f ca="1" t="shared" si="3346"/>
        <v>44083.8992985951</v>
      </c>
      <c r="AK500" s="25">
        <f ca="1" t="shared" si="3347"/>
        <v>55307.3430126354</v>
      </c>
      <c r="AL500" s="25">
        <f ca="1" t="shared" si="3348"/>
        <v>64827.8117466205</v>
      </c>
      <c r="AM500" s="25">
        <f ca="1" t="shared" si="3349"/>
        <v>79480.0951007611</v>
      </c>
      <c r="AN500" s="25">
        <f ca="1" t="shared" si="3350"/>
        <v>75690.2277334952</v>
      </c>
      <c r="AO500" s="25">
        <f ca="1">C500/'Ejercicio 3 - TIR'!$D$7</f>
        <v>16472.0753875726</v>
      </c>
      <c r="AP500" s="25">
        <f ca="1" t="shared" si="3351"/>
        <v>27611.8239110225</v>
      </c>
      <c r="AQ500" s="25">
        <f ca="1" t="shared" si="3352"/>
        <v>38835.2676250629</v>
      </c>
      <c r="AR500" s="25">
        <f ca="1" t="shared" si="3353"/>
        <v>48355.736359048</v>
      </c>
      <c r="AS500" s="25">
        <f ca="1" t="shared" si="3354"/>
        <v>63008.0197131885</v>
      </c>
      <c r="AT500" s="25">
        <f ca="1" t="shared" si="3355"/>
        <v>59218.1523459227</v>
      </c>
      <c r="AU500" s="25">
        <f ca="1">AP500*'Ejercicio 3 - TIR'!$D$5</f>
        <v>13805.9119555112</v>
      </c>
      <c r="AV500" s="25">
        <f ca="1">AQ500*'Ejercicio 3 - TIR'!$D$5</f>
        <v>19417.6338125314</v>
      </c>
      <c r="AW500" s="25">
        <f ca="1">AR500*'Ejercicio 3 - TIR'!$D$5</f>
        <v>24177.868179524</v>
      </c>
      <c r="AX500" s="25">
        <f ca="1">AS500*'Ejercicio 3 - TIR'!$D$5</f>
        <v>31504.0098565943</v>
      </c>
      <c r="AY500" s="25">
        <f ca="1">AT500*'Ejercicio 3 - TIR'!$D$5</f>
        <v>29609.0761729613</v>
      </c>
      <c r="AZ500" s="25">
        <f ca="1" t="shared" ref="AZ500:BD500" si="3714">AJ500-AU500-AE500</f>
        <v>25638.3390510828</v>
      </c>
      <c r="BA500" s="25">
        <f ca="1" t="shared" si="3714"/>
        <v>30594.6781785932</v>
      </c>
      <c r="BB500" s="25">
        <f ca="1" t="shared" si="3714"/>
        <v>34397.7513614938</v>
      </c>
      <c r="BC500" s="25">
        <f ca="1" t="shared" si="3714"/>
        <v>40315.2887286104</v>
      </c>
      <c r="BD500" s="25">
        <f ca="1" t="shared" si="3714"/>
        <v>36652.3724454735</v>
      </c>
      <c r="BE500" s="25">
        <f ca="1" t="shared" ref="BE500:BI500" si="3715">AZ500/Z500</f>
        <v>22689.2261539337</v>
      </c>
      <c r="BF500" s="25">
        <f ca="1" t="shared" si="3715"/>
        <v>23724.2361349045</v>
      </c>
      <c r="BG500" s="25">
        <f ca="1" t="shared" si="3715"/>
        <v>22589.810609447</v>
      </c>
      <c r="BH500" s="25">
        <f ca="1" t="shared" si="3715"/>
        <v>21607.8076520454</v>
      </c>
      <c r="BI500" s="25">
        <f ca="1" t="shared" si="3715"/>
        <v>15961.0510570717</v>
      </c>
      <c r="BJ500" s="25">
        <f ca="1" t="shared" si="3358"/>
        <v>81969.8140492931</v>
      </c>
      <c r="BK500" s="25">
        <f ca="1" t="shared" si="3359"/>
        <v>37825.8699816472</v>
      </c>
      <c r="BL500" s="25">
        <f ca="1" t="shared" si="3360"/>
        <v>119795.68403094</v>
      </c>
      <c r="BM500" s="25">
        <f ca="1">BK500*'Ejercicio 3 - TIR'!$D$5</f>
        <v>18912.9349908236</v>
      </c>
      <c r="BN500" s="25">
        <f ca="1" t="shared" si="3361"/>
        <v>100882.749040117</v>
      </c>
      <c r="BO500" s="25">
        <f ca="1" t="shared" si="3362"/>
        <v>43931.5275048699</v>
      </c>
      <c r="BP500" s="25">
        <f ca="1" t="shared" si="3363"/>
        <v>-118055.866748947</v>
      </c>
      <c r="BQ500" s="25">
        <f ca="1" t="shared" ref="BQ500:BT500" si="3716">BE500</f>
        <v>22689.2261539337</v>
      </c>
      <c r="BR500" s="25">
        <f ca="1" t="shared" si="3716"/>
        <v>23724.2361349045</v>
      </c>
      <c r="BS500" s="25">
        <f ca="1" t="shared" si="3716"/>
        <v>22589.810609447</v>
      </c>
      <c r="BT500" s="25">
        <f ca="1" t="shared" si="3716"/>
        <v>21607.8076520454</v>
      </c>
      <c r="BU500" s="25">
        <f ca="1" t="shared" si="3365"/>
        <v>59892.5785619417</v>
      </c>
      <c r="BV500" s="27">
        <f ca="1" t="shared" si="3366"/>
        <v>7.40712024172727</v>
      </c>
    </row>
    <row r="501" ht="15" customHeight="1" spans="1:74">
      <c r="A501" s="23">
        <v>500</v>
      </c>
      <c r="B501" s="24">
        <f ca="1" t="shared" ref="B501:F501" si="3717">RAND()</f>
        <v>0.907547956470972</v>
      </c>
      <c r="C501" s="25">
        <f ca="1">IF(B501&lt;=('Ejercicio 3 - TIR'!$D$13-'Ejercicio 3 - TIR'!$C$13)/('Ejercicio 3 - TIR'!$E$13-'Ejercicio 3 - TIR'!$C$13),'Ejercicio 3 - TIR'!$C$13+SQRT(('Ejercicio 3 - TIR'!$E$13-'Ejercicio 3 - TIR'!$C$13)*('Ejercicio 3 - TIR'!$D$13-'Ejercicio 3 - TIR'!$C$13)*B501),'Ejercicio 3 - TIR'!$E$13-SQRT(('Ejercicio 3 - TIR'!$E$13-'Ejercicio 3 - TIR'!$C$13)*('Ejercicio 3 - TIR'!$E$13-'Ejercicio 3 - TIR'!$D$13)*(1-B501)))</f>
        <v>89467.0776972944</v>
      </c>
      <c r="D501" s="24">
        <f ca="1" t="shared" si="3717"/>
        <v>0.392343843534857</v>
      </c>
      <c r="E501" s="25">
        <f ca="1">IF(D501&lt;=('Ejercicio 3 - TIR'!$D$14-'Ejercicio 3 - TIR'!$C$14)/('Ejercicio 3 - TIR'!$E$14-'Ejercicio 3 - TIR'!$C$14),'Ejercicio 3 - TIR'!$C$14+SQRT(('Ejercicio 3 - TIR'!$E$14-'Ejercicio 3 - TIR'!$C$14)*('Ejercicio 3 - TIR'!$D$14-'Ejercicio 3 - TIR'!$C$14)*D501),'Ejercicio 3 - TIR'!$E$14-SQRT(('Ejercicio 3 - TIR'!$E$14-'Ejercicio 3 - TIR'!$C$14)*('Ejercicio 3 - TIR'!$E$14-'Ejercicio 3 - TIR'!$D$14)*(1-D501)))</f>
        <v>30452.8316517529</v>
      </c>
      <c r="F501" s="24">
        <f ca="1" t="shared" si="3717"/>
        <v>0.413841695458697</v>
      </c>
      <c r="G501" s="25">
        <f ca="1">IF(F501&lt;=('Ejercicio 3 - TIR'!$D$18-'Ejercicio 3 - TIR'!$C$18)/('Ejercicio 3 - TIR'!$E$18-'Ejercicio 3 - TIR'!$C$18),'Ejercicio 3 - TIR'!$C$18+SQRT(('Ejercicio 3 - TIR'!$E$18-'Ejercicio 3 - TIR'!$C$18)*('Ejercicio 3 - TIR'!$D$18-'Ejercicio 3 - TIR'!$C$18)*F501),'Ejercicio 3 - TIR'!$E$18-SQRT(('Ejercicio 3 - TIR'!$E$18-'Ejercicio 3 - TIR'!$C$18)*('Ejercicio 3 - TIR'!$E$18-'Ejercicio 3 - TIR'!$D$18)*(1-F501)))</f>
        <v>37878.8485401615</v>
      </c>
      <c r="H501" s="24">
        <f ca="1" t="shared" ref="H501:L501" si="3718">RAND()</f>
        <v>0.462982371205655</v>
      </c>
      <c r="I501" s="25">
        <f ca="1">IF(H501&lt;=('Ejercicio 3 - TIR'!$D$18-'Ejercicio 3 - TIR'!$C$18)/('Ejercicio 3 - TIR'!$E$18-'Ejercicio 3 - TIR'!$C$18),'Ejercicio 3 - TIR'!$C$18+SQRT(('Ejercicio 3 - TIR'!$E$18-'Ejercicio 3 - TIR'!$C$18)*('Ejercicio 3 - TIR'!$D$18-'Ejercicio 3 - TIR'!$C$18)*H501),'Ejercicio 3 - TIR'!$E$18-SQRT(('Ejercicio 3 - TIR'!$E$18-'Ejercicio 3 - TIR'!$C$18)*('Ejercicio 3 - TIR'!$E$18-'Ejercicio 3 - TIR'!$D$18)*(1-H501)))</f>
        <v>38333.5080056869</v>
      </c>
      <c r="J501" s="24">
        <f ca="1" t="shared" si="3718"/>
        <v>0.415961256757841</v>
      </c>
      <c r="K501" s="25">
        <f ca="1">IF(J501&lt;=('Ejercicio 3 - TIR'!$D$18-'Ejercicio 3 - TIR'!$C$18)/('Ejercicio 3 - TIR'!$E$18-'Ejercicio 3 - TIR'!$C$18),'Ejercicio 3 - TIR'!$C$18+SQRT(('Ejercicio 3 - TIR'!$E$18-'Ejercicio 3 - TIR'!$C$18)*('Ejercicio 3 - TIR'!$D$18-'Ejercicio 3 - TIR'!$C$18)*J501),'Ejercicio 3 - TIR'!$E$18-SQRT(('Ejercicio 3 - TIR'!$E$18-'Ejercicio 3 - TIR'!$C$18)*('Ejercicio 3 - TIR'!$E$18-'Ejercicio 3 - TIR'!$D$18)*(1-J501)))</f>
        <v>37898.9992096263</v>
      </c>
      <c r="L501" s="24">
        <f ca="1" t="shared" si="3718"/>
        <v>0.140272060561055</v>
      </c>
      <c r="M501" s="25">
        <f ca="1">IF(L501&lt;=('Ejercicio 3 - TIR'!$D$18-'Ejercicio 3 - TIR'!$C$18)/('Ejercicio 3 - TIR'!$E$18-'Ejercicio 3 - TIR'!$C$18),'Ejercicio 3 - TIR'!$C$18+SQRT(('Ejercicio 3 - TIR'!$E$18-'Ejercicio 3 - TIR'!$C$18)*('Ejercicio 3 - TIR'!$D$18-'Ejercicio 3 - TIR'!$C$18)*L501),'Ejercicio 3 - TIR'!$E$18-SQRT(('Ejercicio 3 - TIR'!$E$18-'Ejercicio 3 - TIR'!$C$18)*('Ejercicio 3 - TIR'!$E$18-'Ejercicio 3 - TIR'!$D$18)*(1-L501)))</f>
        <v>34587.0261699884</v>
      </c>
      <c r="N501" s="24">
        <f ca="1" t="shared" ref="N501:R501" si="3719">RAND()</f>
        <v>0.120419721577976</v>
      </c>
      <c r="O501" s="25">
        <f ca="1">IF(N501&lt;=('Ejercicio 3 - TIR'!$D$18-'Ejercicio 3 - TIR'!$C$18)/('Ejercicio 3 - TIR'!$E$18-'Ejercicio 3 - TIR'!$C$18),'Ejercicio 3 - TIR'!$C$18+SQRT(('Ejercicio 3 - TIR'!$E$18-'Ejercicio 3 - TIR'!$C$18)*('Ejercicio 3 - TIR'!$D$18-'Ejercicio 3 - TIR'!$C$18)*N501),'Ejercicio 3 - TIR'!$E$18-SQRT(('Ejercicio 3 - TIR'!$E$18-'Ejercicio 3 - TIR'!$C$18)*('Ejercicio 3 - TIR'!$E$18-'Ejercicio 3 - TIR'!$D$18)*(1-N501)))</f>
        <v>34250.0539098577</v>
      </c>
      <c r="P501" s="24">
        <f ca="1" t="shared" si="3719"/>
        <v>0.238764055199805</v>
      </c>
      <c r="Q501" s="26">
        <f ca="1">IF(P501&lt;=('Ejercicio 3 - TIR'!$D$22-'Ejercicio 3 - TIR'!$C$22)/('Ejercicio 3 - TIR'!$E$22-'Ejercicio 3 - TIR'!$C$22),'Ejercicio 3 - TIR'!$C$22+SQRT(('Ejercicio 3 - TIR'!$E$22-'Ejercicio 3 - TIR'!$C$22)*('Ejercicio 3 - TIR'!$D$22-'Ejercicio 3 - TIR'!$C$22)*P501),'Ejercicio 3 - TIR'!$E$22-SQRT(('Ejercicio 3 - TIR'!$E$22-'Ejercicio 3 - TIR'!$C$22)*('Ejercicio 3 - TIR'!$E$22-'Ejercicio 3 - TIR'!$D$22)*(1-P501)))</f>
        <v>0.140731022631787</v>
      </c>
      <c r="R501" s="24">
        <f ca="1" t="shared" si="3719"/>
        <v>0.329804273017758</v>
      </c>
      <c r="S501" s="26">
        <f ca="1">IF(R501&lt;=('Ejercicio 3 - TIR'!$D$23-'Ejercicio 3 - TIR'!$C$23)/('Ejercicio 3 - TIR'!$E$23-'Ejercicio 3 - TIR'!$C$23),'Ejercicio 3 - TIR'!$C$23+SQRT(('Ejercicio 3 - TIR'!$E$23-'Ejercicio 3 - TIR'!$C$23)*('Ejercicio 3 - TIR'!$D$23-'Ejercicio 3 - TIR'!$C$23)*R501),'Ejercicio 3 - TIR'!$E$23-SQRT(('Ejercicio 3 - TIR'!$E$23-'Ejercicio 3 - TIR'!$C$23)*('Ejercicio 3 - TIR'!$E$23-'Ejercicio 3 - TIR'!$D$23)*(1-R501)))</f>
        <v>0.144364886444061</v>
      </c>
      <c r="T501" s="24">
        <f ca="1" t="shared" ref="T501:X501" si="3720">RAND()</f>
        <v>0.210501459512949</v>
      </c>
      <c r="U501" s="26">
        <f ca="1">IF(T501&lt;=('Ejercicio 3 - TIR'!$D$24-'Ejercicio 3 - TIR'!$C$24)/('Ejercicio 3 - TIR'!$E$24-'Ejercicio 3 - TIR'!$C$24),'Ejercicio 3 - TIR'!$C$24+SQRT(('Ejercicio 3 - TIR'!$E$24-'Ejercicio 3 - TIR'!$C$24)*('Ejercicio 3 - TIR'!$D$24-'Ejercicio 3 - TIR'!$C$24)*T501),'Ejercicio 3 - TIR'!$E$24-SQRT(('Ejercicio 3 - TIR'!$E$24-'Ejercicio 3 - TIR'!$C$24)*('Ejercicio 3 - TIR'!$E$24-'Ejercicio 3 - TIR'!$D$24)*(1-T501)))</f>
        <v>0.171025058025537</v>
      </c>
      <c r="V501" s="24">
        <f ca="1" t="shared" si="3720"/>
        <v>0.870414829094364</v>
      </c>
      <c r="W501" s="26">
        <f ca="1">IF(V501&lt;=('Ejercicio 3 - TIR'!$D$25-'Ejercicio 3 - TIR'!$C$25)/('Ejercicio 3 - TIR'!$E$25-'Ejercicio 3 - TIR'!$C$25),'Ejercicio 3 - TIR'!$C$25+SQRT(('Ejercicio 3 - TIR'!$E$25-'Ejercicio 3 - TIR'!$C$25)*('Ejercicio 3 - TIR'!$D$25-'Ejercicio 3 - TIR'!$C$25)*V501),'Ejercicio 3 - TIR'!$E$25-SQRT(('Ejercicio 3 - TIR'!$E$25-'Ejercicio 3 - TIR'!$C$25)*('Ejercicio 3 - TIR'!$E$25-'Ejercicio 3 - TIR'!$D$25)*(1-V501)))</f>
        <v>0.228703331289384</v>
      </c>
      <c r="X501" s="24">
        <f ca="1" t="shared" si="3720"/>
        <v>0.430617132352627</v>
      </c>
      <c r="Y501" s="26">
        <f ca="1">IF(X501&lt;=('Ejercicio 3 - TIR'!$D$26-'Ejercicio 3 - TIR'!$C$26)/('Ejercicio 3 - TIR'!$E$26-'Ejercicio 3 - TIR'!$C$26),'Ejercicio 3 - TIR'!$C$26+SQRT(('Ejercicio 3 - TIR'!$E$26-'Ejercicio 3 - TIR'!$C$26)*('Ejercicio 3 - TIR'!$D$26-'Ejercicio 3 - TIR'!$C$26)*X501),'Ejercicio 3 - TIR'!$E$26-SQRT(('Ejercicio 3 - TIR'!$E$26-'Ejercicio 3 - TIR'!$C$26)*('Ejercicio 3 - TIR'!$E$26-'Ejercicio 3 - TIR'!$D$26)*(1-X501)))</f>
        <v>0.224550315733128</v>
      </c>
      <c r="Z501" s="24">
        <f ca="1" t="shared" si="3336"/>
        <v>1.14073102263179</v>
      </c>
      <c r="AA501" s="24">
        <f ca="1" t="shared" si="3337"/>
        <v>1.30541252717724</v>
      </c>
      <c r="AB501" s="24">
        <f ca="1" t="shared" si="3338"/>
        <v>1.52867078038499</v>
      </c>
      <c r="AC501" s="24">
        <f ca="1" t="shared" si="3339"/>
        <v>1.87828288030378</v>
      </c>
      <c r="AD501" s="24">
        <f ca="1" t="shared" si="3340"/>
        <v>2.30005189411212</v>
      </c>
      <c r="AE501" s="23">
        <f ca="1" t="shared" si="3341"/>
        <v>4285.65814038482</v>
      </c>
      <c r="AF501" s="23">
        <f ca="1" t="shared" si="3342"/>
        <v>4904.35669115954</v>
      </c>
      <c r="AG501" s="23">
        <f ca="1" t="shared" si="3343"/>
        <v>5743.12457884303</v>
      </c>
      <c r="AH501" s="23">
        <f ca="1" t="shared" si="3344"/>
        <v>7056.59630203438</v>
      </c>
      <c r="AI501" s="23">
        <f ca="1" t="shared" si="3345"/>
        <v>8641.15722965742</v>
      </c>
      <c r="AJ501" s="25">
        <f ca="1" t="shared" si="3346"/>
        <v>43209.577631333</v>
      </c>
      <c r="AK501" s="25">
        <f ca="1" t="shared" si="3347"/>
        <v>50041.0415612728</v>
      </c>
      <c r="AL501" s="25">
        <f ca="1" t="shared" si="3348"/>
        <v>57935.0926975895</v>
      </c>
      <c r="AM501" s="25">
        <f ca="1" t="shared" si="3349"/>
        <v>64964.2191357081</v>
      </c>
      <c r="AN501" s="25">
        <f ca="1" t="shared" si="3350"/>
        <v>78776.9013688105</v>
      </c>
      <c r="AO501" s="25">
        <f ca="1">C501/'Ejercicio 3 - TIR'!$D$7</f>
        <v>17893.4155394589</v>
      </c>
      <c r="AP501" s="25">
        <f ca="1" t="shared" si="3351"/>
        <v>25316.1620918741</v>
      </c>
      <c r="AQ501" s="25">
        <f ca="1" t="shared" si="3352"/>
        <v>32147.6260218139</v>
      </c>
      <c r="AR501" s="25">
        <f ca="1" t="shared" si="3353"/>
        <v>40041.6771581307</v>
      </c>
      <c r="AS501" s="25">
        <f ca="1" t="shared" si="3354"/>
        <v>47070.8035962492</v>
      </c>
      <c r="AT501" s="25">
        <f ca="1" t="shared" si="3355"/>
        <v>60883.4858293516</v>
      </c>
      <c r="AU501" s="25">
        <f ca="1">AP501*'Ejercicio 3 - TIR'!$D$5</f>
        <v>12658.081045937</v>
      </c>
      <c r="AV501" s="25">
        <f ca="1">AQ501*'Ejercicio 3 - TIR'!$D$5</f>
        <v>16073.813010907</v>
      </c>
      <c r="AW501" s="25">
        <f ca="1">AR501*'Ejercicio 3 - TIR'!$D$5</f>
        <v>20020.8385790653</v>
      </c>
      <c r="AX501" s="25">
        <f ca="1">AS501*'Ejercicio 3 - TIR'!$D$5</f>
        <v>23535.4017981246</v>
      </c>
      <c r="AY501" s="25">
        <f ca="1">AT501*'Ejercicio 3 - TIR'!$D$5</f>
        <v>30441.7429146758</v>
      </c>
      <c r="AZ501" s="25">
        <f ca="1" t="shared" ref="AZ501:BD501" si="3721">AJ501-AU501-AE501</f>
        <v>26265.8384450111</v>
      </c>
      <c r="BA501" s="25">
        <f ca="1" t="shared" si="3721"/>
        <v>29062.8718592063</v>
      </c>
      <c r="BB501" s="25">
        <f ca="1" t="shared" si="3721"/>
        <v>32171.1295396812</v>
      </c>
      <c r="BC501" s="25">
        <f ca="1" t="shared" si="3721"/>
        <v>34372.2210355491</v>
      </c>
      <c r="BD501" s="25">
        <f ca="1" t="shared" si="3721"/>
        <v>39694.0012244773</v>
      </c>
      <c r="BE501" s="25">
        <f ca="1" t="shared" ref="BE501:BI501" si="3722">AZ501/Z501</f>
        <v>23025.4441440656</v>
      </c>
      <c r="BF501" s="25">
        <f ca="1" t="shared" si="3722"/>
        <v>22263.3621588192</v>
      </c>
      <c r="BG501" s="25">
        <f ca="1" t="shared" si="3722"/>
        <v>21045.1654813334</v>
      </c>
      <c r="BH501" s="25">
        <f ca="1" t="shared" si="3722"/>
        <v>18299.8106387415</v>
      </c>
      <c r="BI501" s="25">
        <f ca="1" t="shared" si="3722"/>
        <v>17257.872018492</v>
      </c>
      <c r="BJ501" s="25">
        <f ca="1" t="shared" si="3358"/>
        <v>70043.0931216919</v>
      </c>
      <c r="BK501" s="25">
        <f ca="1" t="shared" si="3359"/>
        <v>41155.7843036677</v>
      </c>
      <c r="BL501" s="25">
        <f ca="1" t="shared" si="3360"/>
        <v>111198.87742536</v>
      </c>
      <c r="BM501" s="25">
        <f ca="1">BK501*'Ejercicio 3 - TIR'!$D$5</f>
        <v>20577.8921518339</v>
      </c>
      <c r="BN501" s="25">
        <f ca="1" t="shared" si="3361"/>
        <v>90620.9852735258</v>
      </c>
      <c r="BO501" s="25">
        <f ca="1" t="shared" si="3362"/>
        <v>39399.5394214823</v>
      </c>
      <c r="BP501" s="25">
        <f ca="1" t="shared" si="3363"/>
        <v>-119919.909349047</v>
      </c>
      <c r="BQ501" s="25">
        <f ca="1" t="shared" ref="BQ501:BT501" si="3723">BE501</f>
        <v>23025.4441440656</v>
      </c>
      <c r="BR501" s="25">
        <f ca="1" t="shared" si="3723"/>
        <v>22263.3621588192</v>
      </c>
      <c r="BS501" s="25">
        <f ca="1" t="shared" si="3723"/>
        <v>21045.1654813334</v>
      </c>
      <c r="BT501" s="25">
        <f ca="1" t="shared" si="3723"/>
        <v>18299.8106387415</v>
      </c>
      <c r="BU501" s="25">
        <f ca="1" t="shared" si="3365"/>
        <v>56657.4114399744</v>
      </c>
      <c r="BV501" s="27">
        <f ca="1" t="shared" si="3366"/>
        <v>4.95533658745591</v>
      </c>
    </row>
    <row r="502" ht="15" customHeight="1" spans="1:74">
      <c r="A502" s="23">
        <v>501</v>
      </c>
      <c r="B502" s="24">
        <f ca="1" t="shared" ref="B502:F502" si="3724">RAND()</f>
        <v>0.119394037390557</v>
      </c>
      <c r="C502" s="25">
        <f ca="1">IF(B502&lt;=('Ejercicio 3 - TIR'!$D$13-'Ejercicio 3 - TIR'!$C$13)/('Ejercicio 3 - TIR'!$E$13-'Ejercicio 3 - TIR'!$C$13),'Ejercicio 3 - TIR'!$C$13+SQRT(('Ejercicio 3 - TIR'!$E$13-'Ejercicio 3 - TIR'!$C$13)*('Ejercicio 3 - TIR'!$D$13-'Ejercicio 3 - TIR'!$C$13)*B502),'Ejercicio 3 - TIR'!$E$13-SQRT(('Ejercicio 3 - TIR'!$E$13-'Ejercicio 3 - TIR'!$C$13)*('Ejercicio 3 - TIR'!$E$13-'Ejercicio 3 - TIR'!$D$13)*(1-B502)))</f>
        <v>66910.688457471</v>
      </c>
      <c r="D502" s="24">
        <f ca="1" t="shared" si="3724"/>
        <v>0.62237891920141</v>
      </c>
      <c r="E502" s="25">
        <f ca="1">IF(D502&lt;=('Ejercicio 3 - TIR'!$D$14-'Ejercicio 3 - TIR'!$C$14)/('Ejercicio 3 - TIR'!$E$14-'Ejercicio 3 - TIR'!$C$14),'Ejercicio 3 - TIR'!$C$14+SQRT(('Ejercicio 3 - TIR'!$E$14-'Ejercicio 3 - TIR'!$C$14)*('Ejercicio 3 - TIR'!$D$14-'Ejercicio 3 - TIR'!$C$14)*D502),'Ejercicio 3 - TIR'!$E$14-SQRT(('Ejercicio 3 - TIR'!$E$14-'Ejercicio 3 - TIR'!$C$14)*('Ejercicio 3 - TIR'!$E$14-'Ejercicio 3 - TIR'!$D$14)*(1-D502)))</f>
        <v>32473.8348330781</v>
      </c>
      <c r="F502" s="24">
        <f ca="1" t="shared" si="3724"/>
        <v>0.219249361047753</v>
      </c>
      <c r="G502" s="25">
        <f ca="1">IF(F502&lt;=('Ejercicio 3 - TIR'!$D$18-'Ejercicio 3 - TIR'!$C$18)/('Ejercicio 3 - TIR'!$E$18-'Ejercicio 3 - TIR'!$C$18),'Ejercicio 3 - TIR'!$C$18+SQRT(('Ejercicio 3 - TIR'!$E$18-'Ejercicio 3 - TIR'!$C$18)*('Ejercicio 3 - TIR'!$D$18-'Ejercicio 3 - TIR'!$C$18)*F502),'Ejercicio 3 - TIR'!$E$18-SQRT(('Ejercicio 3 - TIR'!$E$18-'Ejercicio 3 - TIR'!$C$18)*('Ejercicio 3 - TIR'!$E$18-'Ejercicio 3 - TIR'!$D$18)*(1-F502)))</f>
        <v>35734.7540624828</v>
      </c>
      <c r="H502" s="24">
        <f ca="1" t="shared" ref="H502:L502" si="3725">RAND()</f>
        <v>0.117976576751868</v>
      </c>
      <c r="I502" s="25">
        <f ca="1">IF(H502&lt;=('Ejercicio 3 - TIR'!$D$18-'Ejercicio 3 - TIR'!$C$18)/('Ejercicio 3 - TIR'!$E$18-'Ejercicio 3 - TIR'!$C$18),'Ejercicio 3 - TIR'!$C$18+SQRT(('Ejercicio 3 - TIR'!$E$18-'Ejercicio 3 - TIR'!$C$18)*('Ejercicio 3 - TIR'!$D$18-'Ejercicio 3 - TIR'!$C$18)*H502),'Ejercicio 3 - TIR'!$E$18-SQRT(('Ejercicio 3 - TIR'!$E$18-'Ejercicio 3 - TIR'!$C$18)*('Ejercicio 3 - TIR'!$E$18-'Ejercicio 3 - TIR'!$D$18)*(1-H502)))</f>
        <v>34206.7192101185</v>
      </c>
      <c r="J502" s="24">
        <f ca="1" t="shared" si="3725"/>
        <v>0.261648514858035</v>
      </c>
      <c r="K502" s="25">
        <f ca="1">IF(J502&lt;=('Ejercicio 3 - TIR'!$D$18-'Ejercicio 3 - TIR'!$C$18)/('Ejercicio 3 - TIR'!$E$18-'Ejercicio 3 - TIR'!$C$18),'Ejercicio 3 - TIR'!$C$18+SQRT(('Ejercicio 3 - TIR'!$E$18-'Ejercicio 3 - TIR'!$C$18)*('Ejercicio 3 - TIR'!$D$18-'Ejercicio 3 - TIR'!$C$18)*J502),'Ejercicio 3 - TIR'!$E$18-SQRT(('Ejercicio 3 - TIR'!$E$18-'Ejercicio 3 - TIR'!$C$18)*('Ejercicio 3 - TIR'!$E$18-'Ejercicio 3 - TIR'!$D$18)*(1-J502)))</f>
        <v>36264.7647384962</v>
      </c>
      <c r="L502" s="24">
        <f ca="1" t="shared" si="3725"/>
        <v>0.547090079894301</v>
      </c>
      <c r="M502" s="25">
        <f ca="1">IF(L502&lt;=('Ejercicio 3 - TIR'!$D$18-'Ejercicio 3 - TIR'!$C$18)/('Ejercicio 3 - TIR'!$E$18-'Ejercicio 3 - TIR'!$C$18),'Ejercicio 3 - TIR'!$C$18+SQRT(('Ejercicio 3 - TIR'!$E$18-'Ejercicio 3 - TIR'!$C$18)*('Ejercicio 3 - TIR'!$D$18-'Ejercicio 3 - TIR'!$C$18)*L502),'Ejercicio 3 - TIR'!$E$18-SQRT(('Ejercicio 3 - TIR'!$E$18-'Ejercicio 3 - TIR'!$C$18)*('Ejercicio 3 - TIR'!$E$18-'Ejercicio 3 - TIR'!$D$18)*(1-L502)))</f>
        <v>39058.8913220187</v>
      </c>
      <c r="N502" s="24">
        <f ca="1" t="shared" ref="N502:R502" si="3726">RAND()</f>
        <v>0.0810355706545578</v>
      </c>
      <c r="O502" s="25">
        <f ca="1">IF(N502&lt;=('Ejercicio 3 - TIR'!$D$18-'Ejercicio 3 - TIR'!$C$18)/('Ejercicio 3 - TIR'!$E$18-'Ejercicio 3 - TIR'!$C$18),'Ejercicio 3 - TIR'!$C$18+SQRT(('Ejercicio 3 - TIR'!$E$18-'Ejercicio 3 - TIR'!$C$18)*('Ejercicio 3 - TIR'!$D$18-'Ejercicio 3 - TIR'!$C$18)*N502),'Ejercicio 3 - TIR'!$E$18-SQRT(('Ejercicio 3 - TIR'!$E$18-'Ejercicio 3 - TIR'!$C$18)*('Ejercicio 3 - TIR'!$E$18-'Ejercicio 3 - TIR'!$D$18)*(1-N502)))</f>
        <v>33486.4502862057</v>
      </c>
      <c r="P502" s="24">
        <f ca="1" t="shared" si="3726"/>
        <v>0.366742165243588</v>
      </c>
      <c r="Q502" s="26">
        <f ca="1">IF(P502&lt;=('Ejercicio 3 - TIR'!$D$22-'Ejercicio 3 - TIR'!$C$22)/('Ejercicio 3 - TIR'!$E$22-'Ejercicio 3 - TIR'!$C$22),'Ejercicio 3 - TIR'!$C$22+SQRT(('Ejercicio 3 - TIR'!$E$22-'Ejercicio 3 - TIR'!$C$22)*('Ejercicio 3 - TIR'!$D$22-'Ejercicio 3 - TIR'!$C$22)*P502),'Ejercicio 3 - TIR'!$E$22-SQRT(('Ejercicio 3 - TIR'!$E$22-'Ejercicio 3 - TIR'!$C$22)*('Ejercicio 3 - TIR'!$E$22-'Ejercicio 3 - TIR'!$D$22)*(1-P502)))</f>
        <v>0.145693109921503</v>
      </c>
      <c r="R502" s="24">
        <f ca="1" t="shared" si="3726"/>
        <v>0.76301430507828</v>
      </c>
      <c r="S502" s="26">
        <f ca="1">IF(R502&lt;=('Ejercicio 3 - TIR'!$D$23-'Ejercicio 3 - TIR'!$C$23)/('Ejercicio 3 - TIR'!$E$23-'Ejercicio 3 - TIR'!$C$23),'Ejercicio 3 - TIR'!$C$23+SQRT(('Ejercicio 3 - TIR'!$E$23-'Ejercicio 3 - TIR'!$C$23)*('Ejercicio 3 - TIR'!$D$23-'Ejercicio 3 - TIR'!$C$23)*R502),'Ejercicio 3 - TIR'!$E$23-SQRT(('Ejercicio 3 - TIR'!$E$23-'Ejercicio 3 - TIR'!$C$23)*('Ejercicio 3 - TIR'!$E$23-'Ejercicio 3 - TIR'!$D$23)*(1-R502)))</f>
        <v>0.159346325971898</v>
      </c>
      <c r="T502" s="24">
        <f ca="1" t="shared" ref="T502:X502" si="3727">RAND()</f>
        <v>0.759767299211688</v>
      </c>
      <c r="U502" s="26">
        <f ca="1">IF(T502&lt;=('Ejercicio 3 - TIR'!$D$24-'Ejercicio 3 - TIR'!$C$24)/('Ejercicio 3 - TIR'!$E$24-'Ejercicio 3 - TIR'!$C$24),'Ejercicio 3 - TIR'!$C$24+SQRT(('Ejercicio 3 - TIR'!$E$24-'Ejercicio 3 - TIR'!$C$24)*('Ejercicio 3 - TIR'!$D$24-'Ejercicio 3 - TIR'!$C$24)*T502),'Ejercicio 3 - TIR'!$E$24-SQRT(('Ejercicio 3 - TIR'!$E$24-'Ejercicio 3 - TIR'!$C$24)*('Ejercicio 3 - TIR'!$E$24-'Ejercicio 3 - TIR'!$D$24)*(1-T502)))</f>
        <v>0.194064472972248</v>
      </c>
      <c r="V502" s="24">
        <f ca="1" t="shared" si="3727"/>
        <v>0.803214224422371</v>
      </c>
      <c r="W502" s="26">
        <f ca="1">IF(V502&lt;=('Ejercicio 3 - TIR'!$D$25-'Ejercicio 3 - TIR'!$C$25)/('Ejercicio 3 - TIR'!$E$25-'Ejercicio 3 - TIR'!$C$25),'Ejercicio 3 - TIR'!$C$25+SQRT(('Ejercicio 3 - TIR'!$E$25-'Ejercicio 3 - TIR'!$C$25)*('Ejercicio 3 - TIR'!$D$25-'Ejercicio 3 - TIR'!$C$25)*V502),'Ejercicio 3 - TIR'!$E$25-SQRT(('Ejercicio 3 - TIR'!$E$25-'Ejercicio 3 - TIR'!$C$25)*('Ejercicio 3 - TIR'!$E$25-'Ejercicio 3 - TIR'!$D$25)*(1-V502)))</f>
        <v>0.223755948968924</v>
      </c>
      <c r="X502" s="24">
        <f ca="1" t="shared" si="3727"/>
        <v>0.0329364553369489</v>
      </c>
      <c r="Y502" s="26">
        <f ca="1">IF(X502&lt;=('Ejercicio 3 - TIR'!$D$26-'Ejercicio 3 - TIR'!$C$26)/('Ejercicio 3 - TIR'!$E$26-'Ejercicio 3 - TIR'!$C$26),'Ejercicio 3 - TIR'!$C$26+SQRT(('Ejercicio 3 - TIR'!$E$26-'Ejercicio 3 - TIR'!$C$26)*('Ejercicio 3 - TIR'!$D$26-'Ejercicio 3 - TIR'!$C$26)*X502),'Ejercicio 3 - TIR'!$E$26-SQRT(('Ejercicio 3 - TIR'!$E$26-'Ejercicio 3 - TIR'!$C$26)*('Ejercicio 3 - TIR'!$E$26-'Ejercicio 3 - TIR'!$D$26)*(1-X502)))</f>
        <v>0.199430187135458</v>
      </c>
      <c r="Z502" s="24">
        <f ca="1" t="shared" si="3336"/>
        <v>1.1456931099215</v>
      </c>
      <c r="AA502" s="24">
        <f ca="1" t="shared" si="3337"/>
        <v>1.32825509767881</v>
      </c>
      <c r="AB502" s="24">
        <f ca="1" t="shared" si="3338"/>
        <v>1.58602222318255</v>
      </c>
      <c r="AC502" s="24">
        <f ca="1" t="shared" si="3339"/>
        <v>1.94090413081657</v>
      </c>
      <c r="AD502" s="24">
        <f ca="1" t="shared" si="3340"/>
        <v>2.3279790048373</v>
      </c>
      <c r="AE502" s="23">
        <f ca="1" t="shared" si="3341"/>
        <v>4731.2139879084</v>
      </c>
      <c r="AF502" s="23">
        <f ca="1" t="shared" si="3342"/>
        <v>5485.11555426845</v>
      </c>
      <c r="AG502" s="23">
        <f ca="1" t="shared" si="3343"/>
        <v>6549.58161349943</v>
      </c>
      <c r="AH502" s="23">
        <f ca="1" t="shared" si="3344"/>
        <v>8015.08946277742</v>
      </c>
      <c r="AI502" s="23">
        <f ca="1" t="shared" si="3345"/>
        <v>9613.54025424656</v>
      </c>
      <c r="AJ502" s="25">
        <f ca="1" t="shared" si="3346"/>
        <v>40941.061514126</v>
      </c>
      <c r="AK502" s="25">
        <f ca="1" t="shared" si="3347"/>
        <v>45435.2491657077</v>
      </c>
      <c r="AL502" s="25">
        <f ca="1" t="shared" si="3348"/>
        <v>57516.722793742</v>
      </c>
      <c r="AM502" s="25">
        <f ca="1" t="shared" si="3349"/>
        <v>75809.5635120214</v>
      </c>
      <c r="AN502" s="25">
        <f ca="1" t="shared" si="3350"/>
        <v>77955.7532128149</v>
      </c>
      <c r="AO502" s="25">
        <f ca="1">C502/'Ejercicio 3 - TIR'!$D$7</f>
        <v>13382.1376914942</v>
      </c>
      <c r="AP502" s="25">
        <f ca="1" t="shared" si="3351"/>
        <v>27558.9238226318</v>
      </c>
      <c r="AQ502" s="25">
        <f ca="1" t="shared" si="3352"/>
        <v>32053.1114742135</v>
      </c>
      <c r="AR502" s="25">
        <f ca="1" t="shared" si="3353"/>
        <v>44134.5851022478</v>
      </c>
      <c r="AS502" s="25">
        <f ca="1" t="shared" si="3354"/>
        <v>62427.4258205272</v>
      </c>
      <c r="AT502" s="25">
        <f ca="1" t="shared" si="3355"/>
        <v>64573.6155213207</v>
      </c>
      <c r="AU502" s="25">
        <f ca="1">AP502*'Ejercicio 3 - TIR'!$D$5</f>
        <v>13779.4619113159</v>
      </c>
      <c r="AV502" s="25">
        <f ca="1">AQ502*'Ejercicio 3 - TIR'!$D$5</f>
        <v>16026.5557371068</v>
      </c>
      <c r="AW502" s="25">
        <f ca="1">AR502*'Ejercicio 3 - TIR'!$D$5</f>
        <v>22067.2925511239</v>
      </c>
      <c r="AX502" s="25">
        <f ca="1">AS502*'Ejercicio 3 - TIR'!$D$5</f>
        <v>31213.7129102636</v>
      </c>
      <c r="AY502" s="25">
        <f ca="1">AT502*'Ejercicio 3 - TIR'!$D$5</f>
        <v>32286.8077606603</v>
      </c>
      <c r="AZ502" s="25">
        <f ca="1" t="shared" ref="AZ502:BD502" si="3728">AJ502-AU502-AE502</f>
        <v>22430.3856149017</v>
      </c>
      <c r="BA502" s="25">
        <f ca="1" t="shared" si="3728"/>
        <v>23923.5778743325</v>
      </c>
      <c r="BB502" s="25">
        <f ca="1" t="shared" si="3728"/>
        <v>28899.8486291187</v>
      </c>
      <c r="BC502" s="25">
        <f ca="1" t="shared" si="3728"/>
        <v>36580.7611389804</v>
      </c>
      <c r="BD502" s="25">
        <f ca="1" t="shared" si="3728"/>
        <v>36055.405197908</v>
      </c>
      <c r="BE502" s="25">
        <f ca="1" t="shared" ref="BE502:BI502" si="3729">AZ502/Z502</f>
        <v>19578.0051574531</v>
      </c>
      <c r="BF502" s="25">
        <f ca="1" t="shared" si="3729"/>
        <v>18011.2825587043</v>
      </c>
      <c r="BG502" s="25">
        <f ca="1" t="shared" si="3729"/>
        <v>18221.5912278502</v>
      </c>
      <c r="BH502" s="25">
        <f ca="1" t="shared" si="3729"/>
        <v>18847.2787285945</v>
      </c>
      <c r="BI502" s="25">
        <f ca="1" t="shared" si="3729"/>
        <v>15487.8566872762</v>
      </c>
      <c r="BJ502" s="25">
        <f ca="1" t="shared" si="3358"/>
        <v>75598.40569796</v>
      </c>
      <c r="BK502" s="25">
        <f ca="1" t="shared" si="3359"/>
        <v>31153.3355856404</v>
      </c>
      <c r="BL502" s="25">
        <f ca="1" t="shared" si="3360"/>
        <v>106751.7412836</v>
      </c>
      <c r="BM502" s="25">
        <f ca="1">BK502*'Ejercicio 3 - TIR'!$D$5</f>
        <v>15576.6677928202</v>
      </c>
      <c r="BN502" s="25">
        <f ca="1" t="shared" si="3361"/>
        <v>91175.0734907802</v>
      </c>
      <c r="BO502" s="25">
        <f ca="1" t="shared" si="3362"/>
        <v>39164.9036788252</v>
      </c>
      <c r="BP502" s="25">
        <f ca="1" t="shared" si="3363"/>
        <v>-99384.5232905491</v>
      </c>
      <c r="BQ502" s="25">
        <f ca="1" t="shared" ref="BQ502:BT502" si="3730">BE502</f>
        <v>19578.0051574531</v>
      </c>
      <c r="BR502" s="25">
        <f ca="1" t="shared" si="3730"/>
        <v>18011.2825587043</v>
      </c>
      <c r="BS502" s="25">
        <f ca="1" t="shared" si="3730"/>
        <v>18221.5912278502</v>
      </c>
      <c r="BT502" s="25">
        <f ca="1" t="shared" si="3730"/>
        <v>18847.2787285945</v>
      </c>
      <c r="BU502" s="25">
        <f ca="1" t="shared" si="3365"/>
        <v>54652.7603661014</v>
      </c>
      <c r="BV502" s="27">
        <f ca="1" t="shared" si="3366"/>
        <v>7.90282790491619</v>
      </c>
    </row>
    <row r="503" ht="15" customHeight="1" spans="1:74">
      <c r="A503" s="23">
        <v>502</v>
      </c>
      <c r="B503" s="24">
        <f ca="1" t="shared" ref="B503:F503" si="3731">RAND()</f>
        <v>0.851890575208586</v>
      </c>
      <c r="C503" s="25">
        <f ca="1">IF(B503&lt;=('Ejercicio 3 - TIR'!$D$13-'Ejercicio 3 - TIR'!$C$13)/('Ejercicio 3 - TIR'!$E$13-'Ejercicio 3 - TIR'!$C$13),'Ejercicio 3 - TIR'!$C$13+SQRT(('Ejercicio 3 - TIR'!$E$13-'Ejercicio 3 - TIR'!$C$13)*('Ejercicio 3 - TIR'!$D$13-'Ejercicio 3 - TIR'!$C$13)*B503),'Ejercicio 3 - TIR'!$E$13-SQRT(('Ejercicio 3 - TIR'!$E$13-'Ejercicio 3 - TIR'!$C$13)*('Ejercicio 3 - TIR'!$E$13-'Ejercicio 3 - TIR'!$D$13)*(1-B503)))</f>
        <v>86668.4093316027</v>
      </c>
      <c r="D503" s="24">
        <f ca="1" t="shared" si="3731"/>
        <v>0.652360698367982</v>
      </c>
      <c r="E503" s="25">
        <f ca="1">IF(D503&lt;=('Ejercicio 3 - TIR'!$D$14-'Ejercicio 3 - TIR'!$C$14)/('Ejercicio 3 - TIR'!$E$14-'Ejercicio 3 - TIR'!$C$14),'Ejercicio 3 - TIR'!$C$14+SQRT(('Ejercicio 3 - TIR'!$E$14-'Ejercicio 3 - TIR'!$C$14)*('Ejercicio 3 - TIR'!$D$14-'Ejercicio 3 - TIR'!$C$14)*D503),'Ejercicio 3 - TIR'!$E$14-SQRT(('Ejercicio 3 - TIR'!$E$14-'Ejercicio 3 - TIR'!$C$14)*('Ejercicio 3 - TIR'!$E$14-'Ejercicio 3 - TIR'!$D$14)*(1-D503)))</f>
        <v>32778.7885195902</v>
      </c>
      <c r="F503" s="24">
        <f ca="1" t="shared" si="3731"/>
        <v>0.666278532203467</v>
      </c>
      <c r="G503" s="25">
        <f ca="1">IF(F503&lt;=('Ejercicio 3 - TIR'!$D$18-'Ejercicio 3 - TIR'!$C$18)/('Ejercicio 3 - TIR'!$E$18-'Ejercicio 3 - TIR'!$C$18),'Ejercicio 3 - TIR'!$C$18+SQRT(('Ejercicio 3 - TIR'!$E$18-'Ejercicio 3 - TIR'!$C$18)*('Ejercicio 3 - TIR'!$D$18-'Ejercicio 3 - TIR'!$C$18)*F503),'Ejercicio 3 - TIR'!$E$18-SQRT(('Ejercicio 3 - TIR'!$E$18-'Ejercicio 3 - TIR'!$C$18)*('Ejercicio 3 - TIR'!$E$18-'Ejercicio 3 - TIR'!$D$18)*(1-F503)))</f>
        <v>39997.0885677041</v>
      </c>
      <c r="H503" s="24">
        <f ca="1" t="shared" ref="H503:L503" si="3732">RAND()</f>
        <v>0.217816617799236</v>
      </c>
      <c r="I503" s="25">
        <f ca="1">IF(H503&lt;=('Ejercicio 3 - TIR'!$D$18-'Ejercicio 3 - TIR'!$C$18)/('Ejercicio 3 - TIR'!$E$18-'Ejercicio 3 - TIR'!$C$18),'Ejercicio 3 - TIR'!$C$18+SQRT(('Ejercicio 3 - TIR'!$E$18-'Ejercicio 3 - TIR'!$C$18)*('Ejercicio 3 - TIR'!$D$18-'Ejercicio 3 - TIR'!$C$18)*H503),'Ejercicio 3 - TIR'!$E$18-SQRT(('Ejercicio 3 - TIR'!$E$18-'Ejercicio 3 - TIR'!$C$18)*('Ejercicio 3 - TIR'!$E$18-'Ejercicio 3 - TIR'!$D$18)*(1-H503)))</f>
        <v>35715.9857128832</v>
      </c>
      <c r="J503" s="24">
        <f ca="1" t="shared" si="3732"/>
        <v>0.614097095263482</v>
      </c>
      <c r="K503" s="25">
        <f ca="1">IF(J503&lt;=('Ejercicio 3 - TIR'!$D$18-'Ejercicio 3 - TIR'!$C$18)/('Ejercicio 3 - TIR'!$E$18-'Ejercicio 3 - TIR'!$C$18),'Ejercicio 3 - TIR'!$C$18+SQRT(('Ejercicio 3 - TIR'!$E$18-'Ejercicio 3 - TIR'!$C$18)*('Ejercicio 3 - TIR'!$D$18-'Ejercicio 3 - TIR'!$C$18)*J503),'Ejercicio 3 - TIR'!$E$18-SQRT(('Ejercicio 3 - TIR'!$E$18-'Ejercicio 3 - TIR'!$C$18)*('Ejercicio 3 - TIR'!$E$18-'Ejercicio 3 - TIR'!$D$18)*(1-J503)))</f>
        <v>39597.6332650046</v>
      </c>
      <c r="L503" s="24">
        <f ca="1" t="shared" si="3732"/>
        <v>0.396175306199914</v>
      </c>
      <c r="M503" s="25">
        <f ca="1">IF(L503&lt;=('Ejercicio 3 - TIR'!$D$18-'Ejercicio 3 - TIR'!$C$18)/('Ejercicio 3 - TIR'!$E$18-'Ejercicio 3 - TIR'!$C$18),'Ejercicio 3 - TIR'!$C$18+SQRT(('Ejercicio 3 - TIR'!$E$18-'Ejercicio 3 - TIR'!$C$18)*('Ejercicio 3 - TIR'!$D$18-'Ejercicio 3 - TIR'!$C$18)*L503),'Ejercicio 3 - TIR'!$E$18-SQRT(('Ejercicio 3 - TIR'!$E$18-'Ejercicio 3 - TIR'!$C$18)*('Ejercicio 3 - TIR'!$E$18-'Ejercicio 3 - TIR'!$D$18)*(1-L503)))</f>
        <v>37708.8453045827</v>
      </c>
      <c r="N503" s="24">
        <f ca="1" t="shared" ref="N503:R503" si="3733">RAND()</f>
        <v>0.83787469371853</v>
      </c>
      <c r="O503" s="25">
        <f ca="1">IF(N503&lt;=('Ejercicio 3 - TIR'!$D$18-'Ejercicio 3 - TIR'!$C$18)/('Ejercicio 3 - TIR'!$E$18-'Ejercicio 3 - TIR'!$C$18),'Ejercicio 3 - TIR'!$C$18+SQRT(('Ejercicio 3 - TIR'!$E$18-'Ejercicio 3 - TIR'!$C$18)*('Ejercicio 3 - TIR'!$D$18-'Ejercicio 3 - TIR'!$C$18)*N503),'Ejercicio 3 - TIR'!$E$18-SQRT(('Ejercicio 3 - TIR'!$E$18-'Ejercicio 3 - TIR'!$C$18)*('Ejercicio 3 - TIR'!$E$18-'Ejercicio 3 - TIR'!$D$18)*(1-N503)))</f>
        <v>41512.9671680481</v>
      </c>
      <c r="P503" s="24">
        <f ca="1" t="shared" si="3733"/>
        <v>0.0147523306320219</v>
      </c>
      <c r="Q503" s="26">
        <f ca="1">IF(P503&lt;=('Ejercicio 3 - TIR'!$D$22-'Ejercicio 3 - TIR'!$C$22)/('Ejercicio 3 - TIR'!$E$22-'Ejercicio 3 - TIR'!$C$22),'Ejercicio 3 - TIR'!$C$22+SQRT(('Ejercicio 3 - TIR'!$E$22-'Ejercicio 3 - TIR'!$C$22)*('Ejercicio 3 - TIR'!$D$22-'Ejercicio 3 - TIR'!$C$22)*P503),'Ejercicio 3 - TIR'!$E$22-SQRT(('Ejercicio 3 - TIR'!$E$22-'Ejercicio 3 - TIR'!$C$22)*('Ejercicio 3 - TIR'!$E$22-'Ejercicio 3 - TIR'!$D$22)*(1-P503)))</f>
        <v>0.125153076279043</v>
      </c>
      <c r="R503" s="24">
        <f ca="1" t="shared" si="3733"/>
        <v>0.209642211758053</v>
      </c>
      <c r="S503" s="26">
        <f ca="1">IF(R503&lt;=('Ejercicio 3 - TIR'!$D$23-'Ejercicio 3 - TIR'!$C$23)/('Ejercicio 3 - TIR'!$E$23-'Ejercicio 3 - TIR'!$C$23),'Ejercicio 3 - TIR'!$C$23+SQRT(('Ejercicio 3 - TIR'!$E$23-'Ejercicio 3 - TIR'!$C$23)*('Ejercicio 3 - TIR'!$D$23-'Ejercicio 3 - TIR'!$C$23)*R503),'Ejercicio 3 - TIR'!$E$23-SQRT(('Ejercicio 3 - TIR'!$E$23-'Ejercicio 3 - TIR'!$C$23)*('Ejercicio 3 - TIR'!$E$23-'Ejercicio 3 - TIR'!$D$23)*(1-R503)))</f>
        <v>0.139425652657363</v>
      </c>
      <c r="T503" s="24">
        <f ca="1" t="shared" ref="T503:X503" si="3734">RAND()</f>
        <v>0.884334193066737</v>
      </c>
      <c r="U503" s="26">
        <f ca="1">IF(T503&lt;=('Ejercicio 3 - TIR'!$D$24-'Ejercicio 3 - TIR'!$C$24)/('Ejercicio 3 - TIR'!$E$24-'Ejercicio 3 - TIR'!$C$24),'Ejercicio 3 - TIR'!$C$24+SQRT(('Ejercicio 3 - TIR'!$E$24-'Ejercicio 3 - TIR'!$C$24)*('Ejercicio 3 - TIR'!$D$24-'Ejercicio 3 - TIR'!$C$24)*T503),'Ejercicio 3 - TIR'!$E$24-SQRT(('Ejercicio 3 - TIR'!$E$24-'Ejercicio 3 - TIR'!$C$24)*('Ejercicio 3 - TIR'!$E$24-'Ejercicio 3 - TIR'!$D$24)*(1-T503)))</f>
        <v>0.202003770966863</v>
      </c>
      <c r="V503" s="24">
        <f ca="1" t="shared" si="3734"/>
        <v>0.271854472203244</v>
      </c>
      <c r="W503" s="26">
        <f ca="1">IF(V503&lt;=('Ejercicio 3 - TIR'!$D$25-'Ejercicio 3 - TIR'!$C$25)/('Ejercicio 3 - TIR'!$E$25-'Ejercicio 3 - TIR'!$C$25),'Ejercicio 3 - TIR'!$C$25+SQRT(('Ejercicio 3 - TIR'!$E$25-'Ejercicio 3 - TIR'!$C$25)*('Ejercicio 3 - TIR'!$D$25-'Ejercicio 3 - TIR'!$C$25)*V503),'Ejercicio 3 - TIR'!$E$25-SQRT(('Ejercicio 3 - TIR'!$E$25-'Ejercicio 3 - TIR'!$C$25)*('Ejercicio 3 - TIR'!$E$25-'Ejercicio 3 - TIR'!$D$25)*(1-V503)))</f>
        <v>0.199508876469047</v>
      </c>
      <c r="X503" s="24">
        <f ca="1" t="shared" si="3734"/>
        <v>0.473271889238064</v>
      </c>
      <c r="Y503" s="26">
        <f ca="1">IF(X503&lt;=('Ejercicio 3 - TIR'!$D$26-'Ejercicio 3 - TIR'!$C$26)/('Ejercicio 3 - TIR'!$E$26-'Ejercicio 3 - TIR'!$C$26),'Ejercicio 3 - TIR'!$C$26+SQRT(('Ejercicio 3 - TIR'!$E$26-'Ejercicio 3 - TIR'!$C$26)*('Ejercicio 3 - TIR'!$D$26-'Ejercicio 3 - TIR'!$C$26)*X503),'Ejercicio 3 - TIR'!$E$26-SQRT(('Ejercicio 3 - TIR'!$E$26-'Ejercicio 3 - TIR'!$C$26)*('Ejercicio 3 - TIR'!$E$26-'Ejercicio 3 - TIR'!$D$26)*(1-X503)))</f>
        <v>0.226667722736466</v>
      </c>
      <c r="Z503" s="24">
        <f ca="1" t="shared" si="3336"/>
        <v>1.12515307627904</v>
      </c>
      <c r="AA503" s="24">
        <f ca="1" t="shared" si="3337"/>
        <v>1.28202827827869</v>
      </c>
      <c r="AB503" s="24">
        <f ca="1" t="shared" si="3338"/>
        <v>1.54100282497714</v>
      </c>
      <c r="AC503" s="24">
        <f ca="1" t="shared" si="3339"/>
        <v>1.84844656722395</v>
      </c>
      <c r="AD503" s="24">
        <f ca="1" t="shared" si="3340"/>
        <v>2.26742974121665</v>
      </c>
      <c r="AE503" s="23">
        <f ca="1" t="shared" si="3341"/>
        <v>4102.3662199269</v>
      </c>
      <c r="AF503" s="23">
        <f ca="1" t="shared" si="3342"/>
        <v>4674.34130757972</v>
      </c>
      <c r="AG503" s="23">
        <f ca="1" t="shared" si="3343"/>
        <v>5618.575878497</v>
      </c>
      <c r="AH503" s="23">
        <f ca="1" t="shared" si="3344"/>
        <v>6739.53163937203</v>
      </c>
      <c r="AI503" s="23">
        <f ca="1" t="shared" si="3345"/>
        <v>8267.16592837885</v>
      </c>
      <c r="AJ503" s="25">
        <f ca="1" t="shared" si="3346"/>
        <v>45002.8472441576</v>
      </c>
      <c r="AK503" s="25">
        <f ca="1" t="shared" si="3347"/>
        <v>45788.9036705139</v>
      </c>
      <c r="AL503" s="25">
        <f ca="1" t="shared" si="3348"/>
        <v>61020.0647237807</v>
      </c>
      <c r="AM503" s="25">
        <f ca="1" t="shared" si="3349"/>
        <v>69702.785657235</v>
      </c>
      <c r="AN503" s="25">
        <f ca="1" t="shared" si="3350"/>
        <v>94127.7364029825</v>
      </c>
      <c r="AO503" s="25">
        <f ca="1">C503/'Ejercicio 3 - TIR'!$D$7</f>
        <v>17333.6818663205</v>
      </c>
      <c r="AP503" s="25">
        <f ca="1" t="shared" si="3351"/>
        <v>27669.1653778371</v>
      </c>
      <c r="AQ503" s="25">
        <f ca="1" t="shared" si="3352"/>
        <v>28455.2218041934</v>
      </c>
      <c r="AR503" s="25">
        <f ca="1" t="shared" si="3353"/>
        <v>43686.3828574602</v>
      </c>
      <c r="AS503" s="25">
        <f ca="1" t="shared" si="3354"/>
        <v>52369.1037909145</v>
      </c>
      <c r="AT503" s="25">
        <f ca="1" t="shared" si="3355"/>
        <v>76794.054536662</v>
      </c>
      <c r="AU503" s="25">
        <f ca="1">AP503*'Ejercicio 3 - TIR'!$D$5</f>
        <v>13834.5826889185</v>
      </c>
      <c r="AV503" s="25">
        <f ca="1">AQ503*'Ejercicio 3 - TIR'!$D$5</f>
        <v>14227.6109020967</v>
      </c>
      <c r="AW503" s="25">
        <f ca="1">AR503*'Ejercicio 3 - TIR'!$D$5</f>
        <v>21843.1914287301</v>
      </c>
      <c r="AX503" s="25">
        <f ca="1">AS503*'Ejercicio 3 - TIR'!$D$5</f>
        <v>26184.5518954572</v>
      </c>
      <c r="AY503" s="25">
        <f ca="1">AT503*'Ejercicio 3 - TIR'!$D$5</f>
        <v>38397.027268331</v>
      </c>
      <c r="AZ503" s="25">
        <f ca="1" t="shared" ref="AZ503:BD503" si="3735">AJ503-AU503-AE503</f>
        <v>27065.8983353122</v>
      </c>
      <c r="BA503" s="25">
        <f ca="1" t="shared" si="3735"/>
        <v>26886.9514608375</v>
      </c>
      <c r="BB503" s="25">
        <f ca="1" t="shared" si="3735"/>
        <v>33558.2974165536</v>
      </c>
      <c r="BC503" s="25">
        <f ca="1" t="shared" si="3735"/>
        <v>36778.7021224058</v>
      </c>
      <c r="BD503" s="25">
        <f ca="1" t="shared" si="3735"/>
        <v>47463.5432062727</v>
      </c>
      <c r="BE503" s="25">
        <f ca="1" t="shared" ref="BE503:BI503" si="3736">AZ503/Z503</f>
        <v>24055.3031457914</v>
      </c>
      <c r="BF503" s="25">
        <f ca="1" t="shared" si="3736"/>
        <v>20972.1984424066</v>
      </c>
      <c r="BG503" s="25">
        <f ca="1" t="shared" si="3736"/>
        <v>21776.9214128803</v>
      </c>
      <c r="BH503" s="25">
        <f ca="1" t="shared" si="3736"/>
        <v>19897.0869780894</v>
      </c>
      <c r="BI503" s="25">
        <f ca="1" t="shared" si="3736"/>
        <v>20932.7514513437</v>
      </c>
      <c r="BJ503" s="25">
        <f ca="1" t="shared" si="3358"/>
        <v>74323.5999703695</v>
      </c>
      <c r="BK503" s="25">
        <f ca="1" t="shared" si="3359"/>
        <v>39302.9057884829</v>
      </c>
      <c r="BL503" s="25">
        <f ca="1" t="shared" si="3360"/>
        <v>113626.505758852</v>
      </c>
      <c r="BM503" s="25">
        <f ca="1">BK503*'Ejercicio 3 - TIR'!$D$5</f>
        <v>19651.4528942414</v>
      </c>
      <c r="BN503" s="25">
        <f ca="1" t="shared" si="3361"/>
        <v>93975.0528646109</v>
      </c>
      <c r="BO503" s="25">
        <f ca="1" t="shared" si="3362"/>
        <v>41445.6294527504</v>
      </c>
      <c r="BP503" s="25">
        <f ca="1" t="shared" si="3363"/>
        <v>-119447.197851193</v>
      </c>
      <c r="BQ503" s="25">
        <f ca="1" t="shared" ref="BQ503:BT503" si="3737">BE503</f>
        <v>24055.3031457914</v>
      </c>
      <c r="BR503" s="25">
        <f ca="1" t="shared" si="3737"/>
        <v>20972.1984424066</v>
      </c>
      <c r="BS503" s="25">
        <f ca="1" t="shared" si="3737"/>
        <v>21776.9214128803</v>
      </c>
      <c r="BT503" s="25">
        <f ca="1" t="shared" si="3737"/>
        <v>19897.0869780894</v>
      </c>
      <c r="BU503" s="25">
        <f ca="1" t="shared" si="3365"/>
        <v>62378.3809040942</v>
      </c>
      <c r="BV503" s="27">
        <f ca="1" t="shared" si="3366"/>
        <v>6.67335172713548</v>
      </c>
    </row>
    <row r="504" ht="15" customHeight="1" spans="1:74">
      <c r="A504" s="23">
        <v>503</v>
      </c>
      <c r="B504" s="24">
        <f ca="1" t="shared" ref="B504:F504" si="3738">RAND()</f>
        <v>0.325724428360042</v>
      </c>
      <c r="C504" s="25">
        <f ca="1">IF(B504&lt;=('Ejercicio 3 - TIR'!$D$13-'Ejercicio 3 - TIR'!$C$13)/('Ejercicio 3 - TIR'!$E$13-'Ejercicio 3 - TIR'!$C$13),'Ejercicio 3 - TIR'!$C$13+SQRT(('Ejercicio 3 - TIR'!$E$13-'Ejercicio 3 - TIR'!$C$13)*('Ejercicio 3 - TIR'!$D$13-'Ejercicio 3 - TIR'!$C$13)*B504),'Ejercicio 3 - TIR'!$E$13-SQRT(('Ejercicio 3 - TIR'!$E$13-'Ejercicio 3 - TIR'!$C$13)*('Ejercicio 3 - TIR'!$E$13-'Ejercicio 3 - TIR'!$D$13)*(1-B504)))</f>
        <v>71554.7774491401</v>
      </c>
      <c r="D504" s="24">
        <f ca="1" t="shared" si="3738"/>
        <v>0.922849646618452</v>
      </c>
      <c r="E504" s="25">
        <f ca="1">IF(D504&lt;=('Ejercicio 3 - TIR'!$D$14-'Ejercicio 3 - TIR'!$C$14)/('Ejercicio 3 - TIR'!$E$14-'Ejercicio 3 - TIR'!$C$14),'Ejercicio 3 - TIR'!$C$14+SQRT(('Ejercicio 3 - TIR'!$E$14-'Ejercicio 3 - TIR'!$C$14)*('Ejercicio 3 - TIR'!$D$14-'Ejercicio 3 - TIR'!$C$14)*D504),'Ejercicio 3 - TIR'!$E$14-SQRT(('Ejercicio 3 - TIR'!$E$14-'Ejercicio 3 - TIR'!$C$14)*('Ejercicio 3 - TIR'!$E$14-'Ejercicio 3 - TIR'!$D$14)*(1-D504)))</f>
        <v>36598.154470404</v>
      </c>
      <c r="F504" s="24">
        <f ca="1" t="shared" si="3738"/>
        <v>0.650817414931009</v>
      </c>
      <c r="G504" s="25">
        <f ca="1">IF(F504&lt;=('Ejercicio 3 - TIR'!$D$18-'Ejercicio 3 - TIR'!$C$18)/('Ejercicio 3 - TIR'!$E$18-'Ejercicio 3 - TIR'!$C$18),'Ejercicio 3 - TIR'!$C$18+SQRT(('Ejercicio 3 - TIR'!$E$18-'Ejercicio 3 - TIR'!$C$18)*('Ejercicio 3 - TIR'!$D$18-'Ejercicio 3 - TIR'!$C$18)*F504),'Ejercicio 3 - TIR'!$E$18-SQRT(('Ejercicio 3 - TIR'!$E$18-'Ejercicio 3 - TIR'!$C$18)*('Ejercicio 3 - TIR'!$E$18-'Ejercicio 3 - TIR'!$D$18)*(1-F504)))</f>
        <v>39880.415590432</v>
      </c>
      <c r="H504" s="24">
        <f ca="1" t="shared" ref="H504:L504" si="3739">RAND()</f>
        <v>0.244542524976127</v>
      </c>
      <c r="I504" s="25">
        <f ca="1">IF(H504&lt;=('Ejercicio 3 - TIR'!$D$18-'Ejercicio 3 - TIR'!$C$18)/('Ejercicio 3 - TIR'!$E$18-'Ejercicio 3 - TIR'!$C$18),'Ejercicio 3 - TIR'!$C$18+SQRT(('Ejercicio 3 - TIR'!$E$18-'Ejercicio 3 - TIR'!$C$18)*('Ejercicio 3 - TIR'!$D$18-'Ejercicio 3 - TIR'!$C$18)*H504),'Ejercicio 3 - TIR'!$E$18-SQRT(('Ejercicio 3 - TIR'!$E$18-'Ejercicio 3 - TIR'!$C$18)*('Ejercicio 3 - TIR'!$E$18-'Ejercicio 3 - TIR'!$D$18)*(1-H504)))</f>
        <v>36056.515396366</v>
      </c>
      <c r="J504" s="24">
        <f ca="1" t="shared" si="3739"/>
        <v>0.283439596860747</v>
      </c>
      <c r="K504" s="25">
        <f ca="1">IF(J504&lt;=('Ejercicio 3 - TIR'!$D$18-'Ejercicio 3 - TIR'!$C$18)/('Ejercicio 3 - TIR'!$E$18-'Ejercicio 3 - TIR'!$C$18),'Ejercicio 3 - TIR'!$C$18+SQRT(('Ejercicio 3 - TIR'!$E$18-'Ejercicio 3 - TIR'!$C$18)*('Ejercicio 3 - TIR'!$D$18-'Ejercicio 3 - TIR'!$C$18)*J504),'Ejercicio 3 - TIR'!$E$18-SQRT(('Ejercicio 3 - TIR'!$E$18-'Ejercicio 3 - TIR'!$C$18)*('Ejercicio 3 - TIR'!$E$18-'Ejercicio 3 - TIR'!$D$18)*(1-J504)))</f>
        <v>36520.4247966764</v>
      </c>
      <c r="L504" s="24">
        <f ca="1" t="shared" si="3739"/>
        <v>0.67076680227002</v>
      </c>
      <c r="M504" s="25">
        <f ca="1">IF(L504&lt;=('Ejercicio 3 - TIR'!$D$18-'Ejercicio 3 - TIR'!$C$18)/('Ejercicio 3 - TIR'!$E$18-'Ejercicio 3 - TIR'!$C$18),'Ejercicio 3 - TIR'!$C$18+SQRT(('Ejercicio 3 - TIR'!$E$18-'Ejercicio 3 - TIR'!$C$18)*('Ejercicio 3 - TIR'!$D$18-'Ejercicio 3 - TIR'!$C$18)*L504),'Ejercicio 3 - TIR'!$E$18-SQRT(('Ejercicio 3 - TIR'!$E$18-'Ejercicio 3 - TIR'!$C$18)*('Ejercicio 3 - TIR'!$E$18-'Ejercicio 3 - TIR'!$D$18)*(1-L504)))</f>
        <v>40030.8461656185</v>
      </c>
      <c r="N504" s="24">
        <f ca="1" t="shared" ref="N504:R504" si="3740">RAND()</f>
        <v>0.313294001691342</v>
      </c>
      <c r="O504" s="25">
        <f ca="1">IF(N504&lt;=('Ejercicio 3 - TIR'!$D$18-'Ejercicio 3 - TIR'!$C$18)/('Ejercicio 3 - TIR'!$E$18-'Ejercicio 3 - TIR'!$C$18),'Ejercicio 3 - TIR'!$C$18+SQRT(('Ejercicio 3 - TIR'!$E$18-'Ejercicio 3 - TIR'!$C$18)*('Ejercicio 3 - TIR'!$D$18-'Ejercicio 3 - TIR'!$C$18)*N504),'Ejercicio 3 - TIR'!$E$18-SQRT(('Ejercicio 3 - TIR'!$E$18-'Ejercicio 3 - TIR'!$C$18)*('Ejercicio 3 - TIR'!$E$18-'Ejercicio 3 - TIR'!$D$18)*(1-N504)))</f>
        <v>36855.2243036754</v>
      </c>
      <c r="P504" s="24">
        <f ca="1" t="shared" si="3740"/>
        <v>0.0743819277003628</v>
      </c>
      <c r="Q504" s="26">
        <f ca="1">IF(P504&lt;=('Ejercicio 3 - TIR'!$D$22-'Ejercicio 3 - TIR'!$C$22)/('Ejercicio 3 - TIR'!$E$22-'Ejercicio 3 - TIR'!$C$22),'Ejercicio 3 - TIR'!$C$22+SQRT(('Ejercicio 3 - TIR'!$E$22-'Ejercicio 3 - TIR'!$C$22)*('Ejercicio 3 - TIR'!$D$22-'Ejercicio 3 - TIR'!$C$22)*P504),'Ejercicio 3 - TIR'!$E$22-SQRT(('Ejercicio 3 - TIR'!$E$22-'Ejercicio 3 - TIR'!$C$22)*('Ejercicio 3 - TIR'!$E$22-'Ejercicio 3 - TIR'!$D$22)*(1-P504)))</f>
        <v>0.131570975320199</v>
      </c>
      <c r="R504" s="24">
        <f ca="1" t="shared" si="3740"/>
        <v>0.630559185329725</v>
      </c>
      <c r="S504" s="26">
        <f ca="1">IF(R504&lt;=('Ejercicio 3 - TIR'!$D$23-'Ejercicio 3 - TIR'!$C$23)/('Ejercicio 3 - TIR'!$E$23-'Ejercicio 3 - TIR'!$C$23),'Ejercicio 3 - TIR'!$C$23+SQRT(('Ejercicio 3 - TIR'!$E$23-'Ejercicio 3 - TIR'!$C$23)*('Ejercicio 3 - TIR'!$D$23-'Ejercicio 3 - TIR'!$C$23)*R504),'Ejercicio 3 - TIR'!$E$23-SQRT(('Ejercicio 3 - TIR'!$E$23-'Ejercicio 3 - TIR'!$C$23)*('Ejercicio 3 - TIR'!$E$23-'Ejercicio 3 - TIR'!$D$23)*(1-R504)))</f>
        <v>0.1542125327648</v>
      </c>
      <c r="T504" s="24">
        <f ca="1" t="shared" ref="T504:X504" si="3741">RAND()</f>
        <v>0.362333443285339</v>
      </c>
      <c r="U504" s="26">
        <f ca="1">IF(T504&lt;=('Ejercicio 3 - TIR'!$D$24-'Ejercicio 3 - TIR'!$C$24)/('Ejercicio 3 - TIR'!$E$24-'Ejercicio 3 - TIR'!$C$24),'Ejercicio 3 - TIR'!$C$24+SQRT(('Ejercicio 3 - TIR'!$E$24-'Ejercicio 3 - TIR'!$C$24)*('Ejercicio 3 - TIR'!$D$24-'Ejercicio 3 - TIR'!$C$24)*T504),'Ejercicio 3 - TIR'!$E$24-SQRT(('Ejercicio 3 - TIR'!$E$24-'Ejercicio 3 - TIR'!$C$24)*('Ejercicio 3 - TIR'!$E$24-'Ejercicio 3 - TIR'!$D$24)*(1-T504)))</f>
        <v>0.177584420075456</v>
      </c>
      <c r="V504" s="24">
        <f ca="1" t="shared" si="3741"/>
        <v>0.723340840700255</v>
      </c>
      <c r="W504" s="26">
        <f ca="1">IF(V504&lt;=('Ejercicio 3 - TIR'!$D$25-'Ejercicio 3 - TIR'!$C$25)/('Ejercicio 3 - TIR'!$E$25-'Ejercicio 3 - TIR'!$C$25),'Ejercicio 3 - TIR'!$C$25+SQRT(('Ejercicio 3 - TIR'!$E$25-'Ejercicio 3 - TIR'!$C$25)*('Ejercicio 3 - TIR'!$D$25-'Ejercicio 3 - TIR'!$C$25)*V504),'Ejercicio 3 - TIR'!$E$25-SQRT(('Ejercicio 3 - TIR'!$E$25-'Ejercicio 3 - TIR'!$C$25)*('Ejercicio 3 - TIR'!$E$25-'Ejercicio 3 - TIR'!$D$25)*(1-V504)))</f>
        <v>0.218882367417345</v>
      </c>
      <c r="X504" s="24">
        <f ca="1" t="shared" si="3741"/>
        <v>0.375876207750101</v>
      </c>
      <c r="Y504" s="26">
        <f ca="1">IF(X504&lt;=('Ejercicio 3 - TIR'!$D$26-'Ejercicio 3 - TIR'!$C$26)/('Ejercicio 3 - TIR'!$E$26-'Ejercicio 3 - TIR'!$C$26),'Ejercicio 3 - TIR'!$C$26+SQRT(('Ejercicio 3 - TIR'!$E$26-'Ejercicio 3 - TIR'!$C$26)*('Ejercicio 3 - TIR'!$D$26-'Ejercicio 3 - TIR'!$C$26)*X504),'Ejercicio 3 - TIR'!$E$26-SQRT(('Ejercicio 3 - TIR'!$E$26-'Ejercicio 3 - TIR'!$C$26)*('Ejercicio 3 - TIR'!$E$26-'Ejercicio 3 - TIR'!$D$26)*(1-X504)))</f>
        <v>0.221945986545722</v>
      </c>
      <c r="Z504" s="24">
        <f ca="1" t="shared" si="3336"/>
        <v>1.1315709753202</v>
      </c>
      <c r="AA504" s="24">
        <f ca="1" t="shared" si="3337"/>
        <v>1.30607340142746</v>
      </c>
      <c r="AB504" s="24">
        <f ca="1" t="shared" si="3338"/>
        <v>1.53801168899594</v>
      </c>
      <c r="AC504" s="24">
        <f ca="1" t="shared" si="3339"/>
        <v>1.87465532859892</v>
      </c>
      <c r="AD504" s="24">
        <f ca="1" t="shared" si="3340"/>
        <v>2.290727554938</v>
      </c>
      <c r="AE504" s="23">
        <f ca="1" t="shared" si="3341"/>
        <v>4815.25487859035</v>
      </c>
      <c r="AF504" s="23">
        <f ca="1" t="shared" si="3342"/>
        <v>5557.82752932583</v>
      </c>
      <c r="AG504" s="23">
        <f ca="1" t="shared" si="3343"/>
        <v>6544.81110800056</v>
      </c>
      <c r="AH504" s="23">
        <f ca="1" t="shared" si="3344"/>
        <v>7977.35485761907</v>
      </c>
      <c r="AI504" s="23">
        <f ca="1" t="shared" si="3345"/>
        <v>9747.89675151864</v>
      </c>
      <c r="AJ504" s="25">
        <f ca="1" t="shared" si="3346"/>
        <v>45127.52076584</v>
      </c>
      <c r="AK504" s="25">
        <f ca="1" t="shared" si="3347"/>
        <v>47092.4557073535</v>
      </c>
      <c r="AL504" s="25">
        <f ca="1" t="shared" si="3348"/>
        <v>56168.8402243853</v>
      </c>
      <c r="AM504" s="25">
        <f ca="1" t="shared" si="3349"/>
        <v>75044.0390727002</v>
      </c>
      <c r="AN504" s="25">
        <f ca="1" t="shared" si="3350"/>
        <v>84425.2778558497</v>
      </c>
      <c r="AO504" s="25">
        <f ca="1">C504/'Ejercicio 3 - TIR'!$D$7</f>
        <v>14310.955489828</v>
      </c>
      <c r="AP504" s="25">
        <f ca="1" t="shared" si="3351"/>
        <v>30816.565276012</v>
      </c>
      <c r="AQ504" s="25">
        <f ca="1" t="shared" si="3352"/>
        <v>32781.5002175254</v>
      </c>
      <c r="AR504" s="25">
        <f ca="1" t="shared" si="3353"/>
        <v>41857.8847345573</v>
      </c>
      <c r="AS504" s="25">
        <f ca="1" t="shared" si="3354"/>
        <v>60733.0835828721</v>
      </c>
      <c r="AT504" s="25">
        <f ca="1" t="shared" si="3355"/>
        <v>70114.3223660217</v>
      </c>
      <c r="AU504" s="25">
        <f ca="1">AP504*'Ejercicio 3 - TIR'!$D$5</f>
        <v>15408.282638006</v>
      </c>
      <c r="AV504" s="25">
        <f ca="1">AQ504*'Ejercicio 3 - TIR'!$D$5</f>
        <v>16390.7501087627</v>
      </c>
      <c r="AW504" s="25">
        <f ca="1">AR504*'Ejercicio 3 - TIR'!$D$5</f>
        <v>20928.9423672786</v>
      </c>
      <c r="AX504" s="25">
        <f ca="1">AS504*'Ejercicio 3 - TIR'!$D$5</f>
        <v>30366.5417914361</v>
      </c>
      <c r="AY504" s="25">
        <f ca="1">AT504*'Ejercicio 3 - TIR'!$D$5</f>
        <v>35057.1611830108</v>
      </c>
      <c r="AZ504" s="25">
        <f ca="1" t="shared" ref="AZ504:BD504" si="3742">AJ504-AU504-AE504</f>
        <v>24903.9832492436</v>
      </c>
      <c r="BA504" s="25">
        <f ca="1" t="shared" si="3742"/>
        <v>25143.8780692649</v>
      </c>
      <c r="BB504" s="25">
        <f ca="1" t="shared" si="3742"/>
        <v>28695.0867491061</v>
      </c>
      <c r="BC504" s="25">
        <f ca="1" t="shared" si="3742"/>
        <v>36700.142423645</v>
      </c>
      <c r="BD504" s="25">
        <f ca="1" t="shared" si="3742"/>
        <v>39620.2199213202</v>
      </c>
      <c r="BE504" s="25">
        <f ca="1" t="shared" ref="BE504:BI504" si="3743">AZ504/Z504</f>
        <v>22008.3262936261</v>
      </c>
      <c r="BF504" s="25">
        <f ca="1" t="shared" si="3743"/>
        <v>19251.5045798989</v>
      </c>
      <c r="BG504" s="25">
        <f ca="1" t="shared" si="3743"/>
        <v>18657.2618104347</v>
      </c>
      <c r="BH504" s="25">
        <f ca="1" t="shared" si="3743"/>
        <v>19577.0080311638</v>
      </c>
      <c r="BI504" s="25">
        <f ca="1" t="shared" si="3743"/>
        <v>17295.9110025603</v>
      </c>
      <c r="BJ504" s="25">
        <f ca="1" t="shared" si="3358"/>
        <v>83836.4009052317</v>
      </c>
      <c r="BK504" s="25">
        <f ca="1" t="shared" si="3359"/>
        <v>32782.5000780402</v>
      </c>
      <c r="BL504" s="25">
        <f ca="1" t="shared" si="3360"/>
        <v>116618.900983272</v>
      </c>
      <c r="BM504" s="25">
        <f ca="1">BK504*'Ejercicio 3 - TIR'!$D$5</f>
        <v>16391.2500390201</v>
      </c>
      <c r="BN504" s="25">
        <f ca="1" t="shared" si="3361"/>
        <v>100227.650944252</v>
      </c>
      <c r="BO504" s="25">
        <f ca="1" t="shared" si="3362"/>
        <v>43753.632215318</v>
      </c>
      <c r="BP504" s="25">
        <f ca="1" t="shared" si="3363"/>
        <v>-108152.931919544</v>
      </c>
      <c r="BQ504" s="25">
        <f ca="1" t="shared" ref="BQ504:BT504" si="3744">BE504</f>
        <v>22008.3262936261</v>
      </c>
      <c r="BR504" s="25">
        <f ca="1" t="shared" si="3744"/>
        <v>19251.5045798989</v>
      </c>
      <c r="BS504" s="25">
        <f ca="1" t="shared" si="3744"/>
        <v>18657.2618104347</v>
      </c>
      <c r="BT504" s="25">
        <f ca="1" t="shared" si="3744"/>
        <v>19577.0080311638</v>
      </c>
      <c r="BU504" s="25">
        <f ca="1" t="shared" si="3365"/>
        <v>61049.5432178784</v>
      </c>
      <c r="BV504" s="27">
        <f ca="1" t="shared" si="3366"/>
        <v>7.84588288902672</v>
      </c>
    </row>
    <row r="505" ht="15" customHeight="1" spans="1:74">
      <c r="A505" s="23">
        <v>504</v>
      </c>
      <c r="B505" s="24">
        <f ca="1" t="shared" ref="B505:F505" si="3745">RAND()</f>
        <v>0.648352921395761</v>
      </c>
      <c r="C505" s="25">
        <f ca="1">IF(B505&lt;=('Ejercicio 3 - TIR'!$D$13-'Ejercicio 3 - TIR'!$C$13)/('Ejercicio 3 - TIR'!$E$13-'Ejercicio 3 - TIR'!$C$13),'Ejercicio 3 - TIR'!$C$13+SQRT(('Ejercicio 3 - TIR'!$E$13-'Ejercicio 3 - TIR'!$C$13)*('Ejercicio 3 - TIR'!$D$13-'Ejercicio 3 - TIR'!$C$13)*B505),'Ejercicio 3 - TIR'!$E$13-SQRT(('Ejercicio 3 - TIR'!$E$13-'Ejercicio 3 - TIR'!$C$13)*('Ejercicio 3 - TIR'!$E$13-'Ejercicio 3 - TIR'!$D$13)*(1-B505)))</f>
        <v>79457.9335429688</v>
      </c>
      <c r="D505" s="24">
        <f ca="1" t="shared" si="3745"/>
        <v>0.747000228447011</v>
      </c>
      <c r="E505" s="25">
        <f ca="1">IF(D505&lt;=('Ejercicio 3 - TIR'!$D$14-'Ejercicio 3 - TIR'!$C$14)/('Ejercicio 3 - TIR'!$E$14-'Ejercicio 3 - TIR'!$C$14),'Ejercicio 3 - TIR'!$C$14+SQRT(('Ejercicio 3 - TIR'!$E$14-'Ejercicio 3 - TIR'!$C$14)*('Ejercicio 3 - TIR'!$D$14-'Ejercicio 3 - TIR'!$C$14)*D505),'Ejercicio 3 - TIR'!$E$14-SQRT(('Ejercicio 3 - TIR'!$E$14-'Ejercicio 3 - TIR'!$C$14)*('Ejercicio 3 - TIR'!$E$14-'Ejercicio 3 - TIR'!$D$14)*(1-D505)))</f>
        <v>33839.6456487513</v>
      </c>
      <c r="F505" s="24">
        <f ca="1" t="shared" si="3745"/>
        <v>0.0280085491597497</v>
      </c>
      <c r="G505" s="25">
        <f ca="1">IF(F505&lt;=('Ejercicio 3 - TIR'!$D$18-'Ejercicio 3 - TIR'!$C$18)/('Ejercicio 3 - TIR'!$E$18-'Ejercicio 3 - TIR'!$C$18),'Ejercicio 3 - TIR'!$C$18+SQRT(('Ejercicio 3 - TIR'!$E$18-'Ejercicio 3 - TIR'!$C$18)*('Ejercicio 3 - TIR'!$D$18-'Ejercicio 3 - TIR'!$C$18)*F505),'Ejercicio 3 - TIR'!$E$18-SQRT(('Ejercicio 3 - TIR'!$E$18-'Ejercicio 3 - TIR'!$C$18)*('Ejercicio 3 - TIR'!$E$18-'Ejercicio 3 - TIR'!$D$18)*(1-F505)))</f>
        <v>32049.7029965247</v>
      </c>
      <c r="H505" s="24">
        <f ca="1" t="shared" ref="H505:L505" si="3746">RAND()</f>
        <v>0.135923774545281</v>
      </c>
      <c r="I505" s="25">
        <f ca="1">IF(H505&lt;=('Ejercicio 3 - TIR'!$D$18-'Ejercicio 3 - TIR'!$C$18)/('Ejercicio 3 - TIR'!$E$18-'Ejercicio 3 - TIR'!$C$18),'Ejercicio 3 - TIR'!$C$18+SQRT(('Ejercicio 3 - TIR'!$E$18-'Ejercicio 3 - TIR'!$C$18)*('Ejercicio 3 - TIR'!$D$18-'Ejercicio 3 - TIR'!$C$18)*H505),'Ejercicio 3 - TIR'!$E$18-SQRT(('Ejercicio 3 - TIR'!$E$18-'Ejercicio 3 - TIR'!$C$18)*('Ejercicio 3 - TIR'!$E$18-'Ejercicio 3 - TIR'!$D$18)*(1-H505)))</f>
        <v>34515.3699938977</v>
      </c>
      <c r="J505" s="24">
        <f ca="1" t="shared" si="3746"/>
        <v>0.127967419676558</v>
      </c>
      <c r="K505" s="25">
        <f ca="1">IF(J505&lt;=('Ejercicio 3 - TIR'!$D$18-'Ejercicio 3 - TIR'!$C$18)/('Ejercicio 3 - TIR'!$E$18-'Ejercicio 3 - TIR'!$C$18),'Ejercicio 3 - TIR'!$C$18+SQRT(('Ejercicio 3 - TIR'!$E$18-'Ejercicio 3 - TIR'!$C$18)*('Ejercicio 3 - TIR'!$D$18-'Ejercicio 3 - TIR'!$C$18)*J505),'Ejercicio 3 - TIR'!$E$18-SQRT(('Ejercicio 3 - TIR'!$E$18-'Ejercicio 3 - TIR'!$C$18)*('Ejercicio 3 - TIR'!$E$18-'Ejercicio 3 - TIR'!$D$18)*(1-J505)))</f>
        <v>34381.2227689863</v>
      </c>
      <c r="L505" s="24">
        <f ca="1" t="shared" si="3746"/>
        <v>0.984425442865493</v>
      </c>
      <c r="M505" s="25">
        <f ca="1">IF(L505&lt;=('Ejercicio 3 - TIR'!$D$18-'Ejercicio 3 - TIR'!$C$18)/('Ejercicio 3 - TIR'!$E$18-'Ejercicio 3 - TIR'!$C$18),'Ejercicio 3 - TIR'!$C$18+SQRT(('Ejercicio 3 - TIR'!$E$18-'Ejercicio 3 - TIR'!$C$18)*('Ejercicio 3 - TIR'!$D$18-'Ejercicio 3 - TIR'!$C$18)*L505),'Ejercicio 3 - TIR'!$E$18-SQRT(('Ejercicio 3 - TIR'!$E$18-'Ejercicio 3 - TIR'!$C$18)*('Ejercicio 3 - TIR'!$E$18-'Ejercicio 3 - TIR'!$D$18)*(1-L505)))</f>
        <v>43919.2170499642</v>
      </c>
      <c r="N505" s="24">
        <f ca="1" t="shared" ref="N505:R505" si="3747">RAND()</f>
        <v>0.342509158640054</v>
      </c>
      <c r="O505" s="25">
        <f ca="1">IF(N505&lt;=('Ejercicio 3 - TIR'!$D$18-'Ejercicio 3 - TIR'!$C$18)/('Ejercicio 3 - TIR'!$E$18-'Ejercicio 3 - TIR'!$C$18),'Ejercicio 3 - TIR'!$C$18+SQRT(('Ejercicio 3 - TIR'!$E$18-'Ejercicio 3 - TIR'!$C$18)*('Ejercicio 3 - TIR'!$D$18-'Ejercicio 3 - TIR'!$C$18)*N505),'Ejercicio 3 - TIR'!$E$18-SQRT(('Ejercicio 3 - TIR'!$E$18-'Ejercicio 3 - TIR'!$C$18)*('Ejercicio 3 - TIR'!$E$18-'Ejercicio 3 - TIR'!$D$18)*(1-N505)))</f>
        <v>37167.7314260516</v>
      </c>
      <c r="P505" s="24">
        <f ca="1" t="shared" si="3747"/>
        <v>0.792555679970359</v>
      </c>
      <c r="Q505" s="26">
        <f ca="1">IF(P505&lt;=('Ejercicio 3 - TIR'!$D$22-'Ejercicio 3 - TIR'!$C$22)/('Ejercicio 3 - TIR'!$E$22-'Ejercicio 3 - TIR'!$C$22),'Ejercicio 3 - TIR'!$C$22+SQRT(('Ejercicio 3 - TIR'!$E$22-'Ejercicio 3 - TIR'!$C$22)*('Ejercicio 3 - TIR'!$D$22-'Ejercicio 3 - TIR'!$C$22)*P505),'Ejercicio 3 - TIR'!$E$22-SQRT(('Ejercicio 3 - TIR'!$E$22-'Ejercicio 3 - TIR'!$C$22)*('Ejercicio 3 - TIR'!$E$22-'Ejercicio 3 - TIR'!$D$22)*(1-P505)))</f>
        <v>0.160676445046179</v>
      </c>
      <c r="R505" s="24">
        <f ca="1" t="shared" si="3747"/>
        <v>0.0185536451056303</v>
      </c>
      <c r="S505" s="26">
        <f ca="1">IF(R505&lt;=('Ejercicio 3 - TIR'!$D$23-'Ejercicio 3 - TIR'!$C$23)/('Ejercicio 3 - TIR'!$E$23-'Ejercicio 3 - TIR'!$C$23),'Ejercicio 3 - TIR'!$C$23+SQRT(('Ejercicio 3 - TIR'!$E$23-'Ejercicio 3 - TIR'!$C$23)*('Ejercicio 3 - TIR'!$D$23-'Ejercicio 3 - TIR'!$C$23)*R505),'Ejercicio 3 - TIR'!$E$23-SQRT(('Ejercicio 3 - TIR'!$E$23-'Ejercicio 3 - TIR'!$C$23)*('Ejercicio 3 - TIR'!$E$23-'Ejercicio 3 - TIR'!$D$23)*(1-R505)))</f>
        <v>0.125778975790755</v>
      </c>
      <c r="T505" s="24">
        <f ca="1" t="shared" ref="T505:X505" si="3748">RAND()</f>
        <v>0.886520030978235</v>
      </c>
      <c r="U505" s="26">
        <f ca="1">IF(T505&lt;=('Ejercicio 3 - TIR'!$D$24-'Ejercicio 3 - TIR'!$C$24)/('Ejercicio 3 - TIR'!$E$24-'Ejercicio 3 - TIR'!$C$24),'Ejercicio 3 - TIR'!$C$24+SQRT(('Ejercicio 3 - TIR'!$E$24-'Ejercicio 3 - TIR'!$C$24)*('Ejercicio 3 - TIR'!$D$24-'Ejercicio 3 - TIR'!$C$24)*T505),'Ejercicio 3 - TIR'!$E$24-SQRT(('Ejercicio 3 - TIR'!$E$24-'Ejercicio 3 - TIR'!$C$24)*('Ejercicio 3 - TIR'!$E$24-'Ejercicio 3 - TIR'!$D$24)*(1-T505)))</f>
        <v>0.202174627261655</v>
      </c>
      <c r="V505" s="24">
        <f ca="1" t="shared" si="3748"/>
        <v>0.334614266830667</v>
      </c>
      <c r="W505" s="26">
        <f ca="1">IF(V505&lt;=('Ejercicio 3 - TIR'!$D$25-'Ejercicio 3 - TIR'!$C$25)/('Ejercicio 3 - TIR'!$E$25-'Ejercicio 3 - TIR'!$C$25),'Ejercicio 3 - TIR'!$C$25+SQRT(('Ejercicio 3 - TIR'!$E$25-'Ejercicio 3 - TIR'!$C$25)*('Ejercicio 3 - TIR'!$D$25-'Ejercicio 3 - TIR'!$C$25)*V505),'Ejercicio 3 - TIR'!$E$25-SQRT(('Ejercicio 3 - TIR'!$E$25-'Ejercicio 3 - TIR'!$C$25)*('Ejercicio 3 - TIR'!$E$25-'Ejercicio 3 - TIR'!$D$25)*(1-V505)))</f>
        <v>0.201741839383451</v>
      </c>
      <c r="X505" s="24">
        <f ca="1" t="shared" si="3748"/>
        <v>0.48508521672406</v>
      </c>
      <c r="Y505" s="26">
        <f ca="1">IF(X505&lt;=('Ejercicio 3 - TIR'!$D$26-'Ejercicio 3 - TIR'!$C$26)/('Ejercicio 3 - TIR'!$E$26-'Ejercicio 3 - TIR'!$C$26),'Ejercicio 3 - TIR'!$C$26+SQRT(('Ejercicio 3 - TIR'!$E$26-'Ejercicio 3 - TIR'!$C$26)*('Ejercicio 3 - TIR'!$D$26-'Ejercicio 3 - TIR'!$C$26)*X505),'Ejercicio 3 - TIR'!$E$26-SQRT(('Ejercicio 3 - TIR'!$E$26-'Ejercicio 3 - TIR'!$C$26)*('Ejercicio 3 - TIR'!$E$26-'Ejercicio 3 - TIR'!$D$26)*(1-X505)))</f>
        <v>0.22726917571581</v>
      </c>
      <c r="Z505" s="24">
        <f ca="1" t="shared" si="3336"/>
        <v>1.16067644504618</v>
      </c>
      <c r="AA505" s="24">
        <f ca="1" t="shared" si="3337"/>
        <v>1.30666513952854</v>
      </c>
      <c r="AB505" s="24">
        <f ca="1" t="shared" si="3338"/>
        <v>1.57083967706852</v>
      </c>
      <c r="AC505" s="24">
        <f ca="1" t="shared" si="3339"/>
        <v>1.88774376289683</v>
      </c>
      <c r="AD505" s="24">
        <f ca="1" t="shared" si="3340"/>
        <v>2.31676973185306</v>
      </c>
      <c r="AE505" s="23">
        <f ca="1" t="shared" si="3341"/>
        <v>5437.23396446375</v>
      </c>
      <c r="AF505" s="23">
        <f ca="1" t="shared" si="3342"/>
        <v>6121.12368364871</v>
      </c>
      <c r="AG505" s="23">
        <f ca="1" t="shared" si="3343"/>
        <v>7358.65958281288</v>
      </c>
      <c r="AH505" s="23">
        <f ca="1" t="shared" si="3344"/>
        <v>8843.2091024462</v>
      </c>
      <c r="AI505" s="23">
        <f ca="1" t="shared" si="3345"/>
        <v>10852.9979458417</v>
      </c>
      <c r="AJ505" s="25">
        <f ca="1" t="shared" si="3346"/>
        <v>37199.3353387922</v>
      </c>
      <c r="AK505" s="25">
        <f ca="1" t="shared" si="3347"/>
        <v>45100.0307489556</v>
      </c>
      <c r="AL505" s="25">
        <f ca="1" t="shared" si="3348"/>
        <v>54007.3888716553</v>
      </c>
      <c r="AM505" s="25">
        <f ca="1" t="shared" si="3349"/>
        <v>82908.2280573821</v>
      </c>
      <c r="AN505" s="25">
        <f ca="1" t="shared" si="3350"/>
        <v>86109.0751695201</v>
      </c>
      <c r="AO505" s="25">
        <f ca="1">C505/'Ejercicio 3 - TIR'!$D$7</f>
        <v>15891.5867085938</v>
      </c>
      <c r="AP505" s="25">
        <f ca="1" t="shared" si="3351"/>
        <v>21307.7486301984</v>
      </c>
      <c r="AQ505" s="25">
        <f ca="1" t="shared" si="3352"/>
        <v>29208.4440403619</v>
      </c>
      <c r="AR505" s="25">
        <f ca="1" t="shared" si="3353"/>
        <v>38115.8021630616</v>
      </c>
      <c r="AS505" s="25">
        <f ca="1" t="shared" si="3354"/>
        <v>67016.6413487884</v>
      </c>
      <c r="AT505" s="25">
        <f ca="1" t="shared" si="3355"/>
        <v>70217.4884609263</v>
      </c>
      <c r="AU505" s="25">
        <f ca="1">AP505*'Ejercicio 3 - TIR'!$D$5</f>
        <v>10653.8743150992</v>
      </c>
      <c r="AV505" s="25">
        <f ca="1">AQ505*'Ejercicio 3 - TIR'!$D$5</f>
        <v>14604.2220201809</v>
      </c>
      <c r="AW505" s="25">
        <f ca="1">AR505*'Ejercicio 3 - TIR'!$D$5</f>
        <v>19057.9010815308</v>
      </c>
      <c r="AX505" s="25">
        <f ca="1">AS505*'Ejercicio 3 - TIR'!$D$5</f>
        <v>33508.3206743942</v>
      </c>
      <c r="AY505" s="25">
        <f ca="1">AT505*'Ejercicio 3 - TIR'!$D$5</f>
        <v>35108.7442304632</v>
      </c>
      <c r="AZ505" s="25">
        <f ca="1" t="shared" ref="AZ505:BD505" si="3749">AJ505-AU505-AE505</f>
        <v>21108.2270592292</v>
      </c>
      <c r="BA505" s="25">
        <f ca="1" t="shared" si="3749"/>
        <v>24374.685045126</v>
      </c>
      <c r="BB505" s="25">
        <f ca="1" t="shared" si="3749"/>
        <v>27590.8282073117</v>
      </c>
      <c r="BC505" s="25">
        <f ca="1" t="shared" si="3749"/>
        <v>40556.6982805418</v>
      </c>
      <c r="BD505" s="25">
        <f ca="1" t="shared" si="3749"/>
        <v>40147.3329932152</v>
      </c>
      <c r="BE505" s="25">
        <f ca="1" t="shared" ref="BE505:BI505" si="3750">AZ505/Z505</f>
        <v>18186.1423563131</v>
      </c>
      <c r="BF505" s="25">
        <f ca="1" t="shared" si="3750"/>
        <v>18654.1174993929</v>
      </c>
      <c r="BG505" s="25">
        <f ca="1" t="shared" si="3750"/>
        <v>17564.3820372562</v>
      </c>
      <c r="BH505" s="25">
        <f ca="1" t="shared" si="3750"/>
        <v>21484.2178677394</v>
      </c>
      <c r="BI505" s="25">
        <f ca="1" t="shared" si="3750"/>
        <v>17329.0130828425</v>
      </c>
      <c r="BJ505" s="25">
        <f ca="1" t="shared" si="3358"/>
        <v>78398.6667756601</v>
      </c>
      <c r="BK505" s="25">
        <f ca="1" t="shared" si="3359"/>
        <v>36817.1470775884</v>
      </c>
      <c r="BL505" s="25">
        <f ca="1" t="shared" si="3360"/>
        <v>115215.813853249</v>
      </c>
      <c r="BM505" s="25">
        <f ca="1">BK505*'Ejercicio 3 - TIR'!$D$5</f>
        <v>18408.5735387942</v>
      </c>
      <c r="BN505" s="25">
        <f ca="1" t="shared" si="3361"/>
        <v>96807.2403144543</v>
      </c>
      <c r="BO505" s="25">
        <f ca="1" t="shared" si="3362"/>
        <v>41785.4390030482</v>
      </c>
      <c r="BP505" s="25">
        <f ca="1" t="shared" si="3363"/>
        <v>-113297.57919172</v>
      </c>
      <c r="BQ505" s="25">
        <f ca="1" t="shared" ref="BQ505:BT505" si="3751">BE505</f>
        <v>18186.1423563131</v>
      </c>
      <c r="BR505" s="25">
        <f ca="1" t="shared" si="3751"/>
        <v>18654.1174993929</v>
      </c>
      <c r="BS505" s="25">
        <f ca="1" t="shared" si="3751"/>
        <v>17564.3820372562</v>
      </c>
      <c r="BT505" s="25">
        <f ca="1" t="shared" si="3751"/>
        <v>21484.2178677394</v>
      </c>
      <c r="BU505" s="25">
        <f ca="1" t="shared" si="3365"/>
        <v>59114.4520858907</v>
      </c>
      <c r="BV505" s="27">
        <f ca="1" t="shared" si="3366"/>
        <v>5.02844425263238</v>
      </c>
    </row>
    <row r="506" ht="15" customHeight="1" spans="1:74">
      <c r="A506" s="23">
        <v>505</v>
      </c>
      <c r="B506" s="24">
        <f ca="1" t="shared" ref="B506:F506" si="3752">RAND()</f>
        <v>0.0283160647687966</v>
      </c>
      <c r="C506" s="25">
        <f ca="1">IF(B506&lt;=('Ejercicio 3 - TIR'!$D$13-'Ejercicio 3 - TIR'!$C$13)/('Ejercicio 3 - TIR'!$E$13-'Ejercicio 3 - TIR'!$C$13),'Ejercicio 3 - TIR'!$C$13+SQRT(('Ejercicio 3 - TIR'!$E$13-'Ejercicio 3 - TIR'!$C$13)*('Ejercicio 3 - TIR'!$D$13-'Ejercicio 3 - TIR'!$C$13)*B506),'Ejercicio 3 - TIR'!$E$13-SQRT(('Ejercicio 3 - TIR'!$E$13-'Ejercicio 3 - TIR'!$C$13)*('Ejercicio 3 - TIR'!$E$13-'Ejercicio 3 - TIR'!$D$13)*(1-B506)))</f>
        <v>63365.4755841513</v>
      </c>
      <c r="D506" s="24">
        <f ca="1" t="shared" si="3752"/>
        <v>0.450202613852372</v>
      </c>
      <c r="E506" s="25">
        <f ca="1">IF(D506&lt;=('Ejercicio 3 - TIR'!$D$14-'Ejercicio 3 - TIR'!$C$14)/('Ejercicio 3 - TIR'!$E$14-'Ejercicio 3 - TIR'!$C$14),'Ejercicio 3 - TIR'!$C$14+SQRT(('Ejercicio 3 - TIR'!$E$14-'Ejercicio 3 - TIR'!$C$14)*('Ejercicio 3 - TIR'!$D$14-'Ejercicio 3 - TIR'!$C$14)*D506),'Ejercicio 3 - TIR'!$E$14-SQRT(('Ejercicio 3 - TIR'!$E$14-'Ejercicio 3 - TIR'!$C$14)*('Ejercicio 3 - TIR'!$E$14-'Ejercicio 3 - TIR'!$D$14)*(1-D506)))</f>
        <v>30918.7221206405</v>
      </c>
      <c r="F506" s="24">
        <f ca="1" t="shared" si="3752"/>
        <v>0.282690404314043</v>
      </c>
      <c r="G506" s="25">
        <f ca="1">IF(F506&lt;=('Ejercicio 3 - TIR'!$D$18-'Ejercicio 3 - TIR'!$C$18)/('Ejercicio 3 - TIR'!$E$18-'Ejercicio 3 - TIR'!$C$18),'Ejercicio 3 - TIR'!$C$18+SQRT(('Ejercicio 3 - TIR'!$E$18-'Ejercicio 3 - TIR'!$C$18)*('Ejercicio 3 - TIR'!$D$18-'Ejercicio 3 - TIR'!$C$18)*F506),'Ejercicio 3 - TIR'!$E$18-SQRT(('Ejercicio 3 - TIR'!$E$18-'Ejercicio 3 - TIR'!$C$18)*('Ejercicio 3 - TIR'!$E$18-'Ejercicio 3 - TIR'!$D$18)*(1-F506)))</f>
        <v>36511.8016437163</v>
      </c>
      <c r="H506" s="24">
        <f ca="1" t="shared" ref="H506:L506" si="3753">RAND()</f>
        <v>0.452183851281923</v>
      </c>
      <c r="I506" s="25">
        <f ca="1">IF(H506&lt;=('Ejercicio 3 - TIR'!$D$18-'Ejercicio 3 - TIR'!$C$18)/('Ejercicio 3 - TIR'!$E$18-'Ejercicio 3 - TIR'!$C$18),'Ejercicio 3 - TIR'!$C$18+SQRT(('Ejercicio 3 - TIR'!$E$18-'Ejercicio 3 - TIR'!$C$18)*('Ejercicio 3 - TIR'!$D$18-'Ejercicio 3 - TIR'!$C$18)*H506),'Ejercicio 3 - TIR'!$E$18-SQRT(('Ejercicio 3 - TIR'!$E$18-'Ejercicio 3 - TIR'!$C$18)*('Ejercicio 3 - TIR'!$E$18-'Ejercicio 3 - TIR'!$D$18)*(1-H506)))</f>
        <v>38235.7499775241</v>
      </c>
      <c r="J506" s="24">
        <f ca="1" t="shared" si="3753"/>
        <v>0.982291995659609</v>
      </c>
      <c r="K506" s="25">
        <f ca="1">IF(J506&lt;=('Ejercicio 3 - TIR'!$D$18-'Ejercicio 3 - TIR'!$C$18)/('Ejercicio 3 - TIR'!$E$18-'Ejercicio 3 - TIR'!$C$18),'Ejercicio 3 - TIR'!$C$18+SQRT(('Ejercicio 3 - TIR'!$E$18-'Ejercicio 3 - TIR'!$C$18)*('Ejercicio 3 - TIR'!$D$18-'Ejercicio 3 - TIR'!$C$18)*J506),'Ejercicio 3 - TIR'!$E$18-SQRT(('Ejercicio 3 - TIR'!$E$18-'Ejercicio 3 - TIR'!$C$18)*('Ejercicio 3 - TIR'!$E$18-'Ejercicio 3 - TIR'!$D$18)*(1-J506)))</f>
        <v>43847.5676481765</v>
      </c>
      <c r="L506" s="24">
        <f ca="1" t="shared" si="3753"/>
        <v>0.667106067794769</v>
      </c>
      <c r="M506" s="25">
        <f ca="1">IF(L506&lt;=('Ejercicio 3 - TIR'!$D$18-'Ejercicio 3 - TIR'!$C$18)/('Ejercicio 3 - TIR'!$E$18-'Ejercicio 3 - TIR'!$C$18),'Ejercicio 3 - TIR'!$C$18+SQRT(('Ejercicio 3 - TIR'!$E$18-'Ejercicio 3 - TIR'!$C$18)*('Ejercicio 3 - TIR'!$D$18-'Ejercicio 3 - TIR'!$C$18)*L506),'Ejercicio 3 - TIR'!$E$18-SQRT(('Ejercicio 3 - TIR'!$E$18-'Ejercicio 3 - TIR'!$C$18)*('Ejercicio 3 - TIR'!$E$18-'Ejercicio 3 - TIR'!$D$18)*(1-L506)))</f>
        <v>40003.2965952148</v>
      </c>
      <c r="N506" s="24">
        <f ca="1" t="shared" ref="N506:R506" si="3754">RAND()</f>
        <v>0.852392168536571</v>
      </c>
      <c r="O506" s="25">
        <f ca="1">IF(N506&lt;=('Ejercicio 3 - TIR'!$D$18-'Ejercicio 3 - TIR'!$C$18)/('Ejercicio 3 - TIR'!$E$18-'Ejercicio 3 - TIR'!$C$18),'Ejercicio 3 - TIR'!$C$18+SQRT(('Ejercicio 3 - TIR'!$E$18-'Ejercicio 3 - TIR'!$C$18)*('Ejercicio 3 - TIR'!$D$18-'Ejercicio 3 - TIR'!$C$18)*N506),'Ejercicio 3 - TIR'!$E$18-SQRT(('Ejercicio 3 - TIR'!$E$18-'Ejercicio 3 - TIR'!$C$18)*('Ejercicio 3 - TIR'!$E$18-'Ejercicio 3 - TIR'!$D$18)*(1-N506)))</f>
        <v>41672.7507818384</v>
      </c>
      <c r="P506" s="24">
        <f ca="1" t="shared" si="3754"/>
        <v>0.362016096337237</v>
      </c>
      <c r="Q506" s="26">
        <f ca="1">IF(P506&lt;=('Ejercicio 3 - TIR'!$D$22-'Ejercicio 3 - TIR'!$C$22)/('Ejercicio 3 - TIR'!$E$22-'Ejercicio 3 - TIR'!$C$22),'Ejercicio 3 - TIR'!$C$22+SQRT(('Ejercicio 3 - TIR'!$E$22-'Ejercicio 3 - TIR'!$C$22)*('Ejercicio 3 - TIR'!$D$22-'Ejercicio 3 - TIR'!$C$22)*P506),'Ejercicio 3 - TIR'!$E$22-SQRT(('Ejercicio 3 - TIR'!$E$22-'Ejercicio 3 - TIR'!$C$22)*('Ejercicio 3 - TIR'!$E$22-'Ejercicio 3 - TIR'!$D$22)*(1-P506)))</f>
        <v>0.145527024374318</v>
      </c>
      <c r="R506" s="24">
        <f ca="1" t="shared" si="3754"/>
        <v>0.723445719728508</v>
      </c>
      <c r="S506" s="26">
        <f ca="1">IF(R506&lt;=('Ejercicio 3 - TIR'!$D$23-'Ejercicio 3 - TIR'!$C$23)/('Ejercicio 3 - TIR'!$E$23-'Ejercicio 3 - TIR'!$C$23),'Ejercicio 3 - TIR'!$C$23+SQRT(('Ejercicio 3 - TIR'!$E$23-'Ejercicio 3 - TIR'!$C$23)*('Ejercicio 3 - TIR'!$D$23-'Ejercicio 3 - TIR'!$C$23)*R506),'Ejercicio 3 - TIR'!$E$23-SQRT(('Ejercicio 3 - TIR'!$E$23-'Ejercicio 3 - TIR'!$C$23)*('Ejercicio 3 - TIR'!$E$23-'Ejercicio 3 - TIR'!$D$23)*(1-R506)))</f>
        <v>0.15768861939528</v>
      </c>
      <c r="T506" s="24">
        <f ca="1" t="shared" ref="T506:X506" si="3755">RAND()</f>
        <v>0.837380112741889</v>
      </c>
      <c r="U506" s="26">
        <f ca="1">IF(T506&lt;=('Ejercicio 3 - TIR'!$D$24-'Ejercicio 3 - TIR'!$C$24)/('Ejercicio 3 - TIR'!$E$24-'Ejercicio 3 - TIR'!$C$24),'Ejercicio 3 - TIR'!$C$24+SQRT(('Ejercicio 3 - TIR'!$E$24-'Ejercicio 3 - TIR'!$C$24)*('Ejercicio 3 - TIR'!$D$24-'Ejercicio 3 - TIR'!$C$24)*T506),'Ejercicio 3 - TIR'!$E$24-SQRT(('Ejercicio 3 - TIR'!$E$24-'Ejercicio 3 - TIR'!$C$24)*('Ejercicio 3 - TIR'!$E$24-'Ejercicio 3 - TIR'!$D$24)*(1-T506)))</f>
        <v>0.198661403881166</v>
      </c>
      <c r="V506" s="24">
        <f ca="1" t="shared" si="3755"/>
        <v>0.547187923716358</v>
      </c>
      <c r="W506" s="26">
        <f ca="1">IF(V506&lt;=('Ejercicio 3 - TIR'!$D$25-'Ejercicio 3 - TIR'!$C$25)/('Ejercicio 3 - TIR'!$E$25-'Ejercicio 3 - TIR'!$C$25),'Ejercicio 3 - TIR'!$C$25+SQRT(('Ejercicio 3 - TIR'!$E$25-'Ejercicio 3 - TIR'!$C$25)*('Ejercicio 3 - TIR'!$D$25-'Ejercicio 3 - TIR'!$C$25)*V506),'Ejercicio 3 - TIR'!$E$25-SQRT(('Ejercicio 3 - TIR'!$E$25-'Ejercicio 3 - TIR'!$C$25)*('Ejercicio 3 - TIR'!$E$25-'Ejercicio 3 - TIR'!$D$25)*(1-V506)))</f>
        <v>0.210189922544753</v>
      </c>
      <c r="X506" s="24">
        <f ca="1" t="shared" si="3755"/>
        <v>0.0891622567014088</v>
      </c>
      <c r="Y506" s="26">
        <f ca="1">IF(X506&lt;=('Ejercicio 3 - TIR'!$D$26-'Ejercicio 3 - TIR'!$C$26)/('Ejercicio 3 - TIR'!$E$26-'Ejercicio 3 - TIR'!$C$26),'Ejercicio 3 - TIR'!$C$26+SQRT(('Ejercicio 3 - TIR'!$E$26-'Ejercicio 3 - TIR'!$C$26)*('Ejercicio 3 - TIR'!$D$26-'Ejercicio 3 - TIR'!$C$26)*X506),'Ejercicio 3 - TIR'!$E$26-SQRT(('Ejercicio 3 - TIR'!$E$26-'Ejercicio 3 - TIR'!$C$26)*('Ejercicio 3 - TIR'!$E$26-'Ejercicio 3 - TIR'!$D$26)*(1-X506)))</f>
        <v>0.205515736949749</v>
      </c>
      <c r="Z506" s="24">
        <f ca="1" t="shared" si="3336"/>
        <v>1.14552702437432</v>
      </c>
      <c r="AA506" s="24">
        <f ca="1" t="shared" si="3337"/>
        <v>1.32616359932789</v>
      </c>
      <c r="AB506" s="24">
        <f ca="1" t="shared" si="3338"/>
        <v>1.58962112174647</v>
      </c>
      <c r="AC506" s="24">
        <f ca="1" t="shared" si="3339"/>
        <v>1.92374346220186</v>
      </c>
      <c r="AD506" s="24">
        <f ca="1" t="shared" si="3340"/>
        <v>2.31910301753854</v>
      </c>
      <c r="AE506" s="23">
        <f ca="1" t="shared" si="3341"/>
        <v>4499.50962767322</v>
      </c>
      <c r="AF506" s="23">
        <f ca="1" t="shared" si="3342"/>
        <v>5209.03108881677</v>
      </c>
      <c r="AG506" s="23">
        <f ca="1" t="shared" si="3343"/>
        <v>6243.86451778175</v>
      </c>
      <c r="AH506" s="23">
        <f ca="1" t="shared" si="3344"/>
        <v>7556.26191715423</v>
      </c>
      <c r="AI506" s="23">
        <f ca="1" t="shared" si="3345"/>
        <v>9109.19265364351</v>
      </c>
      <c r="AJ506" s="25">
        <f ca="1" t="shared" si="3346"/>
        <v>41825.2554914717</v>
      </c>
      <c r="AK506" s="25">
        <f ca="1" t="shared" si="3347"/>
        <v>50706.8598131946</v>
      </c>
      <c r="AL506" s="25">
        <f ca="1" t="shared" si="3348"/>
        <v>69701.0196707484</v>
      </c>
      <c r="AM506" s="25">
        <f ca="1" t="shared" si="3349"/>
        <v>76956.0802915663</v>
      </c>
      <c r="AN506" s="25">
        <f ca="1" t="shared" si="3350"/>
        <v>96643.4020872927</v>
      </c>
      <c r="AO506" s="25">
        <f ca="1">C506/'Ejercicio 3 - TIR'!$D$7</f>
        <v>12673.0951168303</v>
      </c>
      <c r="AP506" s="25">
        <f ca="1" t="shared" si="3351"/>
        <v>29152.1603746414</v>
      </c>
      <c r="AQ506" s="25">
        <f ca="1" t="shared" si="3352"/>
        <v>38033.7646963643</v>
      </c>
      <c r="AR506" s="25">
        <f ca="1" t="shared" si="3353"/>
        <v>57027.9245539182</v>
      </c>
      <c r="AS506" s="25">
        <f ca="1" t="shared" si="3354"/>
        <v>64282.985174736</v>
      </c>
      <c r="AT506" s="25">
        <f ca="1" t="shared" si="3355"/>
        <v>83970.3069704625</v>
      </c>
      <c r="AU506" s="25">
        <f ca="1">AP506*'Ejercicio 3 - TIR'!$D$5</f>
        <v>14576.0801873207</v>
      </c>
      <c r="AV506" s="25">
        <f ca="1">AQ506*'Ejercicio 3 - TIR'!$D$5</f>
        <v>19016.8823481821</v>
      </c>
      <c r="AW506" s="25">
        <f ca="1">AR506*'Ejercicio 3 - TIR'!$D$5</f>
        <v>28513.9622769591</v>
      </c>
      <c r="AX506" s="25">
        <f ca="1">AS506*'Ejercicio 3 - TIR'!$D$5</f>
        <v>32141.492587368</v>
      </c>
      <c r="AY506" s="25">
        <f ca="1">AT506*'Ejercicio 3 - TIR'!$D$5</f>
        <v>41985.1534852312</v>
      </c>
      <c r="AZ506" s="25">
        <f ca="1" t="shared" ref="AZ506:BD506" si="3756">AJ506-AU506-AE506</f>
        <v>22749.6656764778</v>
      </c>
      <c r="BA506" s="25">
        <f ca="1" t="shared" si="3756"/>
        <v>26480.9463761956</v>
      </c>
      <c r="BB506" s="25">
        <f ca="1" t="shared" si="3756"/>
        <v>34943.1928760076</v>
      </c>
      <c r="BC506" s="25">
        <f ca="1" t="shared" si="3756"/>
        <v>37258.325787044</v>
      </c>
      <c r="BD506" s="25">
        <f ca="1" t="shared" si="3756"/>
        <v>45549.055948418</v>
      </c>
      <c r="BE506" s="25">
        <f ca="1" t="shared" ref="BE506:BI506" si="3757">AZ506/Z506</f>
        <v>19859.5626226309</v>
      </c>
      <c r="BF506" s="25">
        <f ca="1" t="shared" si="3757"/>
        <v>19968.0841712263</v>
      </c>
      <c r="BG506" s="25">
        <f ca="1" t="shared" si="3757"/>
        <v>21982.0889380336</v>
      </c>
      <c r="BH506" s="25">
        <f ca="1" t="shared" si="3757"/>
        <v>19367.6165866728</v>
      </c>
      <c r="BI506" s="25">
        <f ca="1" t="shared" si="3757"/>
        <v>19640.807503568</v>
      </c>
      <c r="BJ506" s="25">
        <f ca="1" t="shared" si="3358"/>
        <v>71703.7017684129</v>
      </c>
      <c r="BK506" s="25">
        <f ca="1" t="shared" si="3359"/>
        <v>29390.2131269939</v>
      </c>
      <c r="BL506" s="25">
        <f ca="1" t="shared" si="3360"/>
        <v>101093.914895407</v>
      </c>
      <c r="BM506" s="25">
        <f ca="1">BK506*'Ejercicio 3 - TIR'!$D$5</f>
        <v>14695.106563497</v>
      </c>
      <c r="BN506" s="25">
        <f ca="1" t="shared" si="3361"/>
        <v>86398.8083319098</v>
      </c>
      <c r="BO506" s="25">
        <f ca="1" t="shared" si="3362"/>
        <v>37255.2696790556</v>
      </c>
      <c r="BP506" s="25">
        <f ca="1" t="shared" si="3363"/>
        <v>-94284.1977047918</v>
      </c>
      <c r="BQ506" s="25">
        <f ca="1" t="shared" ref="BQ506:BT506" si="3758">BE506</f>
        <v>19859.5626226309</v>
      </c>
      <c r="BR506" s="25">
        <f ca="1" t="shared" si="3758"/>
        <v>19968.0841712263</v>
      </c>
      <c r="BS506" s="25">
        <f ca="1" t="shared" si="3758"/>
        <v>21982.0889380336</v>
      </c>
      <c r="BT506" s="25">
        <f ca="1" t="shared" si="3758"/>
        <v>19367.6165866728</v>
      </c>
      <c r="BU506" s="25">
        <f ca="1" t="shared" si="3365"/>
        <v>56896.0771826236</v>
      </c>
      <c r="BV506" s="27">
        <f ca="1" t="shared" si="3366"/>
        <v>11.8565194962266</v>
      </c>
    </row>
    <row r="507" ht="15" customHeight="1" spans="1:74">
      <c r="A507" s="23">
        <v>506</v>
      </c>
      <c r="B507" s="24">
        <f ca="1" t="shared" ref="B507:F507" si="3759">RAND()</f>
        <v>0.108892685052791</v>
      </c>
      <c r="C507" s="25">
        <f ca="1">IF(B507&lt;=('Ejercicio 3 - TIR'!$D$13-'Ejercicio 3 - TIR'!$C$13)/('Ejercicio 3 - TIR'!$E$13-'Ejercicio 3 - TIR'!$C$13),'Ejercicio 3 - TIR'!$C$13+SQRT(('Ejercicio 3 - TIR'!$E$13-'Ejercicio 3 - TIR'!$C$13)*('Ejercicio 3 - TIR'!$D$13-'Ejercicio 3 - TIR'!$C$13)*B507),'Ejercicio 3 - TIR'!$E$13-SQRT(('Ejercicio 3 - TIR'!$E$13-'Ejercicio 3 - TIR'!$C$13)*('Ejercicio 3 - TIR'!$E$13-'Ejercicio 3 - TIR'!$D$13)*(1-B507)))</f>
        <v>66599.7783312106</v>
      </c>
      <c r="D507" s="24">
        <f ca="1" t="shared" si="3759"/>
        <v>0.444268602412373</v>
      </c>
      <c r="E507" s="25">
        <f ca="1">IF(D507&lt;=('Ejercicio 3 - TIR'!$D$14-'Ejercicio 3 - TIR'!$C$14)/('Ejercicio 3 - TIR'!$E$14-'Ejercicio 3 - TIR'!$C$14),'Ejercicio 3 - TIR'!$C$14+SQRT(('Ejercicio 3 - TIR'!$E$14-'Ejercicio 3 - TIR'!$C$14)*('Ejercicio 3 - TIR'!$D$14-'Ejercicio 3 - TIR'!$C$14)*D507),'Ejercicio 3 - TIR'!$E$14-SQRT(('Ejercicio 3 - TIR'!$E$14-'Ejercicio 3 - TIR'!$C$14)*('Ejercicio 3 - TIR'!$E$14-'Ejercicio 3 - TIR'!$D$14)*(1-D507)))</f>
        <v>30869.846132833</v>
      </c>
      <c r="F507" s="24">
        <f ca="1" t="shared" si="3759"/>
        <v>0.0822864500689271</v>
      </c>
      <c r="G507" s="25">
        <f ca="1">IF(F507&lt;=('Ejercicio 3 - TIR'!$D$18-'Ejercicio 3 - TIR'!$C$18)/('Ejercicio 3 - TIR'!$E$18-'Ejercicio 3 - TIR'!$C$18),'Ejercicio 3 - TIR'!$C$18+SQRT(('Ejercicio 3 - TIR'!$E$18-'Ejercicio 3 - TIR'!$C$18)*('Ejercicio 3 - TIR'!$D$18-'Ejercicio 3 - TIR'!$C$18)*F507),'Ejercicio 3 - TIR'!$E$18-SQRT(('Ejercicio 3 - TIR'!$E$18-'Ejercicio 3 - TIR'!$C$18)*('Ejercicio 3 - TIR'!$E$18-'Ejercicio 3 - TIR'!$D$18)*(1-F507)))</f>
        <v>33513.2559699428</v>
      </c>
      <c r="H507" s="24">
        <f ca="1" t="shared" ref="H507:L507" si="3760">RAND()</f>
        <v>0.777186351799508</v>
      </c>
      <c r="I507" s="25">
        <f ca="1">IF(H507&lt;=('Ejercicio 3 - TIR'!$D$18-'Ejercicio 3 - TIR'!$C$18)/('Ejercicio 3 - TIR'!$E$18-'Ejercicio 3 - TIR'!$C$18),'Ejercicio 3 - TIR'!$C$18+SQRT(('Ejercicio 3 - TIR'!$E$18-'Ejercicio 3 - TIR'!$C$18)*('Ejercicio 3 - TIR'!$D$18-'Ejercicio 3 - TIR'!$C$18)*H507),'Ejercicio 3 - TIR'!$E$18-SQRT(('Ejercicio 3 - TIR'!$E$18-'Ejercicio 3 - TIR'!$C$18)*('Ejercicio 3 - TIR'!$E$18-'Ejercicio 3 - TIR'!$D$18)*(1-H507)))</f>
        <v>40912.0881106564</v>
      </c>
      <c r="J507" s="24">
        <f ca="1" t="shared" si="3760"/>
        <v>0.869741973382734</v>
      </c>
      <c r="K507" s="25">
        <f ca="1">IF(J507&lt;=('Ejercicio 3 - TIR'!$D$18-'Ejercicio 3 - TIR'!$C$18)/('Ejercicio 3 - TIR'!$E$18-'Ejercicio 3 - TIR'!$C$18),'Ejercicio 3 - TIR'!$C$18+SQRT(('Ejercicio 3 - TIR'!$E$18-'Ejercicio 3 - TIR'!$C$18)*('Ejercicio 3 - TIR'!$D$18-'Ejercicio 3 - TIR'!$C$18)*J507),'Ejercicio 3 - TIR'!$E$18-SQRT(('Ejercicio 3 - TIR'!$E$18-'Ejercicio 3 - TIR'!$C$18)*('Ejercicio 3 - TIR'!$E$18-'Ejercicio 3 - TIR'!$D$18)*(1-J507)))</f>
        <v>41874.4037374774</v>
      </c>
      <c r="L507" s="24">
        <f ca="1" t="shared" si="3760"/>
        <v>0.157900233002708</v>
      </c>
      <c r="M507" s="25">
        <f ca="1">IF(L507&lt;=('Ejercicio 3 - TIR'!$D$18-'Ejercicio 3 - TIR'!$C$18)/('Ejercicio 3 - TIR'!$E$18-'Ejercicio 3 - TIR'!$C$18),'Ejercicio 3 - TIR'!$C$18+SQRT(('Ejercicio 3 - TIR'!$E$18-'Ejercicio 3 - TIR'!$C$18)*('Ejercicio 3 - TIR'!$D$18-'Ejercicio 3 - TIR'!$C$18)*L507),'Ejercicio 3 - TIR'!$E$18-SQRT(('Ejercicio 3 - TIR'!$E$18-'Ejercicio 3 - TIR'!$C$18)*('Ejercicio 3 - TIR'!$E$18-'Ejercicio 3 - TIR'!$D$18)*(1-L507)))</f>
        <v>34866.7273347092</v>
      </c>
      <c r="N507" s="24">
        <f ca="1" t="shared" ref="N507:R507" si="3761">RAND()</f>
        <v>0.959946667158383</v>
      </c>
      <c r="O507" s="25">
        <f ca="1">IF(N507&lt;=('Ejercicio 3 - TIR'!$D$18-'Ejercicio 3 - TIR'!$C$18)/('Ejercicio 3 - TIR'!$E$18-'Ejercicio 3 - TIR'!$C$18),'Ejercicio 3 - TIR'!$C$18+SQRT(('Ejercicio 3 - TIR'!$E$18-'Ejercicio 3 - TIR'!$C$18)*('Ejercicio 3 - TIR'!$D$18-'Ejercicio 3 - TIR'!$C$18)*N507),'Ejercicio 3 - TIR'!$E$18-SQRT(('Ejercicio 3 - TIR'!$E$18-'Ejercicio 3 - TIR'!$C$18)*('Ejercicio 3 - TIR'!$E$18-'Ejercicio 3 - TIR'!$D$18)*(1-N507)))</f>
        <v>43266.7948871754</v>
      </c>
      <c r="P507" s="24">
        <f ca="1" t="shared" si="3761"/>
        <v>0.305844713444551</v>
      </c>
      <c r="Q507" s="26">
        <f ca="1">IF(P507&lt;=('Ejercicio 3 - TIR'!$D$22-'Ejercicio 3 - TIR'!$C$22)/('Ejercicio 3 - TIR'!$E$22-'Ejercicio 3 - TIR'!$C$22),'Ejercicio 3 - TIR'!$C$22+SQRT(('Ejercicio 3 - TIR'!$E$22-'Ejercicio 3 - TIR'!$C$22)*('Ejercicio 3 - TIR'!$D$22-'Ejercicio 3 - TIR'!$C$22)*P507),'Ejercicio 3 - TIR'!$E$22-SQRT(('Ejercicio 3 - TIR'!$E$22-'Ejercicio 3 - TIR'!$C$22)*('Ejercicio 3 - TIR'!$E$22-'Ejercicio 3 - TIR'!$D$22)*(1-P507)))</f>
        <v>0.143463172935479</v>
      </c>
      <c r="R507" s="24">
        <f ca="1" t="shared" si="3761"/>
        <v>0.593206637753038</v>
      </c>
      <c r="S507" s="26">
        <f ca="1">IF(R507&lt;=('Ejercicio 3 - TIR'!$D$23-'Ejercicio 3 - TIR'!$C$23)/('Ejercicio 3 - TIR'!$E$23-'Ejercicio 3 - TIR'!$C$23),'Ejercicio 3 - TIR'!$C$23+SQRT(('Ejercicio 3 - TIR'!$E$23-'Ejercicio 3 - TIR'!$C$23)*('Ejercicio 3 - TIR'!$D$23-'Ejercicio 3 - TIR'!$C$23)*R507),'Ejercicio 3 - TIR'!$E$23-SQRT(('Ejercicio 3 - TIR'!$E$23-'Ejercicio 3 - TIR'!$C$23)*('Ejercicio 3 - TIR'!$E$23-'Ejercicio 3 - TIR'!$D$23)*(1-R507)))</f>
        <v>0.152940287288211</v>
      </c>
      <c r="T507" s="24">
        <f ca="1" t="shared" ref="T507:X507" si="3762">RAND()</f>
        <v>0.0118116687191794</v>
      </c>
      <c r="U507" s="26">
        <f ca="1">IF(T507&lt;=('Ejercicio 3 - TIR'!$D$24-'Ejercicio 3 - TIR'!$C$24)/('Ejercicio 3 - TIR'!$E$24-'Ejercicio 3 - TIR'!$C$24),'Ejercicio 3 - TIR'!$C$24+SQRT(('Ejercicio 3 - TIR'!$E$24-'Ejercicio 3 - TIR'!$C$24)*('Ejercicio 3 - TIR'!$D$24-'Ejercicio 3 - TIR'!$C$24)*T507),'Ejercicio 3 - TIR'!$E$24-SQRT(('Ejercicio 3 - TIR'!$E$24-'Ejercicio 3 - TIR'!$C$24)*('Ejercicio 3 - TIR'!$E$24-'Ejercicio 3 - TIR'!$D$24)*(1-T507)))</f>
        <v>0.154980412062297</v>
      </c>
      <c r="V507" s="24">
        <f ca="1" t="shared" si="3762"/>
        <v>0.193804122917387</v>
      </c>
      <c r="W507" s="26">
        <f ca="1">IF(V507&lt;=('Ejercicio 3 - TIR'!$D$25-'Ejercicio 3 - TIR'!$C$25)/('Ejercicio 3 - TIR'!$E$25-'Ejercicio 3 - TIR'!$C$25),'Ejercicio 3 - TIR'!$C$25+SQRT(('Ejercicio 3 - TIR'!$E$25-'Ejercicio 3 - TIR'!$C$25)*('Ejercicio 3 - TIR'!$D$25-'Ejercicio 3 - TIR'!$C$25)*V507),'Ejercicio 3 - TIR'!$E$25-SQRT(('Ejercicio 3 - TIR'!$E$25-'Ejercicio 3 - TIR'!$C$25)*('Ejercicio 3 - TIR'!$E$25-'Ejercicio 3 - TIR'!$D$25)*(1-V507)))</f>
        <v>0.196471969283736</v>
      </c>
      <c r="X507" s="24">
        <f ca="1" t="shared" si="3762"/>
        <v>0.482280331391884</v>
      </c>
      <c r="Y507" s="26">
        <f ca="1">IF(X507&lt;=('Ejercicio 3 - TIR'!$D$26-'Ejercicio 3 - TIR'!$C$26)/('Ejercicio 3 - TIR'!$E$26-'Ejercicio 3 - TIR'!$C$26),'Ejercicio 3 - TIR'!$C$26+SQRT(('Ejercicio 3 - TIR'!$E$26-'Ejercicio 3 - TIR'!$C$26)*('Ejercicio 3 - TIR'!$D$26-'Ejercicio 3 - TIR'!$C$26)*X507),'Ejercicio 3 - TIR'!$E$26-SQRT(('Ejercicio 3 - TIR'!$E$26-'Ejercicio 3 - TIR'!$C$26)*('Ejercicio 3 - TIR'!$E$26-'Ejercicio 3 - TIR'!$D$26)*(1-X507)))</f>
        <v>0.227125750970025</v>
      </c>
      <c r="Z507" s="24">
        <f ca="1" t="shared" si="3336"/>
        <v>1.14346317293548</v>
      </c>
      <c r="AA507" s="24">
        <f ca="1" t="shared" si="3337"/>
        <v>1.31834475910772</v>
      </c>
      <c r="AB507" s="24">
        <f ca="1" t="shared" si="3338"/>
        <v>1.52266237311441</v>
      </c>
      <c r="AC507" s="24">
        <f ca="1" t="shared" si="3339"/>
        <v>1.82182284811444</v>
      </c>
      <c r="AD507" s="24">
        <f ca="1" t="shared" si="3340"/>
        <v>2.23560573062678</v>
      </c>
      <c r="AE507" s="23">
        <f ca="1" t="shared" si="3341"/>
        <v>4428.68607424625</v>
      </c>
      <c r="AF507" s="23">
        <f ca="1" t="shared" si="3342"/>
        <v>5106.01059475077</v>
      </c>
      <c r="AG507" s="23">
        <f ca="1" t="shared" si="3343"/>
        <v>5897.34222071971</v>
      </c>
      <c r="AH507" s="23">
        <f ca="1" t="shared" si="3344"/>
        <v>7056.00466036463</v>
      </c>
      <c r="AI507" s="23">
        <f ca="1" t="shared" si="3345"/>
        <v>8658.60501769794</v>
      </c>
      <c r="AJ507" s="25">
        <f ca="1" t="shared" si="3346"/>
        <v>38321.1740067897</v>
      </c>
      <c r="AK507" s="25">
        <f ca="1" t="shared" si="3347"/>
        <v>53936.2369448371</v>
      </c>
      <c r="AL507" s="25">
        <f ca="1" t="shared" si="3348"/>
        <v>63760.5789676582</v>
      </c>
      <c r="AM507" s="25">
        <f ca="1" t="shared" si="3349"/>
        <v>63521.0004973496</v>
      </c>
      <c r="AN507" s="25">
        <f ca="1" t="shared" si="3350"/>
        <v>96727.4945956229</v>
      </c>
      <c r="AO507" s="25">
        <f ca="1">C507/'Ejercicio 3 - TIR'!$D$7</f>
        <v>13319.9556662421</v>
      </c>
      <c r="AP507" s="25">
        <f ca="1" t="shared" si="3351"/>
        <v>25001.2183405476</v>
      </c>
      <c r="AQ507" s="25">
        <f ca="1" t="shared" si="3352"/>
        <v>40616.281278595</v>
      </c>
      <c r="AR507" s="25">
        <f ca="1" t="shared" si="3353"/>
        <v>50440.623301416</v>
      </c>
      <c r="AS507" s="25">
        <f ca="1" t="shared" si="3354"/>
        <v>50201.0448311075</v>
      </c>
      <c r="AT507" s="25">
        <f ca="1" t="shared" si="3355"/>
        <v>83407.5389293808</v>
      </c>
      <c r="AU507" s="25">
        <f ca="1">AP507*'Ejercicio 3 - TIR'!$D$5</f>
        <v>12500.6091702738</v>
      </c>
      <c r="AV507" s="25">
        <f ca="1">AQ507*'Ejercicio 3 - TIR'!$D$5</f>
        <v>20308.1406392975</v>
      </c>
      <c r="AW507" s="25">
        <f ca="1">AR507*'Ejercicio 3 - TIR'!$D$5</f>
        <v>25220.311650708</v>
      </c>
      <c r="AX507" s="25">
        <f ca="1">AS507*'Ejercicio 3 - TIR'!$D$5</f>
        <v>25100.5224155537</v>
      </c>
      <c r="AY507" s="25">
        <f ca="1">AT507*'Ejercicio 3 - TIR'!$D$5</f>
        <v>41703.7694646904</v>
      </c>
      <c r="AZ507" s="25">
        <f ca="1" t="shared" ref="AZ507:BD507" si="3763">AJ507-AU507-AE507</f>
        <v>21391.8787622697</v>
      </c>
      <c r="BA507" s="25">
        <f ca="1" t="shared" si="3763"/>
        <v>28522.0857107889</v>
      </c>
      <c r="BB507" s="25">
        <f ca="1" t="shared" si="3763"/>
        <v>32642.9250962304</v>
      </c>
      <c r="BC507" s="25">
        <f ca="1" t="shared" si="3763"/>
        <v>31364.4734214312</v>
      </c>
      <c r="BD507" s="25">
        <f ca="1" t="shared" si="3763"/>
        <v>46365.1201132346</v>
      </c>
      <c r="BE507" s="25">
        <f ca="1" t="shared" ref="BE507:BI507" si="3764">AZ507/Z507</f>
        <v>18707.9735216595</v>
      </c>
      <c r="BF507" s="25">
        <f ca="1" t="shared" si="3764"/>
        <v>21634.7700506604</v>
      </c>
      <c r="BG507" s="25">
        <f ca="1" t="shared" si="3764"/>
        <v>21438.0585431185</v>
      </c>
      <c r="BH507" s="25">
        <f ca="1" t="shared" si="3764"/>
        <v>17215.9842291434</v>
      </c>
      <c r="BI507" s="25">
        <f ca="1" t="shared" si="3764"/>
        <v>20739.3993842713</v>
      </c>
      <c r="BJ507" s="25">
        <f ca="1" t="shared" si="3358"/>
        <v>69012.8049181285</v>
      </c>
      <c r="BK507" s="25">
        <f ca="1" t="shared" si="3359"/>
        <v>29778.1692191455</v>
      </c>
      <c r="BL507" s="25">
        <f ca="1" t="shared" si="3360"/>
        <v>98790.974137274</v>
      </c>
      <c r="BM507" s="25">
        <f ca="1">BK507*'Ejercicio 3 - TIR'!$D$5</f>
        <v>14889.0846095728</v>
      </c>
      <c r="BN507" s="25">
        <f ca="1" t="shared" si="3361"/>
        <v>83901.8895277013</v>
      </c>
      <c r="BO507" s="25">
        <f ca="1" t="shared" si="3362"/>
        <v>37529.8239659541</v>
      </c>
      <c r="BP507" s="25">
        <f ca="1" t="shared" si="3363"/>
        <v>-97469.6244640436</v>
      </c>
      <c r="BQ507" s="25">
        <f ca="1" t="shared" ref="BQ507:BT507" si="3765">BE507</f>
        <v>18707.9735216595</v>
      </c>
      <c r="BR507" s="25">
        <f ca="1" t="shared" si="3765"/>
        <v>21634.7700506604</v>
      </c>
      <c r="BS507" s="25">
        <f ca="1" t="shared" si="3765"/>
        <v>21438.0585431185</v>
      </c>
      <c r="BT507" s="25">
        <f ca="1" t="shared" si="3765"/>
        <v>17215.9842291434</v>
      </c>
      <c r="BU507" s="25">
        <f ca="1" t="shared" si="3365"/>
        <v>58269.2233502254</v>
      </c>
      <c r="BV507" s="27">
        <f ca="1" t="shared" si="3366"/>
        <v>10.4948865728775</v>
      </c>
    </row>
    <row r="508" ht="15" customHeight="1" spans="1:74">
      <c r="A508" s="23">
        <v>507</v>
      </c>
      <c r="B508" s="24">
        <f ca="1" t="shared" ref="B508:F508" si="3766">RAND()</f>
        <v>0.640492527577687</v>
      </c>
      <c r="C508" s="25">
        <f ca="1">IF(B508&lt;=('Ejercicio 3 - TIR'!$D$13-'Ejercicio 3 - TIR'!$C$13)/('Ejercicio 3 - TIR'!$E$13-'Ejercicio 3 - TIR'!$C$13),'Ejercicio 3 - TIR'!$C$13+SQRT(('Ejercicio 3 - TIR'!$E$13-'Ejercicio 3 - TIR'!$C$13)*('Ejercicio 3 - TIR'!$D$13-'Ejercicio 3 - TIR'!$C$13)*B508),'Ejercicio 3 - TIR'!$E$13-SQRT(('Ejercicio 3 - TIR'!$E$13-'Ejercicio 3 - TIR'!$C$13)*('Ejercicio 3 - TIR'!$E$13-'Ejercicio 3 - TIR'!$D$13)*(1-B508)))</f>
        <v>79229.6132220227</v>
      </c>
      <c r="D508" s="24">
        <f ca="1" t="shared" si="3766"/>
        <v>0.486734989116826</v>
      </c>
      <c r="E508" s="25">
        <f ca="1">IF(D508&lt;=('Ejercicio 3 - TIR'!$D$14-'Ejercicio 3 - TIR'!$C$14)/('Ejercicio 3 - TIR'!$E$14-'Ejercicio 3 - TIR'!$C$14),'Ejercicio 3 - TIR'!$C$14+SQRT(('Ejercicio 3 - TIR'!$E$14-'Ejercicio 3 - TIR'!$C$14)*('Ejercicio 3 - TIR'!$D$14-'Ejercicio 3 - TIR'!$C$14)*D508),'Ejercicio 3 - TIR'!$E$14-SQRT(('Ejercicio 3 - TIR'!$E$14-'Ejercicio 3 - TIR'!$C$14)*('Ejercicio 3 - TIR'!$E$14-'Ejercicio 3 - TIR'!$D$14)*(1-D508)))</f>
        <v>31225.619586975</v>
      </c>
      <c r="F508" s="24">
        <f ca="1" t="shared" si="3766"/>
        <v>0.132119279102421</v>
      </c>
      <c r="G508" s="25">
        <f ca="1">IF(F508&lt;=('Ejercicio 3 - TIR'!$D$18-'Ejercicio 3 - TIR'!$C$18)/('Ejercicio 3 - TIR'!$E$18-'Ejercicio 3 - TIR'!$C$18),'Ejercicio 3 - TIR'!$C$18+SQRT(('Ejercicio 3 - TIR'!$E$18-'Ejercicio 3 - TIR'!$C$18)*('Ejercicio 3 - TIR'!$D$18-'Ejercicio 3 - TIR'!$C$18)*F508),'Ejercicio 3 - TIR'!$E$18-SQRT(('Ejercicio 3 - TIR'!$E$18-'Ejercicio 3 - TIR'!$C$18)*('Ejercicio 3 - TIR'!$E$18-'Ejercicio 3 - TIR'!$D$18)*(1-F508)))</f>
        <v>34451.7290871484</v>
      </c>
      <c r="H508" s="24">
        <f ca="1" t="shared" ref="H508:L508" si="3767">RAND()</f>
        <v>0.55097119761265</v>
      </c>
      <c r="I508" s="25">
        <f ca="1">IF(H508&lt;=('Ejercicio 3 - TIR'!$D$18-'Ejercicio 3 - TIR'!$C$18)/('Ejercicio 3 - TIR'!$E$18-'Ejercicio 3 - TIR'!$C$18),'Ejercicio 3 - TIR'!$C$18+SQRT(('Ejercicio 3 - TIR'!$E$18-'Ejercicio 3 - TIR'!$C$18)*('Ejercicio 3 - TIR'!$D$18-'Ejercicio 3 - TIR'!$C$18)*H508),'Ejercicio 3 - TIR'!$E$18-SQRT(('Ejercicio 3 - TIR'!$E$18-'Ejercicio 3 - TIR'!$C$18)*('Ejercicio 3 - TIR'!$E$18-'Ejercicio 3 - TIR'!$D$18)*(1-H508)))</f>
        <v>39090.9669255749</v>
      </c>
      <c r="J508" s="24">
        <f ca="1" t="shared" si="3767"/>
        <v>0.802207962146227</v>
      </c>
      <c r="K508" s="25">
        <f ca="1">IF(J508&lt;=('Ejercicio 3 - TIR'!$D$18-'Ejercicio 3 - TIR'!$C$18)/('Ejercicio 3 - TIR'!$E$18-'Ejercicio 3 - TIR'!$C$18),'Ejercicio 3 - TIR'!$C$18+SQRT(('Ejercicio 3 - TIR'!$E$18-'Ejercicio 3 - TIR'!$C$18)*('Ejercicio 3 - TIR'!$D$18-'Ejercicio 3 - TIR'!$C$18)*J508),'Ejercicio 3 - TIR'!$E$18-SQRT(('Ejercicio 3 - TIR'!$E$18-'Ejercicio 3 - TIR'!$C$18)*('Ejercicio 3 - TIR'!$E$18-'Ejercicio 3 - TIR'!$D$18)*(1-J508)))</f>
        <v>41148.4544869581</v>
      </c>
      <c r="L508" s="24">
        <f ca="1" t="shared" si="3767"/>
        <v>0.152279085188517</v>
      </c>
      <c r="M508" s="25">
        <f ca="1">IF(L508&lt;=('Ejercicio 3 - TIR'!$D$18-'Ejercicio 3 - TIR'!$C$18)/('Ejercicio 3 - TIR'!$E$18-'Ejercicio 3 - TIR'!$C$18),'Ejercicio 3 - TIR'!$C$18+SQRT(('Ejercicio 3 - TIR'!$E$18-'Ejercicio 3 - TIR'!$C$18)*('Ejercicio 3 - TIR'!$D$18-'Ejercicio 3 - TIR'!$C$18)*L508),'Ejercicio 3 - TIR'!$E$18-SQRT(('Ejercicio 3 - TIR'!$E$18-'Ejercicio 3 - TIR'!$C$18)*('Ejercicio 3 - TIR'!$E$18-'Ejercicio 3 - TIR'!$D$18)*(1-L508)))</f>
        <v>34779.3161412777</v>
      </c>
      <c r="N508" s="24">
        <f ca="1" t="shared" ref="N508:R508" si="3768">RAND()</f>
        <v>0.167125789389746</v>
      </c>
      <c r="O508" s="25">
        <f ca="1">IF(N508&lt;=('Ejercicio 3 - TIR'!$D$18-'Ejercicio 3 - TIR'!$C$18)/('Ejercicio 3 - TIR'!$E$18-'Ejercicio 3 - TIR'!$C$18),'Ejercicio 3 - TIR'!$C$18+SQRT(('Ejercicio 3 - TIR'!$E$18-'Ejercicio 3 - TIR'!$C$18)*('Ejercicio 3 - TIR'!$D$18-'Ejercicio 3 - TIR'!$C$18)*N508),'Ejercicio 3 - TIR'!$E$18-SQRT(('Ejercicio 3 - TIR'!$E$18-'Ejercicio 3 - TIR'!$C$18)*('Ejercicio 3 - TIR'!$E$18-'Ejercicio 3 - TIR'!$D$18)*(1-N508)))</f>
        <v>35006.8821045099</v>
      </c>
      <c r="P508" s="24">
        <f ca="1" t="shared" si="3768"/>
        <v>0.890681368432904</v>
      </c>
      <c r="Q508" s="26">
        <f ca="1">IF(P508&lt;=('Ejercicio 3 - TIR'!$D$22-'Ejercicio 3 - TIR'!$C$22)/('Ejercicio 3 - TIR'!$E$22-'Ejercicio 3 - TIR'!$C$22),'Ejercicio 3 - TIR'!$C$22+SQRT(('Ejercicio 3 - TIR'!$E$22-'Ejercicio 3 - TIR'!$C$22)*('Ejercicio 3 - TIR'!$D$22-'Ejercicio 3 - TIR'!$C$22)*P508),'Ejercicio 3 - TIR'!$E$22-SQRT(('Ejercicio 3 - TIR'!$E$22-'Ejercicio 3 - TIR'!$C$22)*('Ejercicio 3 - TIR'!$E$22-'Ejercicio 3 - TIR'!$D$22)*(1-P508)))</f>
        <v>0.165972400888934</v>
      </c>
      <c r="R508" s="24">
        <f ca="1" t="shared" si="3768"/>
        <v>0.0952516621153356</v>
      </c>
      <c r="S508" s="26">
        <f ca="1">IF(R508&lt;=('Ejercicio 3 - TIR'!$D$23-'Ejercicio 3 - TIR'!$C$23)/('Ejercicio 3 - TIR'!$E$23-'Ejercicio 3 - TIR'!$C$23),'Ejercicio 3 - TIR'!$C$23+SQRT(('Ejercicio 3 - TIR'!$E$23-'Ejercicio 3 - TIR'!$C$23)*('Ejercicio 3 - TIR'!$D$23-'Ejercicio 3 - TIR'!$C$23)*R508),'Ejercicio 3 - TIR'!$E$23-SQRT(('Ejercicio 3 - TIR'!$E$23-'Ejercicio 3 - TIR'!$C$23)*('Ejercicio 3 - TIR'!$E$23-'Ejercicio 3 - TIR'!$D$23)*(1-R508)))</f>
        <v>0.133094005949579</v>
      </c>
      <c r="T508" s="24">
        <f ca="1" t="shared" ref="T508:X508" si="3769">RAND()</f>
        <v>0.828391529178794</v>
      </c>
      <c r="U508" s="26">
        <f ca="1">IF(T508&lt;=('Ejercicio 3 - TIR'!$D$24-'Ejercicio 3 - TIR'!$C$24)/('Ejercicio 3 - TIR'!$E$24-'Ejercicio 3 - TIR'!$C$24),'Ejercicio 3 - TIR'!$C$24+SQRT(('Ejercicio 3 - TIR'!$E$24-'Ejercicio 3 - TIR'!$C$24)*('Ejercicio 3 - TIR'!$D$24-'Ejercicio 3 - TIR'!$C$24)*T508),'Ejercicio 3 - TIR'!$E$24-SQRT(('Ejercicio 3 - TIR'!$E$24-'Ejercicio 3 - TIR'!$C$24)*('Ejercicio 3 - TIR'!$E$24-'Ejercicio 3 - TIR'!$D$24)*(1-T508)))</f>
        <v>0.198079604969358</v>
      </c>
      <c r="V508" s="24">
        <f ca="1" t="shared" si="3769"/>
        <v>0.863298076575933</v>
      </c>
      <c r="W508" s="26">
        <f ca="1">IF(V508&lt;=('Ejercicio 3 - TIR'!$D$25-'Ejercicio 3 - TIR'!$C$25)/('Ejercicio 3 - TIR'!$E$25-'Ejercicio 3 - TIR'!$C$25),'Ejercicio 3 - TIR'!$C$25+SQRT(('Ejercicio 3 - TIR'!$E$25-'Ejercicio 3 - TIR'!$C$25)*('Ejercicio 3 - TIR'!$D$25-'Ejercicio 3 - TIR'!$C$25)*V508),'Ejercicio 3 - TIR'!$E$25-SQRT(('Ejercicio 3 - TIR'!$E$25-'Ejercicio 3 - TIR'!$C$25)*('Ejercicio 3 - TIR'!$E$25-'Ejercicio 3 - TIR'!$D$25)*(1-V508)))</f>
        <v>0.228126346167496</v>
      </c>
      <c r="X508" s="24">
        <f ca="1" t="shared" si="3769"/>
        <v>0.122433695521789</v>
      </c>
      <c r="Y508" s="26">
        <f ca="1">IF(X508&lt;=('Ejercicio 3 - TIR'!$D$26-'Ejercicio 3 - TIR'!$C$26)/('Ejercicio 3 - TIR'!$E$26-'Ejercicio 3 - TIR'!$C$26),'Ejercicio 3 - TIR'!$C$26+SQRT(('Ejercicio 3 - TIR'!$E$26-'Ejercicio 3 - TIR'!$C$26)*('Ejercicio 3 - TIR'!$D$26-'Ejercicio 3 - TIR'!$C$26)*X508),'Ejercicio 3 - TIR'!$E$26-SQRT(('Ejercicio 3 - TIR'!$E$26-'Ejercicio 3 - TIR'!$C$26)*('Ejercicio 3 - TIR'!$E$26-'Ejercicio 3 - TIR'!$D$26)*(1-X508)))</f>
        <v>0.208181610982221</v>
      </c>
      <c r="Z508" s="24">
        <f ca="1" t="shared" si="3336"/>
        <v>1.16597240088893</v>
      </c>
      <c r="AA508" s="24">
        <f ca="1" t="shared" si="3337"/>
        <v>1.32115633854989</v>
      </c>
      <c r="AB508" s="24">
        <f ca="1" t="shared" si="3338"/>
        <v>1.58285046419262</v>
      </c>
      <c r="AC508" s="24">
        <f ca="1" t="shared" si="3339"/>
        <v>1.9439403571184</v>
      </c>
      <c r="AD508" s="24">
        <f ca="1" t="shared" si="3340"/>
        <v>2.34863299231667</v>
      </c>
      <c r="AE508" s="23">
        <f ca="1" t="shared" si="3341"/>
        <v>5182.59105209478</v>
      </c>
      <c r="AF508" s="23">
        <f ca="1" t="shared" si="3342"/>
        <v>5872.36285641652</v>
      </c>
      <c r="AG508" s="23">
        <f ca="1" t="shared" si="3343"/>
        <v>7035.55817125223</v>
      </c>
      <c r="AH508" s="23">
        <f ca="1" t="shared" si="3344"/>
        <v>8640.55435010887</v>
      </c>
      <c r="AI508" s="23">
        <f ca="1" t="shared" si="3345"/>
        <v>10439.358874494</v>
      </c>
      <c r="AJ508" s="25">
        <f ca="1" t="shared" si="3346"/>
        <v>40169.7652785176</v>
      </c>
      <c r="AK508" s="25">
        <f ca="1" t="shared" si="3347"/>
        <v>51645.2787337675</v>
      </c>
      <c r="AL508" s="25">
        <f ca="1" t="shared" si="3348"/>
        <v>65131.8502854905</v>
      </c>
      <c r="AM508" s="25">
        <f ca="1" t="shared" si="3349"/>
        <v>67608.9162400092</v>
      </c>
      <c r="AN508" s="25">
        <f ca="1" t="shared" si="3350"/>
        <v>82218.318268792</v>
      </c>
      <c r="AO508" s="25">
        <f ca="1">C508/'Ejercicio 3 - TIR'!$D$7</f>
        <v>15845.9226444045</v>
      </c>
      <c r="AP508" s="25">
        <f ca="1" t="shared" si="3351"/>
        <v>24323.842634113</v>
      </c>
      <c r="AQ508" s="25">
        <f ca="1" t="shared" si="3352"/>
        <v>35799.3560893629</v>
      </c>
      <c r="AR508" s="25">
        <f ca="1" t="shared" si="3353"/>
        <v>49285.9276410859</v>
      </c>
      <c r="AS508" s="25">
        <f ca="1" t="shared" si="3354"/>
        <v>51762.9935956047</v>
      </c>
      <c r="AT508" s="25">
        <f ca="1" t="shared" si="3355"/>
        <v>66372.3956243874</v>
      </c>
      <c r="AU508" s="25">
        <f ca="1">AP508*'Ejercicio 3 - TIR'!$D$5</f>
        <v>12161.9213170565</v>
      </c>
      <c r="AV508" s="25">
        <f ca="1">AQ508*'Ejercicio 3 - TIR'!$D$5</f>
        <v>17899.6780446815</v>
      </c>
      <c r="AW508" s="25">
        <f ca="1">AR508*'Ejercicio 3 - TIR'!$D$5</f>
        <v>24642.963820543</v>
      </c>
      <c r="AX508" s="25">
        <f ca="1">AS508*'Ejercicio 3 - TIR'!$D$5</f>
        <v>25881.4967978023</v>
      </c>
      <c r="AY508" s="25">
        <f ca="1">AT508*'Ejercicio 3 - TIR'!$D$5</f>
        <v>33186.1978121937</v>
      </c>
      <c r="AZ508" s="25">
        <f ca="1" t="shared" ref="AZ508:BD508" si="3770">AJ508-AU508-AE508</f>
        <v>22825.2529093663</v>
      </c>
      <c r="BA508" s="25">
        <f ca="1" t="shared" si="3770"/>
        <v>27873.2378326695</v>
      </c>
      <c r="BB508" s="25">
        <f ca="1" t="shared" si="3770"/>
        <v>33453.3282936953</v>
      </c>
      <c r="BC508" s="25">
        <f ca="1" t="shared" si="3770"/>
        <v>33086.865092098</v>
      </c>
      <c r="BD508" s="25">
        <f ca="1" t="shared" si="3770"/>
        <v>38592.7615821043</v>
      </c>
      <c r="BE508" s="25">
        <f ca="1" t="shared" ref="BE508:BI508" si="3771">AZ508/Z508</f>
        <v>19576.151967203</v>
      </c>
      <c r="BF508" s="25">
        <f ca="1" t="shared" si="3771"/>
        <v>21097.6074665496</v>
      </c>
      <c r="BG508" s="25">
        <f ca="1" t="shared" si="3771"/>
        <v>21134.8633686374</v>
      </c>
      <c r="BH508" s="25">
        <f ca="1" t="shared" si="3771"/>
        <v>17020.5145291311</v>
      </c>
      <c r="BI508" s="25">
        <f ca="1" t="shared" si="3771"/>
        <v>16432.0103261586</v>
      </c>
      <c r="BJ508" s="25">
        <f ca="1" t="shared" si="3358"/>
        <v>73337.5203674991</v>
      </c>
      <c r="BK508" s="25">
        <f ca="1" t="shared" si="3359"/>
        <v>37216.2567163463</v>
      </c>
      <c r="BL508" s="25">
        <f ca="1" t="shared" si="3360"/>
        <v>110553.777083845</v>
      </c>
      <c r="BM508" s="25">
        <f ca="1">BK508*'Ejercicio 3 - TIR'!$D$5</f>
        <v>18608.1283581731</v>
      </c>
      <c r="BN508" s="25">
        <f ca="1" t="shared" si="3361"/>
        <v>91945.6487256723</v>
      </c>
      <c r="BO508" s="25">
        <f ca="1" t="shared" si="3362"/>
        <v>39148.5809091773</v>
      </c>
      <c r="BP508" s="25">
        <f ca="1" t="shared" si="3363"/>
        <v>-110455.232808998</v>
      </c>
      <c r="BQ508" s="25">
        <f ca="1" t="shared" ref="BQ508:BT508" si="3772">BE508</f>
        <v>19576.151967203</v>
      </c>
      <c r="BR508" s="25">
        <f ca="1" t="shared" si="3772"/>
        <v>21097.6074665496</v>
      </c>
      <c r="BS508" s="25">
        <f ca="1" t="shared" si="3772"/>
        <v>21134.8633686374</v>
      </c>
      <c r="BT508" s="25">
        <f ca="1" t="shared" si="3772"/>
        <v>17020.5145291311</v>
      </c>
      <c r="BU508" s="25">
        <f ca="1" t="shared" si="3365"/>
        <v>55580.5912353359</v>
      </c>
      <c r="BV508" s="27">
        <f ca="1" t="shared" si="3366"/>
        <v>5.87170283049658</v>
      </c>
    </row>
    <row r="509" ht="15" customHeight="1" spans="1:74">
      <c r="A509" s="23">
        <v>508</v>
      </c>
      <c r="B509" s="24">
        <f ca="1" t="shared" ref="B509:F509" si="3773">RAND()</f>
        <v>0.353883747419413</v>
      </c>
      <c r="C509" s="25">
        <f ca="1">IF(B509&lt;=('Ejercicio 3 - TIR'!$D$13-'Ejercicio 3 - TIR'!$C$13)/('Ejercicio 3 - TIR'!$E$13-'Ejercicio 3 - TIR'!$C$13),'Ejercicio 3 - TIR'!$C$13+SQRT(('Ejercicio 3 - TIR'!$E$13-'Ejercicio 3 - TIR'!$C$13)*('Ejercicio 3 - TIR'!$D$13-'Ejercicio 3 - TIR'!$C$13)*B509),'Ejercicio 3 - TIR'!$E$13-SQRT(('Ejercicio 3 - TIR'!$E$13-'Ejercicio 3 - TIR'!$C$13)*('Ejercicio 3 - TIR'!$E$13-'Ejercicio 3 - TIR'!$D$13)*(1-B509)))</f>
        <v>72155.0811978791</v>
      </c>
      <c r="D509" s="24">
        <f ca="1" t="shared" si="3773"/>
        <v>0.657457426093952</v>
      </c>
      <c r="E509" s="25">
        <f ca="1">IF(D509&lt;=('Ejercicio 3 - TIR'!$D$14-'Ejercicio 3 - TIR'!$C$14)/('Ejercicio 3 - TIR'!$E$14-'Ejercicio 3 - TIR'!$C$14),'Ejercicio 3 - TIR'!$C$14+SQRT(('Ejercicio 3 - TIR'!$E$14-'Ejercicio 3 - TIR'!$C$14)*('Ejercicio 3 - TIR'!$D$14-'Ejercicio 3 - TIR'!$C$14)*D509),'Ejercicio 3 - TIR'!$E$14-SQRT(('Ejercicio 3 - TIR'!$E$14-'Ejercicio 3 - TIR'!$C$14)*('Ejercicio 3 - TIR'!$E$14-'Ejercicio 3 - TIR'!$D$14)*(1-D509)))</f>
        <v>32831.9189397784</v>
      </c>
      <c r="F509" s="24">
        <f ca="1" t="shared" si="3773"/>
        <v>0.345075973383278</v>
      </c>
      <c r="G509" s="25">
        <f ca="1">IF(F509&lt;=('Ejercicio 3 - TIR'!$D$18-'Ejercicio 3 - TIR'!$C$18)/('Ejercicio 3 - TIR'!$E$18-'Ejercicio 3 - TIR'!$C$18),'Ejercicio 3 - TIR'!$C$18+SQRT(('Ejercicio 3 - TIR'!$E$18-'Ejercicio 3 - TIR'!$C$18)*('Ejercicio 3 - TIR'!$D$18-'Ejercicio 3 - TIR'!$C$18)*F509),'Ejercicio 3 - TIR'!$E$18-SQRT(('Ejercicio 3 - TIR'!$E$18-'Ejercicio 3 - TIR'!$C$18)*('Ejercicio 3 - TIR'!$E$18-'Ejercicio 3 - TIR'!$D$18)*(1-F509)))</f>
        <v>37194.5393186424</v>
      </c>
      <c r="H509" s="24">
        <f ca="1" t="shared" ref="H509:L509" si="3774">RAND()</f>
        <v>0.220845913941674</v>
      </c>
      <c r="I509" s="25">
        <f ca="1">IF(H509&lt;=('Ejercicio 3 - TIR'!$D$18-'Ejercicio 3 - TIR'!$C$18)/('Ejercicio 3 - TIR'!$E$18-'Ejercicio 3 - TIR'!$C$18),'Ejercicio 3 - TIR'!$C$18+SQRT(('Ejercicio 3 - TIR'!$E$18-'Ejercicio 3 - TIR'!$C$18)*('Ejercicio 3 - TIR'!$D$18-'Ejercicio 3 - TIR'!$C$18)*H509),'Ejercicio 3 - TIR'!$E$18-SQRT(('Ejercicio 3 - TIR'!$E$18-'Ejercicio 3 - TIR'!$C$18)*('Ejercicio 3 - TIR'!$E$18-'Ejercicio 3 - TIR'!$D$18)*(1-H509)))</f>
        <v>35755.5961542877</v>
      </c>
      <c r="J509" s="24">
        <f ca="1" t="shared" si="3774"/>
        <v>0.375494560753327</v>
      </c>
      <c r="K509" s="25">
        <f ca="1">IF(J509&lt;=('Ejercicio 3 - TIR'!$D$18-'Ejercicio 3 - TIR'!$C$18)/('Ejercicio 3 - TIR'!$E$18-'Ejercicio 3 - TIR'!$C$18),'Ejercicio 3 - TIR'!$C$18+SQRT(('Ejercicio 3 - TIR'!$E$18-'Ejercicio 3 - TIR'!$C$18)*('Ejercicio 3 - TIR'!$D$18-'Ejercicio 3 - TIR'!$C$18)*J509),'Ejercicio 3 - TIR'!$E$18-SQRT(('Ejercicio 3 - TIR'!$E$18-'Ejercicio 3 - TIR'!$C$18)*('Ejercicio 3 - TIR'!$E$18-'Ejercicio 3 - TIR'!$D$18)*(1-J509)))</f>
        <v>37504.9439780054</v>
      </c>
      <c r="L509" s="24">
        <f ca="1" t="shared" si="3774"/>
        <v>0.155026543363524</v>
      </c>
      <c r="M509" s="25">
        <f ca="1">IF(L509&lt;=('Ejercicio 3 - TIR'!$D$18-'Ejercicio 3 - TIR'!$C$18)/('Ejercicio 3 - TIR'!$E$18-'Ejercicio 3 - TIR'!$C$18),'Ejercicio 3 - TIR'!$C$18+SQRT(('Ejercicio 3 - TIR'!$E$18-'Ejercicio 3 - TIR'!$C$18)*('Ejercicio 3 - TIR'!$D$18-'Ejercicio 3 - TIR'!$C$18)*L509),'Ejercicio 3 - TIR'!$E$18-SQRT(('Ejercicio 3 - TIR'!$E$18-'Ejercicio 3 - TIR'!$C$18)*('Ejercicio 3 - TIR'!$E$18-'Ejercicio 3 - TIR'!$D$18)*(1-L509)))</f>
        <v>34822.2382256094</v>
      </c>
      <c r="N509" s="24">
        <f ca="1" t="shared" ref="N509:R509" si="3775">RAND()</f>
        <v>0.761072837455607</v>
      </c>
      <c r="O509" s="25">
        <f ca="1">IF(N509&lt;=('Ejercicio 3 - TIR'!$D$18-'Ejercicio 3 - TIR'!$C$18)/('Ejercicio 3 - TIR'!$E$18-'Ejercicio 3 - TIR'!$C$18),'Ejercicio 3 - TIR'!$C$18+SQRT(('Ejercicio 3 - TIR'!$E$18-'Ejercicio 3 - TIR'!$C$18)*('Ejercicio 3 - TIR'!$D$18-'Ejercicio 3 - TIR'!$C$18)*N509),'Ejercicio 3 - TIR'!$E$18-SQRT(('Ejercicio 3 - TIR'!$E$18-'Ejercicio 3 - TIR'!$C$18)*('Ejercicio 3 - TIR'!$E$18-'Ejercicio 3 - TIR'!$D$18)*(1-N509)))</f>
        <v>40766.8525668447</v>
      </c>
      <c r="P509" s="24">
        <f ca="1" t="shared" si="3775"/>
        <v>0.801978642578483</v>
      </c>
      <c r="Q509" s="26">
        <f ca="1">IF(P509&lt;=('Ejercicio 3 - TIR'!$D$22-'Ejercicio 3 - TIR'!$C$22)/('Ejercicio 3 - TIR'!$E$22-'Ejercicio 3 - TIR'!$C$22),'Ejercicio 3 - TIR'!$C$22+SQRT(('Ejercicio 3 - TIR'!$E$22-'Ejercicio 3 - TIR'!$C$22)*('Ejercicio 3 - TIR'!$D$22-'Ejercicio 3 - TIR'!$C$22)*P509),'Ejercicio 3 - TIR'!$E$22-SQRT(('Ejercicio 3 - TIR'!$E$22-'Ejercicio 3 - TIR'!$C$22)*('Ejercicio 3 - TIR'!$E$22-'Ejercicio 3 - TIR'!$D$22)*(1-P509)))</f>
        <v>0.161120422585271</v>
      </c>
      <c r="R509" s="24">
        <f ca="1" t="shared" si="3775"/>
        <v>0.839435502878429</v>
      </c>
      <c r="S509" s="26">
        <f ca="1">IF(R509&lt;=('Ejercicio 3 - TIR'!$D$23-'Ejercicio 3 - TIR'!$C$23)/('Ejercicio 3 - TIR'!$E$23-'Ejercicio 3 - TIR'!$C$23),'Ejercicio 3 - TIR'!$C$23+SQRT(('Ejercicio 3 - TIR'!$E$23-'Ejercicio 3 - TIR'!$C$23)*('Ejercicio 3 - TIR'!$D$23-'Ejercicio 3 - TIR'!$C$23)*R509),'Ejercicio 3 - TIR'!$E$23-SQRT(('Ejercicio 3 - TIR'!$E$23-'Ejercicio 3 - TIR'!$C$23)*('Ejercicio 3 - TIR'!$E$23-'Ejercicio 3 - TIR'!$D$23)*(1-R509)))</f>
        <v>0.162999526629566</v>
      </c>
      <c r="T509" s="24">
        <f ca="1" t="shared" ref="T509:X509" si="3776">RAND()</f>
        <v>0.342492482350113</v>
      </c>
      <c r="U509" s="26">
        <f ca="1">IF(T509&lt;=('Ejercicio 3 - TIR'!$D$24-'Ejercicio 3 - TIR'!$C$24)/('Ejercicio 3 - TIR'!$E$24-'Ejercicio 3 - TIR'!$C$24),'Ejercicio 3 - TIR'!$C$24+SQRT(('Ejercicio 3 - TIR'!$E$24-'Ejercicio 3 - TIR'!$C$24)*('Ejercicio 3 - TIR'!$D$24-'Ejercicio 3 - TIR'!$C$24)*T509),'Ejercicio 3 - TIR'!$E$24-SQRT(('Ejercicio 3 - TIR'!$E$24-'Ejercicio 3 - TIR'!$C$24)*('Ejercicio 3 - TIR'!$E$24-'Ejercicio 3 - TIR'!$D$24)*(1-T509)))</f>
        <v>0.176818542334274</v>
      </c>
      <c r="V509" s="24">
        <f ca="1" t="shared" si="3776"/>
        <v>0.784470127154538</v>
      </c>
      <c r="W509" s="26">
        <f ca="1">IF(V509&lt;=('Ejercicio 3 - TIR'!$D$25-'Ejercicio 3 - TIR'!$C$25)/('Ejercicio 3 - TIR'!$E$25-'Ejercicio 3 - TIR'!$C$25),'Ejercicio 3 - TIR'!$C$25+SQRT(('Ejercicio 3 - TIR'!$E$25-'Ejercicio 3 - TIR'!$C$25)*('Ejercicio 3 - TIR'!$D$25-'Ejercicio 3 - TIR'!$C$25)*V509),'Ejercicio 3 - TIR'!$E$25-SQRT(('Ejercicio 3 - TIR'!$E$25-'Ejercicio 3 - TIR'!$C$25)*('Ejercicio 3 - TIR'!$E$25-'Ejercicio 3 - TIR'!$D$25)*(1-V509)))</f>
        <v>0.222534484258272</v>
      </c>
      <c r="X509" s="24">
        <f ca="1" t="shared" si="3776"/>
        <v>0.523789897262601</v>
      </c>
      <c r="Y509" s="26">
        <f ca="1">IF(X509&lt;=('Ejercicio 3 - TIR'!$D$26-'Ejercicio 3 - TIR'!$C$26)/('Ejercicio 3 - TIR'!$E$26-'Ejercicio 3 - TIR'!$C$26),'Ejercicio 3 - TIR'!$C$26+SQRT(('Ejercicio 3 - TIR'!$E$26-'Ejercicio 3 - TIR'!$C$26)*('Ejercicio 3 - TIR'!$D$26-'Ejercicio 3 - TIR'!$C$26)*X509),'Ejercicio 3 - TIR'!$E$26-SQRT(('Ejercicio 3 - TIR'!$E$26-'Ejercicio 3 - TIR'!$C$26)*('Ejercicio 3 - TIR'!$E$26-'Ejercicio 3 - TIR'!$D$26)*(1-X509)))</f>
        <v>0.229289699717099</v>
      </c>
      <c r="Z509" s="24">
        <f ca="1" t="shared" si="3336"/>
        <v>1.16112042258527</v>
      </c>
      <c r="AA509" s="24">
        <f ca="1" t="shared" si="3337"/>
        <v>1.35038250182659</v>
      </c>
      <c r="AB509" s="24">
        <f ca="1" t="shared" si="3338"/>
        <v>1.58915516739328</v>
      </c>
      <c r="AC509" s="24">
        <f ca="1" t="shared" si="3339"/>
        <v>1.94279699297551</v>
      </c>
      <c r="AD509" s="24">
        <f ca="1" t="shared" si="3340"/>
        <v>2.38826033210615</v>
      </c>
      <c r="AE509" s="23">
        <f ca="1" t="shared" si="3341"/>
        <v>5289.89265386248</v>
      </c>
      <c r="AF509" s="23">
        <f ca="1" t="shared" si="3342"/>
        <v>6152.14265236328</v>
      </c>
      <c r="AG509" s="23">
        <f ca="1" t="shared" si="3343"/>
        <v>7239.95554838667</v>
      </c>
      <c r="AH509" s="23">
        <f ca="1" t="shared" si="3344"/>
        <v>8851.09532239971</v>
      </c>
      <c r="AI509" s="23">
        <f ca="1" t="shared" si="3345"/>
        <v>10880.5603110402</v>
      </c>
      <c r="AJ509" s="25">
        <f ca="1" t="shared" si="3346"/>
        <v>43187.3392115266</v>
      </c>
      <c r="AK509" s="25">
        <f ca="1" t="shared" si="3347"/>
        <v>48283.7313891283</v>
      </c>
      <c r="AL509" s="25">
        <f ca="1" t="shared" si="3348"/>
        <v>59601.1755254427</v>
      </c>
      <c r="AM509" s="25">
        <f ca="1" t="shared" si="3349"/>
        <v>67652.5397133909</v>
      </c>
      <c r="AN509" s="25">
        <f ca="1" t="shared" si="3350"/>
        <v>97361.856850215</v>
      </c>
      <c r="AO509" s="25">
        <f ca="1">C509/'Ejercicio 3 - TIR'!$D$7</f>
        <v>14431.0162395758</v>
      </c>
      <c r="AP509" s="25">
        <f ca="1" t="shared" si="3351"/>
        <v>28756.3229719507</v>
      </c>
      <c r="AQ509" s="25">
        <f ca="1" t="shared" si="3352"/>
        <v>33852.7151495525</v>
      </c>
      <c r="AR509" s="25">
        <f ca="1" t="shared" si="3353"/>
        <v>45170.1592858669</v>
      </c>
      <c r="AS509" s="25">
        <f ca="1" t="shared" si="3354"/>
        <v>53221.5234738151</v>
      </c>
      <c r="AT509" s="25">
        <f ca="1" t="shared" si="3355"/>
        <v>82930.8406106391</v>
      </c>
      <c r="AU509" s="25">
        <f ca="1">AP509*'Ejercicio 3 - TIR'!$D$5</f>
        <v>14378.1614859754</v>
      </c>
      <c r="AV509" s="25">
        <f ca="1">AQ509*'Ejercicio 3 - TIR'!$D$5</f>
        <v>16926.3575747762</v>
      </c>
      <c r="AW509" s="25">
        <f ca="1">AR509*'Ejercicio 3 - TIR'!$D$5</f>
        <v>22585.0796429334</v>
      </c>
      <c r="AX509" s="25">
        <f ca="1">AS509*'Ejercicio 3 - TIR'!$D$5</f>
        <v>26610.7617369075</v>
      </c>
      <c r="AY509" s="25">
        <f ca="1">AT509*'Ejercicio 3 - TIR'!$D$5</f>
        <v>41465.4203053196</v>
      </c>
      <c r="AZ509" s="25">
        <f ca="1" t="shared" ref="AZ509:BD509" si="3777">AJ509-AU509-AE509</f>
        <v>23519.2850716887</v>
      </c>
      <c r="BA509" s="25">
        <f ca="1" t="shared" si="3777"/>
        <v>25205.2311619888</v>
      </c>
      <c r="BB509" s="25">
        <f ca="1" t="shared" si="3777"/>
        <v>29776.1403341226</v>
      </c>
      <c r="BC509" s="25">
        <f ca="1" t="shared" si="3777"/>
        <v>32190.6826540837</v>
      </c>
      <c r="BD509" s="25">
        <f ca="1" t="shared" si="3777"/>
        <v>45015.8762338552</v>
      </c>
      <c r="BE509" s="25">
        <f ca="1" t="shared" ref="BE509:BI509" si="3778">AZ509/Z509</f>
        <v>20255.6811629601</v>
      </c>
      <c r="BF509" s="25">
        <f ca="1" t="shared" si="3778"/>
        <v>18665.2530878436</v>
      </c>
      <c r="BG509" s="25">
        <f ca="1" t="shared" si="3778"/>
        <v>18737.0880736366</v>
      </c>
      <c r="BH509" s="25">
        <f ca="1" t="shared" si="3778"/>
        <v>16569.2466945719</v>
      </c>
      <c r="BI509" s="25">
        <f ca="1" t="shared" si="3778"/>
        <v>18848.8146073074</v>
      </c>
      <c r="BJ509" s="25">
        <f ca="1" t="shared" si="3358"/>
        <v>78411.1696307974</v>
      </c>
      <c r="BK509" s="25">
        <f ca="1" t="shared" si="3359"/>
        <v>34465.0236369586</v>
      </c>
      <c r="BL509" s="25">
        <f ca="1" t="shared" si="3360"/>
        <v>112876.193267756</v>
      </c>
      <c r="BM509" s="25">
        <f ca="1">BK509*'Ejercicio 3 - TIR'!$D$5</f>
        <v>17232.5118184793</v>
      </c>
      <c r="BN509" s="25">
        <f ca="1" t="shared" si="3361"/>
        <v>95643.6814492768</v>
      </c>
      <c r="BO509" s="25">
        <f ca="1" t="shared" si="3362"/>
        <v>40047.4270595663</v>
      </c>
      <c r="BP509" s="25">
        <f ca="1" t="shared" si="3363"/>
        <v>-104987.000137658</v>
      </c>
      <c r="BQ509" s="25">
        <f ca="1" t="shared" ref="BQ509:BT509" si="3779">BE509</f>
        <v>20255.6811629601</v>
      </c>
      <c r="BR509" s="25">
        <f ca="1" t="shared" si="3779"/>
        <v>18665.2530878436</v>
      </c>
      <c r="BS509" s="25">
        <f ca="1" t="shared" si="3779"/>
        <v>18737.0880736366</v>
      </c>
      <c r="BT509" s="25">
        <f ca="1" t="shared" si="3779"/>
        <v>16569.2466945719</v>
      </c>
      <c r="BU509" s="25">
        <f ca="1" t="shared" si="3365"/>
        <v>58896.2416668737</v>
      </c>
      <c r="BV509" s="27">
        <f ca="1" t="shared" si="3366"/>
        <v>7.05218278449178</v>
      </c>
    </row>
    <row r="510" ht="15" customHeight="1" spans="1:74">
      <c r="A510" s="23">
        <v>509</v>
      </c>
      <c r="B510" s="24">
        <f ca="1" t="shared" ref="B510:F510" si="3780">RAND()</f>
        <v>0.100283541276477</v>
      </c>
      <c r="C510" s="25">
        <f ca="1">IF(B510&lt;=('Ejercicio 3 - TIR'!$D$13-'Ejercicio 3 - TIR'!$C$13)/('Ejercicio 3 - TIR'!$E$13-'Ejercicio 3 - TIR'!$C$13),'Ejercicio 3 - TIR'!$C$13+SQRT(('Ejercicio 3 - TIR'!$E$13-'Ejercicio 3 - TIR'!$C$13)*('Ejercicio 3 - TIR'!$D$13-'Ejercicio 3 - TIR'!$C$13)*B510),'Ejercicio 3 - TIR'!$E$13-SQRT(('Ejercicio 3 - TIR'!$E$13-'Ejercicio 3 - TIR'!$C$13)*('Ejercicio 3 - TIR'!$E$13-'Ejercicio 3 - TIR'!$D$13)*(1-B510)))</f>
        <v>66333.5153359403</v>
      </c>
      <c r="D510" s="24">
        <f ca="1" t="shared" si="3780"/>
        <v>0.533997833376472</v>
      </c>
      <c r="E510" s="25">
        <f ca="1">IF(D510&lt;=('Ejercicio 3 - TIR'!$D$14-'Ejercicio 3 - TIR'!$C$14)/('Ejercicio 3 - TIR'!$E$14-'Ejercicio 3 - TIR'!$C$14),'Ejercicio 3 - TIR'!$C$14+SQRT(('Ejercicio 3 - TIR'!$E$14-'Ejercicio 3 - TIR'!$C$14)*('Ejercicio 3 - TIR'!$D$14-'Ejercicio 3 - TIR'!$C$14)*D510),'Ejercicio 3 - TIR'!$E$14-SQRT(('Ejercicio 3 - TIR'!$E$14-'Ejercicio 3 - TIR'!$C$14)*('Ejercicio 3 - TIR'!$E$14-'Ejercicio 3 - TIR'!$D$14)*(1-D510)))</f>
        <v>31639.3585776252</v>
      </c>
      <c r="F510" s="24">
        <f ca="1" t="shared" si="3780"/>
        <v>0.519744927217712</v>
      </c>
      <c r="G510" s="25">
        <f ca="1">IF(F510&lt;=('Ejercicio 3 - TIR'!$D$18-'Ejercicio 3 - TIR'!$C$18)/('Ejercicio 3 - TIR'!$E$18-'Ejercicio 3 - TIR'!$C$18),'Ejercicio 3 - TIR'!$C$18+SQRT(('Ejercicio 3 - TIR'!$E$18-'Ejercicio 3 - TIR'!$C$18)*('Ejercicio 3 - TIR'!$D$18-'Ejercicio 3 - TIR'!$C$18)*F510),'Ejercicio 3 - TIR'!$E$18-SQRT(('Ejercicio 3 - TIR'!$E$18-'Ejercicio 3 - TIR'!$C$18)*('Ejercicio 3 - TIR'!$E$18-'Ejercicio 3 - TIR'!$D$18)*(1-F510)))</f>
        <v>38829.594502731</v>
      </c>
      <c r="H510" s="24">
        <f ca="1" t="shared" ref="H510:L510" si="3781">RAND()</f>
        <v>0.180046240854528</v>
      </c>
      <c r="I510" s="25">
        <f ca="1">IF(H510&lt;=('Ejercicio 3 - TIR'!$D$18-'Ejercicio 3 - TIR'!$C$18)/('Ejercicio 3 - TIR'!$E$18-'Ejercicio 3 - TIR'!$C$18),'Ejercicio 3 - TIR'!$C$18+SQRT(('Ejercicio 3 - TIR'!$E$18-'Ejercicio 3 - TIR'!$C$18)*('Ejercicio 3 - TIR'!$D$18-'Ejercicio 3 - TIR'!$C$18)*H510),'Ejercicio 3 - TIR'!$E$18-SQRT(('Ejercicio 3 - TIR'!$E$18-'Ejercicio 3 - TIR'!$C$18)*('Ejercicio 3 - TIR'!$E$18-'Ejercicio 3 - TIR'!$D$18)*(1-H510)))</f>
        <v>35196.8198090928</v>
      </c>
      <c r="J510" s="24">
        <f ca="1" t="shared" si="3781"/>
        <v>0.165792128291183</v>
      </c>
      <c r="K510" s="25">
        <f ca="1">IF(J510&lt;=('Ejercicio 3 - TIR'!$D$18-'Ejercicio 3 - TIR'!$C$18)/('Ejercicio 3 - TIR'!$E$18-'Ejercicio 3 - TIR'!$C$18),'Ejercicio 3 - TIR'!$C$18+SQRT(('Ejercicio 3 - TIR'!$E$18-'Ejercicio 3 - TIR'!$C$18)*('Ejercicio 3 - TIR'!$D$18-'Ejercicio 3 - TIR'!$C$18)*J510),'Ejercicio 3 - TIR'!$E$18-SQRT(('Ejercicio 3 - TIR'!$E$18-'Ejercicio 3 - TIR'!$C$18)*('Ejercicio 3 - TIR'!$E$18-'Ejercicio 3 - TIR'!$D$18)*(1-J510)))</f>
        <v>34986.8646706801</v>
      </c>
      <c r="L510" s="24">
        <f ca="1" t="shared" si="3781"/>
        <v>0.831008561161071</v>
      </c>
      <c r="M510" s="25">
        <f ca="1">IF(L510&lt;=('Ejercicio 3 - TIR'!$D$18-'Ejercicio 3 - TIR'!$C$18)/('Ejercicio 3 - TIR'!$E$18-'Ejercicio 3 - TIR'!$C$18),'Ejercicio 3 - TIR'!$C$18+SQRT(('Ejercicio 3 - TIR'!$E$18-'Ejercicio 3 - TIR'!$C$18)*('Ejercicio 3 - TIR'!$D$18-'Ejercicio 3 - TIR'!$C$18)*L510),'Ejercicio 3 - TIR'!$E$18-SQRT(('Ejercicio 3 - TIR'!$E$18-'Ejercicio 3 - TIR'!$C$18)*('Ejercicio 3 - TIR'!$E$18-'Ejercicio 3 - TIR'!$D$18)*(1-L510)))</f>
        <v>41439.8935531476</v>
      </c>
      <c r="N510" s="24">
        <f ca="1" t="shared" ref="N510:R510" si="3782">RAND()</f>
        <v>0.410555073705169</v>
      </c>
      <c r="O510" s="25">
        <f ca="1">IF(N510&lt;=('Ejercicio 3 - TIR'!$D$18-'Ejercicio 3 - TIR'!$C$18)/('Ejercicio 3 - TIR'!$E$18-'Ejercicio 3 - TIR'!$C$18),'Ejercicio 3 - TIR'!$C$18+SQRT(('Ejercicio 3 - TIR'!$E$18-'Ejercicio 3 - TIR'!$C$18)*('Ejercicio 3 - TIR'!$D$18-'Ejercicio 3 - TIR'!$C$18)*N510),'Ejercicio 3 - TIR'!$E$18-SQRT(('Ejercicio 3 - TIR'!$E$18-'Ejercicio 3 - TIR'!$C$18)*('Ejercicio 3 - TIR'!$E$18-'Ejercicio 3 - TIR'!$D$18)*(1-N510)))</f>
        <v>37847.5003061978</v>
      </c>
      <c r="P510" s="24">
        <f ca="1" t="shared" si="3782"/>
        <v>0.0983100430900858</v>
      </c>
      <c r="Q510" s="26">
        <f ca="1">IF(P510&lt;=('Ejercicio 3 - TIR'!$D$22-'Ejercicio 3 - TIR'!$C$22)/('Ejercicio 3 - TIR'!$E$22-'Ejercicio 3 - TIR'!$C$22),'Ejercicio 3 - TIR'!$C$22+SQRT(('Ejercicio 3 - TIR'!$E$22-'Ejercicio 3 - TIR'!$C$22)*('Ejercicio 3 - TIR'!$D$22-'Ejercicio 3 - TIR'!$C$22)*P510),'Ejercicio 3 - TIR'!$E$22-SQRT(('Ejercicio 3 - TIR'!$E$22-'Ejercicio 3 - TIR'!$C$22)*('Ejercicio 3 - TIR'!$E$22-'Ejercicio 3 - TIR'!$D$22)*(1-P510)))</f>
        <v>0.133302559060653</v>
      </c>
      <c r="R510" s="24">
        <f ca="1" t="shared" si="3782"/>
        <v>0.49882858915254</v>
      </c>
      <c r="S510" s="26">
        <f ca="1">IF(R510&lt;=('Ejercicio 3 - TIR'!$D$23-'Ejercicio 3 - TIR'!$C$23)/('Ejercicio 3 - TIR'!$E$23-'Ejercicio 3 - TIR'!$C$23),'Ejercicio 3 - TIR'!$C$23+SQRT(('Ejercicio 3 - TIR'!$E$23-'Ejercicio 3 - TIR'!$C$23)*('Ejercicio 3 - TIR'!$D$23-'Ejercicio 3 - TIR'!$C$23)*R510),'Ejercicio 3 - TIR'!$E$23-SQRT(('Ejercicio 3 - TIR'!$E$23-'Ejercicio 3 - TIR'!$C$23)*('Ejercicio 3 - TIR'!$E$23-'Ejercicio 3 - TIR'!$D$23)*(1-R510)))</f>
        <v>0.149964837067379</v>
      </c>
      <c r="T510" s="24">
        <f ca="1" t="shared" ref="T510:X510" si="3783">RAND()</f>
        <v>0.881673174389748</v>
      </c>
      <c r="U510" s="26">
        <f ca="1">IF(T510&lt;=('Ejercicio 3 - TIR'!$D$24-'Ejercicio 3 - TIR'!$C$24)/('Ejercicio 3 - TIR'!$E$24-'Ejercicio 3 - TIR'!$C$24),'Ejercicio 3 - TIR'!$C$24+SQRT(('Ejercicio 3 - TIR'!$E$24-'Ejercicio 3 - TIR'!$C$24)*('Ejercicio 3 - TIR'!$D$24-'Ejercicio 3 - TIR'!$C$24)*T510),'Ejercicio 3 - TIR'!$E$24-SQRT(('Ejercicio 3 - TIR'!$E$24-'Ejercicio 3 - TIR'!$C$24)*('Ejercicio 3 - TIR'!$E$24-'Ejercicio 3 - TIR'!$D$24)*(1-T510)))</f>
        <v>0.201797936608486</v>
      </c>
      <c r="V510" s="24">
        <f ca="1" t="shared" si="3783"/>
        <v>0.464171954434509</v>
      </c>
      <c r="W510" s="26">
        <f ca="1">IF(V510&lt;=('Ejercicio 3 - TIR'!$D$25-'Ejercicio 3 - TIR'!$C$25)/('Ejercicio 3 - TIR'!$E$25-'Ejercicio 3 - TIR'!$C$25),'Ejercicio 3 - TIR'!$C$25+SQRT(('Ejercicio 3 - TIR'!$E$25-'Ejercicio 3 - TIR'!$C$25)*('Ejercicio 3 - TIR'!$D$25-'Ejercicio 3 - TIR'!$C$25)*V510),'Ejercicio 3 - TIR'!$E$25-SQRT(('Ejercicio 3 - TIR'!$E$25-'Ejercicio 3 - TIR'!$C$25)*('Ejercicio 3 - TIR'!$E$25-'Ejercicio 3 - TIR'!$D$25)*(1-V510)))</f>
        <v>0.206694132505176</v>
      </c>
      <c r="X510" s="24">
        <f ca="1" t="shared" si="3783"/>
        <v>0.716098333975521</v>
      </c>
      <c r="Y510" s="26">
        <f ca="1">IF(X510&lt;=('Ejercicio 3 - TIR'!$D$26-'Ejercicio 3 - TIR'!$C$26)/('Ejercicio 3 - TIR'!$E$26-'Ejercicio 3 - TIR'!$C$26),'Ejercicio 3 - TIR'!$C$26+SQRT(('Ejercicio 3 - TIR'!$E$26-'Ejercicio 3 - TIR'!$C$26)*('Ejercicio 3 - TIR'!$D$26-'Ejercicio 3 - TIR'!$C$26)*X510),'Ejercicio 3 - TIR'!$E$26-SQRT(('Ejercicio 3 - TIR'!$E$26-'Ejercicio 3 - TIR'!$C$26)*('Ejercicio 3 - TIR'!$E$26-'Ejercicio 3 - TIR'!$D$26)*(1-X510)))</f>
        <v>0.240845575007004</v>
      </c>
      <c r="Z510" s="24">
        <f ca="1" t="shared" si="3336"/>
        <v>1.13330255906065</v>
      </c>
      <c r="AA510" s="24">
        <f ca="1" t="shared" si="3337"/>
        <v>1.30325809267823</v>
      </c>
      <c r="AB510" s="24">
        <f ca="1" t="shared" si="3338"/>
        <v>1.566252886649</v>
      </c>
      <c r="AC510" s="24">
        <f ca="1" t="shared" si="3339"/>
        <v>1.88998816833865</v>
      </c>
      <c r="AD510" s="24">
        <f ca="1" t="shared" si="3340"/>
        <v>2.3451834554986</v>
      </c>
      <c r="AE510" s="23">
        <f ca="1" t="shared" si="3341"/>
        <v>4217.60746543505</v>
      </c>
      <c r="AF510" s="23">
        <f ca="1" t="shared" si="3342"/>
        <v>4850.10028180318</v>
      </c>
      <c r="AG510" s="23">
        <f ca="1" t="shared" si="3343"/>
        <v>5828.8405110153</v>
      </c>
      <c r="AH510" s="23">
        <f ca="1" t="shared" si="3344"/>
        <v>7033.62764395064</v>
      </c>
      <c r="AI510" s="23">
        <f ca="1" t="shared" si="3345"/>
        <v>8727.64573824308</v>
      </c>
      <c r="AJ510" s="25">
        <f ca="1" t="shared" si="3346"/>
        <v>44005.6788172324</v>
      </c>
      <c r="AK510" s="25">
        <f ca="1" t="shared" si="3347"/>
        <v>45870.5402527375</v>
      </c>
      <c r="AL510" s="25">
        <f ca="1" t="shared" si="3348"/>
        <v>54798.2777852508</v>
      </c>
      <c r="AM510" s="25">
        <f ca="1" t="shared" si="3349"/>
        <v>78320.9085126621</v>
      </c>
      <c r="AN510" s="25">
        <f ca="1" t="shared" si="3350"/>
        <v>88759.3315500735</v>
      </c>
      <c r="AO510" s="25">
        <f ca="1">C510/'Ejercicio 3 - TIR'!$D$7</f>
        <v>13266.7030671881</v>
      </c>
      <c r="AP510" s="25">
        <f ca="1" t="shared" si="3351"/>
        <v>30738.9757500444</v>
      </c>
      <c r="AQ510" s="25">
        <f ca="1" t="shared" si="3352"/>
        <v>32603.8371855495</v>
      </c>
      <c r="AR510" s="25">
        <f ca="1" t="shared" si="3353"/>
        <v>41531.5747180627</v>
      </c>
      <c r="AS510" s="25">
        <f ca="1" t="shared" si="3354"/>
        <v>65054.205445474</v>
      </c>
      <c r="AT510" s="25">
        <f ca="1" t="shared" si="3355"/>
        <v>75492.6284828855</v>
      </c>
      <c r="AU510" s="25">
        <f ca="1">AP510*'Ejercicio 3 - TIR'!$D$5</f>
        <v>15369.4878750222</v>
      </c>
      <c r="AV510" s="25">
        <f ca="1">AQ510*'Ejercicio 3 - TIR'!$D$5</f>
        <v>16301.9185927747</v>
      </c>
      <c r="AW510" s="25">
        <f ca="1">AR510*'Ejercicio 3 - TIR'!$D$5</f>
        <v>20765.7873590314</v>
      </c>
      <c r="AX510" s="25">
        <f ca="1">AS510*'Ejercicio 3 - TIR'!$D$5</f>
        <v>32527.102722737</v>
      </c>
      <c r="AY510" s="25">
        <f ca="1">AT510*'Ejercicio 3 - TIR'!$D$5</f>
        <v>37746.3142414427</v>
      </c>
      <c r="AZ510" s="25">
        <f ca="1" t="shared" ref="AZ510:BD510" si="3784">AJ510-AU510-AE510</f>
        <v>24418.5834767752</v>
      </c>
      <c r="BA510" s="25">
        <f ca="1" t="shared" si="3784"/>
        <v>24718.5213781596</v>
      </c>
      <c r="BB510" s="25">
        <f ca="1" t="shared" si="3784"/>
        <v>28203.6499152041</v>
      </c>
      <c r="BC510" s="25">
        <f ca="1" t="shared" si="3784"/>
        <v>38760.1781459744</v>
      </c>
      <c r="BD510" s="25">
        <f ca="1" t="shared" si="3784"/>
        <v>42285.3715703877</v>
      </c>
      <c r="BE510" s="25">
        <f ca="1" t="shared" ref="BE510:BI510" si="3785">AZ510/Z510</f>
        <v>21546.3940159235</v>
      </c>
      <c r="BF510" s="25">
        <f ca="1" t="shared" si="3785"/>
        <v>18966.7123626775</v>
      </c>
      <c r="BG510" s="25">
        <f ca="1" t="shared" si="3785"/>
        <v>18007.0856728289</v>
      </c>
      <c r="BH510" s="25">
        <f ca="1" t="shared" si="3785"/>
        <v>20508.159148978</v>
      </c>
      <c r="BI510" s="25">
        <f ca="1" t="shared" si="3785"/>
        <v>18030.7308032742</v>
      </c>
      <c r="BJ510" s="25">
        <f ca="1" t="shared" si="3358"/>
        <v>74200.1002788344</v>
      </c>
      <c r="BK510" s="25">
        <f ca="1" t="shared" si="3359"/>
        <v>31112.852542182</v>
      </c>
      <c r="BL510" s="25">
        <f ca="1" t="shared" si="3360"/>
        <v>105312.952821016</v>
      </c>
      <c r="BM510" s="25">
        <f ca="1">BK510*'Ejercicio 3 - TIR'!$D$5</f>
        <v>15556.426271091</v>
      </c>
      <c r="BN510" s="25">
        <f ca="1" t="shared" si="3361"/>
        <v>89756.5265499255</v>
      </c>
      <c r="BO510" s="25">
        <f ca="1" t="shared" si="3362"/>
        <v>38272.7101112192</v>
      </c>
      <c r="BP510" s="25">
        <f ca="1" t="shared" si="3363"/>
        <v>-97972.8739135655</v>
      </c>
      <c r="BQ510" s="25">
        <f ca="1" t="shared" ref="BQ510:BT510" si="3786">BE510</f>
        <v>21546.3940159235</v>
      </c>
      <c r="BR510" s="25">
        <f ca="1" t="shared" si="3786"/>
        <v>18966.7123626775</v>
      </c>
      <c r="BS510" s="25">
        <f ca="1" t="shared" si="3786"/>
        <v>18007.0856728289</v>
      </c>
      <c r="BT510" s="25">
        <f ca="1" t="shared" si="3786"/>
        <v>20508.159148978</v>
      </c>
      <c r="BU510" s="25">
        <f ca="1" t="shared" si="3365"/>
        <v>56303.4409144934</v>
      </c>
      <c r="BV510" s="27">
        <f ca="1" t="shared" si="3366"/>
        <v>9.92712094327142</v>
      </c>
    </row>
    <row r="511" ht="15" customHeight="1" spans="1:74">
      <c r="A511" s="23">
        <v>510</v>
      </c>
      <c r="B511" s="24">
        <f ca="1" t="shared" ref="B511:F511" si="3787">RAND()</f>
        <v>0.598546834119285</v>
      </c>
      <c r="C511" s="25">
        <f ca="1">IF(B511&lt;=('Ejercicio 3 - TIR'!$D$13-'Ejercicio 3 - TIR'!$C$13)/('Ejercicio 3 - TIR'!$E$13-'Ejercicio 3 - TIR'!$C$13),'Ejercicio 3 - TIR'!$C$13+SQRT(('Ejercicio 3 - TIR'!$E$13-'Ejercicio 3 - TIR'!$C$13)*('Ejercicio 3 - TIR'!$D$13-'Ejercicio 3 - TIR'!$C$13)*B511),'Ejercicio 3 - TIR'!$E$13-SQRT(('Ejercicio 3 - TIR'!$E$13-'Ejercicio 3 - TIR'!$C$13)*('Ejercicio 3 - TIR'!$E$13-'Ejercicio 3 - TIR'!$D$13)*(1-B511)))</f>
        <v>78051.3371920552</v>
      </c>
      <c r="D511" s="24">
        <f ca="1" t="shared" si="3787"/>
        <v>0.28424459826748</v>
      </c>
      <c r="E511" s="25">
        <f ca="1">IF(D511&lt;=('Ejercicio 3 - TIR'!$D$14-'Ejercicio 3 - TIR'!$C$14)/('Ejercicio 3 - TIR'!$E$14-'Ejercicio 3 - TIR'!$C$14),'Ejercicio 3 - TIR'!$C$14+SQRT(('Ejercicio 3 - TIR'!$E$14-'Ejercicio 3 - TIR'!$C$14)*('Ejercicio 3 - TIR'!$D$14-'Ejercicio 3 - TIR'!$C$14)*D511),'Ejercicio 3 - TIR'!$E$14-SQRT(('Ejercicio 3 - TIR'!$E$14-'Ejercicio 3 - TIR'!$C$14)*('Ejercicio 3 - TIR'!$E$14-'Ejercicio 3 - TIR'!$D$14)*(1-D511)))</f>
        <v>29617.1793196779</v>
      </c>
      <c r="F511" s="24">
        <f ca="1" t="shared" si="3787"/>
        <v>0.205879428971281</v>
      </c>
      <c r="G511" s="25">
        <f ca="1">IF(F511&lt;=('Ejercicio 3 - TIR'!$D$18-'Ejercicio 3 - TIR'!$C$18)/('Ejercicio 3 - TIR'!$E$18-'Ejercicio 3 - TIR'!$C$18),'Ejercicio 3 - TIR'!$C$18+SQRT(('Ejercicio 3 - TIR'!$E$18-'Ejercicio 3 - TIR'!$C$18)*('Ejercicio 3 - TIR'!$D$18-'Ejercicio 3 - TIR'!$C$18)*F511),'Ejercicio 3 - TIR'!$E$18-SQRT(('Ejercicio 3 - TIR'!$E$18-'Ejercicio 3 - TIR'!$C$18)*('Ejercicio 3 - TIR'!$E$18-'Ejercicio 3 - TIR'!$D$18)*(1-F511)))</f>
        <v>35557.1498401332</v>
      </c>
      <c r="H511" s="24">
        <f ca="1" t="shared" ref="H511:L511" si="3788">RAND()</f>
        <v>0.628960104953027</v>
      </c>
      <c r="I511" s="25">
        <f ca="1">IF(H511&lt;=('Ejercicio 3 - TIR'!$D$18-'Ejercicio 3 - TIR'!$C$18)/('Ejercicio 3 - TIR'!$E$18-'Ejercicio 3 - TIR'!$C$18),'Ejercicio 3 - TIR'!$C$18+SQRT(('Ejercicio 3 - TIR'!$E$18-'Ejercicio 3 - TIR'!$C$18)*('Ejercicio 3 - TIR'!$D$18-'Ejercicio 3 - TIR'!$C$18)*H511),'Ejercicio 3 - TIR'!$E$18-SQRT(('Ejercicio 3 - TIR'!$E$18-'Ejercicio 3 - TIR'!$C$18)*('Ejercicio 3 - TIR'!$E$18-'Ejercicio 3 - TIR'!$D$18)*(1-H511)))</f>
        <v>39713.0847696782</v>
      </c>
      <c r="J511" s="24">
        <f ca="1" t="shared" si="3788"/>
        <v>0.916347939563515</v>
      </c>
      <c r="K511" s="25">
        <f ca="1">IF(J511&lt;=('Ejercicio 3 - TIR'!$D$18-'Ejercicio 3 - TIR'!$C$18)/('Ejercicio 3 - TIR'!$E$18-'Ejercicio 3 - TIR'!$C$18),'Ejercicio 3 - TIR'!$C$18+SQRT(('Ejercicio 3 - TIR'!$E$18-'Ejercicio 3 - TIR'!$C$18)*('Ejercicio 3 - TIR'!$D$18-'Ejercicio 3 - TIR'!$C$18)*J511),'Ejercicio 3 - TIR'!$E$18-SQRT(('Ejercicio 3 - TIR'!$E$18-'Ejercicio 3 - TIR'!$C$18)*('Ejercicio 3 - TIR'!$E$18-'Ejercicio 3 - TIR'!$D$18)*(1-J511)))</f>
        <v>42495.2236561448</v>
      </c>
      <c r="L511" s="24">
        <f ca="1" t="shared" si="3788"/>
        <v>0.0277946876400268</v>
      </c>
      <c r="M511" s="25">
        <f ca="1">IF(L511&lt;=('Ejercicio 3 - TIR'!$D$18-'Ejercicio 3 - TIR'!$C$18)/('Ejercicio 3 - TIR'!$E$18-'Ejercicio 3 - TIR'!$C$18),'Ejercicio 3 - TIR'!$C$18+SQRT(('Ejercicio 3 - TIR'!$E$18-'Ejercicio 3 - TIR'!$C$18)*('Ejercicio 3 - TIR'!$D$18-'Ejercicio 3 - TIR'!$C$18)*L511),'Ejercicio 3 - TIR'!$E$18-SQRT(('Ejercicio 3 - TIR'!$E$18-'Ejercicio 3 - TIR'!$C$18)*('Ejercicio 3 - TIR'!$E$18-'Ejercicio 3 - TIR'!$D$18)*(1-L511)))</f>
        <v>32041.862665804</v>
      </c>
      <c r="N511" s="24">
        <f ca="1" t="shared" ref="N511:R511" si="3789">RAND()</f>
        <v>0.601147293086771</v>
      </c>
      <c r="O511" s="25">
        <f ca="1">IF(N511&lt;=('Ejercicio 3 - TIR'!$D$18-'Ejercicio 3 - TIR'!$C$18)/('Ejercicio 3 - TIR'!$E$18-'Ejercicio 3 - TIR'!$C$18),'Ejercicio 3 - TIR'!$C$18+SQRT(('Ejercicio 3 - TIR'!$E$18-'Ejercicio 3 - TIR'!$C$18)*('Ejercicio 3 - TIR'!$D$18-'Ejercicio 3 - TIR'!$C$18)*N511),'Ejercicio 3 - TIR'!$E$18-SQRT(('Ejercicio 3 - TIR'!$E$18-'Ejercicio 3 - TIR'!$C$18)*('Ejercicio 3 - TIR'!$E$18-'Ejercicio 3 - TIR'!$D$18)*(1-N511)))</f>
        <v>39495.8987970079</v>
      </c>
      <c r="P511" s="24">
        <f ca="1" t="shared" si="3789"/>
        <v>0.74279849023782</v>
      </c>
      <c r="Q511" s="26">
        <f ca="1">IF(P511&lt;=('Ejercicio 3 - TIR'!$D$22-'Ejercicio 3 - TIR'!$C$22)/('Ejercicio 3 - TIR'!$E$22-'Ejercicio 3 - TIR'!$C$22),'Ejercicio 3 - TIR'!$C$22+SQRT(('Ejercicio 3 - TIR'!$E$22-'Ejercicio 3 - TIR'!$C$22)*('Ejercicio 3 - TIR'!$D$22-'Ejercicio 3 - TIR'!$C$22)*P511),'Ejercicio 3 - TIR'!$E$22-SQRT(('Ejercicio 3 - TIR'!$E$22-'Ejercicio 3 - TIR'!$C$22)*('Ejercicio 3 - TIR'!$E$22-'Ejercicio 3 - TIR'!$D$22)*(1-P511)))</f>
        <v>0.158483431556776</v>
      </c>
      <c r="R511" s="24">
        <f ca="1" t="shared" si="3789"/>
        <v>0.594164938802851</v>
      </c>
      <c r="S511" s="26">
        <f ca="1">IF(R511&lt;=('Ejercicio 3 - TIR'!$D$23-'Ejercicio 3 - TIR'!$C$23)/('Ejercicio 3 - TIR'!$E$23-'Ejercicio 3 - TIR'!$C$23),'Ejercicio 3 - TIR'!$C$23+SQRT(('Ejercicio 3 - TIR'!$E$23-'Ejercicio 3 - TIR'!$C$23)*('Ejercicio 3 - TIR'!$D$23-'Ejercicio 3 - TIR'!$C$23)*R511),'Ejercicio 3 - TIR'!$E$23-SQRT(('Ejercicio 3 - TIR'!$E$23-'Ejercicio 3 - TIR'!$C$23)*('Ejercicio 3 - TIR'!$E$23-'Ejercicio 3 - TIR'!$D$23)*(1-R511)))</f>
        <v>0.152972178960285</v>
      </c>
      <c r="T511" s="24">
        <f ca="1" t="shared" ref="T511:X511" si="3790">RAND()</f>
        <v>0.263709187479451</v>
      </c>
      <c r="U511" s="26">
        <f ca="1">IF(T511&lt;=('Ejercicio 3 - TIR'!$D$24-'Ejercicio 3 - TIR'!$C$24)/('Ejercicio 3 - TIR'!$E$24-'Ejercicio 3 - TIR'!$C$24),'Ejercicio 3 - TIR'!$C$24+SQRT(('Ejercicio 3 - TIR'!$E$24-'Ejercicio 3 - TIR'!$C$24)*('Ejercicio 3 - TIR'!$D$24-'Ejercicio 3 - TIR'!$C$24)*T511),'Ejercicio 3 - TIR'!$E$24-SQRT(('Ejercicio 3 - TIR'!$E$24-'Ejercicio 3 - TIR'!$C$24)*('Ejercicio 3 - TIR'!$E$24-'Ejercicio 3 - TIR'!$D$24)*(1-T511)))</f>
        <v>0.173532728139909</v>
      </c>
      <c r="V511" s="24">
        <f ca="1" t="shared" si="3790"/>
        <v>0.346308736743913</v>
      </c>
      <c r="W511" s="26">
        <f ca="1">IF(V511&lt;=('Ejercicio 3 - TIR'!$D$25-'Ejercicio 3 - TIR'!$C$25)/('Ejercicio 3 - TIR'!$E$25-'Ejercicio 3 - TIR'!$C$25),'Ejercicio 3 - TIR'!$C$25+SQRT(('Ejercicio 3 - TIR'!$E$25-'Ejercicio 3 - TIR'!$C$25)*('Ejercicio 3 - TIR'!$D$25-'Ejercicio 3 - TIR'!$C$25)*V511),'Ejercicio 3 - TIR'!$E$25-SQRT(('Ejercicio 3 - TIR'!$E$25-'Ejercicio 3 - TIR'!$C$25)*('Ejercicio 3 - TIR'!$E$25-'Ejercicio 3 - TIR'!$D$25)*(1-V511)))</f>
        <v>0.202167799325179</v>
      </c>
      <c r="X511" s="24">
        <f ca="1" t="shared" si="3790"/>
        <v>0.172882934260064</v>
      </c>
      <c r="Y511" s="26">
        <f ca="1">IF(X511&lt;=('Ejercicio 3 - TIR'!$D$26-'Ejercicio 3 - TIR'!$C$26)/('Ejercicio 3 - TIR'!$E$26-'Ejercicio 3 - TIR'!$C$26),'Ejercicio 3 - TIR'!$C$26+SQRT(('Ejercicio 3 - TIR'!$E$26-'Ejercicio 3 - TIR'!$C$26)*('Ejercicio 3 - TIR'!$D$26-'Ejercicio 3 - TIR'!$C$26)*X511),'Ejercicio 3 - TIR'!$E$26-SQRT(('Ejercicio 3 - TIR'!$E$26-'Ejercicio 3 - TIR'!$C$26)*('Ejercicio 3 - TIR'!$E$26-'Ejercicio 3 - TIR'!$D$26)*(1-X511)))</f>
        <v>0.211605182769469</v>
      </c>
      <c r="Z511" s="24">
        <f ca="1" t="shared" si="3336"/>
        <v>1.15848343155678</v>
      </c>
      <c r="AA511" s="24">
        <f ca="1" t="shared" si="3337"/>
        <v>1.3356991663714</v>
      </c>
      <c r="AB511" s="24">
        <f ca="1" t="shared" si="3338"/>
        <v>1.56748668668604</v>
      </c>
      <c r="AC511" s="24">
        <f ca="1" t="shared" si="3339"/>
        <v>1.88438202060487</v>
      </c>
      <c r="AD511" s="24">
        <f ca="1" t="shared" si="3340"/>
        <v>2.28312702248246</v>
      </c>
      <c r="AE511" s="23">
        <f ca="1" t="shared" si="3341"/>
        <v>4693.83221161494</v>
      </c>
      <c r="AF511" s="23">
        <f ca="1" t="shared" si="3342"/>
        <v>5411.85795269965</v>
      </c>
      <c r="AG511" s="23">
        <f ca="1" t="shared" si="3343"/>
        <v>6350.99242753728</v>
      </c>
      <c r="AH511" s="23">
        <f ca="1" t="shared" si="3344"/>
        <v>7634.95859014337</v>
      </c>
      <c r="AI511" s="23">
        <f ca="1" t="shared" si="3345"/>
        <v>9250.55539804799</v>
      </c>
      <c r="AJ511" s="25">
        <f ca="1" t="shared" si="3346"/>
        <v>41192.368963176</v>
      </c>
      <c r="AK511" s="25">
        <f ca="1" t="shared" si="3347"/>
        <v>53044.7342208961</v>
      </c>
      <c r="AL511" s="25">
        <f ca="1" t="shared" si="3348"/>
        <v>66610.6973287525</v>
      </c>
      <c r="AM511" s="25">
        <f ca="1" t="shared" si="3349"/>
        <v>60379.1099141314</v>
      </c>
      <c r="AN511" s="25">
        <f ca="1" t="shared" si="3350"/>
        <v>90174.1538206813</v>
      </c>
      <c r="AO511" s="25">
        <f ca="1">C511/'Ejercicio 3 - TIR'!$D$7</f>
        <v>15610.267438411</v>
      </c>
      <c r="AP511" s="25">
        <f ca="1" t="shared" si="3351"/>
        <v>25582.1015247649</v>
      </c>
      <c r="AQ511" s="25">
        <f ca="1" t="shared" si="3352"/>
        <v>37434.466782485</v>
      </c>
      <c r="AR511" s="25">
        <f ca="1" t="shared" si="3353"/>
        <v>51000.4298903415</v>
      </c>
      <c r="AS511" s="25">
        <f ca="1" t="shared" si="3354"/>
        <v>44768.8424757203</v>
      </c>
      <c r="AT511" s="25">
        <f ca="1" t="shared" si="3355"/>
        <v>74563.8863822703</v>
      </c>
      <c r="AU511" s="25">
        <f ca="1">AP511*'Ejercicio 3 - TIR'!$D$5</f>
        <v>12791.0507623825</v>
      </c>
      <c r="AV511" s="25">
        <f ca="1">AQ511*'Ejercicio 3 - TIR'!$D$5</f>
        <v>18717.2333912425</v>
      </c>
      <c r="AW511" s="25">
        <f ca="1">AR511*'Ejercicio 3 - TIR'!$D$5</f>
        <v>25500.2149451708</v>
      </c>
      <c r="AX511" s="25">
        <f ca="1">AS511*'Ejercicio 3 - TIR'!$D$5</f>
        <v>22384.4212378602</v>
      </c>
      <c r="AY511" s="25">
        <f ca="1">AT511*'Ejercicio 3 - TIR'!$D$5</f>
        <v>37281.9431911351</v>
      </c>
      <c r="AZ511" s="25">
        <f ca="1" t="shared" ref="AZ511:BD511" si="3791">AJ511-AU511-AE511</f>
        <v>23707.4859891786</v>
      </c>
      <c r="BA511" s="25">
        <f ca="1" t="shared" si="3791"/>
        <v>28915.6428769539</v>
      </c>
      <c r="BB511" s="25">
        <f ca="1" t="shared" si="3791"/>
        <v>34759.4899560445</v>
      </c>
      <c r="BC511" s="25">
        <f ca="1" t="shared" si="3791"/>
        <v>30359.7300861278</v>
      </c>
      <c r="BD511" s="25">
        <f ca="1" t="shared" si="3791"/>
        <v>43641.6552314982</v>
      </c>
      <c r="BE511" s="25">
        <f ca="1" t="shared" ref="BE511:BI511" si="3792">AZ511/Z511</f>
        <v>20464.2425980321</v>
      </c>
      <c r="BF511" s="25">
        <f ca="1" t="shared" si="3792"/>
        <v>21648.3199248427</v>
      </c>
      <c r="BG511" s="25">
        <f ca="1" t="shared" si="3792"/>
        <v>22175.3015520232</v>
      </c>
      <c r="BH511" s="25">
        <f ca="1" t="shared" si="3792"/>
        <v>16111.2395226434</v>
      </c>
      <c r="BI511" s="25">
        <f ca="1" t="shared" si="3792"/>
        <v>19114.860803516</v>
      </c>
      <c r="BJ511" s="25">
        <f ca="1" t="shared" si="3358"/>
        <v>67619.7824344654</v>
      </c>
      <c r="BK511" s="25">
        <f ca="1" t="shared" si="3359"/>
        <v>35640.2234168144</v>
      </c>
      <c r="BL511" s="25">
        <f ca="1" t="shared" si="3360"/>
        <v>103260.00585128</v>
      </c>
      <c r="BM511" s="25">
        <f ca="1">BK511*'Ejercicio 3 - TIR'!$D$5</f>
        <v>17820.1117084072</v>
      </c>
      <c r="BN511" s="25">
        <f ca="1" t="shared" si="3361"/>
        <v>85439.8941428726</v>
      </c>
      <c r="BO511" s="25">
        <f ca="1" t="shared" si="3362"/>
        <v>37422.3130388834</v>
      </c>
      <c r="BP511" s="25">
        <f ca="1" t="shared" si="3363"/>
        <v>-107668.516511733</v>
      </c>
      <c r="BQ511" s="25">
        <f ca="1" t="shared" ref="BQ511:BT511" si="3793">BE511</f>
        <v>20464.2425980321</v>
      </c>
      <c r="BR511" s="25">
        <f ca="1" t="shared" si="3793"/>
        <v>21648.3199248427</v>
      </c>
      <c r="BS511" s="25">
        <f ca="1" t="shared" si="3793"/>
        <v>22175.3015520232</v>
      </c>
      <c r="BT511" s="25">
        <f ca="1" t="shared" si="3793"/>
        <v>16111.2395226434</v>
      </c>
      <c r="BU511" s="25">
        <f ca="1" t="shared" si="3365"/>
        <v>56537.1738423994</v>
      </c>
      <c r="BV511" s="27">
        <f ca="1" t="shared" si="3366"/>
        <v>7.31822546125418</v>
      </c>
    </row>
    <row r="512" ht="15" customHeight="1" spans="1:74">
      <c r="A512" s="23">
        <v>511</v>
      </c>
      <c r="B512" s="24">
        <f ca="1" t="shared" ref="B512:F512" si="3794">RAND()</f>
        <v>0.713695691783939</v>
      </c>
      <c r="C512" s="25">
        <f ca="1">IF(B512&lt;=('Ejercicio 3 - TIR'!$D$13-'Ejercicio 3 - TIR'!$C$13)/('Ejercicio 3 - TIR'!$E$13-'Ejercicio 3 - TIR'!$C$13),'Ejercicio 3 - TIR'!$C$13+SQRT(('Ejercicio 3 - TIR'!$E$13-'Ejercicio 3 - TIR'!$C$13)*('Ejercicio 3 - TIR'!$D$13-'Ejercicio 3 - TIR'!$C$13)*B512),'Ejercicio 3 - TIR'!$E$13-SQRT(('Ejercicio 3 - TIR'!$E$13-'Ejercicio 3 - TIR'!$C$13)*('Ejercicio 3 - TIR'!$E$13-'Ejercicio 3 - TIR'!$D$13)*(1-B512)))</f>
        <v>81464.4889506851</v>
      </c>
      <c r="D512" s="24">
        <f ca="1" t="shared" si="3794"/>
        <v>0.703483103960033</v>
      </c>
      <c r="E512" s="25">
        <f ca="1">IF(D512&lt;=('Ejercicio 3 - TIR'!$D$14-'Ejercicio 3 - TIR'!$C$14)/('Ejercicio 3 - TIR'!$E$14-'Ejercicio 3 - TIR'!$C$14),'Ejercicio 3 - TIR'!$C$14+SQRT(('Ejercicio 3 - TIR'!$E$14-'Ejercicio 3 - TIR'!$C$14)*('Ejercicio 3 - TIR'!$D$14-'Ejercicio 3 - TIR'!$C$14)*D512),'Ejercicio 3 - TIR'!$E$14-SQRT(('Ejercicio 3 - TIR'!$E$14-'Ejercicio 3 - TIR'!$C$14)*('Ejercicio 3 - TIR'!$E$14-'Ejercicio 3 - TIR'!$D$14)*(1-D512)))</f>
        <v>33330.8520479753</v>
      </c>
      <c r="F512" s="24">
        <f ca="1" t="shared" si="3794"/>
        <v>0.626477843374456</v>
      </c>
      <c r="G512" s="25">
        <f ca="1">IF(F512&lt;=('Ejercicio 3 - TIR'!$D$18-'Ejercicio 3 - TIR'!$C$18)/('Ejercicio 3 - TIR'!$E$18-'Ejercicio 3 - TIR'!$C$18),'Ejercicio 3 - TIR'!$C$18+SQRT(('Ejercicio 3 - TIR'!$E$18-'Ejercicio 3 - TIR'!$C$18)*('Ejercicio 3 - TIR'!$D$18-'Ejercicio 3 - TIR'!$C$18)*F512),'Ejercicio 3 - TIR'!$E$18-SQRT(('Ejercicio 3 - TIR'!$E$18-'Ejercicio 3 - TIR'!$C$18)*('Ejercicio 3 - TIR'!$E$18-'Ejercicio 3 - TIR'!$D$18)*(1-F512)))</f>
        <v>39693.8989321206</v>
      </c>
      <c r="H512" s="24">
        <f ca="1" t="shared" ref="H512:L512" si="3795">RAND()</f>
        <v>0.433070366329638</v>
      </c>
      <c r="I512" s="25">
        <f ca="1">IF(H512&lt;=('Ejercicio 3 - TIR'!$D$18-'Ejercicio 3 - TIR'!$C$18)/('Ejercicio 3 - TIR'!$E$18-'Ejercicio 3 - TIR'!$C$18),'Ejercicio 3 - TIR'!$C$18+SQRT(('Ejercicio 3 - TIR'!$E$18-'Ejercicio 3 - TIR'!$C$18)*('Ejercicio 3 - TIR'!$D$18-'Ejercicio 3 - TIR'!$C$18)*H512),'Ejercicio 3 - TIR'!$E$18-SQRT(('Ejercicio 3 - TIR'!$E$18-'Ejercicio 3 - TIR'!$C$18)*('Ejercicio 3 - TIR'!$E$18-'Ejercicio 3 - TIR'!$D$18)*(1-H512)))</f>
        <v>38059.8110988686</v>
      </c>
      <c r="J512" s="24">
        <f ca="1" t="shared" si="3795"/>
        <v>0.77315852447354</v>
      </c>
      <c r="K512" s="25">
        <f ca="1">IF(J512&lt;=('Ejercicio 3 - TIR'!$D$18-'Ejercicio 3 - TIR'!$C$18)/('Ejercicio 3 - TIR'!$E$18-'Ejercicio 3 - TIR'!$C$18),'Ejercicio 3 - TIR'!$C$18+SQRT(('Ejercicio 3 - TIR'!$E$18-'Ejercicio 3 - TIR'!$C$18)*('Ejercicio 3 - TIR'!$D$18-'Ejercicio 3 - TIR'!$C$18)*J512),'Ejercicio 3 - TIR'!$E$18-SQRT(('Ejercicio 3 - TIR'!$E$18-'Ejercicio 3 - TIR'!$C$18)*('Ejercicio 3 - TIR'!$E$18-'Ejercicio 3 - TIR'!$D$18)*(1-J512)))</f>
        <v>40875.3047792007</v>
      </c>
      <c r="L512" s="24">
        <f ca="1" t="shared" si="3795"/>
        <v>0.255483486719834</v>
      </c>
      <c r="M512" s="25">
        <f ca="1">IF(L512&lt;=('Ejercicio 3 - TIR'!$D$18-'Ejercicio 3 - TIR'!$C$18)/('Ejercicio 3 - TIR'!$E$18-'Ejercicio 3 - TIR'!$C$18),'Ejercicio 3 - TIR'!$C$18+SQRT(('Ejercicio 3 - TIR'!$E$18-'Ejercicio 3 - TIR'!$C$18)*('Ejercicio 3 - TIR'!$D$18-'Ejercicio 3 - TIR'!$C$18)*L512),'Ejercicio 3 - TIR'!$E$18-SQRT(('Ejercicio 3 - TIR'!$E$18-'Ejercicio 3 - TIR'!$C$18)*('Ejercicio 3 - TIR'!$E$18-'Ejercicio 3 - TIR'!$D$18)*(1-L512)))</f>
        <v>36190.5187995818</v>
      </c>
      <c r="N512" s="24">
        <f ca="1" t="shared" ref="N512:R512" si="3796">RAND()</f>
        <v>0.291920121673915</v>
      </c>
      <c r="O512" s="25">
        <f ca="1">IF(N512&lt;=('Ejercicio 3 - TIR'!$D$18-'Ejercicio 3 - TIR'!$C$18)/('Ejercicio 3 - TIR'!$E$18-'Ejercicio 3 - TIR'!$C$18),'Ejercicio 3 - TIR'!$C$18+SQRT(('Ejercicio 3 - TIR'!$E$18-'Ejercicio 3 - TIR'!$C$18)*('Ejercicio 3 - TIR'!$D$18-'Ejercicio 3 - TIR'!$C$18)*N512),'Ejercicio 3 - TIR'!$E$18-SQRT(('Ejercicio 3 - TIR'!$E$18-'Ejercicio 3 - TIR'!$C$18)*('Ejercicio 3 - TIR'!$E$18-'Ejercicio 3 - TIR'!$D$18)*(1-N512)))</f>
        <v>36617.2515632313</v>
      </c>
      <c r="P512" s="24">
        <f ca="1" t="shared" si="3796"/>
        <v>0.490959546798879</v>
      </c>
      <c r="Q512" s="26">
        <f ca="1">IF(P512&lt;=('Ejercicio 3 - TIR'!$D$22-'Ejercicio 3 - TIR'!$C$22)/('Ejercicio 3 - TIR'!$E$22-'Ejercicio 3 - TIR'!$C$22),'Ejercicio 3 - TIR'!$C$22+SQRT(('Ejercicio 3 - TIR'!$E$22-'Ejercicio 3 - TIR'!$C$22)*('Ejercicio 3 - TIR'!$D$22-'Ejercicio 3 - TIR'!$C$22)*P512),'Ejercicio 3 - TIR'!$E$22-SQRT(('Ejercicio 3 - TIR'!$E$22-'Ejercicio 3 - TIR'!$C$22)*('Ejercicio 3 - TIR'!$E$22-'Ejercicio 3 - TIR'!$D$22)*(1-P512)))</f>
        <v>0.149727549247087</v>
      </c>
      <c r="R512" s="24">
        <f ca="1" t="shared" si="3796"/>
        <v>0.0788989483398415</v>
      </c>
      <c r="S512" s="26">
        <f ca="1">IF(R512&lt;=('Ejercicio 3 - TIR'!$D$23-'Ejercicio 3 - TIR'!$C$23)/('Ejercicio 3 - TIR'!$E$23-'Ejercicio 3 - TIR'!$C$23),'Ejercicio 3 - TIR'!$C$23+SQRT(('Ejercicio 3 - TIR'!$E$23-'Ejercicio 3 - TIR'!$C$23)*('Ejercicio 3 - TIR'!$D$23-'Ejercicio 3 - TIR'!$C$23)*R512),'Ejercicio 3 - TIR'!$E$23-SQRT(('Ejercicio 3 - TIR'!$E$23-'Ejercicio 3 - TIR'!$C$23)*('Ejercicio 3 - TIR'!$E$23-'Ejercicio 3 - TIR'!$D$23)*(1-R512)))</f>
        <v>0.131917135016929</v>
      </c>
      <c r="T512" s="24">
        <f ca="1" t="shared" ref="T512:X512" si="3797">RAND()</f>
        <v>0.759419054031172</v>
      </c>
      <c r="U512" s="26">
        <f ca="1">IF(T512&lt;=('Ejercicio 3 - TIR'!$D$24-'Ejercicio 3 - TIR'!$C$24)/('Ejercicio 3 - TIR'!$E$24-'Ejercicio 3 - TIR'!$C$24),'Ejercicio 3 - TIR'!$C$24+SQRT(('Ejercicio 3 - TIR'!$E$24-'Ejercicio 3 - TIR'!$C$24)*('Ejercicio 3 - TIR'!$D$24-'Ejercicio 3 - TIR'!$C$24)*T512),'Ejercicio 3 - TIR'!$E$24-SQRT(('Ejercicio 3 - TIR'!$E$24-'Ejercicio 3 - TIR'!$C$24)*('Ejercicio 3 - TIR'!$E$24-'Ejercicio 3 - TIR'!$D$24)*(1-T512)))</f>
        <v>0.194045681501671</v>
      </c>
      <c r="V512" s="24">
        <f ca="1" t="shared" si="3797"/>
        <v>0.601234727847383</v>
      </c>
      <c r="W512" s="26">
        <f ca="1">IF(V512&lt;=('Ejercicio 3 - TIR'!$D$25-'Ejercicio 3 - TIR'!$C$25)/('Ejercicio 3 - TIR'!$E$25-'Ejercicio 3 - TIR'!$C$25),'Ejercicio 3 - TIR'!$C$25+SQRT(('Ejercicio 3 - TIR'!$E$25-'Ejercicio 3 - TIR'!$C$25)*('Ejercicio 3 - TIR'!$D$25-'Ejercicio 3 - TIR'!$C$25)*V512),'Ejercicio 3 - TIR'!$E$25-SQRT(('Ejercicio 3 - TIR'!$E$25-'Ejercicio 3 - TIR'!$C$25)*('Ejercicio 3 - TIR'!$E$25-'Ejercicio 3 - TIR'!$D$25)*(1-V512)))</f>
        <v>0.21264121987358</v>
      </c>
      <c r="X512" s="24">
        <f ca="1" t="shared" si="3797"/>
        <v>0.540771058154653</v>
      </c>
      <c r="Y512" s="26">
        <f ca="1">IF(X512&lt;=('Ejercicio 3 - TIR'!$D$26-'Ejercicio 3 - TIR'!$C$26)/('Ejercicio 3 - TIR'!$E$26-'Ejercicio 3 - TIR'!$C$26),'Ejercicio 3 - TIR'!$C$26+SQRT(('Ejercicio 3 - TIR'!$E$26-'Ejercicio 3 - TIR'!$C$26)*('Ejercicio 3 - TIR'!$D$26-'Ejercicio 3 - TIR'!$C$26)*X512),'Ejercicio 3 - TIR'!$E$26-SQRT(('Ejercicio 3 - TIR'!$E$26-'Ejercicio 3 - TIR'!$C$26)*('Ejercicio 3 - TIR'!$E$26-'Ejercicio 3 - TIR'!$D$26)*(1-X512)))</f>
        <v>0.230202045363641</v>
      </c>
      <c r="Z512" s="24">
        <f ca="1" t="shared" si="3336"/>
        <v>1.14972754924709</v>
      </c>
      <c r="AA512" s="24">
        <f ca="1" t="shared" si="3337"/>
        <v>1.3013963135938</v>
      </c>
      <c r="AB512" s="24">
        <f ca="1" t="shared" si="3338"/>
        <v>1.55392664816887</v>
      </c>
      <c r="AC512" s="24">
        <f ca="1" t="shared" si="3339"/>
        <v>1.88435550622956</v>
      </c>
      <c r="AD512" s="24">
        <f ca="1" t="shared" si="3340"/>
        <v>2.31813799795584</v>
      </c>
      <c r="AE512" s="23">
        <f ca="1" t="shared" si="3341"/>
        <v>4990.54679146059</v>
      </c>
      <c r="AF512" s="23">
        <f ca="1" t="shared" si="3342"/>
        <v>5648.885426358</v>
      </c>
      <c r="AG512" s="23">
        <f ca="1" t="shared" si="3343"/>
        <v>6745.0272486405</v>
      </c>
      <c r="AH512" s="23">
        <f ca="1" t="shared" si="3344"/>
        <v>8179.29807087195</v>
      </c>
      <c r="AI512" s="23">
        <f ca="1" t="shared" si="3345"/>
        <v>10062.1892164256</v>
      </c>
      <c r="AJ512" s="25">
        <f ca="1" t="shared" si="3346"/>
        <v>45637.1691392885</v>
      </c>
      <c r="AK512" s="25">
        <f ca="1" t="shared" si="3347"/>
        <v>49530.8978601439</v>
      </c>
      <c r="AL512" s="25">
        <f ca="1" t="shared" si="3348"/>
        <v>63517.2253484243</v>
      </c>
      <c r="AM512" s="25">
        <f ca="1" t="shared" si="3349"/>
        <v>68195.8033732963</v>
      </c>
      <c r="AN512" s="25">
        <f ca="1" t="shared" si="3350"/>
        <v>84883.8422294346</v>
      </c>
      <c r="AO512" s="25">
        <f ca="1">C512/'Ejercicio 3 - TIR'!$D$7</f>
        <v>16292.897790137</v>
      </c>
      <c r="AP512" s="25">
        <f ca="1" t="shared" si="3351"/>
        <v>29344.2713491515</v>
      </c>
      <c r="AQ512" s="25">
        <f ca="1" t="shared" si="3352"/>
        <v>33238.0000700069</v>
      </c>
      <c r="AR512" s="25">
        <f ca="1" t="shared" si="3353"/>
        <v>47224.3275582873</v>
      </c>
      <c r="AS512" s="25">
        <f ca="1" t="shared" si="3354"/>
        <v>51902.9055831593</v>
      </c>
      <c r="AT512" s="25">
        <f ca="1" t="shared" si="3355"/>
        <v>68590.9444392975</v>
      </c>
      <c r="AU512" s="25">
        <f ca="1">AP512*'Ejercicio 3 - TIR'!$D$5</f>
        <v>14672.1356745758</v>
      </c>
      <c r="AV512" s="25">
        <f ca="1">AQ512*'Ejercicio 3 - TIR'!$D$5</f>
        <v>16619.0000350035</v>
      </c>
      <c r="AW512" s="25">
        <f ca="1">AR512*'Ejercicio 3 - TIR'!$D$5</f>
        <v>23612.1637791436</v>
      </c>
      <c r="AX512" s="25">
        <f ca="1">AS512*'Ejercicio 3 - TIR'!$D$5</f>
        <v>25951.4527915796</v>
      </c>
      <c r="AY512" s="25">
        <f ca="1">AT512*'Ejercicio 3 - TIR'!$D$5</f>
        <v>34295.4722196488</v>
      </c>
      <c r="AZ512" s="25">
        <f ca="1" t="shared" ref="AZ512:BD512" si="3798">AJ512-AU512-AE512</f>
        <v>25974.4866732522</v>
      </c>
      <c r="BA512" s="25">
        <f ca="1" t="shared" si="3798"/>
        <v>27263.0123987825</v>
      </c>
      <c r="BB512" s="25">
        <f ca="1" t="shared" si="3798"/>
        <v>33160.0343206402</v>
      </c>
      <c r="BC512" s="25">
        <f ca="1" t="shared" si="3798"/>
        <v>34065.0525108447</v>
      </c>
      <c r="BD512" s="25">
        <f ca="1" t="shared" si="3798"/>
        <v>40526.1807933602</v>
      </c>
      <c r="BE512" s="25">
        <f ca="1" t="shared" ref="BE512:BI512" si="3799">AZ512/Z512</f>
        <v>22591.8624723413</v>
      </c>
      <c r="BF512" s="25">
        <f ca="1" t="shared" si="3799"/>
        <v>20949.0468921768</v>
      </c>
      <c r="BG512" s="25">
        <f ca="1" t="shared" si="3799"/>
        <v>21339.5106903634</v>
      </c>
      <c r="BH512" s="25">
        <f ca="1" t="shared" si="3799"/>
        <v>18077.8268210154</v>
      </c>
      <c r="BI512" s="25">
        <f ca="1" t="shared" si="3799"/>
        <v>17482.2123743697</v>
      </c>
      <c r="BJ512" s="25">
        <f ca="1" t="shared" si="3358"/>
        <v>77265.514636656</v>
      </c>
      <c r="BK512" s="25">
        <f ca="1" t="shared" si="3359"/>
        <v>37769.1854641275</v>
      </c>
      <c r="BL512" s="25">
        <f ca="1" t="shared" si="3360"/>
        <v>115034.700100783</v>
      </c>
      <c r="BM512" s="25">
        <f ca="1">BK512*'Ejercicio 3 - TIR'!$D$5</f>
        <v>18884.5927320637</v>
      </c>
      <c r="BN512" s="25">
        <f ca="1" t="shared" si="3361"/>
        <v>96150.1073687197</v>
      </c>
      <c r="BO512" s="25">
        <f ca="1" t="shared" si="3362"/>
        <v>41477.3009430438</v>
      </c>
      <c r="BP512" s="25">
        <f ca="1" t="shared" si="3363"/>
        <v>-114795.34099866</v>
      </c>
      <c r="BQ512" s="25">
        <f ca="1" t="shared" ref="BQ512:BT512" si="3800">BE512</f>
        <v>22591.8624723413</v>
      </c>
      <c r="BR512" s="25">
        <f ca="1" t="shared" si="3800"/>
        <v>20949.0468921768</v>
      </c>
      <c r="BS512" s="25">
        <f ca="1" t="shared" si="3800"/>
        <v>21339.5106903634</v>
      </c>
      <c r="BT512" s="25">
        <f ca="1" t="shared" si="3800"/>
        <v>18077.8268210154</v>
      </c>
      <c r="BU512" s="25">
        <f ca="1" t="shared" si="3365"/>
        <v>58959.5133174135</v>
      </c>
      <c r="BV512" s="27">
        <f ca="1" t="shared" si="3366"/>
        <v>6.39979457388802</v>
      </c>
    </row>
    <row r="513" ht="15" customHeight="1" spans="1:74">
      <c r="A513" s="23">
        <v>512</v>
      </c>
      <c r="B513" s="24">
        <f ca="1" t="shared" ref="B513:F513" si="3801">RAND()</f>
        <v>0.245559578495477</v>
      </c>
      <c r="C513" s="25">
        <f ca="1">IF(B513&lt;=('Ejercicio 3 - TIR'!$D$13-'Ejercicio 3 - TIR'!$C$13)/('Ejercicio 3 - TIR'!$E$13-'Ejercicio 3 - TIR'!$C$13),'Ejercicio 3 - TIR'!$C$13+SQRT(('Ejercicio 3 - TIR'!$E$13-'Ejercicio 3 - TIR'!$C$13)*('Ejercicio 3 - TIR'!$D$13-'Ejercicio 3 - TIR'!$C$13)*B513),'Ejercicio 3 - TIR'!$E$13-SQRT(('Ejercicio 3 - TIR'!$E$13-'Ejercicio 3 - TIR'!$C$13)*('Ejercicio 3 - TIR'!$E$13-'Ejercicio 3 - TIR'!$D$13)*(1-B513)))</f>
        <v>69910.7936815469</v>
      </c>
      <c r="D513" s="24">
        <f ca="1" t="shared" si="3801"/>
        <v>0.125182189640448</v>
      </c>
      <c r="E513" s="25">
        <f ca="1">IF(D513&lt;=('Ejercicio 3 - TIR'!$D$14-'Ejercicio 3 - TIR'!$C$14)/('Ejercicio 3 - TIR'!$E$14-'Ejercicio 3 - TIR'!$C$14),'Ejercicio 3 - TIR'!$C$14+SQRT(('Ejercicio 3 - TIR'!$E$14-'Ejercicio 3 - TIR'!$C$14)*('Ejercicio 3 - TIR'!$D$14-'Ejercicio 3 - TIR'!$C$14)*D513),'Ejercicio 3 - TIR'!$E$14-SQRT(('Ejercicio 3 - TIR'!$E$14-'Ejercicio 3 - TIR'!$C$14)*('Ejercicio 3 - TIR'!$E$14-'Ejercicio 3 - TIR'!$D$14)*(1-D513)))</f>
        <v>28064.0927242878</v>
      </c>
      <c r="F513" s="24">
        <f ca="1" t="shared" si="3801"/>
        <v>0.00975462746940203</v>
      </c>
      <c r="G513" s="25">
        <f ca="1">IF(F513&lt;=('Ejercicio 3 - TIR'!$D$18-'Ejercicio 3 - TIR'!$C$18)/('Ejercicio 3 - TIR'!$E$18-'Ejercicio 3 - TIR'!$C$18),'Ejercicio 3 - TIR'!$C$18+SQRT(('Ejercicio 3 - TIR'!$E$18-'Ejercicio 3 - TIR'!$C$18)*('Ejercicio 3 - TIR'!$D$18-'Ejercicio 3 - TIR'!$C$18)*F513),'Ejercicio 3 - TIR'!$E$18-SQRT(('Ejercicio 3 - TIR'!$E$18-'Ejercicio 3 - TIR'!$C$18)*('Ejercicio 3 - TIR'!$E$18-'Ejercicio 3 - TIR'!$D$18)*(1-F513)))</f>
        <v>31209.6256116709</v>
      </c>
      <c r="H513" s="24">
        <f ca="1" t="shared" ref="H513:L513" si="3802">RAND()</f>
        <v>0.498448900374026</v>
      </c>
      <c r="I513" s="25">
        <f ca="1">IF(H513&lt;=('Ejercicio 3 - TIR'!$D$18-'Ejercicio 3 - TIR'!$C$18)/('Ejercicio 3 - TIR'!$E$18-'Ejercicio 3 - TIR'!$C$18),'Ejercicio 3 - TIR'!$C$18+SQRT(('Ejercicio 3 - TIR'!$E$18-'Ejercicio 3 - TIR'!$C$18)*('Ejercicio 3 - TIR'!$D$18-'Ejercicio 3 - TIR'!$C$18)*H513),'Ejercicio 3 - TIR'!$E$18-SQRT(('Ejercicio 3 - TIR'!$E$18-'Ejercicio 3 - TIR'!$C$18)*('Ejercicio 3 - TIR'!$E$18-'Ejercicio 3 - TIR'!$D$18)*(1-H513)))</f>
        <v>38646.8106869587</v>
      </c>
      <c r="J513" s="24">
        <f ca="1" t="shared" si="3802"/>
        <v>0.359587169588983</v>
      </c>
      <c r="K513" s="25">
        <f ca="1">IF(J513&lt;=('Ejercicio 3 - TIR'!$D$18-'Ejercicio 3 - TIR'!$C$18)/('Ejercicio 3 - TIR'!$E$18-'Ejercicio 3 - TIR'!$C$18),'Ejercicio 3 - TIR'!$C$18+SQRT(('Ejercicio 3 - TIR'!$E$18-'Ejercicio 3 - TIR'!$C$18)*('Ejercicio 3 - TIR'!$D$18-'Ejercicio 3 - TIR'!$C$18)*J513),'Ejercicio 3 - TIR'!$E$18-SQRT(('Ejercicio 3 - TIR'!$E$18-'Ejercicio 3 - TIR'!$C$18)*('Ejercicio 3 - TIR'!$E$18-'Ejercicio 3 - TIR'!$D$18)*(1-J513)))</f>
        <v>37344.254586978</v>
      </c>
      <c r="L513" s="24">
        <f ca="1" t="shared" si="3802"/>
        <v>0.691740114705965</v>
      </c>
      <c r="M513" s="25">
        <f ca="1">IF(L513&lt;=('Ejercicio 3 - TIR'!$D$18-'Ejercicio 3 - TIR'!$C$18)/('Ejercicio 3 - TIR'!$E$18-'Ejercicio 3 - TIR'!$C$18),'Ejercicio 3 - TIR'!$C$18+SQRT(('Ejercicio 3 - TIR'!$E$18-'Ejercicio 3 - TIR'!$C$18)*('Ejercicio 3 - TIR'!$D$18-'Ejercicio 3 - TIR'!$C$18)*L513),'Ejercicio 3 - TIR'!$E$18-SQRT(('Ejercicio 3 - TIR'!$E$18-'Ejercicio 3 - TIR'!$C$18)*('Ejercicio 3 - TIR'!$E$18-'Ejercicio 3 - TIR'!$D$18)*(1-L513)))</f>
        <v>40191.7267759566</v>
      </c>
      <c r="N513" s="24">
        <f ca="1" t="shared" ref="N513:R513" si="3803">RAND()</f>
        <v>0.345837962950293</v>
      </c>
      <c r="O513" s="25">
        <f ca="1">IF(N513&lt;=('Ejercicio 3 - TIR'!$D$18-'Ejercicio 3 - TIR'!$C$18)/('Ejercicio 3 - TIR'!$E$18-'Ejercicio 3 - TIR'!$C$18),'Ejercicio 3 - TIR'!$C$18+SQRT(('Ejercicio 3 - TIR'!$E$18-'Ejercicio 3 - TIR'!$C$18)*('Ejercicio 3 - TIR'!$D$18-'Ejercicio 3 - TIR'!$C$18)*N513),'Ejercicio 3 - TIR'!$E$18-SQRT(('Ejercicio 3 - TIR'!$E$18-'Ejercicio 3 - TIR'!$C$18)*('Ejercicio 3 - TIR'!$E$18-'Ejercicio 3 - TIR'!$D$18)*(1-N513)))</f>
        <v>37202.4783541878</v>
      </c>
      <c r="P513" s="24">
        <f ca="1" t="shared" si="3803"/>
        <v>0.785699801683476</v>
      </c>
      <c r="Q513" s="26">
        <f ca="1">IF(P513&lt;=('Ejercicio 3 - TIR'!$D$22-'Ejercicio 3 - TIR'!$C$22)/('Ejercicio 3 - TIR'!$E$22-'Ejercicio 3 - TIR'!$C$22),'Ejercicio 3 - TIR'!$C$22+SQRT(('Ejercicio 3 - TIR'!$E$22-'Ejercicio 3 - TIR'!$C$22)*('Ejercicio 3 - TIR'!$D$22-'Ejercicio 3 - TIR'!$C$22)*P513),'Ejercicio 3 - TIR'!$E$22-SQRT(('Ejercicio 3 - TIR'!$E$22-'Ejercicio 3 - TIR'!$C$22)*('Ejercicio 3 - TIR'!$E$22-'Ejercicio 3 - TIR'!$D$22)*(1-P513)))</f>
        <v>0.160359726148301</v>
      </c>
      <c r="R513" s="24">
        <f ca="1" t="shared" si="3803"/>
        <v>0.314211286074883</v>
      </c>
      <c r="S513" s="26">
        <f ca="1">IF(R513&lt;=('Ejercicio 3 - TIR'!$D$23-'Ejercicio 3 - TIR'!$C$23)/('Ejercicio 3 - TIR'!$E$23-'Ejercicio 3 - TIR'!$C$23),'Ejercicio 3 - TIR'!$C$23+SQRT(('Ejercicio 3 - TIR'!$E$23-'Ejercicio 3 - TIR'!$C$23)*('Ejercicio 3 - TIR'!$D$23-'Ejercicio 3 - TIR'!$C$23)*R513),'Ejercicio 3 - TIR'!$E$23-SQRT(('Ejercicio 3 - TIR'!$E$23-'Ejercicio 3 - TIR'!$C$23)*('Ejercicio 3 - TIR'!$E$23-'Ejercicio 3 - TIR'!$D$23)*(1-R513)))</f>
        <v>0.143781932531541</v>
      </c>
      <c r="T513" s="24">
        <f ca="1" t="shared" ref="T513:X513" si="3804">RAND()</f>
        <v>0.975281112473202</v>
      </c>
      <c r="U513" s="26">
        <f ca="1">IF(T513&lt;=('Ejercicio 3 - TIR'!$D$24-'Ejercicio 3 - TIR'!$C$24)/('Ejercicio 3 - TIR'!$E$24-'Ejercicio 3 - TIR'!$C$24),'Ejercicio 3 - TIR'!$C$24+SQRT(('Ejercicio 3 - TIR'!$E$24-'Ejercicio 3 - TIR'!$C$24)*('Ejercicio 3 - TIR'!$D$24-'Ejercicio 3 - TIR'!$C$24)*T513),'Ejercicio 3 - TIR'!$E$24-SQRT(('Ejercicio 3 - TIR'!$E$24-'Ejercicio 3 - TIR'!$C$24)*('Ejercicio 3 - TIR'!$E$24-'Ejercicio 3 - TIR'!$D$24)*(1-T513)))</f>
        <v>0.211680571830045</v>
      </c>
      <c r="V513" s="24">
        <f ca="1" t="shared" si="3804"/>
        <v>0.435349518426104</v>
      </c>
      <c r="W513" s="26">
        <f ca="1">IF(V513&lt;=('Ejercicio 3 - TIR'!$D$25-'Ejercicio 3 - TIR'!$C$25)/('Ejercicio 3 - TIR'!$E$25-'Ejercicio 3 - TIR'!$C$25),'Ejercicio 3 - TIR'!$C$25+SQRT(('Ejercicio 3 - TIR'!$E$25-'Ejercicio 3 - TIR'!$C$25)*('Ejercicio 3 - TIR'!$D$25-'Ejercicio 3 - TIR'!$C$25)*V513),'Ejercicio 3 - TIR'!$E$25-SQRT(('Ejercicio 3 - TIR'!$E$25-'Ejercicio 3 - TIR'!$C$25)*('Ejercicio 3 - TIR'!$E$25-'Ejercicio 3 - TIR'!$D$25)*(1-V513)))</f>
        <v>0.20554466639976</v>
      </c>
      <c r="X513" s="24">
        <f ca="1" t="shared" si="3804"/>
        <v>0.630877847172636</v>
      </c>
      <c r="Y513" s="26">
        <f ca="1">IF(X513&lt;=('Ejercicio 3 - TIR'!$D$26-'Ejercicio 3 - TIR'!$C$26)/('Ejercicio 3 - TIR'!$E$26-'Ejercicio 3 - TIR'!$C$26),'Ejercicio 3 - TIR'!$C$26+SQRT(('Ejercicio 3 - TIR'!$E$26-'Ejercicio 3 - TIR'!$C$26)*('Ejercicio 3 - TIR'!$D$26-'Ejercicio 3 - TIR'!$C$26)*X513),'Ejercicio 3 - TIR'!$E$26-SQRT(('Ejercicio 3 - TIR'!$E$26-'Ejercicio 3 - TIR'!$C$26)*('Ejercicio 3 - TIR'!$E$26-'Ejercicio 3 - TIR'!$D$26)*(1-X513)))</f>
        <v>0.23535406373176</v>
      </c>
      <c r="Z513" s="24">
        <f ca="1" t="shared" si="3336"/>
        <v>1.1603597261483</v>
      </c>
      <c r="AA513" s="24">
        <f ca="1" t="shared" si="3337"/>
        <v>1.32719849000567</v>
      </c>
      <c r="AB513" s="24">
        <f ca="1" t="shared" si="3338"/>
        <v>1.60814062530205</v>
      </c>
      <c r="AC513" s="24">
        <f ca="1" t="shared" si="3339"/>
        <v>1.93868535365366</v>
      </c>
      <c r="AD513" s="24">
        <f ca="1" t="shared" si="3340"/>
        <v>2.39496282993329</v>
      </c>
      <c r="AE513" s="23">
        <f ca="1" t="shared" si="3341"/>
        <v>4500.35022386731</v>
      </c>
      <c r="AF513" s="23">
        <f ca="1" t="shared" si="3342"/>
        <v>5147.41927612371</v>
      </c>
      <c r="AG513" s="23">
        <f ca="1" t="shared" si="3343"/>
        <v>6237.02793194258</v>
      </c>
      <c r="AH513" s="23">
        <f ca="1" t="shared" si="3344"/>
        <v>7519.0157575397</v>
      </c>
      <c r="AI513" s="23">
        <f ca="1" t="shared" si="3345"/>
        <v>9288.64667133981</v>
      </c>
      <c r="AJ513" s="25">
        <f ca="1" t="shared" si="3346"/>
        <v>36214.3926279495</v>
      </c>
      <c r="AK513" s="25">
        <f ca="1" t="shared" si="3347"/>
        <v>51291.9887872668</v>
      </c>
      <c r="AL513" s="25">
        <f ca="1" t="shared" si="3348"/>
        <v>60054.8129229417</v>
      </c>
      <c r="AM513" s="25">
        <f ca="1" t="shared" si="3349"/>
        <v>77919.1120385966</v>
      </c>
      <c r="AN513" s="25">
        <f ca="1" t="shared" si="3350"/>
        <v>89098.5528396776</v>
      </c>
      <c r="AO513" s="25">
        <f ca="1">C513/'Ejercicio 3 - TIR'!$D$7</f>
        <v>13982.1587363094</v>
      </c>
      <c r="AP513" s="25">
        <f ca="1" t="shared" si="3351"/>
        <v>22232.2338916401</v>
      </c>
      <c r="AQ513" s="25">
        <f ca="1" t="shared" si="3352"/>
        <v>37309.8300509574</v>
      </c>
      <c r="AR513" s="25">
        <f ca="1" t="shared" si="3353"/>
        <v>46072.6541866323</v>
      </c>
      <c r="AS513" s="25">
        <f ca="1" t="shared" si="3354"/>
        <v>63936.9533022872</v>
      </c>
      <c r="AT513" s="25">
        <f ca="1" t="shared" si="3355"/>
        <v>75116.3941033683</v>
      </c>
      <c r="AU513" s="25">
        <f ca="1">AP513*'Ejercicio 3 - TIR'!$D$5</f>
        <v>11116.1169458201</v>
      </c>
      <c r="AV513" s="25">
        <f ca="1">AQ513*'Ejercicio 3 - TIR'!$D$5</f>
        <v>18654.9150254787</v>
      </c>
      <c r="AW513" s="25">
        <f ca="1">AR513*'Ejercicio 3 - TIR'!$D$5</f>
        <v>23036.3270933161</v>
      </c>
      <c r="AX513" s="25">
        <f ca="1">AS513*'Ejercicio 3 - TIR'!$D$5</f>
        <v>31968.4766511436</v>
      </c>
      <c r="AY513" s="25">
        <f ca="1">AT513*'Ejercicio 3 - TIR'!$D$5</f>
        <v>37558.1970516841</v>
      </c>
      <c r="AZ513" s="25">
        <f ca="1" t="shared" ref="AZ513:BD513" si="3805">AJ513-AU513-AE513</f>
        <v>20597.9254582621</v>
      </c>
      <c r="BA513" s="25">
        <f ca="1" t="shared" si="3805"/>
        <v>27489.6544856644</v>
      </c>
      <c r="BB513" s="25">
        <f ca="1" t="shared" si="3805"/>
        <v>30781.4578976829</v>
      </c>
      <c r="BC513" s="25">
        <f ca="1" t="shared" si="3805"/>
        <v>38431.6196299133</v>
      </c>
      <c r="BD513" s="25">
        <f ca="1" t="shared" si="3805"/>
        <v>42251.7091166537</v>
      </c>
      <c r="BE513" s="25">
        <f ca="1" t="shared" ref="BE513:BI513" si="3806">AZ513/Z513</f>
        <v>17751.327449665</v>
      </c>
      <c r="BF513" s="25">
        <f ca="1" t="shared" si="3806"/>
        <v>20712.5420143801</v>
      </c>
      <c r="BG513" s="25">
        <f ca="1" t="shared" si="3806"/>
        <v>19141.0237471623</v>
      </c>
      <c r="BH513" s="25">
        <f ca="1" t="shared" si="3806"/>
        <v>19823.5466923422</v>
      </c>
      <c r="BI513" s="25">
        <f ca="1" t="shared" si="3806"/>
        <v>17641.9059989464</v>
      </c>
      <c r="BJ513" s="25">
        <f ca="1" t="shared" si="3358"/>
        <v>67212.4589304707</v>
      </c>
      <c r="BK513" s="25">
        <f ca="1" t="shared" si="3359"/>
        <v>33486.750455688</v>
      </c>
      <c r="BL513" s="25">
        <f ca="1" t="shared" si="3360"/>
        <v>100699.209386159</v>
      </c>
      <c r="BM513" s="25">
        <f ca="1">BK513*'Ejercicio 3 - TIR'!$D$5</f>
        <v>16743.375227844</v>
      </c>
      <c r="BN513" s="25">
        <f ca="1" t="shared" si="3361"/>
        <v>83955.8341583147</v>
      </c>
      <c r="BO513" s="25">
        <f ca="1" t="shared" si="3362"/>
        <v>35055.1720924425</v>
      </c>
      <c r="BP513" s="25">
        <f ca="1" t="shared" si="3363"/>
        <v>-97974.8864058348</v>
      </c>
      <c r="BQ513" s="25">
        <f ca="1" t="shared" ref="BQ513:BT513" si="3807">BE513</f>
        <v>17751.327449665</v>
      </c>
      <c r="BR513" s="25">
        <f ca="1" t="shared" si="3807"/>
        <v>20712.5420143801</v>
      </c>
      <c r="BS513" s="25">
        <f ca="1" t="shared" si="3807"/>
        <v>19141.0237471623</v>
      </c>
      <c r="BT513" s="25">
        <f ca="1" t="shared" si="3807"/>
        <v>19823.5466923422</v>
      </c>
      <c r="BU513" s="25">
        <f ca="1" t="shared" si="3365"/>
        <v>52697.0780913889</v>
      </c>
      <c r="BV513" s="27">
        <f ca="1" t="shared" si="3366"/>
        <v>8.60445949680802</v>
      </c>
    </row>
    <row r="514" ht="15" customHeight="1" spans="1:74">
      <c r="A514" s="23">
        <v>513</v>
      </c>
      <c r="B514" s="24">
        <f ca="1" t="shared" ref="B514:F514" si="3808">RAND()</f>
        <v>0.207821596921748</v>
      </c>
      <c r="C514" s="25">
        <f ca="1">IF(B514&lt;=('Ejercicio 3 - TIR'!$D$13-'Ejercicio 3 - TIR'!$C$13)/('Ejercicio 3 - TIR'!$E$13-'Ejercicio 3 - TIR'!$C$13),'Ejercicio 3 - TIR'!$C$13+SQRT(('Ejercicio 3 - TIR'!$E$13-'Ejercicio 3 - TIR'!$C$13)*('Ejercicio 3 - TIR'!$D$13-'Ejercicio 3 - TIR'!$C$13)*B514),'Ejercicio 3 - TIR'!$E$13-SQRT(('Ejercicio 3 - TIR'!$E$13-'Ejercicio 3 - TIR'!$C$13)*('Ejercicio 3 - TIR'!$E$13-'Ejercicio 3 - TIR'!$D$13)*(1-B514)))</f>
        <v>69117.4908153888</v>
      </c>
      <c r="D514" s="24">
        <f ca="1" t="shared" si="3808"/>
        <v>0.657543274335122</v>
      </c>
      <c r="E514" s="25">
        <f ca="1">IF(D514&lt;=('Ejercicio 3 - TIR'!$D$14-'Ejercicio 3 - TIR'!$C$14)/('Ejercicio 3 - TIR'!$E$14-'Ejercicio 3 - TIR'!$C$14),'Ejercicio 3 - TIR'!$C$14+SQRT(('Ejercicio 3 - TIR'!$E$14-'Ejercicio 3 - TIR'!$C$14)*('Ejercicio 3 - TIR'!$D$14-'Ejercicio 3 - TIR'!$C$14)*D514),'Ejercicio 3 - TIR'!$E$14-SQRT(('Ejercicio 3 - TIR'!$E$14-'Ejercicio 3 - TIR'!$C$14)*('Ejercicio 3 - TIR'!$E$14-'Ejercicio 3 - TIR'!$D$14)*(1-D514)))</f>
        <v>32832.8172306176</v>
      </c>
      <c r="F514" s="24">
        <f ca="1" t="shared" si="3808"/>
        <v>0.158844836900256</v>
      </c>
      <c r="G514" s="25">
        <f ca="1">IF(F514&lt;=('Ejercicio 3 - TIR'!$D$18-'Ejercicio 3 - TIR'!$C$18)/('Ejercicio 3 - TIR'!$E$18-'Ejercicio 3 - TIR'!$C$18),'Ejercicio 3 - TIR'!$C$18+SQRT(('Ejercicio 3 - TIR'!$E$18-'Ejercicio 3 - TIR'!$C$18)*('Ejercicio 3 - TIR'!$D$18-'Ejercicio 3 - TIR'!$C$18)*F514),'Ejercicio 3 - TIR'!$E$18-SQRT(('Ejercicio 3 - TIR'!$E$18-'Ejercicio 3 - TIR'!$C$18)*('Ejercicio 3 - TIR'!$E$18-'Ejercicio 3 - TIR'!$D$18)*(1-F514)))</f>
        <v>34881.2626988351</v>
      </c>
      <c r="H514" s="24">
        <f ca="1" t="shared" ref="H514:L514" si="3809">RAND()</f>
        <v>0.293679275765834</v>
      </c>
      <c r="I514" s="25">
        <f ca="1">IF(H514&lt;=('Ejercicio 3 - TIR'!$D$18-'Ejercicio 3 - TIR'!$C$18)/('Ejercicio 3 - TIR'!$E$18-'Ejercicio 3 - TIR'!$C$18),'Ejercicio 3 - TIR'!$C$18+SQRT(('Ejercicio 3 - TIR'!$E$18-'Ejercicio 3 - TIR'!$C$18)*('Ejercicio 3 - TIR'!$D$18-'Ejercicio 3 - TIR'!$C$18)*H514),'Ejercicio 3 - TIR'!$E$18-SQRT(('Ejercicio 3 - TIR'!$E$18-'Ejercicio 3 - TIR'!$C$18)*('Ejercicio 3 - TIR'!$E$18-'Ejercicio 3 - TIR'!$D$18)*(1-H514)))</f>
        <v>36637.1598869453</v>
      </c>
      <c r="J514" s="24">
        <f ca="1" t="shared" si="3809"/>
        <v>0.273423821253504</v>
      </c>
      <c r="K514" s="25">
        <f ca="1">IF(J514&lt;=('Ejercicio 3 - TIR'!$D$18-'Ejercicio 3 - TIR'!$C$18)/('Ejercicio 3 - TIR'!$E$18-'Ejercicio 3 - TIR'!$C$18),'Ejercicio 3 - TIR'!$C$18+SQRT(('Ejercicio 3 - TIR'!$E$18-'Ejercicio 3 - TIR'!$C$18)*('Ejercicio 3 - TIR'!$D$18-'Ejercicio 3 - TIR'!$C$18)*J514),'Ejercicio 3 - TIR'!$E$18-SQRT(('Ejercicio 3 - TIR'!$E$18-'Ejercicio 3 - TIR'!$C$18)*('Ejercicio 3 - TIR'!$E$18-'Ejercicio 3 - TIR'!$D$18)*(1-J514)))</f>
        <v>36404.1840376449</v>
      </c>
      <c r="L514" s="24">
        <f ca="1" t="shared" si="3809"/>
        <v>0.981009527332046</v>
      </c>
      <c r="M514" s="25">
        <f ca="1">IF(L514&lt;=('Ejercicio 3 - TIR'!$D$18-'Ejercicio 3 - TIR'!$C$18)/('Ejercicio 3 - TIR'!$E$18-'Ejercicio 3 - TIR'!$C$18),'Ejercicio 3 - TIR'!$C$18+SQRT(('Ejercicio 3 - TIR'!$E$18-'Ejercicio 3 - TIR'!$C$18)*('Ejercicio 3 - TIR'!$D$18-'Ejercicio 3 - TIR'!$C$18)*L514),'Ejercicio 3 - TIR'!$E$18-SQRT(('Ejercicio 3 - TIR'!$E$18-'Ejercicio 3 - TIR'!$C$18)*('Ejercicio 3 - TIR'!$E$18-'Ejercicio 3 - TIR'!$D$18)*(1-L514)))</f>
        <v>43806.565690917</v>
      </c>
      <c r="N514" s="24">
        <f ca="1" t="shared" ref="N514:R514" si="3810">RAND()</f>
        <v>0.871625145781</v>
      </c>
      <c r="O514" s="25">
        <f ca="1">IF(N514&lt;=('Ejercicio 3 - TIR'!$D$18-'Ejercicio 3 - TIR'!$C$18)/('Ejercicio 3 - TIR'!$E$18-'Ejercicio 3 - TIR'!$C$18),'Ejercicio 3 - TIR'!$C$18+SQRT(('Ejercicio 3 - TIR'!$E$18-'Ejercicio 3 - TIR'!$C$18)*('Ejercicio 3 - TIR'!$D$18-'Ejercicio 3 - TIR'!$C$18)*N514),'Ejercicio 3 - TIR'!$E$18-SQRT(('Ejercicio 3 - TIR'!$E$18-'Ejercicio 3 - TIR'!$C$18)*('Ejercicio 3 - TIR'!$E$18-'Ejercicio 3 - TIR'!$D$18)*(1-N514)))</f>
        <v>41897.0797518426</v>
      </c>
      <c r="P514" s="24">
        <f ca="1" t="shared" si="3810"/>
        <v>0.378185413796657</v>
      </c>
      <c r="Q514" s="26">
        <f ca="1">IF(P514&lt;=('Ejercicio 3 - TIR'!$D$22-'Ejercicio 3 - TIR'!$C$22)/('Ejercicio 3 - TIR'!$E$22-'Ejercicio 3 - TIR'!$C$22),'Ejercicio 3 - TIR'!$C$22+SQRT(('Ejercicio 3 - TIR'!$E$22-'Ejercicio 3 - TIR'!$C$22)*('Ejercicio 3 - TIR'!$D$22-'Ejercicio 3 - TIR'!$C$22)*P514),'Ejercicio 3 - TIR'!$E$22-SQRT(('Ejercicio 3 - TIR'!$E$22-'Ejercicio 3 - TIR'!$C$22)*('Ejercicio 3 - TIR'!$E$22-'Ejercicio 3 - TIR'!$D$22)*(1-P514)))</f>
        <v>0.146090874742599</v>
      </c>
      <c r="R514" s="24">
        <f ca="1" t="shared" si="3810"/>
        <v>0.559333330189919</v>
      </c>
      <c r="S514" s="26">
        <f ca="1">IF(R514&lt;=('Ejercicio 3 - TIR'!$D$23-'Ejercicio 3 - TIR'!$C$23)/('Ejercicio 3 - TIR'!$E$23-'Ejercicio 3 - TIR'!$C$23),'Ejercicio 3 - TIR'!$C$23+SQRT(('Ejercicio 3 - TIR'!$E$23-'Ejercicio 3 - TIR'!$C$23)*('Ejercicio 3 - TIR'!$D$23-'Ejercicio 3 - TIR'!$C$23)*R514),'Ejercicio 3 - TIR'!$E$23-SQRT(('Ejercicio 3 - TIR'!$E$23-'Ejercicio 3 - TIR'!$C$23)*('Ejercicio 3 - TIR'!$E$23-'Ejercicio 3 - TIR'!$D$23)*(1-R514)))</f>
        <v>0.151836193338646</v>
      </c>
      <c r="T514" s="24">
        <f ca="1" t="shared" ref="T514:X514" si="3811">RAND()</f>
        <v>0.788780742999563</v>
      </c>
      <c r="U514" s="26">
        <f ca="1">IF(T514&lt;=('Ejercicio 3 - TIR'!$D$24-'Ejercicio 3 - TIR'!$C$24)/('Ejercicio 3 - TIR'!$E$24-'Ejercicio 3 - TIR'!$C$24),'Ejercicio 3 - TIR'!$C$24+SQRT(('Ejercicio 3 - TIR'!$E$24-'Ejercicio 3 - TIR'!$C$24)*('Ejercicio 3 - TIR'!$D$24-'Ejercicio 3 - TIR'!$C$24)*T514),'Ejercicio 3 - TIR'!$E$24-SQRT(('Ejercicio 3 - TIR'!$E$24-'Ejercicio 3 - TIR'!$C$24)*('Ejercicio 3 - TIR'!$E$24-'Ejercicio 3 - TIR'!$D$24)*(1-T514)))</f>
        <v>0.19568099673915</v>
      </c>
      <c r="V514" s="24">
        <f ca="1" t="shared" si="3811"/>
        <v>0.435364882505253</v>
      </c>
      <c r="W514" s="26">
        <f ca="1">IF(V514&lt;=('Ejercicio 3 - TIR'!$D$25-'Ejercicio 3 - TIR'!$C$25)/('Ejercicio 3 - TIR'!$E$25-'Ejercicio 3 - TIR'!$C$25),'Ejercicio 3 - TIR'!$C$25+SQRT(('Ejercicio 3 - TIR'!$E$25-'Ejercicio 3 - TIR'!$C$25)*('Ejercicio 3 - TIR'!$D$25-'Ejercicio 3 - TIR'!$C$25)*V514),'Ejercicio 3 - TIR'!$E$25-SQRT(('Ejercicio 3 - TIR'!$E$25-'Ejercicio 3 - TIR'!$C$25)*('Ejercicio 3 - TIR'!$E$25-'Ejercicio 3 - TIR'!$D$25)*(1-V514)))</f>
        <v>0.205545271216308</v>
      </c>
      <c r="X514" s="24">
        <f ca="1" t="shared" si="3811"/>
        <v>0.362104992689515</v>
      </c>
      <c r="Y514" s="26">
        <f ca="1">IF(X514&lt;=('Ejercicio 3 - TIR'!$D$26-'Ejercicio 3 - TIR'!$C$26)/('Ejercicio 3 - TIR'!$E$26-'Ejercicio 3 - TIR'!$C$26),'Ejercicio 3 - TIR'!$C$26+SQRT(('Ejercicio 3 - TIR'!$E$26-'Ejercicio 3 - TIR'!$C$26)*('Ejercicio 3 - TIR'!$D$26-'Ejercicio 3 - TIR'!$C$26)*X514),'Ejercicio 3 - TIR'!$E$26-SQRT(('Ejercicio 3 - TIR'!$E$26-'Ejercicio 3 - TIR'!$C$26)*('Ejercicio 3 - TIR'!$E$26-'Ejercicio 3 - TIR'!$D$26)*(1-X514)))</f>
        <v>0.221309003761423</v>
      </c>
      <c r="Z514" s="24">
        <f ca="1" t="shared" ref="Z514:Z577" si="3812">(1+Q514)</f>
        <v>1.1460908747426</v>
      </c>
      <c r="AA514" s="24">
        <f ca="1" t="shared" ref="AA514:AA577" si="3813">Z514*(1+S514)</f>
        <v>1.32010895038367</v>
      </c>
      <c r="AB514" s="24">
        <f ca="1" t="shared" ref="AB514:AB577" si="3814">AA514*(1+U514)</f>
        <v>1.57842918559902</v>
      </c>
      <c r="AC514" s="24">
        <f ca="1" t="shared" ref="AC514:AC577" si="3815">AB514*(1+W514)</f>
        <v>1.90286784064871</v>
      </c>
      <c r="AD514" s="24">
        <f ca="1" t="shared" ref="AD514:AD577" si="3816">AC514*(1+Y514)</f>
        <v>2.32398962675233</v>
      </c>
      <c r="AE514" s="23">
        <f ca="1" t="shared" ref="AE514:AE577" si="3817">E514*Q514</f>
        <v>4796.5749894848</v>
      </c>
      <c r="AF514" s="23">
        <f ca="1" t="shared" ref="AF514:AF577" si="3818">AE514*(1+S514)</f>
        <v>5524.86867695152</v>
      </c>
      <c r="AG514" s="23">
        <f ca="1" t="shared" ref="AG514:AG577" si="3819">AF514*(1+U514)</f>
        <v>6605.98048651031</v>
      </c>
      <c r="AH514" s="23">
        <f ca="1" t="shared" ref="AH514:AH577" si="3820">AG514*(1+W514)</f>
        <v>7963.80853725971</v>
      </c>
      <c r="AI514" s="23">
        <f ca="1" t="shared" ref="AI514:AI577" si="3821">AH514*(1+Y514)</f>
        <v>9726.27107078737</v>
      </c>
      <c r="AJ514" s="25">
        <f ca="1" t="shared" ref="AJ514:AJ577" si="3822">G514*Z514</f>
        <v>39977.0968786342</v>
      </c>
      <c r="AK514" s="25">
        <f ca="1" t="shared" ref="AK514:AK577" si="3823">I514*AA514</f>
        <v>48365.0426833941</v>
      </c>
      <c r="AL514" s="25">
        <f ca="1" t="shared" ref="AL514:AL577" si="3824">K514*AB514</f>
        <v>57461.4265629368</v>
      </c>
      <c r="AM514" s="25">
        <f ca="1" t="shared" ref="AM514:AM577" si="3825">M514*AC514</f>
        <v>83358.1050625111</v>
      </c>
      <c r="AN514" s="25">
        <f ca="1" t="shared" ref="AN514:AN577" si="3826">O514*AD514</f>
        <v>97368.3787344973</v>
      </c>
      <c r="AO514" s="25">
        <f ca="1">C514/'Ejercicio 3 - TIR'!$D$7</f>
        <v>13823.4981630778</v>
      </c>
      <c r="AP514" s="25">
        <f ca="1" t="shared" ref="AP514:AP577" si="3827">AJ514-AO514</f>
        <v>26153.5987155565</v>
      </c>
      <c r="AQ514" s="25">
        <f ca="1" t="shared" ref="AQ514:AQ577" si="3828">AK514-AO514</f>
        <v>34541.5445203164</v>
      </c>
      <c r="AR514" s="25">
        <f ca="1" t="shared" ref="AR514:AR577" si="3829">AL514-AO514</f>
        <v>43637.9283998591</v>
      </c>
      <c r="AS514" s="25">
        <f ca="1" t="shared" ref="AS514:AS577" si="3830">AM514-AO514</f>
        <v>69534.6068994333</v>
      </c>
      <c r="AT514" s="25">
        <f ca="1" t="shared" ref="AT514:AT577" si="3831">AN514-AO514</f>
        <v>83544.8805714196</v>
      </c>
      <c r="AU514" s="25">
        <f ca="1">AP514*'Ejercicio 3 - TIR'!$D$5</f>
        <v>13076.7993577782</v>
      </c>
      <c r="AV514" s="25">
        <f ca="1">AQ514*'Ejercicio 3 - TIR'!$D$5</f>
        <v>17270.7722601582</v>
      </c>
      <c r="AW514" s="25">
        <f ca="1">AR514*'Ejercicio 3 - TIR'!$D$5</f>
        <v>21818.9641999295</v>
      </c>
      <c r="AX514" s="25">
        <f ca="1">AS514*'Ejercicio 3 - TIR'!$D$5</f>
        <v>34767.3034497167</v>
      </c>
      <c r="AY514" s="25">
        <f ca="1">AT514*'Ejercicio 3 - TIR'!$D$5</f>
        <v>41772.4402857098</v>
      </c>
      <c r="AZ514" s="25">
        <f ca="1" t="shared" ref="AZ514:BD514" si="3832">AJ514-AU514-AE514</f>
        <v>22103.7225313712</v>
      </c>
      <c r="BA514" s="25">
        <f ca="1" t="shared" si="3832"/>
        <v>25569.4017462844</v>
      </c>
      <c r="BB514" s="25">
        <f ca="1" t="shared" si="3832"/>
        <v>29036.481876497</v>
      </c>
      <c r="BC514" s="25">
        <f ca="1" t="shared" si="3832"/>
        <v>40626.9930755347</v>
      </c>
      <c r="BD514" s="25">
        <f ca="1" t="shared" si="3832"/>
        <v>45869.6673780002</v>
      </c>
      <c r="BE514" s="25">
        <f ca="1" t="shared" ref="BE514:BI514" si="3833">AZ514/Z514</f>
        <v>19286.1866528128</v>
      </c>
      <c r="BF514" s="25">
        <f ca="1" t="shared" si="3833"/>
        <v>19369.1602036733</v>
      </c>
      <c r="BG514" s="25">
        <f ca="1" t="shared" si="3833"/>
        <v>18395.8090368669</v>
      </c>
      <c r="BH514" s="25">
        <f ca="1" t="shared" si="3833"/>
        <v>21350.4018553829</v>
      </c>
      <c r="BI514" s="25">
        <f ca="1" t="shared" si="3833"/>
        <v>19737.4664886525</v>
      </c>
      <c r="BJ514" s="25">
        <f ca="1" t="shared" ref="BJ514:BJ577" si="3834">E514*AD514</f>
        <v>76303.1266610105</v>
      </c>
      <c r="BK514" s="25">
        <f ca="1" t="shared" ref="BK514:BK577" si="3835">0.2*C514*AD514</f>
        <v>32125.6663364226</v>
      </c>
      <c r="BL514" s="25">
        <f ca="1" t="shared" ref="BL514:BL577" si="3836">BJ514+BK514</f>
        <v>108428.792997433</v>
      </c>
      <c r="BM514" s="25">
        <f ca="1">BK514*'Ejercicio 3 - TIR'!$D$5</f>
        <v>16062.8331682113</v>
      </c>
      <c r="BN514" s="25">
        <f ca="1" t="shared" ref="BN514:BN577" si="3837">BL514-BM514</f>
        <v>92365.9598292218</v>
      </c>
      <c r="BO514" s="25">
        <f ca="1" t="shared" ref="BO514:BO577" si="3838">BN514/AD514</f>
        <v>39744.5663121565</v>
      </c>
      <c r="BP514" s="25">
        <f ca="1" t="shared" ref="BP514:BP577" si="3839">-(C514+E514)</f>
        <v>-101950.308046006</v>
      </c>
      <c r="BQ514" s="25">
        <f ca="1" t="shared" ref="BQ514:BT514" si="3840">BE514</f>
        <v>19286.1866528128</v>
      </c>
      <c r="BR514" s="25">
        <f ca="1" t="shared" si="3840"/>
        <v>19369.1602036733</v>
      </c>
      <c r="BS514" s="25">
        <f ca="1" t="shared" si="3840"/>
        <v>18395.8090368669</v>
      </c>
      <c r="BT514" s="25">
        <f ca="1" t="shared" si="3840"/>
        <v>21350.4018553829</v>
      </c>
      <c r="BU514" s="25">
        <f ca="1" t="shared" ref="BU514:BU577" si="3841">BI514+BO514</f>
        <v>59482.032800809</v>
      </c>
      <c r="BV514" s="27">
        <f ca="1" t="shared" ref="BV514:BV577" si="3842">IFERROR(IRR(BP514:BU514,0.1),NA())*100</f>
        <v>9.01113791711214</v>
      </c>
    </row>
    <row r="515" ht="15" customHeight="1" spans="1:74">
      <c r="A515" s="23">
        <v>514</v>
      </c>
      <c r="B515" s="24">
        <f ca="1" t="shared" ref="B515:F515" si="3843">RAND()</f>
        <v>0.645474800975241</v>
      </c>
      <c r="C515" s="25">
        <f ca="1">IF(B515&lt;=('Ejercicio 3 - TIR'!$D$13-'Ejercicio 3 - TIR'!$C$13)/('Ejercicio 3 - TIR'!$E$13-'Ejercicio 3 - TIR'!$C$13),'Ejercicio 3 - TIR'!$C$13+SQRT(('Ejercicio 3 - TIR'!$E$13-'Ejercicio 3 - TIR'!$C$13)*('Ejercicio 3 - TIR'!$D$13-'Ejercicio 3 - TIR'!$C$13)*B515),'Ejercicio 3 - TIR'!$E$13-SQRT(('Ejercicio 3 - TIR'!$E$13-'Ejercicio 3 - TIR'!$C$13)*('Ejercicio 3 - TIR'!$E$13-'Ejercicio 3 - TIR'!$D$13)*(1-B515)))</f>
        <v>79374.0396870907</v>
      </c>
      <c r="D515" s="24">
        <f ca="1" t="shared" si="3843"/>
        <v>0.324042668048049</v>
      </c>
      <c r="E515" s="25">
        <f ca="1">IF(D515&lt;=('Ejercicio 3 - TIR'!$D$14-'Ejercicio 3 - TIR'!$C$14)/('Ejercicio 3 - TIR'!$E$14-'Ejercicio 3 - TIR'!$C$14),'Ejercicio 3 - TIR'!$C$14+SQRT(('Ejercicio 3 - TIR'!$E$14-'Ejercicio 3 - TIR'!$C$14)*('Ejercicio 3 - TIR'!$D$14-'Ejercicio 3 - TIR'!$C$14)*D515),'Ejercicio 3 - TIR'!$E$14-SQRT(('Ejercicio 3 - TIR'!$E$14-'Ejercicio 3 - TIR'!$C$14)*('Ejercicio 3 - TIR'!$E$14-'Ejercicio 3 - TIR'!$D$14)*(1-D515)))</f>
        <v>29929.8275936998</v>
      </c>
      <c r="F515" s="24">
        <f ca="1" t="shared" si="3843"/>
        <v>0.190504797410131</v>
      </c>
      <c r="G515" s="25">
        <f ca="1">IF(F515&lt;=('Ejercicio 3 - TIR'!$D$18-'Ejercicio 3 - TIR'!$C$18)/('Ejercicio 3 - TIR'!$E$18-'Ejercicio 3 - TIR'!$C$18),'Ejercicio 3 - TIR'!$C$18+SQRT(('Ejercicio 3 - TIR'!$E$18-'Ejercicio 3 - TIR'!$C$18)*('Ejercicio 3 - TIR'!$D$18-'Ejercicio 3 - TIR'!$C$18)*F515),'Ejercicio 3 - TIR'!$E$18-SQRT(('Ejercicio 3 - TIR'!$E$18-'Ejercicio 3 - TIR'!$C$18)*('Ejercicio 3 - TIR'!$E$18-'Ejercicio 3 - TIR'!$D$18)*(1-F515)))</f>
        <v>35345.6262132251</v>
      </c>
      <c r="H515" s="24">
        <f ca="1" t="shared" ref="H515:L515" si="3844">RAND()</f>
        <v>0.541703731611736</v>
      </c>
      <c r="I515" s="25">
        <f ca="1">IF(H515&lt;=('Ejercicio 3 - TIR'!$D$18-'Ejercicio 3 - TIR'!$C$18)/('Ejercicio 3 - TIR'!$E$18-'Ejercicio 3 - TIR'!$C$18),'Ejercicio 3 - TIR'!$C$18+SQRT(('Ejercicio 3 - TIR'!$E$18-'Ejercicio 3 - TIR'!$C$18)*('Ejercicio 3 - TIR'!$D$18-'Ejercicio 3 - TIR'!$C$18)*H515),'Ejercicio 3 - TIR'!$E$18-SQRT(('Ejercicio 3 - TIR'!$E$18-'Ejercicio 3 - TIR'!$C$18)*('Ejercicio 3 - TIR'!$E$18-'Ejercicio 3 - TIR'!$D$18)*(1-H515)))</f>
        <v>39014.186582369</v>
      </c>
      <c r="J515" s="24">
        <f ca="1" t="shared" si="3844"/>
        <v>0.981665155968173</v>
      </c>
      <c r="K515" s="25">
        <f ca="1">IF(J515&lt;=('Ejercicio 3 - TIR'!$D$18-'Ejercicio 3 - TIR'!$C$18)/('Ejercicio 3 - TIR'!$E$18-'Ejercicio 3 - TIR'!$C$18),'Ejercicio 3 - TIR'!$C$18+SQRT(('Ejercicio 3 - TIR'!$E$18-'Ejercicio 3 - TIR'!$C$18)*('Ejercicio 3 - TIR'!$D$18-'Ejercicio 3 - TIR'!$C$18)*J515),'Ejercicio 3 - TIR'!$E$18-SQRT(('Ejercicio 3 - TIR'!$E$18-'Ejercicio 3 - TIR'!$C$18)*('Ejercicio 3 - TIR'!$E$18-'Ejercicio 3 - TIR'!$D$18)*(1-J515)))</f>
        <v>43827.3477487392</v>
      </c>
      <c r="L515" s="24">
        <f ca="1" t="shared" si="3844"/>
        <v>0.914332681790398</v>
      </c>
      <c r="M515" s="25">
        <f ca="1">IF(L515&lt;=('Ejercicio 3 - TIR'!$D$18-'Ejercicio 3 - TIR'!$C$18)/('Ejercicio 3 - TIR'!$E$18-'Ejercicio 3 - TIR'!$C$18),'Ejercicio 3 - TIR'!$C$18+SQRT(('Ejercicio 3 - TIR'!$E$18-'Ejercicio 3 - TIR'!$C$18)*('Ejercicio 3 - TIR'!$D$18-'Ejercicio 3 - TIR'!$C$18)*L515),'Ejercicio 3 - TIR'!$E$18-SQRT(('Ejercicio 3 - TIR'!$E$18-'Ejercicio 3 - TIR'!$C$18)*('Ejercicio 3 - TIR'!$E$18-'Ejercicio 3 - TIR'!$D$18)*(1-L515)))</f>
        <v>42465.2319897631</v>
      </c>
      <c r="N515" s="24">
        <f ca="1" t="shared" ref="N515:R515" si="3845">RAND()</f>
        <v>0.690978183711861</v>
      </c>
      <c r="O515" s="25">
        <f ca="1">IF(N515&lt;=('Ejercicio 3 - TIR'!$D$18-'Ejercicio 3 - TIR'!$C$18)/('Ejercicio 3 - TIR'!$E$18-'Ejercicio 3 - TIR'!$C$18),'Ejercicio 3 - TIR'!$C$18+SQRT(('Ejercicio 3 - TIR'!$E$18-'Ejercicio 3 - TIR'!$C$18)*('Ejercicio 3 - TIR'!$D$18-'Ejercicio 3 - TIR'!$C$18)*N515),'Ejercicio 3 - TIR'!$E$18-SQRT(('Ejercicio 3 - TIR'!$E$18-'Ejercicio 3 - TIR'!$C$18)*('Ejercicio 3 - TIR'!$E$18-'Ejercicio 3 - TIR'!$D$18)*(1-N515)))</f>
        <v>40185.7880996356</v>
      </c>
      <c r="P515" s="24">
        <f ca="1" t="shared" si="3845"/>
        <v>0.859151349401613</v>
      </c>
      <c r="Q515" s="26">
        <f ca="1">IF(P515&lt;=('Ejercicio 3 - TIR'!$D$22-'Ejercicio 3 - TIR'!$C$22)/('Ejercicio 3 - TIR'!$E$22-'Ejercicio 3 - TIR'!$C$22),'Ejercicio 3 - TIR'!$C$22+SQRT(('Ejercicio 3 - TIR'!$E$22-'Ejercicio 3 - TIR'!$C$22)*('Ejercicio 3 - TIR'!$D$22-'Ejercicio 3 - TIR'!$C$22)*P515),'Ejercicio 3 - TIR'!$E$22-SQRT(('Ejercicio 3 - TIR'!$E$22-'Ejercicio 3 - TIR'!$C$22)*('Ejercicio 3 - TIR'!$E$22-'Ejercicio 3 - TIR'!$D$22)*(1-P515)))</f>
        <v>0.164077450861213</v>
      </c>
      <c r="R515" s="24">
        <f ca="1" t="shared" si="3845"/>
        <v>0.322483145289255</v>
      </c>
      <c r="S515" s="26">
        <f ca="1">IF(R515&lt;=('Ejercicio 3 - TIR'!$D$23-'Ejercicio 3 - TIR'!$C$23)/('Ejercicio 3 - TIR'!$E$23-'Ejercicio 3 - TIR'!$C$23),'Ejercicio 3 - TIR'!$C$23+SQRT(('Ejercicio 3 - TIR'!$E$23-'Ejercicio 3 - TIR'!$C$23)*('Ejercicio 3 - TIR'!$D$23-'Ejercicio 3 - TIR'!$C$23)*R515),'Ejercicio 3 - TIR'!$E$23-SQRT(('Ejercicio 3 - TIR'!$E$23-'Ejercicio 3 - TIR'!$C$23)*('Ejercicio 3 - TIR'!$E$23-'Ejercicio 3 - TIR'!$D$23)*(1-R515)))</f>
        <v>0.144092938001013</v>
      </c>
      <c r="T515" s="24">
        <f ca="1" t="shared" ref="T515:X515" si="3846">RAND()</f>
        <v>0.944247350349347</v>
      </c>
      <c r="U515" s="26">
        <f ca="1">IF(T515&lt;=('Ejercicio 3 - TIR'!$D$24-'Ejercicio 3 - TIR'!$C$24)/('Ejercicio 3 - TIR'!$E$24-'Ejercicio 3 - TIR'!$C$24),'Ejercicio 3 - TIR'!$C$24+SQRT(('Ejercicio 3 - TIR'!$E$24-'Ejercicio 3 - TIR'!$C$24)*('Ejercicio 3 - TIR'!$D$24-'Ejercicio 3 - TIR'!$C$24)*T515),'Ejercicio 3 - TIR'!$E$24-SQRT(('Ejercicio 3 - TIR'!$E$24-'Ejercicio 3 - TIR'!$C$24)*('Ejercicio 3 - TIR'!$E$24-'Ejercicio 3 - TIR'!$D$24)*(1-T515)))</f>
        <v>0.207505704540798</v>
      </c>
      <c r="V515" s="24">
        <f ca="1" t="shared" si="3846"/>
        <v>0.702276232791823</v>
      </c>
      <c r="W515" s="26">
        <f ca="1">IF(V515&lt;=('Ejercicio 3 - TIR'!$D$25-'Ejercicio 3 - TIR'!$C$25)/('Ejercicio 3 - TIR'!$E$25-'Ejercicio 3 - TIR'!$C$25),'Ejercicio 3 - TIR'!$C$25+SQRT(('Ejercicio 3 - TIR'!$E$25-'Ejercicio 3 - TIR'!$C$25)*('Ejercicio 3 - TIR'!$D$25-'Ejercicio 3 - TIR'!$C$25)*V515),'Ejercicio 3 - TIR'!$E$25-SQRT(('Ejercicio 3 - TIR'!$E$25-'Ejercicio 3 - TIR'!$C$25)*('Ejercicio 3 - TIR'!$E$25-'Ejercicio 3 - TIR'!$D$25)*(1-V515)))</f>
        <v>0.21771946119984</v>
      </c>
      <c r="X515" s="24">
        <f ca="1" t="shared" si="3846"/>
        <v>0.900177460901048</v>
      </c>
      <c r="Y515" s="26">
        <f ca="1">IF(X515&lt;=('Ejercicio 3 - TIR'!$D$26-'Ejercicio 3 - TIR'!$C$26)/('Ejercicio 3 - TIR'!$E$26-'Ejercicio 3 - TIR'!$C$26),'Ejercicio 3 - TIR'!$C$26+SQRT(('Ejercicio 3 - TIR'!$E$26-'Ejercicio 3 - TIR'!$C$26)*('Ejercicio 3 - TIR'!$D$26-'Ejercicio 3 - TIR'!$C$26)*X515),'Ejercicio 3 - TIR'!$E$26-SQRT(('Ejercicio 3 - TIR'!$E$26-'Ejercicio 3 - TIR'!$C$26)*('Ejercicio 3 - TIR'!$E$26-'Ejercicio 3 - TIR'!$D$26)*(1-X515)))</f>
        <v>0.256782728172019</v>
      </c>
      <c r="Z515" s="24">
        <f ca="1" t="shared" si="3812"/>
        <v>1.16407745086121</v>
      </c>
      <c r="AA515" s="24">
        <f ca="1" t="shared" si="3813"/>
        <v>1.33181279081653</v>
      </c>
      <c r="AB515" s="24">
        <f ca="1" t="shared" si="3814"/>
        <v>1.60817154229137</v>
      </c>
      <c r="AC515" s="24">
        <f ca="1" t="shared" si="3815"/>
        <v>1.95830178399596</v>
      </c>
      <c r="AD515" s="24">
        <f ca="1" t="shared" si="3816"/>
        <v>2.46115985867457</v>
      </c>
      <c r="AE515" s="23">
        <f ca="1" t="shared" si="3817"/>
        <v>4910.80981628984</v>
      </c>
      <c r="AF515" s="23">
        <f ca="1" t="shared" si="3818"/>
        <v>5618.42283068326</v>
      </c>
      <c r="AG515" s="23">
        <f ca="1" t="shared" si="3819"/>
        <v>6784.2776185723</v>
      </c>
      <c r="AH515" s="23">
        <f ca="1" t="shared" si="3820"/>
        <v>8261.34688631799</v>
      </c>
      <c r="AI515" s="23">
        <f ca="1" t="shared" si="3821"/>
        <v>10382.7180781621</v>
      </c>
      <c r="AJ515" s="25">
        <f ca="1" t="shared" si="3822"/>
        <v>41145.0464613844</v>
      </c>
      <c r="AK515" s="25">
        <f ca="1" t="shared" si="3823"/>
        <v>51959.5927137018</v>
      </c>
      <c r="AL515" s="25">
        <f ca="1" t="shared" si="3824"/>
        <v>70481.89342363</v>
      </c>
      <c r="AM515" s="25">
        <f ca="1" t="shared" si="3825"/>
        <v>83159.7395633554</v>
      </c>
      <c r="AN515" s="25">
        <f ca="1" t="shared" si="3826"/>
        <v>98903.6485600255</v>
      </c>
      <c r="AO515" s="25">
        <f ca="1">C515/'Ejercicio 3 - TIR'!$D$7</f>
        <v>15874.8079374181</v>
      </c>
      <c r="AP515" s="25">
        <f ca="1" t="shared" si="3827"/>
        <v>25270.2385239662</v>
      </c>
      <c r="AQ515" s="25">
        <f ca="1" t="shared" si="3828"/>
        <v>36084.7847762837</v>
      </c>
      <c r="AR515" s="25">
        <f ca="1" t="shared" si="3829"/>
        <v>54607.0854862118</v>
      </c>
      <c r="AS515" s="25">
        <f ca="1" t="shared" si="3830"/>
        <v>67284.9316259373</v>
      </c>
      <c r="AT515" s="25">
        <f ca="1" t="shared" si="3831"/>
        <v>83028.8406226073</v>
      </c>
      <c r="AU515" s="25">
        <f ca="1">AP515*'Ejercicio 3 - TIR'!$D$5</f>
        <v>12635.1192619831</v>
      </c>
      <c r="AV515" s="25">
        <f ca="1">AQ515*'Ejercicio 3 - TIR'!$D$5</f>
        <v>18042.3923881418</v>
      </c>
      <c r="AW515" s="25">
        <f ca="1">AR515*'Ejercicio 3 - TIR'!$D$5</f>
        <v>27303.5427431059</v>
      </c>
      <c r="AX515" s="25">
        <f ca="1">AS515*'Ejercicio 3 - TIR'!$D$5</f>
        <v>33642.4658129686</v>
      </c>
      <c r="AY515" s="25">
        <f ca="1">AT515*'Ejercicio 3 - TIR'!$D$5</f>
        <v>41514.4203113037</v>
      </c>
      <c r="AZ515" s="25">
        <f ca="1" t="shared" ref="AZ515:BD515" si="3847">AJ515-AU515-AE515</f>
        <v>23599.1173831114</v>
      </c>
      <c r="BA515" s="25">
        <f ca="1" t="shared" si="3847"/>
        <v>28298.7774948767</v>
      </c>
      <c r="BB515" s="25">
        <f ca="1" t="shared" si="3847"/>
        <v>36394.0730619517</v>
      </c>
      <c r="BC515" s="25">
        <f ca="1" t="shared" si="3847"/>
        <v>41255.9268640688</v>
      </c>
      <c r="BD515" s="25">
        <f ca="1" t="shared" si="3847"/>
        <v>47006.5101705597</v>
      </c>
      <c r="BE515" s="25">
        <f ca="1" t="shared" ref="BE515:BI515" si="3848">AZ515/Z515</f>
        <v>20272.8069044308</v>
      </c>
      <c r="BF515" s="25">
        <f ca="1" t="shared" si="3848"/>
        <v>21248.3148457575</v>
      </c>
      <c r="BG515" s="25">
        <f ca="1" t="shared" si="3848"/>
        <v>22630.7157569127</v>
      </c>
      <c r="BH515" s="25">
        <f ca="1" t="shared" si="3848"/>
        <v>21067.1956698549</v>
      </c>
      <c r="BI515" s="25">
        <f ca="1" t="shared" si="3848"/>
        <v>19099.3323757013</v>
      </c>
      <c r="BJ515" s="25">
        <f ca="1" t="shared" si="3834"/>
        <v>73662.0902506645</v>
      </c>
      <c r="BK515" s="25">
        <f ca="1" t="shared" si="3835"/>
        <v>39070.440059742</v>
      </c>
      <c r="BL515" s="25">
        <f ca="1" t="shared" si="3836"/>
        <v>112732.530310407</v>
      </c>
      <c r="BM515" s="25">
        <f ca="1">BK515*'Ejercicio 3 - TIR'!$D$5</f>
        <v>19535.220029871</v>
      </c>
      <c r="BN515" s="25">
        <f ca="1" t="shared" si="3837"/>
        <v>93197.3102805355</v>
      </c>
      <c r="BO515" s="25">
        <f ca="1" t="shared" si="3838"/>
        <v>37867.2315624088</v>
      </c>
      <c r="BP515" s="25">
        <f ca="1" t="shared" si="3839"/>
        <v>-109303.86728079</v>
      </c>
      <c r="BQ515" s="25">
        <f ca="1" t="shared" ref="BQ515:BT515" si="3849">BE515</f>
        <v>20272.8069044308</v>
      </c>
      <c r="BR515" s="25">
        <f ca="1" t="shared" si="3849"/>
        <v>21248.3148457575</v>
      </c>
      <c r="BS515" s="25">
        <f ca="1" t="shared" si="3849"/>
        <v>22630.7157569127</v>
      </c>
      <c r="BT515" s="25">
        <f ca="1" t="shared" si="3849"/>
        <v>21067.1956698549</v>
      </c>
      <c r="BU515" s="25">
        <f ca="1" t="shared" si="3841"/>
        <v>56966.5639381101</v>
      </c>
      <c r="BV515" s="27">
        <f ca="1" t="shared" si="3842"/>
        <v>7.97182697646031</v>
      </c>
    </row>
    <row r="516" ht="15" customHeight="1" spans="1:74">
      <c r="A516" s="23">
        <v>515</v>
      </c>
      <c r="B516" s="24">
        <f ca="1" t="shared" ref="B516:F516" si="3850">RAND()</f>
        <v>0.900908253923885</v>
      </c>
      <c r="C516" s="25">
        <f ca="1">IF(B516&lt;=('Ejercicio 3 - TIR'!$D$13-'Ejercicio 3 - TIR'!$C$13)/('Ejercicio 3 - TIR'!$E$13-'Ejercicio 3 - TIR'!$C$13),'Ejercicio 3 - TIR'!$C$13+SQRT(('Ejercicio 3 - TIR'!$E$13-'Ejercicio 3 - TIR'!$C$13)*('Ejercicio 3 - TIR'!$D$13-'Ejercicio 3 - TIR'!$C$13)*B516),'Ejercicio 3 - TIR'!$E$13-SQRT(('Ejercicio 3 - TIR'!$E$13-'Ejercicio 3 - TIR'!$C$13)*('Ejercicio 3 - TIR'!$E$13-'Ejercicio 3 - TIR'!$D$13)*(1-B516)))</f>
        <v>89095.409439537</v>
      </c>
      <c r="D516" s="24">
        <f ca="1" t="shared" si="3850"/>
        <v>0.477562632450852</v>
      </c>
      <c r="E516" s="25">
        <f ca="1">IF(D516&lt;=('Ejercicio 3 - TIR'!$D$14-'Ejercicio 3 - TIR'!$C$14)/('Ejercicio 3 - TIR'!$E$14-'Ejercicio 3 - TIR'!$C$14),'Ejercicio 3 - TIR'!$C$14+SQRT(('Ejercicio 3 - TIR'!$E$14-'Ejercicio 3 - TIR'!$C$14)*('Ejercicio 3 - TIR'!$D$14-'Ejercicio 3 - TIR'!$C$14)*D516),'Ejercicio 3 - TIR'!$E$14-SQRT(('Ejercicio 3 - TIR'!$E$14-'Ejercicio 3 - TIR'!$C$14)*('Ejercicio 3 - TIR'!$E$14-'Ejercicio 3 - TIR'!$D$14)*(1-D516)))</f>
        <v>31147.5650167667</v>
      </c>
      <c r="F516" s="24">
        <f ca="1" t="shared" si="3850"/>
        <v>0.548227913067199</v>
      </c>
      <c r="G516" s="25">
        <f ca="1">IF(F516&lt;=('Ejercicio 3 - TIR'!$D$18-'Ejercicio 3 - TIR'!$C$18)/('Ejercicio 3 - TIR'!$E$18-'Ejercicio 3 - TIR'!$C$18),'Ejercicio 3 - TIR'!$C$18+SQRT(('Ejercicio 3 - TIR'!$E$18-'Ejercicio 3 - TIR'!$C$18)*('Ejercicio 3 - TIR'!$D$18-'Ejercicio 3 - TIR'!$C$18)*F516),'Ejercicio 3 - TIR'!$E$18-SQRT(('Ejercicio 3 - TIR'!$E$18-'Ejercicio 3 - TIR'!$C$18)*('Ejercicio 3 - TIR'!$E$18-'Ejercicio 3 - TIR'!$D$18)*(1-F516)))</f>
        <v>39068.3067305909</v>
      </c>
      <c r="H516" s="24">
        <f ca="1" t="shared" ref="H516:L516" si="3851">RAND()</f>
        <v>0.887560559323182</v>
      </c>
      <c r="I516" s="25">
        <f ca="1">IF(H516&lt;=('Ejercicio 3 - TIR'!$D$18-'Ejercicio 3 - TIR'!$C$18)/('Ejercicio 3 - TIR'!$E$18-'Ejercicio 3 - TIR'!$C$18),'Ejercicio 3 - TIR'!$C$18+SQRT(('Ejercicio 3 - TIR'!$E$18-'Ejercicio 3 - TIR'!$C$18)*('Ejercicio 3 - TIR'!$D$18-'Ejercicio 3 - TIR'!$C$18)*H516),'Ejercicio 3 - TIR'!$E$18-SQRT(('Ejercicio 3 - TIR'!$E$18-'Ejercicio 3 - TIR'!$C$18)*('Ejercicio 3 - TIR'!$E$18-'Ejercicio 3 - TIR'!$D$18)*(1-H516)))</f>
        <v>42096.0444130873</v>
      </c>
      <c r="J516" s="24">
        <f ca="1" t="shared" si="3851"/>
        <v>0.137781404138072</v>
      </c>
      <c r="K516" s="25">
        <f ca="1">IF(J516&lt;=('Ejercicio 3 - TIR'!$D$18-'Ejercicio 3 - TIR'!$C$18)/('Ejercicio 3 - TIR'!$E$18-'Ejercicio 3 - TIR'!$C$18),'Ejercicio 3 - TIR'!$C$18+SQRT(('Ejercicio 3 - TIR'!$E$18-'Ejercicio 3 - TIR'!$C$18)*('Ejercicio 3 - TIR'!$D$18-'Ejercicio 3 - TIR'!$C$18)*J516),'Ejercicio 3 - TIR'!$E$18-SQRT(('Ejercicio 3 - TIR'!$E$18-'Ejercicio 3 - TIR'!$C$18)*('Ejercicio 3 - TIR'!$E$18-'Ejercicio 3 - TIR'!$D$18)*(1-J516)))</f>
        <v>34546.1203922368</v>
      </c>
      <c r="L516" s="24">
        <f ca="1" t="shared" si="3851"/>
        <v>0.599827722967055</v>
      </c>
      <c r="M516" s="25">
        <f ca="1">IF(L516&lt;=('Ejercicio 3 - TIR'!$D$18-'Ejercicio 3 - TIR'!$C$18)/('Ejercicio 3 - TIR'!$E$18-'Ejercicio 3 - TIR'!$C$18),'Ejercicio 3 - TIR'!$C$18+SQRT(('Ejercicio 3 - TIR'!$E$18-'Ejercicio 3 - TIR'!$C$18)*('Ejercicio 3 - TIR'!$D$18-'Ejercicio 3 - TIR'!$C$18)*L516),'Ejercicio 3 - TIR'!$E$18-SQRT(('Ejercicio 3 - TIR'!$E$18-'Ejercicio 3 - TIR'!$C$18)*('Ejercicio 3 - TIR'!$E$18-'Ejercicio 3 - TIR'!$D$18)*(1-L516)))</f>
        <v>39485.4709131945</v>
      </c>
      <c r="N516" s="24">
        <f ca="1" t="shared" ref="N516:R516" si="3852">RAND()</f>
        <v>0.173567395070329</v>
      </c>
      <c r="O516" s="25">
        <f ca="1">IF(N516&lt;=('Ejercicio 3 - TIR'!$D$18-'Ejercicio 3 - TIR'!$C$18)/('Ejercicio 3 - TIR'!$E$18-'Ejercicio 3 - TIR'!$C$18),'Ejercicio 3 - TIR'!$C$18+SQRT(('Ejercicio 3 - TIR'!$E$18-'Ejercicio 3 - TIR'!$C$18)*('Ejercicio 3 - TIR'!$D$18-'Ejercicio 3 - TIR'!$C$18)*N516),'Ejercicio 3 - TIR'!$E$18-SQRT(('Ejercicio 3 - TIR'!$E$18-'Ejercicio 3 - TIR'!$C$18)*('Ejercicio 3 - TIR'!$E$18-'Ejercicio 3 - TIR'!$D$18)*(1-N516)))</f>
        <v>35102.4610983867</v>
      </c>
      <c r="P516" s="24">
        <f ca="1" t="shared" si="3852"/>
        <v>0.250110080435914</v>
      </c>
      <c r="Q516" s="26">
        <f ca="1">IF(P516&lt;=('Ejercicio 3 - TIR'!$D$22-'Ejercicio 3 - TIR'!$C$22)/('Ejercicio 3 - TIR'!$E$22-'Ejercicio 3 - TIR'!$C$22),'Ejercicio 3 - TIR'!$C$22+SQRT(('Ejercicio 3 - TIR'!$E$22-'Ejercicio 3 - TIR'!$C$22)*('Ejercicio 3 - TIR'!$D$22-'Ejercicio 3 - TIR'!$C$22)*P516),'Ejercicio 3 - TIR'!$E$22-SQRT(('Ejercicio 3 - TIR'!$E$22-'Ejercicio 3 - TIR'!$C$22)*('Ejercicio 3 - TIR'!$E$22-'Ejercicio 3 - TIR'!$D$22)*(1-P516)))</f>
        <v>0.141217873238962</v>
      </c>
      <c r="R516" s="24">
        <f ca="1" t="shared" si="3852"/>
        <v>0.73403563910512</v>
      </c>
      <c r="S516" s="26">
        <f ca="1">IF(R516&lt;=('Ejercicio 3 - TIR'!$D$23-'Ejercicio 3 - TIR'!$C$23)/('Ejercicio 3 - TIR'!$E$23-'Ejercicio 3 - TIR'!$C$23),'Ejercicio 3 - TIR'!$C$23+SQRT(('Ejercicio 3 - TIR'!$E$23-'Ejercicio 3 - TIR'!$C$23)*('Ejercicio 3 - TIR'!$D$23-'Ejercicio 3 - TIR'!$C$23)*R516),'Ejercicio 3 - TIR'!$E$23-SQRT(('Ejercicio 3 - TIR'!$E$23-'Ejercicio 3 - TIR'!$C$23)*('Ejercicio 3 - TIR'!$E$23-'Ejercicio 3 - TIR'!$D$23)*(1-R516)))</f>
        <v>0.158119966873636</v>
      </c>
      <c r="T516" s="24">
        <f ca="1" t="shared" ref="T516:X516" si="3853">RAND()</f>
        <v>0.353865146334681</v>
      </c>
      <c r="U516" s="26">
        <f ca="1">IF(T516&lt;=('Ejercicio 3 - TIR'!$D$24-'Ejercicio 3 - TIR'!$C$24)/('Ejercicio 3 - TIR'!$E$24-'Ejercicio 3 - TIR'!$C$24),'Ejercicio 3 - TIR'!$C$24+SQRT(('Ejercicio 3 - TIR'!$E$24-'Ejercicio 3 - TIR'!$C$24)*('Ejercicio 3 - TIR'!$D$24-'Ejercicio 3 - TIR'!$C$24)*T516),'Ejercicio 3 - TIR'!$E$24-SQRT(('Ejercicio 3 - TIR'!$E$24-'Ejercicio 3 - TIR'!$C$24)*('Ejercicio 3 - TIR'!$E$24-'Ejercicio 3 - TIR'!$D$24)*(1-T516)))</f>
        <v>0.177260168878839</v>
      </c>
      <c r="V516" s="24">
        <f ca="1" t="shared" si="3853"/>
        <v>0.997410978345777</v>
      </c>
      <c r="W516" s="26">
        <f ca="1">IF(V516&lt;=('Ejercicio 3 - TIR'!$D$25-'Ejercicio 3 - TIR'!$C$25)/('Ejercicio 3 - TIR'!$E$25-'Ejercicio 3 - TIR'!$C$25),'Ejercicio 3 - TIR'!$C$25+SQRT(('Ejercicio 3 - TIR'!$E$25-'Ejercicio 3 - TIR'!$C$25)*('Ejercicio 3 - TIR'!$D$25-'Ejercicio 3 - TIR'!$C$25)*V516),'Ejercicio 3 - TIR'!$E$25-SQRT(('Ejercicio 3 - TIR'!$E$25-'Ejercicio 3 - TIR'!$C$25)*('Ejercicio 3 - TIR'!$E$25-'Ejercicio 3 - TIR'!$D$25)*(1-V516)))</f>
        <v>0.246989754862178</v>
      </c>
      <c r="X516" s="24">
        <f ca="1" t="shared" si="3853"/>
        <v>0.656988210484447</v>
      </c>
      <c r="Y516" s="26">
        <f ca="1">IF(X516&lt;=('Ejercicio 3 - TIR'!$D$26-'Ejercicio 3 - TIR'!$C$26)/('Ejercicio 3 - TIR'!$E$26-'Ejercicio 3 - TIR'!$C$26),'Ejercicio 3 - TIR'!$C$26+SQRT(('Ejercicio 3 - TIR'!$E$26-'Ejercicio 3 - TIR'!$C$26)*('Ejercicio 3 - TIR'!$D$26-'Ejercicio 3 - TIR'!$C$26)*X516),'Ejercicio 3 - TIR'!$E$26-SQRT(('Ejercicio 3 - TIR'!$E$26-'Ejercicio 3 - TIR'!$C$26)*('Ejercicio 3 - TIR'!$E$26-'Ejercicio 3 - TIR'!$D$26)*(1-X516)))</f>
        <v>0.236962067157169</v>
      </c>
      <c r="Z516" s="24">
        <f ca="1" t="shared" si="3812"/>
        <v>1.14121787323896</v>
      </c>
      <c r="AA516" s="24">
        <f ca="1" t="shared" si="3813"/>
        <v>1.32166720555111</v>
      </c>
      <c r="AB516" s="24">
        <f ca="1" t="shared" si="3814"/>
        <v>1.55594615760872</v>
      </c>
      <c r="AC516" s="24">
        <f ca="1" t="shared" si="3815"/>
        <v>1.94024891765525</v>
      </c>
      <c r="AD516" s="24">
        <f ca="1" t="shared" si="3816"/>
        <v>2.40001431198229</v>
      </c>
      <c r="AE516" s="23">
        <f ca="1" t="shared" si="3817"/>
        <v>4398.59288824008</v>
      </c>
      <c r="AF516" s="23">
        <f ca="1" t="shared" si="3818"/>
        <v>5094.09825001921</v>
      </c>
      <c r="AG516" s="23">
        <f ca="1" t="shared" si="3819"/>
        <v>5997.07896610302</v>
      </c>
      <c r="AH516" s="23">
        <f ca="1" t="shared" si="3820"/>
        <v>7478.29602982993</v>
      </c>
      <c r="AI516" s="23">
        <f ca="1" t="shared" si="3821"/>
        <v>9250.36851587168</v>
      </c>
      <c r="AJ516" s="25">
        <f ca="1" t="shared" si="3822"/>
        <v>44585.4499181323</v>
      </c>
      <c r="AK516" s="25">
        <f ca="1" t="shared" si="3823"/>
        <v>55636.9613842004</v>
      </c>
      <c r="AL516" s="25">
        <f ca="1" t="shared" si="3824"/>
        <v>53751.903284589</v>
      </c>
      <c r="AM516" s="25">
        <f ca="1" t="shared" si="3825"/>
        <v>76611.6422024333</v>
      </c>
      <c r="AN516" s="25">
        <f ca="1" t="shared" si="3826"/>
        <v>84246.4090219297</v>
      </c>
      <c r="AO516" s="25">
        <f ca="1">C516/'Ejercicio 3 - TIR'!$D$7</f>
        <v>17819.0818879074</v>
      </c>
      <c r="AP516" s="25">
        <f ca="1" t="shared" si="3827"/>
        <v>26766.3680302249</v>
      </c>
      <c r="AQ516" s="25">
        <f ca="1" t="shared" si="3828"/>
        <v>37817.879496293</v>
      </c>
      <c r="AR516" s="25">
        <f ca="1" t="shared" si="3829"/>
        <v>35932.8213966816</v>
      </c>
      <c r="AS516" s="25">
        <f ca="1" t="shared" si="3830"/>
        <v>58792.5603145259</v>
      </c>
      <c r="AT516" s="25">
        <f ca="1" t="shared" si="3831"/>
        <v>66427.3271340223</v>
      </c>
      <c r="AU516" s="25">
        <f ca="1">AP516*'Ejercicio 3 - TIR'!$D$5</f>
        <v>13383.1840151125</v>
      </c>
      <c r="AV516" s="25">
        <f ca="1">AQ516*'Ejercicio 3 - TIR'!$D$5</f>
        <v>18908.9397481465</v>
      </c>
      <c r="AW516" s="25">
        <f ca="1">AR516*'Ejercicio 3 - TIR'!$D$5</f>
        <v>17966.4106983408</v>
      </c>
      <c r="AX516" s="25">
        <f ca="1">AS516*'Ejercicio 3 - TIR'!$D$5</f>
        <v>29396.2801572629</v>
      </c>
      <c r="AY516" s="25">
        <f ca="1">AT516*'Ejercicio 3 - TIR'!$D$5</f>
        <v>33213.6635670112</v>
      </c>
      <c r="AZ516" s="25">
        <f ca="1" t="shared" ref="AZ516:BD516" si="3854">AJ516-AU516-AE516</f>
        <v>26803.6730147798</v>
      </c>
      <c r="BA516" s="25">
        <f ca="1" t="shared" si="3854"/>
        <v>31633.9233860347</v>
      </c>
      <c r="BB516" s="25">
        <f ca="1" t="shared" si="3854"/>
        <v>29788.4136201452</v>
      </c>
      <c r="BC516" s="25">
        <f ca="1" t="shared" si="3854"/>
        <v>39737.0660153404</v>
      </c>
      <c r="BD516" s="25">
        <f ca="1" t="shared" si="3854"/>
        <v>41782.3769390469</v>
      </c>
      <c r="BE516" s="25">
        <f ca="1" t="shared" ref="BE516:BI516" si="3855">AZ516/Z516</f>
        <v>23486.9025830332</v>
      </c>
      <c r="BF516" s="25">
        <f ca="1" t="shared" si="3855"/>
        <v>23934.8629164511</v>
      </c>
      <c r="BG516" s="25">
        <f ca="1" t="shared" si="3855"/>
        <v>19144.8871636574</v>
      </c>
      <c r="BH516" s="25">
        <f ca="1" t="shared" si="3855"/>
        <v>20480.3959191803</v>
      </c>
      <c r="BI516" s="25">
        <f ca="1" t="shared" si="3855"/>
        <v>17409.2199077499</v>
      </c>
      <c r="BJ516" s="25">
        <f ca="1" t="shared" si="3834"/>
        <v>74754.6018236392</v>
      </c>
      <c r="BK516" s="25">
        <f ca="1" t="shared" si="3835"/>
        <v>42766.0515573623</v>
      </c>
      <c r="BL516" s="25">
        <f ca="1" t="shared" si="3836"/>
        <v>117520.653381001</v>
      </c>
      <c r="BM516" s="25">
        <f ca="1">BK516*'Ejercicio 3 - TIR'!$D$5</f>
        <v>21383.0257786811</v>
      </c>
      <c r="BN516" s="25">
        <f ca="1" t="shared" si="3837"/>
        <v>96137.6276023203</v>
      </c>
      <c r="BO516" s="25">
        <f ca="1" t="shared" si="3838"/>
        <v>40057.1059607204</v>
      </c>
      <c r="BP516" s="25">
        <f ca="1" t="shared" si="3839"/>
        <v>-120242.974456304</v>
      </c>
      <c r="BQ516" s="25">
        <f ca="1" t="shared" ref="BQ516:BT516" si="3856">BE516</f>
        <v>23486.9025830332</v>
      </c>
      <c r="BR516" s="25">
        <f ca="1" t="shared" si="3856"/>
        <v>23934.8629164511</v>
      </c>
      <c r="BS516" s="25">
        <f ca="1" t="shared" si="3856"/>
        <v>19144.8871636574</v>
      </c>
      <c r="BT516" s="25">
        <f ca="1" t="shared" si="3856"/>
        <v>20480.3959191803</v>
      </c>
      <c r="BU516" s="25">
        <f ca="1" t="shared" si="3841"/>
        <v>57466.3258684704</v>
      </c>
      <c r="BV516" s="27">
        <f ca="1" t="shared" si="3842"/>
        <v>5.58703978038075</v>
      </c>
    </row>
    <row r="517" ht="15" customHeight="1" spans="1:74">
      <c r="A517" s="23">
        <v>516</v>
      </c>
      <c r="B517" s="24">
        <f ca="1" t="shared" ref="B517:F517" si="3857">RAND()</f>
        <v>0.258435700893143</v>
      </c>
      <c r="C517" s="25">
        <f ca="1">IF(B517&lt;=('Ejercicio 3 - TIR'!$D$13-'Ejercicio 3 - TIR'!$C$13)/('Ejercicio 3 - TIR'!$E$13-'Ejercicio 3 - TIR'!$C$13),'Ejercicio 3 - TIR'!$C$13+SQRT(('Ejercicio 3 - TIR'!$E$13-'Ejercicio 3 - TIR'!$C$13)*('Ejercicio 3 - TIR'!$D$13-'Ejercicio 3 - TIR'!$C$13)*B517),'Ejercicio 3 - TIR'!$E$13-SQRT(('Ejercicio 3 - TIR'!$E$13-'Ejercicio 3 - TIR'!$C$13)*('Ejercicio 3 - TIR'!$E$13-'Ejercicio 3 - TIR'!$D$13)*(1-B517)))</f>
        <v>70169.1911117344</v>
      </c>
      <c r="D517" s="24">
        <f ca="1" t="shared" si="3857"/>
        <v>0.383532608169754</v>
      </c>
      <c r="E517" s="25">
        <f ca="1">IF(D517&lt;=('Ejercicio 3 - TIR'!$D$14-'Ejercicio 3 - TIR'!$C$14)/('Ejercicio 3 - TIR'!$E$14-'Ejercicio 3 - TIR'!$C$14),'Ejercicio 3 - TIR'!$C$14+SQRT(('Ejercicio 3 - TIR'!$E$14-'Ejercicio 3 - TIR'!$C$14)*('Ejercicio 3 - TIR'!$D$14-'Ejercicio 3 - TIR'!$C$14)*D517),'Ejercicio 3 - TIR'!$E$14-SQRT(('Ejercicio 3 - TIR'!$E$14-'Ejercicio 3 - TIR'!$C$14)*('Ejercicio 3 - TIR'!$E$14-'Ejercicio 3 - TIR'!$D$14)*(1-D517)))</f>
        <v>30383.8620655412</v>
      </c>
      <c r="F517" s="24">
        <f ca="1" t="shared" si="3857"/>
        <v>0.317852934572478</v>
      </c>
      <c r="G517" s="25">
        <f ca="1">IF(F517&lt;=('Ejercicio 3 - TIR'!$D$18-'Ejercicio 3 - TIR'!$C$18)/('Ejercicio 3 - TIR'!$E$18-'Ejercicio 3 - TIR'!$C$18),'Ejercicio 3 - TIR'!$C$18+SQRT(('Ejercicio 3 - TIR'!$E$18-'Ejercicio 3 - TIR'!$C$18)*('Ejercicio 3 - TIR'!$D$18-'Ejercicio 3 - TIR'!$C$18)*F517),'Ejercicio 3 - TIR'!$E$18-SQRT(('Ejercicio 3 - TIR'!$E$18-'Ejercicio 3 - TIR'!$C$18)*('Ejercicio 3 - TIR'!$E$18-'Ejercicio 3 - TIR'!$D$18)*(1-F517)))</f>
        <v>36904.9214467561</v>
      </c>
      <c r="H517" s="24">
        <f ca="1" t="shared" ref="H517:L517" si="3858">RAND()</f>
        <v>0.129644358516115</v>
      </c>
      <c r="I517" s="25">
        <f ca="1">IF(H517&lt;=('Ejercicio 3 - TIR'!$D$18-'Ejercicio 3 - TIR'!$C$18)/('Ejercicio 3 - TIR'!$E$18-'Ejercicio 3 - TIR'!$C$18),'Ejercicio 3 - TIR'!$C$18+SQRT(('Ejercicio 3 - TIR'!$E$18-'Ejercicio 3 - TIR'!$C$18)*('Ejercicio 3 - TIR'!$D$18-'Ejercicio 3 - TIR'!$C$18)*H517),'Ejercicio 3 - TIR'!$E$18-SQRT(('Ejercicio 3 - TIR'!$E$18-'Ejercicio 3 - TIR'!$C$18)*('Ejercicio 3 - TIR'!$E$18-'Ejercicio 3 - TIR'!$D$18)*(1-H517)))</f>
        <v>34409.8360261372</v>
      </c>
      <c r="J517" s="24">
        <f ca="1" t="shared" si="3858"/>
        <v>0.565485512782081</v>
      </c>
      <c r="K517" s="25">
        <f ca="1">IF(J517&lt;=('Ejercicio 3 - TIR'!$D$18-'Ejercicio 3 - TIR'!$C$18)/('Ejercicio 3 - TIR'!$E$18-'Ejercicio 3 - TIR'!$C$18),'Ejercicio 3 - TIR'!$C$18+SQRT(('Ejercicio 3 - TIR'!$E$18-'Ejercicio 3 - TIR'!$C$18)*('Ejercicio 3 - TIR'!$D$18-'Ejercicio 3 - TIR'!$C$18)*J517),'Ejercicio 3 - TIR'!$E$18-SQRT(('Ejercicio 3 - TIR'!$E$18-'Ejercicio 3 - TIR'!$C$18)*('Ejercicio 3 - TIR'!$E$18-'Ejercicio 3 - TIR'!$D$18)*(1-J517)))</f>
        <v>39209.9308855882</v>
      </c>
      <c r="L517" s="24">
        <f ca="1" t="shared" si="3858"/>
        <v>0.0404595143983009</v>
      </c>
      <c r="M517" s="25">
        <f ca="1">IF(L517&lt;=('Ejercicio 3 - TIR'!$D$18-'Ejercicio 3 - TIR'!$C$18)/('Ejercicio 3 - TIR'!$E$18-'Ejercicio 3 - TIR'!$C$18),'Ejercicio 3 - TIR'!$C$18+SQRT(('Ejercicio 3 - TIR'!$E$18-'Ejercicio 3 - TIR'!$C$18)*('Ejercicio 3 - TIR'!$D$18-'Ejercicio 3 - TIR'!$C$18)*L517),'Ejercicio 3 - TIR'!$E$18-SQRT(('Ejercicio 3 - TIR'!$E$18-'Ejercicio 3 - TIR'!$C$18)*('Ejercicio 3 - TIR'!$E$18-'Ejercicio 3 - TIR'!$D$18)*(1-L517)))</f>
        <v>32463.5192631163</v>
      </c>
      <c r="N517" s="24">
        <f ca="1" t="shared" ref="N517:R517" si="3859">RAND()</f>
        <v>0.724085476743906</v>
      </c>
      <c r="O517" s="25">
        <f ca="1">IF(N517&lt;=('Ejercicio 3 - TIR'!$D$18-'Ejercicio 3 - TIR'!$C$18)/('Ejercicio 3 - TIR'!$E$18-'Ejercicio 3 - TIR'!$C$18),'Ejercicio 3 - TIR'!$C$18+SQRT(('Ejercicio 3 - TIR'!$E$18-'Ejercicio 3 - TIR'!$C$18)*('Ejercicio 3 - TIR'!$D$18-'Ejercicio 3 - TIR'!$C$18)*N517),'Ejercicio 3 - TIR'!$E$18-SQRT(('Ejercicio 3 - TIR'!$E$18-'Ejercicio 3 - TIR'!$C$18)*('Ejercicio 3 - TIR'!$E$18-'Ejercicio 3 - TIR'!$D$18)*(1-N517)))</f>
        <v>40450.979309323</v>
      </c>
      <c r="P517" s="24">
        <f ca="1" t="shared" si="3859"/>
        <v>0.986956857925253</v>
      </c>
      <c r="Q517" s="26">
        <f ca="1">IF(P517&lt;=('Ejercicio 3 - TIR'!$D$22-'Ejercicio 3 - TIR'!$C$22)/('Ejercicio 3 - TIR'!$E$22-'Ejercicio 3 - TIR'!$C$22),'Ejercicio 3 - TIR'!$C$22+SQRT(('Ejercicio 3 - TIR'!$E$22-'Ejercicio 3 - TIR'!$C$22)*('Ejercicio 3 - TIR'!$D$22-'Ejercicio 3 - TIR'!$C$22)*P517),'Ejercicio 3 - TIR'!$E$22-SQRT(('Ejercicio 3 - TIR'!$E$22-'Ejercicio 3 - TIR'!$C$22)*('Ejercicio 3 - TIR'!$E$22-'Ejercicio 3 - TIR'!$D$22)*(1-P517)))</f>
        <v>0.17515462532568</v>
      </c>
      <c r="R517" s="24">
        <f ca="1" t="shared" si="3859"/>
        <v>0.118738582646516</v>
      </c>
      <c r="S517" s="26">
        <f ca="1">IF(R517&lt;=('Ejercicio 3 - TIR'!$D$23-'Ejercicio 3 - TIR'!$C$23)/('Ejercicio 3 - TIR'!$E$23-'Ejercicio 3 - TIR'!$C$23),'Ejercicio 3 - TIR'!$C$23+SQRT(('Ejercicio 3 - TIR'!$E$23-'Ejercicio 3 - TIR'!$C$23)*('Ejercicio 3 - TIR'!$D$23-'Ejercicio 3 - TIR'!$C$23)*R517),'Ejercicio 3 - TIR'!$E$23-SQRT(('Ejercicio 3 - TIR'!$E$23-'Ejercicio 3 - TIR'!$C$23)*('Ejercicio 3 - TIR'!$E$23-'Ejercicio 3 - TIR'!$D$23)*(1-R517)))</f>
        <v>0.134619488662868</v>
      </c>
      <c r="T517" s="24">
        <f ca="1" t="shared" ref="T517:X517" si="3860">RAND()</f>
        <v>0.263881702120581</v>
      </c>
      <c r="U517" s="26">
        <f ca="1">IF(T517&lt;=('Ejercicio 3 - TIR'!$D$24-'Ejercicio 3 - TIR'!$C$24)/('Ejercicio 3 - TIR'!$E$24-'Ejercicio 3 - TIR'!$C$24),'Ejercicio 3 - TIR'!$C$24+SQRT(('Ejercicio 3 - TIR'!$E$24-'Ejercicio 3 - TIR'!$C$24)*('Ejercicio 3 - TIR'!$D$24-'Ejercicio 3 - TIR'!$C$24)*T517),'Ejercicio 3 - TIR'!$E$24-SQRT(('Ejercicio 3 - TIR'!$E$24-'Ejercicio 3 - TIR'!$C$24)*('Ejercicio 3 - TIR'!$E$24-'Ejercicio 3 - TIR'!$D$24)*(1-T517)))</f>
        <v>0.173540424262388</v>
      </c>
      <c r="V517" s="24">
        <f ca="1" t="shared" si="3860"/>
        <v>0.0848190007264369</v>
      </c>
      <c r="W517" s="26">
        <f ca="1">IF(V517&lt;=('Ejercicio 3 - TIR'!$D$25-'Ejercicio 3 - TIR'!$C$25)/('Ejercicio 3 - TIR'!$E$25-'Ejercicio 3 - TIR'!$C$25),'Ejercicio 3 - TIR'!$C$25+SQRT(('Ejercicio 3 - TIR'!$E$25-'Ejercicio 3 - TIR'!$C$25)*('Ejercicio 3 - TIR'!$D$25-'Ejercicio 3 - TIR'!$C$25)*V517),'Ejercicio 3 - TIR'!$E$25-SQRT(('Ejercicio 3 - TIR'!$E$25-'Ejercicio 3 - TIR'!$C$25)*('Ejercicio 3 - TIR'!$E$25-'Ejercicio 3 - TIR'!$D$25)*(1-V517)))</f>
        <v>0.1908970914017</v>
      </c>
      <c r="X517" s="24">
        <f ca="1" t="shared" si="3860"/>
        <v>0.167721090913595</v>
      </c>
      <c r="Y517" s="26">
        <f ca="1">IF(X517&lt;=('Ejercicio 3 - TIR'!$D$26-'Ejercicio 3 - TIR'!$C$26)/('Ejercicio 3 - TIR'!$E$26-'Ejercicio 3 - TIR'!$C$26),'Ejercicio 3 - TIR'!$C$26+SQRT(('Ejercicio 3 - TIR'!$E$26-'Ejercicio 3 - TIR'!$C$26)*('Ejercicio 3 - TIR'!$D$26-'Ejercicio 3 - TIR'!$C$26)*X517),'Ejercicio 3 - TIR'!$E$26-SQRT(('Ejercicio 3 - TIR'!$E$26-'Ejercicio 3 - TIR'!$C$26)*('Ejercicio 3 - TIR'!$E$26-'Ejercicio 3 - TIR'!$D$26)*(1-X517)))</f>
        <v>0.211280200785395</v>
      </c>
      <c r="Z517" s="24">
        <f ca="1" t="shared" si="3812"/>
        <v>1.17515462532568</v>
      </c>
      <c r="AA517" s="24">
        <f ca="1" t="shared" si="3813"/>
        <v>1.33335334008683</v>
      </c>
      <c r="AB517" s="24">
        <f ca="1" t="shared" si="3814"/>
        <v>1.56474404441717</v>
      </c>
      <c r="AC517" s="24">
        <f ca="1" t="shared" si="3815"/>
        <v>1.86344913128454</v>
      </c>
      <c r="AD517" s="24">
        <f ca="1" t="shared" si="3816"/>
        <v>2.2571590378957</v>
      </c>
      <c r="AE517" s="23">
        <f ca="1" t="shared" si="3817"/>
        <v>5321.87397603701</v>
      </c>
      <c r="AF517" s="23">
        <f ca="1" t="shared" si="3818"/>
        <v>6038.30192941933</v>
      </c>
      <c r="AG517" s="23">
        <f ca="1" t="shared" si="3819"/>
        <v>7086.19140807516</v>
      </c>
      <c r="AH517" s="23">
        <f ca="1" t="shared" si="3820"/>
        <v>8438.92473699243</v>
      </c>
      <c r="AI517" s="23">
        <f ca="1" t="shared" si="3821"/>
        <v>10221.902449837</v>
      </c>
      <c r="AJ517" s="25">
        <f ca="1" t="shared" si="3822"/>
        <v>43368.9891354362</v>
      </c>
      <c r="AK517" s="25">
        <f ca="1" t="shared" si="3823"/>
        <v>45880.46979729</v>
      </c>
      <c r="AL517" s="25">
        <f ca="1" t="shared" si="3824"/>
        <v>61353.5058352329</v>
      </c>
      <c r="AM517" s="25">
        <f ca="1" t="shared" si="3825"/>
        <v>60494.1167692929</v>
      </c>
      <c r="AN517" s="25">
        <f ca="1" t="shared" si="3826"/>
        <v>91304.2935397706</v>
      </c>
      <c r="AO517" s="25">
        <f ca="1">C517/'Ejercicio 3 - TIR'!$D$7</f>
        <v>14033.8382223469</v>
      </c>
      <c r="AP517" s="25">
        <f ca="1" t="shared" si="3827"/>
        <v>29335.1509130894</v>
      </c>
      <c r="AQ517" s="25">
        <f ca="1" t="shared" si="3828"/>
        <v>31846.6315749432</v>
      </c>
      <c r="AR517" s="25">
        <f ca="1" t="shared" si="3829"/>
        <v>47319.6676128861</v>
      </c>
      <c r="AS517" s="25">
        <f ca="1" t="shared" si="3830"/>
        <v>46460.2785469461</v>
      </c>
      <c r="AT517" s="25">
        <f ca="1" t="shared" si="3831"/>
        <v>77270.4553174237</v>
      </c>
      <c r="AU517" s="25">
        <f ca="1">AP517*'Ejercicio 3 - TIR'!$D$5</f>
        <v>14667.5754565447</v>
      </c>
      <c r="AV517" s="25">
        <f ca="1">AQ517*'Ejercicio 3 - TIR'!$D$5</f>
        <v>15923.3157874716</v>
      </c>
      <c r="AW517" s="25">
        <f ca="1">AR517*'Ejercicio 3 - TIR'!$D$5</f>
        <v>23659.833806443</v>
      </c>
      <c r="AX517" s="25">
        <f ca="1">AS517*'Ejercicio 3 - TIR'!$D$5</f>
        <v>23230.139273473</v>
      </c>
      <c r="AY517" s="25">
        <f ca="1">AT517*'Ejercicio 3 - TIR'!$D$5</f>
        <v>38635.2276587119</v>
      </c>
      <c r="AZ517" s="25">
        <f ca="1" t="shared" ref="AZ517:BD517" si="3861">AJ517-AU517-AE517</f>
        <v>23379.5397028546</v>
      </c>
      <c r="BA517" s="25">
        <f ca="1" t="shared" si="3861"/>
        <v>23918.8520803991</v>
      </c>
      <c r="BB517" s="25">
        <f ca="1" t="shared" si="3861"/>
        <v>30607.4806207147</v>
      </c>
      <c r="BC517" s="25">
        <f ca="1" t="shared" si="3861"/>
        <v>28825.0527588275</v>
      </c>
      <c r="BD517" s="25">
        <f ca="1" t="shared" si="3861"/>
        <v>42447.1634312217</v>
      </c>
      <c r="BE517" s="25">
        <f ca="1" t="shared" ref="BE517:BI517" si="3862">AZ517/Z517</f>
        <v>19894.862513412</v>
      </c>
      <c r="BF517" s="25">
        <f ca="1" t="shared" si="3862"/>
        <v>17938.8698863885</v>
      </c>
      <c r="BG517" s="25">
        <f ca="1" t="shared" si="3862"/>
        <v>19560.6947538282</v>
      </c>
      <c r="BH517" s="25">
        <f ca="1" t="shared" si="3862"/>
        <v>15468.6555564613</v>
      </c>
      <c r="BI517" s="25">
        <f ca="1" t="shared" si="3862"/>
        <v>18805.5705063628</v>
      </c>
      <c r="BJ517" s="25">
        <f ca="1" t="shared" si="3834"/>
        <v>68581.2088674128</v>
      </c>
      <c r="BK517" s="25">
        <f ca="1" t="shared" si="3835"/>
        <v>31676.6047799364</v>
      </c>
      <c r="BL517" s="25">
        <f ca="1" t="shared" si="3836"/>
        <v>100257.813647349</v>
      </c>
      <c r="BM517" s="25">
        <f ca="1">BK517*'Ejercicio 3 - TIR'!$D$5</f>
        <v>15838.3023899682</v>
      </c>
      <c r="BN517" s="25">
        <f ca="1" t="shared" si="3837"/>
        <v>84419.511257381</v>
      </c>
      <c r="BO517" s="25">
        <f ca="1" t="shared" si="3838"/>
        <v>37400.7811767147</v>
      </c>
      <c r="BP517" s="25">
        <f ca="1" t="shared" si="3839"/>
        <v>-100553.053177276</v>
      </c>
      <c r="BQ517" s="25">
        <f ca="1" t="shared" ref="BQ517:BT517" si="3863">BE517</f>
        <v>19894.862513412</v>
      </c>
      <c r="BR517" s="25">
        <f ca="1" t="shared" si="3863"/>
        <v>17938.8698863885</v>
      </c>
      <c r="BS517" s="25">
        <f ca="1" t="shared" si="3863"/>
        <v>19560.6947538282</v>
      </c>
      <c r="BT517" s="25">
        <f ca="1" t="shared" si="3863"/>
        <v>15468.6555564613</v>
      </c>
      <c r="BU517" s="25">
        <f ca="1" t="shared" si="3841"/>
        <v>56206.3516830775</v>
      </c>
      <c r="BV517" s="27">
        <f ca="1" t="shared" si="3842"/>
        <v>7.4861829625497</v>
      </c>
    </row>
    <row r="518" ht="15" customHeight="1" spans="1:74">
      <c r="A518" s="23">
        <v>517</v>
      </c>
      <c r="B518" s="24">
        <f ca="1" t="shared" ref="B518:F518" si="3864">RAND()</f>
        <v>0.344360074105337</v>
      </c>
      <c r="C518" s="25">
        <f ca="1">IF(B518&lt;=('Ejercicio 3 - TIR'!$D$13-'Ejercicio 3 - TIR'!$C$13)/('Ejercicio 3 - TIR'!$E$13-'Ejercicio 3 - TIR'!$C$13),'Ejercicio 3 - TIR'!$C$13+SQRT(('Ejercicio 3 - TIR'!$E$13-'Ejercicio 3 - TIR'!$C$13)*('Ejercicio 3 - TIR'!$D$13-'Ejercicio 3 - TIR'!$C$13)*B518),'Ejercicio 3 - TIR'!$E$13-SQRT(('Ejercicio 3 - TIR'!$E$13-'Ejercicio 3 - TIR'!$C$13)*('Ejercicio 3 - TIR'!$E$13-'Ejercicio 3 - TIR'!$D$13)*(1-B518)))</f>
        <v>71950.6165651793</v>
      </c>
      <c r="D518" s="24">
        <f ca="1" t="shared" si="3864"/>
        <v>0.0258927895069605</v>
      </c>
      <c r="E518" s="25">
        <f ca="1">IF(D518&lt;=('Ejercicio 3 - TIR'!$D$14-'Ejercicio 3 - TIR'!$C$14)/('Ejercicio 3 - TIR'!$E$14-'Ejercicio 3 - TIR'!$C$14),'Ejercicio 3 - TIR'!$C$14+SQRT(('Ejercicio 3 - TIR'!$E$14-'Ejercicio 3 - TIR'!$C$14)*('Ejercicio 3 - TIR'!$D$14-'Ejercicio 3 - TIR'!$C$14)*D518),'Ejercicio 3 - TIR'!$E$14-SQRT(('Ejercicio 3 - TIR'!$E$14-'Ejercicio 3 - TIR'!$C$14)*('Ejercicio 3 - TIR'!$E$14-'Ejercicio 3 - TIR'!$D$14)*(1-D518)))</f>
        <v>26393.5419667244</v>
      </c>
      <c r="F518" s="24">
        <f ca="1" t="shared" si="3864"/>
        <v>0.202709474382385</v>
      </c>
      <c r="G518" s="25">
        <f ca="1">IF(F518&lt;=('Ejercicio 3 - TIR'!$D$18-'Ejercicio 3 - TIR'!$C$18)/('Ejercicio 3 - TIR'!$E$18-'Ejercicio 3 - TIR'!$C$18),'Ejercicio 3 - TIR'!$C$18+SQRT(('Ejercicio 3 - TIR'!$E$18-'Ejercicio 3 - TIR'!$C$18)*('Ejercicio 3 - TIR'!$D$18-'Ejercicio 3 - TIR'!$C$18)*F518),'Ejercicio 3 - TIR'!$E$18-SQRT(('Ejercicio 3 - TIR'!$E$18-'Ejercicio 3 - TIR'!$C$18)*('Ejercicio 3 - TIR'!$E$18-'Ejercicio 3 - TIR'!$D$18)*(1-F518)))</f>
        <v>35514.2017697358</v>
      </c>
      <c r="H518" s="24">
        <f ca="1" t="shared" ref="H518:L518" si="3865">RAND()</f>
        <v>0.507325585546634</v>
      </c>
      <c r="I518" s="25">
        <f ca="1">IF(H518&lt;=('Ejercicio 3 - TIR'!$D$18-'Ejercicio 3 - TIR'!$C$18)/('Ejercicio 3 - TIR'!$E$18-'Ejercicio 3 - TIR'!$C$18),'Ejercicio 3 - TIR'!$C$18+SQRT(('Ejercicio 3 - TIR'!$E$18-'Ejercicio 3 - TIR'!$C$18)*('Ejercicio 3 - TIR'!$D$18-'Ejercicio 3 - TIR'!$C$18)*H518),'Ejercicio 3 - TIR'!$E$18-SQRT(('Ejercicio 3 - TIR'!$E$18-'Ejercicio 3 - TIR'!$C$18)*('Ejercicio 3 - TIR'!$E$18-'Ejercicio 3 - TIR'!$D$18)*(1-H518)))</f>
        <v>38723.4647836737</v>
      </c>
      <c r="J518" s="24">
        <f ca="1" t="shared" si="3865"/>
        <v>0.962901587634567</v>
      </c>
      <c r="K518" s="25">
        <f ca="1">IF(J518&lt;=('Ejercicio 3 - TIR'!$D$18-'Ejercicio 3 - TIR'!$C$18)/('Ejercicio 3 - TIR'!$E$18-'Ejercicio 3 - TIR'!$C$18),'Ejercicio 3 - TIR'!$C$18+SQRT(('Ejercicio 3 - TIR'!$E$18-'Ejercicio 3 - TIR'!$C$18)*('Ejercicio 3 - TIR'!$D$18-'Ejercicio 3 - TIR'!$C$18)*J518),'Ejercicio 3 - TIR'!$E$18-SQRT(('Ejercicio 3 - TIR'!$E$18-'Ejercicio 3 - TIR'!$C$18)*('Ejercicio 3 - TIR'!$E$18-'Ejercicio 3 - TIR'!$D$18)*(1-J518)))</f>
        <v>43331.9529600735</v>
      </c>
      <c r="L518" s="24">
        <f ca="1" t="shared" si="3865"/>
        <v>0.461904194406854</v>
      </c>
      <c r="M518" s="25">
        <f ca="1">IF(L518&lt;=('Ejercicio 3 - TIR'!$D$18-'Ejercicio 3 - TIR'!$C$18)/('Ejercicio 3 - TIR'!$E$18-'Ejercicio 3 - TIR'!$C$18),'Ejercicio 3 - TIR'!$C$18+SQRT(('Ejercicio 3 - TIR'!$E$18-'Ejercicio 3 - TIR'!$C$18)*('Ejercicio 3 - TIR'!$D$18-'Ejercicio 3 - TIR'!$C$18)*L518),'Ejercicio 3 - TIR'!$E$18-SQRT(('Ejercicio 3 - TIR'!$E$18-'Ejercicio 3 - TIR'!$C$18)*('Ejercicio 3 - TIR'!$E$18-'Ejercicio 3 - TIR'!$D$18)*(1-L518)))</f>
        <v>38323.7989620742</v>
      </c>
      <c r="N518" s="24">
        <f ca="1" t="shared" ref="N518:R518" si="3866">RAND()</f>
        <v>0.552185771965197</v>
      </c>
      <c r="O518" s="25">
        <f ca="1">IF(N518&lt;=('Ejercicio 3 - TIR'!$D$18-'Ejercicio 3 - TIR'!$C$18)/('Ejercicio 3 - TIR'!$E$18-'Ejercicio 3 - TIR'!$C$18),'Ejercicio 3 - TIR'!$C$18+SQRT(('Ejercicio 3 - TIR'!$E$18-'Ejercicio 3 - TIR'!$C$18)*('Ejercicio 3 - TIR'!$D$18-'Ejercicio 3 - TIR'!$C$18)*N518),'Ejercicio 3 - TIR'!$E$18-SQRT(('Ejercicio 3 - TIR'!$E$18-'Ejercicio 3 - TIR'!$C$18)*('Ejercicio 3 - TIR'!$E$18-'Ejercicio 3 - TIR'!$D$18)*(1-N518)))</f>
        <v>39100.9815841358</v>
      </c>
      <c r="P518" s="24">
        <f ca="1" t="shared" si="3866"/>
        <v>0.340070303477363</v>
      </c>
      <c r="Q518" s="26">
        <f ca="1">IF(P518&lt;=('Ejercicio 3 - TIR'!$D$22-'Ejercicio 3 - TIR'!$C$22)/('Ejercicio 3 - TIR'!$E$22-'Ejercicio 3 - TIR'!$C$22),'Ejercicio 3 - TIR'!$C$22+SQRT(('Ejercicio 3 - TIR'!$E$22-'Ejercicio 3 - TIR'!$C$22)*('Ejercicio 3 - TIR'!$D$22-'Ejercicio 3 - TIR'!$C$22)*P518),'Ejercicio 3 - TIR'!$E$22-SQRT(('Ejercicio 3 - TIR'!$E$22-'Ejercicio 3 - TIR'!$C$22)*('Ejercicio 3 - TIR'!$E$22-'Ejercicio 3 - TIR'!$D$22)*(1-P518)))</f>
        <v>0.144741191286178</v>
      </c>
      <c r="R518" s="24">
        <f ca="1" t="shared" si="3866"/>
        <v>0.0570469989550058</v>
      </c>
      <c r="S518" s="26">
        <f ca="1">IF(R518&lt;=('Ejercicio 3 - TIR'!$D$23-'Ejercicio 3 - TIR'!$C$23)/('Ejercicio 3 - TIR'!$E$23-'Ejercicio 3 - TIR'!$C$23),'Ejercicio 3 - TIR'!$C$23+SQRT(('Ejercicio 3 - TIR'!$E$23-'Ejercicio 3 - TIR'!$C$23)*('Ejercicio 3 - TIR'!$D$23-'Ejercicio 3 - TIR'!$C$23)*R518),'Ejercicio 3 - TIR'!$E$23-SQRT(('Ejercicio 3 - TIR'!$E$23-'Ejercicio 3 - TIR'!$C$23)*('Ejercicio 3 - TIR'!$E$23-'Ejercicio 3 - TIR'!$D$23)*(1-R518)))</f>
        <v>0.130133340915957</v>
      </c>
      <c r="T518" s="24">
        <f ca="1" t="shared" ref="T518:X518" si="3867">RAND()</f>
        <v>0.815364012962759</v>
      </c>
      <c r="U518" s="26">
        <f ca="1">IF(T518&lt;=('Ejercicio 3 - TIR'!$D$24-'Ejercicio 3 - TIR'!$C$24)/('Ejercicio 3 - TIR'!$E$24-'Ejercicio 3 - TIR'!$C$24),'Ejercicio 3 - TIR'!$C$24+SQRT(('Ejercicio 3 - TIR'!$E$24-'Ejercicio 3 - TIR'!$C$24)*('Ejercicio 3 - TIR'!$D$24-'Ejercicio 3 - TIR'!$C$24)*T518),'Ejercicio 3 - TIR'!$E$24-SQRT(('Ejercicio 3 - TIR'!$E$24-'Ejercicio 3 - TIR'!$C$24)*('Ejercicio 3 - TIR'!$E$24-'Ejercicio 3 - TIR'!$D$24)*(1-T518)))</f>
        <v>0.19726278900779</v>
      </c>
      <c r="V518" s="24">
        <f ca="1" t="shared" si="3867"/>
        <v>0.124859139679763</v>
      </c>
      <c r="W518" s="26">
        <f ca="1">IF(V518&lt;=('Ejercicio 3 - TIR'!$D$25-'Ejercicio 3 - TIR'!$C$25)/('Ejercicio 3 - TIR'!$E$25-'Ejercicio 3 - TIR'!$C$25),'Ejercicio 3 - TIR'!$C$25+SQRT(('Ejercicio 3 - TIR'!$E$25-'Ejercicio 3 - TIR'!$C$25)*('Ejercicio 3 - TIR'!$D$25-'Ejercicio 3 - TIR'!$C$25)*V518),'Ejercicio 3 - TIR'!$E$25-SQRT(('Ejercicio 3 - TIR'!$E$25-'Ejercicio 3 - TIR'!$C$25)*('Ejercicio 3 - TIR'!$E$25-'Ejercicio 3 - TIR'!$D$25)*(1-V518)))</f>
        <v>0.193221300826759</v>
      </c>
      <c r="X518" s="24">
        <f ca="1" t="shared" si="3867"/>
        <v>0.550176986242297</v>
      </c>
      <c r="Y518" s="26">
        <f ca="1">IF(X518&lt;=('Ejercicio 3 - TIR'!$D$26-'Ejercicio 3 - TIR'!$C$26)/('Ejercicio 3 - TIR'!$E$26-'Ejercicio 3 - TIR'!$C$26),'Ejercicio 3 - TIR'!$C$26+SQRT(('Ejercicio 3 - TIR'!$E$26-'Ejercicio 3 - TIR'!$C$26)*('Ejercicio 3 - TIR'!$D$26-'Ejercicio 3 - TIR'!$C$26)*X518),'Ejercicio 3 - TIR'!$E$26-SQRT(('Ejercicio 3 - TIR'!$E$26-'Ejercicio 3 - TIR'!$C$26)*('Ejercicio 3 - TIR'!$E$26-'Ejercicio 3 - TIR'!$D$26)*(1-X518)))</f>
        <v>0.230714664713613</v>
      </c>
      <c r="Z518" s="24">
        <f ca="1" t="shared" si="3812"/>
        <v>1.14474119128618</v>
      </c>
      <c r="AA518" s="24">
        <f ca="1" t="shared" si="3813"/>
        <v>1.29371018699236</v>
      </c>
      <c r="AB518" s="24">
        <f ca="1" t="shared" si="3814"/>
        <v>1.54891106664626</v>
      </c>
      <c r="AC518" s="24">
        <f ca="1" t="shared" si="3815"/>
        <v>1.84819367780862</v>
      </c>
      <c r="AD518" s="24">
        <f ca="1" t="shared" si="3816"/>
        <v>2.27459906251005</v>
      </c>
      <c r="AE518" s="23">
        <f ca="1" t="shared" si="3817"/>
        <v>3820.23270652542</v>
      </c>
      <c r="AF518" s="23">
        <f ca="1" t="shared" si="3818"/>
        <v>4317.37235170198</v>
      </c>
      <c r="AG518" s="23">
        <f ca="1" t="shared" si="3819"/>
        <v>5169.02926298384</v>
      </c>
      <c r="AH518" s="23">
        <f ca="1" t="shared" si="3820"/>
        <v>6167.79582118916</v>
      </c>
      <c r="AI518" s="23">
        <f ca="1" t="shared" si="3821"/>
        <v>7590.79676609684</v>
      </c>
      <c r="AJ518" s="25">
        <f ca="1" t="shared" si="3822"/>
        <v>40654.5696414651</v>
      </c>
      <c r="AK518" s="25">
        <f ca="1" t="shared" si="3823"/>
        <v>50096.9408662786</v>
      </c>
      <c r="AL518" s="25">
        <f ca="1" t="shared" si="3824"/>
        <v>67117.3414792532</v>
      </c>
      <c r="AM518" s="25">
        <f ca="1" t="shared" si="3825"/>
        <v>70829.8029513141</v>
      </c>
      <c r="AN518" s="25">
        <f ca="1" t="shared" si="3826"/>
        <v>88939.0560544982</v>
      </c>
      <c r="AO518" s="25">
        <f ca="1">C518/'Ejercicio 3 - TIR'!$D$7</f>
        <v>14390.1233130359</v>
      </c>
      <c r="AP518" s="25">
        <f ca="1" t="shared" si="3827"/>
        <v>26264.4463284292</v>
      </c>
      <c r="AQ518" s="25">
        <f ca="1" t="shared" si="3828"/>
        <v>35706.8175532428</v>
      </c>
      <c r="AR518" s="25">
        <f ca="1" t="shared" si="3829"/>
        <v>52727.2181662173</v>
      </c>
      <c r="AS518" s="25">
        <f ca="1" t="shared" si="3830"/>
        <v>56439.6796382782</v>
      </c>
      <c r="AT518" s="25">
        <f ca="1" t="shared" si="3831"/>
        <v>74548.9327414624</v>
      </c>
      <c r="AU518" s="25">
        <f ca="1">AP518*'Ejercicio 3 - TIR'!$D$5</f>
        <v>13132.2231642146</v>
      </c>
      <c r="AV518" s="25">
        <f ca="1">AQ518*'Ejercicio 3 - TIR'!$D$5</f>
        <v>17853.4087766214</v>
      </c>
      <c r="AW518" s="25">
        <f ca="1">AR518*'Ejercicio 3 - TIR'!$D$5</f>
        <v>26363.6090831087</v>
      </c>
      <c r="AX518" s="25">
        <f ca="1">AS518*'Ejercicio 3 - TIR'!$D$5</f>
        <v>28219.8398191391</v>
      </c>
      <c r="AY518" s="25">
        <f ca="1">AT518*'Ejercicio 3 - TIR'!$D$5</f>
        <v>37274.4663707312</v>
      </c>
      <c r="AZ518" s="25">
        <f ca="1" t="shared" ref="AZ518:BD518" si="3868">AJ518-AU518-AE518</f>
        <v>23702.1137707251</v>
      </c>
      <c r="BA518" s="25">
        <f ca="1" t="shared" si="3868"/>
        <v>27926.1597379552</v>
      </c>
      <c r="BB518" s="25">
        <f ca="1" t="shared" si="3868"/>
        <v>35584.7031331607</v>
      </c>
      <c r="BC518" s="25">
        <f ca="1" t="shared" si="3868"/>
        <v>36442.1673109858</v>
      </c>
      <c r="BD518" s="25">
        <f ca="1" t="shared" si="3868"/>
        <v>44073.7929176702</v>
      </c>
      <c r="BE518" s="25">
        <f ca="1" t="shared" ref="BE518:BI518" si="3869">AZ518/Z518</f>
        <v>20705.2161232134</v>
      </c>
      <c r="BF518" s="25">
        <f ca="1" t="shared" si="3869"/>
        <v>21586.1017550449</v>
      </c>
      <c r="BG518" s="25">
        <f ca="1" t="shared" si="3869"/>
        <v>22974.0130982533</v>
      </c>
      <c r="BH518" s="25">
        <f ca="1" t="shared" si="3869"/>
        <v>19717.7210097347</v>
      </c>
      <c r="BI518" s="25">
        <f ca="1" t="shared" si="3869"/>
        <v>19376.5106317393</v>
      </c>
      <c r="BJ518" s="25">
        <f ca="1" t="shared" si="3834"/>
        <v>60034.725813831</v>
      </c>
      <c r="BK518" s="25">
        <f ca="1" t="shared" si="3835"/>
        <v>32731.7609972354</v>
      </c>
      <c r="BL518" s="25">
        <f ca="1" t="shared" si="3836"/>
        <v>92766.4868110664</v>
      </c>
      <c r="BM518" s="25">
        <f ca="1">BK518*'Ejercicio 3 - TIR'!$D$5</f>
        <v>16365.8804986177</v>
      </c>
      <c r="BN518" s="25">
        <f ca="1" t="shared" si="3837"/>
        <v>76400.6063124487</v>
      </c>
      <c r="BO518" s="25">
        <f ca="1" t="shared" si="3838"/>
        <v>33588.6036232423</v>
      </c>
      <c r="BP518" s="25">
        <f ca="1" t="shared" si="3839"/>
        <v>-98344.1585319037</v>
      </c>
      <c r="BQ518" s="25">
        <f ca="1" t="shared" ref="BQ518:BT518" si="3870">BE518</f>
        <v>20705.2161232134</v>
      </c>
      <c r="BR518" s="25">
        <f ca="1" t="shared" si="3870"/>
        <v>21586.1017550449</v>
      </c>
      <c r="BS518" s="25">
        <f ca="1" t="shared" si="3870"/>
        <v>22974.0130982533</v>
      </c>
      <c r="BT518" s="25">
        <f ca="1" t="shared" si="3870"/>
        <v>19717.7210097347</v>
      </c>
      <c r="BU518" s="25">
        <f ca="1" t="shared" si="3841"/>
        <v>52965.1142549816</v>
      </c>
      <c r="BV518" s="27">
        <f ca="1" t="shared" si="3842"/>
        <v>10.665205611043</v>
      </c>
    </row>
    <row r="519" ht="15" customHeight="1" spans="1:74">
      <c r="A519" s="23">
        <v>518</v>
      </c>
      <c r="B519" s="24">
        <f ca="1" t="shared" ref="B519:F519" si="3871">RAND()</f>
        <v>0.66304918108047</v>
      </c>
      <c r="C519" s="25">
        <f ca="1">IF(B519&lt;=('Ejercicio 3 - TIR'!$D$13-'Ejercicio 3 - TIR'!$C$13)/('Ejercicio 3 - TIR'!$E$13-'Ejercicio 3 - TIR'!$C$13),'Ejercicio 3 - TIR'!$C$13+SQRT(('Ejercicio 3 - TIR'!$E$13-'Ejercicio 3 - TIR'!$C$13)*('Ejercicio 3 - TIR'!$D$13-'Ejercicio 3 - TIR'!$C$13)*B519),'Ejercicio 3 - TIR'!$E$13-SQRT(('Ejercicio 3 - TIR'!$E$13-'Ejercicio 3 - TIR'!$C$13)*('Ejercicio 3 - TIR'!$E$13-'Ejercicio 3 - TIR'!$D$13)*(1-B519)))</f>
        <v>79891.7682850173</v>
      </c>
      <c r="D519" s="24">
        <f ca="1" t="shared" si="3871"/>
        <v>0.926558048208272</v>
      </c>
      <c r="E519" s="25">
        <f ca="1">IF(D519&lt;=('Ejercicio 3 - TIR'!$D$14-'Ejercicio 3 - TIR'!$C$14)/('Ejercicio 3 - TIR'!$E$14-'Ejercicio 3 - TIR'!$C$14),'Ejercicio 3 - TIR'!$C$14+SQRT(('Ejercicio 3 - TIR'!$E$14-'Ejercicio 3 - TIR'!$C$14)*('Ejercicio 3 - TIR'!$D$14-'Ejercicio 3 - TIR'!$C$14)*D519),'Ejercicio 3 - TIR'!$E$14-SQRT(('Ejercicio 3 - TIR'!$E$14-'Ejercicio 3 - TIR'!$C$14)*('Ejercicio 3 - TIR'!$E$14-'Ejercicio 3 - TIR'!$D$14)*(1-D519)))</f>
        <v>36680.9198911808</v>
      </c>
      <c r="F519" s="24">
        <f ca="1" t="shared" si="3871"/>
        <v>0.362297018035376</v>
      </c>
      <c r="G519" s="25">
        <f ca="1">IF(F519&lt;=('Ejercicio 3 - TIR'!$D$18-'Ejercicio 3 - TIR'!$C$18)/('Ejercicio 3 - TIR'!$E$18-'Ejercicio 3 - TIR'!$C$18),'Ejercicio 3 - TIR'!$C$18+SQRT(('Ejercicio 3 - TIR'!$E$18-'Ejercicio 3 - TIR'!$C$18)*('Ejercicio 3 - TIR'!$D$18-'Ejercicio 3 - TIR'!$C$18)*F519),'Ejercicio 3 - TIR'!$E$18-SQRT(('Ejercicio 3 - TIR'!$E$18-'Ejercicio 3 - TIR'!$C$18)*('Ejercicio 3 - TIR'!$E$18-'Ejercicio 3 - TIR'!$D$18)*(1-F519)))</f>
        <v>37371.8757928567</v>
      </c>
      <c r="H519" s="24">
        <f ca="1" t="shared" ref="H519:L519" si="3872">RAND()</f>
        <v>0.20149192434477</v>
      </c>
      <c r="I519" s="25">
        <f ca="1">IF(H519&lt;=('Ejercicio 3 - TIR'!$D$18-'Ejercicio 3 - TIR'!$C$18)/('Ejercicio 3 - TIR'!$E$18-'Ejercicio 3 - TIR'!$C$18),'Ejercicio 3 - TIR'!$C$18+SQRT(('Ejercicio 3 - TIR'!$E$18-'Ejercicio 3 - TIR'!$C$18)*('Ejercicio 3 - TIR'!$D$18-'Ejercicio 3 - TIR'!$C$18)*H519),'Ejercicio 3 - TIR'!$E$18-SQRT(('Ejercicio 3 - TIR'!$E$18-'Ejercicio 3 - TIR'!$C$18)*('Ejercicio 3 - TIR'!$E$18-'Ejercicio 3 - TIR'!$D$18)*(1-H519)))</f>
        <v>35497.6166337528</v>
      </c>
      <c r="J519" s="24">
        <f ca="1" t="shared" si="3872"/>
        <v>0.835581606507183</v>
      </c>
      <c r="K519" s="25">
        <f ca="1">IF(J519&lt;=('Ejercicio 3 - TIR'!$D$18-'Ejercicio 3 - TIR'!$C$18)/('Ejercicio 3 - TIR'!$E$18-'Ejercicio 3 - TIR'!$C$18),'Ejercicio 3 - TIR'!$C$18+SQRT(('Ejercicio 3 - TIR'!$E$18-'Ejercicio 3 - TIR'!$C$18)*('Ejercicio 3 - TIR'!$D$18-'Ejercicio 3 - TIR'!$C$18)*J519),'Ejercicio 3 - TIR'!$E$18-SQRT(('Ejercicio 3 - TIR'!$E$18-'Ejercicio 3 - TIR'!$C$18)*('Ejercicio 3 - TIR'!$E$18-'Ejercicio 3 - TIR'!$D$18)*(1-J519)))</f>
        <v>41488.3935995102</v>
      </c>
      <c r="L519" s="24">
        <f ca="1" t="shared" si="3872"/>
        <v>0.1027928286013</v>
      </c>
      <c r="M519" s="25">
        <f ca="1">IF(L519&lt;=('Ejercicio 3 - TIR'!$D$18-'Ejercicio 3 - TIR'!$C$18)/('Ejercicio 3 - TIR'!$E$18-'Ejercicio 3 - TIR'!$C$18),'Ejercicio 3 - TIR'!$C$18+SQRT(('Ejercicio 3 - TIR'!$E$18-'Ejercicio 3 - TIR'!$C$18)*('Ejercicio 3 - TIR'!$D$18-'Ejercicio 3 - TIR'!$C$18)*L519),'Ejercicio 3 - TIR'!$E$18-SQRT(('Ejercicio 3 - TIR'!$E$18-'Ejercicio 3 - TIR'!$C$18)*('Ejercicio 3 - TIR'!$E$18-'Ejercicio 3 - TIR'!$D$18)*(1-L519)))</f>
        <v>33926.6938116175</v>
      </c>
      <c r="N519" s="24">
        <f ca="1" t="shared" ref="N519:R519" si="3873">RAND()</f>
        <v>0.299276055266346</v>
      </c>
      <c r="O519" s="25">
        <f ca="1">IF(N519&lt;=('Ejercicio 3 - TIR'!$D$18-'Ejercicio 3 - TIR'!$C$18)/('Ejercicio 3 - TIR'!$E$18-'Ejercicio 3 - TIR'!$C$18),'Ejercicio 3 - TIR'!$C$18+SQRT(('Ejercicio 3 - TIR'!$E$18-'Ejercicio 3 - TIR'!$C$18)*('Ejercicio 3 - TIR'!$D$18-'Ejercicio 3 - TIR'!$C$18)*N519),'Ejercicio 3 - TIR'!$E$18-SQRT(('Ejercicio 3 - TIR'!$E$18-'Ejercicio 3 - TIR'!$C$18)*('Ejercicio 3 - TIR'!$E$18-'Ejercicio 3 - TIR'!$D$18)*(1-N519)))</f>
        <v>36700.1050954408</v>
      </c>
      <c r="P519" s="24">
        <f ca="1" t="shared" si="3873"/>
        <v>0.00786129566450122</v>
      </c>
      <c r="Q519" s="26">
        <f ca="1">IF(P519&lt;=('Ejercicio 3 - TIR'!$D$22-'Ejercicio 3 - TIR'!$C$22)/('Ejercicio 3 - TIR'!$E$22-'Ejercicio 3 - TIR'!$C$22),'Ejercicio 3 - TIR'!$C$22+SQRT(('Ejercicio 3 - TIR'!$E$22-'Ejercicio 3 - TIR'!$C$22)*('Ejercicio 3 - TIR'!$D$22-'Ejercicio 3 - TIR'!$C$22)*P519),'Ejercicio 3 - TIR'!$E$22-SQRT(('Ejercicio 3 - TIR'!$E$22-'Ejercicio 3 - TIR'!$C$22)*('Ejercicio 3 - TIR'!$E$22-'Ejercicio 3 - TIR'!$D$22)*(1-P519)))</f>
        <v>0.123761692730155</v>
      </c>
      <c r="R519" s="24">
        <f ca="1" t="shared" si="3873"/>
        <v>0.923891965872915</v>
      </c>
      <c r="S519" s="26">
        <f ca="1">IF(R519&lt;=('Ejercicio 3 - TIR'!$D$23-'Ejercicio 3 - TIR'!$C$23)/('Ejercicio 3 - TIR'!$E$23-'Ejercicio 3 - TIR'!$C$23),'Ejercicio 3 - TIR'!$C$23+SQRT(('Ejercicio 3 - TIR'!$E$23-'Ejercicio 3 - TIR'!$C$23)*('Ejercicio 3 - TIR'!$D$23-'Ejercicio 3 - TIR'!$C$23)*R519),'Ejercicio 3 - TIR'!$E$23-SQRT(('Ejercicio 3 - TIR'!$E$23-'Ejercicio 3 - TIR'!$C$23)*('Ejercicio 3 - TIR'!$E$23-'Ejercicio 3 - TIR'!$D$23)*(1-R519)))</f>
        <v>0.16829553668771</v>
      </c>
      <c r="T519" s="24">
        <f ca="1" t="shared" ref="T519:X519" si="3874">RAND()</f>
        <v>0.0650951631649712</v>
      </c>
      <c r="U519" s="26">
        <f ca="1">IF(T519&lt;=('Ejercicio 3 - TIR'!$D$24-'Ejercicio 3 - TIR'!$C$24)/('Ejercicio 3 - TIR'!$E$24-'Ejercicio 3 - TIR'!$C$24),'Ejercicio 3 - TIR'!$C$24+SQRT(('Ejercicio 3 - TIR'!$E$24-'Ejercicio 3 - TIR'!$C$24)*('Ejercicio 3 - TIR'!$D$24-'Ejercicio 3 - TIR'!$C$24)*T519),'Ejercicio 3 - TIR'!$E$24-SQRT(('Ejercicio 3 - TIR'!$E$24-'Ejercicio 3 - TIR'!$C$24)*('Ejercicio 3 - TIR'!$E$24-'Ejercicio 3 - TIR'!$D$24)*(1-T519)))</f>
        <v>0.161691870793267</v>
      </c>
      <c r="V519" s="24">
        <f ca="1" t="shared" si="3874"/>
        <v>0.382896121503959</v>
      </c>
      <c r="W519" s="26">
        <f ca="1">IF(V519&lt;=('Ejercicio 3 - TIR'!$D$25-'Ejercicio 3 - TIR'!$C$25)/('Ejercicio 3 - TIR'!$E$25-'Ejercicio 3 - TIR'!$C$25),'Ejercicio 3 - TIR'!$C$25+SQRT(('Ejercicio 3 - TIR'!$E$25-'Ejercicio 3 - TIR'!$C$25)*('Ejercicio 3 - TIR'!$D$25-'Ejercicio 3 - TIR'!$C$25)*V519),'Ejercicio 3 - TIR'!$E$25-SQRT(('Ejercicio 3 - TIR'!$E$25-'Ejercicio 3 - TIR'!$C$25)*('Ejercicio 3 - TIR'!$E$25-'Ejercicio 3 - TIR'!$D$25)*(1-V519)))</f>
        <v>0.203525667570839</v>
      </c>
      <c r="X519" s="24">
        <f ca="1" t="shared" si="3874"/>
        <v>0.307972422199822</v>
      </c>
      <c r="Y519" s="26">
        <f ca="1">IF(X519&lt;=('Ejercicio 3 - TIR'!$D$26-'Ejercicio 3 - TIR'!$C$26)/('Ejercicio 3 - TIR'!$E$26-'Ejercicio 3 - TIR'!$C$26),'Ejercicio 3 - TIR'!$C$26+SQRT(('Ejercicio 3 - TIR'!$E$26-'Ejercicio 3 - TIR'!$C$26)*('Ejercicio 3 - TIR'!$D$26-'Ejercicio 3 - TIR'!$C$26)*X519),'Ejercicio 3 - TIR'!$E$26-SQRT(('Ejercicio 3 - TIR'!$E$26-'Ejercicio 3 - TIR'!$C$26)*('Ejercicio 3 - TIR'!$E$26-'Ejercicio 3 - TIR'!$D$26)*(1-X519)))</f>
        <v>0.218836184559326</v>
      </c>
      <c r="Z519" s="24">
        <f ca="1" t="shared" si="3812"/>
        <v>1.12376169273016</v>
      </c>
      <c r="AA519" s="24">
        <f ca="1" t="shared" si="3813"/>
        <v>1.31288576991727</v>
      </c>
      <c r="AB519" s="24">
        <f ca="1" t="shared" si="3814"/>
        <v>1.52516872619305</v>
      </c>
      <c r="AC519" s="24">
        <f ca="1" t="shared" si="3815"/>
        <v>1.83557970934965</v>
      </c>
      <c r="AD519" s="24">
        <f ca="1" t="shared" si="3816"/>
        <v>2.23727096939825</v>
      </c>
      <c r="AE519" s="23">
        <f ca="1" t="shared" si="3817"/>
        <v>4539.69273663176</v>
      </c>
      <c r="AF519" s="23">
        <f ca="1" t="shared" si="3818"/>
        <v>5303.70276214049</v>
      </c>
      <c r="AG519" s="23">
        <f ca="1" t="shared" si="3819"/>
        <v>6161.26838388241</v>
      </c>
      <c r="AH519" s="23">
        <f ca="1" t="shared" si="3820"/>
        <v>7415.24464479518</v>
      </c>
      <c r="AI519" s="23">
        <f ca="1" t="shared" si="3821"/>
        <v>9037.96849043613</v>
      </c>
      <c r="AJ519" s="25">
        <f ca="1" t="shared" si="3822"/>
        <v>41997.0824014817</v>
      </c>
      <c r="AK519" s="25">
        <f ca="1" t="shared" si="3823"/>
        <v>46604.3157444325</v>
      </c>
      <c r="AL519" s="25">
        <f ca="1" t="shared" si="3824"/>
        <v>63276.8004179606</v>
      </c>
      <c r="AM519" s="25">
        <f ca="1" t="shared" si="3825"/>
        <v>62275.1507659235</v>
      </c>
      <c r="AN519" s="25">
        <f ca="1" t="shared" si="3826"/>
        <v>82108.0797038944</v>
      </c>
      <c r="AO519" s="25">
        <f ca="1">C519/'Ejercicio 3 - TIR'!$D$7</f>
        <v>15978.3536570035</v>
      </c>
      <c r="AP519" s="25">
        <f ca="1" t="shared" si="3827"/>
        <v>26018.7287444783</v>
      </c>
      <c r="AQ519" s="25">
        <f ca="1" t="shared" si="3828"/>
        <v>30625.962087429</v>
      </c>
      <c r="AR519" s="25">
        <f ca="1" t="shared" si="3829"/>
        <v>47298.4467609572</v>
      </c>
      <c r="AS519" s="25">
        <f ca="1" t="shared" si="3830"/>
        <v>46296.79710892</v>
      </c>
      <c r="AT519" s="25">
        <f ca="1" t="shared" si="3831"/>
        <v>66129.726046891</v>
      </c>
      <c r="AU519" s="25">
        <f ca="1">AP519*'Ejercicio 3 - TIR'!$D$5</f>
        <v>13009.3643722391</v>
      </c>
      <c r="AV519" s="25">
        <f ca="1">AQ519*'Ejercicio 3 - TIR'!$D$5</f>
        <v>15312.9810437145</v>
      </c>
      <c r="AW519" s="25">
        <f ca="1">AR519*'Ejercicio 3 - TIR'!$D$5</f>
        <v>23649.2233804786</v>
      </c>
      <c r="AX519" s="25">
        <f ca="1">AS519*'Ejercicio 3 - TIR'!$D$5</f>
        <v>23148.39855446</v>
      </c>
      <c r="AY519" s="25">
        <f ca="1">AT519*'Ejercicio 3 - TIR'!$D$5</f>
        <v>33064.8630234455</v>
      </c>
      <c r="AZ519" s="25">
        <f ca="1" t="shared" ref="AZ519:BD519" si="3875">AJ519-AU519-AE519</f>
        <v>24448.0252926108</v>
      </c>
      <c r="BA519" s="25">
        <f ca="1" t="shared" si="3875"/>
        <v>25987.6319385775</v>
      </c>
      <c r="BB519" s="25">
        <f ca="1" t="shared" si="3875"/>
        <v>33466.3086535996</v>
      </c>
      <c r="BC519" s="25">
        <f ca="1" t="shared" si="3875"/>
        <v>31711.5075666683</v>
      </c>
      <c r="BD519" s="25">
        <f ca="1" t="shared" si="3875"/>
        <v>40005.2481900128</v>
      </c>
      <c r="BE519" s="25">
        <f ca="1" t="shared" ref="BE519:BI519" si="3876">AZ519/Z519</f>
        <v>21755.5247262566</v>
      </c>
      <c r="BF519" s="25">
        <f ca="1" t="shared" si="3876"/>
        <v>19794.2825903393</v>
      </c>
      <c r="BG519" s="25">
        <f ca="1" t="shared" si="3876"/>
        <v>21942.6926862934</v>
      </c>
      <c r="BH519" s="25">
        <f ca="1" t="shared" si="3876"/>
        <v>17276.0177099058</v>
      </c>
      <c r="BI519" s="25">
        <f ca="1" t="shared" si="3876"/>
        <v>17881.2708595477</v>
      </c>
      <c r="BJ519" s="25">
        <f ca="1" t="shared" si="3834"/>
        <v>82065.1572033616</v>
      </c>
      <c r="BK519" s="25">
        <f ca="1" t="shared" si="3835"/>
        <v>35747.9067755922</v>
      </c>
      <c r="BL519" s="25">
        <f ca="1" t="shared" si="3836"/>
        <v>117813.063978954</v>
      </c>
      <c r="BM519" s="25">
        <f ca="1">BK519*'Ejercicio 3 - TIR'!$D$5</f>
        <v>17873.9533877961</v>
      </c>
      <c r="BN519" s="25">
        <f ca="1" t="shared" si="3837"/>
        <v>99939.1105911576</v>
      </c>
      <c r="BO519" s="25">
        <f ca="1" t="shared" si="3838"/>
        <v>44670.0967196825</v>
      </c>
      <c r="BP519" s="25">
        <f ca="1" t="shared" si="3839"/>
        <v>-116572.688176198</v>
      </c>
      <c r="BQ519" s="25">
        <f ca="1" t="shared" ref="BQ519:BT519" si="3877">BE519</f>
        <v>21755.5247262566</v>
      </c>
      <c r="BR519" s="25">
        <f ca="1" t="shared" si="3877"/>
        <v>19794.2825903393</v>
      </c>
      <c r="BS519" s="25">
        <f ca="1" t="shared" si="3877"/>
        <v>21942.6926862934</v>
      </c>
      <c r="BT519" s="25">
        <f ca="1" t="shared" si="3877"/>
        <v>17276.0177099058</v>
      </c>
      <c r="BU519" s="25">
        <f ca="1" t="shared" si="3841"/>
        <v>62551.3675792302</v>
      </c>
      <c r="BV519" s="27">
        <f ca="1" t="shared" si="3842"/>
        <v>6.11120944362609</v>
      </c>
    </row>
    <row r="520" ht="15" customHeight="1" spans="1:74">
      <c r="A520" s="23">
        <v>519</v>
      </c>
      <c r="B520" s="24">
        <f ca="1" t="shared" ref="B520:F520" si="3878">RAND()</f>
        <v>0.722689378784848</v>
      </c>
      <c r="C520" s="25">
        <f ca="1">IF(B520&lt;=('Ejercicio 3 - TIR'!$D$13-'Ejercicio 3 - TIR'!$C$13)/('Ejercicio 3 - TIR'!$E$13-'Ejercicio 3 - TIR'!$C$13),'Ejercicio 3 - TIR'!$C$13+SQRT(('Ejercicio 3 - TIR'!$E$13-'Ejercicio 3 - TIR'!$C$13)*('Ejercicio 3 - TIR'!$D$13-'Ejercicio 3 - TIR'!$C$13)*B520),'Ejercicio 3 - TIR'!$E$13-SQRT(('Ejercicio 3 - TIR'!$E$13-'Ejercicio 3 - TIR'!$C$13)*('Ejercicio 3 - TIR'!$E$13-'Ejercicio 3 - TIR'!$D$13)*(1-B520)))</f>
        <v>81757.9402079101</v>
      </c>
      <c r="D520" s="24">
        <f ca="1" t="shared" si="3878"/>
        <v>0.954060756016703</v>
      </c>
      <c r="E520" s="25">
        <f ca="1">IF(D520&lt;=('Ejercicio 3 - TIR'!$D$14-'Ejercicio 3 - TIR'!$C$14)/('Ejercicio 3 - TIR'!$E$14-'Ejercicio 3 - TIR'!$C$14),'Ejercicio 3 - TIR'!$C$14+SQRT(('Ejercicio 3 - TIR'!$E$14-'Ejercicio 3 - TIR'!$C$14)*('Ejercicio 3 - TIR'!$D$14-'Ejercicio 3 - TIR'!$C$14)*D520),'Ejercicio 3 - TIR'!$E$14-SQRT(('Ejercicio 3 - TIR'!$E$14-'Ejercicio 3 - TIR'!$C$14)*('Ejercicio 3 - TIR'!$E$14-'Ejercicio 3 - TIR'!$D$14)*(1-D520)))</f>
        <v>37374.9501723787</v>
      </c>
      <c r="F520" s="24">
        <f ca="1" t="shared" si="3878"/>
        <v>0.27558384368491</v>
      </c>
      <c r="G520" s="25">
        <f ca="1">IF(F520&lt;=('Ejercicio 3 - TIR'!$D$18-'Ejercicio 3 - TIR'!$C$18)/('Ejercicio 3 - TIR'!$E$18-'Ejercicio 3 - TIR'!$C$18),'Ejercicio 3 - TIR'!$C$18+SQRT(('Ejercicio 3 - TIR'!$E$18-'Ejercicio 3 - TIR'!$C$18)*('Ejercicio 3 - TIR'!$D$18-'Ejercicio 3 - TIR'!$C$18)*F520),'Ejercicio 3 - TIR'!$E$18-SQRT(('Ejercicio 3 - TIR'!$E$18-'Ejercicio 3 - TIR'!$C$18)*('Ejercicio 3 - TIR'!$E$18-'Ejercicio 3 - TIR'!$D$18)*(1-F520)))</f>
        <v>36429.4304998761</v>
      </c>
      <c r="H520" s="24">
        <f ca="1" t="shared" ref="H520:L520" si="3879">RAND()</f>
        <v>0.353129044042749</v>
      </c>
      <c r="I520" s="25">
        <f ca="1">IF(H520&lt;=('Ejercicio 3 - TIR'!$D$18-'Ejercicio 3 - TIR'!$C$18)/('Ejercicio 3 - TIR'!$E$18-'Ejercicio 3 - TIR'!$C$18),'Ejercicio 3 - TIR'!$C$18+SQRT(('Ejercicio 3 - TIR'!$E$18-'Ejercicio 3 - TIR'!$C$18)*('Ejercicio 3 - TIR'!$D$18-'Ejercicio 3 - TIR'!$C$18)*H520),'Ejercicio 3 - TIR'!$E$18-SQRT(('Ejercicio 3 - TIR'!$E$18-'Ejercicio 3 - TIR'!$C$18)*('Ejercicio 3 - TIR'!$E$18-'Ejercicio 3 - TIR'!$D$18)*(1-H520)))</f>
        <v>37278.0049880728</v>
      </c>
      <c r="J520" s="24">
        <f ca="1" t="shared" si="3879"/>
        <v>0.654810954912723</v>
      </c>
      <c r="K520" s="25">
        <f ca="1">IF(J520&lt;=('Ejercicio 3 - TIR'!$D$18-'Ejercicio 3 - TIR'!$C$18)/('Ejercicio 3 - TIR'!$E$18-'Ejercicio 3 - TIR'!$C$18),'Ejercicio 3 - TIR'!$C$18+SQRT(('Ejercicio 3 - TIR'!$E$18-'Ejercicio 3 - TIR'!$C$18)*('Ejercicio 3 - TIR'!$D$18-'Ejercicio 3 - TIR'!$C$18)*J520),'Ejercicio 3 - TIR'!$E$18-SQRT(('Ejercicio 3 - TIR'!$E$18-'Ejercicio 3 - TIR'!$C$18)*('Ejercicio 3 - TIR'!$E$18-'Ejercicio 3 - TIR'!$D$18)*(1-J520)))</f>
        <v>39910.6832880941</v>
      </c>
      <c r="L520" s="24">
        <f ca="1" t="shared" si="3879"/>
        <v>0.235892552039322</v>
      </c>
      <c r="M520" s="25">
        <f ca="1">IF(L520&lt;=('Ejercicio 3 - TIR'!$D$18-'Ejercicio 3 - TIR'!$C$18)/('Ejercicio 3 - TIR'!$E$18-'Ejercicio 3 - TIR'!$C$18),'Ejercicio 3 - TIR'!$C$18+SQRT(('Ejercicio 3 - TIR'!$E$18-'Ejercicio 3 - TIR'!$C$18)*('Ejercicio 3 - TIR'!$D$18-'Ejercicio 3 - TIR'!$C$18)*L520),'Ejercicio 3 - TIR'!$E$18-SQRT(('Ejercicio 3 - TIR'!$E$18-'Ejercicio 3 - TIR'!$C$18)*('Ejercicio 3 - TIR'!$E$18-'Ejercicio 3 - TIR'!$D$18)*(1-L520)))</f>
        <v>35948.4353241755</v>
      </c>
      <c r="N520" s="24">
        <f ca="1" t="shared" ref="N520:R520" si="3880">RAND()</f>
        <v>0.43230024212871</v>
      </c>
      <c r="O520" s="25">
        <f ca="1">IF(N520&lt;=('Ejercicio 3 - TIR'!$D$18-'Ejercicio 3 - TIR'!$C$18)/('Ejercicio 3 - TIR'!$E$18-'Ejercicio 3 - TIR'!$C$18),'Ejercicio 3 - TIR'!$C$18+SQRT(('Ejercicio 3 - TIR'!$E$18-'Ejercicio 3 - TIR'!$C$18)*('Ejercicio 3 - TIR'!$D$18-'Ejercicio 3 - TIR'!$C$18)*N520),'Ejercicio 3 - TIR'!$E$18-SQRT(('Ejercicio 3 - TIR'!$E$18-'Ejercicio 3 - TIR'!$C$18)*('Ejercicio 3 - TIR'!$E$18-'Ejercicio 3 - TIR'!$D$18)*(1-N520)))</f>
        <v>38052.6415739996</v>
      </c>
      <c r="P520" s="24">
        <f ca="1" t="shared" si="3880"/>
        <v>0.81267489374565</v>
      </c>
      <c r="Q520" s="26">
        <f ca="1">IF(P520&lt;=('Ejercicio 3 - TIR'!$D$22-'Ejercicio 3 - TIR'!$C$22)/('Ejercicio 3 - TIR'!$E$22-'Ejercicio 3 - TIR'!$C$22),'Ejercicio 3 - TIR'!$C$22+SQRT(('Ejercicio 3 - TIR'!$E$22-'Ejercicio 3 - TIR'!$C$22)*('Ejercicio 3 - TIR'!$D$22-'Ejercicio 3 - TIR'!$C$22)*P520),'Ejercicio 3 - TIR'!$E$22-SQRT(('Ejercicio 3 - TIR'!$E$22-'Ejercicio 3 - TIR'!$C$22)*('Ejercicio 3 - TIR'!$E$22-'Ejercicio 3 - TIR'!$D$22)*(1-P520)))</f>
        <v>0.161637396936768</v>
      </c>
      <c r="R520" s="24">
        <f ca="1" t="shared" si="3880"/>
        <v>0.817791550253208</v>
      </c>
      <c r="S520" s="26">
        <f ca="1">IF(R520&lt;=('Ejercicio 3 - TIR'!$D$23-'Ejercicio 3 - TIR'!$C$23)/('Ejercicio 3 - TIR'!$E$23-'Ejercicio 3 - TIR'!$C$23),'Ejercicio 3 - TIR'!$C$23+SQRT(('Ejercicio 3 - TIR'!$E$23-'Ejercicio 3 - TIR'!$C$23)*('Ejercicio 3 - TIR'!$D$23-'Ejercicio 3 - TIR'!$C$23)*R520),'Ejercicio 3 - TIR'!$E$23-SQRT(('Ejercicio 3 - TIR'!$E$23-'Ejercicio 3 - TIR'!$C$23)*('Ejercicio 3 - TIR'!$E$23-'Ejercicio 3 - TIR'!$D$23)*(1-R520)))</f>
        <v>0.161889914148624</v>
      </c>
      <c r="T520" s="24">
        <f ca="1" t="shared" ref="T520:X520" si="3881">RAND()</f>
        <v>0.625778976189976</v>
      </c>
      <c r="U520" s="26">
        <f ca="1">IF(T520&lt;=('Ejercicio 3 - TIR'!$D$24-'Ejercicio 3 - TIR'!$C$24)/('Ejercicio 3 - TIR'!$E$24-'Ejercicio 3 - TIR'!$C$24),'Ejercicio 3 - TIR'!$C$24+SQRT(('Ejercicio 3 - TIR'!$E$24-'Ejercicio 3 - TIR'!$C$24)*('Ejercicio 3 - TIR'!$D$24-'Ejercicio 3 - TIR'!$C$24)*T520),'Ejercicio 3 - TIR'!$E$24-SQRT(('Ejercicio 3 - TIR'!$E$24-'Ejercicio 3 - TIR'!$C$24)*('Ejercicio 3 - TIR'!$E$24-'Ejercicio 3 - TIR'!$D$24)*(1-T520)))</f>
        <v>0.187629969622071</v>
      </c>
      <c r="V520" s="24">
        <f ca="1" t="shared" si="3881"/>
        <v>0.755251933517045</v>
      </c>
      <c r="W520" s="26">
        <f ca="1">IF(V520&lt;=('Ejercicio 3 - TIR'!$D$25-'Ejercicio 3 - TIR'!$C$25)/('Ejercicio 3 - TIR'!$E$25-'Ejercicio 3 - TIR'!$C$25),'Ejercicio 3 - TIR'!$C$25+SQRT(('Ejercicio 3 - TIR'!$E$25-'Ejercicio 3 - TIR'!$C$25)*('Ejercicio 3 - TIR'!$D$25-'Ejercicio 3 - TIR'!$C$25)*V520),'Ejercicio 3 - TIR'!$E$25-SQRT(('Ejercicio 3 - TIR'!$E$25-'Ejercicio 3 - TIR'!$C$25)*('Ejercicio 3 - TIR'!$E$25-'Ejercicio 3 - TIR'!$D$25)*(1-V520)))</f>
        <v>0.220731958851157</v>
      </c>
      <c r="X520" s="24">
        <f ca="1" t="shared" si="3881"/>
        <v>0.694362182611244</v>
      </c>
      <c r="Y520" s="26">
        <f ca="1">IF(X520&lt;=('Ejercicio 3 - TIR'!$D$26-'Ejercicio 3 - TIR'!$C$26)/('Ejercicio 3 - TIR'!$E$26-'Ejercicio 3 - TIR'!$C$26),'Ejercicio 3 - TIR'!$C$26+SQRT(('Ejercicio 3 - TIR'!$E$26-'Ejercicio 3 - TIR'!$C$26)*('Ejercicio 3 - TIR'!$D$26-'Ejercicio 3 - TIR'!$C$26)*X520),'Ejercicio 3 - TIR'!$E$26-SQRT(('Ejercicio 3 - TIR'!$E$26-'Ejercicio 3 - TIR'!$C$26)*('Ejercicio 3 - TIR'!$E$26-'Ejercicio 3 - TIR'!$D$26)*(1-X520)))</f>
        <v>0.23937434044967</v>
      </c>
      <c r="Z520" s="24">
        <f ca="1" t="shared" si="3812"/>
        <v>1.16163739693677</v>
      </c>
      <c r="AA520" s="24">
        <f ca="1" t="shared" si="3813"/>
        <v>1.34969477539869</v>
      </c>
      <c r="AB520" s="24">
        <f ca="1" t="shared" si="3814"/>
        <v>1.60293796510582</v>
      </c>
      <c r="AC520" s="24">
        <f ca="1" t="shared" si="3815"/>
        <v>1.95675760206051</v>
      </c>
      <c r="AD520" s="24">
        <f ca="1" t="shared" si="3816"/>
        <v>2.42515516247362</v>
      </c>
      <c r="AE520" s="23">
        <f ca="1" t="shared" si="3817"/>
        <v>6041.18965650469</v>
      </c>
      <c r="AF520" s="23">
        <f ca="1" t="shared" si="3818"/>
        <v>7019.19733135179</v>
      </c>
      <c r="AG520" s="23">
        <f ca="1" t="shared" si="3819"/>
        <v>8336.20911340464</v>
      </c>
      <c r="AH520" s="23">
        <f ca="1" t="shared" si="3820"/>
        <v>10176.2768803993</v>
      </c>
      <c r="AI520" s="23">
        <f ca="1" t="shared" si="3821"/>
        <v>12612.2164468781</v>
      </c>
      <c r="AJ520" s="25">
        <f ca="1" t="shared" si="3822"/>
        <v>42317.7888177649</v>
      </c>
      <c r="AK520" s="25">
        <f ca="1" t="shared" si="3823"/>
        <v>50313.9285696882</v>
      </c>
      <c r="AL520" s="25">
        <f ca="1" t="shared" si="3824"/>
        <v>63974.3494558003</v>
      </c>
      <c r="AM520" s="25">
        <f ca="1" t="shared" si="3825"/>
        <v>70342.3741027609</v>
      </c>
      <c r="AN520" s="25">
        <f ca="1" t="shared" si="3826"/>
        <v>92283.5601589435</v>
      </c>
      <c r="AO520" s="25">
        <f ca="1">C520/'Ejercicio 3 - TIR'!$D$7</f>
        <v>16351.588041582</v>
      </c>
      <c r="AP520" s="25">
        <f ca="1" t="shared" si="3827"/>
        <v>25966.2007761829</v>
      </c>
      <c r="AQ520" s="25">
        <f ca="1" t="shared" si="3828"/>
        <v>33962.3405281062</v>
      </c>
      <c r="AR520" s="25">
        <f ca="1" t="shared" si="3829"/>
        <v>47622.7614142183</v>
      </c>
      <c r="AS520" s="25">
        <f ca="1" t="shared" si="3830"/>
        <v>53990.7860611789</v>
      </c>
      <c r="AT520" s="25">
        <f ca="1" t="shared" si="3831"/>
        <v>75931.9721173615</v>
      </c>
      <c r="AU520" s="25">
        <f ca="1">AP520*'Ejercicio 3 - TIR'!$D$5</f>
        <v>12983.1003880914</v>
      </c>
      <c r="AV520" s="25">
        <f ca="1">AQ520*'Ejercicio 3 - TIR'!$D$5</f>
        <v>16981.1702640531</v>
      </c>
      <c r="AW520" s="25">
        <f ca="1">AR520*'Ejercicio 3 - TIR'!$D$5</f>
        <v>23811.3807071091</v>
      </c>
      <c r="AX520" s="25">
        <f ca="1">AS520*'Ejercicio 3 - TIR'!$D$5</f>
        <v>26995.3930305894</v>
      </c>
      <c r="AY520" s="25">
        <f ca="1">AT520*'Ejercicio 3 - TIR'!$D$5</f>
        <v>37965.9860586807</v>
      </c>
      <c r="AZ520" s="25">
        <f ca="1" t="shared" ref="AZ520:BD520" si="3882">AJ520-AU520-AE520</f>
        <v>23293.4987731688</v>
      </c>
      <c r="BA520" s="25">
        <f ca="1" t="shared" si="3882"/>
        <v>26313.5609742833</v>
      </c>
      <c r="BB520" s="25">
        <f ca="1" t="shared" si="3882"/>
        <v>31826.7596352865</v>
      </c>
      <c r="BC520" s="25">
        <f ca="1" t="shared" si="3882"/>
        <v>33170.7041917721</v>
      </c>
      <c r="BD520" s="25">
        <f ca="1" t="shared" si="3882"/>
        <v>41705.3576533846</v>
      </c>
      <c r="BE520" s="25">
        <f ca="1" t="shared" ref="BE520:BI520" si="3883">AZ520/Z520</f>
        <v>20052.2975883814</v>
      </c>
      <c r="BF520" s="25">
        <f ca="1" t="shared" si="3883"/>
        <v>19495.9345282421</v>
      </c>
      <c r="BG520" s="25">
        <f ca="1" t="shared" si="3883"/>
        <v>19855.2659729321</v>
      </c>
      <c r="BH520" s="25">
        <f ca="1" t="shared" si="3883"/>
        <v>16951.8718909499</v>
      </c>
      <c r="BI520" s="25">
        <f ca="1" t="shared" si="3883"/>
        <v>17196.985289323</v>
      </c>
      <c r="BJ520" s="25">
        <f ca="1" t="shared" si="3834"/>
        <v>90640.0533577387</v>
      </c>
      <c r="BK520" s="25">
        <f ca="1" t="shared" si="3835"/>
        <v>39655.1381536846</v>
      </c>
      <c r="BL520" s="25">
        <f ca="1" t="shared" si="3836"/>
        <v>130295.191511423</v>
      </c>
      <c r="BM520" s="25">
        <f ca="1">BK520*'Ejercicio 3 - TIR'!$D$5</f>
        <v>19827.5690768423</v>
      </c>
      <c r="BN520" s="25">
        <f ca="1" t="shared" si="3837"/>
        <v>110467.622434581</v>
      </c>
      <c r="BO520" s="25">
        <f ca="1" t="shared" si="3838"/>
        <v>45550.7441931697</v>
      </c>
      <c r="BP520" s="25">
        <f ca="1" t="shared" si="3839"/>
        <v>-119132.890380289</v>
      </c>
      <c r="BQ520" s="25">
        <f ca="1" t="shared" ref="BQ520:BT520" si="3884">BE520</f>
        <v>20052.2975883814</v>
      </c>
      <c r="BR520" s="25">
        <f ca="1" t="shared" si="3884"/>
        <v>19495.9345282421</v>
      </c>
      <c r="BS520" s="25">
        <f ca="1" t="shared" si="3884"/>
        <v>19855.2659729321</v>
      </c>
      <c r="BT520" s="25">
        <f ca="1" t="shared" si="3884"/>
        <v>16951.8718909499</v>
      </c>
      <c r="BU520" s="25">
        <f ca="1" t="shared" si="3841"/>
        <v>62747.7294824927</v>
      </c>
      <c r="BV520" s="27">
        <f ca="1" t="shared" si="3842"/>
        <v>4.46865018162714</v>
      </c>
    </row>
    <row r="521" ht="15" customHeight="1" spans="1:74">
      <c r="A521" s="23">
        <v>520</v>
      </c>
      <c r="B521" s="24">
        <f ca="1" t="shared" ref="B521:F521" si="3885">RAND()</f>
        <v>0.971567096570066</v>
      </c>
      <c r="C521" s="25">
        <f ca="1">IF(B521&lt;=('Ejercicio 3 - TIR'!$D$13-'Ejercicio 3 - TIR'!$C$13)/('Ejercicio 3 - TIR'!$E$13-'Ejercicio 3 - TIR'!$C$13),'Ejercicio 3 - TIR'!$C$13+SQRT(('Ejercicio 3 - TIR'!$E$13-'Ejercicio 3 - TIR'!$C$13)*('Ejercicio 3 - TIR'!$D$13-'Ejercicio 3 - TIR'!$C$13)*B521),'Ejercicio 3 - TIR'!$E$13-SQRT(('Ejercicio 3 - TIR'!$E$13-'Ejercicio 3 - TIR'!$C$13)*('Ejercicio 3 - TIR'!$E$13-'Ejercicio 3 - TIR'!$D$13)*(1-B521)))</f>
        <v>94158.8114123989</v>
      </c>
      <c r="D521" s="24">
        <f ca="1" t="shared" si="3885"/>
        <v>0.282194061267945</v>
      </c>
      <c r="E521" s="25">
        <f ca="1">IF(D521&lt;=('Ejercicio 3 - TIR'!$D$14-'Ejercicio 3 - TIR'!$C$14)/('Ejercicio 3 - TIR'!$E$14-'Ejercicio 3 - TIR'!$C$14),'Ejercicio 3 - TIR'!$C$14+SQRT(('Ejercicio 3 - TIR'!$E$14-'Ejercicio 3 - TIR'!$C$14)*('Ejercicio 3 - TIR'!$D$14-'Ejercicio 3 - TIR'!$C$14)*D521),'Ejercicio 3 - TIR'!$E$14-SQRT(('Ejercicio 3 - TIR'!$E$14-'Ejercicio 3 - TIR'!$C$14)*('Ejercicio 3 - TIR'!$E$14-'Ejercicio 3 - TIR'!$D$14)*(1-D521)))</f>
        <v>29600.4950380471</v>
      </c>
      <c r="F521" s="24">
        <f ca="1" t="shared" si="3885"/>
        <v>0.54576216609224</v>
      </c>
      <c r="G521" s="25">
        <f ca="1">IF(F521&lt;=('Ejercicio 3 - TIR'!$D$18-'Ejercicio 3 - TIR'!$C$18)/('Ejercicio 3 - TIR'!$E$18-'Ejercicio 3 - TIR'!$C$18),'Ejercicio 3 - TIR'!$C$18+SQRT(('Ejercicio 3 - TIR'!$E$18-'Ejercicio 3 - TIR'!$C$18)*('Ejercicio 3 - TIR'!$D$18-'Ejercicio 3 - TIR'!$C$18)*F521),'Ejercicio 3 - TIR'!$E$18-SQRT(('Ejercicio 3 - TIR'!$E$18-'Ejercicio 3 - TIR'!$C$18)*('Ejercicio 3 - TIR'!$E$18-'Ejercicio 3 - TIR'!$D$18)*(1-F521)))</f>
        <v>39047.8906333927</v>
      </c>
      <c r="H521" s="24">
        <f ca="1" t="shared" ref="H521:L521" si="3886">RAND()</f>
        <v>0.813424148570005</v>
      </c>
      <c r="I521" s="25">
        <f ca="1">IF(H521&lt;=('Ejercicio 3 - TIR'!$D$18-'Ejercicio 3 - TIR'!$C$18)/('Ejercicio 3 - TIR'!$E$18-'Ejercicio 3 - TIR'!$C$18),'Ejercicio 3 - TIR'!$C$18+SQRT(('Ejercicio 3 - TIR'!$E$18-'Ejercicio 3 - TIR'!$C$18)*('Ejercicio 3 - TIR'!$D$18-'Ejercicio 3 - TIR'!$C$18)*H521),'Ejercicio 3 - TIR'!$E$18-SQRT(('Ejercicio 3 - TIR'!$E$18-'Ejercicio 3 - TIR'!$C$18)*('Ejercicio 3 - TIR'!$E$18-'Ejercicio 3 - TIR'!$D$18)*(1-H521)))</f>
        <v>41259.2529011908</v>
      </c>
      <c r="J521" s="24">
        <f ca="1" t="shared" si="3886"/>
        <v>0.0937506949861593</v>
      </c>
      <c r="K521" s="25">
        <f ca="1">IF(J521&lt;=('Ejercicio 3 - TIR'!$D$18-'Ejercicio 3 - TIR'!$C$18)/('Ejercicio 3 - TIR'!$E$18-'Ejercicio 3 - TIR'!$C$18),'Ejercicio 3 - TIR'!$C$18+SQRT(('Ejercicio 3 - TIR'!$E$18-'Ejercicio 3 - TIR'!$C$18)*('Ejercicio 3 - TIR'!$D$18-'Ejercicio 3 - TIR'!$C$18)*J521),'Ejercicio 3 - TIR'!$E$18-SQRT(('Ejercicio 3 - TIR'!$E$18-'Ejercicio 3 - TIR'!$C$18)*('Ejercicio 3 - TIR'!$E$18-'Ejercicio 3 - TIR'!$D$18)*(1-J521)))</f>
        <v>33750.0138996974</v>
      </c>
      <c r="L521" s="24">
        <f ca="1" t="shared" si="3886"/>
        <v>0.34531217738752</v>
      </c>
      <c r="M521" s="25">
        <f ca="1">IF(L521&lt;=('Ejercicio 3 - TIR'!$D$18-'Ejercicio 3 - TIR'!$C$18)/('Ejercicio 3 - TIR'!$E$18-'Ejercicio 3 - TIR'!$C$18),'Ejercicio 3 - TIR'!$C$18+SQRT(('Ejercicio 3 - TIR'!$E$18-'Ejercicio 3 - TIR'!$C$18)*('Ejercicio 3 - TIR'!$D$18-'Ejercicio 3 - TIR'!$C$18)*L521),'Ejercicio 3 - TIR'!$E$18-SQRT(('Ejercicio 3 - TIR'!$E$18-'Ejercicio 3 - TIR'!$C$18)*('Ejercicio 3 - TIR'!$E$18-'Ejercicio 3 - TIR'!$D$18)*(1-L521)))</f>
        <v>37197.0012232963</v>
      </c>
      <c r="N521" s="24">
        <f ca="1" t="shared" ref="N521:R521" si="3887">RAND()</f>
        <v>0.0197340152064263</v>
      </c>
      <c r="O521" s="25">
        <f ca="1">IF(N521&lt;=('Ejercicio 3 - TIR'!$D$18-'Ejercicio 3 - TIR'!$C$18)/('Ejercicio 3 - TIR'!$E$18-'Ejercicio 3 - TIR'!$C$18),'Ejercicio 3 - TIR'!$C$18+SQRT(('Ejercicio 3 - TIR'!$E$18-'Ejercicio 3 - TIR'!$C$18)*('Ejercicio 3 - TIR'!$D$18-'Ejercicio 3 - TIR'!$C$18)*N521),'Ejercicio 3 - TIR'!$E$18-SQRT(('Ejercicio 3 - TIR'!$E$18-'Ejercicio 3 - TIR'!$C$18)*('Ejercicio 3 - TIR'!$E$18-'Ejercicio 3 - TIR'!$D$18)*(1-N521)))</f>
        <v>31720.4947779531</v>
      </c>
      <c r="P521" s="24">
        <f ca="1" t="shared" si="3887"/>
        <v>0.88132345665867</v>
      </c>
      <c r="Q521" s="26">
        <f ca="1">IF(P521&lt;=('Ejercicio 3 - TIR'!$D$22-'Ejercicio 3 - TIR'!$C$22)/('Ejercicio 3 - TIR'!$E$22-'Ejercicio 3 - TIR'!$C$22),'Ejercicio 3 - TIR'!$C$22+SQRT(('Ejercicio 3 - TIR'!$E$22-'Ejercicio 3 - TIR'!$C$22)*('Ejercicio 3 - TIR'!$D$22-'Ejercicio 3 - TIR'!$C$22)*P521),'Ejercicio 3 - TIR'!$E$22-SQRT(('Ejercicio 3 - TIR'!$E$22-'Ejercicio 3 - TIR'!$C$22)*('Ejercicio 3 - TIR'!$E$22-'Ejercicio 3 - TIR'!$D$22)*(1-P521)))</f>
        <v>0.165384331078791</v>
      </c>
      <c r="R521" s="24">
        <f ca="1" t="shared" si="3887"/>
        <v>0.848053601212153</v>
      </c>
      <c r="S521" s="26">
        <f ca="1">IF(R521&lt;=('Ejercicio 3 - TIR'!$D$23-'Ejercicio 3 - TIR'!$C$23)/('Ejercicio 3 - TIR'!$E$23-'Ejercicio 3 - TIR'!$C$23),'Ejercicio 3 - TIR'!$C$23+SQRT(('Ejercicio 3 - TIR'!$E$23-'Ejercicio 3 - TIR'!$C$23)*('Ejercicio 3 - TIR'!$D$23-'Ejercicio 3 - TIR'!$C$23)*R521),'Ejercicio 3 - TIR'!$E$23-SQRT(('Ejercicio 3 - TIR'!$E$23-'Ejercicio 3 - TIR'!$C$23)*('Ejercicio 3 - TIR'!$E$23-'Ejercicio 3 - TIR'!$D$23)*(1-R521)))</f>
        <v>0.163462058235133</v>
      </c>
      <c r="T521" s="24">
        <f ca="1" t="shared" ref="T521:X521" si="3888">RAND()</f>
        <v>0.64152660388161</v>
      </c>
      <c r="U521" s="26">
        <f ca="1">IF(T521&lt;=('Ejercicio 3 - TIR'!$D$24-'Ejercicio 3 - TIR'!$C$24)/('Ejercicio 3 - TIR'!$E$24-'Ejercicio 3 - TIR'!$C$24),'Ejercicio 3 - TIR'!$C$24+SQRT(('Ejercicio 3 - TIR'!$E$24-'Ejercicio 3 - TIR'!$C$24)*('Ejercicio 3 - TIR'!$D$24-'Ejercicio 3 - TIR'!$C$24)*T521),'Ejercicio 3 - TIR'!$E$24-SQRT(('Ejercicio 3 - TIR'!$E$24-'Ejercicio 3 - TIR'!$C$24)*('Ejercicio 3 - TIR'!$E$24-'Ejercicio 3 - TIR'!$D$24)*(1-T521)))</f>
        <v>0.188318372688078</v>
      </c>
      <c r="V521" s="24">
        <f ca="1" t="shared" si="3888"/>
        <v>0.942401091802433</v>
      </c>
      <c r="W521" s="26">
        <f ca="1">IF(V521&lt;=('Ejercicio 3 - TIR'!$D$25-'Ejercicio 3 - TIR'!$C$25)/('Ejercicio 3 - TIR'!$E$25-'Ejercicio 3 - TIR'!$C$25),'Ejercicio 3 - TIR'!$C$25+SQRT(('Ejercicio 3 - TIR'!$E$25-'Ejercicio 3 - TIR'!$C$25)*('Ejercicio 3 - TIR'!$D$25-'Ejercicio 3 - TIR'!$C$25)*V521),'Ejercicio 3 - TIR'!$E$25-SQRT(('Ejercicio 3 - TIR'!$E$25-'Ejercicio 3 - TIR'!$C$25)*('Ejercicio 3 - TIR'!$E$25-'Ejercicio 3 - TIR'!$D$25)*(1-V521)))</f>
        <v>0.235801543087663</v>
      </c>
      <c r="X521" s="24">
        <f ca="1" t="shared" si="3888"/>
        <v>0.777596854791428</v>
      </c>
      <c r="Y521" s="26">
        <f ca="1">IF(X521&lt;=('Ejercicio 3 - TIR'!$D$26-'Ejercicio 3 - TIR'!$C$26)/('Ejercicio 3 - TIR'!$E$26-'Ejercicio 3 - TIR'!$C$26),'Ejercicio 3 - TIR'!$C$26+SQRT(('Ejercicio 3 - TIR'!$E$26-'Ejercicio 3 - TIR'!$C$26)*('Ejercicio 3 - TIR'!$D$26-'Ejercicio 3 - TIR'!$C$26)*X521),'Ejercicio 3 - TIR'!$E$26-SQRT(('Ejercicio 3 - TIR'!$E$26-'Ejercicio 3 - TIR'!$C$26)*('Ejercicio 3 - TIR'!$E$26-'Ejercicio 3 - TIR'!$D$26)*(1-X521)))</f>
        <v>0.245344885166454</v>
      </c>
      <c r="Z521" s="24">
        <f ca="1" t="shared" si="3812"/>
        <v>1.16538433107879</v>
      </c>
      <c r="AA521" s="24">
        <f ca="1" t="shared" si="3813"/>
        <v>1.3558804524719</v>
      </c>
      <c r="AB521" s="24">
        <f ca="1" t="shared" si="3814"/>
        <v>1.61121765284099</v>
      </c>
      <c r="AC521" s="24">
        <f ca="1" t="shared" si="3815"/>
        <v>1.99114526163098</v>
      </c>
      <c r="AD521" s="24">
        <f ca="1" t="shared" si="3816"/>
        <v>2.47966256719556</v>
      </c>
      <c r="AE521" s="23">
        <f ca="1" t="shared" si="3817"/>
        <v>4895.45807146849</v>
      </c>
      <c r="AF521" s="23">
        <f ca="1" t="shared" si="3818"/>
        <v>5695.67972383452</v>
      </c>
      <c r="AG521" s="23">
        <f ca="1" t="shared" si="3819"/>
        <v>6768.28086077953</v>
      </c>
      <c r="AH521" s="23">
        <f ca="1" t="shared" si="3820"/>
        <v>8364.25193180203</v>
      </c>
      <c r="AI521" s="23">
        <f ca="1" t="shared" si="3821"/>
        <v>10416.3783615133</v>
      </c>
      <c r="AJ521" s="25">
        <f ca="1" t="shared" si="3822"/>
        <v>45505.7999058342</v>
      </c>
      <c r="AK521" s="25">
        <f ca="1" t="shared" si="3823"/>
        <v>55942.6144923193</v>
      </c>
      <c r="AL521" s="25">
        <f ca="1" t="shared" si="3824"/>
        <v>54378.6181788212</v>
      </c>
      <c r="AM521" s="25">
        <f ca="1" t="shared" si="3825"/>
        <v>74064.632732648</v>
      </c>
      <c r="AN521" s="25">
        <f ca="1" t="shared" si="3826"/>
        <v>78656.1235138125</v>
      </c>
      <c r="AO521" s="25">
        <f ca="1">C521/'Ejercicio 3 - TIR'!$D$7</f>
        <v>18831.7622824798</v>
      </c>
      <c r="AP521" s="25">
        <f ca="1" t="shared" si="3827"/>
        <v>26674.0376233544</v>
      </c>
      <c r="AQ521" s="25">
        <f ca="1" t="shared" si="3828"/>
        <v>37110.8522098395</v>
      </c>
      <c r="AR521" s="25">
        <f ca="1" t="shared" si="3829"/>
        <v>35546.8558963414</v>
      </c>
      <c r="AS521" s="25">
        <f ca="1" t="shared" si="3830"/>
        <v>55232.8704501682</v>
      </c>
      <c r="AT521" s="25">
        <f ca="1" t="shared" si="3831"/>
        <v>59824.3612313327</v>
      </c>
      <c r="AU521" s="25">
        <f ca="1">AP521*'Ejercicio 3 - TIR'!$D$5</f>
        <v>13337.0188116772</v>
      </c>
      <c r="AV521" s="25">
        <f ca="1">AQ521*'Ejercicio 3 - TIR'!$D$5</f>
        <v>18555.4261049198</v>
      </c>
      <c r="AW521" s="25">
        <f ca="1">AR521*'Ejercicio 3 - TIR'!$D$5</f>
        <v>17773.4279481707</v>
      </c>
      <c r="AX521" s="25">
        <f ca="1">AS521*'Ejercicio 3 - TIR'!$D$5</f>
        <v>27616.4352250841</v>
      </c>
      <c r="AY521" s="25">
        <f ca="1">AT521*'Ejercicio 3 - TIR'!$D$5</f>
        <v>29912.1806156663</v>
      </c>
      <c r="AZ521" s="25">
        <f ca="1" t="shared" ref="AZ521:BD521" si="3889">AJ521-AU521-AE521</f>
        <v>27273.3230226885</v>
      </c>
      <c r="BA521" s="25">
        <f ca="1" t="shared" si="3889"/>
        <v>31691.508663565</v>
      </c>
      <c r="BB521" s="25">
        <f ca="1" t="shared" si="3889"/>
        <v>29836.909369871</v>
      </c>
      <c r="BC521" s="25">
        <f ca="1" t="shared" si="3889"/>
        <v>38083.9455757619</v>
      </c>
      <c r="BD521" s="25">
        <f ca="1" t="shared" si="3889"/>
        <v>38327.5645366328</v>
      </c>
      <c r="BE521" s="25">
        <f ca="1" t="shared" ref="BE521:BI521" si="3890">AZ521/Z521</f>
        <v>23402.8571479434</v>
      </c>
      <c r="BF521" s="25">
        <f ca="1" t="shared" si="3890"/>
        <v>23373.3797148475</v>
      </c>
      <c r="BG521" s="25">
        <f ca="1" t="shared" si="3890"/>
        <v>18518.236389268</v>
      </c>
      <c r="BH521" s="25">
        <f ca="1" t="shared" si="3890"/>
        <v>19126.6535443862</v>
      </c>
      <c r="BI521" s="25">
        <f ca="1" t="shared" si="3890"/>
        <v>15456.7661921761</v>
      </c>
      <c r="BJ521" s="25">
        <f ca="1" t="shared" si="3834"/>
        <v>73399.2395163032</v>
      </c>
      <c r="BK521" s="25">
        <f ca="1" t="shared" si="3835"/>
        <v>46696.4160061903</v>
      </c>
      <c r="BL521" s="25">
        <f ca="1" t="shared" si="3836"/>
        <v>120095.655522493</v>
      </c>
      <c r="BM521" s="25">
        <f ca="1">BK521*'Ejercicio 3 - TIR'!$D$5</f>
        <v>23348.2080030951</v>
      </c>
      <c r="BN521" s="25">
        <f ca="1" t="shared" si="3837"/>
        <v>96747.4475193983</v>
      </c>
      <c r="BO521" s="25">
        <f ca="1" t="shared" si="3838"/>
        <v>39016.376179287</v>
      </c>
      <c r="BP521" s="25">
        <f ca="1" t="shared" si="3839"/>
        <v>-123759.306450446</v>
      </c>
      <c r="BQ521" s="25">
        <f ca="1" t="shared" ref="BQ521:BT521" si="3891">BE521</f>
        <v>23402.8571479434</v>
      </c>
      <c r="BR521" s="25">
        <f ca="1" t="shared" si="3891"/>
        <v>23373.3797148475</v>
      </c>
      <c r="BS521" s="25">
        <f ca="1" t="shared" si="3891"/>
        <v>18518.236389268</v>
      </c>
      <c r="BT521" s="25">
        <f ca="1" t="shared" si="3891"/>
        <v>19126.6535443862</v>
      </c>
      <c r="BU521" s="25">
        <f ca="1" t="shared" si="3841"/>
        <v>54473.1423714631</v>
      </c>
      <c r="BV521" s="27">
        <f ca="1" t="shared" si="3842"/>
        <v>3.47655405767957</v>
      </c>
    </row>
    <row r="522" ht="15" customHeight="1" spans="1:74">
      <c r="A522" s="23">
        <v>521</v>
      </c>
      <c r="B522" s="24">
        <f ca="1" t="shared" ref="B522:F522" si="3892">RAND()</f>
        <v>0.359634050469892</v>
      </c>
      <c r="C522" s="25">
        <f ca="1">IF(B522&lt;=('Ejercicio 3 - TIR'!$D$13-'Ejercicio 3 - TIR'!$C$13)/('Ejercicio 3 - TIR'!$E$13-'Ejercicio 3 - TIR'!$C$13),'Ejercicio 3 - TIR'!$C$13+SQRT(('Ejercicio 3 - TIR'!$E$13-'Ejercicio 3 - TIR'!$C$13)*('Ejercicio 3 - TIR'!$D$13-'Ejercicio 3 - TIR'!$C$13)*B522),'Ejercicio 3 - TIR'!$E$13-SQRT(('Ejercicio 3 - TIR'!$E$13-'Ejercicio 3 - TIR'!$C$13)*('Ejercicio 3 - TIR'!$E$13-'Ejercicio 3 - TIR'!$D$13)*(1-B522)))</f>
        <v>72279.2651714258</v>
      </c>
      <c r="D522" s="24">
        <f ca="1" t="shared" si="3892"/>
        <v>0.12735326613058</v>
      </c>
      <c r="E522" s="25">
        <f ca="1">IF(D522&lt;=('Ejercicio 3 - TIR'!$D$14-'Ejercicio 3 - TIR'!$C$14)/('Ejercicio 3 - TIR'!$E$14-'Ejercicio 3 - TIR'!$C$14),'Ejercicio 3 - TIR'!$C$14+SQRT(('Ejercicio 3 - TIR'!$E$14-'Ejercicio 3 - TIR'!$C$14)*('Ejercicio 3 - TIR'!$D$14-'Ejercicio 3 - TIR'!$C$14)*D522),'Ejercicio 3 - TIR'!$E$14-SQRT(('Ejercicio 3 - TIR'!$E$14-'Ejercicio 3 - TIR'!$C$14)*('Ejercicio 3 - TIR'!$E$14-'Ejercicio 3 - TIR'!$D$14)*(1-D522)))</f>
        <v>28090.5492974217</v>
      </c>
      <c r="F522" s="24">
        <f ca="1" t="shared" si="3892"/>
        <v>0.891973084334351</v>
      </c>
      <c r="G522" s="25">
        <f ca="1">IF(F522&lt;=('Ejercicio 3 - TIR'!$D$18-'Ejercicio 3 - TIR'!$C$18)/('Ejercicio 3 - TIR'!$E$18-'Ejercicio 3 - TIR'!$C$18),'Ejercicio 3 - TIR'!$C$18+SQRT(('Ejercicio 3 - TIR'!$E$18-'Ejercicio 3 - TIR'!$C$18)*('Ejercicio 3 - TIR'!$D$18-'Ejercicio 3 - TIR'!$C$18)*F522),'Ejercicio 3 - TIR'!$E$18-SQRT(('Ejercicio 3 - TIR'!$E$18-'Ejercicio 3 - TIR'!$C$18)*('Ejercicio 3 - TIR'!$E$18-'Ejercicio 3 - TIR'!$D$18)*(1-F522)))</f>
        <v>42153.5954829077</v>
      </c>
      <c r="H522" s="24">
        <f ca="1" t="shared" ref="H522:L522" si="3893">RAND()</f>
        <v>0.435504068434201</v>
      </c>
      <c r="I522" s="25">
        <f ca="1">IF(H522&lt;=('Ejercicio 3 - TIR'!$D$18-'Ejercicio 3 - TIR'!$C$18)/('Ejercicio 3 - TIR'!$E$18-'Ejercicio 3 - TIR'!$C$18),'Ejercicio 3 - TIR'!$C$18+SQRT(('Ejercicio 3 - TIR'!$E$18-'Ejercicio 3 - TIR'!$C$18)*('Ejercicio 3 - TIR'!$D$18-'Ejercicio 3 - TIR'!$C$18)*H522),'Ejercicio 3 - TIR'!$E$18-SQRT(('Ejercicio 3 - TIR'!$E$18-'Ejercicio 3 - TIR'!$C$18)*('Ejercicio 3 - TIR'!$E$18-'Ejercicio 3 - TIR'!$D$18)*(1-H522)))</f>
        <v>38082.4260135884</v>
      </c>
      <c r="J522" s="24">
        <f ca="1" t="shared" si="3893"/>
        <v>0.933052891421108</v>
      </c>
      <c r="K522" s="25">
        <f ca="1">IF(J522&lt;=('Ejercicio 3 - TIR'!$D$18-'Ejercicio 3 - TIR'!$C$18)/('Ejercicio 3 - TIR'!$E$18-'Ejercicio 3 - TIR'!$C$18),'Ejercicio 3 - TIR'!$C$18+SQRT(('Ejercicio 3 - TIR'!$E$18-'Ejercicio 3 - TIR'!$C$18)*('Ejercicio 3 - TIR'!$D$18-'Ejercicio 3 - TIR'!$C$18)*J522),'Ejercicio 3 - TIR'!$E$18-SQRT(('Ejercicio 3 - TIR'!$E$18-'Ejercicio 3 - TIR'!$C$18)*('Ejercicio 3 - TIR'!$E$18-'Ejercicio 3 - TIR'!$D$18)*(1-J522)))</f>
        <v>42759.2338043837</v>
      </c>
      <c r="L522" s="24">
        <f ca="1" t="shared" si="3893"/>
        <v>0.809043342972126</v>
      </c>
      <c r="M522" s="25">
        <f ca="1">IF(L522&lt;=('Ejercicio 3 - TIR'!$D$18-'Ejercicio 3 - TIR'!$C$18)/('Ejercicio 3 - TIR'!$E$18-'Ejercicio 3 - TIR'!$C$18),'Ejercicio 3 - TIR'!$C$18+SQRT(('Ejercicio 3 - TIR'!$E$18-'Ejercicio 3 - TIR'!$C$18)*('Ejercicio 3 - TIR'!$D$18-'Ejercicio 3 - TIR'!$C$18)*L522),'Ejercicio 3 - TIR'!$E$18-SQRT(('Ejercicio 3 - TIR'!$E$18-'Ejercicio 3 - TIR'!$C$18)*('Ejercicio 3 - TIR'!$E$18-'Ejercicio 3 - TIR'!$D$18)*(1-L522)))</f>
        <v>41215.5912909557</v>
      </c>
      <c r="N522" s="24">
        <f ca="1" t="shared" ref="N522:R522" si="3894">RAND()</f>
        <v>0.0705394518358873</v>
      </c>
      <c r="O522" s="25">
        <f ca="1">IF(N522&lt;=('Ejercicio 3 - TIR'!$D$18-'Ejercicio 3 - TIR'!$C$18)/('Ejercicio 3 - TIR'!$E$18-'Ejercicio 3 - TIR'!$C$18),'Ejercicio 3 - TIR'!$C$18+SQRT(('Ejercicio 3 - TIR'!$E$18-'Ejercicio 3 - TIR'!$C$18)*('Ejercicio 3 - TIR'!$D$18-'Ejercicio 3 - TIR'!$C$18)*N522),'Ejercicio 3 - TIR'!$E$18-SQRT(('Ejercicio 3 - TIR'!$E$18-'Ejercicio 3 - TIR'!$C$18)*('Ejercicio 3 - TIR'!$E$18-'Ejercicio 3 - TIR'!$D$18)*(1-N522)))</f>
        <v>33252.8322697894</v>
      </c>
      <c r="P522" s="24">
        <f ca="1" t="shared" si="3894"/>
        <v>0.420537083739912</v>
      </c>
      <c r="Q522" s="26">
        <f ca="1">IF(P522&lt;=('Ejercicio 3 - TIR'!$D$22-'Ejercicio 3 - TIR'!$C$22)/('Ejercicio 3 - TIR'!$E$22-'Ejercicio 3 - TIR'!$C$22),'Ejercicio 3 - TIR'!$C$22+SQRT(('Ejercicio 3 - TIR'!$E$22-'Ejercicio 3 - TIR'!$C$22)*('Ejercicio 3 - TIR'!$D$22-'Ejercicio 3 - TIR'!$C$22)*P522),'Ejercicio 3 - TIR'!$E$22-SQRT(('Ejercicio 3 - TIR'!$E$22-'Ejercicio 3 - TIR'!$C$22)*('Ejercicio 3 - TIR'!$E$22-'Ejercicio 3 - TIR'!$D$22)*(1-P522)))</f>
        <v>0.147513028745157</v>
      </c>
      <c r="R522" s="24">
        <f ca="1" t="shared" si="3894"/>
        <v>0.12013058051457</v>
      </c>
      <c r="S522" s="26">
        <f ca="1">IF(R522&lt;=('Ejercicio 3 - TIR'!$D$23-'Ejercicio 3 - TIR'!$C$23)/('Ejercicio 3 - TIR'!$E$23-'Ejercicio 3 - TIR'!$C$23),'Ejercicio 3 - TIR'!$C$23+SQRT(('Ejercicio 3 - TIR'!$E$23-'Ejercicio 3 - TIR'!$C$23)*('Ejercicio 3 - TIR'!$D$23-'Ejercicio 3 - TIR'!$C$23)*R522),'Ejercicio 3 - TIR'!$E$23-SQRT(('Ejercicio 3 - TIR'!$E$23-'Ejercicio 3 - TIR'!$C$23)*('Ejercicio 3 - TIR'!$E$23-'Ejercicio 3 - TIR'!$D$23)*(1-R522)))</f>
        <v>0.134704932673298</v>
      </c>
      <c r="T522" s="24">
        <f ca="1" t="shared" ref="T522:X522" si="3895">RAND()</f>
        <v>0.460423640629092</v>
      </c>
      <c r="U522" s="26">
        <f ca="1">IF(T522&lt;=('Ejercicio 3 - TIR'!$D$24-'Ejercicio 3 - TIR'!$C$24)/('Ejercicio 3 - TIR'!$E$24-'Ejercicio 3 - TIR'!$C$24),'Ejercicio 3 - TIR'!$C$24+SQRT(('Ejercicio 3 - TIR'!$E$24-'Ejercicio 3 - TIR'!$C$24)*('Ejercicio 3 - TIR'!$D$24-'Ejercicio 3 - TIR'!$C$24)*T522),'Ejercicio 3 - TIR'!$E$24-SQRT(('Ejercicio 3 - TIR'!$E$24-'Ejercicio 3 - TIR'!$C$24)*('Ejercicio 3 - TIR'!$E$24-'Ejercicio 3 - TIR'!$D$24)*(1-T522)))</f>
        <v>0.181130811608183</v>
      </c>
      <c r="V522" s="24">
        <f ca="1" t="shared" si="3895"/>
        <v>0.994428411381841</v>
      </c>
      <c r="W522" s="26">
        <f ca="1">IF(V522&lt;=('Ejercicio 3 - TIR'!$D$25-'Ejercicio 3 - TIR'!$C$25)/('Ejercicio 3 - TIR'!$E$25-'Ejercicio 3 - TIR'!$C$25),'Ejercicio 3 - TIR'!$C$25+SQRT(('Ejercicio 3 - TIR'!$E$25-'Ejercicio 3 - TIR'!$C$25)*('Ejercicio 3 - TIR'!$D$25-'Ejercicio 3 - TIR'!$C$25)*V522),'Ejercicio 3 - TIR'!$E$25-SQRT(('Ejercicio 3 - TIR'!$E$25-'Ejercicio 3 - TIR'!$C$25)*('Ejercicio 3 - TIR'!$E$25-'Ejercicio 3 - TIR'!$D$25)*(1-V522)))</f>
        <v>0.245584056141259</v>
      </c>
      <c r="X522" s="24">
        <f ca="1" t="shared" si="3895"/>
        <v>0.988729955544233</v>
      </c>
      <c r="Y522" s="26">
        <f ca="1">IF(X522&lt;=('Ejercicio 3 - TIR'!$D$26-'Ejercicio 3 - TIR'!$C$26)/('Ejercicio 3 - TIR'!$E$26-'Ejercicio 3 - TIR'!$C$26),'Ejercicio 3 - TIR'!$C$26+SQRT(('Ejercicio 3 - TIR'!$E$26-'Ejercicio 3 - TIR'!$C$26)*('Ejercicio 3 - TIR'!$D$26-'Ejercicio 3 - TIR'!$C$26)*X522),'Ejercicio 3 - TIR'!$E$26-SQRT(('Ejercicio 3 - TIR'!$E$26-'Ejercicio 3 - TIR'!$C$26)*('Ejercicio 3 - TIR'!$E$26-'Ejercicio 3 - TIR'!$D$26)*(1-X522)))</f>
        <v>0.272198830852934</v>
      </c>
      <c r="Z522" s="24">
        <f ca="1" t="shared" si="3812"/>
        <v>1.14751302874516</v>
      </c>
      <c r="AA522" s="24">
        <f ca="1" t="shared" si="3813"/>
        <v>1.30208869402401</v>
      </c>
      <c r="AB522" s="24">
        <f ca="1" t="shared" si="3814"/>
        <v>1.53793707595841</v>
      </c>
      <c r="AC522" s="24">
        <f ca="1" t="shared" si="3815"/>
        <v>1.91562990116231</v>
      </c>
      <c r="AD522" s="24">
        <f ca="1" t="shared" si="3816"/>
        <v>2.43706212060561</v>
      </c>
      <c r="AE522" s="23">
        <f ca="1" t="shared" si="3817"/>
        <v>4143.72200597781</v>
      </c>
      <c r="AF522" s="23">
        <f ca="1" t="shared" si="3818"/>
        <v>4701.90179980992</v>
      </c>
      <c r="AG522" s="23">
        <f ca="1" t="shared" si="3819"/>
        <v>5553.56108891147</v>
      </c>
      <c r="AH522" s="23">
        <f ca="1" t="shared" si="3820"/>
        <v>6917.42714715461</v>
      </c>
      <c r="AI522" s="23">
        <f ca="1" t="shared" si="3821"/>
        <v>8800.34272912044</v>
      </c>
      <c r="AJ522" s="25">
        <f ca="1" t="shared" si="3822"/>
        <v>48371.8000250895</v>
      </c>
      <c r="AK522" s="25">
        <f ca="1" t="shared" si="3823"/>
        <v>49586.6963532991</v>
      </c>
      <c r="AL522" s="25">
        <f ca="1" t="shared" si="3824"/>
        <v>65761.011007336</v>
      </c>
      <c r="AM522" s="25">
        <f ca="1" t="shared" si="3825"/>
        <v>78953.8190710395</v>
      </c>
      <c r="AN522" s="25">
        <f ca="1" t="shared" si="3826"/>
        <v>81039.2179275555</v>
      </c>
      <c r="AO522" s="25">
        <f ca="1">C522/'Ejercicio 3 - TIR'!$D$7</f>
        <v>14455.8530342851</v>
      </c>
      <c r="AP522" s="25">
        <f ca="1" t="shared" si="3827"/>
        <v>33915.9469908044</v>
      </c>
      <c r="AQ522" s="25">
        <f ca="1" t="shared" si="3828"/>
        <v>35130.843319014</v>
      </c>
      <c r="AR522" s="25">
        <f ca="1" t="shared" si="3829"/>
        <v>51305.1579730508</v>
      </c>
      <c r="AS522" s="25">
        <f ca="1" t="shared" si="3830"/>
        <v>64497.9660367543</v>
      </c>
      <c r="AT522" s="25">
        <f ca="1" t="shared" si="3831"/>
        <v>66583.3648932704</v>
      </c>
      <c r="AU522" s="25">
        <f ca="1">AP522*'Ejercicio 3 - TIR'!$D$5</f>
        <v>16957.9734954022</v>
      </c>
      <c r="AV522" s="25">
        <f ca="1">AQ522*'Ejercicio 3 - TIR'!$D$5</f>
        <v>17565.421659507</v>
      </c>
      <c r="AW522" s="25">
        <f ca="1">AR522*'Ejercicio 3 - TIR'!$D$5</f>
        <v>25652.5789865254</v>
      </c>
      <c r="AX522" s="25">
        <f ca="1">AS522*'Ejercicio 3 - TIR'!$D$5</f>
        <v>32248.9830183772</v>
      </c>
      <c r="AY522" s="25">
        <f ca="1">AT522*'Ejercicio 3 - TIR'!$D$5</f>
        <v>33291.6824466352</v>
      </c>
      <c r="AZ522" s="25">
        <f ca="1" t="shared" ref="AZ522:BD522" si="3896">AJ522-AU522-AE522</f>
        <v>27270.1045237095</v>
      </c>
      <c r="BA522" s="25">
        <f ca="1" t="shared" si="3896"/>
        <v>27319.3728939822</v>
      </c>
      <c r="BB522" s="25">
        <f ca="1" t="shared" si="3896"/>
        <v>34554.8709318991</v>
      </c>
      <c r="BC522" s="25">
        <f ca="1" t="shared" si="3896"/>
        <v>39787.4089055077</v>
      </c>
      <c r="BD522" s="25">
        <f ca="1" t="shared" si="3896"/>
        <v>38947.1927517999</v>
      </c>
      <c r="BE522" s="25">
        <f ca="1" t="shared" ref="BE522:BI522" si="3897">AZ522/Z522</f>
        <v>23764.5271474872</v>
      </c>
      <c r="BF522" s="25">
        <f ca="1" t="shared" si="3897"/>
        <v>20981.1920027919</v>
      </c>
      <c r="BG522" s="25">
        <f ca="1" t="shared" si="3897"/>
        <v>22468.3255720103</v>
      </c>
      <c r="BH522" s="25">
        <f ca="1" t="shared" si="3897"/>
        <v>20769.8829932477</v>
      </c>
      <c r="BI522" s="25">
        <f ca="1" t="shared" si="3897"/>
        <v>15981.2063970374</v>
      </c>
      <c r="BJ522" s="25">
        <f ca="1" t="shared" si="3834"/>
        <v>68458.4136397508</v>
      </c>
      <c r="BK522" s="25">
        <f ca="1" t="shared" si="3835"/>
        <v>35229.811850898</v>
      </c>
      <c r="BL522" s="25">
        <f ca="1" t="shared" si="3836"/>
        <v>103688.225490649</v>
      </c>
      <c r="BM522" s="25">
        <f ca="1">BK522*'Ejercicio 3 - TIR'!$D$5</f>
        <v>17614.905925449</v>
      </c>
      <c r="BN522" s="25">
        <f ca="1" t="shared" si="3837"/>
        <v>86073.3195651998</v>
      </c>
      <c r="BO522" s="25">
        <f ca="1" t="shared" si="3838"/>
        <v>35318.4758145642</v>
      </c>
      <c r="BP522" s="25">
        <f ca="1" t="shared" si="3839"/>
        <v>-100369.814468847</v>
      </c>
      <c r="BQ522" s="25">
        <f ca="1" t="shared" ref="BQ522:BT522" si="3898">BE522</f>
        <v>23764.5271474872</v>
      </c>
      <c r="BR522" s="25">
        <f ca="1" t="shared" si="3898"/>
        <v>20981.1920027919</v>
      </c>
      <c r="BS522" s="25">
        <f ca="1" t="shared" si="3898"/>
        <v>22468.3255720103</v>
      </c>
      <c r="BT522" s="25">
        <f ca="1" t="shared" si="3898"/>
        <v>20769.8829932477</v>
      </c>
      <c r="BU522" s="25">
        <f ca="1" t="shared" si="3841"/>
        <v>51299.6822116016</v>
      </c>
      <c r="BV522" s="27">
        <f ca="1" t="shared" si="3842"/>
        <v>10.5147948557344</v>
      </c>
    </row>
    <row r="523" ht="15" customHeight="1" spans="1:74">
      <c r="A523" s="23">
        <v>522</v>
      </c>
      <c r="B523" s="24">
        <f ca="1" t="shared" ref="B523:F523" si="3899">RAND()</f>
        <v>0.181420698642815</v>
      </c>
      <c r="C523" s="25">
        <f ca="1">IF(B523&lt;=('Ejercicio 3 - TIR'!$D$13-'Ejercicio 3 - TIR'!$C$13)/('Ejercicio 3 - TIR'!$E$13-'Ejercicio 3 - TIR'!$C$13),'Ejercicio 3 - TIR'!$C$13+SQRT(('Ejercicio 3 - TIR'!$E$13-'Ejercicio 3 - TIR'!$C$13)*('Ejercicio 3 - TIR'!$D$13-'Ejercicio 3 - TIR'!$C$13)*B523),'Ejercicio 3 - TIR'!$E$13-SQRT(('Ejercicio 3 - TIR'!$E$13-'Ejercicio 3 - TIR'!$C$13)*('Ejercicio 3 - TIR'!$E$13-'Ejercicio 3 - TIR'!$D$13)*(1-B523)))</f>
        <v>68518.7017471635</v>
      </c>
      <c r="D523" s="24">
        <f ca="1" t="shared" si="3899"/>
        <v>0.0377775850281878</v>
      </c>
      <c r="E523" s="25">
        <f ca="1">IF(D523&lt;=('Ejercicio 3 - TIR'!$D$14-'Ejercicio 3 - TIR'!$C$14)/('Ejercicio 3 - TIR'!$E$14-'Ejercicio 3 - TIR'!$C$14),'Ejercicio 3 - TIR'!$C$14+SQRT(('Ejercicio 3 - TIR'!$E$14-'Ejercicio 3 - TIR'!$C$14)*('Ejercicio 3 - TIR'!$D$14-'Ejercicio 3 - TIR'!$C$14)*D523),'Ejercicio 3 - TIR'!$E$14-SQRT(('Ejercicio 3 - TIR'!$E$14-'Ejercicio 3 - TIR'!$C$14)*('Ejercicio 3 - TIR'!$E$14-'Ejercicio 3 - TIR'!$D$14)*(1-D523)))</f>
        <v>26683.2465289179</v>
      </c>
      <c r="F523" s="24">
        <f ca="1" t="shared" si="3899"/>
        <v>0.586056743204277</v>
      </c>
      <c r="G523" s="25">
        <f ca="1">IF(F523&lt;=('Ejercicio 3 - TIR'!$D$18-'Ejercicio 3 - TIR'!$C$18)/('Ejercicio 3 - TIR'!$E$18-'Ejercicio 3 - TIR'!$C$18),'Ejercicio 3 - TIR'!$C$18+SQRT(('Ejercicio 3 - TIR'!$E$18-'Ejercicio 3 - TIR'!$C$18)*('Ejercicio 3 - TIR'!$D$18-'Ejercicio 3 - TIR'!$C$18)*F523),'Ejercicio 3 - TIR'!$E$18-SQRT(('Ejercicio 3 - TIR'!$E$18-'Ejercicio 3 - TIR'!$C$18)*('Ejercicio 3 - TIR'!$E$18-'Ejercicio 3 - TIR'!$D$18)*(1-F523)))</f>
        <v>39375.9538971052</v>
      </c>
      <c r="H523" s="24">
        <f ca="1" t="shared" ref="H523:L523" si="3900">RAND()</f>
        <v>0.665110403691762</v>
      </c>
      <c r="I523" s="25">
        <f ca="1">IF(H523&lt;=('Ejercicio 3 - TIR'!$D$18-'Ejercicio 3 - TIR'!$C$18)/('Ejercicio 3 - TIR'!$E$18-'Ejercicio 3 - TIR'!$C$18),'Ejercicio 3 - TIR'!$C$18+SQRT(('Ejercicio 3 - TIR'!$E$18-'Ejercicio 3 - TIR'!$C$18)*('Ejercicio 3 - TIR'!$D$18-'Ejercicio 3 - TIR'!$C$18)*H523),'Ejercicio 3 - TIR'!$E$18-SQRT(('Ejercicio 3 - TIR'!$E$18-'Ejercicio 3 - TIR'!$C$18)*('Ejercicio 3 - TIR'!$E$18-'Ejercicio 3 - TIR'!$D$18)*(1-H523)))</f>
        <v>39988.3212079791</v>
      </c>
      <c r="J523" s="24">
        <f ca="1" t="shared" si="3900"/>
        <v>0.746402257148203</v>
      </c>
      <c r="K523" s="25">
        <f ca="1">IF(J523&lt;=('Ejercicio 3 - TIR'!$D$18-'Ejercicio 3 - TIR'!$C$18)/('Ejercicio 3 - TIR'!$E$18-'Ejercicio 3 - TIR'!$C$18),'Ejercicio 3 - TIR'!$C$18+SQRT(('Ejercicio 3 - TIR'!$E$18-'Ejercicio 3 - TIR'!$C$18)*('Ejercicio 3 - TIR'!$D$18-'Ejercicio 3 - TIR'!$C$18)*J523),'Ejercicio 3 - TIR'!$E$18-SQRT(('Ejercicio 3 - TIR'!$E$18-'Ejercicio 3 - TIR'!$C$18)*('Ejercicio 3 - TIR'!$E$18-'Ejercicio 3 - TIR'!$D$18)*(1-J523)))</f>
        <v>40638.8269108089</v>
      </c>
      <c r="L523" s="24">
        <f ca="1" t="shared" si="3900"/>
        <v>0.468498498687862</v>
      </c>
      <c r="M523" s="25">
        <f ca="1">IF(L523&lt;=('Ejercicio 3 - TIR'!$D$18-'Ejercicio 3 - TIR'!$C$18)/('Ejercicio 3 - TIR'!$E$18-'Ejercicio 3 - TIR'!$C$18),'Ejercicio 3 - TIR'!$C$18+SQRT(('Ejercicio 3 - TIR'!$E$18-'Ejercicio 3 - TIR'!$C$18)*('Ejercicio 3 - TIR'!$D$18-'Ejercicio 3 - TIR'!$C$18)*L523),'Ejercicio 3 - TIR'!$E$18-SQRT(('Ejercicio 3 - TIR'!$E$18-'Ejercicio 3 - TIR'!$C$18)*('Ejercicio 3 - TIR'!$E$18-'Ejercicio 3 - TIR'!$D$18)*(1-L523)))</f>
        <v>38383.0051176878</v>
      </c>
      <c r="N523" s="24">
        <f ca="1" t="shared" ref="N523:R523" si="3901">RAND()</f>
        <v>0.195662362809559</v>
      </c>
      <c r="O523" s="25">
        <f ca="1">IF(N523&lt;=('Ejercicio 3 - TIR'!$D$18-'Ejercicio 3 - TIR'!$C$18)/('Ejercicio 3 - TIR'!$E$18-'Ejercicio 3 - TIR'!$C$18),'Ejercicio 3 - TIR'!$C$18+SQRT(('Ejercicio 3 - TIR'!$E$18-'Ejercicio 3 - TIR'!$C$18)*('Ejercicio 3 - TIR'!$D$18-'Ejercicio 3 - TIR'!$C$18)*N523),'Ejercicio 3 - TIR'!$E$18-SQRT(('Ejercicio 3 - TIR'!$E$18-'Ejercicio 3 - TIR'!$C$18)*('Ejercicio 3 - TIR'!$E$18-'Ejercicio 3 - TIR'!$D$18)*(1-N523)))</f>
        <v>35417.5044459081</v>
      </c>
      <c r="P523" s="24">
        <f ca="1" t="shared" si="3901"/>
        <v>0.83993875984799</v>
      </c>
      <c r="Q523" s="26">
        <f ca="1">IF(P523&lt;=('Ejercicio 3 - TIR'!$D$22-'Ejercicio 3 - TIR'!$C$22)/('Ejercicio 3 - TIR'!$E$22-'Ejercicio 3 - TIR'!$C$22),'Ejercicio 3 - TIR'!$C$22+SQRT(('Ejercicio 3 - TIR'!$E$22-'Ejercicio 3 - TIR'!$C$22)*('Ejercicio 3 - TIR'!$D$22-'Ejercicio 3 - TIR'!$C$22)*P523),'Ejercicio 3 - TIR'!$E$22-SQRT(('Ejercicio 3 - TIR'!$E$22-'Ejercicio 3 - TIR'!$C$22)*('Ejercicio 3 - TIR'!$E$22-'Ejercicio 3 - TIR'!$D$22)*(1-P523)))</f>
        <v>0.163026189812726</v>
      </c>
      <c r="R523" s="24">
        <f ca="1" t="shared" si="3901"/>
        <v>0.927303035863919</v>
      </c>
      <c r="S523" s="26">
        <f ca="1">IF(R523&lt;=('Ejercicio 3 - TIR'!$D$23-'Ejercicio 3 - TIR'!$C$23)/('Ejercicio 3 - TIR'!$E$23-'Ejercicio 3 - TIR'!$C$23),'Ejercicio 3 - TIR'!$C$23+SQRT(('Ejercicio 3 - TIR'!$E$23-'Ejercicio 3 - TIR'!$C$23)*('Ejercicio 3 - TIR'!$D$23-'Ejercicio 3 - TIR'!$C$23)*R523),'Ejercicio 3 - TIR'!$E$23-SQRT(('Ejercicio 3 - TIR'!$E$23-'Ejercicio 3 - TIR'!$C$23)*('Ejercicio 3 - TIR'!$E$23-'Ejercicio 3 - TIR'!$D$23)*(1-R523)))</f>
        <v>0.16856083327139</v>
      </c>
      <c r="T523" s="24">
        <f ca="1" t="shared" ref="T523:X523" si="3902">RAND()</f>
        <v>0.363618251492398</v>
      </c>
      <c r="U523" s="26">
        <f ca="1">IF(T523&lt;=('Ejercicio 3 - TIR'!$D$24-'Ejercicio 3 - TIR'!$C$24)/('Ejercicio 3 - TIR'!$E$24-'Ejercicio 3 - TIR'!$C$24),'Ejercicio 3 - TIR'!$C$24+SQRT(('Ejercicio 3 - TIR'!$E$24-'Ejercicio 3 - TIR'!$C$24)*('Ejercicio 3 - TIR'!$D$24-'Ejercicio 3 - TIR'!$C$24)*T523),'Ejercicio 3 - TIR'!$E$24-SQRT(('Ejercicio 3 - TIR'!$E$24-'Ejercicio 3 - TIR'!$C$24)*('Ejercicio 3 - TIR'!$E$24-'Ejercicio 3 - TIR'!$D$24)*(1-T523)))</f>
        <v>0.177633282977852</v>
      </c>
      <c r="V523" s="24">
        <f ca="1" t="shared" si="3902"/>
        <v>0.338129082626944</v>
      </c>
      <c r="W523" s="26">
        <f ca="1">IF(V523&lt;=('Ejercicio 3 - TIR'!$D$25-'Ejercicio 3 - TIR'!$C$25)/('Ejercicio 3 - TIR'!$E$25-'Ejercicio 3 - TIR'!$C$25),'Ejercicio 3 - TIR'!$C$25+SQRT(('Ejercicio 3 - TIR'!$E$25-'Ejercicio 3 - TIR'!$C$25)*('Ejercicio 3 - TIR'!$D$25-'Ejercicio 3 - TIR'!$C$25)*V523),'Ejercicio 3 - TIR'!$E$25-SQRT(('Ejercicio 3 - TIR'!$E$25-'Ejercicio 3 - TIR'!$C$25)*('Ejercicio 3 - TIR'!$E$25-'Ejercicio 3 - TIR'!$D$25)*(1-V523)))</f>
        <v>0.201869466959053</v>
      </c>
      <c r="X523" s="24">
        <f ca="1" t="shared" si="3902"/>
        <v>0.119831700289259</v>
      </c>
      <c r="Y523" s="26">
        <f ca="1">IF(X523&lt;=('Ejercicio 3 - TIR'!$D$26-'Ejercicio 3 - TIR'!$C$26)/('Ejercicio 3 - TIR'!$E$26-'Ejercicio 3 - TIR'!$C$26),'Ejercicio 3 - TIR'!$C$26+SQRT(('Ejercicio 3 - TIR'!$E$26-'Ejercicio 3 - TIR'!$C$26)*('Ejercicio 3 - TIR'!$D$26-'Ejercicio 3 - TIR'!$C$26)*X523),'Ejercicio 3 - TIR'!$E$26-SQRT(('Ejercicio 3 - TIR'!$E$26-'Ejercicio 3 - TIR'!$C$26)*('Ejercicio 3 - TIR'!$E$26-'Ejercicio 3 - TIR'!$D$26)*(1-X523)))</f>
        <v>0.207987373092839</v>
      </c>
      <c r="Z523" s="24">
        <f ca="1" t="shared" si="3812"/>
        <v>1.16302618981273</v>
      </c>
      <c r="AA523" s="24">
        <f ca="1" t="shared" si="3813"/>
        <v>1.35906685348401</v>
      </c>
      <c r="AB523" s="24">
        <f ca="1" t="shared" si="3814"/>
        <v>1.60048236045475</v>
      </c>
      <c r="AC523" s="24">
        <f ca="1" t="shared" si="3815"/>
        <v>1.92357088143712</v>
      </c>
      <c r="AD523" s="24">
        <f ca="1" t="shared" si="3816"/>
        <v>2.3236493360251</v>
      </c>
      <c r="AE523" s="23">
        <f ca="1" t="shared" si="3817"/>
        <v>4350.06801344312</v>
      </c>
      <c r="AF523" s="23">
        <f ca="1" t="shared" si="3818"/>
        <v>5083.31910257631</v>
      </c>
      <c r="AG523" s="23">
        <f ca="1" t="shared" si="3819"/>
        <v>5986.28576319097</v>
      </c>
      <c r="AH523" s="23">
        <f ca="1" t="shared" si="3820"/>
        <v>7194.7340792709</v>
      </c>
      <c r="AI523" s="23">
        <f ca="1" t="shared" si="3821"/>
        <v>8691.14792051998</v>
      </c>
      <c r="AJ523" s="25">
        <f ca="1" t="shared" si="3822"/>
        <v>45795.2656311918</v>
      </c>
      <c r="AK523" s="25">
        <f ca="1" t="shared" si="3823"/>
        <v>54346.801880236</v>
      </c>
      <c r="AL523" s="25">
        <f ca="1" t="shared" si="3824"/>
        <v>65041.7256203235</v>
      </c>
      <c r="AM523" s="25">
        <f ca="1" t="shared" si="3825"/>
        <v>73832.4309864361</v>
      </c>
      <c r="AN523" s="25">
        <f ca="1" t="shared" si="3826"/>
        <v>82297.8606894004</v>
      </c>
      <c r="AO523" s="25">
        <f ca="1">C523/'Ejercicio 3 - TIR'!$D$7</f>
        <v>13703.7403494327</v>
      </c>
      <c r="AP523" s="25">
        <f ca="1" t="shared" si="3827"/>
        <v>32091.5252817591</v>
      </c>
      <c r="AQ523" s="25">
        <f ca="1" t="shared" si="3828"/>
        <v>40643.0615308033</v>
      </c>
      <c r="AR523" s="25">
        <f ca="1" t="shared" si="3829"/>
        <v>51337.9852708908</v>
      </c>
      <c r="AS523" s="25">
        <f ca="1" t="shared" si="3830"/>
        <v>60128.6906370034</v>
      </c>
      <c r="AT523" s="25">
        <f ca="1" t="shared" si="3831"/>
        <v>68594.1203399678</v>
      </c>
      <c r="AU523" s="25">
        <f ca="1">AP523*'Ejercicio 3 - TIR'!$D$5</f>
        <v>16045.7626408795</v>
      </c>
      <c r="AV523" s="25">
        <f ca="1">AQ523*'Ejercicio 3 - TIR'!$D$5</f>
        <v>20321.5307654016</v>
      </c>
      <c r="AW523" s="25">
        <f ca="1">AR523*'Ejercicio 3 - TIR'!$D$5</f>
        <v>25668.9926354454</v>
      </c>
      <c r="AX523" s="25">
        <f ca="1">AS523*'Ejercicio 3 - TIR'!$D$5</f>
        <v>30064.3453185017</v>
      </c>
      <c r="AY523" s="25">
        <f ca="1">AT523*'Ejercicio 3 - TIR'!$D$5</f>
        <v>34297.0601699839</v>
      </c>
      <c r="AZ523" s="25">
        <f ca="1" t="shared" ref="AZ523:BD523" si="3903">AJ523-AU523-AE523</f>
        <v>25399.4349768691</v>
      </c>
      <c r="BA523" s="25">
        <f ca="1" t="shared" si="3903"/>
        <v>28941.952012258</v>
      </c>
      <c r="BB523" s="25">
        <f ca="1" t="shared" si="3903"/>
        <v>33386.4472216871</v>
      </c>
      <c r="BC523" s="25">
        <f ca="1" t="shared" si="3903"/>
        <v>36573.3515886635</v>
      </c>
      <c r="BD523" s="25">
        <f ca="1" t="shared" si="3903"/>
        <v>39309.6525988966</v>
      </c>
      <c r="BE523" s="25">
        <f ca="1" t="shared" ref="BE523:BI523" si="3904">AZ523/Z523</f>
        <v>21839.0911566308</v>
      </c>
      <c r="BF523" s="25">
        <f ca="1" t="shared" si="3904"/>
        <v>21295.4586730332</v>
      </c>
      <c r="BG523" s="25">
        <f ca="1" t="shared" si="3904"/>
        <v>20860.2406665706</v>
      </c>
      <c r="BH523" s="25">
        <f ca="1" t="shared" si="3904"/>
        <v>19013.2591117927</v>
      </c>
      <c r="BI523" s="25">
        <f ca="1" t="shared" si="3904"/>
        <v>16917.2051864507</v>
      </c>
      <c r="BJ523" s="25">
        <f ca="1" t="shared" si="3834"/>
        <v>62002.5080799142</v>
      </c>
      <c r="BK523" s="25">
        <f ca="1" t="shared" si="3835"/>
        <v>31842.6871640197</v>
      </c>
      <c r="BL523" s="25">
        <f ca="1" t="shared" si="3836"/>
        <v>93845.1952439338</v>
      </c>
      <c r="BM523" s="25">
        <f ca="1">BK523*'Ejercicio 3 - TIR'!$D$5</f>
        <v>15921.3435820098</v>
      </c>
      <c r="BN523" s="25">
        <f ca="1" t="shared" si="3837"/>
        <v>77923.851661924</v>
      </c>
      <c r="BO523" s="25">
        <f ca="1" t="shared" si="3838"/>
        <v>33535.1167036342</v>
      </c>
      <c r="BP523" s="25">
        <f ca="1" t="shared" si="3839"/>
        <v>-95201.9482760813</v>
      </c>
      <c r="BQ523" s="25">
        <f ca="1" t="shared" ref="BQ523:BT523" si="3905">BE523</f>
        <v>21839.0911566308</v>
      </c>
      <c r="BR523" s="25">
        <f ca="1" t="shared" si="3905"/>
        <v>21295.4586730332</v>
      </c>
      <c r="BS523" s="25">
        <f ca="1" t="shared" si="3905"/>
        <v>20860.2406665706</v>
      </c>
      <c r="BT523" s="25">
        <f ca="1" t="shared" si="3905"/>
        <v>19013.2591117927</v>
      </c>
      <c r="BU523" s="25">
        <f ca="1" t="shared" si="3841"/>
        <v>50452.3218900849</v>
      </c>
      <c r="BV523" s="27">
        <f ca="1" t="shared" si="3842"/>
        <v>10.8065404810532</v>
      </c>
    </row>
    <row r="524" ht="15" customHeight="1" spans="1:74">
      <c r="A524" s="23">
        <v>523</v>
      </c>
      <c r="B524" s="24">
        <f ca="1" t="shared" ref="B524:F524" si="3906">RAND()</f>
        <v>0.288565837107445</v>
      </c>
      <c r="C524" s="25">
        <f ca="1">IF(B524&lt;=('Ejercicio 3 - TIR'!$D$13-'Ejercicio 3 - TIR'!$C$13)/('Ejercicio 3 - TIR'!$E$13-'Ejercicio 3 - TIR'!$C$13),'Ejercicio 3 - TIR'!$C$13+SQRT(('Ejercicio 3 - TIR'!$E$13-'Ejercicio 3 - TIR'!$C$13)*('Ejercicio 3 - TIR'!$D$13-'Ejercicio 3 - TIR'!$C$13)*B524),'Ejercicio 3 - TIR'!$E$13-SQRT(('Ejercicio 3 - TIR'!$E$13-'Ejercicio 3 - TIR'!$C$13)*('Ejercicio 3 - TIR'!$E$13-'Ejercicio 3 - TIR'!$D$13)*(1-B524)))</f>
        <v>70781.4956667685</v>
      </c>
      <c r="D524" s="24">
        <f ca="1" t="shared" si="3906"/>
        <v>0.444090823515365</v>
      </c>
      <c r="E524" s="25">
        <f ca="1">IF(D524&lt;=('Ejercicio 3 - TIR'!$D$14-'Ejercicio 3 - TIR'!$C$14)/('Ejercicio 3 - TIR'!$E$14-'Ejercicio 3 - TIR'!$C$14),'Ejercicio 3 - TIR'!$C$14+SQRT(('Ejercicio 3 - TIR'!$E$14-'Ejercicio 3 - TIR'!$C$14)*('Ejercicio 3 - TIR'!$D$14-'Ejercicio 3 - TIR'!$C$14)*D524),'Ejercicio 3 - TIR'!$E$14-SQRT(('Ejercicio 3 - TIR'!$E$14-'Ejercicio 3 - TIR'!$C$14)*('Ejercicio 3 - TIR'!$E$14-'Ejercicio 3 - TIR'!$D$14)*(1-D524)))</f>
        <v>30868.3858780227</v>
      </c>
      <c r="F524" s="24">
        <f ca="1" t="shared" si="3906"/>
        <v>0.186830910176178</v>
      </c>
      <c r="G524" s="25">
        <f ca="1">IF(F524&lt;=('Ejercicio 3 - TIR'!$D$18-'Ejercicio 3 - TIR'!$C$18)/('Ejercicio 3 - TIR'!$E$18-'Ejercicio 3 - TIR'!$C$18),'Ejercicio 3 - TIR'!$C$18+SQRT(('Ejercicio 3 - TIR'!$E$18-'Ejercicio 3 - TIR'!$C$18)*('Ejercicio 3 - TIR'!$D$18-'Ejercicio 3 - TIR'!$C$18)*F524),'Ejercicio 3 - TIR'!$E$18-SQRT(('Ejercicio 3 - TIR'!$E$18-'Ejercicio 3 - TIR'!$C$18)*('Ejercicio 3 - TIR'!$E$18-'Ejercicio 3 - TIR'!$D$18)*(1-F524)))</f>
        <v>35293.8300432132</v>
      </c>
      <c r="H524" s="24">
        <f ca="1" t="shared" ref="H524:L524" si="3907">RAND()</f>
        <v>0.389055380232447</v>
      </c>
      <c r="I524" s="25">
        <f ca="1">IF(H524&lt;=('Ejercicio 3 - TIR'!$D$18-'Ejercicio 3 - TIR'!$C$18)/('Ejercicio 3 - TIR'!$E$18-'Ejercicio 3 - TIR'!$C$18),'Ejercicio 3 - TIR'!$C$18+SQRT(('Ejercicio 3 - TIR'!$E$18-'Ejercicio 3 - TIR'!$C$18)*('Ejercicio 3 - TIR'!$D$18-'Ejercicio 3 - TIR'!$C$18)*H524),'Ejercicio 3 - TIR'!$E$18-SQRT(('Ejercicio 3 - TIR'!$E$18-'Ejercicio 3 - TIR'!$C$18)*('Ejercicio 3 - TIR'!$E$18-'Ejercicio 3 - TIR'!$D$18)*(1-H524)))</f>
        <v>37639.2608958503</v>
      </c>
      <c r="J524" s="24">
        <f ca="1" t="shared" si="3907"/>
        <v>0.121693065235506</v>
      </c>
      <c r="K524" s="25">
        <f ca="1">IF(J524&lt;=('Ejercicio 3 - TIR'!$D$18-'Ejercicio 3 - TIR'!$C$18)/('Ejercicio 3 - TIR'!$E$18-'Ejercicio 3 - TIR'!$C$18),'Ejercicio 3 - TIR'!$C$18+SQRT(('Ejercicio 3 - TIR'!$E$18-'Ejercicio 3 - TIR'!$C$18)*('Ejercicio 3 - TIR'!$D$18-'Ejercicio 3 - TIR'!$C$18)*J524),'Ejercicio 3 - TIR'!$E$18-SQRT(('Ejercicio 3 - TIR'!$E$18-'Ejercicio 3 - TIR'!$C$18)*('Ejercicio 3 - TIR'!$E$18-'Ejercicio 3 - TIR'!$D$18)*(1-J524)))</f>
        <v>34272.4653053391</v>
      </c>
      <c r="L524" s="24">
        <f ca="1" t="shared" si="3907"/>
        <v>0.219564835591245</v>
      </c>
      <c r="M524" s="25">
        <f ca="1">IF(L524&lt;=('Ejercicio 3 - TIR'!$D$18-'Ejercicio 3 - TIR'!$C$18)/('Ejercicio 3 - TIR'!$E$18-'Ejercicio 3 - TIR'!$C$18),'Ejercicio 3 - TIR'!$C$18+SQRT(('Ejercicio 3 - TIR'!$E$18-'Ejercicio 3 - TIR'!$C$18)*('Ejercicio 3 - TIR'!$D$18-'Ejercicio 3 - TIR'!$C$18)*L524),'Ejercicio 3 - TIR'!$E$18-SQRT(('Ejercicio 3 - TIR'!$E$18-'Ejercicio 3 - TIR'!$C$18)*('Ejercicio 3 - TIR'!$E$18-'Ejercicio 3 - TIR'!$D$18)*(1-L524)))</f>
        <v>35738.878404243</v>
      </c>
      <c r="N524" s="24">
        <f ca="1" t="shared" ref="N524:R524" si="3908">RAND()</f>
        <v>0.450745162543528</v>
      </c>
      <c r="O524" s="25">
        <f ca="1">IF(N524&lt;=('Ejercicio 3 - TIR'!$D$18-'Ejercicio 3 - TIR'!$C$18)/('Ejercicio 3 - TIR'!$E$18-'Ejercicio 3 - TIR'!$C$18),'Ejercicio 3 - TIR'!$C$18+SQRT(('Ejercicio 3 - TIR'!$E$18-'Ejercicio 3 - TIR'!$C$18)*('Ejercicio 3 - TIR'!$D$18-'Ejercicio 3 - TIR'!$C$18)*N524),'Ejercicio 3 - TIR'!$E$18-SQRT(('Ejercicio 3 - TIR'!$E$18-'Ejercicio 3 - TIR'!$C$18)*('Ejercicio 3 - TIR'!$E$18-'Ejercicio 3 - TIR'!$D$18)*(1-N524)))</f>
        <v>38222.6379211011</v>
      </c>
      <c r="P524" s="24">
        <f ca="1" t="shared" si="3908"/>
        <v>0.872392413080608</v>
      </c>
      <c r="Q524" s="26">
        <f ca="1">IF(P524&lt;=('Ejercicio 3 - TIR'!$D$22-'Ejercicio 3 - TIR'!$C$22)/('Ejercicio 3 - TIR'!$E$22-'Ejercicio 3 - TIR'!$C$22),'Ejercicio 3 - TIR'!$C$22+SQRT(('Ejercicio 3 - TIR'!$E$22-'Ejercicio 3 - TIR'!$C$22)*('Ejercicio 3 - TIR'!$D$22-'Ejercicio 3 - TIR'!$C$22)*P524),'Ejercicio 3 - TIR'!$E$22-SQRT(('Ejercicio 3 - TIR'!$E$22-'Ejercicio 3 - TIR'!$C$22)*('Ejercicio 3 - TIR'!$E$22-'Ejercicio 3 - TIR'!$D$22)*(1-P524)))</f>
        <v>0.164844352324796</v>
      </c>
      <c r="R524" s="24">
        <f ca="1" t="shared" si="3908"/>
        <v>0.17154212056684</v>
      </c>
      <c r="S524" s="26">
        <f ca="1">IF(R524&lt;=('Ejercicio 3 - TIR'!$D$23-'Ejercicio 3 - TIR'!$C$23)/('Ejercicio 3 - TIR'!$E$23-'Ejercicio 3 - TIR'!$C$23),'Ejercicio 3 - TIR'!$C$23+SQRT(('Ejercicio 3 - TIR'!$E$23-'Ejercicio 3 - TIR'!$C$23)*('Ejercicio 3 - TIR'!$D$23-'Ejercicio 3 - TIR'!$C$23)*R524),'Ejercicio 3 - TIR'!$E$23-SQRT(('Ejercicio 3 - TIR'!$E$23-'Ejercicio 3 - TIR'!$C$23)*('Ejercicio 3 - TIR'!$E$23-'Ejercicio 3 - TIR'!$D$23)*(1-R524)))</f>
        <v>0.137572018012178</v>
      </c>
      <c r="T524" s="24">
        <f ca="1" t="shared" ref="T524:X524" si="3909">RAND()</f>
        <v>0.857161721391654</v>
      </c>
      <c r="U524" s="26">
        <f ca="1">IF(T524&lt;=('Ejercicio 3 - TIR'!$D$24-'Ejercicio 3 - TIR'!$C$24)/('Ejercicio 3 - TIR'!$E$24-'Ejercicio 3 - TIR'!$C$24),'Ejercicio 3 - TIR'!$C$24+SQRT(('Ejercicio 3 - TIR'!$E$24-'Ejercicio 3 - TIR'!$C$24)*('Ejercicio 3 - TIR'!$D$24-'Ejercicio 3 - TIR'!$C$24)*T524),'Ejercicio 3 - TIR'!$E$24-SQRT(('Ejercicio 3 - TIR'!$E$24-'Ejercicio 3 - TIR'!$C$24)*('Ejercicio 3 - TIR'!$E$24-'Ejercicio 3 - TIR'!$D$24)*(1-T524)))</f>
        <v>0.200001320541011</v>
      </c>
      <c r="V524" s="24">
        <f ca="1" t="shared" si="3909"/>
        <v>0.933486358802236</v>
      </c>
      <c r="W524" s="26">
        <f ca="1">IF(V524&lt;=('Ejercicio 3 - TIR'!$D$25-'Ejercicio 3 - TIR'!$C$25)/('Ejercicio 3 - TIR'!$E$25-'Ejercicio 3 - TIR'!$C$25),'Ejercicio 3 - TIR'!$C$25+SQRT(('Ejercicio 3 - TIR'!$E$25-'Ejercicio 3 - TIR'!$C$25)*('Ejercicio 3 - TIR'!$D$25-'Ejercicio 3 - TIR'!$C$25)*V524),'Ejercicio 3 - TIR'!$E$25-SQRT(('Ejercicio 3 - TIR'!$E$25-'Ejercicio 3 - TIR'!$C$25)*('Ejercicio 3 - TIR'!$E$25-'Ejercicio 3 - TIR'!$D$25)*(1-V524)))</f>
        <v>0.234742289025146</v>
      </c>
      <c r="X524" s="24">
        <f ca="1" t="shared" si="3909"/>
        <v>0.405704372549597</v>
      </c>
      <c r="Y524" s="26">
        <f ca="1">IF(X524&lt;=('Ejercicio 3 - TIR'!$D$26-'Ejercicio 3 - TIR'!$C$26)/('Ejercicio 3 - TIR'!$E$26-'Ejercicio 3 - TIR'!$C$26),'Ejercicio 3 - TIR'!$C$26+SQRT(('Ejercicio 3 - TIR'!$E$26-'Ejercicio 3 - TIR'!$C$26)*('Ejercicio 3 - TIR'!$D$26-'Ejercicio 3 - TIR'!$C$26)*X524),'Ejercicio 3 - TIR'!$E$26-SQRT(('Ejercicio 3 - TIR'!$E$26-'Ejercicio 3 - TIR'!$C$26)*('Ejercicio 3 - TIR'!$E$26-'Ejercicio 3 - TIR'!$D$26)*(1-X524)))</f>
        <v>0.223350230466204</v>
      </c>
      <c r="Z524" s="24">
        <f ca="1" t="shared" si="3812"/>
        <v>1.1648443523248</v>
      </c>
      <c r="AA524" s="24">
        <f ca="1" t="shared" si="3813"/>
        <v>1.32509434054421</v>
      </c>
      <c r="AB524" s="24">
        <f ca="1" t="shared" si="3814"/>
        <v>1.59011495849447</v>
      </c>
      <c r="AC524" s="24">
        <f ca="1" t="shared" si="3815"/>
        <v>1.96338218366459</v>
      </c>
      <c r="AD524" s="24">
        <f ca="1" t="shared" si="3816"/>
        <v>2.40190404687931</v>
      </c>
      <c r="AE524" s="23">
        <f ca="1" t="shared" si="3817"/>
        <v>5088.47907737454</v>
      </c>
      <c r="AF524" s="23">
        <f ca="1" t="shared" si="3818"/>
        <v>5788.51141266171</v>
      </c>
      <c r="AG524" s="23">
        <f ca="1" t="shared" si="3819"/>
        <v>6946.22133916076</v>
      </c>
      <c r="AH524" s="23">
        <f ca="1" t="shared" si="3820"/>
        <v>8576.79323639068</v>
      </c>
      <c r="AI524" s="23">
        <f ca="1" t="shared" si="3821"/>
        <v>10492.4219823995</v>
      </c>
      <c r="AJ524" s="25">
        <f ca="1" t="shared" si="3822"/>
        <v>41111.8185977481</v>
      </c>
      <c r="AK524" s="25">
        <f ca="1" t="shared" si="3823"/>
        <v>49875.5715953581</v>
      </c>
      <c r="AL524" s="25">
        <f ca="1" t="shared" si="3824"/>
        <v>54497.1597465023</v>
      </c>
      <c r="AM524" s="25">
        <f ca="1" t="shared" si="3825"/>
        <v>70169.0771230458</v>
      </c>
      <c r="AN524" s="25">
        <f ca="1" t="shared" si="3826"/>
        <v>91807.1087050953</v>
      </c>
      <c r="AO524" s="25">
        <f ca="1">C524/'Ejercicio 3 - TIR'!$D$7</f>
        <v>14156.2991333537</v>
      </c>
      <c r="AP524" s="25">
        <f ca="1" t="shared" si="3827"/>
        <v>26955.5194643944</v>
      </c>
      <c r="AQ524" s="25">
        <f ca="1" t="shared" si="3828"/>
        <v>35719.2724620044</v>
      </c>
      <c r="AR524" s="25">
        <f ca="1" t="shared" si="3829"/>
        <v>40340.8606131486</v>
      </c>
      <c r="AS524" s="25">
        <f ca="1" t="shared" si="3830"/>
        <v>56012.7779896921</v>
      </c>
      <c r="AT524" s="25">
        <f ca="1" t="shared" si="3831"/>
        <v>77650.8095717416</v>
      </c>
      <c r="AU524" s="25">
        <f ca="1">AP524*'Ejercicio 3 - TIR'!$D$5</f>
        <v>13477.7597321972</v>
      </c>
      <c r="AV524" s="25">
        <f ca="1">AQ524*'Ejercicio 3 - TIR'!$D$5</f>
        <v>17859.6362310022</v>
      </c>
      <c r="AW524" s="25">
        <f ca="1">AR524*'Ejercicio 3 - TIR'!$D$5</f>
        <v>20170.4303065743</v>
      </c>
      <c r="AX524" s="25">
        <f ca="1">AS524*'Ejercicio 3 - TIR'!$D$5</f>
        <v>28006.388994846</v>
      </c>
      <c r="AY524" s="25">
        <f ca="1">AT524*'Ejercicio 3 - TIR'!$D$5</f>
        <v>38825.4047858708</v>
      </c>
      <c r="AZ524" s="25">
        <f ca="1" t="shared" ref="AZ524:BD524" si="3910">AJ524-AU524-AE524</f>
        <v>22545.5797881764</v>
      </c>
      <c r="BA524" s="25">
        <f ca="1" t="shared" si="3910"/>
        <v>26227.4239516942</v>
      </c>
      <c r="BB524" s="25">
        <f ca="1" t="shared" si="3910"/>
        <v>27380.5081007673</v>
      </c>
      <c r="BC524" s="25">
        <f ca="1" t="shared" si="3910"/>
        <v>33585.8948918091</v>
      </c>
      <c r="BD524" s="25">
        <f ca="1" t="shared" si="3910"/>
        <v>42489.281936825</v>
      </c>
      <c r="BE524" s="25">
        <f ca="1" t="shared" ref="BE524:BI524" si="3911">AZ524/Z524</f>
        <v>19355.0148937752</v>
      </c>
      <c r="BF524" s="25">
        <f ca="1" t="shared" si="3911"/>
        <v>19792.8729670091</v>
      </c>
      <c r="BG524" s="25">
        <f ca="1" t="shared" si="3911"/>
        <v>17219.2003820223</v>
      </c>
      <c r="BH524" s="25">
        <f ca="1" t="shared" si="3911"/>
        <v>17106.1422331551</v>
      </c>
      <c r="BI524" s="25">
        <f ca="1" t="shared" si="3911"/>
        <v>17689.833193807</v>
      </c>
      <c r="BJ524" s="25">
        <f ca="1" t="shared" si="3834"/>
        <v>74142.9009610549</v>
      </c>
      <c r="BK524" s="25">
        <f ca="1" t="shared" si="3835"/>
        <v>34002.0721772364</v>
      </c>
      <c r="BL524" s="25">
        <f ca="1" t="shared" si="3836"/>
        <v>108144.973138291</v>
      </c>
      <c r="BM524" s="25">
        <f ca="1">BK524*'Ejercicio 3 - TIR'!$D$5</f>
        <v>17001.0360886182</v>
      </c>
      <c r="BN524" s="25">
        <f ca="1" t="shared" si="3837"/>
        <v>91143.9370496731</v>
      </c>
      <c r="BO524" s="25">
        <f ca="1" t="shared" si="3838"/>
        <v>37946.5354446996</v>
      </c>
      <c r="BP524" s="25">
        <f ca="1" t="shared" si="3839"/>
        <v>-101649.881544791</v>
      </c>
      <c r="BQ524" s="25">
        <f ca="1" t="shared" ref="BQ524:BT524" si="3912">BE524</f>
        <v>19355.0148937752</v>
      </c>
      <c r="BR524" s="25">
        <f ca="1" t="shared" si="3912"/>
        <v>19792.8729670091</v>
      </c>
      <c r="BS524" s="25">
        <f ca="1" t="shared" si="3912"/>
        <v>17219.2003820223</v>
      </c>
      <c r="BT524" s="25">
        <f ca="1" t="shared" si="3912"/>
        <v>17106.1422331551</v>
      </c>
      <c r="BU524" s="25">
        <f ca="1" t="shared" si="3841"/>
        <v>55636.3686385065</v>
      </c>
      <c r="BV524" s="27">
        <f ca="1" t="shared" si="3842"/>
        <v>7.1557695219298</v>
      </c>
    </row>
    <row r="525" ht="15" customHeight="1" spans="1:74">
      <c r="A525" s="23">
        <v>524</v>
      </c>
      <c r="B525" s="24">
        <f ca="1" t="shared" ref="B525:F525" si="3913">RAND()</f>
        <v>0.896578042010521</v>
      </c>
      <c r="C525" s="25">
        <f ca="1">IF(B525&lt;=('Ejercicio 3 - TIR'!$D$13-'Ejercicio 3 - TIR'!$C$13)/('Ejercicio 3 - TIR'!$E$13-'Ejercicio 3 - TIR'!$C$13),'Ejercicio 3 - TIR'!$C$13+SQRT(('Ejercicio 3 - TIR'!$E$13-'Ejercicio 3 - TIR'!$C$13)*('Ejercicio 3 - TIR'!$D$13-'Ejercicio 3 - TIR'!$C$13)*B525),'Ejercicio 3 - TIR'!$E$13-SQRT(('Ejercicio 3 - TIR'!$E$13-'Ejercicio 3 - TIR'!$C$13)*('Ejercicio 3 - TIR'!$E$13-'Ejercicio 3 - TIR'!$D$13)*(1-B525)))</f>
        <v>88859.697060341</v>
      </c>
      <c r="D525" s="24">
        <f ca="1" t="shared" si="3913"/>
        <v>0.741141644786181</v>
      </c>
      <c r="E525" s="25">
        <f ca="1">IF(D525&lt;=('Ejercicio 3 - TIR'!$D$14-'Ejercicio 3 - TIR'!$C$14)/('Ejercicio 3 - TIR'!$E$14-'Ejercicio 3 - TIR'!$C$14),'Ejercicio 3 - TIR'!$C$14+SQRT(('Ejercicio 3 - TIR'!$E$14-'Ejercicio 3 - TIR'!$C$14)*('Ejercicio 3 - TIR'!$D$14-'Ejercicio 3 - TIR'!$C$14)*D525),'Ejercicio 3 - TIR'!$E$14-SQRT(('Ejercicio 3 - TIR'!$E$14-'Ejercicio 3 - TIR'!$C$14)*('Ejercicio 3 - TIR'!$E$14-'Ejercicio 3 - TIR'!$D$14)*(1-D525)))</f>
        <v>33768.7277958612</v>
      </c>
      <c r="F525" s="24">
        <f ca="1" t="shared" si="3913"/>
        <v>0.120935364986029</v>
      </c>
      <c r="G525" s="25">
        <f ca="1">IF(F525&lt;=('Ejercicio 3 - TIR'!$D$18-'Ejercicio 3 - TIR'!$C$18)/('Ejercicio 3 - TIR'!$E$18-'Ejercicio 3 - TIR'!$C$18),'Ejercicio 3 - TIR'!$C$18+SQRT(('Ejercicio 3 - TIR'!$E$18-'Ejercicio 3 - TIR'!$C$18)*('Ejercicio 3 - TIR'!$D$18-'Ejercicio 3 - TIR'!$C$18)*F525),'Ejercicio 3 - TIR'!$E$18-SQRT(('Ejercicio 3 - TIR'!$E$18-'Ejercicio 3 - TIR'!$C$18)*('Ejercicio 3 - TIR'!$E$18-'Ejercicio 3 - TIR'!$D$18)*(1-F525)))</f>
        <v>34259.1436636846</v>
      </c>
      <c r="H525" s="24">
        <f ca="1" t="shared" ref="H525:L525" si="3914">RAND()</f>
        <v>0.0120769854296381</v>
      </c>
      <c r="I525" s="25">
        <f ca="1">IF(H525&lt;=('Ejercicio 3 - TIR'!$D$18-'Ejercicio 3 - TIR'!$C$18)/('Ejercicio 3 - TIR'!$E$18-'Ejercicio 3 - TIR'!$C$18),'Ejercicio 3 - TIR'!$C$18+SQRT(('Ejercicio 3 - TIR'!$E$18-'Ejercicio 3 - TIR'!$C$18)*('Ejercicio 3 - TIR'!$D$18-'Ejercicio 3 - TIR'!$C$18)*H525),'Ejercicio 3 - TIR'!$E$18-SQRT(('Ejercicio 3 - TIR'!$E$18-'Ejercicio 3 - TIR'!$C$18)*('Ejercicio 3 - TIR'!$E$18-'Ejercicio 3 - TIR'!$D$18)*(1-H525)))</f>
        <v>31345.9375224897</v>
      </c>
      <c r="J525" s="24">
        <f ca="1" t="shared" si="3914"/>
        <v>0.272155528163141</v>
      </c>
      <c r="K525" s="25">
        <f ca="1">IF(J525&lt;=('Ejercicio 3 - TIR'!$D$18-'Ejercicio 3 - TIR'!$C$18)/('Ejercicio 3 - TIR'!$E$18-'Ejercicio 3 - TIR'!$C$18),'Ejercicio 3 - TIR'!$C$18+SQRT(('Ejercicio 3 - TIR'!$E$18-'Ejercicio 3 - TIR'!$C$18)*('Ejercicio 3 - TIR'!$D$18-'Ejercicio 3 - TIR'!$C$18)*J525),'Ejercicio 3 - TIR'!$E$18-SQRT(('Ejercicio 3 - TIR'!$E$18-'Ejercicio 3 - TIR'!$C$18)*('Ejercicio 3 - TIR'!$E$18-'Ejercicio 3 - TIR'!$D$18)*(1-J525)))</f>
        <v>36389.3136739771</v>
      </c>
      <c r="L525" s="24">
        <f ca="1" t="shared" si="3914"/>
        <v>0.163412786530319</v>
      </c>
      <c r="M525" s="25">
        <f ca="1">IF(L525&lt;=('Ejercicio 3 - TIR'!$D$18-'Ejercicio 3 - TIR'!$C$18)/('Ejercicio 3 - TIR'!$E$18-'Ejercicio 3 - TIR'!$C$18),'Ejercicio 3 - TIR'!$C$18+SQRT(('Ejercicio 3 - TIR'!$E$18-'Ejercicio 3 - TIR'!$C$18)*('Ejercicio 3 - TIR'!$D$18-'Ejercicio 3 - TIR'!$C$18)*L525),'Ejercicio 3 - TIR'!$E$18-SQRT(('Ejercicio 3 - TIR'!$E$18-'Ejercicio 3 - TIR'!$C$18)*('Ejercicio 3 - TIR'!$E$18-'Ejercicio 3 - TIR'!$D$18)*(1-L525)))</f>
        <v>34950.9512196696</v>
      </c>
      <c r="N525" s="24">
        <f ca="1" t="shared" ref="N525:R525" si="3915">RAND()</f>
        <v>0.0935063240987151</v>
      </c>
      <c r="O525" s="25">
        <f ca="1">IF(N525&lt;=('Ejercicio 3 - TIR'!$D$18-'Ejercicio 3 - TIR'!$C$18)/('Ejercicio 3 - TIR'!$E$18-'Ejercicio 3 - TIR'!$C$18),'Ejercicio 3 - TIR'!$C$18+SQRT(('Ejercicio 3 - TIR'!$E$18-'Ejercicio 3 - TIR'!$C$18)*('Ejercicio 3 - TIR'!$D$18-'Ejercicio 3 - TIR'!$C$18)*N525),'Ejercicio 3 - TIR'!$E$18-SQRT(('Ejercicio 3 - TIR'!$E$18-'Ejercicio 3 - TIR'!$C$18)*('Ejercicio 3 - TIR'!$E$18-'Ejercicio 3 - TIR'!$D$18)*(1-N525)))</f>
        <v>33745.1233110283</v>
      </c>
      <c r="P525" s="24">
        <f ca="1" t="shared" si="3915"/>
        <v>0.666045131637927</v>
      </c>
      <c r="Q525" s="26">
        <f ca="1">IF(P525&lt;=('Ejercicio 3 - TIR'!$D$22-'Ejercicio 3 - TIR'!$C$22)/('Ejercicio 3 - TIR'!$E$22-'Ejercicio 3 - TIR'!$C$22),'Ejercicio 3 - TIR'!$C$22+SQRT(('Ejercicio 3 - TIR'!$E$22-'Ejercicio 3 - TIR'!$C$22)*('Ejercicio 3 - TIR'!$D$22-'Ejercicio 3 - TIR'!$C$22)*P525),'Ejercicio 3 - TIR'!$E$22-SQRT(('Ejercicio 3 - TIR'!$E$22-'Ejercicio 3 - TIR'!$C$22)*('Ejercicio 3 - TIR'!$E$22-'Ejercicio 3 - TIR'!$D$22)*(1-P525)))</f>
        <v>0.155482276552426</v>
      </c>
      <c r="R525" s="24">
        <f ca="1" t="shared" si="3915"/>
        <v>0.376375153966327</v>
      </c>
      <c r="S525" s="26">
        <f ca="1">IF(R525&lt;=('Ejercicio 3 - TIR'!$D$23-'Ejercicio 3 - TIR'!$C$23)/('Ejercicio 3 - TIR'!$E$23-'Ejercicio 3 - TIR'!$C$23),'Ejercicio 3 - TIR'!$C$23+SQRT(('Ejercicio 3 - TIR'!$E$23-'Ejercicio 3 - TIR'!$C$23)*('Ejercicio 3 - TIR'!$D$23-'Ejercicio 3 - TIR'!$C$23)*R525),'Ejercicio 3 - TIR'!$E$23-SQRT(('Ejercicio 3 - TIR'!$E$23-'Ejercicio 3 - TIR'!$C$23)*('Ejercicio 3 - TIR'!$E$23-'Ejercicio 3 - TIR'!$D$23)*(1-R525)))</f>
        <v>0.14602835525229</v>
      </c>
      <c r="T525" s="24">
        <f ca="1" t="shared" ref="T525:X525" si="3916">RAND()</f>
        <v>0.94145938958427</v>
      </c>
      <c r="U525" s="26">
        <f ca="1">IF(T525&lt;=('Ejercicio 3 - TIR'!$D$24-'Ejercicio 3 - TIR'!$C$24)/('Ejercicio 3 - TIR'!$E$24-'Ejercicio 3 - TIR'!$C$24),'Ejercicio 3 - TIR'!$C$24+SQRT(('Ejercicio 3 - TIR'!$E$24-'Ejercicio 3 - TIR'!$C$24)*('Ejercicio 3 - TIR'!$D$24-'Ejercicio 3 - TIR'!$C$24)*T525),'Ejercicio 3 - TIR'!$E$24-SQRT(('Ejercicio 3 - TIR'!$E$24-'Ejercicio 3 - TIR'!$C$24)*('Ejercicio 3 - TIR'!$E$24-'Ejercicio 3 - TIR'!$D$24)*(1-T525)))</f>
        <v>0.207197121059541</v>
      </c>
      <c r="V525" s="24">
        <f ca="1" t="shared" si="3916"/>
        <v>0.315588245057723</v>
      </c>
      <c r="W525" s="26">
        <f ca="1">IF(V525&lt;=('Ejercicio 3 - TIR'!$D$25-'Ejercicio 3 - TIR'!$C$25)/('Ejercicio 3 - TIR'!$E$25-'Ejercicio 3 - TIR'!$C$25),'Ejercicio 3 - TIR'!$C$25+SQRT(('Ejercicio 3 - TIR'!$E$25-'Ejercicio 3 - TIR'!$C$25)*('Ejercicio 3 - TIR'!$D$25-'Ejercicio 3 - TIR'!$C$25)*V525),'Ejercicio 3 - TIR'!$E$25-SQRT(('Ejercicio 3 - TIR'!$E$25-'Ejercicio 3 - TIR'!$C$25)*('Ejercicio 3 - TIR'!$E$25-'Ejercicio 3 - TIR'!$D$25)*(1-V525)))</f>
        <v>0.201056755907501</v>
      </c>
      <c r="X525" s="24">
        <f ca="1" t="shared" si="3916"/>
        <v>0.197375335304747</v>
      </c>
      <c r="Y525" s="26">
        <f ca="1">IF(X525&lt;=('Ejercicio 3 - TIR'!$D$26-'Ejercicio 3 - TIR'!$C$26)/('Ejercicio 3 - TIR'!$E$26-'Ejercicio 3 - TIR'!$C$26),'Ejercicio 3 - TIR'!$C$26+SQRT(('Ejercicio 3 - TIR'!$E$26-'Ejercicio 3 - TIR'!$C$26)*('Ejercicio 3 - TIR'!$D$26-'Ejercicio 3 - TIR'!$C$26)*X525),'Ejercicio 3 - TIR'!$E$26-SQRT(('Ejercicio 3 - TIR'!$E$26-'Ejercicio 3 - TIR'!$C$26)*('Ejercicio 3 - TIR'!$E$26-'Ejercicio 3 - TIR'!$D$26)*(1-X525)))</f>
        <v>0.213084917269135</v>
      </c>
      <c r="Z525" s="24">
        <f ca="1" t="shared" si="3812"/>
        <v>1.15548227655243</v>
      </c>
      <c r="AA525" s="24">
        <f ca="1" t="shared" si="3813"/>
        <v>1.32421545292055</v>
      </c>
      <c r="AB525" s="24">
        <f ca="1" t="shared" si="3814"/>
        <v>1.59858908242824</v>
      </c>
      <c r="AC525" s="24">
        <f ca="1" t="shared" si="3815"/>
        <v>1.91999621737041</v>
      </c>
      <c r="AD525" s="24">
        <f ca="1" t="shared" si="3816"/>
        <v>2.32911845250584</v>
      </c>
      <c r="AE525" s="23">
        <f ca="1" t="shared" si="3817"/>
        <v>5250.43867397968</v>
      </c>
      <c r="AF525" s="23">
        <f ca="1" t="shared" si="3818"/>
        <v>6017.15159789394</v>
      </c>
      <c r="AG525" s="23">
        <f ca="1" t="shared" si="3819"/>
        <v>7263.88808595638</v>
      </c>
      <c r="AH525" s="23">
        <f ca="1" t="shared" si="3820"/>
        <v>8724.34185979392</v>
      </c>
      <c r="AI525" s="23">
        <f ca="1" t="shared" si="3821"/>
        <v>10583.3675232158</v>
      </c>
      <c r="AJ525" s="25">
        <f ca="1" t="shared" si="3822"/>
        <v>39585.8333132508</v>
      </c>
      <c r="AK525" s="25">
        <f ca="1" t="shared" si="3823"/>
        <v>41508.7748535629</v>
      </c>
      <c r="AL525" s="25">
        <f ca="1" t="shared" si="3824"/>
        <v>58171.5595562766</v>
      </c>
      <c r="AM525" s="25">
        <f ca="1" t="shared" si="3825"/>
        <v>67105.6941352634</v>
      </c>
      <c r="AN525" s="25">
        <f ca="1" t="shared" si="3826"/>
        <v>78596.3893858008</v>
      </c>
      <c r="AO525" s="25">
        <f ca="1">C525/'Ejercicio 3 - TIR'!$D$7</f>
        <v>17771.9394120682</v>
      </c>
      <c r="AP525" s="25">
        <f ca="1" t="shared" si="3827"/>
        <v>21813.8939011826</v>
      </c>
      <c r="AQ525" s="25">
        <f ca="1" t="shared" si="3828"/>
        <v>23736.8354414947</v>
      </c>
      <c r="AR525" s="25">
        <f ca="1" t="shared" si="3829"/>
        <v>40399.6201442084</v>
      </c>
      <c r="AS525" s="25">
        <f ca="1" t="shared" si="3830"/>
        <v>49333.7547231952</v>
      </c>
      <c r="AT525" s="25">
        <f ca="1" t="shared" si="3831"/>
        <v>60824.4499737326</v>
      </c>
      <c r="AU525" s="25">
        <f ca="1">AP525*'Ejercicio 3 - TIR'!$D$5</f>
        <v>10906.9469505913</v>
      </c>
      <c r="AV525" s="25">
        <f ca="1">AQ525*'Ejercicio 3 - TIR'!$D$5</f>
        <v>11868.4177207473</v>
      </c>
      <c r="AW525" s="25">
        <f ca="1">AR525*'Ejercicio 3 - TIR'!$D$5</f>
        <v>20199.8100721042</v>
      </c>
      <c r="AX525" s="25">
        <f ca="1">AS525*'Ejercicio 3 - TIR'!$D$5</f>
        <v>24666.8773615976</v>
      </c>
      <c r="AY525" s="25">
        <f ca="1">AT525*'Ejercicio 3 - TIR'!$D$5</f>
        <v>30412.2249868663</v>
      </c>
      <c r="AZ525" s="25">
        <f ca="1" t="shared" ref="AZ525:BD525" si="3917">AJ525-AU525-AE525</f>
        <v>23428.4476886799</v>
      </c>
      <c r="BA525" s="25">
        <f ca="1" t="shared" si="3917"/>
        <v>23623.2055349216</v>
      </c>
      <c r="BB525" s="25">
        <f ca="1" t="shared" si="3917"/>
        <v>30707.861398216</v>
      </c>
      <c r="BC525" s="25">
        <f ca="1" t="shared" si="3917"/>
        <v>33714.4749138719</v>
      </c>
      <c r="BD525" s="25">
        <f ca="1" t="shared" si="3917"/>
        <v>37600.7968757188</v>
      </c>
      <c r="BE525" s="25">
        <f ca="1" t="shared" ref="BE525:BI525" si="3918">AZ525/Z525</f>
        <v>20275.9039788845</v>
      </c>
      <c r="BF525" s="25">
        <f ca="1" t="shared" si="3918"/>
        <v>17839.3972693951</v>
      </c>
      <c r="BG525" s="25">
        <f ca="1" t="shared" si="3918"/>
        <v>19209.3526321167</v>
      </c>
      <c r="BH525" s="25">
        <f ca="1" t="shared" si="3918"/>
        <v>17559.6569455989</v>
      </c>
      <c r="BI525" s="25">
        <f ca="1" t="shared" si="3918"/>
        <v>16143.7890096423</v>
      </c>
      <c r="BJ525" s="25">
        <f ca="1" t="shared" si="3834"/>
        <v>78651.3670269871</v>
      </c>
      <c r="BK525" s="25">
        <f ca="1" t="shared" si="3835"/>
        <v>41392.9520214638</v>
      </c>
      <c r="BL525" s="25">
        <f ca="1" t="shared" si="3836"/>
        <v>120044.319048451</v>
      </c>
      <c r="BM525" s="25">
        <f ca="1">BK525*'Ejercicio 3 - TIR'!$D$5</f>
        <v>20696.4760107319</v>
      </c>
      <c r="BN525" s="25">
        <f ca="1" t="shared" si="3837"/>
        <v>99347.843037719</v>
      </c>
      <c r="BO525" s="25">
        <f ca="1" t="shared" si="3838"/>
        <v>42654.6975018953</v>
      </c>
      <c r="BP525" s="25">
        <f ca="1" t="shared" si="3839"/>
        <v>-122628.424856202</v>
      </c>
      <c r="BQ525" s="25">
        <f ca="1" t="shared" ref="BQ525:BT525" si="3919">BE525</f>
        <v>20275.9039788845</v>
      </c>
      <c r="BR525" s="25">
        <f ca="1" t="shared" si="3919"/>
        <v>17839.3972693951</v>
      </c>
      <c r="BS525" s="25">
        <f ca="1" t="shared" si="3919"/>
        <v>19209.3526321167</v>
      </c>
      <c r="BT525" s="25">
        <f ca="1" t="shared" si="3919"/>
        <v>17559.6569455989</v>
      </c>
      <c r="BU525" s="25">
        <f ca="1" t="shared" si="3841"/>
        <v>58798.4865115376</v>
      </c>
      <c r="BV525" s="27">
        <f ca="1" t="shared" si="3842"/>
        <v>2.46386468666646</v>
      </c>
    </row>
    <row r="526" ht="15" customHeight="1" spans="1:74">
      <c r="A526" s="23">
        <v>525</v>
      </c>
      <c r="B526" s="24">
        <f ca="1" t="shared" ref="B526:F526" si="3920">RAND()</f>
        <v>0.145713301821124</v>
      </c>
      <c r="C526" s="25">
        <f ca="1">IF(B526&lt;=('Ejercicio 3 - TIR'!$D$13-'Ejercicio 3 - TIR'!$C$13)/('Ejercicio 3 - TIR'!$E$13-'Ejercicio 3 - TIR'!$C$13),'Ejercicio 3 - TIR'!$C$13+SQRT(('Ejercicio 3 - TIR'!$E$13-'Ejercicio 3 - TIR'!$C$13)*('Ejercicio 3 - TIR'!$D$13-'Ejercicio 3 - TIR'!$C$13)*B526),'Ejercicio 3 - TIR'!$E$13-SQRT(('Ejercicio 3 - TIR'!$E$13-'Ejercicio 3 - TIR'!$C$13)*('Ejercicio 3 - TIR'!$E$13-'Ejercicio 3 - TIR'!$D$13)*(1-B526)))</f>
        <v>67634.4823484274</v>
      </c>
      <c r="D526" s="24">
        <f ca="1" t="shared" si="3920"/>
        <v>0.877516222060104</v>
      </c>
      <c r="E526" s="25">
        <f ca="1">IF(D526&lt;=('Ejercicio 3 - TIR'!$D$14-'Ejercicio 3 - TIR'!$C$14)/('Ejercicio 3 - TIR'!$E$14-'Ejercicio 3 - TIR'!$C$14),'Ejercicio 3 - TIR'!$C$14+SQRT(('Ejercicio 3 - TIR'!$E$14-'Ejercicio 3 - TIR'!$C$14)*('Ejercicio 3 - TIR'!$D$14-'Ejercicio 3 - TIR'!$C$14)*D526),'Ejercicio 3 - TIR'!$E$14-SQRT(('Ejercicio 3 - TIR'!$E$14-'Ejercicio 3 - TIR'!$C$14)*('Ejercicio 3 - TIR'!$E$14-'Ejercicio 3 - TIR'!$D$14)*(1-D526)))</f>
        <v>35713.6767864539</v>
      </c>
      <c r="F526" s="24">
        <f ca="1" t="shared" si="3920"/>
        <v>0.198864186855854</v>
      </c>
      <c r="G526" s="25">
        <f ca="1">IF(F526&lt;=('Ejercicio 3 - TIR'!$D$18-'Ejercicio 3 - TIR'!$C$18)/('Ejercicio 3 - TIR'!$E$18-'Ejercicio 3 - TIR'!$C$18),'Ejercicio 3 - TIR'!$C$18+SQRT(('Ejercicio 3 - TIR'!$E$18-'Ejercicio 3 - TIR'!$C$18)*('Ejercicio 3 - TIR'!$D$18-'Ejercicio 3 - TIR'!$C$18)*F526),'Ejercicio 3 - TIR'!$E$18-SQRT(('Ejercicio 3 - TIR'!$E$18-'Ejercicio 3 - TIR'!$C$18)*('Ejercicio 3 - TIR'!$E$18-'Ejercicio 3 - TIR'!$D$18)*(1-F526)))</f>
        <v>35461.6506688343</v>
      </c>
      <c r="H526" s="24">
        <f ca="1" t="shared" ref="H526:L526" si="3921">RAND()</f>
        <v>0.76077010957283</v>
      </c>
      <c r="I526" s="25">
        <f ca="1">IF(H526&lt;=('Ejercicio 3 - TIR'!$D$18-'Ejercicio 3 - TIR'!$C$18)/('Ejercicio 3 - TIR'!$E$18-'Ejercicio 3 - TIR'!$C$18),'Ejercicio 3 - TIR'!$C$18+SQRT(('Ejercicio 3 - TIR'!$E$18-'Ejercicio 3 - TIR'!$C$18)*('Ejercicio 3 - TIR'!$D$18-'Ejercicio 3 - TIR'!$C$18)*H526),'Ejercicio 3 - TIR'!$E$18-SQRT(('Ejercicio 3 - TIR'!$E$18-'Ejercicio 3 - TIR'!$C$18)*('Ejercicio 3 - TIR'!$E$18-'Ejercicio 3 - TIR'!$D$18)*(1-H526)))</f>
        <v>40764.171653379</v>
      </c>
      <c r="J526" s="24">
        <f ca="1" t="shared" si="3921"/>
        <v>0.251519974896128</v>
      </c>
      <c r="K526" s="25">
        <f ca="1">IF(J526&lt;=('Ejercicio 3 - TIR'!$D$18-'Ejercicio 3 - TIR'!$C$18)/('Ejercicio 3 - TIR'!$E$18-'Ejercicio 3 - TIR'!$C$18),'Ejercicio 3 - TIR'!$C$18+SQRT(('Ejercicio 3 - TIR'!$E$18-'Ejercicio 3 - TIR'!$C$18)*('Ejercicio 3 - TIR'!$D$18-'Ejercicio 3 - TIR'!$C$18)*J526),'Ejercicio 3 - TIR'!$E$18-SQRT(('Ejercicio 3 - TIR'!$E$18-'Ejercicio 3 - TIR'!$C$18)*('Ejercicio 3 - TIR'!$E$18-'Ejercicio 3 - TIR'!$D$18)*(1-J526)))</f>
        <v>36142.3119616655</v>
      </c>
      <c r="L526" s="24">
        <f ca="1" t="shared" si="3921"/>
        <v>0.815374907564063</v>
      </c>
      <c r="M526" s="25">
        <f ca="1">IF(L526&lt;=('Ejercicio 3 - TIR'!$D$18-'Ejercicio 3 - TIR'!$C$18)/('Ejercicio 3 - TIR'!$E$18-'Ejercicio 3 - TIR'!$C$18),'Ejercicio 3 - TIR'!$C$18+SQRT(('Ejercicio 3 - TIR'!$E$18-'Ejercicio 3 - TIR'!$C$18)*('Ejercicio 3 - TIR'!$D$18-'Ejercicio 3 - TIR'!$C$18)*L526),'Ejercicio 3 - TIR'!$E$18-SQRT(('Ejercicio 3 - TIR'!$E$18-'Ejercicio 3 - TIR'!$C$18)*('Ejercicio 3 - TIR'!$E$18-'Ejercicio 3 - TIR'!$D$18)*(1-L526)))</f>
        <v>41278.8601299205</v>
      </c>
      <c r="N526" s="24">
        <f ca="1" t="shared" ref="N526:R526" si="3922">RAND()</f>
        <v>0.168089791655288</v>
      </c>
      <c r="O526" s="25">
        <f ca="1">IF(N526&lt;=('Ejercicio 3 - TIR'!$D$18-'Ejercicio 3 - TIR'!$C$18)/('Ejercicio 3 - TIR'!$E$18-'Ejercicio 3 - TIR'!$C$18),'Ejercicio 3 - TIR'!$C$18+SQRT(('Ejercicio 3 - TIR'!$E$18-'Ejercicio 3 - TIR'!$C$18)*('Ejercicio 3 - TIR'!$D$18-'Ejercicio 3 - TIR'!$C$18)*N526),'Ejercicio 3 - TIR'!$E$18-SQRT(('Ejercicio 3 - TIR'!$E$18-'Ejercicio 3 - TIR'!$C$18)*('Ejercicio 3 - TIR'!$E$18-'Ejercicio 3 - TIR'!$D$18)*(1-N526)))</f>
        <v>35021.3014994415</v>
      </c>
      <c r="P526" s="24">
        <f ca="1" t="shared" si="3922"/>
        <v>0.37071030362981</v>
      </c>
      <c r="Q526" s="26">
        <f ca="1">IF(P526&lt;=('Ejercicio 3 - TIR'!$D$22-'Ejercicio 3 - TIR'!$C$22)/('Ejercicio 3 - TIR'!$E$22-'Ejercicio 3 - TIR'!$C$22),'Ejercicio 3 - TIR'!$C$22+SQRT(('Ejercicio 3 - TIR'!$E$22-'Ejercicio 3 - TIR'!$C$22)*('Ejercicio 3 - TIR'!$D$22-'Ejercicio 3 - TIR'!$C$22)*P526),'Ejercicio 3 - TIR'!$E$22-SQRT(('Ejercicio 3 - TIR'!$E$22-'Ejercicio 3 - TIR'!$C$22)*('Ejercicio 3 - TIR'!$E$22-'Ejercicio 3 - TIR'!$D$22)*(1-P526)))</f>
        <v>0.145831735259824</v>
      </c>
      <c r="R526" s="24">
        <f ca="1" t="shared" si="3922"/>
        <v>0.756855126639342</v>
      </c>
      <c r="S526" s="26">
        <f ca="1">IF(R526&lt;=('Ejercicio 3 - TIR'!$D$23-'Ejercicio 3 - TIR'!$C$23)/('Ejercicio 3 - TIR'!$E$23-'Ejercicio 3 - TIR'!$C$23),'Ejercicio 3 - TIR'!$C$23+SQRT(('Ejercicio 3 - TIR'!$E$23-'Ejercicio 3 - TIR'!$C$23)*('Ejercicio 3 - TIR'!$D$23-'Ejercicio 3 - TIR'!$C$23)*R526),'Ejercicio 3 - TIR'!$E$23-SQRT(('Ejercicio 3 - TIR'!$E$23-'Ejercicio 3 - TIR'!$C$23)*('Ejercicio 3 - TIR'!$E$23-'Ejercicio 3 - TIR'!$D$23)*(1-R526)))</f>
        <v>0.159079656502601</v>
      </c>
      <c r="T526" s="24">
        <f ca="1" t="shared" ref="T526:X526" si="3923">RAND()</f>
        <v>0.256140526701504</v>
      </c>
      <c r="U526" s="26">
        <f ca="1">IF(T526&lt;=('Ejercicio 3 - TIR'!$D$24-'Ejercicio 3 - TIR'!$C$24)/('Ejercicio 3 - TIR'!$E$24-'Ejercicio 3 - TIR'!$C$24),'Ejercicio 3 - TIR'!$C$24+SQRT(('Ejercicio 3 - TIR'!$E$24-'Ejercicio 3 - TIR'!$C$24)*('Ejercicio 3 - TIR'!$D$24-'Ejercicio 3 - TIR'!$C$24)*T526),'Ejercicio 3 - TIR'!$E$24-SQRT(('Ejercicio 3 - TIR'!$E$24-'Ejercicio 3 - TIR'!$C$24)*('Ejercicio 3 - TIR'!$E$24-'Ejercicio 3 - TIR'!$D$24)*(1-T526)))</f>
        <v>0.17319256575011</v>
      </c>
      <c r="V526" s="24">
        <f ca="1" t="shared" si="3923"/>
        <v>0.258968833866206</v>
      </c>
      <c r="W526" s="26">
        <f ca="1">IF(V526&lt;=('Ejercicio 3 - TIR'!$D$25-'Ejercicio 3 - TIR'!$C$25)/('Ejercicio 3 - TIR'!$E$25-'Ejercicio 3 - TIR'!$C$25),'Ejercicio 3 - TIR'!$C$25+SQRT(('Ejercicio 3 - TIR'!$E$25-'Ejercicio 3 - TIR'!$C$25)*('Ejercicio 3 - TIR'!$D$25-'Ejercicio 3 - TIR'!$C$25)*V526),'Ejercicio 3 - TIR'!$E$25-SQRT(('Ejercicio 3 - TIR'!$E$25-'Ejercicio 3 - TIR'!$C$25)*('Ejercicio 3 - TIR'!$E$25-'Ejercicio 3 - TIR'!$D$25)*(1-V526)))</f>
        <v>0.199040912987898</v>
      </c>
      <c r="X526" s="24">
        <f ca="1" t="shared" si="3923"/>
        <v>0.159774139014251</v>
      </c>
      <c r="Y526" s="26">
        <f ca="1">IF(X526&lt;=('Ejercicio 3 - TIR'!$D$26-'Ejercicio 3 - TIR'!$C$26)/('Ejercicio 3 - TIR'!$E$26-'Ejercicio 3 - TIR'!$C$26),'Ejercicio 3 - TIR'!$C$26+SQRT(('Ejercicio 3 - TIR'!$E$26-'Ejercicio 3 - TIR'!$C$26)*('Ejercicio 3 - TIR'!$D$26-'Ejercicio 3 - TIR'!$C$26)*X526),'Ejercicio 3 - TIR'!$E$26-SQRT(('Ejercicio 3 - TIR'!$E$26-'Ejercicio 3 - TIR'!$C$26)*('Ejercicio 3 - TIR'!$E$26-'Ejercicio 3 - TIR'!$D$26)*(1-X526)))</f>
        <v>0.210769934408622</v>
      </c>
      <c r="Z526" s="24">
        <f ca="1" t="shared" si="3812"/>
        <v>1.14583173525982</v>
      </c>
      <c r="AA526" s="24">
        <f ca="1" t="shared" si="3813"/>
        <v>1.32811025411474</v>
      </c>
      <c r="AB526" s="24">
        <f ca="1" t="shared" si="3814"/>
        <v>1.5581290766239</v>
      </c>
      <c r="AC526" s="24">
        <f ca="1" t="shared" si="3815"/>
        <v>1.86826051058811</v>
      </c>
      <c r="AD526" s="24">
        <f ca="1" t="shared" si="3816"/>
        <v>2.26203365586298</v>
      </c>
      <c r="AE526" s="23">
        <f ca="1" t="shared" si="3817"/>
        <v>5208.18745827708</v>
      </c>
      <c r="AF526" s="23">
        <f ca="1" t="shared" si="3818"/>
        <v>6036.70413014095</v>
      </c>
      <c r="AG526" s="23">
        <f ca="1" t="shared" si="3819"/>
        <v>7082.21640711434</v>
      </c>
      <c r="AH526" s="23">
        <f ca="1" t="shared" si="3820"/>
        <v>8491.86722676425</v>
      </c>
      <c r="AI526" s="23">
        <f ca="1" t="shared" si="3821"/>
        <v>10281.6975251561</v>
      </c>
      <c r="AJ526" s="25">
        <f ca="1" t="shared" si="3822"/>
        <v>40633.0847210481</v>
      </c>
      <c r="AK526" s="25">
        <f ca="1" t="shared" si="3823"/>
        <v>54139.3143733459</v>
      </c>
      <c r="AL526" s="25">
        <f ca="1" t="shared" si="3824"/>
        <v>56314.3871638827</v>
      </c>
      <c r="AM526" s="25">
        <f ca="1" t="shared" si="3825"/>
        <v>77119.6643028204</v>
      </c>
      <c r="AN526" s="25">
        <f ca="1" t="shared" si="3826"/>
        <v>79219.3626638613</v>
      </c>
      <c r="AO526" s="25">
        <f ca="1">C526/'Ejercicio 3 - TIR'!$D$7</f>
        <v>13526.8964696855</v>
      </c>
      <c r="AP526" s="25">
        <f ca="1" t="shared" si="3827"/>
        <v>27106.1882513626</v>
      </c>
      <c r="AQ526" s="25">
        <f ca="1" t="shared" si="3828"/>
        <v>40612.4179036604</v>
      </c>
      <c r="AR526" s="25">
        <f ca="1" t="shared" si="3829"/>
        <v>42787.4906941972</v>
      </c>
      <c r="AS526" s="25">
        <f ca="1" t="shared" si="3830"/>
        <v>63592.7678331349</v>
      </c>
      <c r="AT526" s="25">
        <f ca="1" t="shared" si="3831"/>
        <v>65692.4661941759</v>
      </c>
      <c r="AU526" s="25">
        <f ca="1">AP526*'Ejercicio 3 - TIR'!$D$5</f>
        <v>13553.0941256813</v>
      </c>
      <c r="AV526" s="25">
        <f ca="1">AQ526*'Ejercicio 3 - TIR'!$D$5</f>
        <v>20306.2089518302</v>
      </c>
      <c r="AW526" s="25">
        <f ca="1">AR526*'Ejercicio 3 - TIR'!$D$5</f>
        <v>21393.7453470986</v>
      </c>
      <c r="AX526" s="25">
        <f ca="1">AS526*'Ejercicio 3 - TIR'!$D$5</f>
        <v>31796.3839165674</v>
      </c>
      <c r="AY526" s="25">
        <f ca="1">AT526*'Ejercicio 3 - TIR'!$D$5</f>
        <v>32846.2330970879</v>
      </c>
      <c r="AZ526" s="25">
        <f ca="1" t="shared" ref="AZ526:BD526" si="3924">AJ526-AU526-AE526</f>
        <v>21871.8031370897</v>
      </c>
      <c r="BA526" s="25">
        <f ca="1" t="shared" si="3924"/>
        <v>27796.4012913748</v>
      </c>
      <c r="BB526" s="25">
        <f ca="1" t="shared" si="3924"/>
        <v>27838.4254096698</v>
      </c>
      <c r="BC526" s="25">
        <f ca="1" t="shared" si="3924"/>
        <v>36831.4131594887</v>
      </c>
      <c r="BD526" s="25">
        <f ca="1" t="shared" si="3924"/>
        <v>36091.4320416173</v>
      </c>
      <c r="BE526" s="25">
        <f ca="1" t="shared" ref="BE526:BI526" si="3925">AZ526/Z526</f>
        <v>19088.1457233598</v>
      </c>
      <c r="BF526" s="25">
        <f ca="1" t="shared" si="3925"/>
        <v>20929.2874633384</v>
      </c>
      <c r="BG526" s="25">
        <f ca="1" t="shared" si="3925"/>
        <v>17866.5720493383</v>
      </c>
      <c r="BH526" s="25">
        <f ca="1" t="shared" si="3925"/>
        <v>19714.2812529365</v>
      </c>
      <c r="BI526" s="25">
        <f ca="1" t="shared" si="3925"/>
        <v>15955.3028524008</v>
      </c>
      <c r="BJ526" s="25">
        <f ca="1" t="shared" si="3834"/>
        <v>80785.5388655712</v>
      </c>
      <c r="BK526" s="25">
        <f ca="1" t="shared" si="3835"/>
        <v>30598.2950738027</v>
      </c>
      <c r="BL526" s="25">
        <f ca="1" t="shared" si="3836"/>
        <v>111383.833939374</v>
      </c>
      <c r="BM526" s="25">
        <f ca="1">BK526*'Ejercicio 3 - TIR'!$D$5</f>
        <v>15299.1475369014</v>
      </c>
      <c r="BN526" s="25">
        <f ca="1" t="shared" si="3837"/>
        <v>96084.6864024725</v>
      </c>
      <c r="BO526" s="25">
        <f ca="1" t="shared" si="3838"/>
        <v>42477.1250212966</v>
      </c>
      <c r="BP526" s="25">
        <f ca="1" t="shared" si="3839"/>
        <v>-103348.159134881</v>
      </c>
      <c r="BQ526" s="25">
        <f ca="1" t="shared" ref="BQ526:BT526" si="3926">BE526</f>
        <v>19088.1457233598</v>
      </c>
      <c r="BR526" s="25">
        <f ca="1" t="shared" si="3926"/>
        <v>20929.2874633384</v>
      </c>
      <c r="BS526" s="25">
        <f ca="1" t="shared" si="3926"/>
        <v>17866.5720493383</v>
      </c>
      <c r="BT526" s="25">
        <f ca="1" t="shared" si="3926"/>
        <v>19714.2812529365</v>
      </c>
      <c r="BU526" s="25">
        <f ca="1" t="shared" si="3841"/>
        <v>58432.4278736974</v>
      </c>
      <c r="BV526" s="27">
        <f ca="1" t="shared" si="3842"/>
        <v>8.21880276163007</v>
      </c>
    </row>
    <row r="527" ht="15" customHeight="1" spans="1:74">
      <c r="A527" s="23">
        <v>526</v>
      </c>
      <c r="B527" s="24">
        <f ca="1" t="shared" ref="B527:F527" si="3927">RAND()</f>
        <v>0.989664473912564</v>
      </c>
      <c r="C527" s="25">
        <f ca="1">IF(B527&lt;=('Ejercicio 3 - TIR'!$D$13-'Ejercicio 3 - TIR'!$C$13)/('Ejercicio 3 - TIR'!$E$13-'Ejercicio 3 - TIR'!$C$13),'Ejercicio 3 - TIR'!$C$13+SQRT(('Ejercicio 3 - TIR'!$E$13-'Ejercicio 3 - TIR'!$C$13)*('Ejercicio 3 - TIR'!$D$13-'Ejercicio 3 - TIR'!$C$13)*B527),'Ejercicio 3 - TIR'!$E$13-SQRT(('Ejercicio 3 - TIR'!$E$13-'Ejercicio 3 - TIR'!$C$13)*('Ejercicio 3 - TIR'!$E$13-'Ejercicio 3 - TIR'!$D$13)*(1-B527)))</f>
        <v>96478.2630272942</v>
      </c>
      <c r="D527" s="24">
        <f ca="1" t="shared" si="3927"/>
        <v>0.302836084928834</v>
      </c>
      <c r="E527" s="25">
        <f ca="1">IF(D527&lt;=('Ejercicio 3 - TIR'!$D$14-'Ejercicio 3 - TIR'!$C$14)/('Ejercicio 3 - TIR'!$E$14-'Ejercicio 3 - TIR'!$C$14),'Ejercicio 3 - TIR'!$C$14+SQRT(('Ejercicio 3 - TIR'!$E$14-'Ejercicio 3 - TIR'!$C$14)*('Ejercicio 3 - TIR'!$D$14-'Ejercicio 3 - TIR'!$C$14)*D527),'Ejercicio 3 - TIR'!$E$14-SQRT(('Ejercicio 3 - TIR'!$E$14-'Ejercicio 3 - TIR'!$C$14)*('Ejercicio 3 - TIR'!$E$14-'Ejercicio 3 - TIR'!$D$14)*(1-D527)))</f>
        <v>29765.7849688863</v>
      </c>
      <c r="F527" s="24">
        <f ca="1" t="shared" si="3927"/>
        <v>0.295108625791798</v>
      </c>
      <c r="G527" s="25">
        <f ca="1">IF(F527&lt;=('Ejercicio 3 - TIR'!$D$18-'Ejercicio 3 - TIR'!$C$18)/('Ejercicio 3 - TIR'!$E$18-'Ejercicio 3 - TIR'!$C$18),'Ejercicio 3 - TIR'!$C$18+SQRT(('Ejercicio 3 - TIR'!$E$18-'Ejercicio 3 - TIR'!$C$18)*('Ejercicio 3 - TIR'!$D$18-'Ejercicio 3 - TIR'!$C$18)*F527),'Ejercicio 3 - TIR'!$E$18-SQRT(('Ejercicio 3 - TIR'!$E$18-'Ejercicio 3 - TIR'!$C$18)*('Ejercicio 3 - TIR'!$E$18-'Ejercicio 3 - TIR'!$D$18)*(1-F527)))</f>
        <v>36653.2919572772</v>
      </c>
      <c r="H527" s="24">
        <f ca="1" t="shared" ref="H527:L527" si="3928">RAND()</f>
        <v>0.84512765931814</v>
      </c>
      <c r="I527" s="25">
        <f ca="1">IF(H527&lt;=('Ejercicio 3 - TIR'!$D$18-'Ejercicio 3 - TIR'!$C$18)/('Ejercicio 3 - TIR'!$E$18-'Ejercicio 3 - TIR'!$C$18),'Ejercicio 3 - TIR'!$C$18+SQRT(('Ejercicio 3 - TIR'!$E$18-'Ejercicio 3 - TIR'!$C$18)*('Ejercicio 3 - TIR'!$D$18-'Ejercicio 3 - TIR'!$C$18)*H527),'Ejercicio 3 - TIR'!$E$18-SQRT(('Ejercicio 3 - TIR'!$E$18-'Ejercicio 3 - TIR'!$C$18)*('Ejercicio 3 - TIR'!$E$18-'Ejercicio 3 - TIR'!$D$18)*(1-H527)))</f>
        <v>41591.858930276</v>
      </c>
      <c r="J527" s="24">
        <f ca="1" t="shared" si="3928"/>
        <v>0.31476476482983</v>
      </c>
      <c r="K527" s="25">
        <f ca="1">IF(J527&lt;=('Ejercicio 3 - TIR'!$D$18-'Ejercicio 3 - TIR'!$C$18)/('Ejercicio 3 - TIR'!$E$18-'Ejercicio 3 - TIR'!$C$18),'Ejercicio 3 - TIR'!$C$18+SQRT(('Ejercicio 3 - TIR'!$E$18-'Ejercicio 3 - TIR'!$C$18)*('Ejercicio 3 - TIR'!$D$18-'Ejercicio 3 - TIR'!$C$18)*J527),'Ejercicio 3 - TIR'!$E$18-SQRT(('Ejercicio 3 - TIR'!$E$18-'Ejercicio 3 - TIR'!$C$18)*('Ejercicio 3 - TIR'!$E$18-'Ejercicio 3 - TIR'!$D$18)*(1-J527)))</f>
        <v>36871.2964369524</v>
      </c>
      <c r="L527" s="24">
        <f ca="1" t="shared" si="3928"/>
        <v>0.383694755187572</v>
      </c>
      <c r="M527" s="25">
        <f ca="1">IF(L527&lt;=('Ejercicio 3 - TIR'!$D$18-'Ejercicio 3 - TIR'!$C$18)/('Ejercicio 3 - TIR'!$E$18-'Ejercicio 3 - TIR'!$C$18),'Ejercicio 3 - TIR'!$C$18+SQRT(('Ejercicio 3 - TIR'!$E$18-'Ejercicio 3 - TIR'!$C$18)*('Ejercicio 3 - TIR'!$D$18-'Ejercicio 3 - TIR'!$C$18)*L527),'Ejercicio 3 - TIR'!$E$18-SQRT(('Ejercicio 3 - TIR'!$E$18-'Ejercicio 3 - TIR'!$C$18)*('Ejercicio 3 - TIR'!$E$18-'Ejercicio 3 - TIR'!$D$18)*(1-L527)))</f>
        <v>37586.4493195523</v>
      </c>
      <c r="N527" s="24">
        <f ca="1" t="shared" ref="N527:R527" si="3929">RAND()</f>
        <v>0.289835267981101</v>
      </c>
      <c r="O527" s="25">
        <f ca="1">IF(N527&lt;=('Ejercicio 3 - TIR'!$D$18-'Ejercicio 3 - TIR'!$C$18)/('Ejercicio 3 - TIR'!$E$18-'Ejercicio 3 - TIR'!$C$18),'Ejercicio 3 - TIR'!$C$18+SQRT(('Ejercicio 3 - TIR'!$E$18-'Ejercicio 3 - TIR'!$C$18)*('Ejercicio 3 - TIR'!$D$18-'Ejercicio 3 - TIR'!$C$18)*N527),'Ejercicio 3 - TIR'!$E$18-SQRT(('Ejercicio 3 - TIR'!$E$18-'Ejercicio 3 - TIR'!$C$18)*('Ejercicio 3 - TIR'!$E$18-'Ejercicio 3 - TIR'!$D$18)*(1-N527)))</f>
        <v>36593.579467722</v>
      </c>
      <c r="P527" s="24">
        <f ca="1" t="shared" si="3929"/>
        <v>0.357764067398597</v>
      </c>
      <c r="Q527" s="26">
        <f ca="1">IF(P527&lt;=('Ejercicio 3 - TIR'!$D$22-'Ejercicio 3 - TIR'!$C$22)/('Ejercicio 3 - TIR'!$E$22-'Ejercicio 3 - TIR'!$C$22),'Ejercicio 3 - TIR'!$C$22+SQRT(('Ejercicio 3 - TIR'!$E$22-'Ejercicio 3 - TIR'!$C$22)*('Ejercicio 3 - TIR'!$D$22-'Ejercicio 3 - TIR'!$C$22)*P527),'Ejercicio 3 - TIR'!$E$22-SQRT(('Ejercicio 3 - TIR'!$E$22-'Ejercicio 3 - TIR'!$C$22)*('Ejercicio 3 - TIR'!$E$22-'Ejercicio 3 - TIR'!$D$22)*(1-P527)))</f>
        <v>0.145376668838078</v>
      </c>
      <c r="R527" s="24">
        <f ca="1" t="shared" si="3929"/>
        <v>0.449558358585384</v>
      </c>
      <c r="S527" s="26">
        <f ca="1">IF(R527&lt;=('Ejercicio 3 - TIR'!$D$23-'Ejercicio 3 - TIR'!$C$23)/('Ejercicio 3 - TIR'!$E$23-'Ejercicio 3 - TIR'!$C$23),'Ejercicio 3 - TIR'!$C$23+SQRT(('Ejercicio 3 - TIR'!$E$23-'Ejercicio 3 - TIR'!$C$23)*('Ejercicio 3 - TIR'!$D$23-'Ejercicio 3 - TIR'!$C$23)*R527),'Ejercicio 3 - TIR'!$E$23-SQRT(('Ejercicio 3 - TIR'!$E$23-'Ejercicio 3 - TIR'!$C$23)*('Ejercicio 3 - TIR'!$E$23-'Ejercicio 3 - TIR'!$D$23)*(1-R527)))</f>
        <v>0.148446529585411</v>
      </c>
      <c r="T527" s="24">
        <f ca="1" t="shared" ref="T527:X527" si="3930">RAND()</f>
        <v>0.336520270556304</v>
      </c>
      <c r="U527" s="26">
        <f ca="1">IF(T527&lt;=('Ejercicio 3 - TIR'!$D$24-'Ejercicio 3 - TIR'!$C$24)/('Ejercicio 3 - TIR'!$E$24-'Ejercicio 3 - TIR'!$C$24),'Ejercicio 3 - TIR'!$C$24+SQRT(('Ejercicio 3 - TIR'!$E$24-'Ejercicio 3 - TIR'!$C$24)*('Ejercicio 3 - TIR'!$D$24-'Ejercicio 3 - TIR'!$C$24)*T527),'Ejercicio 3 - TIR'!$E$24-SQRT(('Ejercicio 3 - TIR'!$E$24-'Ejercicio 3 - TIR'!$C$24)*('Ejercicio 3 - TIR'!$E$24-'Ejercicio 3 - TIR'!$D$24)*(1-T527)))</f>
        <v>0.17658368989001</v>
      </c>
      <c r="V527" s="24">
        <f ca="1" t="shared" si="3930"/>
        <v>0.169853176293978</v>
      </c>
      <c r="W527" s="26">
        <f ca="1">IF(V527&lt;=('Ejercicio 3 - TIR'!$D$25-'Ejercicio 3 - TIR'!$C$25)/('Ejercicio 3 - TIR'!$E$25-'Ejercicio 3 - TIR'!$C$25),'Ejercicio 3 - TIR'!$C$25+SQRT(('Ejercicio 3 - TIR'!$E$25-'Ejercicio 3 - TIR'!$C$25)*('Ejercicio 3 - TIR'!$D$25-'Ejercicio 3 - TIR'!$C$25)*V527),'Ejercicio 3 - TIR'!$E$25-SQRT(('Ejercicio 3 - TIR'!$E$25-'Ejercicio 3 - TIR'!$C$25)*('Ejercicio 3 - TIR'!$E$25-'Ejercicio 3 - TIR'!$D$25)*(1-V527)))</f>
        <v>0.195420585164369</v>
      </c>
      <c r="X527" s="24">
        <f ca="1" t="shared" si="3930"/>
        <v>0.234356159488587</v>
      </c>
      <c r="Y527" s="26">
        <f ca="1">IF(X527&lt;=('Ejercicio 3 - TIR'!$D$26-'Ejercicio 3 - TIR'!$C$26)/('Ejercicio 3 - TIR'!$E$26-'Ejercicio 3 - TIR'!$C$26),'Ejercicio 3 - TIR'!$C$26+SQRT(('Ejercicio 3 - TIR'!$E$26-'Ejercicio 3 - TIR'!$C$26)*('Ejercicio 3 - TIR'!$D$26-'Ejercicio 3 - TIR'!$C$26)*X527),'Ejercicio 3 - TIR'!$E$26-SQRT(('Ejercicio 3 - TIR'!$E$26-'Ejercicio 3 - TIR'!$C$26)*('Ejercicio 3 - TIR'!$E$26-'Ejercicio 3 - TIR'!$D$26)*(1-X527)))</f>
        <v>0.21515475363861</v>
      </c>
      <c r="Z527" s="24">
        <f ca="1" t="shared" si="3812"/>
        <v>1.14537666883808</v>
      </c>
      <c r="AA527" s="24">
        <f ca="1" t="shared" si="3813"/>
        <v>1.31540386039519</v>
      </c>
      <c r="AB527" s="24">
        <f ca="1" t="shared" si="3814"/>
        <v>1.54768272775934</v>
      </c>
      <c r="AC527" s="24">
        <f ca="1" t="shared" si="3815"/>
        <v>1.85013179206685</v>
      </c>
      <c r="AD527" s="24">
        <f ca="1" t="shared" si="3816"/>
        <v>2.24819644198796</v>
      </c>
      <c r="AE527" s="23">
        <f ca="1" t="shared" si="3817"/>
        <v>4327.25066412722</v>
      </c>
      <c r="AF527" s="23">
        <f ca="1" t="shared" si="3818"/>
        <v>4969.61600786307</v>
      </c>
      <c r="AG527" s="23">
        <f ca="1" t="shared" si="3819"/>
        <v>5847.169139868</v>
      </c>
      <c r="AH527" s="23">
        <f ca="1" t="shared" si="3820"/>
        <v>6989.82635473604</v>
      </c>
      <c r="AI527" s="23">
        <f ca="1" t="shared" si="3821"/>
        <v>8493.72072206594</v>
      </c>
      <c r="AJ527" s="25">
        <f ca="1" t="shared" si="3822"/>
        <v>41981.8254439757</v>
      </c>
      <c r="AK527" s="25">
        <f ca="1" t="shared" si="3823"/>
        <v>54710.0917978972</v>
      </c>
      <c r="AL527" s="25">
        <f ca="1" t="shared" si="3824"/>
        <v>57065.0686455656</v>
      </c>
      <c r="AM527" s="25">
        <f ca="1" t="shared" si="3825"/>
        <v>69539.8848370133</v>
      </c>
      <c r="AN527" s="25">
        <f ca="1" t="shared" si="3826"/>
        <v>82269.5551589362</v>
      </c>
      <c r="AO527" s="25">
        <f ca="1">C527/'Ejercicio 3 - TIR'!$D$7</f>
        <v>19295.6526054588</v>
      </c>
      <c r="AP527" s="25">
        <f ca="1" t="shared" si="3827"/>
        <v>22686.1728385169</v>
      </c>
      <c r="AQ527" s="25">
        <f ca="1" t="shared" si="3828"/>
        <v>35414.4391924384</v>
      </c>
      <c r="AR527" s="25">
        <f ca="1" t="shared" si="3829"/>
        <v>37769.4160401067</v>
      </c>
      <c r="AS527" s="25">
        <f ca="1" t="shared" si="3830"/>
        <v>50244.2322315544</v>
      </c>
      <c r="AT527" s="25">
        <f ca="1" t="shared" si="3831"/>
        <v>62973.9025534774</v>
      </c>
      <c r="AU527" s="25">
        <f ca="1">AP527*'Ejercicio 3 - TIR'!$D$5</f>
        <v>11343.0864192584</v>
      </c>
      <c r="AV527" s="25">
        <f ca="1">AQ527*'Ejercicio 3 - TIR'!$D$5</f>
        <v>17707.2195962192</v>
      </c>
      <c r="AW527" s="25">
        <f ca="1">AR527*'Ejercicio 3 - TIR'!$D$5</f>
        <v>18884.7080200534</v>
      </c>
      <c r="AX527" s="25">
        <f ca="1">AS527*'Ejercicio 3 - TIR'!$D$5</f>
        <v>25122.1161157772</v>
      </c>
      <c r="AY527" s="25">
        <f ca="1">AT527*'Ejercicio 3 - TIR'!$D$5</f>
        <v>31486.9512767387</v>
      </c>
      <c r="AZ527" s="25">
        <f ca="1" t="shared" ref="AZ527:BD527" si="3931">AJ527-AU527-AE527</f>
        <v>26311.48836059</v>
      </c>
      <c r="BA527" s="25">
        <f ca="1" t="shared" si="3931"/>
        <v>32033.2561938149</v>
      </c>
      <c r="BB527" s="25">
        <f ca="1" t="shared" si="3931"/>
        <v>32333.1914856442</v>
      </c>
      <c r="BC527" s="25">
        <f ca="1" t="shared" si="3931"/>
        <v>37427.9423665</v>
      </c>
      <c r="BD527" s="25">
        <f ca="1" t="shared" si="3931"/>
        <v>42288.8831601316</v>
      </c>
      <c r="BE527" s="25">
        <f ca="1" t="shared" ref="BE527:BI527" si="3932">AZ527/Z527</f>
        <v>22971.9087846286</v>
      </c>
      <c r="BF527" s="25">
        <f ca="1" t="shared" si="3932"/>
        <v>24352.4115735764</v>
      </c>
      <c r="BG527" s="25">
        <f ca="1" t="shared" si="3932"/>
        <v>20891.3564167345</v>
      </c>
      <c r="BH527" s="25">
        <f ca="1" t="shared" si="3932"/>
        <v>20229.8790426642</v>
      </c>
      <c r="BI527" s="25">
        <f ca="1" t="shared" si="3932"/>
        <v>18810.1370371078</v>
      </c>
      <c r="BJ527" s="25">
        <f ca="1" t="shared" si="3834"/>
        <v>66919.3318600288</v>
      </c>
      <c r="BK527" s="25">
        <f ca="1" t="shared" si="3835"/>
        <v>43380.4175334282</v>
      </c>
      <c r="BL527" s="25">
        <f ca="1" t="shared" si="3836"/>
        <v>110299.749393457</v>
      </c>
      <c r="BM527" s="25">
        <f ca="1">BK527*'Ejercicio 3 - TIR'!$D$5</f>
        <v>21690.2087667141</v>
      </c>
      <c r="BN527" s="25">
        <f ca="1" t="shared" si="3837"/>
        <v>88609.5406267429</v>
      </c>
      <c r="BO527" s="25">
        <f ca="1" t="shared" si="3838"/>
        <v>39413.6112716157</v>
      </c>
      <c r="BP527" s="25">
        <f ca="1" t="shared" si="3839"/>
        <v>-126244.04799618</v>
      </c>
      <c r="BQ527" s="25">
        <f ca="1" t="shared" ref="BQ527:BT527" si="3933">BE527</f>
        <v>22971.9087846286</v>
      </c>
      <c r="BR527" s="25">
        <f ca="1" t="shared" si="3933"/>
        <v>24352.4115735764</v>
      </c>
      <c r="BS527" s="25">
        <f ca="1" t="shared" si="3933"/>
        <v>20891.3564167345</v>
      </c>
      <c r="BT527" s="25">
        <f ca="1" t="shared" si="3933"/>
        <v>20229.8790426642</v>
      </c>
      <c r="BU527" s="25">
        <f ca="1" t="shared" si="3841"/>
        <v>58223.7483087235</v>
      </c>
      <c r="BV527" s="27">
        <f ca="1" t="shared" si="3842"/>
        <v>4.5078085457338</v>
      </c>
    </row>
    <row r="528" ht="15" customHeight="1" spans="1:74">
      <c r="A528" s="23">
        <v>527</v>
      </c>
      <c r="B528" s="24">
        <f ca="1" t="shared" ref="B528:F528" si="3934">RAND()</f>
        <v>0.0616581557525999</v>
      </c>
      <c r="C528" s="25">
        <f ca="1">IF(B528&lt;=('Ejercicio 3 - TIR'!$D$13-'Ejercicio 3 - TIR'!$C$13)/('Ejercicio 3 - TIR'!$E$13-'Ejercicio 3 - TIR'!$C$13),'Ejercicio 3 - TIR'!$C$13+SQRT(('Ejercicio 3 - TIR'!$E$13-'Ejercicio 3 - TIR'!$C$13)*('Ejercicio 3 - TIR'!$D$13-'Ejercicio 3 - TIR'!$C$13)*B528),'Ejercicio 3 - TIR'!$E$13-SQRT(('Ejercicio 3 - TIR'!$E$13-'Ejercicio 3 - TIR'!$C$13)*('Ejercicio 3 - TIR'!$E$13-'Ejercicio 3 - TIR'!$D$13)*(1-B528)))</f>
        <v>64966.2120676669</v>
      </c>
      <c r="D528" s="24">
        <f ca="1" t="shared" si="3934"/>
        <v>0.510103312624129</v>
      </c>
      <c r="E528" s="25">
        <f ca="1">IF(D528&lt;=('Ejercicio 3 - TIR'!$D$14-'Ejercicio 3 - TIR'!$C$14)/('Ejercicio 3 - TIR'!$E$14-'Ejercicio 3 - TIR'!$C$14),'Ejercicio 3 - TIR'!$C$14+SQRT(('Ejercicio 3 - TIR'!$E$14-'Ejercicio 3 - TIR'!$C$14)*('Ejercicio 3 - TIR'!$D$14-'Ejercicio 3 - TIR'!$C$14)*D528),'Ejercicio 3 - TIR'!$E$14-SQRT(('Ejercicio 3 - TIR'!$E$14-'Ejercicio 3 - TIR'!$C$14)*('Ejercicio 3 - TIR'!$E$14-'Ejercicio 3 - TIR'!$D$14)*(1-D528)))</f>
        <v>31427.6897450932</v>
      </c>
      <c r="F528" s="24">
        <f ca="1" t="shared" si="3934"/>
        <v>0.00152406776303504</v>
      </c>
      <c r="G528" s="25">
        <f ca="1">IF(F528&lt;=('Ejercicio 3 - TIR'!$D$18-'Ejercicio 3 - TIR'!$C$18)/('Ejercicio 3 - TIR'!$E$18-'Ejercicio 3 - TIR'!$C$18),'Ejercicio 3 - TIR'!$C$18+SQRT(('Ejercicio 3 - TIR'!$E$18-'Ejercicio 3 - TIR'!$C$18)*('Ejercicio 3 - TIR'!$D$18-'Ejercicio 3 - TIR'!$C$18)*F528),'Ejercicio 3 - TIR'!$E$18-SQRT(('Ejercicio 3 - TIR'!$E$18-'Ejercicio 3 - TIR'!$C$18)*('Ejercicio 3 - TIR'!$E$18-'Ejercicio 3 - TIR'!$D$18)*(1-F528)))</f>
        <v>30478.1319529745</v>
      </c>
      <c r="H528" s="24">
        <f ca="1" t="shared" ref="H528:L528" si="3935">RAND()</f>
        <v>0.144561913474077</v>
      </c>
      <c r="I528" s="25">
        <f ca="1">IF(H528&lt;=('Ejercicio 3 - TIR'!$D$18-'Ejercicio 3 - TIR'!$C$18)/('Ejercicio 3 - TIR'!$E$18-'Ejercicio 3 - TIR'!$C$18),'Ejercicio 3 - TIR'!$C$18+SQRT(('Ejercicio 3 - TIR'!$E$18-'Ejercicio 3 - TIR'!$C$18)*('Ejercicio 3 - TIR'!$D$18-'Ejercicio 3 - TIR'!$C$18)*H528),'Ejercicio 3 - TIR'!$E$18-SQRT(('Ejercicio 3 - TIR'!$E$18-'Ejercicio 3 - TIR'!$C$18)*('Ejercicio 3 - TIR'!$E$18-'Ejercicio 3 - TIR'!$D$18)*(1-H528)))</f>
        <v>34656.639026284</v>
      </c>
      <c r="J528" s="24">
        <f ca="1" t="shared" si="3935"/>
        <v>0.388564419054116</v>
      </c>
      <c r="K528" s="25">
        <f ca="1">IF(J528&lt;=('Ejercicio 3 - TIR'!$D$18-'Ejercicio 3 - TIR'!$C$18)/('Ejercicio 3 - TIR'!$E$18-'Ejercicio 3 - TIR'!$C$18),'Ejercicio 3 - TIR'!$C$18+SQRT(('Ejercicio 3 - TIR'!$E$18-'Ejercicio 3 - TIR'!$C$18)*('Ejercicio 3 - TIR'!$D$18-'Ejercicio 3 - TIR'!$C$18)*J528),'Ejercicio 3 - TIR'!$E$18-SQRT(('Ejercicio 3 - TIR'!$E$18-'Ejercicio 3 - TIR'!$C$18)*('Ejercicio 3 - TIR'!$E$18-'Ejercicio 3 - TIR'!$D$18)*(1-J528)))</f>
        <v>37634.4392628481</v>
      </c>
      <c r="L528" s="24">
        <f ca="1" t="shared" si="3935"/>
        <v>0.178279743743023</v>
      </c>
      <c r="M528" s="25">
        <f ca="1">IF(L528&lt;=('Ejercicio 3 - TIR'!$D$18-'Ejercicio 3 - TIR'!$C$18)/('Ejercicio 3 - TIR'!$E$18-'Ejercicio 3 - TIR'!$C$18),'Ejercicio 3 - TIR'!$C$18+SQRT(('Ejercicio 3 - TIR'!$E$18-'Ejercicio 3 - TIR'!$C$18)*('Ejercicio 3 - TIR'!$D$18-'Ejercicio 3 - TIR'!$C$18)*L528),'Ejercicio 3 - TIR'!$E$18-SQRT(('Ejercicio 3 - TIR'!$E$18-'Ejercicio 3 - TIR'!$C$18)*('Ejercicio 3 - TIR'!$E$18-'Ejercicio 3 - TIR'!$D$18)*(1-L528)))</f>
        <v>35171.2630528192</v>
      </c>
      <c r="N528" s="24">
        <f ca="1" t="shared" ref="N528:R528" si="3936">RAND()</f>
        <v>0.481729521043555</v>
      </c>
      <c r="O528" s="25">
        <f ca="1">IF(N528&lt;=('Ejercicio 3 - TIR'!$D$18-'Ejercicio 3 - TIR'!$C$18)/('Ejercicio 3 - TIR'!$E$18-'Ejercicio 3 - TIR'!$C$18),'Ejercicio 3 - TIR'!$C$18+SQRT(('Ejercicio 3 - TIR'!$E$18-'Ejercicio 3 - TIR'!$C$18)*('Ejercicio 3 - TIR'!$D$18-'Ejercicio 3 - TIR'!$C$18)*N528),'Ejercicio 3 - TIR'!$E$18-SQRT(('Ejercicio 3 - TIR'!$E$18-'Ejercicio 3 - TIR'!$C$18)*('Ejercicio 3 - TIR'!$E$18-'Ejercicio 3 - TIR'!$D$18)*(1-N528)))</f>
        <v>38500.5545793515</v>
      </c>
      <c r="P528" s="24">
        <f ca="1" t="shared" si="3936"/>
        <v>0.951520051252915</v>
      </c>
      <c r="Q528" s="26">
        <f ca="1">IF(P528&lt;=('Ejercicio 3 - TIR'!$D$22-'Ejercicio 3 - TIR'!$C$22)/('Ejercicio 3 - TIR'!$E$22-'Ejercicio 3 - TIR'!$C$22),'Ejercicio 3 - TIR'!$C$22+SQRT(('Ejercicio 3 - TIR'!$E$22-'Ejercicio 3 - TIR'!$C$22)*('Ejercicio 3 - TIR'!$D$22-'Ejercicio 3 - TIR'!$C$22)*P528),'Ejercicio 3 - TIR'!$E$22-SQRT(('Ejercicio 3 - TIR'!$E$22-'Ejercicio 3 - TIR'!$C$22)*('Ejercicio 3 - TIR'!$E$22-'Ejercicio 3 - TIR'!$D$22)*(1-P528)))</f>
        <v>0.170658484719022</v>
      </c>
      <c r="R528" s="24">
        <f ca="1" t="shared" si="3936"/>
        <v>0.938707422318258</v>
      </c>
      <c r="S528" s="26">
        <f ca="1">IF(R528&lt;=('Ejercicio 3 - TIR'!$D$23-'Ejercicio 3 - TIR'!$C$23)/('Ejercicio 3 - TIR'!$E$23-'Ejercicio 3 - TIR'!$C$23),'Ejercicio 3 - TIR'!$C$23+SQRT(('Ejercicio 3 - TIR'!$E$23-'Ejercicio 3 - TIR'!$C$23)*('Ejercicio 3 - TIR'!$D$23-'Ejercicio 3 - TIR'!$C$23)*R528),'Ejercicio 3 - TIR'!$E$23-SQRT(('Ejercicio 3 - TIR'!$E$23-'Ejercicio 3 - TIR'!$C$23)*('Ejercicio 3 - TIR'!$E$23-'Ejercicio 3 - TIR'!$D$23)*(1-R528)))</f>
        <v>0.169496351118438</v>
      </c>
      <c r="T528" s="24">
        <f ca="1" t="shared" ref="T528:X528" si="3937">RAND()</f>
        <v>0.146275892108751</v>
      </c>
      <c r="U528" s="26">
        <f ca="1">IF(T528&lt;=('Ejercicio 3 - TIR'!$D$24-'Ejercicio 3 - TIR'!$C$24)/('Ejercicio 3 - TIR'!$E$24-'Ejercicio 3 - TIR'!$C$24),'Ejercicio 3 - TIR'!$C$24+SQRT(('Ejercicio 3 - TIR'!$E$24-'Ejercicio 3 - TIR'!$C$24)*('Ejercicio 3 - TIR'!$D$24-'Ejercicio 3 - TIR'!$C$24)*T528),'Ejercicio 3 - TIR'!$E$24-SQRT(('Ejercicio 3 - TIR'!$E$24-'Ejercicio 3 - TIR'!$C$24)*('Ejercicio 3 - TIR'!$E$24-'Ejercicio 3 - TIR'!$D$24)*(1-T528)))</f>
        <v>0.167526533411613</v>
      </c>
      <c r="V528" s="24">
        <f ca="1" t="shared" si="3937"/>
        <v>0.468220186141195</v>
      </c>
      <c r="W528" s="26">
        <f ca="1">IF(V528&lt;=('Ejercicio 3 - TIR'!$D$25-'Ejercicio 3 - TIR'!$C$25)/('Ejercicio 3 - TIR'!$E$25-'Ejercicio 3 - TIR'!$C$25),'Ejercicio 3 - TIR'!$C$25+SQRT(('Ejercicio 3 - TIR'!$E$25-'Ejercicio 3 - TIR'!$C$25)*('Ejercicio 3 - TIR'!$D$25-'Ejercicio 3 - TIR'!$C$25)*V528),'Ejercicio 3 - TIR'!$E$25-SQRT(('Ejercicio 3 - TIR'!$E$25-'Ejercicio 3 - TIR'!$C$25)*('Ejercicio 3 - TIR'!$E$25-'Ejercicio 3 - TIR'!$D$25)*(1-V528)))</f>
        <v>0.20685803263056</v>
      </c>
      <c r="X528" s="24">
        <f ca="1" t="shared" si="3937"/>
        <v>0.898031306703261</v>
      </c>
      <c r="Y528" s="26">
        <f ca="1">IF(X528&lt;=('Ejercicio 3 - TIR'!$D$26-'Ejercicio 3 - TIR'!$C$26)/('Ejercicio 3 - TIR'!$E$26-'Ejercicio 3 - TIR'!$C$26),'Ejercicio 3 - TIR'!$C$26+SQRT(('Ejercicio 3 - TIR'!$E$26-'Ejercicio 3 - TIR'!$C$26)*('Ejercicio 3 - TIR'!$D$26-'Ejercicio 3 - TIR'!$C$26)*X528),'Ejercicio 3 - TIR'!$E$26-SQRT(('Ejercicio 3 - TIR'!$E$26-'Ejercicio 3 - TIR'!$C$26)*('Ejercicio 3 - TIR'!$E$26-'Ejercicio 3 - TIR'!$D$26)*(1-X528)))</f>
        <v>0.256534473289474</v>
      </c>
      <c r="Z528" s="24">
        <f ca="1" t="shared" si="3812"/>
        <v>1.17065848471902</v>
      </c>
      <c r="AA528" s="24">
        <f ca="1" t="shared" si="3813"/>
        <v>1.36908082628474</v>
      </c>
      <c r="AB528" s="24">
        <f ca="1" t="shared" si="3814"/>
        <v>1.59843819107252</v>
      </c>
      <c r="AC528" s="24">
        <f ca="1" t="shared" si="3815"/>
        <v>1.92908797055934</v>
      </c>
      <c r="AD528" s="24">
        <f ca="1" t="shared" si="3816"/>
        <v>2.42396553701584</v>
      </c>
      <c r="AE528" s="23">
        <f ca="1" t="shared" si="3817"/>
        <v>5363.40191011714</v>
      </c>
      <c r="AF528" s="23">
        <f ca="1" t="shared" si="3818"/>
        <v>6272.47896346365</v>
      </c>
      <c r="AG528" s="23">
        <f ca="1" t="shared" si="3819"/>
        <v>7323.28562010998</v>
      </c>
      <c r="AH528" s="23">
        <f ca="1" t="shared" si="3820"/>
        <v>8838.1660758776</v>
      </c>
      <c r="AI528" s="23">
        <f ca="1" t="shared" si="3821"/>
        <v>11105.4603549978</v>
      </c>
      <c r="AJ528" s="25">
        <f ca="1" t="shared" si="3822"/>
        <v>35679.4837691356</v>
      </c>
      <c r="AK528" s="25">
        <f ca="1" t="shared" si="3823"/>
        <v>47447.7399943568</v>
      </c>
      <c r="AL528" s="25">
        <f ca="1" t="shared" si="3824"/>
        <v>60156.3250173357</v>
      </c>
      <c r="AM528" s="25">
        <f ca="1" t="shared" si="3825"/>
        <v>67848.4604645717</v>
      </c>
      <c r="AN528" s="25">
        <f ca="1" t="shared" si="3826"/>
        <v>93324.0174563452</v>
      </c>
      <c r="AO528" s="25">
        <f ca="1">C528/'Ejercicio 3 - TIR'!$D$7</f>
        <v>12993.2424135334</v>
      </c>
      <c r="AP528" s="25">
        <f ca="1" t="shared" si="3827"/>
        <v>22686.2413556022</v>
      </c>
      <c r="AQ528" s="25">
        <f ca="1" t="shared" si="3828"/>
        <v>34454.4975808234</v>
      </c>
      <c r="AR528" s="25">
        <f ca="1" t="shared" si="3829"/>
        <v>47163.0826038024</v>
      </c>
      <c r="AS528" s="25">
        <f ca="1" t="shared" si="3830"/>
        <v>54855.2180510383</v>
      </c>
      <c r="AT528" s="25">
        <f ca="1" t="shared" si="3831"/>
        <v>80330.7750428119</v>
      </c>
      <c r="AU528" s="25">
        <f ca="1">AP528*'Ejercicio 3 - TIR'!$D$5</f>
        <v>11343.1206778011</v>
      </c>
      <c r="AV528" s="25">
        <f ca="1">AQ528*'Ejercicio 3 - TIR'!$D$5</f>
        <v>17227.2487904117</v>
      </c>
      <c r="AW528" s="25">
        <f ca="1">AR528*'Ejercicio 3 - TIR'!$D$5</f>
        <v>23581.5413019012</v>
      </c>
      <c r="AX528" s="25">
        <f ca="1">AS528*'Ejercicio 3 - TIR'!$D$5</f>
        <v>27427.6090255191</v>
      </c>
      <c r="AY528" s="25">
        <f ca="1">AT528*'Ejercicio 3 - TIR'!$D$5</f>
        <v>40165.3875214059</v>
      </c>
      <c r="AZ528" s="25">
        <f ca="1" t="shared" ref="AZ528:BD528" si="3938">AJ528-AU528-AE528</f>
        <v>18972.9611812173</v>
      </c>
      <c r="BA528" s="25">
        <f ca="1" t="shared" si="3938"/>
        <v>23948.0122404814</v>
      </c>
      <c r="BB528" s="25">
        <f ca="1" t="shared" si="3938"/>
        <v>29251.4980953246</v>
      </c>
      <c r="BC528" s="25">
        <f ca="1" t="shared" si="3938"/>
        <v>31582.6853631749</v>
      </c>
      <c r="BD528" s="25">
        <f ca="1" t="shared" si="3938"/>
        <v>42053.1695799415</v>
      </c>
      <c r="BE528" s="25">
        <f ca="1" t="shared" ref="BE528:BI528" si="3939">AZ528/Z528</f>
        <v>16207.0846697627</v>
      </c>
      <c r="BF528" s="25">
        <f ca="1" t="shared" si="3939"/>
        <v>17492.0368328209</v>
      </c>
      <c r="BG528" s="25">
        <f ca="1" t="shared" si="3939"/>
        <v>18300.0495475508</v>
      </c>
      <c r="BH528" s="25">
        <f ca="1" t="shared" si="3939"/>
        <v>16371.822252366</v>
      </c>
      <c r="BI528" s="25">
        <f ca="1" t="shared" si="3939"/>
        <v>17348.9139749542</v>
      </c>
      <c r="BJ528" s="25">
        <f ca="1" t="shared" si="3834"/>
        <v>76179.6368501319</v>
      </c>
      <c r="BK528" s="25">
        <f ca="1" t="shared" si="3835"/>
        <v>31495.1718244974</v>
      </c>
      <c r="BL528" s="25">
        <f ca="1" t="shared" si="3836"/>
        <v>107674.808674629</v>
      </c>
      <c r="BM528" s="25">
        <f ca="1">BK528*'Ejercicio 3 - TIR'!$D$5</f>
        <v>15747.5859122487</v>
      </c>
      <c r="BN528" s="25">
        <f ca="1" t="shared" si="3837"/>
        <v>91927.2227623806</v>
      </c>
      <c r="BO528" s="25">
        <f ca="1" t="shared" si="3838"/>
        <v>37924.3109518599</v>
      </c>
      <c r="BP528" s="25">
        <f ca="1" t="shared" si="3839"/>
        <v>-96393.90181276</v>
      </c>
      <c r="BQ528" s="25">
        <f ca="1" t="shared" ref="BQ528:BT528" si="3940">BE528</f>
        <v>16207.0846697627</v>
      </c>
      <c r="BR528" s="25">
        <f ca="1" t="shared" si="3940"/>
        <v>17492.0368328209</v>
      </c>
      <c r="BS528" s="25">
        <f ca="1" t="shared" si="3940"/>
        <v>18300.0495475508</v>
      </c>
      <c r="BT528" s="25">
        <f ca="1" t="shared" si="3940"/>
        <v>16371.822252366</v>
      </c>
      <c r="BU528" s="25">
        <f ca="1" t="shared" si="3841"/>
        <v>55273.2249268141</v>
      </c>
      <c r="BV528" s="27">
        <f ca="1" t="shared" si="3842"/>
        <v>7.277145008765</v>
      </c>
    </row>
    <row r="529" ht="15" customHeight="1" spans="1:74">
      <c r="A529" s="23">
        <v>528</v>
      </c>
      <c r="B529" s="24">
        <f ca="1" t="shared" ref="B529:F529" si="3941">RAND()</f>
        <v>0.358087032347916</v>
      </c>
      <c r="C529" s="25">
        <f ca="1">IF(B529&lt;=('Ejercicio 3 - TIR'!$D$13-'Ejercicio 3 - TIR'!$C$13)/('Ejercicio 3 - TIR'!$E$13-'Ejercicio 3 - TIR'!$C$13),'Ejercicio 3 - TIR'!$C$13+SQRT(('Ejercicio 3 - TIR'!$E$13-'Ejercicio 3 - TIR'!$C$13)*('Ejercicio 3 - TIR'!$D$13-'Ejercicio 3 - TIR'!$C$13)*B529),'Ejercicio 3 - TIR'!$E$13-SQRT(('Ejercicio 3 - TIR'!$E$13-'Ejercicio 3 - TIR'!$C$13)*('Ejercicio 3 - TIR'!$E$13-'Ejercicio 3 - TIR'!$D$13)*(1-B529)))</f>
        <v>72245.8010170983</v>
      </c>
      <c r="D529" s="24">
        <f ca="1" t="shared" si="3941"/>
        <v>0.761119769967435</v>
      </c>
      <c r="E529" s="25">
        <f ca="1">IF(D529&lt;=('Ejercicio 3 - TIR'!$D$14-'Ejercicio 3 - TIR'!$C$14)/('Ejercicio 3 - TIR'!$E$14-'Ejercicio 3 - TIR'!$C$14),'Ejercicio 3 - TIR'!$C$14+SQRT(('Ejercicio 3 - TIR'!$E$14-'Ejercicio 3 - TIR'!$C$14)*('Ejercicio 3 - TIR'!$D$14-'Ejercicio 3 - TIR'!$C$14)*D529),'Ejercicio 3 - TIR'!$E$14-SQRT(('Ejercicio 3 - TIR'!$E$14-'Ejercicio 3 - TIR'!$C$14)*('Ejercicio 3 - TIR'!$E$14-'Ejercicio 3 - TIR'!$D$14)*(1-D529)))</f>
        <v>34014.0134894167</v>
      </c>
      <c r="F529" s="24">
        <f ca="1" t="shared" si="3941"/>
        <v>0.402174443713691</v>
      </c>
      <c r="G529" s="25">
        <f ca="1">IF(F529&lt;=('Ejercicio 3 - TIR'!$D$18-'Ejercicio 3 - TIR'!$C$18)/('Ejercicio 3 - TIR'!$E$18-'Ejercicio 3 - TIR'!$C$18),'Ejercicio 3 - TIR'!$C$18+SQRT(('Ejercicio 3 - TIR'!$E$18-'Ejercicio 3 - TIR'!$C$18)*('Ejercicio 3 - TIR'!$D$18-'Ejercicio 3 - TIR'!$C$18)*F529),'Ejercicio 3 - TIR'!$E$18-SQRT(('Ejercicio 3 - TIR'!$E$18-'Ejercicio 3 - TIR'!$C$18)*('Ejercicio 3 - TIR'!$E$18-'Ejercicio 3 - TIR'!$D$18)*(1-F529)))</f>
        <v>37766.9921177412</v>
      </c>
      <c r="H529" s="24">
        <f ca="1" t="shared" ref="H529:L529" si="3942">RAND()</f>
        <v>0.680624033855497</v>
      </c>
      <c r="I529" s="25">
        <f ca="1">IF(H529&lt;=('Ejercicio 3 - TIR'!$D$18-'Ejercicio 3 - TIR'!$C$18)/('Ejercicio 3 - TIR'!$E$18-'Ejercicio 3 - TIR'!$C$18),'Ejercicio 3 - TIR'!$C$18+SQRT(('Ejercicio 3 - TIR'!$E$18-'Ejercicio 3 - TIR'!$C$18)*('Ejercicio 3 - TIR'!$D$18-'Ejercicio 3 - TIR'!$C$18)*H529),'Ejercicio 3 - TIR'!$E$18-SQRT(('Ejercicio 3 - TIR'!$E$18-'Ejercicio 3 - TIR'!$C$18)*('Ejercicio 3 - TIR'!$E$18-'Ejercicio 3 - TIR'!$D$18)*(1-H529)))</f>
        <v>40105.7996096566</v>
      </c>
      <c r="J529" s="24">
        <f ca="1" t="shared" si="3942"/>
        <v>0.416826598426059</v>
      </c>
      <c r="K529" s="25">
        <f ca="1">IF(J529&lt;=('Ejercicio 3 - TIR'!$D$18-'Ejercicio 3 - TIR'!$C$18)/('Ejercicio 3 - TIR'!$E$18-'Ejercicio 3 - TIR'!$C$18),'Ejercicio 3 - TIR'!$C$18+SQRT(('Ejercicio 3 - TIR'!$E$18-'Ejercicio 3 - TIR'!$C$18)*('Ejercicio 3 - TIR'!$D$18-'Ejercicio 3 - TIR'!$C$18)*J529),'Ejercicio 3 - TIR'!$E$18-SQRT(('Ejercicio 3 - TIR'!$E$18-'Ejercicio 3 - TIR'!$C$18)*('Ejercicio 3 - TIR'!$E$18-'Ejercicio 3 - TIR'!$D$18)*(1-J529)))</f>
        <v>37907.211250745</v>
      </c>
      <c r="L529" s="24">
        <f ca="1" t="shared" si="3942"/>
        <v>0.244532599991201</v>
      </c>
      <c r="M529" s="25">
        <f ca="1">IF(L529&lt;=('Ejercicio 3 - TIR'!$D$18-'Ejercicio 3 - TIR'!$C$18)/('Ejercicio 3 - TIR'!$E$18-'Ejercicio 3 - TIR'!$C$18),'Ejercicio 3 - TIR'!$C$18+SQRT(('Ejercicio 3 - TIR'!$E$18-'Ejercicio 3 - TIR'!$C$18)*('Ejercicio 3 - TIR'!$D$18-'Ejercicio 3 - TIR'!$C$18)*L529),'Ejercicio 3 - TIR'!$E$18-SQRT(('Ejercicio 3 - TIR'!$E$18-'Ejercicio 3 - TIR'!$C$18)*('Ejercicio 3 - TIR'!$E$18-'Ejercicio 3 - TIR'!$D$18)*(1-L529)))</f>
        <v>36056.3924904748</v>
      </c>
      <c r="N529" s="24">
        <f ca="1" t="shared" ref="N529:R529" si="3943">RAND()</f>
        <v>0.336632744872107</v>
      </c>
      <c r="O529" s="25">
        <f ca="1">IF(N529&lt;=('Ejercicio 3 - TIR'!$D$18-'Ejercicio 3 - TIR'!$C$18)/('Ejercicio 3 - TIR'!$E$18-'Ejercicio 3 - TIR'!$C$18),'Ejercicio 3 - TIR'!$C$18+SQRT(('Ejercicio 3 - TIR'!$E$18-'Ejercicio 3 - TIR'!$C$18)*('Ejercicio 3 - TIR'!$D$18-'Ejercicio 3 - TIR'!$C$18)*N529),'Ejercicio 3 - TIR'!$E$18-SQRT(('Ejercicio 3 - TIR'!$E$18-'Ejercicio 3 - TIR'!$C$18)*('Ejercicio 3 - TIR'!$E$18-'Ejercicio 3 - TIR'!$D$18)*(1-N529)))</f>
        <v>37105.977183387</v>
      </c>
      <c r="P529" s="24">
        <f ca="1" t="shared" si="3943"/>
        <v>0.67381306704849</v>
      </c>
      <c r="Q529" s="26">
        <f ca="1">IF(P529&lt;=('Ejercicio 3 - TIR'!$D$22-'Ejercicio 3 - TIR'!$C$22)/('Ejercicio 3 - TIR'!$E$22-'Ejercicio 3 - TIR'!$C$22),'Ejercicio 3 - TIR'!$C$22+SQRT(('Ejercicio 3 - TIR'!$E$22-'Ejercicio 3 - TIR'!$C$22)*('Ejercicio 3 - TIR'!$D$22-'Ejercicio 3 - TIR'!$C$22)*P529),'Ejercicio 3 - TIR'!$E$22-SQRT(('Ejercicio 3 - TIR'!$E$22-'Ejercicio 3 - TIR'!$C$22)*('Ejercicio 3 - TIR'!$E$22-'Ejercicio 3 - TIR'!$D$22)*(1-P529)))</f>
        <v>0.15576910073248</v>
      </c>
      <c r="R529" s="24">
        <f ca="1" t="shared" si="3943"/>
        <v>0.280515035693501</v>
      </c>
      <c r="S529" s="26">
        <f ca="1">IF(R529&lt;=('Ejercicio 3 - TIR'!$D$23-'Ejercicio 3 - TIR'!$C$23)/('Ejercicio 3 - TIR'!$E$23-'Ejercicio 3 - TIR'!$C$23),'Ejercicio 3 - TIR'!$C$23+SQRT(('Ejercicio 3 - TIR'!$E$23-'Ejercicio 3 - TIR'!$C$23)*('Ejercicio 3 - TIR'!$D$23-'Ejercicio 3 - TIR'!$C$23)*R529),'Ejercicio 3 - TIR'!$E$23-SQRT(('Ejercicio 3 - TIR'!$E$23-'Ejercicio 3 - TIR'!$C$23)*('Ejercicio 3 - TIR'!$E$23-'Ejercicio 3 - TIR'!$D$23)*(1-R529)))</f>
        <v>0.14247058219647</v>
      </c>
      <c r="T529" s="24">
        <f ca="1" t="shared" ref="T529:X529" si="3944">RAND()</f>
        <v>0.335799830547726</v>
      </c>
      <c r="U529" s="26">
        <f ca="1">IF(T529&lt;=('Ejercicio 3 - TIR'!$D$24-'Ejercicio 3 - TIR'!$C$24)/('Ejercicio 3 - TIR'!$E$24-'Ejercicio 3 - TIR'!$C$24),'Ejercicio 3 - TIR'!$C$24+SQRT(('Ejercicio 3 - TIR'!$E$24-'Ejercicio 3 - TIR'!$C$24)*('Ejercicio 3 - TIR'!$D$24-'Ejercicio 3 - TIR'!$C$24)*T529),'Ejercicio 3 - TIR'!$E$24-SQRT(('Ejercicio 3 - TIR'!$E$24-'Ejercicio 3 - TIR'!$C$24)*('Ejercicio 3 - TIR'!$E$24-'Ejercicio 3 - TIR'!$D$24)*(1-T529)))</f>
        <v>0.176555218774287</v>
      </c>
      <c r="V529" s="24">
        <f ca="1" t="shared" si="3944"/>
        <v>0.818084613148135</v>
      </c>
      <c r="W529" s="26">
        <f ca="1">IF(V529&lt;=('Ejercicio 3 - TIR'!$D$25-'Ejercicio 3 - TIR'!$C$25)/('Ejercicio 3 - TIR'!$E$25-'Ejercicio 3 - TIR'!$C$25),'Ejercicio 3 - TIR'!$C$25+SQRT(('Ejercicio 3 - TIR'!$E$25-'Ejercicio 3 - TIR'!$C$25)*('Ejercicio 3 - TIR'!$D$25-'Ejercicio 3 - TIR'!$C$25)*V529),'Ejercicio 3 - TIR'!$E$25-SQRT(('Ejercicio 3 - TIR'!$E$25-'Ejercicio 3 - TIR'!$C$25)*('Ejercicio 3 - TIR'!$E$25-'Ejercicio 3 - TIR'!$D$25)*(1-V529)))</f>
        <v>0.224767008620032</v>
      </c>
      <c r="X529" s="24">
        <f ca="1" t="shared" si="3944"/>
        <v>0.077943807273098</v>
      </c>
      <c r="Y529" s="26">
        <f ca="1">IF(X529&lt;=('Ejercicio 3 - TIR'!$D$26-'Ejercicio 3 - TIR'!$C$26)/('Ejercicio 3 - TIR'!$E$26-'Ejercicio 3 - TIR'!$C$26),'Ejercicio 3 - TIR'!$C$26+SQRT(('Ejercicio 3 - TIR'!$E$26-'Ejercicio 3 - TIR'!$C$26)*('Ejercicio 3 - TIR'!$D$26-'Ejercicio 3 - TIR'!$C$26)*X529),'Ejercicio 3 - TIR'!$E$26-SQRT(('Ejercicio 3 - TIR'!$E$26-'Ejercicio 3 - TIR'!$C$26)*('Ejercicio 3 - TIR'!$E$26-'Ejercicio 3 - TIR'!$D$26)*(1-X529)))</f>
        <v>0.204506835617645</v>
      </c>
      <c r="Z529" s="24">
        <f ca="1" t="shared" si="3812"/>
        <v>1.15576910073248</v>
      </c>
      <c r="AA529" s="24">
        <f ca="1" t="shared" si="3813"/>
        <v>1.32043219739853</v>
      </c>
      <c r="AB529" s="24">
        <f ca="1" t="shared" si="3814"/>
        <v>1.55356139288684</v>
      </c>
      <c r="AC529" s="24">
        <f ca="1" t="shared" si="3815"/>
        <v>1.90275073987358</v>
      </c>
      <c r="AD529" s="24">
        <f ca="1" t="shared" si="3816"/>
        <v>2.29187627265426</v>
      </c>
      <c r="AE529" s="23">
        <f ca="1" t="shared" si="3817"/>
        <v>5298.33229354888</v>
      </c>
      <c r="AF529" s="23">
        <f ca="1" t="shared" si="3818"/>
        <v>6053.18878008114</v>
      </c>
      <c r="AG529" s="23">
        <f ca="1" t="shared" si="3819"/>
        <v>7121.91084943042</v>
      </c>
      <c r="AH529" s="23">
        <f ca="1" t="shared" si="3820"/>
        <v>8722.68144671545</v>
      </c>
      <c r="AI529" s="23">
        <f ca="1" t="shared" si="3821"/>
        <v>10506.529427484</v>
      </c>
      <c r="AJ529" s="25">
        <f ca="1" t="shared" si="3822"/>
        <v>43649.9225172924</v>
      </c>
      <c r="AK529" s="25">
        <f ca="1" t="shared" si="3823"/>
        <v>52956.9891070038</v>
      </c>
      <c r="AL529" s="25">
        <f ca="1" t="shared" si="3824"/>
        <v>58891.179911163</v>
      </c>
      <c r="AM529" s="25">
        <f ca="1" t="shared" si="3825"/>
        <v>68606.3274884232</v>
      </c>
      <c r="AN529" s="25">
        <f ca="1" t="shared" si="3826"/>
        <v>85042.3086802548</v>
      </c>
      <c r="AO529" s="25">
        <f ca="1">C529/'Ejercicio 3 - TIR'!$D$7</f>
        <v>14449.1602034197</v>
      </c>
      <c r="AP529" s="25">
        <f ca="1" t="shared" si="3827"/>
        <v>29200.7623138727</v>
      </c>
      <c r="AQ529" s="25">
        <f ca="1" t="shared" si="3828"/>
        <v>38507.8289035841</v>
      </c>
      <c r="AR529" s="25">
        <f ca="1" t="shared" si="3829"/>
        <v>44442.0197077433</v>
      </c>
      <c r="AS529" s="25">
        <f ca="1" t="shared" si="3830"/>
        <v>54157.1672850035</v>
      </c>
      <c r="AT529" s="25">
        <f ca="1" t="shared" si="3831"/>
        <v>70593.1484768352</v>
      </c>
      <c r="AU529" s="25">
        <f ca="1">AP529*'Ejercicio 3 - TIR'!$D$5</f>
        <v>14600.3811569364</v>
      </c>
      <c r="AV529" s="25">
        <f ca="1">AQ529*'Ejercicio 3 - TIR'!$D$5</f>
        <v>19253.9144517921</v>
      </c>
      <c r="AW529" s="25">
        <f ca="1">AR529*'Ejercicio 3 - TIR'!$D$5</f>
        <v>22221.0098538717</v>
      </c>
      <c r="AX529" s="25">
        <f ca="1">AS529*'Ejercicio 3 - TIR'!$D$5</f>
        <v>27078.5836425018</v>
      </c>
      <c r="AY529" s="25">
        <f ca="1">AT529*'Ejercicio 3 - TIR'!$D$5</f>
        <v>35296.5742384176</v>
      </c>
      <c r="AZ529" s="25">
        <f ca="1" t="shared" ref="AZ529:BD529" si="3945">AJ529-AU529-AE529</f>
        <v>23751.2090668071</v>
      </c>
      <c r="BA529" s="25">
        <f ca="1" t="shared" si="3945"/>
        <v>27649.8858751306</v>
      </c>
      <c r="BB529" s="25">
        <f ca="1" t="shared" si="3945"/>
        <v>29548.2592078609</v>
      </c>
      <c r="BC529" s="25">
        <f ca="1" t="shared" si="3945"/>
        <v>32805.062399206</v>
      </c>
      <c r="BD529" s="25">
        <f ca="1" t="shared" si="3945"/>
        <v>39239.2050143533</v>
      </c>
      <c r="BE529" s="25">
        <f ca="1" t="shared" ref="BE529:BI529" si="3946">AZ529/Z529</f>
        <v>20550.1332850606</v>
      </c>
      <c r="BF529" s="25">
        <f ca="1" t="shared" si="3946"/>
        <v>20940.0270075249</v>
      </c>
      <c r="BG529" s="25">
        <f ca="1" t="shared" si="3946"/>
        <v>19019.6920077643</v>
      </c>
      <c r="BH529" s="25">
        <f ca="1" t="shared" si="3946"/>
        <v>17240.8617228474</v>
      </c>
      <c r="BI529" s="25">
        <f ca="1" t="shared" si="3946"/>
        <v>17120.9962259043</v>
      </c>
      <c r="BJ529" s="25">
        <f ca="1" t="shared" si="3834"/>
        <v>77955.9104541361</v>
      </c>
      <c r="BK529" s="25">
        <f ca="1" t="shared" si="3835"/>
        <v>33115.6874299977</v>
      </c>
      <c r="BL529" s="25">
        <f ca="1" t="shared" si="3836"/>
        <v>111071.597884134</v>
      </c>
      <c r="BM529" s="25">
        <f ca="1">BK529*'Ejercicio 3 - TIR'!$D$5</f>
        <v>16557.8437149988</v>
      </c>
      <c r="BN529" s="25">
        <f ca="1" t="shared" si="3837"/>
        <v>94513.7541691349</v>
      </c>
      <c r="BO529" s="25">
        <f ca="1" t="shared" si="3838"/>
        <v>41238.5935911266</v>
      </c>
      <c r="BP529" s="25">
        <f ca="1" t="shared" si="3839"/>
        <v>-106259.814506515</v>
      </c>
      <c r="BQ529" s="25">
        <f ca="1" t="shared" ref="BQ529:BT529" si="3947">BE529</f>
        <v>20550.1332850606</v>
      </c>
      <c r="BR529" s="25">
        <f ca="1" t="shared" si="3947"/>
        <v>20940.0270075249</v>
      </c>
      <c r="BS529" s="25">
        <f ca="1" t="shared" si="3947"/>
        <v>19019.6920077643</v>
      </c>
      <c r="BT529" s="25">
        <f ca="1" t="shared" si="3947"/>
        <v>17240.8617228474</v>
      </c>
      <c r="BU529" s="25">
        <f ca="1" t="shared" si="3841"/>
        <v>58359.5898170309</v>
      </c>
      <c r="BV529" s="27">
        <f ca="1" t="shared" si="3842"/>
        <v>7.45406007947753</v>
      </c>
    </row>
    <row r="530" ht="15" customHeight="1" spans="1:74">
      <c r="A530" s="23">
        <v>529</v>
      </c>
      <c r="B530" s="24">
        <f ca="1" t="shared" ref="B530:F530" si="3948">RAND()</f>
        <v>0.891092792330793</v>
      </c>
      <c r="C530" s="25">
        <f ca="1">IF(B530&lt;=('Ejercicio 3 - TIR'!$D$13-'Ejercicio 3 - TIR'!$C$13)/('Ejercicio 3 - TIR'!$E$13-'Ejercicio 3 - TIR'!$C$13),'Ejercicio 3 - TIR'!$C$13+SQRT(('Ejercicio 3 - TIR'!$E$13-'Ejercicio 3 - TIR'!$C$13)*('Ejercicio 3 - TIR'!$D$13-'Ejercicio 3 - TIR'!$C$13)*B530),'Ejercicio 3 - TIR'!$E$13-SQRT(('Ejercicio 3 - TIR'!$E$13-'Ejercicio 3 - TIR'!$C$13)*('Ejercicio 3 - TIR'!$E$13-'Ejercicio 3 - TIR'!$D$13)*(1-B530)))</f>
        <v>88568.0863717815</v>
      </c>
      <c r="D530" s="24">
        <f ca="1" t="shared" si="3948"/>
        <v>0.89918262903729</v>
      </c>
      <c r="E530" s="25">
        <f ca="1">IF(D530&lt;=('Ejercicio 3 - TIR'!$D$14-'Ejercicio 3 - TIR'!$C$14)/('Ejercicio 3 - TIR'!$E$14-'Ejercicio 3 - TIR'!$C$14),'Ejercicio 3 - TIR'!$C$14+SQRT(('Ejercicio 3 - TIR'!$E$14-'Ejercicio 3 - TIR'!$C$14)*('Ejercicio 3 - TIR'!$D$14-'Ejercicio 3 - TIR'!$C$14)*D530),'Ejercicio 3 - TIR'!$E$14-SQRT(('Ejercicio 3 - TIR'!$E$14-'Ejercicio 3 - TIR'!$C$14)*('Ejercicio 3 - TIR'!$E$14-'Ejercicio 3 - TIR'!$D$14)*(1-D530)))</f>
        <v>36111.2205456716</v>
      </c>
      <c r="F530" s="24">
        <f ca="1" t="shared" si="3948"/>
        <v>0.0953069554734891</v>
      </c>
      <c r="G530" s="25">
        <f ca="1">IF(F530&lt;=('Ejercicio 3 - TIR'!$D$18-'Ejercicio 3 - TIR'!$C$18)/('Ejercicio 3 - TIR'!$E$18-'Ejercicio 3 - TIR'!$C$18),'Ejercicio 3 - TIR'!$C$18+SQRT(('Ejercicio 3 - TIR'!$E$18-'Ejercicio 3 - TIR'!$C$18)*('Ejercicio 3 - TIR'!$D$18-'Ejercicio 3 - TIR'!$C$18)*F530),'Ejercicio 3 - TIR'!$E$18-SQRT(('Ejercicio 3 - TIR'!$E$18-'Ejercicio 3 - TIR'!$C$18)*('Ejercicio 3 - TIR'!$E$18-'Ejercicio 3 - TIR'!$D$18)*(1-F530)))</f>
        <v>33781.0108861286</v>
      </c>
      <c r="H530" s="24">
        <f ca="1" t="shared" ref="H530:L530" si="3949">RAND()</f>
        <v>0.106550767300888</v>
      </c>
      <c r="I530" s="25">
        <f ca="1">IF(H530&lt;=('Ejercicio 3 - TIR'!$D$18-'Ejercicio 3 - TIR'!$C$18)/('Ejercicio 3 - TIR'!$E$18-'Ejercicio 3 - TIR'!$C$18),'Ejercicio 3 - TIR'!$C$18+SQRT(('Ejercicio 3 - TIR'!$E$18-'Ejercicio 3 - TIR'!$C$18)*('Ejercicio 3 - TIR'!$D$18-'Ejercicio 3 - TIR'!$C$18)*H530),'Ejercicio 3 - TIR'!$E$18-SQRT(('Ejercicio 3 - TIR'!$E$18-'Ejercicio 3 - TIR'!$C$18)*('Ejercicio 3 - TIR'!$E$18-'Ejercicio 3 - TIR'!$D$18)*(1-H530)))</f>
        <v>33997.8262962682</v>
      </c>
      <c r="J530" s="24">
        <f ca="1" t="shared" si="3949"/>
        <v>0.588971397587409</v>
      </c>
      <c r="K530" s="25">
        <f ca="1">IF(J530&lt;=('Ejercicio 3 - TIR'!$D$18-'Ejercicio 3 - TIR'!$C$18)/('Ejercicio 3 - TIR'!$E$18-'Ejercicio 3 - TIR'!$C$18),'Ejercicio 3 - TIR'!$C$18+SQRT(('Ejercicio 3 - TIR'!$E$18-'Ejercicio 3 - TIR'!$C$18)*('Ejercicio 3 - TIR'!$D$18-'Ejercicio 3 - TIR'!$C$18)*J530),'Ejercicio 3 - TIR'!$E$18-SQRT(('Ejercicio 3 - TIR'!$E$18-'Ejercicio 3 - TIR'!$C$18)*('Ejercicio 3 - TIR'!$E$18-'Ejercicio 3 - TIR'!$D$18)*(1-J530)))</f>
        <v>39399.2398436316</v>
      </c>
      <c r="L530" s="24">
        <f ca="1" t="shared" si="3949"/>
        <v>0.859287123091124</v>
      </c>
      <c r="M530" s="25">
        <f ca="1">IF(L530&lt;=('Ejercicio 3 - TIR'!$D$18-'Ejercicio 3 - TIR'!$C$18)/('Ejercicio 3 - TIR'!$E$18-'Ejercicio 3 - TIR'!$C$18),'Ejercicio 3 - TIR'!$C$18+SQRT(('Ejercicio 3 - TIR'!$E$18-'Ejercicio 3 - TIR'!$C$18)*('Ejercicio 3 - TIR'!$D$18-'Ejercicio 3 - TIR'!$C$18)*L530),'Ejercicio 3 - TIR'!$E$18-SQRT(('Ejercicio 3 - TIR'!$E$18-'Ejercicio 3 - TIR'!$C$18)*('Ejercicio 3 - TIR'!$E$18-'Ejercicio 3 - TIR'!$D$18)*(1-L530)))</f>
        <v>41751.3901791434</v>
      </c>
      <c r="N530" s="24">
        <f ca="1" t="shared" ref="N530:R530" si="3950">RAND()</f>
        <v>0.694053210057832</v>
      </c>
      <c r="O530" s="25">
        <f ca="1">IF(N530&lt;=('Ejercicio 3 - TIR'!$D$18-'Ejercicio 3 - TIR'!$C$18)/('Ejercicio 3 - TIR'!$E$18-'Ejercicio 3 - TIR'!$C$18),'Ejercicio 3 - TIR'!$C$18+SQRT(('Ejercicio 3 - TIR'!$E$18-'Ejercicio 3 - TIR'!$C$18)*('Ejercicio 3 - TIR'!$D$18-'Ejercicio 3 - TIR'!$C$18)*N530),'Ejercicio 3 - TIR'!$E$18-SQRT(('Ejercicio 3 - TIR'!$E$18-'Ejercicio 3 - TIR'!$C$18)*('Ejercicio 3 - TIR'!$E$18-'Ejercicio 3 - TIR'!$D$18)*(1-N530)))</f>
        <v>40209.8007091915</v>
      </c>
      <c r="P530" s="24">
        <f ca="1" t="shared" si="3950"/>
        <v>0.118989112766767</v>
      </c>
      <c r="Q530" s="26">
        <f ca="1">IF(P530&lt;=('Ejercicio 3 - TIR'!$D$22-'Ejercicio 3 - TIR'!$C$22)/('Ejercicio 3 - TIR'!$E$22-'Ejercicio 3 - TIR'!$C$22),'Ejercicio 3 - TIR'!$C$22+SQRT(('Ejercicio 3 - TIR'!$E$22-'Ejercicio 3 - TIR'!$C$22)*('Ejercicio 3 - TIR'!$D$22-'Ejercicio 3 - TIR'!$C$22)*P530),'Ejercicio 3 - TIR'!$E$22-SQRT(('Ejercicio 3 - TIR'!$E$22-'Ejercicio 3 - TIR'!$C$22)*('Ejercicio 3 - TIR'!$E$22-'Ejercicio 3 - TIR'!$D$22)*(1-P530)))</f>
        <v>0.134634903586296</v>
      </c>
      <c r="R530" s="24">
        <f ca="1" t="shared" si="3950"/>
        <v>0.571203861164028</v>
      </c>
      <c r="S530" s="26">
        <f ca="1">IF(R530&lt;=('Ejercicio 3 - TIR'!$D$23-'Ejercicio 3 - TIR'!$C$23)/('Ejercicio 3 - TIR'!$E$23-'Ejercicio 3 - TIR'!$C$23),'Ejercicio 3 - TIR'!$C$23+SQRT(('Ejercicio 3 - TIR'!$E$23-'Ejercicio 3 - TIR'!$C$23)*('Ejercicio 3 - TIR'!$D$23-'Ejercicio 3 - TIR'!$C$23)*R530),'Ejercicio 3 - TIR'!$E$23-SQRT(('Ejercicio 3 - TIR'!$E$23-'Ejercicio 3 - TIR'!$C$23)*('Ejercicio 3 - TIR'!$E$23-'Ejercicio 3 - TIR'!$D$23)*(1-R530)))</f>
        <v>0.152218116516248</v>
      </c>
      <c r="T530" s="24">
        <f ca="1" t="shared" ref="T530:X530" si="3951">RAND()</f>
        <v>0.0384620267283569</v>
      </c>
      <c r="U530" s="26">
        <f ca="1">IF(T530&lt;=('Ejercicio 3 - TIR'!$D$24-'Ejercicio 3 - TIR'!$C$24)/('Ejercicio 3 - TIR'!$E$24-'Ejercicio 3 - TIR'!$C$24),'Ejercicio 3 - TIR'!$C$24+SQRT(('Ejercicio 3 - TIR'!$E$24-'Ejercicio 3 - TIR'!$C$24)*('Ejercicio 3 - TIR'!$D$24-'Ejercicio 3 - TIR'!$C$24)*T530),'Ejercicio 3 - TIR'!$E$24-SQRT(('Ejercicio 3 - TIR'!$E$24-'Ejercicio 3 - TIR'!$C$24)*('Ejercicio 3 - TIR'!$E$24-'Ejercicio 3 - TIR'!$D$24)*(1-T530)))</f>
        <v>0.15898722738833</v>
      </c>
      <c r="V530" s="24">
        <f ca="1" t="shared" si="3951"/>
        <v>0.461670054807158</v>
      </c>
      <c r="W530" s="26">
        <f ca="1">IF(V530&lt;=('Ejercicio 3 - TIR'!$D$25-'Ejercicio 3 - TIR'!$C$25)/('Ejercicio 3 - TIR'!$E$25-'Ejercicio 3 - TIR'!$C$25),'Ejercicio 3 - TIR'!$C$25+SQRT(('Ejercicio 3 - TIR'!$E$25-'Ejercicio 3 - TIR'!$C$25)*('Ejercicio 3 - TIR'!$D$25-'Ejercicio 3 - TIR'!$C$25)*V530),'Ejercicio 3 - TIR'!$E$25-SQRT(('Ejercicio 3 - TIR'!$E$25-'Ejercicio 3 - TIR'!$C$25)*('Ejercicio 3 - TIR'!$E$25-'Ejercicio 3 - TIR'!$D$25)*(1-V530)))</f>
        <v>0.206593147912168</v>
      </c>
      <c r="X530" s="24">
        <f ca="1" t="shared" si="3951"/>
        <v>0.552168525035818</v>
      </c>
      <c r="Y530" s="26">
        <f ca="1">IF(X530&lt;=('Ejercicio 3 - TIR'!$D$26-'Ejercicio 3 - TIR'!$C$26)/('Ejercicio 3 - TIR'!$E$26-'Ejercicio 3 - TIR'!$C$26),'Ejercicio 3 - TIR'!$C$26+SQRT(('Ejercicio 3 - TIR'!$E$26-'Ejercicio 3 - TIR'!$C$26)*('Ejercicio 3 - TIR'!$D$26-'Ejercicio 3 - TIR'!$C$26)*X530),'Ejercicio 3 - TIR'!$E$26-SQRT(('Ejercicio 3 - TIR'!$E$26-'Ejercicio 3 - TIR'!$C$26)*('Ejercicio 3 - TIR'!$E$26-'Ejercicio 3 - TIR'!$D$26)*(1-X530)))</f>
        <v>0.230823888270761</v>
      </c>
      <c r="Z530" s="24">
        <f ca="1" t="shared" si="3812"/>
        <v>1.1346349035863</v>
      </c>
      <c r="AA530" s="24">
        <f ca="1" t="shared" si="3813"/>
        <v>1.3073468915438</v>
      </c>
      <c r="AB530" s="24">
        <f ca="1" t="shared" si="3814"/>
        <v>1.5151983490651</v>
      </c>
      <c r="AC530" s="24">
        <f ca="1" t="shared" si="3815"/>
        <v>1.82822794570977</v>
      </c>
      <c r="AD530" s="24">
        <f ca="1" t="shared" si="3816"/>
        <v>2.25022662878377</v>
      </c>
      <c r="AE530" s="23">
        <f ca="1" t="shared" si="3817"/>
        <v>4861.83069654997</v>
      </c>
      <c r="AF530" s="23">
        <f ca="1" t="shared" si="3818"/>
        <v>5601.88940799969</v>
      </c>
      <c r="AG530" s="23">
        <f ca="1" t="shared" si="3819"/>
        <v>6492.51827311361</v>
      </c>
      <c r="AH530" s="23">
        <f ca="1" t="shared" si="3820"/>
        <v>7833.82806103343</v>
      </c>
      <c r="AI530" s="23">
        <f ca="1" t="shared" si="3821"/>
        <v>9642.06271412576</v>
      </c>
      <c r="AJ530" s="25">
        <f ca="1" t="shared" si="3822"/>
        <v>38329.1140298302</v>
      </c>
      <c r="AK530" s="25">
        <f ca="1" t="shared" si="3823"/>
        <v>44446.9525276722</v>
      </c>
      <c r="AL530" s="25">
        <f ca="1" t="shared" si="3824"/>
        <v>59697.6631654904</v>
      </c>
      <c r="AM530" s="25">
        <f ca="1" t="shared" si="3825"/>
        <v>76331.0582977427</v>
      </c>
      <c r="AN530" s="25">
        <f ca="1" t="shared" si="3826"/>
        <v>90481.1642939112</v>
      </c>
      <c r="AO530" s="25">
        <f ca="1">C530/'Ejercicio 3 - TIR'!$D$7</f>
        <v>17713.6172743563</v>
      </c>
      <c r="AP530" s="25">
        <f ca="1" t="shared" si="3827"/>
        <v>20615.4967554739</v>
      </c>
      <c r="AQ530" s="25">
        <f ca="1" t="shared" si="3828"/>
        <v>26733.3352533159</v>
      </c>
      <c r="AR530" s="25">
        <f ca="1" t="shared" si="3829"/>
        <v>41984.0458911341</v>
      </c>
      <c r="AS530" s="25">
        <f ca="1" t="shared" si="3830"/>
        <v>58617.4410233864</v>
      </c>
      <c r="AT530" s="25">
        <f ca="1" t="shared" si="3831"/>
        <v>72767.5470195549</v>
      </c>
      <c r="AU530" s="25">
        <f ca="1">AP530*'Ejercicio 3 - TIR'!$D$5</f>
        <v>10307.748377737</v>
      </c>
      <c r="AV530" s="25">
        <f ca="1">AQ530*'Ejercicio 3 - TIR'!$D$5</f>
        <v>13366.6676266579</v>
      </c>
      <c r="AW530" s="25">
        <f ca="1">AR530*'Ejercicio 3 - TIR'!$D$5</f>
        <v>20992.022945567</v>
      </c>
      <c r="AX530" s="25">
        <f ca="1">AS530*'Ejercicio 3 - TIR'!$D$5</f>
        <v>29308.7205116932</v>
      </c>
      <c r="AY530" s="25">
        <f ca="1">AT530*'Ejercicio 3 - TIR'!$D$5</f>
        <v>36383.7735097775</v>
      </c>
      <c r="AZ530" s="25">
        <f ca="1" t="shared" ref="AZ530:BD530" si="3952">AJ530-AU530-AE530</f>
        <v>23159.5349555433</v>
      </c>
      <c r="BA530" s="25">
        <f ca="1" t="shared" si="3952"/>
        <v>25478.3954930145</v>
      </c>
      <c r="BB530" s="25">
        <f ca="1" t="shared" si="3952"/>
        <v>32213.1219468097</v>
      </c>
      <c r="BC530" s="25">
        <f ca="1" t="shared" si="3952"/>
        <v>39188.5097250161</v>
      </c>
      <c r="BD530" s="25">
        <f ca="1" t="shared" si="3952"/>
        <v>44455.328070008</v>
      </c>
      <c r="BE530" s="25">
        <f ca="1" t="shared" ref="BE530:BI530" si="3953">AZ530/Z530</f>
        <v>20411.4423788144</v>
      </c>
      <c r="BF530" s="25">
        <f ca="1" t="shared" si="3953"/>
        <v>19488.6266665828</v>
      </c>
      <c r="BG530" s="25">
        <f ca="1" t="shared" si="3953"/>
        <v>21260.0033300497</v>
      </c>
      <c r="BH530" s="25">
        <f ca="1" t="shared" si="3953"/>
        <v>21435.2426987992</v>
      </c>
      <c r="BI530" s="25">
        <f ca="1" t="shared" si="3953"/>
        <v>19755.9336919036</v>
      </c>
      <c r="BJ530" s="25">
        <f ca="1" t="shared" si="3834"/>
        <v>81258.4300697539</v>
      </c>
      <c r="BK530" s="25">
        <f ca="1" t="shared" si="3835"/>
        <v>39859.6532828407</v>
      </c>
      <c r="BL530" s="25">
        <f ca="1" t="shared" si="3836"/>
        <v>121118.083352595</v>
      </c>
      <c r="BM530" s="25">
        <f ca="1">BK530*'Ejercicio 3 - TIR'!$D$5</f>
        <v>19929.8266414204</v>
      </c>
      <c r="BN530" s="25">
        <f ca="1" t="shared" si="3837"/>
        <v>101188.256711174</v>
      </c>
      <c r="BO530" s="25">
        <f ca="1" t="shared" si="3838"/>
        <v>44968.0291828498</v>
      </c>
      <c r="BP530" s="25">
        <f ca="1" t="shared" si="3839"/>
        <v>-124679.306917453</v>
      </c>
      <c r="BQ530" s="25">
        <f ca="1" t="shared" ref="BQ530:BT530" si="3954">BE530</f>
        <v>20411.4423788144</v>
      </c>
      <c r="BR530" s="25">
        <f ca="1" t="shared" si="3954"/>
        <v>19488.6266665828</v>
      </c>
      <c r="BS530" s="25">
        <f ca="1" t="shared" si="3954"/>
        <v>21260.0033300497</v>
      </c>
      <c r="BT530" s="25">
        <f ca="1" t="shared" si="3954"/>
        <v>21435.2426987992</v>
      </c>
      <c r="BU530" s="25">
        <f ca="1" t="shared" si="3841"/>
        <v>64723.9628747534</v>
      </c>
      <c r="BV530" s="27">
        <f ca="1" t="shared" si="3842"/>
        <v>4.79535004086342</v>
      </c>
    </row>
    <row r="531" ht="15" customHeight="1" spans="1:74">
      <c r="A531" s="23">
        <v>530</v>
      </c>
      <c r="B531" s="24">
        <f ca="1" t="shared" ref="B531:F531" si="3955">RAND()</f>
        <v>0.700421025350502</v>
      </c>
      <c r="C531" s="25">
        <f ca="1">IF(B531&lt;=('Ejercicio 3 - TIR'!$D$13-'Ejercicio 3 - TIR'!$C$13)/('Ejercicio 3 - TIR'!$E$13-'Ejercicio 3 - TIR'!$C$13),'Ejercicio 3 - TIR'!$C$13+SQRT(('Ejercicio 3 - TIR'!$E$13-'Ejercicio 3 - TIR'!$C$13)*('Ejercicio 3 - TIR'!$D$13-'Ejercicio 3 - TIR'!$C$13)*B531),'Ejercicio 3 - TIR'!$E$13-SQRT(('Ejercicio 3 - TIR'!$E$13-'Ejercicio 3 - TIR'!$C$13)*('Ejercicio 3 - TIR'!$E$13-'Ejercicio 3 - TIR'!$D$13)*(1-B531)))</f>
        <v>81039.652704146</v>
      </c>
      <c r="D531" s="24">
        <f ca="1" t="shared" si="3955"/>
        <v>0.238293033654667</v>
      </c>
      <c r="E531" s="25">
        <f ca="1">IF(D531&lt;=('Ejercicio 3 - TIR'!$D$14-'Ejercicio 3 - TIR'!$C$14)/('Ejercicio 3 - TIR'!$E$14-'Ejercicio 3 - TIR'!$C$14),'Ejercicio 3 - TIR'!$C$14+SQRT(('Ejercicio 3 - TIR'!$E$14-'Ejercicio 3 - TIR'!$C$14)*('Ejercicio 3 - TIR'!$D$14-'Ejercicio 3 - TIR'!$C$14)*D531),'Ejercicio 3 - TIR'!$E$14-SQRT(('Ejercicio 3 - TIR'!$E$14-'Ejercicio 3 - TIR'!$C$14)*('Ejercicio 3 - TIR'!$E$14-'Ejercicio 3 - TIR'!$D$14)*(1-D531)))</f>
        <v>29227.5261707173</v>
      </c>
      <c r="F531" s="24">
        <f ca="1" t="shared" si="3955"/>
        <v>0.929475622643732</v>
      </c>
      <c r="G531" s="25">
        <f ca="1">IF(F531&lt;=('Ejercicio 3 - TIR'!$D$18-'Ejercicio 3 - TIR'!$C$18)/('Ejercicio 3 - TIR'!$E$18-'Ejercicio 3 - TIR'!$C$18),'Ejercicio 3 - TIR'!$C$18+SQRT(('Ejercicio 3 - TIR'!$E$18-'Ejercicio 3 - TIR'!$C$18)*('Ejercicio 3 - TIR'!$D$18-'Ejercicio 3 - TIR'!$C$18)*F531),'Ejercicio 3 - TIR'!$E$18-SQRT(('Ejercicio 3 - TIR'!$E$18-'Ejercicio 3 - TIR'!$C$18)*('Ejercicio 3 - TIR'!$E$18-'Ejercicio 3 - TIR'!$D$18)*(1-F531)))</f>
        <v>42700.1460260008</v>
      </c>
      <c r="H531" s="24">
        <f ca="1" t="shared" ref="H531:L531" si="3956">RAND()</f>
        <v>0.7427641385196</v>
      </c>
      <c r="I531" s="25">
        <f ca="1">IF(H531&lt;=('Ejercicio 3 - TIR'!$D$18-'Ejercicio 3 - TIR'!$C$18)/('Ejercicio 3 - TIR'!$E$18-'Ejercicio 3 - TIR'!$C$18),'Ejercicio 3 - TIR'!$C$18+SQRT(('Ejercicio 3 - TIR'!$E$18-'Ejercicio 3 - TIR'!$C$18)*('Ejercicio 3 - TIR'!$D$18-'Ejercicio 3 - TIR'!$C$18)*H531),'Ejercicio 3 - TIR'!$E$18-SQRT(('Ejercicio 3 - TIR'!$E$18-'Ejercicio 3 - TIR'!$C$18)*('Ejercicio 3 - TIR'!$E$18-'Ejercicio 3 - TIR'!$D$18)*(1-H531)))</f>
        <v>40607.6555678055</v>
      </c>
      <c r="J531" s="24">
        <f ca="1" t="shared" si="3956"/>
        <v>0.716485525191817</v>
      </c>
      <c r="K531" s="25">
        <f ca="1">IF(J531&lt;=('Ejercicio 3 - TIR'!$D$18-'Ejercicio 3 - TIR'!$C$18)/('Ejercicio 3 - TIR'!$E$18-'Ejercicio 3 - TIR'!$C$18),'Ejercicio 3 - TIR'!$C$18+SQRT(('Ejercicio 3 - TIR'!$E$18-'Ejercicio 3 - TIR'!$C$18)*('Ejercicio 3 - TIR'!$D$18-'Ejercicio 3 - TIR'!$C$18)*J531),'Ejercicio 3 - TIR'!$E$18-SQRT(('Ejercicio 3 - TIR'!$E$18-'Ejercicio 3 - TIR'!$C$18)*('Ejercicio 3 - TIR'!$E$18-'Ejercicio 3 - TIR'!$D$18)*(1-J531)))</f>
        <v>40388.7544404344</v>
      </c>
      <c r="L531" s="24">
        <f ca="1" t="shared" si="3956"/>
        <v>0.773035335408161</v>
      </c>
      <c r="M531" s="25">
        <f ca="1">IF(L531&lt;=('Ejercicio 3 - TIR'!$D$18-'Ejercicio 3 - TIR'!$C$18)/('Ejercicio 3 - TIR'!$E$18-'Ejercicio 3 - TIR'!$C$18),'Ejercicio 3 - TIR'!$C$18+SQRT(('Ejercicio 3 - TIR'!$E$18-'Ejercicio 3 - TIR'!$C$18)*('Ejercicio 3 - TIR'!$D$18-'Ejercicio 3 - TIR'!$C$18)*L531),'Ejercicio 3 - TIR'!$E$18-SQRT(('Ejercicio 3 - TIR'!$E$18-'Ejercicio 3 - TIR'!$C$18)*('Ejercicio 3 - TIR'!$E$18-'Ejercicio 3 - TIR'!$D$18)*(1-L531)))</f>
        <v>40874.1849478693</v>
      </c>
      <c r="N531" s="24">
        <f ca="1" t="shared" ref="N531:R531" si="3957">RAND()</f>
        <v>0.777409138995954</v>
      </c>
      <c r="O531" s="25">
        <f ca="1">IF(N531&lt;=('Ejercicio 3 - TIR'!$D$18-'Ejercicio 3 - TIR'!$C$18)/('Ejercicio 3 - TIR'!$E$18-'Ejercicio 3 - TIR'!$C$18),'Ejercicio 3 - TIR'!$C$18+SQRT(('Ejercicio 3 - TIR'!$E$18-'Ejercicio 3 - TIR'!$C$18)*('Ejercicio 3 - TIR'!$D$18-'Ejercicio 3 - TIR'!$C$18)*N531),'Ejercicio 3 - TIR'!$E$18-SQRT(('Ejercicio 3 - TIR'!$E$18-'Ejercicio 3 - TIR'!$C$18)*('Ejercicio 3 - TIR'!$E$18-'Ejercicio 3 - TIR'!$D$18)*(1-N531)))</f>
        <v>40914.1323350721</v>
      </c>
      <c r="P531" s="24">
        <f ca="1" t="shared" si="3957"/>
        <v>0.119328474261246</v>
      </c>
      <c r="Q531" s="26">
        <f ca="1">IF(P531&lt;=('Ejercicio 3 - TIR'!$D$22-'Ejercicio 3 - TIR'!$C$22)/('Ejercicio 3 - TIR'!$E$22-'Ejercicio 3 - TIR'!$C$22),'Ejercicio 3 - TIR'!$C$22+SQRT(('Ejercicio 3 - TIR'!$E$22-'Ejercicio 3 - TIR'!$C$22)*('Ejercicio 3 - TIR'!$D$22-'Ejercicio 3 - TIR'!$C$22)*P531),'Ejercicio 3 - TIR'!$E$22-SQRT(('Ejercicio 3 - TIR'!$E$22-'Ejercicio 3 - TIR'!$C$22)*('Ejercicio 3 - TIR'!$E$22-'Ejercicio 3 - TIR'!$D$22)*(1-P531)))</f>
        <v>0.134655758379226</v>
      </c>
      <c r="R531" s="24">
        <f ca="1" t="shared" si="3957"/>
        <v>0.161160355894554</v>
      </c>
      <c r="S531" s="26">
        <f ca="1">IF(R531&lt;=('Ejercicio 3 - TIR'!$D$23-'Ejercicio 3 - TIR'!$C$23)/('Ejercicio 3 - TIR'!$E$23-'Ejercicio 3 - TIR'!$C$23),'Ejercicio 3 - TIR'!$C$23+SQRT(('Ejercicio 3 - TIR'!$E$23-'Ejercicio 3 - TIR'!$C$23)*('Ejercicio 3 - TIR'!$D$23-'Ejercicio 3 - TIR'!$C$23)*R531),'Ejercicio 3 - TIR'!$E$23-SQRT(('Ejercicio 3 - TIR'!$E$23-'Ejercicio 3 - TIR'!$C$23)*('Ejercicio 3 - TIR'!$E$23-'Ejercicio 3 - TIR'!$D$23)*(1-R531)))</f>
        <v>0.137031988745011</v>
      </c>
      <c r="T531" s="24">
        <f ca="1" t="shared" ref="T531:X531" si="3958">RAND()</f>
        <v>0.768194997522867</v>
      </c>
      <c r="U531" s="26">
        <f ca="1">IF(T531&lt;=('Ejercicio 3 - TIR'!$D$24-'Ejercicio 3 - TIR'!$C$24)/('Ejercicio 3 - TIR'!$E$24-'Ejercicio 3 - TIR'!$C$24),'Ejercicio 3 - TIR'!$C$24+SQRT(('Ejercicio 3 - TIR'!$E$24-'Ejercicio 3 - TIR'!$C$24)*('Ejercicio 3 - TIR'!$D$24-'Ejercicio 3 - TIR'!$C$24)*T531),'Ejercicio 3 - TIR'!$E$24-SQRT(('Ejercicio 3 - TIR'!$E$24-'Ejercicio 3 - TIR'!$C$24)*('Ejercicio 3 - TIR'!$E$24-'Ejercicio 3 - TIR'!$D$24)*(1-T531)))</f>
        <v>0.194523461637499</v>
      </c>
      <c r="V531" s="24">
        <f ca="1" t="shared" si="3958"/>
        <v>0.97747331687532</v>
      </c>
      <c r="W531" s="26">
        <f ca="1">IF(V531&lt;=('Ejercicio 3 - TIR'!$D$25-'Ejercicio 3 - TIR'!$C$25)/('Ejercicio 3 - TIR'!$E$25-'Ejercicio 3 - TIR'!$C$25),'Ejercicio 3 - TIR'!$C$25+SQRT(('Ejercicio 3 - TIR'!$E$25-'Ejercicio 3 - TIR'!$C$25)*('Ejercicio 3 - TIR'!$D$25-'Ejercicio 3 - TIR'!$C$25)*V531),'Ejercicio 3 - TIR'!$E$25-SQRT(('Ejercicio 3 - TIR'!$E$25-'Ejercicio 3 - TIR'!$C$25)*('Ejercicio 3 - TIR'!$E$25-'Ejercicio 3 - TIR'!$D$25)*(1-V531)))</f>
        <v>0.241120619901346</v>
      </c>
      <c r="X531" s="24">
        <f ca="1" t="shared" si="3958"/>
        <v>0.568203725453509</v>
      </c>
      <c r="Y531" s="26">
        <f ca="1">IF(X531&lt;=('Ejercicio 3 - TIR'!$D$26-'Ejercicio 3 - TIR'!$C$26)/('Ejercicio 3 - TIR'!$E$26-'Ejercicio 3 - TIR'!$C$26),'Ejercicio 3 - TIR'!$C$26+SQRT(('Ejercicio 3 - TIR'!$E$26-'Ejercicio 3 - TIR'!$C$26)*('Ejercicio 3 - TIR'!$D$26-'Ejercicio 3 - TIR'!$C$26)*X531),'Ejercicio 3 - TIR'!$E$26-SQRT(('Ejercicio 3 - TIR'!$E$26-'Ejercicio 3 - TIR'!$C$26)*('Ejercicio 3 - TIR'!$E$26-'Ejercicio 3 - TIR'!$D$26)*(1-X531)))</f>
        <v>0.231712321628069</v>
      </c>
      <c r="Z531" s="24">
        <f ca="1" t="shared" si="3812"/>
        <v>1.13465575837923</v>
      </c>
      <c r="AA531" s="24">
        <f ca="1" t="shared" si="3813"/>
        <v>1.29013989349091</v>
      </c>
      <c r="AB531" s="24">
        <f ca="1" t="shared" si="3814"/>
        <v>1.5411023715694</v>
      </c>
      <c r="AC531" s="24">
        <f ca="1" t="shared" si="3815"/>
        <v>1.91269393073364</v>
      </c>
      <c r="AD531" s="24">
        <f ca="1" t="shared" si="3816"/>
        <v>2.35588868198785</v>
      </c>
      <c r="AE531" s="23">
        <f ca="1" t="shared" si="3817"/>
        <v>3935.65470206661</v>
      </c>
      <c r="AF531" s="23">
        <f ca="1" t="shared" si="3818"/>
        <v>4474.96529290445</v>
      </c>
      <c r="AG531" s="23">
        <f ca="1" t="shared" si="3819"/>
        <v>5345.45103238789</v>
      </c>
      <c r="AH531" s="23">
        <f ca="1" t="shared" si="3820"/>
        <v>6634.34949896955</v>
      </c>
      <c r="AI531" s="23">
        <f ca="1" t="shared" si="3821"/>
        <v>8171.6100238678</v>
      </c>
      <c r="AJ531" s="25">
        <f ca="1" t="shared" si="3822"/>
        <v>48449.9665720356</v>
      </c>
      <c r="AK531" s="25">
        <f ca="1" t="shared" si="3823"/>
        <v>52389.5564291642</v>
      </c>
      <c r="AL531" s="25">
        <f ca="1" t="shared" si="3824"/>
        <v>62243.2052528874</v>
      </c>
      <c r="AM531" s="25">
        <f ca="1" t="shared" si="3825"/>
        <v>78179.8054734741</v>
      </c>
      <c r="AN531" s="25">
        <f ca="1" t="shared" si="3826"/>
        <v>96389.1413015496</v>
      </c>
      <c r="AO531" s="25">
        <f ca="1">C531/'Ejercicio 3 - TIR'!$D$7</f>
        <v>16207.9305408292</v>
      </c>
      <c r="AP531" s="25">
        <f ca="1" t="shared" si="3827"/>
        <v>32242.0360312064</v>
      </c>
      <c r="AQ531" s="25">
        <f ca="1" t="shared" si="3828"/>
        <v>36181.625888335</v>
      </c>
      <c r="AR531" s="25">
        <f ca="1" t="shared" si="3829"/>
        <v>46035.2747120582</v>
      </c>
      <c r="AS531" s="25">
        <f ca="1" t="shared" si="3830"/>
        <v>61971.8749326449</v>
      </c>
      <c r="AT531" s="25">
        <f ca="1" t="shared" si="3831"/>
        <v>80181.2107607204</v>
      </c>
      <c r="AU531" s="25">
        <f ca="1">AP531*'Ejercicio 3 - TIR'!$D$5</f>
        <v>16121.0180156032</v>
      </c>
      <c r="AV531" s="25">
        <f ca="1">AQ531*'Ejercicio 3 - TIR'!$D$5</f>
        <v>18090.8129441675</v>
      </c>
      <c r="AW531" s="25">
        <f ca="1">AR531*'Ejercicio 3 - TIR'!$D$5</f>
        <v>23017.6373560291</v>
      </c>
      <c r="AX531" s="25">
        <f ca="1">AS531*'Ejercicio 3 - TIR'!$D$5</f>
        <v>30985.9374663225</v>
      </c>
      <c r="AY531" s="25">
        <f ca="1">AT531*'Ejercicio 3 - TIR'!$D$5</f>
        <v>40090.6053803602</v>
      </c>
      <c r="AZ531" s="25">
        <f ca="1" t="shared" ref="AZ531:BD531" si="3959">AJ531-AU531-AE531</f>
        <v>28393.2938543658</v>
      </c>
      <c r="BA531" s="25">
        <f ca="1" t="shared" si="3959"/>
        <v>29823.7781920922</v>
      </c>
      <c r="BB531" s="25">
        <f ca="1" t="shared" si="3959"/>
        <v>33880.1168644704</v>
      </c>
      <c r="BC531" s="25">
        <f ca="1" t="shared" si="3959"/>
        <v>40559.5185081821</v>
      </c>
      <c r="BD531" s="25">
        <f ca="1" t="shared" si="3959"/>
        <v>48126.9258973216</v>
      </c>
      <c r="BE531" s="25">
        <f ca="1" t="shared" ref="BE531:BI531" si="3960">AZ531/Z531</f>
        <v>25023.7075383318</v>
      </c>
      <c r="BF531" s="25">
        <f ca="1" t="shared" si="3960"/>
        <v>23116.7010202234</v>
      </c>
      <c r="BG531" s="25">
        <f ca="1" t="shared" si="3960"/>
        <v>21984.338931338</v>
      </c>
      <c r="BH531" s="25">
        <f ca="1" t="shared" si="3960"/>
        <v>21205.4411092447</v>
      </c>
      <c r="BI531" s="25">
        <f ca="1" t="shared" si="3960"/>
        <v>20428.3531158667</v>
      </c>
      <c r="BJ531" s="25">
        <f ca="1" t="shared" si="3834"/>
        <v>68856.7981080968</v>
      </c>
      <c r="BK531" s="25">
        <f ca="1" t="shared" si="3835"/>
        <v>38184.0801195848</v>
      </c>
      <c r="BL531" s="25">
        <f ca="1" t="shared" si="3836"/>
        <v>107040.878227682</v>
      </c>
      <c r="BM531" s="25">
        <f ca="1">BK531*'Ejercicio 3 - TIR'!$D$5</f>
        <v>19092.0400597924</v>
      </c>
      <c r="BN531" s="25">
        <f ca="1" t="shared" si="3837"/>
        <v>87948.8381678892</v>
      </c>
      <c r="BO531" s="25">
        <f ca="1" t="shared" si="3838"/>
        <v>37331.4914411319</v>
      </c>
      <c r="BP531" s="25">
        <f ca="1" t="shared" si="3839"/>
        <v>-110267.178874863</v>
      </c>
      <c r="BQ531" s="25">
        <f ca="1" t="shared" ref="BQ531:BT531" si="3961">BE531</f>
        <v>25023.7075383318</v>
      </c>
      <c r="BR531" s="25">
        <f ca="1" t="shared" si="3961"/>
        <v>23116.7010202234</v>
      </c>
      <c r="BS531" s="25">
        <f ca="1" t="shared" si="3961"/>
        <v>21984.338931338</v>
      </c>
      <c r="BT531" s="25">
        <f ca="1" t="shared" si="3961"/>
        <v>21205.4411092447</v>
      </c>
      <c r="BU531" s="25">
        <f ca="1" t="shared" si="3841"/>
        <v>57759.8445569986</v>
      </c>
      <c r="BV531" s="27">
        <f ca="1" t="shared" si="3842"/>
        <v>9.51552032800764</v>
      </c>
    </row>
    <row r="532" ht="15" customHeight="1" spans="1:74">
      <c r="A532" s="23">
        <v>531</v>
      </c>
      <c r="B532" s="24">
        <f ca="1" t="shared" ref="B532:F532" si="3962">RAND()</f>
        <v>0.107792658425485</v>
      </c>
      <c r="C532" s="25">
        <f ca="1">IF(B532&lt;=('Ejercicio 3 - TIR'!$D$13-'Ejercicio 3 - TIR'!$C$13)/('Ejercicio 3 - TIR'!$E$13-'Ejercicio 3 - TIR'!$C$13),'Ejercicio 3 - TIR'!$C$13+SQRT(('Ejercicio 3 - TIR'!$E$13-'Ejercicio 3 - TIR'!$C$13)*('Ejercicio 3 - TIR'!$D$13-'Ejercicio 3 - TIR'!$C$13)*B532),'Ejercicio 3 - TIR'!$E$13-SQRT(('Ejercicio 3 - TIR'!$E$13-'Ejercicio 3 - TIR'!$C$13)*('Ejercicio 3 - TIR'!$E$13-'Ejercicio 3 - TIR'!$D$13)*(1-B532)))</f>
        <v>66566.3584558105</v>
      </c>
      <c r="D532" s="24">
        <f ca="1" t="shared" si="3962"/>
        <v>0.966534833692611</v>
      </c>
      <c r="E532" s="25">
        <f ca="1">IF(D532&lt;=('Ejercicio 3 - TIR'!$D$14-'Ejercicio 3 - TIR'!$C$14)/('Ejercicio 3 - TIR'!$E$14-'Ejercicio 3 - TIR'!$C$14),'Ejercicio 3 - TIR'!$C$14+SQRT(('Ejercicio 3 - TIR'!$E$14-'Ejercicio 3 - TIR'!$C$14)*('Ejercicio 3 - TIR'!$D$14-'Ejercicio 3 - TIR'!$C$14)*D532),'Ejercicio 3 - TIR'!$E$14-SQRT(('Ejercicio 3 - TIR'!$E$14-'Ejercicio 3 - TIR'!$C$14)*('Ejercicio 3 - TIR'!$E$14-'Ejercicio 3 - TIR'!$D$14)*(1-D532)))</f>
        <v>37759.5145735559</v>
      </c>
      <c r="F532" s="24">
        <f ca="1" t="shared" si="3962"/>
        <v>0.415287788284038</v>
      </c>
      <c r="G532" s="25">
        <f ca="1">IF(F532&lt;=('Ejercicio 3 - TIR'!$D$18-'Ejercicio 3 - TIR'!$C$18)/('Ejercicio 3 - TIR'!$E$18-'Ejercicio 3 - TIR'!$C$18),'Ejercicio 3 - TIR'!$C$18+SQRT(('Ejercicio 3 - TIR'!$E$18-'Ejercicio 3 - TIR'!$C$18)*('Ejercicio 3 - TIR'!$D$18-'Ejercicio 3 - TIR'!$C$18)*F532),'Ejercicio 3 - TIR'!$E$18-SQRT(('Ejercicio 3 - TIR'!$E$18-'Ejercicio 3 - TIR'!$C$18)*('Ejercicio 3 - TIR'!$E$18-'Ejercicio 3 - TIR'!$D$18)*(1-F532)))</f>
        <v>37892.6021211389</v>
      </c>
      <c r="H532" s="24">
        <f ca="1" t="shared" ref="H532:L532" si="3963">RAND()</f>
        <v>0.96834037669039</v>
      </c>
      <c r="I532" s="25">
        <f ca="1">IF(H532&lt;=('Ejercicio 3 - TIR'!$D$18-'Ejercicio 3 - TIR'!$C$18)/('Ejercicio 3 - TIR'!$E$18-'Ejercicio 3 - TIR'!$C$18),'Ejercicio 3 - TIR'!$C$18+SQRT(('Ejercicio 3 - TIR'!$E$18-'Ejercicio 3 - TIR'!$C$18)*('Ejercicio 3 - TIR'!$D$18-'Ejercicio 3 - TIR'!$C$18)*H532),'Ejercicio 3 - TIR'!$E$18-SQRT(('Ejercicio 3 - TIR'!$E$18-'Ejercicio 3 - TIR'!$C$18)*('Ejercicio 3 - TIR'!$E$18-'Ejercicio 3 - TIR'!$D$18)*(1-H532)))</f>
        <v>43459.0678962976</v>
      </c>
      <c r="J532" s="24">
        <f ca="1" t="shared" si="3963"/>
        <v>0.80746115572727</v>
      </c>
      <c r="K532" s="25">
        <f ca="1">IF(J532&lt;=('Ejercicio 3 - TIR'!$D$18-'Ejercicio 3 - TIR'!$C$18)/('Ejercicio 3 - TIR'!$E$18-'Ejercicio 3 - TIR'!$C$18),'Ejercicio 3 - TIR'!$C$18+SQRT(('Ejercicio 3 - TIR'!$E$18-'Ejercicio 3 - TIR'!$C$18)*('Ejercicio 3 - TIR'!$D$18-'Ejercicio 3 - TIR'!$C$18)*J532),'Ejercicio 3 - TIR'!$E$18-SQRT(('Ejercicio 3 - TIR'!$E$18-'Ejercicio 3 - TIR'!$C$18)*('Ejercicio 3 - TIR'!$E$18-'Ejercicio 3 - TIR'!$D$18)*(1-J532)))</f>
        <v>41199.9456161188</v>
      </c>
      <c r="L532" s="24">
        <f ca="1" t="shared" si="3963"/>
        <v>0.0789498458383813</v>
      </c>
      <c r="M532" s="25">
        <f ca="1">IF(L532&lt;=('Ejercicio 3 - TIR'!$D$18-'Ejercicio 3 - TIR'!$C$18)/('Ejercicio 3 - TIR'!$E$18-'Ejercicio 3 - TIR'!$C$18),'Ejercicio 3 - TIR'!$C$18+SQRT(('Ejercicio 3 - TIR'!$E$18-'Ejercicio 3 - TIR'!$C$18)*('Ejercicio 3 - TIR'!$D$18-'Ejercicio 3 - TIR'!$C$18)*L532),'Ejercicio 3 - TIR'!$E$18-SQRT(('Ejercicio 3 - TIR'!$E$18-'Ejercicio 3 - TIR'!$C$18)*('Ejercicio 3 - TIR'!$E$18-'Ejercicio 3 - TIR'!$D$18)*(1-L532)))</f>
        <v>33441.2900016937</v>
      </c>
      <c r="N532" s="24">
        <f ca="1" t="shared" ref="N532:R532" si="3964">RAND()</f>
        <v>0.592556481948037</v>
      </c>
      <c r="O532" s="25">
        <f ca="1">IF(N532&lt;=('Ejercicio 3 - TIR'!$D$18-'Ejercicio 3 - TIR'!$C$18)/('Ejercicio 3 - TIR'!$E$18-'Ejercicio 3 - TIR'!$C$18),'Ejercicio 3 - TIR'!$C$18+SQRT(('Ejercicio 3 - TIR'!$E$18-'Ejercicio 3 - TIR'!$C$18)*('Ejercicio 3 - TIR'!$D$18-'Ejercicio 3 - TIR'!$C$18)*N532),'Ejercicio 3 - TIR'!$E$18-SQRT(('Ejercicio 3 - TIR'!$E$18-'Ejercicio 3 - TIR'!$C$18)*('Ejercicio 3 - TIR'!$E$18-'Ejercicio 3 - TIR'!$D$18)*(1-N532)))</f>
        <v>39427.8031530259</v>
      </c>
      <c r="P532" s="24">
        <f ca="1" t="shared" si="3964"/>
        <v>0.551929156249048</v>
      </c>
      <c r="Q532" s="26">
        <f ca="1">IF(P532&lt;=('Ejercicio 3 - TIR'!$D$22-'Ejercicio 3 - TIR'!$C$22)/('Ejercicio 3 - TIR'!$E$22-'Ejercicio 3 - TIR'!$C$22),'Ejercicio 3 - TIR'!$C$22+SQRT(('Ejercicio 3 - TIR'!$E$22-'Ejercicio 3 - TIR'!$C$22)*('Ejercicio 3 - TIR'!$D$22-'Ejercicio 3 - TIR'!$C$22)*P532),'Ejercicio 3 - TIR'!$E$22-SQRT(('Ejercicio 3 - TIR'!$E$22-'Ejercicio 3 - TIR'!$C$22)*('Ejercicio 3 - TIR'!$E$22-'Ejercicio 3 - TIR'!$D$22)*(1-P532)))</f>
        <v>0.15160057185872</v>
      </c>
      <c r="R532" s="24">
        <f ca="1" t="shared" si="3964"/>
        <v>0.0127533639540383</v>
      </c>
      <c r="S532" s="26">
        <f ca="1">IF(R532&lt;=('Ejercicio 3 - TIR'!$D$23-'Ejercicio 3 - TIR'!$C$23)/('Ejercicio 3 - TIR'!$E$23-'Ejercicio 3 - TIR'!$C$23),'Ejercicio 3 - TIR'!$C$23+SQRT(('Ejercicio 3 - TIR'!$E$23-'Ejercicio 3 - TIR'!$C$23)*('Ejercicio 3 - TIR'!$D$23-'Ejercicio 3 - TIR'!$C$23)*R532),'Ejercicio 3 - TIR'!$E$23-SQRT(('Ejercicio 3 - TIR'!$E$23-'Ejercicio 3 - TIR'!$C$23)*('Ejercicio 3 - TIR'!$E$23-'Ejercicio 3 - TIR'!$D$23)*(1-R532)))</f>
        <v>0.124791247762042</v>
      </c>
      <c r="T532" s="24">
        <f ca="1" t="shared" ref="T532:X532" si="3965">RAND()</f>
        <v>0.102795355800864</v>
      </c>
      <c r="U532" s="26">
        <f ca="1">IF(T532&lt;=('Ejercicio 3 - TIR'!$D$24-'Ejercicio 3 - TIR'!$C$24)/('Ejercicio 3 - TIR'!$E$24-'Ejercicio 3 - TIR'!$C$24),'Ejercicio 3 - TIR'!$C$24+SQRT(('Ejercicio 3 - TIR'!$E$24-'Ejercicio 3 - TIR'!$C$24)*('Ejercicio 3 - TIR'!$D$24-'Ejercicio 3 - TIR'!$C$24)*T532),'Ejercicio 3 - TIR'!$E$24-SQRT(('Ejercicio 3 - TIR'!$E$24-'Ejercicio 3 - TIR'!$C$24)*('Ejercicio 3 - TIR'!$E$24-'Ejercicio 3 - TIR'!$D$24)*(1-T532)))</f>
        <v>0.16469252351306</v>
      </c>
      <c r="V532" s="24">
        <f ca="1" t="shared" si="3965"/>
        <v>0.782208652734222</v>
      </c>
      <c r="W532" s="26">
        <f ca="1">IF(V532&lt;=('Ejercicio 3 - TIR'!$D$25-'Ejercicio 3 - TIR'!$C$25)/('Ejercicio 3 - TIR'!$E$25-'Ejercicio 3 - TIR'!$C$25),'Ejercicio 3 - TIR'!$C$25+SQRT(('Ejercicio 3 - TIR'!$E$25-'Ejercicio 3 - TIR'!$C$25)*('Ejercicio 3 - TIR'!$D$25-'Ejercicio 3 - TIR'!$C$25)*V532),'Ejercicio 3 - TIR'!$E$25-SQRT(('Ejercicio 3 - TIR'!$E$25-'Ejercicio 3 - TIR'!$C$25)*('Ejercicio 3 - TIR'!$E$25-'Ejercicio 3 - TIR'!$D$25)*(1-V532)))</f>
        <v>0.222390767568978</v>
      </c>
      <c r="X532" s="24">
        <f ca="1" t="shared" si="3965"/>
        <v>0.9949630718956</v>
      </c>
      <c r="Y532" s="26">
        <f ca="1">IF(X532&lt;=('Ejercicio 3 - TIR'!$D$26-'Ejercicio 3 - TIR'!$C$26)/('Ejercicio 3 - TIR'!$E$26-'Ejercicio 3 - TIR'!$C$26),'Ejercicio 3 - TIR'!$C$26+SQRT(('Ejercicio 3 - TIR'!$E$26-'Ejercicio 3 - TIR'!$C$26)*('Ejercicio 3 - TIR'!$D$26-'Ejercicio 3 - TIR'!$C$26)*X532),'Ejercicio 3 - TIR'!$E$26-SQRT(('Ejercicio 3 - TIR'!$E$26-'Ejercicio 3 - TIR'!$C$26)*('Ejercicio 3 - TIR'!$E$26-'Ejercicio 3 - TIR'!$D$26)*(1-X532)))</f>
        <v>0.274784694470718</v>
      </c>
      <c r="Z532" s="24">
        <f ca="1" t="shared" si="3812"/>
        <v>1.15160057185872</v>
      </c>
      <c r="AA532" s="24">
        <f ca="1" t="shared" si="3813"/>
        <v>1.29531024414445</v>
      </c>
      <c r="AB532" s="24">
        <f ca="1" t="shared" si="3814"/>
        <v>1.50863815698492</v>
      </c>
      <c r="AC532" s="24">
        <f ca="1" t="shared" si="3815"/>
        <v>1.84414535470064</v>
      </c>
      <c r="AD532" s="24">
        <f ca="1" t="shared" si="3816"/>
        <v>2.35088827255165</v>
      </c>
      <c r="AE532" s="23">
        <f ca="1" t="shared" si="3817"/>
        <v>5724.36400245876</v>
      </c>
      <c r="AF532" s="23">
        <f ca="1" t="shared" si="3818"/>
        <v>6438.7145289697</v>
      </c>
      <c r="AG532" s="23">
        <f ca="1" t="shared" si="3819"/>
        <v>7499.12267292592</v>
      </c>
      <c r="AH532" s="23">
        <f ca="1" t="shared" si="3820"/>
        <v>9166.85832025184</v>
      </c>
      <c r="AI532" s="23">
        <f ca="1" t="shared" si="3821"/>
        <v>11685.7706830386</v>
      </c>
      <c r="AJ532" s="25">
        <f ca="1" t="shared" si="3822"/>
        <v>43637.1422719185</v>
      </c>
      <c r="AK532" s="25">
        <f ca="1" t="shared" si="3823"/>
        <v>56292.9758470435</v>
      </c>
      <c r="AL532" s="25">
        <f ca="1" t="shared" si="3824"/>
        <v>62155.8100221803</v>
      </c>
      <c r="AM532" s="25">
        <f ca="1" t="shared" si="3825"/>
        <v>61670.5996118205</v>
      </c>
      <c r="AN532" s="25">
        <f ca="1" t="shared" si="3826"/>
        <v>92690.3600449236</v>
      </c>
      <c r="AO532" s="25">
        <f ca="1">C532/'Ejercicio 3 - TIR'!$D$7</f>
        <v>13313.2716911621</v>
      </c>
      <c r="AP532" s="25">
        <f ca="1" t="shared" si="3827"/>
        <v>30323.8705807564</v>
      </c>
      <c r="AQ532" s="25">
        <f ca="1" t="shared" si="3828"/>
        <v>42979.7041558814</v>
      </c>
      <c r="AR532" s="25">
        <f ca="1" t="shared" si="3829"/>
        <v>48842.5383310182</v>
      </c>
      <c r="AS532" s="25">
        <f ca="1" t="shared" si="3830"/>
        <v>48357.3279206584</v>
      </c>
      <c r="AT532" s="25">
        <f ca="1" t="shared" si="3831"/>
        <v>79377.0883537615</v>
      </c>
      <c r="AU532" s="25">
        <f ca="1">AP532*'Ejercicio 3 - TIR'!$D$5</f>
        <v>15161.9352903782</v>
      </c>
      <c r="AV532" s="25">
        <f ca="1">AQ532*'Ejercicio 3 - TIR'!$D$5</f>
        <v>21489.8520779407</v>
      </c>
      <c r="AW532" s="25">
        <f ca="1">AR532*'Ejercicio 3 - TIR'!$D$5</f>
        <v>24421.2691655091</v>
      </c>
      <c r="AX532" s="25">
        <f ca="1">AS532*'Ejercicio 3 - TIR'!$D$5</f>
        <v>24178.6639603292</v>
      </c>
      <c r="AY532" s="25">
        <f ca="1">AT532*'Ejercicio 3 - TIR'!$D$5</f>
        <v>39688.5441768808</v>
      </c>
      <c r="AZ532" s="25">
        <f ca="1" t="shared" ref="AZ532:BD532" si="3966">AJ532-AU532-AE532</f>
        <v>22750.8429790815</v>
      </c>
      <c r="BA532" s="25">
        <f ca="1" t="shared" si="3966"/>
        <v>28364.4092401331</v>
      </c>
      <c r="BB532" s="25">
        <f ca="1" t="shared" si="3966"/>
        <v>30235.4181837453</v>
      </c>
      <c r="BC532" s="25">
        <f ca="1" t="shared" si="3966"/>
        <v>28325.0773312395</v>
      </c>
      <c r="BD532" s="25">
        <f ca="1" t="shared" si="3966"/>
        <v>41316.0451850043</v>
      </c>
      <c r="BE532" s="25">
        <f ca="1" t="shared" ref="BE532:BI532" si="3967">AZ532/Z532</f>
        <v>19755.8455032381</v>
      </c>
      <c r="BF532" s="25">
        <f ca="1" t="shared" si="3967"/>
        <v>21897.7726520396</v>
      </c>
      <c r="BG532" s="25">
        <f ca="1" t="shared" si="3967"/>
        <v>20041.5308626239</v>
      </c>
      <c r="BH532" s="25">
        <f ca="1" t="shared" si="3967"/>
        <v>15359.4602828026</v>
      </c>
      <c r="BI532" s="25">
        <f ca="1" t="shared" si="3967"/>
        <v>17574.6528099185</v>
      </c>
      <c r="BJ532" s="25">
        <f ca="1" t="shared" si="3834"/>
        <v>88768.3999882158</v>
      </c>
      <c r="BK532" s="25">
        <f ca="1" t="shared" si="3835"/>
        <v>31298.0142880469</v>
      </c>
      <c r="BL532" s="25">
        <f ca="1" t="shared" si="3836"/>
        <v>120066.414276263</v>
      </c>
      <c r="BM532" s="25">
        <f ca="1">BK532*'Ejercicio 3 - TIR'!$D$5</f>
        <v>15649.0071440234</v>
      </c>
      <c r="BN532" s="25">
        <f ca="1" t="shared" si="3837"/>
        <v>104417.407132239</v>
      </c>
      <c r="BO532" s="25">
        <f ca="1" t="shared" si="3838"/>
        <v>44416.150419137</v>
      </c>
      <c r="BP532" s="25">
        <f ca="1" t="shared" si="3839"/>
        <v>-104325.873029366</v>
      </c>
      <c r="BQ532" s="25">
        <f ca="1" t="shared" ref="BQ532:BT532" si="3968">BE532</f>
        <v>19755.8455032381</v>
      </c>
      <c r="BR532" s="25">
        <f ca="1" t="shared" si="3968"/>
        <v>21897.7726520396</v>
      </c>
      <c r="BS532" s="25">
        <f ca="1" t="shared" si="3968"/>
        <v>20041.5308626239</v>
      </c>
      <c r="BT532" s="25">
        <f ca="1" t="shared" si="3968"/>
        <v>15359.4602828026</v>
      </c>
      <c r="BU532" s="25">
        <f ca="1" t="shared" si="3841"/>
        <v>61990.8032290554</v>
      </c>
      <c r="BV532" s="27">
        <f ca="1" t="shared" si="3842"/>
        <v>8.64925398126342</v>
      </c>
    </row>
    <row r="533" ht="15" customHeight="1" spans="1:74">
      <c r="A533" s="23">
        <v>532</v>
      </c>
      <c r="B533" s="24">
        <f ca="1" t="shared" ref="B533:F533" si="3969">RAND()</f>
        <v>0.802365250651224</v>
      </c>
      <c r="C533" s="25">
        <f ca="1">IF(B533&lt;=('Ejercicio 3 - TIR'!$D$13-'Ejercicio 3 - TIR'!$C$13)/('Ejercicio 3 - TIR'!$E$13-'Ejercicio 3 - TIR'!$C$13),'Ejercicio 3 - TIR'!$C$13+SQRT(('Ejercicio 3 - TIR'!$E$13-'Ejercicio 3 - TIR'!$C$13)*('Ejercicio 3 - TIR'!$D$13-'Ejercicio 3 - TIR'!$C$13)*B533),'Ejercicio 3 - TIR'!$E$13-SQRT(('Ejercicio 3 - TIR'!$E$13-'Ejercicio 3 - TIR'!$C$13)*('Ejercicio 3 - TIR'!$E$13-'Ejercicio 3 - TIR'!$D$13)*(1-B533)))</f>
        <v>84599.944830666</v>
      </c>
      <c r="D533" s="24">
        <f ca="1" t="shared" si="3969"/>
        <v>0.477930040579594</v>
      </c>
      <c r="E533" s="25">
        <f ca="1">IF(D533&lt;=('Ejercicio 3 - TIR'!$D$14-'Ejercicio 3 - TIR'!$C$14)/('Ejercicio 3 - TIR'!$E$14-'Ejercicio 3 - TIR'!$C$14),'Ejercicio 3 - TIR'!$C$14+SQRT(('Ejercicio 3 - TIR'!$E$14-'Ejercicio 3 - TIR'!$C$14)*('Ejercicio 3 - TIR'!$D$14-'Ejercicio 3 - TIR'!$C$14)*D533),'Ejercicio 3 - TIR'!$E$14-SQRT(('Ejercicio 3 - TIR'!$E$14-'Ejercicio 3 - TIR'!$C$14)*('Ejercicio 3 - TIR'!$E$14-'Ejercicio 3 - TIR'!$D$14)*(1-D533)))</f>
        <v>31150.6783359932</v>
      </c>
      <c r="F533" s="24">
        <f ca="1" t="shared" si="3969"/>
        <v>0.157804999225188</v>
      </c>
      <c r="G533" s="25">
        <f ca="1">IF(F533&lt;=('Ejercicio 3 - TIR'!$D$18-'Ejercicio 3 - TIR'!$C$18)/('Ejercicio 3 - TIR'!$E$18-'Ejercicio 3 - TIR'!$C$18),'Ejercicio 3 - TIR'!$C$18+SQRT(('Ejercicio 3 - TIR'!$E$18-'Ejercicio 3 - TIR'!$C$18)*('Ejercicio 3 - TIR'!$D$18-'Ejercicio 3 - TIR'!$C$18)*F533),'Ejercicio 3 - TIR'!$E$18-SQRT(('Ejercicio 3 - TIR'!$E$18-'Ejercicio 3 - TIR'!$C$18)*('Ejercicio 3 - TIR'!$E$18-'Ejercicio 3 - TIR'!$D$18)*(1-F533)))</f>
        <v>34865.2594878154</v>
      </c>
      <c r="H533" s="24">
        <f ca="1" t="shared" ref="H533:L533" si="3970">RAND()</f>
        <v>0.868325246887383</v>
      </c>
      <c r="I533" s="25">
        <f ca="1">IF(H533&lt;=('Ejercicio 3 - TIR'!$D$18-'Ejercicio 3 - TIR'!$C$18)/('Ejercicio 3 - TIR'!$E$18-'Ejercicio 3 - TIR'!$C$18),'Ejercicio 3 - TIR'!$C$18+SQRT(('Ejercicio 3 - TIR'!$E$18-'Ejercicio 3 - TIR'!$C$18)*('Ejercicio 3 - TIR'!$D$18-'Ejercicio 3 - TIR'!$C$18)*H533),'Ejercicio 3 - TIR'!$E$18-SQRT(('Ejercicio 3 - TIR'!$E$18-'Ejercicio 3 - TIR'!$C$18)*('Ejercicio 3 - TIR'!$E$18-'Ejercicio 3 - TIR'!$D$18)*(1-H533)))</f>
        <v>41857.4522305228</v>
      </c>
      <c r="J533" s="24">
        <f ca="1" t="shared" si="3970"/>
        <v>0.575269123619389</v>
      </c>
      <c r="K533" s="25">
        <f ca="1">IF(J533&lt;=('Ejercicio 3 - TIR'!$D$18-'Ejercicio 3 - TIR'!$C$18)/('Ejercicio 3 - TIR'!$E$18-'Ejercicio 3 - TIR'!$C$18),'Ejercicio 3 - TIR'!$C$18+SQRT(('Ejercicio 3 - TIR'!$E$18-'Ejercicio 3 - TIR'!$C$18)*('Ejercicio 3 - TIR'!$D$18-'Ejercicio 3 - TIR'!$C$18)*J533),'Ejercicio 3 - TIR'!$E$18-SQRT(('Ejercicio 3 - TIR'!$E$18-'Ejercicio 3 - TIR'!$C$18)*('Ejercicio 3 - TIR'!$E$18-'Ejercicio 3 - TIR'!$D$18)*(1-J533)))</f>
        <v>39289.2609255478</v>
      </c>
      <c r="L533" s="24">
        <f ca="1" t="shared" si="3970"/>
        <v>0.329237724883841</v>
      </c>
      <c r="M533" s="25">
        <f ca="1">IF(L533&lt;=('Ejercicio 3 - TIR'!$D$18-'Ejercicio 3 - TIR'!$C$18)/('Ejercicio 3 - TIR'!$E$18-'Ejercicio 3 - TIR'!$C$18),'Ejercicio 3 - TIR'!$C$18+SQRT(('Ejercicio 3 - TIR'!$E$18-'Ejercicio 3 - TIR'!$C$18)*('Ejercicio 3 - TIR'!$D$18-'Ejercicio 3 - TIR'!$C$18)*L533),'Ejercicio 3 - TIR'!$E$18-SQRT(('Ejercicio 3 - TIR'!$E$18-'Ejercicio 3 - TIR'!$C$18)*('Ejercicio 3 - TIR'!$E$18-'Ejercicio 3 - TIR'!$D$18)*(1-L533)))</f>
        <v>37027.4930617238</v>
      </c>
      <c r="N533" s="24">
        <f ca="1" t="shared" ref="N533:R533" si="3971">RAND()</f>
        <v>0.174674324585058</v>
      </c>
      <c r="O533" s="25">
        <f ca="1">IF(N533&lt;=('Ejercicio 3 - TIR'!$D$18-'Ejercicio 3 - TIR'!$C$18)/('Ejercicio 3 - TIR'!$E$18-'Ejercicio 3 - TIR'!$C$18),'Ejercicio 3 - TIR'!$C$18+SQRT(('Ejercicio 3 - TIR'!$E$18-'Ejercicio 3 - TIR'!$C$18)*('Ejercicio 3 - TIR'!$D$18-'Ejercicio 3 - TIR'!$C$18)*N533),'Ejercicio 3 - TIR'!$E$18-SQRT(('Ejercicio 3 - TIR'!$E$18-'Ejercicio 3 - TIR'!$C$18)*('Ejercicio 3 - TIR'!$E$18-'Ejercicio 3 - TIR'!$D$18)*(1-N533)))</f>
        <v>35118.7057629599</v>
      </c>
      <c r="P533" s="24">
        <f ca="1" t="shared" si="3971"/>
        <v>0.448927898126992</v>
      </c>
      <c r="Q533" s="26">
        <f ca="1">IF(P533&lt;=('Ejercicio 3 - TIR'!$D$22-'Ejercicio 3 - TIR'!$C$22)/('Ejercicio 3 - TIR'!$E$22-'Ejercicio 3 - TIR'!$C$22),'Ejercicio 3 - TIR'!$C$22+SQRT(('Ejercicio 3 - TIR'!$E$22-'Ejercicio 3 - TIR'!$C$22)*('Ejercicio 3 - TIR'!$D$22-'Ejercicio 3 - TIR'!$C$22)*P533),'Ejercicio 3 - TIR'!$E$22-SQRT(('Ejercicio 3 - TIR'!$E$22-'Ejercicio 3 - TIR'!$C$22)*('Ejercicio 3 - TIR'!$E$22-'Ejercicio 3 - TIR'!$D$22)*(1-P533)))</f>
        <v>0.148426575886459</v>
      </c>
      <c r="R533" s="24">
        <f ca="1" t="shared" si="3971"/>
        <v>0.258868352936491</v>
      </c>
      <c r="S533" s="26">
        <f ca="1">IF(R533&lt;=('Ejercicio 3 - TIR'!$D$23-'Ejercicio 3 - TIR'!$C$23)/('Ejercicio 3 - TIR'!$E$23-'Ejercicio 3 - TIR'!$C$23),'Ejercicio 3 - TIR'!$C$23+SQRT(('Ejercicio 3 - TIR'!$E$23-'Ejercicio 3 - TIR'!$C$23)*('Ejercicio 3 - TIR'!$D$23-'Ejercicio 3 - TIR'!$C$23)*R533),'Ejercicio 3 - TIR'!$E$23-SQRT(('Ejercicio 3 - TIR'!$E$23-'Ejercicio 3 - TIR'!$C$23)*('Ejercicio 3 - TIR'!$E$23-'Ejercicio 3 - TIR'!$D$23)*(1-R533)))</f>
        <v>0.141586176949281</v>
      </c>
      <c r="T533" s="24">
        <f ca="1" t="shared" ref="T533:X533" si="3972">RAND()</f>
        <v>0.847807346601183</v>
      </c>
      <c r="U533" s="26">
        <f ca="1">IF(T533&lt;=('Ejercicio 3 - TIR'!$D$24-'Ejercicio 3 - TIR'!$C$24)/('Ejercicio 3 - TIR'!$E$24-'Ejercicio 3 - TIR'!$C$24),'Ejercicio 3 - TIR'!$C$24+SQRT(('Ejercicio 3 - TIR'!$E$24-'Ejercicio 3 - TIR'!$C$24)*('Ejercicio 3 - TIR'!$D$24-'Ejercicio 3 - TIR'!$C$24)*T533),'Ejercicio 3 - TIR'!$E$24-SQRT(('Ejercicio 3 - TIR'!$E$24-'Ejercicio 3 - TIR'!$C$24)*('Ejercicio 3 - TIR'!$E$24-'Ejercicio 3 - TIR'!$D$24)*(1-T533)))</f>
        <v>0.199356855144705</v>
      </c>
      <c r="V533" s="24">
        <f ca="1" t="shared" si="3972"/>
        <v>0.380109107308907</v>
      </c>
      <c r="W533" s="26">
        <f ca="1">IF(V533&lt;=('Ejercicio 3 - TIR'!$D$25-'Ejercicio 3 - TIR'!$C$25)/('Ejercicio 3 - TIR'!$E$25-'Ejercicio 3 - TIR'!$C$25),'Ejercicio 3 - TIR'!$C$25+SQRT(('Ejercicio 3 - TIR'!$E$25-'Ejercicio 3 - TIR'!$C$25)*('Ejercicio 3 - TIR'!$D$25-'Ejercicio 3 - TIR'!$C$25)*V533),'Ejercicio 3 - TIR'!$E$25-SQRT(('Ejercicio 3 - TIR'!$E$25-'Ejercicio 3 - TIR'!$C$25)*('Ejercicio 3 - TIR'!$E$25-'Ejercicio 3 - TIR'!$D$25)*(1-V533)))</f>
        <v>0.203420840234942</v>
      </c>
      <c r="X533" s="24">
        <f ca="1" t="shared" si="3972"/>
        <v>0.488253566150665</v>
      </c>
      <c r="Y533" s="26">
        <f ca="1">IF(X533&lt;=('Ejercicio 3 - TIR'!$D$26-'Ejercicio 3 - TIR'!$C$26)/('Ejercicio 3 - TIR'!$E$26-'Ejercicio 3 - TIR'!$C$26),'Ejercicio 3 - TIR'!$C$26+SQRT(('Ejercicio 3 - TIR'!$E$26-'Ejercicio 3 - TIR'!$C$26)*('Ejercicio 3 - TIR'!$D$26-'Ejercicio 3 - TIR'!$C$26)*X533),'Ejercicio 3 - TIR'!$E$26-SQRT(('Ejercicio 3 - TIR'!$E$26-'Ejercicio 3 - TIR'!$C$26)*('Ejercicio 3 - TIR'!$E$26-'Ejercicio 3 - TIR'!$D$26)*(1-X533)))</f>
        <v>0.227431656457651</v>
      </c>
      <c r="Z533" s="24">
        <f ca="1" t="shared" si="3812"/>
        <v>1.14842657588646</v>
      </c>
      <c r="AA533" s="24">
        <f ca="1" t="shared" si="3813"/>
        <v>1.31102790427318</v>
      </c>
      <c r="AB533" s="24">
        <f ca="1" t="shared" si="3814"/>
        <v>1.57239030427603</v>
      </c>
      <c r="AC533" s="24">
        <f ca="1" t="shared" si="3815"/>
        <v>1.89224726114914</v>
      </c>
      <c r="AD533" s="24">
        <f ca="1" t="shared" si="3816"/>
        <v>2.32260419017974</v>
      </c>
      <c r="AE533" s="23">
        <f ca="1" t="shared" si="3817"/>
        <v>4623.58852195195</v>
      </c>
      <c r="AF533" s="23">
        <f ca="1" t="shared" si="3818"/>
        <v>5278.2247445617</v>
      </c>
      <c r="AG533" s="23">
        <f ca="1" t="shared" si="3819"/>
        <v>6330.47503038449</v>
      </c>
      <c r="AH533" s="23">
        <f ca="1" t="shared" si="3820"/>
        <v>7618.22558015162</v>
      </c>
      <c r="AI533" s="23">
        <f ca="1" t="shared" si="3821"/>
        <v>9350.85124311355</v>
      </c>
      <c r="AJ533" s="25">
        <f ca="1" t="shared" si="3822"/>
        <v>40040.1905709847</v>
      </c>
      <c r="AK533" s="25">
        <f ca="1" t="shared" si="3823"/>
        <v>54876.2878759968</v>
      </c>
      <c r="AL533" s="25">
        <f ca="1" t="shared" si="3824"/>
        <v>61778.0529415024</v>
      </c>
      <c r="AM533" s="25">
        <f ca="1" t="shared" si="3825"/>
        <v>70065.1723332655</v>
      </c>
      <c r="AN533" s="25">
        <f ca="1" t="shared" si="3826"/>
        <v>81566.8531587399</v>
      </c>
      <c r="AO533" s="25">
        <f ca="1">C533/'Ejercicio 3 - TIR'!$D$7</f>
        <v>16919.9889661332</v>
      </c>
      <c r="AP533" s="25">
        <f ca="1" t="shared" si="3827"/>
        <v>23120.2016048516</v>
      </c>
      <c r="AQ533" s="25">
        <f ca="1" t="shared" si="3828"/>
        <v>37956.2989098636</v>
      </c>
      <c r="AR533" s="25">
        <f ca="1" t="shared" si="3829"/>
        <v>44858.0639753692</v>
      </c>
      <c r="AS533" s="25">
        <f ca="1" t="shared" si="3830"/>
        <v>53145.1833671323</v>
      </c>
      <c r="AT533" s="25">
        <f ca="1" t="shared" si="3831"/>
        <v>64646.8641926067</v>
      </c>
      <c r="AU533" s="25">
        <f ca="1">AP533*'Ejercicio 3 - TIR'!$D$5</f>
        <v>11560.1008024258</v>
      </c>
      <c r="AV533" s="25">
        <f ca="1">AQ533*'Ejercicio 3 - TIR'!$D$5</f>
        <v>18978.1494549318</v>
      </c>
      <c r="AW533" s="25">
        <f ca="1">AR533*'Ejercicio 3 - TIR'!$D$5</f>
        <v>22429.0319876846</v>
      </c>
      <c r="AX533" s="25">
        <f ca="1">AS533*'Ejercicio 3 - TIR'!$D$5</f>
        <v>26572.5916835661</v>
      </c>
      <c r="AY533" s="25">
        <f ca="1">AT533*'Ejercicio 3 - TIR'!$D$5</f>
        <v>32323.4320963033</v>
      </c>
      <c r="AZ533" s="25">
        <f ca="1" t="shared" ref="AZ533:BD533" si="3973">AJ533-AU533-AE533</f>
        <v>23856.501246607</v>
      </c>
      <c r="BA533" s="25">
        <f ca="1" t="shared" si="3973"/>
        <v>30619.9136765033</v>
      </c>
      <c r="BB533" s="25">
        <f ca="1" t="shared" si="3973"/>
        <v>33018.5459234333</v>
      </c>
      <c r="BC533" s="25">
        <f ca="1" t="shared" si="3973"/>
        <v>35874.3550695477</v>
      </c>
      <c r="BD533" s="25">
        <f ca="1" t="shared" si="3973"/>
        <v>39892.569819323</v>
      </c>
      <c r="BE533" s="25">
        <f ca="1" t="shared" ref="BE533:BI533" si="3974">AZ533/Z533</f>
        <v>20773.2054861169</v>
      </c>
      <c r="BF533" s="25">
        <f ca="1" t="shared" si="3974"/>
        <v>23355.6536643503</v>
      </c>
      <c r="BG533" s="25">
        <f ca="1" t="shared" si="3974"/>
        <v>20998.9503456242</v>
      </c>
      <c r="BH533" s="25">
        <f ca="1" t="shared" si="3974"/>
        <v>18958.5979623835</v>
      </c>
      <c r="BI533" s="25">
        <f ca="1" t="shared" si="3974"/>
        <v>17175.7934425477</v>
      </c>
      <c r="BJ533" s="25">
        <f ca="1" t="shared" si="3834"/>
        <v>72350.6960301188</v>
      </c>
      <c r="BK533" s="25">
        <f ca="1" t="shared" si="3835"/>
        <v>39298.4372705359</v>
      </c>
      <c r="BL533" s="25">
        <f ca="1" t="shared" si="3836"/>
        <v>111649.133300655</v>
      </c>
      <c r="BM533" s="25">
        <f ca="1">BK533*'Ejercicio 3 - TIR'!$D$5</f>
        <v>19649.2186352679</v>
      </c>
      <c r="BN533" s="25">
        <f ca="1" t="shared" si="3837"/>
        <v>91999.9146653868</v>
      </c>
      <c r="BO533" s="25">
        <f ca="1" t="shared" si="3838"/>
        <v>39610.6728190597</v>
      </c>
      <c r="BP533" s="25">
        <f ca="1" t="shared" si="3839"/>
        <v>-115750.623166659</v>
      </c>
      <c r="BQ533" s="25">
        <f ca="1" t="shared" ref="BQ533:BT533" si="3975">BE533</f>
        <v>20773.2054861169</v>
      </c>
      <c r="BR533" s="25">
        <f ca="1" t="shared" si="3975"/>
        <v>23355.6536643503</v>
      </c>
      <c r="BS533" s="25">
        <f ca="1" t="shared" si="3975"/>
        <v>20998.9503456242</v>
      </c>
      <c r="BT533" s="25">
        <f ca="1" t="shared" si="3975"/>
        <v>18958.5979623835</v>
      </c>
      <c r="BU533" s="25">
        <f ca="1" t="shared" si="3841"/>
        <v>56786.4662616075</v>
      </c>
      <c r="BV533" s="27">
        <f ca="1" t="shared" si="3842"/>
        <v>5.92206499166483</v>
      </c>
    </row>
    <row r="534" ht="15" customHeight="1" spans="1:74">
      <c r="A534" s="23">
        <v>533</v>
      </c>
      <c r="B534" s="24">
        <f ca="1" t="shared" ref="B534:F534" si="3976">RAND()</f>
        <v>0.877335042570315</v>
      </c>
      <c r="C534" s="25">
        <f ca="1">IF(B534&lt;=('Ejercicio 3 - TIR'!$D$13-'Ejercicio 3 - TIR'!$C$13)/('Ejercicio 3 - TIR'!$E$13-'Ejercicio 3 - TIR'!$C$13),'Ejercicio 3 - TIR'!$C$13+SQRT(('Ejercicio 3 - TIR'!$E$13-'Ejercicio 3 - TIR'!$C$13)*('Ejercicio 3 - TIR'!$D$13-'Ejercicio 3 - TIR'!$C$13)*B534),'Ejercicio 3 - TIR'!$E$13-SQRT(('Ejercicio 3 - TIR'!$E$13-'Ejercicio 3 - TIR'!$C$13)*('Ejercicio 3 - TIR'!$E$13-'Ejercicio 3 - TIR'!$D$13)*(1-B534)))</f>
        <v>87867.4838176237</v>
      </c>
      <c r="D534" s="24">
        <f ca="1" t="shared" si="3976"/>
        <v>0.0707308292075022</v>
      </c>
      <c r="E534" s="25">
        <f ca="1">IF(D534&lt;=('Ejercicio 3 - TIR'!$D$14-'Ejercicio 3 - TIR'!$C$14)/('Ejercicio 3 - TIR'!$E$14-'Ejercicio 3 - TIR'!$C$14),'Ejercicio 3 - TIR'!$C$14+SQRT(('Ejercicio 3 - TIR'!$E$14-'Ejercicio 3 - TIR'!$C$14)*('Ejercicio 3 - TIR'!$D$14-'Ejercicio 3 - TIR'!$C$14)*D534),'Ejercicio 3 - TIR'!$E$14-SQRT(('Ejercicio 3 - TIR'!$E$14-'Ejercicio 3 - TIR'!$C$14)*('Ejercicio 3 - TIR'!$E$14-'Ejercicio 3 - TIR'!$D$14)*(1-D534)))</f>
        <v>27303.2177905189</v>
      </c>
      <c r="F534" s="24">
        <f ca="1" t="shared" si="3976"/>
        <v>0.566574299607771</v>
      </c>
      <c r="G534" s="25">
        <f ca="1">IF(F534&lt;=('Ejercicio 3 - TIR'!$D$18-'Ejercicio 3 - TIR'!$C$18)/('Ejercicio 3 - TIR'!$E$18-'Ejercicio 3 - TIR'!$C$18),'Ejercicio 3 - TIR'!$C$18+SQRT(('Ejercicio 3 - TIR'!$E$18-'Ejercicio 3 - TIR'!$C$18)*('Ejercicio 3 - TIR'!$D$18-'Ejercicio 3 - TIR'!$C$18)*F534),'Ejercicio 3 - TIR'!$E$18-SQRT(('Ejercicio 3 - TIR'!$E$18-'Ejercicio 3 - TIR'!$C$18)*('Ejercicio 3 - TIR'!$E$18-'Ejercicio 3 - TIR'!$D$18)*(1-F534)))</f>
        <v>39218.7930306069</v>
      </c>
      <c r="H534" s="24">
        <f ca="1" t="shared" ref="H534:L534" si="3977">RAND()</f>
        <v>0.67549168004416</v>
      </c>
      <c r="I534" s="25">
        <f ca="1">IF(H534&lt;=('Ejercicio 3 - TIR'!$D$18-'Ejercicio 3 - TIR'!$C$18)/('Ejercicio 3 - TIR'!$E$18-'Ejercicio 3 - TIR'!$C$18),'Ejercicio 3 - TIR'!$C$18+SQRT(('Ejercicio 3 - TIR'!$E$18-'Ejercicio 3 - TIR'!$C$18)*('Ejercicio 3 - TIR'!$D$18-'Ejercicio 3 - TIR'!$C$18)*H534),'Ejercicio 3 - TIR'!$E$18-SQRT(('Ejercicio 3 - TIR'!$E$18-'Ejercicio 3 - TIR'!$C$18)*('Ejercicio 3 - TIR'!$E$18-'Ejercicio 3 - TIR'!$D$18)*(1-H534)))</f>
        <v>40066.631577037</v>
      </c>
      <c r="J534" s="24">
        <f ca="1" t="shared" si="3977"/>
        <v>0.296140271025237</v>
      </c>
      <c r="K534" s="25">
        <f ca="1">IF(J534&lt;=('Ejercicio 3 - TIR'!$D$18-'Ejercicio 3 - TIR'!$C$18)/('Ejercicio 3 - TIR'!$E$18-'Ejercicio 3 - TIR'!$C$18),'Ejercicio 3 - TIR'!$C$18+SQRT(('Ejercicio 3 - TIR'!$E$18-'Ejercicio 3 - TIR'!$C$18)*('Ejercicio 3 - TIR'!$D$18-'Ejercicio 3 - TIR'!$C$18)*J534),'Ejercicio 3 - TIR'!$E$18-SQRT(('Ejercicio 3 - TIR'!$E$18-'Ejercicio 3 - TIR'!$C$18)*('Ejercicio 3 - TIR'!$E$18-'Ejercicio 3 - TIR'!$D$18)*(1-J534)))</f>
        <v>36664.9111512297</v>
      </c>
      <c r="L534" s="24">
        <f ca="1" t="shared" si="3977"/>
        <v>0.519931018319995</v>
      </c>
      <c r="M534" s="25">
        <f ca="1">IF(L534&lt;=('Ejercicio 3 - TIR'!$D$18-'Ejercicio 3 - TIR'!$C$18)/('Ejercicio 3 - TIR'!$E$18-'Ejercicio 3 - TIR'!$C$18),'Ejercicio 3 - TIR'!$C$18+SQRT(('Ejercicio 3 - TIR'!$E$18-'Ejercicio 3 - TIR'!$C$18)*('Ejercicio 3 - TIR'!$D$18-'Ejercicio 3 - TIR'!$C$18)*L534),'Ejercicio 3 - TIR'!$E$18-SQRT(('Ejercicio 3 - TIR'!$E$18-'Ejercicio 3 - TIR'!$C$18)*('Ejercicio 3 - TIR'!$E$18-'Ejercicio 3 - TIR'!$D$18)*(1-L534)))</f>
        <v>38831.1750491087</v>
      </c>
      <c r="N534" s="24">
        <f ca="1" t="shared" ref="N534:R534" si="3978">RAND()</f>
        <v>0.458913527403191</v>
      </c>
      <c r="O534" s="25">
        <f ca="1">IF(N534&lt;=('Ejercicio 3 - TIR'!$D$18-'Ejercicio 3 - TIR'!$C$18)/('Ejercicio 3 - TIR'!$E$18-'Ejercicio 3 - TIR'!$C$18),'Ejercicio 3 - TIR'!$C$18+SQRT(('Ejercicio 3 - TIR'!$E$18-'Ejercicio 3 - TIR'!$C$18)*('Ejercicio 3 - TIR'!$D$18-'Ejercicio 3 - TIR'!$C$18)*N534),'Ejercicio 3 - TIR'!$E$18-SQRT(('Ejercicio 3 - TIR'!$E$18-'Ejercicio 3 - TIR'!$C$18)*('Ejercicio 3 - TIR'!$E$18-'Ejercicio 3 - TIR'!$D$18)*(1-N534)))</f>
        <v>38296.8083689138</v>
      </c>
      <c r="P534" s="24">
        <f ca="1" t="shared" si="3978"/>
        <v>0.912112221617342</v>
      </c>
      <c r="Q534" s="26">
        <f ca="1">IF(P534&lt;=('Ejercicio 3 - TIR'!$D$22-'Ejercicio 3 - TIR'!$C$22)/('Ejercicio 3 - TIR'!$E$22-'Ejercicio 3 - TIR'!$C$22),'Ejercicio 3 - TIR'!$C$22+SQRT(('Ejercicio 3 - TIR'!$E$22-'Ejercicio 3 - TIR'!$C$22)*('Ejercicio 3 - TIR'!$D$22-'Ejercicio 3 - TIR'!$C$22)*P534),'Ejercicio 3 - TIR'!$E$22-SQRT(('Ejercicio 3 - TIR'!$E$22-'Ejercicio 3 - TIR'!$C$22)*('Ejercicio 3 - TIR'!$E$22-'Ejercicio 3 - TIR'!$D$22)*(1-P534)))</f>
        <v>0.167422321315569</v>
      </c>
      <c r="R534" s="24">
        <f ca="1" t="shared" si="3978"/>
        <v>0.951633646235646</v>
      </c>
      <c r="S534" s="26">
        <f ca="1">IF(R534&lt;=('Ejercicio 3 - TIR'!$D$23-'Ejercicio 3 - TIR'!$C$23)/('Ejercicio 3 - TIR'!$E$23-'Ejercicio 3 - TIR'!$C$23),'Ejercicio 3 - TIR'!$C$23+SQRT(('Ejercicio 3 - TIR'!$E$23-'Ejercicio 3 - TIR'!$C$23)*('Ejercicio 3 - TIR'!$D$23-'Ejercicio 3 - TIR'!$C$23)*R534),'Ejercicio 3 - TIR'!$E$23-SQRT(('Ejercicio 3 - TIR'!$E$23-'Ejercicio 3 - TIR'!$C$23)*('Ejercicio 3 - TIR'!$E$23-'Ejercicio 3 - TIR'!$D$23)*(1-R534)))</f>
        <v>0.170669435345284</v>
      </c>
      <c r="T534" s="24">
        <f ca="1" t="shared" ref="T534:X534" si="3979">RAND()</f>
        <v>0.555402435932225</v>
      </c>
      <c r="U534" s="26">
        <f ca="1">IF(T534&lt;=('Ejercicio 3 - TIR'!$D$24-'Ejercicio 3 - TIR'!$C$24)/('Ejercicio 3 - TIR'!$E$24-'Ejercicio 3 - TIR'!$C$24),'Ejercicio 3 - TIR'!$C$24+SQRT(('Ejercicio 3 - TIR'!$E$24-'Ejercicio 3 - TIR'!$C$24)*('Ejercicio 3 - TIR'!$D$24-'Ejercicio 3 - TIR'!$C$24)*T534),'Ejercicio 3 - TIR'!$E$24-SQRT(('Ejercicio 3 - TIR'!$E$24-'Ejercicio 3 - TIR'!$C$24)*('Ejercicio 3 - TIR'!$E$24-'Ejercicio 3 - TIR'!$D$24)*(1-T534)))</f>
        <v>0.184717239629108</v>
      </c>
      <c r="V534" s="24">
        <f ca="1" t="shared" si="3979"/>
        <v>0.478529665590121</v>
      </c>
      <c r="W534" s="26">
        <f ca="1">IF(V534&lt;=('Ejercicio 3 - TIR'!$D$25-'Ejercicio 3 - TIR'!$C$25)/('Ejercicio 3 - TIR'!$E$25-'Ejercicio 3 - TIR'!$C$25),'Ejercicio 3 - TIR'!$C$25+SQRT(('Ejercicio 3 - TIR'!$E$25-'Ejercicio 3 - TIR'!$C$25)*('Ejercicio 3 - TIR'!$D$25-'Ejercicio 3 - TIR'!$C$25)*V534),'Ejercicio 3 - TIR'!$E$25-SQRT(('Ejercicio 3 - TIR'!$E$25-'Ejercicio 3 - TIR'!$C$25)*('Ejercicio 3 - TIR'!$E$25-'Ejercicio 3 - TIR'!$D$25)*(1-V534)))</f>
        <v>0.207278270512132</v>
      </c>
      <c r="X534" s="24">
        <f ca="1" t="shared" si="3979"/>
        <v>0.217047780759292</v>
      </c>
      <c r="Y534" s="26">
        <f ca="1">IF(X534&lt;=('Ejercicio 3 - TIR'!$D$26-'Ejercicio 3 - TIR'!$C$26)/('Ejercicio 3 - TIR'!$E$26-'Ejercicio 3 - TIR'!$C$26),'Ejercicio 3 - TIR'!$C$26+SQRT(('Ejercicio 3 - TIR'!$E$26-'Ejercicio 3 - TIR'!$C$26)*('Ejercicio 3 - TIR'!$D$26-'Ejercicio 3 - TIR'!$C$26)*X534),'Ejercicio 3 - TIR'!$E$26-SQRT(('Ejercicio 3 - TIR'!$E$26-'Ejercicio 3 - TIR'!$C$26)*('Ejercicio 3 - TIR'!$E$26-'Ejercicio 3 - TIR'!$D$26)*(1-X534)))</f>
        <v>0.214208036022158</v>
      </c>
      <c r="Z534" s="24">
        <f ca="1" t="shared" si="3812"/>
        <v>1.16742232131557</v>
      </c>
      <c r="AA534" s="24">
        <f ca="1" t="shared" si="3813"/>
        <v>1.36666562970398</v>
      </c>
      <c r="AB534" s="24">
        <f ca="1" t="shared" si="3814"/>
        <v>1.61911233231887</v>
      </c>
      <c r="AC534" s="24">
        <f ca="1" t="shared" si="3815"/>
        <v>1.95471913632679</v>
      </c>
      <c r="AD534" s="24">
        <f ca="1" t="shared" si="3816"/>
        <v>2.37343568349429</v>
      </c>
      <c r="AE534" s="23">
        <f ca="1" t="shared" si="3817"/>
        <v>4571.16810187322</v>
      </c>
      <c r="AF534" s="23">
        <f ca="1" t="shared" si="3818"/>
        <v>5351.32678068829</v>
      </c>
      <c r="AG534" s="23">
        <f ca="1" t="shared" si="3819"/>
        <v>6339.80909197036</v>
      </c>
      <c r="AH534" s="23">
        <f ca="1" t="shared" si="3820"/>
        <v>7653.91375593106</v>
      </c>
      <c r="AI534" s="23">
        <f ca="1" t="shared" si="3821"/>
        <v>9293.44358947203</v>
      </c>
      <c r="AJ534" s="25">
        <f ca="1" t="shared" si="3822"/>
        <v>45784.8943989859</v>
      </c>
      <c r="AK534" s="25">
        <f ca="1" t="shared" si="3823"/>
        <v>54757.6882743486</v>
      </c>
      <c r="AL534" s="25">
        <f ca="1" t="shared" si="3824"/>
        <v>59364.6098083317</v>
      </c>
      <c r="AM534" s="25">
        <f ca="1" t="shared" si="3825"/>
        <v>75904.0409545482</v>
      </c>
      <c r="AN534" s="25">
        <f ca="1" t="shared" si="3826"/>
        <v>90895.0115467227</v>
      </c>
      <c r="AO534" s="25">
        <f ca="1">C534/'Ejercicio 3 - TIR'!$D$7</f>
        <v>17573.4967635247</v>
      </c>
      <c r="AP534" s="25">
        <f ca="1" t="shared" si="3827"/>
        <v>28211.3976354612</v>
      </c>
      <c r="AQ534" s="25">
        <f ca="1" t="shared" si="3828"/>
        <v>37184.1915108239</v>
      </c>
      <c r="AR534" s="25">
        <f ca="1" t="shared" si="3829"/>
        <v>41791.113044807</v>
      </c>
      <c r="AS534" s="25">
        <f ca="1" t="shared" si="3830"/>
        <v>58330.5441910235</v>
      </c>
      <c r="AT534" s="25">
        <f ca="1" t="shared" si="3831"/>
        <v>73321.5147831979</v>
      </c>
      <c r="AU534" s="25">
        <f ca="1">AP534*'Ejercicio 3 - TIR'!$D$5</f>
        <v>14105.6988177306</v>
      </c>
      <c r="AV534" s="25">
        <f ca="1">AQ534*'Ejercicio 3 - TIR'!$D$5</f>
        <v>18592.0957554119</v>
      </c>
      <c r="AW534" s="25">
        <f ca="1">AR534*'Ejercicio 3 - TIR'!$D$5</f>
        <v>20895.5565224035</v>
      </c>
      <c r="AX534" s="25">
        <f ca="1">AS534*'Ejercicio 3 - TIR'!$D$5</f>
        <v>29165.2720955117</v>
      </c>
      <c r="AY534" s="25">
        <f ca="1">AT534*'Ejercicio 3 - TIR'!$D$5</f>
        <v>36660.757391599</v>
      </c>
      <c r="AZ534" s="25">
        <f ca="1" t="shared" ref="AZ534:BD534" si="3980">AJ534-AU534-AE534</f>
        <v>27108.0274793821</v>
      </c>
      <c r="BA534" s="25">
        <f ca="1" t="shared" si="3980"/>
        <v>30814.2657382484</v>
      </c>
      <c r="BB534" s="25">
        <f ca="1" t="shared" si="3980"/>
        <v>32129.2441939579</v>
      </c>
      <c r="BC534" s="25">
        <f ca="1" t="shared" si="3980"/>
        <v>39084.8551031054</v>
      </c>
      <c r="BD534" s="25">
        <f ca="1" t="shared" si="3980"/>
        <v>44940.8105656517</v>
      </c>
      <c r="BE534" s="25">
        <f ca="1" t="shared" ref="BE534:BI534" si="3981">AZ534/Z534</f>
        <v>23220.412171693</v>
      </c>
      <c r="BF534" s="25">
        <f ca="1" t="shared" si="3981"/>
        <v>22547.0408185525</v>
      </c>
      <c r="BG534" s="25">
        <f ca="1" t="shared" si="3981"/>
        <v>19843.7400250931</v>
      </c>
      <c r="BH534" s="25">
        <f ca="1" t="shared" si="3981"/>
        <v>19995.1258350863</v>
      </c>
      <c r="BI534" s="25">
        <f ca="1" t="shared" si="3981"/>
        <v>18934.9182192659</v>
      </c>
      <c r="BJ534" s="25">
        <f ca="1" t="shared" si="3834"/>
        <v>64802.4313782335</v>
      </c>
      <c r="BK534" s="25">
        <f ca="1" t="shared" si="3835"/>
        <v>41709.564302321</v>
      </c>
      <c r="BL534" s="25">
        <f ca="1" t="shared" si="3836"/>
        <v>106511.995680554</v>
      </c>
      <c r="BM534" s="25">
        <f ca="1">BK534*'Ejercicio 3 - TIR'!$D$5</f>
        <v>20854.7821511605</v>
      </c>
      <c r="BN534" s="25">
        <f ca="1" t="shared" si="3837"/>
        <v>85657.213529394</v>
      </c>
      <c r="BO534" s="25">
        <f ca="1" t="shared" si="3838"/>
        <v>36089.9661722813</v>
      </c>
      <c r="BP534" s="25">
        <f ca="1" t="shared" si="3839"/>
        <v>-115170.701608143</v>
      </c>
      <c r="BQ534" s="25">
        <f ca="1" t="shared" ref="BQ534:BT534" si="3982">BE534</f>
        <v>23220.412171693</v>
      </c>
      <c r="BR534" s="25">
        <f ca="1" t="shared" si="3982"/>
        <v>22547.0408185525</v>
      </c>
      <c r="BS534" s="25">
        <f ca="1" t="shared" si="3982"/>
        <v>19843.7400250931</v>
      </c>
      <c r="BT534" s="25">
        <f ca="1" t="shared" si="3982"/>
        <v>19995.1258350863</v>
      </c>
      <c r="BU534" s="25">
        <f ca="1" t="shared" si="3841"/>
        <v>55024.8843915471</v>
      </c>
      <c r="BV534" s="27">
        <f ca="1" t="shared" si="3842"/>
        <v>6.11694201158015</v>
      </c>
    </row>
    <row r="535" ht="15" customHeight="1" spans="1:74">
      <c r="A535" s="23">
        <v>534</v>
      </c>
      <c r="B535" s="24">
        <f ca="1" t="shared" ref="B535:F535" si="3983">RAND()</f>
        <v>0.368817269225035</v>
      </c>
      <c r="C535" s="25">
        <f ca="1">IF(B535&lt;=('Ejercicio 3 - TIR'!$D$13-'Ejercicio 3 - TIR'!$C$13)/('Ejercicio 3 - TIR'!$E$13-'Ejercicio 3 - TIR'!$C$13),'Ejercicio 3 - TIR'!$C$13+SQRT(('Ejercicio 3 - TIR'!$E$13-'Ejercicio 3 - TIR'!$C$13)*('Ejercicio 3 - TIR'!$D$13-'Ejercicio 3 - TIR'!$C$13)*B535),'Ejercicio 3 - TIR'!$E$13-SQRT(('Ejercicio 3 - TIR'!$E$13-'Ejercicio 3 - TIR'!$C$13)*('Ejercicio 3 - TIR'!$E$13-'Ejercicio 3 - TIR'!$D$13)*(1-B535)))</f>
        <v>72478.7486307407</v>
      </c>
      <c r="D535" s="24">
        <f ca="1" t="shared" si="3983"/>
        <v>0.947368181422106</v>
      </c>
      <c r="E535" s="25">
        <f ca="1">IF(D535&lt;=('Ejercicio 3 - TIR'!$D$14-'Ejercicio 3 - TIR'!$C$14)/('Ejercicio 3 - TIR'!$E$14-'Ejercicio 3 - TIR'!$C$14),'Ejercicio 3 - TIR'!$C$14+SQRT(('Ejercicio 3 - TIR'!$E$14-'Ejercicio 3 - TIR'!$C$14)*('Ejercicio 3 - TIR'!$D$14-'Ejercicio 3 - TIR'!$C$14)*D535),'Ejercicio 3 - TIR'!$E$14-SQRT(('Ejercicio 3 - TIR'!$E$14-'Ejercicio 3 - TIR'!$C$14)*('Ejercicio 3 - TIR'!$E$14-'Ejercicio 3 - TIR'!$D$14)*(1-D535)))</f>
        <v>37190.2361688775</v>
      </c>
      <c r="F535" s="24">
        <f ca="1" t="shared" si="3983"/>
        <v>0.955501290695052</v>
      </c>
      <c r="G535" s="25">
        <f ca="1">IF(F535&lt;=('Ejercicio 3 - TIR'!$D$18-'Ejercicio 3 - TIR'!$C$18)/('Ejercicio 3 - TIR'!$E$18-'Ejercicio 3 - TIR'!$C$18),'Ejercicio 3 - TIR'!$C$18+SQRT(('Ejercicio 3 - TIR'!$E$18-'Ejercicio 3 - TIR'!$C$18)*('Ejercicio 3 - TIR'!$D$18-'Ejercicio 3 - TIR'!$C$18)*F535),'Ejercicio 3 - TIR'!$E$18-SQRT(('Ejercicio 3 - TIR'!$E$18-'Ejercicio 3 - TIR'!$C$18)*('Ejercicio 3 - TIR'!$E$18-'Ejercicio 3 - TIR'!$D$18)*(1-F535)))</f>
        <v>43173.143903349</v>
      </c>
      <c r="H535" s="24">
        <f ca="1" t="shared" ref="H535:L535" si="3984">RAND()</f>
        <v>0.327500114420834</v>
      </c>
      <c r="I535" s="25">
        <f ca="1">IF(H535&lt;=('Ejercicio 3 - TIR'!$D$18-'Ejercicio 3 - TIR'!$C$18)/('Ejercicio 3 - TIR'!$E$18-'Ejercicio 3 - TIR'!$C$18),'Ejercicio 3 - TIR'!$C$18+SQRT(('Ejercicio 3 - TIR'!$E$18-'Ejercicio 3 - TIR'!$C$18)*('Ejercicio 3 - TIR'!$D$18-'Ejercicio 3 - TIR'!$C$18)*H535),'Ejercicio 3 - TIR'!$E$18-SQRT(('Ejercicio 3 - TIR'!$E$18-'Ejercicio 3 - TIR'!$C$18)*('Ejercicio 3 - TIR'!$E$18-'Ejercicio 3 - TIR'!$D$18)*(1-H535)))</f>
        <v>37008.9241088148</v>
      </c>
      <c r="J535" s="24">
        <f ca="1" t="shared" si="3984"/>
        <v>0.407184196714417</v>
      </c>
      <c r="K535" s="25">
        <f ca="1">IF(J535&lt;=('Ejercicio 3 - TIR'!$D$18-'Ejercicio 3 - TIR'!$C$18)/('Ejercicio 3 - TIR'!$E$18-'Ejercicio 3 - TIR'!$C$18),'Ejercicio 3 - TIR'!$C$18+SQRT(('Ejercicio 3 - TIR'!$E$18-'Ejercicio 3 - TIR'!$C$18)*('Ejercicio 3 - TIR'!$D$18-'Ejercicio 3 - TIR'!$C$18)*J535),'Ejercicio 3 - TIR'!$E$18-SQRT(('Ejercicio 3 - TIR'!$E$18-'Ejercicio 3 - TIR'!$C$18)*('Ejercicio 3 - TIR'!$E$18-'Ejercicio 3 - TIR'!$D$18)*(1-J535)))</f>
        <v>37815.217815721</v>
      </c>
      <c r="L535" s="24">
        <f ca="1" t="shared" si="3984"/>
        <v>0.0933649020374414</v>
      </c>
      <c r="M535" s="25">
        <f ca="1">IF(L535&lt;=('Ejercicio 3 - TIR'!$D$18-'Ejercicio 3 - TIR'!$C$18)/('Ejercicio 3 - TIR'!$E$18-'Ejercicio 3 - TIR'!$C$18),'Ejercicio 3 - TIR'!$C$18+SQRT(('Ejercicio 3 - TIR'!$E$18-'Ejercicio 3 - TIR'!$C$18)*('Ejercicio 3 - TIR'!$D$18-'Ejercicio 3 - TIR'!$C$18)*L535),'Ejercicio 3 - TIR'!$E$18-SQRT(('Ejercicio 3 - TIR'!$E$18-'Ejercicio 3 - TIR'!$C$18)*('Ejercicio 3 - TIR'!$E$18-'Ejercicio 3 - TIR'!$D$18)*(1-L535)))</f>
        <v>33742.2901151055</v>
      </c>
      <c r="N535" s="24">
        <f ca="1" t="shared" ref="N535:R535" si="3985">RAND()</f>
        <v>0.43271485668066</v>
      </c>
      <c r="O535" s="25">
        <f ca="1">IF(N535&lt;=('Ejercicio 3 - TIR'!$D$18-'Ejercicio 3 - TIR'!$C$18)/('Ejercicio 3 - TIR'!$E$18-'Ejercicio 3 - TIR'!$C$18),'Ejercicio 3 - TIR'!$C$18+SQRT(('Ejercicio 3 - TIR'!$E$18-'Ejercicio 3 - TIR'!$C$18)*('Ejercicio 3 - TIR'!$D$18-'Ejercicio 3 - TIR'!$C$18)*N535),'Ejercicio 3 - TIR'!$E$18-SQRT(('Ejercicio 3 - TIR'!$E$18-'Ejercicio 3 - TIR'!$C$18)*('Ejercicio 3 - TIR'!$E$18-'Ejercicio 3 - TIR'!$D$18)*(1-N535)))</f>
        <v>38056.5022498662</v>
      </c>
      <c r="P535" s="24">
        <f ca="1" t="shared" si="3985"/>
        <v>0.869960171370399</v>
      </c>
      <c r="Q535" s="26">
        <f ca="1">IF(P535&lt;=('Ejercicio 3 - TIR'!$D$22-'Ejercicio 3 - TIR'!$C$22)/('Ejercicio 3 - TIR'!$E$22-'Ejercicio 3 - TIR'!$C$22),'Ejercicio 3 - TIR'!$C$22+SQRT(('Ejercicio 3 - TIR'!$E$22-'Ejercicio 3 - TIR'!$C$22)*('Ejercicio 3 - TIR'!$D$22-'Ejercicio 3 - TIR'!$C$22)*P535),'Ejercicio 3 - TIR'!$E$22-SQRT(('Ejercicio 3 - TIR'!$E$22-'Ejercicio 3 - TIR'!$C$22)*('Ejercicio 3 - TIR'!$E$22-'Ejercicio 3 - TIR'!$D$22)*(1-P535)))</f>
        <v>0.164700598327605</v>
      </c>
      <c r="R535" s="24">
        <f ca="1" t="shared" si="3985"/>
        <v>0.662329225576508</v>
      </c>
      <c r="S535" s="26">
        <f ca="1">IF(R535&lt;=('Ejercicio 3 - TIR'!$D$23-'Ejercicio 3 - TIR'!$C$23)/('Ejercicio 3 - TIR'!$E$23-'Ejercicio 3 - TIR'!$C$23),'Ejercicio 3 - TIR'!$C$23+SQRT(('Ejercicio 3 - TIR'!$E$23-'Ejercicio 3 - TIR'!$C$23)*('Ejercicio 3 - TIR'!$D$23-'Ejercicio 3 - TIR'!$C$23)*R535),'Ejercicio 3 - TIR'!$E$23-SQRT(('Ejercicio 3 - TIR'!$E$23-'Ejercicio 3 - TIR'!$C$23)*('Ejercicio 3 - TIR'!$E$23-'Ejercicio 3 - TIR'!$D$23)*(1-R535)))</f>
        <v>0.155346249900628</v>
      </c>
      <c r="T535" s="24">
        <f ca="1" t="shared" ref="T535:X535" si="3986">RAND()</f>
        <v>0.76382044600291</v>
      </c>
      <c r="U535" s="26">
        <f ca="1">IF(T535&lt;=('Ejercicio 3 - TIR'!$D$24-'Ejercicio 3 - TIR'!$C$24)/('Ejercicio 3 - TIR'!$E$24-'Ejercicio 3 - TIR'!$C$24),'Ejercicio 3 - TIR'!$C$24+SQRT(('Ejercicio 3 - TIR'!$E$24-'Ejercicio 3 - TIR'!$C$24)*('Ejercicio 3 - TIR'!$D$24-'Ejercicio 3 - TIR'!$C$24)*T535),'Ejercicio 3 - TIR'!$E$24-SQRT(('Ejercicio 3 - TIR'!$E$24-'Ejercicio 3 - TIR'!$C$24)*('Ejercicio 3 - TIR'!$E$24-'Ejercicio 3 - TIR'!$D$24)*(1-T535)))</f>
        <v>0.194284192581374</v>
      </c>
      <c r="V535" s="24">
        <f ca="1" t="shared" si="3986"/>
        <v>0.651998608826568</v>
      </c>
      <c r="W535" s="26">
        <f ca="1">IF(V535&lt;=('Ejercicio 3 - TIR'!$D$25-'Ejercicio 3 - TIR'!$C$25)/('Ejercicio 3 - TIR'!$E$25-'Ejercicio 3 - TIR'!$C$25),'Ejercicio 3 - TIR'!$C$25+SQRT(('Ejercicio 3 - TIR'!$E$25-'Ejercicio 3 - TIR'!$C$25)*('Ejercicio 3 - TIR'!$D$25-'Ejercicio 3 - TIR'!$C$25)*V535),'Ejercicio 3 - TIR'!$E$25-SQRT(('Ejercicio 3 - TIR'!$E$25-'Ejercicio 3 - TIR'!$C$25)*('Ejercicio 3 - TIR'!$E$25-'Ejercicio 3 - TIR'!$D$25)*(1-V535)))</f>
        <v>0.215100073508573</v>
      </c>
      <c r="X535" s="24">
        <f ca="1" t="shared" si="3986"/>
        <v>0.734832240200602</v>
      </c>
      <c r="Y535" s="26">
        <f ca="1">IF(X535&lt;=('Ejercicio 3 - TIR'!$D$26-'Ejercicio 3 - TIR'!$C$26)/('Ejercicio 3 - TIR'!$E$26-'Ejercicio 3 - TIR'!$C$26),'Ejercicio 3 - TIR'!$C$26+SQRT(('Ejercicio 3 - TIR'!$E$26-'Ejercicio 3 - TIR'!$C$26)*('Ejercicio 3 - TIR'!$D$26-'Ejercicio 3 - TIR'!$C$26)*X535),'Ejercicio 3 - TIR'!$E$26-SQRT(('Ejercicio 3 - TIR'!$E$26-'Ejercicio 3 - TIR'!$C$26)*('Ejercicio 3 - TIR'!$E$26-'Ejercicio 3 - TIR'!$D$26)*(1-X535)))</f>
        <v>0.242159467459921</v>
      </c>
      <c r="Z535" s="24">
        <f ca="1" t="shared" si="3812"/>
        <v>1.16470059832761</v>
      </c>
      <c r="AA535" s="24">
        <f ca="1" t="shared" si="3813"/>
        <v>1.34563246853482</v>
      </c>
      <c r="AB535" s="24">
        <f ca="1" t="shared" si="3814"/>
        <v>1.60706758619538</v>
      </c>
      <c r="AC535" s="24">
        <f ca="1" t="shared" si="3815"/>
        <v>1.95274794211926</v>
      </c>
      <c r="AD535" s="24">
        <f ca="1" t="shared" si="3816"/>
        <v>2.42562434386631</v>
      </c>
      <c r="AE535" s="23">
        <f ca="1" t="shared" si="3817"/>
        <v>6125.25414895906</v>
      </c>
      <c r="AF535" s="23">
        <f ca="1" t="shared" si="3818"/>
        <v>7076.78941068812</v>
      </c>
      <c r="AG535" s="23">
        <f ca="1" t="shared" si="3819"/>
        <v>8451.69772741208</v>
      </c>
      <c r="AH535" s="23">
        <f ca="1" t="shared" si="3820"/>
        <v>10269.6585298507</v>
      </c>
      <c r="AI535" s="23">
        <f ca="1" t="shared" si="3821"/>
        <v>12756.5535704345</v>
      </c>
      <c r="AJ535" s="25">
        <f ca="1" t="shared" si="3822"/>
        <v>50283.7865359143</v>
      </c>
      <c r="AK535" s="25">
        <f ca="1" t="shared" si="3823"/>
        <v>49800.4099063621</v>
      </c>
      <c r="AL535" s="25">
        <f ca="1" t="shared" si="3824"/>
        <v>60771.6108165634</v>
      </c>
      <c r="AM535" s="25">
        <f ca="1" t="shared" si="3825"/>
        <v>65890.1875846632</v>
      </c>
      <c r="AN535" s="25">
        <f ca="1" t="shared" si="3826"/>
        <v>92310.7782996786</v>
      </c>
      <c r="AO535" s="25">
        <f ca="1">C535/'Ejercicio 3 - TIR'!$D$7</f>
        <v>14495.7497261481</v>
      </c>
      <c r="AP535" s="25">
        <f ca="1" t="shared" si="3827"/>
        <v>35788.0368097662</v>
      </c>
      <c r="AQ535" s="25">
        <f ca="1" t="shared" si="3828"/>
        <v>35304.660180214</v>
      </c>
      <c r="AR535" s="25">
        <f ca="1" t="shared" si="3829"/>
        <v>46275.8610904153</v>
      </c>
      <c r="AS535" s="25">
        <f ca="1" t="shared" si="3830"/>
        <v>51394.437858515</v>
      </c>
      <c r="AT535" s="25">
        <f ca="1" t="shared" si="3831"/>
        <v>77815.0285735304</v>
      </c>
      <c r="AU535" s="25">
        <f ca="1">AP535*'Ejercicio 3 - TIR'!$D$5</f>
        <v>17894.0184048831</v>
      </c>
      <c r="AV535" s="25">
        <f ca="1">AQ535*'Ejercicio 3 - TIR'!$D$5</f>
        <v>17652.330090107</v>
      </c>
      <c r="AW535" s="25">
        <f ca="1">AR535*'Ejercicio 3 - TIR'!$D$5</f>
        <v>23137.9305452076</v>
      </c>
      <c r="AX535" s="25">
        <f ca="1">AS535*'Ejercicio 3 - TIR'!$D$5</f>
        <v>25697.2189292575</v>
      </c>
      <c r="AY535" s="25">
        <f ca="1">AT535*'Ejercicio 3 - TIR'!$D$5</f>
        <v>38907.5142867652</v>
      </c>
      <c r="AZ535" s="25">
        <f ca="1" t="shared" ref="AZ535:BD535" si="3987">AJ535-AU535-AE535</f>
        <v>26264.5139820722</v>
      </c>
      <c r="BA535" s="25">
        <f ca="1" t="shared" si="3987"/>
        <v>25071.290405567</v>
      </c>
      <c r="BB535" s="25">
        <f ca="1" t="shared" si="3987"/>
        <v>29181.9825439437</v>
      </c>
      <c r="BC535" s="25">
        <f ca="1" t="shared" si="3987"/>
        <v>29923.310125555</v>
      </c>
      <c r="BD535" s="25">
        <f ca="1" t="shared" si="3987"/>
        <v>40646.7104424788</v>
      </c>
      <c r="BE535" s="25">
        <f ca="1" t="shared" ref="BE535:BI535" si="3988">AZ535/Z535</f>
        <v>22550.4425942473</v>
      </c>
      <c r="BF535" s="25">
        <f ca="1" t="shared" si="3988"/>
        <v>18631.6033477297</v>
      </c>
      <c r="BG535" s="25">
        <f ca="1" t="shared" si="3988"/>
        <v>18158.5284866767</v>
      </c>
      <c r="BH535" s="25">
        <f ca="1" t="shared" si="3988"/>
        <v>15323.6930789338</v>
      </c>
      <c r="BI535" s="25">
        <f ca="1" t="shared" si="3988"/>
        <v>16757.2157433456</v>
      </c>
      <c r="BJ535" s="25">
        <f ca="1" t="shared" si="3834"/>
        <v>90209.5422053667</v>
      </c>
      <c r="BK535" s="25">
        <f ca="1" t="shared" si="3835"/>
        <v>35161.2434183384</v>
      </c>
      <c r="BL535" s="25">
        <f ca="1" t="shared" si="3836"/>
        <v>125370.785623705</v>
      </c>
      <c r="BM535" s="25">
        <f ca="1">BK535*'Ejercicio 3 - TIR'!$D$5</f>
        <v>17580.6217091692</v>
      </c>
      <c r="BN535" s="25">
        <f ca="1" t="shared" si="3837"/>
        <v>107790.163914536</v>
      </c>
      <c r="BO535" s="25">
        <f ca="1" t="shared" si="3838"/>
        <v>44438.1110319516</v>
      </c>
      <c r="BP535" s="25">
        <f ca="1" t="shared" si="3839"/>
        <v>-109668.984799618</v>
      </c>
      <c r="BQ535" s="25">
        <f ca="1" t="shared" ref="BQ535:BT535" si="3989">BE535</f>
        <v>22550.4425942473</v>
      </c>
      <c r="BR535" s="25">
        <f ca="1" t="shared" si="3989"/>
        <v>18631.6033477297</v>
      </c>
      <c r="BS535" s="25">
        <f ca="1" t="shared" si="3989"/>
        <v>18158.5284866767</v>
      </c>
      <c r="BT535" s="25">
        <f ca="1" t="shared" si="3989"/>
        <v>15323.6930789338</v>
      </c>
      <c r="BU535" s="25">
        <f ca="1" t="shared" si="3841"/>
        <v>61195.3267752971</v>
      </c>
      <c r="BV535" s="27">
        <f ca="1" t="shared" si="3842"/>
        <v>6.36837717226049</v>
      </c>
    </row>
    <row r="536" ht="15" customHeight="1" spans="1:74">
      <c r="A536" s="23">
        <v>535</v>
      </c>
      <c r="B536" s="24">
        <f ca="1" t="shared" ref="B536:F536" si="3990">RAND()</f>
        <v>0.948917081449508</v>
      </c>
      <c r="C536" s="25">
        <f ca="1">IF(B536&lt;=('Ejercicio 3 - TIR'!$D$13-'Ejercicio 3 - TIR'!$C$13)/('Ejercicio 3 - TIR'!$E$13-'Ejercicio 3 - TIR'!$C$13),'Ejercicio 3 - TIR'!$C$13+SQRT(('Ejercicio 3 - TIR'!$E$13-'Ejercicio 3 - TIR'!$C$13)*('Ejercicio 3 - TIR'!$D$13-'Ejercicio 3 - TIR'!$C$13)*B536),'Ejercicio 3 - TIR'!$E$13-SQRT(('Ejercicio 3 - TIR'!$E$13-'Ejercicio 3 - TIR'!$C$13)*('Ejercicio 3 - TIR'!$E$13-'Ejercicio 3 - TIR'!$D$13)*(1-B536)))</f>
        <v>92170.6001340722</v>
      </c>
      <c r="D536" s="24">
        <f ca="1" t="shared" si="3990"/>
        <v>0.868236531225043</v>
      </c>
      <c r="E536" s="25">
        <f ca="1">IF(D536&lt;=('Ejercicio 3 - TIR'!$D$14-'Ejercicio 3 - TIR'!$C$14)/('Ejercicio 3 - TIR'!$E$14-'Ejercicio 3 - TIR'!$C$14),'Ejercicio 3 - TIR'!$C$14+SQRT(('Ejercicio 3 - TIR'!$E$14-'Ejercicio 3 - TIR'!$C$14)*('Ejercicio 3 - TIR'!$D$14-'Ejercicio 3 - TIR'!$C$14)*D536),'Ejercicio 3 - TIR'!$E$14-SQRT(('Ejercicio 3 - TIR'!$E$14-'Ejercicio 3 - TIR'!$C$14)*('Ejercicio 3 - TIR'!$E$14-'Ejercicio 3 - TIR'!$D$14)*(1-D536)))</f>
        <v>35554.2694282892</v>
      </c>
      <c r="F536" s="24">
        <f ca="1" t="shared" si="3990"/>
        <v>0.983968961927273</v>
      </c>
      <c r="G536" s="25">
        <f ca="1">IF(F536&lt;=('Ejercicio 3 - TIR'!$D$18-'Ejercicio 3 - TIR'!$C$18)/('Ejercicio 3 - TIR'!$E$18-'Ejercicio 3 - TIR'!$C$18),'Ejercicio 3 - TIR'!$C$18+SQRT(('Ejercicio 3 - TIR'!$E$18-'Ejercicio 3 - TIR'!$C$18)*('Ejercicio 3 - TIR'!$D$18-'Ejercicio 3 - TIR'!$C$18)*F536),'Ejercicio 3 - TIR'!$E$18-SQRT(('Ejercicio 3 - TIR'!$E$18-'Ejercicio 3 - TIR'!$C$18)*('Ejercicio 3 - TIR'!$E$18-'Ejercicio 3 - TIR'!$D$18)*(1-F536)))</f>
        <v>43903.4928839928</v>
      </c>
      <c r="H536" s="24">
        <f ca="1" t="shared" ref="H536:L536" si="3991">RAND()</f>
        <v>0.541753257587009</v>
      </c>
      <c r="I536" s="25">
        <f ca="1">IF(H536&lt;=('Ejercicio 3 - TIR'!$D$18-'Ejercicio 3 - TIR'!$C$18)/('Ejercicio 3 - TIR'!$E$18-'Ejercicio 3 - TIR'!$C$18),'Ejercicio 3 - TIR'!$C$18+SQRT(('Ejercicio 3 - TIR'!$E$18-'Ejercicio 3 - TIR'!$C$18)*('Ejercicio 3 - TIR'!$D$18-'Ejercicio 3 - TIR'!$C$18)*H536),'Ejercicio 3 - TIR'!$E$18-SQRT(('Ejercicio 3 - TIR'!$E$18-'Ejercicio 3 - TIR'!$C$18)*('Ejercicio 3 - TIR'!$E$18-'Ejercicio 3 - TIR'!$D$18)*(1-H536)))</f>
        <v>39014.5986398758</v>
      </c>
      <c r="J536" s="24">
        <f ca="1" t="shared" si="3991"/>
        <v>0.806650161584848</v>
      </c>
      <c r="K536" s="25">
        <f ca="1">IF(J536&lt;=('Ejercicio 3 - TIR'!$D$18-'Ejercicio 3 - TIR'!$C$18)/('Ejercicio 3 - TIR'!$E$18-'Ejercicio 3 - TIR'!$C$18),'Ejercicio 3 - TIR'!$C$18+SQRT(('Ejercicio 3 - TIR'!$E$18-'Ejercicio 3 - TIR'!$C$18)*('Ejercicio 3 - TIR'!$D$18-'Ejercicio 3 - TIR'!$C$18)*J536),'Ejercicio 3 - TIR'!$E$18-SQRT(('Ejercicio 3 - TIR'!$E$18-'Ejercicio 3 - TIR'!$C$18)*('Ejercicio 3 - TIR'!$E$18-'Ejercicio 3 - TIR'!$D$18)*(1-J536)))</f>
        <v>41191.9509087807</v>
      </c>
      <c r="L536" s="24">
        <f ca="1" t="shared" si="3991"/>
        <v>0.434114266747021</v>
      </c>
      <c r="M536" s="25">
        <f ca="1">IF(L536&lt;=('Ejercicio 3 - TIR'!$D$18-'Ejercicio 3 - TIR'!$C$18)/('Ejercicio 3 - TIR'!$E$18-'Ejercicio 3 - TIR'!$C$18),'Ejercicio 3 - TIR'!$C$18+SQRT(('Ejercicio 3 - TIR'!$E$18-'Ejercicio 3 - TIR'!$C$18)*('Ejercicio 3 - TIR'!$D$18-'Ejercicio 3 - TIR'!$C$18)*L536),'Ejercicio 3 - TIR'!$E$18-SQRT(('Ejercicio 3 - TIR'!$E$18-'Ejercicio 3 - TIR'!$C$18)*('Ejercicio 3 - TIR'!$E$18-'Ejercicio 3 - TIR'!$D$18)*(1-L536)))</f>
        <v>38069.519193363</v>
      </c>
      <c r="N536" s="24">
        <f ca="1" t="shared" ref="N536:R536" si="3992">RAND()</f>
        <v>0.709913016020935</v>
      </c>
      <c r="O536" s="25">
        <f ca="1">IF(N536&lt;=('Ejercicio 3 - TIR'!$D$18-'Ejercicio 3 - TIR'!$C$18)/('Ejercicio 3 - TIR'!$E$18-'Ejercicio 3 - TIR'!$C$18),'Ejercicio 3 - TIR'!$C$18+SQRT(('Ejercicio 3 - TIR'!$E$18-'Ejercicio 3 - TIR'!$C$18)*('Ejercicio 3 - TIR'!$D$18-'Ejercicio 3 - TIR'!$C$18)*N536),'Ejercicio 3 - TIR'!$E$18-SQRT(('Ejercicio 3 - TIR'!$E$18-'Ejercicio 3 - TIR'!$C$18)*('Ejercicio 3 - TIR'!$E$18-'Ejercicio 3 - TIR'!$D$18)*(1-N536)))</f>
        <v>40335.6111012878</v>
      </c>
      <c r="P536" s="24">
        <f ca="1" t="shared" si="3992"/>
        <v>0.709876776084196</v>
      </c>
      <c r="Q536" s="26">
        <f ca="1">IF(P536&lt;=('Ejercicio 3 - TIR'!$D$22-'Ejercicio 3 - TIR'!$C$22)/('Ejercicio 3 - TIR'!$E$22-'Ejercicio 3 - TIR'!$C$22),'Ejercicio 3 - TIR'!$C$22+SQRT(('Ejercicio 3 - TIR'!$E$22-'Ejercicio 3 - TIR'!$C$22)*('Ejercicio 3 - TIR'!$D$22-'Ejercicio 3 - TIR'!$C$22)*P536),'Ejercicio 3 - TIR'!$E$22-SQRT(('Ejercicio 3 - TIR'!$E$22-'Ejercicio 3 - TIR'!$C$22)*('Ejercicio 3 - TIR'!$E$22-'Ejercicio 3 - TIR'!$D$22)*(1-P536)))</f>
        <v>0.157147827170082</v>
      </c>
      <c r="R536" s="24">
        <f ca="1" t="shared" si="3992"/>
        <v>0.515353144035152</v>
      </c>
      <c r="S536" s="26">
        <f ca="1">IF(R536&lt;=('Ejercicio 3 - TIR'!$D$23-'Ejercicio 3 - TIR'!$C$23)/('Ejercicio 3 - TIR'!$E$23-'Ejercicio 3 - TIR'!$C$23),'Ejercicio 3 - TIR'!$C$23+SQRT(('Ejercicio 3 - TIR'!$E$23-'Ejercicio 3 - TIR'!$C$23)*('Ejercicio 3 - TIR'!$D$23-'Ejercicio 3 - TIR'!$C$23)*R536),'Ejercicio 3 - TIR'!$E$23-SQRT(('Ejercicio 3 - TIR'!$E$23-'Ejercicio 3 - TIR'!$C$23)*('Ejercicio 3 - TIR'!$E$23-'Ejercicio 3 - TIR'!$D$23)*(1-R536)))</f>
        <v>0.150464185456691</v>
      </c>
      <c r="T536" s="24">
        <f ca="1" t="shared" ref="T536:X536" si="3993">RAND()</f>
        <v>0.147669400343339</v>
      </c>
      <c r="U536" s="26">
        <f ca="1">IF(T536&lt;=('Ejercicio 3 - TIR'!$D$24-'Ejercicio 3 - TIR'!$C$24)/('Ejercicio 3 - TIR'!$E$24-'Ejercicio 3 - TIR'!$C$24),'Ejercicio 3 - TIR'!$C$24+SQRT(('Ejercicio 3 - TIR'!$E$24-'Ejercicio 3 - TIR'!$C$24)*('Ejercicio 3 - TIR'!$D$24-'Ejercicio 3 - TIR'!$C$24)*T536),'Ejercicio 3 - TIR'!$E$24-SQRT(('Ejercicio 3 - TIR'!$E$24-'Ejercicio 3 - TIR'!$C$24)*('Ejercicio 3 - TIR'!$E$24-'Ejercicio 3 - TIR'!$D$24)*(1-T536)))</f>
        <v>0.16760981944033</v>
      </c>
      <c r="V536" s="24">
        <f ca="1" t="shared" si="3993"/>
        <v>0.866372687407833</v>
      </c>
      <c r="W536" s="26">
        <f ca="1">IF(V536&lt;=('Ejercicio 3 - TIR'!$D$25-'Ejercicio 3 - TIR'!$C$25)/('Ejercicio 3 - TIR'!$E$25-'Ejercicio 3 - TIR'!$C$25),'Ejercicio 3 - TIR'!$C$25+SQRT(('Ejercicio 3 - TIR'!$E$25-'Ejercicio 3 - TIR'!$C$25)*('Ejercicio 3 - TIR'!$D$25-'Ejercicio 3 - TIR'!$C$25)*V536),'Ejercicio 3 - TIR'!$E$25-SQRT(('Ejercicio 3 - TIR'!$E$25-'Ejercicio 3 - TIR'!$C$25)*('Ejercicio 3 - TIR'!$E$25-'Ejercicio 3 - TIR'!$D$25)*(1-V536)))</f>
        <v>0.228373729076131</v>
      </c>
      <c r="X536" s="24">
        <f ca="1" t="shared" si="3993"/>
        <v>0.883083861844628</v>
      </c>
      <c r="Y536" s="26">
        <f ca="1">IF(X536&lt;=('Ejercicio 3 - TIR'!$D$26-'Ejercicio 3 - TIR'!$C$26)/('Ejercicio 3 - TIR'!$E$26-'Ejercicio 3 - TIR'!$C$26),'Ejercicio 3 - TIR'!$C$26+SQRT(('Ejercicio 3 - TIR'!$E$26-'Ejercicio 3 - TIR'!$C$26)*('Ejercicio 3 - TIR'!$D$26-'Ejercicio 3 - TIR'!$C$26)*X536),'Ejercicio 3 - TIR'!$E$26-SQRT(('Ejercicio 3 - TIR'!$E$26-'Ejercicio 3 - TIR'!$C$26)*('Ejercicio 3 - TIR'!$E$26-'Ejercicio 3 - TIR'!$D$26)*(1-X536)))</f>
        <v>0.254873377743139</v>
      </c>
      <c r="Z536" s="24">
        <f ca="1" t="shared" si="3812"/>
        <v>1.15714782717008</v>
      </c>
      <c r="AA536" s="24">
        <f ca="1" t="shared" si="3813"/>
        <v>1.33125713243821</v>
      </c>
      <c r="AB536" s="24">
        <f ca="1" t="shared" si="3814"/>
        <v>1.55438890003483</v>
      </c>
      <c r="AC536" s="24">
        <f ca="1" t="shared" si="3815"/>
        <v>1.90937048957033</v>
      </c>
      <c r="AD536" s="24">
        <f ca="1" t="shared" si="3816"/>
        <v>2.39601819561019</v>
      </c>
      <c r="AE536" s="23">
        <f ca="1" t="shared" si="3817"/>
        <v>5587.27618727532</v>
      </c>
      <c r="AF536" s="23">
        <f ca="1" t="shared" si="3818"/>
        <v>6427.96114771527</v>
      </c>
      <c r="AG536" s="23">
        <f ca="1" t="shared" si="3819"/>
        <v>7505.35055505328</v>
      </c>
      <c r="AH536" s="23">
        <f ca="1" t="shared" si="3820"/>
        <v>9219.37544933441</v>
      </c>
      <c r="AI536" s="23">
        <f ca="1" t="shared" si="3821"/>
        <v>11569.1488107884</v>
      </c>
      <c r="AJ536" s="25">
        <f ca="1" t="shared" si="3822"/>
        <v>50802.8313958894</v>
      </c>
      <c r="AK536" s="25">
        <f ca="1" t="shared" si="3823"/>
        <v>51938.4627085488</v>
      </c>
      <c r="AL536" s="25">
        <f ca="1" t="shared" si="3824"/>
        <v>64028.3112633882</v>
      </c>
      <c r="AM536" s="25">
        <f ca="1" t="shared" si="3825"/>
        <v>72688.8164999384</v>
      </c>
      <c r="AN536" s="25">
        <f ca="1" t="shared" si="3826"/>
        <v>96644.8581297417</v>
      </c>
      <c r="AO536" s="25">
        <f ca="1">C536/'Ejercicio 3 - TIR'!$D$7</f>
        <v>18434.1200268144</v>
      </c>
      <c r="AP536" s="25">
        <f ca="1" t="shared" si="3827"/>
        <v>32368.7113690749</v>
      </c>
      <c r="AQ536" s="25">
        <f ca="1" t="shared" si="3828"/>
        <v>33504.3426817343</v>
      </c>
      <c r="AR536" s="25">
        <f ca="1" t="shared" si="3829"/>
        <v>45594.1912365738</v>
      </c>
      <c r="AS536" s="25">
        <f ca="1" t="shared" si="3830"/>
        <v>54254.6964731239</v>
      </c>
      <c r="AT536" s="25">
        <f ca="1" t="shared" si="3831"/>
        <v>78210.7381029272</v>
      </c>
      <c r="AU536" s="25">
        <f ca="1">AP536*'Ejercicio 3 - TIR'!$D$5</f>
        <v>16184.3556845375</v>
      </c>
      <c r="AV536" s="25">
        <f ca="1">AQ536*'Ejercicio 3 - TIR'!$D$5</f>
        <v>16752.1713408672</v>
      </c>
      <c r="AW536" s="25">
        <f ca="1">AR536*'Ejercicio 3 - TIR'!$D$5</f>
        <v>22797.0956182869</v>
      </c>
      <c r="AX536" s="25">
        <f ca="1">AS536*'Ejercicio 3 - TIR'!$D$5</f>
        <v>27127.348236562</v>
      </c>
      <c r="AY536" s="25">
        <f ca="1">AT536*'Ejercicio 3 - TIR'!$D$5</f>
        <v>39105.3690514636</v>
      </c>
      <c r="AZ536" s="25">
        <f ca="1" t="shared" ref="AZ536:BD536" si="3994">AJ536-AU536-AE536</f>
        <v>29031.1995240766</v>
      </c>
      <c r="BA536" s="25">
        <f ca="1" t="shared" si="3994"/>
        <v>28758.3302199663</v>
      </c>
      <c r="BB536" s="25">
        <f ca="1" t="shared" si="3994"/>
        <v>33725.865090048</v>
      </c>
      <c r="BC536" s="25">
        <f ca="1" t="shared" si="3994"/>
        <v>36342.092814042</v>
      </c>
      <c r="BD536" s="25">
        <f ca="1" t="shared" si="3994"/>
        <v>45970.3402674896</v>
      </c>
      <c r="BE536" s="25">
        <f ca="1" t="shared" ref="BE536:BI536" si="3995">AZ536/Z536</f>
        <v>25088.5831891291</v>
      </c>
      <c r="BF536" s="25">
        <f ca="1" t="shared" si="3995"/>
        <v>21602.3858345797</v>
      </c>
      <c r="BG536" s="25">
        <f ca="1" t="shared" si="3995"/>
        <v>21697.1860062127</v>
      </c>
      <c r="BH536" s="25">
        <f ca="1" t="shared" si="3995"/>
        <v>19033.5469268828</v>
      </c>
      <c r="BI536" s="25">
        <f ca="1" t="shared" si="3995"/>
        <v>19186.1398847944</v>
      </c>
      <c r="BJ536" s="25">
        <f ca="1" t="shared" si="3834"/>
        <v>85188.676481808</v>
      </c>
      <c r="BK536" s="25">
        <f ca="1" t="shared" si="3835"/>
        <v>44168.4870043095</v>
      </c>
      <c r="BL536" s="25">
        <f ca="1" t="shared" si="3836"/>
        <v>129357.163486117</v>
      </c>
      <c r="BM536" s="25">
        <f ca="1">BK536*'Ejercicio 3 - TIR'!$D$5</f>
        <v>22084.2435021547</v>
      </c>
      <c r="BN536" s="25">
        <f ca="1" t="shared" si="3837"/>
        <v>107272.919983963</v>
      </c>
      <c r="BO536" s="25">
        <f ca="1" t="shared" si="3838"/>
        <v>44771.3294416965</v>
      </c>
      <c r="BP536" s="25">
        <f ca="1" t="shared" si="3839"/>
        <v>-127724.869562361</v>
      </c>
      <c r="BQ536" s="25">
        <f ca="1" t="shared" ref="BQ536:BT536" si="3996">BE536</f>
        <v>25088.5831891291</v>
      </c>
      <c r="BR536" s="25">
        <f ca="1" t="shared" si="3996"/>
        <v>21602.3858345797</v>
      </c>
      <c r="BS536" s="25">
        <f ca="1" t="shared" si="3996"/>
        <v>21697.1860062127</v>
      </c>
      <c r="BT536" s="25">
        <f ca="1" t="shared" si="3996"/>
        <v>19033.5469268828</v>
      </c>
      <c r="BU536" s="25">
        <f ca="1" t="shared" si="3841"/>
        <v>63957.4693264908</v>
      </c>
      <c r="BV536" s="27">
        <f ca="1" t="shared" si="3842"/>
        <v>5.06739683990836</v>
      </c>
    </row>
    <row r="537" ht="15" customHeight="1" spans="1:74">
      <c r="A537" s="23">
        <v>536</v>
      </c>
      <c r="B537" s="24">
        <f ca="1" t="shared" ref="B537:F537" si="3997">RAND()</f>
        <v>0.652643763265397</v>
      </c>
      <c r="C537" s="25">
        <f ca="1">IF(B537&lt;=('Ejercicio 3 - TIR'!$D$13-'Ejercicio 3 - TIR'!$C$13)/('Ejercicio 3 - TIR'!$E$13-'Ejercicio 3 - TIR'!$C$13),'Ejercicio 3 - TIR'!$C$13+SQRT(('Ejercicio 3 - TIR'!$E$13-'Ejercicio 3 - TIR'!$C$13)*('Ejercicio 3 - TIR'!$D$13-'Ejercicio 3 - TIR'!$C$13)*B537),'Ejercicio 3 - TIR'!$E$13-SQRT(('Ejercicio 3 - TIR'!$E$13-'Ejercicio 3 - TIR'!$C$13)*('Ejercicio 3 - TIR'!$E$13-'Ejercicio 3 - TIR'!$D$13)*(1-B537)))</f>
        <v>79583.6466507477</v>
      </c>
      <c r="D537" s="24">
        <f ca="1" t="shared" si="3997"/>
        <v>0.744929038852913</v>
      </c>
      <c r="E537" s="25">
        <f ca="1">IF(D537&lt;=('Ejercicio 3 - TIR'!$D$14-'Ejercicio 3 - TIR'!$C$14)/('Ejercicio 3 - TIR'!$E$14-'Ejercicio 3 - TIR'!$C$14),'Ejercicio 3 - TIR'!$C$14+SQRT(('Ejercicio 3 - TIR'!$E$14-'Ejercicio 3 - TIR'!$C$14)*('Ejercicio 3 - TIR'!$D$14-'Ejercicio 3 - TIR'!$C$14)*D537),'Ejercicio 3 - TIR'!$E$14-SQRT(('Ejercicio 3 - TIR'!$E$14-'Ejercicio 3 - TIR'!$C$14)*('Ejercicio 3 - TIR'!$E$14-'Ejercicio 3 - TIR'!$D$14)*(1-D537)))</f>
        <v>33814.481091124</v>
      </c>
      <c r="F537" s="24">
        <f ca="1" t="shared" si="3997"/>
        <v>0.850013020668663</v>
      </c>
      <c r="G537" s="25">
        <f ca="1">IF(F537&lt;=('Ejercicio 3 - TIR'!$D$18-'Ejercicio 3 - TIR'!$C$18)/('Ejercicio 3 - TIR'!$E$18-'Ejercicio 3 - TIR'!$C$18),'Ejercicio 3 - TIR'!$C$18+SQRT(('Ejercicio 3 - TIR'!$E$18-'Ejercicio 3 - TIR'!$C$18)*('Ejercicio 3 - TIR'!$D$18-'Ejercicio 3 - TIR'!$C$18)*F537),'Ejercicio 3 - TIR'!$E$18-SQRT(('Ejercicio 3 - TIR'!$E$18-'Ejercicio 3 - TIR'!$C$18)*('Ejercicio 3 - TIR'!$E$18-'Ejercicio 3 - TIR'!$D$18)*(1-F537)))</f>
        <v>41646.0436124108</v>
      </c>
      <c r="H537" s="24">
        <f ca="1" t="shared" ref="H537:L537" si="3998">RAND()</f>
        <v>0.991305191828517</v>
      </c>
      <c r="I537" s="25">
        <f ca="1">IF(H537&lt;=('Ejercicio 3 - TIR'!$D$18-'Ejercicio 3 - TIR'!$C$18)/('Ejercicio 3 - TIR'!$E$18-'Ejercicio 3 - TIR'!$C$18),'Ejercicio 3 - TIR'!$C$18+SQRT(('Ejercicio 3 - TIR'!$E$18-'Ejercicio 3 - TIR'!$C$18)*('Ejercicio 3 - TIR'!$D$18-'Ejercicio 3 - TIR'!$C$18)*H537),'Ejercicio 3 - TIR'!$E$18-SQRT(('Ejercicio 3 - TIR'!$E$18-'Ejercicio 3 - TIR'!$C$18)*('Ejercicio 3 - TIR'!$E$18-'Ejercicio 3 - TIR'!$D$18)*(1-H537)))</f>
        <v>44192.4663394872</v>
      </c>
      <c r="J537" s="24">
        <f ca="1" t="shared" si="3998"/>
        <v>0.376941135607516</v>
      </c>
      <c r="K537" s="25">
        <f ca="1">IF(J537&lt;=('Ejercicio 3 - TIR'!$D$18-'Ejercicio 3 - TIR'!$C$18)/('Ejercicio 3 - TIR'!$E$18-'Ejercicio 3 - TIR'!$C$18),'Ejercicio 3 - TIR'!$C$18+SQRT(('Ejercicio 3 - TIR'!$E$18-'Ejercicio 3 - TIR'!$C$18)*('Ejercicio 3 - TIR'!$D$18-'Ejercicio 3 - TIR'!$C$18)*J537),'Ejercicio 3 - TIR'!$E$18-SQRT(('Ejercicio 3 - TIR'!$E$18-'Ejercicio 3 - TIR'!$C$18)*('Ejercicio 3 - TIR'!$E$18-'Ejercicio 3 - TIR'!$D$18)*(1-J537)))</f>
        <v>37519.3863008312</v>
      </c>
      <c r="L537" s="24">
        <f ca="1" t="shared" si="3998"/>
        <v>0.287408720156746</v>
      </c>
      <c r="M537" s="25">
        <f ca="1">IF(L537&lt;=('Ejercicio 3 - TIR'!$D$18-'Ejercicio 3 - TIR'!$C$18)/('Ejercicio 3 - TIR'!$E$18-'Ejercicio 3 - TIR'!$C$18),'Ejercicio 3 - TIR'!$C$18+SQRT(('Ejercicio 3 - TIR'!$E$18-'Ejercicio 3 - TIR'!$C$18)*('Ejercicio 3 - TIR'!$D$18-'Ejercicio 3 - TIR'!$C$18)*L537),'Ejercicio 3 - TIR'!$E$18-SQRT(('Ejercicio 3 - TIR'!$E$18-'Ejercicio 3 - TIR'!$C$18)*('Ejercicio 3 - TIR'!$E$18-'Ejercicio 3 - TIR'!$D$18)*(1-L537)))</f>
        <v>36565.9201962491</v>
      </c>
      <c r="N537" s="24">
        <f ca="1" t="shared" ref="N537:R537" si="3999">RAND()</f>
        <v>0.742766704171499</v>
      </c>
      <c r="O537" s="25">
        <f ca="1">IF(N537&lt;=('Ejercicio 3 - TIR'!$D$18-'Ejercicio 3 - TIR'!$C$18)/('Ejercicio 3 - TIR'!$E$18-'Ejercicio 3 - TIR'!$C$18),'Ejercicio 3 - TIR'!$C$18+SQRT(('Ejercicio 3 - TIR'!$E$18-'Ejercicio 3 - TIR'!$C$18)*('Ejercicio 3 - TIR'!$D$18-'Ejercicio 3 - TIR'!$C$18)*N537),'Ejercicio 3 - TIR'!$E$18-SQRT(('Ejercicio 3 - TIR'!$E$18-'Ejercicio 3 - TIR'!$C$18)*('Ejercicio 3 - TIR'!$E$18-'Ejercicio 3 - TIR'!$D$18)*(1-N537)))</f>
        <v>40607.6774723232</v>
      </c>
      <c r="P537" s="24">
        <f ca="1" t="shared" si="3999"/>
        <v>0.477625562250793</v>
      </c>
      <c r="Q537" s="26">
        <f ca="1">IF(P537&lt;=('Ejercicio 3 - TIR'!$D$22-'Ejercicio 3 - TIR'!$C$22)/('Ejercicio 3 - TIR'!$E$22-'Ejercicio 3 - TIR'!$C$22),'Ejercicio 3 - TIR'!$C$22+SQRT(('Ejercicio 3 - TIR'!$E$22-'Ejercicio 3 - TIR'!$C$22)*('Ejercicio 3 - TIR'!$D$22-'Ejercicio 3 - TIR'!$C$22)*P537),'Ejercicio 3 - TIR'!$E$22-SQRT(('Ejercicio 3 - TIR'!$E$22-'Ejercicio 3 - TIR'!$C$22)*('Ejercicio 3 - TIR'!$E$22-'Ejercicio 3 - TIR'!$D$22)*(1-P537)))</f>
        <v>0.14932108476935</v>
      </c>
      <c r="R537" s="24">
        <f ca="1" t="shared" si="3999"/>
        <v>0.315686487273958</v>
      </c>
      <c r="S537" s="26">
        <f ca="1">IF(R537&lt;=('Ejercicio 3 - TIR'!$D$23-'Ejercicio 3 - TIR'!$C$23)/('Ejercicio 3 - TIR'!$E$23-'Ejercicio 3 - TIR'!$C$23),'Ejercicio 3 - TIR'!$C$23+SQRT(('Ejercicio 3 - TIR'!$E$23-'Ejercicio 3 - TIR'!$C$23)*('Ejercicio 3 - TIR'!$D$23-'Ejercicio 3 - TIR'!$C$23)*R537),'Ejercicio 3 - TIR'!$E$23-SQRT(('Ejercicio 3 - TIR'!$E$23-'Ejercicio 3 - TIR'!$C$23)*('Ejercicio 3 - TIR'!$E$23-'Ejercicio 3 - TIR'!$D$23)*(1-R537)))</f>
        <v>0.143837694458423</v>
      </c>
      <c r="T537" s="24">
        <f ca="1" t="shared" ref="T537:X537" si="4000">RAND()</f>
        <v>0.460229893342518</v>
      </c>
      <c r="U537" s="26">
        <f ca="1">IF(T537&lt;=('Ejercicio 3 - TIR'!$D$24-'Ejercicio 3 - TIR'!$C$24)/('Ejercicio 3 - TIR'!$E$24-'Ejercicio 3 - TIR'!$C$24),'Ejercicio 3 - TIR'!$C$24+SQRT(('Ejercicio 3 - TIR'!$E$24-'Ejercicio 3 - TIR'!$C$24)*('Ejercicio 3 - TIR'!$D$24-'Ejercicio 3 - TIR'!$C$24)*T537),'Ejercicio 3 - TIR'!$E$24-SQRT(('Ejercicio 3 - TIR'!$E$24-'Ejercicio 3 - TIR'!$C$24)*('Ejercicio 3 - TIR'!$E$24-'Ejercicio 3 - TIR'!$D$24)*(1-T537)))</f>
        <v>0.18112383379703</v>
      </c>
      <c r="V537" s="24">
        <f ca="1" t="shared" si="4000"/>
        <v>0.650827634927965</v>
      </c>
      <c r="W537" s="26">
        <f ca="1">IF(V537&lt;=('Ejercicio 3 - TIR'!$D$25-'Ejercicio 3 - TIR'!$C$25)/('Ejercicio 3 - TIR'!$E$25-'Ejercicio 3 - TIR'!$C$25),'Ejercicio 3 - TIR'!$C$25+SQRT(('Ejercicio 3 - TIR'!$E$25-'Ejercicio 3 - TIR'!$C$25)*('Ejercicio 3 - TIR'!$D$25-'Ejercicio 3 - TIR'!$C$25)*V537),'Ejercicio 3 - TIR'!$E$25-SQRT(('Ejercicio 3 - TIR'!$E$25-'Ejercicio 3 - TIR'!$C$25)*('Ejercicio 3 - TIR'!$E$25-'Ejercicio 3 - TIR'!$D$25)*(1-V537)))</f>
        <v>0.215041406238921</v>
      </c>
      <c r="X537" s="24">
        <f ca="1" t="shared" si="4000"/>
        <v>0.347195298171434</v>
      </c>
      <c r="Y537" s="26">
        <f ca="1">IF(X537&lt;=('Ejercicio 3 - TIR'!$D$26-'Ejercicio 3 - TIR'!$C$26)/('Ejercicio 3 - TIR'!$E$26-'Ejercicio 3 - TIR'!$C$26),'Ejercicio 3 - TIR'!$C$26+SQRT(('Ejercicio 3 - TIR'!$E$26-'Ejercicio 3 - TIR'!$C$26)*('Ejercicio 3 - TIR'!$D$26-'Ejercicio 3 - TIR'!$C$26)*X537),'Ejercicio 3 - TIR'!$E$26-SQRT(('Ejercicio 3 - TIR'!$E$26-'Ejercicio 3 - TIR'!$C$26)*('Ejercicio 3 - TIR'!$E$26-'Ejercicio 3 - TIR'!$D$26)*(1-X537)))</f>
        <v>0.220627065173816</v>
      </c>
      <c r="Z537" s="24">
        <f ca="1" t="shared" si="3812"/>
        <v>1.14932108476935</v>
      </c>
      <c r="AA537" s="24">
        <f ca="1" t="shared" si="3813"/>
        <v>1.31463677979503</v>
      </c>
      <c r="AB537" s="24">
        <f ca="1" t="shared" si="3814"/>
        <v>1.55274883340208</v>
      </c>
      <c r="AC537" s="24">
        <f ca="1" t="shared" si="3815"/>
        <v>1.88665412607271</v>
      </c>
      <c r="AD537" s="24">
        <f ca="1" t="shared" si="3816"/>
        <v>2.30290108890621</v>
      </c>
      <c r="AE537" s="23">
        <f ca="1" t="shared" si="3817"/>
        <v>5049.21499743931</v>
      </c>
      <c r="AF537" s="23">
        <f ca="1" t="shared" si="3818"/>
        <v>5775.48244149588</v>
      </c>
      <c r="AG537" s="23">
        <f ca="1" t="shared" si="3819"/>
        <v>6821.55996332704</v>
      </c>
      <c r="AH537" s="23">
        <f ca="1" t="shared" si="3820"/>
        <v>8288.47781058401</v>
      </c>
      <c r="AI537" s="23">
        <f ca="1" t="shared" si="3821"/>
        <v>10117.1403446915</v>
      </c>
      <c r="AJ537" s="25">
        <f ca="1" t="shared" si="3822"/>
        <v>47864.6760209677</v>
      </c>
      <c r="AK537" s="25">
        <f ca="1" t="shared" si="3823"/>
        <v>58097.0416397436</v>
      </c>
      <c r="AL537" s="25">
        <f ca="1" t="shared" si="3824"/>
        <v>58258.1833085777</v>
      </c>
      <c r="AM537" s="25">
        <f ca="1" t="shared" si="3825"/>
        <v>68987.244211899</v>
      </c>
      <c r="AN537" s="25">
        <f ca="1" t="shared" si="3826"/>
        <v>93515.464668965</v>
      </c>
      <c r="AO537" s="25">
        <f ca="1">C537/'Ejercicio 3 - TIR'!$D$7</f>
        <v>15916.7293301495</v>
      </c>
      <c r="AP537" s="25">
        <f ca="1" t="shared" si="3827"/>
        <v>31947.9466908181</v>
      </c>
      <c r="AQ537" s="25">
        <f ca="1" t="shared" si="3828"/>
        <v>42180.312309594</v>
      </c>
      <c r="AR537" s="25">
        <f ca="1" t="shared" si="3829"/>
        <v>42341.4539784282</v>
      </c>
      <c r="AS537" s="25">
        <f ca="1" t="shared" si="3830"/>
        <v>53070.5148817494</v>
      </c>
      <c r="AT537" s="25">
        <f ca="1" t="shared" si="3831"/>
        <v>77598.7353388155</v>
      </c>
      <c r="AU537" s="25">
        <f ca="1">AP537*'Ejercicio 3 - TIR'!$D$5</f>
        <v>15973.9733454091</v>
      </c>
      <c r="AV537" s="25">
        <f ca="1">AQ537*'Ejercicio 3 - TIR'!$D$5</f>
        <v>21090.156154797</v>
      </c>
      <c r="AW537" s="25">
        <f ca="1">AR537*'Ejercicio 3 - TIR'!$D$5</f>
        <v>21170.7269892141</v>
      </c>
      <c r="AX537" s="25">
        <f ca="1">AS537*'Ejercicio 3 - TIR'!$D$5</f>
        <v>26535.2574408747</v>
      </c>
      <c r="AY537" s="25">
        <f ca="1">AT537*'Ejercicio 3 - TIR'!$D$5</f>
        <v>38799.3676694077</v>
      </c>
      <c r="AZ537" s="25">
        <f ca="1" t="shared" ref="AZ537:BD537" si="4001">AJ537-AU537-AE537</f>
        <v>26841.4876781193</v>
      </c>
      <c r="BA537" s="25">
        <f ca="1" t="shared" si="4001"/>
        <v>31231.4030434507</v>
      </c>
      <c r="BB537" s="25">
        <f ca="1" t="shared" si="4001"/>
        <v>30265.8963560366</v>
      </c>
      <c r="BC537" s="25">
        <f ca="1" t="shared" si="4001"/>
        <v>34163.5089604402</v>
      </c>
      <c r="BD537" s="25">
        <f ca="1" t="shared" si="4001"/>
        <v>44598.9566548658</v>
      </c>
      <c r="BE537" s="25">
        <f ca="1" t="shared" ref="BE537:BI537" si="4002">AZ537/Z537</f>
        <v>23354.2114852143</v>
      </c>
      <c r="BF537" s="25">
        <f ca="1" t="shared" si="4002"/>
        <v>23756.678288219</v>
      </c>
      <c r="BG537" s="25">
        <f ca="1" t="shared" si="4002"/>
        <v>19491.8171599742</v>
      </c>
      <c r="BH537" s="25">
        <f ca="1" t="shared" si="4002"/>
        <v>18107.9873031924</v>
      </c>
      <c r="BI537" s="25">
        <f ca="1" t="shared" si="4002"/>
        <v>19366.4230173466</v>
      </c>
      <c r="BJ537" s="25">
        <f ca="1" t="shared" si="3834"/>
        <v>77871.4053255477</v>
      </c>
      <c r="BK537" s="25">
        <f ca="1" t="shared" si="3835"/>
        <v>36654.6533062268</v>
      </c>
      <c r="BL537" s="25">
        <f ca="1" t="shared" si="3836"/>
        <v>114526.058631774</v>
      </c>
      <c r="BM537" s="25">
        <f ca="1">BK537*'Ejercicio 3 - TIR'!$D$5</f>
        <v>18327.3266531134</v>
      </c>
      <c r="BN537" s="25">
        <f ca="1" t="shared" si="3837"/>
        <v>96198.7319786611</v>
      </c>
      <c r="BO537" s="25">
        <f ca="1" t="shared" si="3838"/>
        <v>41772.8457561987</v>
      </c>
      <c r="BP537" s="25">
        <f ca="1" t="shared" si="3839"/>
        <v>-113398.127741872</v>
      </c>
      <c r="BQ537" s="25">
        <f ca="1" t="shared" ref="BQ537:BT537" si="4003">BE537</f>
        <v>23354.2114852143</v>
      </c>
      <c r="BR537" s="25">
        <f ca="1" t="shared" si="4003"/>
        <v>23756.678288219</v>
      </c>
      <c r="BS537" s="25">
        <f ca="1" t="shared" si="4003"/>
        <v>19491.8171599742</v>
      </c>
      <c r="BT537" s="25">
        <f ca="1" t="shared" si="4003"/>
        <v>18107.9873031924</v>
      </c>
      <c r="BU537" s="25">
        <f ca="1" t="shared" si="3841"/>
        <v>61139.2687735454</v>
      </c>
      <c r="BV537" s="27">
        <f ca="1" t="shared" si="3842"/>
        <v>7.706441760739</v>
      </c>
    </row>
    <row r="538" ht="15" customHeight="1" spans="1:74">
      <c r="A538" s="23">
        <v>537</v>
      </c>
      <c r="B538" s="24">
        <f ca="1" t="shared" ref="B538:F538" si="4004">RAND()</f>
        <v>0.517856713317817</v>
      </c>
      <c r="C538" s="25">
        <f ca="1">IF(B538&lt;=('Ejercicio 3 - TIR'!$D$13-'Ejercicio 3 - TIR'!$C$13)/('Ejercicio 3 - TIR'!$E$13-'Ejercicio 3 - TIR'!$C$13),'Ejercicio 3 - TIR'!$C$13+SQRT(('Ejercicio 3 - TIR'!$E$13-'Ejercicio 3 - TIR'!$C$13)*('Ejercicio 3 - TIR'!$D$13-'Ejercicio 3 - TIR'!$C$13)*B538),'Ejercicio 3 - TIR'!$E$13-SQRT(('Ejercicio 3 - TIR'!$E$13-'Ejercicio 3 - TIR'!$C$13)*('Ejercicio 3 - TIR'!$E$13-'Ejercicio 3 - TIR'!$D$13)*(1-B538)))</f>
        <v>75946.4775132909</v>
      </c>
      <c r="D538" s="24">
        <f ca="1" t="shared" si="4004"/>
        <v>0.423905051103377</v>
      </c>
      <c r="E538" s="25">
        <f ca="1">IF(D538&lt;=('Ejercicio 3 - TIR'!$D$14-'Ejercicio 3 - TIR'!$C$14)/('Ejercicio 3 - TIR'!$E$14-'Ejercicio 3 - TIR'!$C$14),'Ejercicio 3 - TIR'!$C$14+SQRT(('Ejercicio 3 - TIR'!$E$14-'Ejercicio 3 - TIR'!$C$14)*('Ejercicio 3 - TIR'!$D$14-'Ejercicio 3 - TIR'!$C$14)*D538),'Ejercicio 3 - TIR'!$E$14-SQRT(('Ejercicio 3 - TIR'!$E$14-'Ejercicio 3 - TIR'!$C$14)*('Ejercicio 3 - TIR'!$E$14-'Ejercicio 3 - TIR'!$D$14)*(1-D538)))</f>
        <v>30704.0738850562</v>
      </c>
      <c r="F538" s="24">
        <f ca="1" t="shared" si="4004"/>
        <v>0.559129115266414</v>
      </c>
      <c r="G538" s="25">
        <f ca="1">IF(F538&lt;=('Ejercicio 3 - TIR'!$D$18-'Ejercicio 3 - TIR'!$C$18)/('Ejercicio 3 - TIR'!$E$18-'Ejercicio 3 - TIR'!$C$18),'Ejercicio 3 - TIR'!$C$18+SQRT(('Ejercicio 3 - TIR'!$E$18-'Ejercicio 3 - TIR'!$C$18)*('Ejercicio 3 - TIR'!$D$18-'Ejercicio 3 - TIR'!$C$18)*F538),'Ejercicio 3 - TIR'!$E$18-SQRT(('Ejercicio 3 - TIR'!$E$18-'Ejercicio 3 - TIR'!$C$18)*('Ejercicio 3 - TIR'!$E$18-'Ejercicio 3 - TIR'!$D$18)*(1-F538)))</f>
        <v>39158.0220184253</v>
      </c>
      <c r="H538" s="24">
        <f ca="1" t="shared" ref="H538:L538" si="4005">RAND()</f>
        <v>0.442824401536737</v>
      </c>
      <c r="I538" s="25">
        <f ca="1">IF(H538&lt;=('Ejercicio 3 - TIR'!$D$18-'Ejercicio 3 - TIR'!$C$18)/('Ejercicio 3 - TIR'!$E$18-'Ejercicio 3 - TIR'!$C$18),'Ejercicio 3 - TIR'!$C$18+SQRT(('Ejercicio 3 - TIR'!$E$18-'Ejercicio 3 - TIR'!$C$18)*('Ejercicio 3 - TIR'!$D$18-'Ejercicio 3 - TIR'!$C$18)*H538),'Ejercicio 3 - TIR'!$E$18-SQRT(('Ejercicio 3 - TIR'!$E$18-'Ejercicio 3 - TIR'!$C$18)*('Ejercicio 3 - TIR'!$E$18-'Ejercicio 3 - TIR'!$D$18)*(1-H538)))</f>
        <v>38150.0711794751</v>
      </c>
      <c r="J538" s="24">
        <f ca="1" t="shared" si="4005"/>
        <v>0.315626021603444</v>
      </c>
      <c r="K538" s="25">
        <f ca="1">IF(J538&lt;=('Ejercicio 3 - TIR'!$D$18-'Ejercicio 3 - TIR'!$C$18)/('Ejercicio 3 - TIR'!$E$18-'Ejercicio 3 - TIR'!$C$18),'Ejercicio 3 - TIR'!$C$18+SQRT(('Ejercicio 3 - TIR'!$E$18-'Ejercicio 3 - TIR'!$C$18)*('Ejercicio 3 - TIR'!$D$18-'Ejercicio 3 - TIR'!$C$18)*J538),'Ejercicio 3 - TIR'!$E$18-SQRT(('Ejercicio 3 - TIR'!$E$18-'Ejercicio 3 - TIR'!$C$18)*('Ejercicio 3 - TIR'!$E$18-'Ejercicio 3 - TIR'!$D$18)*(1-J538)))</f>
        <v>36880.6906078181</v>
      </c>
      <c r="L538" s="24">
        <f ca="1" t="shared" si="4005"/>
        <v>0.836099018433537</v>
      </c>
      <c r="M538" s="25">
        <f ca="1">IF(L538&lt;=('Ejercicio 3 - TIR'!$D$18-'Ejercicio 3 - TIR'!$C$18)/('Ejercicio 3 - TIR'!$E$18-'Ejercicio 3 - TIR'!$C$18),'Ejercicio 3 - TIR'!$C$18+SQRT(('Ejercicio 3 - TIR'!$E$18-'Ejercicio 3 - TIR'!$C$18)*('Ejercicio 3 - TIR'!$D$18-'Ejercicio 3 - TIR'!$C$18)*L538),'Ejercicio 3 - TIR'!$E$18-SQRT(('Ejercicio 3 - TIR'!$E$18-'Ejercicio 3 - TIR'!$C$18)*('Ejercicio 3 - TIR'!$E$18-'Ejercicio 3 - TIR'!$D$18)*(1-L538)))</f>
        <v>41493.9233297766</v>
      </c>
      <c r="N538" s="24">
        <f ca="1" t="shared" ref="N538:R538" si="4006">RAND()</f>
        <v>0.347149522629453</v>
      </c>
      <c r="O538" s="25">
        <f ca="1">IF(N538&lt;=('Ejercicio 3 - TIR'!$D$18-'Ejercicio 3 - TIR'!$C$18)/('Ejercicio 3 - TIR'!$E$18-'Ejercicio 3 - TIR'!$C$18),'Ejercicio 3 - TIR'!$C$18+SQRT(('Ejercicio 3 - TIR'!$E$18-'Ejercicio 3 - TIR'!$C$18)*('Ejercicio 3 - TIR'!$D$18-'Ejercicio 3 - TIR'!$C$18)*N538),'Ejercicio 3 - TIR'!$E$18-SQRT(('Ejercicio 3 - TIR'!$E$18-'Ejercicio 3 - TIR'!$C$18)*('Ejercicio 3 - TIR'!$E$18-'Ejercicio 3 - TIR'!$D$18)*(1-N538)))</f>
        <v>37216.1228089895</v>
      </c>
      <c r="P538" s="24">
        <f ca="1" t="shared" si="4006"/>
        <v>0.804470550597044</v>
      </c>
      <c r="Q538" s="26">
        <f ca="1">IF(P538&lt;=('Ejercicio 3 - TIR'!$D$22-'Ejercicio 3 - TIR'!$C$22)/('Ejercicio 3 - TIR'!$E$22-'Ejercicio 3 - TIR'!$C$22),'Ejercicio 3 - TIR'!$C$22+SQRT(('Ejercicio 3 - TIR'!$E$22-'Ejercicio 3 - TIR'!$C$22)*('Ejercicio 3 - TIR'!$D$22-'Ejercicio 3 - TIR'!$C$22)*P538),'Ejercicio 3 - TIR'!$E$22-SQRT(('Ejercicio 3 - TIR'!$E$22-'Ejercicio 3 - TIR'!$C$22)*('Ejercicio 3 - TIR'!$E$22-'Ejercicio 3 - TIR'!$D$22)*(1-P538)))</f>
        <v>0.161239589318852</v>
      </c>
      <c r="R538" s="24">
        <f ca="1" t="shared" si="4006"/>
        <v>0.994532936259827</v>
      </c>
      <c r="S538" s="26">
        <f ca="1">IF(R538&lt;=('Ejercicio 3 - TIR'!$D$23-'Ejercicio 3 - TIR'!$C$23)/('Ejercicio 3 - TIR'!$E$23-'Ejercicio 3 - TIR'!$C$23),'Ejercicio 3 - TIR'!$C$23+SQRT(('Ejercicio 3 - TIR'!$E$23-'Ejercicio 3 - TIR'!$C$23)*('Ejercicio 3 - TIR'!$D$23-'Ejercicio 3 - TIR'!$C$23)*R538),'Ejercicio 3 - TIR'!$E$23-SQRT(('Ejercicio 3 - TIR'!$E$23-'Ejercicio 3 - TIR'!$C$23)*('Ejercicio 3 - TIR'!$E$23-'Ejercicio 3 - TIR'!$D$23)*(1-R538)))</f>
        <v>0.176863008649628</v>
      </c>
      <c r="T538" s="24">
        <f ca="1" t="shared" ref="T538:X538" si="4007">RAND()</f>
        <v>0.927486614087112</v>
      </c>
      <c r="U538" s="26">
        <f ca="1">IF(T538&lt;=('Ejercicio 3 - TIR'!$D$24-'Ejercicio 3 - TIR'!$C$24)/('Ejercicio 3 - TIR'!$E$24-'Ejercicio 3 - TIR'!$C$24),'Ejercicio 3 - TIR'!$C$24+SQRT(('Ejercicio 3 - TIR'!$E$24-'Ejercicio 3 - TIR'!$C$24)*('Ejercicio 3 - TIR'!$D$24-'Ejercicio 3 - TIR'!$C$24)*T538),'Ejercicio 3 - TIR'!$E$24-SQRT(('Ejercicio 3 - TIR'!$E$24-'Ejercicio 3 - TIR'!$C$24)*('Ejercicio 3 - TIR'!$E$24-'Ejercicio 3 - TIR'!$D$24)*(1-T538)))</f>
        <v>0.205750877902268</v>
      </c>
      <c r="V538" s="24">
        <f ca="1" t="shared" si="4007"/>
        <v>0.975637818436152</v>
      </c>
      <c r="W538" s="26">
        <f ca="1">IF(V538&lt;=('Ejercicio 3 - TIR'!$D$25-'Ejercicio 3 - TIR'!$C$25)/('Ejercicio 3 - TIR'!$E$25-'Ejercicio 3 - TIR'!$C$25),'Ejercicio 3 - TIR'!$C$25+SQRT(('Ejercicio 3 - TIR'!$E$25-'Ejercicio 3 - TIR'!$C$25)*('Ejercicio 3 - TIR'!$D$25-'Ejercicio 3 - TIR'!$C$25)*V538),'Ejercicio 3 - TIR'!$E$25-SQRT(('Ejercicio 3 - TIR'!$E$25-'Ejercicio 3 - TIR'!$C$25)*('Ejercicio 3 - TIR'!$E$25-'Ejercicio 3 - TIR'!$D$25)*(1-V538)))</f>
        <v>0.240765952378644</v>
      </c>
      <c r="X538" s="24">
        <f ca="1" t="shared" si="4007"/>
        <v>0.755879595767533</v>
      </c>
      <c r="Y538" s="26">
        <f ca="1">IF(X538&lt;=('Ejercicio 3 - TIR'!$D$26-'Ejercicio 3 - TIR'!$C$26)/('Ejercicio 3 - TIR'!$E$26-'Ejercicio 3 - TIR'!$C$26),'Ejercicio 3 - TIR'!$C$26+SQRT(('Ejercicio 3 - TIR'!$E$26-'Ejercicio 3 - TIR'!$C$26)*('Ejercicio 3 - TIR'!$D$26-'Ejercicio 3 - TIR'!$C$26)*X538),'Ejercicio 3 - TIR'!$E$26-SQRT(('Ejercicio 3 - TIR'!$E$26-'Ejercicio 3 - TIR'!$C$26)*('Ejercicio 3 - TIR'!$E$26-'Ejercicio 3 - TIR'!$D$26)*(1-X538)))</f>
        <v>0.243692284802603</v>
      </c>
      <c r="Z538" s="24">
        <f ca="1" t="shared" si="3812"/>
        <v>1.16123958931885</v>
      </c>
      <c r="AA538" s="24">
        <f ca="1" t="shared" si="3813"/>
        <v>1.36661991684884</v>
      </c>
      <c r="AB538" s="24">
        <f ca="1" t="shared" si="3814"/>
        <v>1.64780316449922</v>
      </c>
      <c r="AC538" s="24">
        <f ca="1" t="shared" si="3815"/>
        <v>2.04453806273241</v>
      </c>
      <c r="AD538" s="24">
        <f ca="1" t="shared" si="3816"/>
        <v>2.54277621460556</v>
      </c>
      <c r="AE538" s="23">
        <f ca="1" t="shared" si="3817"/>
        <v>4950.71226364216</v>
      </c>
      <c r="AF538" s="23">
        <f ca="1" t="shared" si="3818"/>
        <v>5826.31012954852</v>
      </c>
      <c r="AG538" s="23">
        <f ca="1" t="shared" si="3819"/>
        <v>7025.07855363401</v>
      </c>
      <c r="AH538" s="23">
        <f ca="1" t="shared" si="3820"/>
        <v>8716.47828213449</v>
      </c>
      <c r="AI538" s="23">
        <f ca="1" t="shared" si="3821"/>
        <v>10840.6167901401</v>
      </c>
      <c r="AJ538" s="25">
        <f ca="1" t="shared" si="3822"/>
        <v>45471.8454072147</v>
      </c>
      <c r="AK538" s="25">
        <f ca="1" t="shared" si="3823"/>
        <v>52136.6471030717</v>
      </c>
      <c r="AL538" s="25">
        <f ca="1" t="shared" si="3824"/>
        <v>60772.1186924792</v>
      </c>
      <c r="AM538" s="25">
        <f ca="1" t="shared" si="3825"/>
        <v>84835.9056198287</v>
      </c>
      <c r="AN538" s="25">
        <f ca="1" t="shared" si="3826"/>
        <v>94632.2718785379</v>
      </c>
      <c r="AO538" s="25">
        <f ca="1">C538/'Ejercicio 3 - TIR'!$D$7</f>
        <v>15189.2955026582</v>
      </c>
      <c r="AP538" s="25">
        <f ca="1" t="shared" si="3827"/>
        <v>30282.5499045566</v>
      </c>
      <c r="AQ538" s="25">
        <f ca="1" t="shared" si="3828"/>
        <v>36947.3516004135</v>
      </c>
      <c r="AR538" s="25">
        <f ca="1" t="shared" si="3829"/>
        <v>45582.823189821</v>
      </c>
      <c r="AS538" s="25">
        <f ca="1" t="shared" si="3830"/>
        <v>69646.6101171706</v>
      </c>
      <c r="AT538" s="25">
        <f ca="1" t="shared" si="3831"/>
        <v>79442.9763758797</v>
      </c>
      <c r="AU538" s="25">
        <f ca="1">AP538*'Ejercicio 3 - TIR'!$D$5</f>
        <v>15141.2749522783</v>
      </c>
      <c r="AV538" s="25">
        <f ca="1">AQ538*'Ejercicio 3 - TIR'!$D$5</f>
        <v>18473.6758002067</v>
      </c>
      <c r="AW538" s="25">
        <f ca="1">AR538*'Ejercicio 3 - TIR'!$D$5</f>
        <v>22791.4115949105</v>
      </c>
      <c r="AX538" s="25">
        <f ca="1">AS538*'Ejercicio 3 - TIR'!$D$5</f>
        <v>34823.3050585853</v>
      </c>
      <c r="AY538" s="25">
        <f ca="1">AT538*'Ejercicio 3 - TIR'!$D$5</f>
        <v>39721.4881879399</v>
      </c>
      <c r="AZ538" s="25">
        <f ca="1" t="shared" ref="AZ538:BD538" si="4008">AJ538-AU538-AE538</f>
        <v>25379.8581912943</v>
      </c>
      <c r="BA538" s="25">
        <f ca="1" t="shared" si="4008"/>
        <v>27836.6611733164</v>
      </c>
      <c r="BB538" s="25">
        <f ca="1" t="shared" si="4008"/>
        <v>30955.6285439347</v>
      </c>
      <c r="BC538" s="25">
        <f ca="1" t="shared" si="4008"/>
        <v>41296.122279109</v>
      </c>
      <c r="BD538" s="25">
        <f ca="1" t="shared" si="4008"/>
        <v>44070.1669004579</v>
      </c>
      <c r="BE538" s="25">
        <f ca="1" t="shared" ref="BE538:BI538" si="4009">AZ538/Z538</f>
        <v>21855.8327021742</v>
      </c>
      <c r="BF538" s="25">
        <f ca="1" t="shared" si="4009"/>
        <v>20368.9854290301</v>
      </c>
      <c r="BG538" s="25">
        <f ca="1" t="shared" si="4009"/>
        <v>18785.998965685</v>
      </c>
      <c r="BH538" s="25">
        <f ca="1" t="shared" si="4009"/>
        <v>20198.2653352606</v>
      </c>
      <c r="BI538" s="25">
        <f ca="1" t="shared" si="4009"/>
        <v>17331.5160993411</v>
      </c>
      <c r="BJ538" s="25">
        <f ca="1" t="shared" si="3834"/>
        <v>78073.5887664128</v>
      </c>
      <c r="BK538" s="25">
        <f ca="1" t="shared" si="3835"/>
        <v>38622.9793207745</v>
      </c>
      <c r="BL538" s="25">
        <f ca="1" t="shared" si="3836"/>
        <v>116696.568087187</v>
      </c>
      <c r="BM538" s="25">
        <f ca="1">BK538*'Ejercicio 3 - TIR'!$D$5</f>
        <v>19311.4896603872</v>
      </c>
      <c r="BN538" s="25">
        <f ca="1" t="shared" si="3837"/>
        <v>97385.0784268</v>
      </c>
      <c r="BO538" s="25">
        <f ca="1" t="shared" si="3838"/>
        <v>38298.7216363853</v>
      </c>
      <c r="BP538" s="25">
        <f ca="1" t="shared" si="3839"/>
        <v>-106650.551398347</v>
      </c>
      <c r="BQ538" s="25">
        <f ca="1" t="shared" ref="BQ538:BT538" si="4010">BE538</f>
        <v>21855.8327021742</v>
      </c>
      <c r="BR538" s="25">
        <f ca="1" t="shared" si="4010"/>
        <v>20368.9854290301</v>
      </c>
      <c r="BS538" s="25">
        <f ca="1" t="shared" si="4010"/>
        <v>18785.998965685</v>
      </c>
      <c r="BT538" s="25">
        <f ca="1" t="shared" si="4010"/>
        <v>20198.2653352606</v>
      </c>
      <c r="BU538" s="25">
        <f ca="1" t="shared" si="3841"/>
        <v>55630.2377357264</v>
      </c>
      <c r="BV538" s="27">
        <f ca="1" t="shared" si="3842"/>
        <v>7.59177503523947</v>
      </c>
    </row>
    <row r="539" ht="15" customHeight="1" spans="1:74">
      <c r="A539" s="23">
        <v>538</v>
      </c>
      <c r="B539" s="24">
        <f ca="1" t="shared" ref="B539:F539" si="4011">RAND()</f>
        <v>0.0266339852927648</v>
      </c>
      <c r="C539" s="25">
        <f ca="1">IF(B539&lt;=('Ejercicio 3 - TIR'!$D$13-'Ejercicio 3 - TIR'!$C$13)/('Ejercicio 3 - TIR'!$E$13-'Ejercicio 3 - TIR'!$C$13),'Ejercicio 3 - TIR'!$C$13+SQRT(('Ejercicio 3 - TIR'!$E$13-'Ejercicio 3 - TIR'!$C$13)*('Ejercicio 3 - TIR'!$D$13-'Ejercicio 3 - TIR'!$C$13)*B539),'Ejercicio 3 - TIR'!$E$13-SQRT(('Ejercicio 3 - TIR'!$E$13-'Ejercicio 3 - TIR'!$C$13)*('Ejercicio 3 - TIR'!$E$13-'Ejercicio 3 - TIR'!$D$13)*(1-B539)))</f>
        <v>63263.9843929017</v>
      </c>
      <c r="D539" s="24">
        <f ca="1" t="shared" si="4011"/>
        <v>0.413840921013045</v>
      </c>
      <c r="E539" s="25">
        <f ca="1">IF(D539&lt;=('Ejercicio 3 - TIR'!$D$14-'Ejercicio 3 - TIR'!$C$14)/('Ejercicio 3 - TIR'!$E$14-'Ejercicio 3 - TIR'!$C$14),'Ejercicio 3 - TIR'!$C$14+SQRT(('Ejercicio 3 - TIR'!$E$14-'Ejercicio 3 - TIR'!$C$14)*('Ejercicio 3 - TIR'!$D$14-'Ejercicio 3 - TIR'!$C$14)*D539),'Ejercicio 3 - TIR'!$E$14-SQRT(('Ejercicio 3 - TIR'!$E$14-'Ejercicio 3 - TIR'!$C$14)*('Ejercicio 3 - TIR'!$E$14-'Ejercicio 3 - TIR'!$D$14)*(1-D539)))</f>
        <v>30623.2275356579</v>
      </c>
      <c r="F539" s="24">
        <f ca="1" t="shared" si="4011"/>
        <v>0.546556455557662</v>
      </c>
      <c r="G539" s="25">
        <f ca="1">IF(F539&lt;=('Ejercicio 3 - TIR'!$D$18-'Ejercicio 3 - TIR'!$C$18)/('Ejercicio 3 - TIR'!$E$18-'Ejercicio 3 - TIR'!$C$18),'Ejercicio 3 - TIR'!$C$18+SQRT(('Ejercicio 3 - TIR'!$E$18-'Ejercicio 3 - TIR'!$C$18)*('Ejercicio 3 - TIR'!$D$18-'Ejercicio 3 - TIR'!$C$18)*F539),'Ejercicio 3 - TIR'!$E$18-SQRT(('Ejercicio 3 - TIR'!$E$18-'Ejercicio 3 - TIR'!$C$18)*('Ejercicio 3 - TIR'!$E$18-'Ejercicio 3 - TIR'!$D$18)*(1-F539)))</f>
        <v>39054.4722835541</v>
      </c>
      <c r="H539" s="24">
        <f ca="1" t="shared" ref="H539:L539" si="4012">RAND()</f>
        <v>0.905611680637907</v>
      </c>
      <c r="I539" s="25">
        <f ca="1">IF(H539&lt;=('Ejercicio 3 - TIR'!$D$18-'Ejercicio 3 - TIR'!$C$18)/('Ejercicio 3 - TIR'!$E$18-'Ejercicio 3 - TIR'!$C$18),'Ejercicio 3 - TIR'!$C$18+SQRT(('Ejercicio 3 - TIR'!$E$18-'Ejercicio 3 - TIR'!$C$18)*('Ejercicio 3 - TIR'!$D$18-'Ejercicio 3 - TIR'!$C$18)*H539),'Ejercicio 3 - TIR'!$E$18-SQRT(('Ejercicio 3 - TIR'!$E$18-'Ejercicio 3 - TIR'!$C$18)*('Ejercicio 3 - TIR'!$E$18-'Ejercicio 3 - TIR'!$D$18)*(1-H539)))</f>
        <v>42339.337685433</v>
      </c>
      <c r="J539" s="24">
        <f ca="1" t="shared" si="4012"/>
        <v>0.219402336560559</v>
      </c>
      <c r="K539" s="25">
        <f ca="1">IF(J539&lt;=('Ejercicio 3 - TIR'!$D$18-'Ejercicio 3 - TIR'!$C$18)/('Ejercicio 3 - TIR'!$E$18-'Ejercicio 3 - TIR'!$C$18),'Ejercicio 3 - TIR'!$C$18+SQRT(('Ejercicio 3 - TIR'!$E$18-'Ejercicio 3 - TIR'!$C$18)*('Ejercicio 3 - TIR'!$D$18-'Ejercicio 3 - TIR'!$C$18)*J539),'Ejercicio 3 - TIR'!$E$18-SQRT(('Ejercicio 3 - TIR'!$E$18-'Ejercicio 3 - TIR'!$C$18)*('Ejercicio 3 - TIR'!$E$18-'Ejercicio 3 - TIR'!$D$18)*(1-J539)))</f>
        <v>35736.7543510319</v>
      </c>
      <c r="L539" s="24">
        <f ca="1" t="shared" si="4012"/>
        <v>0.520734334078415</v>
      </c>
      <c r="M539" s="25">
        <f ca="1">IF(L539&lt;=('Ejercicio 3 - TIR'!$D$18-'Ejercicio 3 - TIR'!$C$18)/('Ejercicio 3 - TIR'!$E$18-'Ejercicio 3 - TIR'!$C$18),'Ejercicio 3 - TIR'!$C$18+SQRT(('Ejercicio 3 - TIR'!$E$18-'Ejercicio 3 - TIR'!$C$18)*('Ejercicio 3 - TIR'!$D$18-'Ejercicio 3 - TIR'!$C$18)*L539),'Ejercicio 3 - TIR'!$E$18-SQRT(('Ejercicio 3 - TIR'!$E$18-'Ejercicio 3 - TIR'!$C$18)*('Ejercicio 3 - TIR'!$E$18-'Ejercicio 3 - TIR'!$D$18)*(1-L539)))</f>
        <v>38837.994688376</v>
      </c>
      <c r="N539" s="24">
        <f ca="1" t="shared" ref="N539:R539" si="4013">RAND()</f>
        <v>0.423980243867216</v>
      </c>
      <c r="O539" s="25">
        <f ca="1">IF(N539&lt;=('Ejercicio 3 - TIR'!$D$18-'Ejercicio 3 - TIR'!$C$18)/('Ejercicio 3 - TIR'!$E$18-'Ejercicio 3 - TIR'!$C$18),'Ejercicio 3 - TIR'!$C$18+SQRT(('Ejercicio 3 - TIR'!$E$18-'Ejercicio 3 - TIR'!$C$18)*('Ejercicio 3 - TIR'!$D$18-'Ejercicio 3 - TIR'!$C$18)*N539),'Ejercicio 3 - TIR'!$E$18-SQRT(('Ejercicio 3 - TIR'!$E$18-'Ejercicio 3 - TIR'!$C$18)*('Ejercicio 3 - TIR'!$E$18-'Ejercicio 3 - TIR'!$D$18)*(1-N539)))</f>
        <v>37974.7750175213</v>
      </c>
      <c r="P539" s="24">
        <f ca="1" t="shared" si="4013"/>
        <v>0.816547505858433</v>
      </c>
      <c r="Q539" s="26">
        <f ca="1">IF(P539&lt;=('Ejercicio 3 - TIR'!$D$22-'Ejercicio 3 - TIR'!$C$22)/('Ejercicio 3 - TIR'!$E$22-'Ejercicio 3 - TIR'!$C$22),'Ejercicio 3 - TIR'!$C$22+SQRT(('Ejercicio 3 - TIR'!$E$22-'Ejercicio 3 - TIR'!$C$22)*('Ejercicio 3 - TIR'!$D$22-'Ejercicio 3 - TIR'!$C$22)*P539),'Ejercicio 3 - TIR'!$E$22-SQRT(('Ejercicio 3 - TIR'!$E$22-'Ejercicio 3 - TIR'!$C$22)*('Ejercicio 3 - TIR'!$E$22-'Ejercicio 3 - TIR'!$D$22)*(1-P539)))</f>
        <v>0.161828195206452</v>
      </c>
      <c r="R539" s="24">
        <f ca="1" t="shared" si="4013"/>
        <v>0.243362434310747</v>
      </c>
      <c r="S539" s="26">
        <f ca="1">IF(R539&lt;=('Ejercicio 3 - TIR'!$D$23-'Ejercicio 3 - TIR'!$C$23)/('Ejercicio 3 - TIR'!$E$23-'Ejercicio 3 - TIR'!$C$23),'Ejercicio 3 - TIR'!$C$23+SQRT(('Ejercicio 3 - TIR'!$E$23-'Ejercicio 3 - TIR'!$C$23)*('Ejercicio 3 - TIR'!$D$23-'Ejercicio 3 - TIR'!$C$23)*R539),'Ejercicio 3 - TIR'!$E$23-SQRT(('Ejercicio 3 - TIR'!$E$23-'Ejercicio 3 - TIR'!$C$23)*('Ejercicio 3 - TIR'!$E$23-'Ejercicio 3 - TIR'!$D$23)*(1-R539)))</f>
        <v>0.140929700947681</v>
      </c>
      <c r="T539" s="24">
        <f ca="1" t="shared" ref="T539:X539" si="4014">RAND()</f>
        <v>0.691111539650052</v>
      </c>
      <c r="U539" s="26">
        <f ca="1">IF(T539&lt;=('Ejercicio 3 - TIR'!$D$24-'Ejercicio 3 - TIR'!$C$24)/('Ejercicio 3 - TIR'!$E$24-'Ejercicio 3 - TIR'!$C$24),'Ejercicio 3 - TIR'!$C$24+SQRT(('Ejercicio 3 - TIR'!$E$24-'Ejercicio 3 - TIR'!$C$24)*('Ejercicio 3 - TIR'!$D$24-'Ejercicio 3 - TIR'!$C$24)*T539),'Ejercicio 3 - TIR'!$E$24-SQRT(('Ejercicio 3 - TIR'!$E$24-'Ejercicio 3 - TIR'!$C$24)*('Ejercicio 3 - TIR'!$E$24-'Ejercicio 3 - TIR'!$D$24)*(1-T539)))</f>
        <v>0.190591027066899</v>
      </c>
      <c r="V539" s="24">
        <f ca="1" t="shared" si="4014"/>
        <v>0.601468338346704</v>
      </c>
      <c r="W539" s="26">
        <f ca="1">IF(V539&lt;=('Ejercicio 3 - TIR'!$D$25-'Ejercicio 3 - TIR'!$C$25)/('Ejercicio 3 - TIR'!$E$25-'Ejercicio 3 - TIR'!$C$25),'Ejercicio 3 - TIR'!$C$25+SQRT(('Ejercicio 3 - TIR'!$E$25-'Ejercicio 3 - TIR'!$C$25)*('Ejercicio 3 - TIR'!$D$25-'Ejercicio 3 - TIR'!$C$25)*V539),'Ejercicio 3 - TIR'!$E$25-SQRT(('Ejercicio 3 - TIR'!$E$25-'Ejercicio 3 - TIR'!$C$25)*('Ejercicio 3 - TIR'!$E$25-'Ejercicio 3 - TIR'!$D$25)*(1-V539)))</f>
        <v>0.212652164510021</v>
      </c>
      <c r="X539" s="24">
        <f ca="1" t="shared" si="4014"/>
        <v>0.777745788853537</v>
      </c>
      <c r="Y539" s="26">
        <f ca="1">IF(X539&lt;=('Ejercicio 3 - TIR'!$D$26-'Ejercicio 3 - TIR'!$C$26)/('Ejercicio 3 - TIR'!$E$26-'Ejercicio 3 - TIR'!$C$26),'Ejercicio 3 - TIR'!$C$26+SQRT(('Ejercicio 3 - TIR'!$E$26-'Ejercicio 3 - TIR'!$C$26)*('Ejercicio 3 - TIR'!$D$26-'Ejercicio 3 - TIR'!$C$26)*X539),'Ejercicio 3 - TIR'!$E$26-SQRT(('Ejercicio 3 - TIR'!$E$26-'Ejercicio 3 - TIR'!$C$26)*('Ejercicio 3 - TIR'!$E$26-'Ejercicio 3 - TIR'!$D$26)*(1-X539)))</f>
        <v>0.24535649064845</v>
      </c>
      <c r="Z539" s="24">
        <f ca="1" t="shared" si="3812"/>
        <v>1.16182819520645</v>
      </c>
      <c r="AA539" s="24">
        <f ca="1" t="shared" si="3813"/>
        <v>1.32556429530948</v>
      </c>
      <c r="AB539" s="24">
        <f ca="1" t="shared" si="3814"/>
        <v>1.57820495579572</v>
      </c>
      <c r="AC539" s="24">
        <f ca="1" t="shared" si="3815"/>
        <v>1.91381365568613</v>
      </c>
      <c r="AD539" s="24">
        <f ca="1" t="shared" si="3816"/>
        <v>2.38338025800036</v>
      </c>
      <c r="AE539" s="23">
        <f ca="1" t="shared" si="3817"/>
        <v>4955.70164349204</v>
      </c>
      <c r="AF539" s="23">
        <f ca="1" t="shared" si="3818"/>
        <v>5654.10719409531</v>
      </c>
      <c r="AG539" s="23">
        <f ca="1" t="shared" si="3819"/>
        <v>6731.72929136428</v>
      </c>
      <c r="AH539" s="23">
        <f ca="1" t="shared" si="3820"/>
        <v>8163.2460960684</v>
      </c>
      <c r="AI539" s="23">
        <f ca="1" t="shared" si="3821"/>
        <v>10166.1515104994</v>
      </c>
      <c r="AJ539" s="25">
        <f ca="1" t="shared" si="3822"/>
        <v>45374.587047942</v>
      </c>
      <c r="AK539" s="25">
        <f ca="1" t="shared" si="3823"/>
        <v>56123.5143228611</v>
      </c>
      <c r="AL539" s="25">
        <f ca="1" t="shared" si="3824"/>
        <v>56399.922820853</v>
      </c>
      <c r="AM539" s="25">
        <f ca="1" t="shared" si="3825"/>
        <v>74328.6845940793</v>
      </c>
      <c r="AN539" s="25">
        <f ca="1" t="shared" si="3826"/>
        <v>90508.3290787655</v>
      </c>
      <c r="AO539" s="25">
        <f ca="1">C539/'Ejercicio 3 - TIR'!$D$7</f>
        <v>12652.7968785803</v>
      </c>
      <c r="AP539" s="25">
        <f ca="1" t="shared" si="3827"/>
        <v>32721.7901693617</v>
      </c>
      <c r="AQ539" s="25">
        <f ca="1" t="shared" si="3828"/>
        <v>43470.7174442808</v>
      </c>
      <c r="AR539" s="25">
        <f ca="1" t="shared" si="3829"/>
        <v>43747.1259422727</v>
      </c>
      <c r="AS539" s="25">
        <f ca="1" t="shared" si="3830"/>
        <v>61675.8877154989</v>
      </c>
      <c r="AT539" s="25">
        <f ca="1" t="shared" si="3831"/>
        <v>77855.5322001852</v>
      </c>
      <c r="AU539" s="25">
        <f ca="1">AP539*'Ejercicio 3 - TIR'!$D$5</f>
        <v>16360.8950846809</v>
      </c>
      <c r="AV539" s="25">
        <f ca="1">AQ539*'Ejercicio 3 - TIR'!$D$5</f>
        <v>21735.3587221404</v>
      </c>
      <c r="AW539" s="25">
        <f ca="1">AR539*'Ejercicio 3 - TIR'!$D$5</f>
        <v>21873.5629711364</v>
      </c>
      <c r="AX539" s="25">
        <f ca="1">AS539*'Ejercicio 3 - TIR'!$D$5</f>
        <v>30837.9438577495</v>
      </c>
      <c r="AY539" s="25">
        <f ca="1">AT539*'Ejercicio 3 - TIR'!$D$5</f>
        <v>38927.7661000926</v>
      </c>
      <c r="AZ539" s="25">
        <f ca="1" t="shared" ref="AZ539:BD539" si="4015">AJ539-AU539-AE539</f>
        <v>24057.9903197692</v>
      </c>
      <c r="BA539" s="25">
        <f ca="1" t="shared" si="4015"/>
        <v>28734.0484066254</v>
      </c>
      <c r="BB539" s="25">
        <f ca="1" t="shared" si="4015"/>
        <v>27794.6305583524</v>
      </c>
      <c r="BC539" s="25">
        <f ca="1" t="shared" si="4015"/>
        <v>35327.4946402614</v>
      </c>
      <c r="BD539" s="25">
        <f ca="1" t="shared" si="4015"/>
        <v>41414.4114681735</v>
      </c>
      <c r="BE539" s="25">
        <f ca="1" t="shared" ref="BE539:BI539" si="4016">AZ539/Z539</f>
        <v>20707.0119480911</v>
      </c>
      <c r="BF539" s="25">
        <f ca="1" t="shared" si="4016"/>
        <v>21676.8424649797</v>
      </c>
      <c r="BG539" s="25">
        <f ca="1" t="shared" si="4016"/>
        <v>17611.5468756328</v>
      </c>
      <c r="BH539" s="25">
        <f ca="1" t="shared" si="4016"/>
        <v>18459.2133802055</v>
      </c>
      <c r="BI539" s="25">
        <f ca="1" t="shared" si="4016"/>
        <v>17376.3340235603</v>
      </c>
      <c r="BJ539" s="25">
        <f ca="1" t="shared" si="3834"/>
        <v>72986.7959447401</v>
      </c>
      <c r="BK539" s="25">
        <f ca="1" t="shared" si="3835"/>
        <v>30156.4262888969</v>
      </c>
      <c r="BL539" s="25">
        <f ca="1" t="shared" si="3836"/>
        <v>103143.222233637</v>
      </c>
      <c r="BM539" s="25">
        <f ca="1">BK539*'Ejercicio 3 - TIR'!$D$5</f>
        <v>15078.2131444485</v>
      </c>
      <c r="BN539" s="25">
        <f ca="1" t="shared" si="3837"/>
        <v>88065.0090891886</v>
      </c>
      <c r="BO539" s="25">
        <f ca="1" t="shared" si="3838"/>
        <v>36949.6259749481</v>
      </c>
      <c r="BP539" s="25">
        <f ca="1" t="shared" si="3839"/>
        <v>-93887.2119285597</v>
      </c>
      <c r="BQ539" s="25">
        <f ca="1" t="shared" ref="BQ539:BT539" si="4017">BE539</f>
        <v>20707.0119480911</v>
      </c>
      <c r="BR539" s="25">
        <f ca="1" t="shared" si="4017"/>
        <v>21676.8424649797</v>
      </c>
      <c r="BS539" s="25">
        <f ca="1" t="shared" si="4017"/>
        <v>17611.5468756328</v>
      </c>
      <c r="BT539" s="25">
        <f ca="1" t="shared" si="4017"/>
        <v>18459.2133802055</v>
      </c>
      <c r="BU539" s="25">
        <f ca="1" t="shared" si="3841"/>
        <v>54325.9599985084</v>
      </c>
      <c r="BV539" s="27">
        <f ca="1" t="shared" si="3842"/>
        <v>10.8674963293932</v>
      </c>
    </row>
    <row r="540" ht="15" customHeight="1" spans="1:74">
      <c r="A540" s="23">
        <v>539</v>
      </c>
      <c r="B540" s="24">
        <f ca="1" t="shared" ref="B540:F540" si="4018">RAND()</f>
        <v>0.600023209727476</v>
      </c>
      <c r="C540" s="25">
        <f ca="1">IF(B540&lt;=('Ejercicio 3 - TIR'!$D$13-'Ejercicio 3 - TIR'!$C$13)/('Ejercicio 3 - TIR'!$E$13-'Ejercicio 3 - TIR'!$C$13),'Ejercicio 3 - TIR'!$C$13+SQRT(('Ejercicio 3 - TIR'!$E$13-'Ejercicio 3 - TIR'!$C$13)*('Ejercicio 3 - TIR'!$D$13-'Ejercicio 3 - TIR'!$C$13)*B540),'Ejercicio 3 - TIR'!$E$13-SQRT(('Ejercicio 3 - TIR'!$E$13-'Ejercicio 3 - TIR'!$C$13)*('Ejercicio 3 - TIR'!$E$13-'Ejercicio 3 - TIR'!$D$13)*(1-B540)))</f>
        <v>78091.7333335786</v>
      </c>
      <c r="D540" s="24">
        <f ca="1" t="shared" si="4018"/>
        <v>0.164498022699106</v>
      </c>
      <c r="E540" s="25">
        <f ca="1">IF(D540&lt;=('Ejercicio 3 - TIR'!$D$14-'Ejercicio 3 - TIR'!$C$14)/('Ejercicio 3 - TIR'!$E$14-'Ejercicio 3 - TIR'!$C$14),'Ejercicio 3 - TIR'!$C$14+SQRT(('Ejercicio 3 - TIR'!$E$14-'Ejercicio 3 - TIR'!$C$14)*('Ejercicio 3 - TIR'!$D$14-'Ejercicio 3 - TIR'!$C$14)*D540),'Ejercicio 3 - TIR'!$E$14-SQRT(('Ejercicio 3 - TIR'!$E$14-'Ejercicio 3 - TIR'!$C$14)*('Ejercicio 3 - TIR'!$E$14-'Ejercicio 3 - TIR'!$D$14)*(1-D540)))</f>
        <v>28512.4566477656</v>
      </c>
      <c r="F540" s="24">
        <f ca="1" t="shared" si="4018"/>
        <v>0.983086540714455</v>
      </c>
      <c r="G540" s="25">
        <f ca="1">IF(F540&lt;=('Ejercicio 3 - TIR'!$D$18-'Ejercicio 3 - TIR'!$C$18)/('Ejercicio 3 - TIR'!$E$18-'Ejercicio 3 - TIR'!$C$18),'Ejercicio 3 - TIR'!$C$18+SQRT(('Ejercicio 3 - TIR'!$E$18-'Ejercicio 3 - TIR'!$C$18)*('Ejercicio 3 - TIR'!$D$18-'Ejercicio 3 - TIR'!$C$18)*F540),'Ejercicio 3 - TIR'!$E$18-SQRT(('Ejercicio 3 - TIR'!$E$18-'Ejercicio 3 - TIR'!$C$18)*('Ejercicio 3 - TIR'!$E$18-'Ejercicio 3 - TIR'!$D$18)*(1-F540)))</f>
        <v>43873.718753412</v>
      </c>
      <c r="H540" s="24">
        <f ca="1" t="shared" ref="H540:L540" si="4019">RAND()</f>
        <v>0.0769204759255666</v>
      </c>
      <c r="I540" s="25">
        <f ca="1">IF(H540&lt;=('Ejercicio 3 - TIR'!$D$18-'Ejercicio 3 - TIR'!$C$18)/('Ejercicio 3 - TIR'!$E$18-'Ejercicio 3 - TIR'!$C$18),'Ejercicio 3 - TIR'!$C$18+SQRT(('Ejercicio 3 - TIR'!$E$18-'Ejercicio 3 - TIR'!$C$18)*('Ejercicio 3 - TIR'!$D$18-'Ejercicio 3 - TIR'!$C$18)*H540),'Ejercicio 3 - TIR'!$E$18-SQRT(('Ejercicio 3 - TIR'!$E$18-'Ejercicio 3 - TIR'!$C$18)*('Ejercicio 3 - TIR'!$E$18-'Ejercicio 3 - TIR'!$D$18)*(1-H540)))</f>
        <v>33396.7736734783</v>
      </c>
      <c r="J540" s="24">
        <f ca="1" t="shared" si="4019"/>
        <v>0.70063979356573</v>
      </c>
      <c r="K540" s="25">
        <f ca="1">IF(J540&lt;=('Ejercicio 3 - TIR'!$D$18-'Ejercicio 3 - TIR'!$C$18)/('Ejercicio 3 - TIR'!$E$18-'Ejercicio 3 - TIR'!$C$18),'Ejercicio 3 - TIR'!$C$18+SQRT(('Ejercicio 3 - TIR'!$E$18-'Ejercicio 3 - TIR'!$C$18)*('Ejercicio 3 - TIR'!$D$18-'Ejercicio 3 - TIR'!$C$18)*J540),'Ejercicio 3 - TIR'!$E$18-SQRT(('Ejercicio 3 - TIR'!$E$18-'Ejercicio 3 - TIR'!$C$18)*('Ejercicio 3 - TIR'!$E$18-'Ejercicio 3 - TIR'!$D$18)*(1-J540)))</f>
        <v>40261.6442216133</v>
      </c>
      <c r="L540" s="24">
        <f ca="1" t="shared" si="4019"/>
        <v>0.188831633092154</v>
      </c>
      <c r="M540" s="25">
        <f ca="1">IF(L540&lt;=('Ejercicio 3 - TIR'!$D$18-'Ejercicio 3 - TIR'!$C$18)/('Ejercicio 3 - TIR'!$E$18-'Ejercicio 3 - TIR'!$C$18),'Ejercicio 3 - TIR'!$C$18+SQRT(('Ejercicio 3 - TIR'!$E$18-'Ejercicio 3 - TIR'!$C$18)*('Ejercicio 3 - TIR'!$D$18-'Ejercicio 3 - TIR'!$C$18)*L540),'Ejercicio 3 - TIR'!$E$18-SQRT(('Ejercicio 3 - TIR'!$E$18-'Ejercicio 3 - TIR'!$C$18)*('Ejercicio 3 - TIR'!$E$18-'Ejercicio 3 - TIR'!$D$18)*(1-L540)))</f>
        <v>35322.099676239</v>
      </c>
      <c r="N540" s="24">
        <f ca="1" t="shared" ref="N540:R540" si="4020">RAND()</f>
        <v>0.691527163761036</v>
      </c>
      <c r="O540" s="25">
        <f ca="1">IF(N540&lt;=('Ejercicio 3 - TIR'!$D$18-'Ejercicio 3 - TIR'!$C$18)/('Ejercicio 3 - TIR'!$E$18-'Ejercicio 3 - TIR'!$C$18),'Ejercicio 3 - TIR'!$C$18+SQRT(('Ejercicio 3 - TIR'!$E$18-'Ejercicio 3 - TIR'!$C$18)*('Ejercicio 3 - TIR'!$D$18-'Ejercicio 3 - TIR'!$C$18)*N540),'Ejercicio 3 - TIR'!$E$18-SQRT(('Ejercicio 3 - TIR'!$E$18-'Ejercicio 3 - TIR'!$C$18)*('Ejercicio 3 - TIR'!$E$18-'Ejercicio 3 - TIR'!$D$18)*(1-N540)))</f>
        <v>40190.0662459944</v>
      </c>
      <c r="P540" s="24">
        <f ca="1" t="shared" si="4020"/>
        <v>0.736629586368022</v>
      </c>
      <c r="Q540" s="26">
        <f ca="1">IF(P540&lt;=('Ejercicio 3 - TIR'!$D$22-'Ejercicio 3 - TIR'!$C$22)/('Ejercicio 3 - TIR'!$E$22-'Ejercicio 3 - TIR'!$C$22),'Ejercicio 3 - TIR'!$C$22+SQRT(('Ejercicio 3 - TIR'!$E$22-'Ejercicio 3 - TIR'!$C$22)*('Ejercicio 3 - TIR'!$D$22-'Ejercicio 3 - TIR'!$C$22)*P540),'Ejercicio 3 - TIR'!$E$22-SQRT(('Ejercicio 3 - TIR'!$E$22-'Ejercicio 3 - TIR'!$C$22)*('Ejercicio 3 - TIR'!$E$22-'Ejercicio 3 - TIR'!$D$22)*(1-P540)))</f>
        <v>0.158226926157808</v>
      </c>
      <c r="R540" s="24">
        <f ca="1" t="shared" si="4020"/>
        <v>0.866338082648318</v>
      </c>
      <c r="S540" s="26">
        <f ca="1">IF(R540&lt;=('Ejercicio 3 - TIR'!$D$23-'Ejercicio 3 - TIR'!$C$23)/('Ejercicio 3 - TIR'!$E$23-'Ejercicio 3 - TIR'!$C$23),'Ejercicio 3 - TIR'!$C$23+SQRT(('Ejercicio 3 - TIR'!$E$23-'Ejercicio 3 - TIR'!$C$23)*('Ejercicio 3 - TIR'!$D$23-'Ejercicio 3 - TIR'!$C$23)*R540),'Ejercicio 3 - TIR'!$E$23-SQRT(('Ejercicio 3 - TIR'!$E$23-'Ejercicio 3 - TIR'!$C$23)*('Ejercicio 3 - TIR'!$E$23-'Ejercicio 3 - TIR'!$D$23)*(1-R540)))</f>
        <v>0.16448898935488</v>
      </c>
      <c r="T540" s="24">
        <f ca="1" t="shared" ref="T540:X540" si="4021">RAND()</f>
        <v>0.960301732132336</v>
      </c>
      <c r="U540" s="26">
        <f ca="1">IF(T540&lt;=('Ejercicio 3 - TIR'!$D$24-'Ejercicio 3 - TIR'!$C$24)/('Ejercicio 3 - TIR'!$E$24-'Ejercicio 3 - TIR'!$C$24),'Ejercicio 3 - TIR'!$C$24+SQRT(('Ejercicio 3 - TIR'!$E$24-'Ejercicio 3 - TIR'!$C$24)*('Ejercicio 3 - TIR'!$D$24-'Ejercicio 3 - TIR'!$C$24)*T540),'Ejercicio 3 - TIR'!$E$24-SQRT(('Ejercicio 3 - TIR'!$E$24-'Ejercicio 3 - TIR'!$C$24)*('Ejercicio 3 - TIR'!$E$24-'Ejercicio 3 - TIR'!$D$24)*(1-T540)))</f>
        <v>0.209456985723738</v>
      </c>
      <c r="V540" s="24">
        <f ca="1" t="shared" si="4021"/>
        <v>0.978185583031687</v>
      </c>
      <c r="W540" s="26">
        <f ca="1">IF(V540&lt;=('Ejercicio 3 - TIR'!$D$25-'Ejercicio 3 - TIR'!$C$25)/('Ejercicio 3 - TIR'!$E$25-'Ejercicio 3 - TIR'!$C$25),'Ejercicio 3 - TIR'!$C$25+SQRT(('Ejercicio 3 - TIR'!$E$25-'Ejercicio 3 - TIR'!$C$25)*('Ejercicio 3 - TIR'!$D$25-'Ejercicio 3 - TIR'!$C$25)*V540),'Ejercicio 3 - TIR'!$E$25-SQRT(('Ejercicio 3 - TIR'!$E$25-'Ejercicio 3 - TIR'!$C$25)*('Ejercicio 3 - TIR'!$E$25-'Ejercicio 3 - TIR'!$D$25)*(1-V540)))</f>
        <v>0.24126212500724</v>
      </c>
      <c r="X540" s="24">
        <f ca="1" t="shared" si="4021"/>
        <v>0.159601894443773</v>
      </c>
      <c r="Y540" s="26">
        <f ca="1">IF(X540&lt;=('Ejercicio 3 - TIR'!$D$26-'Ejercicio 3 - TIR'!$C$26)/('Ejercicio 3 - TIR'!$E$26-'Ejercicio 3 - TIR'!$C$26),'Ejercicio 3 - TIR'!$C$26+SQRT(('Ejercicio 3 - TIR'!$E$26-'Ejercicio 3 - TIR'!$C$26)*('Ejercicio 3 - TIR'!$D$26-'Ejercicio 3 - TIR'!$C$26)*X540),'Ejercicio 3 - TIR'!$E$26-SQRT(('Ejercicio 3 - TIR'!$E$26-'Ejercicio 3 - TIR'!$C$26)*('Ejercicio 3 - TIR'!$E$26-'Ejercicio 3 - TIR'!$D$26)*(1-X540)))</f>
        <v>0.210758735871873</v>
      </c>
      <c r="Z540" s="24">
        <f ca="1" t="shared" si="3812"/>
        <v>1.15822692615781</v>
      </c>
      <c r="AA540" s="24">
        <f ca="1" t="shared" si="3813"/>
        <v>1.34874250268511</v>
      </c>
      <c r="AB540" s="24">
        <f ca="1" t="shared" si="3814"/>
        <v>1.63124604181503</v>
      </c>
      <c r="AC540" s="24">
        <f ca="1" t="shared" si="3815"/>
        <v>2.02480392827297</v>
      </c>
      <c r="AD540" s="24">
        <f ca="1" t="shared" si="3816"/>
        <v>2.45154904458419</v>
      </c>
      <c r="AE540" s="23">
        <f ca="1" t="shared" si="3817"/>
        <v>4511.4383725837</v>
      </c>
      <c r="AF540" s="23">
        <f ca="1" t="shared" si="3818"/>
        <v>5253.52031102682</v>
      </c>
      <c r="AG540" s="23">
        <f ca="1" t="shared" si="3819"/>
        <v>6353.90683981294</v>
      </c>
      <c r="AH540" s="23">
        <f ca="1" t="shared" si="3820"/>
        <v>7886.86390608424</v>
      </c>
      <c r="AI540" s="23">
        <f ca="1" t="shared" si="3821"/>
        <v>9549.08937292406</v>
      </c>
      <c r="AJ540" s="25">
        <f ca="1" t="shared" si="3822"/>
        <v>50815.7224108765</v>
      </c>
      <c r="AK540" s="25">
        <f ca="1" t="shared" si="3823"/>
        <v>45043.6481059754</v>
      </c>
      <c r="AL540" s="25">
        <f ca="1" t="shared" si="3824"/>
        <v>65676.6477734717</v>
      </c>
      <c r="AM540" s="25">
        <f ca="1" t="shared" si="3825"/>
        <v>71520.3261792982</v>
      </c>
      <c r="AN540" s="25">
        <f ca="1" t="shared" si="3826"/>
        <v>98527.9185071428</v>
      </c>
      <c r="AO540" s="25">
        <f ca="1">C540/'Ejercicio 3 - TIR'!$D$7</f>
        <v>15618.3466667157</v>
      </c>
      <c r="AP540" s="25">
        <f ca="1" t="shared" si="3827"/>
        <v>35197.3757441608</v>
      </c>
      <c r="AQ540" s="25">
        <f ca="1" t="shared" si="3828"/>
        <v>29425.3014392597</v>
      </c>
      <c r="AR540" s="25">
        <f ca="1" t="shared" si="3829"/>
        <v>50058.301106756</v>
      </c>
      <c r="AS540" s="25">
        <f ca="1" t="shared" si="3830"/>
        <v>55901.9795125825</v>
      </c>
      <c r="AT540" s="25">
        <f ca="1" t="shared" si="3831"/>
        <v>82909.5718404271</v>
      </c>
      <c r="AU540" s="25">
        <f ca="1">AP540*'Ejercicio 3 - TIR'!$D$5</f>
        <v>17598.6878720804</v>
      </c>
      <c r="AV540" s="25">
        <f ca="1">AQ540*'Ejercicio 3 - TIR'!$D$5</f>
        <v>14712.6507196298</v>
      </c>
      <c r="AW540" s="25">
        <f ca="1">AR540*'Ejercicio 3 - TIR'!$D$5</f>
        <v>25029.150553378</v>
      </c>
      <c r="AX540" s="25">
        <f ca="1">AS540*'Ejercicio 3 - TIR'!$D$5</f>
        <v>27950.9897562913</v>
      </c>
      <c r="AY540" s="25">
        <f ca="1">AT540*'Ejercicio 3 - TIR'!$D$5</f>
        <v>41454.7859202135</v>
      </c>
      <c r="AZ540" s="25">
        <f ca="1" t="shared" ref="AZ540:BD540" si="4022">AJ540-AU540-AE540</f>
        <v>28705.5961662124</v>
      </c>
      <c r="BA540" s="25">
        <f ca="1" t="shared" si="4022"/>
        <v>25077.4770753188</v>
      </c>
      <c r="BB540" s="25">
        <f ca="1" t="shared" si="4022"/>
        <v>34293.5903802808</v>
      </c>
      <c r="BC540" s="25">
        <f ca="1" t="shared" si="4022"/>
        <v>35682.4725169227</v>
      </c>
      <c r="BD540" s="25">
        <f ca="1" t="shared" si="4022"/>
        <v>47524.0432140052</v>
      </c>
      <c r="BE540" s="25">
        <f ca="1" t="shared" ref="BE540:BI540" si="4023">AZ540/Z540</f>
        <v>24784.0863633154</v>
      </c>
      <c r="BF540" s="25">
        <f ca="1" t="shared" si="4023"/>
        <v>18593.2281554068</v>
      </c>
      <c r="BG540" s="25">
        <f ca="1" t="shared" si="4023"/>
        <v>21022.94166619</v>
      </c>
      <c r="BH540" s="25">
        <f ca="1" t="shared" si="4023"/>
        <v>17622.6804080519</v>
      </c>
      <c r="BI540" s="25">
        <f ca="1" t="shared" si="4023"/>
        <v>19385.3120413774</v>
      </c>
      <c r="BJ540" s="25">
        <f ca="1" t="shared" si="3834"/>
        <v>69899.6858535779</v>
      </c>
      <c r="BK540" s="25">
        <f ca="1" t="shared" si="3835"/>
        <v>38289.1428487716</v>
      </c>
      <c r="BL540" s="25">
        <f ca="1" t="shared" si="3836"/>
        <v>108188.82870235</v>
      </c>
      <c r="BM540" s="25">
        <f ca="1">BK540*'Ejercicio 3 - TIR'!$D$5</f>
        <v>19144.5714243858</v>
      </c>
      <c r="BN540" s="25">
        <f ca="1" t="shared" si="3837"/>
        <v>89044.2572779637</v>
      </c>
      <c r="BO540" s="25">
        <f ca="1" t="shared" si="3838"/>
        <v>36321.6299811235</v>
      </c>
      <c r="BP540" s="25">
        <f ca="1" t="shared" si="3839"/>
        <v>-106604.189981344</v>
      </c>
      <c r="BQ540" s="25">
        <f ca="1" t="shared" ref="BQ540:BT540" si="4024">BE540</f>
        <v>24784.0863633154</v>
      </c>
      <c r="BR540" s="25">
        <f ca="1" t="shared" si="4024"/>
        <v>18593.2281554068</v>
      </c>
      <c r="BS540" s="25">
        <f ca="1" t="shared" si="4024"/>
        <v>21022.94166619</v>
      </c>
      <c r="BT540" s="25">
        <f ca="1" t="shared" si="4024"/>
        <v>17622.6804080519</v>
      </c>
      <c r="BU540" s="25">
        <f ca="1" t="shared" si="3841"/>
        <v>55706.9420225009</v>
      </c>
      <c r="BV540" s="27">
        <f ca="1" t="shared" si="3842"/>
        <v>7.95010173614619</v>
      </c>
    </row>
    <row r="541" ht="15" customHeight="1" spans="1:74">
      <c r="A541" s="23">
        <v>540</v>
      </c>
      <c r="B541" s="24">
        <f ca="1" t="shared" ref="B541:F541" si="4025">RAND()</f>
        <v>0.293194759050862</v>
      </c>
      <c r="C541" s="25">
        <f ca="1">IF(B541&lt;=('Ejercicio 3 - TIR'!$D$13-'Ejercicio 3 - TIR'!$C$13)/('Ejercicio 3 - TIR'!$E$13-'Ejercicio 3 - TIR'!$C$13),'Ejercicio 3 - TIR'!$C$13+SQRT(('Ejercicio 3 - TIR'!$E$13-'Ejercicio 3 - TIR'!$C$13)*('Ejercicio 3 - TIR'!$D$13-'Ejercicio 3 - TIR'!$C$13)*B541),'Ejercicio 3 - TIR'!$E$13-SQRT(('Ejercicio 3 - TIR'!$E$13-'Ejercicio 3 - TIR'!$C$13)*('Ejercicio 3 - TIR'!$E$13-'Ejercicio 3 - TIR'!$D$13)*(1-B541)))</f>
        <v>70876.7053865988</v>
      </c>
      <c r="D541" s="24">
        <f ca="1" t="shared" si="4025"/>
        <v>0.28808872141342</v>
      </c>
      <c r="E541" s="25">
        <f ca="1">IF(D541&lt;=('Ejercicio 3 - TIR'!$D$14-'Ejercicio 3 - TIR'!$C$14)/('Ejercicio 3 - TIR'!$E$14-'Ejercicio 3 - TIR'!$C$14),'Ejercicio 3 - TIR'!$C$14+SQRT(('Ejercicio 3 - TIR'!$E$14-'Ejercicio 3 - TIR'!$C$14)*('Ejercicio 3 - TIR'!$D$14-'Ejercicio 3 - TIR'!$C$14)*D541),'Ejercicio 3 - TIR'!$E$14-SQRT(('Ejercicio 3 - TIR'!$E$14-'Ejercicio 3 - TIR'!$C$14)*('Ejercicio 3 - TIR'!$E$14-'Ejercicio 3 - TIR'!$D$14)*(1-D541)))</f>
        <v>29648.2958281511</v>
      </c>
      <c r="F541" s="24">
        <f ca="1" t="shared" si="4025"/>
        <v>0.194215568878084</v>
      </c>
      <c r="G541" s="25">
        <f ca="1">IF(F541&lt;=('Ejercicio 3 - TIR'!$D$18-'Ejercicio 3 - TIR'!$C$18)/('Ejercicio 3 - TIR'!$E$18-'Ejercicio 3 - TIR'!$C$18),'Ejercicio 3 - TIR'!$C$18+SQRT(('Ejercicio 3 - TIR'!$E$18-'Ejercicio 3 - TIR'!$C$18)*('Ejercicio 3 - TIR'!$D$18-'Ejercicio 3 - TIR'!$C$18)*F541),'Ejercicio 3 - TIR'!$E$18-SQRT(('Ejercicio 3 - TIR'!$E$18-'Ejercicio 3 - TIR'!$C$18)*('Ejercicio 3 - TIR'!$E$18-'Ejercicio 3 - TIR'!$D$18)*(1-F541)))</f>
        <v>35397.437848805</v>
      </c>
      <c r="H541" s="24">
        <f ca="1" t="shared" ref="H541:L541" si="4026">RAND()</f>
        <v>0.346801109424649</v>
      </c>
      <c r="I541" s="25">
        <f ca="1">IF(H541&lt;=('Ejercicio 3 - TIR'!$D$18-'Ejercicio 3 - TIR'!$C$18)/('Ejercicio 3 - TIR'!$E$18-'Ejercicio 3 - TIR'!$C$18),'Ejercicio 3 - TIR'!$C$18+SQRT(('Ejercicio 3 - TIR'!$E$18-'Ejercicio 3 - TIR'!$C$18)*('Ejercicio 3 - TIR'!$D$18-'Ejercicio 3 - TIR'!$C$18)*H541),'Ejercicio 3 - TIR'!$E$18-SQRT(('Ejercicio 3 - TIR'!$E$18-'Ejercicio 3 - TIR'!$C$18)*('Ejercicio 3 - TIR'!$E$18-'Ejercicio 3 - TIR'!$D$18)*(1-H541)))</f>
        <v>37212.500704589</v>
      </c>
      <c r="J541" s="24">
        <f ca="1" t="shared" si="4026"/>
        <v>0.307130653645345</v>
      </c>
      <c r="K541" s="25">
        <f ca="1">IF(J541&lt;=('Ejercicio 3 - TIR'!$D$18-'Ejercicio 3 - TIR'!$C$18)/('Ejercicio 3 - TIR'!$E$18-'Ejercicio 3 - TIR'!$C$18),'Ejercicio 3 - TIR'!$C$18+SQRT(('Ejercicio 3 - TIR'!$E$18-'Ejercicio 3 - TIR'!$C$18)*('Ejercicio 3 - TIR'!$D$18-'Ejercicio 3 - TIR'!$C$18)*J541),'Ejercicio 3 - TIR'!$E$18-SQRT(('Ejercicio 3 - TIR'!$E$18-'Ejercicio 3 - TIR'!$C$18)*('Ejercicio 3 - TIR'!$E$18-'Ejercicio 3 - TIR'!$D$18)*(1-J541)))</f>
        <v>36787.4588799345</v>
      </c>
      <c r="L541" s="24">
        <f ca="1" t="shared" si="4026"/>
        <v>0.480998413807101</v>
      </c>
      <c r="M541" s="25">
        <f ca="1">IF(L541&lt;=('Ejercicio 3 - TIR'!$D$18-'Ejercicio 3 - TIR'!$C$18)/('Ejercicio 3 - TIR'!$E$18-'Ejercicio 3 - TIR'!$C$18),'Ejercicio 3 - TIR'!$C$18+SQRT(('Ejercicio 3 - TIR'!$E$18-'Ejercicio 3 - TIR'!$C$18)*('Ejercicio 3 - TIR'!$D$18-'Ejercicio 3 - TIR'!$C$18)*L541),'Ejercicio 3 - TIR'!$E$18-SQRT(('Ejercicio 3 - TIR'!$E$18-'Ejercicio 3 - TIR'!$C$18)*('Ejercicio 3 - TIR'!$E$18-'Ejercicio 3 - TIR'!$D$18)*(1-L541)))</f>
        <v>38494.1016047058</v>
      </c>
      <c r="N541" s="24">
        <f ca="1" t="shared" ref="N541:R541" si="4027">RAND()</f>
        <v>0.69447809857896</v>
      </c>
      <c r="O541" s="25">
        <f ca="1">IF(N541&lt;=('Ejercicio 3 - TIR'!$D$18-'Ejercicio 3 - TIR'!$C$18)/('Ejercicio 3 - TIR'!$E$18-'Ejercicio 3 - TIR'!$C$18),'Ejercicio 3 - TIR'!$C$18+SQRT(('Ejercicio 3 - TIR'!$E$18-'Ejercicio 3 - TIR'!$C$18)*('Ejercicio 3 - TIR'!$D$18-'Ejercicio 3 - TIR'!$C$18)*N541),'Ejercicio 3 - TIR'!$E$18-SQRT(('Ejercicio 3 - TIR'!$E$18-'Ejercicio 3 - TIR'!$C$18)*('Ejercicio 3 - TIR'!$E$18-'Ejercicio 3 - TIR'!$D$18)*(1-N541)))</f>
        <v>40213.128097956</v>
      </c>
      <c r="P541" s="24">
        <f ca="1" t="shared" si="4027"/>
        <v>0.0408243227768039</v>
      </c>
      <c r="Q541" s="26">
        <f ca="1">IF(P541&lt;=('Ejercicio 3 - TIR'!$D$22-'Ejercicio 3 - TIR'!$C$22)/('Ejercicio 3 - TIR'!$E$22-'Ejercicio 3 - TIR'!$C$22),'Ejercicio 3 - TIR'!$C$22+SQRT(('Ejercicio 3 - TIR'!$E$22-'Ejercicio 3 - TIR'!$C$22)*('Ejercicio 3 - TIR'!$D$22-'Ejercicio 3 - TIR'!$C$22)*P541),'Ejercicio 3 - TIR'!$E$22-SQRT(('Ejercicio 3 - TIR'!$E$22-'Ejercicio 3 - TIR'!$C$22)*('Ejercicio 3 - TIR'!$E$22-'Ejercicio 3 - TIR'!$D$22)*(1-P541)))</f>
        <v>0.128572268136161</v>
      </c>
      <c r="R541" s="24">
        <f ca="1" t="shared" si="4027"/>
        <v>0.852985003823073</v>
      </c>
      <c r="S541" s="26">
        <f ca="1">IF(R541&lt;=('Ejercicio 3 - TIR'!$D$23-'Ejercicio 3 - TIR'!$C$23)/('Ejercicio 3 - TIR'!$E$23-'Ejercicio 3 - TIR'!$C$23),'Ejercicio 3 - TIR'!$C$23+SQRT(('Ejercicio 3 - TIR'!$E$23-'Ejercicio 3 - TIR'!$C$23)*('Ejercicio 3 - TIR'!$D$23-'Ejercicio 3 - TIR'!$C$23)*R541),'Ejercicio 3 - TIR'!$E$23-SQRT(('Ejercicio 3 - TIR'!$E$23-'Ejercicio 3 - TIR'!$C$23)*('Ejercicio 3 - TIR'!$E$23-'Ejercicio 3 - TIR'!$D$23)*(1-R541)))</f>
        <v>0.16373264025361</v>
      </c>
      <c r="T541" s="24">
        <f ca="1" t="shared" ref="T541:X541" si="4028">RAND()</f>
        <v>0.535279949790963</v>
      </c>
      <c r="U541" s="26">
        <f ca="1">IF(T541&lt;=('Ejercicio 3 - TIR'!$D$24-'Ejercicio 3 - TIR'!$C$24)/('Ejercicio 3 - TIR'!$E$24-'Ejercicio 3 - TIR'!$C$24),'Ejercicio 3 - TIR'!$C$24+SQRT(('Ejercicio 3 - TIR'!$E$24-'Ejercicio 3 - TIR'!$C$24)*('Ejercicio 3 - TIR'!$D$24-'Ejercicio 3 - TIR'!$C$24)*T541),'Ejercicio 3 - TIR'!$E$24-SQRT(('Ejercicio 3 - TIR'!$E$24-'Ejercicio 3 - TIR'!$C$24)*('Ejercicio 3 - TIR'!$E$24-'Ejercicio 3 - TIR'!$D$24)*(1-T541)))</f>
        <v>0.183927626352217</v>
      </c>
      <c r="V541" s="24">
        <f ca="1" t="shared" si="4028"/>
        <v>0.333779916185701</v>
      </c>
      <c r="W541" s="26">
        <f ca="1">IF(V541&lt;=('Ejercicio 3 - TIR'!$D$25-'Ejercicio 3 - TIR'!$C$25)/('Ejercicio 3 - TIR'!$E$25-'Ejercicio 3 - TIR'!$C$25),'Ejercicio 3 - TIR'!$C$25+SQRT(('Ejercicio 3 - TIR'!$E$25-'Ejercicio 3 - TIR'!$C$25)*('Ejercicio 3 - TIR'!$D$25-'Ejercicio 3 - TIR'!$C$25)*V541),'Ejercicio 3 - TIR'!$E$25-SQRT(('Ejercicio 3 - TIR'!$E$25-'Ejercicio 3 - TIR'!$C$25)*('Ejercicio 3 - TIR'!$E$25-'Ejercicio 3 - TIR'!$D$25)*(1-V541)))</f>
        <v>0.201711592557322</v>
      </c>
      <c r="X541" s="24">
        <f ca="1" t="shared" si="4028"/>
        <v>0.0952716586278277</v>
      </c>
      <c r="Y541" s="26">
        <f ca="1">IF(X541&lt;=('Ejercicio 3 - TIR'!$D$26-'Ejercicio 3 - TIR'!$C$26)/('Ejercicio 3 - TIR'!$E$26-'Ejercicio 3 - TIR'!$C$26),'Ejercicio 3 - TIR'!$C$26+SQRT(('Ejercicio 3 - TIR'!$E$26-'Ejercicio 3 - TIR'!$C$26)*('Ejercicio 3 - TIR'!$D$26-'Ejercicio 3 - TIR'!$C$26)*X541),'Ejercicio 3 - TIR'!$E$26-SQRT(('Ejercicio 3 - TIR'!$E$26-'Ejercicio 3 - TIR'!$C$26)*('Ejercicio 3 - TIR'!$E$26-'Ejercicio 3 - TIR'!$D$26)*(1-X541)))</f>
        <v>0.206038499876707</v>
      </c>
      <c r="Z541" s="24">
        <f ca="1" t="shared" si="3812"/>
        <v>1.12857226813616</v>
      </c>
      <c r="AA541" s="24">
        <f ca="1" t="shared" si="3813"/>
        <v>1.3133563853151</v>
      </c>
      <c r="AB541" s="24">
        <f ca="1" t="shared" si="3814"/>
        <v>1.55491890782063</v>
      </c>
      <c r="AC541" s="24">
        <f ca="1" t="shared" si="3815"/>
        <v>1.86856407701463</v>
      </c>
      <c r="AD541" s="24">
        <f ca="1" t="shared" si="3816"/>
        <v>2.25356021636622</v>
      </c>
      <c r="AE541" s="23">
        <f ca="1" t="shared" si="3817"/>
        <v>3811.94864099727</v>
      </c>
      <c r="AF541" s="23">
        <f ca="1" t="shared" si="3818"/>
        <v>4436.08905649892</v>
      </c>
      <c r="AG541" s="23">
        <f ca="1" t="shared" si="3819"/>
        <v>5252.0083869478</v>
      </c>
      <c r="AH541" s="23">
        <f ca="1" t="shared" si="3820"/>
        <v>6311.39936280346</v>
      </c>
      <c r="AI541" s="23">
        <f ca="1" t="shared" si="3821"/>
        <v>7611.79061963829</v>
      </c>
      <c r="AJ541" s="25">
        <f ca="1" t="shared" si="3822"/>
        <v>39948.5667192346</v>
      </c>
      <c r="AK541" s="25">
        <f ca="1" t="shared" si="3823"/>
        <v>48873.2754139147</v>
      </c>
      <c r="AL541" s="25">
        <f ca="1" t="shared" si="3824"/>
        <v>57201.5153830842</v>
      </c>
      <c r="AM541" s="25">
        <f ca="1" t="shared" si="3825"/>
        <v>71928.6954355043</v>
      </c>
      <c r="AN541" s="25">
        <f ca="1" t="shared" si="3826"/>
        <v>90622.7056571924</v>
      </c>
      <c r="AO541" s="25">
        <f ca="1">C541/'Ejercicio 3 - TIR'!$D$7</f>
        <v>14175.3410773198</v>
      </c>
      <c r="AP541" s="25">
        <f ca="1" t="shared" si="3827"/>
        <v>25773.2256419149</v>
      </c>
      <c r="AQ541" s="25">
        <f ca="1" t="shared" si="3828"/>
        <v>34697.9343365949</v>
      </c>
      <c r="AR541" s="25">
        <f ca="1" t="shared" si="3829"/>
        <v>43026.1743057645</v>
      </c>
      <c r="AS541" s="25">
        <f ca="1" t="shared" si="3830"/>
        <v>57753.3543581845</v>
      </c>
      <c r="AT541" s="25">
        <f ca="1" t="shared" si="3831"/>
        <v>76447.3645798727</v>
      </c>
      <c r="AU541" s="25">
        <f ca="1">AP541*'Ejercicio 3 - TIR'!$D$5</f>
        <v>12886.6128209574</v>
      </c>
      <c r="AV541" s="25">
        <f ca="1">AQ541*'Ejercicio 3 - TIR'!$D$5</f>
        <v>17348.9671682975</v>
      </c>
      <c r="AW541" s="25">
        <f ca="1">AR541*'Ejercicio 3 - TIR'!$D$5</f>
        <v>21513.0871528822</v>
      </c>
      <c r="AX541" s="25">
        <f ca="1">AS541*'Ejercicio 3 - TIR'!$D$5</f>
        <v>28876.6771790923</v>
      </c>
      <c r="AY541" s="25">
        <f ca="1">AT541*'Ejercicio 3 - TIR'!$D$5</f>
        <v>38223.6822899363</v>
      </c>
      <c r="AZ541" s="25">
        <f ca="1" t="shared" ref="AZ541:BD541" si="4029">AJ541-AU541-AE541</f>
        <v>23250.0052572799</v>
      </c>
      <c r="BA541" s="25">
        <f ca="1" t="shared" si="4029"/>
        <v>27088.2191891183</v>
      </c>
      <c r="BB541" s="25">
        <f ca="1" t="shared" si="4029"/>
        <v>30436.4198432542</v>
      </c>
      <c r="BC541" s="25">
        <f ca="1" t="shared" si="4029"/>
        <v>36740.6188936086</v>
      </c>
      <c r="BD541" s="25">
        <f ca="1" t="shared" si="4029"/>
        <v>44787.2327476178</v>
      </c>
      <c r="BE541" s="25">
        <f ca="1" t="shared" ref="BE541:BI541" si="4030">AZ541/Z541</f>
        <v>20601.2551554872</v>
      </c>
      <c r="BF541" s="25">
        <f ca="1" t="shared" si="4030"/>
        <v>20625.1855870936</v>
      </c>
      <c r="BG541" s="25">
        <f ca="1" t="shared" si="4030"/>
        <v>19574.2811346437</v>
      </c>
      <c r="BH541" s="25">
        <f ca="1" t="shared" si="4030"/>
        <v>19662.4880813873</v>
      </c>
      <c r="BI541" s="25">
        <f ca="1" t="shared" si="4030"/>
        <v>19873.9897972797</v>
      </c>
      <c r="BJ541" s="25">
        <f ca="1" t="shared" si="3834"/>
        <v>66814.2199613779</v>
      </c>
      <c r="BK541" s="25">
        <f ca="1" t="shared" si="3835"/>
        <v>31944.9847052697</v>
      </c>
      <c r="BL541" s="25">
        <f ca="1" t="shared" si="3836"/>
        <v>98759.2046666476</v>
      </c>
      <c r="BM541" s="25">
        <f ca="1">BK541*'Ejercicio 3 - TIR'!$D$5</f>
        <v>15972.4923526349</v>
      </c>
      <c r="BN541" s="25">
        <f ca="1" t="shared" si="3837"/>
        <v>82786.7123140128</v>
      </c>
      <c r="BO541" s="25">
        <f ca="1" t="shared" si="3838"/>
        <v>36735.9663668109</v>
      </c>
      <c r="BP541" s="25">
        <f ca="1" t="shared" si="3839"/>
        <v>-100525.00121475</v>
      </c>
      <c r="BQ541" s="25">
        <f ca="1" t="shared" ref="BQ541:BT541" si="4031">BE541</f>
        <v>20601.2551554872</v>
      </c>
      <c r="BR541" s="25">
        <f ca="1" t="shared" si="4031"/>
        <v>20625.1855870936</v>
      </c>
      <c r="BS541" s="25">
        <f ca="1" t="shared" si="4031"/>
        <v>19574.2811346437</v>
      </c>
      <c r="BT541" s="25">
        <f ca="1" t="shared" si="4031"/>
        <v>19662.4880813873</v>
      </c>
      <c r="BU541" s="25">
        <f ca="1" t="shared" si="3841"/>
        <v>56609.9561640907</v>
      </c>
      <c r="BV541" s="27">
        <f ca="1" t="shared" si="3842"/>
        <v>9.51196590957855</v>
      </c>
    </row>
    <row r="542" ht="15" customHeight="1" spans="1:74">
      <c r="A542" s="23">
        <v>541</v>
      </c>
      <c r="B542" s="24">
        <f ca="1" t="shared" ref="B542:F542" si="4032">RAND()</f>
        <v>0.889715829014209</v>
      </c>
      <c r="C542" s="25">
        <f ca="1">IF(B542&lt;=('Ejercicio 3 - TIR'!$D$13-'Ejercicio 3 - TIR'!$C$13)/('Ejercicio 3 - TIR'!$E$13-'Ejercicio 3 - TIR'!$C$13),'Ejercicio 3 - TIR'!$C$13+SQRT(('Ejercicio 3 - TIR'!$E$13-'Ejercicio 3 - TIR'!$C$13)*('Ejercicio 3 - TIR'!$D$13-'Ejercicio 3 - TIR'!$C$13)*B542),'Ejercicio 3 - TIR'!$E$13-SQRT(('Ejercicio 3 - TIR'!$E$13-'Ejercicio 3 - TIR'!$C$13)*('Ejercicio 3 - TIR'!$E$13-'Ejercicio 3 - TIR'!$D$13)*(1-B542)))</f>
        <v>88496.0439333702</v>
      </c>
      <c r="D542" s="24">
        <f ca="1" t="shared" si="4032"/>
        <v>0.153849196553343</v>
      </c>
      <c r="E542" s="25">
        <f ca="1">IF(D542&lt;=('Ejercicio 3 - TIR'!$D$14-'Ejercicio 3 - TIR'!$C$14)/('Ejercicio 3 - TIR'!$E$14-'Ejercicio 3 - TIR'!$C$14),'Ejercicio 3 - TIR'!$C$14+SQRT(('Ejercicio 3 - TIR'!$E$14-'Ejercicio 3 - TIR'!$C$14)*('Ejercicio 3 - TIR'!$D$14-'Ejercicio 3 - TIR'!$C$14)*D542),'Ejercicio 3 - TIR'!$E$14-SQRT(('Ejercicio 3 - TIR'!$E$14-'Ejercicio 3 - TIR'!$C$14)*('Ejercicio 3 - TIR'!$E$14-'Ejercicio 3 - TIR'!$D$14)*(1-D542)))</f>
        <v>28396.8646928456</v>
      </c>
      <c r="F542" s="24">
        <f ca="1" t="shared" si="4032"/>
        <v>0.441944553412665</v>
      </c>
      <c r="G542" s="25">
        <f ca="1">IF(F542&lt;=('Ejercicio 3 - TIR'!$D$18-'Ejercicio 3 - TIR'!$C$18)/('Ejercicio 3 - TIR'!$E$18-'Ejercicio 3 - TIR'!$C$18),'Ejercicio 3 - TIR'!$C$18+SQRT(('Ejercicio 3 - TIR'!$E$18-'Ejercicio 3 - TIR'!$C$18)*('Ejercicio 3 - TIR'!$D$18-'Ejercicio 3 - TIR'!$C$18)*F542),'Ejercicio 3 - TIR'!$E$18-SQRT(('Ejercicio 3 - TIR'!$E$18-'Ejercicio 3 - TIR'!$C$18)*('Ejercicio 3 - TIR'!$E$18-'Ejercicio 3 - TIR'!$D$18)*(1-F542)))</f>
        <v>38141.9704624802</v>
      </c>
      <c r="H542" s="24">
        <f ca="1" t="shared" ref="H542:L542" si="4033">RAND()</f>
        <v>0.930919536505586</v>
      </c>
      <c r="I542" s="25">
        <f ca="1">IF(H542&lt;=('Ejercicio 3 - TIR'!$D$18-'Ejercicio 3 - TIR'!$C$18)/('Ejercicio 3 - TIR'!$E$18-'Ejercicio 3 - TIR'!$C$18),'Ejercicio 3 - TIR'!$C$18+SQRT(('Ejercicio 3 - TIR'!$E$18-'Ejercicio 3 - TIR'!$C$18)*('Ejercicio 3 - TIR'!$D$18-'Ejercicio 3 - TIR'!$C$18)*H542),'Ejercicio 3 - TIR'!$E$18-SQRT(('Ejercicio 3 - TIR'!$E$18-'Ejercicio 3 - TIR'!$C$18)*('Ejercicio 3 - TIR'!$E$18-'Ejercicio 3 - TIR'!$D$18)*(1-H542)))</f>
        <v>42723.8113518249</v>
      </c>
      <c r="J542" s="24">
        <f ca="1" t="shared" si="4033"/>
        <v>0.67013979588015</v>
      </c>
      <c r="K542" s="25">
        <f ca="1">IF(J542&lt;=('Ejercicio 3 - TIR'!$D$18-'Ejercicio 3 - TIR'!$C$18)/('Ejercicio 3 - TIR'!$E$18-'Ejercicio 3 - TIR'!$C$18),'Ejercicio 3 - TIR'!$C$18+SQRT(('Ejercicio 3 - TIR'!$E$18-'Ejercicio 3 - TIR'!$C$18)*('Ejercicio 3 - TIR'!$D$18-'Ejercicio 3 - TIR'!$C$18)*J542),'Ejercicio 3 - TIR'!$E$18-SQRT(('Ejercicio 3 - TIR'!$E$18-'Ejercicio 3 - TIR'!$C$18)*('Ejercicio 3 - TIR'!$E$18-'Ejercicio 3 - TIR'!$D$18)*(1-J542)))</f>
        <v>40026.1166771838</v>
      </c>
      <c r="L542" s="24">
        <f ca="1" t="shared" si="4033"/>
        <v>0.763977750514519</v>
      </c>
      <c r="M542" s="25">
        <f ca="1">IF(L542&lt;=('Ejercicio 3 - TIR'!$D$18-'Ejercicio 3 - TIR'!$C$18)/('Ejercicio 3 - TIR'!$E$18-'Ejercicio 3 - TIR'!$C$18),'Ejercicio 3 - TIR'!$C$18+SQRT(('Ejercicio 3 - TIR'!$E$18-'Ejercicio 3 - TIR'!$C$18)*('Ejercicio 3 - TIR'!$D$18-'Ejercicio 3 - TIR'!$C$18)*L542),'Ejercicio 3 - TIR'!$E$18-SQRT(('Ejercicio 3 - TIR'!$E$18-'Ejercicio 3 - TIR'!$C$18)*('Ejercicio 3 - TIR'!$E$18-'Ejercicio 3 - TIR'!$D$18)*(1-L542)))</f>
        <v>40792.6648919523</v>
      </c>
      <c r="N542" s="24">
        <f ca="1" t="shared" ref="N542:R542" si="4034">RAND()</f>
        <v>0.934331242782466</v>
      </c>
      <c r="O542" s="25">
        <f ca="1">IF(N542&lt;=('Ejercicio 3 - TIR'!$D$18-'Ejercicio 3 - TIR'!$C$18)/('Ejercicio 3 - TIR'!$E$18-'Ejercicio 3 - TIR'!$C$18),'Ejercicio 3 - TIR'!$C$18+SQRT(('Ejercicio 3 - TIR'!$E$18-'Ejercicio 3 - TIR'!$C$18)*('Ejercicio 3 - TIR'!$D$18-'Ejercicio 3 - TIR'!$C$18)*N542),'Ejercicio 3 - TIR'!$E$18-SQRT(('Ejercicio 3 - TIR'!$E$18-'Ejercicio 3 - TIR'!$C$18)*('Ejercicio 3 - TIR'!$E$18-'Ejercicio 3 - TIR'!$D$18)*(1-N542)))</f>
        <v>42780.7305726174</v>
      </c>
      <c r="P542" s="24">
        <f ca="1" t="shared" si="4034"/>
        <v>0.613745880591363</v>
      </c>
      <c r="Q542" s="26">
        <f ca="1">IF(P542&lt;=('Ejercicio 3 - TIR'!$D$22-'Ejercicio 3 - TIR'!$C$22)/('Ejercicio 3 - TIR'!$E$22-'Ejercicio 3 - TIR'!$C$22),'Ejercicio 3 - TIR'!$C$22+SQRT(('Ejercicio 3 - TIR'!$E$22-'Ejercicio 3 - TIR'!$C$22)*('Ejercicio 3 - TIR'!$D$22-'Ejercicio 3 - TIR'!$C$22)*P542),'Ejercicio 3 - TIR'!$E$22-SQRT(('Ejercicio 3 - TIR'!$E$22-'Ejercicio 3 - TIR'!$C$22)*('Ejercicio 3 - TIR'!$E$22-'Ejercicio 3 - TIR'!$D$22)*(1-P542)))</f>
        <v>0.153632265646523</v>
      </c>
      <c r="R542" s="24">
        <f ca="1" t="shared" si="4034"/>
        <v>0.0770582585214348</v>
      </c>
      <c r="S542" s="26">
        <f ca="1">IF(R542&lt;=('Ejercicio 3 - TIR'!$D$23-'Ejercicio 3 - TIR'!$C$23)/('Ejercicio 3 - TIR'!$E$23-'Ejercicio 3 - TIR'!$C$23),'Ejercicio 3 - TIR'!$C$23+SQRT(('Ejercicio 3 - TIR'!$E$23-'Ejercicio 3 - TIR'!$C$23)*('Ejercicio 3 - TIR'!$D$23-'Ejercicio 3 - TIR'!$C$23)*R542),'Ejercicio 3 - TIR'!$E$23-SQRT(('Ejercicio 3 - TIR'!$E$23-'Ejercicio 3 - TIR'!$C$23)*('Ejercicio 3 - TIR'!$E$23-'Ejercicio 3 - TIR'!$D$23)*(1-R542)))</f>
        <v>0.131777302973881</v>
      </c>
      <c r="T542" s="24">
        <f ca="1" t="shared" ref="T542:X542" si="4035">RAND()</f>
        <v>0.387852799203929</v>
      </c>
      <c r="U542" s="26">
        <f ca="1">IF(T542&lt;=('Ejercicio 3 - TIR'!$D$24-'Ejercicio 3 - TIR'!$C$24)/('Ejercicio 3 - TIR'!$E$24-'Ejercicio 3 - TIR'!$C$24),'Ejercicio 3 - TIR'!$C$24+SQRT(('Ejercicio 3 - TIR'!$E$24-'Ejercicio 3 - TIR'!$C$24)*('Ejercicio 3 - TIR'!$D$24-'Ejercicio 3 - TIR'!$C$24)*T542),'Ejercicio 3 - TIR'!$E$24-SQRT(('Ejercicio 3 - TIR'!$E$24-'Ejercicio 3 - TIR'!$C$24)*('Ejercicio 3 - TIR'!$E$24-'Ejercicio 3 - TIR'!$D$24)*(1-T542)))</f>
        <v>0.178539286577072</v>
      </c>
      <c r="V542" s="24">
        <f ca="1" t="shared" si="4035"/>
        <v>0.281375496840172</v>
      </c>
      <c r="W542" s="26">
        <f ca="1">IF(V542&lt;=('Ejercicio 3 - TIR'!$D$25-'Ejercicio 3 - TIR'!$C$25)/('Ejercicio 3 - TIR'!$E$25-'Ejercicio 3 - TIR'!$C$25),'Ejercicio 3 - TIR'!$C$25+SQRT(('Ejercicio 3 - TIR'!$E$25-'Ejercicio 3 - TIR'!$C$25)*('Ejercicio 3 - TIR'!$D$25-'Ejercicio 3 - TIR'!$C$25)*V542),'Ejercicio 3 - TIR'!$E$25-SQRT(('Ejercicio 3 - TIR'!$E$25-'Ejercicio 3 - TIR'!$C$25)*('Ejercicio 3 - TIR'!$E$25-'Ejercicio 3 - TIR'!$D$25)*(1-V542)))</f>
        <v>0.19984756145163</v>
      </c>
      <c r="X542" s="24">
        <f ca="1" t="shared" si="4035"/>
        <v>0.839424432188776</v>
      </c>
      <c r="Y542" s="26">
        <f ca="1">IF(X542&lt;=('Ejercicio 3 - TIR'!$D$26-'Ejercicio 3 - TIR'!$C$26)/('Ejercicio 3 - TIR'!$E$26-'Ejercicio 3 - TIR'!$C$26),'Ejercicio 3 - TIR'!$C$26+SQRT(('Ejercicio 3 - TIR'!$E$26-'Ejercicio 3 - TIR'!$C$26)*('Ejercicio 3 - TIR'!$D$26-'Ejercicio 3 - TIR'!$C$26)*X542),'Ejercicio 3 - TIR'!$E$26-SQRT(('Ejercicio 3 - TIR'!$E$26-'Ejercicio 3 - TIR'!$C$26)*('Ejercicio 3 - TIR'!$E$26-'Ejercicio 3 - TIR'!$D$26)*(1-X542)))</f>
        <v>0.250553301268553</v>
      </c>
      <c r="Z542" s="24">
        <f ca="1" t="shared" si="3812"/>
        <v>1.15363226564652</v>
      </c>
      <c r="AA542" s="24">
        <f ca="1" t="shared" si="3813"/>
        <v>1.30565481423707</v>
      </c>
      <c r="AB542" s="24">
        <f ca="1" t="shared" si="3814"/>
        <v>1.53876549328688</v>
      </c>
      <c r="AC542" s="24">
        <f ca="1" t="shared" si="3815"/>
        <v>1.84628402476617</v>
      </c>
      <c r="AD542" s="24">
        <f ca="1" t="shared" si="3816"/>
        <v>2.30887658225073</v>
      </c>
      <c r="AE542" s="23">
        <f ca="1" t="shared" si="3817"/>
        <v>4362.67466001961</v>
      </c>
      <c r="AF542" s="23">
        <f ca="1" t="shared" si="3818"/>
        <v>4937.57616046949</v>
      </c>
      <c r="AG542" s="23">
        <f ca="1" t="shared" si="3819"/>
        <v>5819.12748557967</v>
      </c>
      <c r="AH542" s="23">
        <f ca="1" t="shared" si="3820"/>
        <v>6982.06592334892</v>
      </c>
      <c r="AI542" s="23">
        <f ca="1" t="shared" si="3821"/>
        <v>8731.44559011866</v>
      </c>
      <c r="AJ542" s="25">
        <f ca="1" t="shared" si="3822"/>
        <v>44001.8078008538</v>
      </c>
      <c r="AK542" s="25">
        <f ca="1" t="shared" si="3823"/>
        <v>55782.5499740666</v>
      </c>
      <c r="AL542" s="25">
        <f ca="1" t="shared" si="3824"/>
        <v>61590.8071731248</v>
      </c>
      <c r="AM542" s="25">
        <f ca="1" t="shared" si="3825"/>
        <v>75314.8455176513</v>
      </c>
      <c r="AN542" s="25">
        <f ca="1" t="shared" si="3826"/>
        <v>98775.4269906941</v>
      </c>
      <c r="AO542" s="25">
        <f ca="1">C542/'Ejercicio 3 - TIR'!$D$7</f>
        <v>17699.208786674</v>
      </c>
      <c r="AP542" s="25">
        <f ca="1" t="shared" si="3827"/>
        <v>26302.5990141797</v>
      </c>
      <c r="AQ542" s="25">
        <f ca="1" t="shared" si="3828"/>
        <v>38083.3411873925</v>
      </c>
      <c r="AR542" s="25">
        <f ca="1" t="shared" si="3829"/>
        <v>43891.5983864508</v>
      </c>
      <c r="AS542" s="25">
        <f ca="1" t="shared" si="3830"/>
        <v>57615.6367309773</v>
      </c>
      <c r="AT542" s="25">
        <f ca="1" t="shared" si="3831"/>
        <v>81076.2182040201</v>
      </c>
      <c r="AU542" s="25">
        <f ca="1">AP542*'Ejercicio 3 - TIR'!$D$5</f>
        <v>13151.2995070899</v>
      </c>
      <c r="AV542" s="25">
        <f ca="1">AQ542*'Ejercicio 3 - TIR'!$D$5</f>
        <v>19041.6705936963</v>
      </c>
      <c r="AW542" s="25">
        <f ca="1">AR542*'Ejercicio 3 - TIR'!$D$5</f>
        <v>21945.7991932254</v>
      </c>
      <c r="AX542" s="25">
        <f ca="1">AS542*'Ejercicio 3 - TIR'!$D$5</f>
        <v>28807.8183654887</v>
      </c>
      <c r="AY542" s="25">
        <f ca="1">AT542*'Ejercicio 3 - TIR'!$D$5</f>
        <v>40538.10910201</v>
      </c>
      <c r="AZ542" s="25">
        <f ca="1" t="shared" ref="AZ542:BD542" si="4036">AJ542-AU542-AE542</f>
        <v>26487.8336337443</v>
      </c>
      <c r="BA542" s="25">
        <f ca="1" t="shared" si="4036"/>
        <v>31803.3032199008</v>
      </c>
      <c r="BB542" s="25">
        <f ca="1" t="shared" si="4036"/>
        <v>33825.8804943198</v>
      </c>
      <c r="BC542" s="25">
        <f ca="1" t="shared" si="4036"/>
        <v>39524.9612288138</v>
      </c>
      <c r="BD542" s="25">
        <f ca="1" t="shared" si="4036"/>
        <v>49505.8722985654</v>
      </c>
      <c r="BE542" s="25">
        <f ca="1" t="shared" ref="BE542:BI542" si="4037">AZ542/Z542</f>
        <v>22960.3786427557</v>
      </c>
      <c r="BF542" s="25">
        <f ca="1" t="shared" si="4037"/>
        <v>24358.1250366579</v>
      </c>
      <c r="BG542" s="25">
        <f ca="1" t="shared" si="4037"/>
        <v>21982.4792288954</v>
      </c>
      <c r="BH542" s="25">
        <f ca="1" t="shared" si="4037"/>
        <v>21407.84445872</v>
      </c>
      <c r="BI542" s="25">
        <f ca="1" t="shared" si="4037"/>
        <v>21441.5411716404</v>
      </c>
      <c r="BJ542" s="25">
        <f ca="1" t="shared" si="3834"/>
        <v>65564.8558986536</v>
      </c>
      <c r="BK542" s="25">
        <f ca="1" t="shared" si="3835"/>
        <v>40865.288691918</v>
      </c>
      <c r="BL542" s="25">
        <f ca="1" t="shared" si="3836"/>
        <v>106430.144590572</v>
      </c>
      <c r="BM542" s="25">
        <f ca="1">BK542*'Ejercicio 3 - TIR'!$D$5</f>
        <v>20432.644345959</v>
      </c>
      <c r="BN542" s="25">
        <f ca="1" t="shared" si="3837"/>
        <v>85997.5002446126</v>
      </c>
      <c r="BO542" s="25">
        <f ca="1" t="shared" si="3838"/>
        <v>37246.4690861826</v>
      </c>
      <c r="BP542" s="25">
        <f ca="1" t="shared" si="3839"/>
        <v>-116892.908626216</v>
      </c>
      <c r="BQ542" s="25">
        <f ca="1" t="shared" ref="BQ542:BT542" si="4038">BE542</f>
        <v>22960.3786427557</v>
      </c>
      <c r="BR542" s="25">
        <f ca="1" t="shared" si="4038"/>
        <v>24358.1250366579</v>
      </c>
      <c r="BS542" s="25">
        <f ca="1" t="shared" si="4038"/>
        <v>21982.4792288954</v>
      </c>
      <c r="BT542" s="25">
        <f ca="1" t="shared" si="4038"/>
        <v>21407.84445872</v>
      </c>
      <c r="BU542" s="25">
        <f ca="1" t="shared" si="3841"/>
        <v>58688.010257823</v>
      </c>
      <c r="BV542" s="27">
        <f ca="1" t="shared" si="3842"/>
        <v>7.54144616878432</v>
      </c>
    </row>
    <row r="543" ht="15" customHeight="1" spans="1:74">
      <c r="A543" s="23">
        <v>542</v>
      </c>
      <c r="B543" s="24">
        <f ca="1" t="shared" ref="B543:F543" si="4039">RAND()</f>
        <v>0.521367239923705</v>
      </c>
      <c r="C543" s="25">
        <f ca="1">IF(B543&lt;=('Ejercicio 3 - TIR'!$D$13-'Ejercicio 3 - TIR'!$C$13)/('Ejercicio 3 - TIR'!$E$13-'Ejercicio 3 - TIR'!$C$13),'Ejercicio 3 - TIR'!$C$13+SQRT(('Ejercicio 3 - TIR'!$E$13-'Ejercicio 3 - TIR'!$C$13)*('Ejercicio 3 - TIR'!$D$13-'Ejercicio 3 - TIR'!$C$13)*B543),'Ejercicio 3 - TIR'!$E$13-SQRT(('Ejercicio 3 - TIR'!$E$13-'Ejercicio 3 - TIR'!$C$13)*('Ejercicio 3 - TIR'!$E$13-'Ejercicio 3 - TIR'!$D$13)*(1-B543)))</f>
        <v>76034.2053732501</v>
      </c>
      <c r="D543" s="24">
        <f ca="1" t="shared" si="4039"/>
        <v>0.321600559172856</v>
      </c>
      <c r="E543" s="25">
        <f ca="1">IF(D543&lt;=('Ejercicio 3 - TIR'!$D$14-'Ejercicio 3 - TIR'!$C$14)/('Ejercicio 3 - TIR'!$E$14-'Ejercicio 3 - TIR'!$C$14),'Ejercicio 3 - TIR'!$C$14+SQRT(('Ejercicio 3 - TIR'!$E$14-'Ejercicio 3 - TIR'!$C$14)*('Ejercicio 3 - TIR'!$D$14-'Ejercicio 3 - TIR'!$C$14)*D543),'Ejercicio 3 - TIR'!$E$14-SQRT(('Ejercicio 3 - TIR'!$E$14-'Ejercicio 3 - TIR'!$C$14)*('Ejercicio 3 - TIR'!$E$14-'Ejercicio 3 - TIR'!$D$14)*(1-D543)))</f>
        <v>29911.2159327364</v>
      </c>
      <c r="F543" s="24">
        <f ca="1" t="shared" si="4039"/>
        <v>0.940918006386602</v>
      </c>
      <c r="G543" s="25">
        <f ca="1">IF(F543&lt;=('Ejercicio 3 - TIR'!$D$18-'Ejercicio 3 - TIR'!$C$18)/('Ejercicio 3 - TIR'!$E$18-'Ejercicio 3 - TIR'!$C$18),'Ejercicio 3 - TIR'!$C$18+SQRT(('Ejercicio 3 - TIR'!$E$18-'Ejercicio 3 - TIR'!$C$18)*('Ejercicio 3 - TIR'!$D$18-'Ejercicio 3 - TIR'!$C$18)*F543),'Ejercicio 3 - TIR'!$E$18-SQRT(('Ejercicio 3 - TIR'!$E$18-'Ejercicio 3 - TIR'!$C$18)*('Ejercicio 3 - TIR'!$E$18-'Ejercicio 3 - TIR'!$D$18)*(1-F543)))</f>
        <v>42894.970422772</v>
      </c>
      <c r="H543" s="24">
        <f ca="1" t="shared" ref="H543:L543" si="4040">RAND()</f>
        <v>0.905262458321351</v>
      </c>
      <c r="I543" s="25">
        <f ca="1">IF(H543&lt;=('Ejercicio 3 - TIR'!$D$18-'Ejercicio 3 - TIR'!$C$18)/('Ejercicio 3 - TIR'!$E$18-'Ejercicio 3 - TIR'!$C$18),'Ejercicio 3 - TIR'!$C$18+SQRT(('Ejercicio 3 - TIR'!$E$18-'Ejercicio 3 - TIR'!$C$18)*('Ejercicio 3 - TIR'!$D$18-'Ejercicio 3 - TIR'!$C$18)*H543),'Ejercicio 3 - TIR'!$E$18-SQRT(('Ejercicio 3 - TIR'!$E$18-'Ejercicio 3 - TIR'!$C$18)*('Ejercicio 3 - TIR'!$E$18-'Ejercicio 3 - TIR'!$D$18)*(1-H543)))</f>
        <v>42334.4202083039</v>
      </c>
      <c r="J543" s="24">
        <f ca="1" t="shared" si="4040"/>
        <v>0.397435070476769</v>
      </c>
      <c r="K543" s="25">
        <f ca="1">IF(J543&lt;=('Ejercicio 3 - TIR'!$D$18-'Ejercicio 3 - TIR'!$C$18)/('Ejercicio 3 - TIR'!$E$18-'Ejercicio 3 - TIR'!$C$18),'Ejercicio 3 - TIR'!$C$18+SQRT(('Ejercicio 3 - TIR'!$E$18-'Ejercicio 3 - TIR'!$C$18)*('Ejercicio 3 - TIR'!$D$18-'Ejercicio 3 - TIR'!$C$18)*J543),'Ejercicio 3 - TIR'!$E$18-SQRT(('Ejercicio 3 - TIR'!$E$18-'Ejercicio 3 - TIR'!$C$18)*('Ejercicio 3 - TIR'!$E$18-'Ejercicio 3 - TIR'!$D$18)*(1-J543)))</f>
        <v>37721.0919287051</v>
      </c>
      <c r="L543" s="24">
        <f ca="1" t="shared" si="4040"/>
        <v>0.878606321401001</v>
      </c>
      <c r="M543" s="25">
        <f ca="1">IF(L543&lt;=('Ejercicio 3 - TIR'!$D$18-'Ejercicio 3 - TIR'!$C$18)/('Ejercicio 3 - TIR'!$E$18-'Ejercicio 3 - TIR'!$C$18),'Ejercicio 3 - TIR'!$C$18+SQRT(('Ejercicio 3 - TIR'!$E$18-'Ejercicio 3 - TIR'!$C$18)*('Ejercicio 3 - TIR'!$D$18-'Ejercicio 3 - TIR'!$C$18)*L543),'Ejercicio 3 - TIR'!$E$18-SQRT(('Ejercicio 3 - TIR'!$E$18-'Ejercicio 3 - TIR'!$C$18)*('Ejercicio 3 - TIR'!$E$18-'Ejercicio 3 - TIR'!$D$18)*(1-L543)))</f>
        <v>41982.6293076712</v>
      </c>
      <c r="N543" s="24">
        <f ca="1" t="shared" ref="N543:R543" si="4041">RAND()</f>
        <v>0.879380297960668</v>
      </c>
      <c r="O543" s="25">
        <f ca="1">IF(N543&lt;=('Ejercicio 3 - TIR'!$D$18-'Ejercicio 3 - TIR'!$C$18)/('Ejercicio 3 - TIR'!$E$18-'Ejercicio 3 - TIR'!$C$18),'Ejercicio 3 - TIR'!$C$18+SQRT(('Ejercicio 3 - TIR'!$E$18-'Ejercicio 3 - TIR'!$C$18)*('Ejercicio 3 - TIR'!$D$18-'Ejercicio 3 - TIR'!$C$18)*N543),'Ejercicio 3 - TIR'!$E$18-SQRT(('Ejercicio 3 - TIR'!$E$18-'Ejercicio 3 - TIR'!$C$18)*('Ejercicio 3 - TIR'!$E$18-'Ejercicio 3 - TIR'!$D$18)*(1-N543)))</f>
        <v>41992.2636995657</v>
      </c>
      <c r="P543" s="24">
        <f ca="1" t="shared" si="4041"/>
        <v>0.441978753973879</v>
      </c>
      <c r="Q543" s="26">
        <f ca="1">IF(P543&lt;=('Ejercicio 3 - TIR'!$D$22-'Ejercicio 3 - TIR'!$C$22)/('Ejercicio 3 - TIR'!$E$22-'Ejercicio 3 - TIR'!$C$22),'Ejercicio 3 - TIR'!$C$22+SQRT(('Ejercicio 3 - TIR'!$E$22-'Ejercicio 3 - TIR'!$C$22)*('Ejercicio 3 - TIR'!$D$22-'Ejercicio 3 - TIR'!$C$22)*P543),'Ejercicio 3 - TIR'!$E$22-SQRT(('Ejercicio 3 - TIR'!$E$22-'Ejercicio 3 - TIR'!$C$22)*('Ejercicio 3 - TIR'!$E$22-'Ejercicio 3 - TIR'!$D$22)*(1-P543)))</f>
        <v>0.148205704337119</v>
      </c>
      <c r="R543" s="24">
        <f ca="1" t="shared" si="4041"/>
        <v>0.709671517271711</v>
      </c>
      <c r="S543" s="26">
        <f ca="1">IF(R543&lt;=('Ejercicio 3 - TIR'!$D$23-'Ejercicio 3 - TIR'!$C$23)/('Ejercicio 3 - TIR'!$E$23-'Ejercicio 3 - TIR'!$C$23),'Ejercicio 3 - TIR'!$C$23+SQRT(('Ejercicio 3 - TIR'!$E$23-'Ejercicio 3 - TIR'!$C$23)*('Ejercicio 3 - TIR'!$D$23-'Ejercicio 3 - TIR'!$C$23)*R543),'Ejercicio 3 - TIR'!$E$23-SQRT(('Ejercicio 3 - TIR'!$E$23-'Ejercicio 3 - TIR'!$C$23)*('Ejercicio 3 - TIR'!$E$23-'Ejercicio 3 - TIR'!$D$23)*(1-R543)))</f>
        <v>0.157139744775902</v>
      </c>
      <c r="T543" s="24">
        <f ca="1" t="shared" ref="T543:X543" si="4042">RAND()</f>
        <v>0.185039577667121</v>
      </c>
      <c r="U543" s="26">
        <f ca="1">IF(T543&lt;=('Ejercicio 3 - TIR'!$D$24-'Ejercicio 3 - TIR'!$C$24)/('Ejercicio 3 - TIR'!$E$24-'Ejercicio 3 - TIR'!$C$24),'Ejercicio 3 - TIR'!$C$24+SQRT(('Ejercicio 3 - TIR'!$E$24-'Ejercicio 3 - TIR'!$C$24)*('Ejercicio 3 - TIR'!$D$24-'Ejercicio 3 - TIR'!$C$24)*T543),'Ejercicio 3 - TIR'!$E$24-SQRT(('Ejercicio 3 - TIR'!$E$24-'Ejercicio 3 - TIR'!$C$24)*('Ejercicio 3 - TIR'!$E$24-'Ejercicio 3 - TIR'!$D$24)*(1-T543)))</f>
        <v>0.169712511587846</v>
      </c>
      <c r="V543" s="24">
        <f ca="1" t="shared" si="4042"/>
        <v>0.120420263305762</v>
      </c>
      <c r="W543" s="26">
        <f ca="1">IF(V543&lt;=('Ejercicio 3 - TIR'!$D$25-'Ejercicio 3 - TIR'!$C$25)/('Ejercicio 3 - TIR'!$E$25-'Ejercicio 3 - TIR'!$C$25),'Ejercicio 3 - TIR'!$C$25+SQRT(('Ejercicio 3 - TIR'!$E$25-'Ejercicio 3 - TIR'!$C$25)*('Ejercicio 3 - TIR'!$D$25-'Ejercicio 3 - TIR'!$C$25)*V543),'Ejercicio 3 - TIR'!$E$25-SQRT(('Ejercicio 3 - TIR'!$E$25-'Ejercicio 3 - TIR'!$C$25)*('Ejercicio 3 - TIR'!$E$25-'Ejercicio 3 - TIR'!$D$25)*(1-V543)))</f>
        <v>0.192984158371957</v>
      </c>
      <c r="X543" s="24">
        <f ca="1" t="shared" si="4042"/>
        <v>0.284969578953925</v>
      </c>
      <c r="Y543" s="26">
        <f ca="1">IF(X543&lt;=('Ejercicio 3 - TIR'!$D$26-'Ejercicio 3 - TIR'!$C$26)/('Ejercicio 3 - TIR'!$E$26-'Ejercicio 3 - TIR'!$C$26),'Ejercicio 3 - TIR'!$C$26+SQRT(('Ejercicio 3 - TIR'!$E$26-'Ejercicio 3 - TIR'!$C$26)*('Ejercicio 3 - TIR'!$D$26-'Ejercicio 3 - TIR'!$C$26)*X543),'Ejercicio 3 - TIR'!$E$26-SQRT(('Ejercicio 3 - TIR'!$E$26-'Ejercicio 3 - TIR'!$C$26)*('Ejercicio 3 - TIR'!$E$26-'Ejercicio 3 - TIR'!$D$26)*(1-X543)))</f>
        <v>0.217738382490253</v>
      </c>
      <c r="Z543" s="24">
        <f ca="1" t="shared" si="3812"/>
        <v>1.14820570433712</v>
      </c>
      <c r="AA543" s="24">
        <f ca="1" t="shared" si="3813"/>
        <v>1.32863445566689</v>
      </c>
      <c r="AB543" s="24">
        <f ca="1" t="shared" si="3814"/>
        <v>1.55412034612027</v>
      </c>
      <c r="AC543" s="24">
        <f ca="1" t="shared" si="3815"/>
        <v>1.85404095312502</v>
      </c>
      <c r="AD543" s="24">
        <f ca="1" t="shared" si="3816"/>
        <v>2.25773683132915</v>
      </c>
      <c r="AE543" s="23">
        <f ca="1" t="shared" si="3817"/>
        <v>4433.01282489086</v>
      </c>
      <c r="AF543" s="23">
        <f ca="1" t="shared" si="3818"/>
        <v>5129.61532878251</v>
      </c>
      <c r="AG543" s="23">
        <f ca="1" t="shared" si="3819"/>
        <v>6000.1752297097</v>
      </c>
      <c r="AH543" s="23">
        <f ca="1" t="shared" si="3820"/>
        <v>7158.1139964995</v>
      </c>
      <c r="AI543" s="23">
        <f ca="1" t="shared" si="3821"/>
        <v>8716.71015977814</v>
      </c>
      <c r="AJ543" s="25">
        <f ca="1" t="shared" si="3822"/>
        <v>49252.2497267988</v>
      </c>
      <c r="AK543" s="25">
        <f ca="1" t="shared" si="3823"/>
        <v>56246.9693494332</v>
      </c>
      <c r="AL543" s="25">
        <f ca="1" t="shared" si="3824"/>
        <v>58623.1164442736</v>
      </c>
      <c r="AM543" s="25">
        <f ca="1" t="shared" si="3825"/>
        <v>77837.5140562891</v>
      </c>
      <c r="AN543" s="25">
        <f ca="1" t="shared" si="3826"/>
        <v>94807.4803853957</v>
      </c>
      <c r="AO543" s="25">
        <f ca="1">C543/'Ejercicio 3 - TIR'!$D$7</f>
        <v>15206.84107465</v>
      </c>
      <c r="AP543" s="25">
        <f ca="1" t="shared" si="3827"/>
        <v>34045.4086521488</v>
      </c>
      <c r="AQ543" s="25">
        <f ca="1" t="shared" si="3828"/>
        <v>41040.1282747831</v>
      </c>
      <c r="AR543" s="25">
        <f ca="1" t="shared" si="3829"/>
        <v>43416.2753696236</v>
      </c>
      <c r="AS543" s="25">
        <f ca="1" t="shared" si="3830"/>
        <v>62630.6729816391</v>
      </c>
      <c r="AT543" s="25">
        <f ca="1" t="shared" si="3831"/>
        <v>79600.6393107456</v>
      </c>
      <c r="AU543" s="25">
        <f ca="1">AP543*'Ejercicio 3 - TIR'!$D$5</f>
        <v>17022.7043260744</v>
      </c>
      <c r="AV543" s="25">
        <f ca="1">AQ543*'Ejercicio 3 - TIR'!$D$5</f>
        <v>20520.0641373916</v>
      </c>
      <c r="AW543" s="25">
        <f ca="1">AR543*'Ejercicio 3 - TIR'!$D$5</f>
        <v>21708.1376848118</v>
      </c>
      <c r="AX543" s="25">
        <f ca="1">AS543*'Ejercicio 3 - TIR'!$D$5</f>
        <v>31315.3364908195</v>
      </c>
      <c r="AY543" s="25">
        <f ca="1">AT543*'Ejercicio 3 - TIR'!$D$5</f>
        <v>39800.3196553728</v>
      </c>
      <c r="AZ543" s="25">
        <f ca="1" t="shared" ref="AZ543:BD543" si="4043">AJ543-AU543-AE543</f>
        <v>27796.5325758335</v>
      </c>
      <c r="BA543" s="25">
        <f ca="1" t="shared" si="4043"/>
        <v>30597.2898832591</v>
      </c>
      <c r="BB543" s="25">
        <f ca="1" t="shared" si="4043"/>
        <v>30914.8035297521</v>
      </c>
      <c r="BC543" s="25">
        <f ca="1" t="shared" si="4043"/>
        <v>39364.0635689701</v>
      </c>
      <c r="BD543" s="25">
        <f ca="1" t="shared" si="4043"/>
        <v>46290.4505702447</v>
      </c>
      <c r="BE543" s="25">
        <f ca="1" t="shared" ref="BE543:BI543" si="4044">AZ543/Z543</f>
        <v>24208.669640673</v>
      </c>
      <c r="BF543" s="25">
        <f ca="1" t="shared" si="4044"/>
        <v>23029.1256957515</v>
      </c>
      <c r="BG543" s="25">
        <f ca="1" t="shared" si="4044"/>
        <v>19892.1554607585</v>
      </c>
      <c r="BH543" s="25">
        <f ca="1" t="shared" si="4044"/>
        <v>21231.4962636727</v>
      </c>
      <c r="BI543" s="25">
        <f ca="1" t="shared" si="4044"/>
        <v>20503.0320309711</v>
      </c>
      <c r="BJ543" s="25">
        <f ca="1" t="shared" si="3834"/>
        <v>67531.6538811783</v>
      </c>
      <c r="BK543" s="25">
        <f ca="1" t="shared" si="3835"/>
        <v>34333.0451824063</v>
      </c>
      <c r="BL543" s="25">
        <f ca="1" t="shared" si="3836"/>
        <v>101864.699063585</v>
      </c>
      <c r="BM543" s="25">
        <f ca="1">BK543*'Ejercicio 3 - TIR'!$D$5</f>
        <v>17166.5225912032</v>
      </c>
      <c r="BN543" s="25">
        <f ca="1" t="shared" si="3837"/>
        <v>84698.1764723815</v>
      </c>
      <c r="BO543" s="25">
        <f ca="1" t="shared" si="3838"/>
        <v>37514.6364700614</v>
      </c>
      <c r="BP543" s="25">
        <f ca="1" t="shared" si="3839"/>
        <v>-105945.421305987</v>
      </c>
      <c r="BQ543" s="25">
        <f ca="1" t="shared" ref="BQ543:BT543" si="4045">BE543</f>
        <v>24208.669640673</v>
      </c>
      <c r="BR543" s="25">
        <f ca="1" t="shared" si="4045"/>
        <v>23029.1256957515</v>
      </c>
      <c r="BS543" s="25">
        <f ca="1" t="shared" si="4045"/>
        <v>19892.1554607585</v>
      </c>
      <c r="BT543" s="25">
        <f ca="1" t="shared" si="4045"/>
        <v>21231.4962636727</v>
      </c>
      <c r="BU543" s="25">
        <f ca="1" t="shared" si="3841"/>
        <v>58017.6685010325</v>
      </c>
      <c r="BV543" s="27">
        <f ca="1" t="shared" si="3842"/>
        <v>10.182204631459</v>
      </c>
    </row>
    <row r="544" ht="15" customHeight="1" spans="1:74">
      <c r="A544" s="23">
        <v>543</v>
      </c>
      <c r="B544" s="24">
        <f ca="1" t="shared" ref="B544:F544" si="4046">RAND()</f>
        <v>0.41612940794879</v>
      </c>
      <c r="C544" s="25">
        <f ca="1">IF(B544&lt;=('Ejercicio 3 - TIR'!$D$13-'Ejercicio 3 - TIR'!$C$13)/('Ejercicio 3 - TIR'!$E$13-'Ejercicio 3 - TIR'!$C$13),'Ejercicio 3 - TIR'!$C$13+SQRT(('Ejercicio 3 - TIR'!$E$13-'Ejercicio 3 - TIR'!$C$13)*('Ejercicio 3 - TIR'!$D$13-'Ejercicio 3 - TIR'!$C$13)*B544),'Ejercicio 3 - TIR'!$E$13-SQRT(('Ejercicio 3 - TIR'!$E$13-'Ejercicio 3 - TIR'!$C$13)*('Ejercicio 3 - TIR'!$E$13-'Ejercicio 3 - TIR'!$D$13)*(1-B544)))</f>
        <v>73530.3058109571</v>
      </c>
      <c r="D544" s="24">
        <f ca="1" t="shared" si="4046"/>
        <v>0.0319169077423198</v>
      </c>
      <c r="E544" s="25">
        <f ca="1">IF(D544&lt;=('Ejercicio 3 - TIR'!$D$14-'Ejercicio 3 - TIR'!$C$14)/('Ejercicio 3 - TIR'!$E$14-'Ejercicio 3 - TIR'!$C$14),'Ejercicio 3 - TIR'!$C$14+SQRT(('Ejercicio 3 - TIR'!$E$14-'Ejercicio 3 - TIR'!$C$14)*('Ejercicio 3 - TIR'!$D$14-'Ejercicio 3 - TIR'!$C$14)*D544),'Ejercicio 3 - TIR'!$E$14-SQRT(('Ejercicio 3 - TIR'!$E$14-'Ejercicio 3 - TIR'!$C$14)*('Ejercicio 3 - TIR'!$E$14-'Ejercicio 3 - TIR'!$D$14)*(1-D544)))</f>
        <v>26547.1806877912</v>
      </c>
      <c r="F544" s="24">
        <f ca="1" t="shared" si="4046"/>
        <v>0.959211357089816</v>
      </c>
      <c r="G544" s="25">
        <f ca="1">IF(F544&lt;=('Ejercicio 3 - TIR'!$D$18-'Ejercicio 3 - TIR'!$C$18)/('Ejercicio 3 - TIR'!$E$18-'Ejercicio 3 - TIR'!$C$18),'Ejercicio 3 - TIR'!$C$18+SQRT(('Ejercicio 3 - TIR'!$E$18-'Ejercicio 3 - TIR'!$C$18)*('Ejercicio 3 - TIR'!$D$18-'Ejercicio 3 - TIR'!$C$18)*F544),'Ejercicio 3 - TIR'!$E$18-SQRT(('Ejercicio 3 - TIR'!$E$18-'Ejercicio 3 - TIR'!$C$18)*('Ejercicio 3 - TIR'!$E$18-'Ejercicio 3 - TIR'!$D$18)*(1-F544)))</f>
        <v>43250.9579140959</v>
      </c>
      <c r="H544" s="24">
        <f ca="1" t="shared" ref="H544:L544" si="4047">RAND()</f>
        <v>0.914190860312851</v>
      </c>
      <c r="I544" s="25">
        <f ca="1">IF(H544&lt;=('Ejercicio 3 - TIR'!$D$18-'Ejercicio 3 - TIR'!$C$18)/('Ejercicio 3 - TIR'!$E$18-'Ejercicio 3 - TIR'!$C$18),'Ejercicio 3 - TIR'!$C$18+SQRT(('Ejercicio 3 - TIR'!$E$18-'Ejercicio 3 - TIR'!$C$18)*('Ejercicio 3 - TIR'!$D$18-'Ejercicio 3 - TIR'!$C$18)*H544),'Ejercicio 3 - TIR'!$E$18-SQRT(('Ejercicio 3 - TIR'!$E$18-'Ejercicio 3 - TIR'!$C$18)*('Ejercicio 3 - TIR'!$E$18-'Ejercicio 3 - TIR'!$D$18)*(1-H544)))</f>
        <v>42463.1347145471</v>
      </c>
      <c r="J544" s="24">
        <f ca="1" t="shared" si="4047"/>
        <v>0.67042565844378</v>
      </c>
      <c r="K544" s="25">
        <f ca="1">IF(J544&lt;=('Ejercicio 3 - TIR'!$D$18-'Ejercicio 3 - TIR'!$C$18)/('Ejercicio 3 - TIR'!$E$18-'Ejercicio 3 - TIR'!$C$18),'Ejercicio 3 - TIR'!$C$18+SQRT(('Ejercicio 3 - TIR'!$E$18-'Ejercicio 3 - TIR'!$C$18)*('Ejercicio 3 - TIR'!$D$18-'Ejercicio 3 - TIR'!$C$18)*J544),'Ejercicio 3 - TIR'!$E$18-SQRT(('Ejercicio 3 - TIR'!$E$18-'Ejercicio 3 - TIR'!$C$18)*('Ejercicio 3 - TIR'!$E$18-'Ejercicio 3 - TIR'!$D$18)*(1-J544)))</f>
        <v>40028.2723710247</v>
      </c>
      <c r="L544" s="24">
        <f ca="1" t="shared" si="4047"/>
        <v>0.435036349481409</v>
      </c>
      <c r="M544" s="25">
        <f ca="1">IF(L544&lt;=('Ejercicio 3 - TIR'!$D$18-'Ejercicio 3 - TIR'!$C$18)/('Ejercicio 3 - TIR'!$E$18-'Ejercicio 3 - TIR'!$C$18),'Ejercicio 3 - TIR'!$C$18+SQRT(('Ejercicio 3 - TIR'!$E$18-'Ejercicio 3 - TIR'!$C$18)*('Ejercicio 3 - TIR'!$D$18-'Ejercicio 3 - TIR'!$C$18)*L544),'Ejercicio 3 - TIR'!$E$18-SQRT(('Ejercicio 3 - TIR'!$E$18-'Ejercicio 3 - TIR'!$C$18)*('Ejercicio 3 - TIR'!$E$18-'Ejercicio 3 - TIR'!$D$18)*(1-L544)))</f>
        <v>38078.0847001137</v>
      </c>
      <c r="N544" s="24">
        <f ca="1" t="shared" ref="N544:R544" si="4048">RAND()</f>
        <v>0.745548968289255</v>
      </c>
      <c r="O544" s="25">
        <f ca="1">IF(N544&lt;=('Ejercicio 3 - TIR'!$D$18-'Ejercicio 3 - TIR'!$C$18)/('Ejercicio 3 - TIR'!$E$18-'Ejercicio 3 - TIR'!$C$18),'Ejercicio 3 - TIR'!$C$18+SQRT(('Ejercicio 3 - TIR'!$E$18-'Ejercicio 3 - TIR'!$C$18)*('Ejercicio 3 - TIR'!$D$18-'Ejercicio 3 - TIR'!$C$18)*N544),'Ejercicio 3 - TIR'!$E$18-SQRT(('Ejercicio 3 - TIR'!$E$18-'Ejercicio 3 - TIR'!$C$18)*('Ejercicio 3 - TIR'!$E$18-'Ejercicio 3 - TIR'!$D$18)*(1-N544)))</f>
        <v>40631.4959793648</v>
      </c>
      <c r="P544" s="24">
        <f ca="1" t="shared" si="4048"/>
        <v>0.587827021763971</v>
      </c>
      <c r="Q544" s="26">
        <f ca="1">IF(P544&lt;=('Ejercicio 3 - TIR'!$D$22-'Ejercicio 3 - TIR'!$C$22)/('Ejercicio 3 - TIR'!$E$22-'Ejercicio 3 - TIR'!$C$22),'Ejercicio 3 - TIR'!$C$22+SQRT(('Ejercicio 3 - TIR'!$E$22-'Ejercicio 3 - TIR'!$C$22)*('Ejercicio 3 - TIR'!$D$22-'Ejercicio 3 - TIR'!$C$22)*P544),'Ejercicio 3 - TIR'!$E$22-SQRT(('Ejercicio 3 - TIR'!$E$22-'Ejercicio 3 - TIR'!$C$22)*('Ejercicio 3 - TIR'!$E$22-'Ejercicio 3 - TIR'!$D$22)*(1-P544)))</f>
        <v>0.152761950128086</v>
      </c>
      <c r="R544" s="24">
        <f ca="1" t="shared" si="4048"/>
        <v>0.438191742863443</v>
      </c>
      <c r="S544" s="26">
        <f ca="1">IF(R544&lt;=('Ejercicio 3 - TIR'!$D$23-'Ejercicio 3 - TIR'!$C$23)/('Ejercicio 3 - TIR'!$E$23-'Ejercicio 3 - TIR'!$C$23),'Ejercicio 3 - TIR'!$C$23+SQRT(('Ejercicio 3 - TIR'!$E$23-'Ejercicio 3 - TIR'!$C$23)*('Ejercicio 3 - TIR'!$D$23-'Ejercicio 3 - TIR'!$C$23)*R544),'Ejercicio 3 - TIR'!$E$23-SQRT(('Ejercicio 3 - TIR'!$E$23-'Ejercicio 3 - TIR'!$C$23)*('Ejercicio 3 - TIR'!$E$23-'Ejercicio 3 - TIR'!$D$23)*(1-R544)))</f>
        <v>0.148084606765169</v>
      </c>
      <c r="T544" s="24">
        <f ca="1" t="shared" ref="T544:X544" si="4049">RAND()</f>
        <v>0.441190108626725</v>
      </c>
      <c r="U544" s="26">
        <f ca="1">IF(T544&lt;=('Ejercicio 3 - TIR'!$D$24-'Ejercicio 3 - TIR'!$C$24)/('Ejercicio 3 - TIR'!$E$24-'Ejercicio 3 - TIR'!$C$24),'Ejercicio 3 - TIR'!$C$24+SQRT(('Ejercicio 3 - TIR'!$E$24-'Ejercicio 3 - TIR'!$C$24)*('Ejercicio 3 - TIR'!$D$24-'Ejercicio 3 - TIR'!$C$24)*T544),'Ejercicio 3 - TIR'!$E$24-SQRT(('Ejercicio 3 - TIR'!$E$24-'Ejercicio 3 - TIR'!$C$24)*('Ejercicio 3 - TIR'!$E$24-'Ejercicio 3 - TIR'!$D$24)*(1-T544)))</f>
        <v>0.180444119326639</v>
      </c>
      <c r="V544" s="24">
        <f ca="1" t="shared" si="4049"/>
        <v>0.159299117583479</v>
      </c>
      <c r="W544" s="26">
        <f ca="1">IF(V544&lt;=('Ejercicio 3 - TIR'!$D$25-'Ejercicio 3 - TIR'!$C$25)/('Ejercicio 3 - TIR'!$E$25-'Ejercicio 3 - TIR'!$C$25),'Ejercicio 3 - TIR'!$C$25+SQRT(('Ejercicio 3 - TIR'!$E$25-'Ejercicio 3 - TIR'!$C$25)*('Ejercicio 3 - TIR'!$D$25-'Ejercicio 3 - TIR'!$C$25)*V544),'Ejercicio 3 - TIR'!$E$25-SQRT(('Ejercicio 3 - TIR'!$E$25-'Ejercicio 3 - TIR'!$C$25)*('Ejercicio 3 - TIR'!$E$25-'Ejercicio 3 - TIR'!$D$25)*(1-V544)))</f>
        <v>0.194933812795695</v>
      </c>
      <c r="X544" s="24">
        <f ca="1" t="shared" si="4049"/>
        <v>0.249031343569723</v>
      </c>
      <c r="Y544" s="26">
        <f ca="1">IF(X544&lt;=('Ejercicio 3 - TIR'!$D$26-'Ejercicio 3 - TIR'!$C$26)/('Ejercicio 3 - TIR'!$E$26-'Ejercicio 3 - TIR'!$C$26),'Ejercicio 3 - TIR'!$C$26+SQRT(('Ejercicio 3 - TIR'!$E$26-'Ejercicio 3 - TIR'!$C$26)*('Ejercicio 3 - TIR'!$D$26-'Ejercicio 3 - TIR'!$C$26)*X544),'Ejercicio 3 - TIR'!$E$26-SQRT(('Ejercicio 3 - TIR'!$E$26-'Ejercicio 3 - TIR'!$C$26)*('Ejercicio 3 - TIR'!$E$26-'Ejercicio 3 - TIR'!$D$26)*(1-X544)))</f>
        <v>0.215930380399027</v>
      </c>
      <c r="Z544" s="24">
        <f ca="1" t="shared" si="3812"/>
        <v>1.15276195012809</v>
      </c>
      <c r="AA544" s="24">
        <f ca="1" t="shared" si="3813"/>
        <v>1.32346825020665</v>
      </c>
      <c r="AB544" s="24">
        <f ca="1" t="shared" si="3814"/>
        <v>1.56228031307196</v>
      </c>
      <c r="AC544" s="24">
        <f ca="1" t="shared" si="3815"/>
        <v>1.86682157115473</v>
      </c>
      <c r="AD544" s="24">
        <f ca="1" t="shared" si="3816"/>
        <v>2.26992506315128</v>
      </c>
      <c r="AE544" s="23">
        <f ca="1" t="shared" si="3817"/>
        <v>4055.39909226965</v>
      </c>
      <c r="AF544" s="23">
        <f ca="1" t="shared" si="3818"/>
        <v>4655.94127212423</v>
      </c>
      <c r="AG544" s="23">
        <f ca="1" t="shared" si="3819"/>
        <v>5496.07849460924</v>
      </c>
      <c r="AH544" s="23">
        <f ca="1" t="shared" si="3820"/>
        <v>6567.45003098784</v>
      </c>
      <c r="AI544" s="23">
        <f ca="1" t="shared" si="3821"/>
        <v>7985.56201443065</v>
      </c>
      <c r="AJ544" s="25">
        <f ca="1" t="shared" si="3822"/>
        <v>49858.058589961</v>
      </c>
      <c r="AK544" s="25">
        <f ca="1" t="shared" si="3823"/>
        <v>56198.610598951</v>
      </c>
      <c r="AL544" s="25">
        <f ca="1" t="shared" si="3824"/>
        <v>62535.3818915342</v>
      </c>
      <c r="AM544" s="25">
        <f ca="1" t="shared" si="3825"/>
        <v>71084.9899064292</v>
      </c>
      <c r="AN544" s="25">
        <f ca="1" t="shared" si="3826"/>
        <v>92230.4510768907</v>
      </c>
      <c r="AO544" s="25">
        <f ca="1">C544/'Ejercicio 3 - TIR'!$D$7</f>
        <v>14706.0611621914</v>
      </c>
      <c r="AP544" s="25">
        <f ca="1" t="shared" si="3827"/>
        <v>35151.9974277696</v>
      </c>
      <c r="AQ544" s="25">
        <f ca="1" t="shared" si="3828"/>
        <v>41492.5494367596</v>
      </c>
      <c r="AR544" s="25">
        <f ca="1" t="shared" si="3829"/>
        <v>47829.3207293428</v>
      </c>
      <c r="AS544" s="25">
        <f ca="1" t="shared" si="3830"/>
        <v>56378.9287442378</v>
      </c>
      <c r="AT544" s="25">
        <f ca="1" t="shared" si="3831"/>
        <v>77524.3899146993</v>
      </c>
      <c r="AU544" s="25">
        <f ca="1">AP544*'Ejercicio 3 - TIR'!$D$5</f>
        <v>17575.9987138848</v>
      </c>
      <c r="AV544" s="25">
        <f ca="1">AQ544*'Ejercicio 3 - TIR'!$D$5</f>
        <v>20746.2747183798</v>
      </c>
      <c r="AW544" s="25">
        <f ca="1">AR544*'Ejercicio 3 - TIR'!$D$5</f>
        <v>23914.6603646714</v>
      </c>
      <c r="AX544" s="25">
        <f ca="1">AS544*'Ejercicio 3 - TIR'!$D$5</f>
        <v>28189.4643721189</v>
      </c>
      <c r="AY544" s="25">
        <f ca="1">AT544*'Ejercicio 3 - TIR'!$D$5</f>
        <v>38762.1949573496</v>
      </c>
      <c r="AZ544" s="25">
        <f ca="1" t="shared" ref="AZ544:BD544" si="4050">AJ544-AU544-AE544</f>
        <v>28226.6607838065</v>
      </c>
      <c r="BA544" s="25">
        <f ca="1" t="shared" si="4050"/>
        <v>30796.394608447</v>
      </c>
      <c r="BB544" s="25">
        <f ca="1" t="shared" si="4050"/>
        <v>33124.6430322536</v>
      </c>
      <c r="BC544" s="25">
        <f ca="1" t="shared" si="4050"/>
        <v>36328.0755033225</v>
      </c>
      <c r="BD544" s="25">
        <f ca="1" t="shared" si="4050"/>
        <v>45482.6941051104</v>
      </c>
      <c r="BE544" s="25">
        <f ca="1" t="shared" ref="BE544:BI544" si="4051">AZ544/Z544</f>
        <v>24486.1142239039</v>
      </c>
      <c r="BF544" s="25">
        <f ca="1" t="shared" si="4051"/>
        <v>23269.4623415698</v>
      </c>
      <c r="BG544" s="25">
        <f ca="1" t="shared" si="4051"/>
        <v>21202.7526399021</v>
      </c>
      <c r="BH544" s="25">
        <f ca="1" t="shared" si="4051"/>
        <v>19459.8541524521</v>
      </c>
      <c r="BI544" s="25">
        <f ca="1" t="shared" si="4051"/>
        <v>20037.0905821745</v>
      </c>
      <c r="BJ544" s="25">
        <f ca="1" t="shared" si="3834"/>
        <v>60260.1107992229</v>
      </c>
      <c r="BK544" s="25">
        <f ca="1" t="shared" si="3835"/>
        <v>33381.656812294</v>
      </c>
      <c r="BL544" s="25">
        <f ca="1" t="shared" si="3836"/>
        <v>93641.7676115168</v>
      </c>
      <c r="BM544" s="25">
        <f ca="1">BK544*'Ejercicio 3 - TIR'!$D$5</f>
        <v>16690.828406147</v>
      </c>
      <c r="BN544" s="25">
        <f ca="1" t="shared" si="3837"/>
        <v>76950.9392053699</v>
      </c>
      <c r="BO544" s="25">
        <f ca="1" t="shared" si="3838"/>
        <v>33900.2112688869</v>
      </c>
      <c r="BP544" s="25">
        <f ca="1" t="shared" si="3839"/>
        <v>-100077.486498748</v>
      </c>
      <c r="BQ544" s="25">
        <f ca="1" t="shared" ref="BQ544:BT544" si="4052">BE544</f>
        <v>24486.1142239039</v>
      </c>
      <c r="BR544" s="25">
        <f ca="1" t="shared" si="4052"/>
        <v>23269.4623415698</v>
      </c>
      <c r="BS544" s="25">
        <f ca="1" t="shared" si="4052"/>
        <v>21202.7526399021</v>
      </c>
      <c r="BT544" s="25">
        <f ca="1" t="shared" si="4052"/>
        <v>19459.8541524521</v>
      </c>
      <c r="BU544" s="25">
        <f ca="1" t="shared" si="3841"/>
        <v>53937.3018510614</v>
      </c>
      <c r="BV544" s="27">
        <f ca="1" t="shared" si="3842"/>
        <v>11.4230081243579</v>
      </c>
    </row>
    <row r="545" ht="15" customHeight="1" spans="1:74">
      <c r="A545" s="23">
        <v>544</v>
      </c>
      <c r="B545" s="24">
        <f ca="1" t="shared" ref="B545:F545" si="4053">RAND()</f>
        <v>0.352114688706699</v>
      </c>
      <c r="C545" s="25">
        <f ca="1">IF(B545&lt;=('Ejercicio 3 - TIR'!$D$13-'Ejercicio 3 - TIR'!$C$13)/('Ejercicio 3 - TIR'!$E$13-'Ejercicio 3 - TIR'!$C$13),'Ejercicio 3 - TIR'!$C$13+SQRT(('Ejercicio 3 - TIR'!$E$13-'Ejercicio 3 - TIR'!$C$13)*('Ejercicio 3 - TIR'!$D$13-'Ejercicio 3 - TIR'!$C$13)*B545),'Ejercicio 3 - TIR'!$E$13-SQRT(('Ejercicio 3 - TIR'!$E$13-'Ejercicio 3 - TIR'!$C$13)*('Ejercicio 3 - TIR'!$E$13-'Ejercicio 3 - TIR'!$D$13)*(1-B545)))</f>
        <v>72116.9877245668</v>
      </c>
      <c r="D545" s="24">
        <f ca="1" t="shared" si="4053"/>
        <v>0.742429189336747</v>
      </c>
      <c r="E545" s="25">
        <f ca="1">IF(D545&lt;=('Ejercicio 3 - TIR'!$D$14-'Ejercicio 3 - TIR'!$C$14)/('Ejercicio 3 - TIR'!$E$14-'Ejercicio 3 - TIR'!$C$14),'Ejercicio 3 - TIR'!$C$14+SQRT(('Ejercicio 3 - TIR'!$E$14-'Ejercicio 3 - TIR'!$C$14)*('Ejercicio 3 - TIR'!$D$14-'Ejercicio 3 - TIR'!$C$14)*D545),'Ejercicio 3 - TIR'!$E$14-SQRT(('Ejercicio 3 - TIR'!$E$14-'Ejercicio 3 - TIR'!$C$14)*('Ejercicio 3 - TIR'!$E$14-'Ejercicio 3 - TIR'!$D$14)*(1-D545)))</f>
        <v>33784.2440846275</v>
      </c>
      <c r="F545" s="24">
        <f ca="1" t="shared" si="4053"/>
        <v>0.621021499049222</v>
      </c>
      <c r="G545" s="25">
        <f ca="1">IF(F545&lt;=('Ejercicio 3 - TIR'!$D$18-'Ejercicio 3 - TIR'!$C$18)/('Ejercicio 3 - TIR'!$E$18-'Ejercicio 3 - TIR'!$C$18),'Ejercicio 3 - TIR'!$C$18+SQRT(('Ejercicio 3 - TIR'!$E$18-'Ejercicio 3 - TIR'!$C$18)*('Ejercicio 3 - TIR'!$D$18-'Ejercicio 3 - TIR'!$C$18)*F545),'Ejercicio 3 - TIR'!$E$18-SQRT(('Ejercicio 3 - TIR'!$E$18-'Ejercicio 3 - TIR'!$C$18)*('Ejercicio 3 - TIR'!$E$18-'Ejercicio 3 - TIR'!$D$18)*(1-F545)))</f>
        <v>39651.5918302311</v>
      </c>
      <c r="H545" s="24">
        <f ca="1" t="shared" ref="H545:L545" si="4054">RAND()</f>
        <v>0.047957253663963</v>
      </c>
      <c r="I545" s="25">
        <f ca="1">IF(H545&lt;=('Ejercicio 3 - TIR'!$D$18-'Ejercicio 3 - TIR'!$C$18)/('Ejercicio 3 - TIR'!$E$18-'Ejercicio 3 - TIR'!$C$18),'Ejercicio 3 - TIR'!$C$18+SQRT(('Ejercicio 3 - TIR'!$E$18-'Ejercicio 3 - TIR'!$C$18)*('Ejercicio 3 - TIR'!$D$18-'Ejercicio 3 - TIR'!$C$18)*H545),'Ejercicio 3 - TIR'!$E$18-SQRT(('Ejercicio 3 - TIR'!$E$18-'Ejercicio 3 - TIR'!$C$18)*('Ejercicio 3 - TIR'!$E$18-'Ejercicio 3 - TIR'!$D$18)*(1-H545)))</f>
        <v>32682.0865104605</v>
      </c>
      <c r="J545" s="24">
        <f ca="1" t="shared" si="4054"/>
        <v>0.583446933612293</v>
      </c>
      <c r="K545" s="25">
        <f ca="1">IF(J545&lt;=('Ejercicio 3 - TIR'!$D$18-'Ejercicio 3 - TIR'!$C$18)/('Ejercicio 3 - TIR'!$E$18-'Ejercicio 3 - TIR'!$C$18),'Ejercicio 3 - TIR'!$C$18+SQRT(('Ejercicio 3 - TIR'!$E$18-'Ejercicio 3 - TIR'!$C$18)*('Ejercicio 3 - TIR'!$D$18-'Ejercicio 3 - TIR'!$C$18)*J545),'Ejercicio 3 - TIR'!$E$18-SQRT(('Ejercicio 3 - TIR'!$E$18-'Ejercicio 3 - TIR'!$C$18)*('Ejercicio 3 - TIR'!$E$18-'Ejercicio 3 - TIR'!$D$18)*(1-J545)))</f>
        <v>39355.0542511438</v>
      </c>
      <c r="L545" s="24">
        <f ca="1" t="shared" si="4054"/>
        <v>0.0519566253050301</v>
      </c>
      <c r="M545" s="25">
        <f ca="1">IF(L545&lt;=('Ejercicio 3 - TIR'!$D$18-'Ejercicio 3 - TIR'!$C$18)/('Ejercicio 3 - TIR'!$E$18-'Ejercicio 3 - TIR'!$C$18),'Ejercicio 3 - TIR'!$C$18+SQRT(('Ejercicio 3 - TIR'!$E$18-'Ejercicio 3 - TIR'!$C$18)*('Ejercicio 3 - TIR'!$D$18-'Ejercicio 3 - TIR'!$C$18)*L545),'Ejercicio 3 - TIR'!$E$18-SQRT(('Ejercicio 3 - TIR'!$E$18-'Ejercicio 3 - TIR'!$C$18)*('Ejercicio 3 - TIR'!$E$18-'Ejercicio 3 - TIR'!$D$18)*(1-L545)))</f>
        <v>32791.6829683462</v>
      </c>
      <c r="N545" s="24">
        <f ca="1" t="shared" ref="N545:R545" si="4055">RAND()</f>
        <v>0.105825324035281</v>
      </c>
      <c r="O545" s="25">
        <f ca="1">IF(N545&lt;=('Ejercicio 3 - TIR'!$D$18-'Ejercicio 3 - TIR'!$C$18)/('Ejercicio 3 - TIR'!$E$18-'Ejercicio 3 - TIR'!$C$18),'Ejercicio 3 - TIR'!$C$18+SQRT(('Ejercicio 3 - TIR'!$E$18-'Ejercicio 3 - TIR'!$C$18)*('Ejercicio 3 - TIR'!$D$18-'Ejercicio 3 - TIR'!$C$18)*N545),'Ejercicio 3 - TIR'!$E$18-SQRT(('Ejercicio 3 - TIR'!$E$18-'Ejercicio 3 - TIR'!$C$18)*('Ejercicio 3 - TIR'!$E$18-'Ejercicio 3 - TIR'!$D$18)*(1-N545)))</f>
        <v>33984.1935953581</v>
      </c>
      <c r="P545" s="24">
        <f ca="1" t="shared" si="4055"/>
        <v>0.922878952637092</v>
      </c>
      <c r="Q545" s="26">
        <f ca="1">IF(P545&lt;=('Ejercicio 3 - TIR'!$D$22-'Ejercicio 3 - TIR'!$C$22)/('Ejercicio 3 - TIR'!$E$22-'Ejercicio 3 - TIR'!$C$22),'Ejercicio 3 - TIR'!$C$22+SQRT(('Ejercicio 3 - TIR'!$E$22-'Ejercicio 3 - TIR'!$C$22)*('Ejercicio 3 - TIR'!$D$22-'Ejercicio 3 - TIR'!$C$22)*P545),'Ejercicio 3 - TIR'!$E$22-SQRT(('Ejercicio 3 - TIR'!$E$22-'Ejercicio 3 - TIR'!$C$22)*('Ejercicio 3 - TIR'!$E$22-'Ejercicio 3 - TIR'!$D$22)*(1-P545)))</f>
        <v>0.168217899794466</v>
      </c>
      <c r="R545" s="24">
        <f ca="1" t="shared" si="4055"/>
        <v>0.292530302547874</v>
      </c>
      <c r="S545" s="26">
        <f ca="1">IF(R545&lt;=('Ejercicio 3 - TIR'!$D$23-'Ejercicio 3 - TIR'!$C$23)/('Ejercicio 3 - TIR'!$E$23-'Ejercicio 3 - TIR'!$C$23),'Ejercicio 3 - TIR'!$C$23+SQRT(('Ejercicio 3 - TIR'!$E$23-'Ejercicio 3 - TIR'!$C$23)*('Ejercicio 3 - TIR'!$D$23-'Ejercicio 3 - TIR'!$C$23)*R545),'Ejercicio 3 - TIR'!$E$23-SQRT(('Ejercicio 3 - TIR'!$E$23-'Ejercicio 3 - TIR'!$C$23)*('Ejercicio 3 - TIR'!$E$23-'Ejercicio 3 - TIR'!$D$23)*(1-R545)))</f>
        <v>0.142946776344101</v>
      </c>
      <c r="T545" s="24">
        <f ca="1" t="shared" ref="T545:X545" si="4056">RAND()</f>
        <v>0.559973594789363</v>
      </c>
      <c r="U545" s="26">
        <f ca="1">IF(T545&lt;=('Ejercicio 3 - TIR'!$D$24-'Ejercicio 3 - TIR'!$C$24)/('Ejercicio 3 - TIR'!$E$24-'Ejercicio 3 - TIR'!$C$24),'Ejercicio 3 - TIR'!$C$24+SQRT(('Ejercicio 3 - TIR'!$E$24-'Ejercicio 3 - TIR'!$C$24)*('Ejercicio 3 - TIR'!$D$24-'Ejercicio 3 - TIR'!$C$24)*T545),'Ejercicio 3 - TIR'!$E$24-SQRT(('Ejercicio 3 - TIR'!$E$24-'Ejercicio 3 - TIR'!$C$24)*('Ejercicio 3 - TIR'!$E$24-'Ejercicio 3 - TIR'!$D$24)*(1-T545)))</f>
        <v>0.184899089262673</v>
      </c>
      <c r="V545" s="24">
        <f ca="1" t="shared" si="4056"/>
        <v>0.340561201098792</v>
      </c>
      <c r="W545" s="26">
        <f ca="1">IF(V545&lt;=('Ejercicio 3 - TIR'!$D$25-'Ejercicio 3 - TIR'!$C$25)/('Ejercicio 3 - TIR'!$E$25-'Ejercicio 3 - TIR'!$C$25),'Ejercicio 3 - TIR'!$C$25+SQRT(('Ejercicio 3 - TIR'!$E$25-'Ejercicio 3 - TIR'!$C$25)*('Ejercicio 3 - TIR'!$D$25-'Ejercicio 3 - TIR'!$C$25)*V545),'Ejercicio 3 - TIR'!$E$25-SQRT(('Ejercicio 3 - TIR'!$E$25-'Ejercicio 3 - TIR'!$C$25)*('Ejercicio 3 - TIR'!$E$25-'Ejercicio 3 - TIR'!$D$25)*(1-V545)))</f>
        <v>0.201957978850237</v>
      </c>
      <c r="X545" s="24">
        <f ca="1" t="shared" si="4056"/>
        <v>0.899765128224339</v>
      </c>
      <c r="Y545" s="26">
        <f ca="1">IF(X545&lt;=('Ejercicio 3 - TIR'!$D$26-'Ejercicio 3 - TIR'!$C$26)/('Ejercicio 3 - TIR'!$E$26-'Ejercicio 3 - TIR'!$C$26),'Ejercicio 3 - TIR'!$C$26+SQRT(('Ejercicio 3 - TIR'!$E$26-'Ejercicio 3 - TIR'!$C$26)*('Ejercicio 3 - TIR'!$D$26-'Ejercicio 3 - TIR'!$C$26)*X545),'Ejercicio 3 - TIR'!$E$26-SQRT(('Ejercicio 3 - TIR'!$E$26-'Ejercicio 3 - TIR'!$C$26)*('Ejercicio 3 - TIR'!$E$26-'Ejercicio 3 - TIR'!$D$26)*(1-X545)))</f>
        <v>0.256734826293608</v>
      </c>
      <c r="Z545" s="24">
        <f ca="1" t="shared" si="3812"/>
        <v>1.16821789979447</v>
      </c>
      <c r="AA545" s="24">
        <f ca="1" t="shared" si="3813"/>
        <v>1.33521088263756</v>
      </c>
      <c r="AB545" s="24">
        <f ca="1" t="shared" si="3814"/>
        <v>1.58209015881086</v>
      </c>
      <c r="AC545" s="24">
        <f ca="1" t="shared" si="3815"/>
        <v>1.90160588964315</v>
      </c>
      <c r="AD545" s="24">
        <f ca="1" t="shared" si="3816"/>
        <v>2.38981434739958</v>
      </c>
      <c r="AE545" s="23">
        <f ca="1" t="shared" si="3817"/>
        <v>5683.11458605967</v>
      </c>
      <c r="AF545" s="23">
        <f ca="1" t="shared" si="3818"/>
        <v>6495.49749573104</v>
      </c>
      <c r="AG545" s="23">
        <f ca="1" t="shared" si="3819"/>
        <v>7696.50906699968</v>
      </c>
      <c r="AH545" s="23">
        <f ca="1" t="shared" si="3820"/>
        <v>9250.88048237346</v>
      </c>
      <c r="AI545" s="23">
        <f ca="1" t="shared" si="3821"/>
        <v>11625.9036760785</v>
      </c>
      <c r="AJ545" s="25">
        <f ca="1" t="shared" si="3822"/>
        <v>46321.69933142</v>
      </c>
      <c r="AK545" s="25">
        <f ca="1" t="shared" si="3823"/>
        <v>43637.4775760691</v>
      </c>
      <c r="AL545" s="25">
        <f ca="1" t="shared" si="3824"/>
        <v>62263.244030202</v>
      </c>
      <c r="AM545" s="25">
        <f ca="1" t="shared" si="3825"/>
        <v>62356.8574639181</v>
      </c>
      <c r="AN545" s="25">
        <f ca="1" t="shared" si="3826"/>
        <v>81215.9134389917</v>
      </c>
      <c r="AO545" s="25">
        <f ca="1">C545/'Ejercicio 3 - TIR'!$D$7</f>
        <v>14423.3975449134</v>
      </c>
      <c r="AP545" s="25">
        <f ca="1" t="shared" si="3827"/>
        <v>31898.3017865066</v>
      </c>
      <c r="AQ545" s="25">
        <f ca="1" t="shared" si="3828"/>
        <v>29214.0800311558</v>
      </c>
      <c r="AR545" s="25">
        <f ca="1" t="shared" si="3829"/>
        <v>47839.8464852886</v>
      </c>
      <c r="AS545" s="25">
        <f ca="1" t="shared" si="3830"/>
        <v>47933.4599190048</v>
      </c>
      <c r="AT545" s="25">
        <f ca="1" t="shared" si="3831"/>
        <v>66792.5158940784</v>
      </c>
      <c r="AU545" s="25">
        <f ca="1">AP545*'Ejercicio 3 - TIR'!$D$5</f>
        <v>15949.1508932533</v>
      </c>
      <c r="AV545" s="25">
        <f ca="1">AQ545*'Ejercicio 3 - TIR'!$D$5</f>
        <v>14607.0400155779</v>
      </c>
      <c r="AW545" s="25">
        <f ca="1">AR545*'Ejercicio 3 - TIR'!$D$5</f>
        <v>23919.9232426443</v>
      </c>
      <c r="AX545" s="25">
        <f ca="1">AS545*'Ejercicio 3 - TIR'!$D$5</f>
        <v>23966.7299595024</v>
      </c>
      <c r="AY545" s="25">
        <f ca="1">AT545*'Ejercicio 3 - TIR'!$D$5</f>
        <v>33396.2579470392</v>
      </c>
      <c r="AZ545" s="25">
        <f ca="1" t="shared" ref="AZ545:BD545" si="4057">AJ545-AU545-AE545</f>
        <v>24689.433852107</v>
      </c>
      <c r="BA545" s="25">
        <f ca="1" t="shared" si="4057"/>
        <v>22534.9400647602</v>
      </c>
      <c r="BB545" s="25">
        <f ca="1" t="shared" si="4057"/>
        <v>30646.811720558</v>
      </c>
      <c r="BC545" s="25">
        <f ca="1" t="shared" si="4057"/>
        <v>29139.2470220423</v>
      </c>
      <c r="BD545" s="25">
        <f ca="1" t="shared" si="4057"/>
        <v>36193.751815874</v>
      </c>
      <c r="BE545" s="25">
        <f ca="1" t="shared" ref="BE545:BI545" si="4058">AZ545/Z545</f>
        <v>21134.2711462055</v>
      </c>
      <c r="BF545" s="25">
        <f ca="1" t="shared" si="4058"/>
        <v>16877.4388808493</v>
      </c>
      <c r="BG545" s="25">
        <f ca="1" t="shared" si="4058"/>
        <v>19371.0905474521</v>
      </c>
      <c r="BH545" s="25">
        <f ca="1" t="shared" si="4058"/>
        <v>15323.4943059156</v>
      </c>
      <c r="BI545" s="25">
        <f ca="1" t="shared" si="4058"/>
        <v>15145.0056592293</v>
      </c>
      <c r="BJ545" s="25">
        <f ca="1" t="shared" si="3834"/>
        <v>80738.0712294924</v>
      </c>
      <c r="BK545" s="25">
        <f ca="1" t="shared" si="3835"/>
        <v>34469.2423910819</v>
      </c>
      <c r="BL545" s="25">
        <f ca="1" t="shared" si="3836"/>
        <v>115207.313620574</v>
      </c>
      <c r="BM545" s="25">
        <f ca="1">BK545*'Ejercicio 3 - TIR'!$D$5</f>
        <v>17234.6211955409</v>
      </c>
      <c r="BN545" s="25">
        <f ca="1" t="shared" si="3837"/>
        <v>97972.6924250333</v>
      </c>
      <c r="BO545" s="25">
        <f ca="1" t="shared" si="3838"/>
        <v>40995.9428570842</v>
      </c>
      <c r="BP545" s="25">
        <f ca="1" t="shared" si="3839"/>
        <v>-105901.231809194</v>
      </c>
      <c r="BQ545" s="25">
        <f ca="1" t="shared" ref="BQ545:BT545" si="4059">BE545</f>
        <v>21134.2711462055</v>
      </c>
      <c r="BR545" s="25">
        <f ca="1" t="shared" si="4059"/>
        <v>16877.4388808493</v>
      </c>
      <c r="BS545" s="25">
        <f ca="1" t="shared" si="4059"/>
        <v>19371.0905474521</v>
      </c>
      <c r="BT545" s="25">
        <f ca="1" t="shared" si="4059"/>
        <v>15323.4943059156</v>
      </c>
      <c r="BU545" s="25">
        <f ca="1" t="shared" si="3841"/>
        <v>56140.9485163135</v>
      </c>
      <c r="BV545" s="27">
        <f ca="1" t="shared" si="3842"/>
        <v>5.82600298493023</v>
      </c>
    </row>
    <row r="546" ht="15" customHeight="1" spans="1:74">
      <c r="A546" s="23">
        <v>545</v>
      </c>
      <c r="B546" s="24">
        <f ca="1" t="shared" ref="B546:F546" si="4060">RAND()</f>
        <v>0.163775083119975</v>
      </c>
      <c r="C546" s="25">
        <f ca="1">IF(B546&lt;=('Ejercicio 3 - TIR'!$D$13-'Ejercicio 3 - TIR'!$C$13)/('Ejercicio 3 - TIR'!$E$13-'Ejercicio 3 - TIR'!$C$13),'Ejercicio 3 - TIR'!$C$13+SQRT(('Ejercicio 3 - TIR'!$E$13-'Ejercicio 3 - TIR'!$C$13)*('Ejercicio 3 - TIR'!$D$13-'Ejercicio 3 - TIR'!$C$13)*B546),'Ejercicio 3 - TIR'!$E$13-SQRT(('Ejercicio 3 - TIR'!$E$13-'Ejercicio 3 - TIR'!$C$13)*('Ejercicio 3 - TIR'!$E$13-'Ejercicio 3 - TIR'!$D$13)*(1-B546)))</f>
        <v>68093.8268605148</v>
      </c>
      <c r="D546" s="24">
        <f ca="1" t="shared" si="4060"/>
        <v>0.790082022445122</v>
      </c>
      <c r="E546" s="25">
        <f ca="1">IF(D546&lt;=('Ejercicio 3 - TIR'!$D$14-'Ejercicio 3 - TIR'!$C$14)/('Ejercicio 3 - TIR'!$E$14-'Ejercicio 3 - TIR'!$C$14),'Ejercicio 3 - TIR'!$C$14+SQRT(('Ejercicio 3 - TIR'!$E$14-'Ejercicio 3 - TIR'!$C$14)*('Ejercicio 3 - TIR'!$D$14-'Ejercicio 3 - TIR'!$C$14)*D546),'Ejercicio 3 - TIR'!$E$14-SQRT(('Ejercicio 3 - TIR'!$E$14-'Ejercicio 3 - TIR'!$C$14)*('Ejercicio 3 - TIR'!$E$14-'Ejercicio 3 - TIR'!$D$14)*(1-D546)))</f>
        <v>34388.6100979141</v>
      </c>
      <c r="F546" s="24">
        <f ca="1" t="shared" si="4060"/>
        <v>0.117779233617453</v>
      </c>
      <c r="G546" s="25">
        <f ca="1">IF(F546&lt;=('Ejercicio 3 - TIR'!$D$18-'Ejercicio 3 - TIR'!$C$18)/('Ejercicio 3 - TIR'!$E$18-'Ejercicio 3 - TIR'!$C$18),'Ejercicio 3 - TIR'!$C$18+SQRT(('Ejercicio 3 - TIR'!$E$18-'Ejercicio 3 - TIR'!$C$18)*('Ejercicio 3 - TIR'!$D$18-'Ejercicio 3 - TIR'!$C$18)*F546),'Ejercicio 3 - TIR'!$E$18-SQRT(('Ejercicio 3 - TIR'!$E$18-'Ejercicio 3 - TIR'!$C$18)*('Ejercicio 3 - TIR'!$E$18-'Ejercicio 3 - TIR'!$D$18)*(1-F546)))</f>
        <v>34203.1993817351</v>
      </c>
      <c r="H546" s="24">
        <f ca="1" t="shared" ref="H546:L546" si="4061">RAND()</f>
        <v>0.375474645434428</v>
      </c>
      <c r="I546" s="25">
        <f ca="1">IF(H546&lt;=('Ejercicio 3 - TIR'!$D$18-'Ejercicio 3 - TIR'!$C$18)/('Ejercicio 3 - TIR'!$E$18-'Ejercicio 3 - TIR'!$C$18),'Ejercicio 3 - TIR'!$C$18+SQRT(('Ejercicio 3 - TIR'!$E$18-'Ejercicio 3 - TIR'!$C$18)*('Ejercicio 3 - TIR'!$D$18-'Ejercicio 3 - TIR'!$C$18)*H546),'Ejercicio 3 - TIR'!$E$18-SQRT(('Ejercicio 3 - TIR'!$E$18-'Ejercicio 3 - TIR'!$C$18)*('Ejercicio 3 - TIR'!$E$18-'Ejercicio 3 - TIR'!$D$18)*(1-H546)))</f>
        <v>37504.7449533721</v>
      </c>
      <c r="J546" s="24">
        <f ca="1" t="shared" si="4061"/>
        <v>0.795123190698209</v>
      </c>
      <c r="K546" s="25">
        <f ca="1">IF(J546&lt;=('Ejercicio 3 - TIR'!$D$18-'Ejercicio 3 - TIR'!$C$18)/('Ejercicio 3 - TIR'!$E$18-'Ejercicio 3 - TIR'!$C$18),'Ejercicio 3 - TIR'!$C$18+SQRT(('Ejercicio 3 - TIR'!$E$18-'Ejercicio 3 - TIR'!$C$18)*('Ejercicio 3 - TIR'!$D$18-'Ejercicio 3 - TIR'!$C$18)*J546),'Ejercicio 3 - TIR'!$E$18-SQRT(('Ejercicio 3 - TIR'!$E$18-'Ejercicio 3 - TIR'!$C$18)*('Ejercicio 3 - TIR'!$E$18-'Ejercicio 3 - TIR'!$D$18)*(1-J546)))</f>
        <v>41080.0815445172</v>
      </c>
      <c r="L546" s="24">
        <f ca="1" t="shared" si="4061"/>
        <v>0.81850660021568</v>
      </c>
      <c r="M546" s="25">
        <f ca="1">IF(L546&lt;=('Ejercicio 3 - TIR'!$D$18-'Ejercicio 3 - TIR'!$C$18)/('Ejercicio 3 - TIR'!$E$18-'Ejercicio 3 - TIR'!$C$18),'Ejercicio 3 - TIR'!$C$18+SQRT(('Ejercicio 3 - TIR'!$E$18-'Ejercicio 3 - TIR'!$C$18)*('Ejercicio 3 - TIR'!$D$18-'Ejercicio 3 - TIR'!$C$18)*L546),'Ejercicio 3 - TIR'!$E$18-SQRT(('Ejercicio 3 - TIR'!$E$18-'Ejercicio 3 - TIR'!$C$18)*('Ejercicio 3 - TIR'!$E$18-'Ejercicio 3 - TIR'!$D$18)*(1-L546)))</f>
        <v>41310.5549219667</v>
      </c>
      <c r="N546" s="24">
        <f ca="1" t="shared" ref="N546:R546" si="4062">RAND()</f>
        <v>0.58890869424811</v>
      </c>
      <c r="O546" s="25">
        <f ca="1">IF(N546&lt;=('Ejercicio 3 - TIR'!$D$18-'Ejercicio 3 - TIR'!$C$18)/('Ejercicio 3 - TIR'!$E$18-'Ejercicio 3 - TIR'!$C$18),'Ejercicio 3 - TIR'!$C$18+SQRT(('Ejercicio 3 - TIR'!$E$18-'Ejercicio 3 - TIR'!$C$18)*('Ejercicio 3 - TIR'!$D$18-'Ejercicio 3 - TIR'!$C$18)*N546),'Ejercicio 3 - TIR'!$E$18-SQRT(('Ejercicio 3 - TIR'!$E$18-'Ejercicio 3 - TIR'!$C$18)*('Ejercicio 3 - TIR'!$E$18-'Ejercicio 3 - TIR'!$D$18)*(1-N546)))</f>
        <v>39398.7394972526</v>
      </c>
      <c r="P546" s="24">
        <f ca="1" t="shared" si="4062"/>
        <v>0.784235916647367</v>
      </c>
      <c r="Q546" s="26">
        <f ca="1">IF(P546&lt;=('Ejercicio 3 - TIR'!$D$22-'Ejercicio 3 - TIR'!$C$22)/('Ejercicio 3 - TIR'!$E$22-'Ejercicio 3 - TIR'!$C$22),'Ejercicio 3 - TIR'!$C$22+SQRT(('Ejercicio 3 - TIR'!$E$22-'Ejercicio 3 - TIR'!$C$22)*('Ejercicio 3 - TIR'!$D$22-'Ejercicio 3 - TIR'!$C$22)*P546),'Ejercicio 3 - TIR'!$E$22-SQRT(('Ejercicio 3 - TIR'!$E$22-'Ejercicio 3 - TIR'!$C$22)*('Ejercicio 3 - TIR'!$E$22-'Ejercicio 3 - TIR'!$D$22)*(1-P546)))</f>
        <v>0.160292758944115</v>
      </c>
      <c r="R546" s="24">
        <f ca="1" t="shared" si="4062"/>
        <v>0.0162413536665911</v>
      </c>
      <c r="S546" s="26">
        <f ca="1">IF(R546&lt;=('Ejercicio 3 - TIR'!$D$23-'Ejercicio 3 - TIR'!$C$23)/('Ejercicio 3 - TIR'!$E$23-'Ejercicio 3 - TIR'!$C$23),'Ejercicio 3 - TIR'!$C$23+SQRT(('Ejercicio 3 - TIR'!$E$23-'Ejercicio 3 - TIR'!$C$23)*('Ejercicio 3 - TIR'!$D$23-'Ejercicio 3 - TIR'!$C$23)*R546),'Ejercicio 3 - TIR'!$E$23-SQRT(('Ejercicio 3 - TIR'!$E$23-'Ejercicio 3 - TIR'!$C$23)*('Ejercicio 3 - TIR'!$E$23-'Ejercicio 3 - TIR'!$D$23)*(1-R546)))</f>
        <v>0.125406887884899</v>
      </c>
      <c r="T546" s="24">
        <f ca="1" t="shared" ref="T546:X546" si="4063">RAND()</f>
        <v>0.275304598081316</v>
      </c>
      <c r="U546" s="26">
        <f ca="1">IF(T546&lt;=('Ejercicio 3 - TIR'!$D$24-'Ejercicio 3 - TIR'!$C$24)/('Ejercicio 3 - TIR'!$E$24-'Ejercicio 3 - TIR'!$C$24),'Ejercicio 3 - TIR'!$C$24+SQRT(('Ejercicio 3 - TIR'!$E$24-'Ejercicio 3 - TIR'!$C$24)*('Ejercicio 3 - TIR'!$D$24-'Ejercicio 3 - TIR'!$C$24)*T546),'Ejercicio 3 - TIR'!$E$24-SQRT(('Ejercicio 3 - TIR'!$E$24-'Ejercicio 3 - TIR'!$C$24)*('Ejercicio 3 - TIR'!$E$24-'Ejercicio 3 - TIR'!$D$24)*(1-T546)))</f>
        <v>0.174044534846213</v>
      </c>
      <c r="V546" s="24">
        <f ca="1" t="shared" si="4063"/>
        <v>0.356437853798406</v>
      </c>
      <c r="W546" s="26">
        <f ca="1">IF(V546&lt;=('Ejercicio 3 - TIR'!$D$25-'Ejercicio 3 - TIR'!$C$25)/('Ejercicio 3 - TIR'!$E$25-'Ejercicio 3 - TIR'!$C$25),'Ejercicio 3 - TIR'!$C$25+SQRT(('Ejercicio 3 - TIR'!$E$25-'Ejercicio 3 - TIR'!$C$25)*('Ejercicio 3 - TIR'!$D$25-'Ejercicio 3 - TIR'!$C$25)*V546),'Ejercicio 3 - TIR'!$E$25-SQRT(('Ejercicio 3 - TIR'!$E$25-'Ejercicio 3 - TIR'!$C$25)*('Ejercicio 3 - TIR'!$E$25-'Ejercicio 3 - TIR'!$D$25)*(1-V546)))</f>
        <v>0.202539832367494</v>
      </c>
      <c r="X546" s="24">
        <f ca="1" t="shared" si="4063"/>
        <v>0.867999759935838</v>
      </c>
      <c r="Y546" s="26">
        <f ca="1">IF(X546&lt;=('Ejercicio 3 - TIR'!$D$26-'Ejercicio 3 - TIR'!$C$26)/('Ejercicio 3 - TIR'!$E$26-'Ejercicio 3 - TIR'!$C$26),'Ejercicio 3 - TIR'!$C$26+SQRT(('Ejercicio 3 - TIR'!$E$26-'Ejercicio 3 - TIR'!$C$26)*('Ejercicio 3 - TIR'!$D$26-'Ejercicio 3 - TIR'!$C$26)*X546),'Ejercicio 3 - TIR'!$E$26-SQRT(('Ejercicio 3 - TIR'!$E$26-'Ejercicio 3 - TIR'!$C$26)*('Ejercicio 3 - TIR'!$E$26-'Ejercicio 3 - TIR'!$D$26)*(1-X546)))</f>
        <v>0.253301661168783</v>
      </c>
      <c r="Z546" s="24">
        <f ca="1" t="shared" si="3812"/>
        <v>1.16029275894412</v>
      </c>
      <c r="AA546" s="24">
        <f ca="1" t="shared" si="3813"/>
        <v>1.30580146287868</v>
      </c>
      <c r="AB546" s="24">
        <f ca="1" t="shared" si="3814"/>
        <v>1.5330690710869</v>
      </c>
      <c r="AC546" s="24">
        <f ca="1" t="shared" si="3815"/>
        <v>1.84357662375264</v>
      </c>
      <c r="AD546" s="24">
        <f ca="1" t="shared" si="3816"/>
        <v>2.31055764504111</v>
      </c>
      <c r="AE546" s="23">
        <f ca="1" t="shared" si="3817"/>
        <v>5512.24518884812</v>
      </c>
      <c r="AF546" s="23">
        <f ca="1" t="shared" si="3818"/>
        <v>6203.51870324007</v>
      </c>
      <c r="AG546" s="23">
        <f ca="1" t="shared" si="3819"/>
        <v>7283.20723035527</v>
      </c>
      <c r="AH546" s="23">
        <f ca="1" t="shared" si="3820"/>
        <v>8758.34680188914</v>
      </c>
      <c r="AI546" s="23">
        <f ca="1" t="shared" si="3821"/>
        <v>10976.8505959</v>
      </c>
      <c r="AJ546" s="25">
        <f ca="1" t="shared" si="3822"/>
        <v>39685.724575349</v>
      </c>
      <c r="AK546" s="25">
        <f ca="1" t="shared" si="3823"/>
        <v>48973.7508250051</v>
      </c>
      <c r="AL546" s="25">
        <f ca="1" t="shared" si="3824"/>
        <v>62978.6024536273</v>
      </c>
      <c r="AM546" s="25">
        <f ca="1" t="shared" si="3825"/>
        <v>76159.1733683872</v>
      </c>
      <c r="AN546" s="25">
        <f ca="1" t="shared" si="3826"/>
        <v>91033.0587503603</v>
      </c>
      <c r="AO546" s="25">
        <f ca="1">C546/'Ejercicio 3 - TIR'!$D$7</f>
        <v>13618.765372103</v>
      </c>
      <c r="AP546" s="25">
        <f ca="1" t="shared" si="3827"/>
        <v>26066.9592032461</v>
      </c>
      <c r="AQ546" s="25">
        <f ca="1" t="shared" si="3828"/>
        <v>35354.9854529021</v>
      </c>
      <c r="AR546" s="25">
        <f ca="1" t="shared" si="3829"/>
        <v>49359.8370815244</v>
      </c>
      <c r="AS546" s="25">
        <f ca="1" t="shared" si="3830"/>
        <v>62540.4079962843</v>
      </c>
      <c r="AT546" s="25">
        <f ca="1" t="shared" si="3831"/>
        <v>77414.2933782574</v>
      </c>
      <c r="AU546" s="25">
        <f ca="1">AP546*'Ejercicio 3 - TIR'!$D$5</f>
        <v>13033.479601623</v>
      </c>
      <c r="AV546" s="25">
        <f ca="1">AQ546*'Ejercicio 3 - TIR'!$D$5</f>
        <v>17677.4927264511</v>
      </c>
      <c r="AW546" s="25">
        <f ca="1">AR546*'Ejercicio 3 - TIR'!$D$5</f>
        <v>24679.9185407622</v>
      </c>
      <c r="AX546" s="25">
        <f ca="1">AS546*'Ejercicio 3 - TIR'!$D$5</f>
        <v>31270.2039981421</v>
      </c>
      <c r="AY546" s="25">
        <f ca="1">AT546*'Ejercicio 3 - TIR'!$D$5</f>
        <v>38707.1466891287</v>
      </c>
      <c r="AZ546" s="25">
        <f ca="1" t="shared" ref="AZ546:BD546" si="4064">AJ546-AU546-AE546</f>
        <v>21139.9997848779</v>
      </c>
      <c r="BA546" s="25">
        <f ca="1" t="shared" si="4064"/>
        <v>25092.739395314</v>
      </c>
      <c r="BB546" s="25">
        <f ca="1" t="shared" si="4064"/>
        <v>31015.4766825099</v>
      </c>
      <c r="BC546" s="25">
        <f ca="1" t="shared" si="4064"/>
        <v>36130.6225683559</v>
      </c>
      <c r="BD546" s="25">
        <f ca="1" t="shared" si="4064"/>
        <v>41349.0614653317</v>
      </c>
      <c r="BE546" s="25">
        <f ca="1" t="shared" ref="BE546:BI546" si="4065">AZ546/Z546</f>
        <v>18219.5395273479</v>
      </c>
      <c r="BF546" s="25">
        <f ca="1" t="shared" si="4065"/>
        <v>19216.3511135883</v>
      </c>
      <c r="BG546" s="25">
        <f ca="1" t="shared" si="4065"/>
        <v>20230.9714985775</v>
      </c>
      <c r="BH546" s="25">
        <f ca="1" t="shared" si="4065"/>
        <v>19598.1127677847</v>
      </c>
      <c r="BI546" s="25">
        <f ca="1" t="shared" si="4065"/>
        <v>17895.7064992836</v>
      </c>
      <c r="BJ546" s="25">
        <f ca="1" t="shared" si="3834"/>
        <v>79456.8659640735</v>
      </c>
      <c r="BK546" s="25">
        <f ca="1" t="shared" si="3835"/>
        <v>31466.9424465337</v>
      </c>
      <c r="BL546" s="25">
        <f ca="1" t="shared" si="3836"/>
        <v>110923.808410607</v>
      </c>
      <c r="BM546" s="25">
        <f ca="1">BK546*'Ejercicio 3 - TIR'!$D$5</f>
        <v>15733.4712232668</v>
      </c>
      <c r="BN546" s="25">
        <f ca="1" t="shared" si="3837"/>
        <v>95190.3371873403</v>
      </c>
      <c r="BO546" s="25">
        <f ca="1" t="shared" si="3838"/>
        <v>41197.9927839656</v>
      </c>
      <c r="BP546" s="25">
        <f ca="1" t="shared" si="3839"/>
        <v>-102482.436958429</v>
      </c>
      <c r="BQ546" s="25">
        <f ca="1" t="shared" ref="BQ546:BT546" si="4066">BE546</f>
        <v>18219.5395273479</v>
      </c>
      <c r="BR546" s="25">
        <f ca="1" t="shared" si="4066"/>
        <v>19216.3511135883</v>
      </c>
      <c r="BS546" s="25">
        <f ca="1" t="shared" si="4066"/>
        <v>20230.9714985775</v>
      </c>
      <c r="BT546" s="25">
        <f ca="1" t="shared" si="4066"/>
        <v>19598.1127677847</v>
      </c>
      <c r="BU546" s="25">
        <f ca="1" t="shared" si="3841"/>
        <v>59093.6992832492</v>
      </c>
      <c r="BV546" s="27">
        <f ca="1" t="shared" si="3842"/>
        <v>8.47325813079012</v>
      </c>
    </row>
    <row r="547" ht="15" customHeight="1" spans="1:74">
      <c r="A547" s="23">
        <v>546</v>
      </c>
      <c r="B547" s="24">
        <f ca="1" t="shared" ref="B547:F547" si="4067">RAND()</f>
        <v>0.296069293428283</v>
      </c>
      <c r="C547" s="25">
        <f ca="1">IF(B547&lt;=('Ejercicio 3 - TIR'!$D$13-'Ejercicio 3 - TIR'!$C$13)/('Ejercicio 3 - TIR'!$E$13-'Ejercicio 3 - TIR'!$C$13),'Ejercicio 3 - TIR'!$C$13+SQRT(('Ejercicio 3 - TIR'!$E$13-'Ejercicio 3 - TIR'!$C$13)*('Ejercicio 3 - TIR'!$D$13-'Ejercicio 3 - TIR'!$C$13)*B547),'Ejercicio 3 - TIR'!$E$13-SQRT(('Ejercicio 3 - TIR'!$E$13-'Ejercicio 3 - TIR'!$C$13)*('Ejercicio 3 - TIR'!$E$13-'Ejercicio 3 - TIR'!$D$13)*(1-B547)))</f>
        <v>70935.9870649963</v>
      </c>
      <c r="D547" s="24">
        <f ca="1" t="shared" si="4067"/>
        <v>0.956935128820278</v>
      </c>
      <c r="E547" s="25">
        <f ca="1">IF(D547&lt;=('Ejercicio 3 - TIR'!$D$14-'Ejercicio 3 - TIR'!$C$14)/('Ejercicio 3 - TIR'!$E$14-'Ejercicio 3 - TIR'!$C$14),'Ejercicio 3 - TIR'!$C$14+SQRT(('Ejercicio 3 - TIR'!$E$14-'Ejercicio 3 - TIR'!$C$14)*('Ejercicio 3 - TIR'!$D$14-'Ejercicio 3 - TIR'!$C$14)*D547),'Ejercicio 3 - TIR'!$E$14-SQRT(('Ejercicio 3 - TIR'!$E$14-'Ejercicio 3 - TIR'!$C$14)*('Ejercicio 3 - TIR'!$E$14-'Ejercicio 3 - TIR'!$D$14)*(1-D547)))</f>
        <v>37458.3999769912</v>
      </c>
      <c r="F547" s="24">
        <f ca="1" t="shared" si="4067"/>
        <v>0.861315119360623</v>
      </c>
      <c r="G547" s="25">
        <f ca="1">IF(F547&lt;=('Ejercicio 3 - TIR'!$D$18-'Ejercicio 3 - TIR'!$C$18)/('Ejercicio 3 - TIR'!$E$18-'Ejercicio 3 - TIR'!$C$18),'Ejercicio 3 - TIR'!$C$18+SQRT(('Ejercicio 3 - TIR'!$E$18-'Ejercicio 3 - TIR'!$C$18)*('Ejercicio 3 - TIR'!$D$18-'Ejercicio 3 - TIR'!$C$18)*F547),'Ejercicio 3 - TIR'!$E$18-SQRT(('Ejercicio 3 - TIR'!$E$18-'Ejercicio 3 - TIR'!$C$18)*('Ejercicio 3 - TIR'!$E$18-'Ejercicio 3 - TIR'!$D$18)*(1-F547)))</f>
        <v>41774.8851108909</v>
      </c>
      <c r="H547" s="24">
        <f ca="1" t="shared" ref="H547:L547" si="4068">RAND()</f>
        <v>0.793712850407461</v>
      </c>
      <c r="I547" s="25">
        <f ca="1">IF(H547&lt;=('Ejercicio 3 - TIR'!$D$18-'Ejercicio 3 - TIR'!$C$18)/('Ejercicio 3 - TIR'!$E$18-'Ejercicio 3 - TIR'!$C$18),'Ejercicio 3 - TIR'!$C$18+SQRT(('Ejercicio 3 - TIR'!$E$18-'Ejercicio 3 - TIR'!$C$18)*('Ejercicio 3 - TIR'!$D$18-'Ejercicio 3 - TIR'!$C$18)*H547),'Ejercicio 3 - TIR'!$E$18-SQRT(('Ejercicio 3 - TIR'!$E$18-'Ejercicio 3 - TIR'!$C$18)*('Ejercicio 3 - TIR'!$E$18-'Ejercicio 3 - TIR'!$D$18)*(1-H547)))</f>
        <v>41066.6126278435</v>
      </c>
      <c r="J547" s="24">
        <f ca="1" t="shared" si="4068"/>
        <v>0.429546956681525</v>
      </c>
      <c r="K547" s="25">
        <f ca="1">IF(J547&lt;=('Ejercicio 3 - TIR'!$D$18-'Ejercicio 3 - TIR'!$C$18)/('Ejercicio 3 - TIR'!$E$18-'Ejercicio 3 - TIR'!$C$18),'Ejercicio 3 - TIR'!$C$18+SQRT(('Ejercicio 3 - TIR'!$E$18-'Ejercicio 3 - TIR'!$C$18)*('Ejercicio 3 - TIR'!$D$18-'Ejercicio 3 - TIR'!$C$18)*J547),'Ejercicio 3 - TIR'!$E$18-SQRT(('Ejercicio 3 - TIR'!$E$18-'Ejercicio 3 - TIR'!$C$18)*('Ejercicio 3 - TIR'!$E$18-'Ejercicio 3 - TIR'!$D$18)*(1-J547)))</f>
        <v>38026.9573003865</v>
      </c>
      <c r="L547" s="24">
        <f ca="1" t="shared" si="4068"/>
        <v>0.522105086203497</v>
      </c>
      <c r="M547" s="25">
        <f ca="1">IF(L547&lt;=('Ejercicio 3 - TIR'!$D$18-'Ejercicio 3 - TIR'!$C$18)/('Ejercicio 3 - TIR'!$E$18-'Ejercicio 3 - TIR'!$C$18),'Ejercicio 3 - TIR'!$C$18+SQRT(('Ejercicio 3 - TIR'!$E$18-'Ejercicio 3 - TIR'!$C$18)*('Ejercicio 3 - TIR'!$D$18-'Ejercicio 3 - TIR'!$C$18)*L547),'Ejercicio 3 - TIR'!$E$18-SQRT(('Ejercicio 3 - TIR'!$E$18-'Ejercicio 3 - TIR'!$C$18)*('Ejercicio 3 - TIR'!$E$18-'Ejercicio 3 - TIR'!$D$18)*(1-L547)))</f>
        <v>38849.6193664205</v>
      </c>
      <c r="N547" s="24">
        <f ca="1" t="shared" ref="N547:R547" si="4069">RAND()</f>
        <v>0.132750766177305</v>
      </c>
      <c r="O547" s="25">
        <f ca="1">IF(N547&lt;=('Ejercicio 3 - TIR'!$D$18-'Ejercicio 3 - TIR'!$C$18)/('Ejercicio 3 - TIR'!$E$18-'Ejercicio 3 - TIR'!$C$18),'Ejercicio 3 - TIR'!$C$18+SQRT(('Ejercicio 3 - TIR'!$E$18-'Ejercicio 3 - TIR'!$C$18)*('Ejercicio 3 - TIR'!$D$18-'Ejercicio 3 - TIR'!$C$18)*N547),'Ejercicio 3 - TIR'!$E$18-SQRT(('Ejercicio 3 - TIR'!$E$18-'Ejercicio 3 - TIR'!$C$18)*('Ejercicio 3 - TIR'!$E$18-'Ejercicio 3 - TIR'!$D$18)*(1-N547)))</f>
        <v>34462.3553115587</v>
      </c>
      <c r="P547" s="24">
        <f ca="1" t="shared" si="4069"/>
        <v>0.435440025699658</v>
      </c>
      <c r="Q547" s="26">
        <f ca="1">IF(P547&lt;=('Ejercicio 3 - TIR'!$D$22-'Ejercicio 3 - TIR'!$C$22)/('Ejercicio 3 - TIR'!$E$22-'Ejercicio 3 - TIR'!$C$22),'Ejercicio 3 - TIR'!$C$22+SQRT(('Ejercicio 3 - TIR'!$E$22-'Ejercicio 3 - TIR'!$C$22)*('Ejercicio 3 - TIR'!$D$22-'Ejercicio 3 - TIR'!$C$22)*P547),'Ejercicio 3 - TIR'!$E$22-SQRT(('Ejercicio 3 - TIR'!$E$22-'Ejercicio 3 - TIR'!$C$22)*('Ejercicio 3 - TIR'!$E$22-'Ejercicio 3 - TIR'!$D$22)*(1-P547)))</f>
        <v>0.147996286294067</v>
      </c>
      <c r="R547" s="24">
        <f ca="1" t="shared" si="4069"/>
        <v>0.486705549639608</v>
      </c>
      <c r="S547" s="26">
        <f ca="1">IF(R547&lt;=('Ejercicio 3 - TIR'!$D$23-'Ejercicio 3 - TIR'!$C$23)/('Ejercicio 3 - TIR'!$E$23-'Ejercicio 3 - TIR'!$C$23),'Ejercicio 3 - TIR'!$C$23+SQRT(('Ejercicio 3 - TIR'!$E$23-'Ejercicio 3 - TIR'!$C$23)*('Ejercicio 3 - TIR'!$D$23-'Ejercicio 3 - TIR'!$C$23)*R547),'Ejercicio 3 - TIR'!$E$23-SQRT(('Ejercicio 3 - TIR'!$E$23-'Ejercicio 3 - TIR'!$C$23)*('Ejercicio 3 - TIR'!$E$23-'Ejercicio 3 - TIR'!$D$23)*(1-R547)))</f>
        <v>0.149598479510801</v>
      </c>
      <c r="T547" s="24">
        <f ca="1" t="shared" ref="T547:X547" si="4070">RAND()</f>
        <v>0.377364590512396</v>
      </c>
      <c r="U547" s="26">
        <f ca="1">IF(T547&lt;=('Ejercicio 3 - TIR'!$D$24-'Ejercicio 3 - TIR'!$C$24)/('Ejercicio 3 - TIR'!$E$24-'Ejercicio 3 - TIR'!$C$24),'Ejercicio 3 - TIR'!$C$24+SQRT(('Ejercicio 3 - TIR'!$E$24-'Ejercicio 3 - TIR'!$C$24)*('Ejercicio 3 - TIR'!$D$24-'Ejercicio 3 - TIR'!$C$24)*T547),'Ejercicio 3 - TIR'!$E$24-SQRT(('Ejercicio 3 - TIR'!$E$24-'Ejercicio 3 - TIR'!$C$24)*('Ejercicio 3 - TIR'!$E$24-'Ejercicio 3 - TIR'!$D$24)*(1-T547)))</f>
        <v>0.178150766243142</v>
      </c>
      <c r="V547" s="24">
        <f ca="1" t="shared" si="4070"/>
        <v>0.588546814982515</v>
      </c>
      <c r="W547" s="26">
        <f ca="1">IF(V547&lt;=('Ejercicio 3 - TIR'!$D$25-'Ejercicio 3 - TIR'!$C$25)/('Ejercicio 3 - TIR'!$E$25-'Ejercicio 3 - TIR'!$C$25),'Ejercicio 3 - TIR'!$C$25+SQRT(('Ejercicio 3 - TIR'!$E$25-'Ejercicio 3 - TIR'!$C$25)*('Ejercicio 3 - TIR'!$D$25-'Ejercicio 3 - TIR'!$C$25)*V547),'Ejercicio 3 - TIR'!$E$25-SQRT(('Ejercicio 3 - TIR'!$E$25-'Ejercicio 3 - TIR'!$C$25)*('Ejercicio 3 - TIR'!$E$25-'Ejercicio 3 - TIR'!$D$25)*(1-V547)))</f>
        <v>0.212051533001171</v>
      </c>
      <c r="X547" s="24">
        <f ca="1" t="shared" si="4070"/>
        <v>0.923911119329293</v>
      </c>
      <c r="Y547" s="26">
        <f ca="1">IF(X547&lt;=('Ejercicio 3 - TIR'!$D$26-'Ejercicio 3 - TIR'!$C$26)/('Ejercicio 3 - TIR'!$E$26-'Ejercicio 3 - TIR'!$C$26),'Ejercicio 3 - TIR'!$C$26+SQRT(('Ejercicio 3 - TIR'!$E$26-'Ejercicio 3 - TIR'!$C$26)*('Ejercicio 3 - TIR'!$D$26-'Ejercicio 3 - TIR'!$C$26)*X547),'Ejercicio 3 - TIR'!$E$26-SQRT(('Ejercicio 3 - TIR'!$E$26-'Ejercicio 3 - TIR'!$C$26)*('Ejercicio 3 - TIR'!$E$26-'Ejercicio 3 - TIR'!$D$26)*(1-X547)))</f>
        <v>0.259729825959755</v>
      </c>
      <c r="Z547" s="24">
        <f ca="1" t="shared" si="3812"/>
        <v>1.14799628629407</v>
      </c>
      <c r="AA547" s="24">
        <f ca="1" t="shared" si="3813"/>
        <v>1.31973478520771</v>
      </c>
      <c r="AB547" s="24">
        <f ca="1" t="shared" si="3814"/>
        <v>1.55484654843019</v>
      </c>
      <c r="AC547" s="24">
        <f ca="1" t="shared" si="3815"/>
        <v>1.88455414260639</v>
      </c>
      <c r="AD547" s="24">
        <f ca="1" t="shared" si="3816"/>
        <v>2.37402906207728</v>
      </c>
      <c r="AE547" s="23">
        <f ca="1" t="shared" si="3817"/>
        <v>5543.70408711248</v>
      </c>
      <c r="AF547" s="23">
        <f ca="1" t="shared" si="3818"/>
        <v>6373.03378940231</v>
      </c>
      <c r="AG547" s="23">
        <f ca="1" t="shared" si="3819"/>
        <v>7508.39464227777</v>
      </c>
      <c r="AH547" s="23">
        <f ca="1" t="shared" si="3820"/>
        <v>9100.56123655055</v>
      </c>
      <c r="AI547" s="23">
        <f ca="1" t="shared" si="3821"/>
        <v>11464.2484226559</v>
      </c>
      <c r="AJ547" s="25">
        <f ca="1" t="shared" si="3822"/>
        <v>47957.4129676641</v>
      </c>
      <c r="AK547" s="25">
        <f ca="1" t="shared" si="3823"/>
        <v>54197.0371956151</v>
      </c>
      <c r="AL547" s="25">
        <f ca="1" t="shared" si="3824"/>
        <v>59126.0833058081</v>
      </c>
      <c r="AM547" s="25">
        <f ca="1" t="shared" si="3825"/>
        <v>73214.2111156691</v>
      </c>
      <c r="AN547" s="25">
        <f ca="1" t="shared" si="3826"/>
        <v>81814.6330572736</v>
      </c>
      <c r="AO547" s="25">
        <f ca="1">C547/'Ejercicio 3 - TIR'!$D$7</f>
        <v>14187.1974129993</v>
      </c>
      <c r="AP547" s="25">
        <f ca="1" t="shared" si="3827"/>
        <v>33770.2155546648</v>
      </c>
      <c r="AQ547" s="25">
        <f ca="1" t="shared" si="3828"/>
        <v>40009.8397826158</v>
      </c>
      <c r="AR547" s="25">
        <f ca="1" t="shared" si="3829"/>
        <v>44938.8858928088</v>
      </c>
      <c r="AS547" s="25">
        <f ca="1" t="shared" si="3830"/>
        <v>59027.0137026698</v>
      </c>
      <c r="AT547" s="25">
        <f ca="1" t="shared" si="3831"/>
        <v>67627.4356442743</v>
      </c>
      <c r="AU547" s="25">
        <f ca="1">AP547*'Ejercicio 3 - TIR'!$D$5</f>
        <v>16885.1077773324</v>
      </c>
      <c r="AV547" s="25">
        <f ca="1">AQ547*'Ejercicio 3 - TIR'!$D$5</f>
        <v>20004.9198913079</v>
      </c>
      <c r="AW547" s="25">
        <f ca="1">AR547*'Ejercicio 3 - TIR'!$D$5</f>
        <v>22469.4429464044</v>
      </c>
      <c r="AX547" s="25">
        <f ca="1">AS547*'Ejercicio 3 - TIR'!$D$5</f>
        <v>29513.5068513349</v>
      </c>
      <c r="AY547" s="25">
        <f ca="1">AT547*'Ejercicio 3 - TIR'!$D$5</f>
        <v>33813.7178221372</v>
      </c>
      <c r="AZ547" s="25">
        <f ca="1" t="shared" ref="AZ547:BD547" si="4071">AJ547-AU547-AE547</f>
        <v>25528.6011032192</v>
      </c>
      <c r="BA547" s="25">
        <f ca="1" t="shared" si="4071"/>
        <v>27819.0835149048</v>
      </c>
      <c r="BB547" s="25">
        <f ca="1" t="shared" si="4071"/>
        <v>29148.2457171259</v>
      </c>
      <c r="BC547" s="25">
        <f ca="1" t="shared" si="4071"/>
        <v>34600.1430277836</v>
      </c>
      <c r="BD547" s="25">
        <f ca="1" t="shared" si="4071"/>
        <v>36536.6668124805</v>
      </c>
      <c r="BE547" s="25">
        <f ca="1" t="shared" ref="BE547:BI547" si="4072">AZ547/Z547</f>
        <v>22237.5293439581</v>
      </c>
      <c r="BF547" s="25">
        <f ca="1" t="shared" si="4072"/>
        <v>21079.2985277921</v>
      </c>
      <c r="BG547" s="25">
        <f ca="1" t="shared" si="4072"/>
        <v>18746.7025260819</v>
      </c>
      <c r="BH547" s="25">
        <f ca="1" t="shared" si="4072"/>
        <v>18359.8561832406</v>
      </c>
      <c r="BI547" s="25">
        <f ca="1" t="shared" si="4072"/>
        <v>15390.1514501726</v>
      </c>
      <c r="BJ547" s="25">
        <f ca="1" t="shared" si="3834"/>
        <v>88927.330164292</v>
      </c>
      <c r="BK547" s="25">
        <f ca="1" t="shared" si="3835"/>
        <v>33680.8189678879</v>
      </c>
      <c r="BL547" s="25">
        <f ca="1" t="shared" si="3836"/>
        <v>122608.14913218</v>
      </c>
      <c r="BM547" s="25">
        <f ca="1">BK547*'Ejercicio 3 - TIR'!$D$5</f>
        <v>16840.4094839439</v>
      </c>
      <c r="BN547" s="25">
        <f ca="1" t="shared" si="3837"/>
        <v>105767.739648236</v>
      </c>
      <c r="BO547" s="25">
        <f ca="1" t="shared" si="3838"/>
        <v>44551.9986834908</v>
      </c>
      <c r="BP547" s="25">
        <f ca="1" t="shared" si="3839"/>
        <v>-108394.387041988</v>
      </c>
      <c r="BQ547" s="25">
        <f ca="1" t="shared" ref="BQ547:BT547" si="4073">BE547</f>
        <v>22237.5293439581</v>
      </c>
      <c r="BR547" s="25">
        <f ca="1" t="shared" si="4073"/>
        <v>21079.2985277921</v>
      </c>
      <c r="BS547" s="25">
        <f ca="1" t="shared" si="4073"/>
        <v>18746.7025260819</v>
      </c>
      <c r="BT547" s="25">
        <f ca="1" t="shared" si="4073"/>
        <v>18359.8561832406</v>
      </c>
      <c r="BU547" s="25">
        <f ca="1" t="shared" si="3841"/>
        <v>59942.1501336634</v>
      </c>
      <c r="BV547" s="27">
        <f ca="1" t="shared" si="3842"/>
        <v>7.83247715426414</v>
      </c>
    </row>
    <row r="548" ht="15" customHeight="1" spans="1:74">
      <c r="A548" s="23">
        <v>547</v>
      </c>
      <c r="B548" s="24">
        <f ca="1" t="shared" ref="B548:F548" si="4074">RAND()</f>
        <v>0.93322256111916</v>
      </c>
      <c r="C548" s="25">
        <f ca="1">IF(B548&lt;=('Ejercicio 3 - TIR'!$D$13-'Ejercicio 3 - TIR'!$C$13)/('Ejercicio 3 - TIR'!$E$13-'Ejercicio 3 - TIR'!$C$13),'Ejercicio 3 - TIR'!$C$13+SQRT(('Ejercicio 3 - TIR'!$E$13-'Ejercicio 3 - TIR'!$C$13)*('Ejercicio 3 - TIR'!$D$13-'Ejercicio 3 - TIR'!$C$13)*B548),'Ejercicio 3 - TIR'!$E$13-SQRT(('Ejercicio 3 - TIR'!$E$13-'Ejercicio 3 - TIR'!$C$13)*('Ejercicio 3 - TIR'!$E$13-'Ejercicio 3 - TIR'!$D$13)*(1-B548)))</f>
        <v>91048.3003481458</v>
      </c>
      <c r="D548" s="24">
        <f ca="1" t="shared" si="4074"/>
        <v>0.360533367539584</v>
      </c>
      <c r="E548" s="25">
        <f ca="1">IF(D548&lt;=('Ejercicio 3 - TIR'!$D$14-'Ejercicio 3 - TIR'!$C$14)/('Ejercicio 3 - TIR'!$E$14-'Ejercicio 3 - TIR'!$C$14),'Ejercicio 3 - TIR'!$C$14+SQRT(('Ejercicio 3 - TIR'!$E$14-'Ejercicio 3 - TIR'!$C$14)*('Ejercicio 3 - TIR'!$D$14-'Ejercicio 3 - TIR'!$C$14)*D548),'Ejercicio 3 - TIR'!$E$14-SQRT(('Ejercicio 3 - TIR'!$E$14-'Ejercicio 3 - TIR'!$C$14)*('Ejercicio 3 - TIR'!$E$14-'Ejercicio 3 - TIR'!$D$14)*(1-D548)))</f>
        <v>30206.12462459</v>
      </c>
      <c r="F548" s="24">
        <f ca="1" t="shared" si="4074"/>
        <v>0.742889826901138</v>
      </c>
      <c r="G548" s="25">
        <f ca="1">IF(F548&lt;=('Ejercicio 3 - TIR'!$D$18-'Ejercicio 3 - TIR'!$C$18)/('Ejercicio 3 - TIR'!$E$18-'Ejercicio 3 - TIR'!$C$18),'Ejercicio 3 - TIR'!$C$18+SQRT(('Ejercicio 3 - TIR'!$E$18-'Ejercicio 3 - TIR'!$C$18)*('Ejercicio 3 - TIR'!$D$18-'Ejercicio 3 - TIR'!$C$18)*F548),'Ejercicio 3 - TIR'!$E$18-SQRT(('Ejercicio 3 - TIR'!$E$18-'Ejercicio 3 - TIR'!$C$18)*('Ejercicio 3 - TIR'!$E$18-'Ejercicio 3 - TIR'!$D$18)*(1-F548)))</f>
        <v>40608.7287737587</v>
      </c>
      <c r="H548" s="24">
        <f ca="1" t="shared" ref="H548:L548" si="4075">RAND()</f>
        <v>0.531021284469774</v>
      </c>
      <c r="I548" s="25">
        <f ca="1">IF(H548&lt;=('Ejercicio 3 - TIR'!$D$18-'Ejercicio 3 - TIR'!$C$18)/('Ejercicio 3 - TIR'!$E$18-'Ejercicio 3 - TIR'!$C$18),'Ejercicio 3 - TIR'!$C$18+SQRT(('Ejercicio 3 - TIR'!$E$18-'Ejercicio 3 - TIR'!$C$18)*('Ejercicio 3 - TIR'!$D$18-'Ejercicio 3 - TIR'!$C$18)*H548),'Ejercicio 3 - TIR'!$E$18-SQRT(('Ejercicio 3 - TIR'!$E$18-'Ejercicio 3 - TIR'!$C$18)*('Ejercicio 3 - TIR'!$E$18-'Ejercicio 3 - TIR'!$D$18)*(1-H548)))</f>
        <v>38924.8637339999</v>
      </c>
      <c r="J548" s="24">
        <f ca="1" t="shared" si="4075"/>
        <v>0.305706679992867</v>
      </c>
      <c r="K548" s="25">
        <f ca="1">IF(J548&lt;=('Ejercicio 3 - TIR'!$D$18-'Ejercicio 3 - TIR'!$C$18)/('Ejercicio 3 - TIR'!$E$18-'Ejercicio 3 - TIR'!$C$18),'Ejercicio 3 - TIR'!$C$18+SQRT(('Ejercicio 3 - TIR'!$E$18-'Ejercicio 3 - TIR'!$C$18)*('Ejercicio 3 - TIR'!$D$18-'Ejercicio 3 - TIR'!$C$18)*J548),'Ejercicio 3 - TIR'!$E$18-SQRT(('Ejercicio 3 - TIR'!$E$18-'Ejercicio 3 - TIR'!$C$18)*('Ejercicio 3 - TIR'!$E$18-'Ejercicio 3 - TIR'!$D$18)*(1-J548)))</f>
        <v>36771.7059888133</v>
      </c>
      <c r="L548" s="24">
        <f ca="1" t="shared" si="4075"/>
        <v>0.979336910985042</v>
      </c>
      <c r="M548" s="25">
        <f ca="1">IF(L548&lt;=('Ejercicio 3 - TIR'!$D$18-'Ejercicio 3 - TIR'!$C$18)/('Ejercicio 3 - TIR'!$E$18-'Ejercicio 3 - TIR'!$C$18),'Ejercicio 3 - TIR'!$C$18+SQRT(('Ejercicio 3 - TIR'!$E$18-'Ejercicio 3 - TIR'!$C$18)*('Ejercicio 3 - TIR'!$D$18-'Ejercicio 3 - TIR'!$C$18)*L548),'Ejercicio 3 - TIR'!$E$18-SQRT(('Ejercicio 3 - TIR'!$E$18-'Ejercicio 3 - TIR'!$C$18)*('Ejercicio 3 - TIR'!$E$18-'Ejercicio 3 - TIR'!$D$18)*(1-L548)))</f>
        <v>43755.1178063279</v>
      </c>
      <c r="N548" s="24">
        <f ca="1" t="shared" ref="N548:R548" si="4076">RAND()</f>
        <v>0.717530048997087</v>
      </c>
      <c r="O548" s="25">
        <f ca="1">IF(N548&lt;=('Ejercicio 3 - TIR'!$D$18-'Ejercicio 3 - TIR'!$C$18)/('Ejercicio 3 - TIR'!$E$18-'Ejercicio 3 - TIR'!$C$18),'Ejercicio 3 - TIR'!$C$18+SQRT(('Ejercicio 3 - TIR'!$E$18-'Ejercicio 3 - TIR'!$C$18)*('Ejercicio 3 - TIR'!$D$18-'Ejercicio 3 - TIR'!$C$18)*N548),'Ejercicio 3 - TIR'!$E$18-SQRT(('Ejercicio 3 - TIR'!$E$18-'Ejercicio 3 - TIR'!$C$18)*('Ejercicio 3 - TIR'!$E$18-'Ejercicio 3 - TIR'!$D$18)*(1-N548)))</f>
        <v>40397.2566522542</v>
      </c>
      <c r="P548" s="24">
        <f ca="1" t="shared" si="4076"/>
        <v>0.672163464701933</v>
      </c>
      <c r="Q548" s="26">
        <f ca="1">IF(P548&lt;=('Ejercicio 3 - TIR'!$D$22-'Ejercicio 3 - TIR'!$C$22)/('Ejercicio 3 - TIR'!$E$22-'Ejercicio 3 - TIR'!$C$22),'Ejercicio 3 - TIR'!$C$22+SQRT(('Ejercicio 3 - TIR'!$E$22-'Ejercicio 3 - TIR'!$C$22)*('Ejercicio 3 - TIR'!$D$22-'Ejercicio 3 - TIR'!$C$22)*P548),'Ejercicio 3 - TIR'!$E$22-SQRT(('Ejercicio 3 - TIR'!$E$22-'Ejercicio 3 - TIR'!$C$22)*('Ejercicio 3 - TIR'!$E$22-'Ejercicio 3 - TIR'!$D$22)*(1-P548)))</f>
        <v>0.155707907386631</v>
      </c>
      <c r="R548" s="24">
        <f ca="1" t="shared" si="4076"/>
        <v>0.473311501151463</v>
      </c>
      <c r="S548" s="26">
        <f ca="1">IF(R548&lt;=('Ejercicio 3 - TIR'!$D$23-'Ejercicio 3 - TIR'!$C$23)/('Ejercicio 3 - TIR'!$E$23-'Ejercicio 3 - TIR'!$C$23),'Ejercicio 3 - TIR'!$C$23+SQRT(('Ejercicio 3 - TIR'!$E$23-'Ejercicio 3 - TIR'!$C$23)*('Ejercicio 3 - TIR'!$D$23-'Ejercicio 3 - TIR'!$C$23)*R548),'Ejercicio 3 - TIR'!$E$23-SQRT(('Ejercicio 3 - TIR'!$E$23-'Ejercicio 3 - TIR'!$C$23)*('Ejercicio 3 - TIR'!$E$23-'Ejercicio 3 - TIR'!$D$23)*(1-R548)))</f>
        <v>0.149188365868487</v>
      </c>
      <c r="T548" s="24">
        <f ca="1" t="shared" ref="T548:X548" si="4077">RAND()</f>
        <v>0.867077423360604</v>
      </c>
      <c r="U548" s="26">
        <f ca="1">IF(T548&lt;=('Ejercicio 3 - TIR'!$D$24-'Ejercicio 3 - TIR'!$C$24)/('Ejercicio 3 - TIR'!$E$24-'Ejercicio 3 - TIR'!$C$24),'Ejercicio 3 - TIR'!$C$24+SQRT(('Ejercicio 3 - TIR'!$E$24-'Ejercicio 3 - TIR'!$C$24)*('Ejercicio 3 - TIR'!$D$24-'Ejercicio 3 - TIR'!$C$24)*T548),'Ejercicio 3 - TIR'!$E$24-SQRT(('Ejercicio 3 - TIR'!$E$24-'Ejercicio 3 - TIR'!$C$24)*('Ejercicio 3 - TIR'!$E$24-'Ejercicio 3 - TIR'!$D$24)*(1-T548)))</f>
        <v>0.200707949445683</v>
      </c>
      <c r="V548" s="24">
        <f ca="1" t="shared" si="4077"/>
        <v>0.57051534880085</v>
      </c>
      <c r="W548" s="26">
        <f ca="1">IF(V548&lt;=('Ejercicio 3 - TIR'!$D$25-'Ejercicio 3 - TIR'!$C$25)/('Ejercicio 3 - TIR'!$E$25-'Ejercicio 3 - TIR'!$C$25),'Ejercicio 3 - TIR'!$C$25+SQRT(('Ejercicio 3 - TIR'!$E$25-'Ejercicio 3 - TIR'!$C$25)*('Ejercicio 3 - TIR'!$D$25-'Ejercicio 3 - TIR'!$C$25)*V548),'Ejercicio 3 - TIR'!$E$25-SQRT(('Ejercicio 3 - TIR'!$E$25-'Ejercicio 3 - TIR'!$C$25)*('Ejercicio 3 - TIR'!$E$25-'Ejercicio 3 - TIR'!$D$25)*(1-V548)))</f>
        <v>0.211228924709301</v>
      </c>
      <c r="X548" s="24">
        <f ca="1" t="shared" si="4077"/>
        <v>0.759503998616429</v>
      </c>
      <c r="Y548" s="26">
        <f ca="1">IF(X548&lt;=('Ejercicio 3 - TIR'!$D$26-'Ejercicio 3 - TIR'!$C$26)/('Ejercicio 3 - TIR'!$E$26-'Ejercicio 3 - TIR'!$C$26),'Ejercicio 3 - TIR'!$C$26+SQRT(('Ejercicio 3 - TIR'!$E$26-'Ejercicio 3 - TIR'!$C$26)*('Ejercicio 3 - TIR'!$D$26-'Ejercicio 3 - TIR'!$C$26)*X548),'Ejercicio 3 - TIR'!$E$26-SQRT(('Ejercicio 3 - TIR'!$E$26-'Ejercicio 3 - TIR'!$C$26)*('Ejercicio 3 - TIR'!$E$26-'Ejercicio 3 - TIR'!$D$26)*(1-X548)))</f>
        <v>0.243962819096504</v>
      </c>
      <c r="Z548" s="24">
        <f ca="1" t="shared" si="3812"/>
        <v>1.15570790738663</v>
      </c>
      <c r="AA548" s="24">
        <f ca="1" t="shared" si="3813"/>
        <v>1.32812608151093</v>
      </c>
      <c r="AB548" s="24">
        <f ca="1" t="shared" si="3814"/>
        <v>1.59469154393632</v>
      </c>
      <c r="AC548" s="24">
        <f ca="1" t="shared" si="3815"/>
        <v>1.931536524005</v>
      </c>
      <c r="AD548" s="24">
        <f ca="1" t="shared" si="3816"/>
        <v>2.40275961958913</v>
      </c>
      <c r="AE548" s="23">
        <f ca="1" t="shared" si="3817"/>
        <v>4703.33245555468</v>
      </c>
      <c r="AF548" s="23">
        <f ca="1" t="shared" si="3818"/>
        <v>5405.0149387351</v>
      </c>
      <c r="AG548" s="23">
        <f ca="1" t="shared" si="3819"/>
        <v>6489.84440381191</v>
      </c>
      <c r="AH548" s="23">
        <f ca="1" t="shared" si="3820"/>
        <v>7860.68725875977</v>
      </c>
      <c r="AI548" s="23">
        <f ca="1" t="shared" si="3821"/>
        <v>9778.40268244278</v>
      </c>
      <c r="AJ548" s="25">
        <f ca="1" t="shared" si="3822"/>
        <v>46931.8289527519</v>
      </c>
      <c r="AK548" s="25">
        <f ca="1" t="shared" si="3823"/>
        <v>51697.1267443842</v>
      </c>
      <c r="AL548" s="25">
        <f ca="1" t="shared" si="3824"/>
        <v>58639.5285964731</v>
      </c>
      <c r="AM548" s="25">
        <f ca="1" t="shared" si="3825"/>
        <v>84514.6081550641</v>
      </c>
      <c r="AN548" s="25">
        <f ca="1" t="shared" si="3826"/>
        <v>97064.8970262146</v>
      </c>
      <c r="AO548" s="25">
        <f ca="1">C548/'Ejercicio 3 - TIR'!$D$7</f>
        <v>18209.6600696291</v>
      </c>
      <c r="AP548" s="25">
        <f ca="1" t="shared" si="3827"/>
        <v>28722.1688831228</v>
      </c>
      <c r="AQ548" s="25">
        <f ca="1" t="shared" si="3828"/>
        <v>33487.466674755</v>
      </c>
      <c r="AR548" s="25">
        <f ca="1" t="shared" si="3829"/>
        <v>40429.868526844</v>
      </c>
      <c r="AS548" s="25">
        <f ca="1" t="shared" si="3830"/>
        <v>66304.9480854349</v>
      </c>
      <c r="AT548" s="25">
        <f ca="1" t="shared" si="3831"/>
        <v>78855.2369565855</v>
      </c>
      <c r="AU548" s="25">
        <f ca="1">AP548*'Ejercicio 3 - TIR'!$D$5</f>
        <v>14361.0844415614</v>
      </c>
      <c r="AV548" s="25">
        <f ca="1">AQ548*'Ejercicio 3 - TIR'!$D$5</f>
        <v>16743.7333373775</v>
      </c>
      <c r="AW548" s="25">
        <f ca="1">AR548*'Ejercicio 3 - TIR'!$D$5</f>
        <v>20214.934263422</v>
      </c>
      <c r="AX548" s="25">
        <f ca="1">AS548*'Ejercicio 3 - TIR'!$D$5</f>
        <v>33152.4740427175</v>
      </c>
      <c r="AY548" s="25">
        <f ca="1">AT548*'Ejercicio 3 - TIR'!$D$5</f>
        <v>39427.6184782927</v>
      </c>
      <c r="AZ548" s="25">
        <f ca="1" t="shared" ref="AZ548:BD548" si="4078">AJ548-AU548-AE548</f>
        <v>27867.4120556359</v>
      </c>
      <c r="BA548" s="25">
        <f ca="1" t="shared" si="4078"/>
        <v>29548.3784682716</v>
      </c>
      <c r="BB548" s="25">
        <f ca="1" t="shared" si="4078"/>
        <v>31934.7499292392</v>
      </c>
      <c r="BC548" s="25">
        <f ca="1" t="shared" si="4078"/>
        <v>43501.4468535869</v>
      </c>
      <c r="BD548" s="25">
        <f ca="1" t="shared" si="4078"/>
        <v>47858.8758654791</v>
      </c>
      <c r="BE548" s="25">
        <f ca="1" t="shared" ref="BE548:BI548" si="4079">AZ548/Z548</f>
        <v>24112.8505546455</v>
      </c>
      <c r="BF548" s="25">
        <f ca="1" t="shared" si="4079"/>
        <v>22248.1727296976</v>
      </c>
      <c r="BG548" s="25">
        <f ca="1" t="shared" si="4079"/>
        <v>20025.6595394065</v>
      </c>
      <c r="BH548" s="25">
        <f ca="1" t="shared" si="4079"/>
        <v>22521.6796643262</v>
      </c>
      <c r="BI548" s="25">
        <f ca="1" t="shared" si="4079"/>
        <v>19918.2953947191</v>
      </c>
      <c r="BJ548" s="25">
        <f ca="1" t="shared" si="3834"/>
        <v>72578.0565122416</v>
      </c>
      <c r="BK548" s="25">
        <f ca="1" t="shared" si="3835"/>
        <v>43753.4359017495</v>
      </c>
      <c r="BL548" s="25">
        <f ca="1" t="shared" si="3836"/>
        <v>116331.492413991</v>
      </c>
      <c r="BM548" s="25">
        <f ca="1">BK548*'Ejercicio 3 - TIR'!$D$5</f>
        <v>21876.7179508747</v>
      </c>
      <c r="BN548" s="25">
        <f ca="1" t="shared" si="3837"/>
        <v>94454.7744631164</v>
      </c>
      <c r="BO548" s="25">
        <f ca="1" t="shared" si="3838"/>
        <v>39310.9546594046</v>
      </c>
      <c r="BP548" s="25">
        <f ca="1" t="shared" si="3839"/>
        <v>-121254.424972736</v>
      </c>
      <c r="BQ548" s="25">
        <f ca="1" t="shared" ref="BQ548:BT548" si="4080">BE548</f>
        <v>24112.8505546455</v>
      </c>
      <c r="BR548" s="25">
        <f ca="1" t="shared" si="4080"/>
        <v>22248.1727296976</v>
      </c>
      <c r="BS548" s="25">
        <f ca="1" t="shared" si="4080"/>
        <v>20025.6595394065</v>
      </c>
      <c r="BT548" s="25">
        <f ca="1" t="shared" si="4080"/>
        <v>22521.6796643262</v>
      </c>
      <c r="BU548" s="25">
        <f ca="1" t="shared" si="3841"/>
        <v>59229.2500541237</v>
      </c>
      <c r="BV548" s="27">
        <f ca="1" t="shared" si="3842"/>
        <v>6.05421240768029</v>
      </c>
    </row>
    <row r="549" ht="15" customHeight="1" spans="1:74">
      <c r="A549" s="23">
        <v>548</v>
      </c>
      <c r="B549" s="24">
        <f ca="1" t="shared" ref="B549:F549" si="4081">RAND()</f>
        <v>0.186829525872901</v>
      </c>
      <c r="C549" s="25">
        <f ca="1">IF(B549&lt;=('Ejercicio 3 - TIR'!$D$13-'Ejercicio 3 - TIR'!$C$13)/('Ejercicio 3 - TIR'!$E$13-'Ejercicio 3 - TIR'!$C$13),'Ejercicio 3 - TIR'!$C$13+SQRT(('Ejercicio 3 - TIR'!$E$13-'Ejercicio 3 - TIR'!$C$13)*('Ejercicio 3 - TIR'!$D$13-'Ejercicio 3 - TIR'!$C$13)*B549),'Ejercicio 3 - TIR'!$E$13-SQRT(('Ejercicio 3 - TIR'!$E$13-'Ejercicio 3 - TIR'!$C$13)*('Ejercicio 3 - TIR'!$E$13-'Ejercicio 3 - TIR'!$D$13)*(1-B549)))</f>
        <v>68644.7562342243</v>
      </c>
      <c r="D549" s="24">
        <f ca="1" t="shared" si="4081"/>
        <v>0.376453925972717</v>
      </c>
      <c r="E549" s="25">
        <f ca="1">IF(D549&lt;=('Ejercicio 3 - TIR'!$D$14-'Ejercicio 3 - TIR'!$C$14)/('Ejercicio 3 - TIR'!$E$14-'Ejercicio 3 - TIR'!$C$14),'Ejercicio 3 - TIR'!$C$14+SQRT(('Ejercicio 3 - TIR'!$E$14-'Ejercicio 3 - TIR'!$C$14)*('Ejercicio 3 - TIR'!$D$14-'Ejercicio 3 - TIR'!$C$14)*D549),'Ejercicio 3 - TIR'!$E$14-SQRT(('Ejercicio 3 - TIR'!$E$14-'Ejercicio 3 - TIR'!$C$14)*('Ejercicio 3 - TIR'!$E$14-'Ejercicio 3 - TIR'!$D$14)*(1-D549)))</f>
        <v>30328.8102539505</v>
      </c>
      <c r="F549" s="24">
        <f ca="1" t="shared" si="4081"/>
        <v>0.882617969631424</v>
      </c>
      <c r="G549" s="25">
        <f ca="1">IF(F549&lt;=('Ejercicio 3 - TIR'!$D$18-'Ejercicio 3 - TIR'!$C$18)/('Ejercicio 3 - TIR'!$E$18-'Ejercicio 3 - TIR'!$C$18),'Ejercicio 3 - TIR'!$C$18+SQRT(('Ejercicio 3 - TIR'!$E$18-'Ejercicio 3 - TIR'!$C$18)*('Ejercicio 3 - TIR'!$D$18-'Ejercicio 3 - TIR'!$C$18)*F549),'Ejercicio 3 - TIR'!$E$18-SQRT(('Ejercicio 3 - TIR'!$E$18-'Ejercicio 3 - TIR'!$C$18)*('Ejercicio 3 - TIR'!$E$18-'Ejercicio 3 - TIR'!$D$18)*(1-F549)))</f>
        <v>42032.9050777498</v>
      </c>
      <c r="H549" s="24">
        <f ca="1" t="shared" ref="H549:L549" si="4082">RAND()</f>
        <v>0.542910080988656</v>
      </c>
      <c r="I549" s="25">
        <f ca="1">IF(H549&lt;=('Ejercicio 3 - TIR'!$D$18-'Ejercicio 3 - TIR'!$C$18)/('Ejercicio 3 - TIR'!$E$18-'Ejercicio 3 - TIR'!$C$18),'Ejercicio 3 - TIR'!$C$18+SQRT(('Ejercicio 3 - TIR'!$E$18-'Ejercicio 3 - TIR'!$C$18)*('Ejercicio 3 - TIR'!$D$18-'Ejercicio 3 - TIR'!$C$18)*H549),'Ejercicio 3 - TIR'!$E$18-SQRT(('Ejercicio 3 - TIR'!$E$18-'Ejercicio 3 - TIR'!$C$18)*('Ejercicio 3 - TIR'!$E$18-'Ejercicio 3 - TIR'!$D$18)*(1-H549)))</f>
        <v>39024.2180906879</v>
      </c>
      <c r="J549" s="24">
        <f ca="1" t="shared" si="4082"/>
        <v>0.0799502257212843</v>
      </c>
      <c r="K549" s="25">
        <f ca="1">IF(J549&lt;=('Ejercicio 3 - TIR'!$D$18-'Ejercicio 3 - TIR'!$C$18)/('Ejercicio 3 - TIR'!$E$18-'Ejercicio 3 - TIR'!$C$18),'Ejercicio 3 - TIR'!$C$18+SQRT(('Ejercicio 3 - TIR'!$E$18-'Ejercicio 3 - TIR'!$C$18)*('Ejercicio 3 - TIR'!$D$18-'Ejercicio 3 - TIR'!$C$18)*J549),'Ejercicio 3 - TIR'!$E$18-SQRT(('Ejercicio 3 - TIR'!$E$18-'Ejercicio 3 - TIR'!$C$18)*('Ejercicio 3 - TIR'!$E$18-'Ejercicio 3 - TIR'!$D$18)*(1-J549)))</f>
        <v>33463.0238027182</v>
      </c>
      <c r="L549" s="24">
        <f ca="1" t="shared" si="4082"/>
        <v>0.125675473968236</v>
      </c>
      <c r="M549" s="25">
        <f ca="1">IF(L549&lt;=('Ejercicio 3 - TIR'!$D$18-'Ejercicio 3 - TIR'!$C$18)/('Ejercicio 3 - TIR'!$E$18-'Ejercicio 3 - TIR'!$C$18),'Ejercicio 3 - TIR'!$C$18+SQRT(('Ejercicio 3 - TIR'!$E$18-'Ejercicio 3 - TIR'!$C$18)*('Ejercicio 3 - TIR'!$D$18-'Ejercicio 3 - TIR'!$C$18)*L549),'Ejercicio 3 - TIR'!$E$18-SQRT(('Ejercicio 3 - TIR'!$E$18-'Ejercicio 3 - TIR'!$C$18)*('Ejercicio 3 - TIR'!$E$18-'Ejercicio 3 - TIR'!$D$18)*(1-L549)))</f>
        <v>34341.810808319</v>
      </c>
      <c r="N549" s="24">
        <f ca="1" t="shared" ref="N549:R549" si="4083">RAND()</f>
        <v>0.903289688071905</v>
      </c>
      <c r="O549" s="25">
        <f ca="1">IF(N549&lt;=('Ejercicio 3 - TIR'!$D$18-'Ejercicio 3 - TIR'!$C$18)/('Ejercicio 3 - TIR'!$E$18-'Ejercicio 3 - TIR'!$C$18),'Ejercicio 3 - TIR'!$C$18+SQRT(('Ejercicio 3 - TIR'!$E$18-'Ejercicio 3 - TIR'!$C$18)*('Ejercicio 3 - TIR'!$D$18-'Ejercicio 3 - TIR'!$C$18)*N549),'Ejercicio 3 - TIR'!$E$18-SQRT(('Ejercicio 3 - TIR'!$E$18-'Ejercicio 3 - TIR'!$C$18)*('Ejercicio 3 - TIR'!$E$18-'Ejercicio 3 - TIR'!$D$18)*(1-N549)))</f>
        <v>42306.8098109107</v>
      </c>
      <c r="P549" s="24">
        <f ca="1" t="shared" si="4083"/>
        <v>0.887995146066099</v>
      </c>
      <c r="Q549" s="26">
        <f ca="1">IF(P549&lt;=('Ejercicio 3 - TIR'!$D$22-'Ejercicio 3 - TIR'!$C$22)/('Ejercicio 3 - TIR'!$E$22-'Ejercicio 3 - TIR'!$C$22),'Ejercicio 3 - TIR'!$C$22+SQRT(('Ejercicio 3 - TIR'!$E$22-'Ejercicio 3 - TIR'!$C$22)*('Ejercicio 3 - TIR'!$D$22-'Ejercicio 3 - TIR'!$C$22)*P549),'Ejercicio 3 - TIR'!$E$22-SQRT(('Ejercicio 3 - TIR'!$E$22-'Ejercicio 3 - TIR'!$C$22)*('Ejercicio 3 - TIR'!$E$22-'Ejercicio 3 - TIR'!$D$22)*(1-P549)))</f>
        <v>0.165801100849678</v>
      </c>
      <c r="R549" s="24">
        <f ca="1" t="shared" si="4083"/>
        <v>0.280802735177415</v>
      </c>
      <c r="S549" s="26">
        <f ca="1">IF(R549&lt;=('Ejercicio 3 - TIR'!$D$23-'Ejercicio 3 - TIR'!$C$23)/('Ejercicio 3 - TIR'!$E$23-'Ejercicio 3 - TIR'!$C$23),'Ejercicio 3 - TIR'!$C$23+SQRT(('Ejercicio 3 - TIR'!$E$23-'Ejercicio 3 - TIR'!$C$23)*('Ejercicio 3 - TIR'!$D$23-'Ejercicio 3 - TIR'!$C$23)*R549),'Ejercicio 3 - TIR'!$E$23-SQRT(('Ejercicio 3 - TIR'!$E$23-'Ejercicio 3 - TIR'!$C$23)*('Ejercicio 3 - TIR'!$E$23-'Ejercicio 3 - TIR'!$D$23)*(1-R549)))</f>
        <v>0.142482102288695</v>
      </c>
      <c r="T549" s="24">
        <f ca="1" t="shared" ref="T549:X549" si="4084">RAND()</f>
        <v>0.660172686069144</v>
      </c>
      <c r="U549" s="26">
        <f ca="1">IF(T549&lt;=('Ejercicio 3 - TIR'!$D$24-'Ejercicio 3 - TIR'!$C$24)/('Ejercicio 3 - TIR'!$E$24-'Ejercicio 3 - TIR'!$C$24),'Ejercicio 3 - TIR'!$C$24+SQRT(('Ejercicio 3 - TIR'!$E$24-'Ejercicio 3 - TIR'!$C$24)*('Ejercicio 3 - TIR'!$D$24-'Ejercicio 3 - TIR'!$C$24)*T549),'Ejercicio 3 - TIR'!$E$24-SQRT(('Ejercicio 3 - TIR'!$E$24-'Ejercicio 3 - TIR'!$C$24)*('Ejercicio 3 - TIR'!$E$24-'Ejercicio 3 - TIR'!$D$24)*(1-T549)))</f>
        <v>0.189153339256795</v>
      </c>
      <c r="V549" s="24">
        <f ca="1" t="shared" si="4084"/>
        <v>0.000359292344501716</v>
      </c>
      <c r="W549" s="26">
        <f ca="1">IF(V549&lt;=('Ejercicio 3 - TIR'!$D$25-'Ejercicio 3 - TIR'!$C$25)/('Ejercicio 3 - TIR'!$E$25-'Ejercicio 3 - TIR'!$C$25),'Ejercicio 3 - TIR'!$C$25+SQRT(('Ejercicio 3 - TIR'!$E$25-'Ejercicio 3 - TIR'!$C$25)*('Ejercicio 3 - TIR'!$D$25-'Ejercicio 3 - TIR'!$C$25)*V549),'Ejercicio 3 - TIR'!$E$25-SQRT(('Ejercicio 3 - TIR'!$E$25-'Ejercicio 3 - TIR'!$C$25)*('Ejercicio 3 - TIR'!$E$25-'Ejercicio 3 - TIR'!$D$25)*(1-V549)))</f>
        <v>0.180709231473006</v>
      </c>
      <c r="X549" s="24">
        <f ca="1" t="shared" si="4084"/>
        <v>0.831500416799364</v>
      </c>
      <c r="Y549" s="26">
        <f ca="1">IF(X549&lt;=('Ejercicio 3 - TIR'!$D$26-'Ejercicio 3 - TIR'!$C$26)/('Ejercicio 3 - TIR'!$E$26-'Ejercicio 3 - TIR'!$C$26),'Ejercicio 3 - TIR'!$C$26+SQRT(('Ejercicio 3 - TIR'!$E$26-'Ejercicio 3 - TIR'!$C$26)*('Ejercicio 3 - TIR'!$D$26-'Ejercicio 3 - TIR'!$C$26)*X549),'Ejercicio 3 - TIR'!$E$26-SQRT(('Ejercicio 3 - TIR'!$E$26-'Ejercicio 3 - TIR'!$C$26)*('Ejercicio 3 - TIR'!$E$26-'Ejercicio 3 - TIR'!$D$26)*(1-X549)))</f>
        <v>0.249835488578738</v>
      </c>
      <c r="Z549" s="24">
        <f ca="1" t="shared" si="3812"/>
        <v>1.16580110084968</v>
      </c>
      <c r="AA549" s="24">
        <f ca="1" t="shared" si="3813"/>
        <v>1.33190689254922</v>
      </c>
      <c r="AB549" s="24">
        <f ca="1" t="shared" si="3814"/>
        <v>1.58384152885404</v>
      </c>
      <c r="AC549" s="24">
        <f ca="1" t="shared" si="3815"/>
        <v>1.87005631430828</v>
      </c>
      <c r="AD549" s="24">
        <f ca="1" t="shared" si="3816"/>
        <v>2.33726274726325</v>
      </c>
      <c r="AE549" s="23">
        <f ca="1" t="shared" si="3817"/>
        <v>5028.55012756599</v>
      </c>
      <c r="AF549" s="23">
        <f ca="1" t="shared" si="3818"/>
        <v>5745.02852120568</v>
      </c>
      <c r="AG549" s="23">
        <f ca="1" t="shared" si="3819"/>
        <v>6831.71985011726</v>
      </c>
      <c r="AH549" s="23">
        <f ca="1" t="shared" si="3820"/>
        <v>8066.27469387083</v>
      </c>
      <c r="AI549" s="23">
        <f ca="1" t="shared" si="3821"/>
        <v>10081.5163730244</v>
      </c>
      <c r="AJ549" s="25">
        <f ca="1" t="shared" si="3822"/>
        <v>49002.0070115507</v>
      </c>
      <c r="AK549" s="25">
        <f ca="1" t="shared" si="3823"/>
        <v>51976.6250513309</v>
      </c>
      <c r="AL549" s="25">
        <f ca="1" t="shared" si="3824"/>
        <v>53000.1267797763</v>
      </c>
      <c r="AM549" s="25">
        <f ca="1" t="shared" si="3825"/>
        <v>64221.1201468774</v>
      </c>
      <c r="AN549" s="25">
        <f ca="1" t="shared" si="3826"/>
        <v>98882.1305265928</v>
      </c>
      <c r="AO549" s="25">
        <f ca="1">C549/'Ejercicio 3 - TIR'!$D$7</f>
        <v>13728.9512468449</v>
      </c>
      <c r="AP549" s="25">
        <f ca="1" t="shared" si="3827"/>
        <v>35273.0557647058</v>
      </c>
      <c r="AQ549" s="25">
        <f ca="1" t="shared" si="3828"/>
        <v>38247.6738044861</v>
      </c>
      <c r="AR549" s="25">
        <f ca="1" t="shared" si="3829"/>
        <v>39271.1755329314</v>
      </c>
      <c r="AS549" s="25">
        <f ca="1" t="shared" si="3830"/>
        <v>50492.1689000325</v>
      </c>
      <c r="AT549" s="25">
        <f ca="1" t="shared" si="3831"/>
        <v>85153.1792797479</v>
      </c>
      <c r="AU549" s="25">
        <f ca="1">AP549*'Ejercicio 3 - TIR'!$D$5</f>
        <v>17636.5278823529</v>
      </c>
      <c r="AV549" s="25">
        <f ca="1">AQ549*'Ejercicio 3 - TIR'!$D$5</f>
        <v>19123.836902243</v>
      </c>
      <c r="AW549" s="25">
        <f ca="1">AR549*'Ejercicio 3 - TIR'!$D$5</f>
        <v>19635.5877664657</v>
      </c>
      <c r="AX549" s="25">
        <f ca="1">AS549*'Ejercicio 3 - TIR'!$D$5</f>
        <v>25246.0844500163</v>
      </c>
      <c r="AY549" s="25">
        <f ca="1">AT549*'Ejercicio 3 - TIR'!$D$5</f>
        <v>42576.589639874</v>
      </c>
      <c r="AZ549" s="25">
        <f ca="1" t="shared" ref="AZ549:BD549" si="4085">AJ549-AU549-AE549</f>
        <v>26336.9290016318</v>
      </c>
      <c r="BA549" s="25">
        <f ca="1" t="shared" si="4085"/>
        <v>27107.7596278822</v>
      </c>
      <c r="BB549" s="25">
        <f ca="1" t="shared" si="4085"/>
        <v>26532.8191631933</v>
      </c>
      <c r="BC549" s="25">
        <f ca="1" t="shared" si="4085"/>
        <v>30908.7610029903</v>
      </c>
      <c r="BD549" s="25">
        <f ca="1" t="shared" si="4085"/>
        <v>46224.0245136945</v>
      </c>
      <c r="BE549" s="25">
        <f ca="1" t="shared" ref="BE549:BI549" si="4086">AZ549/Z549</f>
        <v>22591.2713433162</v>
      </c>
      <c r="BF549" s="25">
        <f ca="1" t="shared" si="4086"/>
        <v>20352.5935480363</v>
      </c>
      <c r="BG549" s="25">
        <f ca="1" t="shared" si="4086"/>
        <v>16752.1931202238</v>
      </c>
      <c r="BH549" s="25">
        <f ca="1" t="shared" si="4086"/>
        <v>16528.2514577232</v>
      </c>
      <c r="BI549" s="25">
        <f ca="1" t="shared" si="4086"/>
        <v>19776.9910840444</v>
      </c>
      <c r="BJ549" s="25">
        <f ca="1" t="shared" si="3834"/>
        <v>70886.3983753742</v>
      </c>
      <c r="BK549" s="25">
        <f ca="1" t="shared" si="3835"/>
        <v>32088.1663082438</v>
      </c>
      <c r="BL549" s="25">
        <f ca="1" t="shared" si="3836"/>
        <v>102974.564683618</v>
      </c>
      <c r="BM549" s="25">
        <f ca="1">BK549*'Ejercicio 3 - TIR'!$D$5</f>
        <v>16044.0831541219</v>
      </c>
      <c r="BN549" s="25">
        <f ca="1" t="shared" si="3837"/>
        <v>86930.4815294961</v>
      </c>
      <c r="BO549" s="25">
        <f ca="1" t="shared" si="3838"/>
        <v>37193.285877373</v>
      </c>
      <c r="BP549" s="25">
        <f ca="1" t="shared" si="3839"/>
        <v>-98973.5664881749</v>
      </c>
      <c r="BQ549" s="25">
        <f ca="1" t="shared" ref="BQ549:BT549" si="4087">BE549</f>
        <v>22591.2713433162</v>
      </c>
      <c r="BR549" s="25">
        <f ca="1" t="shared" si="4087"/>
        <v>20352.5935480363</v>
      </c>
      <c r="BS549" s="25">
        <f ca="1" t="shared" si="4087"/>
        <v>16752.1931202238</v>
      </c>
      <c r="BT549" s="25">
        <f ca="1" t="shared" si="4087"/>
        <v>16528.2514577232</v>
      </c>
      <c r="BU549" s="25">
        <f ca="1" t="shared" si="3841"/>
        <v>56970.2769614174</v>
      </c>
      <c r="BV549" s="27">
        <f ca="1" t="shared" si="3842"/>
        <v>9.18627133801564</v>
      </c>
    </row>
    <row r="550" ht="15" customHeight="1" spans="1:74">
      <c r="A550" s="23">
        <v>549</v>
      </c>
      <c r="B550" s="24">
        <f ca="1" t="shared" ref="B550:F550" si="4088">RAND()</f>
        <v>0.251756962926333</v>
      </c>
      <c r="C550" s="25">
        <f ca="1">IF(B550&lt;=('Ejercicio 3 - TIR'!$D$13-'Ejercicio 3 - TIR'!$C$13)/('Ejercicio 3 - TIR'!$E$13-'Ejercicio 3 - TIR'!$C$13),'Ejercicio 3 - TIR'!$C$13+SQRT(('Ejercicio 3 - TIR'!$E$13-'Ejercicio 3 - TIR'!$C$13)*('Ejercicio 3 - TIR'!$D$13-'Ejercicio 3 - TIR'!$C$13)*B550),'Ejercicio 3 - TIR'!$E$13-SQRT(('Ejercicio 3 - TIR'!$E$13-'Ejercicio 3 - TIR'!$C$13)*('Ejercicio 3 - TIR'!$E$13-'Ejercicio 3 - TIR'!$D$13)*(1-B550)))</f>
        <v>70035.1598621251</v>
      </c>
      <c r="D550" s="24">
        <f ca="1" t="shared" si="4088"/>
        <v>0.553875490022641</v>
      </c>
      <c r="E550" s="25">
        <f ca="1">IF(D550&lt;=('Ejercicio 3 - TIR'!$D$14-'Ejercicio 3 - TIR'!$C$14)/('Ejercicio 3 - TIR'!$E$14-'Ejercicio 3 - TIR'!$C$14),'Ejercicio 3 - TIR'!$C$14+SQRT(('Ejercicio 3 - TIR'!$E$14-'Ejercicio 3 - TIR'!$C$14)*('Ejercicio 3 - TIR'!$D$14-'Ejercicio 3 - TIR'!$C$14)*D550),'Ejercicio 3 - TIR'!$E$14-SQRT(('Ejercicio 3 - TIR'!$E$14-'Ejercicio 3 - TIR'!$C$14)*('Ejercicio 3 - TIR'!$E$14-'Ejercicio 3 - TIR'!$D$14)*(1-D550)))</f>
        <v>31819.6163600596</v>
      </c>
      <c r="F550" s="24">
        <f ca="1" t="shared" si="4088"/>
        <v>0.556233527629284</v>
      </c>
      <c r="G550" s="25">
        <f ca="1">IF(F550&lt;=('Ejercicio 3 - TIR'!$D$18-'Ejercicio 3 - TIR'!$C$18)/('Ejercicio 3 - TIR'!$E$18-'Ejercicio 3 - TIR'!$C$18),'Ejercicio 3 - TIR'!$C$18+SQRT(('Ejercicio 3 - TIR'!$E$18-'Ejercicio 3 - TIR'!$C$18)*('Ejercicio 3 - TIR'!$D$18-'Ejercicio 3 - TIR'!$C$18)*F550),'Ejercicio 3 - TIR'!$E$18-SQRT(('Ejercicio 3 - TIR'!$E$18-'Ejercicio 3 - TIR'!$C$18)*('Ejercicio 3 - TIR'!$E$18-'Ejercicio 3 - TIR'!$D$18)*(1-F550)))</f>
        <v>39134.2777023907</v>
      </c>
      <c r="H550" s="24">
        <f ca="1" t="shared" ref="H550:L550" si="4089">RAND()</f>
        <v>0.945447209575513</v>
      </c>
      <c r="I550" s="25">
        <f ca="1">IF(H550&lt;=('Ejercicio 3 - TIR'!$D$18-'Ejercicio 3 - TIR'!$C$18)/('Ejercicio 3 - TIR'!$E$18-'Ejercicio 3 - TIR'!$C$18),'Ejercicio 3 - TIR'!$C$18+SQRT(('Ejercicio 3 - TIR'!$E$18-'Ejercicio 3 - TIR'!$C$18)*('Ejercicio 3 - TIR'!$D$18-'Ejercicio 3 - TIR'!$C$18)*H550),'Ejercicio 3 - TIR'!$E$18-SQRT(('Ejercicio 3 - TIR'!$E$18-'Ejercicio 3 - TIR'!$C$18)*('Ejercicio 3 - TIR'!$E$18-'Ejercicio 3 - TIR'!$D$18)*(1-H550)))</f>
        <v>42977.2644063456</v>
      </c>
      <c r="J550" s="24">
        <f ca="1" t="shared" si="4089"/>
        <v>0.64583559304742</v>
      </c>
      <c r="K550" s="25">
        <f ca="1">IF(J550&lt;=('Ejercicio 3 - TIR'!$D$18-'Ejercicio 3 - TIR'!$C$18)/('Ejercicio 3 - TIR'!$E$18-'Ejercicio 3 - TIR'!$C$18),'Ejercicio 3 - TIR'!$C$18+SQRT(('Ejercicio 3 - TIR'!$E$18-'Ejercicio 3 - TIR'!$C$18)*('Ejercicio 3 - TIR'!$D$18-'Ejercicio 3 - TIR'!$C$18)*J550),'Ejercicio 3 - TIR'!$E$18-SQRT(('Ejercicio 3 - TIR'!$E$18-'Ejercicio 3 - TIR'!$C$18)*('Ejercicio 3 - TIR'!$E$18-'Ejercicio 3 - TIR'!$D$18)*(1-J550)))</f>
        <v>39842.5270615383</v>
      </c>
      <c r="L550" s="24">
        <f ca="1" t="shared" si="4089"/>
        <v>0.119084568465637</v>
      </c>
      <c r="M550" s="25">
        <f ca="1">IF(L550&lt;=('Ejercicio 3 - TIR'!$D$18-'Ejercicio 3 - TIR'!$C$18)/('Ejercicio 3 - TIR'!$E$18-'Ejercicio 3 - TIR'!$C$18),'Ejercicio 3 - TIR'!$C$18+SQRT(('Ejercicio 3 - TIR'!$E$18-'Ejercicio 3 - TIR'!$C$18)*('Ejercicio 3 - TIR'!$D$18-'Ejercicio 3 - TIR'!$C$18)*L550),'Ejercicio 3 - TIR'!$E$18-SQRT(('Ejercicio 3 - TIR'!$E$18-'Ejercicio 3 - TIR'!$C$18)*('Ejercicio 3 - TIR'!$E$18-'Ejercicio 3 - TIR'!$D$18)*(1-L550)))</f>
        <v>34226.4270098803</v>
      </c>
      <c r="N550" s="24">
        <f ca="1" t="shared" ref="N550:R550" si="4090">RAND()</f>
        <v>0.564642786911981</v>
      </c>
      <c r="O550" s="25">
        <f ca="1">IF(N550&lt;=('Ejercicio 3 - TIR'!$D$18-'Ejercicio 3 - TIR'!$C$18)/('Ejercicio 3 - TIR'!$E$18-'Ejercicio 3 - TIR'!$C$18),'Ejercicio 3 - TIR'!$C$18+SQRT(('Ejercicio 3 - TIR'!$E$18-'Ejercicio 3 - TIR'!$C$18)*('Ejercicio 3 - TIR'!$D$18-'Ejercicio 3 - TIR'!$C$18)*N550),'Ejercicio 3 - TIR'!$E$18-SQRT(('Ejercicio 3 - TIR'!$E$18-'Ejercicio 3 - TIR'!$C$18)*('Ejercicio 3 - TIR'!$E$18-'Ejercicio 3 - TIR'!$D$18)*(1-N550)))</f>
        <v>39203.0656868675</v>
      </c>
      <c r="P550" s="24">
        <f ca="1" t="shared" si="4090"/>
        <v>0.129720651068789</v>
      </c>
      <c r="Q550" s="26">
        <f ca="1">IF(P550&lt;=('Ejercicio 3 - TIR'!$D$22-'Ejercicio 3 - TIR'!$C$22)/('Ejercicio 3 - TIR'!$E$22-'Ejercicio 3 - TIR'!$C$22),'Ejercicio 3 - TIR'!$C$22+SQRT(('Ejercicio 3 - TIR'!$E$22-'Ejercicio 3 - TIR'!$C$22)*('Ejercicio 3 - TIR'!$D$22-'Ejercicio 3 - TIR'!$C$22)*P550),'Ejercicio 3 - TIR'!$E$22-SQRT(('Ejercicio 3 - TIR'!$E$22-'Ejercicio 3 - TIR'!$C$22)*('Ejercicio 3 - TIR'!$E$22-'Ejercicio 3 - TIR'!$D$22)*(1-P550)))</f>
        <v>0.135280614252177</v>
      </c>
      <c r="R550" s="24">
        <f ca="1" t="shared" si="4090"/>
        <v>0.183480763184911</v>
      </c>
      <c r="S550" s="26">
        <f ca="1">IF(R550&lt;=('Ejercicio 3 - TIR'!$D$23-'Ejercicio 3 - TIR'!$C$23)/('Ejercicio 3 - TIR'!$E$23-'Ejercicio 3 - TIR'!$C$23),'Ejercicio 3 - TIR'!$C$23+SQRT(('Ejercicio 3 - TIR'!$E$23-'Ejercicio 3 - TIR'!$C$23)*('Ejercicio 3 - TIR'!$D$23-'Ejercicio 3 - TIR'!$C$23)*R550),'Ejercicio 3 - TIR'!$E$23-SQRT(('Ejercicio 3 - TIR'!$E$23-'Ejercicio 3 - TIR'!$C$23)*('Ejercicio 3 - TIR'!$E$23-'Ejercicio 3 - TIR'!$D$23)*(1-R550)))</f>
        <v>0.138173204828341</v>
      </c>
      <c r="T550" s="24">
        <f ca="1" t="shared" ref="T550:X550" si="4091">RAND()</f>
        <v>0.81896644671652</v>
      </c>
      <c r="U550" s="26">
        <f ca="1">IF(T550&lt;=('Ejercicio 3 - TIR'!$D$24-'Ejercicio 3 - TIR'!$C$24)/('Ejercicio 3 - TIR'!$E$24-'Ejercicio 3 - TIR'!$C$24),'Ejercicio 3 - TIR'!$C$24+SQRT(('Ejercicio 3 - TIR'!$E$24-'Ejercicio 3 - TIR'!$C$24)*('Ejercicio 3 - TIR'!$D$24-'Ejercicio 3 - TIR'!$C$24)*T550),'Ejercicio 3 - TIR'!$E$24-SQRT(('Ejercicio 3 - TIR'!$E$24-'Ejercicio 3 - TIR'!$C$24)*('Ejercicio 3 - TIR'!$E$24-'Ejercicio 3 - TIR'!$D$24)*(1-T550)))</f>
        <v>0.197485694565594</v>
      </c>
      <c r="V550" s="24">
        <f ca="1" t="shared" si="4091"/>
        <v>0.804706988406096</v>
      </c>
      <c r="W550" s="26">
        <f ca="1">IF(V550&lt;=('Ejercicio 3 - TIR'!$D$25-'Ejercicio 3 - TIR'!$C$25)/('Ejercicio 3 - TIR'!$E$25-'Ejercicio 3 - TIR'!$C$25),'Ejercicio 3 - TIR'!$C$25+SQRT(('Ejercicio 3 - TIR'!$E$25-'Ejercicio 3 - TIR'!$C$25)*('Ejercicio 3 - TIR'!$D$25-'Ejercicio 3 - TIR'!$C$25)*V550),'Ejercicio 3 - TIR'!$E$25-SQRT(('Ejercicio 3 - TIR'!$E$25-'Ejercicio 3 - TIR'!$C$25)*('Ejercicio 3 - TIR'!$E$25-'Ejercicio 3 - TIR'!$D$25)*(1-V550)))</f>
        <v>0.223855678616979</v>
      </c>
      <c r="X550" s="24">
        <f ca="1" t="shared" si="4091"/>
        <v>0.266799881286717</v>
      </c>
      <c r="Y550" s="26">
        <f ca="1">IF(X550&lt;=('Ejercicio 3 - TIR'!$D$26-'Ejercicio 3 - TIR'!$C$26)/('Ejercicio 3 - TIR'!$E$26-'Ejercicio 3 - TIR'!$C$26),'Ejercicio 3 - TIR'!$C$26+SQRT(('Ejercicio 3 - TIR'!$E$26-'Ejercicio 3 - TIR'!$C$26)*('Ejercicio 3 - TIR'!$D$26-'Ejercicio 3 - TIR'!$C$26)*X550),'Ejercicio 3 - TIR'!$E$26-SQRT(('Ejercicio 3 - TIR'!$E$26-'Ejercicio 3 - TIR'!$C$26)*('Ejercicio 3 - TIR'!$E$26-'Ejercicio 3 - TIR'!$D$26)*(1-X550)))</f>
        <v>0.216839517124459</v>
      </c>
      <c r="Z550" s="24">
        <f ca="1" t="shared" si="3812"/>
        <v>1.13528061425218</v>
      </c>
      <c r="AA550" s="24">
        <f ca="1" t="shared" si="3813"/>
        <v>1.29214597510289</v>
      </c>
      <c r="AB550" s="24">
        <f ca="1" t="shared" si="3814"/>
        <v>1.54732632047622</v>
      </c>
      <c r="AC550" s="24">
        <f ca="1" t="shared" si="3815"/>
        <v>1.89370410398833</v>
      </c>
      <c r="AD550" s="24">
        <f ca="1" t="shared" si="3816"/>
        <v>2.30433398747377</v>
      </c>
      <c r="AE550" s="23">
        <f ca="1" t="shared" si="3817"/>
        <v>4304.57724645747</v>
      </c>
      <c r="AF550" s="23">
        <f ca="1" t="shared" si="3818"/>
        <v>4899.35448003166</v>
      </c>
      <c r="AG550" s="23">
        <f ca="1" t="shared" si="3819"/>
        <v>5866.90690244376</v>
      </c>
      <c r="AH550" s="23">
        <f ca="1" t="shared" si="3820"/>
        <v>7180.24732847295</v>
      </c>
      <c r="AI550" s="23">
        <f ca="1" t="shared" si="3821"/>
        <v>8737.20869201321</v>
      </c>
      <c r="AJ550" s="25">
        <f ca="1" t="shared" si="3822"/>
        <v>44428.3868282854</v>
      </c>
      <c r="AK550" s="25">
        <f ca="1" t="shared" si="3823"/>
        <v>55532.899223592</v>
      </c>
      <c r="AL550" s="25">
        <f ca="1" t="shared" si="3824"/>
        <v>61649.3907966041</v>
      </c>
      <c r="AM550" s="25">
        <f ca="1" t="shared" si="3825"/>
        <v>64814.7252934675</v>
      </c>
      <c r="AN550" s="25">
        <f ca="1" t="shared" si="3826"/>
        <v>90336.9566754155</v>
      </c>
      <c r="AO550" s="25">
        <f ca="1">C550/'Ejercicio 3 - TIR'!$D$7</f>
        <v>14007.031972425</v>
      </c>
      <c r="AP550" s="25">
        <f ca="1" t="shared" si="3827"/>
        <v>30421.3548558604</v>
      </c>
      <c r="AQ550" s="25">
        <f ca="1" t="shared" si="3828"/>
        <v>41525.867251167</v>
      </c>
      <c r="AR550" s="25">
        <f ca="1" t="shared" si="3829"/>
        <v>47642.3588241791</v>
      </c>
      <c r="AS550" s="25">
        <f ca="1" t="shared" si="3830"/>
        <v>50807.6933210425</v>
      </c>
      <c r="AT550" s="25">
        <f ca="1" t="shared" si="3831"/>
        <v>76329.9247029905</v>
      </c>
      <c r="AU550" s="25">
        <f ca="1">AP550*'Ejercicio 3 - TIR'!$D$5</f>
        <v>15210.6774279302</v>
      </c>
      <c r="AV550" s="25">
        <f ca="1">AQ550*'Ejercicio 3 - TIR'!$D$5</f>
        <v>20762.9336255835</v>
      </c>
      <c r="AW550" s="25">
        <f ca="1">AR550*'Ejercicio 3 - TIR'!$D$5</f>
        <v>23821.1794120896</v>
      </c>
      <c r="AX550" s="25">
        <f ca="1">AS550*'Ejercicio 3 - TIR'!$D$5</f>
        <v>25403.8466605212</v>
      </c>
      <c r="AY550" s="25">
        <f ca="1">AT550*'Ejercicio 3 - TIR'!$D$5</f>
        <v>38164.9623514952</v>
      </c>
      <c r="AZ550" s="25">
        <f ca="1" t="shared" ref="AZ550:BD550" si="4092">AJ550-AU550-AE550</f>
        <v>24913.1321538977</v>
      </c>
      <c r="BA550" s="25">
        <f ca="1" t="shared" si="4092"/>
        <v>29870.6111179769</v>
      </c>
      <c r="BB550" s="25">
        <f ca="1" t="shared" si="4092"/>
        <v>31961.3044820708</v>
      </c>
      <c r="BC550" s="25">
        <f ca="1" t="shared" si="4092"/>
        <v>32230.6313044733</v>
      </c>
      <c r="BD550" s="25">
        <f ca="1" t="shared" si="4092"/>
        <v>43434.785631907</v>
      </c>
      <c r="BE550" s="25">
        <f ca="1" t="shared" ref="BE550:BI550" si="4093">AZ550/Z550</f>
        <v>21944.470680765</v>
      </c>
      <c r="BF550" s="25">
        <f ca="1" t="shared" si="4093"/>
        <v>23117.0561945204</v>
      </c>
      <c r="BG550" s="25">
        <f ca="1" t="shared" si="4093"/>
        <v>20655.8268020893</v>
      </c>
      <c r="BH550" s="25">
        <f ca="1" t="shared" si="4093"/>
        <v>17019.8877620808</v>
      </c>
      <c r="BI550" s="25">
        <f ca="1" t="shared" si="4093"/>
        <v>18849.1711132223</v>
      </c>
      <c r="BJ550" s="25">
        <f ca="1" t="shared" si="3834"/>
        <v>73323.0234468619</v>
      </c>
      <c r="BK550" s="25">
        <f ca="1" t="shared" si="3835"/>
        <v>32276.8798376907</v>
      </c>
      <c r="BL550" s="25">
        <f ca="1" t="shared" si="3836"/>
        <v>105599.903284553</v>
      </c>
      <c r="BM550" s="25">
        <f ca="1">BK550*'Ejercicio 3 - TIR'!$D$5</f>
        <v>16138.4399188454</v>
      </c>
      <c r="BN550" s="25">
        <f ca="1" t="shared" si="3837"/>
        <v>89461.4633657073</v>
      </c>
      <c r="BO550" s="25">
        <f ca="1" t="shared" si="3838"/>
        <v>38823.1323462721</v>
      </c>
      <c r="BP550" s="25">
        <f ca="1" t="shared" si="3839"/>
        <v>-101854.776222185</v>
      </c>
      <c r="BQ550" s="25">
        <f ca="1" t="shared" ref="BQ550:BT550" si="4094">BE550</f>
        <v>21944.470680765</v>
      </c>
      <c r="BR550" s="25">
        <f ca="1" t="shared" si="4094"/>
        <v>23117.0561945204</v>
      </c>
      <c r="BS550" s="25">
        <f ca="1" t="shared" si="4094"/>
        <v>20655.8268020893</v>
      </c>
      <c r="BT550" s="25">
        <f ca="1" t="shared" si="4094"/>
        <v>17019.8877620808</v>
      </c>
      <c r="BU550" s="25">
        <f ca="1" t="shared" si="3841"/>
        <v>57672.3034594945</v>
      </c>
      <c r="BV550" s="27">
        <f ca="1" t="shared" si="3842"/>
        <v>10.0512020199222</v>
      </c>
    </row>
    <row r="551" ht="15" customHeight="1" spans="1:74">
      <c r="A551" s="23">
        <v>550</v>
      </c>
      <c r="B551" s="24">
        <f ca="1" t="shared" ref="B551:F551" si="4095">RAND()</f>
        <v>0.266489183289124</v>
      </c>
      <c r="C551" s="25">
        <f ca="1">IF(B551&lt;=('Ejercicio 3 - TIR'!$D$13-'Ejercicio 3 - TIR'!$C$13)/('Ejercicio 3 - TIR'!$E$13-'Ejercicio 3 - TIR'!$C$13),'Ejercicio 3 - TIR'!$C$13+SQRT(('Ejercicio 3 - TIR'!$E$13-'Ejercicio 3 - TIR'!$C$13)*('Ejercicio 3 - TIR'!$D$13-'Ejercicio 3 - TIR'!$C$13)*B551),'Ejercicio 3 - TIR'!$E$13-SQRT(('Ejercicio 3 - TIR'!$E$13-'Ejercicio 3 - TIR'!$C$13)*('Ejercicio 3 - TIR'!$E$13-'Ejercicio 3 - TIR'!$D$13)*(1-B551)))</f>
        <v>70331.6164907312</v>
      </c>
      <c r="D551" s="24">
        <f ca="1" t="shared" si="4095"/>
        <v>0.385785271341066</v>
      </c>
      <c r="E551" s="25">
        <f ca="1">IF(D551&lt;=('Ejercicio 3 - TIR'!$D$14-'Ejercicio 3 - TIR'!$C$14)/('Ejercicio 3 - TIR'!$E$14-'Ejercicio 3 - TIR'!$C$14),'Ejercicio 3 - TIR'!$C$14+SQRT(('Ejercicio 3 - TIR'!$E$14-'Ejercicio 3 - TIR'!$C$14)*('Ejercicio 3 - TIR'!$D$14-'Ejercicio 3 - TIR'!$C$14)*D551),'Ejercicio 3 - TIR'!$E$14-SQRT(('Ejercicio 3 - TIR'!$E$14-'Ejercicio 3 - TIR'!$C$14)*('Ejercicio 3 - TIR'!$E$14-'Ejercicio 3 - TIR'!$D$14)*(1-D551)))</f>
        <v>30401.4475414863</v>
      </c>
      <c r="F551" s="24">
        <f ca="1" t="shared" si="4095"/>
        <v>0.036650223180031</v>
      </c>
      <c r="G551" s="25">
        <f ca="1">IF(F551&lt;=('Ejercicio 3 - TIR'!$D$18-'Ejercicio 3 - TIR'!$C$18)/('Ejercicio 3 - TIR'!$E$18-'Ejercicio 3 - TIR'!$C$18),'Ejercicio 3 - TIR'!$C$18+SQRT(('Ejercicio 3 - TIR'!$E$18-'Ejercicio 3 - TIR'!$C$18)*('Ejercicio 3 - TIR'!$D$18-'Ejercicio 3 - TIR'!$C$18)*F551),'Ejercicio 3 - TIR'!$E$18-SQRT(('Ejercicio 3 - TIR'!$E$18-'Ejercicio 3 - TIR'!$C$18)*('Ejercicio 3 - TIR'!$E$18-'Ejercicio 3 - TIR'!$D$18)*(1-F551)))</f>
        <v>32344.6819564718</v>
      </c>
      <c r="H551" s="24">
        <f ca="1" t="shared" ref="H551:L551" si="4096">RAND()</f>
        <v>0.97058690484907</v>
      </c>
      <c r="I551" s="25">
        <f ca="1">IF(H551&lt;=('Ejercicio 3 - TIR'!$D$18-'Ejercicio 3 - TIR'!$C$18)/('Ejercicio 3 - TIR'!$E$18-'Ejercicio 3 - TIR'!$C$18),'Ejercicio 3 - TIR'!$C$18+SQRT(('Ejercicio 3 - TIR'!$E$18-'Ejercicio 3 - TIR'!$C$18)*('Ejercicio 3 - TIR'!$D$18-'Ejercicio 3 - TIR'!$C$18)*H551),'Ejercicio 3 - TIR'!$E$18-SQRT(('Ejercicio 3 - TIR'!$E$18-'Ejercicio 3 - TIR'!$C$18)*('Ejercicio 3 - TIR'!$E$18-'Ejercicio 3 - TIR'!$D$18)*(1-H551)))</f>
        <v>43514.745093824</v>
      </c>
      <c r="J551" s="24">
        <f ca="1" t="shared" si="4096"/>
        <v>0.324880383086333</v>
      </c>
      <c r="K551" s="25">
        <f ca="1">IF(J551&lt;=('Ejercicio 3 - TIR'!$D$18-'Ejercicio 3 - TIR'!$C$18)/('Ejercicio 3 - TIR'!$E$18-'Ejercicio 3 - TIR'!$C$18),'Ejercicio 3 - TIR'!$C$18+SQRT(('Ejercicio 3 - TIR'!$E$18-'Ejercicio 3 - TIR'!$C$18)*('Ejercicio 3 - TIR'!$D$18-'Ejercicio 3 - TIR'!$C$18)*J551),'Ejercicio 3 - TIR'!$E$18-SQRT(('Ejercicio 3 - TIR'!$E$18-'Ejercicio 3 - TIR'!$C$18)*('Ejercicio 3 - TIR'!$E$18-'Ejercicio 3 - TIR'!$D$18)*(1-J551)))</f>
        <v>36980.83501187</v>
      </c>
      <c r="L551" s="24">
        <f ca="1" t="shared" si="4096"/>
        <v>0.727312457428179</v>
      </c>
      <c r="M551" s="25">
        <f ca="1">IF(L551&lt;=('Ejercicio 3 - TIR'!$D$18-'Ejercicio 3 - TIR'!$C$18)/('Ejercicio 3 - TIR'!$E$18-'Ejercicio 3 - TIR'!$C$18),'Ejercicio 3 - TIR'!$C$18+SQRT(('Ejercicio 3 - TIR'!$E$18-'Ejercicio 3 - TIR'!$C$18)*('Ejercicio 3 - TIR'!$D$18-'Ejercicio 3 - TIR'!$C$18)*L551),'Ejercicio 3 - TIR'!$E$18-SQRT(('Ejercicio 3 - TIR'!$E$18-'Ejercicio 3 - TIR'!$C$18)*('Ejercicio 3 - TIR'!$E$18-'Ejercicio 3 - TIR'!$D$18)*(1-L551)))</f>
        <v>40477.6592683781</v>
      </c>
      <c r="N551" s="24">
        <f ca="1" t="shared" ref="N551:R551" si="4097">RAND()</f>
        <v>0.383276168724296</v>
      </c>
      <c r="O551" s="25">
        <f ca="1">IF(N551&lt;=('Ejercicio 3 - TIR'!$D$18-'Ejercicio 3 - TIR'!$C$18)/('Ejercicio 3 - TIR'!$E$18-'Ejercicio 3 - TIR'!$C$18),'Ejercicio 3 - TIR'!$C$18+SQRT(('Ejercicio 3 - TIR'!$E$18-'Ejercicio 3 - TIR'!$C$18)*('Ejercicio 3 - TIR'!$D$18-'Ejercicio 3 - TIR'!$C$18)*N551),'Ejercicio 3 - TIR'!$E$18-SQRT(('Ejercicio 3 - TIR'!$E$18-'Ejercicio 3 - TIR'!$C$18)*('Ejercicio 3 - TIR'!$E$18-'Ejercicio 3 - TIR'!$D$18)*(1-N551)))</f>
        <v>37582.3100245667</v>
      </c>
      <c r="P551" s="24">
        <f ca="1" t="shared" si="4097"/>
        <v>0.533551433143524</v>
      </c>
      <c r="Q551" s="26">
        <f ca="1">IF(P551&lt;=('Ejercicio 3 - TIR'!$D$22-'Ejercicio 3 - TIR'!$C$22)/('Ejercicio 3 - TIR'!$E$22-'Ejercicio 3 - TIR'!$C$22),'Ejercicio 3 - TIR'!$C$22+SQRT(('Ejercicio 3 - TIR'!$E$22-'Ejercicio 3 - TIR'!$C$22)*('Ejercicio 3 - TIR'!$D$22-'Ejercicio 3 - TIR'!$C$22)*P551),'Ejercicio 3 - TIR'!$E$22-SQRT(('Ejercicio 3 - TIR'!$E$22-'Ejercicio 3 - TIR'!$C$22)*('Ejercicio 3 - TIR'!$E$22-'Ejercicio 3 - TIR'!$D$22)*(1-P551)))</f>
        <v>0.151024019941654</v>
      </c>
      <c r="R551" s="24">
        <f ca="1" t="shared" si="4097"/>
        <v>0.885257915489188</v>
      </c>
      <c r="S551" s="26">
        <f ca="1">IF(R551&lt;=('Ejercicio 3 - TIR'!$D$23-'Ejercicio 3 - TIR'!$C$23)/('Ejercicio 3 - TIR'!$E$23-'Ejercicio 3 - TIR'!$C$23),'Ejercicio 3 - TIR'!$C$23+SQRT(('Ejercicio 3 - TIR'!$E$23-'Ejercicio 3 - TIR'!$C$23)*('Ejercicio 3 - TIR'!$D$23-'Ejercicio 3 - TIR'!$C$23)*R551),'Ejercicio 3 - TIR'!$E$23-SQRT(('Ejercicio 3 - TIR'!$E$23-'Ejercicio 3 - TIR'!$C$23)*('Ejercicio 3 - TIR'!$E$23-'Ejercicio 3 - TIR'!$D$23)*(1-R551)))</f>
        <v>0.165628648215305</v>
      </c>
      <c r="T551" s="24">
        <f ca="1" t="shared" ref="T551:X551" si="4098">RAND()</f>
        <v>0.204258089749896</v>
      </c>
      <c r="U551" s="26">
        <f ca="1">IF(T551&lt;=('Ejercicio 3 - TIR'!$D$24-'Ejercicio 3 - TIR'!$C$24)/('Ejercicio 3 - TIR'!$E$24-'Ejercicio 3 - TIR'!$C$24),'Ejercicio 3 - TIR'!$C$24+SQRT(('Ejercicio 3 - TIR'!$E$24-'Ejercicio 3 - TIR'!$C$24)*('Ejercicio 3 - TIR'!$D$24-'Ejercicio 3 - TIR'!$C$24)*T551),'Ejercicio 3 - TIR'!$E$24-SQRT(('Ejercicio 3 - TIR'!$E$24-'Ejercicio 3 - TIR'!$C$24)*('Ejercicio 3 - TIR'!$E$24-'Ejercicio 3 - TIR'!$D$24)*(1-T551)))</f>
        <v>0.170710914718447</v>
      </c>
      <c r="V551" s="24">
        <f ca="1" t="shared" si="4098"/>
        <v>0.0644972367581098</v>
      </c>
      <c r="W551" s="26">
        <f ca="1">IF(V551&lt;=('Ejercicio 3 - TIR'!$D$25-'Ejercicio 3 - TIR'!$C$25)/('Ejercicio 3 - TIR'!$E$25-'Ejercicio 3 - TIR'!$C$25),'Ejercicio 3 - TIR'!$C$25+SQRT(('Ejercicio 3 - TIR'!$E$25-'Ejercicio 3 - TIR'!$C$25)*('Ejercicio 3 - TIR'!$D$25-'Ejercicio 3 - TIR'!$C$25)*V551),'Ejercicio 3 - TIR'!$E$25-SQRT(('Ejercicio 3 - TIR'!$E$25-'Ejercicio 3 - TIR'!$C$25)*('Ejercicio 3 - TIR'!$E$25-'Ejercicio 3 - TIR'!$D$25)*(1-V551)))</f>
        <v>0.189502427661464</v>
      </c>
      <c r="X551" s="24">
        <f ca="1" t="shared" si="4098"/>
        <v>0.559112966652746</v>
      </c>
      <c r="Y551" s="26">
        <f ca="1">IF(X551&lt;=('Ejercicio 3 - TIR'!$D$26-'Ejercicio 3 - TIR'!$C$26)/('Ejercicio 3 - TIR'!$E$26-'Ejercicio 3 - TIR'!$C$26),'Ejercicio 3 - TIR'!$C$26+SQRT(('Ejercicio 3 - TIR'!$E$26-'Ejercicio 3 - TIR'!$C$26)*('Ejercicio 3 - TIR'!$D$26-'Ejercicio 3 - TIR'!$C$26)*X551),'Ejercicio 3 - TIR'!$E$26-SQRT(('Ejercicio 3 - TIR'!$E$26-'Ejercicio 3 - TIR'!$C$26)*('Ejercicio 3 - TIR'!$E$26-'Ejercicio 3 - TIR'!$D$26)*(1-X551)))</f>
        <v>0.231206660494744</v>
      </c>
      <c r="Z551" s="24">
        <f ca="1" t="shared" si="3812"/>
        <v>1.15102401994165</v>
      </c>
      <c r="AA551" s="24">
        <f ca="1" t="shared" si="3813"/>
        <v>1.34166657242794</v>
      </c>
      <c r="AB551" s="24">
        <f ca="1" t="shared" si="3814"/>
        <v>1.57070370025427</v>
      </c>
      <c r="AC551" s="24">
        <f ca="1" t="shared" si="3815"/>
        <v>1.8683558645893</v>
      </c>
      <c r="AD551" s="24">
        <f ca="1" t="shared" si="3816"/>
        <v>2.30033218465676</v>
      </c>
      <c r="AE551" s="23">
        <f ca="1" t="shared" si="3817"/>
        <v>4591.34881976057</v>
      </c>
      <c r="AF551" s="23">
        <f ca="1" t="shared" si="3818"/>
        <v>5351.80771826245</v>
      </c>
      <c r="AG551" s="23">
        <f ca="1" t="shared" si="3819"/>
        <v>6265.41970924428</v>
      </c>
      <c r="AH551" s="23">
        <f ca="1" t="shared" si="3820"/>
        <v>7452.73195446405</v>
      </c>
      <c r="AI551" s="23">
        <f ca="1" t="shared" si="3821"/>
        <v>9175.85322121815</v>
      </c>
      <c r="AJ551" s="25">
        <f ca="1" t="shared" si="3822"/>
        <v>37229.5058492725</v>
      </c>
      <c r="AK551" s="25">
        <f ca="1" t="shared" si="3823"/>
        <v>58382.2789001063</v>
      </c>
      <c r="AL551" s="25">
        <f ca="1" t="shared" si="3824"/>
        <v>58085.934391637</v>
      </c>
      <c r="AM551" s="25">
        <f ca="1" t="shared" si="3825"/>
        <v>75626.6720789217</v>
      </c>
      <c r="AN551" s="25">
        <f ca="1" t="shared" si="3826"/>
        <v>86451.7973232593</v>
      </c>
      <c r="AO551" s="25">
        <f ca="1">C551/'Ejercicio 3 - TIR'!$D$7</f>
        <v>14066.3232981462</v>
      </c>
      <c r="AP551" s="25">
        <f ca="1" t="shared" si="3827"/>
        <v>23163.1825511263</v>
      </c>
      <c r="AQ551" s="25">
        <f ca="1" t="shared" si="3828"/>
        <v>44315.95560196</v>
      </c>
      <c r="AR551" s="25">
        <f ca="1" t="shared" si="3829"/>
        <v>44019.6110934907</v>
      </c>
      <c r="AS551" s="25">
        <f ca="1" t="shared" si="3830"/>
        <v>61560.3487807755</v>
      </c>
      <c r="AT551" s="25">
        <f ca="1" t="shared" si="3831"/>
        <v>72385.474025113</v>
      </c>
      <c r="AU551" s="25">
        <f ca="1">AP551*'Ejercicio 3 - TIR'!$D$5</f>
        <v>11581.5912755631</v>
      </c>
      <c r="AV551" s="25">
        <f ca="1">AQ551*'Ejercicio 3 - TIR'!$D$5</f>
        <v>22157.97780098</v>
      </c>
      <c r="AW551" s="25">
        <f ca="1">AR551*'Ejercicio 3 - TIR'!$D$5</f>
        <v>22009.8055467454</v>
      </c>
      <c r="AX551" s="25">
        <f ca="1">AS551*'Ejercicio 3 - TIR'!$D$5</f>
        <v>30780.1743903877</v>
      </c>
      <c r="AY551" s="25">
        <f ca="1">AT551*'Ejercicio 3 - TIR'!$D$5</f>
        <v>36192.7370125565</v>
      </c>
      <c r="AZ551" s="25">
        <f ca="1" t="shared" ref="AZ551:BD551" si="4099">AJ551-AU551-AE551</f>
        <v>21056.5657539488</v>
      </c>
      <c r="BA551" s="25">
        <f ca="1" t="shared" si="4099"/>
        <v>30872.4933808638</v>
      </c>
      <c r="BB551" s="25">
        <f ca="1" t="shared" si="4099"/>
        <v>29810.7091356473</v>
      </c>
      <c r="BC551" s="25">
        <f ca="1" t="shared" si="4099"/>
        <v>37393.7657340699</v>
      </c>
      <c r="BD551" s="25">
        <f ca="1" t="shared" si="4099"/>
        <v>41083.2070894846</v>
      </c>
      <c r="BE551" s="25">
        <f ca="1" t="shared" ref="BE551:BI551" si="4100">AZ551/Z551</f>
        <v>18293.7674532771</v>
      </c>
      <c r="BF551" s="25">
        <f ca="1" t="shared" si="4100"/>
        <v>23010.555688956</v>
      </c>
      <c r="BG551" s="25">
        <f ca="1" t="shared" si="4100"/>
        <v>18979.2060277323</v>
      </c>
      <c r="BH551" s="25">
        <f ca="1" t="shared" si="4100"/>
        <v>20014.2630442032</v>
      </c>
      <c r="BI551" s="25">
        <f ca="1" t="shared" si="4100"/>
        <v>17859.6845114414</v>
      </c>
      <c r="BJ551" s="25">
        <f ca="1" t="shared" si="3834"/>
        <v>69933.4282398351</v>
      </c>
      <c r="BK551" s="25">
        <f ca="1" t="shared" si="3835"/>
        <v>32357.2162025131</v>
      </c>
      <c r="BL551" s="25">
        <f ca="1" t="shared" si="3836"/>
        <v>102290.644442348</v>
      </c>
      <c r="BM551" s="25">
        <f ca="1">BK551*'Ejercicio 3 - TIR'!$D$5</f>
        <v>16178.6081012566</v>
      </c>
      <c r="BN551" s="25">
        <f ca="1" t="shared" si="3837"/>
        <v>86112.0363410916</v>
      </c>
      <c r="BO551" s="25">
        <f ca="1" t="shared" si="3838"/>
        <v>37434.6091905594</v>
      </c>
      <c r="BP551" s="25">
        <f ca="1" t="shared" si="3839"/>
        <v>-100733.064032217</v>
      </c>
      <c r="BQ551" s="25">
        <f ca="1" t="shared" ref="BQ551:BT551" si="4101">BE551</f>
        <v>18293.7674532771</v>
      </c>
      <c r="BR551" s="25">
        <f ca="1" t="shared" si="4101"/>
        <v>23010.555688956</v>
      </c>
      <c r="BS551" s="25">
        <f ca="1" t="shared" si="4101"/>
        <v>18979.2060277323</v>
      </c>
      <c r="BT551" s="25">
        <f ca="1" t="shared" si="4101"/>
        <v>20014.2630442032</v>
      </c>
      <c r="BU551" s="25">
        <f ca="1" t="shared" si="3841"/>
        <v>55294.2937020008</v>
      </c>
      <c r="BV551" s="27">
        <f ca="1" t="shared" si="3842"/>
        <v>9.0615072757454</v>
      </c>
    </row>
    <row r="552" ht="15" customHeight="1" spans="1:74">
      <c r="A552" s="23">
        <v>551</v>
      </c>
      <c r="B552" s="24">
        <f ca="1" t="shared" ref="B552:F552" si="4102">RAND()</f>
        <v>0.38220246616175</v>
      </c>
      <c r="C552" s="25">
        <f ca="1">IF(B552&lt;=('Ejercicio 3 - TIR'!$D$13-'Ejercicio 3 - TIR'!$C$13)/('Ejercicio 3 - TIR'!$E$13-'Ejercicio 3 - TIR'!$C$13),'Ejercicio 3 - TIR'!$C$13+SQRT(('Ejercicio 3 - TIR'!$E$13-'Ejercicio 3 - TIR'!$C$13)*('Ejercicio 3 - TIR'!$D$13-'Ejercicio 3 - TIR'!$C$13)*B552),'Ejercicio 3 - TIR'!$E$13-SQRT(('Ejercicio 3 - TIR'!$E$13-'Ejercicio 3 - TIR'!$C$13)*('Ejercicio 3 - TIR'!$E$13-'Ejercicio 3 - TIR'!$D$13)*(1-B552)))</f>
        <v>72772.1275049647</v>
      </c>
      <c r="D552" s="24">
        <f ca="1" t="shared" si="4102"/>
        <v>0.975868670597376</v>
      </c>
      <c r="E552" s="25">
        <f ca="1">IF(D552&lt;=('Ejercicio 3 - TIR'!$D$14-'Ejercicio 3 - TIR'!$C$14)/('Ejercicio 3 - TIR'!$E$14-'Ejercicio 3 - TIR'!$C$14),'Ejercicio 3 - TIR'!$C$14+SQRT(('Ejercicio 3 - TIR'!$E$14-'Ejercicio 3 - TIR'!$C$14)*('Ejercicio 3 - TIR'!$D$14-'Ejercicio 3 - TIR'!$C$14)*D552),'Ejercicio 3 - TIR'!$E$14-SQRT(('Ejercicio 3 - TIR'!$E$14-'Ejercicio 3 - TIR'!$C$14)*('Ejercicio 3 - TIR'!$E$14-'Ejercicio 3 - TIR'!$D$14)*(1-D552)))</f>
        <v>38097.4492357906</v>
      </c>
      <c r="F552" s="24">
        <f ca="1" t="shared" si="4102"/>
        <v>0.62660538005505</v>
      </c>
      <c r="G552" s="25">
        <f ca="1">IF(F552&lt;=('Ejercicio 3 - TIR'!$D$18-'Ejercicio 3 - TIR'!$C$18)/('Ejercicio 3 - TIR'!$E$18-'Ejercicio 3 - TIR'!$C$18),'Ejercicio 3 - TIR'!$C$18+SQRT(('Ejercicio 3 - TIR'!$E$18-'Ejercicio 3 - TIR'!$C$18)*('Ejercicio 3 - TIR'!$D$18-'Ejercicio 3 - TIR'!$C$18)*F552),'Ejercicio 3 - TIR'!$E$18-SQRT(('Ejercicio 3 - TIR'!$E$18-'Ejercicio 3 - TIR'!$C$18)*('Ejercicio 3 - TIR'!$E$18-'Ejercicio 3 - TIR'!$D$18)*(1-F552)))</f>
        <v>39694.8856108908</v>
      </c>
      <c r="H552" s="24">
        <f ca="1" t="shared" ref="H552:L552" si="4103">RAND()</f>
        <v>0.241235028276993</v>
      </c>
      <c r="I552" s="25">
        <f ca="1">IF(H552&lt;=('Ejercicio 3 - TIR'!$D$18-'Ejercicio 3 - TIR'!$C$18)/('Ejercicio 3 - TIR'!$E$18-'Ejercicio 3 - TIR'!$C$18),'Ejercicio 3 - TIR'!$C$18+SQRT(('Ejercicio 3 - TIR'!$E$18-'Ejercicio 3 - TIR'!$C$18)*('Ejercicio 3 - TIR'!$D$18-'Ejercicio 3 - TIR'!$C$18)*H552),'Ejercicio 3 - TIR'!$E$18-SQRT(('Ejercicio 3 - TIR'!$E$18-'Ejercicio 3 - TIR'!$C$18)*('Ejercicio 3 - TIR'!$E$18-'Ejercicio 3 - TIR'!$D$18)*(1-H552)))</f>
        <v>36015.4180437896</v>
      </c>
      <c r="J552" s="24">
        <f ca="1" t="shared" si="4103"/>
        <v>0.132120784509989</v>
      </c>
      <c r="K552" s="25">
        <f ca="1">IF(J552&lt;=('Ejercicio 3 - TIR'!$D$18-'Ejercicio 3 - TIR'!$C$18)/('Ejercicio 3 - TIR'!$E$18-'Ejercicio 3 - TIR'!$C$18),'Ejercicio 3 - TIR'!$C$18+SQRT(('Ejercicio 3 - TIR'!$E$18-'Ejercicio 3 - TIR'!$C$18)*('Ejercicio 3 - TIR'!$D$18-'Ejercicio 3 - TIR'!$C$18)*J552),'Ejercicio 3 - TIR'!$E$18-SQRT(('Ejercicio 3 - TIR'!$E$18-'Ejercicio 3 - TIR'!$C$18)*('Ejercicio 3 - TIR'!$E$18-'Ejercicio 3 - TIR'!$D$18)*(1-J552)))</f>
        <v>34451.7544492591</v>
      </c>
      <c r="L552" s="24">
        <f ca="1" t="shared" si="4103"/>
        <v>0.0333435605749484</v>
      </c>
      <c r="M552" s="25">
        <f ca="1">IF(L552&lt;=('Ejercicio 3 - TIR'!$D$18-'Ejercicio 3 - TIR'!$C$18)/('Ejercicio 3 - TIR'!$E$18-'Ejercicio 3 - TIR'!$C$18),'Ejercicio 3 - TIR'!$C$18+SQRT(('Ejercicio 3 - TIR'!$E$18-'Ejercicio 3 - TIR'!$C$18)*('Ejercicio 3 - TIR'!$D$18-'Ejercicio 3 - TIR'!$C$18)*L552),'Ejercicio 3 - TIR'!$E$18-SQRT(('Ejercicio 3 - TIR'!$E$18-'Ejercicio 3 - TIR'!$C$18)*('Ejercicio 3 - TIR'!$E$18-'Ejercicio 3 - TIR'!$D$18)*(1-L552)))</f>
        <v>32236.4109833039</v>
      </c>
      <c r="N552" s="24">
        <f ca="1" t="shared" ref="N552:R552" si="4104">RAND()</f>
        <v>0.781763901652619</v>
      </c>
      <c r="O552" s="25">
        <f ca="1">IF(N552&lt;=('Ejercicio 3 - TIR'!$D$18-'Ejercicio 3 - TIR'!$C$18)/('Ejercicio 3 - TIR'!$E$18-'Ejercicio 3 - TIR'!$C$18),'Ejercicio 3 - TIR'!$C$18+SQRT(('Ejercicio 3 - TIR'!$E$18-'Ejercicio 3 - TIR'!$C$18)*('Ejercicio 3 - TIR'!$D$18-'Ejercicio 3 - TIR'!$C$18)*N552),'Ejercicio 3 - TIR'!$E$18-SQRT(('Ejercicio 3 - TIR'!$E$18-'Ejercicio 3 - TIR'!$C$18)*('Ejercicio 3 - TIR'!$E$18-'Ejercicio 3 - TIR'!$D$18)*(1-N552)))</f>
        <v>40954.2976659109</v>
      </c>
      <c r="P552" s="24">
        <f ca="1" t="shared" si="4104"/>
        <v>0.85943421901495</v>
      </c>
      <c r="Q552" s="26">
        <f ca="1">IF(P552&lt;=('Ejercicio 3 - TIR'!$D$22-'Ejercicio 3 - TIR'!$C$22)/('Ejercicio 3 - TIR'!$E$22-'Ejercicio 3 - TIR'!$C$22),'Ejercicio 3 - TIR'!$C$22+SQRT(('Ejercicio 3 - TIR'!$E$22-'Ejercicio 3 - TIR'!$C$22)*('Ejercicio 3 - TIR'!$D$22-'Ejercicio 3 - TIR'!$C$22)*P552),'Ejercicio 3 - TIR'!$E$22-SQRT(('Ejercicio 3 - TIR'!$E$22-'Ejercicio 3 - TIR'!$C$22)*('Ejercicio 3 - TIR'!$E$22-'Ejercicio 3 - TIR'!$D$22)*(1-P552)))</f>
        <v>0.164093447709416</v>
      </c>
      <c r="R552" s="24">
        <f ca="1" t="shared" si="4104"/>
        <v>0.708892885310995</v>
      </c>
      <c r="S552" s="26">
        <f ca="1">IF(R552&lt;=('Ejercicio 3 - TIR'!$D$23-'Ejercicio 3 - TIR'!$C$23)/('Ejercicio 3 - TIR'!$E$23-'Ejercicio 3 - TIR'!$C$23),'Ejercicio 3 - TIR'!$C$23+SQRT(('Ejercicio 3 - TIR'!$E$23-'Ejercicio 3 - TIR'!$C$23)*('Ejercicio 3 - TIR'!$D$23-'Ejercicio 3 - TIR'!$C$23)*R552),'Ejercicio 3 - TIR'!$E$23-SQRT(('Ejercicio 3 - TIR'!$E$23-'Ejercicio 3 - TIR'!$C$23)*('Ejercicio 3 - TIR'!$E$23-'Ejercicio 3 - TIR'!$D$23)*(1-R552)))</f>
        <v>0.157109110842079</v>
      </c>
      <c r="T552" s="24">
        <f ca="1" t="shared" ref="T552:X552" si="4105">RAND()</f>
        <v>0.735119165596935</v>
      </c>
      <c r="U552" s="26">
        <f ca="1">IF(T552&lt;=('Ejercicio 3 - TIR'!$D$24-'Ejercicio 3 - TIR'!$C$24)/('Ejercicio 3 - TIR'!$E$24-'Ejercicio 3 - TIR'!$C$24),'Ejercicio 3 - TIR'!$C$24+SQRT(('Ejercicio 3 - TIR'!$E$24-'Ejercicio 3 - TIR'!$C$24)*('Ejercicio 3 - TIR'!$D$24-'Ejercicio 3 - TIR'!$C$24)*T552),'Ejercicio 3 - TIR'!$E$24-SQRT(('Ejercicio 3 - TIR'!$E$24-'Ejercicio 3 - TIR'!$C$24)*('Ejercicio 3 - TIR'!$E$24-'Ejercicio 3 - TIR'!$D$24)*(1-T552)))</f>
        <v>0.192766448334296</v>
      </c>
      <c r="V552" s="24">
        <f ca="1" t="shared" si="4105"/>
        <v>0.65421248582363</v>
      </c>
      <c r="W552" s="26">
        <f ca="1">IF(V552&lt;=('Ejercicio 3 - TIR'!$D$25-'Ejercicio 3 - TIR'!$C$25)/('Ejercicio 3 - TIR'!$E$25-'Ejercicio 3 - TIR'!$C$25),'Ejercicio 3 - TIR'!$C$25+SQRT(('Ejercicio 3 - TIR'!$E$25-'Ejercicio 3 - TIR'!$C$25)*('Ejercicio 3 - TIR'!$D$25-'Ejercicio 3 - TIR'!$C$25)*V552),'Ejercicio 3 - TIR'!$E$25-SQRT(('Ejercicio 3 - TIR'!$E$25-'Ejercicio 3 - TIR'!$C$25)*('Ejercicio 3 - TIR'!$E$25-'Ejercicio 3 - TIR'!$D$25)*(1-V552)))</f>
        <v>0.215211261885241</v>
      </c>
      <c r="X552" s="24">
        <f ca="1" t="shared" si="4105"/>
        <v>0.157459120651683</v>
      </c>
      <c r="Y552" s="26">
        <f ca="1">IF(X552&lt;=('Ejercicio 3 - TIR'!$D$26-'Ejercicio 3 - TIR'!$C$26)/('Ejercicio 3 - TIR'!$E$26-'Ejercicio 3 - TIR'!$C$26),'Ejercicio 3 - TIR'!$C$26+SQRT(('Ejercicio 3 - TIR'!$E$26-'Ejercicio 3 - TIR'!$C$26)*('Ejercicio 3 - TIR'!$D$26-'Ejercicio 3 - TIR'!$C$26)*X552),'Ejercicio 3 - TIR'!$E$26-SQRT(('Ejercicio 3 - TIR'!$E$26-'Ejercicio 3 - TIR'!$C$26)*('Ejercicio 3 - TIR'!$E$26-'Ejercicio 3 - TIR'!$D$26)*(1-X552)))</f>
        <v>0.210618914272084</v>
      </c>
      <c r="Z552" s="24">
        <f ca="1" t="shared" si="3812"/>
        <v>1.16409344770942</v>
      </c>
      <c r="AA552" s="24">
        <f ca="1" t="shared" si="3813"/>
        <v>1.34698313421613</v>
      </c>
      <c r="AB552" s="24">
        <f ca="1" t="shared" si="3814"/>
        <v>1.60663628896517</v>
      </c>
      <c r="AC552" s="24">
        <f ca="1" t="shared" si="3815"/>
        <v>1.95240251210399</v>
      </c>
      <c r="AD552" s="24">
        <f ca="1" t="shared" si="3816"/>
        <v>2.36361540942542</v>
      </c>
      <c r="AE552" s="23">
        <f ca="1" t="shared" si="3817"/>
        <v>6251.54179403533</v>
      </c>
      <c r="AF552" s="23">
        <f ca="1" t="shared" si="3818"/>
        <v>7233.71596668832</v>
      </c>
      <c r="AG552" s="23">
        <f ca="1" t="shared" si="3819"/>
        <v>8628.13370184591</v>
      </c>
      <c r="AH552" s="23">
        <f ca="1" t="shared" si="3820"/>
        <v>10485.0052435347</v>
      </c>
      <c r="AI552" s="23">
        <f ca="1" t="shared" si="3821"/>
        <v>12693.3456640651</v>
      </c>
      <c r="AJ552" s="25">
        <f ca="1" t="shared" si="3822"/>
        <v>46208.5562472128</v>
      </c>
      <c r="AK552" s="25">
        <f ca="1" t="shared" si="3823"/>
        <v>48512.1606767279</v>
      </c>
      <c r="AL552" s="25">
        <f ca="1" t="shared" si="3824"/>
        <v>55351.4389166971</v>
      </c>
      <c r="AM552" s="25">
        <f ca="1" t="shared" si="3825"/>
        <v>62938.4497850192</v>
      </c>
      <c r="AN552" s="25">
        <f ca="1" t="shared" si="3826"/>
        <v>96800.2090453427</v>
      </c>
      <c r="AO552" s="25">
        <f ca="1">C552/'Ejercicio 3 - TIR'!$D$7</f>
        <v>14554.4255009929</v>
      </c>
      <c r="AP552" s="25">
        <f ca="1" t="shared" si="3827"/>
        <v>31654.1307462198</v>
      </c>
      <c r="AQ552" s="25">
        <f ca="1" t="shared" si="3828"/>
        <v>33957.735175735</v>
      </c>
      <c r="AR552" s="25">
        <f ca="1" t="shared" si="3829"/>
        <v>40797.0134157042</v>
      </c>
      <c r="AS552" s="25">
        <f ca="1" t="shared" si="3830"/>
        <v>48384.0242840262</v>
      </c>
      <c r="AT552" s="25">
        <f ca="1" t="shared" si="3831"/>
        <v>82245.7835443497</v>
      </c>
      <c r="AU552" s="25">
        <f ca="1">AP552*'Ejercicio 3 - TIR'!$D$5</f>
        <v>15827.0653731099</v>
      </c>
      <c r="AV552" s="25">
        <f ca="1">AQ552*'Ejercicio 3 - TIR'!$D$5</f>
        <v>16978.8675878675</v>
      </c>
      <c r="AW552" s="25">
        <f ca="1">AR552*'Ejercicio 3 - TIR'!$D$5</f>
        <v>20398.5067078521</v>
      </c>
      <c r="AX552" s="25">
        <f ca="1">AS552*'Ejercicio 3 - TIR'!$D$5</f>
        <v>24192.0121420131</v>
      </c>
      <c r="AY552" s="25">
        <f ca="1">AT552*'Ejercicio 3 - TIR'!$D$5</f>
        <v>41122.8917721749</v>
      </c>
      <c r="AZ552" s="25">
        <f ca="1" t="shared" ref="AZ552:BD552" si="4106">AJ552-AU552-AE552</f>
        <v>24129.9490800675</v>
      </c>
      <c r="BA552" s="25">
        <f ca="1" t="shared" si="4106"/>
        <v>24299.5771221721</v>
      </c>
      <c r="BB552" s="25">
        <f ca="1" t="shared" si="4106"/>
        <v>26324.7985069991</v>
      </c>
      <c r="BC552" s="25">
        <f ca="1" t="shared" si="4106"/>
        <v>28261.4323994713</v>
      </c>
      <c r="BD552" s="25">
        <f ca="1" t="shared" si="4106"/>
        <v>42983.9716091027</v>
      </c>
      <c r="BE552" s="25">
        <f ca="1" t="shared" ref="BE552:BI552" si="4107">AZ552/Z552</f>
        <v>20728.5326857118</v>
      </c>
      <c r="BF552" s="25">
        <f ca="1" t="shared" si="4107"/>
        <v>18040.0010251896</v>
      </c>
      <c r="BG552" s="25">
        <f ca="1" t="shared" si="4107"/>
        <v>16385.0391577765</v>
      </c>
      <c r="BH552" s="25">
        <f ca="1" t="shared" si="4107"/>
        <v>14475.2079677544</v>
      </c>
      <c r="BI552" s="25">
        <f ca="1" t="shared" si="4107"/>
        <v>18185.687670547</v>
      </c>
      <c r="BJ552" s="25">
        <f ca="1" t="shared" si="3834"/>
        <v>90047.7180735175</v>
      </c>
      <c r="BK552" s="25">
        <f ca="1" t="shared" si="3835"/>
        <v>34401.0643894812</v>
      </c>
      <c r="BL552" s="25">
        <f ca="1" t="shared" si="3836"/>
        <v>124448.782462999</v>
      </c>
      <c r="BM552" s="25">
        <f ca="1">BK552*'Ejercicio 3 - TIR'!$D$5</f>
        <v>17200.5321947406</v>
      </c>
      <c r="BN552" s="25">
        <f ca="1" t="shared" si="3837"/>
        <v>107248.250268258</v>
      </c>
      <c r="BO552" s="25">
        <f ca="1" t="shared" si="3838"/>
        <v>45374.6619862871</v>
      </c>
      <c r="BP552" s="25">
        <f ca="1" t="shared" si="3839"/>
        <v>-110869.576740755</v>
      </c>
      <c r="BQ552" s="25">
        <f ca="1" t="shared" ref="BQ552:BT552" si="4108">BE552</f>
        <v>20728.5326857118</v>
      </c>
      <c r="BR552" s="25">
        <f ca="1" t="shared" si="4108"/>
        <v>18040.0010251896</v>
      </c>
      <c r="BS552" s="25">
        <f ca="1" t="shared" si="4108"/>
        <v>16385.0391577765</v>
      </c>
      <c r="BT552" s="25">
        <f ca="1" t="shared" si="4108"/>
        <v>14475.2079677544</v>
      </c>
      <c r="BU552" s="25">
        <f ca="1" t="shared" si="3841"/>
        <v>63560.349656834</v>
      </c>
      <c r="BV552" s="27">
        <f ca="1" t="shared" si="3842"/>
        <v>5.29678791460073</v>
      </c>
    </row>
    <row r="553" ht="15" customHeight="1" spans="1:74">
      <c r="A553" s="23">
        <v>552</v>
      </c>
      <c r="B553" s="24">
        <f ca="1" t="shared" ref="B553:F553" si="4109">RAND()</f>
        <v>0.486126985379795</v>
      </c>
      <c r="C553" s="25">
        <f ca="1">IF(B553&lt;=('Ejercicio 3 - TIR'!$D$13-'Ejercicio 3 - TIR'!$C$13)/('Ejercicio 3 - TIR'!$E$13-'Ejercicio 3 - TIR'!$C$13),'Ejercicio 3 - TIR'!$C$13+SQRT(('Ejercicio 3 - TIR'!$E$13-'Ejercicio 3 - TIR'!$C$13)*('Ejercicio 3 - TIR'!$D$13-'Ejercicio 3 - TIR'!$C$13)*B553),'Ejercicio 3 - TIR'!$E$13-SQRT(('Ejercicio 3 - TIR'!$E$13-'Ejercicio 3 - TIR'!$C$13)*('Ejercicio 3 - TIR'!$E$13-'Ejercicio 3 - TIR'!$D$13)*(1-B553)))</f>
        <v>75167.6095080589</v>
      </c>
      <c r="D553" s="24">
        <f ca="1" t="shared" si="4109"/>
        <v>0.987440693772193</v>
      </c>
      <c r="E553" s="25">
        <f ca="1">IF(D553&lt;=('Ejercicio 3 - TIR'!$D$14-'Ejercicio 3 - TIR'!$C$14)/('Ejercicio 3 - TIR'!$E$14-'Ejercicio 3 - TIR'!$C$14),'Ejercicio 3 - TIR'!$C$14+SQRT(('Ejercicio 3 - TIR'!$E$14-'Ejercicio 3 - TIR'!$C$14)*('Ejercicio 3 - TIR'!$D$14-'Ejercicio 3 - TIR'!$C$14)*D553),'Ejercicio 3 - TIR'!$E$14-SQRT(('Ejercicio 3 - TIR'!$E$14-'Ejercicio 3 - TIR'!$C$14)*('Ejercicio 3 - TIR'!$E$14-'Ejercicio 3 - TIR'!$D$14)*(1-D553)))</f>
        <v>38627.4491141779</v>
      </c>
      <c r="F553" s="24">
        <f ca="1" t="shared" si="4109"/>
        <v>0.0529109426626202</v>
      </c>
      <c r="G553" s="25">
        <f ca="1">IF(F553&lt;=('Ejercicio 3 - TIR'!$D$18-'Ejercicio 3 - TIR'!$C$18)/('Ejercicio 3 - TIR'!$E$18-'Ejercicio 3 - TIR'!$C$18),'Ejercicio 3 - TIR'!$C$18+SQRT(('Ejercicio 3 - TIR'!$E$18-'Ejercicio 3 - TIR'!$C$18)*('Ejercicio 3 - TIR'!$D$18-'Ejercicio 3 - TIR'!$C$18)*F553),'Ejercicio 3 - TIR'!$E$18-SQRT(('Ejercicio 3 - TIR'!$E$18-'Ejercicio 3 - TIR'!$C$18)*('Ejercicio 3 - TIR'!$E$18-'Ejercicio 3 - TIR'!$D$18)*(1-F553)))</f>
        <v>32817.2045363078</v>
      </c>
      <c r="H553" s="24">
        <f ca="1" t="shared" ref="H553:L553" si="4110">RAND()</f>
        <v>0.193333026464164</v>
      </c>
      <c r="I553" s="25">
        <f ca="1">IF(H553&lt;=('Ejercicio 3 - TIR'!$D$18-'Ejercicio 3 - TIR'!$C$18)/('Ejercicio 3 - TIR'!$E$18-'Ejercicio 3 - TIR'!$C$18),'Ejercicio 3 - TIR'!$C$18+SQRT(('Ejercicio 3 - TIR'!$E$18-'Ejercicio 3 - TIR'!$C$18)*('Ejercicio 3 - TIR'!$D$18-'Ejercicio 3 - TIR'!$C$18)*H553),'Ejercicio 3 - TIR'!$E$18-SQRT(('Ejercicio 3 - TIR'!$E$18-'Ejercicio 3 - TIR'!$C$18)*('Ejercicio 3 - TIR'!$E$18-'Ejercicio 3 - TIR'!$D$18)*(1-H553)))</f>
        <v>35385.1605333197</v>
      </c>
      <c r="J553" s="24">
        <f ca="1" t="shared" si="4110"/>
        <v>0.650001707367479</v>
      </c>
      <c r="K553" s="25">
        <f ca="1">IF(J553&lt;=('Ejercicio 3 - TIR'!$D$18-'Ejercicio 3 - TIR'!$C$18)/('Ejercicio 3 - TIR'!$E$18-'Ejercicio 3 - TIR'!$C$18),'Ejercicio 3 - TIR'!$C$18+SQRT(('Ejercicio 3 - TIR'!$E$18-'Ejercicio 3 - TIR'!$C$18)*('Ejercicio 3 - TIR'!$D$18-'Ejercicio 3 - TIR'!$C$18)*J553),'Ejercicio 3 - TIR'!$E$18-SQRT(('Ejercicio 3 - TIR'!$E$18-'Ejercicio 3 - TIR'!$C$18)*('Ejercicio 3 - TIR'!$E$18-'Ejercicio 3 - TIR'!$D$18)*(1-J553)))</f>
        <v>39874.2217974442</v>
      </c>
      <c r="L553" s="24">
        <f ca="1" t="shared" si="4110"/>
        <v>0.961804639994954</v>
      </c>
      <c r="M553" s="25">
        <f ca="1">IF(L553&lt;=('Ejercicio 3 - TIR'!$D$18-'Ejercicio 3 - TIR'!$C$18)/('Ejercicio 3 - TIR'!$E$18-'Ejercicio 3 - TIR'!$C$18),'Ejercicio 3 - TIR'!$C$18+SQRT(('Ejercicio 3 - TIR'!$E$18-'Ejercicio 3 - TIR'!$C$18)*('Ejercicio 3 - TIR'!$D$18-'Ejercicio 3 - TIR'!$C$18)*L553),'Ejercicio 3 - TIR'!$E$18-SQRT(('Ejercicio 3 - TIR'!$E$18-'Ejercicio 3 - TIR'!$C$18)*('Ejercicio 3 - TIR'!$E$18-'Ejercicio 3 - TIR'!$D$18)*(1-L553)))</f>
        <v>43307.4717135662</v>
      </c>
      <c r="N553" s="24">
        <f ca="1" t="shared" ref="N553:R553" si="4111">RAND()</f>
        <v>0.248106576998016</v>
      </c>
      <c r="O553" s="25">
        <f ca="1">IF(N553&lt;=('Ejercicio 3 - TIR'!$D$18-'Ejercicio 3 - TIR'!$C$18)/('Ejercicio 3 - TIR'!$E$18-'Ejercicio 3 - TIR'!$C$18),'Ejercicio 3 - TIR'!$C$18+SQRT(('Ejercicio 3 - TIR'!$E$18-'Ejercicio 3 - TIR'!$C$18)*('Ejercicio 3 - TIR'!$D$18-'Ejercicio 3 - TIR'!$C$18)*N553),'Ejercicio 3 - TIR'!$E$18-SQRT(('Ejercicio 3 - TIR'!$E$18-'Ejercicio 3 - TIR'!$C$18)*('Ejercicio 3 - TIR'!$E$18-'Ejercicio 3 - TIR'!$D$18)*(1-N553)))</f>
        <v>36100.4906810602</v>
      </c>
      <c r="P553" s="24">
        <f ca="1" t="shared" si="4111"/>
        <v>0.617641294167403</v>
      </c>
      <c r="Q553" s="26">
        <f ca="1">IF(P553&lt;=('Ejercicio 3 - TIR'!$D$22-'Ejercicio 3 - TIR'!$C$22)/('Ejercicio 3 - TIR'!$E$22-'Ejercicio 3 - TIR'!$C$22),'Ejercicio 3 - TIR'!$C$22+SQRT(('Ejercicio 3 - TIR'!$E$22-'Ejercicio 3 - TIR'!$C$22)*('Ejercicio 3 - TIR'!$D$22-'Ejercicio 3 - TIR'!$C$22)*P553),'Ejercicio 3 - TIR'!$E$22-SQRT(('Ejercicio 3 - TIR'!$E$22-'Ejercicio 3 - TIR'!$C$22)*('Ejercicio 3 - TIR'!$E$22-'Ejercicio 3 - TIR'!$D$22)*(1-P553)))</f>
        <v>0.153765563270795</v>
      </c>
      <c r="R553" s="24">
        <f ca="1" t="shared" si="4111"/>
        <v>0.250213522752946</v>
      </c>
      <c r="S553" s="26">
        <f ca="1">IF(R553&lt;=('Ejercicio 3 - TIR'!$D$23-'Ejercicio 3 - TIR'!$C$23)/('Ejercicio 3 - TIR'!$E$23-'Ejercicio 3 - TIR'!$C$23),'Ejercicio 3 - TIR'!$C$23+SQRT(('Ejercicio 3 - TIR'!$E$23-'Ejercicio 3 - TIR'!$C$23)*('Ejercicio 3 - TIR'!$D$23-'Ejercicio 3 - TIR'!$C$23)*R553),'Ejercicio 3 - TIR'!$E$23-SQRT(('Ejercicio 3 - TIR'!$E$23-'Ejercicio 3 - TIR'!$C$23)*('Ejercicio 3 - TIR'!$E$23-'Ejercicio 3 - TIR'!$D$23)*(1-R553)))</f>
        <v>0.141222260505311</v>
      </c>
      <c r="T553" s="24">
        <f ca="1" t="shared" ref="T553:X553" si="4112">RAND()</f>
        <v>0.788695334105796</v>
      </c>
      <c r="U553" s="26">
        <f ca="1">IF(T553&lt;=('Ejercicio 3 - TIR'!$D$24-'Ejercicio 3 - TIR'!$C$24)/('Ejercicio 3 - TIR'!$E$24-'Ejercicio 3 - TIR'!$C$24),'Ejercicio 3 - TIR'!$C$24+SQRT(('Ejercicio 3 - TIR'!$E$24-'Ejercicio 3 - TIR'!$C$24)*('Ejercicio 3 - TIR'!$D$24-'Ejercicio 3 - TIR'!$C$24)*T553),'Ejercicio 3 - TIR'!$E$24-SQRT(('Ejercicio 3 - TIR'!$E$24-'Ejercicio 3 - TIR'!$C$24)*('Ejercicio 3 - TIR'!$E$24-'Ejercicio 3 - TIR'!$D$24)*(1-T553)))</f>
        <v>0.195676080404183</v>
      </c>
      <c r="V553" s="24">
        <f ca="1" t="shared" si="4112"/>
        <v>0.554030809332777</v>
      </c>
      <c r="W553" s="26">
        <f ca="1">IF(V553&lt;=('Ejercicio 3 - TIR'!$D$25-'Ejercicio 3 - TIR'!$C$25)/('Ejercicio 3 - TIR'!$E$25-'Ejercicio 3 - TIR'!$C$25),'Ejercicio 3 - TIR'!$C$25+SQRT(('Ejercicio 3 - TIR'!$E$25-'Ejercicio 3 - TIR'!$C$25)*('Ejercicio 3 - TIR'!$D$25-'Ejercicio 3 - TIR'!$C$25)*V553),'Ejercicio 3 - TIR'!$E$25-SQRT(('Ejercicio 3 - TIR'!$E$25-'Ejercicio 3 - TIR'!$C$25)*('Ejercicio 3 - TIR'!$E$25-'Ejercicio 3 - TIR'!$D$25)*(1-V553)))</f>
        <v>0.210491872135784</v>
      </c>
      <c r="X553" s="24">
        <f ca="1" t="shared" si="4112"/>
        <v>0.993174424210078</v>
      </c>
      <c r="Y553" s="26">
        <f ca="1">IF(X553&lt;=('Ejercicio 3 - TIR'!$D$26-'Ejercicio 3 - TIR'!$C$26)/('Ejercicio 3 - TIR'!$E$26-'Ejercicio 3 - TIR'!$C$26),'Ejercicio 3 - TIR'!$C$26+SQRT(('Ejercicio 3 - TIR'!$E$26-'Ejercicio 3 - TIR'!$C$26)*('Ejercicio 3 - TIR'!$D$26-'Ejercicio 3 - TIR'!$C$26)*X553),'Ejercicio 3 - TIR'!$E$26-SQRT(('Ejercicio 3 - TIR'!$E$26-'Ejercicio 3 - TIR'!$C$26)*('Ejercicio 3 - TIR'!$E$26-'Ejercicio 3 - TIR'!$D$26)*(1-X553)))</f>
        <v>0.273928912019615</v>
      </c>
      <c r="Z553" s="24">
        <f ca="1" t="shared" si="3812"/>
        <v>1.15376556327079</v>
      </c>
      <c r="AA553" s="24">
        <f ca="1" t="shared" si="3813"/>
        <v>1.31670294420908</v>
      </c>
      <c r="AB553" s="24">
        <f ca="1" t="shared" si="3814"/>
        <v>1.57435021538856</v>
      </c>
      <c r="AC553" s="24">
        <f ca="1" t="shared" si="3815"/>
        <v>1.90573813962307</v>
      </c>
      <c r="AD553" s="24">
        <f ca="1" t="shared" si="3816"/>
        <v>2.42777491480431</v>
      </c>
      <c r="AE553" s="23">
        <f ca="1" t="shared" si="3817"/>
        <v>5939.57147075552</v>
      </c>
      <c r="AF553" s="23">
        <f ca="1" t="shared" si="3818"/>
        <v>6778.37118028848</v>
      </c>
      <c r="AG553" s="23">
        <f ca="1" t="shared" si="3819"/>
        <v>8104.736284372</v>
      </c>
      <c r="AH553" s="23">
        <f ca="1" t="shared" si="3820"/>
        <v>9810.71739803628</v>
      </c>
      <c r="AI553" s="23">
        <f ca="1" t="shared" si="3821"/>
        <v>12498.1565410123</v>
      </c>
      <c r="AJ553" s="25">
        <f ca="1" t="shared" si="3822"/>
        <v>37863.360476806</v>
      </c>
      <c r="AK553" s="25">
        <f ca="1" t="shared" si="3823"/>
        <v>46591.7450555331</v>
      </c>
      <c r="AL553" s="25">
        <f ca="1" t="shared" si="3824"/>
        <v>62775.9896752575</v>
      </c>
      <c r="AM553" s="25">
        <f ca="1" t="shared" si="3825"/>
        <v>82532.7005751906</v>
      </c>
      <c r="AN553" s="25">
        <f ca="1" t="shared" si="3826"/>
        <v>87643.8656876046</v>
      </c>
      <c r="AO553" s="25">
        <f ca="1">C553/'Ejercicio 3 - TIR'!$D$7</f>
        <v>15033.5219016118</v>
      </c>
      <c r="AP553" s="25">
        <f ca="1" t="shared" si="3827"/>
        <v>22829.8385751942</v>
      </c>
      <c r="AQ553" s="25">
        <f ca="1" t="shared" si="3828"/>
        <v>31558.2231539213</v>
      </c>
      <c r="AR553" s="25">
        <f ca="1" t="shared" si="3829"/>
        <v>47742.4677736457</v>
      </c>
      <c r="AS553" s="25">
        <f ca="1" t="shared" si="3830"/>
        <v>67499.1786735788</v>
      </c>
      <c r="AT553" s="25">
        <f ca="1" t="shared" si="3831"/>
        <v>72610.3437859928</v>
      </c>
      <c r="AU553" s="25">
        <f ca="1">AP553*'Ejercicio 3 - TIR'!$D$5</f>
        <v>11414.9192875971</v>
      </c>
      <c r="AV553" s="25">
        <f ca="1">AQ553*'Ejercicio 3 - TIR'!$D$5</f>
        <v>15779.1115769606</v>
      </c>
      <c r="AW553" s="25">
        <f ca="1">AR553*'Ejercicio 3 - TIR'!$D$5</f>
        <v>23871.2338868229</v>
      </c>
      <c r="AX553" s="25">
        <f ca="1">AS553*'Ejercicio 3 - TIR'!$D$5</f>
        <v>33749.5893367894</v>
      </c>
      <c r="AY553" s="25">
        <f ca="1">AT553*'Ejercicio 3 - TIR'!$D$5</f>
        <v>36305.1718929964</v>
      </c>
      <c r="AZ553" s="25">
        <f ca="1" t="shared" ref="AZ553:BD553" si="4113">AJ553-AU553-AE553</f>
        <v>20508.8697184534</v>
      </c>
      <c r="BA553" s="25">
        <f ca="1" t="shared" si="4113"/>
        <v>24034.2622982839</v>
      </c>
      <c r="BB553" s="25">
        <f ca="1" t="shared" si="4113"/>
        <v>30800.0195040626</v>
      </c>
      <c r="BC553" s="25">
        <f ca="1" t="shared" si="4113"/>
        <v>38972.3938403649</v>
      </c>
      <c r="BD553" s="25">
        <f ca="1" t="shared" si="4113"/>
        <v>38840.5372535959</v>
      </c>
      <c r="BE553" s="25">
        <f ca="1" t="shared" ref="BE553:BI553" si="4114">AZ553/Z553</f>
        <v>17775.5952953848</v>
      </c>
      <c r="BF553" s="25">
        <f ca="1" t="shared" si="4114"/>
        <v>18253.3671728978</v>
      </c>
      <c r="BG553" s="25">
        <f ca="1" t="shared" si="4114"/>
        <v>19563.6391464913</v>
      </c>
      <c r="BH553" s="25">
        <f ca="1" t="shared" si="4114"/>
        <v>20450.0256515163</v>
      </c>
      <c r="BI553" s="25">
        <f ca="1" t="shared" si="4114"/>
        <v>15998.4094970051</v>
      </c>
      <c r="BJ553" s="25">
        <f ca="1" t="shared" si="3834"/>
        <v>93778.7519822809</v>
      </c>
      <c r="BK553" s="25">
        <f ca="1" t="shared" si="3835"/>
        <v>36498.0073538942</v>
      </c>
      <c r="BL553" s="25">
        <f ca="1" t="shared" si="3836"/>
        <v>130276.759336175</v>
      </c>
      <c r="BM553" s="25">
        <f ca="1">BK553*'Ejercicio 3 - TIR'!$D$5</f>
        <v>18249.0036769471</v>
      </c>
      <c r="BN553" s="25">
        <f ca="1" t="shared" si="3837"/>
        <v>112027.755659228</v>
      </c>
      <c r="BO553" s="25">
        <f ca="1" t="shared" si="3838"/>
        <v>46144.2100649838</v>
      </c>
      <c r="BP553" s="25">
        <f ca="1" t="shared" si="3839"/>
        <v>-113795.058622237</v>
      </c>
      <c r="BQ553" s="25">
        <f ca="1" t="shared" ref="BQ553:BT553" si="4115">BE553</f>
        <v>17775.5952953848</v>
      </c>
      <c r="BR553" s="25">
        <f ca="1" t="shared" si="4115"/>
        <v>18253.3671728978</v>
      </c>
      <c r="BS553" s="25">
        <f ca="1" t="shared" si="4115"/>
        <v>19563.6391464913</v>
      </c>
      <c r="BT553" s="25">
        <f ca="1" t="shared" si="4115"/>
        <v>20450.0256515163</v>
      </c>
      <c r="BU553" s="25">
        <f ca="1" t="shared" si="3841"/>
        <v>62142.6195619889</v>
      </c>
      <c r="BV553" s="27">
        <f ca="1" t="shared" si="3842"/>
        <v>5.54433729071475</v>
      </c>
    </row>
    <row r="554" ht="15" customHeight="1" spans="1:74">
      <c r="A554" s="23">
        <v>553</v>
      </c>
      <c r="B554" s="24">
        <f ca="1" t="shared" ref="B554:F554" si="4116">RAND()</f>
        <v>0.0984915992839803</v>
      </c>
      <c r="C554" s="25">
        <f ca="1">IF(B554&lt;=('Ejercicio 3 - TIR'!$D$13-'Ejercicio 3 - TIR'!$C$13)/('Ejercicio 3 - TIR'!$E$13-'Ejercicio 3 - TIR'!$C$13),'Ejercicio 3 - TIR'!$C$13+SQRT(('Ejercicio 3 - TIR'!$E$13-'Ejercicio 3 - TIR'!$C$13)*('Ejercicio 3 - TIR'!$D$13-'Ejercicio 3 - TIR'!$C$13)*B554),'Ejercicio 3 - TIR'!$E$13-SQRT(('Ejercicio 3 - TIR'!$E$13-'Ejercicio 3 - TIR'!$C$13)*('Ejercicio 3 - TIR'!$E$13-'Ejercicio 3 - TIR'!$D$13)*(1-B554)))</f>
        <v>66276.6742558135</v>
      </c>
      <c r="D554" s="24">
        <f ca="1" t="shared" si="4116"/>
        <v>0.0197104501153436</v>
      </c>
      <c r="E554" s="25">
        <f ca="1">IF(D554&lt;=('Ejercicio 3 - TIR'!$D$14-'Ejercicio 3 - TIR'!$C$14)/('Ejercicio 3 - TIR'!$E$14-'Ejercicio 3 - TIR'!$C$14),'Ejercicio 3 - TIR'!$C$14+SQRT(('Ejercicio 3 - TIR'!$E$14-'Ejercicio 3 - TIR'!$C$14)*('Ejercicio 3 - TIR'!$D$14-'Ejercicio 3 - TIR'!$C$14)*D554),'Ejercicio 3 - TIR'!$E$14-SQRT(('Ejercicio 3 - TIR'!$E$14-'Ejercicio 3 - TIR'!$C$14)*('Ejercicio 3 - TIR'!$E$14-'Ejercicio 3 - TIR'!$D$14)*(1-D554)))</f>
        <v>26215.8469306005</v>
      </c>
      <c r="F554" s="24">
        <f ca="1" t="shared" si="4116"/>
        <v>0.269136581285207</v>
      </c>
      <c r="G554" s="25">
        <f ca="1">IF(F554&lt;=('Ejercicio 3 - TIR'!$D$18-'Ejercicio 3 - TIR'!$C$18)/('Ejercicio 3 - TIR'!$E$18-'Ejercicio 3 - TIR'!$C$18),'Ejercicio 3 - TIR'!$C$18+SQRT(('Ejercicio 3 - TIR'!$E$18-'Ejercicio 3 - TIR'!$C$18)*('Ejercicio 3 - TIR'!$D$18-'Ejercicio 3 - TIR'!$C$18)*F554),'Ejercicio 3 - TIR'!$E$18-SQRT(('Ejercicio 3 - TIR'!$E$18-'Ejercicio 3 - TIR'!$C$18)*('Ejercicio 3 - TIR'!$E$18-'Ejercicio 3 - TIR'!$D$18)*(1-F554)))</f>
        <v>36353.7773955956</v>
      </c>
      <c r="H554" s="24">
        <f ca="1" t="shared" ref="H554:L554" si="4117">RAND()</f>
        <v>0.416238366760399</v>
      </c>
      <c r="I554" s="25">
        <f ca="1">IF(H554&lt;=('Ejercicio 3 - TIR'!$D$18-'Ejercicio 3 - TIR'!$C$18)/('Ejercicio 3 - TIR'!$E$18-'Ejercicio 3 - TIR'!$C$18),'Ejercicio 3 - TIR'!$C$18+SQRT(('Ejercicio 3 - TIR'!$E$18-'Ejercicio 3 - TIR'!$C$18)*('Ejercicio 3 - TIR'!$D$18-'Ejercicio 3 - TIR'!$C$18)*H554),'Ejercicio 3 - TIR'!$E$18-SQRT(('Ejercicio 3 - TIR'!$E$18-'Ejercicio 3 - TIR'!$C$18)*('Ejercicio 3 - TIR'!$E$18-'Ejercicio 3 - TIR'!$D$18)*(1-H554)))</f>
        <v>37901.6298960442</v>
      </c>
      <c r="J554" s="24">
        <f ca="1" t="shared" si="4117"/>
        <v>0.303685468090198</v>
      </c>
      <c r="K554" s="25">
        <f ca="1">IF(J554&lt;=('Ejercicio 3 - TIR'!$D$18-'Ejercicio 3 - TIR'!$C$18)/('Ejercicio 3 - TIR'!$E$18-'Ejercicio 3 - TIR'!$C$18),'Ejercicio 3 - TIR'!$C$18+SQRT(('Ejercicio 3 - TIR'!$E$18-'Ejercicio 3 - TIR'!$C$18)*('Ejercicio 3 - TIR'!$D$18-'Ejercicio 3 - TIR'!$C$18)*J554),'Ejercicio 3 - TIR'!$E$18-SQRT(('Ejercicio 3 - TIR'!$E$18-'Ejercicio 3 - TIR'!$C$18)*('Ejercicio 3 - TIR'!$E$18-'Ejercicio 3 - TIR'!$D$18)*(1-J554)))</f>
        <v>36749.282940693</v>
      </c>
      <c r="L554" s="24">
        <f ca="1" t="shared" si="4117"/>
        <v>0.438441416055357</v>
      </c>
      <c r="M554" s="25">
        <f ca="1">IF(L554&lt;=('Ejercicio 3 - TIR'!$D$18-'Ejercicio 3 - TIR'!$C$18)/('Ejercicio 3 - TIR'!$E$18-'Ejercicio 3 - TIR'!$C$18),'Ejercicio 3 - TIR'!$C$18+SQRT(('Ejercicio 3 - TIR'!$E$18-'Ejercicio 3 - TIR'!$C$18)*('Ejercicio 3 - TIR'!$D$18-'Ejercicio 3 - TIR'!$C$18)*L554),'Ejercicio 3 - TIR'!$E$18-SQRT(('Ejercicio 3 - TIR'!$E$18-'Ejercicio 3 - TIR'!$C$18)*('Ejercicio 3 - TIR'!$E$18-'Ejercicio 3 - TIR'!$D$18)*(1-L554)))</f>
        <v>38109.637008418</v>
      </c>
      <c r="N554" s="24">
        <f ca="1" t="shared" ref="N554:R554" si="4118">RAND()</f>
        <v>0.4008434328438</v>
      </c>
      <c r="O554" s="25">
        <f ca="1">IF(N554&lt;=('Ejercicio 3 - TIR'!$D$18-'Ejercicio 3 - TIR'!$C$18)/('Ejercicio 3 - TIR'!$E$18-'Ejercicio 3 - TIR'!$C$18),'Ejercicio 3 - TIR'!$C$18+SQRT(('Ejercicio 3 - TIR'!$E$18-'Ejercicio 3 - TIR'!$C$18)*('Ejercicio 3 - TIR'!$D$18-'Ejercicio 3 - TIR'!$C$18)*N554),'Ejercicio 3 - TIR'!$E$18-SQRT(('Ejercicio 3 - TIR'!$E$18-'Ejercicio 3 - TIR'!$C$18)*('Ejercicio 3 - TIR'!$E$18-'Ejercicio 3 - TIR'!$D$18)*(1-N554)))</f>
        <v>37754.128895406</v>
      </c>
      <c r="P554" s="24">
        <f ca="1" t="shared" si="4118"/>
        <v>0.150586104538394</v>
      </c>
      <c r="Q554" s="26">
        <f ca="1">IF(P554&lt;=('Ejercicio 3 - TIR'!$D$22-'Ejercicio 3 - TIR'!$C$22)/('Ejercicio 3 - TIR'!$E$22-'Ejercicio 3 - TIR'!$C$22),'Ejercicio 3 - TIR'!$C$22+SQRT(('Ejercicio 3 - TIR'!$E$22-'Ejercicio 3 - TIR'!$C$22)*('Ejercicio 3 - TIR'!$D$22-'Ejercicio 3 - TIR'!$C$22)*P554),'Ejercicio 3 - TIR'!$E$22-SQRT(('Ejercicio 3 - TIR'!$E$22-'Ejercicio 3 - TIR'!$C$22)*('Ejercicio 3 - TIR'!$E$22-'Ejercicio 3 - TIR'!$D$22)*(1-P554)))</f>
        <v>0.136463747695136</v>
      </c>
      <c r="R554" s="24">
        <f ca="1" t="shared" si="4118"/>
        <v>0.962104926422642</v>
      </c>
      <c r="S554" s="26">
        <f ca="1">IF(R554&lt;=('Ejercicio 3 - TIR'!$D$23-'Ejercicio 3 - TIR'!$C$23)/('Ejercicio 3 - TIR'!$E$23-'Ejercicio 3 - TIR'!$C$23),'Ejercicio 3 - TIR'!$C$23+SQRT(('Ejercicio 3 - TIR'!$E$23-'Ejercicio 3 - TIR'!$C$23)*('Ejercicio 3 - TIR'!$D$23-'Ejercicio 3 - TIR'!$C$23)*R554),'Ejercicio 3 - TIR'!$E$23-SQRT(('Ejercicio 3 - TIR'!$E$23-'Ejercicio 3 - TIR'!$C$23)*('Ejercicio 3 - TIR'!$E$23-'Ejercicio 3 - TIR'!$D$23)*(1-R554)))</f>
        <v>0.171740996885868</v>
      </c>
      <c r="T554" s="24">
        <f ca="1" t="shared" ref="T554:X554" si="4119">RAND()</f>
        <v>0.352864363955539</v>
      </c>
      <c r="U554" s="26">
        <f ca="1">IF(T554&lt;=('Ejercicio 3 - TIR'!$D$24-'Ejercicio 3 - TIR'!$C$24)/('Ejercicio 3 - TIR'!$E$24-'Ejercicio 3 - TIR'!$C$24),'Ejercicio 3 - TIR'!$C$24+SQRT(('Ejercicio 3 - TIR'!$E$24-'Ejercicio 3 - TIR'!$C$24)*('Ejercicio 3 - TIR'!$D$24-'Ejercicio 3 - TIR'!$C$24)*T554),'Ejercicio 3 - TIR'!$E$24-SQRT(('Ejercicio 3 - TIR'!$E$24-'Ejercicio 3 - TIR'!$C$24)*('Ejercicio 3 - TIR'!$E$24-'Ejercicio 3 - TIR'!$D$24)*(1-T554)))</f>
        <v>0.177221593713569</v>
      </c>
      <c r="V554" s="24">
        <f ca="1" t="shared" si="4119"/>
        <v>0.207235876599957</v>
      </c>
      <c r="W554" s="26">
        <f ca="1">IF(V554&lt;=('Ejercicio 3 - TIR'!$D$25-'Ejercicio 3 - TIR'!$C$25)/('Ejercicio 3 - TIR'!$E$25-'Ejercicio 3 - TIR'!$C$25),'Ejercicio 3 - TIR'!$C$25+SQRT(('Ejercicio 3 - TIR'!$E$25-'Ejercicio 3 - TIR'!$C$25)*('Ejercicio 3 - TIR'!$D$25-'Ejercicio 3 - TIR'!$C$25)*V554),'Ejercicio 3 - TIR'!$E$25-SQRT(('Ejercicio 3 - TIR'!$E$25-'Ejercicio 3 - TIR'!$C$25)*('Ejercicio 3 - TIR'!$E$25-'Ejercicio 3 - TIR'!$D$25)*(1-V554)))</f>
        <v>0.197033209540188</v>
      </c>
      <c r="X554" s="24">
        <f ca="1" t="shared" si="4119"/>
        <v>0.124505306836413</v>
      </c>
      <c r="Y554" s="26">
        <f ca="1">IF(X554&lt;=('Ejercicio 3 - TIR'!$D$26-'Ejercicio 3 - TIR'!$C$26)/('Ejercicio 3 - TIR'!$E$26-'Ejercicio 3 - TIR'!$C$26),'Ejercicio 3 - TIR'!$C$26+SQRT(('Ejercicio 3 - TIR'!$E$26-'Ejercicio 3 - TIR'!$C$26)*('Ejercicio 3 - TIR'!$D$26-'Ejercicio 3 - TIR'!$C$26)*X554),'Ejercicio 3 - TIR'!$E$26-SQRT(('Ejercicio 3 - TIR'!$E$26-'Ejercicio 3 - TIR'!$C$26)*('Ejercicio 3 - TIR'!$E$26-'Ejercicio 3 - TIR'!$D$26)*(1-X554)))</f>
        <v>0.208334784658084</v>
      </c>
      <c r="Z554" s="24">
        <f ca="1" t="shared" si="3812"/>
        <v>1.13646374769514</v>
      </c>
      <c r="AA554" s="24">
        <f ca="1" t="shared" si="3813"/>
        <v>1.33164116464895</v>
      </c>
      <c r="AB554" s="24">
        <f ca="1" t="shared" si="3814"/>
        <v>1.56763673410263</v>
      </c>
      <c r="AC554" s="24">
        <f ca="1" t="shared" si="3815"/>
        <v>1.87651323121597</v>
      </c>
      <c r="AD554" s="24">
        <f ca="1" t="shared" si="3816"/>
        <v>2.26745621114939</v>
      </c>
      <c r="AE554" s="23">
        <f ca="1" t="shared" si="3817"/>
        <v>3577.51272115179</v>
      </c>
      <c r="AF554" s="23">
        <f ca="1" t="shared" si="3818"/>
        <v>4191.91832225427</v>
      </c>
      <c r="AG554" s="23">
        <f ca="1" t="shared" si="3819"/>
        <v>4934.81676804128</v>
      </c>
      <c r="AH554" s="23">
        <f ca="1" t="shared" si="3820"/>
        <v>5907.13955434119</v>
      </c>
      <c r="AI554" s="23">
        <f ca="1" t="shared" si="3821"/>
        <v>7137.80220134012</v>
      </c>
      <c r="AJ554" s="25">
        <f ca="1" t="shared" si="3822"/>
        <v>41314.7501018733</v>
      </c>
      <c r="AK554" s="25">
        <f ca="1" t="shared" si="3823"/>
        <v>50471.3705768617</v>
      </c>
      <c r="AL554" s="25">
        <f ca="1" t="shared" si="3824"/>
        <v>57609.5258897614</v>
      </c>
      <c r="AM554" s="25">
        <f ca="1" t="shared" si="3825"/>
        <v>71513.2380831342</v>
      </c>
      <c r="AN554" s="25">
        <f ca="1" t="shared" si="3826"/>
        <v>85605.834060423</v>
      </c>
      <c r="AO554" s="25">
        <f ca="1">C554/'Ejercicio 3 - TIR'!$D$7</f>
        <v>13255.3348511627</v>
      </c>
      <c r="AP554" s="25">
        <f ca="1" t="shared" si="3827"/>
        <v>28059.4152507106</v>
      </c>
      <c r="AQ554" s="25">
        <f ca="1" t="shared" si="3828"/>
        <v>37216.035725699</v>
      </c>
      <c r="AR554" s="25">
        <f ca="1" t="shared" si="3829"/>
        <v>44354.1910385987</v>
      </c>
      <c r="AS554" s="25">
        <f ca="1" t="shared" si="3830"/>
        <v>58257.9032319715</v>
      </c>
      <c r="AT554" s="25">
        <f ca="1" t="shared" si="3831"/>
        <v>72350.4992092603</v>
      </c>
      <c r="AU554" s="25">
        <f ca="1">AP554*'Ejercicio 3 - TIR'!$D$5</f>
        <v>14029.7076253553</v>
      </c>
      <c r="AV554" s="25">
        <f ca="1">AQ554*'Ejercicio 3 - TIR'!$D$5</f>
        <v>18608.0178628495</v>
      </c>
      <c r="AW554" s="25">
        <f ca="1">AR554*'Ejercicio 3 - TIR'!$D$5</f>
        <v>22177.0955192994</v>
      </c>
      <c r="AX554" s="25">
        <f ca="1">AS554*'Ejercicio 3 - TIR'!$D$5</f>
        <v>29128.9516159857</v>
      </c>
      <c r="AY554" s="25">
        <f ca="1">AT554*'Ejercicio 3 - TIR'!$D$5</f>
        <v>36175.2496046302</v>
      </c>
      <c r="AZ554" s="25">
        <f ca="1" t="shared" ref="AZ554:BD554" si="4120">AJ554-AU554-AE554</f>
        <v>23707.5297553662</v>
      </c>
      <c r="BA554" s="25">
        <f ca="1" t="shared" si="4120"/>
        <v>27671.434391758</v>
      </c>
      <c r="BB554" s="25">
        <f ca="1" t="shared" si="4120"/>
        <v>30497.6136024208</v>
      </c>
      <c r="BC554" s="25">
        <f ca="1" t="shared" si="4120"/>
        <v>36477.1469128072</v>
      </c>
      <c r="BD554" s="25">
        <f ca="1" t="shared" si="4120"/>
        <v>42292.7822544527</v>
      </c>
      <c r="BE554" s="25">
        <f ca="1" t="shared" ref="BE554:BI554" si="4121">AZ554/Z554</f>
        <v>20860.7883915765</v>
      </c>
      <c r="BF554" s="25">
        <f ca="1" t="shared" si="4121"/>
        <v>20779.9481769947</v>
      </c>
      <c r="BG554" s="25">
        <f ca="1" t="shared" si="4121"/>
        <v>19454.5157937235</v>
      </c>
      <c r="BH554" s="25">
        <f ca="1" t="shared" si="4121"/>
        <v>19438.7901486686</v>
      </c>
      <c r="BI554" s="25">
        <f ca="1" t="shared" si="4121"/>
        <v>18652.0833551243</v>
      </c>
      <c r="BJ554" s="25">
        <f ca="1" t="shared" si="3834"/>
        <v>59443.2849533319</v>
      </c>
      <c r="BK554" s="25">
        <f ca="1" t="shared" si="3835"/>
        <v>30055.8913391339</v>
      </c>
      <c r="BL554" s="25">
        <f ca="1" t="shared" si="3836"/>
        <v>89499.1762924658</v>
      </c>
      <c r="BM554" s="25">
        <f ca="1">BK554*'Ejercicio 3 - TIR'!$D$5</f>
        <v>15027.9456695669</v>
      </c>
      <c r="BN554" s="25">
        <f ca="1" t="shared" si="3837"/>
        <v>74471.2306228988</v>
      </c>
      <c r="BO554" s="25">
        <f ca="1" t="shared" si="3838"/>
        <v>32843.5143561819</v>
      </c>
      <c r="BP554" s="25">
        <f ca="1" t="shared" si="3839"/>
        <v>-92492.5211864141</v>
      </c>
      <c r="BQ554" s="25">
        <f ca="1" t="shared" ref="BQ554:BT554" si="4122">BE554</f>
        <v>20860.7883915765</v>
      </c>
      <c r="BR554" s="25">
        <f ca="1" t="shared" si="4122"/>
        <v>20779.9481769947</v>
      </c>
      <c r="BS554" s="25">
        <f ca="1" t="shared" si="4122"/>
        <v>19454.5157937235</v>
      </c>
      <c r="BT554" s="25">
        <f ca="1" t="shared" si="4122"/>
        <v>19438.7901486686</v>
      </c>
      <c r="BU554" s="25">
        <f ca="1" t="shared" si="3841"/>
        <v>51495.5977113062</v>
      </c>
      <c r="BV554" s="27">
        <f ca="1" t="shared" si="3842"/>
        <v>11.2824022870695</v>
      </c>
    </row>
    <row r="555" ht="15" customHeight="1" spans="1:74">
      <c r="A555" s="23">
        <v>554</v>
      </c>
      <c r="B555" s="24">
        <f ca="1" t="shared" ref="B555:F555" si="4123">RAND()</f>
        <v>0.139496908050539</v>
      </c>
      <c r="C555" s="25">
        <f ca="1">IF(B555&lt;=('Ejercicio 3 - TIR'!$D$13-'Ejercicio 3 - TIR'!$C$13)/('Ejercicio 3 - TIR'!$E$13-'Ejercicio 3 - TIR'!$C$13),'Ejercicio 3 - TIR'!$C$13+SQRT(('Ejercicio 3 - TIR'!$E$13-'Ejercicio 3 - TIR'!$C$13)*('Ejercicio 3 - TIR'!$D$13-'Ejercicio 3 - TIR'!$C$13)*B555),'Ejercicio 3 - TIR'!$E$13-SQRT(('Ejercicio 3 - TIR'!$E$13-'Ejercicio 3 - TIR'!$C$13)*('Ejercicio 3 - TIR'!$E$13-'Ejercicio 3 - TIR'!$D$13)*(1-B555)))</f>
        <v>67469.8569745488</v>
      </c>
      <c r="D555" s="24">
        <f ca="1" t="shared" si="4123"/>
        <v>0.921058117402345</v>
      </c>
      <c r="E555" s="25">
        <f ca="1">IF(D555&lt;=('Ejercicio 3 - TIR'!$D$14-'Ejercicio 3 - TIR'!$C$14)/('Ejercicio 3 - TIR'!$E$14-'Ejercicio 3 - TIR'!$C$14),'Ejercicio 3 - TIR'!$C$14+SQRT(('Ejercicio 3 - TIR'!$E$14-'Ejercicio 3 - TIR'!$C$14)*('Ejercicio 3 - TIR'!$D$14-'Ejercicio 3 - TIR'!$C$14)*D555),'Ejercicio 3 - TIR'!$E$14-SQRT(('Ejercicio 3 - TIR'!$E$14-'Ejercicio 3 - TIR'!$C$14)*('Ejercicio 3 - TIR'!$E$14-'Ejercicio 3 - TIR'!$D$14)*(1-D555)))</f>
        <v>36558.8835547677</v>
      </c>
      <c r="F555" s="24">
        <f ca="1" t="shared" si="4123"/>
        <v>0.656041777319524</v>
      </c>
      <c r="G555" s="25">
        <f ca="1">IF(F555&lt;=('Ejercicio 3 - TIR'!$D$18-'Ejercicio 3 - TIR'!$C$18)/('Ejercicio 3 - TIR'!$E$18-'Ejercicio 3 - TIR'!$C$18),'Ejercicio 3 - TIR'!$C$18+SQRT(('Ejercicio 3 - TIR'!$E$18-'Ejercicio 3 - TIR'!$C$18)*('Ejercicio 3 - TIR'!$D$18-'Ejercicio 3 - TIR'!$C$18)*F555),'Ejercicio 3 - TIR'!$E$18-SQRT(('Ejercicio 3 - TIR'!$E$18-'Ejercicio 3 - TIR'!$C$18)*('Ejercicio 3 - TIR'!$E$18-'Ejercicio 3 - TIR'!$D$18)*(1-F555)))</f>
        <v>39919.993276103</v>
      </c>
      <c r="H555" s="24">
        <f ca="1" t="shared" ref="H555:L555" si="4124">RAND()</f>
        <v>0.616390352549506</v>
      </c>
      <c r="I555" s="25">
        <f ca="1">IF(H555&lt;=('Ejercicio 3 - TIR'!$D$18-'Ejercicio 3 - TIR'!$C$18)/('Ejercicio 3 - TIR'!$E$18-'Ejercicio 3 - TIR'!$C$18),'Ejercicio 3 - TIR'!$C$18+SQRT(('Ejercicio 3 - TIR'!$E$18-'Ejercicio 3 - TIR'!$C$18)*('Ejercicio 3 - TIR'!$D$18-'Ejercicio 3 - TIR'!$C$18)*H555),'Ejercicio 3 - TIR'!$E$18-SQRT(('Ejercicio 3 - TIR'!$E$18-'Ejercicio 3 - TIR'!$C$18)*('Ejercicio 3 - TIR'!$E$18-'Ejercicio 3 - TIR'!$D$18)*(1-H555)))</f>
        <v>39615.5370563701</v>
      </c>
      <c r="J555" s="24">
        <f ca="1" t="shared" si="4124"/>
        <v>0.502493658886457</v>
      </c>
      <c r="K555" s="25">
        <f ca="1">IF(J555&lt;=('Ejercicio 3 - TIR'!$D$18-'Ejercicio 3 - TIR'!$C$18)/('Ejercicio 3 - TIR'!$E$18-'Ejercicio 3 - TIR'!$C$18),'Ejercicio 3 - TIR'!$C$18+SQRT(('Ejercicio 3 - TIR'!$E$18-'Ejercicio 3 - TIR'!$C$18)*('Ejercicio 3 - TIR'!$D$18-'Ejercicio 3 - TIR'!$C$18)*J555),'Ejercicio 3 - TIR'!$E$18-SQRT(('Ejercicio 3 - TIR'!$E$18-'Ejercicio 3 - TIR'!$C$18)*('Ejercicio 3 - TIR'!$E$18-'Ejercicio 3 - TIR'!$D$18)*(1-J555)))</f>
        <v>38681.8228980421</v>
      </c>
      <c r="L555" s="24">
        <f ca="1" t="shared" si="4124"/>
        <v>0.901699005091021</v>
      </c>
      <c r="M555" s="25">
        <f ca="1">IF(L555&lt;=('Ejercicio 3 - TIR'!$D$18-'Ejercicio 3 - TIR'!$C$18)/('Ejercicio 3 - TIR'!$E$18-'Ejercicio 3 - TIR'!$C$18),'Ejercicio 3 - TIR'!$C$18+SQRT(('Ejercicio 3 - TIR'!$E$18-'Ejercicio 3 - TIR'!$C$18)*('Ejercicio 3 - TIR'!$D$18-'Ejercicio 3 - TIR'!$C$18)*L555),'Ejercicio 3 - TIR'!$E$18-SQRT(('Ejercicio 3 - TIR'!$E$18-'Ejercicio 3 - TIR'!$C$18)*('Ejercicio 3 - TIR'!$E$18-'Ejercicio 3 - TIR'!$D$18)*(1-L555)))</f>
        <v>42284.7514629093</v>
      </c>
      <c r="N555" s="24">
        <f ca="1" t="shared" ref="N555:R555" si="4125">RAND()</f>
        <v>0.35349688200397</v>
      </c>
      <c r="O555" s="25">
        <f ca="1">IF(N555&lt;=('Ejercicio 3 - TIR'!$D$18-'Ejercicio 3 - TIR'!$C$18)/('Ejercicio 3 - TIR'!$E$18-'Ejercicio 3 - TIR'!$C$18),'Ejercicio 3 - TIR'!$C$18+SQRT(('Ejercicio 3 - TIR'!$E$18-'Ejercicio 3 - TIR'!$C$18)*('Ejercicio 3 - TIR'!$D$18-'Ejercicio 3 - TIR'!$C$18)*N555),'Ejercicio 3 - TIR'!$E$18-SQRT(('Ejercicio 3 - TIR'!$E$18-'Ejercicio 3 - TIR'!$C$18)*('Ejercicio 3 - TIR'!$E$18-'Ejercicio 3 - TIR'!$D$18)*(1-N555)))</f>
        <v>37281.7945796758</v>
      </c>
      <c r="P555" s="24">
        <f ca="1" t="shared" si="4125"/>
        <v>0.551578585892779</v>
      </c>
      <c r="Q555" s="26">
        <f ca="1">IF(P555&lt;=('Ejercicio 3 - TIR'!$D$22-'Ejercicio 3 - TIR'!$C$22)/('Ejercicio 3 - TIR'!$E$22-'Ejercicio 3 - TIR'!$C$22),'Ejercicio 3 - TIR'!$C$22+SQRT(('Ejercicio 3 - TIR'!$E$22-'Ejercicio 3 - TIR'!$C$22)*('Ejercicio 3 - TIR'!$D$22-'Ejercicio 3 - TIR'!$C$22)*P555),'Ejercicio 3 - TIR'!$E$22-SQRT(('Ejercicio 3 - TIR'!$E$22-'Ejercicio 3 - TIR'!$C$22)*('Ejercicio 3 - TIR'!$E$22-'Ejercicio 3 - TIR'!$D$22)*(1-P555)))</f>
        <v>0.151589464183282</v>
      </c>
      <c r="R555" s="24">
        <f ca="1" t="shared" si="4125"/>
        <v>0.795535301551046</v>
      </c>
      <c r="S555" s="26">
        <f ca="1">IF(R555&lt;=('Ejercicio 3 - TIR'!$D$23-'Ejercicio 3 - TIR'!$C$23)/('Ejercicio 3 - TIR'!$E$23-'Ejercicio 3 - TIR'!$C$23),'Ejercicio 3 - TIR'!$C$23+SQRT(('Ejercicio 3 - TIR'!$E$23-'Ejercicio 3 - TIR'!$C$23)*('Ejercicio 3 - TIR'!$D$23-'Ejercicio 3 - TIR'!$C$23)*R555),'Ejercicio 3 - TIR'!$E$23-SQRT(('Ejercicio 3 - TIR'!$E$23-'Ejercicio 3 - TIR'!$C$23)*('Ejercicio 3 - TIR'!$E$23-'Ejercicio 3 - TIR'!$D$23)*(1-R555)))</f>
        <v>0.160815723698609</v>
      </c>
      <c r="T555" s="24">
        <f ca="1" t="shared" ref="T555:X555" si="4126">RAND()</f>
        <v>0.61671780719169</v>
      </c>
      <c r="U555" s="26">
        <f ca="1">IF(T555&lt;=('Ejercicio 3 - TIR'!$D$24-'Ejercicio 3 - TIR'!$C$24)/('Ejercicio 3 - TIR'!$E$24-'Ejercicio 3 - TIR'!$C$24),'Ejercicio 3 - TIR'!$C$24+SQRT(('Ejercicio 3 - TIR'!$E$24-'Ejercicio 3 - TIR'!$C$24)*('Ejercicio 3 - TIR'!$D$24-'Ejercicio 3 - TIR'!$C$24)*T555),'Ejercicio 3 - TIR'!$E$24-SQRT(('Ejercicio 3 - TIR'!$E$24-'Ejercicio 3 - TIR'!$C$24)*('Ejercicio 3 - TIR'!$E$24-'Ejercicio 3 - TIR'!$D$24)*(1-T555)))</f>
        <v>0.187240419113437</v>
      </c>
      <c r="V555" s="24">
        <f ca="1" t="shared" si="4126"/>
        <v>0.11006251921962</v>
      </c>
      <c r="W555" s="26">
        <f ca="1">IF(V555&lt;=('Ejercicio 3 - TIR'!$D$25-'Ejercicio 3 - TIR'!$C$25)/('Ejercicio 3 - TIR'!$E$25-'Ejercicio 3 - TIR'!$C$25),'Ejercicio 3 - TIR'!$C$25+SQRT(('Ejercicio 3 - TIR'!$E$25-'Ejercicio 3 - TIR'!$C$25)*('Ejercicio 3 - TIR'!$D$25-'Ejercicio 3 - TIR'!$C$25)*V555),'Ejercicio 3 - TIR'!$E$25-SQRT(('Ejercicio 3 - TIR'!$E$25-'Ejercicio 3 - TIR'!$C$25)*('Ejercicio 3 - TIR'!$E$25-'Ejercicio 3 - TIR'!$D$25)*(1-V555)))</f>
        <v>0.192413199704648</v>
      </c>
      <c r="X555" s="24">
        <f ca="1" t="shared" si="4126"/>
        <v>0.304738834055123</v>
      </c>
      <c r="Y555" s="26">
        <f ca="1">IF(X555&lt;=('Ejercicio 3 - TIR'!$D$26-'Ejercicio 3 - TIR'!$C$26)/('Ejercicio 3 - TIR'!$E$26-'Ejercicio 3 - TIR'!$C$26),'Ejercicio 3 - TIR'!$C$26+SQRT(('Ejercicio 3 - TIR'!$E$26-'Ejercicio 3 - TIR'!$C$26)*('Ejercicio 3 - TIR'!$D$26-'Ejercicio 3 - TIR'!$C$26)*X555),'Ejercicio 3 - TIR'!$E$26-SQRT(('Ejercicio 3 - TIR'!$E$26-'Ejercicio 3 - TIR'!$C$26)*('Ejercicio 3 - TIR'!$E$26-'Ejercicio 3 - TIR'!$D$26)*(1-X555)))</f>
        <v>0.218684400846956</v>
      </c>
      <c r="Z555" s="24">
        <f ca="1" t="shared" si="3812"/>
        <v>1.15158946418328</v>
      </c>
      <c r="AA555" s="24">
        <f ca="1" t="shared" si="3813"/>
        <v>1.33678315726961</v>
      </c>
      <c r="AB555" s="24">
        <f ca="1" t="shared" si="3814"/>
        <v>1.58708299590056</v>
      </c>
      <c r="AC555" s="24">
        <f ca="1" t="shared" si="3815"/>
        <v>1.89245871333862</v>
      </c>
      <c r="AD555" s="24">
        <f ca="1" t="shared" si="3816"/>
        <v>2.30630991319268</v>
      </c>
      <c r="AE555" s="23">
        <f ca="1" t="shared" si="3817"/>
        <v>5541.94156920625</v>
      </c>
      <c r="AF555" s="23">
        <f ca="1" t="shared" si="3818"/>
        <v>6433.17291335355</v>
      </c>
      <c r="AG555" s="23">
        <f ca="1" t="shared" si="3819"/>
        <v>7637.72290587908</v>
      </c>
      <c r="AH555" s="23">
        <f ca="1" t="shared" si="3820"/>
        <v>9107.32160865676</v>
      </c>
      <c r="AI555" s="23">
        <f ca="1" t="shared" si="3821"/>
        <v>11098.9507779664</v>
      </c>
      <c r="AJ555" s="25">
        <f ca="1" t="shared" si="3822"/>
        <v>45971.4436670277</v>
      </c>
      <c r="AK555" s="25">
        <f ca="1" t="shared" si="3823"/>
        <v>52957.3827031456</v>
      </c>
      <c r="AL555" s="25">
        <f ca="1" t="shared" si="3824"/>
        <v>61391.2633719194</v>
      </c>
      <c r="AM555" s="25">
        <f ca="1" t="shared" si="3825"/>
        <v>80022.1463473406</v>
      </c>
      <c r="AN555" s="25">
        <f ca="1" t="shared" si="3826"/>
        <v>85983.3724207192</v>
      </c>
      <c r="AO555" s="25">
        <f ca="1">C555/'Ejercicio 3 - TIR'!$D$7</f>
        <v>13493.9713949098</v>
      </c>
      <c r="AP555" s="25">
        <f ca="1" t="shared" si="3827"/>
        <v>32477.4722721179</v>
      </c>
      <c r="AQ555" s="25">
        <f ca="1" t="shared" si="3828"/>
        <v>39463.4113082358</v>
      </c>
      <c r="AR555" s="25">
        <f ca="1" t="shared" si="3829"/>
        <v>47897.2919770096</v>
      </c>
      <c r="AS555" s="25">
        <f ca="1" t="shared" si="3830"/>
        <v>66528.1749524308</v>
      </c>
      <c r="AT555" s="25">
        <f ca="1" t="shared" si="3831"/>
        <v>72489.4010258095</v>
      </c>
      <c r="AU555" s="25">
        <f ca="1">AP555*'Ejercicio 3 - TIR'!$D$5</f>
        <v>16238.736136059</v>
      </c>
      <c r="AV555" s="25">
        <f ca="1">AQ555*'Ejercicio 3 - TIR'!$D$5</f>
        <v>19731.7056541179</v>
      </c>
      <c r="AW555" s="25">
        <f ca="1">AR555*'Ejercicio 3 - TIR'!$D$5</f>
        <v>23948.6459885048</v>
      </c>
      <c r="AX555" s="25">
        <f ca="1">AS555*'Ejercicio 3 - TIR'!$D$5</f>
        <v>33264.0874762154</v>
      </c>
      <c r="AY555" s="25">
        <f ca="1">AT555*'Ejercicio 3 - TIR'!$D$5</f>
        <v>36244.7005129047</v>
      </c>
      <c r="AZ555" s="25">
        <f ca="1" t="shared" ref="AZ555:BD555" si="4127">AJ555-AU555-AE555</f>
        <v>24190.7659617625</v>
      </c>
      <c r="BA555" s="25">
        <f ca="1" t="shared" si="4127"/>
        <v>26792.5041356741</v>
      </c>
      <c r="BB555" s="25">
        <f ca="1" t="shared" si="4127"/>
        <v>29804.8944775355</v>
      </c>
      <c r="BC555" s="25">
        <f ca="1" t="shared" si="4127"/>
        <v>37650.7372624684</v>
      </c>
      <c r="BD555" s="25">
        <f ca="1" t="shared" si="4127"/>
        <v>38639.7211298481</v>
      </c>
      <c r="BE555" s="25">
        <f ca="1" t="shared" ref="BE555:BI555" si="4128">AZ555/Z555</f>
        <v>21006.4147981058</v>
      </c>
      <c r="BF555" s="25">
        <f ca="1" t="shared" si="4128"/>
        <v>20042.5207259478</v>
      </c>
      <c r="BG555" s="25">
        <f ca="1" t="shared" si="4128"/>
        <v>18779.6697176655</v>
      </c>
      <c r="BH555" s="25">
        <f ca="1" t="shared" si="4128"/>
        <v>19895.143284815</v>
      </c>
      <c r="BI555" s="25">
        <f ca="1" t="shared" si="4128"/>
        <v>16753.915381805</v>
      </c>
      <c r="BJ555" s="25">
        <f ca="1" t="shared" si="3834"/>
        <v>84316.1155576174</v>
      </c>
      <c r="BK555" s="25">
        <f ca="1" t="shared" si="3835"/>
        <v>31121.2799964188</v>
      </c>
      <c r="BL555" s="25">
        <f ca="1" t="shared" si="3836"/>
        <v>115437.395554036</v>
      </c>
      <c r="BM555" s="25">
        <f ca="1">BK555*'Ejercicio 3 - TIR'!$D$5</f>
        <v>15560.6399982094</v>
      </c>
      <c r="BN555" s="25">
        <f ca="1" t="shared" si="3837"/>
        <v>99876.7555558268</v>
      </c>
      <c r="BO555" s="25">
        <f ca="1" t="shared" si="3838"/>
        <v>43305.8692522226</v>
      </c>
      <c r="BP555" s="25">
        <f ca="1" t="shared" si="3839"/>
        <v>-104028.740529317</v>
      </c>
      <c r="BQ555" s="25">
        <f ca="1" t="shared" ref="BQ555:BT555" si="4129">BE555</f>
        <v>21006.4147981058</v>
      </c>
      <c r="BR555" s="25">
        <f ca="1" t="shared" si="4129"/>
        <v>20042.5207259478</v>
      </c>
      <c r="BS555" s="25">
        <f ca="1" t="shared" si="4129"/>
        <v>18779.6697176655</v>
      </c>
      <c r="BT555" s="25">
        <f ca="1" t="shared" si="4129"/>
        <v>19895.143284815</v>
      </c>
      <c r="BU555" s="25">
        <f ca="1" t="shared" si="3841"/>
        <v>60059.7846340276</v>
      </c>
      <c r="BV555" s="27">
        <f ca="1" t="shared" si="3842"/>
        <v>8.9196370406152</v>
      </c>
    </row>
    <row r="556" ht="15" customHeight="1" spans="1:74">
      <c r="A556" s="23">
        <v>555</v>
      </c>
      <c r="B556" s="24">
        <f ca="1" t="shared" ref="B556:F556" si="4130">RAND()</f>
        <v>0.992047237966543</v>
      </c>
      <c r="C556" s="25">
        <f ca="1">IF(B556&lt;=('Ejercicio 3 - TIR'!$D$13-'Ejercicio 3 - TIR'!$C$13)/('Ejercicio 3 - TIR'!$E$13-'Ejercicio 3 - TIR'!$C$13),'Ejercicio 3 - TIR'!$C$13+SQRT(('Ejercicio 3 - TIR'!$E$13-'Ejercicio 3 - TIR'!$C$13)*('Ejercicio 3 - TIR'!$D$13-'Ejercicio 3 - TIR'!$C$13)*B556),'Ejercicio 3 - TIR'!$E$13-SQRT(('Ejercicio 3 - TIR'!$E$13-'Ejercicio 3 - TIR'!$C$13)*('Ejercicio 3 - TIR'!$E$13-'Ejercicio 3 - TIR'!$D$13)*(1-B556)))</f>
        <v>96910.7744594885</v>
      </c>
      <c r="D556" s="24">
        <f ca="1" t="shared" si="4130"/>
        <v>0.219242283065308</v>
      </c>
      <c r="E556" s="25">
        <f ca="1">IF(D556&lt;=('Ejercicio 3 - TIR'!$D$14-'Ejercicio 3 - TIR'!$C$14)/('Ejercicio 3 - TIR'!$E$14-'Ejercicio 3 - TIR'!$C$14),'Ejercicio 3 - TIR'!$C$14+SQRT(('Ejercicio 3 - TIR'!$E$14-'Ejercicio 3 - TIR'!$C$14)*('Ejercicio 3 - TIR'!$D$14-'Ejercicio 3 - TIR'!$C$14)*D556),'Ejercicio 3 - TIR'!$E$14-SQRT(('Ejercicio 3 - TIR'!$E$14-'Ejercicio 3 - TIR'!$C$14)*('Ejercicio 3 - TIR'!$E$14-'Ejercicio 3 - TIR'!$D$14)*(1-D556)))</f>
        <v>29055.0180307735</v>
      </c>
      <c r="F556" s="24">
        <f ca="1" t="shared" si="4130"/>
        <v>0.271528448963151</v>
      </c>
      <c r="G556" s="25">
        <f ca="1">IF(F556&lt;=('Ejercicio 3 - TIR'!$D$18-'Ejercicio 3 - TIR'!$C$18)/('Ejercicio 3 - TIR'!$E$18-'Ejercicio 3 - TIR'!$C$18),'Ejercicio 3 - TIR'!$C$18+SQRT(('Ejercicio 3 - TIR'!$E$18-'Ejercicio 3 - TIR'!$C$18)*('Ejercicio 3 - TIR'!$D$18-'Ejercicio 3 - TIR'!$C$18)*F556),'Ejercicio 3 - TIR'!$E$18-SQRT(('Ejercicio 3 - TIR'!$E$18-'Ejercicio 3 - TIR'!$C$18)*('Ejercicio 3 - TIR'!$E$18-'Ejercicio 3 - TIR'!$D$18)*(1-F556)))</f>
        <v>36381.948553888</v>
      </c>
      <c r="H556" s="24">
        <f ca="1" t="shared" ref="H556:L556" si="4131">RAND()</f>
        <v>0.219128597984185</v>
      </c>
      <c r="I556" s="25">
        <f ca="1">IF(H556&lt;=('Ejercicio 3 - TIR'!$D$18-'Ejercicio 3 - TIR'!$C$18)/('Ejercicio 3 - TIR'!$E$18-'Ejercicio 3 - TIR'!$C$18),'Ejercicio 3 - TIR'!$C$18+SQRT(('Ejercicio 3 - TIR'!$E$18-'Ejercicio 3 - TIR'!$C$18)*('Ejercicio 3 - TIR'!$D$18-'Ejercicio 3 - TIR'!$C$18)*H556),'Ejercicio 3 - TIR'!$E$18-SQRT(('Ejercicio 3 - TIR'!$E$18-'Ejercicio 3 - TIR'!$C$18)*('Ejercicio 3 - TIR'!$E$18-'Ejercicio 3 - TIR'!$D$18)*(1-H556)))</f>
        <v>35733.1744869337</v>
      </c>
      <c r="J556" s="24">
        <f ca="1" t="shared" si="4131"/>
        <v>0.282121441692208</v>
      </c>
      <c r="K556" s="25">
        <f ca="1">IF(J556&lt;=('Ejercicio 3 - TIR'!$D$18-'Ejercicio 3 - TIR'!$C$18)/('Ejercicio 3 - TIR'!$E$18-'Ejercicio 3 - TIR'!$C$18),'Ejercicio 3 - TIR'!$C$18+SQRT(('Ejercicio 3 - TIR'!$E$18-'Ejercicio 3 - TIR'!$C$18)*('Ejercicio 3 - TIR'!$D$18-'Ejercicio 3 - TIR'!$C$18)*J556),'Ejercicio 3 - TIR'!$E$18-SQRT(('Ejercicio 3 - TIR'!$E$18-'Ejercicio 3 - TIR'!$C$18)*('Ejercicio 3 - TIR'!$E$18-'Ejercicio 3 - TIR'!$D$18)*(1-J556)))</f>
        <v>36505.2452877529</v>
      </c>
      <c r="L556" s="24">
        <f ca="1" t="shared" si="4131"/>
        <v>0.0777767964746698</v>
      </c>
      <c r="M556" s="25">
        <f ca="1">IF(L556&lt;=('Ejercicio 3 - TIR'!$D$18-'Ejercicio 3 - TIR'!$C$18)/('Ejercicio 3 - TIR'!$E$18-'Ejercicio 3 - TIR'!$C$18),'Ejercicio 3 - TIR'!$C$18+SQRT(('Ejercicio 3 - TIR'!$E$18-'Ejercicio 3 - TIR'!$C$18)*('Ejercicio 3 - TIR'!$D$18-'Ejercicio 3 - TIR'!$C$18)*L556),'Ejercicio 3 - TIR'!$E$18-SQRT(('Ejercicio 3 - TIR'!$E$18-'Ejercicio 3 - TIR'!$C$18)*('Ejercicio 3 - TIR'!$E$18-'Ejercicio 3 - TIR'!$D$18)*(1-L556)))</f>
        <v>33415.628708042</v>
      </c>
      <c r="N556" s="24">
        <f ca="1" t="shared" ref="N556:R556" si="4132">RAND()</f>
        <v>0.564077617175862</v>
      </c>
      <c r="O556" s="25">
        <f ca="1">IF(N556&lt;=('Ejercicio 3 - TIR'!$D$18-'Ejercicio 3 - TIR'!$C$18)/('Ejercicio 3 - TIR'!$E$18-'Ejercicio 3 - TIR'!$C$18),'Ejercicio 3 - TIR'!$C$18+SQRT(('Ejercicio 3 - TIR'!$E$18-'Ejercicio 3 - TIR'!$C$18)*('Ejercicio 3 - TIR'!$D$18-'Ejercicio 3 - TIR'!$C$18)*N556),'Ejercicio 3 - TIR'!$E$18-SQRT(('Ejercicio 3 - TIR'!$E$18-'Ejercicio 3 - TIR'!$C$18)*('Ejercicio 3 - TIR'!$E$18-'Ejercicio 3 - TIR'!$D$18)*(1-N556)))</f>
        <v>39198.4587065649</v>
      </c>
      <c r="P556" s="24">
        <f ca="1" t="shared" si="4132"/>
        <v>0.180157767677567</v>
      </c>
      <c r="Q556" s="26">
        <f ca="1">IF(P556&lt;=('Ejercicio 3 - TIR'!$D$22-'Ejercicio 3 - TIR'!$C$22)/('Ejercicio 3 - TIR'!$E$22-'Ejercicio 3 - TIR'!$C$22),'Ejercicio 3 - TIR'!$C$22+SQRT(('Ejercicio 3 - TIR'!$E$22-'Ejercicio 3 - TIR'!$C$22)*('Ejercicio 3 - TIR'!$D$22-'Ejercicio 3 - TIR'!$C$22)*P556),'Ejercicio 3 - TIR'!$E$22-SQRT(('Ejercicio 3 - TIR'!$E$22-'Ejercicio 3 - TIR'!$C$22)*('Ejercicio 3 - TIR'!$E$22-'Ejercicio 3 - TIR'!$D$22)*(1-P556)))</f>
        <v>0.138007886656119</v>
      </c>
      <c r="R556" s="24">
        <f ca="1" t="shared" si="4132"/>
        <v>0.309000314637395</v>
      </c>
      <c r="S556" s="26">
        <f ca="1">IF(R556&lt;=('Ejercicio 3 - TIR'!$D$23-'Ejercicio 3 - TIR'!$C$23)/('Ejercicio 3 - TIR'!$E$23-'Ejercicio 3 - TIR'!$C$23),'Ejercicio 3 - TIR'!$C$23+SQRT(('Ejercicio 3 - TIR'!$E$23-'Ejercicio 3 - TIR'!$C$23)*('Ejercicio 3 - TIR'!$D$23-'Ejercicio 3 - TIR'!$C$23)*R556),'Ejercicio 3 - TIR'!$E$23-SQRT(('Ejercicio 3 - TIR'!$E$23-'Ejercicio 3 - TIR'!$C$23)*('Ejercicio 3 - TIR'!$E$23-'Ejercicio 3 - TIR'!$D$23)*(1-R556)))</f>
        <v>0.143583904815516</v>
      </c>
      <c r="T556" s="24">
        <f ca="1" t="shared" ref="T556:X556" si="4133">RAND()</f>
        <v>0.414509237664168</v>
      </c>
      <c r="U556" s="26">
        <f ca="1">IF(T556&lt;=('Ejercicio 3 - TIR'!$D$24-'Ejercicio 3 - TIR'!$C$24)/('Ejercicio 3 - TIR'!$E$24-'Ejercicio 3 - TIR'!$C$24),'Ejercicio 3 - TIR'!$C$24+SQRT(('Ejercicio 3 - TIR'!$E$24-'Ejercicio 3 - TIR'!$C$24)*('Ejercicio 3 - TIR'!$D$24-'Ejercicio 3 - TIR'!$C$24)*T556),'Ejercicio 3 - TIR'!$E$24-SQRT(('Ejercicio 3 - TIR'!$E$24-'Ejercicio 3 - TIR'!$C$24)*('Ejercicio 3 - TIR'!$E$24-'Ejercicio 3 - TIR'!$D$24)*(1-T556)))</f>
        <v>0.179503718394378</v>
      </c>
      <c r="V556" s="24">
        <f ca="1" t="shared" si="4133"/>
        <v>0.54709499046356</v>
      </c>
      <c r="W556" s="26">
        <f ca="1">IF(V556&lt;=('Ejercicio 3 - TIR'!$D$25-'Ejercicio 3 - TIR'!$C$25)/('Ejercicio 3 - TIR'!$E$25-'Ejercicio 3 - TIR'!$C$25),'Ejercicio 3 - TIR'!$C$25+SQRT(('Ejercicio 3 - TIR'!$E$25-'Ejercicio 3 - TIR'!$C$25)*('Ejercicio 3 - TIR'!$D$25-'Ejercicio 3 - TIR'!$C$25)*V556),'Ejercicio 3 - TIR'!$E$25-SQRT(('Ejercicio 3 - TIR'!$E$25-'Ejercicio 3 - TIR'!$C$25)*('Ejercicio 3 - TIR'!$E$25-'Ejercicio 3 - TIR'!$D$25)*(1-V556)))</f>
        <v>0.210185837527614</v>
      </c>
      <c r="X556" s="24">
        <f ca="1" t="shared" si="4133"/>
        <v>0.680246299593332</v>
      </c>
      <c r="Y556" s="26">
        <f ca="1">IF(X556&lt;=('Ejercicio 3 - TIR'!$D$26-'Ejercicio 3 - TIR'!$C$26)/('Ejercicio 3 - TIR'!$E$26-'Ejercicio 3 - TIR'!$C$26),'Ejercicio 3 - TIR'!$C$26+SQRT(('Ejercicio 3 - TIR'!$E$26-'Ejercicio 3 - TIR'!$C$26)*('Ejercicio 3 - TIR'!$D$26-'Ejercicio 3 - TIR'!$C$26)*X556),'Ejercicio 3 - TIR'!$E$26-SQRT(('Ejercicio 3 - TIR'!$E$26-'Ejercicio 3 - TIR'!$C$26)*('Ejercicio 3 - TIR'!$E$26-'Ejercicio 3 - TIR'!$D$26)*(1-X556)))</f>
        <v>0.238446781325678</v>
      </c>
      <c r="Z556" s="24">
        <f ca="1" t="shared" si="3812"/>
        <v>1.13800788665612</v>
      </c>
      <c r="AA556" s="24">
        <f ca="1" t="shared" si="3813"/>
        <v>1.30140750273306</v>
      </c>
      <c r="AB556" s="24">
        <f ca="1" t="shared" si="3814"/>
        <v>1.53501498861998</v>
      </c>
      <c r="AC556" s="24">
        <f ca="1" t="shared" si="3815"/>
        <v>1.85765339962051</v>
      </c>
      <c r="AD556" s="24">
        <f ca="1" t="shared" si="3816"/>
        <v>2.30060487357873</v>
      </c>
      <c r="AE556" s="23">
        <f ca="1" t="shared" si="3817"/>
        <v>4009.82163518247</v>
      </c>
      <c r="AF556" s="23">
        <f ca="1" t="shared" si="3818"/>
        <v>4585.56748317571</v>
      </c>
      <c r="AG556" s="23">
        <f ca="1" t="shared" si="3819"/>
        <v>5408.6938973541</v>
      </c>
      <c r="AH556" s="23">
        <f ca="1" t="shared" si="3820"/>
        <v>6545.52475409997</v>
      </c>
      <c r="AI556" s="23">
        <f ca="1" t="shared" si="3821"/>
        <v>8106.28406380266</v>
      </c>
      <c r="AJ556" s="25">
        <f ca="1" t="shared" si="3822"/>
        <v>41402.9443862417</v>
      </c>
      <c r="AK556" s="25">
        <f ca="1" t="shared" si="3823"/>
        <v>46503.421373765</v>
      </c>
      <c r="AL556" s="25">
        <f ca="1" t="shared" si="3824"/>
        <v>56036.0986799497</v>
      </c>
      <c r="AM556" s="25">
        <f ca="1" t="shared" si="3825"/>
        <v>62074.656269951</v>
      </c>
      <c r="AN556" s="25">
        <f ca="1" t="shared" si="3826"/>
        <v>90180.1651370978</v>
      </c>
      <c r="AO556" s="25">
        <f ca="1">C556/'Ejercicio 3 - TIR'!$D$7</f>
        <v>19382.1548918977</v>
      </c>
      <c r="AP556" s="25">
        <f ca="1" t="shared" si="3827"/>
        <v>22020.789494344</v>
      </c>
      <c r="AQ556" s="25">
        <f ca="1" t="shared" si="3828"/>
        <v>27121.2664818673</v>
      </c>
      <c r="AR556" s="25">
        <f ca="1" t="shared" si="3829"/>
        <v>36653.943788052</v>
      </c>
      <c r="AS556" s="25">
        <f ca="1" t="shared" si="3830"/>
        <v>42692.5013780533</v>
      </c>
      <c r="AT556" s="25">
        <f ca="1" t="shared" si="3831"/>
        <v>70798.0102452001</v>
      </c>
      <c r="AU556" s="25">
        <f ca="1">AP556*'Ejercicio 3 - TIR'!$D$5</f>
        <v>11010.394747172</v>
      </c>
      <c r="AV556" s="25">
        <f ca="1">AQ556*'Ejercicio 3 - TIR'!$D$5</f>
        <v>13560.6332409337</v>
      </c>
      <c r="AW556" s="25">
        <f ca="1">AR556*'Ejercicio 3 - TIR'!$D$5</f>
        <v>18326.971894026</v>
      </c>
      <c r="AX556" s="25">
        <f ca="1">AS556*'Ejercicio 3 - TIR'!$D$5</f>
        <v>21346.2506890267</v>
      </c>
      <c r="AY556" s="25">
        <f ca="1">AT556*'Ejercicio 3 - TIR'!$D$5</f>
        <v>35399.0051226</v>
      </c>
      <c r="AZ556" s="25">
        <f ca="1" t="shared" ref="AZ556:BD556" si="4134">AJ556-AU556-AE556</f>
        <v>26382.7280038872</v>
      </c>
      <c r="BA556" s="25">
        <f ca="1" t="shared" si="4134"/>
        <v>28357.2206496556</v>
      </c>
      <c r="BB556" s="25">
        <f ca="1" t="shared" si="4134"/>
        <v>32300.4328885696</v>
      </c>
      <c r="BC556" s="25">
        <f ca="1" t="shared" si="4134"/>
        <v>34182.8808268244</v>
      </c>
      <c r="BD556" s="25">
        <f ca="1" t="shared" si="4134"/>
        <v>46674.8759506951</v>
      </c>
      <c r="BE556" s="25">
        <f ca="1" t="shared" ref="BE556:BI556" si="4135">AZ556/Z556</f>
        <v>23183.2558572237</v>
      </c>
      <c r="BF556" s="25">
        <f ca="1" t="shared" si="4135"/>
        <v>21789.6551157906</v>
      </c>
      <c r="BG556" s="25">
        <f ca="1" t="shared" si="4135"/>
        <v>21042.4218187006</v>
      </c>
      <c r="BH556" s="25">
        <f ca="1" t="shared" si="4135"/>
        <v>18401.1079966841</v>
      </c>
      <c r="BI556" s="25">
        <f ca="1" t="shared" si="4135"/>
        <v>20288.0887920964</v>
      </c>
      <c r="BJ556" s="25">
        <f ca="1" t="shared" si="3834"/>
        <v>66844.1160835154</v>
      </c>
      <c r="BK556" s="25">
        <f ca="1" t="shared" si="3835"/>
        <v>44590.6800047577</v>
      </c>
      <c r="BL556" s="25">
        <f ca="1" t="shared" si="3836"/>
        <v>111434.796088273</v>
      </c>
      <c r="BM556" s="25">
        <f ca="1">BK556*'Ejercicio 3 - TIR'!$D$5</f>
        <v>22295.3400023788</v>
      </c>
      <c r="BN556" s="25">
        <f ca="1" t="shared" si="3837"/>
        <v>89139.4560858942</v>
      </c>
      <c r="BO556" s="25">
        <f ca="1" t="shared" si="3838"/>
        <v>38746.0954767223</v>
      </c>
      <c r="BP556" s="25">
        <f ca="1" t="shared" si="3839"/>
        <v>-125965.792490262</v>
      </c>
      <c r="BQ556" s="25">
        <f ca="1" t="shared" ref="BQ556:BT556" si="4136">BE556</f>
        <v>23183.2558572237</v>
      </c>
      <c r="BR556" s="25">
        <f ca="1" t="shared" si="4136"/>
        <v>21789.6551157906</v>
      </c>
      <c r="BS556" s="25">
        <f ca="1" t="shared" si="4136"/>
        <v>21042.4218187006</v>
      </c>
      <c r="BT556" s="25">
        <f ca="1" t="shared" si="4136"/>
        <v>18401.1079966841</v>
      </c>
      <c r="BU556" s="25">
        <f ca="1" t="shared" si="3841"/>
        <v>59034.1842688188</v>
      </c>
      <c r="BV556" s="27">
        <f ca="1" t="shared" si="3842"/>
        <v>3.86057910933419</v>
      </c>
    </row>
    <row r="557" ht="15" customHeight="1" spans="1:74">
      <c r="A557" s="23">
        <v>556</v>
      </c>
      <c r="B557" s="24">
        <f ca="1" t="shared" ref="B557:F557" si="4137">RAND()</f>
        <v>0.2940699362641</v>
      </c>
      <c r="C557" s="25">
        <f ca="1">IF(B557&lt;=('Ejercicio 3 - TIR'!$D$13-'Ejercicio 3 - TIR'!$C$13)/('Ejercicio 3 - TIR'!$E$13-'Ejercicio 3 - TIR'!$C$13),'Ejercicio 3 - TIR'!$C$13+SQRT(('Ejercicio 3 - TIR'!$E$13-'Ejercicio 3 - TIR'!$C$13)*('Ejercicio 3 - TIR'!$D$13-'Ejercicio 3 - TIR'!$C$13)*B557),'Ejercicio 3 - TIR'!$E$13-SQRT(('Ejercicio 3 - TIR'!$E$13-'Ejercicio 3 - TIR'!$C$13)*('Ejercicio 3 - TIR'!$E$13-'Ejercicio 3 - TIR'!$D$13)*(1-B557)))</f>
        <v>70894.741429029</v>
      </c>
      <c r="D557" s="24">
        <f ca="1" t="shared" si="4137"/>
        <v>0.349778184353801</v>
      </c>
      <c r="E557" s="25">
        <f ca="1">IF(D557&lt;=('Ejercicio 3 - TIR'!$D$14-'Ejercicio 3 - TIR'!$C$14)/('Ejercicio 3 - TIR'!$E$14-'Ejercicio 3 - TIR'!$C$14),'Ejercicio 3 - TIR'!$C$14+SQRT(('Ejercicio 3 - TIR'!$E$14-'Ejercicio 3 - TIR'!$C$14)*('Ejercicio 3 - TIR'!$D$14-'Ejercicio 3 - TIR'!$C$14)*D557),'Ejercicio 3 - TIR'!$E$14-SQRT(('Ejercicio 3 - TIR'!$E$14-'Ejercicio 3 - TIR'!$C$14)*('Ejercicio 3 - TIR'!$E$14-'Ejercicio 3 - TIR'!$D$14)*(1-D557)))</f>
        <v>30124.1065038686</v>
      </c>
      <c r="F557" s="24">
        <f ca="1" t="shared" si="4137"/>
        <v>0.362279014832772</v>
      </c>
      <c r="G557" s="25">
        <f ca="1">IF(F557&lt;=('Ejercicio 3 - TIR'!$D$18-'Ejercicio 3 - TIR'!$C$18)/('Ejercicio 3 - TIR'!$E$18-'Ejercicio 3 - TIR'!$C$18),'Ejercicio 3 - TIR'!$C$18+SQRT(('Ejercicio 3 - TIR'!$E$18-'Ejercicio 3 - TIR'!$C$18)*('Ejercicio 3 - TIR'!$D$18-'Ejercicio 3 - TIR'!$C$18)*F557),'Ejercicio 3 - TIR'!$E$18-SQRT(('Ejercicio 3 - TIR'!$E$18-'Ejercicio 3 - TIR'!$C$18)*('Ejercicio 3 - TIR'!$E$18-'Ejercicio 3 - TIR'!$D$18)*(1-F557)))</f>
        <v>37371.692629574</v>
      </c>
      <c r="H557" s="24">
        <f ca="1" t="shared" ref="H557:L557" si="4138">RAND()</f>
        <v>0.121508396101961</v>
      </c>
      <c r="I557" s="25">
        <f ca="1">IF(H557&lt;=('Ejercicio 3 - TIR'!$D$18-'Ejercicio 3 - TIR'!$C$18)/('Ejercicio 3 - TIR'!$E$18-'Ejercicio 3 - TIR'!$C$18),'Ejercicio 3 - TIR'!$C$18+SQRT(('Ejercicio 3 - TIR'!$E$18-'Ejercicio 3 - TIR'!$C$18)*('Ejercicio 3 - TIR'!$D$18-'Ejercicio 3 - TIR'!$C$18)*H557),'Ejercicio 3 - TIR'!$E$18-SQRT(('Ejercicio 3 - TIR'!$E$18-'Ejercicio 3 - TIR'!$C$18)*('Ejercicio 3 - TIR'!$E$18-'Ejercicio 3 - TIR'!$D$18)*(1-H557)))</f>
        <v>34269.222343155</v>
      </c>
      <c r="J557" s="24">
        <f ca="1" t="shared" si="4138"/>
        <v>0.849644113461786</v>
      </c>
      <c r="K557" s="25">
        <f ca="1">IF(J557&lt;=('Ejercicio 3 - TIR'!$D$18-'Ejercicio 3 - TIR'!$C$18)/('Ejercicio 3 - TIR'!$E$18-'Ejercicio 3 - TIR'!$C$18),'Ejercicio 3 - TIR'!$C$18+SQRT(('Ejercicio 3 - TIR'!$E$18-'Ejercicio 3 - TIR'!$C$18)*('Ejercicio 3 - TIR'!$D$18-'Ejercicio 3 - TIR'!$C$18)*J557),'Ejercicio 3 - TIR'!$E$18-SQRT(('Ejercicio 3 - TIR'!$E$18-'Ejercicio 3 - TIR'!$C$18)*('Ejercicio 3 - TIR'!$E$18-'Ejercicio 3 - TIR'!$D$18)*(1-J557)))</f>
        <v>41641.9214585769</v>
      </c>
      <c r="L557" s="24">
        <f ca="1" t="shared" si="4138"/>
        <v>0.14011326514479</v>
      </c>
      <c r="M557" s="25">
        <f ca="1">IF(L557&lt;=('Ejercicio 3 - TIR'!$D$18-'Ejercicio 3 - TIR'!$C$18)/('Ejercicio 3 - TIR'!$E$18-'Ejercicio 3 - TIR'!$C$18),'Ejercicio 3 - TIR'!$C$18+SQRT(('Ejercicio 3 - TIR'!$E$18-'Ejercicio 3 - TIR'!$C$18)*('Ejercicio 3 - TIR'!$D$18-'Ejercicio 3 - TIR'!$C$18)*L557),'Ejercicio 3 - TIR'!$E$18-SQRT(('Ejercicio 3 - TIR'!$E$18-'Ejercicio 3 - TIR'!$C$18)*('Ejercicio 3 - TIR'!$E$18-'Ejercicio 3 - TIR'!$D$18)*(1-L557)))</f>
        <v>34584.4290562423</v>
      </c>
      <c r="N557" s="24">
        <f ca="1" t="shared" ref="N557:R557" si="4139">RAND()</f>
        <v>0.997232727060644</v>
      </c>
      <c r="O557" s="25">
        <f ca="1">IF(N557&lt;=('Ejercicio 3 - TIR'!$D$18-'Ejercicio 3 - TIR'!$C$18)/('Ejercicio 3 - TIR'!$E$18-'Ejercicio 3 - TIR'!$C$18),'Ejercicio 3 - TIR'!$C$18+SQRT(('Ejercicio 3 - TIR'!$E$18-'Ejercicio 3 - TIR'!$C$18)*('Ejercicio 3 - TIR'!$D$18-'Ejercicio 3 - TIR'!$C$18)*N557),'Ejercicio 3 - TIR'!$E$18-SQRT(('Ejercicio 3 - TIR'!$E$18-'Ejercicio 3 - TIR'!$C$18)*('Ejercicio 3 - TIR'!$E$18-'Ejercicio 3 - TIR'!$D$18)*(1-N557)))</f>
        <v>44544.428413472</v>
      </c>
      <c r="P557" s="24">
        <f ca="1" t="shared" si="4139"/>
        <v>0.339602767780664</v>
      </c>
      <c r="Q557" s="26">
        <f ca="1">IF(P557&lt;=('Ejercicio 3 - TIR'!$D$22-'Ejercicio 3 - TIR'!$C$22)/('Ejercicio 3 - TIR'!$E$22-'Ejercicio 3 - TIR'!$C$22),'Ejercicio 3 - TIR'!$C$22+SQRT(('Ejercicio 3 - TIR'!$E$22-'Ejercicio 3 - TIR'!$C$22)*('Ejercicio 3 - TIR'!$D$22-'Ejercicio 3 - TIR'!$C$22)*P557),'Ejercicio 3 - TIR'!$E$22-SQRT(('Ejercicio 3 - TIR'!$E$22-'Ejercicio 3 - TIR'!$C$22)*('Ejercicio 3 - TIR'!$E$22-'Ejercicio 3 - TIR'!$D$22)*(1-P557)))</f>
        <v>0.144724178085534</v>
      </c>
      <c r="R557" s="24">
        <f ca="1" t="shared" si="4139"/>
        <v>0.0522079259023853</v>
      </c>
      <c r="S557" s="26">
        <f ca="1">IF(R557&lt;=('Ejercicio 3 - TIR'!$D$23-'Ejercicio 3 - TIR'!$C$23)/('Ejercicio 3 - TIR'!$E$23-'Ejercicio 3 - TIR'!$C$23),'Ejercicio 3 - TIR'!$C$23+SQRT(('Ejercicio 3 - TIR'!$E$23-'Ejercicio 3 - TIR'!$C$23)*('Ejercicio 3 - TIR'!$D$23-'Ejercicio 3 - TIR'!$C$23)*R557),'Ejercicio 3 - TIR'!$E$23-SQRT(('Ejercicio 3 - TIR'!$E$23-'Ejercicio 3 - TIR'!$C$23)*('Ejercicio 3 - TIR'!$E$23-'Ejercicio 3 - TIR'!$D$23)*(1-R557)))</f>
        <v>0.129694032526472</v>
      </c>
      <c r="T557" s="24">
        <f ca="1" t="shared" ref="T557:X557" si="4140">RAND()</f>
        <v>0.601788371544746</v>
      </c>
      <c r="U557" s="26">
        <f ca="1">IF(T557&lt;=('Ejercicio 3 - TIR'!$D$24-'Ejercicio 3 - TIR'!$C$24)/('Ejercicio 3 - TIR'!$E$24-'Ejercicio 3 - TIR'!$C$24),'Ejercicio 3 - TIR'!$C$24+SQRT(('Ejercicio 3 - TIR'!$E$24-'Ejercicio 3 - TIR'!$C$24)*('Ejercicio 3 - TIR'!$D$24-'Ejercicio 3 - TIR'!$C$24)*T557),'Ejercicio 3 - TIR'!$E$24-SQRT(('Ejercicio 3 - TIR'!$E$24-'Ejercicio 3 - TIR'!$C$24)*('Ejercicio 3 - TIR'!$E$24-'Ejercicio 3 - TIR'!$D$24)*(1-T557)))</f>
        <v>0.18660849569614</v>
      </c>
      <c r="V557" s="24">
        <f ca="1" t="shared" si="4140"/>
        <v>0.809117695720376</v>
      </c>
      <c r="W557" s="26">
        <f ca="1">IF(V557&lt;=('Ejercicio 3 - TIR'!$D$25-'Ejercicio 3 - TIR'!$C$25)/('Ejercicio 3 - TIR'!$E$25-'Ejercicio 3 - TIR'!$C$25),'Ejercicio 3 - TIR'!$C$25+SQRT(('Ejercicio 3 - TIR'!$E$25-'Ejercicio 3 - TIR'!$C$25)*('Ejercicio 3 - TIR'!$D$25-'Ejercicio 3 - TIR'!$C$25)*V557),'Ejercicio 3 - TIR'!$E$25-SQRT(('Ejercicio 3 - TIR'!$E$25-'Ejercicio 3 - TIR'!$C$25)*('Ejercicio 3 - TIR'!$E$25-'Ejercicio 3 - TIR'!$D$25)*(1-V557)))</f>
        <v>0.224152600421344</v>
      </c>
      <c r="X557" s="24">
        <f ca="1" t="shared" si="4140"/>
        <v>0.802428416896121</v>
      </c>
      <c r="Y557" s="26">
        <f ca="1">IF(X557&lt;=('Ejercicio 3 - TIR'!$D$26-'Ejercicio 3 - TIR'!$C$26)/('Ejercicio 3 - TIR'!$E$26-'Ejercicio 3 - TIR'!$C$26),'Ejercicio 3 - TIR'!$C$26+SQRT(('Ejercicio 3 - TIR'!$E$26-'Ejercicio 3 - TIR'!$C$26)*('Ejercicio 3 - TIR'!$D$26-'Ejercicio 3 - TIR'!$C$26)*X557),'Ejercicio 3 - TIR'!$E$26-SQRT(('Ejercicio 3 - TIR'!$E$26-'Ejercicio 3 - TIR'!$C$26)*('Ejercicio 3 - TIR'!$E$26-'Ejercicio 3 - TIR'!$D$26)*(1-X557)))</f>
        <v>0.247336770693011</v>
      </c>
      <c r="Z557" s="24">
        <f ca="1" t="shared" si="3812"/>
        <v>1.14472417808553</v>
      </c>
      <c r="AA557" s="24">
        <f ca="1" t="shared" si="3813"/>
        <v>1.293188072872</v>
      </c>
      <c r="AB557" s="24">
        <f ca="1" t="shared" si="3814"/>
        <v>1.53450795380283</v>
      </c>
      <c r="AC557" s="24">
        <f ca="1" t="shared" si="3815"/>
        <v>1.87847190201497</v>
      </c>
      <c r="AD557" s="24">
        <f ca="1" t="shared" si="3816"/>
        <v>2.34308707609691</v>
      </c>
      <c r="AE557" s="23">
        <f ca="1" t="shared" si="3817"/>
        <v>4359.68655433347</v>
      </c>
      <c r="AF557" s="23">
        <f ca="1" t="shared" si="3818"/>
        <v>4925.11188411642</v>
      </c>
      <c r="AG557" s="23">
        <f ca="1" t="shared" si="3819"/>
        <v>5844.17960394657</v>
      </c>
      <c r="AH557" s="23">
        <f ca="1" t="shared" si="3820"/>
        <v>7154.16765950057</v>
      </c>
      <c r="AI557" s="23">
        <f ca="1" t="shared" si="3821"/>
        <v>8923.65638539782</v>
      </c>
      <c r="AJ557" s="25">
        <f ca="1" t="shared" si="3822"/>
        <v>42780.2801290543</v>
      </c>
      <c r="AK557" s="25">
        <f ca="1" t="shared" si="3823"/>
        <v>44316.5496007667</v>
      </c>
      <c r="AL557" s="25">
        <f ca="1" t="shared" si="3824"/>
        <v>63899.8596898191</v>
      </c>
      <c r="AM557" s="25">
        <f ca="1" t="shared" si="3825"/>
        <v>64965.8782293813</v>
      </c>
      <c r="AN557" s="25">
        <f ca="1" t="shared" si="3826"/>
        <v>104371.47452773</v>
      </c>
      <c r="AO557" s="25">
        <f ca="1">C557/'Ejercicio 3 - TIR'!$D$7</f>
        <v>14178.9482858058</v>
      </c>
      <c r="AP557" s="25">
        <f ca="1" t="shared" si="3827"/>
        <v>28601.3318432485</v>
      </c>
      <c r="AQ557" s="25">
        <f ca="1" t="shared" si="3828"/>
        <v>30137.6013149609</v>
      </c>
      <c r="AR557" s="25">
        <f ca="1" t="shared" si="3829"/>
        <v>49720.9114040133</v>
      </c>
      <c r="AS557" s="25">
        <f ca="1" t="shared" si="3830"/>
        <v>50786.9299435755</v>
      </c>
      <c r="AT557" s="25">
        <f ca="1" t="shared" si="3831"/>
        <v>90192.5262419245</v>
      </c>
      <c r="AU557" s="25">
        <f ca="1">AP557*'Ejercicio 3 - TIR'!$D$5</f>
        <v>14300.6659216243</v>
      </c>
      <c r="AV557" s="25">
        <f ca="1">AQ557*'Ejercicio 3 - TIR'!$D$5</f>
        <v>15068.8006574804</v>
      </c>
      <c r="AW557" s="25">
        <f ca="1">AR557*'Ejercicio 3 - TIR'!$D$5</f>
        <v>24860.4557020067</v>
      </c>
      <c r="AX557" s="25">
        <f ca="1">AS557*'Ejercicio 3 - TIR'!$D$5</f>
        <v>25393.4649717878</v>
      </c>
      <c r="AY557" s="25">
        <f ca="1">AT557*'Ejercicio 3 - TIR'!$D$5</f>
        <v>45096.2631209623</v>
      </c>
      <c r="AZ557" s="25">
        <f ca="1" t="shared" ref="AZ557:BD557" si="4141">AJ557-AU557-AE557</f>
        <v>24119.9276530966</v>
      </c>
      <c r="BA557" s="25">
        <f ca="1" t="shared" si="4141"/>
        <v>24322.6370591698</v>
      </c>
      <c r="BB557" s="25">
        <f ca="1" t="shared" si="4141"/>
        <v>33195.2243838659</v>
      </c>
      <c r="BC557" s="25">
        <f ca="1" t="shared" si="4141"/>
        <v>32418.245598093</v>
      </c>
      <c r="BD557" s="25">
        <f ca="1" t="shared" si="4141"/>
        <v>50351.5550213702</v>
      </c>
      <c r="BE557" s="25">
        <f ca="1" t="shared" ref="BE557:BI557" si="4142">AZ557/Z557</f>
        <v>21070.5147273428</v>
      </c>
      <c r="BF557" s="25">
        <f ca="1" t="shared" si="4142"/>
        <v>18808.2751220807</v>
      </c>
      <c r="BG557" s="25">
        <f ca="1" t="shared" si="4142"/>
        <v>21632.4876659005</v>
      </c>
      <c r="BH557" s="25">
        <f ca="1" t="shared" si="4142"/>
        <v>17257.7750901246</v>
      </c>
      <c r="BI557" s="25">
        <f ca="1" t="shared" si="4142"/>
        <v>21489.4083685721</v>
      </c>
      <c r="BJ557" s="25">
        <f ca="1" t="shared" si="3834"/>
        <v>70583.4046281816</v>
      </c>
      <c r="BK557" s="25">
        <f ca="1" t="shared" si="3835"/>
        <v>33222.5104811181</v>
      </c>
      <c r="BL557" s="25">
        <f ca="1" t="shared" si="3836"/>
        <v>103805.9151093</v>
      </c>
      <c r="BM557" s="25">
        <f ca="1">BK557*'Ejercicio 3 - TIR'!$D$5</f>
        <v>16611.255240559</v>
      </c>
      <c r="BN557" s="25">
        <f ca="1" t="shared" si="3837"/>
        <v>87194.6598687406</v>
      </c>
      <c r="BO557" s="25">
        <f ca="1" t="shared" si="3838"/>
        <v>37213.5806467715</v>
      </c>
      <c r="BP557" s="25">
        <f ca="1" t="shared" si="3839"/>
        <v>-101018.847932898</v>
      </c>
      <c r="BQ557" s="25">
        <f ca="1" t="shared" ref="BQ557:BT557" si="4143">BE557</f>
        <v>21070.5147273428</v>
      </c>
      <c r="BR557" s="25">
        <f ca="1" t="shared" si="4143"/>
        <v>18808.2751220807</v>
      </c>
      <c r="BS557" s="25">
        <f ca="1" t="shared" si="4143"/>
        <v>21632.4876659005</v>
      </c>
      <c r="BT557" s="25">
        <f ca="1" t="shared" si="4143"/>
        <v>17257.7750901246</v>
      </c>
      <c r="BU557" s="25">
        <f ca="1" t="shared" si="3841"/>
        <v>58702.9890153437</v>
      </c>
      <c r="BV557" s="27">
        <f ca="1" t="shared" si="3842"/>
        <v>9.39557812498222</v>
      </c>
    </row>
    <row r="558" ht="15" customHeight="1" spans="1:74">
      <c r="A558" s="23">
        <v>557</v>
      </c>
      <c r="B558" s="24">
        <f ca="1" t="shared" ref="B558:F558" si="4144">RAND()</f>
        <v>0.196482426239976</v>
      </c>
      <c r="C558" s="25">
        <f ca="1">IF(B558&lt;=('Ejercicio 3 - TIR'!$D$13-'Ejercicio 3 - TIR'!$C$13)/('Ejercicio 3 - TIR'!$E$13-'Ejercicio 3 - TIR'!$C$13),'Ejercicio 3 - TIR'!$C$13+SQRT(('Ejercicio 3 - TIR'!$E$13-'Ejercicio 3 - TIR'!$C$13)*('Ejercicio 3 - TIR'!$D$13-'Ejercicio 3 - TIR'!$C$13)*B558),'Ejercicio 3 - TIR'!$E$13-SQRT(('Ejercicio 3 - TIR'!$E$13-'Ejercicio 3 - TIR'!$C$13)*('Ejercicio 3 - TIR'!$E$13-'Ejercicio 3 - TIR'!$D$13)*(1-B558)))</f>
        <v>68865.2676494278</v>
      </c>
      <c r="D558" s="24">
        <f ca="1" t="shared" si="4144"/>
        <v>0.313312790858712</v>
      </c>
      <c r="E558" s="25">
        <f ca="1">IF(D558&lt;=('Ejercicio 3 - TIR'!$D$14-'Ejercicio 3 - TIR'!$C$14)/('Ejercicio 3 - TIR'!$E$14-'Ejercicio 3 - TIR'!$C$14),'Ejercicio 3 - TIR'!$C$14+SQRT(('Ejercicio 3 - TIR'!$E$14-'Ejercicio 3 - TIR'!$C$14)*('Ejercicio 3 - TIR'!$D$14-'Ejercicio 3 - TIR'!$C$14)*D558),'Ejercicio 3 - TIR'!$E$14-SQRT(('Ejercicio 3 - TIR'!$E$14-'Ejercicio 3 - TIR'!$C$14)*('Ejercicio 3 - TIR'!$E$14-'Ejercicio 3 - TIR'!$D$14)*(1-D558)))</f>
        <v>29847.5209452259</v>
      </c>
      <c r="F558" s="24">
        <f ca="1" t="shared" si="4144"/>
        <v>0.32763677436825</v>
      </c>
      <c r="G558" s="25">
        <f ca="1">IF(F558&lt;=('Ejercicio 3 - TIR'!$D$18-'Ejercicio 3 - TIR'!$C$18)/('Ejercicio 3 - TIR'!$E$18-'Ejercicio 3 - TIR'!$C$18),'Ejercicio 3 - TIR'!$C$18+SQRT(('Ejercicio 3 - TIR'!$E$18-'Ejercicio 3 - TIR'!$C$18)*('Ejercicio 3 - TIR'!$D$18-'Ejercicio 3 - TIR'!$C$18)*F558),'Ejercicio 3 - TIR'!$E$18-SQRT(('Ejercicio 3 - TIR'!$E$18-'Ejercicio 3 - TIR'!$C$18)*('Ejercicio 3 - TIR'!$E$18-'Ejercicio 3 - TIR'!$D$18)*(1-F558)))</f>
        <v>37010.3863057065</v>
      </c>
      <c r="H558" s="24">
        <f ca="1" t="shared" ref="H558:L558" si="4145">RAND()</f>
        <v>0.0155284828148248</v>
      </c>
      <c r="I558" s="25">
        <f ca="1">IF(H558&lt;=('Ejercicio 3 - TIR'!$D$18-'Ejercicio 3 - TIR'!$C$18)/('Ejercicio 3 - TIR'!$E$18-'Ejercicio 3 - TIR'!$C$18),'Ejercicio 3 - TIR'!$C$18+SQRT(('Ejercicio 3 - TIR'!$E$18-'Ejercicio 3 - TIR'!$C$18)*('Ejercicio 3 - TIR'!$D$18-'Ejercicio 3 - TIR'!$C$18)*H558),'Ejercicio 3 - TIR'!$E$18-SQRT(('Ejercicio 3 - TIR'!$E$18-'Ejercicio 3 - TIR'!$C$18)*('Ejercicio 3 - TIR'!$E$18-'Ejercicio 3 - TIR'!$D$18)*(1-H558)))</f>
        <v>31526.1954076145</v>
      </c>
      <c r="J558" s="24">
        <f ca="1" t="shared" si="4145"/>
        <v>0.427147152301878</v>
      </c>
      <c r="K558" s="25">
        <f ca="1">IF(J558&lt;=('Ejercicio 3 - TIR'!$D$18-'Ejercicio 3 - TIR'!$C$18)/('Ejercicio 3 - TIR'!$E$18-'Ejercicio 3 - TIR'!$C$18),'Ejercicio 3 - TIR'!$C$18+SQRT(('Ejercicio 3 - TIR'!$E$18-'Ejercicio 3 - TIR'!$C$18)*('Ejercicio 3 - TIR'!$D$18-'Ejercicio 3 - TIR'!$C$18)*J558),'Ejercicio 3 - TIR'!$E$18-SQRT(('Ejercicio 3 - TIR'!$E$18-'Ejercicio 3 - TIR'!$C$18)*('Ejercicio 3 - TIR'!$E$18-'Ejercicio 3 - TIR'!$D$18)*(1-J558)))</f>
        <v>38004.5032853564</v>
      </c>
      <c r="L558" s="24">
        <f ca="1" t="shared" si="4145"/>
        <v>0.255011262547347</v>
      </c>
      <c r="M558" s="25">
        <f ca="1">IF(L558&lt;=('Ejercicio 3 - TIR'!$D$18-'Ejercicio 3 - TIR'!$C$18)/('Ejercicio 3 - TIR'!$E$18-'Ejercicio 3 - TIR'!$C$18),'Ejercicio 3 - TIR'!$C$18+SQRT(('Ejercicio 3 - TIR'!$E$18-'Ejercicio 3 - TIR'!$C$18)*('Ejercicio 3 - TIR'!$D$18-'Ejercicio 3 - TIR'!$C$18)*L558),'Ejercicio 3 - TIR'!$E$18-SQRT(('Ejercicio 3 - TIR'!$E$18-'Ejercicio 3 - TIR'!$C$18)*('Ejercicio 3 - TIR'!$E$18-'Ejercicio 3 - TIR'!$D$18)*(1-L558)))</f>
        <v>36184.7950153665</v>
      </c>
      <c r="N558" s="24">
        <f ca="1" t="shared" ref="N558:R558" si="4146">RAND()</f>
        <v>0.538719710231605</v>
      </c>
      <c r="O558" s="25">
        <f ca="1">IF(N558&lt;=('Ejercicio 3 - TIR'!$D$18-'Ejercicio 3 - TIR'!$C$18)/('Ejercicio 3 - TIR'!$E$18-'Ejercicio 3 - TIR'!$C$18),'Ejercicio 3 - TIR'!$C$18+SQRT(('Ejercicio 3 - TIR'!$E$18-'Ejercicio 3 - TIR'!$C$18)*('Ejercicio 3 - TIR'!$D$18-'Ejercicio 3 - TIR'!$C$18)*N558),'Ejercicio 3 - TIR'!$E$18-SQRT(('Ejercicio 3 - TIR'!$E$18-'Ejercicio 3 - TIR'!$C$18)*('Ejercicio 3 - TIR'!$E$18-'Ejercicio 3 - TIR'!$D$18)*(1-N558)))</f>
        <v>38989.3245872391</v>
      </c>
      <c r="P558" s="24">
        <f ca="1" t="shared" si="4146"/>
        <v>0.114478863923843</v>
      </c>
      <c r="Q558" s="26">
        <f ca="1">IF(P558&lt;=('Ejercicio 3 - TIR'!$D$22-'Ejercicio 3 - TIR'!$C$22)/('Ejercicio 3 - TIR'!$E$22-'Ejercicio 3 - TIR'!$C$22),'Ejercicio 3 - TIR'!$C$22+SQRT(('Ejercicio 3 - TIR'!$E$22-'Ejercicio 3 - TIR'!$C$22)*('Ejercicio 3 - TIR'!$D$22-'Ejercicio 3 - TIR'!$C$22)*P558),'Ejercicio 3 - TIR'!$E$22-SQRT(('Ejercicio 3 - TIR'!$E$22-'Ejercicio 3 - TIR'!$C$22)*('Ejercicio 3 - TIR'!$E$22-'Ejercicio 3 - TIR'!$D$22)*(1-P558)))</f>
        <v>0.134354858239039</v>
      </c>
      <c r="R558" s="24">
        <f ca="1" t="shared" si="4146"/>
        <v>0.559832912475383</v>
      </c>
      <c r="S558" s="26">
        <f ca="1">IF(R558&lt;=('Ejercicio 3 - TIR'!$D$23-'Ejercicio 3 - TIR'!$C$23)/('Ejercicio 3 - TIR'!$E$23-'Ejercicio 3 - TIR'!$C$23),'Ejercicio 3 - TIR'!$C$23+SQRT(('Ejercicio 3 - TIR'!$E$23-'Ejercicio 3 - TIR'!$C$23)*('Ejercicio 3 - TIR'!$D$23-'Ejercicio 3 - TIR'!$C$23)*R558),'Ejercicio 3 - TIR'!$E$23-SQRT(('Ejercicio 3 - TIR'!$E$23-'Ejercicio 3 - TIR'!$C$23)*('Ejercicio 3 - TIR'!$E$23-'Ejercicio 3 - TIR'!$D$23)*(1-R558)))</f>
        <v>0.151852162471261</v>
      </c>
      <c r="T558" s="24">
        <f ca="1" t="shared" ref="T558:X558" si="4147">RAND()</f>
        <v>0.253279662903482</v>
      </c>
      <c r="U558" s="26">
        <f ca="1">IF(T558&lt;=('Ejercicio 3 - TIR'!$D$24-'Ejercicio 3 - TIR'!$C$24)/('Ejercicio 3 - TIR'!$E$24-'Ejercicio 3 - TIR'!$C$24),'Ejercicio 3 - TIR'!$C$24+SQRT(('Ejercicio 3 - TIR'!$E$24-'Ejercicio 3 - TIR'!$C$24)*('Ejercicio 3 - TIR'!$D$24-'Ejercicio 3 - TIR'!$C$24)*T558),'Ejercicio 3 - TIR'!$E$24-SQRT(('Ejercicio 3 - TIR'!$E$24-'Ejercicio 3 - TIR'!$C$24)*('Ejercicio 3 - TIR'!$E$24-'Ejercicio 3 - TIR'!$D$24)*(1-T558)))</f>
        <v>0.173062681806271</v>
      </c>
      <c r="V558" s="24">
        <f ca="1" t="shared" si="4147"/>
        <v>0.255371736135835</v>
      </c>
      <c r="W558" s="26">
        <f ca="1">IF(V558&lt;=('Ejercicio 3 - TIR'!$D$25-'Ejercicio 3 - TIR'!$C$25)/('Ejercicio 3 - TIR'!$E$25-'Ejercicio 3 - TIR'!$C$25),'Ejercicio 3 - TIR'!$C$25+SQRT(('Ejercicio 3 - TIR'!$E$25-'Ejercicio 3 - TIR'!$C$25)*('Ejercicio 3 - TIR'!$D$25-'Ejercicio 3 - TIR'!$C$25)*V558),'Ejercicio 3 - TIR'!$E$25-SQRT(('Ejercicio 3 - TIR'!$E$25-'Ejercicio 3 - TIR'!$C$25)*('Ejercicio 3 - TIR'!$E$25-'Ejercicio 3 - TIR'!$D$25)*(1-V558)))</f>
        <v>0.198908210666009</v>
      </c>
      <c r="X558" s="24">
        <f ca="1" t="shared" si="4147"/>
        <v>0.336790080019885</v>
      </c>
      <c r="Y558" s="26">
        <f ca="1">IF(X558&lt;=('Ejercicio 3 - TIR'!$D$26-'Ejercicio 3 - TIR'!$C$26)/('Ejercicio 3 - TIR'!$E$26-'Ejercicio 3 - TIR'!$C$26),'Ejercicio 3 - TIR'!$C$26+SQRT(('Ejercicio 3 - TIR'!$E$26-'Ejercicio 3 - TIR'!$C$26)*('Ejercicio 3 - TIR'!$D$26-'Ejercicio 3 - TIR'!$C$26)*X558),'Ejercicio 3 - TIR'!$E$26-SQRT(('Ejercicio 3 - TIR'!$E$26-'Ejercicio 3 - TIR'!$C$26)*('Ejercicio 3 - TIR'!$E$26-'Ejercicio 3 - TIR'!$D$26)*(1-X558)))</f>
        <v>0.220155755766385</v>
      </c>
      <c r="Z558" s="24">
        <f ca="1" t="shared" si="3812"/>
        <v>1.13435485823904</v>
      </c>
      <c r="AA558" s="24">
        <f ca="1" t="shared" si="3813"/>
        <v>1.30660909647242</v>
      </c>
      <c r="AB558" s="24">
        <f ca="1" t="shared" si="3814"/>
        <v>1.5327343707804</v>
      </c>
      <c r="AC558" s="24">
        <f ca="1" t="shared" si="3815"/>
        <v>1.83760782189862</v>
      </c>
      <c r="AD558" s="24">
        <f ca="1" t="shared" si="3816"/>
        <v>2.24216776073094</v>
      </c>
      <c r="AE558" s="23">
        <f ca="1" t="shared" si="3817"/>
        <v>4010.15944538258</v>
      </c>
      <c r="AF558" s="23">
        <f ca="1" t="shared" si="3818"/>
        <v>4619.11082901847</v>
      </c>
      <c r="AG558" s="23">
        <f ca="1" t="shared" si="3819"/>
        <v>5418.5065366488</v>
      </c>
      <c r="AH558" s="23">
        <f ca="1" t="shared" si="3820"/>
        <v>6496.29197633569</v>
      </c>
      <c r="AI558" s="23">
        <f ca="1" t="shared" si="3821"/>
        <v>7926.48804606497</v>
      </c>
      <c r="AJ558" s="25">
        <f ca="1" t="shared" si="3822"/>
        <v>41982.9115111818</v>
      </c>
      <c r="AK558" s="25">
        <f ca="1" t="shared" si="3823"/>
        <v>41192.4136967561</v>
      </c>
      <c r="AL558" s="25">
        <f ca="1" t="shared" si="3824"/>
        <v>58250.8084299025</v>
      </c>
      <c r="AM558" s="25">
        <f ca="1" t="shared" si="3825"/>
        <v>66493.4623540358</v>
      </c>
      <c r="AN558" s="25">
        <f ca="1" t="shared" si="3826"/>
        <v>87420.6066021814</v>
      </c>
      <c r="AO558" s="25">
        <f ca="1">C558/'Ejercicio 3 - TIR'!$D$7</f>
        <v>13773.0535298856</v>
      </c>
      <c r="AP558" s="25">
        <f ca="1" t="shared" si="3827"/>
        <v>28209.8579812963</v>
      </c>
      <c r="AQ558" s="25">
        <f ca="1" t="shared" si="3828"/>
        <v>27419.3601668706</v>
      </c>
      <c r="AR558" s="25">
        <f ca="1" t="shared" si="3829"/>
        <v>44477.754900017</v>
      </c>
      <c r="AS558" s="25">
        <f ca="1" t="shared" si="3830"/>
        <v>52720.4088241502</v>
      </c>
      <c r="AT558" s="25">
        <f ca="1" t="shared" si="3831"/>
        <v>73647.5530722959</v>
      </c>
      <c r="AU558" s="25">
        <f ca="1">AP558*'Ejercicio 3 - TIR'!$D$5</f>
        <v>14104.9289906481</v>
      </c>
      <c r="AV558" s="25">
        <f ca="1">AQ558*'Ejercicio 3 - TIR'!$D$5</f>
        <v>13709.6800834353</v>
      </c>
      <c r="AW558" s="25">
        <f ca="1">AR558*'Ejercicio 3 - TIR'!$D$5</f>
        <v>22238.8774500085</v>
      </c>
      <c r="AX558" s="25">
        <f ca="1">AS558*'Ejercicio 3 - TIR'!$D$5</f>
        <v>26360.2044120751</v>
      </c>
      <c r="AY558" s="25">
        <f ca="1">AT558*'Ejercicio 3 - TIR'!$D$5</f>
        <v>36823.7765361479</v>
      </c>
      <c r="AZ558" s="25">
        <f ca="1" t="shared" ref="AZ558:BD558" si="4148">AJ558-AU558-AE558</f>
        <v>23867.8230751511</v>
      </c>
      <c r="BA558" s="25">
        <f ca="1" t="shared" si="4148"/>
        <v>22863.6227843024</v>
      </c>
      <c r="BB558" s="25">
        <f ca="1" t="shared" si="4148"/>
        <v>30593.4244432453</v>
      </c>
      <c r="BC558" s="25">
        <f ca="1" t="shared" si="4148"/>
        <v>33636.965965625</v>
      </c>
      <c r="BD558" s="25">
        <f ca="1" t="shared" si="4148"/>
        <v>42670.3420199685</v>
      </c>
      <c r="BE558" s="25">
        <f ca="1" t="shared" ref="BE558:BI558" si="4149">AZ558/Z558</f>
        <v>21040.8787883214</v>
      </c>
      <c r="BF558" s="25">
        <f ca="1" t="shared" si="4149"/>
        <v>17498.4414589104</v>
      </c>
      <c r="BG558" s="25">
        <f ca="1" t="shared" si="4149"/>
        <v>19960.0302743054</v>
      </c>
      <c r="BH558" s="25">
        <f ca="1" t="shared" si="4149"/>
        <v>18304.7577207585</v>
      </c>
      <c r="BI558" s="25">
        <f ca="1" t="shared" si="4149"/>
        <v>19030.842726085</v>
      </c>
      <c r="BJ558" s="25">
        <f ca="1" t="shared" si="3834"/>
        <v>66923.1492011268</v>
      </c>
      <c r="BK558" s="25">
        <f ca="1" t="shared" si="3835"/>
        <v>30881.4965915308</v>
      </c>
      <c r="BL558" s="25">
        <f ca="1" t="shared" si="3836"/>
        <v>97804.6457926576</v>
      </c>
      <c r="BM558" s="25">
        <f ca="1">BK558*'Ejercicio 3 - TIR'!$D$5</f>
        <v>15440.7482957654</v>
      </c>
      <c r="BN558" s="25">
        <f ca="1" t="shared" si="3837"/>
        <v>82363.8974968922</v>
      </c>
      <c r="BO558" s="25">
        <f ca="1" t="shared" si="3838"/>
        <v>36734.0477101686</v>
      </c>
      <c r="BP558" s="25">
        <f ca="1" t="shared" si="3839"/>
        <v>-98712.7885946536</v>
      </c>
      <c r="BQ558" s="25">
        <f ca="1" t="shared" ref="BQ558:BT558" si="4150">BE558</f>
        <v>21040.8787883214</v>
      </c>
      <c r="BR558" s="25">
        <f ca="1" t="shared" si="4150"/>
        <v>17498.4414589104</v>
      </c>
      <c r="BS558" s="25">
        <f ca="1" t="shared" si="4150"/>
        <v>19960.0302743054</v>
      </c>
      <c r="BT558" s="25">
        <f ca="1" t="shared" si="4150"/>
        <v>18304.7577207585</v>
      </c>
      <c r="BU558" s="25">
        <f ca="1" t="shared" si="3841"/>
        <v>55764.8904362536</v>
      </c>
      <c r="BV558" s="27">
        <f ca="1" t="shared" si="3842"/>
        <v>8.98092777432715</v>
      </c>
    </row>
    <row r="559" ht="15" customHeight="1" spans="1:74">
      <c r="A559" s="23">
        <v>558</v>
      </c>
      <c r="B559" s="24">
        <f ca="1" t="shared" ref="B559:F559" si="4151">RAND()</f>
        <v>0.154785626538962</v>
      </c>
      <c r="C559" s="25">
        <f ca="1">IF(B559&lt;=('Ejercicio 3 - TIR'!$D$13-'Ejercicio 3 - TIR'!$C$13)/('Ejercicio 3 - TIR'!$E$13-'Ejercicio 3 - TIR'!$C$13),'Ejercicio 3 - TIR'!$C$13+SQRT(('Ejercicio 3 - TIR'!$E$13-'Ejercicio 3 - TIR'!$C$13)*('Ejercicio 3 - TIR'!$D$13-'Ejercicio 3 - TIR'!$C$13)*B559),'Ejercicio 3 - TIR'!$E$13-SQRT(('Ejercicio 3 - TIR'!$E$13-'Ejercicio 3 - TIR'!$C$13)*('Ejercicio 3 - TIR'!$E$13-'Ejercicio 3 - TIR'!$D$13)*(1-B559)))</f>
        <v>67868.5608986387</v>
      </c>
      <c r="D559" s="24">
        <f ca="1" t="shared" si="4151"/>
        <v>0.427995898879594</v>
      </c>
      <c r="E559" s="25">
        <f ca="1">IF(D559&lt;=('Ejercicio 3 - TIR'!$D$14-'Ejercicio 3 - TIR'!$C$14)/('Ejercicio 3 - TIR'!$E$14-'Ejercicio 3 - TIR'!$C$14),'Ejercicio 3 - TIR'!$C$14+SQRT(('Ejercicio 3 - TIR'!$E$14-'Ejercicio 3 - TIR'!$C$14)*('Ejercicio 3 - TIR'!$D$14-'Ejercicio 3 - TIR'!$C$14)*D559),'Ejercicio 3 - TIR'!$E$14-SQRT(('Ejercicio 3 - TIR'!$E$14-'Ejercicio 3 - TIR'!$C$14)*('Ejercicio 3 - TIR'!$E$14-'Ejercicio 3 - TIR'!$D$14)*(1-D559)))</f>
        <v>30737.1378522586</v>
      </c>
      <c r="F559" s="24">
        <f ca="1" t="shared" si="4151"/>
        <v>0.445888773163329</v>
      </c>
      <c r="G559" s="25">
        <f ca="1">IF(F559&lt;=('Ejercicio 3 - TIR'!$D$18-'Ejercicio 3 - TIR'!$C$18)/('Ejercicio 3 - TIR'!$E$18-'Ejercicio 3 - TIR'!$C$18),'Ejercicio 3 - TIR'!$C$18+SQRT(('Ejercicio 3 - TIR'!$E$18-'Ejercicio 3 - TIR'!$C$18)*('Ejercicio 3 - TIR'!$D$18-'Ejercicio 3 - TIR'!$C$18)*F559),'Ejercicio 3 - TIR'!$E$18-SQRT(('Ejercicio 3 - TIR'!$E$18-'Ejercicio 3 - TIR'!$C$18)*('Ejercicio 3 - TIR'!$E$18-'Ejercicio 3 - TIR'!$D$18)*(1-F559)))</f>
        <v>38178.2220546094</v>
      </c>
      <c r="H559" s="24">
        <f ca="1" t="shared" ref="H559:L559" si="4152">RAND()</f>
        <v>0.0344100706897279</v>
      </c>
      <c r="I559" s="25">
        <f ca="1">IF(H559&lt;=('Ejercicio 3 - TIR'!$D$18-'Ejercicio 3 - TIR'!$C$18)/('Ejercicio 3 - TIR'!$E$18-'Ejercicio 3 - TIR'!$C$18),'Ejercicio 3 - TIR'!$C$18+SQRT(('Ejercicio 3 - TIR'!$E$18-'Ejercicio 3 - TIR'!$C$18)*('Ejercicio 3 - TIR'!$D$18-'Ejercicio 3 - TIR'!$C$18)*H559),'Ejercicio 3 - TIR'!$E$18-SQRT(('Ejercicio 3 - TIR'!$E$18-'Ejercicio 3 - TIR'!$C$18)*('Ejercicio 3 - TIR'!$E$18-'Ejercicio 3 - TIR'!$D$18)*(1-H559)))</f>
        <v>32271.8958170346</v>
      </c>
      <c r="J559" s="24">
        <f ca="1" t="shared" si="4152"/>
        <v>0.189149146108809</v>
      </c>
      <c r="K559" s="25">
        <f ca="1">IF(J559&lt;=('Ejercicio 3 - TIR'!$D$18-'Ejercicio 3 - TIR'!$C$18)/('Ejercicio 3 - TIR'!$E$18-'Ejercicio 3 - TIR'!$C$18),'Ejercicio 3 - TIR'!$C$18+SQRT(('Ejercicio 3 - TIR'!$E$18-'Ejercicio 3 - TIR'!$C$18)*('Ejercicio 3 - TIR'!$D$18-'Ejercicio 3 - TIR'!$C$18)*J559),'Ejercicio 3 - TIR'!$E$18-SQRT(('Ejercicio 3 - TIR'!$E$18-'Ejercicio 3 - TIR'!$C$18)*('Ejercicio 3 - TIR'!$E$18-'Ejercicio 3 - TIR'!$D$18)*(1-J559)))</f>
        <v>35326.5722482964</v>
      </c>
      <c r="L559" s="24">
        <f ca="1" t="shared" si="4152"/>
        <v>0.0854869307546708</v>
      </c>
      <c r="M559" s="25">
        <f ca="1">IF(L559&lt;=('Ejercicio 3 - TIR'!$D$18-'Ejercicio 3 - TIR'!$C$18)/('Ejercicio 3 - TIR'!$E$18-'Ejercicio 3 - TIR'!$C$18),'Ejercicio 3 - TIR'!$C$18+SQRT(('Ejercicio 3 - TIR'!$E$18-'Ejercicio 3 - TIR'!$C$18)*('Ejercicio 3 - TIR'!$D$18-'Ejercicio 3 - TIR'!$C$18)*L559),'Ejercicio 3 - TIR'!$E$18-SQRT(('Ejercicio 3 - TIR'!$E$18-'Ejercicio 3 - TIR'!$C$18)*('Ejercicio 3 - TIR'!$E$18-'Ejercicio 3 - TIR'!$D$18)*(1-L559)))</f>
        <v>33580.9272002096</v>
      </c>
      <c r="N559" s="24">
        <f ca="1" t="shared" ref="N559:R559" si="4153">RAND()</f>
        <v>0.507846581324093</v>
      </c>
      <c r="O559" s="25">
        <f ca="1">IF(N559&lt;=('Ejercicio 3 - TIR'!$D$18-'Ejercicio 3 - TIR'!$C$18)/('Ejercicio 3 - TIR'!$E$18-'Ejercicio 3 - TIR'!$C$18),'Ejercicio 3 - TIR'!$C$18+SQRT(('Ejercicio 3 - TIR'!$E$18-'Ejercicio 3 - TIR'!$C$18)*('Ejercicio 3 - TIR'!$D$18-'Ejercicio 3 - TIR'!$C$18)*N559),'Ejercicio 3 - TIR'!$E$18-SQRT(('Ejercicio 3 - TIR'!$E$18-'Ejercicio 3 - TIR'!$C$18)*('Ejercicio 3 - TIR'!$E$18-'Ejercicio 3 - TIR'!$D$18)*(1-N559)))</f>
        <v>38727.9428961591</v>
      </c>
      <c r="P559" s="24">
        <f ca="1" t="shared" si="4153"/>
        <v>0.655890570623204</v>
      </c>
      <c r="Q559" s="26">
        <f ca="1">IF(P559&lt;=('Ejercicio 3 - TIR'!$D$22-'Ejercicio 3 - TIR'!$C$22)/('Ejercicio 3 - TIR'!$E$22-'Ejercicio 3 - TIR'!$C$22),'Ejercicio 3 - TIR'!$C$22+SQRT(('Ejercicio 3 - TIR'!$E$22-'Ejercicio 3 - TIR'!$C$22)*('Ejercicio 3 - TIR'!$D$22-'Ejercicio 3 - TIR'!$C$22)*P559),'Ejercicio 3 - TIR'!$E$22-SQRT(('Ejercicio 3 - TIR'!$E$22-'Ejercicio 3 - TIR'!$C$22)*('Ejercicio 3 - TIR'!$E$22-'Ejercicio 3 - TIR'!$D$22)*(1-P559)))</f>
        <v>0.155112312825852</v>
      </c>
      <c r="R559" s="24">
        <f ca="1" t="shared" si="4153"/>
        <v>0.265129971420363</v>
      </c>
      <c r="S559" s="26">
        <f ca="1">IF(R559&lt;=('Ejercicio 3 - TIR'!$D$23-'Ejercicio 3 - TIR'!$C$23)/('Ejercicio 3 - TIR'!$E$23-'Ejercicio 3 - TIR'!$C$23),'Ejercicio 3 - TIR'!$C$23+SQRT(('Ejercicio 3 - TIR'!$E$23-'Ejercicio 3 - TIR'!$C$23)*('Ejercicio 3 - TIR'!$D$23-'Ejercicio 3 - TIR'!$C$23)*R559),'Ejercicio 3 - TIR'!$E$23-SQRT(('Ejercicio 3 - TIR'!$E$23-'Ejercicio 3 - TIR'!$C$23)*('Ejercicio 3 - TIR'!$E$23-'Ejercicio 3 - TIR'!$D$23)*(1-R559)))</f>
        <v>0.141845684895573</v>
      </c>
      <c r="T559" s="24">
        <f ca="1" t="shared" ref="T559:X559" si="4154">RAND()</f>
        <v>0.804802286564209</v>
      </c>
      <c r="U559" s="26">
        <f ca="1">IF(T559&lt;=('Ejercicio 3 - TIR'!$D$24-'Ejercicio 3 - TIR'!$C$24)/('Ejercicio 3 - TIR'!$E$24-'Ejercicio 3 - TIR'!$C$24),'Ejercicio 3 - TIR'!$C$24+SQRT(('Ejercicio 3 - TIR'!$E$24-'Ejercicio 3 - TIR'!$C$24)*('Ejercicio 3 - TIR'!$D$24-'Ejercicio 3 - TIR'!$C$24)*T559),'Ejercicio 3 - TIR'!$E$24-SQRT(('Ejercicio 3 - TIR'!$E$24-'Ejercicio 3 - TIR'!$C$24)*('Ejercicio 3 - TIR'!$E$24-'Ejercicio 3 - TIR'!$D$24)*(1-T559)))</f>
        <v>0.196621514214556</v>
      </c>
      <c r="V559" s="24">
        <f ca="1" t="shared" si="4154"/>
        <v>0.0279955014669035</v>
      </c>
      <c r="W559" s="26">
        <f ca="1">IF(V559&lt;=('Ejercicio 3 - TIR'!$D$25-'Ejercicio 3 - TIR'!$C$25)/('Ejercicio 3 - TIR'!$E$25-'Ejercicio 3 - TIR'!$C$25),'Ejercicio 3 - TIR'!$C$25+SQRT(('Ejercicio 3 - TIR'!$E$25-'Ejercicio 3 - TIR'!$C$25)*('Ejercicio 3 - TIR'!$D$25-'Ejercicio 3 - TIR'!$C$25)*V559),'Ejercicio 3 - TIR'!$E$25-SQRT(('Ejercicio 3 - TIR'!$E$25-'Ejercicio 3 - TIR'!$C$25)*('Ejercicio 3 - TIR'!$E$25-'Ejercicio 3 - TIR'!$D$25)*(1-V559)))</f>
        <v>0.186260487365506</v>
      </c>
      <c r="X559" s="24">
        <f ca="1" t="shared" si="4154"/>
        <v>0.0542031546114932</v>
      </c>
      <c r="Y559" s="26">
        <f ca="1">IF(X559&lt;=('Ejercicio 3 - TIR'!$D$26-'Ejercicio 3 - TIR'!$C$26)/('Ejercicio 3 - TIR'!$E$26-'Ejercicio 3 - TIR'!$C$26),'Ejercicio 3 - TIR'!$C$26+SQRT(('Ejercicio 3 - TIR'!$E$26-'Ejercicio 3 - TIR'!$C$26)*('Ejercicio 3 - TIR'!$D$26-'Ejercicio 3 - TIR'!$C$26)*X559),'Ejercicio 3 - TIR'!$E$26-SQRT(('Ejercicio 3 - TIR'!$E$26-'Ejercicio 3 - TIR'!$C$26)*('Ejercicio 3 - TIR'!$E$26-'Ejercicio 3 - TIR'!$D$26)*(1-X559)))</f>
        <v>0.202097459132026</v>
      </c>
      <c r="Z559" s="24">
        <f ca="1" t="shared" si="3812"/>
        <v>1.15511231282585</v>
      </c>
      <c r="AA559" s="24">
        <f ca="1" t="shared" si="3813"/>
        <v>1.31896000996994</v>
      </c>
      <c r="AB559" s="24">
        <f ca="1" t="shared" si="3814"/>
        <v>1.57829592431868</v>
      </c>
      <c r="AC559" s="24">
        <f ca="1" t="shared" si="3815"/>
        <v>1.87227009238927</v>
      </c>
      <c r="AD559" s="24">
        <f ca="1" t="shared" si="3816"/>
        <v>2.25065112087002</v>
      </c>
      <c r="AE559" s="23">
        <f ca="1" t="shared" si="3817"/>
        <v>4767.70854191088</v>
      </c>
      <c r="AF559" s="23">
        <f ca="1" t="shared" si="3818"/>
        <v>5443.9874254207</v>
      </c>
      <c r="AG559" s="23">
        <f ca="1" t="shared" si="3819"/>
        <v>6514.39247637192</v>
      </c>
      <c r="AH559" s="23">
        <f ca="1" t="shared" si="3820"/>
        <v>7727.76639391114</v>
      </c>
      <c r="AI559" s="23">
        <f ca="1" t="shared" si="3821"/>
        <v>9289.52834688644</v>
      </c>
      <c r="AJ559" s="25">
        <f ca="1" t="shared" si="3822"/>
        <v>44100.1343770788</v>
      </c>
      <c r="AK559" s="25">
        <f ca="1" t="shared" si="3823"/>
        <v>42565.3400285849</v>
      </c>
      <c r="AL559" s="25">
        <f ca="1" t="shared" si="3824"/>
        <v>55755.7849996356</v>
      </c>
      <c r="AM559" s="25">
        <f ca="1" t="shared" si="3825"/>
        <v>62872.5656716537</v>
      </c>
      <c r="AN559" s="25">
        <f ca="1" t="shared" si="3826"/>
        <v>87163.0880882308</v>
      </c>
      <c r="AO559" s="25">
        <f ca="1">C559/'Ejercicio 3 - TIR'!$D$7</f>
        <v>13573.7121797277</v>
      </c>
      <c r="AP559" s="25">
        <f ca="1" t="shared" si="3827"/>
        <v>30526.4221973511</v>
      </c>
      <c r="AQ559" s="25">
        <f ca="1" t="shared" si="3828"/>
        <v>28991.6278488572</v>
      </c>
      <c r="AR559" s="25">
        <f ca="1" t="shared" si="3829"/>
        <v>42182.0728199079</v>
      </c>
      <c r="AS559" s="25">
        <f ca="1" t="shared" si="3830"/>
        <v>49298.853491926</v>
      </c>
      <c r="AT559" s="25">
        <f ca="1" t="shared" si="3831"/>
        <v>73589.375908503</v>
      </c>
      <c r="AU559" s="25">
        <f ca="1">AP559*'Ejercicio 3 - TIR'!$D$5</f>
        <v>15263.2110986755</v>
      </c>
      <c r="AV559" s="25">
        <f ca="1">AQ559*'Ejercicio 3 - TIR'!$D$5</f>
        <v>14495.8139244286</v>
      </c>
      <c r="AW559" s="25">
        <f ca="1">AR559*'Ejercicio 3 - TIR'!$D$5</f>
        <v>21091.0364099539</v>
      </c>
      <c r="AX559" s="25">
        <f ca="1">AS559*'Ejercicio 3 - TIR'!$D$5</f>
        <v>24649.426745963</v>
      </c>
      <c r="AY559" s="25">
        <f ca="1">AT559*'Ejercicio 3 - TIR'!$D$5</f>
        <v>36794.6879542515</v>
      </c>
      <c r="AZ559" s="25">
        <f ca="1" t="shared" ref="AZ559:BD559" si="4155">AJ559-AU559-AE559</f>
        <v>24069.2147364924</v>
      </c>
      <c r="BA559" s="25">
        <f ca="1" t="shared" si="4155"/>
        <v>22625.5386787356</v>
      </c>
      <c r="BB559" s="25">
        <f ca="1" t="shared" si="4155"/>
        <v>28150.3561133097</v>
      </c>
      <c r="BC559" s="25">
        <f ca="1" t="shared" si="4155"/>
        <v>30495.3725317796</v>
      </c>
      <c r="BD559" s="25">
        <f ca="1" t="shared" si="4155"/>
        <v>41078.8717870928</v>
      </c>
      <c r="BE559" s="25">
        <f ca="1" t="shared" ref="BE559:BI559" si="4156">AZ559/Z559</f>
        <v>20837.1207450899</v>
      </c>
      <c r="BF559" s="25">
        <f ca="1" t="shared" si="4156"/>
        <v>17154.0748072045</v>
      </c>
      <c r="BG559" s="25">
        <f ca="1" t="shared" si="4156"/>
        <v>17835.9176372211</v>
      </c>
      <c r="BH559" s="25">
        <f ca="1" t="shared" si="4156"/>
        <v>16287.9130824887</v>
      </c>
      <c r="BI559" s="25">
        <f ca="1" t="shared" si="4156"/>
        <v>18251.9944589249</v>
      </c>
      <c r="BJ559" s="25">
        <f ca="1" t="shared" si="3834"/>
        <v>69178.5737595222</v>
      </c>
      <c r="BK559" s="25">
        <f ca="1" t="shared" si="3835"/>
        <v>30549.6905316713</v>
      </c>
      <c r="BL559" s="25">
        <f ca="1" t="shared" si="3836"/>
        <v>99728.2642911935</v>
      </c>
      <c r="BM559" s="25">
        <f ca="1">BK559*'Ejercicio 3 - TIR'!$D$5</f>
        <v>15274.8452658357</v>
      </c>
      <c r="BN559" s="25">
        <f ca="1" t="shared" si="3837"/>
        <v>84453.4190253579</v>
      </c>
      <c r="BO559" s="25">
        <f ca="1" t="shared" si="3838"/>
        <v>37523.9939421224</v>
      </c>
      <c r="BP559" s="25">
        <f ca="1" t="shared" si="3839"/>
        <v>-98605.6987508972</v>
      </c>
      <c r="BQ559" s="25">
        <f ca="1" t="shared" ref="BQ559:BT559" si="4157">BE559</f>
        <v>20837.1207450899</v>
      </c>
      <c r="BR559" s="25">
        <f ca="1" t="shared" si="4157"/>
        <v>17154.0748072045</v>
      </c>
      <c r="BS559" s="25">
        <f ca="1" t="shared" si="4157"/>
        <v>17835.9176372211</v>
      </c>
      <c r="BT559" s="25">
        <f ca="1" t="shared" si="4157"/>
        <v>16287.9130824887</v>
      </c>
      <c r="BU559" s="25">
        <f ca="1" t="shared" si="3841"/>
        <v>55775.9884010473</v>
      </c>
      <c r="BV559" s="27">
        <f ca="1" t="shared" si="3842"/>
        <v>7.83181381837796</v>
      </c>
    </row>
    <row r="560" ht="15" customHeight="1" spans="1:74">
      <c r="A560" s="23">
        <v>559</v>
      </c>
      <c r="B560" s="24">
        <f ca="1" t="shared" ref="B560:F560" si="4158">RAND()</f>
        <v>0.191248160528525</v>
      </c>
      <c r="C560" s="25">
        <f ca="1">IF(B560&lt;=('Ejercicio 3 - TIR'!$D$13-'Ejercicio 3 - TIR'!$C$13)/('Ejercicio 3 - TIR'!$E$13-'Ejercicio 3 - TIR'!$C$13),'Ejercicio 3 - TIR'!$C$13+SQRT(('Ejercicio 3 - TIR'!$E$13-'Ejercicio 3 - TIR'!$C$13)*('Ejercicio 3 - TIR'!$D$13-'Ejercicio 3 - TIR'!$C$13)*B560),'Ejercicio 3 - TIR'!$E$13-SQRT(('Ejercicio 3 - TIR'!$E$13-'Ejercicio 3 - TIR'!$C$13)*('Ejercicio 3 - TIR'!$E$13-'Ejercicio 3 - TIR'!$D$13)*(1-B560)))</f>
        <v>68746.3857799328</v>
      </c>
      <c r="D560" s="24">
        <f ca="1" t="shared" si="4158"/>
        <v>0.0110285692936907</v>
      </c>
      <c r="E560" s="25">
        <f ca="1">IF(D560&lt;=('Ejercicio 3 - TIR'!$D$14-'Ejercicio 3 - TIR'!$C$14)/('Ejercicio 3 - TIR'!$E$14-'Ejercicio 3 - TIR'!$C$14),'Ejercicio 3 - TIR'!$C$14+SQRT(('Ejercicio 3 - TIR'!$E$14-'Ejercicio 3 - TIR'!$C$14)*('Ejercicio 3 - TIR'!$D$14-'Ejercicio 3 - TIR'!$C$14)*D560),'Ejercicio 3 - TIR'!$E$14-SQRT(('Ejercicio 3 - TIR'!$E$14-'Ejercicio 3 - TIR'!$C$14)*('Ejercicio 3 - TIR'!$E$14-'Ejercicio 3 - TIR'!$D$14)*(1-D560)))</f>
        <v>25909.4738572531</v>
      </c>
      <c r="F560" s="24">
        <f ca="1" t="shared" si="4158"/>
        <v>0.799996881900499</v>
      </c>
      <c r="G560" s="25">
        <f ca="1">IF(F560&lt;=('Ejercicio 3 - TIR'!$D$18-'Ejercicio 3 - TIR'!$C$18)/('Ejercicio 3 - TIR'!$E$18-'Ejercicio 3 - TIR'!$C$18),'Ejercicio 3 - TIR'!$C$18+SQRT(('Ejercicio 3 - TIR'!$E$18-'Ejercicio 3 - TIR'!$C$18)*('Ejercicio 3 - TIR'!$D$18-'Ejercicio 3 - TIR'!$C$18)*F560),'Ejercicio 3 - TIR'!$E$18-SQRT(('Ejercicio 3 - TIR'!$E$18-'Ejercicio 3 - TIR'!$C$18)*('Ejercicio 3 - TIR'!$E$18-'Ejercicio 3 - TIR'!$D$18)*(1-F560)))</f>
        <v>41126.9864630417</v>
      </c>
      <c r="H560" s="24">
        <f ca="1" t="shared" ref="H560:L560" si="4159">RAND()</f>
        <v>0.151121127178649</v>
      </c>
      <c r="I560" s="25">
        <f ca="1">IF(H560&lt;=('Ejercicio 3 - TIR'!$D$18-'Ejercicio 3 - TIR'!$C$18)/('Ejercicio 3 - TIR'!$E$18-'Ejercicio 3 - TIR'!$C$18),'Ejercicio 3 - TIR'!$C$18+SQRT(('Ejercicio 3 - TIR'!$E$18-'Ejercicio 3 - TIR'!$C$18)*('Ejercicio 3 - TIR'!$D$18-'Ejercicio 3 - TIR'!$C$18)*H560),'Ejercicio 3 - TIR'!$E$18-SQRT(('Ejercicio 3 - TIR'!$E$18-'Ejercicio 3 - TIR'!$C$18)*('Ejercicio 3 - TIR'!$E$18-'Ejercicio 3 - TIR'!$D$18)*(1-H560)))</f>
        <v>34761.1100677045</v>
      </c>
      <c r="J560" s="24">
        <f ca="1" t="shared" si="4159"/>
        <v>0.219901447843016</v>
      </c>
      <c r="K560" s="25">
        <f ca="1">IF(J560&lt;=('Ejercicio 3 - TIR'!$D$18-'Ejercicio 3 - TIR'!$C$18)/('Ejercicio 3 - TIR'!$E$18-'Ejercicio 3 - TIR'!$C$18),'Ejercicio 3 - TIR'!$C$18+SQRT(('Ejercicio 3 - TIR'!$E$18-'Ejercicio 3 - TIR'!$C$18)*('Ejercicio 3 - TIR'!$D$18-'Ejercicio 3 - TIR'!$C$18)*J560),'Ejercicio 3 - TIR'!$E$18-SQRT(('Ejercicio 3 - TIR'!$E$18-'Ejercicio 3 - TIR'!$C$18)*('Ejercicio 3 - TIR'!$E$18-'Ejercicio 3 - TIR'!$D$18)*(1-J560)))</f>
        <v>35743.2758227733</v>
      </c>
      <c r="L560" s="24">
        <f ca="1" t="shared" si="4159"/>
        <v>0.997670475113129</v>
      </c>
      <c r="M560" s="25">
        <f ca="1">IF(L560&lt;=('Ejercicio 3 - TIR'!$D$18-'Ejercicio 3 - TIR'!$C$18)/('Ejercicio 3 - TIR'!$E$18-'Ejercicio 3 - TIR'!$C$18),'Ejercicio 3 - TIR'!$C$18+SQRT(('Ejercicio 3 - TIR'!$E$18-'Ejercicio 3 - TIR'!$C$18)*('Ejercicio 3 - TIR'!$D$18-'Ejercicio 3 - TIR'!$C$18)*L560),'Ejercicio 3 - TIR'!$E$18-SQRT(('Ejercicio 3 - TIR'!$E$18-'Ejercicio 3 - TIR'!$C$18)*('Ejercicio 3 - TIR'!$E$18-'Ejercicio 3 - TIR'!$D$18)*(1-L560)))</f>
        <v>44582.0115234659</v>
      </c>
      <c r="N560" s="24">
        <f ca="1" t="shared" ref="N560:R560" si="4160">RAND()</f>
        <v>0.0956846338529085</v>
      </c>
      <c r="O560" s="25">
        <f ca="1">IF(N560&lt;=('Ejercicio 3 - TIR'!$D$18-'Ejercicio 3 - TIR'!$C$18)/('Ejercicio 3 - TIR'!$E$18-'Ejercicio 3 - TIR'!$C$18),'Ejercicio 3 - TIR'!$C$18+SQRT(('Ejercicio 3 - TIR'!$E$18-'Ejercicio 3 - TIR'!$C$18)*('Ejercicio 3 - TIR'!$D$18-'Ejercicio 3 - TIR'!$C$18)*N560),'Ejercicio 3 - TIR'!$E$18-SQRT(('Ejercicio 3 - TIR'!$E$18-'Ejercicio 3 - TIR'!$C$18)*('Ejercicio 3 - TIR'!$E$18-'Ejercicio 3 - TIR'!$D$18)*(1-N560)))</f>
        <v>33788.495094089</v>
      </c>
      <c r="P560" s="24">
        <f ca="1" t="shared" si="4160"/>
        <v>0.149847473118014</v>
      </c>
      <c r="Q560" s="26">
        <f ca="1">IF(P560&lt;=('Ejercicio 3 - TIR'!$D$22-'Ejercicio 3 - TIR'!$C$22)/('Ejercicio 3 - TIR'!$E$22-'Ejercicio 3 - TIR'!$C$22),'Ejercicio 3 - TIR'!$C$22+SQRT(('Ejercicio 3 - TIR'!$E$22-'Ejercicio 3 - TIR'!$C$22)*('Ejercicio 3 - TIR'!$D$22-'Ejercicio 3 - TIR'!$C$22)*P560),'Ejercicio 3 - TIR'!$E$22-SQRT(('Ejercicio 3 - TIR'!$E$22-'Ejercicio 3 - TIR'!$C$22)*('Ejercicio 3 - TIR'!$E$22-'Ejercicio 3 - TIR'!$D$22)*(1-P560)))</f>
        <v>0.136423320358942</v>
      </c>
      <c r="R560" s="24">
        <f ca="1" t="shared" si="4160"/>
        <v>0.859910666354424</v>
      </c>
      <c r="S560" s="26">
        <f ca="1">IF(R560&lt;=('Ejercicio 3 - TIR'!$D$23-'Ejercicio 3 - TIR'!$C$23)/('Ejercicio 3 - TIR'!$E$23-'Ejercicio 3 - TIR'!$C$23),'Ejercicio 3 - TIR'!$C$23+SQRT(('Ejercicio 3 - TIR'!$E$23-'Ejercicio 3 - TIR'!$C$23)*('Ejercicio 3 - TIR'!$D$23-'Ejercicio 3 - TIR'!$C$23)*R560),'Ejercicio 3 - TIR'!$E$23-SQRT(('Ejercicio 3 - TIR'!$E$23-'Ejercicio 3 - TIR'!$C$23)*('Ejercicio 3 - TIR'!$E$23-'Ejercicio 3 - TIR'!$D$23)*(1-R560)))</f>
        <v>0.164120428199664</v>
      </c>
      <c r="T560" s="24">
        <f ca="1" t="shared" ref="T560:X560" si="4161">RAND()</f>
        <v>0.28411744476986</v>
      </c>
      <c r="U560" s="26">
        <f ca="1">IF(T560&lt;=('Ejercicio 3 - TIR'!$D$24-'Ejercicio 3 - TIR'!$C$24)/('Ejercicio 3 - TIR'!$E$24-'Ejercicio 3 - TIR'!$C$24),'Ejercicio 3 - TIR'!$C$24+SQRT(('Ejercicio 3 - TIR'!$E$24-'Ejercicio 3 - TIR'!$C$24)*('Ejercicio 3 - TIR'!$D$24-'Ejercicio 3 - TIR'!$C$24)*T560),'Ejercicio 3 - TIR'!$E$24-SQRT(('Ejercicio 3 - TIR'!$E$24-'Ejercicio 3 - TIR'!$C$24)*('Ejercicio 3 - TIR'!$E$24-'Ejercicio 3 - TIR'!$D$24)*(1-T560)))</f>
        <v>0.174426351221922</v>
      </c>
      <c r="V560" s="24">
        <f ca="1" t="shared" si="4161"/>
        <v>0.0337226785663001</v>
      </c>
      <c r="W560" s="26">
        <f ca="1">IF(V560&lt;=('Ejercicio 3 - TIR'!$D$25-'Ejercicio 3 - TIR'!$C$25)/('Ejercicio 3 - TIR'!$E$25-'Ejercicio 3 - TIR'!$C$25),'Ejercicio 3 - TIR'!$C$25+SQRT(('Ejercicio 3 - TIR'!$E$25-'Ejercicio 3 - TIR'!$C$25)*('Ejercicio 3 - TIR'!$D$25-'Ejercicio 3 - TIR'!$C$25)*V560),'Ejercicio 3 - TIR'!$E$25-SQRT(('Ejercicio 3 - TIR'!$E$25-'Ejercicio 3 - TIR'!$C$25)*('Ejercicio 3 - TIR'!$E$25-'Ejercicio 3 - TIR'!$D$25)*(1-V560)))</f>
        <v>0.186871080700503</v>
      </c>
      <c r="X560" s="24">
        <f ca="1" t="shared" si="4161"/>
        <v>0.817789620969382</v>
      </c>
      <c r="Y560" s="26">
        <f ca="1">IF(X560&lt;=('Ejercicio 3 - TIR'!$D$26-'Ejercicio 3 - TIR'!$C$26)/('Ejercicio 3 - TIR'!$E$26-'Ejercicio 3 - TIR'!$C$26),'Ejercicio 3 - TIR'!$C$26+SQRT(('Ejercicio 3 - TIR'!$E$26-'Ejercicio 3 - TIR'!$C$26)*('Ejercicio 3 - TIR'!$D$26-'Ejercicio 3 - TIR'!$C$26)*X560),'Ejercicio 3 - TIR'!$E$26-SQRT(('Ejercicio 3 - TIR'!$E$26-'Ejercicio 3 - TIR'!$C$26)*('Ejercicio 3 - TIR'!$E$26-'Ejercicio 3 - TIR'!$D$26)*(1-X560)))</f>
        <v>0.248632245111176</v>
      </c>
      <c r="Z560" s="24">
        <f ca="1" t="shared" si="3812"/>
        <v>1.13642332035894</v>
      </c>
      <c r="AA560" s="24">
        <f ca="1" t="shared" si="3813"/>
        <v>1.32293360231233</v>
      </c>
      <c r="AB560" s="24">
        <f ca="1" t="shared" si="3814"/>
        <v>1.55368808347255</v>
      </c>
      <c r="AC560" s="24">
        <f ca="1" t="shared" si="3815"/>
        <v>1.84402745470256</v>
      </c>
      <c r="AD560" s="24">
        <f ca="1" t="shared" si="3816"/>
        <v>2.3025121408119</v>
      </c>
      <c r="AE560" s="23">
        <f ca="1" t="shared" si="3817"/>
        <v>3534.65645235966</v>
      </c>
      <c r="AF560" s="23">
        <f ca="1" t="shared" si="3818"/>
        <v>4114.76578285963</v>
      </c>
      <c r="AG560" s="23">
        <f ca="1" t="shared" si="3819"/>
        <v>4832.48936449665</v>
      </c>
      <c r="AH560" s="23">
        <f ca="1" t="shared" si="3820"/>
        <v>5735.54187451383</v>
      </c>
      <c r="AI560" s="23">
        <f ca="1" t="shared" si="3821"/>
        <v>7161.58252770336</v>
      </c>
      <c r="AJ560" s="25">
        <f ca="1" t="shared" si="3822"/>
        <v>46737.666512687</v>
      </c>
      <c r="AK560" s="25">
        <f ca="1" t="shared" si="3823"/>
        <v>45986.6405622439</v>
      </c>
      <c r="AL560" s="25">
        <f ca="1" t="shared" si="3824"/>
        <v>55533.9017101154</v>
      </c>
      <c r="AM560" s="25">
        <f ca="1" t="shared" si="3825"/>
        <v>82210.4532351369</v>
      </c>
      <c r="AN560" s="25">
        <f ca="1" t="shared" si="3826"/>
        <v>77798.4201739033</v>
      </c>
      <c r="AO560" s="25">
        <f ca="1">C560/'Ejercicio 3 - TIR'!$D$7</f>
        <v>13749.2771559866</v>
      </c>
      <c r="AP560" s="25">
        <f ca="1" t="shared" si="3827"/>
        <v>32988.3893567005</v>
      </c>
      <c r="AQ560" s="25">
        <f ca="1" t="shared" si="3828"/>
        <v>32237.3634062574</v>
      </c>
      <c r="AR560" s="25">
        <f ca="1" t="shared" si="3829"/>
        <v>41784.6245541288</v>
      </c>
      <c r="AS560" s="25">
        <f ca="1" t="shared" si="3830"/>
        <v>68461.1760791503</v>
      </c>
      <c r="AT560" s="25">
        <f ca="1" t="shared" si="3831"/>
        <v>64049.1430179167</v>
      </c>
      <c r="AU560" s="25">
        <f ca="1">AP560*'Ejercicio 3 - TIR'!$D$5</f>
        <v>16494.1946783502</v>
      </c>
      <c r="AV560" s="25">
        <f ca="1">AQ560*'Ejercicio 3 - TIR'!$D$5</f>
        <v>16118.6817031287</v>
      </c>
      <c r="AW560" s="25">
        <f ca="1">AR560*'Ejercicio 3 - TIR'!$D$5</f>
        <v>20892.3122770644</v>
      </c>
      <c r="AX560" s="25">
        <f ca="1">AS560*'Ejercicio 3 - TIR'!$D$5</f>
        <v>34230.5880395752</v>
      </c>
      <c r="AY560" s="25">
        <f ca="1">AT560*'Ejercicio 3 - TIR'!$D$5</f>
        <v>32024.5715089584</v>
      </c>
      <c r="AZ560" s="25">
        <f ca="1" t="shared" ref="AZ560:BD560" si="4162">AJ560-AU560-AE560</f>
        <v>26708.8153819771</v>
      </c>
      <c r="BA560" s="25">
        <f ca="1" t="shared" si="4162"/>
        <v>25753.1930762556</v>
      </c>
      <c r="BB560" s="25">
        <f ca="1" t="shared" si="4162"/>
        <v>29809.1000685543</v>
      </c>
      <c r="BC560" s="25">
        <f ca="1" t="shared" si="4162"/>
        <v>42244.3233210479</v>
      </c>
      <c r="BD560" s="25">
        <f ca="1" t="shared" si="4162"/>
        <v>38612.2661372415</v>
      </c>
      <c r="BE560" s="25">
        <f ca="1" t="shared" ref="BE560:BI560" si="4163">AZ560/Z560</f>
        <v>23502.5231385969</v>
      </c>
      <c r="BF560" s="25">
        <f ca="1" t="shared" si="4163"/>
        <v>19466.7313848873</v>
      </c>
      <c r="BG560" s="25">
        <f ca="1" t="shared" si="4163"/>
        <v>19186.0260663967</v>
      </c>
      <c r="BH560" s="25">
        <f ca="1" t="shared" si="4163"/>
        <v>22908.7279656918</v>
      </c>
      <c r="BI560" s="25">
        <f ca="1" t="shared" si="4163"/>
        <v>16769.6254247008</v>
      </c>
      <c r="BJ560" s="25">
        <f ca="1" t="shared" si="3834"/>
        <v>59656.8781183738</v>
      </c>
      <c r="BK560" s="25">
        <f ca="1" t="shared" si="3835"/>
        <v>31657.8775790468</v>
      </c>
      <c r="BL560" s="25">
        <f ca="1" t="shared" si="3836"/>
        <v>91314.7556974206</v>
      </c>
      <c r="BM560" s="25">
        <f ca="1">BK560*'Ejercicio 3 - TIR'!$D$5</f>
        <v>15828.9387895234</v>
      </c>
      <c r="BN560" s="25">
        <f ca="1" t="shared" si="3837"/>
        <v>75485.8169078972</v>
      </c>
      <c r="BO560" s="25">
        <f ca="1" t="shared" si="3838"/>
        <v>32784.1124352464</v>
      </c>
      <c r="BP560" s="25">
        <f ca="1" t="shared" si="3839"/>
        <v>-94655.8596371858</v>
      </c>
      <c r="BQ560" s="25">
        <f ca="1" t="shared" ref="BQ560:BT560" si="4164">BE560</f>
        <v>23502.5231385969</v>
      </c>
      <c r="BR560" s="25">
        <f ca="1" t="shared" si="4164"/>
        <v>19466.7313848873</v>
      </c>
      <c r="BS560" s="25">
        <f ca="1" t="shared" si="4164"/>
        <v>19186.0260663967</v>
      </c>
      <c r="BT560" s="25">
        <f ca="1" t="shared" si="4164"/>
        <v>22908.7279656918</v>
      </c>
      <c r="BU560" s="25">
        <f ca="1" t="shared" si="3841"/>
        <v>49553.7378599472</v>
      </c>
      <c r="BV560" s="27">
        <f ca="1" t="shared" si="3842"/>
        <v>11.3122053445275</v>
      </c>
    </row>
    <row r="561" ht="15" customHeight="1" spans="1:74">
      <c r="A561" s="23">
        <v>560</v>
      </c>
      <c r="B561" s="24">
        <f ca="1" t="shared" ref="B561:F561" si="4165">RAND()</f>
        <v>0.894186061445209</v>
      </c>
      <c r="C561" s="25">
        <f ca="1">IF(B561&lt;=('Ejercicio 3 - TIR'!$D$13-'Ejercicio 3 - TIR'!$C$13)/('Ejercicio 3 - TIR'!$E$13-'Ejercicio 3 - TIR'!$C$13),'Ejercicio 3 - TIR'!$C$13+SQRT(('Ejercicio 3 - TIR'!$E$13-'Ejercicio 3 - TIR'!$C$13)*('Ejercicio 3 - TIR'!$D$13-'Ejercicio 3 - TIR'!$C$13)*B561),'Ejercicio 3 - TIR'!$E$13-SQRT(('Ejercicio 3 - TIR'!$E$13-'Ejercicio 3 - TIR'!$C$13)*('Ejercicio 3 - TIR'!$E$13-'Ejercicio 3 - TIR'!$D$13)*(1-B561)))</f>
        <v>88731.6049827072</v>
      </c>
      <c r="D561" s="24">
        <f ca="1" t="shared" si="4165"/>
        <v>0.875834717692404</v>
      </c>
      <c r="E561" s="25">
        <f ca="1">IF(D561&lt;=('Ejercicio 3 - TIR'!$D$14-'Ejercicio 3 - TIR'!$C$14)/('Ejercicio 3 - TIR'!$E$14-'Ejercicio 3 - TIR'!$C$14),'Ejercicio 3 - TIR'!$C$14+SQRT(('Ejercicio 3 - TIR'!$E$14-'Ejercicio 3 - TIR'!$C$14)*('Ejercicio 3 - TIR'!$D$14-'Ejercicio 3 - TIR'!$C$14)*D561),'Ejercicio 3 - TIR'!$E$14-SQRT(('Ejercicio 3 - TIR'!$E$14-'Ejercicio 3 - TIR'!$C$14)*('Ejercicio 3 - TIR'!$E$14-'Ejercicio 3 - TIR'!$D$14)*(1-D561)))</f>
        <v>35684.3549327894</v>
      </c>
      <c r="F561" s="24">
        <f ca="1" t="shared" si="4165"/>
        <v>0.145213615532089</v>
      </c>
      <c r="G561" s="25">
        <f ca="1">IF(F561&lt;=('Ejercicio 3 - TIR'!$D$18-'Ejercicio 3 - TIR'!$C$18)/('Ejercicio 3 - TIR'!$E$18-'Ejercicio 3 - TIR'!$C$18),'Ejercicio 3 - TIR'!$C$18+SQRT(('Ejercicio 3 - TIR'!$E$18-'Ejercicio 3 - TIR'!$C$18)*('Ejercicio 3 - TIR'!$D$18-'Ejercicio 3 - TIR'!$C$18)*F561),'Ejercicio 3 - TIR'!$E$18-SQRT(('Ejercicio 3 - TIR'!$E$18-'Ejercicio 3 - TIR'!$C$18)*('Ejercicio 3 - TIR'!$E$18-'Ejercicio 3 - TIR'!$D$18)*(1-F561)))</f>
        <v>34667.1235605899</v>
      </c>
      <c r="H561" s="24">
        <f ca="1" t="shared" ref="H561:L561" si="4166">RAND()</f>
        <v>0.483194013099982</v>
      </c>
      <c r="I561" s="25">
        <f ca="1">IF(H561&lt;=('Ejercicio 3 - TIR'!$D$18-'Ejercicio 3 - TIR'!$C$18)/('Ejercicio 3 - TIR'!$E$18-'Ejercicio 3 - TIR'!$C$18),'Ejercicio 3 - TIR'!$C$18+SQRT(('Ejercicio 3 - TIR'!$E$18-'Ejercicio 3 - TIR'!$C$18)*('Ejercicio 3 - TIR'!$D$18-'Ejercicio 3 - TIR'!$C$18)*H561),'Ejercicio 3 - TIR'!$E$18-SQRT(('Ejercicio 3 - TIR'!$E$18-'Ejercicio 3 - TIR'!$C$18)*('Ejercicio 3 - TIR'!$E$18-'Ejercicio 3 - TIR'!$D$18)*(1-H561)))</f>
        <v>38513.4659196474</v>
      </c>
      <c r="J561" s="24">
        <f ca="1" t="shared" si="4166"/>
        <v>0.929401797453976</v>
      </c>
      <c r="K561" s="25">
        <f ca="1">IF(J561&lt;=('Ejercicio 3 - TIR'!$D$18-'Ejercicio 3 - TIR'!$C$18)/('Ejercicio 3 - TIR'!$E$18-'Ejercicio 3 - TIR'!$C$18),'Ejercicio 3 - TIR'!$C$18+SQRT(('Ejercicio 3 - TIR'!$E$18-'Ejercicio 3 - TIR'!$C$18)*('Ejercicio 3 - TIR'!$D$18-'Ejercicio 3 - TIR'!$C$18)*J561),'Ejercicio 3 - TIR'!$E$18-SQRT(('Ejercicio 3 - TIR'!$E$18-'Ejercicio 3 - TIR'!$C$18)*('Ejercicio 3 - TIR'!$E$18-'Ejercicio 3 - TIR'!$D$18)*(1-J561)))</f>
        <v>42698.9425928604</v>
      </c>
      <c r="L561" s="24">
        <f ca="1" t="shared" si="4166"/>
        <v>0.927484376667749</v>
      </c>
      <c r="M561" s="25">
        <f ca="1">IF(L561&lt;=('Ejercicio 3 - TIR'!$D$18-'Ejercicio 3 - TIR'!$C$18)/('Ejercicio 3 - TIR'!$E$18-'Ejercicio 3 - TIR'!$C$18),'Ejercicio 3 - TIR'!$C$18+SQRT(('Ejercicio 3 - TIR'!$E$18-'Ejercicio 3 - TIR'!$C$18)*('Ejercicio 3 - TIR'!$D$18-'Ejercicio 3 - TIR'!$C$18)*L561),'Ejercicio 3 - TIR'!$E$18-SQRT(('Ejercicio 3 - TIR'!$E$18-'Ejercicio 3 - TIR'!$C$18)*('Ejercicio 3 - TIR'!$E$18-'Ejercicio 3 - TIR'!$D$18)*(1-L561)))</f>
        <v>42667.9040007069</v>
      </c>
      <c r="N561" s="24">
        <f ca="1" t="shared" ref="N561:R561" si="4167">RAND()</f>
        <v>0.983235088700808</v>
      </c>
      <c r="O561" s="25">
        <f ca="1">IF(N561&lt;=('Ejercicio 3 - TIR'!$D$18-'Ejercicio 3 - TIR'!$C$18)/('Ejercicio 3 - TIR'!$E$18-'Ejercicio 3 - TIR'!$C$18),'Ejercicio 3 - TIR'!$C$18+SQRT(('Ejercicio 3 - TIR'!$E$18-'Ejercicio 3 - TIR'!$C$18)*('Ejercicio 3 - TIR'!$D$18-'Ejercicio 3 - TIR'!$C$18)*N561),'Ejercicio 3 - TIR'!$E$18-SQRT(('Ejercicio 3 - TIR'!$E$18-'Ejercicio 3 - TIR'!$C$18)*('Ejercicio 3 - TIR'!$E$18-'Ejercicio 3 - TIR'!$D$18)*(1-N561)))</f>
        <v>43878.6756279116</v>
      </c>
      <c r="P561" s="24">
        <f ca="1" t="shared" si="4167"/>
        <v>0.299568889986081</v>
      </c>
      <c r="Q561" s="26">
        <f ca="1">IF(P561&lt;=('Ejercicio 3 - TIR'!$D$22-'Ejercicio 3 - TIR'!$C$22)/('Ejercicio 3 - TIR'!$E$22-'Ejercicio 3 - TIR'!$C$22),'Ejercicio 3 - TIR'!$C$22+SQRT(('Ejercicio 3 - TIR'!$E$22-'Ejercicio 3 - TIR'!$C$22)*('Ejercicio 3 - TIR'!$D$22-'Ejercicio 3 - TIR'!$C$22)*P561),'Ejercicio 3 - TIR'!$E$22-SQRT(('Ejercicio 3 - TIR'!$E$22-'Ejercicio 3 - TIR'!$C$22)*('Ejercicio 3 - TIR'!$E$22-'Ejercicio 3 - TIR'!$D$22)*(1-P561)))</f>
        <v>0.143221197255416</v>
      </c>
      <c r="R561" s="24">
        <f ca="1" t="shared" si="4167"/>
        <v>0.0718871532920233</v>
      </c>
      <c r="S561" s="26">
        <f ca="1">IF(R561&lt;=('Ejercicio 3 - TIR'!$D$23-'Ejercicio 3 - TIR'!$C$23)/('Ejercicio 3 - TIR'!$E$23-'Ejercicio 3 - TIR'!$C$23),'Ejercicio 3 - TIR'!$C$23+SQRT(('Ejercicio 3 - TIR'!$E$23-'Ejercicio 3 - TIR'!$C$23)*('Ejercicio 3 - TIR'!$D$23-'Ejercicio 3 - TIR'!$C$23)*R561),'Ejercicio 3 - TIR'!$E$23-SQRT(('Ejercicio 3 - TIR'!$E$23-'Ejercicio 3 - TIR'!$C$23)*('Ejercicio 3 - TIR'!$E$23-'Ejercicio 3 - TIR'!$D$23)*(1-R561)))</f>
        <v>0.131375274762644</v>
      </c>
      <c r="T561" s="24">
        <f ca="1" t="shared" ref="T561:X561" si="4168">RAND()</f>
        <v>0.784094868584073</v>
      </c>
      <c r="U561" s="26">
        <f ca="1">IF(T561&lt;=('Ejercicio 3 - TIR'!$D$24-'Ejercicio 3 - TIR'!$C$24)/('Ejercicio 3 - TIR'!$E$24-'Ejercicio 3 - TIR'!$C$24),'Ejercicio 3 - TIR'!$C$24+SQRT(('Ejercicio 3 - TIR'!$E$24-'Ejercicio 3 - TIR'!$C$24)*('Ejercicio 3 - TIR'!$D$24-'Ejercicio 3 - TIR'!$C$24)*T561),'Ejercicio 3 - TIR'!$E$24-SQRT(('Ejercicio 3 - TIR'!$E$24-'Ejercicio 3 - TIR'!$C$24)*('Ejercicio 3 - TIR'!$E$24-'Ejercicio 3 - TIR'!$D$24)*(1-T561)))</f>
        <v>0.195412719386549</v>
      </c>
      <c r="V561" s="24">
        <f ca="1" t="shared" si="4168"/>
        <v>0.305463194134357</v>
      </c>
      <c r="W561" s="26">
        <f ca="1">IF(V561&lt;=('Ejercicio 3 - TIR'!$D$25-'Ejercicio 3 - TIR'!$C$25)/('Ejercicio 3 - TIR'!$E$25-'Ejercicio 3 - TIR'!$C$25),'Ejercicio 3 - TIR'!$C$25+SQRT(('Ejercicio 3 - TIR'!$E$25-'Ejercicio 3 - TIR'!$C$25)*('Ejercicio 3 - TIR'!$D$25-'Ejercicio 3 - TIR'!$C$25)*V561),'Ejercicio 3 - TIR'!$E$25-SQRT(('Ejercicio 3 - TIR'!$E$25-'Ejercicio 3 - TIR'!$C$25)*('Ejercicio 3 - TIR'!$E$25-'Ejercicio 3 - TIR'!$D$25)*(1-V561)))</f>
        <v>0.20069605674462</v>
      </c>
      <c r="X561" s="24">
        <f ca="1" t="shared" si="4168"/>
        <v>0.877095679684194</v>
      </c>
      <c r="Y561" s="26">
        <f ca="1">IF(X561&lt;=('Ejercicio 3 - TIR'!$D$26-'Ejercicio 3 - TIR'!$C$26)/('Ejercicio 3 - TIR'!$E$26-'Ejercicio 3 - TIR'!$C$26),'Ejercicio 3 - TIR'!$C$26+SQRT(('Ejercicio 3 - TIR'!$E$26-'Ejercicio 3 - TIR'!$C$26)*('Ejercicio 3 - TIR'!$D$26-'Ejercicio 3 - TIR'!$C$26)*X561),'Ejercicio 3 - TIR'!$E$26-SQRT(('Ejercicio 3 - TIR'!$E$26-'Ejercicio 3 - TIR'!$C$26)*('Ejercicio 3 - TIR'!$E$26-'Ejercicio 3 - TIR'!$D$26)*(1-X561)))</f>
        <v>0.254237947874726</v>
      </c>
      <c r="Z561" s="24">
        <f ca="1" t="shared" si="3812"/>
        <v>1.14322119725542</v>
      </c>
      <c r="AA561" s="24">
        <f ca="1" t="shared" si="3813"/>
        <v>1.29341219615932</v>
      </c>
      <c r="AB561" s="24">
        <f ca="1" t="shared" si="3814"/>
        <v>1.54616139069855</v>
      </c>
      <c r="AC561" s="24">
        <f ca="1" t="shared" si="3815"/>
        <v>1.85646988490252</v>
      </c>
      <c r="AD561" s="24">
        <f ca="1" t="shared" si="3816"/>
        <v>2.32845497873137</v>
      </c>
      <c r="AE561" s="23">
        <f ca="1" t="shared" si="3817"/>
        <v>5110.75603676131</v>
      </c>
      <c r="AF561" s="23">
        <f ca="1" t="shared" si="3818"/>
        <v>5782.18301533567</v>
      </c>
      <c r="AG561" s="23">
        <f ca="1" t="shared" si="3819"/>
        <v>6912.09512235312</v>
      </c>
      <c r="AH561" s="23">
        <f ca="1" t="shared" si="3820"/>
        <v>8299.32535725311</v>
      </c>
      <c r="AI561" s="23">
        <f ca="1" t="shared" si="3821"/>
        <v>10409.3288048258</v>
      </c>
      <c r="AJ561" s="25">
        <f ca="1" t="shared" si="3822"/>
        <v>39632.190502339</v>
      </c>
      <c r="AK561" s="25">
        <f ca="1" t="shared" si="3823"/>
        <v>49813.7865368384</v>
      </c>
      <c r="AL561" s="25">
        <f ca="1" t="shared" si="3824"/>
        <v>66019.4564607345</v>
      </c>
      <c r="AM561" s="25">
        <f ca="1" t="shared" si="3825"/>
        <v>79211.6788292242</v>
      </c>
      <c r="AN561" s="25">
        <f ca="1" t="shared" si="3826"/>
        <v>102169.52072595</v>
      </c>
      <c r="AO561" s="25">
        <f ca="1">C561/'Ejercicio 3 - TIR'!$D$7</f>
        <v>17746.3209965414</v>
      </c>
      <c r="AP561" s="25">
        <f ca="1" t="shared" si="3827"/>
        <v>21885.8695057976</v>
      </c>
      <c r="AQ561" s="25">
        <f ca="1" t="shared" si="3828"/>
        <v>32067.465540297</v>
      </c>
      <c r="AR561" s="25">
        <f ca="1" t="shared" si="3829"/>
        <v>48273.1354641931</v>
      </c>
      <c r="AS561" s="25">
        <f ca="1" t="shared" si="3830"/>
        <v>61465.3578326828</v>
      </c>
      <c r="AT561" s="25">
        <f ca="1" t="shared" si="3831"/>
        <v>84423.1997294081</v>
      </c>
      <c r="AU561" s="25">
        <f ca="1">AP561*'Ejercicio 3 - TIR'!$D$5</f>
        <v>10942.9347528988</v>
      </c>
      <c r="AV561" s="25">
        <f ca="1">AQ561*'Ejercicio 3 - TIR'!$D$5</f>
        <v>16033.7327701485</v>
      </c>
      <c r="AW561" s="25">
        <f ca="1">AR561*'Ejercicio 3 - TIR'!$D$5</f>
        <v>24136.5677320965</v>
      </c>
      <c r="AX561" s="25">
        <f ca="1">AS561*'Ejercicio 3 - TIR'!$D$5</f>
        <v>30732.6789163414</v>
      </c>
      <c r="AY561" s="25">
        <f ca="1">AT561*'Ejercicio 3 - TIR'!$D$5</f>
        <v>42211.599864704</v>
      </c>
      <c r="AZ561" s="25">
        <f ca="1" t="shared" ref="AZ561:BD561" si="4169">AJ561-AU561-AE561</f>
        <v>23578.4997126789</v>
      </c>
      <c r="BA561" s="25">
        <f ca="1" t="shared" si="4169"/>
        <v>27997.8707513543</v>
      </c>
      <c r="BB561" s="25">
        <f ca="1" t="shared" si="4169"/>
        <v>34970.7936062849</v>
      </c>
      <c r="BC561" s="25">
        <f ca="1" t="shared" si="4169"/>
        <v>40179.6745556297</v>
      </c>
      <c r="BD561" s="25">
        <f ca="1" t="shared" si="4169"/>
        <v>49548.5920564197</v>
      </c>
      <c r="BE561" s="25">
        <f ca="1" t="shared" ref="BE561:BI561" si="4170">AZ561/Z561</f>
        <v>20624.617326275</v>
      </c>
      <c r="BF561" s="25">
        <f ca="1" t="shared" si="4170"/>
        <v>21646.5182827961</v>
      </c>
      <c r="BG561" s="25">
        <f ca="1" t="shared" si="4170"/>
        <v>22617.8158481148</v>
      </c>
      <c r="BH561" s="25">
        <f ca="1" t="shared" si="4170"/>
        <v>21643.0521617319</v>
      </c>
      <c r="BI561" s="25">
        <f ca="1" t="shared" si="4170"/>
        <v>21279.6006403421</v>
      </c>
      <c r="BJ561" s="25">
        <f ca="1" t="shared" si="3834"/>
        <v>83089.4139060707</v>
      </c>
      <c r="BK561" s="25">
        <f ca="1" t="shared" si="3835"/>
        <v>41321.5094785619</v>
      </c>
      <c r="BL561" s="25">
        <f ca="1" t="shared" si="3836"/>
        <v>124410.923384633</v>
      </c>
      <c r="BM561" s="25">
        <f ca="1">BK561*'Ejercicio 3 - TIR'!$D$5</f>
        <v>20660.754739281</v>
      </c>
      <c r="BN561" s="25">
        <f ca="1" t="shared" si="3837"/>
        <v>103750.168645352</v>
      </c>
      <c r="BO561" s="25">
        <f ca="1" t="shared" si="3838"/>
        <v>44557.5154310601</v>
      </c>
      <c r="BP561" s="25">
        <f ca="1" t="shared" si="3839"/>
        <v>-124415.959915497</v>
      </c>
      <c r="BQ561" s="25">
        <f ca="1" t="shared" ref="BQ561:BT561" si="4171">BE561</f>
        <v>20624.617326275</v>
      </c>
      <c r="BR561" s="25">
        <f ca="1" t="shared" si="4171"/>
        <v>21646.5182827961</v>
      </c>
      <c r="BS561" s="25">
        <f ca="1" t="shared" si="4171"/>
        <v>22617.8158481148</v>
      </c>
      <c r="BT561" s="25">
        <f ca="1" t="shared" si="4171"/>
        <v>21643.0521617319</v>
      </c>
      <c r="BU561" s="25">
        <f ca="1" t="shared" si="3841"/>
        <v>65837.1160714021</v>
      </c>
      <c r="BV561" s="27">
        <f ca="1" t="shared" si="3842"/>
        <v>5.91074525589479</v>
      </c>
    </row>
    <row r="562" ht="15" customHeight="1" spans="1:74">
      <c r="A562" s="23">
        <v>561</v>
      </c>
      <c r="B562" s="24">
        <f ca="1" t="shared" ref="B562:F562" si="4172">RAND()</f>
        <v>0.666606683909999</v>
      </c>
      <c r="C562" s="25">
        <f ca="1">IF(B562&lt;=('Ejercicio 3 - TIR'!$D$13-'Ejercicio 3 - TIR'!$C$13)/('Ejercicio 3 - TIR'!$E$13-'Ejercicio 3 - TIR'!$C$13),'Ejercicio 3 - TIR'!$C$13+SQRT(('Ejercicio 3 - TIR'!$E$13-'Ejercicio 3 - TIR'!$C$13)*('Ejercicio 3 - TIR'!$D$13-'Ejercicio 3 - TIR'!$C$13)*B562),'Ejercicio 3 - TIR'!$E$13-SQRT(('Ejercicio 3 - TIR'!$E$13-'Ejercicio 3 - TIR'!$C$13)*('Ejercicio 3 - TIR'!$E$13-'Ejercicio 3 - TIR'!$D$13)*(1-B562)))</f>
        <v>79998.2005982461</v>
      </c>
      <c r="D562" s="24">
        <f ca="1" t="shared" si="4172"/>
        <v>0.0147584182165739</v>
      </c>
      <c r="E562" s="25">
        <f ca="1">IF(D562&lt;=('Ejercicio 3 - TIR'!$D$14-'Ejercicio 3 - TIR'!$C$14)/('Ejercicio 3 - TIR'!$E$14-'Ejercicio 3 - TIR'!$C$14),'Ejercicio 3 - TIR'!$C$14+SQRT(('Ejercicio 3 - TIR'!$E$14-'Ejercicio 3 - TIR'!$C$14)*('Ejercicio 3 - TIR'!$D$14-'Ejercicio 3 - TIR'!$C$14)*D562),'Ejercicio 3 - TIR'!$E$14-SQRT(('Ejercicio 3 - TIR'!$E$14-'Ejercicio 3 - TIR'!$C$14)*('Ejercicio 3 - TIR'!$E$14-'Ejercicio 3 - TIR'!$D$14)*(1-D562)))</f>
        <v>26052.0842961679</v>
      </c>
      <c r="F562" s="24">
        <f ca="1" t="shared" si="4172"/>
        <v>0.652927934394272</v>
      </c>
      <c r="G562" s="25">
        <f ca="1">IF(F562&lt;=('Ejercicio 3 - TIR'!$D$18-'Ejercicio 3 - TIR'!$C$18)/('Ejercicio 3 - TIR'!$E$18-'Ejercicio 3 - TIR'!$C$18),'Ejercicio 3 - TIR'!$C$18+SQRT(('Ejercicio 3 - TIR'!$E$18-'Ejercicio 3 - TIR'!$C$18)*('Ejercicio 3 - TIR'!$D$18-'Ejercicio 3 - TIR'!$C$18)*F562),'Ejercicio 3 - TIR'!$E$18-SQRT(('Ejercicio 3 - TIR'!$E$18-'Ejercicio 3 - TIR'!$C$18)*('Ejercicio 3 - TIR'!$E$18-'Ejercicio 3 - TIR'!$D$18)*(1-F562)))</f>
        <v>39896.4230992385</v>
      </c>
      <c r="H562" s="24">
        <f ca="1" t="shared" ref="H562:L562" si="4173">RAND()</f>
        <v>0.231424953528774</v>
      </c>
      <c r="I562" s="25">
        <f ca="1">IF(H562&lt;=('Ejercicio 3 - TIR'!$D$18-'Ejercicio 3 - TIR'!$C$18)/('Ejercicio 3 - TIR'!$E$18-'Ejercicio 3 - TIR'!$C$18),'Ejercicio 3 - TIR'!$C$18+SQRT(('Ejercicio 3 - TIR'!$E$18-'Ejercicio 3 - TIR'!$C$18)*('Ejercicio 3 - TIR'!$D$18-'Ejercicio 3 - TIR'!$C$18)*H562),'Ejercicio 3 - TIR'!$E$18-SQRT(('Ejercicio 3 - TIR'!$E$18-'Ejercicio 3 - TIR'!$C$18)*('Ejercicio 3 - TIR'!$E$18-'Ejercicio 3 - TIR'!$D$18)*(1-H562)))</f>
        <v>35891.8369825816</v>
      </c>
      <c r="J562" s="24">
        <f ca="1" t="shared" si="4173"/>
        <v>0.602491305862537</v>
      </c>
      <c r="K562" s="25">
        <f ca="1">IF(J562&lt;=('Ejercicio 3 - TIR'!$D$18-'Ejercicio 3 - TIR'!$C$18)/('Ejercicio 3 - TIR'!$E$18-'Ejercicio 3 - TIR'!$C$18),'Ejercicio 3 - TIR'!$C$18+SQRT(('Ejercicio 3 - TIR'!$E$18-'Ejercicio 3 - TIR'!$C$18)*('Ejercicio 3 - TIR'!$D$18-'Ejercicio 3 - TIR'!$C$18)*J562),'Ejercicio 3 - TIR'!$E$18-SQRT(('Ejercicio 3 - TIR'!$E$18-'Ejercicio 3 - TIR'!$C$18)*('Ejercicio 3 - TIR'!$E$18-'Ejercicio 3 - TIR'!$D$18)*(1-J562)))</f>
        <v>39506.5080802249</v>
      </c>
      <c r="L562" s="24">
        <f ca="1" t="shared" si="4173"/>
        <v>0.92851862120437</v>
      </c>
      <c r="M562" s="25">
        <f ca="1">IF(L562&lt;=('Ejercicio 3 - TIR'!$D$18-'Ejercicio 3 - TIR'!$C$18)/('Ejercicio 3 - TIR'!$E$18-'Ejercicio 3 - TIR'!$C$18),'Ejercicio 3 - TIR'!$C$18+SQRT(('Ejercicio 3 - TIR'!$E$18-'Ejercicio 3 - TIR'!$C$18)*('Ejercicio 3 - TIR'!$D$18-'Ejercicio 3 - TIR'!$C$18)*L562),'Ejercicio 3 - TIR'!$E$18-SQRT(('Ejercicio 3 - TIR'!$E$18-'Ejercicio 3 - TIR'!$C$18)*('Ejercicio 3 - TIR'!$E$18-'Ejercicio 3 - TIR'!$D$18)*(1-L562)))</f>
        <v>42684.5943315107</v>
      </c>
      <c r="N562" s="24">
        <f ca="1" t="shared" ref="N562:R562" si="4174">RAND()</f>
        <v>0.395202768216429</v>
      </c>
      <c r="O562" s="25">
        <f ca="1">IF(N562&lt;=('Ejercicio 3 - TIR'!$D$18-'Ejercicio 3 - TIR'!$C$18)/('Ejercicio 3 - TIR'!$E$18-'Ejercicio 3 - TIR'!$C$18),'Ejercicio 3 - TIR'!$C$18+SQRT(('Ejercicio 3 - TIR'!$E$18-'Ejercicio 3 - TIR'!$C$18)*('Ejercicio 3 - TIR'!$D$18-'Ejercicio 3 - TIR'!$C$18)*N562),'Ejercicio 3 - TIR'!$E$18-SQRT(('Ejercicio 3 - TIR'!$E$18-'Ejercicio 3 - TIR'!$C$18)*('Ejercicio 3 - TIR'!$E$18-'Ejercicio 3 - TIR'!$D$18)*(1-N562)))</f>
        <v>37699.377587342</v>
      </c>
      <c r="P562" s="24">
        <f ca="1" t="shared" si="4174"/>
        <v>0.470168409263617</v>
      </c>
      <c r="Q562" s="26">
        <f ca="1">IF(P562&lt;=('Ejercicio 3 - TIR'!$D$22-'Ejercicio 3 - TIR'!$C$22)/('Ejercicio 3 - TIR'!$E$22-'Ejercicio 3 - TIR'!$C$22),'Ejercicio 3 - TIR'!$C$22+SQRT(('Ejercicio 3 - TIR'!$E$22-'Ejercicio 3 - TIR'!$C$22)*('Ejercicio 3 - TIR'!$D$22-'Ejercicio 3 - TIR'!$C$22)*P562),'Ejercicio 3 - TIR'!$E$22-SQRT(('Ejercicio 3 - TIR'!$E$22-'Ejercicio 3 - TIR'!$C$22)*('Ejercicio 3 - TIR'!$E$22-'Ejercicio 3 - TIR'!$D$22)*(1-P562)))</f>
        <v>0.149091289704558</v>
      </c>
      <c r="R562" s="24">
        <f ca="1" t="shared" si="4174"/>
        <v>0.20307924893492</v>
      </c>
      <c r="S562" s="26">
        <f ca="1">IF(R562&lt;=('Ejercicio 3 - TIR'!$D$23-'Ejercicio 3 - TIR'!$C$23)/('Ejercicio 3 - TIR'!$E$23-'Ejercicio 3 - TIR'!$C$23),'Ejercicio 3 - TIR'!$C$23+SQRT(('Ejercicio 3 - TIR'!$E$23-'Ejercicio 3 - TIR'!$C$23)*('Ejercicio 3 - TIR'!$D$23-'Ejercicio 3 - TIR'!$C$23)*R562),'Ejercicio 3 - TIR'!$E$23-SQRT(('Ejercicio 3 - TIR'!$E$23-'Ejercicio 3 - TIR'!$C$23)*('Ejercicio 3 - TIR'!$E$23-'Ejercicio 3 - TIR'!$D$23)*(1-R562)))</f>
        <v>0.139119169649408</v>
      </c>
      <c r="T562" s="24">
        <f ca="1" t="shared" ref="T562:X562" si="4175">RAND()</f>
        <v>0.622825355081701</v>
      </c>
      <c r="U562" s="26">
        <f ca="1">IF(T562&lt;=('Ejercicio 3 - TIR'!$D$24-'Ejercicio 3 - TIR'!$C$24)/('Ejercicio 3 - TIR'!$E$24-'Ejercicio 3 - TIR'!$C$24),'Ejercicio 3 - TIR'!$C$24+SQRT(('Ejercicio 3 - TIR'!$E$24-'Ejercicio 3 - TIR'!$C$24)*('Ejercicio 3 - TIR'!$D$24-'Ejercicio 3 - TIR'!$C$24)*T562),'Ejercicio 3 - TIR'!$E$24-SQRT(('Ejercicio 3 - TIR'!$E$24-'Ejercicio 3 - TIR'!$C$24)*('Ejercicio 3 - TIR'!$E$24-'Ejercicio 3 - TIR'!$D$24)*(1-T562)))</f>
        <v>0.187502476928676</v>
      </c>
      <c r="V562" s="24">
        <f ca="1" t="shared" si="4175"/>
        <v>0.792566272125736</v>
      </c>
      <c r="W562" s="26">
        <f ca="1">IF(V562&lt;=('Ejercicio 3 - TIR'!$D$25-'Ejercicio 3 - TIR'!$C$25)/('Ejercicio 3 - TIR'!$E$25-'Ejercicio 3 - TIR'!$C$25),'Ejercicio 3 - TIR'!$C$25+SQRT(('Ejercicio 3 - TIR'!$E$25-'Ejercicio 3 - TIR'!$C$25)*('Ejercicio 3 - TIR'!$D$25-'Ejercicio 3 - TIR'!$C$25)*V562),'Ejercicio 3 - TIR'!$E$25-SQRT(('Ejercicio 3 - TIR'!$E$25-'Ejercicio 3 - TIR'!$C$25)*('Ejercicio 3 - TIR'!$E$25-'Ejercicio 3 - TIR'!$D$25)*(1-V562)))</f>
        <v>0.223055277927581</v>
      </c>
      <c r="X562" s="24">
        <f ca="1" t="shared" si="4175"/>
        <v>0.639898393530999</v>
      </c>
      <c r="Y562" s="26">
        <f ca="1">IF(X562&lt;=('Ejercicio 3 - TIR'!$D$26-'Ejercicio 3 - TIR'!$C$26)/('Ejercicio 3 - TIR'!$E$26-'Ejercicio 3 - TIR'!$C$26),'Ejercicio 3 - TIR'!$C$26+SQRT(('Ejercicio 3 - TIR'!$E$26-'Ejercicio 3 - TIR'!$C$26)*('Ejercicio 3 - TIR'!$D$26-'Ejercicio 3 - TIR'!$C$26)*X562),'Ejercicio 3 - TIR'!$E$26-SQRT(('Ejercicio 3 - TIR'!$E$26-'Ejercicio 3 - TIR'!$C$26)*('Ejercicio 3 - TIR'!$E$26-'Ejercicio 3 - TIR'!$D$26)*(1-X562)))</f>
        <v>0.235902962968782</v>
      </c>
      <c r="Z562" s="24">
        <f ca="1" t="shared" si="3812"/>
        <v>1.14909128970456</v>
      </c>
      <c r="AA562" s="24">
        <f ca="1" t="shared" si="3813"/>
        <v>1.30895191577962</v>
      </c>
      <c r="AB562" s="24">
        <f ca="1" t="shared" si="3814"/>
        <v>1.55438364216884</v>
      </c>
      <c r="AC562" s="24">
        <f ca="1" t="shared" si="3815"/>
        <v>1.90109711747889</v>
      </c>
      <c r="AD562" s="24">
        <f ca="1" t="shared" si="3816"/>
        <v>2.34957156038358</v>
      </c>
      <c r="AE562" s="23">
        <f ca="1" t="shared" si="3817"/>
        <v>3884.13884720752</v>
      </c>
      <c r="AF562" s="23">
        <f ca="1" t="shared" si="3818"/>
        <v>4424.49701843404</v>
      </c>
      <c r="AG562" s="23">
        <f ca="1" t="shared" si="3819"/>
        <v>5254.10116855397</v>
      </c>
      <c r="AH562" s="23">
        <f ca="1" t="shared" si="3820"/>
        <v>6426.0561649654</v>
      </c>
      <c r="AI562" s="23">
        <f ca="1" t="shared" si="3821"/>
        <v>7941.98185448455</v>
      </c>
      <c r="AJ562" s="25">
        <f ca="1" t="shared" si="3822"/>
        <v>45844.6322737026</v>
      </c>
      <c r="AK562" s="25">
        <f ca="1" t="shared" si="3823"/>
        <v>46980.6887792001</v>
      </c>
      <c r="AL562" s="25">
        <f ca="1" t="shared" si="3824"/>
        <v>61408.2699191126</v>
      </c>
      <c r="AM562" s="25">
        <f ca="1" t="shared" si="3825"/>
        <v>81147.559244391</v>
      </c>
      <c r="AN562" s="25">
        <f ca="1" t="shared" si="3826"/>
        <v>88577.3854233807</v>
      </c>
      <c r="AO562" s="25">
        <f ca="1">C562/'Ejercicio 3 - TIR'!$D$7</f>
        <v>15999.6401196492</v>
      </c>
      <c r="AP562" s="25">
        <f ca="1" t="shared" si="3827"/>
        <v>29844.9921540534</v>
      </c>
      <c r="AQ562" s="25">
        <f ca="1" t="shared" si="3828"/>
        <v>30981.0486595509</v>
      </c>
      <c r="AR562" s="25">
        <f ca="1" t="shared" si="3829"/>
        <v>45408.6297994633</v>
      </c>
      <c r="AS562" s="25">
        <f ca="1" t="shared" si="3830"/>
        <v>65147.9191247417</v>
      </c>
      <c r="AT562" s="25">
        <f ca="1" t="shared" si="3831"/>
        <v>72577.7453037315</v>
      </c>
      <c r="AU562" s="25">
        <f ca="1">AP562*'Ejercicio 3 - TIR'!$D$5</f>
        <v>14922.4960770267</v>
      </c>
      <c r="AV562" s="25">
        <f ca="1">AQ562*'Ejercicio 3 - TIR'!$D$5</f>
        <v>15490.5243297754</v>
      </c>
      <c r="AW562" s="25">
        <f ca="1">AR562*'Ejercicio 3 - TIR'!$D$5</f>
        <v>22704.3148997317</v>
      </c>
      <c r="AX562" s="25">
        <f ca="1">AS562*'Ejercicio 3 - TIR'!$D$5</f>
        <v>32573.9595623709</v>
      </c>
      <c r="AY562" s="25">
        <f ca="1">AT562*'Ejercicio 3 - TIR'!$D$5</f>
        <v>36288.8726518657</v>
      </c>
      <c r="AZ562" s="25">
        <f ca="1" t="shared" ref="AZ562:BD562" si="4176">AJ562-AU562-AE562</f>
        <v>27037.9973494684</v>
      </c>
      <c r="BA562" s="25">
        <f ca="1" t="shared" si="4176"/>
        <v>27065.6674309906</v>
      </c>
      <c r="BB562" s="25">
        <f ca="1" t="shared" si="4176"/>
        <v>33449.8538508269</v>
      </c>
      <c r="BC562" s="25">
        <f ca="1" t="shared" si="4176"/>
        <v>42147.5435170547</v>
      </c>
      <c r="BD562" s="25">
        <f ca="1" t="shared" si="4176"/>
        <v>44346.5309170304</v>
      </c>
      <c r="BE562" s="25">
        <f ca="1" t="shared" ref="BE562:BI562" si="4177">AZ562/Z562</f>
        <v>23529.8949628451</v>
      </c>
      <c r="BF562" s="25">
        <f ca="1" t="shared" si="4177"/>
        <v>20677.358048611</v>
      </c>
      <c r="BG562" s="25">
        <f ca="1" t="shared" si="4177"/>
        <v>21519.6898264795</v>
      </c>
      <c r="BH562" s="25">
        <f ca="1" t="shared" si="4177"/>
        <v>22170.1159449171</v>
      </c>
      <c r="BI562" s="25">
        <f ca="1" t="shared" si="4177"/>
        <v>18874.3052838921</v>
      </c>
      <c r="BJ562" s="25">
        <f ca="1" t="shared" si="3834"/>
        <v>61211.2363509916</v>
      </c>
      <c r="BK562" s="25">
        <f ca="1" t="shared" si="3835"/>
        <v>37592.2994014999</v>
      </c>
      <c r="BL562" s="25">
        <f ca="1" t="shared" si="3836"/>
        <v>98803.5357524915</v>
      </c>
      <c r="BM562" s="25">
        <f ca="1">BK562*'Ejercicio 3 - TIR'!$D$5</f>
        <v>18796.1497007499</v>
      </c>
      <c r="BN562" s="25">
        <f ca="1" t="shared" si="3837"/>
        <v>80007.3860517415</v>
      </c>
      <c r="BO562" s="25">
        <f ca="1" t="shared" si="3838"/>
        <v>34051.9043559925</v>
      </c>
      <c r="BP562" s="25">
        <f ca="1" t="shared" si="3839"/>
        <v>-106050.284894414</v>
      </c>
      <c r="BQ562" s="25">
        <f ca="1" t="shared" ref="BQ562:BT562" si="4178">BE562</f>
        <v>23529.8949628451</v>
      </c>
      <c r="BR562" s="25">
        <f ca="1" t="shared" si="4178"/>
        <v>20677.358048611</v>
      </c>
      <c r="BS562" s="25">
        <f ca="1" t="shared" si="4178"/>
        <v>21519.6898264795</v>
      </c>
      <c r="BT562" s="25">
        <f ca="1" t="shared" si="4178"/>
        <v>22170.1159449171</v>
      </c>
      <c r="BU562" s="25">
        <f ca="1" t="shared" si="3841"/>
        <v>52926.2096398846</v>
      </c>
      <c r="BV562" s="27">
        <f ca="1" t="shared" si="3842"/>
        <v>8.89221669531328</v>
      </c>
    </row>
    <row r="563" ht="15" customHeight="1" spans="1:74">
      <c r="A563" s="23">
        <v>562</v>
      </c>
      <c r="B563" s="24">
        <f ca="1" t="shared" ref="B563:F563" si="4179">RAND()</f>
        <v>0.656225215633593</v>
      </c>
      <c r="C563" s="25">
        <f ca="1">IF(B563&lt;=('Ejercicio 3 - TIR'!$D$13-'Ejercicio 3 - TIR'!$C$13)/('Ejercicio 3 - TIR'!$E$13-'Ejercicio 3 - TIR'!$C$13),'Ejercicio 3 - TIR'!$C$13+SQRT(('Ejercicio 3 - TIR'!$E$13-'Ejercicio 3 - TIR'!$C$13)*('Ejercicio 3 - TIR'!$D$13-'Ejercicio 3 - TIR'!$C$13)*B563),'Ejercicio 3 - TIR'!$E$13-SQRT(('Ejercicio 3 - TIR'!$E$13-'Ejercicio 3 - TIR'!$C$13)*('Ejercicio 3 - TIR'!$E$13-'Ejercicio 3 - TIR'!$D$13)*(1-B563)))</f>
        <v>79689.1718228998</v>
      </c>
      <c r="D563" s="24">
        <f ca="1" t="shared" si="4179"/>
        <v>0.742810961742125</v>
      </c>
      <c r="E563" s="25">
        <f ca="1">IF(D563&lt;=('Ejercicio 3 - TIR'!$D$14-'Ejercicio 3 - TIR'!$C$14)/('Ejercicio 3 - TIR'!$E$14-'Ejercicio 3 - TIR'!$C$14),'Ejercicio 3 - TIR'!$C$14+SQRT(('Ejercicio 3 - TIR'!$E$14-'Ejercicio 3 - TIR'!$C$14)*('Ejercicio 3 - TIR'!$D$14-'Ejercicio 3 - TIR'!$C$14)*D563),'Ejercicio 3 - TIR'!$E$14-SQRT(('Ejercicio 3 - TIR'!$E$14-'Ejercicio 3 - TIR'!$C$14)*('Ejercicio 3 - TIR'!$E$14-'Ejercicio 3 - TIR'!$D$14)*(1-D563)))</f>
        <v>33788.852301009</v>
      </c>
      <c r="F563" s="24">
        <f ca="1" t="shared" si="4179"/>
        <v>0.938525275788356</v>
      </c>
      <c r="G563" s="25">
        <f ca="1">IF(F563&lt;=('Ejercicio 3 - TIR'!$D$18-'Ejercicio 3 - TIR'!$C$18)/('Ejercicio 3 - TIR'!$E$18-'Ejercicio 3 - TIR'!$C$18),'Ejercicio 3 - TIR'!$C$18+SQRT(('Ejercicio 3 - TIR'!$E$18-'Ejercicio 3 - TIR'!$C$18)*('Ejercicio 3 - TIR'!$D$18-'Ejercicio 3 - TIR'!$C$18)*F563),'Ejercicio 3 - TIR'!$E$18-SQRT(('Ejercicio 3 - TIR'!$E$18-'Ejercicio 3 - TIR'!$C$18)*('Ejercicio 3 - TIR'!$E$18-'Ejercicio 3 - TIR'!$D$18)*(1-F563)))</f>
        <v>42852.7682202721</v>
      </c>
      <c r="H563" s="24">
        <f ca="1" t="shared" ref="H563:L563" si="4180">RAND()</f>
        <v>0.854624329926443</v>
      </c>
      <c r="I563" s="25">
        <f ca="1">IF(H563&lt;=('Ejercicio 3 - TIR'!$D$18-'Ejercicio 3 - TIR'!$C$18)/('Ejercicio 3 - TIR'!$E$18-'Ejercicio 3 - TIR'!$C$18),'Ejercicio 3 - TIR'!$C$18+SQRT(('Ejercicio 3 - TIR'!$E$18-'Ejercicio 3 - TIR'!$C$18)*('Ejercicio 3 - TIR'!$D$18-'Ejercicio 3 - TIR'!$C$18)*H563),'Ejercicio 3 - TIR'!$E$18-SQRT(('Ejercicio 3 - TIR'!$E$18-'Ejercicio 3 - TIR'!$C$18)*('Ejercicio 3 - TIR'!$E$18-'Ejercicio 3 - TIR'!$D$18)*(1-H563)))</f>
        <v>41698.0043525897</v>
      </c>
      <c r="J563" s="24">
        <f ca="1" t="shared" si="4180"/>
        <v>0.457229324497074</v>
      </c>
      <c r="K563" s="25">
        <f ca="1">IF(J563&lt;=('Ejercicio 3 - TIR'!$D$18-'Ejercicio 3 - TIR'!$C$18)/('Ejercicio 3 - TIR'!$E$18-'Ejercicio 3 - TIR'!$C$18),'Ejercicio 3 - TIR'!$C$18+SQRT(('Ejercicio 3 - TIR'!$E$18-'Ejercicio 3 - TIR'!$C$18)*('Ejercicio 3 - TIR'!$D$18-'Ejercicio 3 - TIR'!$C$18)*J563),'Ejercicio 3 - TIR'!$E$18-SQRT(('Ejercicio 3 - TIR'!$E$18-'Ejercicio 3 - TIR'!$C$18)*('Ejercicio 3 - TIR'!$E$18-'Ejercicio 3 - TIR'!$D$18)*(1-J563)))</f>
        <v>38281.5698194582</v>
      </c>
      <c r="L563" s="24">
        <f ca="1" t="shared" si="4180"/>
        <v>0.810416748901877</v>
      </c>
      <c r="M563" s="25">
        <f ca="1">IF(L563&lt;=('Ejercicio 3 - TIR'!$D$18-'Ejercicio 3 - TIR'!$C$18)/('Ejercicio 3 - TIR'!$E$18-'Ejercicio 3 - TIR'!$C$18),'Ejercicio 3 - TIR'!$C$18+SQRT(('Ejercicio 3 - TIR'!$E$18-'Ejercicio 3 - TIR'!$C$18)*('Ejercicio 3 - TIR'!$D$18-'Ejercicio 3 - TIR'!$C$18)*L563),'Ejercicio 3 - TIR'!$E$18-SQRT(('Ejercicio 3 - TIR'!$E$18-'Ejercicio 3 - TIR'!$C$18)*('Ejercicio 3 - TIR'!$E$18-'Ejercicio 3 - TIR'!$D$18)*(1-L563)))</f>
        <v>41229.2250355717</v>
      </c>
      <c r="N563" s="24">
        <f ca="1" t="shared" ref="N563:R563" si="4181">RAND()</f>
        <v>0.257369935260822</v>
      </c>
      <c r="O563" s="25">
        <f ca="1">IF(N563&lt;=('Ejercicio 3 - TIR'!$D$18-'Ejercicio 3 - TIR'!$C$18)/('Ejercicio 3 - TIR'!$E$18-'Ejercicio 3 - TIR'!$C$18),'Ejercicio 3 - TIR'!$C$18+SQRT(('Ejercicio 3 - TIR'!$E$18-'Ejercicio 3 - TIR'!$C$18)*('Ejercicio 3 - TIR'!$D$18-'Ejercicio 3 - TIR'!$C$18)*N563),'Ejercicio 3 - TIR'!$E$18-SQRT(('Ejercicio 3 - TIR'!$E$18-'Ejercicio 3 - TIR'!$C$18)*('Ejercicio 3 - TIR'!$E$18-'Ejercicio 3 - TIR'!$D$18)*(1-N563)))</f>
        <v>36213.331657744</v>
      </c>
      <c r="P563" s="24">
        <f ca="1" t="shared" si="4181"/>
        <v>0.0748810817075112</v>
      </c>
      <c r="Q563" s="26">
        <f ca="1">IF(P563&lt;=('Ejercicio 3 - TIR'!$D$22-'Ejercicio 3 - TIR'!$C$22)/('Ejercicio 3 - TIR'!$E$22-'Ejercicio 3 - TIR'!$C$22),'Ejercicio 3 - TIR'!$C$22+SQRT(('Ejercicio 3 - TIR'!$E$22-'Ejercicio 3 - TIR'!$C$22)*('Ejercicio 3 - TIR'!$D$22-'Ejercicio 3 - TIR'!$C$22)*P563),'Ejercicio 3 - TIR'!$E$22-SQRT(('Ejercicio 3 - TIR'!$E$22-'Ejercicio 3 - TIR'!$C$22)*('Ejercicio 3 - TIR'!$E$22-'Ejercicio 3 - TIR'!$D$22)*(1-P563)))</f>
        <v>0.131609735013062</v>
      </c>
      <c r="R563" s="24">
        <f ca="1" t="shared" si="4181"/>
        <v>0.586341419242654</v>
      </c>
      <c r="S563" s="26">
        <f ca="1">IF(R563&lt;=('Ejercicio 3 - TIR'!$D$23-'Ejercicio 3 - TIR'!$C$23)/('Ejercicio 3 - TIR'!$E$23-'Ejercicio 3 - TIR'!$C$23),'Ejercicio 3 - TIR'!$C$23+SQRT(('Ejercicio 3 - TIR'!$E$23-'Ejercicio 3 - TIR'!$C$23)*('Ejercicio 3 - TIR'!$D$23-'Ejercicio 3 - TIR'!$C$23)*R563),'Ejercicio 3 - TIR'!$E$23-SQRT(('Ejercicio 3 - TIR'!$E$23-'Ejercicio 3 - TIR'!$C$23)*('Ejercicio 3 - TIR'!$E$23-'Ejercicio 3 - TIR'!$D$23)*(1-R563)))</f>
        <v>0.152712906982179</v>
      </c>
      <c r="T563" s="24">
        <f ca="1" t="shared" ref="T563:X563" si="4182">RAND()</f>
        <v>0.349863316507149</v>
      </c>
      <c r="U563" s="26">
        <f ca="1">IF(T563&lt;=('Ejercicio 3 - TIR'!$D$24-'Ejercicio 3 - TIR'!$C$24)/('Ejercicio 3 - TIR'!$E$24-'Ejercicio 3 - TIR'!$C$24),'Ejercicio 3 - TIR'!$C$24+SQRT(('Ejercicio 3 - TIR'!$E$24-'Ejercicio 3 - TIR'!$C$24)*('Ejercicio 3 - TIR'!$D$24-'Ejercicio 3 - TIR'!$C$24)*T563),'Ejercicio 3 - TIR'!$E$24-SQRT(('Ejercicio 3 - TIR'!$E$24-'Ejercicio 3 - TIR'!$C$24)*('Ejercicio 3 - TIR'!$E$24-'Ejercicio 3 - TIR'!$D$24)*(1-T563)))</f>
        <v>0.177105589177603</v>
      </c>
      <c r="V563" s="24">
        <f ca="1" t="shared" si="4182"/>
        <v>0.885236678184735</v>
      </c>
      <c r="W563" s="26">
        <f ca="1">IF(V563&lt;=('Ejercicio 3 - TIR'!$D$25-'Ejercicio 3 - TIR'!$C$25)/('Ejercicio 3 - TIR'!$E$25-'Ejercicio 3 - TIR'!$C$25),'Ejercicio 3 - TIR'!$C$25+SQRT(('Ejercicio 3 - TIR'!$E$25-'Ejercicio 3 - TIR'!$C$25)*('Ejercicio 3 - TIR'!$D$25-'Ejercicio 3 - TIR'!$C$25)*V563),'Ejercicio 3 - TIR'!$E$25-SQRT(('Ejercicio 3 - TIR'!$E$25-'Ejercicio 3 - TIR'!$C$25)*('Ejercicio 3 - TIR'!$E$25-'Ejercicio 3 - TIR'!$D$25)*(1-V563)))</f>
        <v>0.229958252911649</v>
      </c>
      <c r="X563" s="24">
        <f ca="1" t="shared" si="4182"/>
        <v>0.421227307149143</v>
      </c>
      <c r="Y563" s="26">
        <f ca="1">IF(X563&lt;=('Ejercicio 3 - TIR'!$D$26-'Ejercicio 3 - TIR'!$C$26)/('Ejercicio 3 - TIR'!$E$26-'Ejercicio 3 - TIR'!$C$26),'Ejercicio 3 - TIR'!$C$26+SQRT(('Ejercicio 3 - TIR'!$E$26-'Ejercicio 3 - TIR'!$C$26)*('Ejercicio 3 - TIR'!$D$26-'Ejercicio 3 - TIR'!$C$26)*X563),'Ejercicio 3 - TIR'!$E$26-SQRT(('Ejercicio 3 - TIR'!$E$26-'Ejercicio 3 - TIR'!$C$26)*('Ejercicio 3 - TIR'!$E$26-'Ejercicio 3 - TIR'!$D$26)*(1-X563)))</f>
        <v>0.224094968550276</v>
      </c>
      <c r="Z563" s="24">
        <f ca="1" t="shared" si="3812"/>
        <v>1.13160973501306</v>
      </c>
      <c r="AA563" s="24">
        <f ca="1" t="shared" si="3813"/>
        <v>1.30442114721624</v>
      </c>
      <c r="AB563" s="24">
        <f ca="1" t="shared" si="3814"/>
        <v>1.5354414230297</v>
      </c>
      <c r="AC563" s="24">
        <f ca="1" t="shared" si="3815"/>
        <v>1.88852885011778</v>
      </c>
      <c r="AD563" s="24">
        <f ca="1" t="shared" si="3816"/>
        <v>2.31173866339122</v>
      </c>
      <c r="AE563" s="23">
        <f ca="1" t="shared" si="3817"/>
        <v>4446.94189773129</v>
      </c>
      <c r="AF563" s="23">
        <f ca="1" t="shared" si="3818"/>
        <v>5126.04732211468</v>
      </c>
      <c r="AG563" s="23">
        <f ca="1" t="shared" si="3819"/>
        <v>6033.89895325008</v>
      </c>
      <c r="AH563" s="23">
        <f ca="1" t="shared" si="3820"/>
        <v>7421.44381478489</v>
      </c>
      <c r="AI563" s="23">
        <f ca="1" t="shared" si="3821"/>
        <v>9084.55203305675</v>
      </c>
      <c r="AJ563" s="25">
        <f ca="1" t="shared" si="3822"/>
        <v>48492.6096903183</v>
      </c>
      <c r="AK563" s="25">
        <f ca="1" t="shared" si="3823"/>
        <v>54391.7586742328</v>
      </c>
      <c r="AL563" s="25">
        <f ca="1" t="shared" si="3824"/>
        <v>58779.1080393996</v>
      </c>
      <c r="AM563" s="25">
        <f ca="1" t="shared" si="3825"/>
        <v>77862.5809476755</v>
      </c>
      <c r="AN563" s="25">
        <f ca="1" t="shared" si="3826"/>
        <v>83715.7589234158</v>
      </c>
      <c r="AO563" s="25">
        <f ca="1">C563/'Ejercicio 3 - TIR'!$D$7</f>
        <v>15937.83436458</v>
      </c>
      <c r="AP563" s="25">
        <f ca="1" t="shared" si="3827"/>
        <v>32554.7753257383</v>
      </c>
      <c r="AQ563" s="25">
        <f ca="1" t="shared" si="3828"/>
        <v>38453.9243096528</v>
      </c>
      <c r="AR563" s="25">
        <f ca="1" t="shared" si="3829"/>
        <v>42841.2736748197</v>
      </c>
      <c r="AS563" s="25">
        <f ca="1" t="shared" si="3830"/>
        <v>61924.7465830956</v>
      </c>
      <c r="AT563" s="25">
        <f ca="1" t="shared" si="3831"/>
        <v>67777.9245588359</v>
      </c>
      <c r="AU563" s="25">
        <f ca="1">AP563*'Ejercicio 3 - TIR'!$D$5</f>
        <v>16277.3876628692</v>
      </c>
      <c r="AV563" s="25">
        <f ca="1">AQ563*'Ejercicio 3 - TIR'!$D$5</f>
        <v>19226.9621548264</v>
      </c>
      <c r="AW563" s="25">
        <f ca="1">AR563*'Ejercicio 3 - TIR'!$D$5</f>
        <v>21420.6368374098</v>
      </c>
      <c r="AX563" s="25">
        <f ca="1">AS563*'Ejercicio 3 - TIR'!$D$5</f>
        <v>30962.3732915478</v>
      </c>
      <c r="AY563" s="25">
        <f ca="1">AT563*'Ejercicio 3 - TIR'!$D$5</f>
        <v>33888.9622794179</v>
      </c>
      <c r="AZ563" s="25">
        <f ca="1" t="shared" ref="AZ563:BD563" si="4183">AJ563-AU563-AE563</f>
        <v>27768.2801297178</v>
      </c>
      <c r="BA563" s="25">
        <f ca="1" t="shared" si="4183"/>
        <v>30038.7491972917</v>
      </c>
      <c r="BB563" s="25">
        <f ca="1" t="shared" si="4183"/>
        <v>31324.5722487397</v>
      </c>
      <c r="BC563" s="25">
        <f ca="1" t="shared" si="4183"/>
        <v>39478.7638413429</v>
      </c>
      <c r="BD563" s="25">
        <f ca="1" t="shared" si="4183"/>
        <v>40742.2446109411</v>
      </c>
      <c r="BE563" s="25">
        <f ca="1" t="shared" ref="BE563:BI563" si="4184">AZ563/Z563</f>
        <v>24538.7427047871</v>
      </c>
      <c r="BF563" s="25">
        <f ca="1" t="shared" si="4184"/>
        <v>23028.4132248218</v>
      </c>
      <c r="BG563" s="25">
        <f ca="1" t="shared" si="4184"/>
        <v>20401.0206960099</v>
      </c>
      <c r="BH563" s="25">
        <f ca="1" t="shared" si="4184"/>
        <v>20904.5066157611</v>
      </c>
      <c r="BI563" s="25">
        <f ca="1" t="shared" si="4184"/>
        <v>17624.0702533279</v>
      </c>
      <c r="BJ563" s="25">
        <f ca="1" t="shared" si="3834"/>
        <v>78110.9962558578</v>
      </c>
      <c r="BK563" s="25">
        <f ca="1" t="shared" si="3835"/>
        <v>36844.1079113247</v>
      </c>
      <c r="BL563" s="25">
        <f ca="1" t="shared" si="3836"/>
        <v>114955.104167182</v>
      </c>
      <c r="BM563" s="25">
        <f ca="1">BK563*'Ejercicio 3 - TIR'!$D$5</f>
        <v>18422.0539556623</v>
      </c>
      <c r="BN563" s="25">
        <f ca="1" t="shared" si="3837"/>
        <v>96533.0502115201</v>
      </c>
      <c r="BO563" s="25">
        <f ca="1" t="shared" si="3838"/>
        <v>41757.769483299</v>
      </c>
      <c r="BP563" s="25">
        <f ca="1" t="shared" si="3839"/>
        <v>-113478.024123909</v>
      </c>
      <c r="BQ563" s="25">
        <f ca="1" t="shared" ref="BQ563:BT563" si="4185">BE563</f>
        <v>24538.7427047871</v>
      </c>
      <c r="BR563" s="25">
        <f ca="1" t="shared" si="4185"/>
        <v>23028.4132248218</v>
      </c>
      <c r="BS563" s="25">
        <f ca="1" t="shared" si="4185"/>
        <v>20401.0206960099</v>
      </c>
      <c r="BT563" s="25">
        <f ca="1" t="shared" si="4185"/>
        <v>20904.5066157611</v>
      </c>
      <c r="BU563" s="25">
        <f ca="1" t="shared" si="3841"/>
        <v>59381.8397366269</v>
      </c>
      <c r="BV563" s="27">
        <f ca="1" t="shared" si="3842"/>
        <v>8.27903454060943</v>
      </c>
    </row>
    <row r="564" ht="15" customHeight="1" spans="1:74">
      <c r="A564" s="23">
        <v>563</v>
      </c>
      <c r="B564" s="24">
        <f ca="1" t="shared" ref="B564:F564" si="4186">RAND()</f>
        <v>0.657730893219426</v>
      </c>
      <c r="C564" s="25">
        <f ca="1">IF(B564&lt;=('Ejercicio 3 - TIR'!$D$13-'Ejercicio 3 - TIR'!$C$13)/('Ejercicio 3 - TIR'!$E$13-'Ejercicio 3 - TIR'!$C$13),'Ejercicio 3 - TIR'!$C$13+SQRT(('Ejercicio 3 - TIR'!$E$13-'Ejercicio 3 - TIR'!$C$13)*('Ejercicio 3 - TIR'!$D$13-'Ejercicio 3 - TIR'!$C$13)*B564),'Ejercicio 3 - TIR'!$E$13-SQRT(('Ejercicio 3 - TIR'!$E$13-'Ejercicio 3 - TIR'!$C$13)*('Ejercicio 3 - TIR'!$E$13-'Ejercicio 3 - TIR'!$D$13)*(1-B564)))</f>
        <v>79733.6996929215</v>
      </c>
      <c r="D564" s="24">
        <f ca="1" t="shared" si="4186"/>
        <v>0.674024074226398</v>
      </c>
      <c r="E564" s="25">
        <f ca="1">IF(D564&lt;=('Ejercicio 3 - TIR'!$D$14-'Ejercicio 3 - TIR'!$C$14)/('Ejercicio 3 - TIR'!$E$14-'Ejercicio 3 - TIR'!$C$14),'Ejercicio 3 - TIR'!$C$14+SQRT(('Ejercicio 3 - TIR'!$E$14-'Ejercicio 3 - TIR'!$C$14)*('Ejercicio 3 - TIR'!$D$14-'Ejercicio 3 - TIR'!$C$14)*D564),'Ejercicio 3 - TIR'!$E$14-SQRT(('Ejercicio 3 - TIR'!$E$14-'Ejercicio 3 - TIR'!$C$14)*('Ejercicio 3 - TIR'!$E$14-'Ejercicio 3 - TIR'!$D$14)*(1-D564)))</f>
        <v>33007.4047116939</v>
      </c>
      <c r="F564" s="24">
        <f ca="1" t="shared" si="4186"/>
        <v>0.561223353034432</v>
      </c>
      <c r="G564" s="25">
        <f ca="1">IF(F564&lt;=('Ejercicio 3 - TIR'!$D$18-'Ejercicio 3 - TIR'!$C$18)/('Ejercicio 3 - TIR'!$E$18-'Ejercicio 3 - TIR'!$C$18),'Ejercicio 3 - TIR'!$C$18+SQRT(('Ejercicio 3 - TIR'!$E$18-'Ejercicio 3 - TIR'!$C$18)*('Ejercicio 3 - TIR'!$D$18-'Ejercicio 3 - TIR'!$C$18)*F564),'Ejercicio 3 - TIR'!$E$18-SQRT(('Ejercicio 3 - TIR'!$E$18-'Ejercicio 3 - TIR'!$C$18)*('Ejercicio 3 - TIR'!$E$18-'Ejercicio 3 - TIR'!$D$18)*(1-F564)))</f>
        <v>39175.1568354533</v>
      </c>
      <c r="H564" s="24">
        <f ca="1" t="shared" ref="H564:L564" si="4187">RAND()</f>
        <v>0.234612907595821</v>
      </c>
      <c r="I564" s="25">
        <f ca="1">IF(H564&lt;=('Ejercicio 3 - TIR'!$D$18-'Ejercicio 3 - TIR'!$C$18)/('Ejercicio 3 - TIR'!$E$18-'Ejercicio 3 - TIR'!$C$18),'Ejercicio 3 - TIR'!$C$18+SQRT(('Ejercicio 3 - TIR'!$E$18-'Ejercicio 3 - TIR'!$C$18)*('Ejercicio 3 - TIR'!$D$18-'Ejercicio 3 - TIR'!$C$18)*H564),'Ejercicio 3 - TIR'!$E$18-SQRT(('Ejercicio 3 - TIR'!$E$18-'Ejercicio 3 - TIR'!$C$18)*('Ejercicio 3 - TIR'!$E$18-'Ejercicio 3 - TIR'!$D$18)*(1-H564)))</f>
        <v>35932.2791690355</v>
      </c>
      <c r="J564" s="24">
        <f ca="1" t="shared" si="4187"/>
        <v>0.00248086558935645</v>
      </c>
      <c r="K564" s="25">
        <f ca="1">IF(J564&lt;=('Ejercicio 3 - TIR'!$D$18-'Ejercicio 3 - TIR'!$C$18)/('Ejercicio 3 - TIR'!$E$18-'Ejercicio 3 - TIR'!$C$18),'Ejercicio 3 - TIR'!$C$18+SQRT(('Ejercicio 3 - TIR'!$E$18-'Ejercicio 3 - TIR'!$C$18)*('Ejercicio 3 - TIR'!$D$18-'Ejercicio 3 - TIR'!$C$18)*J564),'Ejercicio 3 - TIR'!$E$18-SQRT(('Ejercicio 3 - TIR'!$E$18-'Ejercicio 3 - TIR'!$C$18)*('Ejercicio 3 - TIR'!$E$18-'Ejercicio 3 - TIR'!$D$18)*(1-J564)))</f>
        <v>30610.0244572175</v>
      </c>
      <c r="L564" s="24">
        <f ca="1" t="shared" si="4187"/>
        <v>0.850599439035243</v>
      </c>
      <c r="M564" s="25">
        <f ca="1">IF(L564&lt;=('Ejercicio 3 - TIR'!$D$18-'Ejercicio 3 - TIR'!$C$18)/('Ejercicio 3 - TIR'!$E$18-'Ejercicio 3 - TIR'!$C$18),'Ejercicio 3 - TIR'!$C$18+SQRT(('Ejercicio 3 - TIR'!$E$18-'Ejercicio 3 - TIR'!$C$18)*('Ejercicio 3 - TIR'!$D$18-'Ejercicio 3 - TIR'!$C$18)*L564),'Ejercicio 3 - TIR'!$E$18-SQRT(('Ejercicio 3 - TIR'!$E$18-'Ejercicio 3 - TIR'!$C$18)*('Ejercicio 3 - TIR'!$E$18-'Ejercicio 3 - TIR'!$D$18)*(1-L564)))</f>
        <v>41652.6066749847</v>
      </c>
      <c r="N564" s="24">
        <f ca="1" t="shared" ref="N564:R564" si="4188">RAND()</f>
        <v>0.247437486337918</v>
      </c>
      <c r="O564" s="25">
        <f ca="1">IF(N564&lt;=('Ejercicio 3 - TIR'!$D$18-'Ejercicio 3 - TIR'!$C$18)/('Ejercicio 3 - TIR'!$E$18-'Ejercicio 3 - TIR'!$C$18),'Ejercicio 3 - TIR'!$C$18+SQRT(('Ejercicio 3 - TIR'!$E$18-'Ejercicio 3 - TIR'!$C$18)*('Ejercicio 3 - TIR'!$D$18-'Ejercicio 3 - TIR'!$C$18)*N564),'Ejercicio 3 - TIR'!$E$18-SQRT(('Ejercicio 3 - TIR'!$E$18-'Ejercicio 3 - TIR'!$C$18)*('Ejercicio 3 - TIR'!$E$18-'Ejercicio 3 - TIR'!$D$18)*(1-N564)))</f>
        <v>36092.2592648941</v>
      </c>
      <c r="P564" s="24">
        <f ca="1" t="shared" si="4188"/>
        <v>0.486646459627909</v>
      </c>
      <c r="Q564" s="26">
        <f ca="1">IF(P564&lt;=('Ejercicio 3 - TIR'!$D$22-'Ejercicio 3 - TIR'!$C$22)/('Ejercicio 3 - TIR'!$E$22-'Ejercicio 3 - TIR'!$C$22),'Ejercicio 3 - TIR'!$C$22+SQRT(('Ejercicio 3 - TIR'!$E$22-'Ejercicio 3 - TIR'!$C$22)*('Ejercicio 3 - TIR'!$D$22-'Ejercicio 3 - TIR'!$C$22)*P564),'Ejercicio 3 - TIR'!$E$22-SQRT(('Ejercicio 3 - TIR'!$E$22-'Ejercicio 3 - TIR'!$C$22)*('Ejercicio 3 - TIR'!$E$22-'Ejercicio 3 - TIR'!$D$22)*(1-P564)))</f>
        <v>0.149596682708206</v>
      </c>
      <c r="R564" s="24">
        <f ca="1" t="shared" si="4188"/>
        <v>0.292085429728864</v>
      </c>
      <c r="S564" s="26">
        <f ca="1">IF(R564&lt;=('Ejercicio 3 - TIR'!$D$23-'Ejercicio 3 - TIR'!$C$23)/('Ejercicio 3 - TIR'!$E$23-'Ejercicio 3 - TIR'!$C$23),'Ejercicio 3 - TIR'!$C$23+SQRT(('Ejercicio 3 - TIR'!$E$23-'Ejercicio 3 - TIR'!$C$23)*('Ejercicio 3 - TIR'!$D$23-'Ejercicio 3 - TIR'!$C$23)*R564),'Ejercicio 3 - TIR'!$E$23-SQRT(('Ejercicio 3 - TIR'!$E$23-'Ejercicio 3 - TIR'!$C$23)*('Ejercicio 3 - TIR'!$E$23-'Ejercicio 3 - TIR'!$D$23)*(1-R564)))</f>
        <v>0.142929321261476</v>
      </c>
      <c r="T564" s="24">
        <f ca="1" t="shared" ref="T564:X564" si="4189">RAND()</f>
        <v>0.576933851002764</v>
      </c>
      <c r="U564" s="26">
        <f ca="1">IF(T564&lt;=('Ejercicio 3 - TIR'!$D$24-'Ejercicio 3 - TIR'!$C$24)/('Ejercicio 3 - TIR'!$E$24-'Ejercicio 3 - TIR'!$C$24),'Ejercicio 3 - TIR'!$C$24+SQRT(('Ejercicio 3 - TIR'!$E$24-'Ejercicio 3 - TIR'!$C$24)*('Ejercicio 3 - TIR'!$D$24-'Ejercicio 3 - TIR'!$C$24)*T564),'Ejercicio 3 - TIR'!$E$24-SQRT(('Ejercicio 3 - TIR'!$E$24-'Ejercicio 3 - TIR'!$C$24)*('Ejercicio 3 - TIR'!$E$24-'Ejercicio 3 - TIR'!$D$24)*(1-T564)))</f>
        <v>0.185582196217767</v>
      </c>
      <c r="V564" s="24">
        <f ca="1" t="shared" si="4189"/>
        <v>0.857506362834505</v>
      </c>
      <c r="W564" s="26">
        <f ca="1">IF(V564&lt;=('Ejercicio 3 - TIR'!$D$25-'Ejercicio 3 - TIR'!$C$25)/('Ejercicio 3 - TIR'!$E$25-'Ejercicio 3 - TIR'!$C$25),'Ejercicio 3 - TIR'!$C$25+SQRT(('Ejercicio 3 - TIR'!$E$25-'Ejercicio 3 - TIR'!$C$25)*('Ejercicio 3 - TIR'!$D$25-'Ejercicio 3 - TIR'!$C$25)*V564),'Ejercicio 3 - TIR'!$E$25-SQRT(('Ejercicio 3 - TIR'!$E$25-'Ejercicio 3 - TIR'!$C$25)*('Ejercicio 3 - TIR'!$E$25-'Ejercicio 3 - TIR'!$D$25)*(1-V564)))</f>
        <v>0.227667787165638</v>
      </c>
      <c r="X564" s="24">
        <f ca="1" t="shared" si="4189"/>
        <v>0.612705269860989</v>
      </c>
      <c r="Y564" s="26">
        <f ca="1">IF(X564&lt;=('Ejercicio 3 - TIR'!$D$26-'Ejercicio 3 - TIR'!$C$26)/('Ejercicio 3 - TIR'!$E$26-'Ejercicio 3 - TIR'!$C$26),'Ejercicio 3 - TIR'!$C$26+SQRT(('Ejercicio 3 - TIR'!$E$26-'Ejercicio 3 - TIR'!$C$26)*('Ejercicio 3 - TIR'!$D$26-'Ejercicio 3 - TIR'!$C$26)*X564),'Ejercicio 3 - TIR'!$E$26-SQRT(('Ejercicio 3 - TIR'!$E$26-'Ejercicio 3 - TIR'!$C$26)*('Ejercicio 3 - TIR'!$E$26-'Ejercicio 3 - TIR'!$D$26)*(1-X564)))</f>
        <v>0.234268265474064</v>
      </c>
      <c r="Z564" s="24">
        <f ca="1" t="shared" si="3812"/>
        <v>1.14959668270821</v>
      </c>
      <c r="AA564" s="24">
        <f ca="1" t="shared" si="3813"/>
        <v>1.31390775629213</v>
      </c>
      <c r="AB564" s="24">
        <f ca="1" t="shared" si="3814"/>
        <v>1.55774564333239</v>
      </c>
      <c r="AC564" s="24">
        <f ca="1" t="shared" si="3815"/>
        <v>1.91239414691679</v>
      </c>
      <c r="AD564" s="24">
        <f ca="1" t="shared" si="3816"/>
        <v>2.36040740661773</v>
      </c>
      <c r="AE564" s="23">
        <f ca="1" t="shared" si="3817"/>
        <v>4937.79824967663</v>
      </c>
      <c r="AF564" s="23">
        <f ca="1" t="shared" si="3818"/>
        <v>5643.55440202901</v>
      </c>
      <c r="AG564" s="23">
        <f ca="1" t="shared" si="3819"/>
        <v>6690.897622432</v>
      </c>
      <c r="AH564" s="23">
        <f ca="1" t="shared" si="3820"/>
        <v>8214.19947828293</v>
      </c>
      <c r="AI564" s="23">
        <f ca="1" t="shared" si="3821"/>
        <v>10138.5257423182</v>
      </c>
      <c r="AJ564" s="25">
        <f ca="1" t="shared" si="3822"/>
        <v>45035.6303426108</v>
      </c>
      <c r="AK564" s="25">
        <f ca="1" t="shared" si="3823"/>
        <v>47211.7003014501</v>
      </c>
      <c r="AL564" s="25">
        <f ca="1" t="shared" si="3824"/>
        <v>47682.6322405283</v>
      </c>
      <c r="AM564" s="25">
        <f ca="1" t="shared" si="3825"/>
        <v>79656.2012090678</v>
      </c>
      <c r="AN564" s="25">
        <f ca="1" t="shared" si="3826"/>
        <v>85192.4360904235</v>
      </c>
      <c r="AO564" s="25">
        <f ca="1">C564/'Ejercicio 3 - TIR'!$D$7</f>
        <v>15946.7399385843</v>
      </c>
      <c r="AP564" s="25">
        <f ca="1" t="shared" si="3827"/>
        <v>29088.8904040265</v>
      </c>
      <c r="AQ564" s="25">
        <f ca="1" t="shared" si="3828"/>
        <v>31264.9603628658</v>
      </c>
      <c r="AR564" s="25">
        <f ca="1" t="shared" si="3829"/>
        <v>31735.892301944</v>
      </c>
      <c r="AS564" s="25">
        <f ca="1" t="shared" si="3830"/>
        <v>63709.4612704835</v>
      </c>
      <c r="AT564" s="25">
        <f ca="1" t="shared" si="3831"/>
        <v>69245.6961518392</v>
      </c>
      <c r="AU564" s="25">
        <f ca="1">AP564*'Ejercicio 3 - TIR'!$D$5</f>
        <v>14544.4452020132</v>
      </c>
      <c r="AV564" s="25">
        <f ca="1">AQ564*'Ejercicio 3 - TIR'!$D$5</f>
        <v>15632.4801814329</v>
      </c>
      <c r="AW564" s="25">
        <f ca="1">AR564*'Ejercicio 3 - TIR'!$D$5</f>
        <v>15867.946150972</v>
      </c>
      <c r="AX564" s="25">
        <f ca="1">AS564*'Ejercicio 3 - TIR'!$D$5</f>
        <v>31854.7306352418</v>
      </c>
      <c r="AY564" s="25">
        <f ca="1">AT564*'Ejercicio 3 - TIR'!$D$5</f>
        <v>34622.8480759196</v>
      </c>
      <c r="AZ564" s="25">
        <f ca="1" t="shared" ref="AZ564:BD564" si="4190">AJ564-AU564-AE564</f>
        <v>25553.3868909209</v>
      </c>
      <c r="BA564" s="25">
        <f ca="1" t="shared" si="4190"/>
        <v>25935.6657179882</v>
      </c>
      <c r="BB564" s="25">
        <f ca="1" t="shared" si="4190"/>
        <v>25123.7884671243</v>
      </c>
      <c r="BC564" s="25">
        <f ca="1" t="shared" si="4190"/>
        <v>39587.2710955431</v>
      </c>
      <c r="BD564" s="25">
        <f ca="1" t="shared" si="4190"/>
        <v>40431.0622721857</v>
      </c>
      <c r="BE564" s="25">
        <f ca="1" t="shared" ref="BE564:BI564" si="4191">AZ564/Z564</f>
        <v>22228.1320703906</v>
      </c>
      <c r="BF564" s="25">
        <f ca="1" t="shared" si="4191"/>
        <v>19739.335272043</v>
      </c>
      <c r="BG564" s="25">
        <f ca="1" t="shared" si="4191"/>
        <v>16128.2996198138</v>
      </c>
      <c r="BH564" s="25">
        <f ca="1" t="shared" si="4191"/>
        <v>20700.3724411972</v>
      </c>
      <c r="BI564" s="25">
        <f ca="1" t="shared" si="4191"/>
        <v>17128.8490956398</v>
      </c>
      <c r="BJ564" s="25">
        <f ca="1" t="shared" si="3834"/>
        <v>77910.9225547114</v>
      </c>
      <c r="BK564" s="25">
        <f ca="1" t="shared" si="3835"/>
        <v>37640.8030624412</v>
      </c>
      <c r="BL564" s="25">
        <f ca="1" t="shared" si="3836"/>
        <v>115551.725617153</v>
      </c>
      <c r="BM564" s="25">
        <f ca="1">BK564*'Ejercicio 3 - TIR'!$D$5</f>
        <v>18820.4015312206</v>
      </c>
      <c r="BN564" s="25">
        <f ca="1" t="shared" si="3837"/>
        <v>96731.3240859321</v>
      </c>
      <c r="BO564" s="25">
        <f ca="1" t="shared" si="3838"/>
        <v>40980.7746809861</v>
      </c>
      <c r="BP564" s="25">
        <f ca="1" t="shared" si="3839"/>
        <v>-112741.104404615</v>
      </c>
      <c r="BQ564" s="25">
        <f ca="1" t="shared" ref="BQ564:BT564" si="4192">BE564</f>
        <v>22228.1320703906</v>
      </c>
      <c r="BR564" s="25">
        <f ca="1" t="shared" si="4192"/>
        <v>19739.335272043</v>
      </c>
      <c r="BS564" s="25">
        <f ca="1" t="shared" si="4192"/>
        <v>16128.2996198138</v>
      </c>
      <c r="BT564" s="25">
        <f ca="1" t="shared" si="4192"/>
        <v>20700.3724411972</v>
      </c>
      <c r="BU564" s="25">
        <f ca="1" t="shared" si="3841"/>
        <v>58109.6237766259</v>
      </c>
      <c r="BV564" s="27">
        <f ca="1" t="shared" si="3842"/>
        <v>5.76608013434632</v>
      </c>
    </row>
    <row r="565" ht="15" customHeight="1" spans="1:74">
      <c r="A565" s="23">
        <v>564</v>
      </c>
      <c r="B565" s="24">
        <f ca="1" t="shared" ref="B565:F565" si="4193">RAND()</f>
        <v>0.00276058687313485</v>
      </c>
      <c r="C565" s="25">
        <f ca="1">IF(B565&lt;=('Ejercicio 3 - TIR'!$D$13-'Ejercicio 3 - TIR'!$C$13)/('Ejercicio 3 - TIR'!$E$13-'Ejercicio 3 - TIR'!$C$13),'Ejercicio 3 - TIR'!$C$13+SQRT(('Ejercicio 3 - TIR'!$E$13-'Ejercicio 3 - TIR'!$C$13)*('Ejercicio 3 - TIR'!$D$13-'Ejercicio 3 - TIR'!$C$13)*B565),'Ejercicio 3 - TIR'!$E$13-SQRT(('Ejercicio 3 - TIR'!$E$13-'Ejercicio 3 - TIR'!$C$13)*('Ejercicio 3 - TIR'!$E$13-'Ejercicio 3 - TIR'!$D$13)*(1-B565)))</f>
        <v>61050.8257463795</v>
      </c>
      <c r="D565" s="24">
        <f ca="1" t="shared" si="4193"/>
        <v>0.342515264007046</v>
      </c>
      <c r="E565" s="25">
        <f ca="1">IF(D565&lt;=('Ejercicio 3 - TIR'!$D$14-'Ejercicio 3 - TIR'!$C$14)/('Ejercicio 3 - TIR'!$E$14-'Ejercicio 3 - TIR'!$C$14),'Ejercicio 3 - TIR'!$C$14+SQRT(('Ejercicio 3 - TIR'!$E$14-'Ejercicio 3 - TIR'!$C$14)*('Ejercicio 3 - TIR'!$D$14-'Ejercicio 3 - TIR'!$C$14)*D565),'Ejercicio 3 - TIR'!$E$14-SQRT(('Ejercicio 3 - TIR'!$E$14-'Ejercicio 3 - TIR'!$C$14)*('Ejercicio 3 - TIR'!$E$14-'Ejercicio 3 - TIR'!$D$14)*(1-D565)))</f>
        <v>30069.1032429622</v>
      </c>
      <c r="F565" s="24">
        <f ca="1" t="shared" si="4193"/>
        <v>0.478315266750066</v>
      </c>
      <c r="G565" s="25">
        <f ca="1">IF(F565&lt;=('Ejercicio 3 - TIR'!$D$18-'Ejercicio 3 - TIR'!$C$18)/('Ejercicio 3 - TIR'!$E$18-'Ejercicio 3 - TIR'!$C$18),'Ejercicio 3 - TIR'!$C$18+SQRT(('Ejercicio 3 - TIR'!$E$18-'Ejercicio 3 - TIR'!$C$18)*('Ejercicio 3 - TIR'!$D$18-'Ejercicio 3 - TIR'!$C$18)*F565),'Ejercicio 3 - TIR'!$E$18-SQRT(('Ejercicio 3 - TIR'!$E$18-'Ejercicio 3 - TIR'!$C$18)*('Ejercicio 3 - TIR'!$E$18-'Ejercicio 3 - TIR'!$D$18)*(1-F565)))</f>
        <v>38470.3772060346</v>
      </c>
      <c r="H565" s="24">
        <f ca="1" t="shared" ref="H565:L565" si="4194">RAND()</f>
        <v>0.574143011053812</v>
      </c>
      <c r="I565" s="25">
        <f ca="1">IF(H565&lt;=('Ejercicio 3 - TIR'!$D$18-'Ejercicio 3 - TIR'!$C$18)/('Ejercicio 3 - TIR'!$E$18-'Ejercicio 3 - TIR'!$C$18),'Ejercicio 3 - TIR'!$C$18+SQRT(('Ejercicio 3 - TIR'!$E$18-'Ejercicio 3 - TIR'!$C$18)*('Ejercicio 3 - TIR'!$D$18-'Ejercicio 3 - TIR'!$C$18)*H565),'Ejercicio 3 - TIR'!$E$18-SQRT(('Ejercicio 3 - TIR'!$E$18-'Ejercicio 3 - TIR'!$C$18)*('Ejercicio 3 - TIR'!$E$18-'Ejercicio 3 - TIR'!$D$18)*(1-H565)))</f>
        <v>39280.1644197758</v>
      </c>
      <c r="J565" s="24">
        <f ca="1" t="shared" si="4194"/>
        <v>0.720097775815614</v>
      </c>
      <c r="K565" s="25">
        <f ca="1">IF(J565&lt;=('Ejercicio 3 - TIR'!$D$18-'Ejercicio 3 - TIR'!$C$18)/('Ejercicio 3 - TIR'!$E$18-'Ejercicio 3 - TIR'!$C$18),'Ejercicio 3 - TIR'!$C$18+SQRT(('Ejercicio 3 - TIR'!$E$18-'Ejercicio 3 - TIR'!$C$18)*('Ejercicio 3 - TIR'!$D$18-'Ejercicio 3 - TIR'!$C$18)*J565),'Ejercicio 3 - TIR'!$E$18-SQRT(('Ejercicio 3 - TIR'!$E$18-'Ejercicio 3 - TIR'!$C$18)*('Ejercicio 3 - TIR'!$E$18-'Ejercicio 3 - TIR'!$D$18)*(1-J565)))</f>
        <v>40418.2244911138</v>
      </c>
      <c r="L565" s="24">
        <f ca="1" t="shared" si="4194"/>
        <v>0.576242775493783</v>
      </c>
      <c r="M565" s="25">
        <f ca="1">IF(L565&lt;=('Ejercicio 3 - TIR'!$D$18-'Ejercicio 3 - TIR'!$C$18)/('Ejercicio 3 - TIR'!$E$18-'Ejercicio 3 - TIR'!$C$18),'Ejercicio 3 - TIR'!$C$18+SQRT(('Ejercicio 3 - TIR'!$E$18-'Ejercicio 3 - TIR'!$C$18)*('Ejercicio 3 - TIR'!$D$18-'Ejercicio 3 - TIR'!$C$18)*L565),'Ejercicio 3 - TIR'!$E$18-SQRT(('Ejercicio 3 - TIR'!$E$18-'Ejercicio 3 - TIR'!$C$18)*('Ejercicio 3 - TIR'!$E$18-'Ejercicio 3 - TIR'!$D$18)*(1-L565)))</f>
        <v>39297.1187108731</v>
      </c>
      <c r="N565" s="24">
        <f ca="1" t="shared" ref="N565:R565" si="4195">RAND()</f>
        <v>0.339566644631401</v>
      </c>
      <c r="O565" s="25">
        <f ca="1">IF(N565&lt;=('Ejercicio 3 - TIR'!$D$18-'Ejercicio 3 - TIR'!$C$18)/('Ejercicio 3 - TIR'!$E$18-'Ejercicio 3 - TIR'!$C$18),'Ejercicio 3 - TIR'!$C$18+SQRT(('Ejercicio 3 - TIR'!$E$18-'Ejercicio 3 - TIR'!$C$18)*('Ejercicio 3 - TIR'!$D$18-'Ejercicio 3 - TIR'!$C$18)*N565),'Ejercicio 3 - TIR'!$E$18-SQRT(('Ejercicio 3 - TIR'!$E$18-'Ejercicio 3 - TIR'!$C$18)*('Ejercicio 3 - TIR'!$E$18-'Ejercicio 3 - TIR'!$D$18)*(1-N565)))</f>
        <v>37136.8758357358</v>
      </c>
      <c r="P565" s="24">
        <f ca="1" t="shared" si="4195"/>
        <v>0.26377930060109</v>
      </c>
      <c r="Q565" s="26">
        <f ca="1">IF(P565&lt;=('Ejercicio 3 - TIR'!$D$22-'Ejercicio 3 - TIR'!$C$22)/('Ejercicio 3 - TIR'!$E$22-'Ejercicio 3 - TIR'!$C$22),'Ejercicio 3 - TIR'!$C$22+SQRT(('Ejercicio 3 - TIR'!$E$22-'Ejercicio 3 - TIR'!$C$22)*('Ejercicio 3 - TIR'!$D$22-'Ejercicio 3 - TIR'!$C$22)*P565),'Ejercicio 3 - TIR'!$E$22-SQRT(('Ejercicio 3 - TIR'!$E$22-'Ejercicio 3 - TIR'!$C$22)*('Ejercicio 3 - TIR'!$E$22-'Ejercicio 3 - TIR'!$D$22)*(1-P565)))</f>
        <v>0.141789968817829</v>
      </c>
      <c r="R565" s="24">
        <f ca="1" t="shared" si="4195"/>
        <v>0.591137337530915</v>
      </c>
      <c r="S565" s="26">
        <f ca="1">IF(R565&lt;=('Ejercicio 3 - TIR'!$D$23-'Ejercicio 3 - TIR'!$C$23)/('Ejercicio 3 - TIR'!$E$23-'Ejercicio 3 - TIR'!$C$23),'Ejercicio 3 - TIR'!$C$23+SQRT(('Ejercicio 3 - TIR'!$E$23-'Ejercicio 3 - TIR'!$C$23)*('Ejercicio 3 - TIR'!$D$23-'Ejercicio 3 - TIR'!$C$23)*R565),'Ejercicio 3 - TIR'!$E$23-SQRT(('Ejercicio 3 - TIR'!$E$23-'Ejercicio 3 - TIR'!$C$23)*('Ejercicio 3 - TIR'!$E$23-'Ejercicio 3 - TIR'!$D$23)*(1-R565)))</f>
        <v>0.152871550128244</v>
      </c>
      <c r="T565" s="24">
        <f ca="1" t="shared" ref="T565:X565" si="4196">RAND()</f>
        <v>0.163199238667059</v>
      </c>
      <c r="U565" s="26">
        <f ca="1">IF(T565&lt;=('Ejercicio 3 - TIR'!$D$24-'Ejercicio 3 - TIR'!$C$24)/('Ejercicio 3 - TIR'!$E$24-'Ejercicio 3 - TIR'!$C$24),'Ejercicio 3 - TIR'!$C$24+SQRT(('Ejercicio 3 - TIR'!$E$24-'Ejercicio 3 - TIR'!$C$24)*('Ejercicio 3 - TIR'!$D$24-'Ejercicio 3 - TIR'!$C$24)*T565),'Ejercicio 3 - TIR'!$E$24-SQRT(('Ejercicio 3 - TIR'!$E$24-'Ejercicio 3 - TIR'!$C$24)*('Ejercicio 3 - TIR'!$E$24-'Ejercicio 3 - TIR'!$D$24)*(1-T565)))</f>
        <v>0.16851265516345</v>
      </c>
      <c r="V565" s="24">
        <f ca="1" t="shared" si="4196"/>
        <v>0.550505759241305</v>
      </c>
      <c r="W565" s="26">
        <f ca="1">IF(V565&lt;=('Ejercicio 3 - TIR'!$D$25-'Ejercicio 3 - TIR'!$C$25)/('Ejercicio 3 - TIR'!$E$25-'Ejercicio 3 - TIR'!$C$25),'Ejercicio 3 - TIR'!$C$25+SQRT(('Ejercicio 3 - TIR'!$E$25-'Ejercicio 3 - TIR'!$C$25)*('Ejercicio 3 - TIR'!$D$25-'Ejercicio 3 - TIR'!$C$25)*V565),'Ejercicio 3 - TIR'!$E$25-SQRT(('Ejercicio 3 - TIR'!$E$25-'Ejercicio 3 - TIR'!$C$25)*('Ejercicio 3 - TIR'!$E$25-'Ejercicio 3 - TIR'!$D$25)*(1-V565)))</f>
        <v>0.210336038490143</v>
      </c>
      <c r="X565" s="24">
        <f ca="1" t="shared" si="4196"/>
        <v>0.219573874304723</v>
      </c>
      <c r="Y565" s="26">
        <f ca="1">IF(X565&lt;=('Ejercicio 3 - TIR'!$D$26-'Ejercicio 3 - TIR'!$C$26)/('Ejercicio 3 - TIR'!$E$26-'Ejercicio 3 - TIR'!$C$26),'Ejercicio 3 - TIR'!$C$26+SQRT(('Ejercicio 3 - TIR'!$E$26-'Ejercicio 3 - TIR'!$C$26)*('Ejercicio 3 - TIR'!$D$26-'Ejercicio 3 - TIR'!$C$26)*X565),'Ejercicio 3 - TIR'!$E$26-SQRT(('Ejercicio 3 - TIR'!$E$26-'Ejercicio 3 - TIR'!$C$26)*('Ejercicio 3 - TIR'!$E$26-'Ejercicio 3 - TIR'!$D$26)*(1-X565)))</f>
        <v>0.214348500171936</v>
      </c>
      <c r="Z565" s="24">
        <f ca="1" t="shared" si="3812"/>
        <v>1.14178996881783</v>
      </c>
      <c r="AA565" s="24">
        <f ca="1" t="shared" si="3813"/>
        <v>1.31633717127189</v>
      </c>
      <c r="AB565" s="24">
        <f ca="1" t="shared" si="3814"/>
        <v>1.53815664309326</v>
      </c>
      <c r="AC565" s="24">
        <f ca="1" t="shared" si="3815"/>
        <v>1.8616864179788</v>
      </c>
      <c r="AD565" s="24">
        <f ca="1" t="shared" si="3816"/>
        <v>2.26073610946301</v>
      </c>
      <c r="AE565" s="23">
        <f ca="1" t="shared" si="3817"/>
        <v>4263.4972111997</v>
      </c>
      <c r="AF565" s="23">
        <f ca="1" t="shared" si="3818"/>
        <v>4915.26463884324</v>
      </c>
      <c r="AG565" s="23">
        <f ca="1" t="shared" si="3819"/>
        <v>5743.54893396574</v>
      </c>
      <c r="AH565" s="23">
        <f ca="1" t="shared" si="3820"/>
        <v>6951.62426361037</v>
      </c>
      <c r="AI565" s="23">
        <f ca="1" t="shared" si="3821"/>
        <v>8441.69449827409</v>
      </c>
      <c r="AJ565" s="25">
        <f ca="1" t="shared" si="3822"/>
        <v>43925.0907904883</v>
      </c>
      <c r="AK565" s="25">
        <f ca="1" t="shared" si="3823"/>
        <v>51705.9405194224</v>
      </c>
      <c r="AL565" s="25">
        <f ca="1" t="shared" si="3824"/>
        <v>62169.5605030416</v>
      </c>
      <c r="AM565" s="25">
        <f ca="1" t="shared" si="3825"/>
        <v>73158.9121697329</v>
      </c>
      <c r="AN565" s="25">
        <f ca="1" t="shared" si="3826"/>
        <v>83956.6761944925</v>
      </c>
      <c r="AO565" s="25">
        <f ca="1">C565/'Ejercicio 3 - TIR'!$D$7</f>
        <v>12210.1651492759</v>
      </c>
      <c r="AP565" s="25">
        <f ca="1" t="shared" si="3827"/>
        <v>31714.9256412124</v>
      </c>
      <c r="AQ565" s="25">
        <f ca="1" t="shared" si="3828"/>
        <v>39495.7753701465</v>
      </c>
      <c r="AR565" s="25">
        <f ca="1" t="shared" si="3829"/>
        <v>49959.3953537657</v>
      </c>
      <c r="AS565" s="25">
        <f ca="1" t="shared" si="3830"/>
        <v>60948.747020457</v>
      </c>
      <c r="AT565" s="25">
        <f ca="1" t="shared" si="3831"/>
        <v>71746.5110452166</v>
      </c>
      <c r="AU565" s="25">
        <f ca="1">AP565*'Ejercicio 3 - TIR'!$D$5</f>
        <v>15857.4628206062</v>
      </c>
      <c r="AV565" s="25">
        <f ca="1">AQ565*'Ejercicio 3 - TIR'!$D$5</f>
        <v>19747.8876850732</v>
      </c>
      <c r="AW565" s="25">
        <f ca="1">AR565*'Ejercicio 3 - TIR'!$D$5</f>
        <v>24979.6976768828</v>
      </c>
      <c r="AX565" s="25">
        <f ca="1">AS565*'Ejercicio 3 - TIR'!$D$5</f>
        <v>30474.3735102285</v>
      </c>
      <c r="AY565" s="25">
        <f ca="1">AT565*'Ejercicio 3 - TIR'!$D$5</f>
        <v>35873.2555226083</v>
      </c>
      <c r="AZ565" s="25">
        <f ca="1" t="shared" ref="AZ565:BD565" si="4197">AJ565-AU565-AE565</f>
        <v>23804.1307586824</v>
      </c>
      <c r="BA565" s="25">
        <f ca="1" t="shared" si="4197"/>
        <v>27042.7881955059</v>
      </c>
      <c r="BB565" s="25">
        <f ca="1" t="shared" si="4197"/>
        <v>31446.313892193</v>
      </c>
      <c r="BC565" s="25">
        <f ca="1" t="shared" si="4197"/>
        <v>35732.914395894</v>
      </c>
      <c r="BD565" s="25">
        <f ca="1" t="shared" si="4197"/>
        <v>39641.7261736101</v>
      </c>
      <c r="BE565" s="25">
        <f ca="1" t="shared" ref="BE565:BI565" si="4198">AZ565/Z565</f>
        <v>20848.0818791291</v>
      </c>
      <c r="BF565" s="25">
        <f ca="1" t="shared" si="4198"/>
        <v>20543.9675986482</v>
      </c>
      <c r="BG565" s="25">
        <f ca="1" t="shared" si="4198"/>
        <v>20444.1556933719</v>
      </c>
      <c r="BH565" s="25">
        <f ca="1" t="shared" si="4198"/>
        <v>19193.8416968679</v>
      </c>
      <c r="BI565" s="25">
        <f ca="1" t="shared" si="4198"/>
        <v>17534.8754804585</v>
      </c>
      <c r="BJ565" s="25">
        <f ca="1" t="shared" si="3834"/>
        <v>67978.3074805362</v>
      </c>
      <c r="BK565" s="25">
        <f ca="1" t="shared" si="3835"/>
        <v>27603.9612554749</v>
      </c>
      <c r="BL565" s="25">
        <f ca="1" t="shared" si="3836"/>
        <v>95582.268736011</v>
      </c>
      <c r="BM565" s="25">
        <f ca="1">BK565*'Ejercicio 3 - TIR'!$D$5</f>
        <v>13801.9806277374</v>
      </c>
      <c r="BN565" s="25">
        <f ca="1" t="shared" si="3837"/>
        <v>81780.2881082736</v>
      </c>
      <c r="BO565" s="25">
        <f ca="1" t="shared" si="3838"/>
        <v>36174.1858176002</v>
      </c>
      <c r="BP565" s="25">
        <f ca="1" t="shared" si="3839"/>
        <v>-91119.9289893417</v>
      </c>
      <c r="BQ565" s="25">
        <f ca="1" t="shared" ref="BQ565:BT565" si="4199">BE565</f>
        <v>20848.0818791291</v>
      </c>
      <c r="BR565" s="25">
        <f ca="1" t="shared" si="4199"/>
        <v>20543.9675986482</v>
      </c>
      <c r="BS565" s="25">
        <f ca="1" t="shared" si="4199"/>
        <v>20444.1556933719</v>
      </c>
      <c r="BT565" s="25">
        <f ca="1" t="shared" si="4199"/>
        <v>19193.8416968679</v>
      </c>
      <c r="BU565" s="25">
        <f ca="1" t="shared" si="3841"/>
        <v>53709.0612980587</v>
      </c>
      <c r="BV565" s="27">
        <f ca="1" t="shared" si="3842"/>
        <v>12.4189233221439</v>
      </c>
    </row>
    <row r="566" ht="15" customHeight="1" spans="1:74">
      <c r="A566" s="23">
        <v>565</v>
      </c>
      <c r="B566" s="24">
        <f ca="1" t="shared" ref="B566:F566" si="4200">RAND()</f>
        <v>0.325180021559339</v>
      </c>
      <c r="C566" s="25">
        <f ca="1">IF(B566&lt;=('Ejercicio 3 - TIR'!$D$13-'Ejercicio 3 - TIR'!$C$13)/('Ejercicio 3 - TIR'!$E$13-'Ejercicio 3 - TIR'!$C$13),'Ejercicio 3 - TIR'!$C$13+SQRT(('Ejercicio 3 - TIR'!$E$13-'Ejercicio 3 - TIR'!$C$13)*('Ejercicio 3 - TIR'!$D$13-'Ejercicio 3 - TIR'!$C$13)*B566),'Ejercicio 3 - TIR'!$E$13-SQRT(('Ejercicio 3 - TIR'!$E$13-'Ejercicio 3 - TIR'!$C$13)*('Ejercicio 3 - TIR'!$E$13-'Ejercicio 3 - TIR'!$D$13)*(1-B566)))</f>
        <v>71543.2964992641</v>
      </c>
      <c r="D566" s="24">
        <f ca="1" t="shared" si="4200"/>
        <v>0.851672991634264</v>
      </c>
      <c r="E566" s="25">
        <f ca="1">IF(D566&lt;=('Ejercicio 3 - TIR'!$D$14-'Ejercicio 3 - TIR'!$C$14)/('Ejercicio 3 - TIR'!$E$14-'Ejercicio 3 - TIR'!$C$14),'Ejercicio 3 - TIR'!$C$14+SQRT(('Ejercicio 3 - TIR'!$E$14-'Ejercicio 3 - TIR'!$C$14)*('Ejercicio 3 - TIR'!$D$14-'Ejercicio 3 - TIR'!$C$14)*D566),'Ejercicio 3 - TIR'!$E$14-SQRT(('Ejercicio 3 - TIR'!$E$14-'Ejercicio 3 - TIR'!$C$14)*('Ejercicio 3 - TIR'!$E$14-'Ejercicio 3 - TIR'!$D$14)*(1-D566)))</f>
        <v>35283.1100018274</v>
      </c>
      <c r="F566" s="24">
        <f ca="1" t="shared" si="4200"/>
        <v>0.639257773626196</v>
      </c>
      <c r="G566" s="25">
        <f ca="1">IF(F566&lt;=('Ejercicio 3 - TIR'!$D$18-'Ejercicio 3 - TIR'!$C$18)/('Ejercicio 3 - TIR'!$E$18-'Ejercicio 3 - TIR'!$C$18),'Ejercicio 3 - TIR'!$C$18+SQRT(('Ejercicio 3 - TIR'!$E$18-'Ejercicio 3 - TIR'!$C$18)*('Ejercicio 3 - TIR'!$D$18-'Ejercicio 3 - TIR'!$C$18)*F566),'Ejercicio 3 - TIR'!$E$18-SQRT(('Ejercicio 3 - TIR'!$E$18-'Ejercicio 3 - TIR'!$C$18)*('Ejercicio 3 - TIR'!$E$18-'Ejercicio 3 - TIR'!$D$18)*(1-F566)))</f>
        <v>39792.2758357764</v>
      </c>
      <c r="H566" s="24">
        <f ca="1" t="shared" ref="H566:L566" si="4201">RAND()</f>
        <v>0.0734548247856943</v>
      </c>
      <c r="I566" s="25">
        <f ca="1">IF(H566&lt;=('Ejercicio 3 - TIR'!$D$18-'Ejercicio 3 - TIR'!$C$18)/('Ejercicio 3 - TIR'!$E$18-'Ejercicio 3 - TIR'!$C$18),'Ejercicio 3 - TIR'!$C$18+SQRT(('Ejercicio 3 - TIR'!$E$18-'Ejercicio 3 - TIR'!$C$18)*('Ejercicio 3 - TIR'!$D$18-'Ejercicio 3 - TIR'!$C$18)*H566),'Ejercicio 3 - TIR'!$E$18-SQRT(('Ejercicio 3 - TIR'!$E$18-'Ejercicio 3 - TIR'!$C$18)*('Ejercicio 3 - TIR'!$E$18-'Ejercicio 3 - TIR'!$D$18)*(1-H566)))</f>
        <v>33319.3709822577</v>
      </c>
      <c r="J566" s="24">
        <f ca="1" t="shared" si="4201"/>
        <v>0.877971309882944</v>
      </c>
      <c r="K566" s="25">
        <f ca="1">IF(J566&lt;=('Ejercicio 3 - TIR'!$D$18-'Ejercicio 3 - TIR'!$C$18)/('Ejercicio 3 - TIR'!$E$18-'Ejercicio 3 - TIR'!$C$18),'Ejercicio 3 - TIR'!$C$18+SQRT(('Ejercicio 3 - TIR'!$E$18-'Ejercicio 3 - TIR'!$C$18)*('Ejercicio 3 - TIR'!$D$18-'Ejercicio 3 - TIR'!$C$18)*J566),'Ejercicio 3 - TIR'!$E$18-SQRT(('Ejercicio 3 - TIR'!$E$18-'Ejercicio 3 - TIR'!$C$18)*('Ejercicio 3 - TIR'!$E$18-'Ejercicio 3 - TIR'!$D$18)*(1-J566)))</f>
        <v>41974.7476537024</v>
      </c>
      <c r="L566" s="24">
        <f ca="1" t="shared" si="4201"/>
        <v>0.533106490585348</v>
      </c>
      <c r="M566" s="25">
        <f ca="1">IF(L566&lt;=('Ejercicio 3 - TIR'!$D$18-'Ejercicio 3 - TIR'!$C$18)/('Ejercicio 3 - TIR'!$E$18-'Ejercicio 3 - TIR'!$C$18),'Ejercicio 3 - TIR'!$C$18+SQRT(('Ejercicio 3 - TIR'!$E$18-'Ejercicio 3 - TIR'!$C$18)*('Ejercicio 3 - TIR'!$D$18-'Ejercicio 3 - TIR'!$C$18)*L566),'Ejercicio 3 - TIR'!$E$18-SQRT(('Ejercicio 3 - TIR'!$E$18-'Ejercicio 3 - TIR'!$C$18)*('Ejercicio 3 - TIR'!$E$18-'Ejercicio 3 - TIR'!$D$18)*(1-L566)))</f>
        <v>38942.3695734298</v>
      </c>
      <c r="N566" s="24">
        <f ca="1" t="shared" ref="N566:R566" si="4202">RAND()</f>
        <v>0.163137320729354</v>
      </c>
      <c r="O566" s="25">
        <f ca="1">IF(N566&lt;=('Ejercicio 3 - TIR'!$D$18-'Ejercicio 3 - TIR'!$C$18)/('Ejercicio 3 - TIR'!$E$18-'Ejercicio 3 - TIR'!$C$18),'Ejercicio 3 - TIR'!$C$18+SQRT(('Ejercicio 3 - TIR'!$E$18-'Ejercicio 3 - TIR'!$C$18)*('Ejercicio 3 - TIR'!$D$18-'Ejercicio 3 - TIR'!$C$18)*N566),'Ejercicio 3 - TIR'!$E$18-SQRT(('Ejercicio 3 - TIR'!$E$18-'Ejercicio 3 - TIR'!$C$18)*('Ejercicio 3 - TIR'!$E$18-'Ejercicio 3 - TIR'!$D$18)*(1-N566)))</f>
        <v>34946.7765372415</v>
      </c>
      <c r="P566" s="24">
        <f ca="1" t="shared" si="4202"/>
        <v>0.557561257976252</v>
      </c>
      <c r="Q566" s="26">
        <f ca="1">IF(P566&lt;=('Ejercicio 3 - TIR'!$D$22-'Ejercicio 3 - TIR'!$C$22)/('Ejercicio 3 - TIR'!$E$22-'Ejercicio 3 - TIR'!$C$22),'Ejercicio 3 - TIR'!$C$22+SQRT(('Ejercicio 3 - TIR'!$E$22-'Ejercicio 3 - TIR'!$C$22)*('Ejercicio 3 - TIR'!$D$22-'Ejercicio 3 - TIR'!$C$22)*P566),'Ejercicio 3 - TIR'!$E$22-SQRT(('Ejercicio 3 - TIR'!$E$22-'Ejercicio 3 - TIR'!$C$22)*('Ejercicio 3 - TIR'!$E$22-'Ejercicio 3 - TIR'!$D$22)*(1-P566)))</f>
        <v>0.151779621979096</v>
      </c>
      <c r="R566" s="24">
        <f ca="1" t="shared" si="4202"/>
        <v>0.206487263758993</v>
      </c>
      <c r="S566" s="26">
        <f ca="1">IF(R566&lt;=('Ejercicio 3 - TIR'!$D$23-'Ejercicio 3 - TIR'!$C$23)/('Ejercicio 3 - TIR'!$E$23-'Ejercicio 3 - TIR'!$C$23),'Ejercicio 3 - TIR'!$C$23+SQRT(('Ejercicio 3 - TIR'!$E$23-'Ejercicio 3 - TIR'!$C$23)*('Ejercicio 3 - TIR'!$D$23-'Ejercicio 3 - TIR'!$C$23)*R566),'Ejercicio 3 - TIR'!$E$23-SQRT(('Ejercicio 3 - TIR'!$E$23-'Ejercicio 3 - TIR'!$C$23)*('Ejercicio 3 - TIR'!$E$23-'Ejercicio 3 - TIR'!$D$23)*(1-R566)))</f>
        <v>0.139278928257717</v>
      </c>
      <c r="T566" s="24">
        <f ca="1" t="shared" ref="T566:X566" si="4203">RAND()</f>
        <v>0.51591083941015</v>
      </c>
      <c r="U566" s="26">
        <f ca="1">IF(T566&lt;=('Ejercicio 3 - TIR'!$D$24-'Ejercicio 3 - TIR'!$C$24)/('Ejercicio 3 - TIR'!$E$24-'Ejercicio 3 - TIR'!$C$24),'Ejercicio 3 - TIR'!$C$24+SQRT(('Ejercicio 3 - TIR'!$E$24-'Ejercicio 3 - TIR'!$C$24)*('Ejercicio 3 - TIR'!$D$24-'Ejercicio 3 - TIR'!$C$24)*T566),'Ejercicio 3 - TIR'!$E$24-SQRT(('Ejercicio 3 - TIR'!$E$24-'Ejercicio 3 - TIR'!$C$24)*('Ejercicio 3 - TIR'!$E$24-'Ejercicio 3 - TIR'!$D$24)*(1-T566)))</f>
        <v>0.183183568211306</v>
      </c>
      <c r="V566" s="24">
        <f ca="1" t="shared" si="4203"/>
        <v>0.586607590209064</v>
      </c>
      <c r="W566" s="26">
        <f ca="1">IF(V566&lt;=('Ejercicio 3 - TIR'!$D$25-'Ejercicio 3 - TIR'!$C$25)/('Ejercicio 3 - TIR'!$E$25-'Ejercicio 3 - TIR'!$C$25),'Ejercicio 3 - TIR'!$C$25+SQRT(('Ejercicio 3 - TIR'!$E$25-'Ejercicio 3 - TIR'!$C$25)*('Ejercicio 3 - TIR'!$D$25-'Ejercicio 3 - TIR'!$C$25)*V566),'Ejercicio 3 - TIR'!$E$25-SQRT(('Ejercicio 3 - TIR'!$E$25-'Ejercicio 3 - TIR'!$C$25)*('Ejercicio 3 - TIR'!$E$25-'Ejercicio 3 - TIR'!$D$25)*(1-V566)))</f>
        <v>0.211962210444503</v>
      </c>
      <c r="X566" s="24">
        <f ca="1" t="shared" si="4203"/>
        <v>0.834955609963845</v>
      </c>
      <c r="Y566" s="26">
        <f ca="1">IF(X566&lt;=('Ejercicio 3 - TIR'!$D$26-'Ejercicio 3 - TIR'!$C$26)/('Ejercicio 3 - TIR'!$E$26-'Ejercicio 3 - TIR'!$C$26),'Ejercicio 3 - TIR'!$C$26+SQRT(('Ejercicio 3 - TIR'!$E$26-'Ejercicio 3 - TIR'!$C$26)*('Ejercicio 3 - TIR'!$D$26-'Ejercicio 3 - TIR'!$C$26)*X566),'Ejercicio 3 - TIR'!$E$26-SQRT(('Ejercicio 3 - TIR'!$E$26-'Ejercicio 3 - TIR'!$C$26)*('Ejercicio 3 - TIR'!$E$26-'Ejercicio 3 - TIR'!$D$26)*(1-X566)))</f>
        <v>0.250146361926974</v>
      </c>
      <c r="Z566" s="24">
        <f ca="1" t="shared" si="3812"/>
        <v>1.1517796219791</v>
      </c>
      <c r="AA566" s="24">
        <f ca="1" t="shared" si="3813"/>
        <v>1.31219825331742</v>
      </c>
      <c r="AB566" s="24">
        <f ca="1" t="shared" si="3814"/>
        <v>1.55257141156075</v>
      </c>
      <c r="AC566" s="24">
        <f ca="1" t="shared" si="3815"/>
        <v>1.88165787982811</v>
      </c>
      <c r="AD566" s="24">
        <f ca="1" t="shared" si="3816"/>
        <v>2.35234775285833</v>
      </c>
      <c r="AE566" s="23">
        <f ca="1" t="shared" si="3817"/>
        <v>5355.25709832421</v>
      </c>
      <c r="AF566" s="23">
        <f ca="1" t="shared" si="3818"/>
        <v>6101.13156752334</v>
      </c>
      <c r="AG566" s="23">
        <f ca="1" t="shared" si="3819"/>
        <v>7218.7586181889</v>
      </c>
      <c r="AH566" s="23">
        <f ca="1" t="shared" si="3820"/>
        <v>8748.86265156553</v>
      </c>
      <c r="AI566" s="23">
        <f ca="1" t="shared" si="3821"/>
        <v>10937.3588148534</v>
      </c>
      <c r="AJ566" s="25">
        <f ca="1" t="shared" si="3822"/>
        <v>45831.9324198184</v>
      </c>
      <c r="AK566" s="25">
        <f ca="1" t="shared" si="3823"/>
        <v>43721.6204045537</v>
      </c>
      <c r="AL566" s="25">
        <f ca="1" t="shared" si="3824"/>
        <v>65168.793214615</v>
      </c>
      <c r="AM566" s="25">
        <f ca="1" t="shared" si="3825"/>
        <v>73276.2165670225</v>
      </c>
      <c r="AN566" s="25">
        <f ca="1" t="shared" si="3826"/>
        <v>82206.9712570224</v>
      </c>
      <c r="AO566" s="25">
        <f ca="1">C566/'Ejercicio 3 - TIR'!$D$7</f>
        <v>14308.6592998528</v>
      </c>
      <c r="AP566" s="25">
        <f ca="1" t="shared" si="3827"/>
        <v>31523.2731199656</v>
      </c>
      <c r="AQ566" s="25">
        <f ca="1" t="shared" si="3828"/>
        <v>29412.9611047009</v>
      </c>
      <c r="AR566" s="25">
        <f ca="1" t="shared" si="3829"/>
        <v>50860.1339147622</v>
      </c>
      <c r="AS566" s="25">
        <f ca="1" t="shared" si="3830"/>
        <v>58967.5572671696</v>
      </c>
      <c r="AT566" s="25">
        <f ca="1" t="shared" si="3831"/>
        <v>67898.3119571695</v>
      </c>
      <c r="AU566" s="25">
        <f ca="1">AP566*'Ejercicio 3 - TIR'!$D$5</f>
        <v>15761.6365599828</v>
      </c>
      <c r="AV566" s="25">
        <f ca="1">AQ566*'Ejercicio 3 - TIR'!$D$5</f>
        <v>14706.4805523504</v>
      </c>
      <c r="AW566" s="25">
        <f ca="1">AR566*'Ejercicio 3 - TIR'!$D$5</f>
        <v>25430.0669573811</v>
      </c>
      <c r="AX566" s="25">
        <f ca="1">AS566*'Ejercicio 3 - TIR'!$D$5</f>
        <v>29483.7786335848</v>
      </c>
      <c r="AY566" s="25">
        <f ca="1">AT566*'Ejercicio 3 - TIR'!$D$5</f>
        <v>33949.1559785848</v>
      </c>
      <c r="AZ566" s="25">
        <f ca="1" t="shared" ref="AZ566:BD566" si="4204">AJ566-AU566-AE566</f>
        <v>24715.0387615114</v>
      </c>
      <c r="BA566" s="25">
        <f ca="1" t="shared" si="4204"/>
        <v>22914.0082846799</v>
      </c>
      <c r="BB566" s="25">
        <f ca="1" t="shared" si="4204"/>
        <v>32519.967639045</v>
      </c>
      <c r="BC566" s="25">
        <f ca="1" t="shared" si="4204"/>
        <v>35043.5752818721</v>
      </c>
      <c r="BD566" s="25">
        <f ca="1" t="shared" si="4204"/>
        <v>37320.4564635842</v>
      </c>
      <c r="BE566" s="25">
        <f ca="1" t="shared" ref="BE566:BI566" si="4205">AZ566/Z566</f>
        <v>21458.1316511258</v>
      </c>
      <c r="BF566" s="25">
        <f ca="1" t="shared" si="4205"/>
        <v>17462.3066497384</v>
      </c>
      <c r="BG566" s="25">
        <f ca="1" t="shared" si="4205"/>
        <v>20945.8755950902</v>
      </c>
      <c r="BH566" s="25">
        <f ca="1" t="shared" si="4205"/>
        <v>18623.7762228452</v>
      </c>
      <c r="BI566" s="25">
        <f ca="1" t="shared" si="4205"/>
        <v>15865.1952791572</v>
      </c>
      <c r="BJ566" s="25">
        <f ca="1" t="shared" si="3834"/>
        <v>82998.1445266521</v>
      </c>
      <c r="BK566" s="25">
        <f ca="1" t="shared" si="3835"/>
        <v>33658.9425504243</v>
      </c>
      <c r="BL566" s="25">
        <f ca="1" t="shared" si="3836"/>
        <v>116657.087077076</v>
      </c>
      <c r="BM566" s="25">
        <f ca="1">BK566*'Ejercicio 3 - TIR'!$D$5</f>
        <v>16829.4712752121</v>
      </c>
      <c r="BN566" s="25">
        <f ca="1" t="shared" si="3837"/>
        <v>99827.6158018643</v>
      </c>
      <c r="BO566" s="25">
        <f ca="1" t="shared" si="3838"/>
        <v>42437.4396517538</v>
      </c>
      <c r="BP566" s="25">
        <f ca="1" t="shared" si="3839"/>
        <v>-106826.406501092</v>
      </c>
      <c r="BQ566" s="25">
        <f ca="1" t="shared" ref="BQ566:BT566" si="4206">BE566</f>
        <v>21458.1316511258</v>
      </c>
      <c r="BR566" s="25">
        <f ca="1" t="shared" si="4206"/>
        <v>17462.3066497384</v>
      </c>
      <c r="BS566" s="25">
        <f ca="1" t="shared" si="4206"/>
        <v>20945.8755950902</v>
      </c>
      <c r="BT566" s="25">
        <f ca="1" t="shared" si="4206"/>
        <v>18623.7762228452</v>
      </c>
      <c r="BU566" s="25">
        <f ca="1" t="shared" si="3841"/>
        <v>58302.6349309111</v>
      </c>
      <c r="BV566" s="27">
        <f ca="1" t="shared" si="3842"/>
        <v>7.39939241967293</v>
      </c>
    </row>
    <row r="567" ht="15" customHeight="1" spans="1:74">
      <c r="A567" s="23">
        <v>566</v>
      </c>
      <c r="B567" s="24">
        <f ca="1" t="shared" ref="B567:F567" si="4207">RAND()</f>
        <v>0.126405479091161</v>
      </c>
      <c r="C567" s="25">
        <f ca="1">IF(B567&lt;=('Ejercicio 3 - TIR'!$D$13-'Ejercicio 3 - TIR'!$C$13)/('Ejercicio 3 - TIR'!$E$13-'Ejercicio 3 - TIR'!$C$13),'Ejercicio 3 - TIR'!$C$13+SQRT(('Ejercicio 3 - TIR'!$E$13-'Ejercicio 3 - TIR'!$C$13)*('Ejercicio 3 - TIR'!$D$13-'Ejercicio 3 - TIR'!$C$13)*B567),'Ejercicio 3 - TIR'!$E$13-SQRT(('Ejercicio 3 - TIR'!$E$13-'Ejercicio 3 - TIR'!$C$13)*('Ejercicio 3 - TIR'!$E$13-'Ejercicio 3 - TIR'!$D$13)*(1-B567)))</f>
        <v>67110.7096436618</v>
      </c>
      <c r="D567" s="24">
        <f ca="1" t="shared" si="4207"/>
        <v>0.352141534166873</v>
      </c>
      <c r="E567" s="25">
        <f ca="1">IF(D567&lt;=('Ejercicio 3 - TIR'!$D$14-'Ejercicio 3 - TIR'!$C$14)/('Ejercicio 3 - TIR'!$E$14-'Ejercicio 3 - TIR'!$C$14),'Ejercicio 3 - TIR'!$C$14+SQRT(('Ejercicio 3 - TIR'!$E$14-'Ejercicio 3 - TIR'!$C$14)*('Ejercicio 3 - TIR'!$D$14-'Ejercicio 3 - TIR'!$C$14)*D567),'Ejercicio 3 - TIR'!$E$14-SQRT(('Ejercicio 3 - TIR'!$E$14-'Ejercicio 3 - TIR'!$C$14)*('Ejercicio 3 - TIR'!$E$14-'Ejercicio 3 - TIR'!$D$14)*(1-D567)))</f>
        <v>30142.070710592</v>
      </c>
      <c r="F567" s="24">
        <f ca="1" t="shared" si="4207"/>
        <v>0.288499462653961</v>
      </c>
      <c r="G567" s="25">
        <f ca="1">IF(F567&lt;=('Ejercicio 3 - TIR'!$D$18-'Ejercicio 3 - TIR'!$C$18)/('Ejercicio 3 - TIR'!$E$18-'Ejercicio 3 - TIR'!$C$18),'Ejercicio 3 - TIR'!$C$18+SQRT(('Ejercicio 3 - TIR'!$E$18-'Ejercicio 3 - TIR'!$C$18)*('Ejercicio 3 - TIR'!$D$18-'Ejercicio 3 - TIR'!$C$18)*F567),'Ejercicio 3 - TIR'!$E$18-SQRT(('Ejercicio 3 - TIR'!$E$18-'Ejercicio 3 - TIR'!$C$18)*('Ejercicio 3 - TIR'!$E$18-'Ejercicio 3 - TIR'!$D$18)*(1-F567)))</f>
        <v>36578.3675329138</v>
      </c>
      <c r="H567" s="24">
        <f ca="1" t="shared" ref="H567:L567" si="4208">RAND()</f>
        <v>0.333535413983668</v>
      </c>
      <c r="I567" s="25">
        <f ca="1">IF(H567&lt;=('Ejercicio 3 - TIR'!$D$18-'Ejercicio 3 - TIR'!$C$18)/('Ejercicio 3 - TIR'!$E$18-'Ejercicio 3 - TIR'!$C$18),'Ejercicio 3 - TIR'!$C$18+SQRT(('Ejercicio 3 - TIR'!$E$18-'Ejercicio 3 - TIR'!$C$18)*('Ejercicio 3 - TIR'!$D$18-'Ejercicio 3 - TIR'!$C$18)*H567),'Ejercicio 3 - TIR'!$E$18-SQRT(('Ejercicio 3 - TIR'!$E$18-'Ejercicio 3 - TIR'!$C$18)*('Ejercicio 3 - TIR'!$E$18-'Ejercicio 3 - TIR'!$D$18)*(1-H567)))</f>
        <v>37073.2108760838</v>
      </c>
      <c r="J567" s="24">
        <f ca="1" t="shared" si="4208"/>
        <v>0.559962068053794</v>
      </c>
      <c r="K567" s="25">
        <f ca="1">IF(J567&lt;=('Ejercicio 3 - TIR'!$D$18-'Ejercicio 3 - TIR'!$C$18)/('Ejercicio 3 - TIR'!$E$18-'Ejercicio 3 - TIR'!$C$18),'Ejercicio 3 - TIR'!$C$18+SQRT(('Ejercicio 3 - TIR'!$E$18-'Ejercicio 3 - TIR'!$C$18)*('Ejercicio 3 - TIR'!$D$18-'Ejercicio 3 - TIR'!$C$18)*J567),'Ejercicio 3 - TIR'!$E$18-SQRT(('Ejercicio 3 - TIR'!$E$18-'Ejercicio 3 - TIR'!$C$18)*('Ejercicio 3 - TIR'!$E$18-'Ejercicio 3 - TIR'!$D$18)*(1-J567)))</f>
        <v>39164.8409810574</v>
      </c>
      <c r="L567" s="24">
        <f ca="1" t="shared" si="4208"/>
        <v>0.61603965469048</v>
      </c>
      <c r="M567" s="25">
        <f ca="1">IF(L567&lt;=('Ejercicio 3 - TIR'!$D$18-'Ejercicio 3 - TIR'!$C$18)/('Ejercicio 3 - TIR'!$E$18-'Ejercicio 3 - TIR'!$C$18),'Ejercicio 3 - TIR'!$C$18+SQRT(('Ejercicio 3 - TIR'!$E$18-'Ejercicio 3 - TIR'!$C$18)*('Ejercicio 3 - TIR'!$D$18-'Ejercicio 3 - TIR'!$C$18)*L567),'Ejercicio 3 - TIR'!$E$18-SQRT(('Ejercicio 3 - TIR'!$E$18-'Ejercicio 3 - TIR'!$C$18)*('Ejercicio 3 - TIR'!$E$18-'Ejercicio 3 - TIR'!$D$18)*(1-L567)))</f>
        <v>39612.8012672463</v>
      </c>
      <c r="N567" s="24">
        <f ca="1" t="shared" ref="N567:R567" si="4209">RAND()</f>
        <v>0.866872030847298</v>
      </c>
      <c r="O567" s="25">
        <f ca="1">IF(N567&lt;=('Ejercicio 3 - TIR'!$D$18-'Ejercicio 3 - TIR'!$C$18)/('Ejercicio 3 - TIR'!$E$18-'Ejercicio 3 - TIR'!$C$18),'Ejercicio 3 - TIR'!$C$18+SQRT(('Ejercicio 3 - TIR'!$E$18-'Ejercicio 3 - TIR'!$C$18)*('Ejercicio 3 - TIR'!$D$18-'Ejercicio 3 - TIR'!$C$18)*N567),'Ejercicio 3 - TIR'!$E$18-SQRT(('Ejercicio 3 - TIR'!$E$18-'Ejercicio 3 - TIR'!$C$18)*('Ejercicio 3 - TIR'!$E$18-'Ejercicio 3 - TIR'!$D$18)*(1-N567)))</f>
        <v>41840.1585978957</v>
      </c>
      <c r="P567" s="24">
        <f ca="1" t="shared" si="4209"/>
        <v>0.443404239155478</v>
      </c>
      <c r="Q567" s="26">
        <f ca="1">IF(P567&lt;=('Ejercicio 3 - TIR'!$D$22-'Ejercicio 3 - TIR'!$C$22)/('Ejercicio 3 - TIR'!$E$22-'Ejercicio 3 - TIR'!$C$22),'Ejercicio 3 - TIR'!$C$22+SQRT(('Ejercicio 3 - TIR'!$E$22-'Ejercicio 3 - TIR'!$C$22)*('Ejercicio 3 - TIR'!$D$22-'Ejercicio 3 - TIR'!$C$22)*P567),'Ejercicio 3 - TIR'!$E$22-SQRT(('Ejercicio 3 - TIR'!$E$22-'Ejercicio 3 - TIR'!$C$22)*('Ejercicio 3 - TIR'!$E$22-'Ejercicio 3 - TIR'!$D$22)*(1-P567)))</f>
        <v>0.148251152728338</v>
      </c>
      <c r="R567" s="24">
        <f ca="1" t="shared" si="4209"/>
        <v>0.235779043508435</v>
      </c>
      <c r="S567" s="26">
        <f ca="1">IF(R567&lt;=('Ejercicio 3 - TIR'!$D$23-'Ejercicio 3 - TIR'!$C$23)/('Ejercicio 3 - TIR'!$E$23-'Ejercicio 3 - TIR'!$C$23),'Ejercicio 3 - TIR'!$C$23+SQRT(('Ejercicio 3 - TIR'!$E$23-'Ejercicio 3 - TIR'!$C$23)*('Ejercicio 3 - TIR'!$D$23-'Ejercicio 3 - TIR'!$C$23)*R567),'Ejercicio 3 - TIR'!$E$23-SQRT(('Ejercicio 3 - TIR'!$E$23-'Ejercicio 3 - TIR'!$C$23)*('Ejercicio 3 - TIR'!$E$23-'Ejercicio 3 - TIR'!$D$23)*(1-R567)))</f>
        <v>0.140601026147141</v>
      </c>
      <c r="T567" s="24">
        <f ca="1" t="shared" ref="T567:X567" si="4210">RAND()</f>
        <v>0.801358597357483</v>
      </c>
      <c r="U567" s="26">
        <f ca="1">IF(T567&lt;=('Ejercicio 3 - TIR'!$D$24-'Ejercicio 3 - TIR'!$C$24)/('Ejercicio 3 - TIR'!$E$24-'Ejercicio 3 - TIR'!$C$24),'Ejercicio 3 - TIR'!$C$24+SQRT(('Ejercicio 3 - TIR'!$E$24-'Ejercicio 3 - TIR'!$C$24)*('Ejercicio 3 - TIR'!$D$24-'Ejercicio 3 - TIR'!$C$24)*T567),'Ejercicio 3 - TIR'!$E$24-SQRT(('Ejercicio 3 - TIR'!$E$24-'Ejercicio 3 - TIR'!$C$24)*('Ejercicio 3 - TIR'!$E$24-'Ejercicio 3 - TIR'!$D$24)*(1-T567)))</f>
        <v>0.196416193534566</v>
      </c>
      <c r="V567" s="24">
        <f ca="1" t="shared" si="4210"/>
        <v>0.984846447238682</v>
      </c>
      <c r="W567" s="26">
        <f ca="1">IF(V567&lt;=('Ejercicio 3 - TIR'!$D$25-'Ejercicio 3 - TIR'!$C$25)/('Ejercicio 3 - TIR'!$E$25-'Ejercicio 3 - TIR'!$C$25),'Ejercicio 3 - TIR'!$C$25+SQRT(('Ejercicio 3 - TIR'!$E$25-'Ejercicio 3 - TIR'!$C$25)*('Ejercicio 3 - TIR'!$D$25-'Ejercicio 3 - TIR'!$C$25)*V567),'Ejercicio 3 - TIR'!$E$25-SQRT(('Ejercicio 3 - TIR'!$E$25-'Ejercicio 3 - TIR'!$C$25)*('Ejercicio 3 - TIR'!$E$25-'Ejercicio 3 - TIR'!$D$25)*(1-V567)))</f>
        <v>0.242717319541226</v>
      </c>
      <c r="X567" s="24">
        <f ca="1" t="shared" si="4210"/>
        <v>0.0452477577408512</v>
      </c>
      <c r="Y567" s="26">
        <f ca="1">IF(X567&lt;=('Ejercicio 3 - TIR'!$D$26-'Ejercicio 3 - TIR'!$C$26)/('Ejercicio 3 - TIR'!$E$26-'Ejercicio 3 - TIR'!$C$26),'Ejercicio 3 - TIR'!$C$26+SQRT(('Ejercicio 3 - TIR'!$E$26-'Ejercicio 3 - TIR'!$C$26)*('Ejercicio 3 - TIR'!$D$26-'Ejercicio 3 - TIR'!$C$26)*X567),'Ejercicio 3 - TIR'!$E$26-SQRT(('Ejercicio 3 - TIR'!$E$26-'Ejercicio 3 - TIR'!$C$26)*('Ejercicio 3 - TIR'!$E$26-'Ejercicio 3 - TIR'!$D$26)*(1-X567)))</f>
        <v>0.201053006192901</v>
      </c>
      <c r="Z567" s="24">
        <f ca="1" t="shared" si="3812"/>
        <v>1.14825115272834</v>
      </c>
      <c r="AA567" s="24">
        <f ca="1" t="shared" si="3813"/>
        <v>1.30969644307658</v>
      </c>
      <c r="AB567" s="24">
        <f ca="1" t="shared" si="3814"/>
        <v>1.56694203311144</v>
      </c>
      <c r="AC567" s="24">
        <f ca="1" t="shared" si="3815"/>
        <v>1.94726600326473</v>
      </c>
      <c r="AD567" s="24">
        <f ca="1" t="shared" si="3816"/>
        <v>2.33876968707834</v>
      </c>
      <c r="AE567" s="23">
        <f ca="1" t="shared" si="3817"/>
        <v>4468.59672846432</v>
      </c>
      <c r="AF567" s="23">
        <f ca="1" t="shared" si="3818"/>
        <v>5096.88601392416</v>
      </c>
      <c r="AG567" s="23">
        <f ca="1" t="shared" si="3819"/>
        <v>6097.99696365871</v>
      </c>
      <c r="AH567" s="23">
        <f ca="1" t="shared" si="3820"/>
        <v>7578.08644124849</v>
      </c>
      <c r="AI567" s="23">
        <f ca="1" t="shared" si="3821"/>
        <v>9101.68350145115</v>
      </c>
      <c r="AJ567" s="25">
        <f ca="1" t="shared" si="3822"/>
        <v>42001.152684589</v>
      </c>
      <c r="AK567" s="25">
        <f ca="1" t="shared" si="3823"/>
        <v>48554.6524178349</v>
      </c>
      <c r="AL567" s="25">
        <f ca="1" t="shared" si="3824"/>
        <v>61369.0355533444</v>
      </c>
      <c r="AM567" s="25">
        <f ca="1" t="shared" si="3825"/>
        <v>77136.6612017907</v>
      </c>
      <c r="AN567" s="25">
        <f ca="1" t="shared" si="3826"/>
        <v>97854.4946313085</v>
      </c>
      <c r="AO567" s="25">
        <f ca="1">C567/'Ejercicio 3 - TIR'!$D$7</f>
        <v>13422.1419287324</v>
      </c>
      <c r="AP567" s="25">
        <f ca="1" t="shared" si="3827"/>
        <v>28579.0107558567</v>
      </c>
      <c r="AQ567" s="25">
        <f ca="1" t="shared" si="3828"/>
        <v>35132.5104891026</v>
      </c>
      <c r="AR567" s="25">
        <f ca="1" t="shared" si="3829"/>
        <v>47946.893624612</v>
      </c>
      <c r="AS567" s="25">
        <f ca="1" t="shared" si="3830"/>
        <v>63714.5192730583</v>
      </c>
      <c r="AT567" s="25">
        <f ca="1" t="shared" si="3831"/>
        <v>84432.3527025761</v>
      </c>
      <c r="AU567" s="25">
        <f ca="1">AP567*'Ejercicio 3 - TIR'!$D$5</f>
        <v>14289.5053779283</v>
      </c>
      <c r="AV567" s="25">
        <f ca="1">AQ567*'Ejercicio 3 - TIR'!$D$5</f>
        <v>17566.2552445513</v>
      </c>
      <c r="AW567" s="25">
        <f ca="1">AR567*'Ejercicio 3 - TIR'!$D$5</f>
        <v>23973.446812306</v>
      </c>
      <c r="AX567" s="25">
        <f ca="1">AS567*'Ejercicio 3 - TIR'!$D$5</f>
        <v>31857.2596365292</v>
      </c>
      <c r="AY567" s="25">
        <f ca="1">AT567*'Ejercicio 3 - TIR'!$D$5</f>
        <v>42216.176351288</v>
      </c>
      <c r="AZ567" s="25">
        <f ca="1" t="shared" ref="AZ567:BD567" si="4211">AJ567-AU567-AE567</f>
        <v>23243.0505781964</v>
      </c>
      <c r="BA567" s="25">
        <f ca="1" t="shared" si="4211"/>
        <v>25891.5111593595</v>
      </c>
      <c r="BB567" s="25">
        <f ca="1" t="shared" si="4211"/>
        <v>31297.5917773797</v>
      </c>
      <c r="BC567" s="25">
        <f ca="1" t="shared" si="4211"/>
        <v>37701.315124013</v>
      </c>
      <c r="BD567" s="25">
        <f ca="1" t="shared" si="4211"/>
        <v>46536.6347785692</v>
      </c>
      <c r="BE567" s="25">
        <f ca="1" t="shared" ref="BE567:BI567" si="4212">AZ567/Z567</f>
        <v>20242.1312819665</v>
      </c>
      <c r="BF567" s="25">
        <f ca="1" t="shared" si="4212"/>
        <v>19769.0932858749</v>
      </c>
      <c r="BG567" s="25">
        <f ca="1" t="shared" si="4212"/>
        <v>19973.6755515025</v>
      </c>
      <c r="BH567" s="25">
        <f ca="1" t="shared" si="4212"/>
        <v>19361.1530529492</v>
      </c>
      <c r="BI567" s="25">
        <f ca="1" t="shared" si="4212"/>
        <v>19897.9125801413</v>
      </c>
      <c r="BJ567" s="25">
        <f ca="1" t="shared" si="3834"/>
        <v>70495.3612837043</v>
      </c>
      <c r="BK567" s="25">
        <f ca="1" t="shared" si="3835"/>
        <v>31391.2986785824</v>
      </c>
      <c r="BL567" s="25">
        <f ca="1" t="shared" si="3836"/>
        <v>101886.659962287</v>
      </c>
      <c r="BM567" s="25">
        <f ca="1">BK567*'Ejercicio 3 - TIR'!$D$5</f>
        <v>15695.6493392912</v>
      </c>
      <c r="BN567" s="25">
        <f ca="1" t="shared" si="3837"/>
        <v>86191.0106229955</v>
      </c>
      <c r="BO567" s="25">
        <f ca="1" t="shared" si="3838"/>
        <v>36853.1416749581</v>
      </c>
      <c r="BP567" s="25">
        <f ca="1" t="shared" si="3839"/>
        <v>-97252.7803542537</v>
      </c>
      <c r="BQ567" s="25">
        <f ca="1" t="shared" ref="BQ567:BT567" si="4213">BE567</f>
        <v>20242.1312819665</v>
      </c>
      <c r="BR567" s="25">
        <f ca="1" t="shared" si="4213"/>
        <v>19769.0932858749</v>
      </c>
      <c r="BS567" s="25">
        <f ca="1" t="shared" si="4213"/>
        <v>19973.6755515025</v>
      </c>
      <c r="BT567" s="25">
        <f ca="1" t="shared" si="4213"/>
        <v>19361.1530529492</v>
      </c>
      <c r="BU567" s="25">
        <f ca="1" t="shared" si="3841"/>
        <v>56751.0542550995</v>
      </c>
      <c r="BV567" s="27">
        <f ca="1" t="shared" si="3842"/>
        <v>10.3256752952502</v>
      </c>
    </row>
    <row r="568" ht="15" customHeight="1" spans="1:74">
      <c r="A568" s="23">
        <v>567</v>
      </c>
      <c r="B568" s="24">
        <f ca="1" t="shared" ref="B568:F568" si="4214">RAND()</f>
        <v>0.0114148943301695</v>
      </c>
      <c r="C568" s="25">
        <f ca="1">IF(B568&lt;=('Ejercicio 3 - TIR'!$D$13-'Ejercicio 3 - TIR'!$C$13)/('Ejercicio 3 - TIR'!$E$13-'Ejercicio 3 - TIR'!$C$13),'Ejercicio 3 - TIR'!$C$13+SQRT(('Ejercicio 3 - TIR'!$E$13-'Ejercicio 3 - TIR'!$C$13)*('Ejercicio 3 - TIR'!$D$13-'Ejercicio 3 - TIR'!$C$13)*B568),'Ejercicio 3 - TIR'!$E$13-SQRT(('Ejercicio 3 - TIR'!$E$13-'Ejercicio 3 - TIR'!$C$13)*('Ejercicio 3 - TIR'!$E$13-'Ejercicio 3 - TIR'!$D$13)*(1-B568)))</f>
        <v>62136.8101768917</v>
      </c>
      <c r="D568" s="24">
        <f ca="1" t="shared" si="4214"/>
        <v>0.704048617004084</v>
      </c>
      <c r="E568" s="25">
        <f ca="1">IF(D568&lt;=('Ejercicio 3 - TIR'!$D$14-'Ejercicio 3 - TIR'!$C$14)/('Ejercicio 3 - TIR'!$E$14-'Ejercicio 3 - TIR'!$C$14),'Ejercicio 3 - TIR'!$C$14+SQRT(('Ejercicio 3 - TIR'!$E$14-'Ejercicio 3 - TIR'!$C$14)*('Ejercicio 3 - TIR'!$D$14-'Ejercicio 3 - TIR'!$C$14)*D568),'Ejercicio 3 - TIR'!$E$14-SQRT(('Ejercicio 3 - TIR'!$E$14-'Ejercicio 3 - TIR'!$C$14)*('Ejercicio 3 - TIR'!$E$14-'Ejercicio 3 - TIR'!$D$14)*(1-D568)))</f>
        <v>33337.2147378602</v>
      </c>
      <c r="F568" s="24">
        <f ca="1" t="shared" si="4214"/>
        <v>0.460194041125169</v>
      </c>
      <c r="G568" s="25">
        <f ca="1">IF(F568&lt;=('Ejercicio 3 - TIR'!$D$18-'Ejercicio 3 - TIR'!$C$18)/('Ejercicio 3 - TIR'!$E$18-'Ejercicio 3 - TIR'!$C$18),'Ejercicio 3 - TIR'!$C$18+SQRT(('Ejercicio 3 - TIR'!$E$18-'Ejercicio 3 - TIR'!$C$18)*('Ejercicio 3 - TIR'!$D$18-'Ejercicio 3 - TIR'!$C$18)*F568),'Ejercicio 3 - TIR'!$E$18-SQRT(('Ejercicio 3 - TIR'!$E$18-'Ejercicio 3 - TIR'!$C$18)*('Ejercicio 3 - TIR'!$E$18-'Ejercicio 3 - TIR'!$D$18)*(1-F568)))</f>
        <v>38308.3756636767</v>
      </c>
      <c r="H568" s="24">
        <f ca="1" t="shared" ref="H568:L568" si="4215">RAND()</f>
        <v>0.0559204937513269</v>
      </c>
      <c r="I568" s="25">
        <f ca="1">IF(H568&lt;=('Ejercicio 3 - TIR'!$D$18-'Ejercicio 3 - TIR'!$C$18)/('Ejercicio 3 - TIR'!$E$18-'Ejercicio 3 - TIR'!$C$18),'Ejercicio 3 - TIR'!$C$18+SQRT(('Ejercicio 3 - TIR'!$E$18-'Ejercicio 3 - TIR'!$C$18)*('Ejercicio 3 - TIR'!$D$18-'Ejercicio 3 - TIR'!$C$18)*H568),'Ejercicio 3 - TIR'!$E$18-SQRT(('Ejercicio 3 - TIR'!$E$18-'Ejercicio 3 - TIR'!$C$18)*('Ejercicio 3 - TIR'!$E$18-'Ejercicio 3 - TIR'!$D$18)*(1-H568)))</f>
        <v>32896.2171988128</v>
      </c>
      <c r="J568" s="24">
        <f ca="1" t="shared" si="4215"/>
        <v>0.646060613696647</v>
      </c>
      <c r="K568" s="25">
        <f ca="1">IF(J568&lt;=('Ejercicio 3 - TIR'!$D$18-'Ejercicio 3 - TIR'!$C$18)/('Ejercicio 3 - TIR'!$E$18-'Ejercicio 3 - TIR'!$C$18),'Ejercicio 3 - TIR'!$C$18+SQRT(('Ejercicio 3 - TIR'!$E$18-'Ejercicio 3 - TIR'!$C$18)*('Ejercicio 3 - TIR'!$D$18-'Ejercicio 3 - TIR'!$C$18)*J568),'Ejercicio 3 - TIR'!$E$18-SQRT(('Ejercicio 3 - TIR'!$E$18-'Ejercicio 3 - TIR'!$C$18)*('Ejercicio 3 - TIR'!$E$18-'Ejercicio 3 - TIR'!$D$18)*(1-J568)))</f>
        <v>39844.2415682721</v>
      </c>
      <c r="L568" s="24">
        <f ca="1" t="shared" si="4215"/>
        <v>0.66619948692737</v>
      </c>
      <c r="M568" s="25">
        <f ca="1">IF(L568&lt;=('Ejercicio 3 - TIR'!$D$18-'Ejercicio 3 - TIR'!$C$18)/('Ejercicio 3 - TIR'!$E$18-'Ejercicio 3 - TIR'!$C$18),'Ejercicio 3 - TIR'!$C$18+SQRT(('Ejercicio 3 - TIR'!$E$18-'Ejercicio 3 - TIR'!$C$18)*('Ejercicio 3 - TIR'!$D$18-'Ejercicio 3 - TIR'!$C$18)*L568),'Ejercicio 3 - TIR'!$E$18-SQRT(('Ejercicio 3 - TIR'!$E$18-'Ejercicio 3 - TIR'!$C$18)*('Ejercicio 3 - TIR'!$E$18-'Ejercicio 3 - TIR'!$D$18)*(1-L568)))</f>
        <v>39996.4955378925</v>
      </c>
      <c r="N568" s="24">
        <f ca="1" t="shared" ref="N568:R568" si="4216">RAND()</f>
        <v>0.964954231604095</v>
      </c>
      <c r="O568" s="25">
        <f ca="1">IF(N568&lt;=('Ejercicio 3 - TIR'!$D$18-'Ejercicio 3 - TIR'!$C$18)/('Ejercicio 3 - TIR'!$E$18-'Ejercicio 3 - TIR'!$C$18),'Ejercicio 3 - TIR'!$C$18+SQRT(('Ejercicio 3 - TIR'!$E$18-'Ejercicio 3 - TIR'!$C$18)*('Ejercicio 3 - TIR'!$D$18-'Ejercicio 3 - TIR'!$C$18)*N568),'Ejercicio 3 - TIR'!$E$18-SQRT(('Ejercicio 3 - TIR'!$E$18-'Ejercicio 3 - TIR'!$C$18)*('Ejercicio 3 - TIR'!$E$18-'Ejercicio 3 - TIR'!$D$18)*(1-N568)))</f>
        <v>43378.7558389641</v>
      </c>
      <c r="P568" s="24">
        <f ca="1" t="shared" si="4216"/>
        <v>0.210862248604831</v>
      </c>
      <c r="Q568" s="26">
        <f ca="1">IF(P568&lt;=('Ejercicio 3 - TIR'!$D$22-'Ejercicio 3 - TIR'!$C$22)/('Ejercicio 3 - TIR'!$E$22-'Ejercicio 3 - TIR'!$C$22),'Ejercicio 3 - TIR'!$C$22+SQRT(('Ejercicio 3 - TIR'!$E$22-'Ejercicio 3 - TIR'!$C$22)*('Ejercicio 3 - TIR'!$D$22-'Ejercicio 3 - TIR'!$C$22)*P568),'Ejercicio 3 - TIR'!$E$22-SQRT(('Ejercicio 3 - TIR'!$E$22-'Ejercicio 3 - TIR'!$C$22)*('Ejercicio 3 - TIR'!$E$22-'Ejercicio 3 - TIR'!$D$22)*(1-P568)))</f>
        <v>0.139482095562046</v>
      </c>
      <c r="R568" s="24">
        <f ca="1" t="shared" si="4216"/>
        <v>0.281242131738638</v>
      </c>
      <c r="S568" s="26">
        <f ca="1">IF(R568&lt;=('Ejercicio 3 - TIR'!$D$23-'Ejercicio 3 - TIR'!$C$23)/('Ejercicio 3 - TIR'!$E$23-'Ejercicio 3 - TIR'!$C$23),'Ejercicio 3 - TIR'!$C$23+SQRT(('Ejercicio 3 - TIR'!$E$23-'Ejercicio 3 - TIR'!$C$23)*('Ejercicio 3 - TIR'!$D$23-'Ejercicio 3 - TIR'!$C$23)*R568),'Ejercicio 3 - TIR'!$E$23-SQRT(('Ejercicio 3 - TIR'!$E$23-'Ejercicio 3 - TIR'!$C$23)*('Ejercicio 3 - TIR'!$E$23-'Ejercicio 3 - TIR'!$D$23)*(1-R568)))</f>
        <v>0.142499685267344</v>
      </c>
      <c r="T568" s="24">
        <f ca="1" t="shared" ref="T568:X568" si="4217">RAND()</f>
        <v>0.244974888743045</v>
      </c>
      <c r="U568" s="26">
        <f ca="1">IF(T568&lt;=('Ejercicio 3 - TIR'!$D$24-'Ejercicio 3 - TIR'!$C$24)/('Ejercicio 3 - TIR'!$E$24-'Ejercicio 3 - TIR'!$C$24),'Ejercicio 3 - TIR'!$C$24+SQRT(('Ejercicio 3 - TIR'!$E$24-'Ejercicio 3 - TIR'!$C$24)*('Ejercicio 3 - TIR'!$D$24-'Ejercicio 3 - TIR'!$C$24)*T568),'Ejercicio 3 - TIR'!$E$24-SQRT(('Ejercicio 3 - TIR'!$E$24-'Ejercicio 3 - TIR'!$C$24)*('Ejercicio 3 - TIR'!$E$24-'Ejercicio 3 - TIR'!$D$24)*(1-T568)))</f>
        <v>0.172681429989319</v>
      </c>
      <c r="V568" s="24">
        <f ca="1" t="shared" si="4217"/>
        <v>0.626992484130051</v>
      </c>
      <c r="W568" s="26">
        <f ca="1">IF(V568&lt;=('Ejercicio 3 - TIR'!$D$25-'Ejercicio 3 - TIR'!$C$25)/('Ejercicio 3 - TIR'!$E$25-'Ejercicio 3 - TIR'!$C$25),'Ejercicio 3 - TIR'!$C$25+SQRT(('Ejercicio 3 - TIR'!$E$25-'Ejercicio 3 - TIR'!$C$25)*('Ejercicio 3 - TIR'!$D$25-'Ejercicio 3 - TIR'!$C$25)*V568),'Ejercicio 3 - TIR'!$E$25-SQRT(('Ejercicio 3 - TIR'!$E$25-'Ejercicio 3 - TIR'!$C$25)*('Ejercicio 3 - TIR'!$E$25-'Ejercicio 3 - TIR'!$D$25)*(1-V568)))</f>
        <v>0.213867932448519</v>
      </c>
      <c r="X568" s="24">
        <f ca="1" t="shared" si="4217"/>
        <v>0.651919497809877</v>
      </c>
      <c r="Y568" s="26">
        <f ca="1">IF(X568&lt;=('Ejercicio 3 - TIR'!$D$26-'Ejercicio 3 - TIR'!$C$26)/('Ejercicio 3 - TIR'!$E$26-'Ejercicio 3 - TIR'!$C$26),'Ejercicio 3 - TIR'!$C$26+SQRT(('Ejercicio 3 - TIR'!$E$26-'Ejercicio 3 - TIR'!$C$26)*('Ejercicio 3 - TIR'!$D$26-'Ejercicio 3 - TIR'!$C$26)*X568),'Ejercicio 3 - TIR'!$E$26-SQRT(('Ejercicio 3 - TIR'!$E$26-'Ejercicio 3 - TIR'!$C$26)*('Ejercicio 3 - TIR'!$E$26-'Ejercicio 3 - TIR'!$D$26)*(1-X568)))</f>
        <v>0.236645245799028</v>
      </c>
      <c r="Z568" s="24">
        <f ca="1" t="shared" si="3812"/>
        <v>1.13948209556205</v>
      </c>
      <c r="AA568" s="24">
        <f ca="1" t="shared" si="3813"/>
        <v>1.30185793554741</v>
      </c>
      <c r="AB568" s="24">
        <f ca="1" t="shared" si="3814"/>
        <v>1.52666462550068</v>
      </c>
      <c r="AC568" s="24">
        <f ca="1" t="shared" si="3815"/>
        <v>1.8531692324988</v>
      </c>
      <c r="AD568" s="24">
        <f ca="1" t="shared" si="3816"/>
        <v>2.29171292103068</v>
      </c>
      <c r="AE568" s="23">
        <f ca="1" t="shared" si="3817"/>
        <v>4649.94457183867</v>
      </c>
      <c r="AF568" s="23">
        <f ca="1" t="shared" si="3818"/>
        <v>5312.56020983627</v>
      </c>
      <c r="AG568" s="23">
        <f ca="1" t="shared" si="3819"/>
        <v>6229.94070377516</v>
      </c>
      <c r="AH568" s="23">
        <f ca="1" t="shared" si="3820"/>
        <v>7562.32524136842</v>
      </c>
      <c r="AI568" s="23">
        <f ca="1" t="shared" si="3821"/>
        <v>9351.91355692425</v>
      </c>
      <c r="AJ568" s="25">
        <f ca="1" t="shared" si="3822"/>
        <v>43651.7081788244</v>
      </c>
      <c r="AK568" s="25">
        <f ca="1" t="shared" si="3823"/>
        <v>42826.2014097657</v>
      </c>
      <c r="AL568" s="25">
        <f ca="1" t="shared" si="3824"/>
        <v>60828.7941321849</v>
      </c>
      <c r="AM568" s="25">
        <f ca="1" t="shared" si="3825"/>
        <v>74120.2749385982</v>
      </c>
      <c r="AN568" s="25">
        <f ca="1" t="shared" si="3826"/>
        <v>99411.6552543892</v>
      </c>
      <c r="AO568" s="25">
        <f ca="1">C568/'Ejercicio 3 - TIR'!$D$7</f>
        <v>12427.3620353783</v>
      </c>
      <c r="AP568" s="25">
        <f ca="1" t="shared" si="3827"/>
        <v>31224.3461434461</v>
      </c>
      <c r="AQ568" s="25">
        <f ca="1" t="shared" si="3828"/>
        <v>30398.8393743874</v>
      </c>
      <c r="AR568" s="25">
        <f ca="1" t="shared" si="3829"/>
        <v>48401.4320968065</v>
      </c>
      <c r="AS568" s="25">
        <f ca="1" t="shared" si="3830"/>
        <v>61692.9129032198</v>
      </c>
      <c r="AT568" s="25">
        <f ca="1" t="shared" si="3831"/>
        <v>86984.2932190109</v>
      </c>
      <c r="AU568" s="25">
        <f ca="1">AP568*'Ejercicio 3 - TIR'!$D$5</f>
        <v>15612.173071723</v>
      </c>
      <c r="AV568" s="25">
        <f ca="1">AQ568*'Ejercicio 3 - TIR'!$D$5</f>
        <v>15199.4196871937</v>
      </c>
      <c r="AW568" s="25">
        <f ca="1">AR568*'Ejercicio 3 - TIR'!$D$5</f>
        <v>24200.7160484033</v>
      </c>
      <c r="AX568" s="25">
        <f ca="1">AS568*'Ejercicio 3 - TIR'!$D$5</f>
        <v>30846.4564516099</v>
      </c>
      <c r="AY568" s="25">
        <f ca="1">AT568*'Ejercicio 3 - TIR'!$D$5</f>
        <v>43492.1466095054</v>
      </c>
      <c r="AZ568" s="25">
        <f ca="1" t="shared" ref="AZ568:BD568" si="4218">AJ568-AU568-AE568</f>
        <v>23389.5905352627</v>
      </c>
      <c r="BA568" s="25">
        <f ca="1" t="shared" si="4218"/>
        <v>22314.2215127357</v>
      </c>
      <c r="BB568" s="25">
        <f ca="1" t="shared" si="4218"/>
        <v>30398.1373800064</v>
      </c>
      <c r="BC568" s="25">
        <f ca="1" t="shared" si="4218"/>
        <v>35711.4932456198</v>
      </c>
      <c r="BD568" s="25">
        <f ca="1" t="shared" si="4218"/>
        <v>46567.5950879595</v>
      </c>
      <c r="BE568" s="25">
        <f ca="1" t="shared" ref="BE568:BI568" si="4219">AZ568/Z568</f>
        <v>20526.5099174076</v>
      </c>
      <c r="BF568" s="25">
        <f ca="1" t="shared" si="4219"/>
        <v>17140.2892001061</v>
      </c>
      <c r="BG568" s="25">
        <f ca="1" t="shared" si="4219"/>
        <v>19911.470320495</v>
      </c>
      <c r="BH568" s="25">
        <f ca="1" t="shared" si="4219"/>
        <v>19270.4975991138</v>
      </c>
      <c r="BI568" s="25">
        <f ca="1" t="shared" si="4219"/>
        <v>20319.9949961517</v>
      </c>
      <c r="BJ568" s="25">
        <f ca="1" t="shared" si="3834"/>
        <v>76399.3257659287</v>
      </c>
      <c r="BK568" s="25">
        <f ca="1" t="shared" si="3835"/>
        <v>28479.9461508027</v>
      </c>
      <c r="BL568" s="25">
        <f ca="1" t="shared" si="3836"/>
        <v>104879.271916731</v>
      </c>
      <c r="BM568" s="25">
        <f ca="1">BK568*'Ejercicio 3 - TIR'!$D$5</f>
        <v>14239.9730754013</v>
      </c>
      <c r="BN568" s="25">
        <f ca="1" t="shared" si="3837"/>
        <v>90639.29884133</v>
      </c>
      <c r="BO568" s="25">
        <f ca="1" t="shared" si="3838"/>
        <v>39550.8957555494</v>
      </c>
      <c r="BP568" s="25">
        <f ca="1" t="shared" si="3839"/>
        <v>-95474.0249147519</v>
      </c>
      <c r="BQ568" s="25">
        <f ca="1" t="shared" ref="BQ568:BT568" si="4220">BE568</f>
        <v>20526.5099174076</v>
      </c>
      <c r="BR568" s="25">
        <f ca="1" t="shared" si="4220"/>
        <v>17140.2892001061</v>
      </c>
      <c r="BS568" s="25">
        <f ca="1" t="shared" si="4220"/>
        <v>19911.470320495</v>
      </c>
      <c r="BT568" s="25">
        <f ca="1" t="shared" si="4220"/>
        <v>19270.4975991138</v>
      </c>
      <c r="BU568" s="25">
        <f ca="1" t="shared" si="3841"/>
        <v>59870.890751701</v>
      </c>
      <c r="BV568" s="27">
        <f ca="1" t="shared" si="3842"/>
        <v>10.900319544512</v>
      </c>
    </row>
    <row r="569" ht="15" customHeight="1" spans="1:74">
      <c r="A569" s="23">
        <v>568</v>
      </c>
      <c r="B569" s="24">
        <f ca="1" t="shared" ref="B569:F569" si="4221">RAND()</f>
        <v>0.813408687950141</v>
      </c>
      <c r="C569" s="25">
        <f ca="1">IF(B569&lt;=('Ejercicio 3 - TIR'!$D$13-'Ejercicio 3 - TIR'!$C$13)/('Ejercicio 3 - TIR'!$E$13-'Ejercicio 3 - TIR'!$C$13),'Ejercicio 3 - TIR'!$C$13+SQRT(('Ejercicio 3 - TIR'!$E$13-'Ejercicio 3 - TIR'!$C$13)*('Ejercicio 3 - TIR'!$D$13-'Ejercicio 3 - TIR'!$C$13)*B569),'Ejercicio 3 - TIR'!$E$13-SQRT(('Ejercicio 3 - TIR'!$E$13-'Ejercicio 3 - TIR'!$C$13)*('Ejercicio 3 - TIR'!$E$13-'Ejercicio 3 - TIR'!$D$13)*(1-B569)))</f>
        <v>85036.3916631104</v>
      </c>
      <c r="D569" s="24">
        <f ca="1" t="shared" si="4221"/>
        <v>0.233313032124391</v>
      </c>
      <c r="E569" s="25">
        <f ca="1">IF(D569&lt;=('Ejercicio 3 - TIR'!$D$14-'Ejercicio 3 - TIR'!$C$14)/('Ejercicio 3 - TIR'!$E$14-'Ejercicio 3 - TIR'!$C$14),'Ejercicio 3 - TIR'!$C$14+SQRT(('Ejercicio 3 - TIR'!$E$14-'Ejercicio 3 - TIR'!$C$14)*('Ejercicio 3 - TIR'!$D$14-'Ejercicio 3 - TIR'!$C$14)*D569),'Ejercicio 3 - TIR'!$E$14-SQRT(('Ejercicio 3 - TIR'!$E$14-'Ejercicio 3 - TIR'!$C$14)*('Ejercicio 3 - TIR'!$E$14-'Ejercicio 3 - TIR'!$D$14)*(1-D569)))</f>
        <v>29183.1181443188</v>
      </c>
      <c r="F569" s="24">
        <f ca="1" t="shared" si="4221"/>
        <v>0.00960930551068628</v>
      </c>
      <c r="G569" s="25">
        <f ca="1">IF(F569&lt;=('Ejercicio 3 - TIR'!$D$18-'Ejercicio 3 - TIR'!$C$18)/('Ejercicio 3 - TIR'!$E$18-'Ejercicio 3 - TIR'!$C$18),'Ejercicio 3 - TIR'!$C$18+SQRT(('Ejercicio 3 - TIR'!$E$18-'Ejercicio 3 - TIR'!$C$18)*('Ejercicio 3 - TIR'!$D$18-'Ejercicio 3 - TIR'!$C$18)*F569),'Ejercicio 3 - TIR'!$E$18-SQRT(('Ejercicio 3 - TIR'!$E$18-'Ejercicio 3 - TIR'!$C$18)*('Ejercicio 3 - TIR'!$E$18-'Ejercicio 3 - TIR'!$D$18)*(1-F569)))</f>
        <v>31200.5814535478</v>
      </c>
      <c r="H569" s="24">
        <f ca="1" t="shared" ref="H569:L569" si="4222">RAND()</f>
        <v>0.859785373666501</v>
      </c>
      <c r="I569" s="25">
        <f ca="1">IF(H569&lt;=('Ejercicio 3 - TIR'!$D$18-'Ejercicio 3 - TIR'!$C$18)/('Ejercicio 3 - TIR'!$E$18-'Ejercicio 3 - TIR'!$C$18),'Ejercicio 3 - TIR'!$C$18+SQRT(('Ejercicio 3 - TIR'!$E$18-'Ejercicio 3 - TIR'!$C$18)*('Ejercicio 3 - TIR'!$D$18-'Ejercicio 3 - TIR'!$C$18)*H569),'Ejercicio 3 - TIR'!$E$18-SQRT(('Ejercicio 3 - TIR'!$E$18-'Ejercicio 3 - TIR'!$C$18)*('Ejercicio 3 - TIR'!$E$18-'Ejercicio 3 - TIR'!$D$18)*(1-H569)))</f>
        <v>41757.1467848494</v>
      </c>
      <c r="J569" s="24">
        <f ca="1" t="shared" si="4222"/>
        <v>0.459923908423133</v>
      </c>
      <c r="K569" s="25">
        <f ca="1">IF(J569&lt;=('Ejercicio 3 - TIR'!$D$18-'Ejercicio 3 - TIR'!$C$18)/('Ejercicio 3 - TIR'!$E$18-'Ejercicio 3 - TIR'!$C$18),'Ejercicio 3 - TIR'!$C$18+SQRT(('Ejercicio 3 - TIR'!$E$18-'Ejercicio 3 - TIR'!$C$18)*('Ejercicio 3 - TIR'!$D$18-'Ejercicio 3 - TIR'!$C$18)*J569),'Ejercicio 3 - TIR'!$E$18-SQRT(('Ejercicio 3 - TIR'!$E$18-'Ejercicio 3 - TIR'!$C$18)*('Ejercicio 3 - TIR'!$E$18-'Ejercicio 3 - TIR'!$D$18)*(1-J569)))</f>
        <v>38305.9368082998</v>
      </c>
      <c r="L569" s="24">
        <f ca="1" t="shared" si="4222"/>
        <v>0.673000851489361</v>
      </c>
      <c r="M569" s="25">
        <f ca="1">IF(L569&lt;=('Ejercicio 3 - TIR'!$D$18-'Ejercicio 3 - TIR'!$C$18)/('Ejercicio 3 - TIR'!$E$18-'Ejercicio 3 - TIR'!$C$18),'Ejercicio 3 - TIR'!$C$18+SQRT(('Ejercicio 3 - TIR'!$E$18-'Ejercicio 3 - TIR'!$C$18)*('Ejercicio 3 - TIR'!$D$18-'Ejercicio 3 - TIR'!$C$18)*L569),'Ejercicio 3 - TIR'!$E$18-SQRT(('Ejercicio 3 - TIR'!$E$18-'Ejercicio 3 - TIR'!$C$18)*('Ejercicio 3 - TIR'!$E$18-'Ejercicio 3 - TIR'!$D$18)*(1-L569)))</f>
        <v>40047.7342419557</v>
      </c>
      <c r="N569" s="24">
        <f ca="1" t="shared" ref="N569:R569" si="4223">RAND()</f>
        <v>0.993768937757005</v>
      </c>
      <c r="O569" s="25">
        <f ca="1">IF(N569&lt;=('Ejercicio 3 - TIR'!$D$18-'Ejercicio 3 - TIR'!$C$18)/('Ejercicio 3 - TIR'!$E$18-'Ejercicio 3 - TIR'!$C$18),'Ejercicio 3 - TIR'!$C$18+SQRT(('Ejercicio 3 - TIR'!$E$18-'Ejercicio 3 - TIR'!$C$18)*('Ejercicio 3 - TIR'!$D$18-'Ejercicio 3 - TIR'!$C$18)*N569),'Ejercicio 3 - TIR'!$E$18-SQRT(('Ejercicio 3 - TIR'!$E$18-'Ejercicio 3 - TIR'!$C$18)*('Ejercicio 3 - TIR'!$E$18-'Ejercicio 3 - TIR'!$D$18)*(1-N569)))</f>
        <v>44316.3848537191</v>
      </c>
      <c r="P569" s="24">
        <f ca="1" t="shared" si="4223"/>
        <v>0.113596505762391</v>
      </c>
      <c r="Q569" s="26">
        <f ca="1">IF(P569&lt;=('Ejercicio 3 - TIR'!$D$22-'Ejercicio 3 - TIR'!$C$22)/('Ejercicio 3 - TIR'!$E$22-'Ejercicio 3 - TIR'!$C$22),'Ejercicio 3 - TIR'!$C$22+SQRT(('Ejercicio 3 - TIR'!$E$22-'Ejercicio 3 - TIR'!$C$22)*('Ejercicio 3 - TIR'!$D$22-'Ejercicio 3 - TIR'!$C$22)*P569),'Ejercicio 3 - TIR'!$E$22-SQRT(('Ejercicio 3 - TIR'!$E$22-'Ejercicio 3 - TIR'!$C$22)*('Ejercicio 3 - TIR'!$E$22-'Ejercicio 3 - TIR'!$D$22)*(1-P569)))</f>
        <v>0.134299430421255</v>
      </c>
      <c r="R569" s="24">
        <f ca="1" t="shared" si="4223"/>
        <v>0.211906118850274</v>
      </c>
      <c r="S569" s="26">
        <f ca="1">IF(R569&lt;=('Ejercicio 3 - TIR'!$D$23-'Ejercicio 3 - TIR'!$C$23)/('Ejercicio 3 - TIR'!$E$23-'Ejercicio 3 - TIR'!$C$23),'Ejercicio 3 - TIR'!$C$23+SQRT(('Ejercicio 3 - TIR'!$E$23-'Ejercicio 3 - TIR'!$C$23)*('Ejercicio 3 - TIR'!$D$23-'Ejercicio 3 - TIR'!$C$23)*R569),'Ejercicio 3 - TIR'!$E$23-SQRT(('Ejercicio 3 - TIR'!$E$23-'Ejercicio 3 - TIR'!$C$23)*('Ejercicio 3 - TIR'!$E$23-'Ejercicio 3 - TIR'!$D$23)*(1-R569)))</f>
        <v>0.139530258931476</v>
      </c>
      <c r="T569" s="24">
        <f ca="1" t="shared" ref="T569:X569" si="4224">RAND()</f>
        <v>0.547914110401802</v>
      </c>
      <c r="U569" s="26">
        <f ca="1">IF(T569&lt;=('Ejercicio 3 - TIR'!$D$24-'Ejercicio 3 - TIR'!$C$24)/('Ejercicio 3 - TIR'!$E$24-'Ejercicio 3 - TIR'!$C$24),'Ejercicio 3 - TIR'!$C$24+SQRT(('Ejercicio 3 - TIR'!$E$24-'Ejercicio 3 - TIR'!$C$24)*('Ejercicio 3 - TIR'!$D$24-'Ejercicio 3 - TIR'!$C$24)*T569),'Ejercicio 3 - TIR'!$E$24-SQRT(('Ejercicio 3 - TIR'!$E$24-'Ejercicio 3 - TIR'!$C$24)*('Ejercicio 3 - TIR'!$E$24-'Ejercicio 3 - TIR'!$D$24)*(1-T569)))</f>
        <v>0.18442134782099</v>
      </c>
      <c r="V569" s="24">
        <f ca="1" t="shared" si="4224"/>
        <v>0.340064894061174</v>
      </c>
      <c r="W569" s="26">
        <f ca="1">IF(V569&lt;=('Ejercicio 3 - TIR'!$D$25-'Ejercicio 3 - TIR'!$C$25)/('Ejercicio 3 - TIR'!$E$25-'Ejercicio 3 - TIR'!$C$25),'Ejercicio 3 - TIR'!$C$25+SQRT(('Ejercicio 3 - TIR'!$E$25-'Ejercicio 3 - TIR'!$C$25)*('Ejercicio 3 - TIR'!$D$25-'Ejercicio 3 - TIR'!$C$25)*V569),'Ejercicio 3 - TIR'!$E$25-SQRT(('Ejercicio 3 - TIR'!$E$25-'Ejercicio 3 - TIR'!$C$25)*('Ejercicio 3 - TIR'!$E$25-'Ejercicio 3 - TIR'!$D$25)*(1-V569)))</f>
        <v>0.201939903549973</v>
      </c>
      <c r="X569" s="24">
        <f ca="1" t="shared" si="4224"/>
        <v>0.381753530172427</v>
      </c>
      <c r="Y569" s="26">
        <f ca="1">IF(X569&lt;=('Ejercicio 3 - TIR'!$D$26-'Ejercicio 3 - TIR'!$C$26)/('Ejercicio 3 - TIR'!$E$26-'Ejercicio 3 - TIR'!$C$26),'Ejercicio 3 - TIR'!$C$26+SQRT(('Ejercicio 3 - TIR'!$E$26-'Ejercicio 3 - TIR'!$C$26)*('Ejercicio 3 - TIR'!$D$26-'Ejercicio 3 - TIR'!$C$26)*X569),'Ejercicio 3 - TIR'!$E$26-SQRT(('Ejercicio 3 - TIR'!$E$26-'Ejercicio 3 - TIR'!$C$26)*('Ejercicio 3 - TIR'!$E$26-'Ejercicio 3 - TIR'!$D$26)*(1-X569)))</f>
        <v>0.222219978045445</v>
      </c>
      <c r="Z569" s="24">
        <f ca="1" t="shared" si="3812"/>
        <v>1.13429943042125</v>
      </c>
      <c r="AA569" s="24">
        <f ca="1" t="shared" si="3813"/>
        <v>1.29256852365376</v>
      </c>
      <c r="AB569" s="24">
        <f ca="1" t="shared" si="3814"/>
        <v>1.53094575293697</v>
      </c>
      <c r="AC569" s="24">
        <f ca="1" t="shared" si="3815"/>
        <v>1.8401047906253</v>
      </c>
      <c r="AD569" s="24">
        <f ca="1" t="shared" si="3816"/>
        <v>2.24901283679938</v>
      </c>
      <c r="AE569" s="23">
        <f ca="1" t="shared" si="3817"/>
        <v>3919.2761446982</v>
      </c>
      <c r="AF569" s="23">
        <f ca="1" t="shared" si="3818"/>
        <v>4466.1337599919</v>
      </c>
      <c r="AG569" s="23">
        <f ca="1" t="shared" si="3819"/>
        <v>5289.78416755843</v>
      </c>
      <c r="AH569" s="23">
        <f ca="1" t="shared" si="3820"/>
        <v>6358.00267215535</v>
      </c>
      <c r="AI569" s="23">
        <f ca="1" t="shared" si="3821"/>
        <v>7770.8778863746</v>
      </c>
      <c r="AJ569" s="25">
        <f ca="1" t="shared" si="3822"/>
        <v>35390.8017715712</v>
      </c>
      <c r="AK569" s="25">
        <f ca="1" t="shared" si="3823"/>
        <v>53973.9735716861</v>
      </c>
      <c r="AL569" s="25">
        <f ca="1" t="shared" si="3824"/>
        <v>58644.3112689386</v>
      </c>
      <c r="AM569" s="25">
        <f ca="1" t="shared" si="3825"/>
        <v>73692.0276323117</v>
      </c>
      <c r="AN569" s="25">
        <f ca="1" t="shared" si="3826"/>
        <v>99668.1184165557</v>
      </c>
      <c r="AO569" s="25">
        <f ca="1">C569/'Ejercicio 3 - TIR'!$D$7</f>
        <v>17007.2783326221</v>
      </c>
      <c r="AP569" s="25">
        <f ca="1" t="shared" si="3827"/>
        <v>18383.5234389491</v>
      </c>
      <c r="AQ569" s="25">
        <f ca="1" t="shared" si="3828"/>
        <v>36966.695239064</v>
      </c>
      <c r="AR569" s="25">
        <f ca="1" t="shared" si="3829"/>
        <v>41637.0329363165</v>
      </c>
      <c r="AS569" s="25">
        <f ca="1" t="shared" si="3830"/>
        <v>56684.7492996897</v>
      </c>
      <c r="AT569" s="25">
        <f ca="1" t="shared" si="3831"/>
        <v>82660.8400839336</v>
      </c>
      <c r="AU569" s="25">
        <f ca="1">AP569*'Ejercicio 3 - TIR'!$D$5</f>
        <v>9191.76171947457</v>
      </c>
      <c r="AV569" s="25">
        <f ca="1">AQ569*'Ejercicio 3 - TIR'!$D$5</f>
        <v>18483.347619532</v>
      </c>
      <c r="AW569" s="25">
        <f ca="1">AR569*'Ejercicio 3 - TIR'!$D$5</f>
        <v>20818.5164681583</v>
      </c>
      <c r="AX569" s="25">
        <f ca="1">AS569*'Ejercicio 3 - TIR'!$D$5</f>
        <v>28342.3746498448</v>
      </c>
      <c r="AY569" s="25">
        <f ca="1">AT569*'Ejercicio 3 - TIR'!$D$5</f>
        <v>41330.4200419668</v>
      </c>
      <c r="AZ569" s="25">
        <f ca="1" t="shared" ref="AZ569:BD569" si="4225">AJ569-AU569-AE569</f>
        <v>22279.7639073985</v>
      </c>
      <c r="BA569" s="25">
        <f ca="1" t="shared" si="4225"/>
        <v>31024.4921921622</v>
      </c>
      <c r="BB569" s="25">
        <f ca="1" t="shared" si="4225"/>
        <v>32536.0106332219</v>
      </c>
      <c r="BC569" s="25">
        <f ca="1" t="shared" si="4225"/>
        <v>38991.6503103116</v>
      </c>
      <c r="BD569" s="25">
        <f ca="1" t="shared" si="4225"/>
        <v>50566.8204882143</v>
      </c>
      <c r="BE569" s="25">
        <f ca="1" t="shared" ref="BE569:BI569" si="4226">AZ569/Z569</f>
        <v>19641.8717226405</v>
      </c>
      <c r="BF569" s="25">
        <f ca="1" t="shared" si="4226"/>
        <v>24002.2030742819</v>
      </c>
      <c r="BG569" s="25">
        <f ca="1" t="shared" si="4226"/>
        <v>21252.2295912868</v>
      </c>
      <c r="BH569" s="25">
        <f ca="1" t="shared" si="4226"/>
        <v>21189.9075036164</v>
      </c>
      <c r="BI569" s="25">
        <f ca="1" t="shared" si="4226"/>
        <v>22484.0070544805</v>
      </c>
      <c r="BJ569" s="25">
        <f ca="1" t="shared" si="3834"/>
        <v>65633.2073244058</v>
      </c>
      <c r="BK569" s="25">
        <f ca="1" t="shared" si="3835"/>
        <v>38249.587289087</v>
      </c>
      <c r="BL569" s="25">
        <f ca="1" t="shared" si="3836"/>
        <v>103882.794613493</v>
      </c>
      <c r="BM569" s="25">
        <f ca="1">BK569*'Ejercicio 3 - TIR'!$D$5</f>
        <v>19124.7936445435</v>
      </c>
      <c r="BN569" s="25">
        <f ca="1" t="shared" si="3837"/>
        <v>84758.0009689493</v>
      </c>
      <c r="BO569" s="25">
        <f ca="1" t="shared" si="3838"/>
        <v>37686.7573106299</v>
      </c>
      <c r="BP569" s="25">
        <f ca="1" t="shared" si="3839"/>
        <v>-114219.509807429</v>
      </c>
      <c r="BQ569" s="25">
        <f ca="1" t="shared" ref="BQ569:BT569" si="4227">BE569</f>
        <v>19641.8717226405</v>
      </c>
      <c r="BR569" s="25">
        <f ca="1" t="shared" si="4227"/>
        <v>24002.2030742819</v>
      </c>
      <c r="BS569" s="25">
        <f ca="1" t="shared" si="4227"/>
        <v>21252.2295912868</v>
      </c>
      <c r="BT569" s="25">
        <f ca="1" t="shared" si="4227"/>
        <v>21189.9075036164</v>
      </c>
      <c r="BU569" s="25">
        <f ca="1" t="shared" si="3841"/>
        <v>60170.7643651103</v>
      </c>
      <c r="BV569" s="27">
        <f ca="1" t="shared" si="3842"/>
        <v>7.41860652291273</v>
      </c>
    </row>
    <row r="570" ht="15" customHeight="1" spans="1:74">
      <c r="A570" s="23">
        <v>569</v>
      </c>
      <c r="B570" s="24">
        <f ca="1" t="shared" ref="B570:F570" si="4228">RAND()</f>
        <v>0.343325479233964</v>
      </c>
      <c r="C570" s="25">
        <f ca="1">IF(B570&lt;=('Ejercicio 3 - TIR'!$D$13-'Ejercicio 3 - TIR'!$C$13)/('Ejercicio 3 - TIR'!$E$13-'Ejercicio 3 - TIR'!$C$13),'Ejercicio 3 - TIR'!$C$13+SQRT(('Ejercicio 3 - TIR'!$E$13-'Ejercicio 3 - TIR'!$C$13)*('Ejercicio 3 - TIR'!$D$13-'Ejercicio 3 - TIR'!$C$13)*B570),'Ejercicio 3 - TIR'!$E$13-SQRT(('Ejercicio 3 - TIR'!$E$13-'Ejercicio 3 - TIR'!$C$13)*('Ejercicio 3 - TIR'!$E$13-'Ejercicio 3 - TIR'!$D$13)*(1-B570)))</f>
        <v>71928.4944308425</v>
      </c>
      <c r="D570" s="24">
        <f ca="1" t="shared" si="4228"/>
        <v>0.831447680869227</v>
      </c>
      <c r="E570" s="25">
        <f ca="1">IF(D570&lt;=('Ejercicio 3 - TIR'!$D$14-'Ejercicio 3 - TIR'!$C$14)/('Ejercicio 3 - TIR'!$E$14-'Ejercicio 3 - TIR'!$C$14),'Ejercicio 3 - TIR'!$C$14+SQRT(('Ejercicio 3 - TIR'!$E$14-'Ejercicio 3 - TIR'!$C$14)*('Ejercicio 3 - TIR'!$D$14-'Ejercicio 3 - TIR'!$C$14)*D570),'Ejercicio 3 - TIR'!$E$14-SQRT(('Ejercicio 3 - TIR'!$E$14-'Ejercicio 3 - TIR'!$C$14)*('Ejercicio 3 - TIR'!$E$14-'Ejercicio 3 - TIR'!$D$14)*(1-D570)))</f>
        <v>34971.7947665578</v>
      </c>
      <c r="F570" s="24">
        <f ca="1" t="shared" si="4228"/>
        <v>0.530112689316953</v>
      </c>
      <c r="G570" s="25">
        <f ca="1">IF(F570&lt;=('Ejercicio 3 - TIR'!$D$18-'Ejercicio 3 - TIR'!$C$18)/('Ejercicio 3 - TIR'!$E$18-'Ejercicio 3 - TIR'!$C$18),'Ejercicio 3 - TIR'!$C$18+SQRT(('Ejercicio 3 - TIR'!$E$18-'Ejercicio 3 - TIR'!$C$18)*('Ejercicio 3 - TIR'!$D$18-'Ejercicio 3 - TIR'!$C$18)*F570),'Ejercicio 3 - TIR'!$E$18-SQRT(('Ejercicio 3 - TIR'!$E$18-'Ejercicio 3 - TIR'!$C$18)*('Ejercicio 3 - TIR'!$E$18-'Ejercicio 3 - TIR'!$D$18)*(1-F570)))</f>
        <v>38917.2250951483</v>
      </c>
      <c r="H570" s="24">
        <f ca="1" t="shared" ref="H570:L570" si="4229">RAND()</f>
        <v>0.378792344526129</v>
      </c>
      <c r="I570" s="25">
        <f ca="1">IF(H570&lt;=('Ejercicio 3 - TIR'!$D$18-'Ejercicio 3 - TIR'!$C$18)/('Ejercicio 3 - TIR'!$E$18-'Ejercicio 3 - TIR'!$C$18),'Ejercicio 3 - TIR'!$C$18+SQRT(('Ejercicio 3 - TIR'!$E$18-'Ejercicio 3 - TIR'!$C$18)*('Ejercicio 3 - TIR'!$D$18-'Ejercicio 3 - TIR'!$C$18)*H570),'Ejercicio 3 - TIR'!$E$18-SQRT(('Ejercicio 3 - TIR'!$E$18-'Ejercicio 3 - TIR'!$C$18)*('Ejercicio 3 - TIR'!$E$18-'Ejercicio 3 - TIR'!$D$18)*(1-H570)))</f>
        <v>37537.8280478477</v>
      </c>
      <c r="J570" s="24">
        <f ca="1" t="shared" si="4229"/>
        <v>0.886389292200406</v>
      </c>
      <c r="K570" s="25">
        <f ca="1">IF(J570&lt;=('Ejercicio 3 - TIR'!$D$18-'Ejercicio 3 - TIR'!$C$18)/('Ejercicio 3 - TIR'!$E$18-'Ejercicio 3 - TIR'!$C$18),'Ejercicio 3 - TIR'!$C$18+SQRT(('Ejercicio 3 - TIR'!$E$18-'Ejercicio 3 - TIR'!$C$18)*('Ejercicio 3 - TIR'!$D$18-'Ejercicio 3 - TIR'!$C$18)*J570),'Ejercicio 3 - TIR'!$E$18-SQRT(('Ejercicio 3 - TIR'!$E$18-'Ejercicio 3 - TIR'!$C$18)*('Ejercicio 3 - TIR'!$E$18-'Ejercicio 3 - TIR'!$D$18)*(1-J570)))</f>
        <v>42080.9585331877</v>
      </c>
      <c r="L570" s="24">
        <f ca="1" t="shared" si="4229"/>
        <v>0.544311366191854</v>
      </c>
      <c r="M570" s="25">
        <f ca="1">IF(L570&lt;=('Ejercicio 3 - TIR'!$D$18-'Ejercicio 3 - TIR'!$C$18)/('Ejercicio 3 - TIR'!$E$18-'Ejercicio 3 - TIR'!$C$18),'Ejercicio 3 - TIR'!$C$18+SQRT(('Ejercicio 3 - TIR'!$E$18-'Ejercicio 3 - TIR'!$C$18)*('Ejercicio 3 - TIR'!$D$18-'Ejercicio 3 - TIR'!$C$18)*L570),'Ejercicio 3 - TIR'!$E$18-SQRT(('Ejercicio 3 - TIR'!$E$18-'Ejercicio 3 - TIR'!$C$18)*('Ejercicio 3 - TIR'!$E$18-'Ejercicio 3 - TIR'!$D$18)*(1-L570)))</f>
        <v>39035.8566239609</v>
      </c>
      <c r="N570" s="24">
        <f ca="1" t="shared" ref="N570:R570" si="4230">RAND()</f>
        <v>0.527509074145607</v>
      </c>
      <c r="O570" s="25">
        <f ca="1">IF(N570&lt;=('Ejercicio 3 - TIR'!$D$18-'Ejercicio 3 - TIR'!$C$18)/('Ejercicio 3 - TIR'!$E$18-'Ejercicio 3 - TIR'!$C$18),'Ejercicio 3 - TIR'!$C$18+SQRT(('Ejercicio 3 - TIR'!$E$18-'Ejercicio 3 - TIR'!$C$18)*('Ejercicio 3 - TIR'!$D$18-'Ejercicio 3 - TIR'!$C$18)*N570),'Ejercicio 3 - TIR'!$E$18-SQRT(('Ejercicio 3 - TIR'!$E$18-'Ejercicio 3 - TIR'!$C$18)*('Ejercicio 3 - TIR'!$E$18-'Ejercicio 3 - TIR'!$D$18)*(1-N570)))</f>
        <v>38895.2999455803</v>
      </c>
      <c r="P570" s="24">
        <f ca="1" t="shared" si="4230"/>
        <v>0.211497314569526</v>
      </c>
      <c r="Q570" s="26">
        <f ca="1">IF(P570&lt;=('Ejercicio 3 - TIR'!$D$22-'Ejercicio 3 - TIR'!$C$22)/('Ejercicio 3 - TIR'!$E$22-'Ejercicio 3 - TIR'!$C$22),'Ejercicio 3 - TIR'!$C$22+SQRT(('Ejercicio 3 - TIR'!$E$22-'Ejercicio 3 - TIR'!$C$22)*('Ejercicio 3 - TIR'!$D$22-'Ejercicio 3 - TIR'!$C$22)*P570),'Ejercicio 3 - TIR'!$E$22-SQRT(('Ejercicio 3 - TIR'!$E$22-'Ejercicio 3 - TIR'!$C$22)*('Ejercicio 3 - TIR'!$E$22-'Ejercicio 3 - TIR'!$D$22)*(1-P570)))</f>
        <v>0.139511411179747</v>
      </c>
      <c r="R570" s="24">
        <f ca="1" t="shared" si="4230"/>
        <v>0.561377732892321</v>
      </c>
      <c r="S570" s="26">
        <f ca="1">IF(R570&lt;=('Ejercicio 3 - TIR'!$D$23-'Ejercicio 3 - TIR'!$C$23)/('Ejercicio 3 - TIR'!$E$23-'Ejercicio 3 - TIR'!$C$23),'Ejercicio 3 - TIR'!$C$23+SQRT(('Ejercicio 3 - TIR'!$E$23-'Ejercicio 3 - TIR'!$C$23)*('Ejercicio 3 - TIR'!$D$23-'Ejercicio 3 - TIR'!$C$23)*R570),'Ejercicio 3 - TIR'!$E$23-SQRT(('Ejercicio 3 - TIR'!$E$23-'Ejercicio 3 - TIR'!$C$23)*('Ejercicio 3 - TIR'!$E$23-'Ejercicio 3 - TIR'!$D$23)*(1-R570)))</f>
        <v>0.151901600031428</v>
      </c>
      <c r="T570" s="24">
        <f ca="1" t="shared" ref="T570:X570" si="4231">RAND()</f>
        <v>0.142943088473931</v>
      </c>
      <c r="U570" s="26">
        <f ca="1">IF(T570&lt;=('Ejercicio 3 - TIR'!$D$24-'Ejercicio 3 - TIR'!$C$24)/('Ejercicio 3 - TIR'!$E$24-'Ejercicio 3 - TIR'!$C$24),'Ejercicio 3 - TIR'!$C$24+SQRT(('Ejercicio 3 - TIR'!$E$24-'Ejercicio 3 - TIR'!$C$24)*('Ejercicio 3 - TIR'!$D$24-'Ejercicio 3 - TIR'!$C$24)*T570),'Ejercicio 3 - TIR'!$E$24-SQRT(('Ejercicio 3 - TIR'!$E$24-'Ejercicio 3 - TIR'!$C$24)*('Ejercicio 3 - TIR'!$E$24-'Ejercicio 3 - TIR'!$D$24)*(1-T570)))</f>
        <v>0.167325717468413</v>
      </c>
      <c r="V570" s="24">
        <f ca="1" t="shared" si="4231"/>
        <v>0.151346919917256</v>
      </c>
      <c r="W570" s="26">
        <f ca="1">IF(V570&lt;=('Ejercicio 3 - TIR'!$D$25-'Ejercicio 3 - TIR'!$C$25)/('Ejercicio 3 - TIR'!$E$25-'Ejercicio 3 - TIR'!$C$25),'Ejercicio 3 - TIR'!$C$25+SQRT(('Ejercicio 3 - TIR'!$E$25-'Ejercicio 3 - TIR'!$C$25)*('Ejercicio 3 - TIR'!$D$25-'Ejercicio 3 - TIR'!$C$25)*V570),'Ejercicio 3 - TIR'!$E$25-SQRT(('Ejercicio 3 - TIR'!$E$25-'Ejercicio 3 - TIR'!$C$25)*('Ejercicio 3 - TIR'!$E$25-'Ejercicio 3 - TIR'!$D$25)*(1-V570)))</f>
        <v>0.194556293755079</v>
      </c>
      <c r="X570" s="24">
        <f ca="1" t="shared" si="4231"/>
        <v>0.044308171179227</v>
      </c>
      <c r="Y570" s="26">
        <f ca="1">IF(X570&lt;=('Ejercicio 3 - TIR'!$D$26-'Ejercicio 3 - TIR'!$C$26)/('Ejercicio 3 - TIR'!$E$26-'Ejercicio 3 - TIR'!$C$26),'Ejercicio 3 - TIR'!$C$26+SQRT(('Ejercicio 3 - TIR'!$E$26-'Ejercicio 3 - TIR'!$C$26)*('Ejercicio 3 - TIR'!$D$26-'Ejercicio 3 - TIR'!$C$26)*X570),'Ejercicio 3 - TIR'!$E$26-SQRT(('Ejercicio 3 - TIR'!$E$26-'Ejercicio 3 - TIR'!$C$26)*('Ejercicio 3 - TIR'!$E$26-'Ejercicio 3 - TIR'!$D$26)*(1-X570)))</f>
        <v>0.200937644270313</v>
      </c>
      <c r="Z570" s="24">
        <f ca="1" t="shared" si="3812"/>
        <v>1.13951141117975</v>
      </c>
      <c r="AA570" s="24">
        <f ca="1" t="shared" si="3813"/>
        <v>1.31260501779202</v>
      </c>
      <c r="AB570" s="24">
        <f ca="1" t="shared" si="3814"/>
        <v>1.53223759414671</v>
      </c>
      <c r="AC570" s="24">
        <f ca="1" t="shared" si="3815"/>
        <v>1.83034406161609</v>
      </c>
      <c r="AD570" s="24">
        <f ca="1" t="shared" si="3816"/>
        <v>2.19812908556139</v>
      </c>
      <c r="AE570" s="23">
        <f ca="1" t="shared" si="3817"/>
        <v>4878.96443937096</v>
      </c>
      <c r="AF570" s="23">
        <f ca="1" t="shared" si="3818"/>
        <v>5620.08694420785</v>
      </c>
      <c r="AG570" s="23">
        <f ca="1" t="shared" si="3819"/>
        <v>6560.47202438228</v>
      </c>
      <c r="AH570" s="23">
        <f ca="1" t="shared" si="3820"/>
        <v>7836.85314672998</v>
      </c>
      <c r="AI570" s="23">
        <f ca="1" t="shared" si="3821"/>
        <v>9411.5719565263</v>
      </c>
      <c r="AJ570" s="25">
        <f ca="1" t="shared" si="3822"/>
        <v>44346.6220873723</v>
      </c>
      <c r="AK570" s="25">
        <f ca="1" t="shared" si="3823"/>
        <v>49272.341452619</v>
      </c>
      <c r="AL570" s="25">
        <f ca="1" t="shared" si="3824"/>
        <v>64478.026662279</v>
      </c>
      <c r="AM570" s="25">
        <f ca="1" t="shared" si="3825"/>
        <v>71449.0483617641</v>
      </c>
      <c r="AN570" s="25">
        <f ca="1" t="shared" si="3826"/>
        <v>85496.8901020143</v>
      </c>
      <c r="AO570" s="25">
        <f ca="1">C570/'Ejercicio 3 - TIR'!$D$7</f>
        <v>14385.6988861685</v>
      </c>
      <c r="AP570" s="25">
        <f ca="1" t="shared" si="3827"/>
        <v>29960.9232012038</v>
      </c>
      <c r="AQ570" s="25">
        <f ca="1" t="shared" si="3828"/>
        <v>34886.6425664505</v>
      </c>
      <c r="AR570" s="25">
        <f ca="1" t="shared" si="3829"/>
        <v>50092.3277761105</v>
      </c>
      <c r="AS570" s="25">
        <f ca="1" t="shared" si="3830"/>
        <v>57063.3494755956</v>
      </c>
      <c r="AT570" s="25">
        <f ca="1" t="shared" si="3831"/>
        <v>71111.1912158458</v>
      </c>
      <c r="AU570" s="25">
        <f ca="1">AP570*'Ejercicio 3 - TIR'!$D$5</f>
        <v>14980.4616006019</v>
      </c>
      <c r="AV570" s="25">
        <f ca="1">AQ570*'Ejercicio 3 - TIR'!$D$5</f>
        <v>17443.3212832252</v>
      </c>
      <c r="AW570" s="25">
        <f ca="1">AR570*'Ejercicio 3 - TIR'!$D$5</f>
        <v>25046.1638880553</v>
      </c>
      <c r="AX570" s="25">
        <f ca="1">AS570*'Ejercicio 3 - TIR'!$D$5</f>
        <v>28531.6747377978</v>
      </c>
      <c r="AY570" s="25">
        <f ca="1">AT570*'Ejercicio 3 - TIR'!$D$5</f>
        <v>35555.5956079229</v>
      </c>
      <c r="AZ570" s="25">
        <f ca="1" t="shared" ref="AZ570:BD570" si="4232">AJ570-AU570-AE570</f>
        <v>24487.1960473995</v>
      </c>
      <c r="BA570" s="25">
        <f ca="1" t="shared" si="4232"/>
        <v>26208.9332251859</v>
      </c>
      <c r="BB570" s="25">
        <f ca="1" t="shared" si="4232"/>
        <v>32871.3907498415</v>
      </c>
      <c r="BC570" s="25">
        <f ca="1" t="shared" si="4232"/>
        <v>35080.5204772363</v>
      </c>
      <c r="BD570" s="25">
        <f ca="1" t="shared" si="4232"/>
        <v>40529.7225375651</v>
      </c>
      <c r="BE570" s="25">
        <f ca="1" t="shared" ref="BE570:BI570" si="4233">AZ570/Z570</f>
        <v>21489.2065205803</v>
      </c>
      <c r="BF570" s="25">
        <f ca="1" t="shared" si="4233"/>
        <v>19967.1133889712</v>
      </c>
      <c r="BG570" s="25">
        <f ca="1" t="shared" si="4233"/>
        <v>21453.1942535631</v>
      </c>
      <c r="BH570" s="25">
        <f ca="1" t="shared" si="4233"/>
        <v>19166.0798714872</v>
      </c>
      <c r="BI570" s="25">
        <f ca="1" t="shared" si="4233"/>
        <v>18438.2813565356</v>
      </c>
      <c r="BJ570" s="25">
        <f ca="1" t="shared" si="3834"/>
        <v>76872.5192506541</v>
      </c>
      <c r="BK570" s="25">
        <f ca="1" t="shared" si="3835"/>
        <v>31621.623137815</v>
      </c>
      <c r="BL570" s="25">
        <f ca="1" t="shared" si="3836"/>
        <v>108494.142388469</v>
      </c>
      <c r="BM570" s="25">
        <f ca="1">BK570*'Ejercicio 3 - TIR'!$D$5</f>
        <v>15810.8115689075</v>
      </c>
      <c r="BN570" s="25">
        <f ca="1" t="shared" si="3837"/>
        <v>92683.3308195616</v>
      </c>
      <c r="BO570" s="25">
        <f ca="1" t="shared" si="3838"/>
        <v>42164.644209642</v>
      </c>
      <c r="BP570" s="25">
        <f ca="1" t="shared" si="3839"/>
        <v>-106900.2891974</v>
      </c>
      <c r="BQ570" s="25">
        <f ca="1" t="shared" ref="BQ570:BT570" si="4234">BE570</f>
        <v>21489.2065205803</v>
      </c>
      <c r="BR570" s="25">
        <f ca="1" t="shared" si="4234"/>
        <v>19967.1133889712</v>
      </c>
      <c r="BS570" s="25">
        <f ca="1" t="shared" si="4234"/>
        <v>21453.1942535631</v>
      </c>
      <c r="BT570" s="25">
        <f ca="1" t="shared" si="4234"/>
        <v>19166.0798714872</v>
      </c>
      <c r="BU570" s="25">
        <f ca="1" t="shared" si="3841"/>
        <v>60602.9255661776</v>
      </c>
      <c r="BV570" s="27">
        <f ca="1" t="shared" si="3842"/>
        <v>8.74059585530207</v>
      </c>
    </row>
    <row r="571" ht="15" customHeight="1" spans="1:74">
      <c r="A571" s="23">
        <v>570</v>
      </c>
      <c r="B571" s="24">
        <f ca="1" t="shared" ref="B571:F571" si="4235">RAND()</f>
        <v>0.329028545688106</v>
      </c>
      <c r="C571" s="25">
        <f ca="1">IF(B571&lt;=('Ejercicio 3 - TIR'!$D$13-'Ejercicio 3 - TIR'!$C$13)/('Ejercicio 3 - TIR'!$E$13-'Ejercicio 3 - TIR'!$C$13),'Ejercicio 3 - TIR'!$C$13+SQRT(('Ejercicio 3 - TIR'!$E$13-'Ejercicio 3 - TIR'!$C$13)*('Ejercicio 3 - TIR'!$D$13-'Ejercicio 3 - TIR'!$C$13)*B571),'Ejercicio 3 - TIR'!$E$13-SQRT(('Ejercicio 3 - TIR'!$E$13-'Ejercicio 3 - TIR'!$C$13)*('Ejercicio 3 - TIR'!$E$13-'Ejercicio 3 - TIR'!$D$13)*(1-B571)))</f>
        <v>71624.5573572099</v>
      </c>
      <c r="D571" s="24">
        <f ca="1" t="shared" si="4235"/>
        <v>0.93792624930946</v>
      </c>
      <c r="E571" s="25">
        <f ca="1">IF(D571&lt;=('Ejercicio 3 - TIR'!$D$14-'Ejercicio 3 - TIR'!$C$14)/('Ejercicio 3 - TIR'!$E$14-'Ejercicio 3 - TIR'!$C$14),'Ejercicio 3 - TIR'!$C$14+SQRT(('Ejercicio 3 - TIR'!$E$14-'Ejercicio 3 - TIR'!$C$14)*('Ejercicio 3 - TIR'!$D$14-'Ejercicio 3 - TIR'!$C$14)*D571),'Ejercicio 3 - TIR'!$E$14-SQRT(('Ejercicio 3 - TIR'!$E$14-'Ejercicio 3 - TIR'!$C$14)*('Ejercicio 3 - TIR'!$E$14-'Ejercicio 3 - TIR'!$D$14)*(1-D571)))</f>
        <v>36948.596617361</v>
      </c>
      <c r="F571" s="24">
        <f ca="1" t="shared" si="4235"/>
        <v>0.689130058211157</v>
      </c>
      <c r="G571" s="25">
        <f ca="1">IF(F571&lt;=('Ejercicio 3 - TIR'!$D$18-'Ejercicio 3 - TIR'!$C$18)/('Ejercicio 3 - TIR'!$E$18-'Ejercicio 3 - TIR'!$C$18),'Ejercicio 3 - TIR'!$C$18+SQRT(('Ejercicio 3 - TIR'!$E$18-'Ejercicio 3 - TIR'!$C$18)*('Ejercicio 3 - TIR'!$D$18-'Ejercicio 3 - TIR'!$C$18)*F571),'Ejercicio 3 - TIR'!$E$18-SQRT(('Ejercicio 3 - TIR'!$E$18-'Ejercicio 3 - TIR'!$C$18)*('Ejercicio 3 - TIR'!$E$18-'Ejercicio 3 - TIR'!$D$18)*(1-F571)))</f>
        <v>40171.4137023179</v>
      </c>
      <c r="H571" s="24">
        <f ca="1" t="shared" ref="H571:L571" si="4236">RAND()</f>
        <v>0.173328736444231</v>
      </c>
      <c r="I571" s="25">
        <f ca="1">IF(H571&lt;=('Ejercicio 3 - TIR'!$D$18-'Ejercicio 3 - TIR'!$C$18)/('Ejercicio 3 - TIR'!$E$18-'Ejercicio 3 - TIR'!$C$18),'Ejercicio 3 - TIR'!$C$18+SQRT(('Ejercicio 3 - TIR'!$E$18-'Ejercicio 3 - TIR'!$C$18)*('Ejercicio 3 - TIR'!$D$18-'Ejercicio 3 - TIR'!$C$18)*H571),'Ejercicio 3 - TIR'!$E$18-SQRT(('Ejercicio 3 - TIR'!$E$18-'Ejercicio 3 - TIR'!$C$18)*('Ejercicio 3 - TIR'!$E$18-'Ejercicio 3 - TIR'!$D$18)*(1-H571)))</f>
        <v>35098.9518988352</v>
      </c>
      <c r="J571" s="24">
        <f ca="1" t="shared" si="4236"/>
        <v>0.310060493873183</v>
      </c>
      <c r="K571" s="25">
        <f ca="1">IF(J571&lt;=('Ejercicio 3 - TIR'!$D$18-'Ejercicio 3 - TIR'!$C$18)/('Ejercicio 3 - TIR'!$E$18-'Ejercicio 3 - TIR'!$C$18),'Ejercicio 3 - TIR'!$C$18+SQRT(('Ejercicio 3 - TIR'!$E$18-'Ejercicio 3 - TIR'!$C$18)*('Ejercicio 3 - TIR'!$D$18-'Ejercicio 3 - TIR'!$C$18)*J571),'Ejercicio 3 - TIR'!$E$18-SQRT(('Ejercicio 3 - TIR'!$E$18-'Ejercicio 3 - TIR'!$C$18)*('Ejercicio 3 - TIR'!$E$18-'Ejercicio 3 - TIR'!$D$18)*(1-J571)))</f>
        <v>36819.7561599354</v>
      </c>
      <c r="L571" s="24">
        <f ca="1" t="shared" si="4236"/>
        <v>0.669791033290905</v>
      </c>
      <c r="M571" s="25">
        <f ca="1">IF(L571&lt;=('Ejercicio 3 - TIR'!$D$18-'Ejercicio 3 - TIR'!$C$18)/('Ejercicio 3 - TIR'!$E$18-'Ejercicio 3 - TIR'!$C$18),'Ejercicio 3 - TIR'!$C$18+SQRT(('Ejercicio 3 - TIR'!$E$18-'Ejercicio 3 - TIR'!$C$18)*('Ejercicio 3 - TIR'!$D$18-'Ejercicio 3 - TIR'!$C$18)*L571),'Ejercicio 3 - TIR'!$E$18-SQRT(('Ejercicio 3 - TIR'!$E$18-'Ejercicio 3 - TIR'!$C$18)*('Ejercicio 3 - TIR'!$E$18-'Ejercicio 3 - TIR'!$D$18)*(1-L571)))</f>
        <v>40023.4879179106</v>
      </c>
      <c r="N571" s="24">
        <f ca="1" t="shared" ref="N571:R571" si="4237">RAND()</f>
        <v>0.634001113820251</v>
      </c>
      <c r="O571" s="25">
        <f ca="1">IF(N571&lt;=('Ejercicio 3 - TIR'!$D$18-'Ejercicio 3 - TIR'!$C$18)/('Ejercicio 3 - TIR'!$E$18-'Ejercicio 3 - TIR'!$C$18),'Ejercicio 3 - TIR'!$C$18+SQRT(('Ejercicio 3 - TIR'!$E$18-'Ejercicio 3 - TIR'!$C$18)*('Ejercicio 3 - TIR'!$D$18-'Ejercicio 3 - TIR'!$C$18)*N571),'Ejercicio 3 - TIR'!$E$18-SQRT(('Ejercicio 3 - TIR'!$E$18-'Ejercicio 3 - TIR'!$C$18)*('Ejercicio 3 - TIR'!$E$18-'Ejercicio 3 - TIR'!$D$18)*(1-N571)))</f>
        <v>39751.9314534628</v>
      </c>
      <c r="P571" s="24">
        <f ca="1" t="shared" si="4237"/>
        <v>0.402781084301616</v>
      </c>
      <c r="Q571" s="26">
        <f ca="1">IF(P571&lt;=('Ejercicio 3 - TIR'!$D$22-'Ejercicio 3 - TIR'!$C$22)/('Ejercicio 3 - TIR'!$E$22-'Ejercicio 3 - TIR'!$C$22),'Ejercicio 3 - TIR'!$C$22+SQRT(('Ejercicio 3 - TIR'!$E$22-'Ejercicio 3 - TIR'!$C$22)*('Ejercicio 3 - TIR'!$D$22-'Ejercicio 3 - TIR'!$C$22)*P571),'Ejercicio 3 - TIR'!$E$22-SQRT(('Ejercicio 3 - TIR'!$E$22-'Ejercicio 3 - TIR'!$C$22)*('Ejercicio 3 - TIR'!$E$22-'Ejercicio 3 - TIR'!$D$22)*(1-P571)))</f>
        <v>0.146925934556537</v>
      </c>
      <c r="R571" s="24">
        <f ca="1" t="shared" si="4237"/>
        <v>0.939929586419397</v>
      </c>
      <c r="S571" s="26">
        <f ca="1">IF(R571&lt;=('Ejercicio 3 - TIR'!$D$23-'Ejercicio 3 - TIR'!$C$23)/('Ejercicio 3 - TIR'!$E$23-'Ejercicio 3 - TIR'!$C$23),'Ejercicio 3 - TIR'!$C$23+SQRT(('Ejercicio 3 - TIR'!$E$23-'Ejercicio 3 - TIR'!$C$23)*('Ejercicio 3 - TIR'!$D$23-'Ejercicio 3 - TIR'!$C$23)*R571),'Ejercicio 3 - TIR'!$E$23-SQRT(('Ejercicio 3 - TIR'!$E$23-'Ejercicio 3 - TIR'!$C$23)*('Ejercicio 3 - TIR'!$E$23-'Ejercicio 3 - TIR'!$D$23)*(1-R571)))</f>
        <v>0.169601598947671</v>
      </c>
      <c r="T571" s="24">
        <f ca="1" t="shared" ref="T571:X571" si="4238">RAND()</f>
        <v>0.259350298239943</v>
      </c>
      <c r="U571" s="26">
        <f ca="1">IF(T571&lt;=('Ejercicio 3 - TIR'!$D$24-'Ejercicio 3 - TIR'!$C$24)/('Ejercicio 3 - TIR'!$E$24-'Ejercicio 3 - TIR'!$C$24),'Ejercicio 3 - TIR'!$C$24+SQRT(('Ejercicio 3 - TIR'!$E$24-'Ejercicio 3 - TIR'!$C$24)*('Ejercicio 3 - TIR'!$D$24-'Ejercicio 3 - TIR'!$C$24)*T571),'Ejercicio 3 - TIR'!$E$24-SQRT(('Ejercicio 3 - TIR'!$E$24-'Ejercicio 3 - TIR'!$C$24)*('Ejercicio 3 - TIR'!$E$24-'Ejercicio 3 - TIR'!$D$24)*(1-T571)))</f>
        <v>0.173337429727883</v>
      </c>
      <c r="V571" s="24">
        <f ca="1" t="shared" si="4238"/>
        <v>0.0188047049539779</v>
      </c>
      <c r="W571" s="26">
        <f ca="1">IF(V571&lt;=('Ejercicio 3 - TIR'!$D$25-'Ejercicio 3 - TIR'!$C$25)/('Ejercicio 3 - TIR'!$E$25-'Ejercicio 3 - TIR'!$C$25),'Ejercicio 3 - TIR'!$C$25+SQRT(('Ejercicio 3 - TIR'!$E$25-'Ejercicio 3 - TIR'!$C$25)*('Ejercicio 3 - TIR'!$D$25-'Ejercicio 3 - TIR'!$C$25)*V571),'Ejercicio 3 - TIR'!$E$25-SQRT(('Ejercicio 3 - TIR'!$E$25-'Ejercicio 3 - TIR'!$C$25)*('Ejercicio 3 - TIR'!$E$25-'Ejercicio 3 - TIR'!$D$25)*(1-V571)))</f>
        <v>0.185130944058901</v>
      </c>
      <c r="X571" s="24">
        <f ca="1" t="shared" si="4238"/>
        <v>0.186420614673954</v>
      </c>
      <c r="Y571" s="26">
        <f ca="1">IF(X571&lt;=('Ejercicio 3 - TIR'!$D$26-'Ejercicio 3 - TIR'!$C$26)/('Ejercicio 3 - TIR'!$E$26-'Ejercicio 3 - TIR'!$C$26),'Ejercicio 3 - TIR'!$C$26+SQRT(('Ejercicio 3 - TIR'!$E$26-'Ejercicio 3 - TIR'!$C$26)*('Ejercicio 3 - TIR'!$D$26-'Ejercicio 3 - TIR'!$C$26)*X571),'Ejercicio 3 - TIR'!$E$26-SQRT(('Ejercicio 3 - TIR'!$E$26-'Ejercicio 3 - TIR'!$C$26)*('Ejercicio 3 - TIR'!$E$26-'Ejercicio 3 - TIR'!$D$26)*(1-X571)))</f>
        <v>0.212435143405374</v>
      </c>
      <c r="Z571" s="24">
        <f ca="1" t="shared" si="3812"/>
        <v>1.14692593455654</v>
      </c>
      <c r="AA571" s="24">
        <f ca="1" t="shared" si="3813"/>
        <v>1.34144640693188</v>
      </c>
      <c r="AB571" s="24">
        <f ca="1" t="shared" si="3814"/>
        <v>1.57396927922715</v>
      </c>
      <c r="AC571" s="24">
        <f ca="1" t="shared" si="3815"/>
        <v>1.86535969781018</v>
      </c>
      <c r="AD571" s="24">
        <f ca="1" t="shared" si="3816"/>
        <v>2.26162765271709</v>
      </c>
      <c r="AE571" s="23">
        <f ca="1" t="shared" si="3817"/>
        <v>5428.70708855826</v>
      </c>
      <c r="AF571" s="23">
        <f ca="1" t="shared" si="3818"/>
        <v>6349.42449099629</v>
      </c>
      <c r="AG571" s="23">
        <f ca="1" t="shared" si="3819"/>
        <v>7450.01741251686</v>
      </c>
      <c r="AH571" s="23">
        <f ca="1" t="shared" si="3820"/>
        <v>8829.24616935136</v>
      </c>
      <c r="AI571" s="23">
        <f ca="1" t="shared" si="3821"/>
        <v>10704.8883454989</v>
      </c>
      <c r="AJ571" s="25">
        <f ca="1" t="shared" si="3822"/>
        <v>46073.6362029882</v>
      </c>
      <c r="AK571" s="25">
        <f ca="1" t="shared" si="3823"/>
        <v>47083.3629117672</v>
      </c>
      <c r="AL571" s="25">
        <f ca="1" t="shared" si="3824"/>
        <v>57953.1650643731</v>
      </c>
      <c r="AM571" s="25">
        <f ca="1" t="shared" si="3825"/>
        <v>74658.2013278632</v>
      </c>
      <c r="AN571" s="25">
        <f ca="1" t="shared" si="3826"/>
        <v>89904.067424066</v>
      </c>
      <c r="AO571" s="25">
        <f ca="1">C571/'Ejercicio 3 - TIR'!$D$7</f>
        <v>14324.911471442</v>
      </c>
      <c r="AP571" s="25">
        <f ca="1" t="shared" si="3827"/>
        <v>31748.7247315463</v>
      </c>
      <c r="AQ571" s="25">
        <f ca="1" t="shared" si="3828"/>
        <v>32758.4514403252</v>
      </c>
      <c r="AR571" s="25">
        <f ca="1" t="shared" si="3829"/>
        <v>43628.2535929311</v>
      </c>
      <c r="AS571" s="25">
        <f ca="1" t="shared" si="3830"/>
        <v>60333.2898564212</v>
      </c>
      <c r="AT571" s="25">
        <f ca="1" t="shared" si="3831"/>
        <v>75579.155952624</v>
      </c>
      <c r="AU571" s="25">
        <f ca="1">AP571*'Ejercicio 3 - TIR'!$D$5</f>
        <v>15874.3623657731</v>
      </c>
      <c r="AV571" s="25">
        <f ca="1">AQ571*'Ejercicio 3 - TIR'!$D$5</f>
        <v>16379.2257201626</v>
      </c>
      <c r="AW571" s="25">
        <f ca="1">AR571*'Ejercicio 3 - TIR'!$D$5</f>
        <v>21814.1267964656</v>
      </c>
      <c r="AX571" s="25">
        <f ca="1">AS571*'Ejercicio 3 - TIR'!$D$5</f>
        <v>30166.6449282106</v>
      </c>
      <c r="AY571" s="25">
        <f ca="1">AT571*'Ejercicio 3 - TIR'!$D$5</f>
        <v>37789.577976312</v>
      </c>
      <c r="AZ571" s="25">
        <f ca="1" t="shared" ref="AZ571:BD571" si="4239">AJ571-AU571-AE571</f>
        <v>24770.5667486568</v>
      </c>
      <c r="BA571" s="25">
        <f ca="1" t="shared" si="4239"/>
        <v>24354.7127006083</v>
      </c>
      <c r="BB571" s="25">
        <f ca="1" t="shared" si="4239"/>
        <v>28689.0208553907</v>
      </c>
      <c r="BC571" s="25">
        <f ca="1" t="shared" si="4239"/>
        <v>35662.3102303012</v>
      </c>
      <c r="BD571" s="25">
        <f ca="1" t="shared" si="4239"/>
        <v>41409.6011022551</v>
      </c>
      <c r="BE571" s="25">
        <f ca="1" t="shared" ref="BE571:BI571" si="4240">AZ571/Z571</f>
        <v>21597.3551581031</v>
      </c>
      <c r="BF571" s="25">
        <f ca="1" t="shared" si="4240"/>
        <v>18155.5614706306</v>
      </c>
      <c r="BG571" s="25">
        <f ca="1" t="shared" si="4240"/>
        <v>18227.1796749918</v>
      </c>
      <c r="BH571" s="25">
        <f ca="1" t="shared" si="4240"/>
        <v>19118.1948833603</v>
      </c>
      <c r="BI571" s="25">
        <f ca="1" t="shared" si="4240"/>
        <v>18309.6457334637</v>
      </c>
      <c r="BJ571" s="25">
        <f ca="1" t="shared" si="3834"/>
        <v>83563.9678389128</v>
      </c>
      <c r="BK571" s="25">
        <f ca="1" t="shared" si="3835"/>
        <v>32397.6159065375</v>
      </c>
      <c r="BL571" s="25">
        <f ca="1" t="shared" si="3836"/>
        <v>115961.58374545</v>
      </c>
      <c r="BM571" s="25">
        <f ca="1">BK571*'Ejercicio 3 - TIR'!$D$5</f>
        <v>16198.8079532687</v>
      </c>
      <c r="BN571" s="25">
        <f ca="1" t="shared" si="3837"/>
        <v>99762.7757921816</v>
      </c>
      <c r="BO571" s="25">
        <f ca="1" t="shared" si="3838"/>
        <v>44111.0523530819</v>
      </c>
      <c r="BP571" s="25">
        <f ca="1" t="shared" si="3839"/>
        <v>-108573.153974571</v>
      </c>
      <c r="BQ571" s="25">
        <f ca="1" t="shared" ref="BQ571:BT571" si="4241">BE571</f>
        <v>21597.3551581031</v>
      </c>
      <c r="BR571" s="25">
        <f ca="1" t="shared" si="4241"/>
        <v>18155.5614706306</v>
      </c>
      <c r="BS571" s="25">
        <f ca="1" t="shared" si="4241"/>
        <v>18227.1796749918</v>
      </c>
      <c r="BT571" s="25">
        <f ca="1" t="shared" si="4241"/>
        <v>19118.1948833603</v>
      </c>
      <c r="BU571" s="25">
        <f ca="1" t="shared" si="3841"/>
        <v>62420.6980865457</v>
      </c>
      <c r="BV571" s="27">
        <f ca="1" t="shared" si="3842"/>
        <v>7.41177931666419</v>
      </c>
    </row>
    <row r="572" ht="15" customHeight="1" spans="1:74">
      <c r="A572" s="23">
        <v>571</v>
      </c>
      <c r="B572" s="24">
        <f ca="1" t="shared" ref="B572:F572" si="4242">RAND()</f>
        <v>0.221003030682799</v>
      </c>
      <c r="C572" s="25">
        <f ca="1">IF(B572&lt;=('Ejercicio 3 - TIR'!$D$13-'Ejercicio 3 - TIR'!$C$13)/('Ejercicio 3 - TIR'!$E$13-'Ejercicio 3 - TIR'!$C$13),'Ejercicio 3 - TIR'!$C$13+SQRT(('Ejercicio 3 - TIR'!$E$13-'Ejercicio 3 - TIR'!$C$13)*('Ejercicio 3 - TIR'!$D$13-'Ejercicio 3 - TIR'!$C$13)*B572),'Ejercicio 3 - TIR'!$E$13-SQRT(('Ejercicio 3 - TIR'!$E$13-'Ejercicio 3 - TIR'!$C$13)*('Ejercicio 3 - TIR'!$E$13-'Ejercicio 3 - TIR'!$D$13)*(1-B572)))</f>
        <v>69402.1918866358</v>
      </c>
      <c r="D572" s="24">
        <f ca="1" t="shared" si="4242"/>
        <v>0.0194085079828989</v>
      </c>
      <c r="E572" s="25">
        <f ca="1">IF(D572&lt;=('Ejercicio 3 - TIR'!$D$14-'Ejercicio 3 - TIR'!$C$14)/('Ejercicio 3 - TIR'!$E$14-'Ejercicio 3 - TIR'!$C$14),'Ejercicio 3 - TIR'!$C$14+SQRT(('Ejercicio 3 - TIR'!$E$14-'Ejercicio 3 - TIR'!$C$14)*('Ejercicio 3 - TIR'!$D$14-'Ejercicio 3 - TIR'!$C$14)*D572),'Ejercicio 3 - TIR'!$E$14-SQRT(('Ejercicio 3 - TIR'!$E$14-'Ejercicio 3 - TIR'!$C$14)*('Ejercicio 3 - TIR'!$E$14-'Ejercicio 3 - TIR'!$D$14)*(1-D572)))</f>
        <v>26206.4982796164</v>
      </c>
      <c r="F572" s="24">
        <f ca="1" t="shared" si="4242"/>
        <v>0.851106700284329</v>
      </c>
      <c r="G572" s="25">
        <f ca="1">IF(F572&lt;=('Ejercicio 3 - TIR'!$D$18-'Ejercicio 3 - TIR'!$C$18)/('Ejercicio 3 - TIR'!$E$18-'Ejercicio 3 - TIR'!$C$18),'Ejercicio 3 - TIR'!$C$18+SQRT(('Ejercicio 3 - TIR'!$E$18-'Ejercicio 3 - TIR'!$C$18)*('Ejercicio 3 - TIR'!$D$18-'Ejercicio 3 - TIR'!$C$18)*F572),'Ejercicio 3 - TIR'!$E$18-SQRT(('Ejercicio 3 - TIR'!$E$18-'Ejercicio 3 - TIR'!$C$18)*('Ejercicio 3 - TIR'!$E$18-'Ejercicio 3 - TIR'!$D$18)*(1-F572)))</f>
        <v>41658.2942261959</v>
      </c>
      <c r="H572" s="24">
        <f ca="1" t="shared" ref="H572:L572" si="4243">RAND()</f>
        <v>0.726824220180061</v>
      </c>
      <c r="I572" s="25">
        <f ca="1">IF(H572&lt;=('Ejercicio 3 - TIR'!$D$18-'Ejercicio 3 - TIR'!$C$18)/('Ejercicio 3 - TIR'!$E$18-'Ejercicio 3 - TIR'!$C$18),'Ejercicio 3 - TIR'!$C$18+SQRT(('Ejercicio 3 - TIR'!$E$18-'Ejercicio 3 - TIR'!$C$18)*('Ejercicio 3 - TIR'!$D$18-'Ejercicio 3 - TIR'!$C$18)*H572),'Ejercicio 3 - TIR'!$E$18-SQRT(('Ejercicio 3 - TIR'!$E$18-'Ejercicio 3 - TIR'!$C$18)*('Ejercicio 3 - TIR'!$E$18-'Ejercicio 3 - TIR'!$D$18)*(1-H572)))</f>
        <v>40473.612534648</v>
      </c>
      <c r="J572" s="24">
        <f ca="1" t="shared" si="4243"/>
        <v>0.62490478124356</v>
      </c>
      <c r="K572" s="25">
        <f ca="1">IF(J572&lt;=('Ejercicio 3 - TIR'!$D$18-'Ejercicio 3 - TIR'!$C$18)/('Ejercicio 3 - TIR'!$E$18-'Ejercicio 3 - TIR'!$C$18),'Ejercicio 3 - TIR'!$C$18+SQRT(('Ejercicio 3 - TIR'!$E$18-'Ejercicio 3 - TIR'!$C$18)*('Ejercicio 3 - TIR'!$D$18-'Ejercicio 3 - TIR'!$C$18)*J572),'Ejercicio 3 - TIR'!$E$18-SQRT(('Ejercicio 3 - TIR'!$E$18-'Ejercicio 3 - TIR'!$C$18)*('Ejercicio 3 - TIR'!$E$18-'Ejercicio 3 - TIR'!$D$18)*(1-J572)))</f>
        <v>39681.7207761087</v>
      </c>
      <c r="L572" s="24">
        <f ca="1" t="shared" si="4243"/>
        <v>0.87536283797929</v>
      </c>
      <c r="M572" s="25">
        <f ca="1">IF(L572&lt;=('Ejercicio 3 - TIR'!$D$18-'Ejercicio 3 - TIR'!$C$18)/('Ejercicio 3 - TIR'!$E$18-'Ejercicio 3 - TIR'!$C$18),'Ejercicio 3 - TIR'!$C$18+SQRT(('Ejercicio 3 - TIR'!$E$18-'Ejercicio 3 - TIR'!$C$18)*('Ejercicio 3 - TIR'!$D$18-'Ejercicio 3 - TIR'!$C$18)*L572),'Ejercicio 3 - TIR'!$E$18-SQRT(('Ejercicio 3 - TIR'!$E$18-'Ejercicio 3 - TIR'!$C$18)*('Ejercicio 3 - TIR'!$E$18-'Ejercicio 3 - TIR'!$D$18)*(1-L572)))</f>
        <v>41942.5848905402</v>
      </c>
      <c r="N572" s="24">
        <f ca="1" t="shared" ref="N572:R572" si="4244">RAND()</f>
        <v>0.0306164226793977</v>
      </c>
      <c r="O572" s="25">
        <f ca="1">IF(N572&lt;=('Ejercicio 3 - TIR'!$D$18-'Ejercicio 3 - TIR'!$C$18)/('Ejercicio 3 - TIR'!$E$18-'Ejercicio 3 - TIR'!$C$18),'Ejercicio 3 - TIR'!$C$18+SQRT(('Ejercicio 3 - TIR'!$E$18-'Ejercicio 3 - TIR'!$C$18)*('Ejercicio 3 - TIR'!$D$18-'Ejercicio 3 - TIR'!$C$18)*N572),'Ejercicio 3 - TIR'!$E$18-SQRT(('Ejercicio 3 - TIR'!$E$18-'Ejercicio 3 - TIR'!$C$18)*('Ejercicio 3 - TIR'!$E$18-'Ejercicio 3 - TIR'!$D$18)*(1-N572)))</f>
        <v>32143.0033602189</v>
      </c>
      <c r="P572" s="24">
        <f ca="1" t="shared" si="4244"/>
        <v>0.945521998982697</v>
      </c>
      <c r="Q572" s="26">
        <f ca="1">IF(P572&lt;=('Ejercicio 3 - TIR'!$D$22-'Ejercicio 3 - TIR'!$C$22)/('Ejercicio 3 - TIR'!$E$22-'Ejercicio 3 - TIR'!$C$22),'Ejercicio 3 - TIR'!$C$22+SQRT(('Ejercicio 3 - TIR'!$E$22-'Ejercicio 3 - TIR'!$C$22)*('Ejercicio 3 - TIR'!$D$22-'Ejercicio 3 - TIR'!$C$22)*P572),'Ejercicio 3 - TIR'!$E$22-SQRT(('Ejercicio 3 - TIR'!$E$22-'Ejercicio 3 - TIR'!$C$22)*('Ejercicio 3 - TIR'!$E$22-'Ejercicio 3 - TIR'!$D$22)*(1-P572)))</f>
        <v>0.170097454780151</v>
      </c>
      <c r="R572" s="24">
        <f ca="1" t="shared" si="4244"/>
        <v>0.217333652075274</v>
      </c>
      <c r="S572" s="26">
        <f ca="1">IF(R572&lt;=('Ejercicio 3 - TIR'!$D$23-'Ejercicio 3 - TIR'!$C$23)/('Ejercicio 3 - TIR'!$E$23-'Ejercicio 3 - TIR'!$C$23),'Ejercicio 3 - TIR'!$C$23+SQRT(('Ejercicio 3 - TIR'!$E$23-'Ejercicio 3 - TIR'!$C$23)*('Ejercicio 3 - TIR'!$D$23-'Ejercicio 3 - TIR'!$C$23)*R572),'Ejercicio 3 - TIR'!$E$23-SQRT(('Ejercicio 3 - TIR'!$E$23-'Ejercicio 3 - TIR'!$C$23)*('Ejercicio 3 - TIR'!$E$23-'Ejercicio 3 - TIR'!$D$23)*(1-R572)))</f>
        <v>0.139778791007933</v>
      </c>
      <c r="T572" s="24">
        <f ca="1" t="shared" ref="T572:X572" si="4245">RAND()</f>
        <v>0.0658627917361168</v>
      </c>
      <c r="U572" s="26">
        <f ca="1">IF(T572&lt;=('Ejercicio 3 - TIR'!$D$24-'Ejercicio 3 - TIR'!$C$24)/('Ejercicio 3 - TIR'!$E$24-'Ejercicio 3 - TIR'!$C$24),'Ejercicio 3 - TIR'!$C$24+SQRT(('Ejercicio 3 - TIR'!$E$24-'Ejercicio 3 - TIR'!$C$24)*('Ejercicio 3 - TIR'!$D$24-'Ejercicio 3 - TIR'!$C$24)*T572),'Ejercicio 3 - TIR'!$E$24-SQRT(('Ejercicio 3 - TIR'!$E$24-'Ejercicio 3 - TIR'!$C$24)*('Ejercicio 3 - TIR'!$E$24-'Ejercicio 3 - TIR'!$D$24)*(1-T572)))</f>
        <v>0.161760606389377</v>
      </c>
      <c r="V572" s="24">
        <f ca="1" t="shared" si="4245"/>
        <v>0.271452229207354</v>
      </c>
      <c r="W572" s="26">
        <f ca="1">IF(V572&lt;=('Ejercicio 3 - TIR'!$D$25-'Ejercicio 3 - TIR'!$C$25)/('Ejercicio 3 - TIR'!$E$25-'Ejercicio 3 - TIR'!$C$25),'Ejercicio 3 - TIR'!$C$25+SQRT(('Ejercicio 3 - TIR'!$E$25-'Ejercicio 3 - TIR'!$C$25)*('Ejercicio 3 - TIR'!$D$25-'Ejercicio 3 - TIR'!$C$25)*V572),'Ejercicio 3 - TIR'!$E$25-SQRT(('Ejercicio 3 - TIR'!$E$25-'Ejercicio 3 - TIR'!$C$25)*('Ejercicio 3 - TIR'!$E$25-'Ejercicio 3 - TIR'!$D$25)*(1-V572)))</f>
        <v>0.199494438204018</v>
      </c>
      <c r="X572" s="24">
        <f ca="1" t="shared" si="4245"/>
        <v>0.0378792728941322</v>
      </c>
      <c r="Y572" s="26">
        <f ca="1">IF(X572&lt;=('Ejercicio 3 - TIR'!$D$26-'Ejercicio 3 - TIR'!$C$26)/('Ejercicio 3 - TIR'!$E$26-'Ejercicio 3 - TIR'!$C$26),'Ejercicio 3 - TIR'!$C$26+SQRT(('Ejercicio 3 - TIR'!$E$26-'Ejercicio 3 - TIR'!$C$26)*('Ejercicio 3 - TIR'!$D$26-'Ejercicio 3 - TIR'!$C$26)*X572),'Ejercicio 3 - TIR'!$E$26-SQRT(('Ejercicio 3 - TIR'!$E$26-'Ejercicio 3 - TIR'!$C$26)*('Ejercicio 3 - TIR'!$E$26-'Ejercicio 3 - TIR'!$D$26)*(1-X572)))</f>
        <v>0.200113062682202</v>
      </c>
      <c r="Z572" s="24">
        <f ca="1" t="shared" si="3812"/>
        <v>1.17009745478015</v>
      </c>
      <c r="AA572" s="24">
        <f ca="1" t="shared" si="3813"/>
        <v>1.33365226237078</v>
      </c>
      <c r="AB572" s="24">
        <f ca="1" t="shared" si="3814"/>
        <v>1.54938466104444</v>
      </c>
      <c r="AC572" s="24">
        <f ca="1" t="shared" si="3815"/>
        <v>1.85847828356143</v>
      </c>
      <c r="AD572" s="24">
        <f ca="1" t="shared" si="3816"/>
        <v>2.23038406481327</v>
      </c>
      <c r="AE572" s="23">
        <f ca="1" t="shared" si="3817"/>
        <v>4457.65865606317</v>
      </c>
      <c r="AF572" s="23">
        <f ca="1" t="shared" si="3818"/>
        <v>5080.74479373373</v>
      </c>
      <c r="AG572" s="23">
        <f ca="1" t="shared" si="3819"/>
        <v>5902.60915247777</v>
      </c>
      <c r="AH572" s="23">
        <f ca="1" t="shared" si="3820"/>
        <v>7080.14684928922</v>
      </c>
      <c r="AI572" s="23">
        <f ca="1" t="shared" si="3821"/>
        <v>8496.97671954023</v>
      </c>
      <c r="AJ572" s="25">
        <f ca="1" t="shared" si="3822"/>
        <v>48744.2640445546</v>
      </c>
      <c r="AK572" s="25">
        <f ca="1" t="shared" si="3823"/>
        <v>53977.7249231517</v>
      </c>
      <c r="AL572" s="25">
        <f ca="1" t="shared" si="3824"/>
        <v>61482.2494943513</v>
      </c>
      <c r="AM572" s="25">
        <f ca="1" t="shared" si="3825"/>
        <v>77949.3831755005</v>
      </c>
      <c r="AN572" s="25">
        <f ca="1" t="shared" si="3826"/>
        <v>71691.2424898716</v>
      </c>
      <c r="AO572" s="25">
        <f ca="1">C572/'Ejercicio 3 - TIR'!$D$7</f>
        <v>13880.4383773272</v>
      </c>
      <c r="AP572" s="25">
        <f ca="1" t="shared" si="3827"/>
        <v>34863.8256672274</v>
      </c>
      <c r="AQ572" s="25">
        <f ca="1" t="shared" si="3828"/>
        <v>40097.2865458246</v>
      </c>
      <c r="AR572" s="25">
        <f ca="1" t="shared" si="3829"/>
        <v>47601.8111170242</v>
      </c>
      <c r="AS572" s="25">
        <f ca="1" t="shared" si="3830"/>
        <v>64068.9447981734</v>
      </c>
      <c r="AT572" s="25">
        <f ca="1" t="shared" si="3831"/>
        <v>57810.8041125444</v>
      </c>
      <c r="AU572" s="25">
        <f ca="1">AP572*'Ejercicio 3 - TIR'!$D$5</f>
        <v>17431.9128336137</v>
      </c>
      <c r="AV572" s="25">
        <f ca="1">AQ572*'Ejercicio 3 - TIR'!$D$5</f>
        <v>20048.6432729123</v>
      </c>
      <c r="AW572" s="25">
        <f ca="1">AR572*'Ejercicio 3 - TIR'!$D$5</f>
        <v>23800.9055585121</v>
      </c>
      <c r="AX572" s="25">
        <f ca="1">AS572*'Ejercicio 3 - TIR'!$D$5</f>
        <v>32034.4723990867</v>
      </c>
      <c r="AY572" s="25">
        <f ca="1">AT572*'Ejercicio 3 - TIR'!$D$5</f>
        <v>28905.4020562722</v>
      </c>
      <c r="AZ572" s="25">
        <f ca="1" t="shared" ref="AZ572:BD572" si="4246">AJ572-AU572-AE572</f>
        <v>26854.6925548777</v>
      </c>
      <c r="BA572" s="25">
        <f ca="1" t="shared" si="4246"/>
        <v>28848.3368565057</v>
      </c>
      <c r="BB572" s="25">
        <f ca="1" t="shared" si="4246"/>
        <v>31778.7347833615</v>
      </c>
      <c r="BC572" s="25">
        <f ca="1" t="shared" si="4246"/>
        <v>38834.7639271246</v>
      </c>
      <c r="BD572" s="25">
        <f ca="1" t="shared" si="4246"/>
        <v>34288.8637140591</v>
      </c>
      <c r="BE572" s="25">
        <f ca="1" t="shared" ref="BE572:BI572" si="4247">AZ572/Z572</f>
        <v>22950.8169983357</v>
      </c>
      <c r="BF572" s="25">
        <f ca="1" t="shared" si="4247"/>
        <v>21631.0785580817</v>
      </c>
      <c r="BG572" s="25">
        <f ca="1" t="shared" si="4247"/>
        <v>20510.5520806817</v>
      </c>
      <c r="BH572" s="25">
        <f ca="1" t="shared" si="4247"/>
        <v>20896.0009221658</v>
      </c>
      <c r="BI572" s="25">
        <f ca="1" t="shared" si="4247"/>
        <v>15373.5243427369</v>
      </c>
      <c r="BJ572" s="25">
        <f ca="1" t="shared" si="3834"/>
        <v>58450.5561574128</v>
      </c>
      <c r="BK572" s="25">
        <f ca="1" t="shared" si="3835"/>
        <v>30958.708569413</v>
      </c>
      <c r="BL572" s="25">
        <f ca="1" t="shared" si="3836"/>
        <v>89409.2647268258</v>
      </c>
      <c r="BM572" s="25">
        <f ca="1">BK572*'Ejercicio 3 - TIR'!$D$5</f>
        <v>15479.3542847065</v>
      </c>
      <c r="BN572" s="25">
        <f ca="1" t="shared" si="3837"/>
        <v>73929.9104421193</v>
      </c>
      <c r="BO572" s="25">
        <f ca="1" t="shared" si="3838"/>
        <v>33146.71746828</v>
      </c>
      <c r="BP572" s="25">
        <f ca="1" t="shared" si="3839"/>
        <v>-95608.6901662522</v>
      </c>
      <c r="BQ572" s="25">
        <f ca="1" t="shared" ref="BQ572:BT572" si="4248">BE572</f>
        <v>22950.8169983357</v>
      </c>
      <c r="BR572" s="25">
        <f ca="1" t="shared" si="4248"/>
        <v>21631.0785580817</v>
      </c>
      <c r="BS572" s="25">
        <f ca="1" t="shared" si="4248"/>
        <v>20510.5520806817</v>
      </c>
      <c r="BT572" s="25">
        <f ca="1" t="shared" si="4248"/>
        <v>20896.0009221658</v>
      </c>
      <c r="BU572" s="25">
        <f ca="1" t="shared" si="3841"/>
        <v>48520.2418110169</v>
      </c>
      <c r="BV572" s="27">
        <f ca="1" t="shared" si="3842"/>
        <v>11.0668786813607</v>
      </c>
    </row>
    <row r="573" ht="15" customHeight="1" spans="1:74">
      <c r="A573" s="23">
        <v>572</v>
      </c>
      <c r="B573" s="24">
        <f ca="1" t="shared" ref="B573:F573" si="4249">RAND()</f>
        <v>0.195076757400107</v>
      </c>
      <c r="C573" s="25">
        <f ca="1">IF(B573&lt;=('Ejercicio 3 - TIR'!$D$13-'Ejercicio 3 - TIR'!$C$13)/('Ejercicio 3 - TIR'!$E$13-'Ejercicio 3 - TIR'!$C$13),'Ejercicio 3 - TIR'!$C$13+SQRT(('Ejercicio 3 - TIR'!$E$13-'Ejercicio 3 - TIR'!$C$13)*('Ejercicio 3 - TIR'!$D$13-'Ejercicio 3 - TIR'!$C$13)*B573),'Ejercicio 3 - TIR'!$E$13-SQRT(('Ejercicio 3 - TIR'!$E$13-'Ejercicio 3 - TIR'!$C$13)*('Ejercicio 3 - TIR'!$E$13-'Ejercicio 3 - TIR'!$D$13)*(1-B573)))</f>
        <v>68833.4989081362</v>
      </c>
      <c r="D573" s="24">
        <f ca="1" t="shared" si="4249"/>
        <v>0.249052970205975</v>
      </c>
      <c r="E573" s="25">
        <f ca="1">IF(D573&lt;=('Ejercicio 3 - TIR'!$D$14-'Ejercicio 3 - TIR'!$C$14)/('Ejercicio 3 - TIR'!$E$14-'Ejercicio 3 - TIR'!$C$14),'Ejercicio 3 - TIR'!$C$14+SQRT(('Ejercicio 3 - TIR'!$E$14-'Ejercicio 3 - TIR'!$C$14)*('Ejercicio 3 - TIR'!$D$14-'Ejercicio 3 - TIR'!$C$14)*D573),'Ejercicio 3 - TIR'!$E$14-SQRT(('Ejercicio 3 - TIR'!$E$14-'Ejercicio 3 - TIR'!$C$14)*('Ejercicio 3 - TIR'!$E$14-'Ejercicio 3 - TIR'!$D$14)*(1-D573)))</f>
        <v>29321.9177184958</v>
      </c>
      <c r="F573" s="24">
        <f ca="1" t="shared" si="4249"/>
        <v>0.991357338165114</v>
      </c>
      <c r="G573" s="25">
        <f ca="1">IF(F573&lt;=('Ejercicio 3 - TIR'!$D$18-'Ejercicio 3 - TIR'!$C$18)/('Ejercicio 3 - TIR'!$E$18-'Ejercicio 3 - TIR'!$C$18),'Ejercicio 3 - TIR'!$C$18+SQRT(('Ejercicio 3 - TIR'!$E$18-'Ejercicio 3 - TIR'!$C$18)*('Ejercicio 3 - TIR'!$D$18-'Ejercicio 3 - TIR'!$C$18)*F573),'Ejercicio 3 - TIR'!$E$18-SQRT(('Ejercicio 3 - TIR'!$E$18-'Ejercicio 3 - TIR'!$C$18)*('Ejercicio 3 - TIR'!$E$18-'Ejercicio 3 - TIR'!$D$18)*(1-F573)))</f>
        <v>44194.8915367378</v>
      </c>
      <c r="H573" s="24">
        <f ca="1" t="shared" ref="H573:L573" si="4250">RAND()</f>
        <v>0.836724917371825</v>
      </c>
      <c r="I573" s="25">
        <f ca="1">IF(H573&lt;=('Ejercicio 3 - TIR'!$D$18-'Ejercicio 3 - TIR'!$C$18)/('Ejercicio 3 - TIR'!$E$18-'Ejercicio 3 - TIR'!$C$18),'Ejercicio 3 - TIR'!$C$18+SQRT(('Ejercicio 3 - TIR'!$E$18-'Ejercicio 3 - TIR'!$C$18)*('Ejercicio 3 - TIR'!$D$18-'Ejercicio 3 - TIR'!$C$18)*H573),'Ejercicio 3 - TIR'!$E$18-SQRT(('Ejercicio 3 - TIR'!$E$18-'Ejercicio 3 - TIR'!$C$18)*('Ejercicio 3 - TIR'!$E$18-'Ejercicio 3 - TIR'!$D$18)*(1-H573)))</f>
        <v>41500.6241703537</v>
      </c>
      <c r="J573" s="24">
        <f ca="1" t="shared" si="4250"/>
        <v>0.931221006001955</v>
      </c>
      <c r="K573" s="25">
        <f ca="1">IF(J573&lt;=('Ejercicio 3 - TIR'!$D$18-'Ejercicio 3 - TIR'!$C$18)/('Ejercicio 3 - TIR'!$E$18-'Ejercicio 3 - TIR'!$C$18),'Ejercicio 3 - TIR'!$C$18+SQRT(('Ejercicio 3 - TIR'!$E$18-'Ejercicio 3 - TIR'!$C$18)*('Ejercicio 3 - TIR'!$D$18-'Ejercicio 3 - TIR'!$C$18)*J573),'Ejercicio 3 - TIR'!$E$18-SQRT(('Ejercicio 3 - TIR'!$E$18-'Ejercicio 3 - TIR'!$C$18)*('Ejercicio 3 - TIR'!$E$18-'Ejercicio 3 - TIR'!$D$18)*(1-J573)))</f>
        <v>42728.7834647807</v>
      </c>
      <c r="L573" s="24">
        <f ca="1" t="shared" si="4250"/>
        <v>0.852628877759132</v>
      </c>
      <c r="M573" s="25">
        <f ca="1">IF(L573&lt;=('Ejercicio 3 - TIR'!$D$18-'Ejercicio 3 - TIR'!$C$18)/('Ejercicio 3 - TIR'!$E$18-'Ejercicio 3 - TIR'!$C$18),'Ejercicio 3 - TIR'!$C$18+SQRT(('Ejercicio 3 - TIR'!$E$18-'Ejercicio 3 - TIR'!$C$18)*('Ejercicio 3 - TIR'!$D$18-'Ejercicio 3 - TIR'!$C$18)*L573),'Ejercicio 3 - TIR'!$E$18-SQRT(('Ejercicio 3 - TIR'!$E$18-'Ejercicio 3 - TIR'!$C$18)*('Ejercicio 3 - TIR'!$E$18-'Ejercicio 3 - TIR'!$D$18)*(1-L573)))</f>
        <v>41675.4197004637</v>
      </c>
      <c r="N573" s="24">
        <f ca="1" t="shared" ref="N573:R573" si="4251">RAND()</f>
        <v>0.732780717300995</v>
      </c>
      <c r="O573" s="25">
        <f ca="1">IF(N573&lt;=('Ejercicio 3 - TIR'!$D$18-'Ejercicio 3 - TIR'!$C$18)/('Ejercicio 3 - TIR'!$E$18-'Ejercicio 3 - TIR'!$C$18),'Ejercicio 3 - TIR'!$C$18+SQRT(('Ejercicio 3 - TIR'!$E$18-'Ejercicio 3 - TIR'!$C$18)*('Ejercicio 3 - TIR'!$D$18-'Ejercicio 3 - TIR'!$C$18)*N573),'Ejercicio 3 - TIR'!$E$18-SQRT(('Ejercicio 3 - TIR'!$E$18-'Ejercicio 3 - TIR'!$C$18)*('Ejercicio 3 - TIR'!$E$18-'Ejercicio 3 - TIR'!$D$18)*(1-N573)))</f>
        <v>40523.2326168958</v>
      </c>
      <c r="P573" s="24">
        <f ca="1" t="shared" si="4251"/>
        <v>0.560292495832086</v>
      </c>
      <c r="Q573" s="26">
        <f ca="1">IF(P573&lt;=('Ejercicio 3 - TIR'!$D$22-'Ejercicio 3 - TIR'!$C$22)/('Ejercicio 3 - TIR'!$E$22-'Ejercicio 3 - TIR'!$C$22),'Ejercicio 3 - TIR'!$C$22+SQRT(('Ejercicio 3 - TIR'!$E$22-'Ejercicio 3 - TIR'!$C$22)*('Ejercicio 3 - TIR'!$D$22-'Ejercicio 3 - TIR'!$C$22)*P573),'Ejercicio 3 - TIR'!$E$22-SQRT(('Ejercicio 3 - TIR'!$E$22-'Ejercicio 3 - TIR'!$C$22)*('Ejercicio 3 - TIR'!$E$22-'Ejercicio 3 - TIR'!$D$22)*(1-P573)))</f>
        <v>0.151866861044273</v>
      </c>
      <c r="R573" s="24">
        <f ca="1" t="shared" si="4251"/>
        <v>0.1798085757904</v>
      </c>
      <c r="S573" s="26">
        <f ca="1">IF(R573&lt;=('Ejercicio 3 - TIR'!$D$23-'Ejercicio 3 - TIR'!$C$23)/('Ejercicio 3 - TIR'!$E$23-'Ejercicio 3 - TIR'!$C$23),'Ejercicio 3 - TIR'!$C$23+SQRT(('Ejercicio 3 - TIR'!$E$23-'Ejercicio 3 - TIR'!$C$23)*('Ejercicio 3 - TIR'!$D$23-'Ejercicio 3 - TIR'!$C$23)*R573),'Ejercicio 3 - TIR'!$E$23-SQRT(('Ejercicio 3 - TIR'!$E$23-'Ejercicio 3 - TIR'!$C$23)*('Ejercicio 3 - TIR'!$E$23-'Ejercicio 3 - TIR'!$D$23)*(1-R573)))</f>
        <v>0.137990426243497</v>
      </c>
      <c r="T573" s="24">
        <f ca="1" t="shared" ref="T573:X573" si="4252">RAND()</f>
        <v>0.871685696430496</v>
      </c>
      <c r="U573" s="26">
        <f ca="1">IF(T573&lt;=('Ejercicio 3 - TIR'!$D$24-'Ejercicio 3 - TIR'!$C$24)/('Ejercicio 3 - TIR'!$E$24-'Ejercicio 3 - TIR'!$C$24),'Ejercicio 3 - TIR'!$C$24+SQRT(('Ejercicio 3 - TIR'!$E$24-'Ejercicio 3 - TIR'!$C$24)*('Ejercicio 3 - TIR'!$D$24-'Ejercicio 3 - TIR'!$C$24)*T573),'Ejercicio 3 - TIR'!$E$24-SQRT(('Ejercicio 3 - TIR'!$E$24-'Ejercicio 3 - TIR'!$C$24)*('Ejercicio 3 - TIR'!$E$24-'Ejercicio 3 - TIR'!$D$24)*(1-T573)))</f>
        <v>0.201045315882489</v>
      </c>
      <c r="V573" s="24">
        <f ca="1" t="shared" si="4252"/>
        <v>0.382715759946882</v>
      </c>
      <c r="W573" s="26">
        <f ca="1">IF(V573&lt;=('Ejercicio 3 - TIR'!$D$25-'Ejercicio 3 - TIR'!$C$25)/('Ejercicio 3 - TIR'!$E$25-'Ejercicio 3 - TIR'!$C$25),'Ejercicio 3 - TIR'!$C$25+SQRT(('Ejercicio 3 - TIR'!$E$25-'Ejercicio 3 - TIR'!$C$25)*('Ejercicio 3 - TIR'!$D$25-'Ejercicio 3 - TIR'!$C$25)*V573),'Ejercicio 3 - TIR'!$E$25-SQRT(('Ejercicio 3 - TIR'!$E$25-'Ejercicio 3 - TIR'!$C$25)*('Ejercicio 3 - TIR'!$E$25-'Ejercicio 3 - TIR'!$D$25)*(1-V573)))</f>
        <v>0.203518876517602</v>
      </c>
      <c r="X573" s="24">
        <f ca="1" t="shared" si="4252"/>
        <v>0.883531686113592</v>
      </c>
      <c r="Y573" s="26">
        <f ca="1">IF(X573&lt;=('Ejercicio 3 - TIR'!$D$26-'Ejercicio 3 - TIR'!$C$26)/('Ejercicio 3 - TIR'!$E$26-'Ejercicio 3 - TIR'!$C$26),'Ejercicio 3 - TIR'!$C$26+SQRT(('Ejercicio 3 - TIR'!$E$26-'Ejercicio 3 - TIR'!$C$26)*('Ejercicio 3 - TIR'!$D$26-'Ejercicio 3 - TIR'!$C$26)*X573),'Ejercicio 3 - TIR'!$E$26-SQRT(('Ejercicio 3 - TIR'!$E$26-'Ejercicio 3 - TIR'!$C$26)*('Ejercicio 3 - TIR'!$E$26-'Ejercicio 3 - TIR'!$D$26)*(1-X573)))</f>
        <v>0.25492154520337</v>
      </c>
      <c r="Z573" s="24">
        <f ca="1" t="shared" si="3812"/>
        <v>1.15186686104427</v>
      </c>
      <c r="AA573" s="24">
        <f ca="1" t="shared" si="3813"/>
        <v>1.31081346017553</v>
      </c>
      <c r="AB573" s="24">
        <f ca="1" t="shared" si="3814"/>
        <v>1.57434636633954</v>
      </c>
      <c r="AC573" s="24">
        <f ca="1" t="shared" si="3815"/>
        <v>1.89475557006653</v>
      </c>
      <c r="AD573" s="24">
        <f ca="1" t="shared" si="3816"/>
        <v>2.37776958777059</v>
      </c>
      <c r="AE573" s="23">
        <f ca="1" t="shared" si="3817"/>
        <v>4453.02760370641</v>
      </c>
      <c r="AF573" s="23">
        <f ca="1" t="shared" si="3818"/>
        <v>5067.50278081592</v>
      </c>
      <c r="AG573" s="23">
        <f ca="1" t="shared" si="3819"/>
        <v>6086.30047812045</v>
      </c>
      <c r="AH573" s="23">
        <f ca="1" t="shared" si="3820"/>
        <v>7324.97751357607</v>
      </c>
      <c r="AI573" s="23">
        <f ca="1" t="shared" si="3821"/>
        <v>9192.27209991682</v>
      </c>
      <c r="AJ573" s="25">
        <f ca="1" t="shared" si="3822"/>
        <v>50906.6309886142</v>
      </c>
      <c r="AK573" s="25">
        <f ca="1" t="shared" si="3823"/>
        <v>54399.5767681856</v>
      </c>
      <c r="AL573" s="25">
        <f ca="1" t="shared" si="3824"/>
        <v>67269.9049858866</v>
      </c>
      <c r="AM573" s="25">
        <f ca="1" t="shared" si="3825"/>
        <v>78964.7336123141</v>
      </c>
      <c r="AN573" s="25">
        <f ca="1" t="shared" si="3826"/>
        <v>96354.910114608</v>
      </c>
      <c r="AO573" s="25">
        <f ca="1">C573/'Ejercicio 3 - TIR'!$D$7</f>
        <v>13766.6997816272</v>
      </c>
      <c r="AP573" s="25">
        <f ca="1" t="shared" si="3827"/>
        <v>37139.931206987</v>
      </c>
      <c r="AQ573" s="25">
        <f ca="1" t="shared" si="3828"/>
        <v>40632.8769865583</v>
      </c>
      <c r="AR573" s="25">
        <f ca="1" t="shared" si="3829"/>
        <v>53503.2052042594</v>
      </c>
      <c r="AS573" s="25">
        <f ca="1" t="shared" si="3830"/>
        <v>65198.0338306868</v>
      </c>
      <c r="AT573" s="25">
        <f ca="1" t="shared" si="3831"/>
        <v>82588.2103329807</v>
      </c>
      <c r="AU573" s="25">
        <f ca="1">AP573*'Ejercicio 3 - TIR'!$D$5</f>
        <v>18569.9656034935</v>
      </c>
      <c r="AV573" s="25">
        <f ca="1">AQ573*'Ejercicio 3 - TIR'!$D$5</f>
        <v>20316.4384932792</v>
      </c>
      <c r="AW573" s="25">
        <f ca="1">AR573*'Ejercicio 3 - TIR'!$D$5</f>
        <v>26751.6026021297</v>
      </c>
      <c r="AX573" s="25">
        <f ca="1">AS573*'Ejercicio 3 - TIR'!$D$5</f>
        <v>32599.0169153434</v>
      </c>
      <c r="AY573" s="25">
        <f ca="1">AT573*'Ejercicio 3 - TIR'!$D$5</f>
        <v>41294.1051664904</v>
      </c>
      <c r="AZ573" s="25">
        <f ca="1" t="shared" ref="AZ573:BD573" si="4253">AJ573-AU573-AE573</f>
        <v>27883.6377814143</v>
      </c>
      <c r="BA573" s="25">
        <f ca="1" t="shared" si="4253"/>
        <v>29015.6354940905</v>
      </c>
      <c r="BB573" s="25">
        <f ca="1" t="shared" si="4253"/>
        <v>34432.0019056365</v>
      </c>
      <c r="BC573" s="25">
        <f ca="1" t="shared" si="4253"/>
        <v>39040.7391833946</v>
      </c>
      <c r="BD573" s="25">
        <f ca="1" t="shared" si="4253"/>
        <v>45868.5328482008</v>
      </c>
      <c r="BE573" s="25">
        <f ca="1" t="shared" ref="BE573:BI573" si="4254">AZ573/Z573</f>
        <v>24207.3443767062</v>
      </c>
      <c r="BF573" s="25">
        <f ca="1" t="shared" si="4254"/>
        <v>22135.5947094143</v>
      </c>
      <c r="BG573" s="25">
        <f ca="1" t="shared" si="4254"/>
        <v>21870.664957733</v>
      </c>
      <c r="BH573" s="25">
        <f ca="1" t="shared" si="4254"/>
        <v>20604.6309086843</v>
      </c>
      <c r="BI573" s="25">
        <f ca="1" t="shared" si="4254"/>
        <v>19290.5709132261</v>
      </c>
      <c r="BJ573" s="25">
        <f ca="1" t="shared" si="3834"/>
        <v>69720.7642061509</v>
      </c>
      <c r="BK573" s="25">
        <f ca="1" t="shared" si="3835"/>
        <v>32734.0400647212</v>
      </c>
      <c r="BL573" s="25">
        <f ca="1" t="shared" si="3836"/>
        <v>102454.804270872</v>
      </c>
      <c r="BM573" s="25">
        <f ca="1">BK573*'Ejercicio 3 - TIR'!$D$5</f>
        <v>16367.0200323606</v>
      </c>
      <c r="BN573" s="25">
        <f ca="1" t="shared" si="3837"/>
        <v>86087.7842385115</v>
      </c>
      <c r="BO573" s="25">
        <f ca="1" t="shared" si="3838"/>
        <v>36205.2676093094</v>
      </c>
      <c r="BP573" s="25">
        <f ca="1" t="shared" si="3839"/>
        <v>-98155.416626632</v>
      </c>
      <c r="BQ573" s="25">
        <f ca="1" t="shared" ref="BQ573:BT573" si="4255">BE573</f>
        <v>24207.3443767062</v>
      </c>
      <c r="BR573" s="25">
        <f ca="1" t="shared" si="4255"/>
        <v>22135.5947094143</v>
      </c>
      <c r="BS573" s="25">
        <f ca="1" t="shared" si="4255"/>
        <v>21870.664957733</v>
      </c>
      <c r="BT573" s="25">
        <f ca="1" t="shared" si="4255"/>
        <v>20604.6309086843</v>
      </c>
      <c r="BU573" s="25">
        <f ca="1" t="shared" si="3841"/>
        <v>55495.8385225355</v>
      </c>
      <c r="BV573" s="27">
        <f ca="1" t="shared" si="3842"/>
        <v>12.4533547540049</v>
      </c>
    </row>
    <row r="574" ht="15" customHeight="1" spans="1:74">
      <c r="A574" s="23">
        <v>573</v>
      </c>
      <c r="B574" s="24">
        <f ca="1" t="shared" ref="B574:F574" si="4256">RAND()</f>
        <v>0.186049845614592</v>
      </c>
      <c r="C574" s="25">
        <f ca="1">IF(B574&lt;=('Ejercicio 3 - TIR'!$D$13-'Ejercicio 3 - TIR'!$C$13)/('Ejercicio 3 - TIR'!$E$13-'Ejercicio 3 - TIR'!$C$13),'Ejercicio 3 - TIR'!$C$13+SQRT(('Ejercicio 3 - TIR'!$E$13-'Ejercicio 3 - TIR'!$C$13)*('Ejercicio 3 - TIR'!$D$13-'Ejercicio 3 - TIR'!$C$13)*B574),'Ejercicio 3 - TIR'!$E$13-SQRT(('Ejercicio 3 - TIR'!$E$13-'Ejercicio 3 - TIR'!$C$13)*('Ejercicio 3 - TIR'!$E$13-'Ejercicio 3 - TIR'!$D$13)*(1-B574)))</f>
        <v>68626.6991512302</v>
      </c>
      <c r="D574" s="24">
        <f ca="1" t="shared" si="4256"/>
        <v>0.828144968346411</v>
      </c>
      <c r="E574" s="25">
        <f ca="1">IF(D574&lt;=('Ejercicio 3 - TIR'!$D$14-'Ejercicio 3 - TIR'!$C$14)/('Ejercicio 3 - TIR'!$E$14-'Ejercicio 3 - TIR'!$C$14),'Ejercicio 3 - TIR'!$C$14+SQRT(('Ejercicio 3 - TIR'!$E$14-'Ejercicio 3 - TIR'!$C$14)*('Ejercicio 3 - TIR'!$D$14-'Ejercicio 3 - TIR'!$C$14)*D574),'Ejercicio 3 - TIR'!$E$14-SQRT(('Ejercicio 3 - TIR'!$E$14-'Ejercicio 3 - TIR'!$C$14)*('Ejercicio 3 - TIR'!$E$14-'Ejercicio 3 - TIR'!$D$14)*(1-D574)))</f>
        <v>34922.7709576937</v>
      </c>
      <c r="F574" s="24">
        <f ca="1" t="shared" si="4256"/>
        <v>0.0391847087992374</v>
      </c>
      <c r="G574" s="25">
        <f ca="1">IF(F574&lt;=('Ejercicio 3 - TIR'!$D$18-'Ejercicio 3 - TIR'!$C$18)/('Ejercicio 3 - TIR'!$E$18-'Ejercicio 3 - TIR'!$C$18),'Ejercicio 3 - TIR'!$C$18+SQRT(('Ejercicio 3 - TIR'!$E$18-'Ejercicio 3 - TIR'!$C$18)*('Ejercicio 3 - TIR'!$D$18-'Ejercicio 3 - TIR'!$C$18)*F574),'Ejercicio 3 - TIR'!$E$18-SQRT(('Ejercicio 3 - TIR'!$E$18-'Ejercicio 3 - TIR'!$C$18)*('Ejercicio 3 - TIR'!$E$18-'Ejercicio 3 - TIR'!$D$18)*(1-F574)))</f>
        <v>32424.3981355969</v>
      </c>
      <c r="H574" s="24">
        <f ca="1" t="shared" ref="H574:L574" si="4257">RAND()</f>
        <v>0.0304490564206399</v>
      </c>
      <c r="I574" s="25">
        <f ca="1">IF(H574&lt;=('Ejercicio 3 - TIR'!$D$18-'Ejercicio 3 - TIR'!$C$18)/('Ejercicio 3 - TIR'!$E$18-'Ejercicio 3 - TIR'!$C$18),'Ejercicio 3 - TIR'!$C$18+SQRT(('Ejercicio 3 - TIR'!$E$18-'Ejercicio 3 - TIR'!$C$18)*('Ejercicio 3 - TIR'!$D$18-'Ejercicio 3 - TIR'!$C$18)*H574),'Ejercicio 3 - TIR'!$E$18-SQRT(('Ejercicio 3 - TIR'!$E$18-'Ejercicio 3 - TIR'!$C$18)*('Ejercicio 3 - TIR'!$E$18-'Ejercicio 3 - TIR'!$D$18)*(1-H574)))</f>
        <v>32137.1379139157</v>
      </c>
      <c r="J574" s="24">
        <f ca="1" t="shared" si="4257"/>
        <v>0.765148083953561</v>
      </c>
      <c r="K574" s="25">
        <f ca="1">IF(J574&lt;=('Ejercicio 3 - TIR'!$D$18-'Ejercicio 3 - TIR'!$C$18)/('Ejercicio 3 - TIR'!$E$18-'Ejercicio 3 - TIR'!$C$18),'Ejercicio 3 - TIR'!$C$18+SQRT(('Ejercicio 3 - TIR'!$E$18-'Ejercicio 3 - TIR'!$C$18)*('Ejercicio 3 - TIR'!$D$18-'Ejercicio 3 - TIR'!$C$18)*J574),'Ejercicio 3 - TIR'!$E$18-SQRT(('Ejercicio 3 - TIR'!$E$18-'Ejercicio 3 - TIR'!$C$18)*('Ejercicio 3 - TIR'!$E$18-'Ejercicio 3 - TIR'!$D$18)*(1-J574)))</f>
        <v>40803.1090431746</v>
      </c>
      <c r="L574" s="24">
        <f ca="1" t="shared" si="4257"/>
        <v>0.437059471542212</v>
      </c>
      <c r="M574" s="25">
        <f ca="1">IF(L574&lt;=('Ejercicio 3 - TIR'!$D$18-'Ejercicio 3 - TIR'!$C$18)/('Ejercicio 3 - TIR'!$E$18-'Ejercicio 3 - TIR'!$C$18),'Ejercicio 3 - TIR'!$C$18+SQRT(('Ejercicio 3 - TIR'!$E$18-'Ejercicio 3 - TIR'!$C$18)*('Ejercicio 3 - TIR'!$D$18-'Ejercicio 3 - TIR'!$C$18)*L574),'Ejercicio 3 - TIR'!$E$18-SQRT(('Ejercicio 3 - TIR'!$E$18-'Ejercicio 3 - TIR'!$C$18)*('Ejercicio 3 - TIR'!$E$18-'Ejercicio 3 - TIR'!$D$18)*(1-L574)))</f>
        <v>38096.8463448019</v>
      </c>
      <c r="N574" s="24">
        <f ca="1" t="shared" ref="N574:R574" si="4258">RAND()</f>
        <v>0.22116607651656</v>
      </c>
      <c r="O574" s="25">
        <f ca="1">IF(N574&lt;=('Ejercicio 3 - TIR'!$D$18-'Ejercicio 3 - TIR'!$C$18)/('Ejercicio 3 - TIR'!$E$18-'Ejercicio 3 - TIR'!$C$18),'Ejercicio 3 - TIR'!$C$18+SQRT(('Ejercicio 3 - TIR'!$E$18-'Ejercicio 3 - TIR'!$C$18)*('Ejercicio 3 - TIR'!$D$18-'Ejercicio 3 - TIR'!$C$18)*N574),'Ejercicio 3 - TIR'!$E$18-SQRT(('Ejercicio 3 - TIR'!$E$18-'Ejercicio 3 - TIR'!$C$18)*('Ejercicio 3 - TIR'!$E$18-'Ejercicio 3 - TIR'!$D$18)*(1-N574)))</f>
        <v>35759.7666165813</v>
      </c>
      <c r="P574" s="24">
        <f ca="1" t="shared" si="4258"/>
        <v>0.758601769406897</v>
      </c>
      <c r="Q574" s="26">
        <f ca="1">IF(P574&lt;=('Ejercicio 3 - TIR'!$D$22-'Ejercicio 3 - TIR'!$C$22)/('Ejercicio 3 - TIR'!$E$22-'Ejercicio 3 - TIR'!$C$22),'Ejercicio 3 - TIR'!$C$22+SQRT(('Ejercicio 3 - TIR'!$E$22-'Ejercicio 3 - TIR'!$C$22)*('Ejercicio 3 - TIR'!$D$22-'Ejercicio 3 - TIR'!$C$22)*P574),'Ejercicio 3 - TIR'!$E$22-SQRT(('Ejercicio 3 - TIR'!$E$22-'Ejercicio 3 - TIR'!$C$22)*('Ejercicio 3 - TIR'!$E$22-'Ejercicio 3 - TIR'!$D$22)*(1-P574)))</f>
        <v>0.159154933075963</v>
      </c>
      <c r="R574" s="24">
        <f ca="1" t="shared" si="4258"/>
        <v>0.622193011514529</v>
      </c>
      <c r="S574" s="26">
        <f ca="1">IF(R574&lt;=('Ejercicio 3 - TIR'!$D$23-'Ejercicio 3 - TIR'!$C$23)/('Ejercicio 3 - TIR'!$E$23-'Ejercicio 3 - TIR'!$C$23),'Ejercicio 3 - TIR'!$C$23+SQRT(('Ejercicio 3 - TIR'!$E$23-'Ejercicio 3 - TIR'!$C$23)*('Ejercicio 3 - TIR'!$D$23-'Ejercicio 3 - TIR'!$C$23)*R574),'Ejercicio 3 - TIR'!$E$23-SQRT(('Ejercicio 3 - TIR'!$E$23-'Ejercicio 3 - TIR'!$C$23)*('Ejercicio 3 - TIR'!$E$23-'Ejercicio 3 - TIR'!$D$23)*(1-R574)))</f>
        <v>0.153922182237123</v>
      </c>
      <c r="T574" s="24">
        <f ca="1" t="shared" ref="T574:X574" si="4259">RAND()</f>
        <v>0.0611986322091593</v>
      </c>
      <c r="U574" s="26">
        <f ca="1">IF(T574&lt;=('Ejercicio 3 - TIR'!$D$24-'Ejercicio 3 - TIR'!$C$24)/('Ejercicio 3 - TIR'!$E$24-'Ejercicio 3 - TIR'!$C$24),'Ejercicio 3 - TIR'!$C$24+SQRT(('Ejercicio 3 - TIR'!$E$24-'Ejercicio 3 - TIR'!$C$24)*('Ejercicio 3 - TIR'!$D$24-'Ejercicio 3 - TIR'!$C$24)*T574),'Ejercicio 3 - TIR'!$E$24-SQRT(('Ejercicio 3 - TIR'!$E$24-'Ejercicio 3 - TIR'!$C$24)*('Ejercicio 3 - TIR'!$E$24-'Ejercicio 3 - TIR'!$D$24)*(1-T574)))</f>
        <v>0.161336539491363</v>
      </c>
      <c r="V574" s="24">
        <f ca="1" t="shared" si="4259"/>
        <v>0.660395427465016</v>
      </c>
      <c r="W574" s="26">
        <f ca="1">IF(V574&lt;=('Ejercicio 3 - TIR'!$D$25-'Ejercicio 3 - TIR'!$C$25)/('Ejercicio 3 - TIR'!$E$25-'Ejercicio 3 - TIR'!$C$25),'Ejercicio 3 - TIR'!$C$25+SQRT(('Ejercicio 3 - TIR'!$E$25-'Ejercicio 3 - TIR'!$C$25)*('Ejercicio 3 - TIR'!$D$25-'Ejercicio 3 - TIR'!$C$25)*V574),'Ejercicio 3 - TIR'!$E$25-SQRT(('Ejercicio 3 - TIR'!$E$25-'Ejercicio 3 - TIR'!$C$25)*('Ejercicio 3 - TIR'!$E$25-'Ejercicio 3 - TIR'!$D$25)*(1-V574)))</f>
        <v>0.21552368923634</v>
      </c>
      <c r="X574" s="24">
        <f ca="1" t="shared" si="4259"/>
        <v>0.218822465292132</v>
      </c>
      <c r="Y574" s="26">
        <f ca="1">IF(X574&lt;=('Ejercicio 3 - TIR'!$D$26-'Ejercicio 3 - TIR'!$C$26)/('Ejercicio 3 - TIR'!$E$26-'Ejercicio 3 - TIR'!$C$26),'Ejercicio 3 - TIR'!$C$26+SQRT(('Ejercicio 3 - TIR'!$E$26-'Ejercicio 3 - TIR'!$C$26)*('Ejercicio 3 - TIR'!$D$26-'Ejercicio 3 - TIR'!$C$26)*X574),'Ejercicio 3 - TIR'!$E$26-SQRT(('Ejercicio 3 - TIR'!$E$26-'Ejercicio 3 - TIR'!$C$26)*('Ejercicio 3 - TIR'!$E$26-'Ejercicio 3 - TIR'!$D$26)*(1-X574)))</f>
        <v>0.214306802675152</v>
      </c>
      <c r="Z574" s="24">
        <f ca="1" t="shared" si="3812"/>
        <v>1.15915493307596</v>
      </c>
      <c r="AA574" s="24">
        <f ca="1" t="shared" si="3813"/>
        <v>1.33757458992594</v>
      </c>
      <c r="AB574" s="24">
        <f ca="1" t="shared" si="3814"/>
        <v>1.55337424557617</v>
      </c>
      <c r="AC574" s="24">
        <f ca="1" t="shared" si="3815"/>
        <v>1.88816319374746</v>
      </c>
      <c r="AD574" s="24">
        <f ca="1" t="shared" si="3816"/>
        <v>2.29280941072839</v>
      </c>
      <c r="AE574" s="23">
        <f ca="1" t="shared" si="3817"/>
        <v>5558.13127459892</v>
      </c>
      <c r="AF574" s="23">
        <f ca="1" t="shared" si="3818"/>
        <v>6413.65096954559</v>
      </c>
      <c r="AG574" s="23">
        <f ca="1" t="shared" si="3819"/>
        <v>7448.4072224775</v>
      </c>
      <c r="AH574" s="23">
        <f ca="1" t="shared" si="3820"/>
        <v>9053.71542600045</v>
      </c>
      <c r="AI574" s="23">
        <f ca="1" t="shared" si="3821"/>
        <v>10993.9882312773</v>
      </c>
      <c r="AJ574" s="25">
        <f ca="1" t="shared" si="3822"/>
        <v>37584.9010508962</v>
      </c>
      <c r="AK574" s="25">
        <f ca="1" t="shared" si="3823"/>
        <v>42985.8190665992</v>
      </c>
      <c r="AL574" s="25">
        <f ca="1" t="shared" si="3824"/>
        <v>63382.4987271036</v>
      </c>
      <c r="AM574" s="25">
        <f ca="1" t="shared" si="3825"/>
        <v>71933.0630661075</v>
      </c>
      <c r="AN574" s="25">
        <f ca="1" t="shared" si="3826"/>
        <v>81990.3294239483</v>
      </c>
      <c r="AO574" s="25">
        <f ca="1">C574/'Ejercicio 3 - TIR'!$D$7</f>
        <v>13725.339830246</v>
      </c>
      <c r="AP574" s="25">
        <f ca="1" t="shared" si="3827"/>
        <v>23859.5612206501</v>
      </c>
      <c r="AQ574" s="25">
        <f ca="1" t="shared" si="3828"/>
        <v>29260.4792363532</v>
      </c>
      <c r="AR574" s="25">
        <f ca="1" t="shared" si="3829"/>
        <v>49657.1588968575</v>
      </c>
      <c r="AS574" s="25">
        <f ca="1" t="shared" si="3830"/>
        <v>58207.7232358615</v>
      </c>
      <c r="AT574" s="25">
        <f ca="1" t="shared" si="3831"/>
        <v>68264.9895937022</v>
      </c>
      <c r="AU574" s="25">
        <f ca="1">AP574*'Ejercicio 3 - TIR'!$D$5</f>
        <v>11929.7806103251</v>
      </c>
      <c r="AV574" s="25">
        <f ca="1">AQ574*'Ejercicio 3 - TIR'!$D$5</f>
        <v>14630.2396181766</v>
      </c>
      <c r="AW574" s="25">
        <f ca="1">AR574*'Ejercicio 3 - TIR'!$D$5</f>
        <v>24828.5794484288</v>
      </c>
      <c r="AX574" s="25">
        <f ca="1">AS574*'Ejercicio 3 - TIR'!$D$5</f>
        <v>29103.8616179307</v>
      </c>
      <c r="AY574" s="25">
        <f ca="1">AT574*'Ejercicio 3 - TIR'!$D$5</f>
        <v>34132.4947968511</v>
      </c>
      <c r="AZ574" s="25">
        <f ca="1" t="shared" ref="AZ574:BD574" si="4260">AJ574-AU574-AE574</f>
        <v>20096.9891659722</v>
      </c>
      <c r="BA574" s="25">
        <f ca="1" t="shared" si="4260"/>
        <v>21941.928478877</v>
      </c>
      <c r="BB574" s="25">
        <f ca="1" t="shared" si="4260"/>
        <v>31105.5120561973</v>
      </c>
      <c r="BC574" s="25">
        <f ca="1" t="shared" si="4260"/>
        <v>33775.4860221764</v>
      </c>
      <c r="BD574" s="25">
        <f ca="1" t="shared" si="4260"/>
        <v>36863.8463958199</v>
      </c>
      <c r="BE574" s="25">
        <f ca="1" t="shared" ref="BE574:BI574" si="4261">AZ574/Z574</f>
        <v>17337.6212208685</v>
      </c>
      <c r="BF574" s="25">
        <f ca="1" t="shared" si="4261"/>
        <v>16404.2653352827</v>
      </c>
      <c r="BG574" s="25">
        <f ca="1" t="shared" si="4261"/>
        <v>20024.4803496531</v>
      </c>
      <c r="BH574" s="25">
        <f ca="1" t="shared" si="4261"/>
        <v>17888.0120818062</v>
      </c>
      <c r="BI574" s="25">
        <f ca="1" t="shared" si="4261"/>
        <v>16078.0247251815</v>
      </c>
      <c r="BJ574" s="25">
        <f ca="1" t="shared" si="3834"/>
        <v>80071.2579005121</v>
      </c>
      <c r="BK574" s="25">
        <f ca="1" t="shared" si="3835"/>
        <v>31469.5883282333</v>
      </c>
      <c r="BL574" s="25">
        <f ca="1" t="shared" si="3836"/>
        <v>111540.846228745</v>
      </c>
      <c r="BM574" s="25">
        <f ca="1">BK574*'Ejercicio 3 - TIR'!$D$5</f>
        <v>15734.7941641166</v>
      </c>
      <c r="BN574" s="25">
        <f ca="1" t="shared" si="3837"/>
        <v>95806.0520646288</v>
      </c>
      <c r="BO574" s="25">
        <f ca="1" t="shared" si="3838"/>
        <v>41785.4408728167</v>
      </c>
      <c r="BP574" s="25">
        <f ca="1" t="shared" si="3839"/>
        <v>-103549.470108924</v>
      </c>
      <c r="BQ574" s="25">
        <f ca="1" t="shared" ref="BQ574:BT574" si="4262">BE574</f>
        <v>17337.6212208685</v>
      </c>
      <c r="BR574" s="25">
        <f ca="1" t="shared" si="4262"/>
        <v>16404.2653352827</v>
      </c>
      <c r="BS574" s="25">
        <f ca="1" t="shared" si="4262"/>
        <v>20024.4803496531</v>
      </c>
      <c r="BT574" s="25">
        <f ca="1" t="shared" si="4262"/>
        <v>17888.0120818062</v>
      </c>
      <c r="BU574" s="25">
        <f ca="1" t="shared" si="3841"/>
        <v>57863.4655979983</v>
      </c>
      <c r="BV574" s="27">
        <f ca="1" t="shared" si="3842"/>
        <v>6.47305030042531</v>
      </c>
    </row>
    <row r="575" ht="15" customHeight="1" spans="1:74">
      <c r="A575" s="23">
        <v>574</v>
      </c>
      <c r="B575" s="24">
        <f ca="1" t="shared" ref="B575:F575" si="4263">RAND()</f>
        <v>0.460783740350755</v>
      </c>
      <c r="C575" s="25">
        <f ca="1">IF(B575&lt;=('Ejercicio 3 - TIR'!$D$13-'Ejercicio 3 - TIR'!$C$13)/('Ejercicio 3 - TIR'!$E$13-'Ejercicio 3 - TIR'!$C$13),'Ejercicio 3 - TIR'!$C$13+SQRT(('Ejercicio 3 - TIR'!$E$13-'Ejercicio 3 - TIR'!$C$13)*('Ejercicio 3 - TIR'!$D$13-'Ejercicio 3 - TIR'!$C$13)*B575),'Ejercicio 3 - TIR'!$E$13-SQRT(('Ejercicio 3 - TIR'!$E$13-'Ejercicio 3 - TIR'!$C$13)*('Ejercicio 3 - TIR'!$E$13-'Ejercicio 3 - TIR'!$D$13)*(1-B575)))</f>
        <v>74562.6355221479</v>
      </c>
      <c r="D575" s="24">
        <f ca="1" t="shared" si="4263"/>
        <v>0.734799928093656</v>
      </c>
      <c r="E575" s="25">
        <f ca="1">IF(D575&lt;=('Ejercicio 3 - TIR'!$D$14-'Ejercicio 3 - TIR'!$C$14)/('Ejercicio 3 - TIR'!$E$14-'Ejercicio 3 - TIR'!$C$14),'Ejercicio 3 - TIR'!$C$14+SQRT(('Ejercicio 3 - TIR'!$E$14-'Ejercicio 3 - TIR'!$C$14)*('Ejercicio 3 - TIR'!$D$14-'Ejercicio 3 - TIR'!$C$14)*D575),'Ejercicio 3 - TIR'!$E$14-SQRT(('Ejercicio 3 - TIR'!$E$14-'Ejercicio 3 - TIR'!$C$14)*('Ejercicio 3 - TIR'!$E$14-'Ejercicio 3 - TIR'!$D$14)*(1-D575)))</f>
        <v>33692.8603324525</v>
      </c>
      <c r="F575" s="24">
        <f ca="1" t="shared" si="4263"/>
        <v>0.794728286649258</v>
      </c>
      <c r="G575" s="25">
        <f ca="1">IF(F575&lt;=('Ejercicio 3 - TIR'!$D$18-'Ejercicio 3 - TIR'!$C$18)/('Ejercicio 3 - TIR'!$E$18-'Ejercicio 3 - TIR'!$C$18),'Ejercicio 3 - TIR'!$C$18+SQRT(('Ejercicio 3 - TIR'!$E$18-'Ejercicio 3 - TIR'!$C$18)*('Ejercicio 3 - TIR'!$D$18-'Ejercicio 3 - TIR'!$C$18)*F575),'Ejercicio 3 - TIR'!$E$18-SQRT(('Ejercicio 3 - TIR'!$E$18-'Ejercicio 3 - TIR'!$C$18)*('Ejercicio 3 - TIR'!$E$18-'Ejercicio 3 - TIR'!$D$18)*(1-F575)))</f>
        <v>41076.3055035712</v>
      </c>
      <c r="H575" s="24">
        <f ca="1" t="shared" ref="H575:L575" si="4264">RAND()</f>
        <v>0.967036831813069</v>
      </c>
      <c r="I575" s="25">
        <f ca="1">IF(H575&lt;=('Ejercicio 3 - TIR'!$D$18-'Ejercicio 3 - TIR'!$C$18)/('Ejercicio 3 - TIR'!$E$18-'Ejercicio 3 - TIR'!$C$18),'Ejercicio 3 - TIR'!$C$18+SQRT(('Ejercicio 3 - TIR'!$E$18-'Ejercicio 3 - TIR'!$C$18)*('Ejercicio 3 - TIR'!$D$18-'Ejercicio 3 - TIR'!$C$18)*H575),'Ejercicio 3 - TIR'!$E$18-SQRT(('Ejercicio 3 - TIR'!$E$18-'Ejercicio 3 - TIR'!$C$18)*('Ejercicio 3 - TIR'!$E$18-'Ejercicio 3 - TIR'!$D$18)*(1-H575)))</f>
        <v>43427.6649167497</v>
      </c>
      <c r="J575" s="24">
        <f ca="1" t="shared" si="4264"/>
        <v>0.995783348220496</v>
      </c>
      <c r="K575" s="25">
        <f ca="1">IF(J575&lt;=('Ejercicio 3 - TIR'!$D$18-'Ejercicio 3 - TIR'!$C$18)/('Ejercicio 3 - TIR'!$E$18-'Ejercicio 3 - TIR'!$C$18),'Ejercicio 3 - TIR'!$C$18+SQRT(('Ejercicio 3 - TIR'!$E$18-'Ejercicio 3 - TIR'!$C$18)*('Ejercicio 3 - TIR'!$D$18-'Ejercicio 3 - TIR'!$C$18)*J575),'Ejercicio 3 - TIR'!$E$18-SQRT(('Ejercicio 3 - TIR'!$E$18-'Ejercicio 3 - TIR'!$C$18)*('Ejercicio 3 - TIR'!$E$18-'Ejercicio 3 - TIR'!$D$18)*(1-J575)))</f>
        <v>44437.6398987634</v>
      </c>
      <c r="L575" s="24">
        <f ca="1" t="shared" si="4264"/>
        <v>0.143350420133403</v>
      </c>
      <c r="M575" s="25">
        <f ca="1">IF(L575&lt;=('Ejercicio 3 - TIR'!$D$18-'Ejercicio 3 - TIR'!$C$18)/('Ejercicio 3 - TIR'!$E$18-'Ejercicio 3 - TIR'!$C$18),'Ejercicio 3 - TIR'!$C$18+SQRT(('Ejercicio 3 - TIR'!$E$18-'Ejercicio 3 - TIR'!$C$18)*('Ejercicio 3 - TIR'!$D$18-'Ejercicio 3 - TIR'!$C$18)*L575),'Ejercicio 3 - TIR'!$E$18-SQRT(('Ejercicio 3 - TIR'!$E$18-'Ejercicio 3 - TIR'!$C$18)*('Ejercicio 3 - TIR'!$E$18-'Ejercicio 3 - TIR'!$D$18)*(1-L575)))</f>
        <v>34637.0856170671</v>
      </c>
      <c r="N575" s="24">
        <f ca="1" t="shared" ref="N575:R575" si="4265">RAND()</f>
        <v>0.341937636982585</v>
      </c>
      <c r="O575" s="25">
        <f ca="1">IF(N575&lt;=('Ejercicio 3 - TIR'!$D$18-'Ejercicio 3 - TIR'!$C$18)/('Ejercicio 3 - TIR'!$E$18-'Ejercicio 3 - TIR'!$C$18),'Ejercicio 3 - TIR'!$C$18+SQRT(('Ejercicio 3 - TIR'!$E$18-'Ejercicio 3 - TIR'!$C$18)*('Ejercicio 3 - TIR'!$D$18-'Ejercicio 3 - TIR'!$C$18)*N575),'Ejercicio 3 - TIR'!$E$18-SQRT(('Ejercicio 3 - TIR'!$E$18-'Ejercicio 3 - TIR'!$C$18)*('Ejercicio 3 - TIR'!$E$18-'Ejercicio 3 - TIR'!$D$18)*(1-N575)))</f>
        <v>37161.7487771764</v>
      </c>
      <c r="P575" s="24">
        <f ca="1" t="shared" si="4265"/>
        <v>0.549275826486217</v>
      </c>
      <c r="Q575" s="26">
        <f ca="1">IF(P575&lt;=('Ejercicio 3 - TIR'!$D$22-'Ejercicio 3 - TIR'!$C$22)/('Ejercicio 3 - TIR'!$E$22-'Ejercicio 3 - TIR'!$C$22),'Ejercicio 3 - TIR'!$C$22+SQRT(('Ejercicio 3 - TIR'!$E$22-'Ejercicio 3 - TIR'!$C$22)*('Ejercicio 3 - TIR'!$D$22-'Ejercicio 3 - TIR'!$C$22)*P575),'Ejercicio 3 - TIR'!$E$22-SQRT(('Ejercicio 3 - TIR'!$E$22-'Ejercicio 3 - TIR'!$C$22)*('Ejercicio 3 - TIR'!$E$22-'Ejercicio 3 - TIR'!$D$22)*(1-P575)))</f>
        <v>0.15151660988708</v>
      </c>
      <c r="R575" s="24">
        <f ca="1" t="shared" si="4265"/>
        <v>0.742906463498326</v>
      </c>
      <c r="S575" s="26">
        <f ca="1">IF(R575&lt;=('Ejercicio 3 - TIR'!$D$23-'Ejercicio 3 - TIR'!$C$23)/('Ejercicio 3 - TIR'!$E$23-'Ejercicio 3 - TIR'!$C$23),'Ejercicio 3 - TIR'!$C$23+SQRT(('Ejercicio 3 - TIR'!$E$23-'Ejercicio 3 - TIR'!$C$23)*('Ejercicio 3 - TIR'!$D$23-'Ejercicio 3 - TIR'!$C$23)*R575),'Ejercicio 3 - TIR'!$E$23-SQRT(('Ejercicio 3 - TIR'!$E$23-'Ejercicio 3 - TIR'!$C$23)*('Ejercicio 3 - TIR'!$E$23-'Ejercicio 3 - TIR'!$D$23)*(1-R575)))</f>
        <v>0.158487948361372</v>
      </c>
      <c r="T575" s="24">
        <f ca="1" t="shared" ref="T575:X575" si="4266">RAND()</f>
        <v>0.396086153346047</v>
      </c>
      <c r="U575" s="26">
        <f ca="1">IF(T575&lt;=('Ejercicio 3 - TIR'!$D$24-'Ejercicio 3 - TIR'!$C$24)/('Ejercicio 3 - TIR'!$E$24-'Ejercicio 3 - TIR'!$C$24),'Ejercicio 3 - TIR'!$C$24+SQRT(('Ejercicio 3 - TIR'!$E$24-'Ejercicio 3 - TIR'!$C$24)*('Ejercicio 3 - TIR'!$D$24-'Ejercicio 3 - TIR'!$C$24)*T575),'Ejercicio 3 - TIR'!$E$24-SQRT(('Ejercicio 3 - TIR'!$E$24-'Ejercicio 3 - TIR'!$C$24)*('Ejercicio 3 - TIR'!$E$24-'Ejercicio 3 - TIR'!$D$24)*(1-T575)))</f>
        <v>0.178840612372602</v>
      </c>
      <c r="V575" s="24">
        <f ca="1" t="shared" si="4266"/>
        <v>0.695391598463273</v>
      </c>
      <c r="W575" s="26">
        <f ca="1">IF(V575&lt;=('Ejercicio 3 - TIR'!$D$25-'Ejercicio 3 - TIR'!$C$25)/('Ejercicio 3 - TIR'!$E$25-'Ejercicio 3 - TIR'!$C$25),'Ejercicio 3 - TIR'!$C$25+SQRT(('Ejercicio 3 - TIR'!$E$25-'Ejercicio 3 - TIR'!$C$25)*('Ejercicio 3 - TIR'!$D$25-'Ejercicio 3 - TIR'!$C$25)*V575),'Ejercicio 3 - TIR'!$E$25-SQRT(('Ejercicio 3 - TIR'!$E$25-'Ejercicio 3 - TIR'!$C$25)*('Ejercicio 3 - TIR'!$E$25-'Ejercicio 3 - TIR'!$D$25)*(1-V575)))</f>
        <v>0.217348362898952</v>
      </c>
      <c r="X575" s="24">
        <f ca="1" t="shared" si="4266"/>
        <v>0.795532454079568</v>
      </c>
      <c r="Y575" s="26">
        <f ca="1">IF(X575&lt;=('Ejercicio 3 - TIR'!$D$26-'Ejercicio 3 - TIR'!$C$26)/('Ejercicio 3 - TIR'!$E$26-'Ejercicio 3 - TIR'!$C$26),'Ejercicio 3 - TIR'!$C$26+SQRT(('Ejercicio 3 - TIR'!$E$26-'Ejercicio 3 - TIR'!$C$26)*('Ejercicio 3 - TIR'!$D$26-'Ejercicio 3 - TIR'!$C$26)*X575),'Ejercicio 3 - TIR'!$E$26-SQRT(('Ejercicio 3 - TIR'!$E$26-'Ejercicio 3 - TIR'!$C$26)*('Ejercicio 3 - TIR'!$E$26-'Ejercicio 3 - TIR'!$D$26)*(1-X575)))</f>
        <v>0.246771627365001</v>
      </c>
      <c r="Z575" s="24">
        <f ca="1" t="shared" si="3812"/>
        <v>1.15151660988708</v>
      </c>
      <c r="AA575" s="24">
        <f ca="1" t="shared" si="3813"/>
        <v>1.33401811489213</v>
      </c>
      <c r="AB575" s="24">
        <f ca="1" t="shared" si="3814"/>
        <v>1.57259473147558</v>
      </c>
      <c r="AC575" s="24">
        <f ca="1" t="shared" si="3815"/>
        <v>1.91439562186531</v>
      </c>
      <c r="AD575" s="24">
        <f ca="1" t="shared" si="3816"/>
        <v>2.38681414489345</v>
      </c>
      <c r="AE575" s="23">
        <f ca="1" t="shared" si="3817"/>
        <v>5105.02797497206</v>
      </c>
      <c r="AF575" s="23">
        <f ca="1" t="shared" si="3818"/>
        <v>5914.11338505279</v>
      </c>
      <c r="AG575" s="23">
        <f ca="1" t="shared" si="3819"/>
        <v>6971.79704447664</v>
      </c>
      <c r="AH575" s="23">
        <f ca="1" t="shared" si="3820"/>
        <v>8487.10571855738</v>
      </c>
      <c r="AI575" s="23">
        <f ca="1" t="shared" si="3821"/>
        <v>10581.4826083446</v>
      </c>
      <c r="AJ575" s="25">
        <f ca="1" t="shared" si="3822"/>
        <v>47300.0480601583</v>
      </c>
      <c r="AK575" s="25">
        <f ca="1" t="shared" si="3823"/>
        <v>57933.2916864093</v>
      </c>
      <c r="AL575" s="25">
        <f ca="1" t="shared" si="3824"/>
        <v>69882.3983840043</v>
      </c>
      <c r="AM575" s="25">
        <f ca="1" t="shared" si="3825"/>
        <v>66309.0850594872</v>
      </c>
      <c r="AN575" s="25">
        <f ca="1" t="shared" si="3826"/>
        <v>88698.1876303414</v>
      </c>
      <c r="AO575" s="25">
        <f ca="1">C575/'Ejercicio 3 - TIR'!$D$7</f>
        <v>14912.5271044296</v>
      </c>
      <c r="AP575" s="25">
        <f ca="1" t="shared" si="3827"/>
        <v>32387.5209557287</v>
      </c>
      <c r="AQ575" s="25">
        <f ca="1" t="shared" si="3828"/>
        <v>43020.7645819797</v>
      </c>
      <c r="AR575" s="25">
        <f ca="1" t="shared" si="3829"/>
        <v>54969.8712795747</v>
      </c>
      <c r="AS575" s="25">
        <f ca="1" t="shared" si="3830"/>
        <v>51396.5579550576</v>
      </c>
      <c r="AT575" s="25">
        <f ca="1" t="shared" si="3831"/>
        <v>73785.6605259118</v>
      </c>
      <c r="AU575" s="25">
        <f ca="1">AP575*'Ejercicio 3 - TIR'!$D$5</f>
        <v>16193.7604778644</v>
      </c>
      <c r="AV575" s="25">
        <f ca="1">AQ575*'Ejercicio 3 - TIR'!$D$5</f>
        <v>21510.3822909899</v>
      </c>
      <c r="AW575" s="25">
        <f ca="1">AR575*'Ejercicio 3 - TIR'!$D$5</f>
        <v>27484.9356397873</v>
      </c>
      <c r="AX575" s="25">
        <f ca="1">AS575*'Ejercicio 3 - TIR'!$D$5</f>
        <v>25698.2789775288</v>
      </c>
      <c r="AY575" s="25">
        <f ca="1">AT575*'Ejercicio 3 - TIR'!$D$5</f>
        <v>36892.8302629559</v>
      </c>
      <c r="AZ575" s="25">
        <f ca="1" t="shared" ref="AZ575:BD575" si="4267">AJ575-AU575-AE575</f>
        <v>26001.2596073219</v>
      </c>
      <c r="BA575" s="25">
        <f ca="1" t="shared" si="4267"/>
        <v>30508.7960103666</v>
      </c>
      <c r="BB575" s="25">
        <f ca="1" t="shared" si="4267"/>
        <v>35425.6656997403</v>
      </c>
      <c r="BC575" s="25">
        <f ca="1" t="shared" si="4267"/>
        <v>32123.700363401</v>
      </c>
      <c r="BD575" s="25">
        <f ca="1" t="shared" si="4267"/>
        <v>41223.8747590409</v>
      </c>
      <c r="BE575" s="25">
        <f ca="1" t="shared" ref="BE575:BI575" si="4268">AZ575/Z575</f>
        <v>22580.012640783</v>
      </c>
      <c r="BF575" s="25">
        <f ca="1" t="shared" si="4268"/>
        <v>22869.8513684229</v>
      </c>
      <c r="BG575" s="25">
        <f ca="1" t="shared" si="4268"/>
        <v>22526.8881999243</v>
      </c>
      <c r="BH575" s="25">
        <f ca="1" t="shared" si="4268"/>
        <v>16780.0740852619</v>
      </c>
      <c r="BI575" s="25">
        <f ca="1" t="shared" si="4268"/>
        <v>17271.5059726115</v>
      </c>
      <c r="BJ575" s="25">
        <f ca="1" t="shared" si="3834"/>
        <v>80418.5956234169</v>
      </c>
      <c r="BK575" s="25">
        <f ca="1" t="shared" si="3835"/>
        <v>35593.4306289594</v>
      </c>
      <c r="BL575" s="25">
        <f ca="1" t="shared" si="3836"/>
        <v>116012.026252376</v>
      </c>
      <c r="BM575" s="25">
        <f ca="1">BK575*'Ejercicio 3 - TIR'!$D$5</f>
        <v>17796.7153144797</v>
      </c>
      <c r="BN575" s="25">
        <f ca="1" t="shared" si="3837"/>
        <v>98215.3109378966</v>
      </c>
      <c r="BO575" s="25">
        <f ca="1" t="shared" si="3838"/>
        <v>41149.1238846673</v>
      </c>
      <c r="BP575" s="25">
        <f ca="1" t="shared" si="3839"/>
        <v>-108255.4958546</v>
      </c>
      <c r="BQ575" s="25">
        <f ca="1" t="shared" ref="BQ575:BT575" si="4269">BE575</f>
        <v>22580.012640783</v>
      </c>
      <c r="BR575" s="25">
        <f ca="1" t="shared" si="4269"/>
        <v>22869.8513684229</v>
      </c>
      <c r="BS575" s="25">
        <f ca="1" t="shared" si="4269"/>
        <v>22526.8881999243</v>
      </c>
      <c r="BT575" s="25">
        <f ca="1" t="shared" si="4269"/>
        <v>16780.0740852619</v>
      </c>
      <c r="BU575" s="25">
        <f ca="1" t="shared" si="3841"/>
        <v>58420.6298572788</v>
      </c>
      <c r="BV575" s="27">
        <f ca="1" t="shared" si="3842"/>
        <v>8.67768116377139</v>
      </c>
    </row>
    <row r="576" ht="15" customHeight="1" spans="1:74">
      <c r="A576" s="23">
        <v>575</v>
      </c>
      <c r="B576" s="24">
        <f ca="1" t="shared" ref="B576:F576" si="4270">RAND()</f>
        <v>0.771897023577729</v>
      </c>
      <c r="C576" s="25">
        <f ca="1">IF(B576&lt;=('Ejercicio 3 - TIR'!$D$13-'Ejercicio 3 - TIR'!$C$13)/('Ejercicio 3 - TIR'!$E$13-'Ejercicio 3 - TIR'!$C$13),'Ejercicio 3 - TIR'!$C$13+SQRT(('Ejercicio 3 - TIR'!$E$13-'Ejercicio 3 - TIR'!$C$13)*('Ejercicio 3 - TIR'!$D$13-'Ejercicio 3 - TIR'!$C$13)*B576),'Ejercicio 3 - TIR'!$E$13-SQRT(('Ejercicio 3 - TIR'!$E$13-'Ejercicio 3 - TIR'!$C$13)*('Ejercicio 3 - TIR'!$E$13-'Ejercicio 3 - TIR'!$D$13)*(1-B576)))</f>
        <v>83455.4065717309</v>
      </c>
      <c r="D576" s="24">
        <f ca="1" t="shared" si="4270"/>
        <v>0.0541146608145251</v>
      </c>
      <c r="E576" s="25">
        <f ca="1">IF(D576&lt;=('Ejercicio 3 - TIR'!$D$14-'Ejercicio 3 - TIR'!$C$14)/('Ejercicio 3 - TIR'!$E$14-'Ejercicio 3 - TIR'!$C$14),'Ejercicio 3 - TIR'!$C$14+SQRT(('Ejercicio 3 - TIR'!$E$14-'Ejercicio 3 - TIR'!$C$14)*('Ejercicio 3 - TIR'!$D$14-'Ejercicio 3 - TIR'!$C$14)*D576),'Ejercicio 3 - TIR'!$E$14-SQRT(('Ejercicio 3 - TIR'!$E$14-'Ejercicio 3 - TIR'!$C$14)*('Ejercicio 3 - TIR'!$E$14-'Ejercicio 3 - TIR'!$D$14)*(1-D576)))</f>
        <v>27014.5966249077</v>
      </c>
      <c r="F576" s="24">
        <f ca="1" t="shared" si="4270"/>
        <v>0.960211667850099</v>
      </c>
      <c r="G576" s="25">
        <f ca="1">IF(F576&lt;=('Ejercicio 3 - TIR'!$D$18-'Ejercicio 3 - TIR'!$C$18)/('Ejercicio 3 - TIR'!$E$18-'Ejercicio 3 - TIR'!$C$18),'Ejercicio 3 - TIR'!$C$18+SQRT(('Ejercicio 3 - TIR'!$E$18-'Ejercicio 3 - TIR'!$C$18)*('Ejercicio 3 - TIR'!$D$18-'Ejercicio 3 - TIR'!$C$18)*F576),'Ejercicio 3 - TIR'!$E$18-SQRT(('Ejercicio 3 - TIR'!$E$18-'Ejercicio 3 - TIR'!$C$18)*('Ejercicio 3 - TIR'!$E$18-'Ejercicio 3 - TIR'!$D$18)*(1-F576)))</f>
        <v>43272.5380145304</v>
      </c>
      <c r="H576" s="24">
        <f ca="1" t="shared" ref="H576:L576" si="4271">RAND()</f>
        <v>0.161873575585215</v>
      </c>
      <c r="I576" s="25">
        <f ca="1">IF(H576&lt;=('Ejercicio 3 - TIR'!$D$18-'Ejercicio 3 - TIR'!$C$18)/('Ejercicio 3 - TIR'!$E$18-'Ejercicio 3 - TIR'!$C$18),'Ejercicio 3 - TIR'!$C$18+SQRT(('Ejercicio 3 - TIR'!$E$18-'Ejercicio 3 - TIR'!$C$18)*('Ejercicio 3 - TIR'!$D$18-'Ejercicio 3 - TIR'!$C$18)*H576),'Ejercicio 3 - TIR'!$E$18-SQRT(('Ejercicio 3 - TIR'!$E$18-'Ejercicio 3 - TIR'!$C$18)*('Ejercicio 3 - TIR'!$E$18-'Ejercicio 3 - TIR'!$D$18)*(1-H576)))</f>
        <v>34927.5791559124</v>
      </c>
      <c r="J576" s="24">
        <f ca="1" t="shared" si="4271"/>
        <v>0.422375425921197</v>
      </c>
      <c r="K576" s="25">
        <f ca="1">IF(J576&lt;=('Ejercicio 3 - TIR'!$D$18-'Ejercicio 3 - TIR'!$C$18)/('Ejercicio 3 - TIR'!$E$18-'Ejercicio 3 - TIR'!$C$18),'Ejercicio 3 - TIR'!$C$18+SQRT(('Ejercicio 3 - TIR'!$E$18-'Ejercicio 3 - TIR'!$C$18)*('Ejercicio 3 - TIR'!$D$18-'Ejercicio 3 - TIR'!$C$18)*J576),'Ejercicio 3 - TIR'!$E$18-SQRT(('Ejercicio 3 - TIR'!$E$18-'Ejercicio 3 - TIR'!$C$18)*('Ejercicio 3 - TIR'!$E$18-'Ejercicio 3 - TIR'!$D$18)*(1-J576)))</f>
        <v>37959.6679508746</v>
      </c>
      <c r="L576" s="24">
        <f ca="1" t="shared" si="4271"/>
        <v>0.468745230658235</v>
      </c>
      <c r="M576" s="25">
        <f ca="1">IF(L576&lt;=('Ejercicio 3 - TIR'!$D$18-'Ejercicio 3 - TIR'!$C$18)/('Ejercicio 3 - TIR'!$E$18-'Ejercicio 3 - TIR'!$C$18),'Ejercicio 3 - TIR'!$C$18+SQRT(('Ejercicio 3 - TIR'!$E$18-'Ejercicio 3 - TIR'!$C$18)*('Ejercicio 3 - TIR'!$D$18-'Ejercicio 3 - TIR'!$C$18)*L576),'Ejercicio 3 - TIR'!$E$18-SQRT(('Ejercicio 3 - TIR'!$E$18-'Ejercicio 3 - TIR'!$C$18)*('Ejercicio 3 - TIR'!$E$18-'Ejercicio 3 - TIR'!$D$18)*(1-L576)))</f>
        <v>38385.2122572261</v>
      </c>
      <c r="N576" s="24">
        <f ca="1" t="shared" ref="N576:R576" si="4272">RAND()</f>
        <v>0.547716636677921</v>
      </c>
      <c r="O576" s="25">
        <f ca="1">IF(N576&lt;=('Ejercicio 3 - TIR'!$D$18-'Ejercicio 3 - TIR'!$C$18)/('Ejercicio 3 - TIR'!$E$18-'Ejercicio 3 - TIR'!$C$18),'Ejercicio 3 - TIR'!$C$18+SQRT(('Ejercicio 3 - TIR'!$E$18-'Ejercicio 3 - TIR'!$C$18)*('Ejercicio 3 - TIR'!$D$18-'Ejercicio 3 - TIR'!$C$18)*N576),'Ejercicio 3 - TIR'!$E$18-SQRT(('Ejercicio 3 - TIR'!$E$18-'Ejercicio 3 - TIR'!$C$18)*('Ejercicio 3 - TIR'!$E$18-'Ejercicio 3 - TIR'!$D$18)*(1-N576)))</f>
        <v>39064.0772007794</v>
      </c>
      <c r="P576" s="24">
        <f ca="1" t="shared" si="4272"/>
        <v>0.942170096795034</v>
      </c>
      <c r="Q576" s="26">
        <f ca="1">IF(P576&lt;=('Ejercicio 3 - TIR'!$D$22-'Ejercicio 3 - TIR'!$C$22)/('Ejercicio 3 - TIR'!$E$22-'Ejercicio 3 - TIR'!$C$22),'Ejercicio 3 - TIR'!$C$22+SQRT(('Ejercicio 3 - TIR'!$E$22-'Ejercicio 3 - TIR'!$C$22)*('Ejercicio 3 - TIR'!$D$22-'Ejercicio 3 - TIR'!$C$22)*P576),'Ejercicio 3 - TIR'!$E$22-SQRT(('Ejercicio 3 - TIR'!$E$22-'Ejercicio 3 - TIR'!$C$22)*('Ejercicio 3 - TIR'!$E$22-'Ejercicio 3 - TIR'!$D$22)*(1-P576)))</f>
        <v>0.16979736182309</v>
      </c>
      <c r="R576" s="24">
        <f ca="1" t="shared" si="4272"/>
        <v>0.0174525589646635</v>
      </c>
      <c r="S576" s="26">
        <f ca="1">IF(R576&lt;=('Ejercicio 3 - TIR'!$D$23-'Ejercicio 3 - TIR'!$C$23)/('Ejercicio 3 - TIR'!$E$23-'Ejercicio 3 - TIR'!$C$23),'Ejercicio 3 - TIR'!$C$23+SQRT(('Ejercicio 3 - TIR'!$E$23-'Ejercicio 3 - TIR'!$C$23)*('Ejercicio 3 - TIR'!$D$23-'Ejercicio 3 - TIR'!$C$23)*R576),'Ejercicio 3 - TIR'!$E$23-SQRT(('Ejercicio 3 - TIR'!$E$23-'Ejercicio 3 - TIR'!$C$23)*('Ejercicio 3 - TIR'!$E$23-'Ejercicio 3 - TIR'!$D$23)*(1-R576)))</f>
        <v>0.12560487342733</v>
      </c>
      <c r="T576" s="24">
        <f ca="1" t="shared" ref="T576:X576" si="4273">RAND()</f>
        <v>0.338727858939134</v>
      </c>
      <c r="U576" s="26">
        <f ca="1">IF(T576&lt;=('Ejercicio 3 - TIR'!$D$24-'Ejercicio 3 - TIR'!$C$24)/('Ejercicio 3 - TIR'!$E$24-'Ejercicio 3 - TIR'!$C$24),'Ejercicio 3 - TIR'!$C$24+SQRT(('Ejercicio 3 - TIR'!$E$24-'Ejercicio 3 - TIR'!$C$24)*('Ejercicio 3 - TIR'!$D$24-'Ejercicio 3 - TIR'!$C$24)*T576),'Ejercicio 3 - TIR'!$E$24-SQRT(('Ejercicio 3 - TIR'!$E$24-'Ejercicio 3 - TIR'!$C$24)*('Ejercicio 3 - TIR'!$E$24-'Ejercicio 3 - TIR'!$D$24)*(1-T576)))</f>
        <v>0.176670742467584</v>
      </c>
      <c r="V576" s="24">
        <f ca="1" t="shared" si="4273"/>
        <v>0.0120782595141586</v>
      </c>
      <c r="W576" s="26">
        <f ca="1">IF(V576&lt;=('Ejercicio 3 - TIR'!$D$25-'Ejercicio 3 - TIR'!$C$25)/('Ejercicio 3 - TIR'!$E$25-'Ejercicio 3 - TIR'!$C$25),'Ejercicio 3 - TIR'!$C$25+SQRT(('Ejercicio 3 - TIR'!$E$25-'Ejercicio 3 - TIR'!$C$25)*('Ejercicio 3 - TIR'!$D$25-'Ejercicio 3 - TIR'!$C$25)*V576),'Ejercicio 3 - TIR'!$E$25-SQRT(('Ejercicio 3 - TIR'!$E$25-'Ejercicio 3 - TIR'!$C$25)*('Ejercicio 3 - TIR'!$E$25-'Ejercicio 3 - TIR'!$D$25)*(1-V576)))</f>
        <v>0.184112123942663</v>
      </c>
      <c r="X576" s="24">
        <f ca="1" t="shared" si="4273"/>
        <v>0.597809641798121</v>
      </c>
      <c r="Y576" s="26">
        <f ca="1">IF(X576&lt;=('Ejercicio 3 - TIR'!$D$26-'Ejercicio 3 - TIR'!$C$26)/('Ejercicio 3 - TIR'!$E$26-'Ejercicio 3 - TIR'!$C$26),'Ejercicio 3 - TIR'!$C$26+SQRT(('Ejercicio 3 - TIR'!$E$26-'Ejercicio 3 - TIR'!$C$26)*('Ejercicio 3 - TIR'!$D$26-'Ejercicio 3 - TIR'!$C$26)*X576),'Ejercicio 3 - TIR'!$E$26-SQRT(('Ejercicio 3 - TIR'!$E$26-'Ejercicio 3 - TIR'!$C$26)*('Ejercicio 3 - TIR'!$E$26-'Ejercicio 3 - TIR'!$D$26)*(1-X576)))</f>
        <v>0.233397125257232</v>
      </c>
      <c r="Z576" s="24">
        <f ca="1" t="shared" si="3812"/>
        <v>1.16979736182309</v>
      </c>
      <c r="AA576" s="24">
        <f ca="1" t="shared" si="3813"/>
        <v>1.3167296113905</v>
      </c>
      <c r="AB576" s="24">
        <f ca="1" t="shared" si="3814"/>
        <v>1.54935720946392</v>
      </c>
      <c r="AC576" s="24">
        <f ca="1" t="shared" si="3815"/>
        <v>1.8346126560442</v>
      </c>
      <c r="AD576" s="24">
        <f ca="1" t="shared" si="3816"/>
        <v>2.26280597592545</v>
      </c>
      <c r="AE576" s="23">
        <f ca="1" t="shared" si="3817"/>
        <v>4587.00723762428</v>
      </c>
      <c r="AF576" s="23">
        <f ca="1" t="shared" si="3818"/>
        <v>5163.15770111632</v>
      </c>
      <c r="AG576" s="23">
        <f ca="1" t="shared" si="3819"/>
        <v>6075.33660564977</v>
      </c>
      <c r="AH576" s="23">
        <f ca="1" t="shared" si="3820"/>
        <v>7193.87973178255</v>
      </c>
      <c r="AI576" s="23">
        <f ca="1" t="shared" si="3821"/>
        <v>8872.91058062687</v>
      </c>
      <c r="AJ576" s="25">
        <f ca="1" t="shared" si="3822"/>
        <v>50620.100808787</v>
      </c>
      <c r="AK576" s="25">
        <f ca="1" t="shared" si="3823"/>
        <v>45990.1777287756</v>
      </c>
      <c r="AL576" s="25">
        <f ca="1" t="shared" si="3824"/>
        <v>58813.0852085439</v>
      </c>
      <c r="AM576" s="25">
        <f ca="1" t="shared" si="3825"/>
        <v>70421.9962120499</v>
      </c>
      <c r="AN576" s="25">
        <f ca="1" t="shared" si="3826"/>
        <v>88394.4273339365</v>
      </c>
      <c r="AO576" s="25">
        <f ca="1">C576/'Ejercicio 3 - TIR'!$D$7</f>
        <v>16691.0813143462</v>
      </c>
      <c r="AP576" s="25">
        <f ca="1" t="shared" si="3827"/>
        <v>33929.0194944409</v>
      </c>
      <c r="AQ576" s="25">
        <f ca="1" t="shared" si="3828"/>
        <v>29299.0964144294</v>
      </c>
      <c r="AR576" s="25">
        <f ca="1" t="shared" si="3829"/>
        <v>42122.0038941977</v>
      </c>
      <c r="AS576" s="25">
        <f ca="1" t="shared" si="3830"/>
        <v>53730.9148977037</v>
      </c>
      <c r="AT576" s="25">
        <f ca="1" t="shared" si="3831"/>
        <v>71703.3460195904</v>
      </c>
      <c r="AU576" s="25">
        <f ca="1">AP576*'Ejercicio 3 - TIR'!$D$5</f>
        <v>16964.5097472204</v>
      </c>
      <c r="AV576" s="25">
        <f ca="1">AQ576*'Ejercicio 3 - TIR'!$D$5</f>
        <v>14649.5482072147</v>
      </c>
      <c r="AW576" s="25">
        <f ca="1">AR576*'Ejercicio 3 - TIR'!$D$5</f>
        <v>21061.0019470989</v>
      </c>
      <c r="AX576" s="25">
        <f ca="1">AS576*'Ejercicio 3 - TIR'!$D$5</f>
        <v>26865.4574488519</v>
      </c>
      <c r="AY576" s="25">
        <f ca="1">AT576*'Ejercicio 3 - TIR'!$D$5</f>
        <v>35851.6730097952</v>
      </c>
      <c r="AZ576" s="25">
        <f ca="1" t="shared" ref="AZ576:BD576" si="4274">AJ576-AU576-AE576</f>
        <v>29068.5838239423</v>
      </c>
      <c r="BA576" s="25">
        <f ca="1" t="shared" si="4274"/>
        <v>26177.4718204446</v>
      </c>
      <c r="BB576" s="25">
        <f ca="1" t="shared" si="4274"/>
        <v>31676.7466557953</v>
      </c>
      <c r="BC576" s="25">
        <f ca="1" t="shared" si="4274"/>
        <v>36362.6590314155</v>
      </c>
      <c r="BD576" s="25">
        <f ca="1" t="shared" si="4274"/>
        <v>43669.8437435145</v>
      </c>
      <c r="BE576" s="25">
        <f ca="1" t="shared" ref="BE576:BI576" si="4275">AZ576/Z576</f>
        <v>24849.2472052082</v>
      </c>
      <c r="BF576" s="25">
        <f ca="1" t="shared" si="4275"/>
        <v>19880.6737495638</v>
      </c>
      <c r="BG576" s="25">
        <f ca="1" t="shared" si="4275"/>
        <v>20445.0893972705</v>
      </c>
      <c r="BH576" s="25">
        <f ca="1" t="shared" si="4275"/>
        <v>19820.3467699939</v>
      </c>
      <c r="BI576" s="25">
        <f ca="1" t="shared" si="4275"/>
        <v>19298.9784400999</v>
      </c>
      <c r="BJ576" s="25">
        <f ca="1" t="shared" si="3834"/>
        <v>61128.7906800565</v>
      </c>
      <c r="BK576" s="25">
        <f ca="1" t="shared" si="3835"/>
        <v>37768.6785427601</v>
      </c>
      <c r="BL576" s="25">
        <f ca="1" t="shared" si="3836"/>
        <v>98897.4692228166</v>
      </c>
      <c r="BM576" s="25">
        <f ca="1">BK576*'Ejercicio 3 - TIR'!$D$5</f>
        <v>18884.3392713801</v>
      </c>
      <c r="BN576" s="25">
        <f ca="1" t="shared" si="3837"/>
        <v>80013.1299514366</v>
      </c>
      <c r="BO576" s="25">
        <f ca="1" t="shared" si="3838"/>
        <v>35360.1372820808</v>
      </c>
      <c r="BP576" s="25">
        <f ca="1" t="shared" si="3839"/>
        <v>-110470.003196639</v>
      </c>
      <c r="BQ576" s="25">
        <f ca="1" t="shared" ref="BQ576:BT576" si="4276">BE576</f>
        <v>24849.2472052082</v>
      </c>
      <c r="BR576" s="25">
        <f ca="1" t="shared" si="4276"/>
        <v>19880.6737495638</v>
      </c>
      <c r="BS576" s="25">
        <f ca="1" t="shared" si="4276"/>
        <v>20445.0893972705</v>
      </c>
      <c r="BT576" s="25">
        <f ca="1" t="shared" si="4276"/>
        <v>19820.3467699939</v>
      </c>
      <c r="BU576" s="25">
        <f ca="1" t="shared" si="3841"/>
        <v>54659.1157221807</v>
      </c>
      <c r="BV576" s="27">
        <f ca="1" t="shared" si="3842"/>
        <v>7.26652585600218</v>
      </c>
    </row>
    <row r="577" ht="15" customHeight="1" spans="1:74">
      <c r="A577" s="23">
        <v>576</v>
      </c>
      <c r="B577" s="24">
        <f ca="1" t="shared" ref="B577:F577" si="4277">RAND()</f>
        <v>0.972686971161111</v>
      </c>
      <c r="C577" s="25">
        <f ca="1">IF(B577&lt;=('Ejercicio 3 - TIR'!$D$13-'Ejercicio 3 - TIR'!$C$13)/('Ejercicio 3 - TIR'!$E$13-'Ejercicio 3 - TIR'!$C$13),'Ejercicio 3 - TIR'!$C$13+SQRT(('Ejercicio 3 - TIR'!$E$13-'Ejercicio 3 - TIR'!$C$13)*('Ejercicio 3 - TIR'!$D$13-'Ejercicio 3 - TIR'!$C$13)*B577),'Ejercicio 3 - TIR'!$E$13-SQRT(('Ejercicio 3 - TIR'!$E$13-'Ejercicio 3 - TIR'!$C$13)*('Ejercicio 3 - TIR'!$E$13-'Ejercicio 3 - TIR'!$D$13)*(1-B577)))</f>
        <v>94274.9991609898</v>
      </c>
      <c r="D577" s="24">
        <f ca="1" t="shared" si="4277"/>
        <v>0.520697633322893</v>
      </c>
      <c r="E577" s="25">
        <f ca="1">IF(D577&lt;=('Ejercicio 3 - TIR'!$D$14-'Ejercicio 3 - TIR'!$C$14)/('Ejercicio 3 - TIR'!$E$14-'Ejercicio 3 - TIR'!$C$14),'Ejercicio 3 - TIR'!$C$14+SQRT(('Ejercicio 3 - TIR'!$E$14-'Ejercicio 3 - TIR'!$C$14)*('Ejercicio 3 - TIR'!$D$14-'Ejercicio 3 - TIR'!$C$14)*D577),'Ejercicio 3 - TIR'!$E$14-SQRT(('Ejercicio 3 - TIR'!$E$14-'Ejercicio 3 - TIR'!$C$14)*('Ejercicio 3 - TIR'!$E$14-'Ejercicio 3 - TIR'!$D$14)*(1-D577)))</f>
        <v>31520.8871335755</v>
      </c>
      <c r="F577" s="24">
        <f ca="1" t="shared" si="4277"/>
        <v>0.572680614877053</v>
      </c>
      <c r="G577" s="25">
        <f ca="1">IF(F577&lt;=('Ejercicio 3 - TIR'!$D$18-'Ejercicio 3 - TIR'!$C$18)/('Ejercicio 3 - TIR'!$E$18-'Ejercicio 3 - TIR'!$C$18),'Ejercicio 3 - TIR'!$C$18+SQRT(('Ejercicio 3 - TIR'!$E$18-'Ejercicio 3 - TIR'!$C$18)*('Ejercicio 3 - TIR'!$D$18-'Ejercicio 3 - TIR'!$C$18)*F577),'Ejercicio 3 - TIR'!$E$18-SQRT(('Ejercicio 3 - TIR'!$E$18-'Ejercicio 3 - TIR'!$C$18)*('Ejercicio 3 - TIR'!$E$18-'Ejercicio 3 - TIR'!$D$18)*(1-F577)))</f>
        <v>39268.3381591069</v>
      </c>
      <c r="H577" s="24">
        <f ca="1" t="shared" ref="H577:L577" si="4278">RAND()</f>
        <v>0.217522553019874</v>
      </c>
      <c r="I577" s="25">
        <f ca="1">IF(H577&lt;=('Ejercicio 3 - TIR'!$D$18-'Ejercicio 3 - TIR'!$C$18)/('Ejercicio 3 - TIR'!$E$18-'Ejercicio 3 - TIR'!$C$18),'Ejercicio 3 - TIR'!$C$18+SQRT(('Ejercicio 3 - TIR'!$E$18-'Ejercicio 3 - TIR'!$C$18)*('Ejercicio 3 - TIR'!$D$18-'Ejercicio 3 - TIR'!$C$18)*H577),'Ejercicio 3 - TIR'!$E$18-SQRT(('Ejercicio 3 - TIR'!$E$18-'Ejercicio 3 - TIR'!$C$18)*('Ejercicio 3 - TIR'!$E$18-'Ejercicio 3 - TIR'!$D$18)*(1-H577)))</f>
        <v>35712.1259573806</v>
      </c>
      <c r="J577" s="24">
        <f ca="1" t="shared" si="4278"/>
        <v>0.661016066700639</v>
      </c>
      <c r="K577" s="25">
        <f ca="1">IF(J577&lt;=('Ejercicio 3 - TIR'!$D$18-'Ejercicio 3 - TIR'!$C$18)/('Ejercicio 3 - TIR'!$E$18-'Ejercicio 3 - TIR'!$C$18),'Ejercicio 3 - TIR'!$C$18+SQRT(('Ejercicio 3 - TIR'!$E$18-'Ejercicio 3 - TIR'!$C$18)*('Ejercicio 3 - TIR'!$D$18-'Ejercicio 3 - TIR'!$C$18)*J577),'Ejercicio 3 - TIR'!$E$18-SQRT(('Ejercicio 3 - TIR'!$E$18-'Ejercicio 3 - TIR'!$C$18)*('Ejercicio 3 - TIR'!$E$18-'Ejercicio 3 - TIR'!$D$18)*(1-J577)))</f>
        <v>39957.5303165542</v>
      </c>
      <c r="L577" s="24">
        <f ca="1" t="shared" si="4278"/>
        <v>0.578992252102847</v>
      </c>
      <c r="M577" s="25">
        <f ca="1">IF(L577&lt;=('Ejercicio 3 - TIR'!$D$18-'Ejercicio 3 - TIR'!$C$18)/('Ejercicio 3 - TIR'!$E$18-'Ejercicio 3 - TIR'!$C$18),'Ejercicio 3 - TIR'!$C$18+SQRT(('Ejercicio 3 - TIR'!$E$18-'Ejercicio 3 - TIR'!$C$18)*('Ejercicio 3 - TIR'!$D$18-'Ejercicio 3 - TIR'!$C$18)*L577),'Ejercicio 3 - TIR'!$E$18-SQRT(('Ejercicio 3 - TIR'!$E$18-'Ejercicio 3 - TIR'!$C$18)*('Ejercicio 3 - TIR'!$E$18-'Ejercicio 3 - TIR'!$D$18)*(1-L577)))</f>
        <v>39319.2723865883</v>
      </c>
      <c r="N577" s="24">
        <f ca="1" t="shared" ref="N577:R577" si="4279">RAND()</f>
        <v>0.487036397224621</v>
      </c>
      <c r="O577" s="25">
        <f ca="1">IF(N577&lt;=('Ejercicio 3 - TIR'!$D$18-'Ejercicio 3 - TIR'!$C$18)/('Ejercicio 3 - TIR'!$E$18-'Ejercicio 3 - TIR'!$C$18),'Ejercicio 3 - TIR'!$C$18+SQRT(('Ejercicio 3 - TIR'!$E$18-'Ejercicio 3 - TIR'!$C$18)*('Ejercicio 3 - TIR'!$D$18-'Ejercicio 3 - TIR'!$C$18)*N577),'Ejercicio 3 - TIR'!$E$18-SQRT(('Ejercicio 3 - TIR'!$E$18-'Ejercicio 3 - TIR'!$C$18)*('Ejercicio 3 - TIR'!$E$18-'Ejercicio 3 - TIR'!$D$18)*(1-N577)))</f>
        <v>38547.2486557777</v>
      </c>
      <c r="P577" s="24">
        <f ca="1" t="shared" si="4279"/>
        <v>0.675596193513459</v>
      </c>
      <c r="Q577" s="26">
        <f ca="1">IF(P577&lt;=('Ejercicio 3 - TIR'!$D$22-'Ejercicio 3 - TIR'!$C$22)/('Ejercicio 3 - TIR'!$E$22-'Ejercicio 3 - TIR'!$C$22),'Ejercicio 3 - TIR'!$C$22+SQRT(('Ejercicio 3 - TIR'!$E$22-'Ejercicio 3 - TIR'!$C$22)*('Ejercicio 3 - TIR'!$D$22-'Ejercicio 3 - TIR'!$C$22)*P577),'Ejercicio 3 - TIR'!$E$22-SQRT(('Ejercicio 3 - TIR'!$E$22-'Ejercicio 3 - TIR'!$C$22)*('Ejercicio 3 - TIR'!$E$22-'Ejercicio 3 - TIR'!$D$22)*(1-P577)))</f>
        <v>0.155835421549802</v>
      </c>
      <c r="R577" s="24">
        <f ca="1" t="shared" si="4279"/>
        <v>0.210488931850725</v>
      </c>
      <c r="S577" s="26">
        <f ca="1">IF(R577&lt;=('Ejercicio 3 - TIR'!$D$23-'Ejercicio 3 - TIR'!$C$23)/('Ejercicio 3 - TIR'!$E$23-'Ejercicio 3 - TIR'!$C$23),'Ejercicio 3 - TIR'!$C$23+SQRT(('Ejercicio 3 - TIR'!$E$23-'Ejercicio 3 - TIR'!$C$23)*('Ejercicio 3 - TIR'!$D$23-'Ejercicio 3 - TIR'!$C$23)*R577),'Ejercicio 3 - TIR'!$E$23-SQRT(('Ejercicio 3 - TIR'!$E$23-'Ejercicio 3 - TIR'!$C$23)*('Ejercicio 3 - TIR'!$E$23-'Ejercicio 3 - TIR'!$D$23)*(1-R577)))</f>
        <v>0.13946484208339</v>
      </c>
      <c r="T577" s="24">
        <f ca="1" t="shared" ref="T577:X577" si="4280">RAND()</f>
        <v>0.215414126402163</v>
      </c>
      <c r="U577" s="26">
        <f ca="1">IF(T577&lt;=('Ejercicio 3 - TIR'!$D$24-'Ejercicio 3 - TIR'!$C$24)/('Ejercicio 3 - TIR'!$E$24-'Ejercicio 3 - TIR'!$C$24),'Ejercicio 3 - TIR'!$C$24+SQRT(('Ejercicio 3 - TIR'!$E$24-'Ejercicio 3 - TIR'!$C$24)*('Ejercicio 3 - TIR'!$D$24-'Ejercicio 3 - TIR'!$C$24)*T577),'Ejercicio 3 - TIR'!$E$24-SQRT(('Ejercicio 3 - TIR'!$E$24-'Ejercicio 3 - TIR'!$C$24)*('Ejercicio 3 - TIR'!$E$24-'Ejercicio 3 - TIR'!$D$24)*(1-T577)))</f>
        <v>0.171268983648603</v>
      </c>
      <c r="V577" s="24">
        <f ca="1" t="shared" si="4280"/>
        <v>0.0808428616617261</v>
      </c>
      <c r="W577" s="26">
        <f ca="1">IF(V577&lt;=('Ejercicio 3 - TIR'!$D$25-'Ejercicio 3 - TIR'!$C$25)/('Ejercicio 3 - TIR'!$E$25-'Ejercicio 3 - TIR'!$C$25),'Ejercicio 3 - TIR'!$C$25+SQRT(('Ejercicio 3 - TIR'!$E$25-'Ejercicio 3 - TIR'!$C$25)*('Ejercicio 3 - TIR'!$D$25-'Ejercicio 3 - TIR'!$C$25)*V577),'Ejercicio 3 - TIR'!$E$25-SQRT(('Ejercicio 3 - TIR'!$E$25-'Ejercicio 3 - TIR'!$C$25)*('Ejercicio 3 - TIR'!$E$25-'Ejercicio 3 - TIR'!$D$25)*(1-V577)))</f>
        <v>0.190638609228955</v>
      </c>
      <c r="X577" s="24">
        <f ca="1" t="shared" si="4280"/>
        <v>0.118321628900921</v>
      </c>
      <c r="Y577" s="26">
        <f ca="1">IF(X577&lt;=('Ejercicio 3 - TIR'!$D$26-'Ejercicio 3 - TIR'!$C$26)/('Ejercicio 3 - TIR'!$E$26-'Ejercicio 3 - TIR'!$C$26),'Ejercicio 3 - TIR'!$C$26+SQRT(('Ejercicio 3 - TIR'!$E$26-'Ejercicio 3 - TIR'!$C$26)*('Ejercicio 3 - TIR'!$D$26-'Ejercicio 3 - TIR'!$C$26)*X577),'Ejercicio 3 - TIR'!$E$26-SQRT(('Ejercicio 3 - TIR'!$E$26-'Ejercicio 3 - TIR'!$C$26)*('Ejercicio 3 - TIR'!$E$26-'Ejercicio 3 - TIR'!$D$26)*(1-X577)))</f>
        <v>0.207873678917125</v>
      </c>
      <c r="Z577" s="24">
        <f ca="1" t="shared" si="3812"/>
        <v>1.1558354215498</v>
      </c>
      <c r="AA577" s="24">
        <f ca="1" t="shared" si="3813"/>
        <v>1.31703382609063</v>
      </c>
      <c r="AB577" s="24">
        <f ca="1" t="shared" si="3814"/>
        <v>1.54260087091601</v>
      </c>
      <c r="AC577" s="24">
        <f ca="1" t="shared" si="3815"/>
        <v>1.83668015554281</v>
      </c>
      <c r="AD577" s="24">
        <f ca="1" t="shared" si="3816"/>
        <v>2.21847761646957</v>
      </c>
      <c r="AE577" s="23">
        <f ca="1" t="shared" si="3817"/>
        <v>4912.07073408446</v>
      </c>
      <c r="AF577" s="23">
        <f ca="1" t="shared" si="3818"/>
        <v>5597.13190331599</v>
      </c>
      <c r="AG577" s="23">
        <f ca="1" t="shared" si="3819"/>
        <v>6555.74699574409</v>
      </c>
      <c r="AH577" s="23">
        <f ca="1" t="shared" si="3820"/>
        <v>7805.52548546965</v>
      </c>
      <c r="AI577" s="23">
        <f ca="1" t="shared" si="3821"/>
        <v>9428.08878401561</v>
      </c>
      <c r="AJ577" s="25">
        <f ca="1" t="shared" si="3822"/>
        <v>45387.7361896916</v>
      </c>
      <c r="AK577" s="25">
        <f ca="1" t="shared" si="3823"/>
        <v>47034.0778874796</v>
      </c>
      <c r="AL577" s="25">
        <f ca="1" t="shared" si="3824"/>
        <v>61638.5210659693</v>
      </c>
      <c r="AM577" s="25">
        <f ca="1" t="shared" si="3825"/>
        <v>72216.9273228291</v>
      </c>
      <c r="AN577" s="25">
        <f ca="1" t="shared" si="3826"/>
        <v>85516.2083193295</v>
      </c>
      <c r="AO577" s="25">
        <f ca="1">C577/'Ejercicio 3 - TIR'!$D$7</f>
        <v>18854.999832198</v>
      </c>
      <c r="AP577" s="25">
        <f ca="1" t="shared" si="3827"/>
        <v>26532.7363574936</v>
      </c>
      <c r="AQ577" s="25">
        <f ca="1" t="shared" si="3828"/>
        <v>28179.0780552816</v>
      </c>
      <c r="AR577" s="25">
        <f ca="1" t="shared" si="3829"/>
        <v>42783.5212337713</v>
      </c>
      <c r="AS577" s="25">
        <f ca="1" t="shared" si="3830"/>
        <v>53361.9274906311</v>
      </c>
      <c r="AT577" s="25">
        <f ca="1" t="shared" si="3831"/>
        <v>66661.2084871316</v>
      </c>
      <c r="AU577" s="25">
        <f ca="1">AP577*'Ejercicio 3 - TIR'!$D$5</f>
        <v>13266.3681787468</v>
      </c>
      <c r="AV577" s="25">
        <f ca="1">AQ577*'Ejercicio 3 - TIR'!$D$5</f>
        <v>14089.5390276408</v>
      </c>
      <c r="AW577" s="25">
        <f ca="1">AR577*'Ejercicio 3 - TIR'!$D$5</f>
        <v>21391.7606168856</v>
      </c>
      <c r="AX577" s="25">
        <f ca="1">AS577*'Ejercicio 3 - TIR'!$D$5</f>
        <v>26680.9637453156</v>
      </c>
      <c r="AY577" s="25">
        <f ca="1">AT577*'Ejercicio 3 - TIR'!$D$5</f>
        <v>33330.6042435658</v>
      </c>
      <c r="AZ577" s="25">
        <f ca="1" t="shared" ref="AZ577:BD577" si="4281">AJ577-AU577-AE577</f>
        <v>27209.2972768603</v>
      </c>
      <c r="BA577" s="25">
        <f ca="1" t="shared" si="4281"/>
        <v>27347.4069565228</v>
      </c>
      <c r="BB577" s="25">
        <f ca="1" t="shared" si="4281"/>
        <v>33691.0134533395</v>
      </c>
      <c r="BC577" s="25">
        <f ca="1" t="shared" si="4281"/>
        <v>37730.4380920439</v>
      </c>
      <c r="BD577" s="25">
        <f ca="1" t="shared" si="4281"/>
        <v>42757.5152917481</v>
      </c>
      <c r="BE577" s="25">
        <f ca="1" t="shared" ref="BE577:BI577" si="4282">AZ577/Z577</f>
        <v>23540.8058704212</v>
      </c>
      <c r="BF577" s="25">
        <f ca="1" t="shared" si="4282"/>
        <v>20764.3922386553</v>
      </c>
      <c r="BG577" s="25">
        <f ca="1" t="shared" si="4282"/>
        <v>21840.3957164458</v>
      </c>
      <c r="BH577" s="25">
        <f ca="1" t="shared" si="4282"/>
        <v>20542.7373830873</v>
      </c>
      <c r="BI577" s="25">
        <f ca="1" t="shared" si="4282"/>
        <v>19273.3588900443</v>
      </c>
      <c r="BJ577" s="25">
        <f ca="1" t="shared" si="3834"/>
        <v>69928.3825571009</v>
      </c>
      <c r="BK577" s="25">
        <f ca="1" t="shared" si="3835"/>
        <v>41829.3950862687</v>
      </c>
      <c r="BL577" s="25">
        <f ca="1" t="shared" si="3836"/>
        <v>111757.77764337</v>
      </c>
      <c r="BM577" s="25">
        <f ca="1">BK577*'Ejercicio 3 - TIR'!$D$5</f>
        <v>20914.6975431344</v>
      </c>
      <c r="BN577" s="25">
        <f ca="1" t="shared" si="3837"/>
        <v>90843.0801002352</v>
      </c>
      <c r="BO577" s="25">
        <f ca="1" t="shared" si="3838"/>
        <v>40948.3870496744</v>
      </c>
      <c r="BP577" s="25">
        <f ca="1" t="shared" si="3839"/>
        <v>-125795.886294565</v>
      </c>
      <c r="BQ577" s="25">
        <f ca="1" t="shared" ref="BQ577:BT577" si="4283">BE577</f>
        <v>23540.8058704212</v>
      </c>
      <c r="BR577" s="25">
        <f ca="1" t="shared" si="4283"/>
        <v>20764.3922386553</v>
      </c>
      <c r="BS577" s="25">
        <f ca="1" t="shared" si="4283"/>
        <v>21840.3957164458</v>
      </c>
      <c r="BT577" s="25">
        <f ca="1" t="shared" si="4283"/>
        <v>20542.7373830873</v>
      </c>
      <c r="BU577" s="25">
        <f ca="1" t="shared" si="3841"/>
        <v>60221.7459397188</v>
      </c>
      <c r="BV577" s="27">
        <f ca="1" t="shared" si="3842"/>
        <v>4.60655326762818</v>
      </c>
    </row>
    <row r="578" ht="15" customHeight="1" spans="1:74">
      <c r="A578" s="23">
        <v>577</v>
      </c>
      <c r="B578" s="24">
        <f ca="1" t="shared" ref="B578:F578" si="4284">RAND()</f>
        <v>0.918909895954434</v>
      </c>
      <c r="C578" s="25">
        <f ca="1">IF(B578&lt;=('Ejercicio 3 - TIR'!$D$13-'Ejercicio 3 - TIR'!$C$13)/('Ejercicio 3 - TIR'!$E$13-'Ejercicio 3 - TIR'!$C$13),'Ejercicio 3 - TIR'!$C$13+SQRT(('Ejercicio 3 - TIR'!$E$13-'Ejercicio 3 - TIR'!$C$13)*('Ejercicio 3 - TIR'!$D$13-'Ejercicio 3 - TIR'!$C$13)*B578),'Ejercicio 3 - TIR'!$E$13-SQRT(('Ejercicio 3 - TIR'!$E$13-'Ejercicio 3 - TIR'!$C$13)*('Ejercicio 3 - TIR'!$E$13-'Ejercicio 3 - TIR'!$D$13)*(1-B578)))</f>
        <v>90135.5119314442</v>
      </c>
      <c r="D578" s="24">
        <f ca="1" t="shared" si="4284"/>
        <v>0.872398621469704</v>
      </c>
      <c r="E578" s="25">
        <f ca="1">IF(D578&lt;=('Ejercicio 3 - TIR'!$D$14-'Ejercicio 3 - TIR'!$C$14)/('Ejercicio 3 - TIR'!$E$14-'Ejercicio 3 - TIR'!$C$14),'Ejercicio 3 - TIR'!$C$14+SQRT(('Ejercicio 3 - TIR'!$E$14-'Ejercicio 3 - TIR'!$C$14)*('Ejercicio 3 - TIR'!$D$14-'Ejercicio 3 - TIR'!$C$14)*D578),'Ejercicio 3 - TIR'!$E$14-SQRT(('Ejercicio 3 - TIR'!$E$14-'Ejercicio 3 - TIR'!$C$14)*('Ejercicio 3 - TIR'!$E$14-'Ejercicio 3 - TIR'!$D$14)*(1-D578)))</f>
        <v>35625.0477968846</v>
      </c>
      <c r="F578" s="24">
        <f ca="1" t="shared" si="4284"/>
        <v>0.186028024657639</v>
      </c>
      <c r="G578" s="25">
        <f ca="1">IF(F578&lt;=('Ejercicio 3 - TIR'!$D$18-'Ejercicio 3 - TIR'!$C$18)/('Ejercicio 3 - TIR'!$E$18-'Ejercicio 3 - TIR'!$C$18),'Ejercicio 3 - TIR'!$C$18+SQRT(('Ejercicio 3 - TIR'!$E$18-'Ejercicio 3 - TIR'!$C$18)*('Ejercicio 3 - TIR'!$D$18-'Ejercicio 3 - TIR'!$C$18)*F578),'Ejercicio 3 - TIR'!$E$18-SQRT(('Ejercicio 3 - TIR'!$E$18-'Ejercicio 3 - TIR'!$C$18)*('Ejercicio 3 - TIR'!$E$18-'Ejercicio 3 - TIR'!$D$18)*(1-F578)))</f>
        <v>35282.442966909</v>
      </c>
      <c r="H578" s="24">
        <f ca="1" t="shared" ref="H578:L578" si="4285">RAND()</f>
        <v>0.0893126612162582</v>
      </c>
      <c r="I578" s="25">
        <f ca="1">IF(H578&lt;=('Ejercicio 3 - TIR'!$D$18-'Ejercicio 3 - TIR'!$C$18)/('Ejercicio 3 - TIR'!$E$18-'Ejercicio 3 - TIR'!$C$18),'Ejercicio 3 - TIR'!$C$18+SQRT(('Ejercicio 3 - TIR'!$E$18-'Ejercicio 3 - TIR'!$C$18)*('Ejercicio 3 - TIR'!$D$18-'Ejercicio 3 - TIR'!$C$18)*H578),'Ejercicio 3 - TIR'!$E$18-SQRT(('Ejercicio 3 - TIR'!$E$18-'Ejercicio 3 - TIR'!$C$18)*('Ejercicio 3 - TIR'!$E$18-'Ejercicio 3 - TIR'!$D$18)*(1-H578)))</f>
        <v>33660.1774796366</v>
      </c>
      <c r="J578" s="24">
        <f ca="1" t="shared" si="4285"/>
        <v>0.265642729158042</v>
      </c>
      <c r="K578" s="25">
        <f ca="1">IF(J578&lt;=('Ejercicio 3 - TIR'!$D$18-'Ejercicio 3 - TIR'!$C$18)/('Ejercicio 3 - TIR'!$E$18-'Ejercicio 3 - TIR'!$C$18),'Ejercicio 3 - TIR'!$C$18+SQRT(('Ejercicio 3 - TIR'!$E$18-'Ejercicio 3 - TIR'!$C$18)*('Ejercicio 3 - TIR'!$D$18-'Ejercicio 3 - TIR'!$C$18)*J578),'Ejercicio 3 - TIR'!$E$18-SQRT(('Ejercicio 3 - TIR'!$E$18-'Ejercicio 3 - TIR'!$C$18)*('Ejercicio 3 - TIR'!$E$18-'Ejercicio 3 - TIR'!$D$18)*(1-J578)))</f>
        <v>36312.4012367487</v>
      </c>
      <c r="L578" s="24">
        <f ca="1" t="shared" si="4285"/>
        <v>0.311564371027788</v>
      </c>
      <c r="M578" s="25">
        <f ca="1">IF(L578&lt;=('Ejercicio 3 - TIR'!$D$18-'Ejercicio 3 - TIR'!$C$18)/('Ejercicio 3 - TIR'!$E$18-'Ejercicio 3 - TIR'!$C$18),'Ejercicio 3 - TIR'!$C$18+SQRT(('Ejercicio 3 - TIR'!$E$18-'Ejercicio 3 - TIR'!$C$18)*('Ejercicio 3 - TIR'!$D$18-'Ejercicio 3 - TIR'!$C$18)*L578),'Ejercicio 3 - TIR'!$E$18-SQRT(('Ejercicio 3 - TIR'!$E$18-'Ejercicio 3 - TIR'!$C$18)*('Ejercicio 3 - TIR'!$E$18-'Ejercicio 3 - TIR'!$D$18)*(1-L578)))</f>
        <v>36836.2749838028</v>
      </c>
      <c r="N578" s="24">
        <f ca="1" t="shared" ref="N578:R578" si="4286">RAND()</f>
        <v>0.64307201226652</v>
      </c>
      <c r="O578" s="25">
        <f ca="1">IF(N578&lt;=('Ejercicio 3 - TIR'!$D$18-'Ejercicio 3 - TIR'!$C$18)/('Ejercicio 3 - TIR'!$E$18-'Ejercicio 3 - TIR'!$C$18),'Ejercicio 3 - TIR'!$C$18+SQRT(('Ejercicio 3 - TIR'!$E$18-'Ejercicio 3 - TIR'!$C$18)*('Ejercicio 3 - TIR'!$D$18-'Ejercicio 3 - TIR'!$C$18)*N578),'Ejercicio 3 - TIR'!$E$18-SQRT(('Ejercicio 3 - TIR'!$E$18-'Ejercicio 3 - TIR'!$C$18)*('Ejercicio 3 - TIR'!$E$18-'Ejercicio 3 - TIR'!$D$18)*(1-N578)))</f>
        <v>39821.446015734</v>
      </c>
      <c r="P578" s="24">
        <f ca="1" t="shared" si="4286"/>
        <v>0.929434040501749</v>
      </c>
      <c r="Q578" s="26">
        <f ca="1">IF(P578&lt;=('Ejercicio 3 - TIR'!$D$22-'Ejercicio 3 - TIR'!$C$22)/('Ejercicio 3 - TIR'!$E$22-'Ejercicio 3 - TIR'!$C$22),'Ejercicio 3 - TIR'!$C$22+SQRT(('Ejercicio 3 - TIR'!$E$22-'Ejercicio 3 - TIR'!$C$22)*('Ejercicio 3 - TIR'!$D$22-'Ejercicio 3 - TIR'!$C$22)*P578),'Ejercicio 3 - TIR'!$E$22-SQRT(('Ejercicio 3 - TIR'!$E$22-'Ejercicio 3 - TIR'!$C$22)*('Ejercicio 3 - TIR'!$E$22-'Ejercicio 3 - TIR'!$D$22)*(1-P578)))</f>
        <v>0.168729741480478</v>
      </c>
      <c r="R578" s="24">
        <f ca="1" t="shared" si="4286"/>
        <v>0.234642882583111</v>
      </c>
      <c r="S578" s="26">
        <f ca="1">IF(R578&lt;=('Ejercicio 3 - TIR'!$D$23-'Ejercicio 3 - TIR'!$C$23)/('Ejercicio 3 - TIR'!$E$23-'Ejercicio 3 - TIR'!$C$23),'Ejercicio 3 - TIR'!$C$23+SQRT(('Ejercicio 3 - TIR'!$E$23-'Ejercicio 3 - TIR'!$C$23)*('Ejercicio 3 - TIR'!$D$23-'Ejercicio 3 - TIR'!$C$23)*R578),'Ejercicio 3 - TIR'!$E$23-SQRT(('Ejercicio 3 - TIR'!$E$23-'Ejercicio 3 - TIR'!$C$23)*('Ejercicio 3 - TIR'!$E$23-'Ejercicio 3 - TIR'!$D$23)*(1-R578)))</f>
        <v>0.140551330581001</v>
      </c>
      <c r="T578" s="24">
        <f ca="1" t="shared" ref="T578:X578" si="4287">RAND()</f>
        <v>0.136821780127834</v>
      </c>
      <c r="U578" s="26">
        <f ca="1">IF(T578&lt;=('Ejercicio 3 - TIR'!$D$24-'Ejercicio 3 - TIR'!$C$24)/('Ejercicio 3 - TIR'!$E$24-'Ejercicio 3 - TIR'!$C$24),'Ejercicio 3 - TIR'!$C$24+SQRT(('Ejercicio 3 - TIR'!$E$24-'Ejercicio 3 - TIR'!$C$24)*('Ejercicio 3 - TIR'!$D$24-'Ejercicio 3 - TIR'!$C$24)*T578),'Ejercicio 3 - TIR'!$E$24-SQRT(('Ejercicio 3 - TIR'!$E$24-'Ejercicio 3 - TIR'!$C$24)*('Ejercicio 3 - TIR'!$E$24-'Ejercicio 3 - TIR'!$D$24)*(1-T578)))</f>
        <v>0.166950685480784</v>
      </c>
      <c r="V578" s="24">
        <f ca="1" t="shared" si="4287"/>
        <v>0.244087415124096</v>
      </c>
      <c r="W578" s="26">
        <f ca="1">IF(V578&lt;=('Ejercicio 3 - TIR'!$D$25-'Ejercicio 3 - TIR'!$C$25)/('Ejercicio 3 - TIR'!$E$25-'Ejercicio 3 - TIR'!$C$25),'Ejercicio 3 - TIR'!$C$25+SQRT(('Ejercicio 3 - TIR'!$E$25-'Ejercicio 3 - TIR'!$C$25)*('Ejercicio 3 - TIR'!$D$25-'Ejercicio 3 - TIR'!$C$25)*V578),'Ejercicio 3 - TIR'!$E$25-SQRT(('Ejercicio 3 - TIR'!$E$25-'Ejercicio 3 - TIR'!$C$25)*('Ejercicio 3 - TIR'!$E$25-'Ejercicio 3 - TIR'!$D$25)*(1-V578)))</f>
        <v>0.198485734531626</v>
      </c>
      <c r="X578" s="24">
        <f ca="1" t="shared" si="4287"/>
        <v>0.855595722367007</v>
      </c>
      <c r="Y578" s="26">
        <f ca="1">IF(X578&lt;=('Ejercicio 3 - TIR'!$D$26-'Ejercicio 3 - TIR'!$C$26)/('Ejercicio 3 - TIR'!$E$26-'Ejercicio 3 - TIR'!$C$26),'Ejercicio 3 - TIR'!$C$26+SQRT(('Ejercicio 3 - TIR'!$E$26-'Ejercicio 3 - TIR'!$C$26)*('Ejercicio 3 - TIR'!$D$26-'Ejercicio 3 - TIR'!$C$26)*X578),'Ejercicio 3 - TIR'!$E$26-SQRT(('Ejercicio 3 - TIR'!$E$26-'Ejercicio 3 - TIR'!$C$26)*('Ejercicio 3 - TIR'!$E$26-'Ejercicio 3 - TIR'!$D$26)*(1-X578)))</f>
        <v>0.252075403329356</v>
      </c>
      <c r="Z578" s="24">
        <f ca="1" t="shared" ref="Z578:Z641" si="4288">(1+Q578)</f>
        <v>1.16872974148048</v>
      </c>
      <c r="AA578" s="24">
        <f ca="1" t="shared" ref="AA578:AA641" si="4289">Z578*(1+S578)</f>
        <v>1.33299626173515</v>
      </c>
      <c r="AB578" s="24">
        <f ca="1" t="shared" ref="AB578:AB641" si="4290">AA578*(1+U578)</f>
        <v>1.55554090137515</v>
      </c>
      <c r="AC578" s="24">
        <f ca="1" t="shared" ref="AC578:AC641" si="4291">AB578*(1+W578)</f>
        <v>1.86429357977859</v>
      </c>
      <c r="AD578" s="24">
        <f ca="1" t="shared" ref="AD578:AD641" si="4292">AC578*(1+Y578)</f>
        <v>2.33423613582561</v>
      </c>
      <c r="AE578" s="23">
        <f ca="1" t="shared" ref="AE578:AE641" si="4293">E578*Q578</f>
        <v>6011.00510499802</v>
      </c>
      <c r="AF578" s="23">
        <f ca="1" t="shared" ref="AF578:AF641" si="4294">AE578*(1+S578)</f>
        <v>6855.85987063468</v>
      </c>
      <c r="AG578" s="23">
        <f ca="1" t="shared" ref="AG578:AG641" si="4295">AF578*(1+U578)</f>
        <v>8000.45037559734</v>
      </c>
      <c r="AH578" s="23">
        <f ca="1" t="shared" ref="AH578:AH641" si="4296">AG578*(1+W578)</f>
        <v>9588.42564498159</v>
      </c>
      <c r="AI578" s="23">
        <f ca="1" t="shared" ref="AI578:AI641" si="4297">AH578*(1+Y578)</f>
        <v>12005.4319067339</v>
      </c>
      <c r="AJ578" s="25">
        <f ca="1" t="shared" ref="AJ578:AJ641" si="4298">G578*Z578</f>
        <v>41235.6404475152</v>
      </c>
      <c r="AK578" s="25">
        <f ca="1" t="shared" ref="AK578:AK641" si="4299">I578*AA578</f>
        <v>44868.8907496972</v>
      </c>
      <c r="AL578" s="25">
        <f ca="1" t="shared" ref="AL578:AL641" si="4300">K578*AB578</f>
        <v>56485.4253509083</v>
      </c>
      <c r="AM578" s="25">
        <f ca="1" t="shared" ref="AM578:AM641" si="4301">M578*AC578</f>
        <v>68673.6309552622</v>
      </c>
      <c r="AN578" s="25">
        <f ca="1" t="shared" ref="AN578:AN641" si="4302">O578*AD578</f>
        <v>92952.658270755</v>
      </c>
      <c r="AO578" s="25">
        <f ca="1">C578/'Ejercicio 3 - TIR'!$D$7</f>
        <v>18027.1023862888</v>
      </c>
      <c r="AP578" s="25">
        <f ca="1" t="shared" ref="AP578:AP641" si="4303">AJ578-AO578</f>
        <v>23208.5380612264</v>
      </c>
      <c r="AQ578" s="25">
        <f ca="1" t="shared" ref="AQ578:AQ641" si="4304">AK578-AO578</f>
        <v>26841.7883634084</v>
      </c>
      <c r="AR578" s="25">
        <f ca="1" t="shared" ref="AR578:AR641" si="4305">AL578-AO578</f>
        <v>38458.3229646195</v>
      </c>
      <c r="AS578" s="25">
        <f ca="1" t="shared" ref="AS578:AS641" si="4306">AM578-AO578</f>
        <v>50646.5285689734</v>
      </c>
      <c r="AT578" s="25">
        <f ca="1" t="shared" ref="AT578:AT641" si="4307">AN578-AO578</f>
        <v>74925.5558844661</v>
      </c>
      <c r="AU578" s="25">
        <f ca="1">AP578*'Ejercicio 3 - TIR'!$D$5</f>
        <v>11604.2690306132</v>
      </c>
      <c r="AV578" s="25">
        <f ca="1">AQ578*'Ejercicio 3 - TIR'!$D$5</f>
        <v>13420.8941817042</v>
      </c>
      <c r="AW578" s="25">
        <f ca="1">AR578*'Ejercicio 3 - TIR'!$D$5</f>
        <v>19229.1614823097</v>
      </c>
      <c r="AX578" s="25">
        <f ca="1">AS578*'Ejercicio 3 - TIR'!$D$5</f>
        <v>25323.2642844867</v>
      </c>
      <c r="AY578" s="25">
        <f ca="1">AT578*'Ejercicio 3 - TIR'!$D$5</f>
        <v>37462.7779422331</v>
      </c>
      <c r="AZ578" s="25">
        <f ca="1" t="shared" ref="AZ578:BD578" si="4308">AJ578-AU578-AE578</f>
        <v>23620.366311904</v>
      </c>
      <c r="BA578" s="25">
        <f ca="1" t="shared" si="4308"/>
        <v>24592.1366973583</v>
      </c>
      <c r="BB578" s="25">
        <f ca="1" t="shared" si="4308"/>
        <v>29255.8134930013</v>
      </c>
      <c r="BC578" s="25">
        <f ca="1" t="shared" si="4308"/>
        <v>33761.9410257939</v>
      </c>
      <c r="BD578" s="25">
        <f ca="1" t="shared" si="4308"/>
        <v>43484.448421788</v>
      </c>
      <c r="BE578" s="25">
        <f ca="1" t="shared" ref="BE578:BI578" si="4309">AZ578/Z578</f>
        <v>20210.2894053018</v>
      </c>
      <c r="BF578" s="25">
        <f ca="1" t="shared" si="4309"/>
        <v>18448.76643941</v>
      </c>
      <c r="BG578" s="25">
        <f ca="1" t="shared" si="4309"/>
        <v>18807.4858508304</v>
      </c>
      <c r="BH578" s="25">
        <f ca="1" t="shared" si="4309"/>
        <v>18109.7770179542</v>
      </c>
      <c r="BI578" s="25">
        <f ca="1" t="shared" si="4309"/>
        <v>18628.9843406986</v>
      </c>
      <c r="BJ578" s="25">
        <f ca="1" t="shared" ref="BJ578:BJ641" si="4310">E578*AD578</f>
        <v>83157.2739080024</v>
      </c>
      <c r="BK578" s="25">
        <f ca="1" t="shared" ref="BK578:BK641" si="4311">0.2*C578*AD578</f>
        <v>42079.5138143034</v>
      </c>
      <c r="BL578" s="25">
        <f ca="1" t="shared" ref="BL578:BL641" si="4312">BJ578+BK578</f>
        <v>125236.787722306</v>
      </c>
      <c r="BM578" s="25">
        <f ca="1">BK578*'Ejercicio 3 - TIR'!$D$5</f>
        <v>21039.7569071517</v>
      </c>
      <c r="BN578" s="25">
        <f ca="1" t="shared" ref="BN578:BN641" si="4313">BL578-BM578</f>
        <v>104197.030815154</v>
      </c>
      <c r="BO578" s="25">
        <f ca="1" t="shared" ref="BO578:BO641" si="4314">BN578/AD578</f>
        <v>44638.598990029</v>
      </c>
      <c r="BP578" s="25">
        <f ca="1" t="shared" ref="BP578:BP641" si="4315">-(C578+E578)</f>
        <v>-125760.559728329</v>
      </c>
      <c r="BQ578" s="25">
        <f ca="1" t="shared" ref="BQ578:BT578" si="4316">BE578</f>
        <v>20210.2894053018</v>
      </c>
      <c r="BR578" s="25">
        <f ca="1" t="shared" si="4316"/>
        <v>18448.76643941</v>
      </c>
      <c r="BS578" s="25">
        <f ca="1" t="shared" si="4316"/>
        <v>18807.4858508304</v>
      </c>
      <c r="BT578" s="25">
        <f ca="1" t="shared" si="4316"/>
        <v>18109.7770179542</v>
      </c>
      <c r="BU578" s="25">
        <f ca="1" t="shared" ref="BU578:BU641" si="4317">BI578+BO578</f>
        <v>63267.5833307276</v>
      </c>
      <c r="BV578" s="27">
        <f ca="1" t="shared" ref="BV578:BV641" si="4318">IFERROR(IRR(BP578:BU578,0.1),NA())*100</f>
        <v>2.79836618670071</v>
      </c>
    </row>
    <row r="579" ht="15" customHeight="1" spans="1:74">
      <c r="A579" s="23">
        <v>578</v>
      </c>
      <c r="B579" s="24">
        <f ca="1" t="shared" ref="B579:F579" si="4319">RAND()</f>
        <v>0.27502428529272</v>
      </c>
      <c r="C579" s="25">
        <f ca="1">IF(B579&lt;=('Ejercicio 3 - TIR'!$D$13-'Ejercicio 3 - TIR'!$C$13)/('Ejercicio 3 - TIR'!$E$13-'Ejercicio 3 - TIR'!$C$13),'Ejercicio 3 - TIR'!$C$13+SQRT(('Ejercicio 3 - TIR'!$E$13-'Ejercicio 3 - TIR'!$C$13)*('Ejercicio 3 - TIR'!$D$13-'Ejercicio 3 - TIR'!$C$13)*B579),'Ejercicio 3 - TIR'!$E$13-SQRT(('Ejercicio 3 - TIR'!$E$13-'Ejercicio 3 - TIR'!$C$13)*('Ejercicio 3 - TIR'!$E$13-'Ejercicio 3 - TIR'!$D$13)*(1-B579)))</f>
        <v>70504.7316057518</v>
      </c>
      <c r="D579" s="24">
        <f ca="1" t="shared" si="4319"/>
        <v>0.174610770121361</v>
      </c>
      <c r="E579" s="25">
        <f ca="1">IF(D579&lt;=('Ejercicio 3 - TIR'!$D$14-'Ejercicio 3 - TIR'!$C$14)/('Ejercicio 3 - TIR'!$E$14-'Ejercicio 3 - TIR'!$C$14),'Ejercicio 3 - TIR'!$C$14+SQRT(('Ejercicio 3 - TIR'!$E$14-'Ejercicio 3 - TIR'!$C$14)*('Ejercicio 3 - TIR'!$D$14-'Ejercicio 3 - TIR'!$C$14)*D579),'Ejercicio 3 - TIR'!$E$14-SQRT(('Ejercicio 3 - TIR'!$E$14-'Ejercicio 3 - TIR'!$C$14)*('Ejercicio 3 - TIR'!$E$14-'Ejercicio 3 - TIR'!$D$14)*(1-D579)))</f>
        <v>28618.8130317968</v>
      </c>
      <c r="F579" s="24">
        <f ca="1" t="shared" si="4319"/>
        <v>0.147468603295781</v>
      </c>
      <c r="G579" s="25">
        <f ca="1">IF(F579&lt;=('Ejercicio 3 - TIR'!$D$18-'Ejercicio 3 - TIR'!$C$18)/('Ejercicio 3 - TIR'!$E$18-'Ejercicio 3 - TIR'!$C$18),'Ejercicio 3 - TIR'!$C$18+SQRT(('Ejercicio 3 - TIR'!$E$18-'Ejercicio 3 - TIR'!$C$18)*('Ejercicio 3 - TIR'!$D$18-'Ejercicio 3 - TIR'!$C$18)*F579),'Ejercicio 3 - TIR'!$E$18-SQRT(('Ejercicio 3 - TIR'!$E$18-'Ejercicio 3 - TIR'!$C$18)*('Ejercicio 3 - TIR'!$E$18-'Ejercicio 3 - TIR'!$D$18)*(1-F579)))</f>
        <v>34703.2212891131</v>
      </c>
      <c r="H579" s="24">
        <f ca="1" t="shared" ref="H579:L579" si="4320">RAND()</f>
        <v>0.12882980291736</v>
      </c>
      <c r="I579" s="25">
        <f ca="1">IF(H579&lt;=('Ejercicio 3 - TIR'!$D$18-'Ejercicio 3 - TIR'!$C$18)/('Ejercicio 3 - TIR'!$E$18-'Ejercicio 3 - TIR'!$C$18),'Ejercicio 3 - TIR'!$C$18+SQRT(('Ejercicio 3 - TIR'!$E$18-'Ejercicio 3 - TIR'!$C$18)*('Ejercicio 3 - TIR'!$D$18-'Ejercicio 3 - TIR'!$C$18)*H579),'Ejercicio 3 - TIR'!$E$18-SQRT(('Ejercicio 3 - TIR'!$E$18-'Ejercicio 3 - TIR'!$C$18)*('Ejercicio 3 - TIR'!$E$18-'Ejercicio 3 - TIR'!$D$18)*(1-H579)))</f>
        <v>34395.9606956391</v>
      </c>
      <c r="J579" s="24">
        <f ca="1" t="shared" si="4320"/>
        <v>0.651574242479507</v>
      </c>
      <c r="K579" s="25">
        <f ca="1">IF(J579&lt;=('Ejercicio 3 - TIR'!$D$18-'Ejercicio 3 - TIR'!$C$18)/('Ejercicio 3 - TIR'!$E$18-'Ejercicio 3 - TIR'!$C$18),'Ejercicio 3 - TIR'!$C$18+SQRT(('Ejercicio 3 - TIR'!$E$18-'Ejercicio 3 - TIR'!$C$18)*('Ejercicio 3 - TIR'!$D$18-'Ejercicio 3 - TIR'!$C$18)*J579),'Ejercicio 3 - TIR'!$E$18-SQRT(('Ejercicio 3 - TIR'!$E$18-'Ejercicio 3 - TIR'!$C$18)*('Ejercicio 3 - TIR'!$E$18-'Ejercicio 3 - TIR'!$D$18)*(1-J579)))</f>
        <v>39886.1588279739</v>
      </c>
      <c r="L579" s="24">
        <f ca="1" t="shared" si="4320"/>
        <v>0.0366858024902299</v>
      </c>
      <c r="M579" s="25">
        <f ca="1">IF(L579&lt;=('Ejercicio 3 - TIR'!$D$18-'Ejercicio 3 - TIR'!$C$18)/('Ejercicio 3 - TIR'!$E$18-'Ejercicio 3 - TIR'!$C$18),'Ejercicio 3 - TIR'!$C$18+SQRT(('Ejercicio 3 - TIR'!$E$18-'Ejercicio 3 - TIR'!$C$18)*('Ejercicio 3 - TIR'!$D$18-'Ejercicio 3 - TIR'!$C$18)*L579),'Ejercicio 3 - TIR'!$E$18-SQRT(('Ejercicio 3 - TIR'!$E$18-'Ejercicio 3 - TIR'!$C$18)*('Ejercicio 3 - TIR'!$E$18-'Ejercicio 3 - TIR'!$D$18)*(1-L579)))</f>
        <v>32345.8197657822</v>
      </c>
      <c r="N579" s="24">
        <f ca="1" t="shared" ref="N579:R579" si="4321">RAND()</f>
        <v>0.162717244064117</v>
      </c>
      <c r="O579" s="25">
        <f ca="1">IF(N579&lt;=('Ejercicio 3 - TIR'!$D$18-'Ejercicio 3 - TIR'!$C$18)/('Ejercicio 3 - TIR'!$E$18-'Ejercicio 3 - TIR'!$C$18),'Ejercicio 3 - TIR'!$C$18+SQRT(('Ejercicio 3 - TIR'!$E$18-'Ejercicio 3 - TIR'!$C$18)*('Ejercicio 3 - TIR'!$D$18-'Ejercicio 3 - TIR'!$C$18)*N579),'Ejercicio 3 - TIR'!$E$18-SQRT(('Ejercicio 3 - TIR'!$E$18-'Ejercicio 3 - TIR'!$C$18)*('Ejercicio 3 - TIR'!$E$18-'Ejercicio 3 - TIR'!$D$18)*(1-N579)))</f>
        <v>34940.4034865199</v>
      </c>
      <c r="P579" s="24">
        <f ca="1" t="shared" si="4321"/>
        <v>0.619494085756495</v>
      </c>
      <c r="Q579" s="26">
        <f ca="1">IF(P579&lt;=('Ejercicio 3 - TIR'!$D$22-'Ejercicio 3 - TIR'!$C$22)/('Ejercicio 3 - TIR'!$E$22-'Ejercicio 3 - TIR'!$C$22),'Ejercicio 3 - TIR'!$C$22+SQRT(('Ejercicio 3 - TIR'!$E$22-'Ejercicio 3 - TIR'!$C$22)*('Ejercicio 3 - TIR'!$D$22-'Ejercicio 3 - TIR'!$C$22)*P579),'Ejercicio 3 - TIR'!$E$22-SQRT(('Ejercicio 3 - TIR'!$E$22-'Ejercicio 3 - TIR'!$C$22)*('Ejercicio 3 - TIR'!$E$22-'Ejercicio 3 - TIR'!$D$22)*(1-P579)))</f>
        <v>0.153829202426401</v>
      </c>
      <c r="R579" s="24">
        <f ca="1" t="shared" si="4321"/>
        <v>0.305847129232957</v>
      </c>
      <c r="S579" s="26">
        <f ca="1">IF(R579&lt;=('Ejercicio 3 - TIR'!$D$23-'Ejercicio 3 - TIR'!$C$23)/('Ejercicio 3 - TIR'!$E$23-'Ejercicio 3 - TIR'!$C$23),'Ejercicio 3 - TIR'!$C$23+SQRT(('Ejercicio 3 - TIR'!$E$23-'Ejercicio 3 - TIR'!$C$23)*('Ejercicio 3 - TIR'!$D$23-'Ejercicio 3 - TIR'!$C$23)*R579),'Ejercicio 3 - TIR'!$E$23-SQRT(('Ejercicio 3 - TIR'!$E$23-'Ejercicio 3 - TIR'!$C$23)*('Ejercicio 3 - TIR'!$E$23-'Ejercicio 3 - TIR'!$D$23)*(1-R579)))</f>
        <v>0.143463265600068</v>
      </c>
      <c r="T579" s="24">
        <f ca="1" t="shared" ref="T579:X579" si="4322">RAND()</f>
        <v>0.683838078828391</v>
      </c>
      <c r="U579" s="26">
        <f ca="1">IF(T579&lt;=('Ejercicio 3 - TIR'!$D$24-'Ejercicio 3 - TIR'!$C$24)/('Ejercicio 3 - TIR'!$E$24-'Ejercicio 3 - TIR'!$C$24),'Ejercicio 3 - TIR'!$C$24+SQRT(('Ejercicio 3 - TIR'!$E$24-'Ejercicio 3 - TIR'!$C$24)*('Ejercicio 3 - TIR'!$D$24-'Ejercicio 3 - TIR'!$C$24)*T579),'Ejercicio 3 - TIR'!$E$24-SQRT(('Ejercicio 3 - TIR'!$E$24-'Ejercicio 3 - TIR'!$C$24)*('Ejercicio 3 - TIR'!$E$24-'Ejercicio 3 - TIR'!$D$24)*(1-T579)))</f>
        <v>0.190246792117815</v>
      </c>
      <c r="V579" s="24">
        <f ca="1" t="shared" si="4322"/>
        <v>0.667102221267008</v>
      </c>
      <c r="W579" s="26">
        <f ca="1">IF(V579&lt;=('Ejercicio 3 - TIR'!$D$25-'Ejercicio 3 - TIR'!$C$25)/('Ejercicio 3 - TIR'!$E$25-'Ejercicio 3 - TIR'!$C$25),'Ejercicio 3 - TIR'!$C$25+SQRT(('Ejercicio 3 - TIR'!$E$25-'Ejercicio 3 - TIR'!$C$25)*('Ejercicio 3 - TIR'!$D$25-'Ejercicio 3 - TIR'!$C$25)*V579),'Ejercicio 3 - TIR'!$E$25-SQRT(('Ejercicio 3 - TIR'!$E$25-'Ejercicio 3 - TIR'!$C$25)*('Ejercicio 3 - TIR'!$E$25-'Ejercicio 3 - TIR'!$D$25)*(1-V579)))</f>
        <v>0.21586582027402</v>
      </c>
      <c r="X579" s="24">
        <f ca="1" t="shared" si="4322"/>
        <v>0.700275014927317</v>
      </c>
      <c r="Y579" s="26">
        <f ca="1">IF(X579&lt;=('Ejercicio 3 - TIR'!$D$26-'Ejercicio 3 - TIR'!$C$26)/('Ejercicio 3 - TIR'!$E$26-'Ejercicio 3 - TIR'!$C$26),'Ejercicio 3 - TIR'!$C$26+SQRT(('Ejercicio 3 - TIR'!$E$26-'Ejercicio 3 - TIR'!$C$26)*('Ejercicio 3 - TIR'!$D$26-'Ejercicio 3 - TIR'!$C$26)*X579),'Ejercicio 3 - TIR'!$E$26-SQRT(('Ejercicio 3 - TIR'!$E$26-'Ejercicio 3 - TIR'!$C$26)*('Ejercicio 3 - TIR'!$E$26-'Ejercicio 3 - TIR'!$D$26)*(1-X579)))</f>
        <v>0.239769229197137</v>
      </c>
      <c r="Z579" s="24">
        <f ca="1" t="shared" si="4288"/>
        <v>1.1538292024264</v>
      </c>
      <c r="AA579" s="24">
        <f ca="1" t="shared" si="4289"/>
        <v>1.31936130775121</v>
      </c>
      <c r="AB579" s="24">
        <f ca="1" t="shared" si="4290"/>
        <v>1.57036556419525</v>
      </c>
      <c r="AC579" s="24">
        <f ca="1" t="shared" si="4291"/>
        <v>1.90935381484033</v>
      </c>
      <c r="AD579" s="24">
        <f ca="1" t="shared" si="4292"/>
        <v>2.36715810728921</v>
      </c>
      <c r="AE579" s="23">
        <f ca="1" t="shared" si="4293"/>
        <v>4402.40918307158</v>
      </c>
      <c r="AF579" s="23">
        <f ca="1" t="shared" si="4294"/>
        <v>5033.99318098275</v>
      </c>
      <c r="AG579" s="23">
        <f ca="1" t="shared" si="4295"/>
        <v>5991.69423520768</v>
      </c>
      <c r="AH579" s="23">
        <f ca="1" t="shared" si="4296"/>
        <v>7285.0962261219</v>
      </c>
      <c r="AI579" s="23">
        <f ca="1" t="shared" si="4297"/>
        <v>9031.83813288613</v>
      </c>
      <c r="AJ579" s="25">
        <f ca="1" t="shared" si="4298"/>
        <v>40041.5901416443</v>
      </c>
      <c r="AK579" s="25">
        <f ca="1" t="shared" si="4299"/>
        <v>45380.6996847578</v>
      </c>
      <c r="AL579" s="25">
        <f ca="1" t="shared" si="4300"/>
        <v>62635.8503114725</v>
      </c>
      <c r="AM579" s="25">
        <f ca="1" t="shared" si="4301"/>
        <v>61759.614363934</v>
      </c>
      <c r="AN579" s="25">
        <f ca="1" t="shared" si="4302"/>
        <v>82709.4593850716</v>
      </c>
      <c r="AO579" s="25">
        <f ca="1">C579/'Ejercicio 3 - TIR'!$D$7</f>
        <v>14100.9463211504</v>
      </c>
      <c r="AP579" s="25">
        <f ca="1" t="shared" si="4303"/>
        <v>25940.643820494</v>
      </c>
      <c r="AQ579" s="25">
        <f ca="1" t="shared" si="4304"/>
        <v>31279.7533636074</v>
      </c>
      <c r="AR579" s="25">
        <f ca="1" t="shared" si="4305"/>
        <v>48534.9039903221</v>
      </c>
      <c r="AS579" s="25">
        <f ca="1" t="shared" si="4306"/>
        <v>47658.6680427836</v>
      </c>
      <c r="AT579" s="25">
        <f ca="1" t="shared" si="4307"/>
        <v>68608.5130639213</v>
      </c>
      <c r="AU579" s="25">
        <f ca="1">AP579*'Ejercicio 3 - TIR'!$D$5</f>
        <v>12970.321910247</v>
      </c>
      <c r="AV579" s="25">
        <f ca="1">AQ579*'Ejercicio 3 - TIR'!$D$5</f>
        <v>15639.8766818037</v>
      </c>
      <c r="AW579" s="25">
        <f ca="1">AR579*'Ejercicio 3 - TIR'!$D$5</f>
        <v>24267.4519951611</v>
      </c>
      <c r="AX579" s="25">
        <f ca="1">AS579*'Ejercicio 3 - TIR'!$D$5</f>
        <v>23829.3340213918</v>
      </c>
      <c r="AY579" s="25">
        <f ca="1">AT579*'Ejercicio 3 - TIR'!$D$5</f>
        <v>34304.2565319606</v>
      </c>
      <c r="AZ579" s="25">
        <f ca="1" t="shared" ref="AZ579:BD579" si="4323">AJ579-AU579-AE579</f>
        <v>22668.8590483258</v>
      </c>
      <c r="BA579" s="25">
        <f ca="1" t="shared" si="4323"/>
        <v>24706.8298219713</v>
      </c>
      <c r="BB579" s="25">
        <f ca="1" t="shared" si="4323"/>
        <v>32376.7040811037</v>
      </c>
      <c r="BC579" s="25">
        <f ca="1" t="shared" si="4323"/>
        <v>30645.1841164203</v>
      </c>
      <c r="BD579" s="25">
        <f ca="1" t="shared" si="4323"/>
        <v>39373.3647202249</v>
      </c>
      <c r="BE579" s="25">
        <f ca="1" t="shared" ref="BE579:BI579" si="4324">AZ579/Z579</f>
        <v>19646.6331417641</v>
      </c>
      <c r="BF579" s="25">
        <f ca="1" t="shared" si="4324"/>
        <v>18726.3562125244</v>
      </c>
      <c r="BG579" s="25">
        <f ca="1" t="shared" si="4324"/>
        <v>20617.303906365</v>
      </c>
      <c r="BH579" s="25">
        <f ca="1" t="shared" si="4324"/>
        <v>16050.0290088891</v>
      </c>
      <c r="BI579" s="25">
        <f ca="1" t="shared" si="4324"/>
        <v>16633.179084651</v>
      </c>
      <c r="BJ579" s="25">
        <f ca="1" t="shared" si="4310"/>
        <v>67745.2552892118</v>
      </c>
      <c r="BK579" s="25">
        <f ca="1" t="shared" si="4311"/>
        <v>33379.169404561</v>
      </c>
      <c r="BL579" s="25">
        <f ca="1" t="shared" si="4312"/>
        <v>101124.424693773</v>
      </c>
      <c r="BM579" s="25">
        <f ca="1">BK579*'Ejercicio 3 - TIR'!$D$5</f>
        <v>16689.5847022805</v>
      </c>
      <c r="BN579" s="25">
        <f ca="1" t="shared" si="4313"/>
        <v>84434.8399914923</v>
      </c>
      <c r="BO579" s="25">
        <f ca="1" t="shared" si="4314"/>
        <v>35669.2861923719</v>
      </c>
      <c r="BP579" s="25">
        <f ca="1" t="shared" si="4315"/>
        <v>-99123.5446375486</v>
      </c>
      <c r="BQ579" s="25">
        <f ca="1" t="shared" ref="BQ579:BT579" si="4325">BE579</f>
        <v>19646.6331417641</v>
      </c>
      <c r="BR579" s="25">
        <f ca="1" t="shared" si="4325"/>
        <v>18726.3562125244</v>
      </c>
      <c r="BS579" s="25">
        <f ca="1" t="shared" si="4325"/>
        <v>20617.303906365</v>
      </c>
      <c r="BT579" s="25">
        <f ca="1" t="shared" si="4325"/>
        <v>16050.0290088891</v>
      </c>
      <c r="BU579" s="25">
        <f ca="1" t="shared" si="4317"/>
        <v>52302.4652770229</v>
      </c>
      <c r="BV579" s="27">
        <f ca="1" t="shared" si="4318"/>
        <v>7.63141725497849</v>
      </c>
    </row>
    <row r="580" ht="15" customHeight="1" spans="1:74">
      <c r="A580" s="23">
        <v>579</v>
      </c>
      <c r="B580" s="24">
        <f ca="1" t="shared" ref="B580:F580" si="4326">RAND()</f>
        <v>0.088527815893497</v>
      </c>
      <c r="C580" s="25">
        <f ca="1">IF(B580&lt;=('Ejercicio 3 - TIR'!$D$13-'Ejercicio 3 - TIR'!$C$13)/('Ejercicio 3 - TIR'!$E$13-'Ejercicio 3 - TIR'!$C$13),'Ejercicio 3 - TIR'!$C$13+SQRT(('Ejercicio 3 - TIR'!$E$13-'Ejercicio 3 - TIR'!$C$13)*('Ejercicio 3 - TIR'!$D$13-'Ejercicio 3 - TIR'!$C$13)*B580),'Ejercicio 3 - TIR'!$E$13-SQRT(('Ejercicio 3 - TIR'!$E$13-'Ejercicio 3 - TIR'!$C$13)*('Ejercicio 3 - TIR'!$E$13-'Ejercicio 3 - TIR'!$D$13)*(1-B580)))</f>
        <v>65950.72485983</v>
      </c>
      <c r="D580" s="24">
        <f ca="1" t="shared" si="4326"/>
        <v>0.464918499163231</v>
      </c>
      <c r="E580" s="25">
        <f ca="1">IF(D580&lt;=('Ejercicio 3 - TIR'!$D$14-'Ejercicio 3 - TIR'!$C$14)/('Ejercicio 3 - TIR'!$E$14-'Ejercicio 3 - TIR'!$C$14),'Ejercicio 3 - TIR'!$C$14+SQRT(('Ejercicio 3 - TIR'!$E$14-'Ejercicio 3 - TIR'!$C$14)*('Ejercicio 3 - TIR'!$D$14-'Ejercicio 3 - TIR'!$C$14)*D580),'Ejercicio 3 - TIR'!$E$14-SQRT(('Ejercicio 3 - TIR'!$E$14-'Ejercicio 3 - TIR'!$C$14)*('Ejercicio 3 - TIR'!$E$14-'Ejercicio 3 - TIR'!$D$14)*(1-D580)))</f>
        <v>31041.0812524326</v>
      </c>
      <c r="F580" s="24">
        <f ca="1" t="shared" si="4326"/>
        <v>0.674898733300175</v>
      </c>
      <c r="G580" s="25">
        <f ca="1">IF(F580&lt;=('Ejercicio 3 - TIR'!$D$18-'Ejercicio 3 - TIR'!$C$18)/('Ejercicio 3 - TIR'!$E$18-'Ejercicio 3 - TIR'!$C$18),'Ejercicio 3 - TIR'!$C$18+SQRT(('Ejercicio 3 - TIR'!$E$18-'Ejercicio 3 - TIR'!$C$18)*('Ejercicio 3 - TIR'!$D$18-'Ejercicio 3 - TIR'!$C$18)*F580),'Ejercicio 3 - TIR'!$E$18-SQRT(('Ejercicio 3 - TIR'!$E$18-'Ejercicio 3 - TIR'!$C$18)*('Ejercicio 3 - TIR'!$E$18-'Ejercicio 3 - TIR'!$D$18)*(1-F580)))</f>
        <v>40062.1264695735</v>
      </c>
      <c r="H580" s="24">
        <f ca="1" t="shared" ref="H580:L580" si="4327">RAND()</f>
        <v>0.00181847836887306</v>
      </c>
      <c r="I580" s="25">
        <f ca="1">IF(H580&lt;=('Ejercicio 3 - TIR'!$D$18-'Ejercicio 3 - TIR'!$C$18)/('Ejercicio 3 - TIR'!$E$18-'Ejercicio 3 - TIR'!$C$18),'Ejercicio 3 - TIR'!$C$18+SQRT(('Ejercicio 3 - TIR'!$E$18-'Ejercicio 3 - TIR'!$C$18)*('Ejercicio 3 - TIR'!$D$18-'Ejercicio 3 - TIR'!$C$18)*H580),'Ejercicio 3 - TIR'!$E$18-SQRT(('Ejercicio 3 - TIR'!$E$18-'Ejercicio 3 - TIR'!$C$18)*('Ejercicio 3 - TIR'!$E$18-'Ejercicio 3 - TIR'!$D$18)*(1-H580)))</f>
        <v>30522.2755549812</v>
      </c>
      <c r="J580" s="24">
        <f ca="1" t="shared" si="4327"/>
        <v>0.294206072407848</v>
      </c>
      <c r="K580" s="25">
        <f ca="1">IF(J580&lt;=('Ejercicio 3 - TIR'!$D$18-'Ejercicio 3 - TIR'!$C$18)/('Ejercicio 3 - TIR'!$E$18-'Ejercicio 3 - TIR'!$C$18),'Ejercicio 3 - TIR'!$C$18+SQRT(('Ejercicio 3 - TIR'!$E$18-'Ejercicio 3 - TIR'!$C$18)*('Ejercicio 3 - TIR'!$D$18-'Ejercicio 3 - TIR'!$C$18)*J580),'Ejercicio 3 - TIR'!$E$18-SQRT(('Ejercicio 3 - TIR'!$E$18-'Ejercicio 3 - TIR'!$C$18)*('Ejercicio 3 - TIR'!$E$18-'Ejercicio 3 - TIR'!$D$18)*(1-J580)))</f>
        <v>36643.1100292843</v>
      </c>
      <c r="L580" s="24">
        <f ca="1" t="shared" si="4327"/>
        <v>0.127873209018458</v>
      </c>
      <c r="M580" s="25">
        <f ca="1">IF(L580&lt;=('Ejercicio 3 - TIR'!$D$18-'Ejercicio 3 - TIR'!$C$18)/('Ejercicio 3 - TIR'!$E$18-'Ejercicio 3 - TIR'!$C$18),'Ejercicio 3 - TIR'!$C$18+SQRT(('Ejercicio 3 - TIR'!$E$18-'Ejercicio 3 - TIR'!$C$18)*('Ejercicio 3 - TIR'!$D$18-'Ejercicio 3 - TIR'!$C$18)*L580),'Ejercicio 3 - TIR'!$E$18-SQRT(('Ejercicio 3 - TIR'!$E$18-'Ejercicio 3 - TIR'!$C$18)*('Ejercicio 3 - TIR'!$E$18-'Ejercicio 3 - TIR'!$D$18)*(1-L580)))</f>
        <v>34379.6097260793</v>
      </c>
      <c r="N580" s="24">
        <f ca="1" t="shared" ref="N580:R580" si="4328">RAND()</f>
        <v>0.548123396187309</v>
      </c>
      <c r="O580" s="25">
        <f ca="1">IF(N580&lt;=('Ejercicio 3 - TIR'!$D$18-'Ejercicio 3 - TIR'!$C$18)/('Ejercicio 3 - TIR'!$E$18-'Ejercicio 3 - TIR'!$C$18),'Ejercicio 3 - TIR'!$C$18+SQRT(('Ejercicio 3 - TIR'!$E$18-'Ejercicio 3 - TIR'!$C$18)*('Ejercicio 3 - TIR'!$D$18-'Ejercicio 3 - TIR'!$C$18)*N580),'Ejercicio 3 - TIR'!$E$18-SQRT(('Ejercicio 3 - TIR'!$E$18-'Ejercicio 3 - TIR'!$C$18)*('Ejercicio 3 - TIR'!$E$18-'Ejercicio 3 - TIR'!$D$18)*(1-N580)))</f>
        <v>39067.4422759727</v>
      </c>
      <c r="P580" s="24">
        <f ca="1" t="shared" si="4328"/>
        <v>0.223020345506762</v>
      </c>
      <c r="Q580" s="26">
        <f ca="1">IF(P580&lt;=('Ejercicio 3 - TIR'!$D$22-'Ejercicio 3 - TIR'!$C$22)/('Ejercicio 3 - TIR'!$E$22-'Ejercicio 3 - TIR'!$C$22),'Ejercicio 3 - TIR'!$C$22+SQRT(('Ejercicio 3 - TIR'!$E$22-'Ejercicio 3 - TIR'!$C$22)*('Ejercicio 3 - TIR'!$D$22-'Ejercicio 3 - TIR'!$C$22)*P580),'Ejercicio 3 - TIR'!$E$22-SQRT(('Ejercicio 3 - TIR'!$E$22-'Ejercicio 3 - TIR'!$C$22)*('Ejercicio 3 - TIR'!$E$22-'Ejercicio 3 - TIR'!$D$22)*(1-P580)))</f>
        <v>0.140035883357421</v>
      </c>
      <c r="R580" s="24">
        <f ca="1" t="shared" si="4328"/>
        <v>0.443068393781488</v>
      </c>
      <c r="S580" s="26">
        <f ca="1">IF(R580&lt;=('Ejercicio 3 - TIR'!$D$23-'Ejercicio 3 - TIR'!$C$23)/('Ejercicio 3 - TIR'!$E$23-'Ejercicio 3 - TIR'!$C$23),'Ejercicio 3 - TIR'!$C$23+SQRT(('Ejercicio 3 - TIR'!$E$23-'Ejercicio 3 - TIR'!$C$23)*('Ejercicio 3 - TIR'!$D$23-'Ejercicio 3 - TIR'!$C$23)*R580),'Ejercicio 3 - TIR'!$E$23-SQRT(('Ejercicio 3 - TIR'!$E$23-'Ejercicio 3 - TIR'!$C$23)*('Ejercicio 3 - TIR'!$E$23-'Ejercicio 3 - TIR'!$D$23)*(1-R580)))</f>
        <v>0.148240451639566</v>
      </c>
      <c r="T580" s="24">
        <f ca="1" t="shared" ref="T580:X580" si="4329">RAND()</f>
        <v>0.304572287743642</v>
      </c>
      <c r="U580" s="26">
        <f ca="1">IF(T580&lt;=('Ejercicio 3 - TIR'!$D$24-'Ejercicio 3 - TIR'!$C$24)/('Ejercicio 3 - TIR'!$E$24-'Ejercicio 3 - TIR'!$C$24),'Ejercicio 3 - TIR'!$C$24+SQRT(('Ejercicio 3 - TIR'!$E$24-'Ejercicio 3 - TIR'!$C$24)*('Ejercicio 3 - TIR'!$D$24-'Ejercicio 3 - TIR'!$C$24)*T580),'Ejercicio 3 - TIR'!$E$24-SQRT(('Ejercicio 3 - TIR'!$E$24-'Ejercicio 3 - TIR'!$C$24)*('Ejercicio 3 - TIR'!$E$24-'Ejercicio 3 - TIR'!$D$24)*(1-T580)))</f>
        <v>0.175290350022521</v>
      </c>
      <c r="V580" s="24">
        <f ca="1" t="shared" si="4329"/>
        <v>0.894412936777189</v>
      </c>
      <c r="W580" s="26">
        <f ca="1">IF(V580&lt;=('Ejercicio 3 - TIR'!$D$25-'Ejercicio 3 - TIR'!$C$25)/('Ejercicio 3 - TIR'!$E$25-'Ejercicio 3 - TIR'!$C$25),'Ejercicio 3 - TIR'!$C$25+SQRT(('Ejercicio 3 - TIR'!$E$25-'Ejercicio 3 - TIR'!$C$25)*('Ejercicio 3 - TIR'!$D$25-'Ejercicio 3 - TIR'!$C$25)*V580),'Ejercicio 3 - TIR'!$E$25-SQRT(('Ejercicio 3 - TIR'!$E$25-'Ejercicio 3 - TIR'!$C$25)*('Ejercicio 3 - TIR'!$E$25-'Ejercicio 3 - TIR'!$D$25)*(1-V580)))</f>
        <v>0.230776193891952</v>
      </c>
      <c r="X580" s="24">
        <f ca="1" t="shared" si="4329"/>
        <v>0.710068390109074</v>
      </c>
      <c r="Y580" s="26">
        <f ca="1">IF(X580&lt;=('Ejercicio 3 - TIR'!$D$26-'Ejercicio 3 - TIR'!$C$26)/('Ejercicio 3 - TIR'!$E$26-'Ejercicio 3 - TIR'!$C$26),'Ejercicio 3 - TIR'!$C$26+SQRT(('Ejercicio 3 - TIR'!$E$26-'Ejercicio 3 - TIR'!$C$26)*('Ejercicio 3 - TIR'!$D$26-'Ejercicio 3 - TIR'!$C$26)*X580),'Ejercicio 3 - TIR'!$E$26-SQRT(('Ejercicio 3 - TIR'!$E$26-'Ejercicio 3 - TIR'!$C$26)*('Ejercicio 3 - TIR'!$E$26-'Ejercicio 3 - TIR'!$D$26)*(1-X580)))</f>
        <v>0.240431948577027</v>
      </c>
      <c r="Z580" s="24">
        <f ca="1" t="shared" si="4288"/>
        <v>1.14003588335742</v>
      </c>
      <c r="AA580" s="24">
        <f ca="1" t="shared" si="4289"/>
        <v>1.30903531759164</v>
      </c>
      <c r="AB580" s="24">
        <f ca="1" t="shared" si="4290"/>
        <v>1.53849657660412</v>
      </c>
      <c r="AC580" s="24">
        <f ca="1" t="shared" si="4291"/>
        <v>1.89354496086861</v>
      </c>
      <c r="AD580" s="24">
        <f ca="1" t="shared" si="4292"/>
        <v>2.34881366552846</v>
      </c>
      <c r="AE580" s="23">
        <f ca="1" t="shared" si="4293"/>
        <v>4346.86523355387</v>
      </c>
      <c r="AF580" s="23">
        <f ca="1" t="shared" si="4294"/>
        <v>4991.24649899222</v>
      </c>
      <c r="AG580" s="23">
        <f ca="1" t="shared" si="4295"/>
        <v>5866.16384484925</v>
      </c>
      <c r="AH580" s="23">
        <f ca="1" t="shared" si="4296"/>
        <v>7219.93480971014</v>
      </c>
      <c r="AI580" s="23">
        <f ca="1" t="shared" si="4297"/>
        <v>8955.83780460786</v>
      </c>
      <c r="AJ580" s="25">
        <f ca="1" t="shared" si="4298"/>
        <v>45672.2617389169</v>
      </c>
      <c r="AK580" s="25">
        <f ca="1" t="shared" si="4299"/>
        <v>39954.7366747343</v>
      </c>
      <c r="AL580" s="25">
        <f ca="1" t="shared" si="4300"/>
        <v>56375.2993361818</v>
      </c>
      <c r="AM580" s="25">
        <f ca="1" t="shared" si="4301"/>
        <v>65099.3367534471</v>
      </c>
      <c r="AN580" s="25">
        <f ca="1" t="shared" si="4302"/>
        <v>91762.1422950491</v>
      </c>
      <c r="AO580" s="25">
        <f ca="1">C580/'Ejercicio 3 - TIR'!$D$7</f>
        <v>13190.144971966</v>
      </c>
      <c r="AP580" s="25">
        <f ca="1" t="shared" si="4303"/>
        <v>32482.1167669509</v>
      </c>
      <c r="AQ580" s="25">
        <f ca="1" t="shared" si="4304"/>
        <v>26764.5917027683</v>
      </c>
      <c r="AR580" s="25">
        <f ca="1" t="shared" si="4305"/>
        <v>43185.1543642158</v>
      </c>
      <c r="AS580" s="25">
        <f ca="1" t="shared" si="4306"/>
        <v>51909.1917814811</v>
      </c>
      <c r="AT580" s="25">
        <f ca="1" t="shared" si="4307"/>
        <v>78571.9973230831</v>
      </c>
      <c r="AU580" s="25">
        <f ca="1">AP580*'Ejercicio 3 - TIR'!$D$5</f>
        <v>16241.0583834755</v>
      </c>
      <c r="AV580" s="25">
        <f ca="1">AQ580*'Ejercicio 3 - TIR'!$D$5</f>
        <v>13382.2958513842</v>
      </c>
      <c r="AW580" s="25">
        <f ca="1">AR580*'Ejercicio 3 - TIR'!$D$5</f>
        <v>21592.5771821079</v>
      </c>
      <c r="AX580" s="25">
        <f ca="1">AS580*'Ejercicio 3 - TIR'!$D$5</f>
        <v>25954.5958907405</v>
      </c>
      <c r="AY580" s="25">
        <f ca="1">AT580*'Ejercicio 3 - TIR'!$D$5</f>
        <v>39285.9986615415</v>
      </c>
      <c r="AZ580" s="25">
        <f ca="1" t="shared" ref="AZ580:BD580" si="4330">AJ580-AU580-AE580</f>
        <v>25084.3381218876</v>
      </c>
      <c r="BA580" s="25">
        <f ca="1" t="shared" si="4330"/>
        <v>21581.1943243579</v>
      </c>
      <c r="BB580" s="25">
        <f ca="1" t="shared" si="4330"/>
        <v>28916.5583092247</v>
      </c>
      <c r="BC580" s="25">
        <f ca="1" t="shared" si="4330"/>
        <v>31924.8060529964</v>
      </c>
      <c r="BD580" s="25">
        <f ca="1" t="shared" si="4330"/>
        <v>43520.3058288997</v>
      </c>
      <c r="BE580" s="25">
        <f ca="1" t="shared" ref="BE580:BI580" si="4331">AZ580/Z580</f>
        <v>22003.1127862519</v>
      </c>
      <c r="BF580" s="25">
        <f ca="1" t="shared" si="4331"/>
        <v>16486.3346575423</v>
      </c>
      <c r="BG580" s="25">
        <f ca="1" t="shared" si="4331"/>
        <v>18795.3348411417</v>
      </c>
      <c r="BH580" s="25">
        <f ca="1" t="shared" si="4331"/>
        <v>16859.8088309198</v>
      </c>
      <c r="BI580" s="25">
        <f ca="1" t="shared" si="4331"/>
        <v>18528.6327594266</v>
      </c>
      <c r="BJ580" s="25">
        <f ca="1" t="shared" si="4310"/>
        <v>72909.715838493</v>
      </c>
      <c r="BK580" s="25">
        <f ca="1" t="shared" si="4311"/>
        <v>30981.1927604553</v>
      </c>
      <c r="BL580" s="25">
        <f ca="1" t="shared" si="4312"/>
        <v>103890.908598948</v>
      </c>
      <c r="BM580" s="25">
        <f ca="1">BK580*'Ejercicio 3 - TIR'!$D$5</f>
        <v>15490.5963802277</v>
      </c>
      <c r="BN580" s="25">
        <f ca="1" t="shared" si="4313"/>
        <v>88400.3122187207</v>
      </c>
      <c r="BO580" s="25">
        <f ca="1" t="shared" si="4314"/>
        <v>37636.1537384156</v>
      </c>
      <c r="BP580" s="25">
        <f ca="1" t="shared" si="4315"/>
        <v>-96991.8061122626</v>
      </c>
      <c r="BQ580" s="25">
        <f ca="1" t="shared" ref="BQ580:BT580" si="4332">BE580</f>
        <v>22003.1127862519</v>
      </c>
      <c r="BR580" s="25">
        <f ca="1" t="shared" si="4332"/>
        <v>16486.3346575423</v>
      </c>
      <c r="BS580" s="25">
        <f ca="1" t="shared" si="4332"/>
        <v>18795.3348411417</v>
      </c>
      <c r="BT580" s="25">
        <f ca="1" t="shared" si="4332"/>
        <v>16859.8088309198</v>
      </c>
      <c r="BU580" s="25">
        <f ca="1" t="shared" si="4317"/>
        <v>56164.7864978422</v>
      </c>
      <c r="BV580" s="27">
        <f ca="1" t="shared" si="4318"/>
        <v>9.01062996010469</v>
      </c>
    </row>
    <row r="581" ht="15" customHeight="1" spans="1:74">
      <c r="A581" s="23">
        <v>580</v>
      </c>
      <c r="B581" s="24">
        <f ca="1" t="shared" ref="B581:F581" si="4333">RAND()</f>
        <v>0.0959679574454977</v>
      </c>
      <c r="C581" s="25">
        <f ca="1">IF(B581&lt;=('Ejercicio 3 - TIR'!$D$13-'Ejercicio 3 - TIR'!$C$13)/('Ejercicio 3 - TIR'!$E$13-'Ejercicio 3 - TIR'!$C$13),'Ejercicio 3 - TIR'!$C$13+SQRT(('Ejercicio 3 - TIR'!$E$13-'Ejercicio 3 - TIR'!$C$13)*('Ejercicio 3 - TIR'!$D$13-'Ejercicio 3 - TIR'!$C$13)*B581),'Ejercicio 3 - TIR'!$E$13-SQRT(('Ejercicio 3 - TIR'!$E$13-'Ejercicio 3 - TIR'!$C$13)*('Ejercicio 3 - TIR'!$E$13-'Ejercicio 3 - TIR'!$D$13)*(1-B581)))</f>
        <v>66195.7390986225</v>
      </c>
      <c r="D581" s="24">
        <f ca="1" t="shared" si="4333"/>
        <v>0.108894401242009</v>
      </c>
      <c r="E581" s="25">
        <f ca="1">IF(D581&lt;=('Ejercicio 3 - TIR'!$D$14-'Ejercicio 3 - TIR'!$C$14)/('Ejercicio 3 - TIR'!$E$14-'Ejercicio 3 - TIR'!$C$14),'Ejercicio 3 - TIR'!$C$14+SQRT(('Ejercicio 3 - TIR'!$E$14-'Ejercicio 3 - TIR'!$C$14)*('Ejercicio 3 - TIR'!$D$14-'Ejercicio 3 - TIR'!$C$14)*D581),'Ejercicio 3 - TIR'!$E$14-SQRT(('Ejercicio 3 - TIR'!$E$14-'Ejercicio 3 - TIR'!$C$14)*('Ejercicio 3 - TIR'!$E$14-'Ejercicio 3 - TIR'!$D$14)*(1-D581)))</f>
        <v>27857.8103668982</v>
      </c>
      <c r="F581" s="24">
        <f ca="1" t="shared" si="4333"/>
        <v>0.0935247423235683</v>
      </c>
      <c r="G581" s="25">
        <f ca="1">IF(F581&lt;=('Ejercicio 3 - TIR'!$D$18-'Ejercicio 3 - TIR'!$C$18)/('Ejercicio 3 - TIR'!$E$18-'Ejercicio 3 - TIR'!$C$18),'Ejercicio 3 - TIR'!$C$18+SQRT(('Ejercicio 3 - TIR'!$E$18-'Ejercicio 3 - TIR'!$C$18)*('Ejercicio 3 - TIR'!$D$18-'Ejercicio 3 - TIR'!$C$18)*F581),'Ejercicio 3 - TIR'!$E$18-SQRT(('Ejercicio 3 - TIR'!$E$18-'Ejercicio 3 - TIR'!$C$18)*('Ejercicio 3 - TIR'!$E$18-'Ejercicio 3 - TIR'!$D$18)*(1-F581)))</f>
        <v>33745.4921370276</v>
      </c>
      <c r="H581" s="24">
        <f ca="1" t="shared" ref="H581:L581" si="4334">RAND()</f>
        <v>0.927631020190643</v>
      </c>
      <c r="I581" s="25">
        <f ca="1">IF(H581&lt;=('Ejercicio 3 - TIR'!$D$18-'Ejercicio 3 - TIR'!$C$18)/('Ejercicio 3 - TIR'!$E$18-'Ejercicio 3 - TIR'!$C$18),'Ejercicio 3 - TIR'!$C$18+SQRT(('Ejercicio 3 - TIR'!$E$18-'Ejercicio 3 - TIR'!$C$18)*('Ejercicio 3 - TIR'!$D$18-'Ejercicio 3 - TIR'!$C$18)*H581),'Ejercicio 3 - TIR'!$E$18-SQRT(('Ejercicio 3 - TIR'!$E$18-'Ejercicio 3 - TIR'!$C$18)*('Ejercicio 3 - TIR'!$E$18-'Ejercicio 3 - TIR'!$D$18)*(1-H581)))</f>
        <v>42670.2632153606</v>
      </c>
      <c r="J581" s="24">
        <f ca="1" t="shared" si="4334"/>
        <v>0.342531844648146</v>
      </c>
      <c r="K581" s="25">
        <f ca="1">IF(J581&lt;=('Ejercicio 3 - TIR'!$D$18-'Ejercicio 3 - TIR'!$C$18)/('Ejercicio 3 - TIR'!$E$18-'Ejercicio 3 - TIR'!$C$18),'Ejercicio 3 - TIR'!$C$18+SQRT(('Ejercicio 3 - TIR'!$E$18-'Ejercicio 3 - TIR'!$C$18)*('Ejercicio 3 - TIR'!$D$18-'Ejercicio 3 - TIR'!$C$18)*J581),'Ejercicio 3 - TIR'!$E$18-SQRT(('Ejercicio 3 - TIR'!$E$18-'Ejercicio 3 - TIR'!$C$18)*('Ejercicio 3 - TIR'!$E$18-'Ejercicio 3 - TIR'!$D$18)*(1-J581)))</f>
        <v>37167.9687985664</v>
      </c>
      <c r="L581" s="24">
        <f ca="1" t="shared" si="4334"/>
        <v>0.985037185146613</v>
      </c>
      <c r="M581" s="25">
        <f ca="1">IF(L581&lt;=('Ejercicio 3 - TIR'!$D$18-'Ejercicio 3 - TIR'!$C$18)/('Ejercicio 3 - TIR'!$E$18-'Ejercicio 3 - TIR'!$C$18),'Ejercicio 3 - TIR'!$C$18+SQRT(('Ejercicio 3 - TIR'!$E$18-'Ejercicio 3 - TIR'!$C$18)*('Ejercicio 3 - TIR'!$D$18-'Ejercicio 3 - TIR'!$C$18)*L581),'Ejercicio 3 - TIR'!$E$18-SQRT(('Ejercicio 3 - TIR'!$E$18-'Ejercicio 3 - TIR'!$C$18)*('Ejercicio 3 - TIR'!$E$18-'Ejercicio 3 - TIR'!$D$18)*(1-L581)))</f>
        <v>43940.6553374826</v>
      </c>
      <c r="N581" s="24">
        <f ca="1" t="shared" ref="N581:R581" si="4335">RAND()</f>
        <v>0.505557257217944</v>
      </c>
      <c r="O581" s="25">
        <f ca="1">IF(N581&lt;=('Ejercicio 3 - TIR'!$D$18-'Ejercicio 3 - TIR'!$C$18)/('Ejercicio 3 - TIR'!$E$18-'Ejercicio 3 - TIR'!$C$18),'Ejercicio 3 - TIR'!$C$18+SQRT(('Ejercicio 3 - TIR'!$E$18-'Ejercicio 3 - TIR'!$C$18)*('Ejercicio 3 - TIR'!$D$18-'Ejercicio 3 - TIR'!$C$18)*N581),'Ejercicio 3 - TIR'!$E$18-SQRT(('Ejercicio 3 - TIR'!$E$18-'Ejercicio 3 - TIR'!$C$18)*('Ejercicio 3 - TIR'!$E$18-'Ejercicio 3 - TIR'!$D$18)*(1-N581)))</f>
        <v>38708.2483073631</v>
      </c>
      <c r="P581" s="24">
        <f ca="1" t="shared" si="4335"/>
        <v>0.835965764164021</v>
      </c>
      <c r="Q581" s="26">
        <f ca="1">IF(P581&lt;=('Ejercicio 3 - TIR'!$D$22-'Ejercicio 3 - TIR'!$C$22)/('Ejercicio 3 - TIR'!$E$22-'Ejercicio 3 - TIR'!$C$22),'Ejercicio 3 - TIR'!$C$22+SQRT(('Ejercicio 3 - TIR'!$E$22-'Ejercicio 3 - TIR'!$C$22)*('Ejercicio 3 - TIR'!$D$22-'Ejercicio 3 - TIR'!$C$22)*P581),'Ejercicio 3 - TIR'!$E$22-SQRT(('Ejercicio 3 - TIR'!$E$22-'Ejercicio 3 - TIR'!$C$22)*('Ejercicio 3 - TIR'!$E$22-'Ejercicio 3 - TIR'!$D$22)*(1-P581)))</f>
        <v>0.162816821466773</v>
      </c>
      <c r="R581" s="24">
        <f ca="1" t="shared" si="4335"/>
        <v>0.87834018070269</v>
      </c>
      <c r="S581" s="26">
        <f ca="1">IF(R581&lt;=('Ejercicio 3 - TIR'!$D$23-'Ejercicio 3 - TIR'!$C$23)/('Ejercicio 3 - TIR'!$E$23-'Ejercicio 3 - TIR'!$C$23),'Ejercicio 3 - TIR'!$C$23+SQRT(('Ejercicio 3 - TIR'!$E$23-'Ejercicio 3 - TIR'!$C$23)*('Ejercicio 3 - TIR'!$D$23-'Ejercicio 3 - TIR'!$C$23)*R581),'Ejercicio 3 - TIR'!$E$23-SQRT(('Ejercicio 3 - TIR'!$E$23-'Ejercicio 3 - TIR'!$C$23)*('Ejercicio 3 - TIR'!$E$23-'Ejercicio 3 - TIR'!$D$23)*(1-R581)))</f>
        <v>0.165201767851018</v>
      </c>
      <c r="T581" s="24">
        <f ca="1" t="shared" ref="T581:X581" si="4336">RAND()</f>
        <v>0.529917258947068</v>
      </c>
      <c r="U581" s="26">
        <f ca="1">IF(T581&lt;=('Ejercicio 3 - TIR'!$D$24-'Ejercicio 3 - TIR'!$C$24)/('Ejercicio 3 - TIR'!$E$24-'Ejercicio 3 - TIR'!$C$24),'Ejercicio 3 - TIR'!$C$24+SQRT(('Ejercicio 3 - TIR'!$E$24-'Ejercicio 3 - TIR'!$C$24)*('Ejercicio 3 - TIR'!$D$24-'Ejercicio 3 - TIR'!$C$24)*T581),'Ejercicio 3 - TIR'!$E$24-SQRT(('Ejercicio 3 - TIR'!$E$24-'Ejercicio 3 - TIR'!$C$24)*('Ejercicio 3 - TIR'!$E$24-'Ejercicio 3 - TIR'!$D$24)*(1-T581)))</f>
        <v>0.183720092682751</v>
      </c>
      <c r="V581" s="24">
        <f ca="1" t="shared" si="4336"/>
        <v>0.0822780424761682</v>
      </c>
      <c r="W581" s="26">
        <f ca="1">IF(V581&lt;=('Ejercicio 3 - TIR'!$D$25-'Ejercicio 3 - TIR'!$C$25)/('Ejercicio 3 - TIR'!$E$25-'Ejercicio 3 - TIR'!$C$25),'Ejercicio 3 - TIR'!$C$25+SQRT(('Ejercicio 3 - TIR'!$E$25-'Ejercicio 3 - TIR'!$C$25)*('Ejercicio 3 - TIR'!$D$25-'Ejercicio 3 - TIR'!$C$25)*V581),'Ejercicio 3 - TIR'!$E$25-SQRT(('Ejercicio 3 - TIR'!$E$25-'Ejercicio 3 - TIR'!$C$25)*('Ejercicio 3 - TIR'!$E$25-'Ejercicio 3 - TIR'!$D$25)*(1-V581)))</f>
        <v>0.19073262593528</v>
      </c>
      <c r="X581" s="24">
        <f ca="1" t="shared" si="4336"/>
        <v>0.221118379206385</v>
      </c>
      <c r="Y581" s="26">
        <f ca="1">IF(X581&lt;=('Ejercicio 3 - TIR'!$D$26-'Ejercicio 3 - TIR'!$C$26)/('Ejercicio 3 - TIR'!$E$26-'Ejercicio 3 - TIR'!$C$26),'Ejercicio 3 - TIR'!$C$26+SQRT(('Ejercicio 3 - TIR'!$E$26-'Ejercicio 3 - TIR'!$C$26)*('Ejercicio 3 - TIR'!$D$26-'Ejercicio 3 - TIR'!$C$26)*X581),'Ejercicio 3 - TIR'!$E$26-SQRT(('Ejercicio 3 - TIR'!$E$26-'Ejercicio 3 - TIR'!$C$26)*('Ejercicio 3 - TIR'!$E$26-'Ejercicio 3 - TIR'!$D$26)*(1-X581)))</f>
        <v>0.214433985017947</v>
      </c>
      <c r="Z581" s="24">
        <f ca="1" t="shared" si="4288"/>
        <v>1.16281682146677</v>
      </c>
      <c r="AA581" s="24">
        <f ca="1" t="shared" si="4289"/>
        <v>1.35491621605999</v>
      </c>
      <c r="AB581" s="24">
        <f ca="1" t="shared" si="4290"/>
        <v>1.60384154885189</v>
      </c>
      <c r="AC581" s="24">
        <f ca="1" t="shared" si="4291"/>
        <v>1.90974645904851</v>
      </c>
      <c r="AD581" s="24">
        <f ca="1" t="shared" si="4292"/>
        <v>2.3192610026362</v>
      </c>
      <c r="AE581" s="23">
        <f ca="1" t="shared" si="4293"/>
        <v>4535.72013696247</v>
      </c>
      <c r="AF581" s="23">
        <f ca="1" t="shared" si="4294"/>
        <v>5285.02912206613</v>
      </c>
      <c r="AG581" s="23">
        <f ca="1" t="shared" si="4295"/>
        <v>6255.99516220316</v>
      </c>
      <c r="AH581" s="23">
        <f ca="1" t="shared" si="4296"/>
        <v>7449.21754732857</v>
      </c>
      <c r="AI581" s="23">
        <f ca="1" t="shared" si="4297"/>
        <v>9046.58295126785</v>
      </c>
      <c r="AJ581" s="25">
        <f ca="1" t="shared" si="4298"/>
        <v>39239.8259056103</v>
      </c>
      <c r="AK581" s="25">
        <f ca="1" t="shared" si="4299"/>
        <v>57814.63157404</v>
      </c>
      <c r="AL581" s="25">
        <f ca="1" t="shared" si="4300"/>
        <v>59611.5326455714</v>
      </c>
      <c r="AM581" s="25">
        <f ca="1" t="shared" si="4301"/>
        <v>83915.5109390287</v>
      </c>
      <c r="AN581" s="25">
        <f ca="1" t="shared" si="4302"/>
        <v>89774.5307796258</v>
      </c>
      <c r="AO581" s="25">
        <f ca="1">C581/'Ejercicio 3 - TIR'!$D$7</f>
        <v>13239.1478197245</v>
      </c>
      <c r="AP581" s="25">
        <f ca="1" t="shared" si="4303"/>
        <v>26000.6780858859</v>
      </c>
      <c r="AQ581" s="25">
        <f ca="1" t="shared" si="4304"/>
        <v>44575.4837543155</v>
      </c>
      <c r="AR581" s="25">
        <f ca="1" t="shared" si="4305"/>
        <v>46372.3848258469</v>
      </c>
      <c r="AS581" s="25">
        <f ca="1" t="shared" si="4306"/>
        <v>70676.3631193042</v>
      </c>
      <c r="AT581" s="25">
        <f ca="1" t="shared" si="4307"/>
        <v>76535.3829599013</v>
      </c>
      <c r="AU581" s="25">
        <f ca="1">AP581*'Ejercicio 3 - TIR'!$D$5</f>
        <v>13000.3390429429</v>
      </c>
      <c r="AV581" s="25">
        <f ca="1">AQ581*'Ejercicio 3 - TIR'!$D$5</f>
        <v>22287.7418771578</v>
      </c>
      <c r="AW581" s="25">
        <f ca="1">AR581*'Ejercicio 3 - TIR'!$D$5</f>
        <v>23186.1924129235</v>
      </c>
      <c r="AX581" s="25">
        <f ca="1">AS581*'Ejercicio 3 - TIR'!$D$5</f>
        <v>35338.1815596521</v>
      </c>
      <c r="AY581" s="25">
        <f ca="1">AT581*'Ejercicio 3 - TIR'!$D$5</f>
        <v>38267.6914799507</v>
      </c>
      <c r="AZ581" s="25">
        <f ca="1" t="shared" ref="AZ581:BD581" si="4337">AJ581-AU581-AE581</f>
        <v>21703.766725705</v>
      </c>
      <c r="BA581" s="25">
        <f ca="1" t="shared" si="4337"/>
        <v>30241.8605748161</v>
      </c>
      <c r="BB581" s="25">
        <f ca="1" t="shared" si="4337"/>
        <v>30169.3450704448</v>
      </c>
      <c r="BC581" s="25">
        <f ca="1" t="shared" si="4337"/>
        <v>41128.111832048</v>
      </c>
      <c r="BD581" s="25">
        <f ca="1" t="shared" si="4337"/>
        <v>42460.2563484073</v>
      </c>
      <c r="BE581" s="25">
        <f ca="1" t="shared" ref="BE581:BI581" si="4338">AZ581/Z581</f>
        <v>18664.8200516466</v>
      </c>
      <c r="BF581" s="25">
        <f ca="1" t="shared" si="4338"/>
        <v>22320.0964136053</v>
      </c>
      <c r="BG581" s="25">
        <f ca="1" t="shared" si="4338"/>
        <v>18810.6768352781</v>
      </c>
      <c r="BH581" s="25">
        <f ca="1" t="shared" si="4338"/>
        <v>21535.9016047288</v>
      </c>
      <c r="BI581" s="25">
        <f ca="1" t="shared" si="4338"/>
        <v>18307.666235126</v>
      </c>
      <c r="BJ581" s="25">
        <f ca="1" t="shared" si="4310"/>
        <v>64609.5332027814</v>
      </c>
      <c r="BK581" s="25">
        <f ca="1" t="shared" si="4311"/>
        <v>30705.0392464231</v>
      </c>
      <c r="BL581" s="25">
        <f ca="1" t="shared" si="4312"/>
        <v>95314.5724492045</v>
      </c>
      <c r="BM581" s="25">
        <f ca="1">BK581*'Ejercicio 3 - TIR'!$D$5</f>
        <v>15352.5196232115</v>
      </c>
      <c r="BN581" s="25">
        <f ca="1" t="shared" si="4313"/>
        <v>79962.0528259929</v>
      </c>
      <c r="BO581" s="25">
        <f ca="1" t="shared" si="4314"/>
        <v>34477.3842767604</v>
      </c>
      <c r="BP581" s="25">
        <f ca="1" t="shared" si="4315"/>
        <v>-94053.5494655206</v>
      </c>
      <c r="BQ581" s="25">
        <f ca="1" t="shared" ref="BQ581:BT581" si="4339">BE581</f>
        <v>18664.8200516466</v>
      </c>
      <c r="BR581" s="25">
        <f ca="1" t="shared" si="4339"/>
        <v>22320.0964136053</v>
      </c>
      <c r="BS581" s="25">
        <f ca="1" t="shared" si="4339"/>
        <v>18810.6768352781</v>
      </c>
      <c r="BT581" s="25">
        <f ca="1" t="shared" si="4339"/>
        <v>21535.9016047288</v>
      </c>
      <c r="BU581" s="25">
        <f ca="1" t="shared" si="4317"/>
        <v>52785.0505118865</v>
      </c>
      <c r="BV581" s="27">
        <f ca="1" t="shared" si="4318"/>
        <v>11.0516572791013</v>
      </c>
    </row>
    <row r="582" ht="15" customHeight="1" spans="1:74">
      <c r="A582" s="23">
        <v>581</v>
      </c>
      <c r="B582" s="24">
        <f ca="1" t="shared" ref="B582:F582" si="4340">RAND()</f>
        <v>0.868258366233914</v>
      </c>
      <c r="C582" s="25">
        <f ca="1">IF(B582&lt;=('Ejercicio 3 - TIR'!$D$13-'Ejercicio 3 - TIR'!$C$13)/('Ejercicio 3 - TIR'!$E$13-'Ejercicio 3 - TIR'!$C$13),'Ejercicio 3 - TIR'!$C$13+SQRT(('Ejercicio 3 - TIR'!$E$13-'Ejercicio 3 - TIR'!$C$13)*('Ejercicio 3 - TIR'!$D$13-'Ejercicio 3 - TIR'!$C$13)*B582),'Ejercicio 3 - TIR'!$E$13-SQRT(('Ejercicio 3 - TIR'!$E$13-'Ejercicio 3 - TIR'!$C$13)*('Ejercicio 3 - TIR'!$E$13-'Ejercicio 3 - TIR'!$D$13)*(1-B582)))</f>
        <v>87426.6169819216</v>
      </c>
      <c r="D582" s="24">
        <f ca="1" t="shared" si="4340"/>
        <v>0.83844584299006</v>
      </c>
      <c r="E582" s="25">
        <f ca="1">IF(D582&lt;=('Ejercicio 3 - TIR'!$D$14-'Ejercicio 3 - TIR'!$C$14)/('Ejercicio 3 - TIR'!$E$14-'Ejercicio 3 - TIR'!$C$14),'Ejercicio 3 - TIR'!$C$14+SQRT(('Ejercicio 3 - TIR'!$E$14-'Ejercicio 3 - TIR'!$C$14)*('Ejercicio 3 - TIR'!$D$14-'Ejercicio 3 - TIR'!$C$14)*D582),'Ejercicio 3 - TIR'!$E$14-SQRT(('Ejercicio 3 - TIR'!$E$14-'Ejercicio 3 - TIR'!$C$14)*('Ejercicio 3 - TIR'!$E$14-'Ejercicio 3 - TIR'!$D$14)*(1-D582)))</f>
        <v>35077.2849410624</v>
      </c>
      <c r="F582" s="24">
        <f ca="1" t="shared" si="4340"/>
        <v>0.770454888560371</v>
      </c>
      <c r="G582" s="25">
        <f ca="1">IF(F582&lt;=('Ejercicio 3 - TIR'!$D$18-'Ejercicio 3 - TIR'!$C$18)/('Ejercicio 3 - TIR'!$E$18-'Ejercicio 3 - TIR'!$C$18),'Ejercicio 3 - TIR'!$C$18+SQRT(('Ejercicio 3 - TIR'!$E$18-'Ejercicio 3 - TIR'!$C$18)*('Ejercicio 3 - TIR'!$D$18-'Ejercicio 3 - TIR'!$C$18)*F582),'Ejercicio 3 - TIR'!$E$18-SQRT(('Ejercicio 3 - TIR'!$E$18-'Ejercicio 3 - TIR'!$C$18)*('Ejercicio 3 - TIR'!$E$18-'Ejercicio 3 - TIR'!$D$18)*(1-F582)))</f>
        <v>40850.7972623681</v>
      </c>
      <c r="H582" s="24">
        <f ca="1" t="shared" ref="H582:L582" si="4341">RAND()</f>
        <v>0.395300168349475</v>
      </c>
      <c r="I582" s="25">
        <f ca="1">IF(H582&lt;=('Ejercicio 3 - TIR'!$D$18-'Ejercicio 3 - TIR'!$C$18)/('Ejercicio 3 - TIR'!$E$18-'Ejercicio 3 - TIR'!$C$18),'Ejercicio 3 - TIR'!$C$18+SQRT(('Ejercicio 3 - TIR'!$E$18-'Ejercicio 3 - TIR'!$C$18)*('Ejercicio 3 - TIR'!$D$18-'Ejercicio 3 - TIR'!$C$18)*H582),'Ejercicio 3 - TIR'!$E$18-SQRT(('Ejercicio 3 - TIR'!$E$18-'Ejercicio 3 - TIR'!$C$18)*('Ejercicio 3 - TIR'!$E$18-'Ejercicio 3 - TIR'!$D$18)*(1-H582)))</f>
        <v>37700.3263081782</v>
      </c>
      <c r="J582" s="24">
        <f ca="1" t="shared" si="4341"/>
        <v>0.0341332717293592</v>
      </c>
      <c r="K582" s="25">
        <f ca="1">IF(J582&lt;=('Ejercicio 3 - TIR'!$D$18-'Ejercicio 3 - TIR'!$C$18)/('Ejercicio 3 - TIR'!$E$18-'Ejercicio 3 - TIR'!$C$18),'Ejercicio 3 - TIR'!$C$18+SQRT(('Ejercicio 3 - TIR'!$E$18-'Ejercicio 3 - TIR'!$C$18)*('Ejercicio 3 - TIR'!$D$18-'Ejercicio 3 - TIR'!$C$18)*J582),'Ejercicio 3 - TIR'!$E$18-SQRT(('Ejercicio 3 - TIR'!$E$18-'Ejercicio 3 - TIR'!$C$18)*('Ejercicio 3 - TIR'!$E$18-'Ejercicio 3 - TIR'!$D$18)*(1-J582)))</f>
        <v>32262.7396578935</v>
      </c>
      <c r="L582" s="24">
        <f ca="1" t="shared" si="4341"/>
        <v>0.771808407898399</v>
      </c>
      <c r="M582" s="25">
        <f ca="1">IF(L582&lt;=('Ejercicio 3 - TIR'!$D$18-'Ejercicio 3 - TIR'!$C$18)/('Ejercicio 3 - TIR'!$E$18-'Ejercicio 3 - TIR'!$C$18),'Ejercicio 3 - TIR'!$C$18+SQRT(('Ejercicio 3 - TIR'!$E$18-'Ejercicio 3 - TIR'!$C$18)*('Ejercicio 3 - TIR'!$D$18-'Ejercicio 3 - TIR'!$C$18)*L582),'Ejercicio 3 - TIR'!$E$18-SQRT(('Ejercicio 3 - TIR'!$E$18-'Ejercicio 3 - TIR'!$C$18)*('Ejercicio 3 - TIR'!$E$18-'Ejercicio 3 - TIR'!$D$18)*(1-L582)))</f>
        <v>40863.0482952275</v>
      </c>
      <c r="N582" s="24">
        <f ca="1" t="shared" ref="N582:R582" si="4342">RAND()</f>
        <v>0.765488455748527</v>
      </c>
      <c r="O582" s="25">
        <f ca="1">IF(N582&lt;=('Ejercicio 3 - TIR'!$D$18-'Ejercicio 3 - TIR'!$C$18)/('Ejercicio 3 - TIR'!$E$18-'Ejercicio 3 - TIR'!$C$18),'Ejercicio 3 - TIR'!$C$18+SQRT(('Ejercicio 3 - TIR'!$E$18-'Ejercicio 3 - TIR'!$C$18)*('Ejercicio 3 - TIR'!$D$18-'Ejercicio 3 - TIR'!$C$18)*N582),'Ejercicio 3 - TIR'!$E$18-SQRT(('Ejercicio 3 - TIR'!$E$18-'Ejercicio 3 - TIR'!$C$18)*('Ejercicio 3 - TIR'!$E$18-'Ejercicio 3 - TIR'!$D$18)*(1-N582)))</f>
        <v>40806.1514311005</v>
      </c>
      <c r="P582" s="24">
        <f ca="1" t="shared" si="4342"/>
        <v>0.131710946873624</v>
      </c>
      <c r="Q582" s="26">
        <f ca="1">IF(P582&lt;=('Ejercicio 3 - TIR'!$D$22-'Ejercicio 3 - TIR'!$C$22)/('Ejercicio 3 - TIR'!$E$22-'Ejercicio 3 - TIR'!$C$22),'Ejercicio 3 - TIR'!$C$22+SQRT(('Ejercicio 3 - TIR'!$E$22-'Ejercicio 3 - TIR'!$C$22)*('Ejercicio 3 - TIR'!$D$22-'Ejercicio 3 - TIR'!$C$22)*P582),'Ejercicio 3 - TIR'!$E$22-SQRT(('Ejercicio 3 - TIR'!$E$22-'Ejercicio 3 - TIR'!$C$22)*('Ejercicio 3 - TIR'!$E$22-'Ejercicio 3 - TIR'!$D$22)*(1-P582)))</f>
        <v>0.135397392778406</v>
      </c>
      <c r="R582" s="24">
        <f ca="1" t="shared" si="4342"/>
        <v>0.740622767421736</v>
      </c>
      <c r="S582" s="26">
        <f ca="1">IF(R582&lt;=('Ejercicio 3 - TIR'!$D$23-'Ejercicio 3 - TIR'!$C$23)/('Ejercicio 3 - TIR'!$E$23-'Ejercicio 3 - TIR'!$C$23),'Ejercicio 3 - TIR'!$C$23+SQRT(('Ejercicio 3 - TIR'!$E$23-'Ejercicio 3 - TIR'!$C$23)*('Ejercicio 3 - TIR'!$D$23-'Ejercicio 3 - TIR'!$C$23)*R582),'Ejercicio 3 - TIR'!$E$23-SQRT(('Ejercicio 3 - TIR'!$E$23-'Ejercicio 3 - TIR'!$C$23)*('Ejercicio 3 - TIR'!$E$23-'Ejercicio 3 - TIR'!$D$23)*(1-R582)))</f>
        <v>0.158392616571161</v>
      </c>
      <c r="T582" s="24">
        <f ca="1" t="shared" ref="T582:X582" si="4343">RAND()</f>
        <v>0.661216104553337</v>
      </c>
      <c r="U582" s="26">
        <f ca="1">IF(T582&lt;=('Ejercicio 3 - TIR'!$D$24-'Ejercicio 3 - TIR'!$C$24)/('Ejercicio 3 - TIR'!$E$24-'Ejercicio 3 - TIR'!$C$24),'Ejercicio 3 - TIR'!$C$24+SQRT(('Ejercicio 3 - TIR'!$E$24-'Ejercicio 3 - TIR'!$C$24)*('Ejercicio 3 - TIR'!$D$24-'Ejercicio 3 - TIR'!$C$24)*T582),'Ejercicio 3 - TIR'!$E$24-SQRT(('Ejercicio 3 - TIR'!$E$24-'Ejercicio 3 - TIR'!$C$24)*('Ejercicio 3 - TIR'!$E$24-'Ejercicio 3 - TIR'!$D$24)*(1-T582)))</f>
        <v>0.189200732033851</v>
      </c>
      <c r="V582" s="24">
        <f ca="1" t="shared" si="4343"/>
        <v>0.665529815978505</v>
      </c>
      <c r="W582" s="26">
        <f ca="1">IF(V582&lt;=('Ejercicio 3 - TIR'!$D$25-'Ejercicio 3 - TIR'!$C$25)/('Ejercicio 3 - TIR'!$E$25-'Ejercicio 3 - TIR'!$C$25),'Ejercicio 3 - TIR'!$C$25+SQRT(('Ejercicio 3 - TIR'!$E$25-'Ejercicio 3 - TIR'!$C$25)*('Ejercicio 3 - TIR'!$D$25-'Ejercicio 3 - TIR'!$C$25)*V582),'Ejercicio 3 - TIR'!$E$25-SQRT(('Ejercicio 3 - TIR'!$E$25-'Ejercicio 3 - TIR'!$C$25)*('Ejercicio 3 - TIR'!$E$25-'Ejercicio 3 - TIR'!$D$25)*(1-V582)))</f>
        <v>0.215785300760123</v>
      </c>
      <c r="X582" s="24">
        <f ca="1" t="shared" si="4343"/>
        <v>0.837392228924804</v>
      </c>
      <c r="Y582" s="26">
        <f ca="1">IF(X582&lt;=('Ejercicio 3 - TIR'!$D$26-'Ejercicio 3 - TIR'!$C$26)/('Ejercicio 3 - TIR'!$E$26-'Ejercicio 3 - TIR'!$C$26),'Ejercicio 3 - TIR'!$C$26+SQRT(('Ejercicio 3 - TIR'!$E$26-'Ejercicio 3 - TIR'!$C$26)*('Ejercicio 3 - TIR'!$D$26-'Ejercicio 3 - TIR'!$C$26)*X582),'Ejercicio 3 - TIR'!$E$26-SQRT(('Ejercicio 3 - TIR'!$E$26-'Ejercicio 3 - TIR'!$C$26)*('Ejercicio 3 - TIR'!$E$26-'Ejercicio 3 - TIR'!$D$26)*(1-X582)))</f>
        <v>0.250367552179983</v>
      </c>
      <c r="Z582" s="24">
        <f ca="1" t="shared" si="4288"/>
        <v>1.13539739277841</v>
      </c>
      <c r="AA582" s="24">
        <f ca="1" t="shared" si="4289"/>
        <v>1.31523595666865</v>
      </c>
      <c r="AB582" s="24">
        <f ca="1" t="shared" si="4290"/>
        <v>1.5640795624676</v>
      </c>
      <c r="AC582" s="24">
        <f ca="1" t="shared" si="4291"/>
        <v>1.90158494126744</v>
      </c>
      <c r="AD582" s="24">
        <f ca="1" t="shared" si="4292"/>
        <v>2.37768010827488</v>
      </c>
      <c r="AE582" s="23">
        <f ca="1" t="shared" si="4293"/>
        <v>4749.37292676511</v>
      </c>
      <c r="AF582" s="23">
        <f ca="1" t="shared" si="4294"/>
        <v>5501.63853170766</v>
      </c>
      <c r="AG582" s="23">
        <f ca="1" t="shared" si="4295"/>
        <v>6542.55256929239</v>
      </c>
      <c r="AH582" s="23">
        <f ca="1" t="shared" si="4296"/>
        <v>7954.33924319607</v>
      </c>
      <c r="AI582" s="23">
        <f ca="1" t="shared" si="4297"/>
        <v>9945.84768872425</v>
      </c>
      <c r="AJ582" s="25">
        <f ca="1" t="shared" si="4298"/>
        <v>46381.888704612</v>
      </c>
      <c r="AK582" s="25">
        <f ca="1" t="shared" si="4299"/>
        <v>49584.8247386571</v>
      </c>
      <c r="AL582" s="25">
        <f ca="1" t="shared" si="4300"/>
        <v>50461.4917281242</v>
      </c>
      <c r="AM582" s="25">
        <f ca="1" t="shared" si="4301"/>
        <v>77704.5572924886</v>
      </c>
      <c r="AN582" s="25">
        <f ca="1" t="shared" si="4302"/>
        <v>97023.9745529802</v>
      </c>
      <c r="AO582" s="25">
        <f ca="1">C582/'Ejercicio 3 - TIR'!$D$7</f>
        <v>17485.3233963843</v>
      </c>
      <c r="AP582" s="25">
        <f ca="1" t="shared" si="4303"/>
        <v>28896.5653082277</v>
      </c>
      <c r="AQ582" s="25">
        <f ca="1" t="shared" si="4304"/>
        <v>32099.5013422728</v>
      </c>
      <c r="AR582" s="25">
        <f ca="1" t="shared" si="4305"/>
        <v>32976.1683317399</v>
      </c>
      <c r="AS582" s="25">
        <f ca="1" t="shared" si="4306"/>
        <v>60219.2338961043</v>
      </c>
      <c r="AT582" s="25">
        <f ca="1" t="shared" si="4307"/>
        <v>79538.6511565959</v>
      </c>
      <c r="AU582" s="25">
        <f ca="1">AP582*'Ejercicio 3 - TIR'!$D$5</f>
        <v>14448.2826541138</v>
      </c>
      <c r="AV582" s="25">
        <f ca="1">AQ582*'Ejercicio 3 - TIR'!$D$5</f>
        <v>16049.7506711364</v>
      </c>
      <c r="AW582" s="25">
        <f ca="1">AR582*'Ejercicio 3 - TIR'!$D$5</f>
        <v>16488.08416587</v>
      </c>
      <c r="AX582" s="25">
        <f ca="1">AS582*'Ejercicio 3 - TIR'!$D$5</f>
        <v>30109.6169480522</v>
      </c>
      <c r="AY582" s="25">
        <f ca="1">AT582*'Ejercicio 3 - TIR'!$D$5</f>
        <v>39769.3255782979</v>
      </c>
      <c r="AZ582" s="25">
        <f ca="1" t="shared" ref="AZ582:BD582" si="4344">AJ582-AU582-AE582</f>
        <v>27184.233123733</v>
      </c>
      <c r="BA582" s="25">
        <f ca="1" t="shared" si="4344"/>
        <v>28033.435535813</v>
      </c>
      <c r="BB582" s="25">
        <f ca="1" t="shared" si="4344"/>
        <v>27430.8549929619</v>
      </c>
      <c r="BC582" s="25">
        <f ca="1" t="shared" si="4344"/>
        <v>39640.6011012404</v>
      </c>
      <c r="BD582" s="25">
        <f ca="1" t="shared" si="4344"/>
        <v>47308.801285958</v>
      </c>
      <c r="BE582" s="25">
        <f ca="1" t="shared" ref="BE582:BI582" si="4345">AZ582/Z582</f>
        <v>23942.483307286</v>
      </c>
      <c r="BF582" s="25">
        <f ca="1" t="shared" si="4345"/>
        <v>21314.3773888441</v>
      </c>
      <c r="BG582" s="25">
        <f ca="1" t="shared" si="4345"/>
        <v>17538.0176630433</v>
      </c>
      <c r="BH582" s="25">
        <f ca="1" t="shared" si="4345"/>
        <v>20846.084884759</v>
      </c>
      <c r="BI582" s="25">
        <f ca="1" t="shared" si="4345"/>
        <v>19897.0421299789</v>
      </c>
      <c r="BJ582" s="25">
        <f ca="1" t="shared" si="4310"/>
        <v>83402.5626566541</v>
      </c>
      <c r="BK582" s="25">
        <f ca="1" t="shared" si="4311"/>
        <v>41574.5056263364</v>
      </c>
      <c r="BL582" s="25">
        <f ca="1" t="shared" si="4312"/>
        <v>124977.06828299</v>
      </c>
      <c r="BM582" s="25">
        <f ca="1">BK582*'Ejercicio 3 - TIR'!$D$5</f>
        <v>20787.2528131682</v>
      </c>
      <c r="BN582" s="25">
        <f ca="1" t="shared" si="4313"/>
        <v>104189.815469822</v>
      </c>
      <c r="BO582" s="25">
        <f ca="1" t="shared" si="4314"/>
        <v>43819.9466392546</v>
      </c>
      <c r="BP582" s="25">
        <f ca="1" t="shared" si="4315"/>
        <v>-122503.901922984</v>
      </c>
      <c r="BQ582" s="25">
        <f ca="1" t="shared" ref="BQ582:BT582" si="4346">BE582</f>
        <v>23942.483307286</v>
      </c>
      <c r="BR582" s="25">
        <f ca="1" t="shared" si="4346"/>
        <v>21314.3773888441</v>
      </c>
      <c r="BS582" s="25">
        <f ca="1" t="shared" si="4346"/>
        <v>17538.0176630433</v>
      </c>
      <c r="BT582" s="25">
        <f ca="1" t="shared" si="4346"/>
        <v>20846.084884759</v>
      </c>
      <c r="BU582" s="25">
        <f ca="1" t="shared" si="4317"/>
        <v>63716.9887692334</v>
      </c>
      <c r="BV582" s="27">
        <f ca="1" t="shared" si="4318"/>
        <v>5.46342007465572</v>
      </c>
    </row>
    <row r="583" ht="15" customHeight="1" spans="1:74">
      <c r="A583" s="23">
        <v>582</v>
      </c>
      <c r="B583" s="24">
        <f ca="1" t="shared" ref="B583:F583" si="4347">RAND()</f>
        <v>0.447821466081249</v>
      </c>
      <c r="C583" s="25">
        <f ca="1">IF(B583&lt;=('Ejercicio 3 - TIR'!$D$13-'Ejercicio 3 - TIR'!$C$13)/('Ejercicio 3 - TIR'!$E$13-'Ejercicio 3 - TIR'!$C$13),'Ejercicio 3 - TIR'!$C$13+SQRT(('Ejercicio 3 - TIR'!$E$13-'Ejercicio 3 - TIR'!$C$13)*('Ejercicio 3 - TIR'!$D$13-'Ejercicio 3 - TIR'!$C$13)*B583),'Ejercicio 3 - TIR'!$E$13-SQRT(('Ejercicio 3 - TIR'!$E$13-'Ejercicio 3 - TIR'!$C$13)*('Ejercicio 3 - TIR'!$E$13-'Ejercicio 3 - TIR'!$D$13)*(1-B583)))</f>
        <v>74258.7055356087</v>
      </c>
      <c r="D583" s="24">
        <f ca="1" t="shared" si="4347"/>
        <v>0.157925943875868</v>
      </c>
      <c r="E583" s="25">
        <f ca="1">IF(D583&lt;=('Ejercicio 3 - TIR'!$D$14-'Ejercicio 3 - TIR'!$C$14)/('Ejercicio 3 - TIR'!$E$14-'Ejercicio 3 - TIR'!$C$14),'Ejercicio 3 - TIR'!$C$14+SQRT(('Ejercicio 3 - TIR'!$E$14-'Ejercicio 3 - TIR'!$C$14)*('Ejercicio 3 - TIR'!$D$14-'Ejercicio 3 - TIR'!$C$14)*D583),'Ejercicio 3 - TIR'!$E$14-SQRT(('Ejercicio 3 - TIR'!$E$14-'Ejercicio 3 - TIR'!$C$14)*('Ejercicio 3 - TIR'!$E$14-'Ejercicio 3 - TIR'!$D$14)*(1-D583)))</f>
        <v>28441.5760620231</v>
      </c>
      <c r="F583" s="24">
        <f ca="1" t="shared" si="4347"/>
        <v>0.268951145938378</v>
      </c>
      <c r="G583" s="25">
        <f ca="1">IF(F583&lt;=('Ejercicio 3 - TIR'!$D$18-'Ejercicio 3 - TIR'!$C$18)/('Ejercicio 3 - TIR'!$E$18-'Ejercicio 3 - TIR'!$C$18),'Ejercicio 3 - TIR'!$C$18+SQRT(('Ejercicio 3 - TIR'!$E$18-'Ejercicio 3 - TIR'!$C$18)*('Ejercicio 3 - TIR'!$D$18-'Ejercicio 3 - TIR'!$C$18)*F583),'Ejercicio 3 - TIR'!$E$18-SQRT(('Ejercicio 3 - TIR'!$E$18-'Ejercicio 3 - TIR'!$C$18)*('Ejercicio 3 - TIR'!$E$18-'Ejercicio 3 - TIR'!$D$18)*(1-F583)))</f>
        <v>36351.5881392575</v>
      </c>
      <c r="H583" s="24">
        <f ca="1" t="shared" ref="H583:L583" si="4348">RAND()</f>
        <v>0.180041401059683</v>
      </c>
      <c r="I583" s="25">
        <f ca="1">IF(H583&lt;=('Ejercicio 3 - TIR'!$D$18-'Ejercicio 3 - TIR'!$C$18)/('Ejercicio 3 - TIR'!$E$18-'Ejercicio 3 - TIR'!$C$18),'Ejercicio 3 - TIR'!$C$18+SQRT(('Ejercicio 3 - TIR'!$E$18-'Ejercicio 3 - TIR'!$C$18)*('Ejercicio 3 - TIR'!$D$18-'Ejercicio 3 - TIR'!$C$18)*H583),'Ejercicio 3 - TIR'!$E$18-SQRT(('Ejercicio 3 - TIR'!$E$18-'Ejercicio 3 - TIR'!$C$18)*('Ejercicio 3 - TIR'!$E$18-'Ejercicio 3 - TIR'!$D$18)*(1-H583)))</f>
        <v>35196.7499611731</v>
      </c>
      <c r="J583" s="24">
        <f ca="1" t="shared" si="4348"/>
        <v>0.855585901548603</v>
      </c>
      <c r="K583" s="25">
        <f ca="1">IF(J583&lt;=('Ejercicio 3 - TIR'!$D$18-'Ejercicio 3 - TIR'!$C$18)/('Ejercicio 3 - TIR'!$E$18-'Ejercicio 3 - TIR'!$C$18),'Ejercicio 3 - TIR'!$C$18+SQRT(('Ejercicio 3 - TIR'!$E$18-'Ejercicio 3 - TIR'!$C$18)*('Ejercicio 3 - TIR'!$D$18-'Ejercicio 3 - TIR'!$C$18)*J583),'Ejercicio 3 - TIR'!$E$18-SQRT(('Ejercicio 3 - TIR'!$E$18-'Ejercicio 3 - TIR'!$C$18)*('Ejercicio 3 - TIR'!$E$18-'Ejercicio 3 - TIR'!$D$18)*(1-J583)))</f>
        <v>41708.9428166842</v>
      </c>
      <c r="L583" s="24">
        <f ca="1" t="shared" si="4348"/>
        <v>0.204878396098691</v>
      </c>
      <c r="M583" s="25">
        <f ca="1">IF(L583&lt;=('Ejercicio 3 - TIR'!$D$18-'Ejercicio 3 - TIR'!$C$18)/('Ejercicio 3 - TIR'!$E$18-'Ejercicio 3 - TIR'!$C$18),'Ejercicio 3 - TIR'!$C$18+SQRT(('Ejercicio 3 - TIR'!$E$18-'Ejercicio 3 - TIR'!$C$18)*('Ejercicio 3 - TIR'!$D$18-'Ejercicio 3 - TIR'!$C$18)*L583),'Ejercicio 3 - TIR'!$E$18-SQRT(('Ejercicio 3 - TIR'!$E$18-'Ejercicio 3 - TIR'!$C$18)*('Ejercicio 3 - TIR'!$E$18-'Ejercicio 3 - TIR'!$D$18)*(1-L583)))</f>
        <v>35543.6233110488</v>
      </c>
      <c r="N583" s="24">
        <f ca="1" t="shared" ref="N583:R583" si="4349">RAND()</f>
        <v>0.406310321938291</v>
      </c>
      <c r="O583" s="25">
        <f ca="1">IF(N583&lt;=('Ejercicio 3 - TIR'!$D$18-'Ejercicio 3 - TIR'!$C$18)/('Ejercicio 3 - TIR'!$E$18-'Ejercicio 3 - TIR'!$C$18),'Ejercicio 3 - TIR'!$C$18+SQRT(('Ejercicio 3 - TIR'!$E$18-'Ejercicio 3 - TIR'!$C$18)*('Ejercicio 3 - TIR'!$D$18-'Ejercicio 3 - TIR'!$C$18)*N583),'Ejercicio 3 - TIR'!$E$18-SQRT(('Ejercicio 3 - TIR'!$E$18-'Ejercicio 3 - TIR'!$C$18)*('Ejercicio 3 - TIR'!$E$18-'Ejercicio 3 - TIR'!$D$18)*(1-N583)))</f>
        <v>37806.8270309226</v>
      </c>
      <c r="P583" s="24">
        <f ca="1" t="shared" si="4349"/>
        <v>0.238868184080973</v>
      </c>
      <c r="Q583" s="26">
        <f ca="1">IF(P583&lt;=('Ejercicio 3 - TIR'!$D$22-'Ejercicio 3 - TIR'!$C$22)/('Ejercicio 3 - TIR'!$E$22-'Ejercicio 3 - TIR'!$C$22),'Ejercicio 3 - TIR'!$C$22+SQRT(('Ejercicio 3 - TIR'!$E$22-'Ejercicio 3 - TIR'!$C$22)*('Ejercicio 3 - TIR'!$D$22-'Ejercicio 3 - TIR'!$C$22)*P583),'Ejercicio 3 - TIR'!$E$22-SQRT(('Ejercicio 3 - TIR'!$E$22-'Ejercicio 3 - TIR'!$C$22)*('Ejercicio 3 - TIR'!$E$22-'Ejercicio 3 - TIR'!$D$22)*(1-P583)))</f>
        <v>0.140735542706805</v>
      </c>
      <c r="R583" s="24">
        <f ca="1" t="shared" si="4349"/>
        <v>0.811608211213527</v>
      </c>
      <c r="S583" s="26">
        <f ca="1">IF(R583&lt;=('Ejercicio 3 - TIR'!$D$23-'Ejercicio 3 - TIR'!$C$23)/('Ejercicio 3 - TIR'!$E$23-'Ejercicio 3 - TIR'!$C$23),'Ejercicio 3 - TIR'!$C$23+SQRT(('Ejercicio 3 - TIR'!$E$23-'Ejercicio 3 - TIR'!$C$23)*('Ejercicio 3 - TIR'!$D$23-'Ejercicio 3 - TIR'!$C$23)*R583),'Ejercicio 3 - TIR'!$E$23-SQRT(('Ejercicio 3 - TIR'!$E$23-'Ejercicio 3 - TIR'!$C$23)*('Ejercicio 3 - TIR'!$E$23-'Ejercicio 3 - TIR'!$D$23)*(1-R583)))</f>
        <v>0.161585190204196</v>
      </c>
      <c r="T583" s="24">
        <f ca="1" t="shared" ref="T583:X583" si="4350">RAND()</f>
        <v>0.803002042923442</v>
      </c>
      <c r="U583" s="26">
        <f ca="1">IF(T583&lt;=('Ejercicio 3 - TIR'!$D$24-'Ejercicio 3 - TIR'!$C$24)/('Ejercicio 3 - TIR'!$E$24-'Ejercicio 3 - TIR'!$C$24),'Ejercicio 3 - TIR'!$C$24+SQRT(('Ejercicio 3 - TIR'!$E$24-'Ejercicio 3 - TIR'!$C$24)*('Ejercicio 3 - TIR'!$D$24-'Ejercicio 3 - TIR'!$C$24)*T583),'Ejercicio 3 - TIR'!$E$24-SQRT(('Ejercicio 3 - TIR'!$E$24-'Ejercicio 3 - TIR'!$C$24)*('Ejercicio 3 - TIR'!$E$24-'Ejercicio 3 - TIR'!$D$24)*(1-T583)))</f>
        <v>0.196513955637137</v>
      </c>
      <c r="V583" s="24">
        <f ca="1" t="shared" si="4350"/>
        <v>0.00973599418578552</v>
      </c>
      <c r="W583" s="26">
        <f ca="1">IF(V583&lt;=('Ejercicio 3 - TIR'!$D$25-'Ejercicio 3 - TIR'!$C$25)/('Ejercicio 3 - TIR'!$E$25-'Ejercicio 3 - TIR'!$C$25),'Ejercicio 3 - TIR'!$C$25+SQRT(('Ejercicio 3 - TIR'!$E$25-'Ejercicio 3 - TIR'!$C$25)*('Ejercicio 3 - TIR'!$D$25-'Ejercicio 3 - TIR'!$C$25)*V583),'Ejercicio 3 - TIR'!$E$25-SQRT(('Ejercicio 3 - TIR'!$E$25-'Ejercicio 3 - TIR'!$C$25)*('Ejercicio 3 - TIR'!$E$25-'Ejercicio 3 - TIR'!$D$25)*(1-V583)))</f>
        <v>0.183691936058506</v>
      </c>
      <c r="X583" s="24">
        <f ca="1" t="shared" si="4350"/>
        <v>0.941444449758637</v>
      </c>
      <c r="Y583" s="26">
        <f ca="1">IF(X583&lt;=('Ejercicio 3 - TIR'!$D$26-'Ejercicio 3 - TIR'!$C$26)/('Ejercicio 3 - TIR'!$E$26-'Ejercicio 3 - TIR'!$C$26),'Ejercicio 3 - TIR'!$C$26+SQRT(('Ejercicio 3 - TIR'!$E$26-'Ejercicio 3 - TIR'!$C$26)*('Ejercicio 3 - TIR'!$D$26-'Ejercicio 3 - TIR'!$C$26)*X583),'Ejercicio 3 - TIR'!$E$26-SQRT(('Ejercicio 3 - TIR'!$E$26-'Ejercicio 3 - TIR'!$C$26)*('Ejercicio 3 - TIR'!$E$26-'Ejercicio 3 - TIR'!$D$26)*(1-X583)))</f>
        <v>0.262217987422585</v>
      </c>
      <c r="Z583" s="24">
        <f ca="1" t="shared" si="4288"/>
        <v>1.14073554270681</v>
      </c>
      <c r="AA583" s="24">
        <f ca="1" t="shared" si="4289"/>
        <v>1.32506151234777</v>
      </c>
      <c r="AB583" s="24">
        <f ca="1" t="shared" si="4290"/>
        <v>1.58545459160176</v>
      </c>
      <c r="AC583" s="24">
        <f ca="1" t="shared" si="4291"/>
        <v>1.87668981506593</v>
      </c>
      <c r="AD583" s="24">
        <f ca="1" t="shared" si="4292"/>
        <v>2.36879164138899</v>
      </c>
      <c r="AE583" s="23">
        <f ca="1" t="shared" si="4293"/>
        <v>4002.7406425257</v>
      </c>
      <c r="AF583" s="23">
        <f ca="1" t="shared" si="4294"/>
        <v>4649.52425058628</v>
      </c>
      <c r="AG583" s="23">
        <f ca="1" t="shared" si="4295"/>
        <v>5563.22065289978</v>
      </c>
      <c r="AH583" s="23">
        <f ca="1" t="shared" si="4296"/>
        <v>6585.13942535161</v>
      </c>
      <c r="AI583" s="23">
        <f ca="1" t="shared" si="4297"/>
        <v>8311.88143236443</v>
      </c>
      <c r="AJ583" s="25">
        <f ca="1" t="shared" si="4298"/>
        <v>41467.5486242902</v>
      </c>
      <c r="AK583" s="25">
        <f ca="1" t="shared" si="4299"/>
        <v>46637.8587332784</v>
      </c>
      <c r="AL583" s="25">
        <f ca="1" t="shared" si="4300"/>
        <v>66127.6348995671</v>
      </c>
      <c r="AM583" s="25">
        <f ca="1" t="shared" si="4301"/>
        <v>66704.3558583854</v>
      </c>
      <c r="AN583" s="25">
        <f ca="1" t="shared" si="4302"/>
        <v>89556.4958582886</v>
      </c>
      <c r="AO583" s="25">
        <f ca="1">C583/'Ejercicio 3 - TIR'!$D$7</f>
        <v>14851.7411071217</v>
      </c>
      <c r="AP583" s="25">
        <f ca="1" t="shared" si="4303"/>
        <v>26615.8075171684</v>
      </c>
      <c r="AQ583" s="25">
        <f ca="1" t="shared" si="4304"/>
        <v>31786.1176261566</v>
      </c>
      <c r="AR583" s="25">
        <f ca="1" t="shared" si="4305"/>
        <v>51275.8937924454</v>
      </c>
      <c r="AS583" s="25">
        <f ca="1" t="shared" si="4306"/>
        <v>51852.6147512636</v>
      </c>
      <c r="AT583" s="25">
        <f ca="1" t="shared" si="4307"/>
        <v>74704.7547511669</v>
      </c>
      <c r="AU583" s="25">
        <f ca="1">AP583*'Ejercicio 3 - TIR'!$D$5</f>
        <v>13307.9037585842</v>
      </c>
      <c r="AV583" s="25">
        <f ca="1">AQ583*'Ejercicio 3 - TIR'!$D$5</f>
        <v>15893.0588130783</v>
      </c>
      <c r="AW583" s="25">
        <f ca="1">AR583*'Ejercicio 3 - TIR'!$D$5</f>
        <v>25637.9468962227</v>
      </c>
      <c r="AX583" s="25">
        <f ca="1">AS583*'Ejercicio 3 - TIR'!$D$5</f>
        <v>25926.3073756318</v>
      </c>
      <c r="AY583" s="25">
        <f ca="1">AT583*'Ejercicio 3 - TIR'!$D$5</f>
        <v>37352.3773755834</v>
      </c>
      <c r="AZ583" s="25">
        <f ca="1" t="shared" ref="AZ583:BD583" si="4351">AJ583-AU583-AE583</f>
        <v>24156.9042231803</v>
      </c>
      <c r="BA583" s="25">
        <f ca="1" t="shared" si="4351"/>
        <v>26095.2756696138</v>
      </c>
      <c r="BB583" s="25">
        <f ca="1" t="shared" si="4351"/>
        <v>34926.4673504446</v>
      </c>
      <c r="BC583" s="25">
        <f ca="1" t="shared" si="4351"/>
        <v>34192.909057402</v>
      </c>
      <c r="BD583" s="25">
        <f ca="1" t="shared" si="4351"/>
        <v>43892.2370503407</v>
      </c>
      <c r="BE583" s="25">
        <f ca="1" t="shared" ref="BE583:BI583" si="4352">AZ583/Z583</f>
        <v>21176.6034447032</v>
      </c>
      <c r="BF583" s="25">
        <f ca="1" t="shared" si="4352"/>
        <v>19693.6334098012</v>
      </c>
      <c r="BG583" s="25">
        <f ca="1" t="shared" si="4352"/>
        <v>22029.307894059</v>
      </c>
      <c r="BH583" s="25">
        <f ca="1" t="shared" si="4352"/>
        <v>18219.7978498651</v>
      </c>
      <c r="BI583" s="25">
        <f ca="1" t="shared" si="4352"/>
        <v>18529.3785588519</v>
      </c>
      <c r="BJ583" s="25">
        <f ca="1" t="shared" si="4310"/>
        <v>67372.1676436493</v>
      </c>
      <c r="BK583" s="25">
        <f ca="1" t="shared" si="4311"/>
        <v>35180.6801946232</v>
      </c>
      <c r="BL583" s="25">
        <f ca="1" t="shared" si="4312"/>
        <v>102552.847838272</v>
      </c>
      <c r="BM583" s="25">
        <f ca="1">BK583*'Ejercicio 3 - TIR'!$D$5</f>
        <v>17590.3400973116</v>
      </c>
      <c r="BN583" s="25">
        <f ca="1" t="shared" si="4313"/>
        <v>84962.5077409609</v>
      </c>
      <c r="BO583" s="25">
        <f ca="1" t="shared" si="4314"/>
        <v>35867.4466155839</v>
      </c>
      <c r="BP583" s="25">
        <f ca="1" t="shared" si="4315"/>
        <v>-102700.281597632</v>
      </c>
      <c r="BQ583" s="25">
        <f ca="1" t="shared" ref="BQ583:BT583" si="4353">BE583</f>
        <v>21176.6034447032</v>
      </c>
      <c r="BR583" s="25">
        <f ca="1" t="shared" si="4353"/>
        <v>19693.6334098012</v>
      </c>
      <c r="BS583" s="25">
        <f ca="1" t="shared" si="4353"/>
        <v>22029.307894059</v>
      </c>
      <c r="BT583" s="25">
        <f ca="1" t="shared" si="4353"/>
        <v>18219.7978498651</v>
      </c>
      <c r="BU583" s="25">
        <f ca="1" t="shared" si="4317"/>
        <v>54396.8251744359</v>
      </c>
      <c r="BV583" s="27">
        <f ca="1" t="shared" si="4318"/>
        <v>8.53737907880527</v>
      </c>
    </row>
    <row r="584" ht="15" customHeight="1" spans="1:74">
      <c r="A584" s="23">
        <v>583</v>
      </c>
      <c r="B584" s="24">
        <f ca="1" t="shared" ref="B584:F584" si="4354">RAND()</f>
        <v>0.44792087274178</v>
      </c>
      <c r="C584" s="25">
        <f ca="1">IF(B584&lt;=('Ejercicio 3 - TIR'!$D$13-'Ejercicio 3 - TIR'!$C$13)/('Ejercicio 3 - TIR'!$E$13-'Ejercicio 3 - TIR'!$C$13),'Ejercicio 3 - TIR'!$C$13+SQRT(('Ejercicio 3 - TIR'!$E$13-'Ejercicio 3 - TIR'!$C$13)*('Ejercicio 3 - TIR'!$D$13-'Ejercicio 3 - TIR'!$C$13)*B584),'Ejercicio 3 - TIR'!$E$13-SQRT(('Ejercicio 3 - TIR'!$E$13-'Ejercicio 3 - TIR'!$C$13)*('Ejercicio 3 - TIR'!$E$13-'Ejercicio 3 - TIR'!$D$13)*(1-B584)))</f>
        <v>74261.0226949503</v>
      </c>
      <c r="D584" s="24">
        <f ca="1" t="shared" si="4354"/>
        <v>0.345832608558533</v>
      </c>
      <c r="E584" s="25">
        <f ca="1">IF(D584&lt;=('Ejercicio 3 - TIR'!$D$14-'Ejercicio 3 - TIR'!$C$14)/('Ejercicio 3 - TIR'!$E$14-'Ejercicio 3 - TIR'!$C$14),'Ejercicio 3 - TIR'!$C$14+SQRT(('Ejercicio 3 - TIR'!$E$14-'Ejercicio 3 - TIR'!$C$14)*('Ejercicio 3 - TIR'!$D$14-'Ejercicio 3 - TIR'!$C$14)*D584),'Ejercicio 3 - TIR'!$E$14-SQRT(('Ejercicio 3 - TIR'!$E$14-'Ejercicio 3 - TIR'!$C$14)*('Ejercicio 3 - TIR'!$E$14-'Ejercicio 3 - TIR'!$D$14)*(1-D584)))</f>
        <v>30094.1881344223</v>
      </c>
      <c r="F584" s="24">
        <f ca="1" t="shared" si="4354"/>
        <v>0.763010180994294</v>
      </c>
      <c r="G584" s="25">
        <f ca="1">IF(F584&lt;=('Ejercicio 3 - TIR'!$D$18-'Ejercicio 3 - TIR'!$C$18)/('Ejercicio 3 - TIR'!$E$18-'Ejercicio 3 - TIR'!$C$18),'Ejercicio 3 - TIR'!$C$18+SQRT(('Ejercicio 3 - TIR'!$E$18-'Ejercicio 3 - TIR'!$C$18)*('Ejercicio 3 - TIR'!$D$18-'Ejercicio 3 - TIR'!$C$18)*F584),'Ejercicio 3 - TIR'!$E$18-SQRT(('Ejercicio 3 - TIR'!$E$18-'Ejercicio 3 - TIR'!$C$18)*('Ejercicio 3 - TIR'!$E$18-'Ejercicio 3 - TIR'!$D$18)*(1-F584)))</f>
        <v>40784.0497600863</v>
      </c>
      <c r="H584" s="24">
        <f ca="1" t="shared" ref="H584:L584" si="4355">RAND()</f>
        <v>0.67097830825445</v>
      </c>
      <c r="I584" s="25">
        <f ca="1">IF(H584&lt;=('Ejercicio 3 - TIR'!$D$18-'Ejercicio 3 - TIR'!$C$18)/('Ejercicio 3 - TIR'!$E$18-'Ejercicio 3 - TIR'!$C$18),'Ejercicio 3 - TIR'!$C$18+SQRT(('Ejercicio 3 - TIR'!$E$18-'Ejercicio 3 - TIR'!$C$18)*('Ejercicio 3 - TIR'!$D$18-'Ejercicio 3 - TIR'!$C$18)*H584),'Ejercicio 3 - TIR'!$E$18-SQRT(('Ejercicio 3 - TIR'!$E$18-'Ejercicio 3 - TIR'!$C$18)*('Ejercicio 3 - TIR'!$E$18-'Ejercicio 3 - TIR'!$D$18)*(1-H584)))</f>
        <v>40032.4425639036</v>
      </c>
      <c r="J584" s="24">
        <f ca="1" t="shared" si="4355"/>
        <v>0.629988972277936</v>
      </c>
      <c r="K584" s="25">
        <f ca="1">IF(J584&lt;=('Ejercicio 3 - TIR'!$D$18-'Ejercicio 3 - TIR'!$C$18)/('Ejercicio 3 - TIR'!$E$18-'Ejercicio 3 - TIR'!$C$18),'Ejercicio 3 - TIR'!$C$18+SQRT(('Ejercicio 3 - TIR'!$E$18-'Ejercicio 3 - TIR'!$C$18)*('Ejercicio 3 - TIR'!$D$18-'Ejercicio 3 - TIR'!$C$18)*J584),'Ejercicio 3 - TIR'!$E$18-SQRT(('Ejercicio 3 - TIR'!$E$18-'Ejercicio 3 - TIR'!$C$18)*('Ejercicio 3 - TIR'!$E$18-'Ejercicio 3 - TIR'!$D$18)*(1-J584)))</f>
        <v>39721.0259665166</v>
      </c>
      <c r="L584" s="24">
        <f ca="1" t="shared" si="4355"/>
        <v>0.94560080617276</v>
      </c>
      <c r="M584" s="25">
        <f ca="1">IF(L584&lt;=('Ejercicio 3 - TIR'!$D$18-'Ejercicio 3 - TIR'!$C$18)/('Ejercicio 3 - TIR'!$E$18-'Ejercicio 3 - TIR'!$C$18),'Ejercicio 3 - TIR'!$C$18+SQRT(('Ejercicio 3 - TIR'!$E$18-'Ejercicio 3 - TIR'!$C$18)*('Ejercicio 3 - TIR'!$D$18-'Ejercicio 3 - TIR'!$C$18)*L584),'Ejercicio 3 - TIR'!$E$18-SQRT(('Ejercicio 3 - TIR'!$E$18-'Ejercicio 3 - TIR'!$C$18)*('Ejercicio 3 - TIR'!$E$18-'Ejercicio 3 - TIR'!$D$18)*(1-L584)))</f>
        <v>42980.1139791951</v>
      </c>
      <c r="N584" s="24">
        <f ca="1" t="shared" ref="N584:R584" si="4356">RAND()</f>
        <v>0.156261055709423</v>
      </c>
      <c r="O584" s="25">
        <f ca="1">IF(N584&lt;=('Ejercicio 3 - TIR'!$D$18-'Ejercicio 3 - TIR'!$C$18)/('Ejercicio 3 - TIR'!$E$18-'Ejercicio 3 - TIR'!$C$18),'Ejercicio 3 - TIR'!$C$18+SQRT(('Ejercicio 3 - TIR'!$E$18-'Ejercicio 3 - TIR'!$C$18)*('Ejercicio 3 - TIR'!$D$18-'Ejercicio 3 - TIR'!$C$18)*N584),'Ejercicio 3 - TIR'!$E$18-SQRT(('Ejercicio 3 - TIR'!$E$18-'Ejercicio 3 - TIR'!$C$18)*('Ejercicio 3 - TIR'!$E$18-'Ejercicio 3 - TIR'!$D$18)*(1-N584)))</f>
        <v>34841.4004540436</v>
      </c>
      <c r="P584" s="24">
        <f ca="1" t="shared" si="4356"/>
        <v>0.604358105170688</v>
      </c>
      <c r="Q584" s="26">
        <f ca="1">IF(P584&lt;=('Ejercicio 3 - TIR'!$D$22-'Ejercicio 3 - TIR'!$C$22)/('Ejercicio 3 - TIR'!$E$22-'Ejercicio 3 - TIR'!$C$22),'Ejercicio 3 - TIR'!$C$22+SQRT(('Ejercicio 3 - TIR'!$E$22-'Ejercicio 3 - TIR'!$C$22)*('Ejercicio 3 - TIR'!$D$22-'Ejercicio 3 - TIR'!$C$22)*P584),'Ejercicio 3 - TIR'!$E$22-SQRT(('Ejercicio 3 - TIR'!$E$22-'Ejercicio 3 - TIR'!$C$22)*('Ejercicio 3 - TIR'!$E$22-'Ejercicio 3 - TIR'!$D$22)*(1-P584)))</f>
        <v>0.153313759899664</v>
      </c>
      <c r="R584" s="24">
        <f ca="1" t="shared" si="4356"/>
        <v>0.58502939827177</v>
      </c>
      <c r="S584" s="26">
        <f ca="1">IF(R584&lt;=('Ejercicio 3 - TIR'!$D$23-'Ejercicio 3 - TIR'!$C$23)/('Ejercicio 3 - TIR'!$E$23-'Ejercicio 3 - TIR'!$C$23),'Ejercicio 3 - TIR'!$C$23+SQRT(('Ejercicio 3 - TIR'!$E$23-'Ejercicio 3 - TIR'!$C$23)*('Ejercicio 3 - TIR'!$D$23-'Ejercicio 3 - TIR'!$C$23)*R584),'Ejercicio 3 - TIR'!$E$23-SQRT(('Ejercicio 3 - TIR'!$E$23-'Ejercicio 3 - TIR'!$C$23)*('Ejercicio 3 - TIR'!$E$23-'Ejercicio 3 - TIR'!$D$23)*(1-R584)))</f>
        <v>0.152669667343576</v>
      </c>
      <c r="T584" s="24">
        <f ca="1" t="shared" ref="T584:X584" si="4357">RAND()</f>
        <v>0.116086852638625</v>
      </c>
      <c r="U584" s="26">
        <f ca="1">IF(T584&lt;=('Ejercicio 3 - TIR'!$D$24-'Ejercicio 3 - TIR'!$C$24)/('Ejercicio 3 - TIR'!$E$24-'Ejercicio 3 - TIR'!$C$24),'Ejercicio 3 - TIR'!$C$24+SQRT(('Ejercicio 3 - TIR'!$E$24-'Ejercicio 3 - TIR'!$C$24)*('Ejercicio 3 - TIR'!$D$24-'Ejercicio 3 - TIR'!$C$24)*T584),'Ejercicio 3 - TIR'!$E$24-SQRT(('Ejercicio 3 - TIR'!$E$24-'Ejercicio 3 - TIR'!$C$24)*('Ejercicio 3 - TIR'!$E$24-'Ejercicio 3 - TIR'!$D$24)*(1-T584)))</f>
        <v>0.165613532289047</v>
      </c>
      <c r="V584" s="24">
        <f ca="1" t="shared" si="4357"/>
        <v>0.66738514602318</v>
      </c>
      <c r="W584" s="26">
        <f ca="1">IF(V584&lt;=('Ejercicio 3 - TIR'!$D$25-'Ejercicio 3 - TIR'!$C$25)/('Ejercicio 3 - TIR'!$E$25-'Ejercicio 3 - TIR'!$C$25),'Ejercicio 3 - TIR'!$C$25+SQRT(('Ejercicio 3 - TIR'!$E$25-'Ejercicio 3 - TIR'!$C$25)*('Ejercicio 3 - TIR'!$D$25-'Ejercicio 3 - TIR'!$C$25)*V584),'Ejercicio 3 - TIR'!$E$25-SQRT(('Ejercicio 3 - TIR'!$E$25-'Ejercicio 3 - TIR'!$C$25)*('Ejercicio 3 - TIR'!$E$25-'Ejercicio 3 - TIR'!$D$25)*(1-V584)))</f>
        <v>0.215880328417189</v>
      </c>
      <c r="X584" s="24">
        <f ca="1" t="shared" si="4357"/>
        <v>0.080619637060855</v>
      </c>
      <c r="Y584" s="26">
        <f ca="1">IF(X584&lt;=('Ejercicio 3 - TIR'!$D$26-'Ejercicio 3 - TIR'!$C$26)/('Ejercicio 3 - TIR'!$E$26-'Ejercicio 3 - TIR'!$C$26),'Ejercicio 3 - TIR'!$C$26+SQRT(('Ejercicio 3 - TIR'!$E$26-'Ejercicio 3 - TIR'!$C$26)*('Ejercicio 3 - TIR'!$D$26-'Ejercicio 3 - TIR'!$C$26)*X584),'Ejercicio 3 - TIR'!$E$26-SQRT(('Ejercicio 3 - TIR'!$E$26-'Ejercicio 3 - TIR'!$C$26)*('Ejercicio 3 - TIR'!$E$26-'Ejercicio 3 - TIR'!$D$26)*(1-X584)))</f>
        <v>0.204753745967188</v>
      </c>
      <c r="Z584" s="24">
        <f ca="1" t="shared" si="4288"/>
        <v>1.15331375989966</v>
      </c>
      <c r="AA584" s="24">
        <f ca="1" t="shared" si="4289"/>
        <v>1.32938978796631</v>
      </c>
      <c r="AB584" s="24">
        <f ca="1" t="shared" si="4290"/>
        <v>1.5495547265404</v>
      </c>
      <c r="AC584" s="24">
        <f ca="1" t="shared" si="4291"/>
        <v>1.88407310980635</v>
      </c>
      <c r="AD584" s="24">
        <f ca="1" t="shared" si="4292"/>
        <v>2.26984413671525</v>
      </c>
      <c r="AE584" s="23">
        <f ca="1" t="shared" si="4293"/>
        <v>4613.85313401615</v>
      </c>
      <c r="AF584" s="23">
        <f ca="1" t="shared" si="4294"/>
        <v>5318.24855715851</v>
      </c>
      <c r="AG584" s="23">
        <f ca="1" t="shared" si="4295"/>
        <v>6199.02248630066</v>
      </c>
      <c r="AH584" s="23">
        <f ca="1" t="shared" si="4296"/>
        <v>7537.26949650878</v>
      </c>
      <c r="AI584" s="23">
        <f ca="1" t="shared" si="4297"/>
        <v>9080.55366028317</v>
      </c>
      <c r="AJ584" s="25">
        <f ca="1" t="shared" si="4298"/>
        <v>47036.8057727402</v>
      </c>
      <c r="AK584" s="25">
        <f ca="1" t="shared" si="4299"/>
        <v>53218.7203318015</v>
      </c>
      <c r="AL584" s="25">
        <f ca="1" t="shared" si="4300"/>
        <v>61549.9035294499</v>
      </c>
      <c r="AM584" s="25">
        <f ca="1" t="shared" si="4301"/>
        <v>80977.6770046137</v>
      </c>
      <c r="AN584" s="25">
        <f ca="1" t="shared" si="4302"/>
        <v>79084.548535559</v>
      </c>
      <c r="AO584" s="25">
        <f ca="1">C584/'Ejercicio 3 - TIR'!$D$7</f>
        <v>14852.2045389901</v>
      </c>
      <c r="AP584" s="25">
        <f ca="1" t="shared" si="4303"/>
        <v>32184.6012337501</v>
      </c>
      <c r="AQ584" s="25">
        <f ca="1" t="shared" si="4304"/>
        <v>38366.5157928115</v>
      </c>
      <c r="AR584" s="25">
        <f ca="1" t="shared" si="4305"/>
        <v>46697.6989904599</v>
      </c>
      <c r="AS584" s="25">
        <f ca="1" t="shared" si="4306"/>
        <v>66125.4724656236</v>
      </c>
      <c r="AT584" s="25">
        <f ca="1" t="shared" si="4307"/>
        <v>64232.3439965689</v>
      </c>
      <c r="AU584" s="25">
        <f ca="1">AP584*'Ejercicio 3 - TIR'!$D$5</f>
        <v>16092.3006168751</v>
      </c>
      <c r="AV584" s="25">
        <f ca="1">AQ584*'Ejercicio 3 - TIR'!$D$5</f>
        <v>19183.2578964057</v>
      </c>
      <c r="AW584" s="25">
        <f ca="1">AR584*'Ejercicio 3 - TIR'!$D$5</f>
        <v>23348.8494952299</v>
      </c>
      <c r="AX584" s="25">
        <f ca="1">AS584*'Ejercicio 3 - TIR'!$D$5</f>
        <v>33062.7362328118</v>
      </c>
      <c r="AY584" s="25">
        <f ca="1">AT584*'Ejercicio 3 - TIR'!$D$5</f>
        <v>32116.1719982845</v>
      </c>
      <c r="AZ584" s="25">
        <f ca="1" t="shared" ref="AZ584:BD584" si="4358">AJ584-AU584-AE584</f>
        <v>26330.652021849</v>
      </c>
      <c r="BA584" s="25">
        <f ca="1" t="shared" si="4358"/>
        <v>28717.2138782373</v>
      </c>
      <c r="BB584" s="25">
        <f ca="1" t="shared" si="4358"/>
        <v>32002.0315479193</v>
      </c>
      <c r="BC584" s="25">
        <f ca="1" t="shared" si="4358"/>
        <v>40377.6712752931</v>
      </c>
      <c r="BD584" s="25">
        <f ca="1" t="shared" si="4358"/>
        <v>37887.8228769914</v>
      </c>
      <c r="BE584" s="25">
        <f ca="1" t="shared" ref="BE584:BI584" si="4359">AZ584/Z584</f>
        <v>22830.4325651501</v>
      </c>
      <c r="BF584" s="25">
        <f ca="1" t="shared" si="4359"/>
        <v>21601.801170873</v>
      </c>
      <c r="BG584" s="25">
        <f ca="1" t="shared" si="4359"/>
        <v>20652.4048488228</v>
      </c>
      <c r="BH584" s="25">
        <f ca="1" t="shared" si="4359"/>
        <v>21431.0533201353</v>
      </c>
      <c r="BI584" s="25">
        <f ca="1" t="shared" si="4359"/>
        <v>16691.8169684636</v>
      </c>
      <c r="BJ584" s="25">
        <f ca="1" t="shared" si="4310"/>
        <v>68309.1164861242</v>
      </c>
      <c r="BK584" s="25">
        <f ca="1" t="shared" si="4311"/>
        <v>33712.1893901223</v>
      </c>
      <c r="BL584" s="25">
        <f ca="1" t="shared" si="4312"/>
        <v>102021.305876246</v>
      </c>
      <c r="BM584" s="25">
        <f ca="1">BK584*'Ejercicio 3 - TIR'!$D$5</f>
        <v>16856.0946950611</v>
      </c>
      <c r="BN584" s="25">
        <f ca="1" t="shared" si="4313"/>
        <v>85165.2111811853</v>
      </c>
      <c r="BO584" s="25">
        <f ca="1" t="shared" si="4314"/>
        <v>37520.2904039173</v>
      </c>
      <c r="BP584" s="25">
        <f ca="1" t="shared" si="4315"/>
        <v>-104355.210829373</v>
      </c>
      <c r="BQ584" s="25">
        <f ca="1" t="shared" ref="BQ584:BT584" si="4360">BE584</f>
        <v>22830.4325651501</v>
      </c>
      <c r="BR584" s="25">
        <f ca="1" t="shared" si="4360"/>
        <v>21601.801170873</v>
      </c>
      <c r="BS584" s="25">
        <f ca="1" t="shared" si="4360"/>
        <v>20652.4048488228</v>
      </c>
      <c r="BT584" s="25">
        <f ca="1" t="shared" si="4360"/>
        <v>21431.0533201353</v>
      </c>
      <c r="BU584" s="25">
        <f ca="1" t="shared" si="4317"/>
        <v>54212.107372381</v>
      </c>
      <c r="BV584" s="27">
        <f ca="1" t="shared" si="4318"/>
        <v>9.36497372983382</v>
      </c>
    </row>
    <row r="585" ht="15" customHeight="1" spans="1:74">
      <c r="A585" s="23">
        <v>584</v>
      </c>
      <c r="B585" s="24">
        <f ca="1" t="shared" ref="B585:F585" si="4361">RAND()</f>
        <v>0.977700467330473</v>
      </c>
      <c r="C585" s="25">
        <f ca="1">IF(B585&lt;=('Ejercicio 3 - TIR'!$D$13-'Ejercicio 3 - TIR'!$C$13)/('Ejercicio 3 - TIR'!$E$13-'Ejercicio 3 - TIR'!$C$13),'Ejercicio 3 - TIR'!$C$13+SQRT(('Ejercicio 3 - TIR'!$E$13-'Ejercicio 3 - TIR'!$C$13)*('Ejercicio 3 - TIR'!$D$13-'Ejercicio 3 - TIR'!$C$13)*B585),'Ejercicio 3 - TIR'!$E$13-SQRT(('Ejercicio 3 - TIR'!$E$13-'Ejercicio 3 - TIR'!$C$13)*('Ejercicio 3 - TIR'!$E$13-'Ejercicio 3 - TIR'!$D$13)*(1-B585)))</f>
        <v>94827.0473418528</v>
      </c>
      <c r="D585" s="24">
        <f ca="1" t="shared" si="4361"/>
        <v>0.585364184443503</v>
      </c>
      <c r="E585" s="25">
        <f ca="1">IF(D585&lt;=('Ejercicio 3 - TIR'!$D$14-'Ejercicio 3 - TIR'!$C$14)/('Ejercicio 3 - TIR'!$E$14-'Ejercicio 3 - TIR'!$C$14),'Ejercicio 3 - TIR'!$C$14+SQRT(('Ejercicio 3 - TIR'!$E$14-'Ejercicio 3 - TIR'!$C$14)*('Ejercicio 3 - TIR'!$D$14-'Ejercicio 3 - TIR'!$C$14)*D585),'Ejercicio 3 - TIR'!$E$14-SQRT(('Ejercicio 3 - TIR'!$E$14-'Ejercicio 3 - TIR'!$C$14)*('Ejercicio 3 - TIR'!$E$14-'Ejercicio 3 - TIR'!$D$14)*(1-D585)))</f>
        <v>32113.5957285037</v>
      </c>
      <c r="F585" s="24">
        <f ca="1" t="shared" si="4361"/>
        <v>0.473528617951998</v>
      </c>
      <c r="G585" s="25">
        <f ca="1">IF(F585&lt;=('Ejercicio 3 - TIR'!$D$18-'Ejercicio 3 - TIR'!$C$18)/('Ejercicio 3 - TIR'!$E$18-'Ejercicio 3 - TIR'!$C$18),'Ejercicio 3 - TIR'!$C$18+SQRT(('Ejercicio 3 - TIR'!$E$18-'Ejercicio 3 - TIR'!$C$18)*('Ejercicio 3 - TIR'!$D$18-'Ejercicio 3 - TIR'!$C$18)*F585),'Ejercicio 3 - TIR'!$E$18-SQRT(('Ejercicio 3 - TIR'!$E$18-'Ejercicio 3 - TIR'!$C$18)*('Ejercicio 3 - TIR'!$E$18-'Ejercicio 3 - TIR'!$D$18)*(1-F585)))</f>
        <v>38427.8877954562</v>
      </c>
      <c r="H585" s="24">
        <f ca="1" t="shared" ref="H585:L585" si="4362">RAND()</f>
        <v>0.810524928465594</v>
      </c>
      <c r="I585" s="25">
        <f ca="1">IF(H585&lt;=('Ejercicio 3 - TIR'!$D$18-'Ejercicio 3 - TIR'!$C$18)/('Ejercicio 3 - TIR'!$E$18-'Ejercicio 3 - TIR'!$C$18),'Ejercicio 3 - TIR'!$C$18+SQRT(('Ejercicio 3 - TIR'!$E$18-'Ejercicio 3 - TIR'!$C$18)*('Ejercicio 3 - TIR'!$D$18-'Ejercicio 3 - TIR'!$C$18)*H585),'Ejercicio 3 - TIR'!$E$18-SQRT(('Ejercicio 3 - TIR'!$E$18-'Ejercicio 3 - TIR'!$C$18)*('Ejercicio 3 - TIR'!$E$18-'Ejercicio 3 - TIR'!$D$18)*(1-H585)))</f>
        <v>41230.3010246068</v>
      </c>
      <c r="J585" s="24">
        <f ca="1" t="shared" si="4362"/>
        <v>0.525001390336426</v>
      </c>
      <c r="K585" s="25">
        <f ca="1">IF(J585&lt;=('Ejercicio 3 - TIR'!$D$18-'Ejercicio 3 - TIR'!$C$18)/('Ejercicio 3 - TIR'!$E$18-'Ejercicio 3 - TIR'!$C$18),'Ejercicio 3 - TIR'!$C$18+SQRT(('Ejercicio 3 - TIR'!$E$18-'Ejercicio 3 - TIR'!$C$18)*('Ejercicio 3 - TIR'!$D$18-'Ejercicio 3 - TIR'!$C$18)*J585),'Ejercicio 3 - TIR'!$E$18-SQRT(('Ejercicio 3 - TIR'!$E$18-'Ejercicio 3 - TIR'!$C$18)*('Ejercicio 3 - TIR'!$E$18-'Ejercicio 3 - TIR'!$D$18)*(1-J585)))</f>
        <v>38874.1314251291</v>
      </c>
      <c r="L585" s="24">
        <f ca="1" t="shared" si="4362"/>
        <v>0.11397891146439</v>
      </c>
      <c r="M585" s="25">
        <f ca="1">IF(L585&lt;=('Ejercicio 3 - TIR'!$D$18-'Ejercicio 3 - TIR'!$C$18)/('Ejercicio 3 - TIR'!$E$18-'Ejercicio 3 - TIR'!$C$18),'Ejercicio 3 - TIR'!$C$18+SQRT(('Ejercicio 3 - TIR'!$E$18-'Ejercicio 3 - TIR'!$C$18)*('Ejercicio 3 - TIR'!$D$18-'Ejercicio 3 - TIR'!$C$18)*L585),'Ejercicio 3 - TIR'!$E$18-SQRT(('Ejercicio 3 - TIR'!$E$18-'Ejercicio 3 - TIR'!$C$18)*('Ejercicio 3 - TIR'!$E$18-'Ejercicio 3 - TIR'!$D$18)*(1-L585)))</f>
        <v>34134.8321271436</v>
      </c>
      <c r="N585" s="24">
        <f ca="1" t="shared" ref="N585:R585" si="4363">RAND()</f>
        <v>0.130076864901793</v>
      </c>
      <c r="O585" s="25">
        <f ca="1">IF(N585&lt;=('Ejercicio 3 - TIR'!$D$18-'Ejercicio 3 - TIR'!$C$18)/('Ejercicio 3 - TIR'!$E$18-'Ejercicio 3 - TIR'!$C$18),'Ejercicio 3 - TIR'!$C$18+SQRT(('Ejercicio 3 - TIR'!$E$18-'Ejercicio 3 - TIR'!$C$18)*('Ejercicio 3 - TIR'!$D$18-'Ejercicio 3 - TIR'!$C$18)*N585),'Ejercicio 3 - TIR'!$E$18-SQRT(('Ejercicio 3 - TIR'!$E$18-'Ejercicio 3 - TIR'!$C$18)*('Ejercicio 3 - TIR'!$E$18-'Ejercicio 3 - TIR'!$D$18)*(1-N585)))</f>
        <v>34417.1857256933</v>
      </c>
      <c r="P585" s="24">
        <f ca="1" t="shared" si="4363"/>
        <v>0.118612421927565</v>
      </c>
      <c r="Q585" s="26">
        <f ca="1">IF(P585&lt;=('Ejercicio 3 - TIR'!$D$22-'Ejercicio 3 - TIR'!$C$22)/('Ejercicio 3 - TIR'!$E$22-'Ejercicio 3 - TIR'!$C$22),'Ejercicio 3 - TIR'!$C$22+SQRT(('Ejercicio 3 - TIR'!$E$22-'Ejercicio 3 - TIR'!$C$22)*('Ejercicio 3 - TIR'!$D$22-'Ejercicio 3 - TIR'!$C$22)*P585),'Ejercicio 3 - TIR'!$E$22-SQRT(('Ejercicio 3 - TIR'!$E$22-'Ejercicio 3 - TIR'!$C$22)*('Ejercicio 3 - TIR'!$E$22-'Ejercicio 3 - TIR'!$D$22)*(1-P585)))</f>
        <v>0.134611719935367</v>
      </c>
      <c r="R585" s="24">
        <f ca="1" t="shared" si="4363"/>
        <v>0.48980480147453</v>
      </c>
      <c r="S585" s="26">
        <f ca="1">IF(R585&lt;=('Ejercicio 3 - TIR'!$D$23-'Ejercicio 3 - TIR'!$C$23)/('Ejercicio 3 - TIR'!$E$23-'Ejercicio 3 - TIR'!$C$23),'Ejercicio 3 - TIR'!$C$23+SQRT(('Ejercicio 3 - TIR'!$E$23-'Ejercicio 3 - TIR'!$C$23)*('Ejercicio 3 - TIR'!$D$23-'Ejercicio 3 - TIR'!$C$23)*R585),'Ejercicio 3 - TIR'!$E$23-SQRT(('Ejercicio 3 - TIR'!$E$23-'Ejercicio 3 - TIR'!$C$23)*('Ejercicio 3 - TIR'!$E$23-'Ejercicio 3 - TIR'!$D$23)*(1-R585)))</f>
        <v>0.14969256881198</v>
      </c>
      <c r="T585" s="24">
        <f ca="1" t="shared" ref="T585:X585" si="4364">RAND()</f>
        <v>0.600034286669978</v>
      </c>
      <c r="U585" s="26">
        <f ca="1">IF(T585&lt;=('Ejercicio 3 - TIR'!$D$24-'Ejercicio 3 - TIR'!$C$24)/('Ejercicio 3 - TIR'!$E$24-'Ejercicio 3 - TIR'!$C$24),'Ejercicio 3 - TIR'!$C$24+SQRT(('Ejercicio 3 - TIR'!$E$24-'Ejercicio 3 - TIR'!$C$24)*('Ejercicio 3 - TIR'!$D$24-'Ejercicio 3 - TIR'!$C$24)*T585),'Ejercicio 3 - TIR'!$E$24-SQRT(('Ejercicio 3 - TIR'!$E$24-'Ejercicio 3 - TIR'!$C$24)*('Ejercicio 3 - TIR'!$E$24-'Ejercicio 3 - TIR'!$D$24)*(1-T585)))</f>
        <v>0.186535033283685</v>
      </c>
      <c r="V585" s="24">
        <f ca="1" t="shared" si="4364"/>
        <v>0.460505378652856</v>
      </c>
      <c r="W585" s="26">
        <f ca="1">IF(V585&lt;=('Ejercicio 3 - TIR'!$D$25-'Ejercicio 3 - TIR'!$C$25)/('Ejercicio 3 - TIR'!$E$25-'Ejercicio 3 - TIR'!$C$25),'Ejercicio 3 - TIR'!$C$25+SQRT(('Ejercicio 3 - TIR'!$E$25-'Ejercicio 3 - TIR'!$C$25)*('Ejercicio 3 - TIR'!$D$25-'Ejercicio 3 - TIR'!$C$25)*V585),'Ejercicio 3 - TIR'!$E$25-SQRT(('Ejercicio 3 - TIR'!$E$25-'Ejercicio 3 - TIR'!$C$25)*('Ejercicio 3 - TIR'!$E$25-'Ejercicio 3 - TIR'!$D$25)*(1-V585)))</f>
        <v>0.206546217946938</v>
      </c>
      <c r="X585" s="24">
        <f ca="1" t="shared" si="4364"/>
        <v>0.979172476456811</v>
      </c>
      <c r="Y585" s="26">
        <f ca="1">IF(X585&lt;=('Ejercicio 3 - TIR'!$D$26-'Ejercicio 3 - TIR'!$C$26)/('Ejercicio 3 - TIR'!$E$26-'Ejercicio 3 - TIR'!$C$26),'Ejercicio 3 - TIR'!$C$26+SQRT(('Ejercicio 3 - TIR'!$E$26-'Ejercicio 3 - TIR'!$C$26)*('Ejercicio 3 - TIR'!$D$26-'Ejercicio 3 - TIR'!$C$26)*X585),'Ejercicio 3 - TIR'!$E$26-SQRT(('Ejercicio 3 - TIR'!$E$26-'Ejercicio 3 - TIR'!$C$26)*('Ejercicio 3 - TIR'!$E$26-'Ejercicio 3 - TIR'!$D$26)*(1-X585)))</f>
        <v>0.269394877316447</v>
      </c>
      <c r="Z585" s="24">
        <f ca="1" t="shared" si="4288"/>
        <v>1.13461171993537</v>
      </c>
      <c r="AA585" s="24">
        <f ca="1" t="shared" si="4289"/>
        <v>1.30445466289667</v>
      </c>
      <c r="AB585" s="24">
        <f ca="1" t="shared" si="4290"/>
        <v>1.54778115685716</v>
      </c>
      <c r="AC585" s="24">
        <f ca="1" t="shared" si="4291"/>
        <v>1.86746950101554</v>
      </c>
      <c r="AD585" s="24">
        <f ca="1" t="shared" si="4292"/>
        <v>2.37055621813383</v>
      </c>
      <c r="AE585" s="23">
        <f ca="1" t="shared" si="4293"/>
        <v>4322.86635432296</v>
      </c>
      <c r="AF585" s="23">
        <f ca="1" t="shared" si="4294"/>
        <v>4969.96732353244</v>
      </c>
      <c r="AG585" s="23">
        <f ca="1" t="shared" si="4295"/>
        <v>5897.04034364639</v>
      </c>
      <c r="AH585" s="23">
        <f ca="1" t="shared" si="4296"/>
        <v>7115.05172370707</v>
      </c>
      <c r="AI585" s="23">
        <f ca="1" t="shared" si="4297"/>
        <v>9031.81020991531</v>
      </c>
      <c r="AJ585" s="25">
        <f ca="1" t="shared" si="4298"/>
        <v>43600.7318650859</v>
      </c>
      <c r="AK585" s="25">
        <f ca="1" t="shared" si="4299"/>
        <v>53783.0584241818</v>
      </c>
      <c r="AL585" s="25">
        <f ca="1" t="shared" si="4300"/>
        <v>60168.6481090036</v>
      </c>
      <c r="AM585" s="25">
        <f ca="1" t="shared" si="4301"/>
        <v>63745.7579197261</v>
      </c>
      <c r="AN585" s="25">
        <f ca="1" t="shared" si="4302"/>
        <v>81587.8736327093</v>
      </c>
      <c r="AO585" s="25">
        <f ca="1">C585/'Ejercicio 3 - TIR'!$D$7</f>
        <v>18965.4094683706</v>
      </c>
      <c r="AP585" s="25">
        <f ca="1" t="shared" si="4303"/>
        <v>24635.3223967153</v>
      </c>
      <c r="AQ585" s="25">
        <f ca="1" t="shared" si="4304"/>
        <v>34817.6489558112</v>
      </c>
      <c r="AR585" s="25">
        <f ca="1" t="shared" si="4305"/>
        <v>41203.238640633</v>
      </c>
      <c r="AS585" s="25">
        <f ca="1" t="shared" si="4306"/>
        <v>44780.3484513555</v>
      </c>
      <c r="AT585" s="25">
        <f ca="1" t="shared" si="4307"/>
        <v>62622.4641643387</v>
      </c>
      <c r="AU585" s="25">
        <f ca="1">AP585*'Ejercicio 3 - TIR'!$D$5</f>
        <v>12317.6611983577</v>
      </c>
      <c r="AV585" s="25">
        <f ca="1">AQ585*'Ejercicio 3 - TIR'!$D$5</f>
        <v>17408.8244779056</v>
      </c>
      <c r="AW585" s="25">
        <f ca="1">AR585*'Ejercicio 3 - TIR'!$D$5</f>
        <v>20601.6193203165</v>
      </c>
      <c r="AX585" s="25">
        <f ca="1">AS585*'Ejercicio 3 - TIR'!$D$5</f>
        <v>22390.1742256778</v>
      </c>
      <c r="AY585" s="25">
        <f ca="1">AT585*'Ejercicio 3 - TIR'!$D$5</f>
        <v>31311.2320821694</v>
      </c>
      <c r="AZ585" s="25">
        <f ca="1" t="shared" ref="AZ585:BD585" si="4365">AJ585-AU585-AE585</f>
        <v>26960.2043124053</v>
      </c>
      <c r="BA585" s="25">
        <f ca="1" t="shared" si="4365"/>
        <v>31404.2666227437</v>
      </c>
      <c r="BB585" s="25">
        <f ca="1" t="shared" si="4365"/>
        <v>33669.9884450407</v>
      </c>
      <c r="BC585" s="25">
        <f ca="1" t="shared" si="4365"/>
        <v>34240.5319703413</v>
      </c>
      <c r="BD585" s="25">
        <f ca="1" t="shared" si="4365"/>
        <v>41244.8313406246</v>
      </c>
      <c r="BE585" s="25">
        <f ca="1" t="shared" ref="BE585:BI585" si="4366">AZ585/Z585</f>
        <v>23761.6127514891</v>
      </c>
      <c r="BF585" s="25">
        <f ca="1" t="shared" si="4366"/>
        <v>24074.6325004561</v>
      </c>
      <c r="BG585" s="25">
        <f ca="1" t="shared" si="4366"/>
        <v>21753.7138864057</v>
      </c>
      <c r="BH585" s="25">
        <f ca="1" t="shared" si="4366"/>
        <v>18335.2563196995</v>
      </c>
      <c r="BI585" s="25">
        <f ca="1" t="shared" si="4366"/>
        <v>17398.7990772451</v>
      </c>
      <c r="BJ585" s="25">
        <f ca="1" t="shared" si="4310"/>
        <v>76127.0840408406</v>
      </c>
      <c r="BK585" s="25">
        <f ca="1" t="shared" si="4311"/>
        <v>44958.5693447001</v>
      </c>
      <c r="BL585" s="25">
        <f ca="1" t="shared" si="4312"/>
        <v>121085.653385541</v>
      </c>
      <c r="BM585" s="25">
        <f ca="1">BK585*'Ejercicio 3 - TIR'!$D$5</f>
        <v>22479.28467235</v>
      </c>
      <c r="BN585" s="25">
        <f ca="1" t="shared" si="4313"/>
        <v>98606.3687131906</v>
      </c>
      <c r="BO585" s="25">
        <f ca="1" t="shared" si="4314"/>
        <v>41596.300462689</v>
      </c>
      <c r="BP585" s="25">
        <f ca="1" t="shared" si="4315"/>
        <v>-126940.643070357</v>
      </c>
      <c r="BQ585" s="25">
        <f ca="1" t="shared" ref="BQ585:BT585" si="4367">BE585</f>
        <v>23761.6127514891</v>
      </c>
      <c r="BR585" s="25">
        <f ca="1" t="shared" si="4367"/>
        <v>24074.6325004561</v>
      </c>
      <c r="BS585" s="25">
        <f ca="1" t="shared" si="4367"/>
        <v>21753.7138864057</v>
      </c>
      <c r="BT585" s="25">
        <f ca="1" t="shared" si="4367"/>
        <v>18335.2563196995</v>
      </c>
      <c r="BU585" s="25">
        <f ca="1" t="shared" si="4317"/>
        <v>58995.0995399341</v>
      </c>
      <c r="BV585" s="27">
        <f ca="1" t="shared" si="4318"/>
        <v>4.40671201945386</v>
      </c>
    </row>
    <row r="586" ht="15" customHeight="1" spans="1:74">
      <c r="A586" s="23">
        <v>585</v>
      </c>
      <c r="B586" s="24">
        <f ca="1" t="shared" ref="B586:F586" si="4368">RAND()</f>
        <v>0.471017712274187</v>
      </c>
      <c r="C586" s="25">
        <f ca="1">IF(B586&lt;=('Ejercicio 3 - TIR'!$D$13-'Ejercicio 3 - TIR'!$C$13)/('Ejercicio 3 - TIR'!$E$13-'Ejercicio 3 - TIR'!$C$13),'Ejercicio 3 - TIR'!$C$13+SQRT(('Ejercicio 3 - TIR'!$E$13-'Ejercicio 3 - TIR'!$C$13)*('Ejercicio 3 - TIR'!$D$13-'Ejercicio 3 - TIR'!$C$13)*B586),'Ejercicio 3 - TIR'!$E$13-SQRT(('Ejercicio 3 - TIR'!$E$13-'Ejercicio 3 - TIR'!$C$13)*('Ejercicio 3 - TIR'!$E$13-'Ejercicio 3 - TIR'!$D$13)*(1-B586)))</f>
        <v>74805.18415882</v>
      </c>
      <c r="D586" s="24">
        <f ca="1" t="shared" si="4368"/>
        <v>0.666027046404903</v>
      </c>
      <c r="E586" s="25">
        <f ca="1">IF(D586&lt;=('Ejercicio 3 - TIR'!$D$14-'Ejercicio 3 - TIR'!$C$14)/('Ejercicio 3 - TIR'!$E$14-'Ejercicio 3 - TIR'!$C$14),'Ejercicio 3 - TIR'!$C$14+SQRT(('Ejercicio 3 - TIR'!$E$14-'Ejercicio 3 - TIR'!$C$14)*('Ejercicio 3 - TIR'!$D$14-'Ejercicio 3 - TIR'!$C$14)*D586),'Ejercicio 3 - TIR'!$E$14-SQRT(('Ejercicio 3 - TIR'!$E$14-'Ejercicio 3 - TIR'!$C$14)*('Ejercicio 3 - TIR'!$E$14-'Ejercicio 3 - TIR'!$D$14)*(1-D586)))</f>
        <v>32922.1512421312</v>
      </c>
      <c r="F586" s="24">
        <f ca="1" t="shared" si="4368"/>
        <v>0.871979139524771</v>
      </c>
      <c r="G586" s="25">
        <f ca="1">IF(F586&lt;=('Ejercicio 3 - TIR'!$D$18-'Ejercicio 3 - TIR'!$C$18)/('Ejercicio 3 - TIR'!$E$18-'Ejercicio 3 - TIR'!$C$18),'Ejercicio 3 - TIR'!$C$18+SQRT(('Ejercicio 3 - TIR'!$E$18-'Ejercicio 3 - TIR'!$C$18)*('Ejercicio 3 - TIR'!$D$18-'Ejercicio 3 - TIR'!$C$18)*F586),'Ejercicio 3 - TIR'!$E$18-SQRT(('Ejercicio 3 - TIR'!$E$18-'Ejercicio 3 - TIR'!$C$18)*('Ejercicio 3 - TIR'!$E$18-'Ejercicio 3 - TIR'!$D$18)*(1-F586)))</f>
        <v>41901.3608574663</v>
      </c>
      <c r="H586" s="24">
        <f ca="1" t="shared" ref="H586:L586" si="4369">RAND()</f>
        <v>0.848945395962294</v>
      </c>
      <c r="I586" s="25">
        <f ca="1">IF(H586&lt;=('Ejercicio 3 - TIR'!$D$18-'Ejercicio 3 - TIR'!$C$18)/('Ejercicio 3 - TIR'!$E$18-'Ejercicio 3 - TIR'!$C$18),'Ejercicio 3 - TIR'!$C$18+SQRT(('Ejercicio 3 - TIR'!$E$18-'Ejercicio 3 - TIR'!$C$18)*('Ejercicio 3 - TIR'!$D$18-'Ejercicio 3 - TIR'!$C$18)*H586),'Ejercicio 3 - TIR'!$E$18-SQRT(('Ejercicio 3 - TIR'!$E$18-'Ejercicio 3 - TIR'!$C$18)*('Ejercicio 3 - TIR'!$E$18-'Ejercicio 3 - TIR'!$D$18)*(1-H586)))</f>
        <v>41634.127854058</v>
      </c>
      <c r="J586" s="24">
        <f ca="1" t="shared" si="4369"/>
        <v>0.541946384420512</v>
      </c>
      <c r="K586" s="25">
        <f ca="1">IF(J586&lt;=('Ejercicio 3 - TIR'!$D$18-'Ejercicio 3 - TIR'!$C$18)/('Ejercicio 3 - TIR'!$E$18-'Ejercicio 3 - TIR'!$C$18),'Ejercicio 3 - TIR'!$C$18+SQRT(('Ejercicio 3 - TIR'!$E$18-'Ejercicio 3 - TIR'!$C$18)*('Ejercicio 3 - TIR'!$D$18-'Ejercicio 3 - TIR'!$C$18)*J586),'Ejercicio 3 - TIR'!$E$18-SQRT(('Ejercicio 3 - TIR'!$E$18-'Ejercicio 3 - TIR'!$C$18)*('Ejercicio 3 - TIR'!$E$18-'Ejercicio 3 - TIR'!$D$18)*(1-J586)))</f>
        <v>39016.2052806642</v>
      </c>
      <c r="L586" s="24">
        <f ca="1" t="shared" si="4369"/>
        <v>0.827203542392354</v>
      </c>
      <c r="M586" s="25">
        <f ca="1">IF(L586&lt;=('Ejercicio 3 - TIR'!$D$18-'Ejercicio 3 - TIR'!$C$18)/('Ejercicio 3 - TIR'!$E$18-'Ejercicio 3 - TIR'!$C$18),'Ejercicio 3 - TIR'!$C$18+SQRT(('Ejercicio 3 - TIR'!$E$18-'Ejercicio 3 - TIR'!$C$18)*('Ejercicio 3 - TIR'!$D$18-'Ejercicio 3 - TIR'!$C$18)*L586),'Ejercicio 3 - TIR'!$E$18-SQRT(('Ejercicio 3 - TIR'!$E$18-'Ejercicio 3 - TIR'!$C$18)*('Ejercicio 3 - TIR'!$E$18-'Ejercicio 3 - TIR'!$D$18)*(1-L586)))</f>
        <v>41400.0369001095</v>
      </c>
      <c r="N586" s="24">
        <f ca="1" t="shared" ref="N586:R586" si="4370">RAND()</f>
        <v>0.572753687656022</v>
      </c>
      <c r="O586" s="25">
        <f ca="1">IF(N586&lt;=('Ejercicio 3 - TIR'!$D$18-'Ejercicio 3 - TIR'!$C$18)/('Ejercicio 3 - TIR'!$E$18-'Ejercicio 3 - TIR'!$C$18),'Ejercicio 3 - TIR'!$C$18+SQRT(('Ejercicio 3 - TIR'!$E$18-'Ejercicio 3 - TIR'!$C$18)*('Ejercicio 3 - TIR'!$D$18-'Ejercicio 3 - TIR'!$C$18)*N586),'Ejercicio 3 - TIR'!$E$18-SQRT(('Ejercicio 3 - TIR'!$E$18-'Ejercicio 3 - TIR'!$C$18)*('Ejercicio 3 - TIR'!$E$18-'Ejercicio 3 - TIR'!$D$18)*(1-N586)))</f>
        <v>39268.9294499636</v>
      </c>
      <c r="P586" s="24">
        <f ca="1" t="shared" si="4370"/>
        <v>0.919700481510416</v>
      </c>
      <c r="Q586" s="26">
        <f ca="1">IF(P586&lt;=('Ejercicio 3 - TIR'!$D$22-'Ejercicio 3 - TIR'!$C$22)/('Ejercicio 3 - TIR'!$E$22-'Ejercicio 3 - TIR'!$C$22),'Ejercicio 3 - TIR'!$C$22+SQRT(('Ejercicio 3 - TIR'!$E$22-'Ejercicio 3 - TIR'!$C$22)*('Ejercicio 3 - TIR'!$D$22-'Ejercicio 3 - TIR'!$C$22)*P586),'Ejercicio 3 - TIR'!$E$22-SQRT(('Ejercicio 3 - TIR'!$E$22-'Ejercicio 3 - TIR'!$C$22)*('Ejercicio 3 - TIR'!$E$22-'Ejercicio 3 - TIR'!$D$22)*(1-P586)))</f>
        <v>0.167977557100104</v>
      </c>
      <c r="R586" s="24">
        <f ca="1" t="shared" si="4370"/>
        <v>0.858998585337568</v>
      </c>
      <c r="S586" s="26">
        <f ca="1">IF(R586&lt;=('Ejercicio 3 - TIR'!$D$23-'Ejercicio 3 - TIR'!$C$23)/('Ejercicio 3 - TIR'!$E$23-'Ejercicio 3 - TIR'!$C$23),'Ejercicio 3 - TIR'!$C$23+SQRT(('Ejercicio 3 - TIR'!$E$23-'Ejercicio 3 - TIR'!$C$23)*('Ejercicio 3 - TIR'!$D$23-'Ejercicio 3 - TIR'!$C$23)*R586),'Ejercicio 3 - TIR'!$E$23-SQRT(('Ejercicio 3 - TIR'!$E$23-'Ejercicio 3 - TIR'!$C$23)*('Ejercicio 3 - TIR'!$E$23-'Ejercicio 3 - TIR'!$D$23)*(1-R586)))</f>
        <v>0.164068818424474</v>
      </c>
      <c r="T586" s="24">
        <f ca="1" t="shared" ref="T586:X586" si="4371">RAND()</f>
        <v>0.866446186639638</v>
      </c>
      <c r="U586" s="26">
        <f ca="1">IF(T586&lt;=('Ejercicio 3 - TIR'!$D$24-'Ejercicio 3 - TIR'!$C$24)/('Ejercicio 3 - TIR'!$E$24-'Ejercicio 3 - TIR'!$C$24),'Ejercicio 3 - TIR'!$C$24+SQRT(('Ejercicio 3 - TIR'!$E$24-'Ejercicio 3 - TIR'!$C$24)*('Ejercicio 3 - TIR'!$D$24-'Ejercicio 3 - TIR'!$C$24)*T586),'Ejercicio 3 - TIR'!$E$24-SQRT(('Ejercicio 3 - TIR'!$E$24-'Ejercicio 3 - TIR'!$C$24)*('Ejercicio 3 - TIR'!$E$24-'Ejercicio 3 - TIR'!$D$24)*(1-T586)))</f>
        <v>0.200662195641464</v>
      </c>
      <c r="V586" s="24">
        <f ca="1" t="shared" si="4371"/>
        <v>0.651094135319771</v>
      </c>
      <c r="W586" s="26">
        <f ca="1">IF(V586&lt;=('Ejercicio 3 - TIR'!$D$25-'Ejercicio 3 - TIR'!$C$25)/('Ejercicio 3 - TIR'!$E$25-'Ejercicio 3 - TIR'!$C$25),'Ejercicio 3 - TIR'!$C$25+SQRT(('Ejercicio 3 - TIR'!$E$25-'Ejercicio 3 - TIR'!$C$25)*('Ejercicio 3 - TIR'!$D$25-'Ejercicio 3 - TIR'!$C$25)*V586),'Ejercicio 3 - TIR'!$E$25-SQRT(('Ejercicio 3 - TIR'!$E$25-'Ejercicio 3 - TIR'!$C$25)*('Ejercicio 3 - TIR'!$E$25-'Ejercicio 3 - TIR'!$D$25)*(1-V586)))</f>
        <v>0.215054749587665</v>
      </c>
      <c r="X586" s="24">
        <f ca="1" t="shared" si="4371"/>
        <v>0.99714989093248</v>
      </c>
      <c r="Y586" s="26">
        <f ca="1">IF(X586&lt;=('Ejercicio 3 - TIR'!$D$26-'Ejercicio 3 - TIR'!$C$26)/('Ejercicio 3 - TIR'!$E$26-'Ejercicio 3 - TIR'!$C$26),'Ejercicio 3 - TIR'!$C$26+SQRT(('Ejercicio 3 - TIR'!$E$26-'Ejercicio 3 - TIR'!$C$26)*('Ejercicio 3 - TIR'!$D$26-'Ejercicio 3 - TIR'!$C$26)*X586),'Ejercicio 3 - TIR'!$E$26-SQRT(('Ejercicio 3 - TIR'!$E$26-'Ejercicio 3 - TIR'!$C$26)*('Ejercicio 3 - TIR'!$E$26-'Ejercicio 3 - TIR'!$D$26)*(1-X586)))</f>
        <v>0.276076915886116</v>
      </c>
      <c r="Z586" s="24">
        <f ca="1" t="shared" si="4288"/>
        <v>1.1679775571001</v>
      </c>
      <c r="AA586" s="24">
        <f ca="1" t="shared" si="4289"/>
        <v>1.35960625483982</v>
      </c>
      <c r="AB586" s="24">
        <f ca="1" t="shared" si="4290"/>
        <v>1.63242783114385</v>
      </c>
      <c r="AC586" s="24">
        <f ca="1" t="shared" si="4291"/>
        <v>1.98348918959042</v>
      </c>
      <c r="AD586" s="24">
        <f ca="1" t="shared" si="4292"/>
        <v>2.531084767746</v>
      </c>
      <c r="AE586" s="23">
        <f ca="1" t="shared" si="4293"/>
        <v>5530.18254013337</v>
      </c>
      <c r="AF586" s="23">
        <f ca="1" t="shared" si="4294"/>
        <v>6437.51305516471</v>
      </c>
      <c r="AG586" s="23">
        <f ca="1" t="shared" si="4295"/>
        <v>7729.27855928465</v>
      </c>
      <c r="AH586" s="23">
        <f ca="1" t="shared" si="4296"/>
        <v>9391.49662434491</v>
      </c>
      <c r="AI586" s="23">
        <f ca="1" t="shared" si="4297"/>
        <v>11984.2720479489</v>
      </c>
      <c r="AJ586" s="25">
        <f ca="1" t="shared" si="4298"/>
        <v>48939.8490934734</v>
      </c>
      <c r="AK586" s="25">
        <f ca="1" t="shared" si="4299"/>
        <v>56606.0206451782</v>
      </c>
      <c r="AL586" s="25">
        <f ca="1" t="shared" si="4300"/>
        <v>63691.1393657778</v>
      </c>
      <c r="AM586" s="25">
        <f ca="1" t="shared" si="4301"/>
        <v>82116.5256400118</v>
      </c>
      <c r="AN586" s="25">
        <f ca="1" t="shared" si="4302"/>
        <v>99392.9891764953</v>
      </c>
      <c r="AO586" s="25">
        <f ca="1">C586/'Ejercicio 3 - TIR'!$D$7</f>
        <v>14961.036831764</v>
      </c>
      <c r="AP586" s="25">
        <f ca="1" t="shared" si="4303"/>
        <v>33978.8122617094</v>
      </c>
      <c r="AQ586" s="25">
        <f ca="1" t="shared" si="4304"/>
        <v>41644.9838134142</v>
      </c>
      <c r="AR586" s="25">
        <f ca="1" t="shared" si="4305"/>
        <v>48730.1025340138</v>
      </c>
      <c r="AS586" s="25">
        <f ca="1" t="shared" si="4306"/>
        <v>67155.4888082478</v>
      </c>
      <c r="AT586" s="25">
        <f ca="1" t="shared" si="4307"/>
        <v>84431.9523447313</v>
      </c>
      <c r="AU586" s="25">
        <f ca="1">AP586*'Ejercicio 3 - TIR'!$D$5</f>
        <v>16989.4061308547</v>
      </c>
      <c r="AV586" s="25">
        <f ca="1">AQ586*'Ejercicio 3 - TIR'!$D$5</f>
        <v>20822.4919067071</v>
      </c>
      <c r="AW586" s="25">
        <f ca="1">AR586*'Ejercicio 3 - TIR'!$D$5</f>
        <v>24365.0512670069</v>
      </c>
      <c r="AX586" s="25">
        <f ca="1">AS586*'Ejercicio 3 - TIR'!$D$5</f>
        <v>33577.7444041239</v>
      </c>
      <c r="AY586" s="25">
        <f ca="1">AT586*'Ejercicio 3 - TIR'!$D$5</f>
        <v>42215.9761723657</v>
      </c>
      <c r="AZ586" s="25">
        <f ca="1" t="shared" ref="AZ586:BD586" si="4372">AJ586-AU586-AE586</f>
        <v>26420.2604224853</v>
      </c>
      <c r="BA586" s="25">
        <f ca="1" t="shared" si="4372"/>
        <v>29346.0156833064</v>
      </c>
      <c r="BB586" s="25">
        <f ca="1" t="shared" si="4372"/>
        <v>31596.8095394863</v>
      </c>
      <c r="BC586" s="25">
        <f ca="1" t="shared" si="4372"/>
        <v>39147.284611543</v>
      </c>
      <c r="BD586" s="25">
        <f ca="1" t="shared" si="4372"/>
        <v>45192.7409561807</v>
      </c>
      <c r="BE586" s="25">
        <f ca="1" t="shared" ref="BE586:BI586" si="4373">AZ586/Z586</f>
        <v>22620.5206271964</v>
      </c>
      <c r="BF586" s="25">
        <f ca="1" t="shared" si="4373"/>
        <v>21584.2017340261</v>
      </c>
      <c r="BG586" s="25">
        <f ca="1" t="shared" si="4373"/>
        <v>19355.7160302433</v>
      </c>
      <c r="BH586" s="25">
        <f ca="1" t="shared" si="4373"/>
        <v>19736.5757358257</v>
      </c>
      <c r="BI586" s="25">
        <f ca="1" t="shared" si="4373"/>
        <v>17855.0878785565</v>
      </c>
      <c r="BJ586" s="25">
        <f ca="1" t="shared" si="4310"/>
        <v>83328.7555303884</v>
      </c>
      <c r="BK586" s="25">
        <f ca="1" t="shared" si="4311"/>
        <v>37867.6524345647</v>
      </c>
      <c r="BL586" s="25">
        <f ca="1" t="shared" si="4312"/>
        <v>121196.407964953</v>
      </c>
      <c r="BM586" s="25">
        <f ca="1">BK586*'Ejercicio 3 - TIR'!$D$5</f>
        <v>18933.8262172824</v>
      </c>
      <c r="BN586" s="25">
        <f ca="1" t="shared" si="4313"/>
        <v>102262.581747671</v>
      </c>
      <c r="BO586" s="25">
        <f ca="1" t="shared" si="4314"/>
        <v>40402.6696580132</v>
      </c>
      <c r="BP586" s="25">
        <f ca="1" t="shared" si="4315"/>
        <v>-107727.335400951</v>
      </c>
      <c r="BQ586" s="25">
        <f ca="1" t="shared" ref="BQ586:BT586" si="4374">BE586</f>
        <v>22620.5206271964</v>
      </c>
      <c r="BR586" s="25">
        <f ca="1" t="shared" si="4374"/>
        <v>21584.2017340261</v>
      </c>
      <c r="BS586" s="25">
        <f ca="1" t="shared" si="4374"/>
        <v>19355.7160302433</v>
      </c>
      <c r="BT586" s="25">
        <f ca="1" t="shared" si="4374"/>
        <v>19736.5757358257</v>
      </c>
      <c r="BU586" s="25">
        <f ca="1" t="shared" si="4317"/>
        <v>58257.7575365698</v>
      </c>
      <c r="BV586" s="27">
        <f ca="1" t="shared" si="4318"/>
        <v>8.37613629829184</v>
      </c>
    </row>
    <row r="587" ht="15" customHeight="1" spans="1:74">
      <c r="A587" s="23">
        <v>586</v>
      </c>
      <c r="B587" s="24">
        <f ca="1" t="shared" ref="B587:F587" si="4375">RAND()</f>
        <v>0.0571633429611915</v>
      </c>
      <c r="C587" s="25">
        <f ca="1">IF(B587&lt;=('Ejercicio 3 - TIR'!$D$13-'Ejercicio 3 - TIR'!$C$13)/('Ejercicio 3 - TIR'!$E$13-'Ejercicio 3 - TIR'!$C$13),'Ejercicio 3 - TIR'!$C$13+SQRT(('Ejercicio 3 - TIR'!$E$13-'Ejercicio 3 - TIR'!$C$13)*('Ejercicio 3 - TIR'!$D$13-'Ejercicio 3 - TIR'!$C$13)*B587),'Ejercicio 3 - TIR'!$E$13-SQRT(('Ejercicio 3 - TIR'!$E$13-'Ejercicio 3 - TIR'!$C$13)*('Ejercicio 3 - TIR'!$E$13-'Ejercicio 3 - TIR'!$D$13)*(1-B587)))</f>
        <v>64781.7713438094</v>
      </c>
      <c r="D587" s="24">
        <f ca="1" t="shared" si="4375"/>
        <v>0.0211932108543516</v>
      </c>
      <c r="E587" s="25">
        <f ca="1">IF(D587&lt;=('Ejercicio 3 - TIR'!$D$14-'Ejercicio 3 - TIR'!$C$14)/('Ejercicio 3 - TIR'!$E$14-'Ejercicio 3 - TIR'!$C$14),'Ejercicio 3 - TIR'!$C$14+SQRT(('Ejercicio 3 - TIR'!$E$14-'Ejercicio 3 - TIR'!$C$14)*('Ejercicio 3 - TIR'!$D$14-'Ejercicio 3 - TIR'!$C$14)*D587),'Ejercicio 3 - TIR'!$E$14-SQRT(('Ejercicio 3 - TIR'!$E$14-'Ejercicio 3 - TIR'!$C$14)*('Ejercicio 3 - TIR'!$E$14-'Ejercicio 3 - TIR'!$D$14)*(1-D587)))</f>
        <v>26260.7500997725</v>
      </c>
      <c r="F587" s="24">
        <f ca="1" t="shared" si="4375"/>
        <v>0.40692330290455</v>
      </c>
      <c r="G587" s="25">
        <f ca="1">IF(F587&lt;=('Ejercicio 3 - TIR'!$D$18-'Ejercicio 3 - TIR'!$C$18)/('Ejercicio 3 - TIR'!$E$18-'Ejercicio 3 - TIR'!$C$18),'Ejercicio 3 - TIR'!$C$18+SQRT(('Ejercicio 3 - TIR'!$E$18-'Ejercicio 3 - TIR'!$C$18)*('Ejercicio 3 - TIR'!$D$18-'Ejercicio 3 - TIR'!$C$18)*F587),'Ejercicio 3 - TIR'!$E$18-SQRT(('Ejercicio 3 - TIR'!$E$18-'Ejercicio 3 - TIR'!$C$18)*('Ejercicio 3 - TIR'!$E$18-'Ejercicio 3 - TIR'!$D$18)*(1-F587)))</f>
        <v>37812.7137049608</v>
      </c>
      <c r="H587" s="24">
        <f ca="1" t="shared" ref="H587:L587" si="4376">RAND()</f>
        <v>0.57374886970179</v>
      </c>
      <c r="I587" s="25">
        <f ca="1">IF(H587&lt;=('Ejercicio 3 - TIR'!$D$18-'Ejercicio 3 - TIR'!$C$18)/('Ejercicio 3 - TIR'!$E$18-'Ejercicio 3 - TIR'!$C$18),'Ejercicio 3 - TIR'!$C$18+SQRT(('Ejercicio 3 - TIR'!$E$18-'Ejercicio 3 - TIR'!$C$18)*('Ejercicio 3 - TIR'!$D$18-'Ejercicio 3 - TIR'!$C$18)*H587),'Ejercicio 3 - TIR'!$E$18-SQRT(('Ejercicio 3 - TIR'!$E$18-'Ejercicio 3 - TIR'!$C$18)*('Ejercicio 3 - TIR'!$E$18-'Ejercicio 3 - TIR'!$D$18)*(1-H587)))</f>
        <v>39276.9785197158</v>
      </c>
      <c r="J587" s="24">
        <f ca="1" t="shared" si="4376"/>
        <v>0.468737721881793</v>
      </c>
      <c r="K587" s="25">
        <f ca="1">IF(J587&lt;=('Ejercicio 3 - TIR'!$D$18-'Ejercicio 3 - TIR'!$C$18)/('Ejercicio 3 - TIR'!$E$18-'Ejercicio 3 - TIR'!$C$18),'Ejercicio 3 - TIR'!$C$18+SQRT(('Ejercicio 3 - TIR'!$E$18-'Ejercicio 3 - TIR'!$C$18)*('Ejercicio 3 - TIR'!$D$18-'Ejercicio 3 - TIR'!$C$18)*J587),'Ejercicio 3 - TIR'!$E$18-SQRT(('Ejercicio 3 - TIR'!$E$18-'Ejercicio 3 - TIR'!$C$18)*('Ejercicio 3 - TIR'!$E$18-'Ejercicio 3 - TIR'!$D$18)*(1-J587)))</f>
        <v>38385.1450960773</v>
      </c>
      <c r="L587" s="24">
        <f ca="1" t="shared" si="4376"/>
        <v>0.712725589738851</v>
      </c>
      <c r="M587" s="25">
        <f ca="1">IF(L587&lt;=('Ejercicio 3 - TIR'!$D$18-'Ejercicio 3 - TIR'!$C$18)/('Ejercicio 3 - TIR'!$E$18-'Ejercicio 3 - TIR'!$C$18),'Ejercicio 3 - TIR'!$C$18+SQRT(('Ejercicio 3 - TIR'!$E$18-'Ejercicio 3 - TIR'!$C$18)*('Ejercicio 3 - TIR'!$D$18-'Ejercicio 3 - TIR'!$C$18)*L587),'Ejercicio 3 - TIR'!$E$18-SQRT(('Ejercicio 3 - TIR'!$E$18-'Ejercicio 3 - TIR'!$C$18)*('Ejercicio 3 - TIR'!$E$18-'Ejercicio 3 - TIR'!$D$18)*(1-L587)))</f>
        <v>40358.2782537526</v>
      </c>
      <c r="N587" s="24">
        <f ca="1" t="shared" ref="N587:R587" si="4377">RAND()</f>
        <v>0.881943128518235</v>
      </c>
      <c r="O587" s="25">
        <f ca="1">IF(N587&lt;=('Ejercicio 3 - TIR'!$D$18-'Ejercicio 3 - TIR'!$C$18)/('Ejercicio 3 - TIR'!$E$18-'Ejercicio 3 - TIR'!$C$18),'Ejercicio 3 - TIR'!$C$18+SQRT(('Ejercicio 3 - TIR'!$E$18-'Ejercicio 3 - TIR'!$C$18)*('Ejercicio 3 - TIR'!$D$18-'Ejercicio 3 - TIR'!$C$18)*N587),'Ejercicio 3 - TIR'!$E$18-SQRT(('Ejercicio 3 - TIR'!$E$18-'Ejercicio 3 - TIR'!$C$18)*('Ejercicio 3 - TIR'!$E$18-'Ejercicio 3 - TIR'!$D$18)*(1-N587)))</f>
        <v>42024.3882374993</v>
      </c>
      <c r="P587" s="24">
        <f ca="1" t="shared" si="4377"/>
        <v>0.593855360171928</v>
      </c>
      <c r="Q587" s="26">
        <f ca="1">IF(P587&lt;=('Ejercicio 3 - TIR'!$D$22-'Ejercicio 3 - TIR'!$C$22)/('Ejercicio 3 - TIR'!$E$22-'Ejercicio 3 - TIR'!$C$22),'Ejercicio 3 - TIR'!$C$22+SQRT(('Ejercicio 3 - TIR'!$E$22-'Ejercicio 3 - TIR'!$C$22)*('Ejercicio 3 - TIR'!$D$22-'Ejercicio 3 - TIR'!$C$22)*P587),'Ejercicio 3 - TIR'!$E$22-SQRT(('Ejercicio 3 - TIR'!$E$22-'Ejercicio 3 - TIR'!$C$22)*('Ejercicio 3 - TIR'!$E$22-'Ejercicio 3 - TIR'!$D$22)*(1-P587)))</f>
        <v>0.15296187225989</v>
      </c>
      <c r="R587" s="24">
        <f ca="1" t="shared" si="4377"/>
        <v>0.0726815336718856</v>
      </c>
      <c r="S587" s="26">
        <f ca="1">IF(R587&lt;=('Ejercicio 3 - TIR'!$D$23-'Ejercicio 3 - TIR'!$C$23)/('Ejercicio 3 - TIR'!$E$23-'Ejercicio 3 - TIR'!$C$23),'Ejercicio 3 - TIR'!$C$23+SQRT(('Ejercicio 3 - TIR'!$E$23-'Ejercicio 3 - TIR'!$C$23)*('Ejercicio 3 - TIR'!$D$23-'Ejercicio 3 - TIR'!$C$23)*R587),'Ejercicio 3 - TIR'!$E$23-SQRT(('Ejercicio 3 - TIR'!$E$23-'Ejercicio 3 - TIR'!$C$23)*('Ejercicio 3 - TIR'!$E$23-'Ejercicio 3 - TIR'!$D$23)*(1-R587)))</f>
        <v>0.131437952640634</v>
      </c>
      <c r="T587" s="24">
        <f ca="1" t="shared" ref="T587:X587" si="4378">RAND()</f>
        <v>0.643973448274607</v>
      </c>
      <c r="U587" s="26">
        <f ca="1">IF(T587&lt;=('Ejercicio 3 - TIR'!$D$24-'Ejercicio 3 - TIR'!$C$24)/('Ejercicio 3 - TIR'!$E$24-'Ejercicio 3 - TIR'!$C$24),'Ejercicio 3 - TIR'!$C$24+SQRT(('Ejercicio 3 - TIR'!$E$24-'Ejercicio 3 - TIR'!$C$24)*('Ejercicio 3 - TIR'!$D$24-'Ejercicio 3 - TIR'!$C$24)*T587),'Ejercicio 3 - TIR'!$E$24-SQRT(('Ejercicio 3 - TIR'!$E$24-'Ejercicio 3 - TIR'!$C$24)*('Ejercicio 3 - TIR'!$E$24-'Ejercicio 3 - TIR'!$D$24)*(1-T587)))</f>
        <v>0.188426683024568</v>
      </c>
      <c r="V587" s="24">
        <f ca="1" t="shared" si="4378"/>
        <v>0.473045792083952</v>
      </c>
      <c r="W587" s="26">
        <f ca="1">IF(V587&lt;=('Ejercicio 3 - TIR'!$D$25-'Ejercicio 3 - TIR'!$C$25)/('Ejercicio 3 - TIR'!$E$25-'Ejercicio 3 - TIR'!$C$25),'Ejercicio 3 - TIR'!$C$25+SQRT(('Ejercicio 3 - TIR'!$E$25-'Ejercicio 3 - TIR'!$C$25)*('Ejercicio 3 - TIR'!$D$25-'Ejercicio 3 - TIR'!$C$25)*V587),'Ejercicio 3 - TIR'!$E$25-SQRT(('Ejercicio 3 - TIR'!$E$25-'Ejercicio 3 - TIR'!$C$25)*('Ejercicio 3 - TIR'!$E$25-'Ejercicio 3 - TIR'!$D$25)*(1-V587)))</f>
        <v>0.207054223400826</v>
      </c>
      <c r="X587" s="24">
        <f ca="1" t="shared" si="4378"/>
        <v>0.960744870524328</v>
      </c>
      <c r="Y587" s="26">
        <f ca="1">IF(X587&lt;=('Ejercicio 3 - TIR'!$D$26-'Ejercicio 3 - TIR'!$C$26)/('Ejercicio 3 - TIR'!$E$26-'Ejercicio 3 - TIR'!$C$26),'Ejercicio 3 - TIR'!$C$26+SQRT(('Ejercicio 3 - TIR'!$E$26-'Ejercicio 3 - TIR'!$C$26)*('Ejercicio 3 - TIR'!$D$26-'Ejercicio 3 - TIR'!$C$26)*X587),'Ejercicio 3 - TIR'!$E$26-SQRT(('Ejercicio 3 - TIR'!$E$26-'Ejercicio 3 - TIR'!$C$26)*('Ejercicio 3 - TIR'!$E$26-'Ejercicio 3 - TIR'!$D$26)*(1-X587)))</f>
        <v>0.265440546055273</v>
      </c>
      <c r="Z587" s="24">
        <f ca="1" t="shared" si="4288"/>
        <v>1.15296187225989</v>
      </c>
      <c r="AA587" s="24">
        <f ca="1" t="shared" si="4289"/>
        <v>1.30450482022244</v>
      </c>
      <c r="AB587" s="24">
        <f ca="1" t="shared" si="4290"/>
        <v>1.55030833648652</v>
      </c>
      <c r="AC587" s="24">
        <f ca="1" t="shared" si="4291"/>
        <v>1.87130622512956</v>
      </c>
      <c r="AD587" s="24">
        <f ca="1" t="shared" si="4292"/>
        <v>2.36802677136458</v>
      </c>
      <c r="AE587" s="23">
        <f ca="1" t="shared" si="4293"/>
        <v>4016.89350221028</v>
      </c>
      <c r="AF587" s="23">
        <f ca="1" t="shared" si="4294"/>
        <v>4544.86576011627</v>
      </c>
      <c r="AG587" s="23">
        <f ca="1" t="shared" si="4295"/>
        <v>5401.23974008691</v>
      </c>
      <c r="AH587" s="23">
        <f ca="1" t="shared" si="4296"/>
        <v>6519.58923987229</v>
      </c>
      <c r="AI587" s="23">
        <f ca="1" t="shared" si="4297"/>
        <v>8250.15256776007</v>
      </c>
      <c r="AJ587" s="25">
        <f ca="1" t="shared" si="4298"/>
        <v>43596.6171884988</v>
      </c>
      <c r="AK587" s="25">
        <f ca="1" t="shared" si="4299"/>
        <v>51237.0078027426</v>
      </c>
      <c r="AL587" s="25">
        <f ca="1" t="shared" si="4300"/>
        <v>59508.8104396932</v>
      </c>
      <c r="AM587" s="25">
        <f ca="1" t="shared" si="4301"/>
        <v>75522.6973317581</v>
      </c>
      <c r="AN587" s="25">
        <f ca="1" t="shared" si="4302"/>
        <v>99514.8763966172</v>
      </c>
      <c r="AO587" s="25">
        <f ca="1">C587/'Ejercicio 3 - TIR'!$D$7</f>
        <v>12956.3542687619</v>
      </c>
      <c r="AP587" s="25">
        <f ca="1" t="shared" si="4303"/>
        <v>30640.2629197369</v>
      </c>
      <c r="AQ587" s="25">
        <f ca="1" t="shared" si="4304"/>
        <v>38280.6535339807</v>
      </c>
      <c r="AR587" s="25">
        <f ca="1" t="shared" si="4305"/>
        <v>46552.4561709313</v>
      </c>
      <c r="AS587" s="25">
        <f ca="1" t="shared" si="4306"/>
        <v>62566.3430629963</v>
      </c>
      <c r="AT587" s="25">
        <f ca="1" t="shared" si="4307"/>
        <v>86558.5221278554</v>
      </c>
      <c r="AU587" s="25">
        <f ca="1">AP587*'Ejercicio 3 - TIR'!$D$5</f>
        <v>15320.1314598685</v>
      </c>
      <c r="AV587" s="25">
        <f ca="1">AQ587*'Ejercicio 3 - TIR'!$D$5</f>
        <v>19140.3267669904</v>
      </c>
      <c r="AW587" s="25">
        <f ca="1">AR587*'Ejercicio 3 - TIR'!$D$5</f>
        <v>23276.2280854656</v>
      </c>
      <c r="AX587" s="25">
        <f ca="1">AS587*'Ejercicio 3 - TIR'!$D$5</f>
        <v>31283.1715314981</v>
      </c>
      <c r="AY587" s="25">
        <f ca="1">AT587*'Ejercicio 3 - TIR'!$D$5</f>
        <v>43279.2610639277</v>
      </c>
      <c r="AZ587" s="25">
        <f ca="1" t="shared" ref="AZ587:BD587" si="4379">AJ587-AU587-AE587</f>
        <v>24259.5922264201</v>
      </c>
      <c r="BA587" s="25">
        <f ca="1" t="shared" si="4379"/>
        <v>27551.815275636</v>
      </c>
      <c r="BB587" s="25">
        <f ca="1" t="shared" si="4379"/>
        <v>30831.3426141406</v>
      </c>
      <c r="BC587" s="25">
        <f ca="1" t="shared" si="4379"/>
        <v>37719.9365603877</v>
      </c>
      <c r="BD587" s="25">
        <f ca="1" t="shared" si="4379"/>
        <v>47985.4627649295</v>
      </c>
      <c r="BE587" s="25">
        <f ca="1" t="shared" ref="BE587:BI587" si="4380">AZ587/Z587</f>
        <v>21041.1053566494</v>
      </c>
      <c r="BF587" s="25">
        <f ca="1" t="shared" si="4380"/>
        <v>21120.5162668068</v>
      </c>
      <c r="BG587" s="25">
        <f ca="1" t="shared" si="4380"/>
        <v>19887.2326804448</v>
      </c>
      <c r="BH587" s="25">
        <f ca="1" t="shared" si="4380"/>
        <v>20157.0090741168</v>
      </c>
      <c r="BI587" s="25">
        <f ca="1" t="shared" si="4380"/>
        <v>20263.9021421526</v>
      </c>
      <c r="BJ587" s="25">
        <f ca="1" t="shared" si="4310"/>
        <v>62186.1592723764</v>
      </c>
      <c r="BK587" s="25">
        <f ca="1" t="shared" si="4311"/>
        <v>30680.9937677119</v>
      </c>
      <c r="BL587" s="25">
        <f ca="1" t="shared" si="4312"/>
        <v>92867.1530400883</v>
      </c>
      <c r="BM587" s="25">
        <f ca="1">BK587*'Ejercicio 3 - TIR'!$D$5</f>
        <v>15340.496883856</v>
      </c>
      <c r="BN587" s="25">
        <f ca="1" t="shared" si="4313"/>
        <v>77526.6561562323</v>
      </c>
      <c r="BO587" s="25">
        <f ca="1" t="shared" si="4314"/>
        <v>32738.9272341534</v>
      </c>
      <c r="BP587" s="25">
        <f ca="1" t="shared" si="4315"/>
        <v>-91042.5214435819</v>
      </c>
      <c r="BQ587" s="25">
        <f ca="1" t="shared" ref="BQ587:BT587" si="4381">BE587</f>
        <v>21041.1053566494</v>
      </c>
      <c r="BR587" s="25">
        <f ca="1" t="shared" si="4381"/>
        <v>21120.5162668068</v>
      </c>
      <c r="BS587" s="25">
        <f ca="1" t="shared" si="4381"/>
        <v>19887.2326804448</v>
      </c>
      <c r="BT587" s="25">
        <f ca="1" t="shared" si="4381"/>
        <v>20157.0090741168</v>
      </c>
      <c r="BU587" s="25">
        <f ca="1" t="shared" si="4317"/>
        <v>53002.8293763061</v>
      </c>
      <c r="BV587" s="27">
        <f ca="1" t="shared" si="4318"/>
        <v>12.6210382032173</v>
      </c>
    </row>
    <row r="588" ht="15" customHeight="1" spans="1:74">
      <c r="A588" s="23">
        <v>587</v>
      </c>
      <c r="B588" s="24">
        <f ca="1" t="shared" ref="B588:F588" si="4382">RAND()</f>
        <v>0.489411435514405</v>
      </c>
      <c r="C588" s="25">
        <f ca="1">IF(B588&lt;=('Ejercicio 3 - TIR'!$D$13-'Ejercicio 3 - TIR'!$C$13)/('Ejercicio 3 - TIR'!$E$13-'Ejercicio 3 - TIR'!$C$13),'Ejercicio 3 - TIR'!$C$13+SQRT(('Ejercicio 3 - TIR'!$E$13-'Ejercicio 3 - TIR'!$C$13)*('Ejercicio 3 - TIR'!$D$13-'Ejercicio 3 - TIR'!$C$13)*B588),'Ejercicio 3 - TIR'!$E$13-SQRT(('Ejercicio 3 - TIR'!$E$13-'Ejercicio 3 - TIR'!$C$13)*('Ejercicio 3 - TIR'!$E$13-'Ejercicio 3 - TIR'!$D$13)*(1-B588)))</f>
        <v>75247.0955768275</v>
      </c>
      <c r="D588" s="24">
        <f ca="1" t="shared" si="4382"/>
        <v>0.158851001540837</v>
      </c>
      <c r="E588" s="25">
        <f ca="1">IF(D588&lt;=('Ejercicio 3 - TIR'!$D$14-'Ejercicio 3 - TIR'!$C$14)/('Ejercicio 3 - TIR'!$E$14-'Ejercicio 3 - TIR'!$C$14),'Ejercicio 3 - TIR'!$C$14+SQRT(('Ejercicio 3 - TIR'!$E$14-'Ejercicio 3 - TIR'!$C$14)*('Ejercicio 3 - TIR'!$D$14-'Ejercicio 3 - TIR'!$C$14)*D588),'Ejercicio 3 - TIR'!$E$14-SQRT(('Ejercicio 3 - TIR'!$E$14-'Ejercicio 3 - TIR'!$C$14)*('Ejercicio 3 - TIR'!$E$14-'Ejercicio 3 - TIR'!$D$14)*(1-D588)))</f>
        <v>28451.6409308563</v>
      </c>
      <c r="F588" s="24">
        <f ca="1" t="shared" si="4382"/>
        <v>0.560850584746436</v>
      </c>
      <c r="G588" s="25">
        <f ca="1">IF(F588&lt;=('Ejercicio 3 - TIR'!$D$18-'Ejercicio 3 - TIR'!$C$18)/('Ejercicio 3 - TIR'!$E$18-'Ejercicio 3 - TIR'!$C$18),'Ejercicio 3 - TIR'!$C$18+SQRT(('Ejercicio 3 - TIR'!$E$18-'Ejercicio 3 - TIR'!$C$18)*('Ejercicio 3 - TIR'!$D$18-'Ejercicio 3 - TIR'!$C$18)*F588),'Ejercicio 3 - TIR'!$E$18-SQRT(('Ejercicio 3 - TIR'!$E$18-'Ejercicio 3 - TIR'!$C$18)*('Ejercicio 3 - TIR'!$E$18-'Ejercicio 3 - TIR'!$D$18)*(1-F588)))</f>
        <v>39172.1092291776</v>
      </c>
      <c r="H588" s="24">
        <f ca="1" t="shared" ref="H588:L588" si="4383">RAND()</f>
        <v>0.490904411962465</v>
      </c>
      <c r="I588" s="25">
        <f ca="1">IF(H588&lt;=('Ejercicio 3 - TIR'!$D$18-'Ejercicio 3 - TIR'!$C$18)/('Ejercicio 3 - TIR'!$E$18-'Ejercicio 3 - TIR'!$C$18),'Ejercicio 3 - TIR'!$C$18+SQRT(('Ejercicio 3 - TIR'!$E$18-'Ejercicio 3 - TIR'!$C$18)*('Ejercicio 3 - TIR'!$D$18-'Ejercicio 3 - TIR'!$C$18)*H588),'Ejercicio 3 - TIR'!$E$18-SQRT(('Ejercicio 3 - TIR'!$E$18-'Ejercicio 3 - TIR'!$C$18)*('Ejercicio 3 - TIR'!$E$18-'Ejercicio 3 - TIR'!$D$18)*(1-H588)))</f>
        <v>38581.1224087744</v>
      </c>
      <c r="J588" s="24">
        <f ca="1" t="shared" si="4383"/>
        <v>0.78652423036189</v>
      </c>
      <c r="K588" s="25">
        <f ca="1">IF(J588&lt;=('Ejercicio 3 - TIR'!$D$18-'Ejercicio 3 - TIR'!$C$18)/('Ejercicio 3 - TIR'!$E$18-'Ejercicio 3 - TIR'!$C$18),'Ejercicio 3 - TIR'!$C$18+SQRT(('Ejercicio 3 - TIR'!$E$18-'Ejercicio 3 - TIR'!$C$18)*('Ejercicio 3 - TIR'!$D$18-'Ejercicio 3 - TIR'!$C$18)*J588),'Ejercicio 3 - TIR'!$E$18-SQRT(('Ejercicio 3 - TIR'!$E$18-'Ejercicio 3 - TIR'!$C$18)*('Ejercicio 3 - TIR'!$E$18-'Ejercicio 3 - TIR'!$D$18)*(1-J588)))</f>
        <v>40998.6648824601</v>
      </c>
      <c r="L588" s="24">
        <f ca="1" t="shared" si="4383"/>
        <v>0.112638018792198</v>
      </c>
      <c r="M588" s="25">
        <f ca="1">IF(L588&lt;=('Ejercicio 3 - TIR'!$D$18-'Ejercicio 3 - TIR'!$C$18)/('Ejercicio 3 - TIR'!$E$18-'Ejercicio 3 - TIR'!$C$18),'Ejercicio 3 - TIR'!$C$18+SQRT(('Ejercicio 3 - TIR'!$E$18-'Ejercicio 3 - TIR'!$C$18)*('Ejercicio 3 - TIR'!$D$18-'Ejercicio 3 - TIR'!$C$18)*L588),'Ejercicio 3 - TIR'!$E$18-SQRT(('Ejercicio 3 - TIR'!$E$18-'Ejercicio 3 - TIR'!$C$18)*('Ejercicio 3 - TIR'!$E$18-'Ejercicio 3 - TIR'!$D$18)*(1-L588)))</f>
        <v>34110.4382757596</v>
      </c>
      <c r="N588" s="24">
        <f ca="1" t="shared" ref="N588:R588" si="4384">RAND()</f>
        <v>0.239998799713291</v>
      </c>
      <c r="O588" s="25">
        <f ca="1">IF(N588&lt;=('Ejercicio 3 - TIR'!$D$18-'Ejercicio 3 - TIR'!$C$18)/('Ejercicio 3 - TIR'!$E$18-'Ejercicio 3 - TIR'!$C$18),'Ejercicio 3 - TIR'!$C$18+SQRT(('Ejercicio 3 - TIR'!$E$18-'Ejercicio 3 - TIR'!$C$18)*('Ejercicio 3 - TIR'!$D$18-'Ejercicio 3 - TIR'!$C$18)*N588),'Ejercicio 3 - TIR'!$E$18-SQRT(('Ejercicio 3 - TIR'!$E$18-'Ejercicio 3 - TIR'!$C$18)*('Ejercicio 3 - TIR'!$E$18-'Ejercicio 3 - TIR'!$D$18)*(1-N588)))</f>
        <v>35999.9849963974</v>
      </c>
      <c r="P588" s="24">
        <f ca="1" t="shared" si="4384"/>
        <v>0.646204392355548</v>
      </c>
      <c r="Q588" s="26">
        <f ca="1">IF(P588&lt;=('Ejercicio 3 - TIR'!$D$22-'Ejercicio 3 - TIR'!$C$22)/('Ejercicio 3 - TIR'!$E$22-'Ejercicio 3 - TIR'!$C$22),'Ejercicio 3 - TIR'!$C$22+SQRT(('Ejercicio 3 - TIR'!$E$22-'Ejercicio 3 - TIR'!$C$22)*('Ejercicio 3 - TIR'!$D$22-'Ejercicio 3 - TIR'!$C$22)*P588),'Ejercicio 3 - TIR'!$E$22-SQRT(('Ejercicio 3 - TIR'!$E$22-'Ejercicio 3 - TIR'!$C$22)*('Ejercicio 3 - TIR'!$E$22-'Ejercicio 3 - TIR'!$D$22)*(1-P588)))</f>
        <v>0.154764467634702</v>
      </c>
      <c r="R588" s="24">
        <f ca="1" t="shared" si="4384"/>
        <v>0.963676569146493</v>
      </c>
      <c r="S588" s="26">
        <f ca="1">IF(R588&lt;=('Ejercicio 3 - TIR'!$D$23-'Ejercicio 3 - TIR'!$C$23)/('Ejercicio 3 - TIR'!$E$23-'Ejercicio 3 - TIR'!$C$23),'Ejercicio 3 - TIR'!$C$23+SQRT(('Ejercicio 3 - TIR'!$E$23-'Ejercicio 3 - TIR'!$C$23)*('Ejercicio 3 - TIR'!$D$23-'Ejercicio 3 - TIR'!$C$23)*R588),'Ejercicio 3 - TIR'!$E$23-SQRT(('Ejercicio 3 - TIR'!$E$23-'Ejercicio 3 - TIR'!$C$23)*('Ejercicio 3 - TIR'!$E$23-'Ejercicio 3 - TIR'!$D$23)*(1-R588)))</f>
        <v>0.171914075468055</v>
      </c>
      <c r="T588" s="24">
        <f ca="1" t="shared" ref="T588:X588" si="4385">RAND()</f>
        <v>0.2363366918652</v>
      </c>
      <c r="U588" s="26">
        <f ca="1">IF(T588&lt;=('Ejercicio 3 - TIR'!$D$24-'Ejercicio 3 - TIR'!$C$24)/('Ejercicio 3 - TIR'!$E$24-'Ejercicio 3 - TIR'!$C$24),'Ejercicio 3 - TIR'!$C$24+SQRT(('Ejercicio 3 - TIR'!$E$24-'Ejercicio 3 - TIR'!$C$24)*('Ejercicio 3 - TIR'!$D$24-'Ejercicio 3 - TIR'!$C$24)*T588),'Ejercicio 3 - TIR'!$E$24-SQRT(('Ejercicio 3 - TIR'!$E$24-'Ejercicio 3 - TIR'!$C$24)*('Ejercicio 3 - TIR'!$E$24-'Ejercicio 3 - TIR'!$D$24)*(1-T588)))</f>
        <v>0.172277949926259</v>
      </c>
      <c r="V588" s="24">
        <f ca="1" t="shared" si="4385"/>
        <v>0.548226380277588</v>
      </c>
      <c r="W588" s="26">
        <f ca="1">IF(V588&lt;=('Ejercicio 3 - TIR'!$D$25-'Ejercicio 3 - TIR'!$C$25)/('Ejercicio 3 - TIR'!$E$25-'Ejercicio 3 - TIR'!$C$25),'Ejercicio 3 - TIR'!$C$25+SQRT(('Ejercicio 3 - TIR'!$E$25-'Ejercicio 3 - TIR'!$C$25)*('Ejercicio 3 - TIR'!$D$25-'Ejercicio 3 - TIR'!$C$25)*V588),'Ejercicio 3 - TIR'!$E$25-SQRT(('Ejercicio 3 - TIR'!$E$25-'Ejercicio 3 - TIR'!$C$25)*('Ejercicio 3 - TIR'!$E$25-'Ejercicio 3 - TIR'!$D$25)*(1-V588)))</f>
        <v>0.210235597967171</v>
      </c>
      <c r="X588" s="24">
        <f ca="1" t="shared" si="4385"/>
        <v>0.337450514122741</v>
      </c>
      <c r="Y588" s="26">
        <f ca="1">IF(X588&lt;=('Ejercicio 3 - TIR'!$D$26-'Ejercicio 3 - TIR'!$C$26)/('Ejercicio 3 - TIR'!$E$26-'Ejercicio 3 - TIR'!$C$26),'Ejercicio 3 - TIR'!$C$26+SQRT(('Ejercicio 3 - TIR'!$E$26-'Ejercicio 3 - TIR'!$C$26)*('Ejercicio 3 - TIR'!$D$26-'Ejercicio 3 - TIR'!$C$26)*X588),'Ejercicio 3 - TIR'!$E$26-SQRT(('Ejercicio 3 - TIR'!$E$26-'Ejercicio 3 - TIR'!$C$26)*('Ejercicio 3 - TIR'!$E$26-'Ejercicio 3 - TIR'!$D$26)*(1-X588)))</f>
        <v>0.220185560073364</v>
      </c>
      <c r="Z588" s="24">
        <f ca="1" t="shared" si="4288"/>
        <v>1.1547644676347</v>
      </c>
      <c r="AA588" s="24">
        <f ca="1" t="shared" si="4289"/>
        <v>1.35328473347148</v>
      </c>
      <c r="AB588" s="24">
        <f ca="1" t="shared" si="4290"/>
        <v>1.58642585302045</v>
      </c>
      <c r="AC588" s="24">
        <f ca="1" t="shared" si="4291"/>
        <v>1.91994904086079</v>
      </c>
      <c r="AD588" s="24">
        <f ca="1" t="shared" si="4292"/>
        <v>2.34269409573504</v>
      </c>
      <c r="AE588" s="23">
        <f ca="1" t="shared" si="4293"/>
        <v>4403.30306199767</v>
      </c>
      <c r="AF588" s="23">
        <f ca="1" t="shared" si="4294"/>
        <v>5160.29283690666</v>
      </c>
      <c r="AG588" s="23">
        <f ca="1" t="shared" si="4295"/>
        <v>6049.2975078681</v>
      </c>
      <c r="AH588" s="23">
        <f ca="1" t="shared" si="4296"/>
        <v>7321.07518671607</v>
      </c>
      <c r="AI588" s="23">
        <f ca="1" t="shared" si="4297"/>
        <v>8933.07022704235</v>
      </c>
      <c r="AJ588" s="25">
        <f ca="1" t="shared" si="4298"/>
        <v>45234.5598601597</v>
      </c>
      <c r="AK588" s="25">
        <f ca="1" t="shared" si="4299"/>
        <v>52211.2439559889</v>
      </c>
      <c r="AL588" s="25">
        <f ca="1" t="shared" si="4300"/>
        <v>65041.3419088564</v>
      </c>
      <c r="AM588" s="25">
        <f ca="1" t="shared" si="4301"/>
        <v>65490.3032508858</v>
      </c>
      <c r="AN588" s="25">
        <f ca="1" t="shared" si="4302"/>
        <v>84336.9522976101</v>
      </c>
      <c r="AO588" s="25">
        <f ca="1">C588/'Ejercicio 3 - TIR'!$D$7</f>
        <v>15049.4191153655</v>
      </c>
      <c r="AP588" s="25">
        <f ca="1" t="shared" si="4303"/>
        <v>30185.1407447942</v>
      </c>
      <c r="AQ588" s="25">
        <f ca="1" t="shared" si="4304"/>
        <v>37161.8248406234</v>
      </c>
      <c r="AR588" s="25">
        <f ca="1" t="shared" si="4305"/>
        <v>49991.9227934909</v>
      </c>
      <c r="AS588" s="25">
        <f ca="1" t="shared" si="4306"/>
        <v>50440.8841355203</v>
      </c>
      <c r="AT588" s="25">
        <f ca="1" t="shared" si="4307"/>
        <v>69287.5331822446</v>
      </c>
      <c r="AU588" s="25">
        <f ca="1">AP588*'Ejercicio 3 - TIR'!$D$5</f>
        <v>15092.5703723971</v>
      </c>
      <c r="AV588" s="25">
        <f ca="1">AQ588*'Ejercicio 3 - TIR'!$D$5</f>
        <v>18580.9124203117</v>
      </c>
      <c r="AW588" s="25">
        <f ca="1">AR588*'Ejercicio 3 - TIR'!$D$5</f>
        <v>24995.9613967455</v>
      </c>
      <c r="AX588" s="25">
        <f ca="1">AS588*'Ejercicio 3 - TIR'!$D$5</f>
        <v>25220.4420677602</v>
      </c>
      <c r="AY588" s="25">
        <f ca="1">AT588*'Ejercicio 3 - TIR'!$D$5</f>
        <v>34643.7665911223</v>
      </c>
      <c r="AZ588" s="25">
        <f ca="1" t="shared" ref="AZ588:BD588" si="4386">AJ588-AU588-AE588</f>
        <v>25738.6864257649</v>
      </c>
      <c r="BA588" s="25">
        <f ca="1" t="shared" si="4386"/>
        <v>28470.0386987705</v>
      </c>
      <c r="BB588" s="25">
        <f ca="1" t="shared" si="4386"/>
        <v>33996.0830042429</v>
      </c>
      <c r="BC588" s="25">
        <f ca="1" t="shared" si="4386"/>
        <v>32948.7859964096</v>
      </c>
      <c r="BD588" s="25">
        <f ca="1" t="shared" si="4386"/>
        <v>40760.1154794454</v>
      </c>
      <c r="BE588" s="25">
        <f ca="1" t="shared" ref="BE588:BI588" si="4387">AZ588/Z588</f>
        <v>22289.1222817804</v>
      </c>
      <c r="BF588" s="25">
        <f ca="1" t="shared" si="4387"/>
        <v>21037.7298986728</v>
      </c>
      <c r="BG588" s="25">
        <f ca="1" t="shared" si="4387"/>
        <v>21429.3551378506</v>
      </c>
      <c r="BH588" s="25">
        <f ca="1" t="shared" si="4387"/>
        <v>17161.2815211165</v>
      </c>
      <c r="BI588" s="25">
        <f ca="1" t="shared" si="4387"/>
        <v>17398.8211067125</v>
      </c>
      <c r="BJ588" s="25">
        <f ca="1" t="shared" si="4310"/>
        <v>66653.4912226905</v>
      </c>
      <c r="BK588" s="25">
        <f ca="1" t="shared" si="4311"/>
        <v>35256.1853058088</v>
      </c>
      <c r="BL588" s="25">
        <f ca="1" t="shared" si="4312"/>
        <v>101909.676528499</v>
      </c>
      <c r="BM588" s="25">
        <f ca="1">BK588*'Ejercicio 3 - TIR'!$D$5</f>
        <v>17628.0926529044</v>
      </c>
      <c r="BN588" s="25">
        <f ca="1" t="shared" si="4313"/>
        <v>84281.5838755949</v>
      </c>
      <c r="BO588" s="25">
        <f ca="1" t="shared" si="4314"/>
        <v>35976.3504885391</v>
      </c>
      <c r="BP588" s="25">
        <f ca="1" t="shared" si="4315"/>
        <v>-103698.736507684</v>
      </c>
      <c r="BQ588" s="25">
        <f ca="1" t="shared" ref="BQ588:BT588" si="4388">BE588</f>
        <v>22289.1222817804</v>
      </c>
      <c r="BR588" s="25">
        <f ca="1" t="shared" si="4388"/>
        <v>21037.7298986728</v>
      </c>
      <c r="BS588" s="25">
        <f ca="1" t="shared" si="4388"/>
        <v>21429.3551378506</v>
      </c>
      <c r="BT588" s="25">
        <f ca="1" t="shared" si="4388"/>
        <v>17161.2815211165</v>
      </c>
      <c r="BU588" s="25">
        <f ca="1" t="shared" si="4317"/>
        <v>53375.1715952516</v>
      </c>
      <c r="BV588" s="27">
        <f ca="1" t="shared" si="4318"/>
        <v>8.29675843519382</v>
      </c>
    </row>
    <row r="589" ht="15" customHeight="1" spans="1:74">
      <c r="A589" s="23">
        <v>588</v>
      </c>
      <c r="B589" s="24">
        <f ca="1" t="shared" ref="B589:F589" si="4389">RAND()</f>
        <v>0.5612999944363</v>
      </c>
      <c r="C589" s="25">
        <f ca="1">IF(B589&lt;=('Ejercicio 3 - TIR'!$D$13-'Ejercicio 3 - TIR'!$C$13)/('Ejercicio 3 - TIR'!$E$13-'Ejercicio 3 - TIR'!$C$13),'Ejercicio 3 - TIR'!$C$13+SQRT(('Ejercicio 3 - TIR'!$E$13-'Ejercicio 3 - TIR'!$C$13)*('Ejercicio 3 - TIR'!$D$13-'Ejercicio 3 - TIR'!$C$13)*B589),'Ejercicio 3 - TIR'!$E$13-SQRT(('Ejercicio 3 - TIR'!$E$13-'Ejercicio 3 - TIR'!$C$13)*('Ejercicio 3 - TIR'!$E$13-'Ejercicio 3 - TIR'!$D$13)*(1-B589)))</f>
        <v>77055.7195214921</v>
      </c>
      <c r="D589" s="24">
        <f ca="1" t="shared" si="4389"/>
        <v>0.137786601752955</v>
      </c>
      <c r="E589" s="25">
        <f ca="1">IF(D589&lt;=('Ejercicio 3 - TIR'!$D$14-'Ejercicio 3 - TIR'!$C$14)/('Ejercicio 3 - TIR'!$E$14-'Ejercicio 3 - TIR'!$C$14),'Ejercicio 3 - TIR'!$C$14+SQRT(('Ejercicio 3 - TIR'!$E$14-'Ejercicio 3 - TIR'!$C$14)*('Ejercicio 3 - TIR'!$D$14-'Ejercicio 3 - TIR'!$C$14)*D589),'Ejercicio 3 - TIR'!$E$14-SQRT(('Ejercicio 3 - TIR'!$E$14-'Ejercicio 3 - TIR'!$C$14)*('Ejercicio 3 - TIR'!$E$14-'Ejercicio 3 - TIR'!$D$14)*(1-D589)))</f>
        <v>28214.6531899214</v>
      </c>
      <c r="F589" s="24">
        <f ca="1" t="shared" si="4389"/>
        <v>0.000875615039664046</v>
      </c>
      <c r="G589" s="25">
        <f ca="1">IF(F589&lt;=('Ejercicio 3 - TIR'!$D$18-'Ejercicio 3 - TIR'!$C$18)/('Ejercicio 3 - TIR'!$E$18-'Ejercicio 3 - TIR'!$C$18),'Ejercicio 3 - TIR'!$C$18+SQRT(('Ejercicio 3 - TIR'!$E$18-'Ejercicio 3 - TIR'!$C$18)*('Ejercicio 3 - TIR'!$D$18-'Ejercicio 3 - TIR'!$C$18)*F589),'Ejercicio 3 - TIR'!$E$18-SQRT(('Ejercicio 3 - TIR'!$E$18-'Ejercicio 3 - TIR'!$C$18)*('Ejercicio 3 - TIR'!$E$18-'Ejercicio 3 - TIR'!$D$18)*(1-F589)))</f>
        <v>30362.4117215952</v>
      </c>
      <c r="H589" s="24">
        <f ca="1" t="shared" ref="H589:L589" si="4390">RAND()</f>
        <v>0.960866418430825</v>
      </c>
      <c r="I589" s="25">
        <f ca="1">IF(H589&lt;=('Ejercicio 3 - TIR'!$D$18-'Ejercicio 3 - TIR'!$C$18)/('Ejercicio 3 - TIR'!$E$18-'Ejercicio 3 - TIR'!$C$18),'Ejercicio 3 - TIR'!$C$18+SQRT(('Ejercicio 3 - TIR'!$E$18-'Ejercicio 3 - TIR'!$C$18)*('Ejercicio 3 - TIR'!$D$18-'Ejercicio 3 - TIR'!$C$18)*H589),'Ejercicio 3 - TIR'!$E$18-SQRT(('Ejercicio 3 - TIR'!$E$18-'Ejercicio 3 - TIR'!$C$18)*('Ejercicio 3 - TIR'!$E$18-'Ejercicio 3 - TIR'!$D$18)*(1-H589)))</f>
        <v>43286.8103964569</v>
      </c>
      <c r="J589" s="24">
        <f ca="1" t="shared" si="4390"/>
        <v>0.139086036239601</v>
      </c>
      <c r="K589" s="25">
        <f ca="1">IF(J589&lt;=('Ejercicio 3 - TIR'!$D$18-'Ejercicio 3 - TIR'!$C$18)/('Ejercicio 3 - TIR'!$E$18-'Ejercicio 3 - TIR'!$C$18),'Ejercicio 3 - TIR'!$C$18+SQRT(('Ejercicio 3 - TIR'!$E$18-'Ejercicio 3 - TIR'!$C$18)*('Ejercicio 3 - TIR'!$D$18-'Ejercicio 3 - TIR'!$C$18)*J589),'Ejercicio 3 - TIR'!$E$18-SQRT(('Ejercicio 3 - TIR'!$E$18-'Ejercicio 3 - TIR'!$C$18)*('Ejercicio 3 - TIR'!$E$18-'Ejercicio 3 - TIR'!$D$18)*(1-J589)))</f>
        <v>34567.5929586534</v>
      </c>
      <c r="L589" s="24">
        <f ca="1" t="shared" si="4390"/>
        <v>0.581783033722933</v>
      </c>
      <c r="M589" s="25">
        <f ca="1">IF(L589&lt;=('Ejercicio 3 - TIR'!$D$18-'Ejercicio 3 - TIR'!$C$18)/('Ejercicio 3 - TIR'!$E$18-'Ejercicio 3 - TIR'!$C$18),'Ejercicio 3 - TIR'!$C$18+SQRT(('Ejercicio 3 - TIR'!$E$18-'Ejercicio 3 - TIR'!$C$18)*('Ejercicio 3 - TIR'!$D$18-'Ejercicio 3 - TIR'!$C$18)*L589),'Ejercicio 3 - TIR'!$E$18-SQRT(('Ejercicio 3 - TIR'!$E$18-'Ejercicio 3 - TIR'!$C$18)*('Ejercicio 3 - TIR'!$E$18-'Ejercicio 3 - TIR'!$D$18)*(1-L589)))</f>
        <v>39341.7051472651</v>
      </c>
      <c r="N589" s="24">
        <f ca="1" t="shared" ref="N589:R589" si="4391">RAND()</f>
        <v>0.393068732702462</v>
      </c>
      <c r="O589" s="25">
        <f ca="1">IF(N589&lt;=('Ejercicio 3 - TIR'!$D$18-'Ejercicio 3 - TIR'!$C$18)/('Ejercicio 3 - TIR'!$E$18-'Ejercicio 3 - TIR'!$C$18),'Ejercicio 3 - TIR'!$C$18+SQRT(('Ejercicio 3 - TIR'!$E$18-'Ejercicio 3 - TIR'!$C$18)*('Ejercicio 3 - TIR'!$D$18-'Ejercicio 3 - TIR'!$C$18)*N589),'Ejercicio 3 - TIR'!$E$18-SQRT(('Ejercicio 3 - TIR'!$E$18-'Ejercicio 3 - TIR'!$C$18)*('Ejercicio 3 - TIR'!$E$18-'Ejercicio 3 - TIR'!$D$18)*(1-N589)))</f>
        <v>37678.5617081176</v>
      </c>
      <c r="P589" s="24">
        <f ca="1" t="shared" si="4391"/>
        <v>0.265831202348775</v>
      </c>
      <c r="Q589" s="26">
        <f ca="1">IF(P589&lt;=('Ejercicio 3 - TIR'!$D$22-'Ejercicio 3 - TIR'!$C$22)/('Ejercicio 3 - TIR'!$E$22-'Ejercicio 3 - TIR'!$C$22),'Ejercicio 3 - TIR'!$C$22+SQRT(('Ejercicio 3 - TIR'!$E$22-'Ejercicio 3 - TIR'!$C$22)*('Ejercicio 3 - TIR'!$D$22-'Ejercicio 3 - TIR'!$C$22)*P589),'Ejercicio 3 - TIR'!$E$22-SQRT(('Ejercicio 3 - TIR'!$E$22-'Ejercicio 3 - TIR'!$C$22)*('Ejercicio 3 - TIR'!$E$22-'Ejercicio 3 - TIR'!$D$22)*(1-P589)))</f>
        <v>0.141874555177827</v>
      </c>
      <c r="R589" s="24">
        <f ca="1" t="shared" si="4391"/>
        <v>0.406156323144181</v>
      </c>
      <c r="S589" s="26">
        <f ca="1">IF(R589&lt;=('Ejercicio 3 - TIR'!$D$23-'Ejercicio 3 - TIR'!$C$23)/('Ejercicio 3 - TIR'!$E$23-'Ejercicio 3 - TIR'!$C$23),'Ejercicio 3 - TIR'!$C$23+SQRT(('Ejercicio 3 - TIR'!$E$23-'Ejercicio 3 - TIR'!$C$23)*('Ejercicio 3 - TIR'!$D$23-'Ejercicio 3 - TIR'!$C$23)*R589),'Ejercicio 3 - TIR'!$E$23-SQRT(('Ejercicio 3 - TIR'!$E$23-'Ejercicio 3 - TIR'!$C$23)*('Ejercicio 3 - TIR'!$E$23-'Ejercicio 3 - TIR'!$D$23)*(1-R589)))</f>
        <v>0.147038516632011</v>
      </c>
      <c r="T589" s="24">
        <f ca="1" t="shared" ref="T589:X589" si="4392">RAND()</f>
        <v>0.107411989673893</v>
      </c>
      <c r="U589" s="26">
        <f ca="1">IF(T589&lt;=('Ejercicio 3 - TIR'!$D$24-'Ejercicio 3 - TIR'!$C$24)/('Ejercicio 3 - TIR'!$E$24-'Ejercicio 3 - TIR'!$C$24),'Ejercicio 3 - TIR'!$C$24+SQRT(('Ejercicio 3 - TIR'!$E$24-'Ejercicio 3 - TIR'!$C$24)*('Ejercicio 3 - TIR'!$D$24-'Ejercicio 3 - TIR'!$C$24)*T589),'Ejercicio 3 - TIR'!$E$24-SQRT(('Ejercicio 3 - TIR'!$E$24-'Ejercicio 3 - TIR'!$C$24)*('Ejercicio 3 - TIR'!$E$24-'Ejercicio 3 - TIR'!$D$24)*(1-T589)))</f>
        <v>0.165018827461396</v>
      </c>
      <c r="V589" s="24">
        <f ca="1" t="shared" si="4392"/>
        <v>0.768728626831115</v>
      </c>
      <c r="W589" s="26">
        <f ca="1">IF(V589&lt;=('Ejercicio 3 - TIR'!$D$25-'Ejercicio 3 - TIR'!$C$25)/('Ejercicio 3 - TIR'!$E$25-'Ejercicio 3 - TIR'!$C$25),'Ejercicio 3 - TIR'!$C$25+SQRT(('Ejercicio 3 - TIR'!$E$25-'Ejercicio 3 - TIR'!$C$25)*('Ejercicio 3 - TIR'!$D$25-'Ejercicio 3 - TIR'!$C$25)*V589),'Ejercicio 3 - TIR'!$E$25-SQRT(('Ejercicio 3 - TIR'!$E$25-'Ejercicio 3 - TIR'!$C$25)*('Ejercicio 3 - TIR'!$E$25-'Ejercicio 3 - TIR'!$D$25)*(1-V589)))</f>
        <v>0.221549168622146</v>
      </c>
      <c r="X589" s="24">
        <f ca="1" t="shared" si="4392"/>
        <v>0.0710234702657921</v>
      </c>
      <c r="Y589" s="26">
        <f ca="1">IF(X589&lt;=('Ejercicio 3 - TIR'!$D$26-'Ejercicio 3 - TIR'!$C$26)/('Ejercicio 3 - TIR'!$E$26-'Ejercicio 3 - TIR'!$C$26),'Ejercicio 3 - TIR'!$C$26+SQRT(('Ejercicio 3 - TIR'!$E$26-'Ejercicio 3 - TIR'!$C$26)*('Ejercicio 3 - TIR'!$D$26-'Ejercicio 3 - TIR'!$C$26)*X589),'Ejercicio 3 - TIR'!$E$26-SQRT(('Ejercicio 3 - TIR'!$E$26-'Ejercicio 3 - TIR'!$C$26)*('Ejercicio 3 - TIR'!$E$26-'Ejercicio 3 - TIR'!$D$26)*(1-X589)))</f>
        <v>0.203847865168236</v>
      </c>
      <c r="Z589" s="24">
        <f ca="1" t="shared" si="4288"/>
        <v>1.14187455517783</v>
      </c>
      <c r="AA589" s="24">
        <f ca="1" t="shared" si="4289"/>
        <v>1.30977409595101</v>
      </c>
      <c r="AB589" s="24">
        <f ca="1" t="shared" si="4290"/>
        <v>1.52591148150416</v>
      </c>
      <c r="AC589" s="24">
        <f ca="1" t="shared" si="4291"/>
        <v>1.86397590162239</v>
      </c>
      <c r="AD589" s="24">
        <f ca="1" t="shared" si="4292"/>
        <v>2.24394340989315</v>
      </c>
      <c r="AE589" s="23">
        <f ca="1" t="shared" si="4293"/>
        <v>4002.94137081675</v>
      </c>
      <c r="AF589" s="23">
        <f ca="1" t="shared" si="4294"/>
        <v>4591.52793214655</v>
      </c>
      <c r="AG589" s="23">
        <f ca="1" t="shared" si="4295"/>
        <v>5349.21648776562</v>
      </c>
      <c r="AH589" s="23">
        <f ca="1" t="shared" si="4296"/>
        <v>6534.33095340997</v>
      </c>
      <c r="AI589" s="23">
        <f ca="1" t="shared" si="4297"/>
        <v>7866.34036856532</v>
      </c>
      <c r="AJ589" s="25">
        <f ca="1" t="shared" si="4298"/>
        <v>34670.0653787226</v>
      </c>
      <c r="AK589" s="25">
        <f ca="1" t="shared" si="4299"/>
        <v>56695.9429536222</v>
      </c>
      <c r="AL589" s="25">
        <f ca="1" t="shared" si="4300"/>
        <v>52747.0869835715</v>
      </c>
      <c r="AM589" s="25">
        <f ca="1" t="shared" si="4301"/>
        <v>73331.9903232358</v>
      </c>
      <c r="AN589" s="25">
        <f ca="1" t="shared" si="4302"/>
        <v>84548.5602391828</v>
      </c>
      <c r="AO589" s="25">
        <f ca="1">C589/'Ejercicio 3 - TIR'!$D$7</f>
        <v>15411.1439042984</v>
      </c>
      <c r="AP589" s="25">
        <f ca="1" t="shared" si="4303"/>
        <v>19258.9214744242</v>
      </c>
      <c r="AQ589" s="25">
        <f ca="1" t="shared" si="4304"/>
        <v>41284.7990493238</v>
      </c>
      <c r="AR589" s="25">
        <f ca="1" t="shared" si="4305"/>
        <v>37335.9430792731</v>
      </c>
      <c r="AS589" s="25">
        <f ca="1" t="shared" si="4306"/>
        <v>57920.8464189373</v>
      </c>
      <c r="AT589" s="25">
        <f ca="1" t="shared" si="4307"/>
        <v>69137.4163348844</v>
      </c>
      <c r="AU589" s="25">
        <f ca="1">AP589*'Ejercicio 3 - TIR'!$D$5</f>
        <v>9629.46073721208</v>
      </c>
      <c r="AV589" s="25">
        <f ca="1">AQ589*'Ejercicio 3 - TIR'!$D$5</f>
        <v>20642.3995246619</v>
      </c>
      <c r="AW589" s="25">
        <f ca="1">AR589*'Ejercicio 3 - TIR'!$D$5</f>
        <v>18667.9715396365</v>
      </c>
      <c r="AX589" s="25">
        <f ca="1">AS589*'Ejercicio 3 - TIR'!$D$5</f>
        <v>28960.4232094687</v>
      </c>
      <c r="AY589" s="25">
        <f ca="1">AT589*'Ejercicio 3 - TIR'!$D$5</f>
        <v>34568.7081674422</v>
      </c>
      <c r="AZ589" s="25">
        <f ca="1" t="shared" ref="AZ589:BD589" si="4393">AJ589-AU589-AE589</f>
        <v>21037.6632706937</v>
      </c>
      <c r="BA589" s="25">
        <f ca="1" t="shared" si="4393"/>
        <v>31462.0154968138</v>
      </c>
      <c r="BB589" s="25">
        <f ca="1" t="shared" si="4393"/>
        <v>28729.8989561693</v>
      </c>
      <c r="BC589" s="25">
        <f ca="1" t="shared" si="4393"/>
        <v>37837.2361603571</v>
      </c>
      <c r="BD589" s="25">
        <f ca="1" t="shared" si="4393"/>
        <v>42113.5117031753</v>
      </c>
      <c r="BE589" s="25">
        <f ca="1" t="shared" ref="BE589:BI589" si="4394">AZ589/Z589</f>
        <v>18423.795481998</v>
      </c>
      <c r="BF589" s="25">
        <f ca="1" t="shared" si="4394"/>
        <v>24020.9480352943</v>
      </c>
      <c r="BG589" s="25">
        <f ca="1" t="shared" si="4394"/>
        <v>18828.0246294818</v>
      </c>
      <c r="BH589" s="25">
        <f ca="1" t="shared" si="4394"/>
        <v>20299.2088725095</v>
      </c>
      <c r="BI589" s="25">
        <f ca="1" t="shared" si="4394"/>
        <v>18767.6353679439</v>
      </c>
      <c r="BJ589" s="25">
        <f ca="1" t="shared" si="4310"/>
        <v>63312.0850879448</v>
      </c>
      <c r="BK589" s="25">
        <f ca="1" t="shared" si="4311"/>
        <v>34581.7348029654</v>
      </c>
      <c r="BL589" s="25">
        <f ca="1" t="shared" si="4312"/>
        <v>97893.8198909103</v>
      </c>
      <c r="BM589" s="25">
        <f ca="1">BK589*'Ejercicio 3 - TIR'!$D$5</f>
        <v>17290.8674014827</v>
      </c>
      <c r="BN589" s="25">
        <f ca="1" t="shared" si="4313"/>
        <v>80602.9524894276</v>
      </c>
      <c r="BO589" s="25">
        <f ca="1" t="shared" si="4314"/>
        <v>35920.2251420706</v>
      </c>
      <c r="BP589" s="25">
        <f ca="1" t="shared" si="4315"/>
        <v>-105270.372711413</v>
      </c>
      <c r="BQ589" s="25">
        <f ca="1" t="shared" ref="BQ589:BT589" si="4395">BE589</f>
        <v>18423.795481998</v>
      </c>
      <c r="BR589" s="25">
        <f ca="1" t="shared" si="4395"/>
        <v>24020.9480352943</v>
      </c>
      <c r="BS589" s="25">
        <f ca="1" t="shared" si="4395"/>
        <v>18828.0246294818</v>
      </c>
      <c r="BT589" s="25">
        <f ca="1" t="shared" si="4395"/>
        <v>20299.2088725095</v>
      </c>
      <c r="BU589" s="25">
        <f ca="1" t="shared" si="4317"/>
        <v>54687.8605100145</v>
      </c>
      <c r="BV589" s="27">
        <f ca="1" t="shared" si="4318"/>
        <v>7.83631690052378</v>
      </c>
    </row>
    <row r="590" ht="15" customHeight="1" spans="1:74">
      <c r="A590" s="23">
        <v>589</v>
      </c>
      <c r="B590" s="24">
        <f ca="1" t="shared" ref="B590:F590" si="4396">RAND()</f>
        <v>0.0486602901894342</v>
      </c>
      <c r="C590" s="25">
        <f ca="1">IF(B590&lt;=('Ejercicio 3 - TIR'!$D$13-'Ejercicio 3 - TIR'!$C$13)/('Ejercicio 3 - TIR'!$E$13-'Ejercicio 3 - TIR'!$C$13),'Ejercicio 3 - TIR'!$C$13+SQRT(('Ejercicio 3 - TIR'!$E$13-'Ejercicio 3 - TIR'!$C$13)*('Ejercicio 3 - TIR'!$D$13-'Ejercicio 3 - TIR'!$C$13)*B590),'Ejercicio 3 - TIR'!$E$13-SQRT(('Ejercicio 3 - TIR'!$E$13-'Ejercicio 3 - TIR'!$C$13)*('Ejercicio 3 - TIR'!$E$13-'Ejercicio 3 - TIR'!$D$13)*(1-B590)))</f>
        <v>64411.815507903</v>
      </c>
      <c r="D590" s="24">
        <f ca="1" t="shared" si="4396"/>
        <v>0.80881409083671</v>
      </c>
      <c r="E590" s="25">
        <f ca="1">IF(D590&lt;=('Ejercicio 3 - TIR'!$D$14-'Ejercicio 3 - TIR'!$C$14)/('Ejercicio 3 - TIR'!$E$14-'Ejercicio 3 - TIR'!$C$14),'Ejercicio 3 - TIR'!$C$14+SQRT(('Ejercicio 3 - TIR'!$E$14-'Ejercicio 3 - TIR'!$C$14)*('Ejercicio 3 - TIR'!$D$14-'Ejercicio 3 - TIR'!$C$14)*D590),'Ejercicio 3 - TIR'!$E$14-SQRT(('Ejercicio 3 - TIR'!$E$14-'Ejercicio 3 - TIR'!$C$14)*('Ejercicio 3 - TIR'!$E$14-'Ejercicio 3 - TIR'!$D$14)*(1-D590)))</f>
        <v>34644.8262050151</v>
      </c>
      <c r="F590" s="24">
        <f ca="1" t="shared" si="4396"/>
        <v>0.359428340451907</v>
      </c>
      <c r="G590" s="25">
        <f ca="1">IF(F590&lt;=('Ejercicio 3 - TIR'!$D$18-'Ejercicio 3 - TIR'!$C$18)/('Ejercicio 3 - TIR'!$E$18-'Ejercicio 3 - TIR'!$C$18),'Ejercicio 3 - TIR'!$C$18+SQRT(('Ejercicio 3 - TIR'!$E$18-'Ejercicio 3 - TIR'!$C$18)*('Ejercicio 3 - TIR'!$D$18-'Ejercicio 3 - TIR'!$C$18)*F590),'Ejercicio 3 - TIR'!$E$18-SQRT(('Ejercicio 3 - TIR'!$E$18-'Ejercicio 3 - TIR'!$C$18)*('Ejercicio 3 - TIR'!$E$18-'Ejercicio 3 - TIR'!$D$18)*(1-F590)))</f>
        <v>37342.6324344738</v>
      </c>
      <c r="H590" s="24">
        <f ca="1" t="shared" ref="H590:L590" si="4397">RAND()</f>
        <v>0.903784433300835</v>
      </c>
      <c r="I590" s="25">
        <f ca="1">IF(H590&lt;=('Ejercicio 3 - TIR'!$D$18-'Ejercicio 3 - TIR'!$C$18)/('Ejercicio 3 - TIR'!$E$18-'Ejercicio 3 - TIR'!$C$18),'Ejercicio 3 - TIR'!$C$18+SQRT(('Ejercicio 3 - TIR'!$E$18-'Ejercicio 3 - TIR'!$C$18)*('Ejercicio 3 - TIR'!$D$18-'Ejercicio 3 - TIR'!$C$18)*H590),'Ejercicio 3 - TIR'!$E$18-SQRT(('Ejercicio 3 - TIR'!$E$18-'Ejercicio 3 - TIR'!$C$18)*('Ejercicio 3 - TIR'!$E$18-'Ejercicio 3 - TIR'!$D$18)*(1-H590)))</f>
        <v>42313.7074801062</v>
      </c>
      <c r="J590" s="24">
        <f ca="1" t="shared" si="4397"/>
        <v>0.500002463935894</v>
      </c>
      <c r="K590" s="25">
        <f ca="1">IF(J590&lt;=('Ejercicio 3 - TIR'!$D$18-'Ejercicio 3 - TIR'!$C$18)/('Ejercicio 3 - TIR'!$E$18-'Ejercicio 3 - TIR'!$C$18),'Ejercicio 3 - TIR'!$C$18+SQRT(('Ejercicio 3 - TIR'!$E$18-'Ejercicio 3 - TIR'!$C$18)*('Ejercicio 3 - TIR'!$D$18-'Ejercicio 3 - TIR'!$C$18)*J590),'Ejercicio 3 - TIR'!$E$18-SQRT(('Ejercicio 3 - TIR'!$E$18-'Ejercicio 3 - TIR'!$C$18)*('Ejercicio 3 - TIR'!$E$18-'Ejercicio 3 - TIR'!$D$18)*(1-J590)))</f>
        <v>38660.2753761289</v>
      </c>
      <c r="L590" s="24">
        <f ca="1" t="shared" si="4397"/>
        <v>0.331903939499435</v>
      </c>
      <c r="M590" s="25">
        <f ca="1">IF(L590&lt;=('Ejercicio 3 - TIR'!$D$18-'Ejercicio 3 - TIR'!$C$18)/('Ejercicio 3 - TIR'!$E$18-'Ejercicio 3 - TIR'!$C$18),'Ejercicio 3 - TIR'!$C$18+SQRT(('Ejercicio 3 - TIR'!$E$18-'Ejercicio 3 - TIR'!$C$18)*('Ejercicio 3 - TIR'!$D$18-'Ejercicio 3 - TIR'!$C$18)*L590),'Ejercicio 3 - TIR'!$E$18-SQRT(('Ejercicio 3 - TIR'!$E$18-'Ejercicio 3 - TIR'!$C$18)*('Ejercicio 3 - TIR'!$E$18-'Ejercicio 3 - TIR'!$D$18)*(1-L590)))</f>
        <v>37055.8905125374</v>
      </c>
      <c r="N590" s="24">
        <f ca="1" t="shared" ref="N590:R590" si="4398">RAND()</f>
        <v>0.12858611590555</v>
      </c>
      <c r="O590" s="25">
        <f ca="1">IF(N590&lt;=('Ejercicio 3 - TIR'!$D$18-'Ejercicio 3 - TIR'!$C$18)/('Ejercicio 3 - TIR'!$E$18-'Ejercicio 3 - TIR'!$C$18),'Ejercicio 3 - TIR'!$C$18+SQRT(('Ejercicio 3 - TIR'!$E$18-'Ejercicio 3 - TIR'!$C$18)*('Ejercicio 3 - TIR'!$D$18-'Ejercicio 3 - TIR'!$C$18)*N590),'Ejercicio 3 - TIR'!$E$18-SQRT(('Ejercicio 3 - TIR'!$E$18-'Ejercicio 3 - TIR'!$C$18)*('Ejercicio 3 - TIR'!$E$18-'Ejercicio 3 - TIR'!$D$18)*(1-N590)))</f>
        <v>34391.801155088</v>
      </c>
      <c r="P590" s="24">
        <f ca="1" t="shared" si="4398"/>
        <v>0.253796293793759</v>
      </c>
      <c r="Q590" s="26">
        <f ca="1">IF(P590&lt;=('Ejercicio 3 - TIR'!$D$22-'Ejercicio 3 - TIR'!$C$22)/('Ejercicio 3 - TIR'!$E$22-'Ejercicio 3 - TIR'!$C$22),'Ejercicio 3 - TIR'!$C$22+SQRT(('Ejercicio 3 - TIR'!$E$22-'Ejercicio 3 - TIR'!$C$22)*('Ejercicio 3 - TIR'!$D$22-'Ejercicio 3 - TIR'!$C$22)*P590),'Ejercicio 3 - TIR'!$E$22-SQRT(('Ejercicio 3 - TIR'!$E$22-'Ejercicio 3 - TIR'!$C$22)*('Ejercicio 3 - TIR'!$E$22-'Ejercicio 3 - TIR'!$D$22)*(1-P590)))</f>
        <v>0.141373659696663</v>
      </c>
      <c r="R590" s="24">
        <f ca="1" t="shared" si="4398"/>
        <v>0.780777888409864</v>
      </c>
      <c r="S590" s="26">
        <f ca="1">IF(R590&lt;=('Ejercicio 3 - TIR'!$D$23-'Ejercicio 3 - TIR'!$C$23)/('Ejercicio 3 - TIR'!$E$23-'Ejercicio 3 - TIR'!$C$23),'Ejercicio 3 - TIR'!$C$23+SQRT(('Ejercicio 3 - TIR'!$E$23-'Ejercicio 3 - TIR'!$C$23)*('Ejercicio 3 - TIR'!$D$23-'Ejercicio 3 - TIR'!$C$23)*R590),'Ejercicio 3 - TIR'!$E$23-SQRT(('Ejercicio 3 - TIR'!$E$23-'Ejercicio 3 - TIR'!$C$23)*('Ejercicio 3 - TIR'!$E$23-'Ejercicio 3 - TIR'!$D$23)*(1-R590)))</f>
        <v>0.160135463739059</v>
      </c>
      <c r="T590" s="24">
        <f ca="1" t="shared" ref="T590:X590" si="4399">RAND()</f>
        <v>0.53827609085705</v>
      </c>
      <c r="U590" s="26">
        <f ca="1">IF(T590&lt;=('Ejercicio 3 - TIR'!$D$24-'Ejercicio 3 - TIR'!$C$24)/('Ejercicio 3 - TIR'!$E$24-'Ejercicio 3 - TIR'!$C$24),'Ejercicio 3 - TIR'!$C$24+SQRT(('Ejercicio 3 - TIR'!$E$24-'Ejercicio 3 - TIR'!$C$24)*('Ejercicio 3 - TIR'!$D$24-'Ejercicio 3 - TIR'!$C$24)*T590),'Ejercicio 3 - TIR'!$E$24-SQRT(('Ejercicio 3 - TIR'!$E$24-'Ejercicio 3 - TIR'!$C$24)*('Ejercicio 3 - TIR'!$E$24-'Ejercicio 3 - TIR'!$D$24)*(1-T590)))</f>
        <v>0.184044097207826</v>
      </c>
      <c r="V590" s="24">
        <f ca="1" t="shared" si="4399"/>
        <v>0.845429110845076</v>
      </c>
      <c r="W590" s="26">
        <f ca="1">IF(V590&lt;=('Ejercicio 3 - TIR'!$D$25-'Ejercicio 3 - TIR'!$C$25)/('Ejercicio 3 - TIR'!$E$25-'Ejercicio 3 - TIR'!$C$25),'Ejercicio 3 - TIR'!$C$25+SQRT(('Ejercicio 3 - TIR'!$E$25-'Ejercicio 3 - TIR'!$C$25)*('Ejercicio 3 - TIR'!$D$25-'Ejercicio 3 - TIR'!$C$25)*V590),'Ejercicio 3 - TIR'!$E$25-SQRT(('Ejercicio 3 - TIR'!$E$25-'Ejercicio 3 - TIR'!$C$25)*('Ejercicio 3 - TIR'!$E$25-'Ejercicio 3 - TIR'!$D$25)*(1-V590)))</f>
        <v>0.226740633885631</v>
      </c>
      <c r="X590" s="24">
        <f ca="1" t="shared" si="4399"/>
        <v>0.408688827839221</v>
      </c>
      <c r="Y590" s="26">
        <f ca="1">IF(X590&lt;=('Ejercicio 3 - TIR'!$D$26-'Ejercicio 3 - TIR'!$C$26)/('Ejercicio 3 - TIR'!$E$26-'Ejercicio 3 - TIR'!$C$26),'Ejercicio 3 - TIR'!$C$26+SQRT(('Ejercicio 3 - TIR'!$E$26-'Ejercicio 3 - TIR'!$C$26)*('Ejercicio 3 - TIR'!$D$26-'Ejercicio 3 - TIR'!$C$26)*X590),'Ejercicio 3 - TIR'!$E$26-SQRT(('Ejercicio 3 - TIR'!$E$26-'Ejercicio 3 - TIR'!$C$26)*('Ejercicio 3 - TIR'!$E$26-'Ejercicio 3 - TIR'!$D$26)*(1-X590)))</f>
        <v>0.223492652427598</v>
      </c>
      <c r="Z590" s="24">
        <f ca="1" t="shared" si="4288"/>
        <v>1.14137365969666</v>
      </c>
      <c r="AA590" s="24">
        <f ca="1" t="shared" si="4289"/>
        <v>1.32414805999174</v>
      </c>
      <c r="AB590" s="24">
        <f ca="1" t="shared" si="4290"/>
        <v>1.56784969426241</v>
      </c>
      <c r="AC590" s="24">
        <f ca="1" t="shared" si="4291"/>
        <v>1.92334492777686</v>
      </c>
      <c r="AD590" s="24">
        <f ca="1" t="shared" si="4292"/>
        <v>2.35319838721888</v>
      </c>
      <c r="AE590" s="23">
        <f ca="1" t="shared" si="4293"/>
        <v>4897.86587015784</v>
      </c>
      <c r="AF590" s="23">
        <f ca="1" t="shared" si="4294"/>
        <v>5682.18789260727</v>
      </c>
      <c r="AG590" s="23">
        <f ca="1" t="shared" si="4295"/>
        <v>6727.96103346742</v>
      </c>
      <c r="AH590" s="23">
        <f ca="1" t="shared" si="4296"/>
        <v>8253.46318295365</v>
      </c>
      <c r="AI590" s="23">
        <f ca="1" t="shared" si="4297"/>
        <v>10098.0515614255</v>
      </c>
      <c r="AJ590" s="25">
        <f ca="1" t="shared" si="4298"/>
        <v>42621.8970444426</v>
      </c>
      <c r="AK590" s="25">
        <f ca="1" t="shared" si="4299"/>
        <v>56029.6136708404</v>
      </c>
      <c r="AL590" s="25">
        <f ca="1" t="shared" si="4300"/>
        <v>60613.5009285642</v>
      </c>
      <c r="AM590" s="25">
        <f ca="1" t="shared" si="4301"/>
        <v>71271.2590615435</v>
      </c>
      <c r="AN590" s="25">
        <f ca="1" t="shared" si="4302"/>
        <v>80930.7310117055</v>
      </c>
      <c r="AO590" s="25">
        <f ca="1">C590/'Ejercicio 3 - TIR'!$D$7</f>
        <v>12882.3631015806</v>
      </c>
      <c r="AP590" s="25">
        <f ca="1" t="shared" si="4303"/>
        <v>29739.533942862</v>
      </c>
      <c r="AQ590" s="25">
        <f ca="1" t="shared" si="4304"/>
        <v>43147.2505692598</v>
      </c>
      <c r="AR590" s="25">
        <f ca="1" t="shared" si="4305"/>
        <v>47731.1378269836</v>
      </c>
      <c r="AS590" s="25">
        <f ca="1" t="shared" si="4306"/>
        <v>58388.8959599629</v>
      </c>
      <c r="AT590" s="25">
        <f ca="1" t="shared" si="4307"/>
        <v>68048.3679101249</v>
      </c>
      <c r="AU590" s="25">
        <f ca="1">AP590*'Ejercicio 3 - TIR'!$D$5</f>
        <v>14869.766971431</v>
      </c>
      <c r="AV590" s="25">
        <f ca="1">AQ590*'Ejercicio 3 - TIR'!$D$5</f>
        <v>21573.6252846299</v>
      </c>
      <c r="AW590" s="25">
        <f ca="1">AR590*'Ejercicio 3 - TIR'!$D$5</f>
        <v>23865.5689134918</v>
      </c>
      <c r="AX590" s="25">
        <f ca="1">AS590*'Ejercicio 3 - TIR'!$D$5</f>
        <v>29194.4479799814</v>
      </c>
      <c r="AY590" s="25">
        <f ca="1">AT590*'Ejercicio 3 - TIR'!$D$5</f>
        <v>34024.1839550624</v>
      </c>
      <c r="AZ590" s="25">
        <f ca="1" t="shared" ref="AZ590:BD590" si="4400">AJ590-AU590-AE590</f>
        <v>22854.2642028538</v>
      </c>
      <c r="BA590" s="25">
        <f ca="1" t="shared" si="4400"/>
        <v>28773.8004936032</v>
      </c>
      <c r="BB590" s="25">
        <f ca="1" t="shared" si="4400"/>
        <v>30019.970981605</v>
      </c>
      <c r="BC590" s="25">
        <f ca="1" t="shared" si="4400"/>
        <v>33823.3478986084</v>
      </c>
      <c r="BD590" s="25">
        <f ca="1" t="shared" si="4400"/>
        <v>36808.4954952176</v>
      </c>
      <c r="BE590" s="25">
        <f ca="1" t="shared" ref="BE590:BI590" si="4401">AZ590/Z590</f>
        <v>20023.4726013632</v>
      </c>
      <c r="BF590" s="25">
        <f ca="1" t="shared" si="4401"/>
        <v>21730.0476910285</v>
      </c>
      <c r="BG590" s="25">
        <f ca="1" t="shared" si="4401"/>
        <v>19147.2250761434</v>
      </c>
      <c r="BH590" s="25">
        <f ca="1" t="shared" si="4401"/>
        <v>17585.690122522</v>
      </c>
      <c r="BI590" s="25">
        <f ca="1" t="shared" si="4401"/>
        <v>15641.9006978496</v>
      </c>
      <c r="BJ590" s="25">
        <f ca="1" t="shared" si="4310"/>
        <v>81526.1491511198</v>
      </c>
      <c r="BK590" s="25">
        <f ca="1" t="shared" si="4311"/>
        <v>30314.7560742075</v>
      </c>
      <c r="BL590" s="25">
        <f ca="1" t="shared" si="4312"/>
        <v>111840.905225327</v>
      </c>
      <c r="BM590" s="25">
        <f ca="1">BK590*'Ejercicio 3 - TIR'!$D$5</f>
        <v>15157.3780371037</v>
      </c>
      <c r="BN590" s="25">
        <f ca="1" t="shared" si="4313"/>
        <v>96683.5271882235</v>
      </c>
      <c r="BO590" s="25">
        <f ca="1" t="shared" si="4314"/>
        <v>41086.0077558054</v>
      </c>
      <c r="BP590" s="25">
        <f ca="1" t="shared" si="4315"/>
        <v>-99056.6417129181</v>
      </c>
      <c r="BQ590" s="25">
        <f ca="1" t="shared" ref="BQ590:BT590" si="4402">BE590</f>
        <v>20023.4726013632</v>
      </c>
      <c r="BR590" s="25">
        <f ca="1" t="shared" si="4402"/>
        <v>21730.0476910285</v>
      </c>
      <c r="BS590" s="25">
        <f ca="1" t="shared" si="4402"/>
        <v>19147.2250761434</v>
      </c>
      <c r="BT590" s="25">
        <f ca="1" t="shared" si="4402"/>
        <v>17585.690122522</v>
      </c>
      <c r="BU590" s="25">
        <f ca="1" t="shared" si="4317"/>
        <v>56727.908453655</v>
      </c>
      <c r="BV590" s="27">
        <f ca="1" t="shared" si="4318"/>
        <v>9.56819766756338</v>
      </c>
    </row>
    <row r="591" ht="15" customHeight="1" spans="1:74">
      <c r="A591" s="23">
        <v>590</v>
      </c>
      <c r="B591" s="24">
        <f ca="1" t="shared" ref="B591:F591" si="4403">RAND()</f>
        <v>0.151026874177766</v>
      </c>
      <c r="C591" s="25">
        <f ca="1">IF(B591&lt;=('Ejercicio 3 - TIR'!$D$13-'Ejercicio 3 - TIR'!$C$13)/('Ejercicio 3 - TIR'!$E$13-'Ejercicio 3 - TIR'!$C$13),'Ejercicio 3 - TIR'!$C$13+SQRT(('Ejercicio 3 - TIR'!$E$13-'Ejercicio 3 - TIR'!$C$13)*('Ejercicio 3 - TIR'!$D$13-'Ejercicio 3 - TIR'!$C$13)*B591),'Ejercicio 3 - TIR'!$E$13-SQRT(('Ejercicio 3 - TIR'!$E$13-'Ejercicio 3 - TIR'!$C$13)*('Ejercicio 3 - TIR'!$E$13-'Ejercicio 3 - TIR'!$D$13)*(1-B591)))</f>
        <v>67772.4352471479</v>
      </c>
      <c r="D591" s="24">
        <f ca="1" t="shared" si="4403"/>
        <v>0.449917410108768</v>
      </c>
      <c r="E591" s="25">
        <f ca="1">IF(D591&lt;=('Ejercicio 3 - TIR'!$D$14-'Ejercicio 3 - TIR'!$C$14)/('Ejercicio 3 - TIR'!$E$14-'Ejercicio 3 - TIR'!$C$14),'Ejercicio 3 - TIR'!$C$14+SQRT(('Ejercicio 3 - TIR'!$E$14-'Ejercicio 3 - TIR'!$C$14)*('Ejercicio 3 - TIR'!$D$14-'Ejercicio 3 - TIR'!$C$14)*D591),'Ejercicio 3 - TIR'!$E$14-SQRT(('Ejercicio 3 - TIR'!$E$14-'Ejercicio 3 - TIR'!$C$14)*('Ejercicio 3 - TIR'!$E$14-'Ejercicio 3 - TIR'!$D$14)*(1-D591)))</f>
        <v>30916.366999725</v>
      </c>
      <c r="F591" s="24">
        <f ca="1" t="shared" si="4403"/>
        <v>0.16422754540876</v>
      </c>
      <c r="G591" s="25">
        <f ca="1">IF(F591&lt;=('Ejercicio 3 - TIR'!$D$18-'Ejercicio 3 - TIR'!$C$18)/('Ejercicio 3 - TIR'!$E$18-'Ejercicio 3 - TIR'!$C$18),'Ejercicio 3 - TIR'!$C$18+SQRT(('Ejercicio 3 - TIR'!$E$18-'Ejercicio 3 - TIR'!$C$18)*('Ejercicio 3 - TIR'!$D$18-'Ejercicio 3 - TIR'!$C$18)*F591),'Ejercicio 3 - TIR'!$E$18-SQRT(('Ejercicio 3 - TIR'!$E$18-'Ejercicio 3 - TIR'!$C$18)*('Ejercicio 3 - TIR'!$E$18-'Ejercicio 3 - TIR'!$D$18)*(1-F591)))</f>
        <v>34963.278333049</v>
      </c>
      <c r="H591" s="24">
        <f ca="1" t="shared" ref="H591:L591" si="4404">RAND()</f>
        <v>0.373252362329935</v>
      </c>
      <c r="I591" s="25">
        <f ca="1">IF(H591&lt;=('Ejercicio 3 - TIR'!$D$18-'Ejercicio 3 - TIR'!$C$18)/('Ejercicio 3 - TIR'!$E$18-'Ejercicio 3 - TIR'!$C$18),'Ejercicio 3 - TIR'!$C$18+SQRT(('Ejercicio 3 - TIR'!$E$18-'Ejercicio 3 - TIR'!$C$18)*('Ejercicio 3 - TIR'!$D$18-'Ejercicio 3 - TIR'!$C$18)*H591),'Ejercicio 3 - TIR'!$E$18-SQRT(('Ejercicio 3 - TIR'!$E$18-'Ejercicio 3 - TIR'!$C$18)*('Ejercicio 3 - TIR'!$E$18-'Ejercicio 3 - TIR'!$D$18)*(1-H591)))</f>
        <v>37482.5032141316</v>
      </c>
      <c r="J591" s="24">
        <f ca="1" t="shared" si="4404"/>
        <v>0.161562349842341</v>
      </c>
      <c r="K591" s="25">
        <f ca="1">IF(J591&lt;=('Ejercicio 3 - TIR'!$D$18-'Ejercicio 3 - TIR'!$C$18)/('Ejercicio 3 - TIR'!$E$18-'Ejercicio 3 - TIR'!$C$18),'Ejercicio 3 - TIR'!$C$18+SQRT(('Ejercicio 3 - TIR'!$E$18-'Ejercicio 3 - TIR'!$C$18)*('Ejercicio 3 - TIR'!$D$18-'Ejercicio 3 - TIR'!$C$18)*J591),'Ejercicio 3 - TIR'!$E$18-SQRT(('Ejercicio 3 - TIR'!$E$18-'Ejercicio 3 - TIR'!$C$18)*('Ejercicio 3 - TIR'!$E$18-'Ejercicio 3 - TIR'!$D$18)*(1-J591)))</f>
        <v>34922.8398792111</v>
      </c>
      <c r="L591" s="24">
        <f ca="1" t="shared" si="4404"/>
        <v>0.0514871881774139</v>
      </c>
      <c r="M591" s="25">
        <f ca="1">IF(L591&lt;=('Ejercicio 3 - TIR'!$D$18-'Ejercicio 3 - TIR'!$C$18)/('Ejercicio 3 - TIR'!$E$18-'Ejercicio 3 - TIR'!$C$18),'Ejercicio 3 - TIR'!$C$18+SQRT(('Ejercicio 3 - TIR'!$E$18-'Ejercicio 3 - TIR'!$C$18)*('Ejercicio 3 - TIR'!$D$18-'Ejercicio 3 - TIR'!$C$18)*L591),'Ejercicio 3 - TIR'!$E$18-SQRT(('Ejercicio 3 - TIR'!$E$18-'Ejercicio 3 - TIR'!$C$18)*('Ejercicio 3 - TIR'!$E$18-'Ejercicio 3 - TIR'!$D$18)*(1-L591)))</f>
        <v>32779.0426816823</v>
      </c>
      <c r="N591" s="24">
        <f ca="1" t="shared" ref="N591:R591" si="4405">RAND()</f>
        <v>0.371051798362694</v>
      </c>
      <c r="O591" s="25">
        <f ca="1">IF(N591&lt;=('Ejercicio 3 - TIR'!$D$18-'Ejercicio 3 - TIR'!$C$18)/('Ejercicio 3 - TIR'!$E$18-'Ejercicio 3 - TIR'!$C$18),'Ejercicio 3 - TIR'!$C$18+SQRT(('Ejercicio 3 - TIR'!$E$18-'Ejercicio 3 - TIR'!$C$18)*('Ejercicio 3 - TIR'!$D$18-'Ejercicio 3 - TIR'!$C$18)*N591),'Ejercicio 3 - TIR'!$E$18-SQRT(('Ejercicio 3 - TIR'!$E$18-'Ejercicio 3 - TIR'!$C$18)*('Ejercicio 3 - TIR'!$E$18-'Ejercicio 3 - TIR'!$D$18)*(1-N591)))</f>
        <v>37460.4135109526</v>
      </c>
      <c r="P591" s="24">
        <f ca="1" t="shared" si="4405"/>
        <v>0.0806887724157745</v>
      </c>
      <c r="Q591" s="26">
        <f ca="1">IF(P591&lt;=('Ejercicio 3 - TIR'!$D$22-'Ejercicio 3 - TIR'!$C$22)/('Ejercicio 3 - TIR'!$E$22-'Ejercicio 3 - TIR'!$C$22),'Ejercicio 3 - TIR'!$C$22+SQRT(('Ejercicio 3 - TIR'!$E$22-'Ejercicio 3 - TIR'!$C$22)*('Ejercicio 3 - TIR'!$D$22-'Ejercicio 3 - TIR'!$C$22)*P591),'Ejercicio 3 - TIR'!$E$22-SQRT(('Ejercicio 3 - TIR'!$E$22-'Ejercicio 3 - TIR'!$C$22)*('Ejercicio 3 - TIR'!$E$22-'Ejercicio 3 - TIR'!$D$22)*(1-P591)))</f>
        <v>0.132051547218029</v>
      </c>
      <c r="R591" s="24">
        <f ca="1" t="shared" si="4405"/>
        <v>0.0168047245724281</v>
      </c>
      <c r="S591" s="26">
        <f ca="1">IF(R591&lt;=('Ejercicio 3 - TIR'!$D$23-'Ejercicio 3 - TIR'!$C$23)/('Ejercicio 3 - TIR'!$E$23-'Ejercicio 3 - TIR'!$C$23),'Ejercicio 3 - TIR'!$C$23+SQRT(('Ejercicio 3 - TIR'!$E$23-'Ejercicio 3 - TIR'!$C$23)*('Ejercicio 3 - TIR'!$D$23-'Ejercicio 3 - TIR'!$C$23)*R591),'Ejercicio 3 - TIR'!$E$23-SQRT(('Ejercicio 3 - TIR'!$E$23-'Ejercicio 3 - TIR'!$C$23)*('Ejercicio 3 - TIR'!$E$23-'Ejercicio 3 - TIR'!$D$23)*(1-R591)))</f>
        <v>0.125499864019262</v>
      </c>
      <c r="T591" s="24">
        <f ca="1" t="shared" ref="T591:X591" si="4406">RAND()</f>
        <v>0.431989375426192</v>
      </c>
      <c r="U591" s="26">
        <f ca="1">IF(T591&lt;=('Ejercicio 3 - TIR'!$D$24-'Ejercicio 3 - TIR'!$C$24)/('Ejercicio 3 - TIR'!$E$24-'Ejercicio 3 - TIR'!$C$24),'Ejercicio 3 - TIR'!$C$24+SQRT(('Ejercicio 3 - TIR'!$E$24-'Ejercicio 3 - TIR'!$C$24)*('Ejercicio 3 - TIR'!$D$24-'Ejercicio 3 - TIR'!$C$24)*T591),'Ejercicio 3 - TIR'!$E$24-SQRT(('Ejercicio 3 - TIR'!$E$24-'Ejercicio 3 - TIR'!$C$24)*('Ejercicio 3 - TIR'!$E$24-'Ejercicio 3 - TIR'!$D$24)*(1-T591)))</f>
        <v>0.180119807563069</v>
      </c>
      <c r="V591" s="24">
        <f ca="1" t="shared" si="4406"/>
        <v>0.403708811167388</v>
      </c>
      <c r="W591" s="26">
        <f ca="1">IF(V591&lt;=('Ejercicio 3 - TIR'!$D$25-'Ejercicio 3 - TIR'!$C$25)/('Ejercicio 3 - TIR'!$E$25-'Ejercicio 3 - TIR'!$C$25),'Ejercicio 3 - TIR'!$C$25+SQRT(('Ejercicio 3 - TIR'!$E$25-'Ejercicio 3 - TIR'!$C$25)*('Ejercicio 3 - TIR'!$D$25-'Ejercicio 3 - TIR'!$C$25)*V591),'Ejercicio 3 - TIR'!$E$25-SQRT(('Ejercicio 3 - TIR'!$E$25-'Ejercicio 3 - TIR'!$C$25)*('Ejercicio 3 - TIR'!$E$25-'Ejercicio 3 - TIR'!$D$25)*(1-V591)))</f>
        <v>0.204316095165648</v>
      </c>
      <c r="X591" s="24">
        <f ca="1" t="shared" si="4406"/>
        <v>0.459728525124941</v>
      </c>
      <c r="Y591" s="26">
        <f ca="1">IF(X591&lt;=('Ejercicio 3 - TIR'!$D$26-'Ejercicio 3 - TIR'!$C$26)/('Ejercicio 3 - TIR'!$E$26-'Ejercicio 3 - TIR'!$C$26),'Ejercicio 3 - TIR'!$C$26+SQRT(('Ejercicio 3 - TIR'!$E$26-'Ejercicio 3 - TIR'!$C$26)*('Ejercicio 3 - TIR'!$D$26-'Ejercicio 3 - TIR'!$C$26)*X591),'Ejercicio 3 - TIR'!$E$26-SQRT(('Ejercicio 3 - TIR'!$E$26-'Ejercicio 3 - TIR'!$C$26)*('Ejercicio 3 - TIR'!$E$26-'Ejercicio 3 - TIR'!$D$26)*(1-X591)))</f>
        <v>0.225986427961805</v>
      </c>
      <c r="Z591" s="24">
        <f ca="1" t="shared" si="4288"/>
        <v>1.13205154721803</v>
      </c>
      <c r="AA591" s="24">
        <f ca="1" t="shared" si="4289"/>
        <v>1.27412386245669</v>
      </c>
      <c r="AB591" s="24">
        <f ca="1" t="shared" si="4290"/>
        <v>1.5036188073739</v>
      </c>
      <c r="AC591" s="24">
        <f ca="1" t="shared" si="4291"/>
        <v>1.81083233071416</v>
      </c>
      <c r="AD591" s="24">
        <f ca="1" t="shared" si="4292"/>
        <v>2.22005586077001</v>
      </c>
      <c r="AE591" s="23">
        <f ca="1" t="shared" si="4293"/>
        <v>4082.55409667412</v>
      </c>
      <c r="AF591" s="23">
        <f ca="1" t="shared" si="4294"/>
        <v>4594.914080658</v>
      </c>
      <c r="AG591" s="23">
        <f ca="1" t="shared" si="4295"/>
        <v>5422.54912063495</v>
      </c>
      <c r="AH591" s="23">
        <f ca="1" t="shared" si="4296"/>
        <v>6530.463182807</v>
      </c>
      <c r="AI591" s="23">
        <f ca="1" t="shared" si="4297"/>
        <v>8006.25923042563</v>
      </c>
      <c r="AJ591" s="25">
        <f ca="1" t="shared" si="4298"/>
        <v>39580.2333327428</v>
      </c>
      <c r="AK591" s="25">
        <f ca="1" t="shared" si="4299"/>
        <v>47757.3517697346</v>
      </c>
      <c r="AL591" s="25">
        <f ca="1" t="shared" si="4300"/>
        <v>52510.6388492891</v>
      </c>
      <c r="AM591" s="25">
        <f ca="1" t="shared" si="4301"/>
        <v>59357.3502578498</v>
      </c>
      <c r="AN591" s="25">
        <f ca="1" t="shared" si="4302"/>
        <v>83164.2105618582</v>
      </c>
      <c r="AO591" s="25">
        <f ca="1">C591/'Ejercicio 3 - TIR'!$D$7</f>
        <v>13554.4870494296</v>
      </c>
      <c r="AP591" s="25">
        <f ca="1" t="shared" si="4303"/>
        <v>26025.7462833132</v>
      </c>
      <c r="AQ591" s="25">
        <f ca="1" t="shared" si="4304"/>
        <v>34202.864720305</v>
      </c>
      <c r="AR591" s="25">
        <f ca="1" t="shared" si="4305"/>
        <v>38956.1517998595</v>
      </c>
      <c r="AS591" s="25">
        <f ca="1" t="shared" si="4306"/>
        <v>45802.8632084203</v>
      </c>
      <c r="AT591" s="25">
        <f ca="1" t="shared" si="4307"/>
        <v>69609.7235124287</v>
      </c>
      <c r="AU591" s="25">
        <f ca="1">AP591*'Ejercicio 3 - TIR'!$D$5</f>
        <v>13012.8731416566</v>
      </c>
      <c r="AV591" s="25">
        <f ca="1">AQ591*'Ejercicio 3 - TIR'!$D$5</f>
        <v>17101.4323601525</v>
      </c>
      <c r="AW591" s="25">
        <f ca="1">AR591*'Ejercicio 3 - TIR'!$D$5</f>
        <v>19478.0758999297</v>
      </c>
      <c r="AX591" s="25">
        <f ca="1">AS591*'Ejercicio 3 - TIR'!$D$5</f>
        <v>22901.4316042101</v>
      </c>
      <c r="AY591" s="25">
        <f ca="1">AT591*'Ejercicio 3 - TIR'!$D$5</f>
        <v>34804.8617562143</v>
      </c>
      <c r="AZ591" s="25">
        <f ca="1" t="shared" ref="AZ591:BD591" si="4407">AJ591-AU591-AE591</f>
        <v>22484.8060944121</v>
      </c>
      <c r="BA591" s="25">
        <f ca="1" t="shared" si="4407"/>
        <v>26061.0053289241</v>
      </c>
      <c r="BB591" s="25">
        <f ca="1" t="shared" si="4407"/>
        <v>27610.0138287244</v>
      </c>
      <c r="BC591" s="25">
        <f ca="1" t="shared" si="4407"/>
        <v>29925.4554708327</v>
      </c>
      <c r="BD591" s="25">
        <f ca="1" t="shared" si="4407"/>
        <v>40353.0895752183</v>
      </c>
      <c r="BE591" s="25">
        <f ca="1" t="shared" ref="BE591:BI591" si="4408">AZ591/Z591</f>
        <v>19861.9984661189</v>
      </c>
      <c r="BF591" s="25">
        <f ca="1" t="shared" si="4408"/>
        <v>20454.0595281489</v>
      </c>
      <c r="BG591" s="25">
        <f ca="1" t="shared" si="4408"/>
        <v>18362.3759514859</v>
      </c>
      <c r="BH591" s="25">
        <f ca="1" t="shared" si="4408"/>
        <v>16525.8014026238</v>
      </c>
      <c r="BI591" s="25">
        <f ca="1" t="shared" si="4408"/>
        <v>18176.6100071113</v>
      </c>
      <c r="BJ591" s="25">
        <f ca="1" t="shared" si="4310"/>
        <v>68636.0617514559</v>
      </c>
      <c r="BK591" s="25">
        <f ca="1" t="shared" si="4311"/>
        <v>30091.7184138173</v>
      </c>
      <c r="BL591" s="25">
        <f ca="1" t="shared" si="4312"/>
        <v>98727.7801652732</v>
      </c>
      <c r="BM591" s="25">
        <f ca="1">BK591*'Ejercicio 3 - TIR'!$D$5</f>
        <v>15045.8592069086</v>
      </c>
      <c r="BN591" s="25">
        <f ca="1" t="shared" si="4313"/>
        <v>83681.9209583646</v>
      </c>
      <c r="BO591" s="25">
        <f ca="1" t="shared" si="4314"/>
        <v>37693.6105244398</v>
      </c>
      <c r="BP591" s="25">
        <f ca="1" t="shared" si="4315"/>
        <v>-98688.8022468729</v>
      </c>
      <c r="BQ591" s="25">
        <f ca="1" t="shared" ref="BQ591:BT591" si="4409">BE591</f>
        <v>19861.9984661189</v>
      </c>
      <c r="BR591" s="25">
        <f ca="1" t="shared" si="4409"/>
        <v>20454.0595281489</v>
      </c>
      <c r="BS591" s="25">
        <f ca="1" t="shared" si="4409"/>
        <v>18362.3759514859</v>
      </c>
      <c r="BT591" s="25">
        <f ca="1" t="shared" si="4409"/>
        <v>16525.8014026238</v>
      </c>
      <c r="BU591" s="25">
        <f ca="1" t="shared" si="4317"/>
        <v>55870.2205315511</v>
      </c>
      <c r="BV591" s="27">
        <f ca="1" t="shared" si="4318"/>
        <v>8.64824646601146</v>
      </c>
    </row>
    <row r="592" ht="15" customHeight="1" spans="1:74">
      <c r="A592" s="23">
        <v>591</v>
      </c>
      <c r="B592" s="24">
        <f ca="1" t="shared" ref="B592:F592" si="4410">RAND()</f>
        <v>0.848306228820742</v>
      </c>
      <c r="C592" s="25">
        <f ca="1">IF(B592&lt;=('Ejercicio 3 - TIR'!$D$13-'Ejercicio 3 - TIR'!$C$13)/('Ejercicio 3 - TIR'!$E$13-'Ejercicio 3 - TIR'!$C$13),'Ejercicio 3 - TIR'!$C$13+SQRT(('Ejercicio 3 - TIR'!$E$13-'Ejercicio 3 - TIR'!$C$13)*('Ejercicio 3 - TIR'!$D$13-'Ejercicio 3 - TIR'!$C$13)*B592),'Ejercicio 3 - TIR'!$E$13-SQRT(('Ejercicio 3 - TIR'!$E$13-'Ejercicio 3 - TIR'!$C$13)*('Ejercicio 3 - TIR'!$E$13-'Ejercicio 3 - TIR'!$D$13)*(1-B592)))</f>
        <v>86508.0570185347</v>
      </c>
      <c r="D592" s="24">
        <f ca="1" t="shared" si="4410"/>
        <v>0.268336789312557</v>
      </c>
      <c r="E592" s="25">
        <f ca="1">IF(D592&lt;=('Ejercicio 3 - TIR'!$D$14-'Ejercicio 3 - TIR'!$C$14)/('Ejercicio 3 - TIR'!$E$14-'Ejercicio 3 - TIR'!$C$14),'Ejercicio 3 - TIR'!$C$14+SQRT(('Ejercicio 3 - TIR'!$E$14-'Ejercicio 3 - TIR'!$C$14)*('Ejercicio 3 - TIR'!$D$14-'Ejercicio 3 - TIR'!$C$14)*D592),'Ejercicio 3 - TIR'!$E$14-SQRT(('Ejercicio 3 - TIR'!$E$14-'Ejercicio 3 - TIR'!$C$14)*('Ejercicio 3 - TIR'!$E$14-'Ejercicio 3 - TIR'!$D$14)*(1-D592)))</f>
        <v>29486.1185002674</v>
      </c>
      <c r="F592" s="24">
        <f ca="1" t="shared" si="4410"/>
        <v>0.266051629605269</v>
      </c>
      <c r="G592" s="25">
        <f ca="1">IF(F592&lt;=('Ejercicio 3 - TIR'!$D$18-'Ejercicio 3 - TIR'!$C$18)/('Ejercicio 3 - TIR'!$E$18-'Ejercicio 3 - TIR'!$C$18),'Ejercicio 3 - TIR'!$C$18+SQRT(('Ejercicio 3 - TIR'!$E$18-'Ejercicio 3 - TIR'!$C$18)*('Ejercicio 3 - TIR'!$D$18-'Ejercicio 3 - TIR'!$C$18)*F592),'Ejercicio 3 - TIR'!$E$18-SQRT(('Ejercicio 3 - TIR'!$E$18-'Ejercicio 3 - TIR'!$C$18)*('Ejercicio 3 - TIR'!$E$18-'Ejercicio 3 - TIR'!$D$18)*(1-F592)))</f>
        <v>36317.2576677535</v>
      </c>
      <c r="H592" s="24">
        <f ca="1" t="shared" ref="H592:L592" si="4411">RAND()</f>
        <v>0.525062001816691</v>
      </c>
      <c r="I592" s="25">
        <f ca="1">IF(H592&lt;=('Ejercicio 3 - TIR'!$D$18-'Ejercicio 3 - TIR'!$C$18)/('Ejercicio 3 - TIR'!$E$18-'Ejercicio 3 - TIR'!$C$18),'Ejercicio 3 - TIR'!$C$18+SQRT(('Ejercicio 3 - TIR'!$E$18-'Ejercicio 3 - TIR'!$C$18)*('Ejercicio 3 - TIR'!$D$18-'Ejercicio 3 - TIR'!$C$18)*H592),'Ejercicio 3 - TIR'!$E$18-SQRT(('Ejercicio 3 - TIR'!$E$18-'Ejercicio 3 - TIR'!$C$18)*('Ejercicio 3 - TIR'!$E$18-'Ejercicio 3 - TIR'!$D$18)*(1-H592)))</f>
        <v>38874.6436701709</v>
      </c>
      <c r="J592" s="24">
        <f ca="1" t="shared" si="4411"/>
        <v>0.309098583709015</v>
      </c>
      <c r="K592" s="25">
        <f ca="1">IF(J592&lt;=('Ejercicio 3 - TIR'!$D$18-'Ejercicio 3 - TIR'!$C$18)/('Ejercicio 3 - TIR'!$E$18-'Ejercicio 3 - TIR'!$C$18),'Ejercicio 3 - TIR'!$C$18+SQRT(('Ejercicio 3 - TIR'!$E$18-'Ejercicio 3 - TIR'!$C$18)*('Ejercicio 3 - TIR'!$D$18-'Ejercicio 3 - TIR'!$C$18)*J592),'Ejercicio 3 - TIR'!$E$18-SQRT(('Ejercicio 3 - TIR'!$E$18-'Ejercicio 3 - TIR'!$C$18)*('Ejercicio 3 - TIR'!$E$18-'Ejercicio 3 - TIR'!$D$18)*(1-J592)))</f>
        <v>36809.1693734517</v>
      </c>
      <c r="L592" s="24">
        <f ca="1" t="shared" si="4411"/>
        <v>0.20576890772831</v>
      </c>
      <c r="M592" s="25">
        <f ca="1">IF(L592&lt;=('Ejercicio 3 - TIR'!$D$18-'Ejercicio 3 - TIR'!$C$18)/('Ejercicio 3 - TIR'!$E$18-'Ejercicio 3 - TIR'!$C$18),'Ejercicio 3 - TIR'!$C$18+SQRT(('Ejercicio 3 - TIR'!$E$18-'Ejercicio 3 - TIR'!$C$18)*('Ejercicio 3 - TIR'!$D$18-'Ejercicio 3 - TIR'!$C$18)*L592),'Ejercicio 3 - TIR'!$E$18-SQRT(('Ejercicio 3 - TIR'!$E$18-'Ejercicio 3 - TIR'!$C$18)*('Ejercicio 3 - TIR'!$E$18-'Ejercicio 3 - TIR'!$D$18)*(1-L592)))</f>
        <v>35555.6580311649</v>
      </c>
      <c r="N592" s="24">
        <f ca="1" t="shared" ref="N592:R592" si="4412">RAND()</f>
        <v>0.324878150928343</v>
      </c>
      <c r="O592" s="25">
        <f ca="1">IF(N592&lt;=('Ejercicio 3 - TIR'!$D$18-'Ejercicio 3 - TIR'!$C$18)/('Ejercicio 3 - TIR'!$E$18-'Ejercicio 3 - TIR'!$C$18),'Ejercicio 3 - TIR'!$C$18+SQRT(('Ejercicio 3 - TIR'!$E$18-'Ejercicio 3 - TIR'!$C$18)*('Ejercicio 3 - TIR'!$D$18-'Ejercicio 3 - TIR'!$C$18)*N592),'Ejercicio 3 - TIR'!$E$18-SQRT(('Ejercicio 3 - TIR'!$E$18-'Ejercicio 3 - TIR'!$C$18)*('Ejercicio 3 - TIR'!$E$18-'Ejercicio 3 - TIR'!$D$18)*(1-N592)))</f>
        <v>36980.8110301921</v>
      </c>
      <c r="P592" s="24">
        <f ca="1" t="shared" si="4412"/>
        <v>0.648587147973862</v>
      </c>
      <c r="Q592" s="26">
        <f ca="1">IF(P592&lt;=('Ejercicio 3 - TIR'!$D$22-'Ejercicio 3 - TIR'!$C$22)/('Ejercicio 3 - TIR'!$E$22-'Ejercicio 3 - TIR'!$C$22),'Ejercicio 3 - TIR'!$C$22+SQRT(('Ejercicio 3 - TIR'!$E$22-'Ejercicio 3 - TIR'!$C$22)*('Ejercicio 3 - TIR'!$D$22-'Ejercicio 3 - TIR'!$C$22)*P592),'Ejercicio 3 - TIR'!$E$22-SQRT(('Ejercicio 3 - TIR'!$E$22-'Ejercicio 3 - TIR'!$C$22)*('Ejercicio 3 - TIR'!$E$22-'Ejercicio 3 - TIR'!$D$22)*(1-P592)))</f>
        <v>0.154849589791674</v>
      </c>
      <c r="R592" s="24">
        <f ca="1" t="shared" si="4412"/>
        <v>0.412973992559749</v>
      </c>
      <c r="S592" s="26">
        <f ca="1">IF(R592&lt;=('Ejercicio 3 - TIR'!$D$23-'Ejercicio 3 - TIR'!$C$23)/('Ejercicio 3 - TIR'!$E$23-'Ejercicio 3 - TIR'!$C$23),'Ejercicio 3 - TIR'!$C$23+SQRT(('Ejercicio 3 - TIR'!$E$23-'Ejercicio 3 - TIR'!$C$23)*('Ejercicio 3 - TIR'!$D$23-'Ejercicio 3 - TIR'!$C$23)*R592),'Ejercicio 3 - TIR'!$E$23-SQRT(('Ejercicio 3 - TIR'!$E$23-'Ejercicio 3 - TIR'!$C$23)*('Ejercicio 3 - TIR'!$E$23-'Ejercicio 3 - TIR'!$D$23)*(1-R592)))</f>
        <v>0.14726450415114</v>
      </c>
      <c r="T592" s="24">
        <f ca="1" t="shared" ref="T592:X592" si="4413">RAND()</f>
        <v>0.151155882699735</v>
      </c>
      <c r="U592" s="26">
        <f ca="1">IF(T592&lt;=('Ejercicio 3 - TIR'!$D$24-'Ejercicio 3 - TIR'!$C$24)/('Ejercicio 3 - TIR'!$E$24-'Ejercicio 3 - TIR'!$C$24),'Ejercicio 3 - TIR'!$C$24+SQRT(('Ejercicio 3 - TIR'!$E$24-'Ejercicio 3 - TIR'!$C$24)*('Ejercicio 3 - TIR'!$D$24-'Ejercicio 3 - TIR'!$C$24)*T592),'Ejercicio 3 - TIR'!$E$24-SQRT(('Ejercicio 3 - TIR'!$E$24-'Ejercicio 3 - TIR'!$C$24)*('Ejercicio 3 - TIR'!$E$24-'Ejercicio 3 - TIR'!$D$24)*(1-T592)))</f>
        <v>0.167816491059393</v>
      </c>
      <c r="V592" s="24">
        <f ca="1" t="shared" si="4413"/>
        <v>0.553500266818926</v>
      </c>
      <c r="W592" s="26">
        <f ca="1">IF(V592&lt;=('Ejercicio 3 - TIR'!$D$25-'Ejercicio 3 - TIR'!$C$25)/('Ejercicio 3 - TIR'!$E$25-'Ejercicio 3 - TIR'!$C$25),'Ejercicio 3 - TIR'!$C$25+SQRT(('Ejercicio 3 - TIR'!$E$25-'Ejercicio 3 - TIR'!$C$25)*('Ejercicio 3 - TIR'!$D$25-'Ejercicio 3 - TIR'!$C$25)*V592),'Ejercicio 3 - TIR'!$E$25-SQRT(('Ejercicio 3 - TIR'!$E$25-'Ejercicio 3 - TIR'!$C$25)*('Ejercicio 3 - TIR'!$E$25-'Ejercicio 3 - TIR'!$D$25)*(1-V592)))</f>
        <v>0.21046837890835</v>
      </c>
      <c r="X592" s="24">
        <f ca="1" t="shared" si="4413"/>
        <v>0.859915643871589</v>
      </c>
      <c r="Y592" s="26">
        <f ca="1">IF(X592&lt;=('Ejercicio 3 - TIR'!$D$26-'Ejercicio 3 - TIR'!$C$26)/('Ejercicio 3 - TIR'!$E$26-'Ejercicio 3 - TIR'!$C$26),'Ejercicio 3 - TIR'!$C$26+SQRT(('Ejercicio 3 - TIR'!$E$26-'Ejercicio 3 - TIR'!$C$26)*('Ejercicio 3 - TIR'!$D$26-'Ejercicio 3 - TIR'!$C$26)*X592),'Ejercicio 3 - TIR'!$E$26-SQRT(('Ejercicio 3 - TIR'!$E$26-'Ejercicio 3 - TIR'!$C$26)*('Ejercicio 3 - TIR'!$E$26-'Ejercicio 3 - TIR'!$D$26)*(1-X592)))</f>
        <v>0.252496263470332</v>
      </c>
      <c r="Z592" s="24">
        <f ca="1" t="shared" si="4288"/>
        <v>1.15484958979167</v>
      </c>
      <c r="AA592" s="24">
        <f ca="1" t="shared" si="4289"/>
        <v>1.32491794200149</v>
      </c>
      <c r="AB592" s="24">
        <f ca="1" t="shared" si="4290"/>
        <v>1.54726102196982</v>
      </c>
      <c r="AC592" s="24">
        <f ca="1" t="shared" si="4291"/>
        <v>1.87291054101188</v>
      </c>
      <c r="AD592" s="24">
        <f ca="1" t="shared" si="4292"/>
        <v>2.34581345443158</v>
      </c>
      <c r="AE592" s="23">
        <f ca="1" t="shared" si="4293"/>
        <v>4565.91335431511</v>
      </c>
      <c r="AF592" s="23">
        <f ca="1" t="shared" si="4294"/>
        <v>5238.3103204354</v>
      </c>
      <c r="AG592" s="23">
        <f ca="1" t="shared" si="4295"/>
        <v>6117.38517749107</v>
      </c>
      <c r="AH592" s="23">
        <f ca="1" t="shared" si="4296"/>
        <v>7404.90131895559</v>
      </c>
      <c r="AI592" s="23">
        <f ca="1" t="shared" si="4297"/>
        <v>9274.61123335841</v>
      </c>
      <c r="AJ592" s="25">
        <f ca="1" t="shared" si="4298"/>
        <v>41940.9701199637</v>
      </c>
      <c r="AK592" s="25">
        <f ca="1" t="shared" si="4299"/>
        <v>51505.7128875241</v>
      </c>
      <c r="AL592" s="25">
        <f ca="1" t="shared" si="4300"/>
        <v>56953.3930226269</v>
      </c>
      <c r="AM592" s="25">
        <f ca="1" t="shared" si="4301"/>
        <v>66592.5667191824</v>
      </c>
      <c r="AN592" s="25">
        <f ca="1" t="shared" si="4302"/>
        <v>86750.0840704163</v>
      </c>
      <c r="AO592" s="25">
        <f ca="1">C592/'Ejercicio 3 - TIR'!$D$7</f>
        <v>17301.6114037069</v>
      </c>
      <c r="AP592" s="25">
        <f ca="1" t="shared" si="4303"/>
        <v>24639.3587162567</v>
      </c>
      <c r="AQ592" s="25">
        <f ca="1" t="shared" si="4304"/>
        <v>34204.1014838172</v>
      </c>
      <c r="AR592" s="25">
        <f ca="1" t="shared" si="4305"/>
        <v>39651.7816189199</v>
      </c>
      <c r="AS592" s="25">
        <f ca="1" t="shared" si="4306"/>
        <v>49290.9553154754</v>
      </c>
      <c r="AT592" s="25">
        <f ca="1" t="shared" si="4307"/>
        <v>69448.4726667094</v>
      </c>
      <c r="AU592" s="25">
        <f ca="1">AP592*'Ejercicio 3 - TIR'!$D$5</f>
        <v>12319.6793581284</v>
      </c>
      <c r="AV592" s="25">
        <f ca="1">AQ592*'Ejercicio 3 - TIR'!$D$5</f>
        <v>17102.0507419086</v>
      </c>
      <c r="AW592" s="25">
        <f ca="1">AR592*'Ejercicio 3 - TIR'!$D$5</f>
        <v>19825.89080946</v>
      </c>
      <c r="AX592" s="25">
        <f ca="1">AS592*'Ejercicio 3 - TIR'!$D$5</f>
        <v>24645.4776577377</v>
      </c>
      <c r="AY592" s="25">
        <f ca="1">AT592*'Ejercicio 3 - TIR'!$D$5</f>
        <v>34724.2363333547</v>
      </c>
      <c r="AZ592" s="25">
        <f ca="1" t="shared" ref="AZ592:BD592" si="4414">AJ592-AU592-AE592</f>
        <v>25055.3774075202</v>
      </c>
      <c r="BA592" s="25">
        <f ca="1" t="shared" si="4414"/>
        <v>29165.3518251801</v>
      </c>
      <c r="BB592" s="25">
        <f ca="1" t="shared" si="4414"/>
        <v>31010.1170356759</v>
      </c>
      <c r="BC592" s="25">
        <f ca="1" t="shared" si="4414"/>
        <v>34542.1877424891</v>
      </c>
      <c r="BD592" s="25">
        <f ca="1" t="shared" si="4414"/>
        <v>42751.2365037032</v>
      </c>
      <c r="BE592" s="25">
        <f ca="1" t="shared" ref="BE592:BI592" si="4415">AZ592/Z592</f>
        <v>21695.7927932762</v>
      </c>
      <c r="BF592" s="25">
        <f ca="1" t="shared" si="4415"/>
        <v>22012.9495575563</v>
      </c>
      <c r="BG592" s="25">
        <f ca="1" t="shared" si="4415"/>
        <v>20041.9428883414</v>
      </c>
      <c r="BH592" s="25">
        <f ca="1" t="shared" si="4415"/>
        <v>18443.0526638111</v>
      </c>
      <c r="BI592" s="25">
        <f ca="1" t="shared" si="4415"/>
        <v>18224.4826087684</v>
      </c>
      <c r="BJ592" s="25">
        <f ca="1" t="shared" si="4310"/>
        <v>69168.9334968912</v>
      </c>
      <c r="BK592" s="25">
        <f ca="1" t="shared" si="4311"/>
        <v>40586.3528141626</v>
      </c>
      <c r="BL592" s="25">
        <f ca="1" t="shared" si="4312"/>
        <v>109755.286311054</v>
      </c>
      <c r="BM592" s="25">
        <f ca="1">BK592*'Ejercicio 3 - TIR'!$D$5</f>
        <v>20293.1764070813</v>
      </c>
      <c r="BN592" s="25">
        <f ca="1" t="shared" si="4313"/>
        <v>89462.1099039725</v>
      </c>
      <c r="BO592" s="25">
        <f ca="1" t="shared" si="4314"/>
        <v>38136.9242021209</v>
      </c>
      <c r="BP592" s="25">
        <f ca="1" t="shared" si="4315"/>
        <v>-115994.175518802</v>
      </c>
      <c r="BQ592" s="25">
        <f ca="1" t="shared" ref="BQ592:BT592" si="4416">BE592</f>
        <v>21695.7927932762</v>
      </c>
      <c r="BR592" s="25">
        <f ca="1" t="shared" si="4416"/>
        <v>22012.9495575563</v>
      </c>
      <c r="BS592" s="25">
        <f ca="1" t="shared" si="4416"/>
        <v>20041.9428883414</v>
      </c>
      <c r="BT592" s="25">
        <f ca="1" t="shared" si="4416"/>
        <v>18443.0526638111</v>
      </c>
      <c r="BU592" s="25">
        <f ca="1" t="shared" si="4317"/>
        <v>56361.4068108893</v>
      </c>
      <c r="BV592" s="27">
        <f ca="1" t="shared" si="4318"/>
        <v>5.34437130382459</v>
      </c>
    </row>
    <row r="593" ht="15" customHeight="1" spans="1:74">
      <c r="A593" s="23">
        <v>592</v>
      </c>
      <c r="B593" s="24">
        <f ca="1" t="shared" ref="B593:F593" si="4417">RAND()</f>
        <v>0.942896883641271</v>
      </c>
      <c r="C593" s="25">
        <f ca="1">IF(B593&lt;=('Ejercicio 3 - TIR'!$D$13-'Ejercicio 3 - TIR'!$C$13)/('Ejercicio 3 - TIR'!$E$13-'Ejercicio 3 - TIR'!$C$13),'Ejercicio 3 - TIR'!$C$13+SQRT(('Ejercicio 3 - TIR'!$E$13-'Ejercicio 3 - TIR'!$C$13)*('Ejercicio 3 - TIR'!$D$13-'Ejercicio 3 - TIR'!$C$13)*B593),'Ejercicio 3 - TIR'!$E$13-SQRT(('Ejercicio 3 - TIR'!$E$13-'Ejercicio 3 - TIR'!$C$13)*('Ejercicio 3 - TIR'!$E$13-'Ejercicio 3 - TIR'!$D$13)*(1-B593)))</f>
        <v>91722.0932820867</v>
      </c>
      <c r="D593" s="24">
        <f ca="1" t="shared" si="4417"/>
        <v>0.626028794264899</v>
      </c>
      <c r="E593" s="25">
        <f ca="1">IF(D593&lt;=('Ejercicio 3 - TIR'!$D$14-'Ejercicio 3 - TIR'!$C$14)/('Ejercicio 3 - TIR'!$E$14-'Ejercicio 3 - TIR'!$C$14),'Ejercicio 3 - TIR'!$C$14+SQRT(('Ejercicio 3 - TIR'!$E$14-'Ejercicio 3 - TIR'!$C$14)*('Ejercicio 3 - TIR'!$D$14-'Ejercicio 3 - TIR'!$C$14)*D593),'Ejercicio 3 - TIR'!$E$14-SQRT(('Ejercicio 3 - TIR'!$E$14-'Ejercicio 3 - TIR'!$C$14)*('Ejercicio 3 - TIR'!$E$14-'Ejercicio 3 - TIR'!$D$14)*(1-D593)))</f>
        <v>32510.2950084623</v>
      </c>
      <c r="F593" s="24">
        <f ca="1" t="shared" si="4417"/>
        <v>0.874655387669137</v>
      </c>
      <c r="G593" s="25">
        <f ca="1">IF(F593&lt;=('Ejercicio 3 - TIR'!$D$18-'Ejercicio 3 - TIR'!$C$18)/('Ejercicio 3 - TIR'!$E$18-'Ejercicio 3 - TIR'!$C$18),'Ejercicio 3 - TIR'!$C$18+SQRT(('Ejercicio 3 - TIR'!$E$18-'Ejercicio 3 - TIR'!$C$18)*('Ejercicio 3 - TIR'!$D$18-'Ejercicio 3 - TIR'!$C$18)*F593),'Ejercicio 3 - TIR'!$E$18-SQRT(('Ejercicio 3 - TIR'!$E$18-'Ejercicio 3 - TIR'!$C$18)*('Ejercicio 3 - TIR'!$E$18-'Ejercicio 3 - TIR'!$D$18)*(1-F593)))</f>
        <v>41933.9201046263</v>
      </c>
      <c r="H593" s="24">
        <f ca="1" t="shared" ref="H593:L593" si="4418">RAND()</f>
        <v>0.540541580282492</v>
      </c>
      <c r="I593" s="25">
        <f ca="1">IF(H593&lt;=('Ejercicio 3 - TIR'!$D$18-'Ejercicio 3 - TIR'!$C$18)/('Ejercicio 3 - TIR'!$E$18-'Ejercicio 3 - TIR'!$C$18),'Ejercicio 3 - TIR'!$C$18+SQRT(('Ejercicio 3 - TIR'!$E$18-'Ejercicio 3 - TIR'!$C$18)*('Ejercicio 3 - TIR'!$D$18-'Ejercicio 3 - TIR'!$C$18)*H593),'Ejercicio 3 - TIR'!$E$18-SQRT(('Ejercicio 3 - TIR'!$E$18-'Ejercicio 3 - TIR'!$C$18)*('Ejercicio 3 - TIR'!$E$18-'Ejercicio 3 - TIR'!$D$18)*(1-H593)))</f>
        <v>39004.5120379937</v>
      </c>
      <c r="J593" s="24">
        <f ca="1" t="shared" si="4418"/>
        <v>0.485008826800358</v>
      </c>
      <c r="K593" s="25">
        <f ca="1">IF(J593&lt;=('Ejercicio 3 - TIR'!$D$18-'Ejercicio 3 - TIR'!$C$18)/('Ejercicio 3 - TIR'!$E$18-'Ejercicio 3 - TIR'!$C$18),'Ejercicio 3 - TIR'!$C$18+SQRT(('Ejercicio 3 - TIR'!$E$18-'Ejercicio 3 - TIR'!$C$18)*('Ejercicio 3 - TIR'!$D$18-'Ejercicio 3 - TIR'!$C$18)*J593),'Ejercicio 3 - TIR'!$E$18-SQRT(('Ejercicio 3 - TIR'!$E$18-'Ejercicio 3 - TIR'!$C$18)*('Ejercicio 3 - TIR'!$E$18-'Ejercicio 3 - TIR'!$D$18)*(1-J593)))</f>
        <v>38529.438669693</v>
      </c>
      <c r="L593" s="24">
        <f ca="1" t="shared" si="4418"/>
        <v>0.154473284722416</v>
      </c>
      <c r="M593" s="25">
        <f ca="1">IF(L593&lt;=('Ejercicio 3 - TIR'!$D$18-'Ejercicio 3 - TIR'!$C$18)/('Ejercicio 3 - TIR'!$E$18-'Ejercicio 3 - TIR'!$C$18),'Ejercicio 3 - TIR'!$C$18+SQRT(('Ejercicio 3 - TIR'!$E$18-'Ejercicio 3 - TIR'!$C$18)*('Ejercicio 3 - TIR'!$D$18-'Ejercicio 3 - TIR'!$C$18)*L593),'Ejercicio 3 - TIR'!$E$18-SQRT(('Ejercicio 3 - TIR'!$E$18-'Ejercicio 3 - TIR'!$C$18)*('Ejercicio 3 - TIR'!$E$18-'Ejercicio 3 - TIR'!$D$18)*(1-L593)))</f>
        <v>34813.6257341387</v>
      </c>
      <c r="N593" s="24">
        <f ca="1" t="shared" ref="N593:R593" si="4419">RAND()</f>
        <v>0.86762142367477</v>
      </c>
      <c r="O593" s="25">
        <f ca="1">IF(N593&lt;=('Ejercicio 3 - TIR'!$D$18-'Ejercicio 3 - TIR'!$C$18)/('Ejercicio 3 - TIR'!$E$18-'Ejercicio 3 - TIR'!$C$18),'Ejercicio 3 - TIR'!$C$18+SQRT(('Ejercicio 3 - TIR'!$E$18-'Ejercicio 3 - TIR'!$C$18)*('Ejercicio 3 - TIR'!$D$18-'Ejercicio 3 - TIR'!$C$18)*N593),'Ejercicio 3 - TIR'!$E$18-SQRT(('Ejercicio 3 - TIR'!$E$18-'Ejercicio 3 - TIR'!$C$18)*('Ejercicio 3 - TIR'!$E$18-'Ejercicio 3 - TIR'!$D$18)*(1-N593)))</f>
        <v>41849.0647064098</v>
      </c>
      <c r="P593" s="24">
        <f ca="1" t="shared" si="4419"/>
        <v>0.105168176664832</v>
      </c>
      <c r="Q593" s="26">
        <f ca="1">IF(P593&lt;=('Ejercicio 3 - TIR'!$D$22-'Ejercicio 3 - TIR'!$C$22)/('Ejercicio 3 - TIR'!$E$22-'Ejercicio 3 - TIR'!$C$22),'Ejercicio 3 - TIR'!$C$22+SQRT(('Ejercicio 3 - TIR'!$E$22-'Ejercicio 3 - TIR'!$C$22)*('Ejercicio 3 - TIR'!$D$22-'Ejercicio 3 - TIR'!$C$22)*P593),'Ejercicio 3 - TIR'!$E$22-SQRT(('Ejercicio 3 - TIR'!$E$22-'Ejercicio 3 - TIR'!$C$22)*('Ejercicio 3 - TIR'!$E$22-'Ejercicio 3 - TIR'!$D$22)*(1-P593)))</f>
        <v>0.133758732426961</v>
      </c>
      <c r="R593" s="24">
        <f ca="1" t="shared" si="4419"/>
        <v>0.688613627255211</v>
      </c>
      <c r="S593" s="26">
        <f ca="1">IF(R593&lt;=('Ejercicio 3 - TIR'!$D$23-'Ejercicio 3 - TIR'!$C$23)/('Ejercicio 3 - TIR'!$E$23-'Ejercicio 3 - TIR'!$C$23),'Ejercicio 3 - TIR'!$C$23+SQRT(('Ejercicio 3 - TIR'!$E$23-'Ejercicio 3 - TIR'!$C$23)*('Ejercicio 3 - TIR'!$D$23-'Ejercicio 3 - TIR'!$C$23)*R593),'Ejercicio 3 - TIR'!$E$23-SQRT(('Ejercicio 3 - TIR'!$E$23-'Ejercicio 3 - TIR'!$C$23)*('Ejercicio 3 - TIR'!$E$23-'Ejercicio 3 - TIR'!$D$23)*(1-R593)))</f>
        <v>0.156325214447843</v>
      </c>
      <c r="T593" s="24">
        <f ca="1" t="shared" ref="T593:X593" si="4420">RAND()</f>
        <v>0.258072957739018</v>
      </c>
      <c r="U593" s="26">
        <f ca="1">IF(T593&lt;=('Ejercicio 3 - TIR'!$D$24-'Ejercicio 3 - TIR'!$C$24)/('Ejercicio 3 - TIR'!$E$24-'Ejercicio 3 - TIR'!$C$24),'Ejercicio 3 - TIR'!$C$24+SQRT(('Ejercicio 3 - TIR'!$E$24-'Ejercicio 3 - TIR'!$C$24)*('Ejercicio 3 - TIR'!$D$24-'Ejercicio 3 - TIR'!$C$24)*T593),'Ejercicio 3 - TIR'!$E$24-SQRT(('Ejercicio 3 - TIR'!$E$24-'Ejercicio 3 - TIR'!$C$24)*('Ejercicio 3 - TIR'!$E$24-'Ejercicio 3 - TIR'!$D$24)*(1-T593)))</f>
        <v>0.17327988855755</v>
      </c>
      <c r="V593" s="24">
        <f ca="1" t="shared" si="4420"/>
        <v>0.971584437616325</v>
      </c>
      <c r="W593" s="26">
        <f ca="1">IF(V593&lt;=('Ejercicio 3 - TIR'!$D$25-'Ejercicio 3 - TIR'!$C$25)/('Ejercicio 3 - TIR'!$E$25-'Ejercicio 3 - TIR'!$C$25),'Ejercicio 3 - TIR'!$C$25+SQRT(('Ejercicio 3 - TIR'!$E$25-'Ejercicio 3 - TIR'!$C$25)*('Ejercicio 3 - TIR'!$D$25-'Ejercicio 3 - TIR'!$C$25)*V593),'Ejercicio 3 - TIR'!$E$25-SQRT(('Ejercicio 3 - TIR'!$E$25-'Ejercicio 3 - TIR'!$C$25)*('Ejercicio 3 - TIR'!$E$25-'Ejercicio 3 - TIR'!$D$25)*(1-V593)))</f>
        <v>0.240027313885273</v>
      </c>
      <c r="X593" s="24">
        <f ca="1" t="shared" si="4420"/>
        <v>0.601460882622614</v>
      </c>
      <c r="Y593" s="26">
        <f ca="1">IF(X593&lt;=('Ejercicio 3 - TIR'!$D$26-'Ejercicio 3 - TIR'!$C$26)/('Ejercicio 3 - TIR'!$E$26-'Ejercicio 3 - TIR'!$C$26),'Ejercicio 3 - TIR'!$C$26+SQRT(('Ejercicio 3 - TIR'!$E$26-'Ejercicio 3 - TIR'!$C$26)*('Ejercicio 3 - TIR'!$D$26-'Ejercicio 3 - TIR'!$C$26)*X593),'Ejercicio 3 - TIR'!$E$26-SQRT(('Ejercicio 3 - TIR'!$E$26-'Ejercicio 3 - TIR'!$C$26)*('Ejercicio 3 - TIR'!$E$26-'Ejercicio 3 - TIR'!$D$26)*(1-X593)))</f>
        <v>0.2336091470887</v>
      </c>
      <c r="Z593" s="24">
        <f ca="1" t="shared" si="4288"/>
        <v>1.13375873242696</v>
      </c>
      <c r="AA593" s="24">
        <f ca="1" t="shared" si="4289"/>
        <v>1.31099380940572</v>
      </c>
      <c r="AB593" s="24">
        <f ca="1" t="shared" si="4290"/>
        <v>1.53816267059918</v>
      </c>
      <c r="AC593" s="24">
        <f ca="1" t="shared" si="4291"/>
        <v>1.9073637247417</v>
      </c>
      <c r="AD593" s="24">
        <f ca="1" t="shared" si="4292"/>
        <v>2.35294133766653</v>
      </c>
      <c r="AE593" s="23">
        <f ca="1" t="shared" si="4293"/>
        <v>4348.53585115846</v>
      </c>
      <c r="AF593" s="23">
        <f ca="1" t="shared" si="4294"/>
        <v>5028.32165062494</v>
      </c>
      <c r="AG593" s="23">
        <f ca="1" t="shared" si="4295"/>
        <v>5899.62866587674</v>
      </c>
      <c r="AH593" s="23">
        <f ca="1" t="shared" si="4296"/>
        <v>7315.7006874677</v>
      </c>
      <c r="AI593" s="23">
        <f ca="1" t="shared" si="4297"/>
        <v>9024.71528542324</v>
      </c>
      <c r="AJ593" s="25">
        <f ca="1" t="shared" si="4298"/>
        <v>47542.9481035146</v>
      </c>
      <c r="AK593" s="25">
        <f ca="1" t="shared" si="4299"/>
        <v>51134.6738207007</v>
      </c>
      <c r="AL593" s="25">
        <f ca="1" t="shared" si="4300"/>
        <v>59264.5442808623</v>
      </c>
      <c r="AM593" s="25">
        <f ca="1" t="shared" si="4301"/>
        <v>66402.2468520303</v>
      </c>
      <c r="AN593" s="25">
        <f ca="1" t="shared" si="4302"/>
        <v>98468.3942903933</v>
      </c>
      <c r="AO593" s="25">
        <f ca="1">C593/'Ejercicio 3 - TIR'!$D$7</f>
        <v>18344.4186564173</v>
      </c>
      <c r="AP593" s="25">
        <f ca="1" t="shared" si="4303"/>
        <v>29198.5294470972</v>
      </c>
      <c r="AQ593" s="25">
        <f ca="1" t="shared" si="4304"/>
        <v>32790.2551642833</v>
      </c>
      <c r="AR593" s="25">
        <f ca="1" t="shared" si="4305"/>
        <v>40920.1256244449</v>
      </c>
      <c r="AS593" s="25">
        <f ca="1" t="shared" si="4306"/>
        <v>48057.828195613</v>
      </c>
      <c r="AT593" s="25">
        <f ca="1" t="shared" si="4307"/>
        <v>80123.975633976</v>
      </c>
      <c r="AU593" s="25">
        <f ca="1">AP593*'Ejercicio 3 - TIR'!$D$5</f>
        <v>14599.2647235486</v>
      </c>
      <c r="AV593" s="25">
        <f ca="1">AQ593*'Ejercicio 3 - TIR'!$D$5</f>
        <v>16395.1275821417</v>
      </c>
      <c r="AW593" s="25">
        <f ca="1">AR593*'Ejercicio 3 - TIR'!$D$5</f>
        <v>20460.0628122225</v>
      </c>
      <c r="AX593" s="25">
        <f ca="1">AS593*'Ejercicio 3 - TIR'!$D$5</f>
        <v>24028.9140978065</v>
      </c>
      <c r="AY593" s="25">
        <f ca="1">AT593*'Ejercicio 3 - TIR'!$D$5</f>
        <v>40061.987816988</v>
      </c>
      <c r="AZ593" s="25">
        <f ca="1" t="shared" ref="AZ593:BD593" si="4421">AJ593-AU593-AE593</f>
        <v>28595.1475288075</v>
      </c>
      <c r="BA593" s="25">
        <f ca="1" t="shared" si="4421"/>
        <v>29711.2245879341</v>
      </c>
      <c r="BB593" s="25">
        <f ca="1" t="shared" si="4421"/>
        <v>32904.8528027631</v>
      </c>
      <c r="BC593" s="25">
        <f ca="1" t="shared" si="4421"/>
        <v>35057.6320667561</v>
      </c>
      <c r="BD593" s="25">
        <f ca="1" t="shared" si="4421"/>
        <v>49381.6911879821</v>
      </c>
      <c r="BE593" s="25">
        <f ca="1" t="shared" ref="BE593:BI593" si="4422">AZ593/Z593</f>
        <v>25221.5455642805</v>
      </c>
      <c r="BF593" s="25">
        <f ca="1" t="shared" si="4422"/>
        <v>22663.1311107428</v>
      </c>
      <c r="BG593" s="25">
        <f ca="1" t="shared" si="4422"/>
        <v>21392.3100798859</v>
      </c>
      <c r="BH593" s="25">
        <f ca="1" t="shared" si="4422"/>
        <v>18380.1503677563</v>
      </c>
      <c r="BI593" s="25">
        <f ca="1" t="shared" si="4422"/>
        <v>20987.2173170943</v>
      </c>
      <c r="BJ593" s="25">
        <f ca="1" t="shared" si="4310"/>
        <v>76494.8170251449</v>
      </c>
      <c r="BK593" s="25">
        <f ca="1" t="shared" si="4311"/>
        <v>43163.3409721455</v>
      </c>
      <c r="BL593" s="25">
        <f ca="1" t="shared" si="4312"/>
        <v>119658.15799729</v>
      </c>
      <c r="BM593" s="25">
        <f ca="1">BK593*'Ejercicio 3 - TIR'!$D$5</f>
        <v>21581.6704860728</v>
      </c>
      <c r="BN593" s="25">
        <f ca="1" t="shared" si="4313"/>
        <v>98076.4875112177</v>
      </c>
      <c r="BO593" s="25">
        <f ca="1" t="shared" si="4314"/>
        <v>41682.5043366709</v>
      </c>
      <c r="BP593" s="25">
        <f ca="1" t="shared" si="4315"/>
        <v>-124232.388290549</v>
      </c>
      <c r="BQ593" s="25">
        <f ca="1" t="shared" ref="BQ593:BT593" si="4423">BE593</f>
        <v>25221.5455642805</v>
      </c>
      <c r="BR593" s="25">
        <f ca="1" t="shared" si="4423"/>
        <v>22663.1311107428</v>
      </c>
      <c r="BS593" s="25">
        <f ca="1" t="shared" si="4423"/>
        <v>21392.3100798859</v>
      </c>
      <c r="BT593" s="25">
        <f ca="1" t="shared" si="4423"/>
        <v>18380.1503677563</v>
      </c>
      <c r="BU593" s="25">
        <f ca="1" t="shared" si="4317"/>
        <v>62669.7216537652</v>
      </c>
      <c r="BV593" s="27">
        <f ca="1" t="shared" si="4318"/>
        <v>5.76430672531456</v>
      </c>
    </row>
    <row r="594" ht="15" customHeight="1" spans="1:74">
      <c r="A594" s="23">
        <v>593</v>
      </c>
      <c r="B594" s="24">
        <f ca="1" t="shared" ref="B594:F594" si="4424">RAND()</f>
        <v>0.658320023186687</v>
      </c>
      <c r="C594" s="25">
        <f ca="1">IF(B594&lt;=('Ejercicio 3 - TIR'!$D$13-'Ejercicio 3 - TIR'!$C$13)/('Ejercicio 3 - TIR'!$E$13-'Ejercicio 3 - TIR'!$C$13),'Ejercicio 3 - TIR'!$C$13+SQRT(('Ejercicio 3 - TIR'!$E$13-'Ejercicio 3 - TIR'!$C$13)*('Ejercicio 3 - TIR'!$D$13-'Ejercicio 3 - TIR'!$C$13)*B594),'Ejercicio 3 - TIR'!$E$13-SQRT(('Ejercicio 3 - TIR'!$E$13-'Ejercicio 3 - TIR'!$C$13)*('Ejercicio 3 - TIR'!$E$13-'Ejercicio 3 - TIR'!$D$13)*(1-B594)))</f>
        <v>79751.1488677512</v>
      </c>
      <c r="D594" s="24">
        <f ca="1" t="shared" si="4424"/>
        <v>0.00472691930351044</v>
      </c>
      <c r="E594" s="25">
        <f ca="1">IF(D594&lt;=('Ejercicio 3 - TIR'!$D$14-'Ejercicio 3 - TIR'!$C$14)/('Ejercicio 3 - TIR'!$E$14-'Ejercicio 3 - TIR'!$C$14),'Ejercicio 3 - TIR'!$C$14+SQRT(('Ejercicio 3 - TIR'!$E$14-'Ejercicio 3 - TIR'!$C$14)*('Ejercicio 3 - TIR'!$D$14-'Ejercicio 3 - TIR'!$C$14)*D594),'Ejercicio 3 - TIR'!$E$14-SQRT(('Ejercicio 3 - TIR'!$E$14-'Ejercicio 3 - TIR'!$C$14)*('Ejercicio 3 - TIR'!$E$14-'Ejercicio 3 - TIR'!$D$14)*(1-D594)))</f>
        <v>25595.4149374707</v>
      </c>
      <c r="F594" s="24">
        <f ca="1" t="shared" si="4424"/>
        <v>0.0726922096350557</v>
      </c>
      <c r="G594" s="25">
        <f ca="1">IF(F594&lt;=('Ejercicio 3 - TIR'!$D$18-'Ejercicio 3 - TIR'!$C$18)/('Ejercicio 3 - TIR'!$E$18-'Ejercicio 3 - TIR'!$C$18),'Ejercicio 3 - TIR'!$C$18+SQRT(('Ejercicio 3 - TIR'!$E$18-'Ejercicio 3 - TIR'!$C$18)*('Ejercicio 3 - TIR'!$D$18-'Ejercicio 3 - TIR'!$C$18)*F594),'Ejercicio 3 - TIR'!$E$18-SQRT(('Ejercicio 3 - TIR'!$E$18-'Ejercicio 3 - TIR'!$C$18)*('Ejercicio 3 - TIR'!$E$18-'Ejercicio 3 - TIR'!$D$18)*(1-F594)))</f>
        <v>33302.0950085148</v>
      </c>
      <c r="H594" s="24">
        <f ca="1" t="shared" ref="H594:L594" si="4425">RAND()</f>
        <v>0.329372113347953</v>
      </c>
      <c r="I594" s="25">
        <f ca="1">IF(H594&lt;=('Ejercicio 3 - TIR'!$D$18-'Ejercicio 3 - TIR'!$C$18)/('Ejercicio 3 - TIR'!$E$18-'Ejercicio 3 - TIR'!$C$18),'Ejercicio 3 - TIR'!$C$18+SQRT(('Ejercicio 3 - TIR'!$E$18-'Ejercicio 3 - TIR'!$C$18)*('Ejercicio 3 - TIR'!$D$18-'Ejercicio 3 - TIR'!$C$18)*H594),'Ejercicio 3 - TIR'!$E$18-SQRT(('Ejercicio 3 - TIR'!$E$18-'Ejercicio 3 - TIR'!$C$18)*('Ejercicio 3 - TIR'!$E$18-'Ejercicio 3 - TIR'!$D$18)*(1-H594)))</f>
        <v>37028.9271586916</v>
      </c>
      <c r="J594" s="24">
        <f ca="1" t="shared" si="4425"/>
        <v>0.81523305757943</v>
      </c>
      <c r="K594" s="25">
        <f ca="1">IF(J594&lt;=('Ejercicio 3 - TIR'!$D$18-'Ejercicio 3 - TIR'!$C$18)/('Ejercicio 3 - TIR'!$E$18-'Ejercicio 3 - TIR'!$C$18),'Ejercicio 3 - TIR'!$C$18+SQRT(('Ejercicio 3 - TIR'!$E$18-'Ejercicio 3 - TIR'!$C$18)*('Ejercicio 3 - TIR'!$D$18-'Ejercicio 3 - TIR'!$C$18)*J594),'Ejercicio 3 - TIR'!$E$18-SQRT(('Ejercicio 3 - TIR'!$E$18-'Ejercicio 3 - TIR'!$C$18)*('Ejercicio 3 - TIR'!$E$18-'Ejercicio 3 - TIR'!$D$18)*(1-J594)))</f>
        <v>41277.4309030533</v>
      </c>
      <c r="L594" s="24">
        <f ca="1" t="shared" si="4425"/>
        <v>0.541649432697311</v>
      </c>
      <c r="M594" s="25">
        <f ca="1">IF(L594&lt;=('Ejercicio 3 - TIR'!$D$18-'Ejercicio 3 - TIR'!$C$18)/('Ejercicio 3 - TIR'!$E$18-'Ejercicio 3 - TIR'!$C$18),'Ejercicio 3 - TIR'!$C$18+SQRT(('Ejercicio 3 - TIR'!$E$18-'Ejercicio 3 - TIR'!$C$18)*('Ejercicio 3 - TIR'!$D$18-'Ejercicio 3 - TIR'!$C$18)*L594),'Ejercicio 3 - TIR'!$E$18-SQRT(('Ejercicio 3 - TIR'!$E$18-'Ejercicio 3 - TIR'!$C$18)*('Ejercicio 3 - TIR'!$E$18-'Ejercicio 3 - TIR'!$D$18)*(1-L594)))</f>
        <v>39013.7347922266</v>
      </c>
      <c r="N594" s="24">
        <f ca="1" t="shared" ref="N594:R594" si="4426">RAND()</f>
        <v>0.474831687322477</v>
      </c>
      <c r="O594" s="25">
        <f ca="1">IF(N594&lt;=('Ejercicio 3 - TIR'!$D$18-'Ejercicio 3 - TIR'!$C$18)/('Ejercicio 3 - TIR'!$E$18-'Ejercicio 3 - TIR'!$C$18),'Ejercicio 3 - TIR'!$C$18+SQRT(('Ejercicio 3 - TIR'!$E$18-'Ejercicio 3 - TIR'!$C$18)*('Ejercicio 3 - TIR'!$D$18-'Ejercicio 3 - TIR'!$C$18)*N594),'Ejercicio 3 - TIR'!$E$18-SQRT(('Ejercicio 3 - TIR'!$E$18-'Ejercicio 3 - TIR'!$C$18)*('Ejercicio 3 - TIR'!$E$18-'Ejercicio 3 - TIR'!$D$18)*(1-N594)))</f>
        <v>38439.4758781794</v>
      </c>
      <c r="P594" s="24">
        <f ca="1" t="shared" si="4426"/>
        <v>0.429039197763103</v>
      </c>
      <c r="Q594" s="26">
        <f ca="1">IF(P594&lt;=('Ejercicio 3 - TIR'!$D$22-'Ejercicio 3 - TIR'!$C$22)/('Ejercicio 3 - TIR'!$E$22-'Ejercicio 3 - TIR'!$C$22),'Ejercicio 3 - TIR'!$C$22+SQRT(('Ejercicio 3 - TIR'!$E$22-'Ejercicio 3 - TIR'!$C$22)*('Ejercicio 3 - TIR'!$D$22-'Ejercicio 3 - TIR'!$C$22)*P594),'Ejercicio 3 - TIR'!$E$22-SQRT(('Ejercicio 3 - TIR'!$E$22-'Ejercicio 3 - TIR'!$C$22)*('Ejercicio 3 - TIR'!$E$22-'Ejercicio 3 - TIR'!$D$22)*(1-P594)))</f>
        <v>0.147789756313678</v>
      </c>
      <c r="R594" s="24">
        <f ca="1" t="shared" si="4426"/>
        <v>0.681042738584381</v>
      </c>
      <c r="S594" s="26">
        <f ca="1">IF(R594&lt;=('Ejercicio 3 - TIR'!$D$23-'Ejercicio 3 - TIR'!$C$23)/('Ejercicio 3 - TIR'!$E$23-'Ejercicio 3 - TIR'!$C$23),'Ejercicio 3 - TIR'!$C$23+SQRT(('Ejercicio 3 - TIR'!$E$23-'Ejercicio 3 - TIR'!$C$23)*('Ejercicio 3 - TIR'!$D$23-'Ejercicio 3 - TIR'!$C$23)*R594),'Ejercicio 3 - TIR'!$E$23-SQRT(('Ejercicio 3 - TIR'!$E$23-'Ejercicio 3 - TIR'!$C$23)*('Ejercicio 3 - TIR'!$E$23-'Ejercicio 3 - TIR'!$D$23)*(1-R594)))</f>
        <v>0.156039134603522</v>
      </c>
      <c r="T594" s="24">
        <f ca="1" t="shared" ref="T594:X594" si="4427">RAND()</f>
        <v>0.0598203810775775</v>
      </c>
      <c r="U594" s="26">
        <f ca="1">IF(T594&lt;=('Ejercicio 3 - TIR'!$D$24-'Ejercicio 3 - TIR'!$C$24)/('Ejercicio 3 - TIR'!$E$24-'Ejercicio 3 - TIR'!$C$24),'Ejercicio 3 - TIR'!$C$24+SQRT(('Ejercicio 3 - TIR'!$E$24-'Ejercicio 3 - TIR'!$C$24)*('Ejercicio 3 - TIR'!$D$24-'Ejercicio 3 - TIR'!$C$24)*T594),'Ejercicio 3 - TIR'!$E$24-SQRT(('Ejercicio 3 - TIR'!$E$24-'Ejercicio 3 - TIR'!$C$24)*('Ejercicio 3 - TIR'!$E$24-'Ejercicio 3 - TIR'!$D$24)*(1-T594)))</f>
        <v>0.161208157755087</v>
      </c>
      <c r="V594" s="24">
        <f ca="1" t="shared" si="4427"/>
        <v>0.0242041594854727</v>
      </c>
      <c r="W594" s="26">
        <f ca="1">IF(V594&lt;=('Ejercicio 3 - TIR'!$D$25-'Ejercicio 3 - TIR'!$C$25)/('Ejercicio 3 - TIR'!$E$25-'Ejercicio 3 - TIR'!$C$25),'Ejercicio 3 - TIR'!$C$25+SQRT(('Ejercicio 3 - TIR'!$E$25-'Ejercicio 3 - TIR'!$C$25)*('Ejercicio 3 - TIR'!$D$25-'Ejercicio 3 - TIR'!$C$25)*V594),'Ejercicio 3 - TIR'!$E$25-SQRT(('Ejercicio 3 - TIR'!$E$25-'Ejercicio 3 - TIR'!$C$25)*('Ejercicio 3 - TIR'!$E$25-'Ejercicio 3 - TIR'!$D$25)*(1-V594)))</f>
        <v>0.185821153088492</v>
      </c>
      <c r="X594" s="24">
        <f ca="1" t="shared" si="4427"/>
        <v>0.40320669665297</v>
      </c>
      <c r="Y594" s="26">
        <f ca="1">IF(X594&lt;=('Ejercicio 3 - TIR'!$D$26-'Ejercicio 3 - TIR'!$C$26)/('Ejercicio 3 - TIR'!$E$26-'Ejercicio 3 - TIR'!$C$26),'Ejercicio 3 - TIR'!$C$26+SQRT(('Ejercicio 3 - TIR'!$E$26-'Ejercicio 3 - TIR'!$C$26)*('Ejercicio 3 - TIR'!$D$26-'Ejercicio 3 - TIR'!$C$26)*X594),'Ejercicio 3 - TIR'!$E$26-SQRT(('Ejercicio 3 - TIR'!$E$26-'Ejercicio 3 - TIR'!$C$26)*('Ejercicio 3 - TIR'!$E$26-'Ejercicio 3 - TIR'!$D$26)*(1-X594)))</f>
        <v>0.223231312873434</v>
      </c>
      <c r="Z594" s="24">
        <f ca="1" t="shared" si="4288"/>
        <v>1.14778975631368</v>
      </c>
      <c r="AA594" s="24">
        <f ca="1" t="shared" si="4289"/>
        <v>1.32688987659565</v>
      </c>
      <c r="AB594" s="24">
        <f ca="1" t="shared" si="4290"/>
        <v>1.54079534914551</v>
      </c>
      <c r="AC594" s="24">
        <f ca="1" t="shared" si="4291"/>
        <v>1.82710771759712</v>
      </c>
      <c r="AD594" s="24">
        <f ca="1" t="shared" si="4292"/>
        <v>2.2349753721575</v>
      </c>
      <c r="AE594" s="23">
        <f ca="1" t="shared" si="4293"/>
        <v>3782.74013635626</v>
      </c>
      <c r="AF594" s="23">
        <f ca="1" t="shared" si="4294"/>
        <v>4372.99563366331</v>
      </c>
      <c r="AG594" s="23">
        <f ca="1" t="shared" si="4295"/>
        <v>5077.95820363721</v>
      </c>
      <c r="AH594" s="23">
        <f ca="1" t="shared" si="4296"/>
        <v>6021.55025237224</v>
      </c>
      <c r="AI594" s="23">
        <f ca="1" t="shared" si="4297"/>
        <v>7365.74882074265</v>
      </c>
      <c r="AJ594" s="25">
        <f ca="1" t="shared" si="4298"/>
        <v>38223.8035145581</v>
      </c>
      <c r="AK594" s="25">
        <f ca="1" t="shared" si="4299"/>
        <v>49133.3085880657</v>
      </c>
      <c r="AL594" s="25">
        <f ca="1" t="shared" si="4300"/>
        <v>63600.0735600997</v>
      </c>
      <c r="AM594" s="25">
        <f ca="1" t="shared" si="4301"/>
        <v>71282.2959311644</v>
      </c>
      <c r="AN594" s="25">
        <f ca="1" t="shared" si="4302"/>
        <v>85911.2819063733</v>
      </c>
      <c r="AO594" s="25">
        <f ca="1">C594/'Ejercicio 3 - TIR'!$D$7</f>
        <v>15950.2297735502</v>
      </c>
      <c r="AP594" s="25">
        <f ca="1" t="shared" si="4303"/>
        <v>22273.5737410079</v>
      </c>
      <c r="AQ594" s="25">
        <f ca="1" t="shared" si="4304"/>
        <v>33183.0788145155</v>
      </c>
      <c r="AR594" s="25">
        <f ca="1" t="shared" si="4305"/>
        <v>47649.8437865494</v>
      </c>
      <c r="AS594" s="25">
        <f ca="1" t="shared" si="4306"/>
        <v>55332.0661576141</v>
      </c>
      <c r="AT594" s="25">
        <f ca="1" t="shared" si="4307"/>
        <v>69961.0521328231</v>
      </c>
      <c r="AU594" s="25">
        <f ca="1">AP594*'Ejercicio 3 - TIR'!$D$5</f>
        <v>11136.786870504</v>
      </c>
      <c r="AV594" s="25">
        <f ca="1">AQ594*'Ejercicio 3 - TIR'!$D$5</f>
        <v>16591.5394072577</v>
      </c>
      <c r="AW594" s="25">
        <f ca="1">AR594*'Ejercicio 3 - TIR'!$D$5</f>
        <v>23824.9218932747</v>
      </c>
      <c r="AX594" s="25">
        <f ca="1">AS594*'Ejercicio 3 - TIR'!$D$5</f>
        <v>27666.0330788071</v>
      </c>
      <c r="AY594" s="25">
        <f ca="1">AT594*'Ejercicio 3 - TIR'!$D$5</f>
        <v>34980.5260664115</v>
      </c>
      <c r="AZ594" s="25">
        <f ca="1" t="shared" ref="AZ594:BD594" si="4428">AJ594-AU594-AE594</f>
        <v>23304.2765076979</v>
      </c>
      <c r="BA594" s="25">
        <f ca="1" t="shared" si="4428"/>
        <v>28168.7735471447</v>
      </c>
      <c r="BB594" s="25">
        <f ca="1" t="shared" si="4428"/>
        <v>34697.1934631877</v>
      </c>
      <c r="BC594" s="25">
        <f ca="1" t="shared" si="4428"/>
        <v>37594.7125999851</v>
      </c>
      <c r="BD594" s="25">
        <f ca="1" t="shared" si="4428"/>
        <v>43565.0070192191</v>
      </c>
      <c r="BE594" s="25">
        <f ca="1" t="shared" ref="BE594:BI594" si="4429">AZ594/Z594</f>
        <v>20303.6108133109</v>
      </c>
      <c r="BF594" s="25">
        <f ca="1" t="shared" si="4429"/>
        <v>21229.1720993578</v>
      </c>
      <c r="BG594" s="25">
        <f ca="1" t="shared" si="4429"/>
        <v>22519.0149246167</v>
      </c>
      <c r="BH594" s="25">
        <f ca="1" t="shared" si="4429"/>
        <v>20576.0789240314</v>
      </c>
      <c r="BI594" s="25">
        <f ca="1" t="shared" si="4429"/>
        <v>19492.3879528767</v>
      </c>
      <c r="BJ594" s="25">
        <f ca="1" t="shared" si="4310"/>
        <v>57205.1220253994</v>
      </c>
      <c r="BK594" s="25">
        <f ca="1" t="shared" si="4311"/>
        <v>35648.3707241381</v>
      </c>
      <c r="BL594" s="25">
        <f ca="1" t="shared" si="4312"/>
        <v>92853.4927495375</v>
      </c>
      <c r="BM594" s="25">
        <f ca="1">BK594*'Ejercicio 3 - TIR'!$D$5</f>
        <v>17824.1853620691</v>
      </c>
      <c r="BN594" s="25">
        <f ca="1" t="shared" si="4313"/>
        <v>75029.3073874684</v>
      </c>
      <c r="BO594" s="25">
        <f ca="1" t="shared" si="4314"/>
        <v>33570.5298242459</v>
      </c>
      <c r="BP594" s="25">
        <f ca="1" t="shared" si="4315"/>
        <v>-105346.563805222</v>
      </c>
      <c r="BQ594" s="25">
        <f ca="1" t="shared" ref="BQ594:BT594" si="4430">BE594</f>
        <v>20303.6108133109</v>
      </c>
      <c r="BR594" s="25">
        <f ca="1" t="shared" si="4430"/>
        <v>21229.1720993578</v>
      </c>
      <c r="BS594" s="25">
        <f ca="1" t="shared" si="4430"/>
        <v>22519.0149246167</v>
      </c>
      <c r="BT594" s="25">
        <f ca="1" t="shared" si="4430"/>
        <v>20576.0789240314</v>
      </c>
      <c r="BU594" s="25">
        <f ca="1" t="shared" si="4317"/>
        <v>53062.9177771226</v>
      </c>
      <c r="BV594" s="27">
        <f ca="1" t="shared" si="4318"/>
        <v>8.23828422123494</v>
      </c>
    </row>
    <row r="595" ht="15" customHeight="1" spans="1:74">
      <c r="A595" s="23">
        <v>594</v>
      </c>
      <c r="B595" s="24">
        <f ca="1" t="shared" ref="B595:F595" si="4431">RAND()</f>
        <v>0.880650371590219</v>
      </c>
      <c r="C595" s="25">
        <f ca="1">IF(B595&lt;=('Ejercicio 3 - TIR'!$D$13-'Ejercicio 3 - TIR'!$C$13)/('Ejercicio 3 - TIR'!$E$13-'Ejercicio 3 - TIR'!$C$13),'Ejercicio 3 - TIR'!$C$13+SQRT(('Ejercicio 3 - TIR'!$E$13-'Ejercicio 3 - TIR'!$C$13)*('Ejercicio 3 - TIR'!$D$13-'Ejercicio 3 - TIR'!$C$13)*B595),'Ejercicio 3 - TIR'!$E$13-SQRT(('Ejercicio 3 - TIR'!$E$13-'Ejercicio 3 - TIR'!$C$13)*('Ejercicio 3 - TIR'!$E$13-'Ejercicio 3 - TIR'!$D$13)*(1-B595)))</f>
        <v>88032.5627600669</v>
      </c>
      <c r="D595" s="24">
        <f ca="1" t="shared" si="4431"/>
        <v>0.394105109362062</v>
      </c>
      <c r="E595" s="25">
        <f ca="1">IF(D595&lt;=('Ejercicio 3 - TIR'!$D$14-'Ejercicio 3 - TIR'!$C$14)/('Ejercicio 3 - TIR'!$E$14-'Ejercicio 3 - TIR'!$C$14),'Ejercicio 3 - TIR'!$C$14+SQRT(('Ejercicio 3 - TIR'!$E$14-'Ejercicio 3 - TIR'!$C$14)*('Ejercicio 3 - TIR'!$D$14-'Ejercicio 3 - TIR'!$C$14)*D595),'Ejercicio 3 - TIR'!$E$14-SQRT(('Ejercicio 3 - TIR'!$E$14-'Ejercicio 3 - TIR'!$C$14)*('Ejercicio 3 - TIR'!$E$14-'Ejercicio 3 - TIR'!$D$14)*(1-D595)))</f>
        <v>30466.6777251742</v>
      </c>
      <c r="F595" s="24">
        <f ca="1" t="shared" si="4431"/>
        <v>0.317007079397798</v>
      </c>
      <c r="G595" s="25">
        <f ca="1">IF(F595&lt;=('Ejercicio 3 - TIR'!$D$18-'Ejercicio 3 - TIR'!$C$18)/('Ejercicio 3 - TIR'!$E$18-'Ejercicio 3 - TIR'!$C$18),'Ejercicio 3 - TIR'!$C$18+SQRT(('Ejercicio 3 - TIR'!$E$18-'Ejercicio 3 - TIR'!$C$18)*('Ejercicio 3 - TIR'!$D$18-'Ejercicio 3 - TIR'!$C$18)*F595),'Ejercicio 3 - TIR'!$E$18-SQRT(('Ejercicio 3 - TIR'!$E$18-'Ejercicio 3 - TIR'!$C$18)*('Ejercicio 3 - TIR'!$E$18-'Ejercicio 3 - TIR'!$D$18)*(1-F595)))</f>
        <v>36895.7278013035</v>
      </c>
      <c r="H595" s="24">
        <f ca="1" t="shared" ref="H595:L595" si="4432">RAND()</f>
        <v>0.444798327921401</v>
      </c>
      <c r="I595" s="25">
        <f ca="1">IF(H595&lt;=('Ejercicio 3 - TIR'!$D$18-'Ejercicio 3 - TIR'!$C$18)/('Ejercicio 3 - TIR'!$E$18-'Ejercicio 3 - TIR'!$C$18),'Ejercicio 3 - TIR'!$C$18+SQRT(('Ejercicio 3 - TIR'!$E$18-'Ejercicio 3 - TIR'!$C$18)*('Ejercicio 3 - TIR'!$D$18-'Ejercicio 3 - TIR'!$C$18)*H595),'Ejercicio 3 - TIR'!$E$18-SQRT(('Ejercicio 3 - TIR'!$E$18-'Ejercicio 3 - TIR'!$C$18)*('Ejercicio 3 - TIR'!$E$18-'Ejercicio 3 - TIR'!$D$18)*(1-H595)))</f>
        <v>38168.2157897677</v>
      </c>
      <c r="J595" s="24">
        <f ca="1" t="shared" si="4432"/>
        <v>0.769608149668021</v>
      </c>
      <c r="K595" s="25">
        <f ca="1">IF(J595&lt;=('Ejercicio 3 - TIR'!$D$18-'Ejercicio 3 - TIR'!$C$18)/('Ejercicio 3 - TIR'!$E$18-'Ejercicio 3 - TIR'!$C$18),'Ejercicio 3 - TIR'!$C$18+SQRT(('Ejercicio 3 - TIR'!$E$18-'Ejercicio 3 - TIR'!$C$18)*('Ejercicio 3 - TIR'!$D$18-'Ejercicio 3 - TIR'!$C$18)*J595),'Ejercicio 3 - TIR'!$E$18-SQRT(('Ejercicio 3 - TIR'!$E$18-'Ejercicio 3 - TIR'!$C$18)*('Ejercicio 3 - TIR'!$E$18-'Ejercicio 3 - TIR'!$D$18)*(1-J595)))</f>
        <v>40843.1515814384</v>
      </c>
      <c r="L595" s="24">
        <f ca="1" t="shared" si="4432"/>
        <v>0.288461502066159</v>
      </c>
      <c r="M595" s="25">
        <f ca="1">IF(L595&lt;=('Ejercicio 3 - TIR'!$D$18-'Ejercicio 3 - TIR'!$C$18)/('Ejercicio 3 - TIR'!$E$18-'Ejercicio 3 - TIR'!$C$18),'Ejercicio 3 - TIR'!$C$18+SQRT(('Ejercicio 3 - TIR'!$E$18-'Ejercicio 3 - TIR'!$C$18)*('Ejercicio 3 - TIR'!$D$18-'Ejercicio 3 - TIR'!$C$18)*L595),'Ejercicio 3 - TIR'!$E$18-SQRT(('Ejercicio 3 - TIR'!$E$18-'Ejercicio 3 - TIR'!$C$18)*('Ejercicio 3 - TIR'!$E$18-'Ejercicio 3 - TIR'!$D$18)*(1-L595)))</f>
        <v>36577.9347298315</v>
      </c>
      <c r="N595" s="24">
        <f ca="1" t="shared" ref="N595:R595" si="4433">RAND()</f>
        <v>0.0518787040578579</v>
      </c>
      <c r="O595" s="25">
        <f ca="1">IF(N595&lt;=('Ejercicio 3 - TIR'!$D$18-'Ejercicio 3 - TIR'!$C$18)/('Ejercicio 3 - TIR'!$E$18-'Ejercicio 3 - TIR'!$C$18),'Ejercicio 3 - TIR'!$C$18+SQRT(('Ejercicio 3 - TIR'!$E$18-'Ejercicio 3 - TIR'!$C$18)*('Ejercicio 3 - TIR'!$D$18-'Ejercicio 3 - TIR'!$C$18)*N595),'Ejercicio 3 - TIR'!$E$18-SQRT(('Ejercicio 3 - TIR'!$E$18-'Ejercicio 3 - TIR'!$C$18)*('Ejercicio 3 - TIR'!$E$18-'Ejercicio 3 - TIR'!$D$18)*(1-N595)))</f>
        <v>32789.5887884559</v>
      </c>
      <c r="P595" s="24">
        <f ca="1" t="shared" si="4433"/>
        <v>0.363830192498173</v>
      </c>
      <c r="Q595" s="26">
        <f ca="1">IF(P595&lt;=('Ejercicio 3 - TIR'!$D$22-'Ejercicio 3 - TIR'!$C$22)/('Ejercicio 3 - TIR'!$E$22-'Ejercicio 3 - TIR'!$C$22),'Ejercicio 3 - TIR'!$C$22+SQRT(('Ejercicio 3 - TIR'!$E$22-'Ejercicio 3 - TIR'!$C$22)*('Ejercicio 3 - TIR'!$D$22-'Ejercicio 3 - TIR'!$C$22)*P595),'Ejercicio 3 - TIR'!$E$22-SQRT(('Ejercicio 3 - TIR'!$E$22-'Ejercicio 3 - TIR'!$C$22)*('Ejercicio 3 - TIR'!$E$22-'Ejercicio 3 - TIR'!$D$22)*(1-P595)))</f>
        <v>0.145590903588907</v>
      </c>
      <c r="R595" s="24">
        <f ca="1" t="shared" si="4433"/>
        <v>0.460820267438121</v>
      </c>
      <c r="S595" s="26">
        <f ca="1">IF(R595&lt;=('Ejercicio 3 - TIR'!$D$23-'Ejercicio 3 - TIR'!$C$23)/('Ejercicio 3 - TIR'!$E$23-'Ejercicio 3 - TIR'!$C$23),'Ejercicio 3 - TIR'!$C$23+SQRT(('Ejercicio 3 - TIR'!$E$23-'Ejercicio 3 - TIR'!$C$23)*('Ejercicio 3 - TIR'!$D$23-'Ejercicio 3 - TIR'!$C$23)*R595),'Ejercicio 3 - TIR'!$E$23-SQRT(('Ejercicio 3 - TIR'!$E$23-'Ejercicio 3 - TIR'!$C$23)*('Ejercicio 3 - TIR'!$E$23-'Ejercicio 3 - TIR'!$D$23)*(1-R595)))</f>
        <v>0.148800633350477</v>
      </c>
      <c r="T595" s="24">
        <f ca="1" t="shared" ref="T595:X595" si="4434">RAND()</f>
        <v>0.782518020628824</v>
      </c>
      <c r="U595" s="26">
        <f ca="1">IF(T595&lt;=('Ejercicio 3 - TIR'!$D$24-'Ejercicio 3 - TIR'!$C$24)/('Ejercicio 3 - TIR'!$E$24-'Ejercicio 3 - TIR'!$C$24),'Ejercicio 3 - TIR'!$C$24+SQRT(('Ejercicio 3 - TIR'!$E$24-'Ejercicio 3 - TIR'!$C$24)*('Ejercicio 3 - TIR'!$D$24-'Ejercicio 3 - TIR'!$C$24)*T595),'Ejercicio 3 - TIR'!$E$24-SQRT(('Ejercicio 3 - TIR'!$E$24-'Ejercicio 3 - TIR'!$C$24)*('Ejercicio 3 - TIR'!$E$24-'Ejercicio 3 - TIR'!$D$24)*(1-T595)))</f>
        <v>0.195323096988494</v>
      </c>
      <c r="V595" s="24">
        <f ca="1" t="shared" si="4434"/>
        <v>0.931273848932715</v>
      </c>
      <c r="W595" s="26">
        <f ca="1">IF(V595&lt;=('Ejercicio 3 - TIR'!$D$25-'Ejercicio 3 - TIR'!$C$25)/('Ejercicio 3 - TIR'!$E$25-'Ejercicio 3 - TIR'!$C$25),'Ejercicio 3 - TIR'!$C$25+SQRT(('Ejercicio 3 - TIR'!$E$25-'Ejercicio 3 - TIR'!$C$25)*('Ejercicio 3 - TIR'!$D$25-'Ejercicio 3 - TIR'!$C$25)*V595),'Ejercicio 3 - TIR'!$E$25-SQRT(('Ejercicio 3 - TIR'!$E$25-'Ejercicio 3 - TIR'!$C$25)*('Ejercicio 3 - TIR'!$E$25-'Ejercicio 3 - TIR'!$D$25)*(1-V595)))</f>
        <v>0.234490598698354</v>
      </c>
      <c r="X595" s="24">
        <f ca="1" t="shared" si="4434"/>
        <v>0.150188530447446</v>
      </c>
      <c r="Y595" s="26">
        <f ca="1">IF(X595&lt;=('Ejercicio 3 - TIR'!$D$26-'Ejercicio 3 - TIR'!$C$26)/('Ejercicio 3 - TIR'!$E$26-'Ejercicio 3 - TIR'!$C$26),'Ejercicio 3 - TIR'!$C$26+SQRT(('Ejercicio 3 - TIR'!$E$26-'Ejercicio 3 - TIR'!$C$26)*('Ejercicio 3 - TIR'!$D$26-'Ejercicio 3 - TIR'!$C$26)*X595),'Ejercicio 3 - TIR'!$E$26-SQRT(('Ejercicio 3 - TIR'!$E$26-'Ejercicio 3 - TIR'!$C$26)*('Ejercicio 3 - TIR'!$E$26-'Ejercicio 3 - TIR'!$D$26)*(1-X595)))</f>
        <v>0.210137254832973</v>
      </c>
      <c r="Z595" s="24">
        <f ca="1" t="shared" si="4288"/>
        <v>1.14559090358891</v>
      </c>
      <c r="AA595" s="24">
        <f ca="1" t="shared" si="4289"/>
        <v>1.31605555560348</v>
      </c>
      <c r="AB595" s="24">
        <f ca="1" t="shared" si="4290"/>
        <v>1.57311160253287</v>
      </c>
      <c r="AC595" s="24">
        <f ca="1" t="shared" si="4291"/>
        <v>1.94199148403012</v>
      </c>
      <c r="AD595" s="24">
        <f ca="1" t="shared" si="4292"/>
        <v>2.35007624339323</v>
      </c>
      <c r="AE595" s="23">
        <f ca="1" t="shared" si="4293"/>
        <v>4435.67113936012</v>
      </c>
      <c r="AF595" s="23">
        <f ca="1" t="shared" si="4294"/>
        <v>5095.70181423134</v>
      </c>
      <c r="AG595" s="23">
        <f ca="1" t="shared" si="4295"/>
        <v>6091.01007391689</v>
      </c>
      <c r="AH595" s="23">
        <f ca="1" t="shared" si="4296"/>
        <v>7519.29467282736</v>
      </c>
      <c r="AI595" s="23">
        <f ca="1" t="shared" si="4297"/>
        <v>9099.3786136555</v>
      </c>
      <c r="AJ595" s="25">
        <f ca="1" t="shared" si="4298"/>
        <v>42267.4101504656</v>
      </c>
      <c r="AK595" s="25">
        <f ca="1" t="shared" si="4299"/>
        <v>50231.4924375963</v>
      </c>
      <c r="AL595" s="25">
        <f ca="1" t="shared" si="4300"/>
        <v>64250.8356367692</v>
      </c>
      <c r="AM595" s="25">
        <f ca="1" t="shared" si="4301"/>
        <v>71034.0377487426</v>
      </c>
      <c r="AN595" s="25">
        <f ca="1" t="shared" si="4302"/>
        <v>77058.033642383</v>
      </c>
      <c r="AO595" s="25">
        <f ca="1">C595/'Ejercicio 3 - TIR'!$D$7</f>
        <v>17606.5125520134</v>
      </c>
      <c r="AP595" s="25">
        <f ca="1" t="shared" si="4303"/>
        <v>24660.8975984522</v>
      </c>
      <c r="AQ595" s="25">
        <f ca="1" t="shared" si="4304"/>
        <v>32624.9798855829</v>
      </c>
      <c r="AR595" s="25">
        <f ca="1" t="shared" si="4305"/>
        <v>46644.3230847559</v>
      </c>
      <c r="AS595" s="25">
        <f ca="1" t="shared" si="4306"/>
        <v>53427.5251967292</v>
      </c>
      <c r="AT595" s="25">
        <f ca="1" t="shared" si="4307"/>
        <v>59451.5210903697</v>
      </c>
      <c r="AU595" s="25">
        <f ca="1">AP595*'Ejercicio 3 - TIR'!$D$5</f>
        <v>12330.4487992261</v>
      </c>
      <c r="AV595" s="25">
        <f ca="1">AQ595*'Ejercicio 3 - TIR'!$D$5</f>
        <v>16312.4899427914</v>
      </c>
      <c r="AW595" s="25">
        <f ca="1">AR595*'Ejercicio 3 - TIR'!$D$5</f>
        <v>23322.1615423779</v>
      </c>
      <c r="AX595" s="25">
        <f ca="1">AS595*'Ejercicio 3 - TIR'!$D$5</f>
        <v>26713.7625983646</v>
      </c>
      <c r="AY595" s="25">
        <f ca="1">AT595*'Ejercicio 3 - TIR'!$D$5</f>
        <v>29725.7605451848</v>
      </c>
      <c r="AZ595" s="25">
        <f ca="1" t="shared" ref="AZ595:BD595" si="4435">AJ595-AU595-AE595</f>
        <v>25501.2902118794</v>
      </c>
      <c r="BA595" s="25">
        <f ca="1" t="shared" si="4435"/>
        <v>28823.3006805735</v>
      </c>
      <c r="BB595" s="25">
        <f ca="1" t="shared" si="4435"/>
        <v>34837.6640204744</v>
      </c>
      <c r="BC595" s="25">
        <f ca="1" t="shared" si="4435"/>
        <v>36800.9804775506</v>
      </c>
      <c r="BD595" s="25">
        <f ca="1" t="shared" si="4435"/>
        <v>38232.8944835427</v>
      </c>
      <c r="BE595" s="25">
        <f ca="1" t="shared" ref="BE595:BI595" si="4436">AZ595/Z595</f>
        <v>22260.3811988983</v>
      </c>
      <c r="BF595" s="25">
        <f ca="1" t="shared" si="4436"/>
        <v>21901.2795910097</v>
      </c>
      <c r="BG595" s="25">
        <f ca="1" t="shared" si="4436"/>
        <v>22145.7040710795</v>
      </c>
      <c r="BH595" s="25">
        <f ca="1" t="shared" si="4436"/>
        <v>18950.1245397736</v>
      </c>
      <c r="BI595" s="25">
        <f ca="1" t="shared" si="4436"/>
        <v>16268.7889769649</v>
      </c>
      <c r="BJ595" s="25">
        <f ca="1" t="shared" si="4310"/>
        <v>71599.0155370494</v>
      </c>
      <c r="BK595" s="25">
        <f ca="1" t="shared" si="4311"/>
        <v>41376.6468774913</v>
      </c>
      <c r="BL595" s="25">
        <f ca="1" t="shared" si="4312"/>
        <v>112975.662414541</v>
      </c>
      <c r="BM595" s="25">
        <f ca="1">BK595*'Ejercicio 3 - TIR'!$D$5</f>
        <v>20688.3234387457</v>
      </c>
      <c r="BN595" s="25">
        <f ca="1" t="shared" si="4313"/>
        <v>92287.338975795</v>
      </c>
      <c r="BO595" s="25">
        <f ca="1" t="shared" si="4314"/>
        <v>39269.9340011808</v>
      </c>
      <c r="BP595" s="25">
        <f ca="1" t="shared" si="4315"/>
        <v>-118499.240485241</v>
      </c>
      <c r="BQ595" s="25">
        <f ca="1" t="shared" ref="BQ595:BT595" si="4437">BE595</f>
        <v>22260.3811988983</v>
      </c>
      <c r="BR595" s="25">
        <f ca="1" t="shared" si="4437"/>
        <v>21901.2795910097</v>
      </c>
      <c r="BS595" s="25">
        <f ca="1" t="shared" si="4437"/>
        <v>22145.7040710795</v>
      </c>
      <c r="BT595" s="25">
        <f ca="1" t="shared" si="4437"/>
        <v>18950.1245397736</v>
      </c>
      <c r="BU595" s="25">
        <f ca="1" t="shared" si="4317"/>
        <v>55538.7229781457</v>
      </c>
      <c r="BV595" s="27">
        <f ca="1" t="shared" si="4318"/>
        <v>5.212756995601</v>
      </c>
    </row>
    <row r="596" ht="15" customHeight="1" spans="1:74">
      <c r="A596" s="23">
        <v>595</v>
      </c>
      <c r="B596" s="24">
        <f ca="1" t="shared" ref="B596:F596" si="4438">RAND()</f>
        <v>0.722468841795321</v>
      </c>
      <c r="C596" s="25">
        <f ca="1">IF(B596&lt;=('Ejercicio 3 - TIR'!$D$13-'Ejercicio 3 - TIR'!$C$13)/('Ejercicio 3 - TIR'!$E$13-'Ejercicio 3 - TIR'!$C$13),'Ejercicio 3 - TIR'!$C$13+SQRT(('Ejercicio 3 - TIR'!$E$13-'Ejercicio 3 - TIR'!$C$13)*('Ejercicio 3 - TIR'!$D$13-'Ejercicio 3 - TIR'!$C$13)*B596),'Ejercicio 3 - TIR'!$E$13-SQRT(('Ejercicio 3 - TIR'!$E$13-'Ejercicio 3 - TIR'!$C$13)*('Ejercicio 3 - TIR'!$E$13-'Ejercicio 3 - TIR'!$D$13)*(1-B596)))</f>
        <v>81750.6879624021</v>
      </c>
      <c r="D596" s="24">
        <f ca="1" t="shared" si="4438"/>
        <v>0.799856639692726</v>
      </c>
      <c r="E596" s="25">
        <f ca="1">IF(D596&lt;=('Ejercicio 3 - TIR'!$D$14-'Ejercicio 3 - TIR'!$C$14)/('Ejercicio 3 - TIR'!$E$14-'Ejercicio 3 - TIR'!$C$14),'Ejercicio 3 - TIR'!$C$14+SQRT(('Ejercicio 3 - TIR'!$E$14-'Ejercicio 3 - TIR'!$C$14)*('Ejercicio 3 - TIR'!$D$14-'Ejercicio 3 - TIR'!$C$14)*D596),'Ejercicio 3 - TIR'!$E$14-SQRT(('Ejercicio 3 - TIR'!$E$14-'Ejercicio 3 - TIR'!$C$14)*('Ejercicio 3 - TIR'!$E$14-'Ejercicio 3 - TIR'!$D$14)*(1-D596)))</f>
        <v>34520.8117347465</v>
      </c>
      <c r="F596" s="24">
        <f ca="1" t="shared" si="4438"/>
        <v>0.0813379403302801</v>
      </c>
      <c r="G596" s="25">
        <f ca="1">IF(F596&lt;=('Ejercicio 3 - TIR'!$D$18-'Ejercicio 3 - TIR'!$C$18)/('Ejercicio 3 - TIR'!$E$18-'Ejercicio 3 - TIR'!$C$18),'Ejercicio 3 - TIR'!$C$18+SQRT(('Ejercicio 3 - TIR'!$E$18-'Ejercicio 3 - TIR'!$C$18)*('Ejercicio 3 - TIR'!$D$18-'Ejercicio 3 - TIR'!$C$18)*F596),'Ejercicio 3 - TIR'!$E$18-SQRT(('Ejercicio 3 - TIR'!$E$18-'Ejercicio 3 - TIR'!$C$18)*('Ejercicio 3 - TIR'!$E$18-'Ejercicio 3 - TIR'!$D$18)*(1-F596)))</f>
        <v>33492.948761368</v>
      </c>
      <c r="H596" s="24">
        <f ca="1" t="shared" ref="H596:L596" si="4439">RAND()</f>
        <v>0.264127916006181</v>
      </c>
      <c r="I596" s="25">
        <f ca="1">IF(H596&lt;=('Ejercicio 3 - TIR'!$D$18-'Ejercicio 3 - TIR'!$C$18)/('Ejercicio 3 - TIR'!$E$18-'Ejercicio 3 - TIR'!$C$18),'Ejercicio 3 - TIR'!$C$18+SQRT(('Ejercicio 3 - TIR'!$E$18-'Ejercicio 3 - TIR'!$C$18)*('Ejercicio 3 - TIR'!$D$18-'Ejercicio 3 - TIR'!$C$18)*H596),'Ejercicio 3 - TIR'!$E$18-SQRT(('Ejercicio 3 - TIR'!$E$18-'Ejercicio 3 - TIR'!$C$18)*('Ejercicio 3 - TIR'!$E$18-'Ejercicio 3 - TIR'!$D$18)*(1-H596)))</f>
        <v>36294.377443475</v>
      </c>
      <c r="J596" s="24">
        <f ca="1" t="shared" si="4439"/>
        <v>0.416634462240682</v>
      </c>
      <c r="K596" s="25">
        <f ca="1">IF(J596&lt;=('Ejercicio 3 - TIR'!$D$18-'Ejercicio 3 - TIR'!$C$18)/('Ejercicio 3 - TIR'!$E$18-'Ejercicio 3 - TIR'!$C$18),'Ejercicio 3 - TIR'!$C$18+SQRT(('Ejercicio 3 - TIR'!$E$18-'Ejercicio 3 - TIR'!$C$18)*('Ejercicio 3 - TIR'!$D$18-'Ejercicio 3 - TIR'!$C$18)*J596),'Ejercicio 3 - TIR'!$E$18-SQRT(('Ejercicio 3 - TIR'!$E$18-'Ejercicio 3 - TIR'!$C$18)*('Ejercicio 3 - TIR'!$E$18-'Ejercicio 3 - TIR'!$D$18)*(1-J596)))</f>
        <v>37905.3886265068</v>
      </c>
      <c r="L596" s="24">
        <f ca="1" t="shared" si="4439"/>
        <v>0.930030895087044</v>
      </c>
      <c r="M596" s="25">
        <f ca="1">IF(L596&lt;=('Ejercicio 3 - TIR'!$D$18-'Ejercicio 3 - TIR'!$C$18)/('Ejercicio 3 - TIR'!$E$18-'Ejercicio 3 - TIR'!$C$18),'Ejercicio 3 - TIR'!$C$18+SQRT(('Ejercicio 3 - TIR'!$E$18-'Ejercicio 3 - TIR'!$C$18)*('Ejercicio 3 - TIR'!$D$18-'Ejercicio 3 - TIR'!$C$18)*L596),'Ejercicio 3 - TIR'!$E$18-SQRT(('Ejercicio 3 - TIR'!$E$18-'Ejercicio 3 - TIR'!$C$18)*('Ejercicio 3 - TIR'!$E$18-'Ejercicio 3 - TIR'!$D$18)*(1-L596)))</f>
        <v>42709.21784788</v>
      </c>
      <c r="N596" s="24">
        <f ca="1" t="shared" ref="N596:R596" si="4440">RAND()</f>
        <v>0.826172119115272</v>
      </c>
      <c r="O596" s="25">
        <f ca="1">IF(N596&lt;=('Ejercicio 3 - TIR'!$D$18-'Ejercicio 3 - TIR'!$C$18)/('Ejercicio 3 - TIR'!$E$18-'Ejercicio 3 - TIR'!$C$18),'Ejercicio 3 - TIR'!$C$18+SQRT(('Ejercicio 3 - TIR'!$E$18-'Ejercicio 3 - TIR'!$C$18)*('Ejercicio 3 - TIR'!$D$18-'Ejercicio 3 - TIR'!$C$18)*N596),'Ejercicio 3 - TIR'!$E$18-SQRT(('Ejercicio 3 - TIR'!$E$18-'Ejercicio 3 - TIR'!$C$18)*('Ejercicio 3 - TIR'!$E$18-'Ejercicio 3 - TIR'!$D$18)*(1-N596)))</f>
        <v>41389.3087827461</v>
      </c>
      <c r="P596" s="24">
        <f ca="1" t="shared" si="4440"/>
        <v>0.480610702757673</v>
      </c>
      <c r="Q596" s="26">
        <f ca="1">IF(P596&lt;=('Ejercicio 3 - TIR'!$D$22-'Ejercicio 3 - TIR'!$C$22)/('Ejercicio 3 - TIR'!$E$22-'Ejercicio 3 - TIR'!$C$22),'Ejercicio 3 - TIR'!$C$22+SQRT(('Ejercicio 3 - TIR'!$E$22-'Ejercicio 3 - TIR'!$C$22)*('Ejercicio 3 - TIR'!$D$22-'Ejercicio 3 - TIR'!$C$22)*P596),'Ejercicio 3 - TIR'!$E$22-SQRT(('Ejercicio 3 - TIR'!$E$22-'Ejercicio 3 - TIR'!$C$22)*('Ejercicio 3 - TIR'!$E$22-'Ejercicio 3 - TIR'!$D$22)*(1-P596)))</f>
        <v>0.149412569846306</v>
      </c>
      <c r="R596" s="24">
        <f ca="1" t="shared" si="4440"/>
        <v>0.158239217555715</v>
      </c>
      <c r="S596" s="26">
        <f ca="1">IF(R596&lt;=('Ejercicio 3 - TIR'!$D$23-'Ejercicio 3 - TIR'!$C$23)/('Ejercicio 3 - TIR'!$E$23-'Ejercicio 3 - TIR'!$C$23),'Ejercicio 3 - TIR'!$C$23+SQRT(('Ejercicio 3 - TIR'!$E$23-'Ejercicio 3 - TIR'!$C$23)*('Ejercicio 3 - TIR'!$D$23-'Ejercicio 3 - TIR'!$C$23)*R596),'Ejercicio 3 - TIR'!$E$23-SQRT(('Ejercicio 3 - TIR'!$E$23-'Ejercicio 3 - TIR'!$C$23)*('Ejercicio 3 - TIR'!$E$23-'Ejercicio 3 - TIR'!$D$23)*(1-R596)))</f>
        <v>0.136876924826528</v>
      </c>
      <c r="T596" s="24">
        <f ca="1" t="shared" ref="T596:X596" si="4441">RAND()</f>
        <v>0.0853678009983969</v>
      </c>
      <c r="U596" s="26">
        <f ca="1">IF(T596&lt;=('Ejercicio 3 - TIR'!$D$24-'Ejercicio 3 - TIR'!$C$24)/('Ejercicio 3 - TIR'!$E$24-'Ejercicio 3 - TIR'!$C$24),'Ejercicio 3 - TIR'!$C$24+SQRT(('Ejercicio 3 - TIR'!$E$24-'Ejercicio 3 - TIR'!$C$24)*('Ejercicio 3 - TIR'!$D$24-'Ejercicio 3 - TIR'!$C$24)*T596),'Ejercicio 3 - TIR'!$E$24-SQRT(('Ejercicio 3 - TIR'!$E$24-'Ejercicio 3 - TIR'!$C$24)*('Ejercicio 3 - TIR'!$E$24-'Ejercicio 3 - TIR'!$D$24)*(1-T596)))</f>
        <v>0.163389263687621</v>
      </c>
      <c r="V596" s="24">
        <f ca="1" t="shared" si="4441"/>
        <v>0.0145493380304524</v>
      </c>
      <c r="W596" s="26">
        <f ca="1">IF(V596&lt;=('Ejercicio 3 - TIR'!$D$25-'Ejercicio 3 - TIR'!$C$25)/('Ejercicio 3 - TIR'!$E$25-'Ejercicio 3 - TIR'!$C$25),'Ejercicio 3 - TIR'!$C$25+SQRT(('Ejercicio 3 - TIR'!$E$25-'Ejercicio 3 - TIR'!$C$25)*('Ejercicio 3 - TIR'!$D$25-'Ejercicio 3 - TIR'!$C$25)*V596),'Ejercicio 3 - TIR'!$E$25-SQRT(('Ejercicio 3 - TIR'!$E$25-'Ejercicio 3 - TIR'!$C$25)*('Ejercicio 3 - TIR'!$E$25-'Ejercicio 3 - TIR'!$D$25)*(1-V596)))</f>
        <v>0.184513210968106</v>
      </c>
      <c r="X596" s="24">
        <f ca="1" t="shared" si="4441"/>
        <v>0.960298055796499</v>
      </c>
      <c r="Y596" s="26">
        <f ca="1">IF(X596&lt;=('Ejercicio 3 - TIR'!$D$26-'Ejercicio 3 - TIR'!$C$26)/('Ejercicio 3 - TIR'!$E$26-'Ejercicio 3 - TIR'!$C$26),'Ejercicio 3 - TIR'!$C$26+SQRT(('Ejercicio 3 - TIR'!$E$26-'Ejercicio 3 - TIR'!$C$26)*('Ejercicio 3 - TIR'!$D$26-'Ejercicio 3 - TIR'!$C$26)*X596),'Ejercicio 3 - TIR'!$E$26-SQRT(('Ejercicio 3 - TIR'!$E$26-'Ejercicio 3 - TIR'!$C$26)*('Ejercicio 3 - TIR'!$E$26-'Ejercicio 3 - TIR'!$D$26)*(1-X596)))</f>
        <v>0.265357920274124</v>
      </c>
      <c r="Z596" s="24">
        <f ca="1" t="shared" si="4288"/>
        <v>1.14941256984631</v>
      </c>
      <c r="AA596" s="24">
        <f ca="1" t="shared" si="4289"/>
        <v>1.30674062776382</v>
      </c>
      <c r="AB596" s="24">
        <f ca="1" t="shared" si="4290"/>
        <v>1.52024801676486</v>
      </c>
      <c r="AC596" s="24">
        <f ca="1" t="shared" si="4291"/>
        <v>1.80075385980603</v>
      </c>
      <c r="AD596" s="24">
        <f ca="1" t="shared" si="4292"/>
        <v>2.27859815896977</v>
      </c>
      <c r="AE596" s="23">
        <f ca="1" t="shared" si="4293"/>
        <v>5157.84319446899</v>
      </c>
      <c r="AF596" s="23">
        <f ca="1" t="shared" si="4294"/>
        <v>5863.83290966534</v>
      </c>
      <c r="AG596" s="23">
        <f ca="1" t="shared" si="4295"/>
        <v>6821.9202511628</v>
      </c>
      <c r="AH596" s="23">
        <f ca="1" t="shared" si="4296"/>
        <v>8080.65466167319</v>
      </c>
      <c r="AI596" s="23">
        <f ca="1" t="shared" si="4297"/>
        <v>10224.9203771482</v>
      </c>
      <c r="AJ596" s="25">
        <f ca="1" t="shared" si="4298"/>
        <v>38497.2163075346</v>
      </c>
      <c r="AK596" s="25">
        <f ca="1" t="shared" si="4299"/>
        <v>47427.3375647838</v>
      </c>
      <c r="AL596" s="25">
        <f ca="1" t="shared" si="4300"/>
        <v>57625.591884148</v>
      </c>
      <c r="AM596" s="25">
        <f ca="1" t="shared" si="4301"/>
        <v>76908.7888888666</v>
      </c>
      <c r="AN596" s="25">
        <f ca="1" t="shared" si="4302"/>
        <v>94309.6027933964</v>
      </c>
      <c r="AO596" s="25">
        <f ca="1">C596/'Ejercicio 3 - TIR'!$D$7</f>
        <v>16350.1375924804</v>
      </c>
      <c r="AP596" s="25">
        <f ca="1" t="shared" si="4303"/>
        <v>22147.0787150542</v>
      </c>
      <c r="AQ596" s="25">
        <f ca="1" t="shared" si="4304"/>
        <v>31077.1999723033</v>
      </c>
      <c r="AR596" s="25">
        <f ca="1" t="shared" si="4305"/>
        <v>41275.4542916676</v>
      </c>
      <c r="AS596" s="25">
        <f ca="1" t="shared" si="4306"/>
        <v>60558.6512963862</v>
      </c>
      <c r="AT596" s="25">
        <f ca="1" t="shared" si="4307"/>
        <v>77959.4652009159</v>
      </c>
      <c r="AU596" s="25">
        <f ca="1">AP596*'Ejercicio 3 - TIR'!$D$5</f>
        <v>11073.5393575271</v>
      </c>
      <c r="AV596" s="25">
        <f ca="1">AQ596*'Ejercicio 3 - TIR'!$D$5</f>
        <v>15538.5999861517</v>
      </c>
      <c r="AW596" s="25">
        <f ca="1">AR596*'Ejercicio 3 - TIR'!$D$5</f>
        <v>20637.7271458338</v>
      </c>
      <c r="AX596" s="25">
        <f ca="1">AS596*'Ejercicio 3 - TIR'!$D$5</f>
        <v>30279.3256481931</v>
      </c>
      <c r="AY596" s="25">
        <f ca="1">AT596*'Ejercicio 3 - TIR'!$D$5</f>
        <v>38979.732600458</v>
      </c>
      <c r="AZ596" s="25">
        <f ca="1" t="shared" ref="AZ596:BD596" si="4442">AJ596-AU596-AE596</f>
        <v>22265.8337555385</v>
      </c>
      <c r="BA596" s="25">
        <f ca="1" t="shared" si="4442"/>
        <v>26024.9046689668</v>
      </c>
      <c r="BB596" s="25">
        <f ca="1" t="shared" si="4442"/>
        <v>30165.9444871514</v>
      </c>
      <c r="BC596" s="25">
        <f ca="1" t="shared" si="4442"/>
        <v>38548.8085790003</v>
      </c>
      <c r="BD596" s="25">
        <f ca="1" t="shared" si="4442"/>
        <v>45104.9498157902</v>
      </c>
      <c r="BE596" s="25">
        <f ca="1" t="shared" ref="BE596:BI596" si="4443">AZ596/Z596</f>
        <v>19371.4896980079</v>
      </c>
      <c r="BF596" s="25">
        <f ca="1" t="shared" si="4443"/>
        <v>19915.8915824804</v>
      </c>
      <c r="BG596" s="25">
        <f ca="1" t="shared" si="4443"/>
        <v>19842.7783851649</v>
      </c>
      <c r="BH596" s="25">
        <f ca="1" t="shared" si="4443"/>
        <v>21407.039262519</v>
      </c>
      <c r="BI596" s="25">
        <f ca="1" t="shared" si="4443"/>
        <v>19795.0435614254</v>
      </c>
      <c r="BJ596" s="25">
        <f ca="1" t="shared" si="4310"/>
        <v>78659.0580649354</v>
      </c>
      <c r="BK596" s="25">
        <f ca="1" t="shared" si="4311"/>
        <v>37255.3934171283</v>
      </c>
      <c r="BL596" s="25">
        <f ca="1" t="shared" si="4312"/>
        <v>115914.451482064</v>
      </c>
      <c r="BM596" s="25">
        <f ca="1">BK596*'Ejercicio 3 - TIR'!$D$5</f>
        <v>18627.6967085641</v>
      </c>
      <c r="BN596" s="25">
        <f ca="1" t="shared" si="4313"/>
        <v>97286.7547734995</v>
      </c>
      <c r="BO596" s="25">
        <f ca="1" t="shared" si="4314"/>
        <v>42695.8805309868</v>
      </c>
      <c r="BP596" s="25">
        <f ca="1" t="shared" si="4315"/>
        <v>-116271.499697149</v>
      </c>
      <c r="BQ596" s="25">
        <f ca="1" t="shared" ref="BQ596:BT596" si="4444">BE596</f>
        <v>19371.4896980079</v>
      </c>
      <c r="BR596" s="25">
        <f ca="1" t="shared" si="4444"/>
        <v>19915.8915824804</v>
      </c>
      <c r="BS596" s="25">
        <f ca="1" t="shared" si="4444"/>
        <v>19842.7783851649</v>
      </c>
      <c r="BT596" s="25">
        <f ca="1" t="shared" si="4444"/>
        <v>21407.039262519</v>
      </c>
      <c r="BU596" s="25">
        <f ca="1" t="shared" si="4317"/>
        <v>62490.9240924121</v>
      </c>
      <c r="BV596" s="27">
        <f ca="1" t="shared" si="4318"/>
        <v>6.01104129594066</v>
      </c>
    </row>
    <row r="597" ht="15" customHeight="1" spans="1:74">
      <c r="A597" s="23">
        <v>596</v>
      </c>
      <c r="B597" s="24">
        <f ca="1" t="shared" ref="B597:F597" si="4445">RAND()</f>
        <v>0.835299039727029</v>
      </c>
      <c r="C597" s="25">
        <f ca="1">IF(B597&lt;=('Ejercicio 3 - TIR'!$D$13-'Ejercicio 3 - TIR'!$C$13)/('Ejercicio 3 - TIR'!$E$13-'Ejercicio 3 - TIR'!$C$13),'Ejercicio 3 - TIR'!$C$13+SQRT(('Ejercicio 3 - TIR'!$E$13-'Ejercicio 3 - TIR'!$C$13)*('Ejercicio 3 - TIR'!$D$13-'Ejercicio 3 - TIR'!$C$13)*B597),'Ejercicio 3 - TIR'!$E$13-SQRT(('Ejercicio 3 - TIR'!$E$13-'Ejercicio 3 - TIR'!$C$13)*('Ejercicio 3 - TIR'!$E$13-'Ejercicio 3 - TIR'!$D$13)*(1-B597)))</f>
        <v>85941.5095999761</v>
      </c>
      <c r="D597" s="24">
        <f ca="1" t="shared" si="4445"/>
        <v>0.0264111712266812</v>
      </c>
      <c r="E597" s="25">
        <f ca="1">IF(D597&lt;=('Ejercicio 3 - TIR'!$D$14-'Ejercicio 3 - TIR'!$C$14)/('Ejercicio 3 - TIR'!$E$14-'Ejercicio 3 - TIR'!$C$14),'Ejercicio 3 - TIR'!$C$14+SQRT(('Ejercicio 3 - TIR'!$E$14-'Ejercicio 3 - TIR'!$C$14)*('Ejercicio 3 - TIR'!$D$14-'Ejercicio 3 - TIR'!$C$14)*D597),'Ejercicio 3 - TIR'!$E$14-SQRT(('Ejercicio 3 - TIR'!$E$14-'Ejercicio 3 - TIR'!$C$14)*('Ejercicio 3 - TIR'!$E$14-'Ejercicio 3 - TIR'!$D$14)*(1-D597)))</f>
        <v>26407.4224106504</v>
      </c>
      <c r="F597" s="24">
        <f ca="1" t="shared" si="4445"/>
        <v>0.759374551416358</v>
      </c>
      <c r="G597" s="25">
        <f ca="1">IF(F597&lt;=('Ejercicio 3 - TIR'!$D$18-'Ejercicio 3 - TIR'!$C$18)/('Ejercicio 3 - TIR'!$E$18-'Ejercicio 3 - TIR'!$C$18),'Ejercicio 3 - TIR'!$C$18+SQRT(('Ejercicio 3 - TIR'!$E$18-'Ejercicio 3 - TIR'!$C$18)*('Ejercicio 3 - TIR'!$D$18-'Ejercicio 3 - TIR'!$C$18)*F597),'Ejercicio 3 - TIR'!$E$18-SQRT(('Ejercicio 3 - TIR'!$E$18-'Ejercicio 3 - TIR'!$C$18)*('Ejercicio 3 - TIR'!$E$18-'Ejercicio 3 - TIR'!$D$18)*(1-F597)))</f>
        <v>40751.8346732062</v>
      </c>
      <c r="H597" s="24">
        <f ca="1" t="shared" ref="H597:L597" si="4446">RAND()</f>
        <v>0.0594401757915299</v>
      </c>
      <c r="I597" s="25">
        <f ca="1">IF(H597&lt;=('Ejercicio 3 - TIR'!$D$18-'Ejercicio 3 - TIR'!$C$18)/('Ejercicio 3 - TIR'!$E$18-'Ejercicio 3 - TIR'!$C$18),'Ejercicio 3 - TIR'!$C$18+SQRT(('Ejercicio 3 - TIR'!$E$18-'Ejercicio 3 - TIR'!$C$18)*('Ejercicio 3 - TIR'!$D$18-'Ejercicio 3 - TIR'!$C$18)*H597),'Ejercicio 3 - TIR'!$E$18-SQRT(('Ejercicio 3 - TIR'!$E$18-'Ejercicio 3 - TIR'!$C$18)*('Ejercicio 3 - TIR'!$E$18-'Ejercicio 3 - TIR'!$D$18)*(1-H597)))</f>
        <v>32985.9715954325</v>
      </c>
      <c r="J597" s="24">
        <f ca="1" t="shared" si="4446"/>
        <v>0.392038473010387</v>
      </c>
      <c r="K597" s="25">
        <f ca="1">IF(J597&lt;=('Ejercicio 3 - TIR'!$D$18-'Ejercicio 3 - TIR'!$C$18)/('Ejercicio 3 - TIR'!$E$18-'Ejercicio 3 - TIR'!$C$18),'Ejercicio 3 - TIR'!$C$18+SQRT(('Ejercicio 3 - TIR'!$E$18-'Ejercicio 3 - TIR'!$C$18)*('Ejercicio 3 - TIR'!$D$18-'Ejercicio 3 - TIR'!$C$18)*J597),'Ejercicio 3 - TIR'!$E$18-SQRT(('Ejercicio 3 - TIR'!$E$18-'Ejercicio 3 - TIR'!$C$18)*('Ejercicio 3 - TIR'!$E$18-'Ejercicio 3 - TIR'!$D$18)*(1-J597)))</f>
        <v>37668.4920911192</v>
      </c>
      <c r="L597" s="24">
        <f ca="1" t="shared" si="4446"/>
        <v>0.148519595890196</v>
      </c>
      <c r="M597" s="25">
        <f ca="1">IF(L597&lt;=('Ejercicio 3 - TIR'!$D$18-'Ejercicio 3 - TIR'!$C$18)/('Ejercicio 3 - TIR'!$E$18-'Ejercicio 3 - TIR'!$C$18),'Ejercicio 3 - TIR'!$C$18+SQRT(('Ejercicio 3 - TIR'!$E$18-'Ejercicio 3 - TIR'!$C$18)*('Ejercicio 3 - TIR'!$D$18-'Ejercicio 3 - TIR'!$C$18)*L597),'Ejercicio 3 - TIR'!$E$18-SQRT(('Ejercicio 3 - TIR'!$E$18-'Ejercicio 3 - TIR'!$C$18)*('Ejercicio 3 - TIR'!$E$18-'Ejercicio 3 - TIR'!$D$18)*(1-L597)))</f>
        <v>34719.9512056301</v>
      </c>
      <c r="N597" s="24">
        <f ca="1" t="shared" ref="N597:R597" si="4447">RAND()</f>
        <v>0.40756769903838</v>
      </c>
      <c r="O597" s="25">
        <f ca="1">IF(N597&lt;=('Ejercicio 3 - TIR'!$D$18-'Ejercicio 3 - TIR'!$C$18)/('Ejercicio 3 - TIR'!$E$18-'Ejercicio 3 - TIR'!$C$18),'Ejercicio 3 - TIR'!$C$18+SQRT(('Ejercicio 3 - TIR'!$E$18-'Ejercicio 3 - TIR'!$C$18)*('Ejercicio 3 - TIR'!$D$18-'Ejercicio 3 - TIR'!$C$18)*N597),'Ejercicio 3 - TIR'!$E$18-SQRT(('Ejercicio 3 - TIR'!$E$18-'Ejercicio 3 - TIR'!$C$18)*('Ejercicio 3 - TIR'!$E$18-'Ejercicio 3 - TIR'!$D$18)*(1-N597)))</f>
        <v>37818.8972915467</v>
      </c>
      <c r="P597" s="24">
        <f ca="1" t="shared" si="4447"/>
        <v>0.495945286980668</v>
      </c>
      <c r="Q597" s="26">
        <f ca="1">IF(P597&lt;=('Ejercicio 3 - TIR'!$D$22-'Ejercicio 3 - TIR'!$C$22)/('Ejercicio 3 - TIR'!$E$22-'Ejercicio 3 - TIR'!$C$22),'Ejercicio 3 - TIR'!$C$22+SQRT(('Ejercicio 3 - TIR'!$E$22-'Ejercicio 3 - TIR'!$C$22)*('Ejercicio 3 - TIR'!$D$22-'Ejercicio 3 - TIR'!$C$22)*P597),'Ejercicio 3 - TIR'!$E$22-SQRT(('Ejercicio 3 - TIR'!$E$22-'Ejercicio 3 - TIR'!$C$22)*('Ejercicio 3 - TIR'!$E$22-'Ejercicio 3 - TIR'!$D$22)*(1-P597)))</f>
        <v>0.149878110993923</v>
      </c>
      <c r="R597" s="24">
        <f ca="1" t="shared" si="4447"/>
        <v>0.645725452094881</v>
      </c>
      <c r="S597" s="26">
        <f ca="1">IF(R597&lt;=('Ejercicio 3 - TIR'!$D$23-'Ejercicio 3 - TIR'!$C$23)/('Ejercicio 3 - TIR'!$E$23-'Ejercicio 3 - TIR'!$C$23),'Ejercicio 3 - TIR'!$C$23+SQRT(('Ejercicio 3 - TIR'!$E$23-'Ejercicio 3 - TIR'!$C$23)*('Ejercicio 3 - TIR'!$D$23-'Ejercicio 3 - TIR'!$C$23)*R597),'Ejercicio 3 - TIR'!$E$23-SQRT(('Ejercicio 3 - TIR'!$E$23-'Ejercicio 3 - TIR'!$C$23)*('Ejercicio 3 - TIR'!$E$23-'Ejercicio 3 - TIR'!$D$23)*(1-R597)))</f>
        <v>0.154747392486533</v>
      </c>
      <c r="T597" s="24">
        <f ca="1" t="shared" ref="T597:X597" si="4448">RAND()</f>
        <v>0.898313743035241</v>
      </c>
      <c r="U597" s="26">
        <f ca="1">IF(T597&lt;=('Ejercicio 3 - TIR'!$D$24-'Ejercicio 3 - TIR'!$C$24)/('Ejercicio 3 - TIR'!$E$24-'Ejercicio 3 - TIR'!$C$24),'Ejercicio 3 - TIR'!$C$24+SQRT(('Ejercicio 3 - TIR'!$E$24-'Ejercicio 3 - TIR'!$C$24)*('Ejercicio 3 - TIR'!$D$24-'Ejercicio 3 - TIR'!$C$24)*T597),'Ejercicio 3 - TIR'!$E$24-SQRT(('Ejercicio 3 - TIR'!$E$24-'Ejercicio 3 - TIR'!$C$24)*('Ejercicio 3 - TIR'!$E$24-'Ejercicio 3 - TIR'!$D$24)*(1-T597)))</f>
        <v>0.203126306880196</v>
      </c>
      <c r="V597" s="24">
        <f ca="1" t="shared" si="4448"/>
        <v>0.0853604356783095</v>
      </c>
      <c r="W597" s="26">
        <f ca="1">IF(V597&lt;=('Ejercicio 3 - TIR'!$D$25-'Ejercicio 3 - TIR'!$C$25)/('Ejercicio 3 - TIR'!$E$25-'Ejercicio 3 - TIR'!$C$25),'Ejercicio 3 - TIR'!$C$25+SQRT(('Ejercicio 3 - TIR'!$E$25-'Ejercicio 3 - TIR'!$C$25)*('Ejercicio 3 - TIR'!$D$25-'Ejercicio 3 - TIR'!$C$25)*V597),'Ejercicio 3 - TIR'!$E$25-SQRT(('Ejercicio 3 - TIR'!$E$25-'Ejercicio 3 - TIR'!$C$25)*('Ejercicio 3 - TIR'!$E$25-'Ejercicio 3 - TIR'!$D$25)*(1-V597)))</f>
        <v>0.190931816406693</v>
      </c>
      <c r="X597" s="24">
        <f ca="1" t="shared" si="4448"/>
        <v>0.893819760133682</v>
      </c>
      <c r="Y597" s="26">
        <f ca="1">IF(X597&lt;=('Ejercicio 3 - TIR'!$D$26-'Ejercicio 3 - TIR'!$C$26)/('Ejercicio 3 - TIR'!$E$26-'Ejercicio 3 - TIR'!$C$26),'Ejercicio 3 - TIR'!$C$26+SQRT(('Ejercicio 3 - TIR'!$E$26-'Ejercicio 3 - TIR'!$C$26)*('Ejercicio 3 - TIR'!$D$26-'Ejercicio 3 - TIR'!$C$26)*X597),'Ejercicio 3 - TIR'!$E$26-SQRT(('Ejercicio 3 - TIR'!$E$26-'Ejercicio 3 - TIR'!$C$26)*('Ejercicio 3 - TIR'!$E$26-'Ejercicio 3 - TIR'!$D$26)*(1-X597)))</f>
        <v>0.256054785545372</v>
      </c>
      <c r="Z597" s="24">
        <f ca="1" t="shared" si="4288"/>
        <v>1.14987811099392</v>
      </c>
      <c r="AA597" s="24">
        <f ca="1" t="shared" si="4289"/>
        <v>1.32781875034757</v>
      </c>
      <c r="AB597" s="24">
        <f ca="1" t="shared" si="4290"/>
        <v>1.59753366931195</v>
      </c>
      <c r="AC597" s="24">
        <f ca="1" t="shared" si="4291"/>
        <v>1.90255367456453</v>
      </c>
      <c r="AD597" s="24">
        <f ca="1" t="shared" si="4292"/>
        <v>2.38971164769371</v>
      </c>
      <c r="AE597" s="23">
        <f ca="1" t="shared" si="4293"/>
        <v>3957.89458712688</v>
      </c>
      <c r="AF597" s="23">
        <f ca="1" t="shared" si="4294"/>
        <v>4570.36845422133</v>
      </c>
      <c r="AG597" s="23">
        <f ca="1" t="shared" si="4295"/>
        <v>5498.73051940906</v>
      </c>
      <c r="AH597" s="23">
        <f ca="1" t="shared" si="4296"/>
        <v>6548.61312541075</v>
      </c>
      <c r="AI597" s="23">
        <f ca="1" t="shared" si="4297"/>
        <v>8225.41685485741</v>
      </c>
      <c r="AJ597" s="25">
        <f ca="1" t="shared" si="4298"/>
        <v>46859.642673563</v>
      </c>
      <c r="AK597" s="25">
        <f ca="1" t="shared" si="4299"/>
        <v>43799.3915828477</v>
      </c>
      <c r="AL597" s="25">
        <f ca="1" t="shared" si="4300"/>
        <v>60176.684387774</v>
      </c>
      <c r="AM597" s="25">
        <f ca="1" t="shared" si="4301"/>
        <v>66056.5707469729</v>
      </c>
      <c r="AN597" s="25">
        <f ca="1" t="shared" si="4302"/>
        <v>90376.2593605415</v>
      </c>
      <c r="AO597" s="25">
        <f ca="1">C597/'Ejercicio 3 - TIR'!$D$7</f>
        <v>17188.3019199952</v>
      </c>
      <c r="AP597" s="25">
        <f ca="1" t="shared" si="4303"/>
        <v>29671.3407535678</v>
      </c>
      <c r="AQ597" s="25">
        <f ca="1" t="shared" si="4304"/>
        <v>26611.0896628525</v>
      </c>
      <c r="AR597" s="25">
        <f ca="1" t="shared" si="4305"/>
        <v>42988.3824677787</v>
      </c>
      <c r="AS597" s="25">
        <f ca="1" t="shared" si="4306"/>
        <v>48868.2688269777</v>
      </c>
      <c r="AT597" s="25">
        <f ca="1" t="shared" si="4307"/>
        <v>73187.9574405463</v>
      </c>
      <c r="AU597" s="25">
        <f ca="1">AP597*'Ejercicio 3 - TIR'!$D$5</f>
        <v>14835.6703767839</v>
      </c>
      <c r="AV597" s="25">
        <f ca="1">AQ597*'Ejercicio 3 - TIR'!$D$5</f>
        <v>13305.5448314262</v>
      </c>
      <c r="AW597" s="25">
        <f ca="1">AR597*'Ejercicio 3 - TIR'!$D$5</f>
        <v>21494.1912338894</v>
      </c>
      <c r="AX597" s="25">
        <f ca="1">AS597*'Ejercicio 3 - TIR'!$D$5</f>
        <v>24434.1344134888</v>
      </c>
      <c r="AY597" s="25">
        <f ca="1">AT597*'Ejercicio 3 - TIR'!$D$5</f>
        <v>36593.9787202731</v>
      </c>
      <c r="AZ597" s="25">
        <f ca="1" t="shared" ref="AZ597:BD597" si="4449">AJ597-AU597-AE597</f>
        <v>28066.0777096522</v>
      </c>
      <c r="BA597" s="25">
        <f ca="1" t="shared" si="4449"/>
        <v>25923.4782972001</v>
      </c>
      <c r="BB597" s="25">
        <f ca="1" t="shared" si="4449"/>
        <v>33183.7626344755</v>
      </c>
      <c r="BC597" s="25">
        <f ca="1" t="shared" si="4449"/>
        <v>35073.8232080733</v>
      </c>
      <c r="BD597" s="25">
        <f ca="1" t="shared" si="4449"/>
        <v>45556.8637854109</v>
      </c>
      <c r="BE597" s="25">
        <f ca="1" t="shared" ref="BE597:BI597" si="4450">AZ597/Z597</f>
        <v>24407.8719660057</v>
      </c>
      <c r="BF597" s="25">
        <f ca="1" t="shared" si="4450"/>
        <v>19523.3560984241</v>
      </c>
      <c r="BG597" s="25">
        <f ca="1" t="shared" si="4450"/>
        <v>20771.8705852175</v>
      </c>
      <c r="BH597" s="25">
        <f ca="1" t="shared" si="4450"/>
        <v>18435.1294142076</v>
      </c>
      <c r="BI597" s="25">
        <f ca="1" t="shared" si="4450"/>
        <v>19063.7493144319</v>
      </c>
      <c r="BJ597" s="25">
        <f ca="1" t="shared" si="4310"/>
        <v>63106.1249202993</v>
      </c>
      <c r="BK597" s="25">
        <f ca="1" t="shared" si="4311"/>
        <v>41075.0853022888</v>
      </c>
      <c r="BL597" s="25">
        <f ca="1" t="shared" si="4312"/>
        <v>104181.210222588</v>
      </c>
      <c r="BM597" s="25">
        <f ca="1">BK597*'Ejercicio 3 - TIR'!$D$5</f>
        <v>20537.5426511444</v>
      </c>
      <c r="BN597" s="25">
        <f ca="1" t="shared" si="4313"/>
        <v>83643.6675714437</v>
      </c>
      <c r="BO597" s="25">
        <f ca="1" t="shared" si="4314"/>
        <v>35001.5733706481</v>
      </c>
      <c r="BP597" s="25">
        <f ca="1" t="shared" si="4315"/>
        <v>-112348.932010627</v>
      </c>
      <c r="BQ597" s="25">
        <f ca="1" t="shared" ref="BQ597:BT597" si="4451">BE597</f>
        <v>24407.8719660057</v>
      </c>
      <c r="BR597" s="25">
        <f ca="1" t="shared" si="4451"/>
        <v>19523.3560984241</v>
      </c>
      <c r="BS597" s="25">
        <f ca="1" t="shared" si="4451"/>
        <v>20771.8705852175</v>
      </c>
      <c r="BT597" s="25">
        <f ca="1" t="shared" si="4451"/>
        <v>18435.1294142076</v>
      </c>
      <c r="BU597" s="25">
        <f ca="1" t="shared" si="4317"/>
        <v>54065.3226850799</v>
      </c>
      <c r="BV597" s="27">
        <f ca="1" t="shared" si="4318"/>
        <v>6.14256658298165</v>
      </c>
    </row>
    <row r="598" ht="15" customHeight="1" spans="1:74">
      <c r="A598" s="23">
        <v>597</v>
      </c>
      <c r="B598" s="24">
        <f ca="1" t="shared" ref="B598:F598" si="4452">RAND()</f>
        <v>0.465334010826293</v>
      </c>
      <c r="C598" s="25">
        <f ca="1">IF(B598&lt;=('Ejercicio 3 - TIR'!$D$13-'Ejercicio 3 - TIR'!$C$13)/('Ejercicio 3 - TIR'!$E$13-'Ejercicio 3 - TIR'!$C$13),'Ejercicio 3 - TIR'!$C$13+SQRT(('Ejercicio 3 - TIR'!$E$13-'Ejercicio 3 - TIR'!$C$13)*('Ejercicio 3 - TIR'!$D$13-'Ejercicio 3 - TIR'!$C$13)*B598),'Ejercicio 3 - TIR'!$E$13-SQRT(('Ejercicio 3 - TIR'!$E$13-'Ejercicio 3 - TIR'!$C$13)*('Ejercicio 3 - TIR'!$E$13-'Ejercicio 3 - TIR'!$D$13)*(1-B598)))</f>
        <v>74670.1917297338</v>
      </c>
      <c r="D598" s="24">
        <f ca="1" t="shared" si="4452"/>
        <v>0.0740229707643087</v>
      </c>
      <c r="E598" s="25">
        <f ca="1">IF(D598&lt;=('Ejercicio 3 - TIR'!$D$14-'Ejercicio 3 - TIR'!$C$14)/('Ejercicio 3 - TIR'!$E$14-'Ejercicio 3 - TIR'!$C$14),'Ejercicio 3 - TIR'!$C$14+SQRT(('Ejercicio 3 - TIR'!$E$14-'Ejercicio 3 - TIR'!$C$14)*('Ejercicio 3 - TIR'!$D$14-'Ejercicio 3 - TIR'!$C$14)*D598),'Ejercicio 3 - TIR'!$E$14-SQRT(('Ejercicio 3 - TIR'!$E$14-'Ejercicio 3 - TIR'!$C$14)*('Ejercicio 3 - TIR'!$E$14-'Ejercicio 3 - TIR'!$D$14)*(1-D598)))</f>
        <v>27356.2094149976</v>
      </c>
      <c r="F598" s="24">
        <f ca="1" t="shared" si="4452"/>
        <v>0.977795182254364</v>
      </c>
      <c r="G598" s="25">
        <f ca="1">IF(F598&lt;=('Ejercicio 3 - TIR'!$D$18-'Ejercicio 3 - TIR'!$C$18)/('Ejercicio 3 - TIR'!$E$18-'Ejercicio 3 - TIR'!$C$18),'Ejercicio 3 - TIR'!$C$18+SQRT(('Ejercicio 3 - TIR'!$E$18-'Ejercicio 3 - TIR'!$C$18)*('Ejercicio 3 - TIR'!$D$18-'Ejercicio 3 - TIR'!$C$18)*F598),'Ejercicio 3 - TIR'!$E$18-SQRT(('Ejercicio 3 - TIR'!$E$18-'Ejercicio 3 - TIR'!$C$18)*('Ejercicio 3 - TIR'!$E$18-'Ejercicio 3 - TIR'!$D$18)*(1-F598)))</f>
        <v>43709.5112046505</v>
      </c>
      <c r="H598" s="24">
        <f ca="1" t="shared" ref="H598:L598" si="4453">RAND()</f>
        <v>0.203939214406624</v>
      </c>
      <c r="I598" s="25">
        <f ca="1">IF(H598&lt;=('Ejercicio 3 - TIR'!$D$18-'Ejercicio 3 - TIR'!$C$18)/('Ejercicio 3 - TIR'!$E$18-'Ejercicio 3 - TIR'!$C$18),'Ejercicio 3 - TIR'!$C$18+SQRT(('Ejercicio 3 - TIR'!$E$18-'Ejercicio 3 - TIR'!$C$18)*('Ejercicio 3 - TIR'!$D$18-'Ejercicio 3 - TIR'!$C$18)*H598),'Ejercicio 3 - TIR'!$E$18-SQRT(('Ejercicio 3 - TIR'!$E$18-'Ejercicio 3 - TIR'!$C$18)*('Ejercicio 3 - TIR'!$E$18-'Ejercicio 3 - TIR'!$D$18)*(1-H598)))</f>
        <v>35530.9024725621</v>
      </c>
      <c r="J598" s="24">
        <f ca="1" t="shared" si="4453"/>
        <v>0.915243866182835</v>
      </c>
      <c r="K598" s="25">
        <f ca="1">IF(J598&lt;=('Ejercicio 3 - TIR'!$D$18-'Ejercicio 3 - TIR'!$C$18)/('Ejercicio 3 - TIR'!$E$18-'Ejercicio 3 - TIR'!$C$18),'Ejercicio 3 - TIR'!$C$18+SQRT(('Ejercicio 3 - TIR'!$E$18-'Ejercicio 3 - TIR'!$C$18)*('Ejercicio 3 - TIR'!$D$18-'Ejercicio 3 - TIR'!$C$18)*J598),'Ejercicio 3 - TIR'!$E$18-SQRT(('Ejercicio 3 - TIR'!$E$18-'Ejercicio 3 - TIR'!$C$18)*('Ejercicio 3 - TIR'!$E$18-'Ejercicio 3 - TIR'!$D$18)*(1-J598)))</f>
        <v>42478.7483195271</v>
      </c>
      <c r="L598" s="24">
        <f ca="1" t="shared" si="4453"/>
        <v>0.156370992681642</v>
      </c>
      <c r="M598" s="25">
        <f ca="1">IF(L598&lt;=('Ejercicio 3 - TIR'!$D$18-'Ejercicio 3 - TIR'!$C$18)/('Ejercicio 3 - TIR'!$E$18-'Ejercicio 3 - TIR'!$C$18),'Ejercicio 3 - TIR'!$C$18+SQRT(('Ejercicio 3 - TIR'!$E$18-'Ejercicio 3 - TIR'!$C$18)*('Ejercicio 3 - TIR'!$D$18-'Ejercicio 3 - TIR'!$C$18)*L598),'Ejercicio 3 - TIR'!$E$18-SQRT(('Ejercicio 3 - TIR'!$E$18-'Ejercicio 3 - TIR'!$C$18)*('Ejercicio 3 - TIR'!$E$18-'Ejercicio 3 - TIR'!$D$18)*(1-L598)))</f>
        <v>34843.1032305998</v>
      </c>
      <c r="N598" s="24">
        <f ca="1" t="shared" ref="N598:R598" si="4454">RAND()</f>
        <v>0.158078015684683</v>
      </c>
      <c r="O598" s="25">
        <f ca="1">IF(N598&lt;=('Ejercicio 3 - TIR'!$D$18-'Ejercicio 3 - TIR'!$C$18)/('Ejercicio 3 - TIR'!$E$18-'Ejercicio 3 - TIR'!$C$18),'Ejercicio 3 - TIR'!$C$18+SQRT(('Ejercicio 3 - TIR'!$E$18-'Ejercicio 3 - TIR'!$C$18)*('Ejercicio 3 - TIR'!$D$18-'Ejercicio 3 - TIR'!$C$18)*N598),'Ejercicio 3 - TIR'!$E$18-SQRT(('Ejercicio 3 - TIR'!$E$18-'Ejercicio 3 - TIR'!$C$18)*('Ejercicio 3 - TIR'!$E$18-'Ejercicio 3 - TIR'!$D$18)*(1-N598)))</f>
        <v>34869.4663314066</v>
      </c>
      <c r="P598" s="24">
        <f ca="1" t="shared" si="4454"/>
        <v>0.657853938648415</v>
      </c>
      <c r="Q598" s="26">
        <f ca="1">IF(P598&lt;=('Ejercicio 3 - TIR'!$D$22-'Ejercicio 3 - TIR'!$C$22)/('Ejercicio 3 - TIR'!$E$22-'Ejercicio 3 - TIR'!$C$22),'Ejercicio 3 - TIR'!$C$22+SQRT(('Ejercicio 3 - TIR'!$E$22-'Ejercicio 3 - TIR'!$C$22)*('Ejercicio 3 - TIR'!$D$22-'Ejercicio 3 - TIR'!$C$22)*P598),'Ejercicio 3 - TIR'!$E$22-SQRT(('Ejercicio 3 - TIR'!$E$22-'Ejercicio 3 - TIR'!$C$22)*('Ejercicio 3 - TIR'!$E$22-'Ejercicio 3 - TIR'!$D$22)*(1-P598)))</f>
        <v>0.155183414609724</v>
      </c>
      <c r="R598" s="24">
        <f ca="1" t="shared" si="4454"/>
        <v>0.957309546826351</v>
      </c>
      <c r="S598" s="26">
        <f ca="1">IF(R598&lt;=('Ejercicio 3 - TIR'!$D$23-'Ejercicio 3 - TIR'!$C$23)/('Ejercicio 3 - TIR'!$E$23-'Ejercicio 3 - TIR'!$C$23),'Ejercicio 3 - TIR'!$C$23+SQRT(('Ejercicio 3 - TIR'!$E$23-'Ejercicio 3 - TIR'!$C$23)*('Ejercicio 3 - TIR'!$D$23-'Ejercicio 3 - TIR'!$C$23)*R598),'Ejercicio 3 - TIR'!$E$23-SQRT(('Ejercicio 3 - TIR'!$E$23-'Ejercicio 3 - TIR'!$C$23)*('Ejercicio 3 - TIR'!$E$23-'Ejercicio 3 - TIR'!$D$23)*(1-R598)))</f>
        <v>0.171233996594082</v>
      </c>
      <c r="T598" s="24">
        <f ca="1" t="shared" ref="T598:X598" si="4455">RAND()</f>
        <v>0.429549805181861</v>
      </c>
      <c r="U598" s="26">
        <f ca="1">IF(T598&lt;=('Ejercicio 3 - TIR'!$D$24-'Ejercicio 3 - TIR'!$C$24)/('Ejercicio 3 - TIR'!$E$24-'Ejercicio 3 - TIR'!$C$24),'Ejercicio 3 - TIR'!$C$24+SQRT(('Ejercicio 3 - TIR'!$E$24-'Ejercicio 3 - TIR'!$C$24)*('Ejercicio 3 - TIR'!$D$24-'Ejercicio 3 - TIR'!$C$24)*T598),'Ejercicio 3 - TIR'!$E$24-SQRT(('Ejercicio 3 - TIR'!$E$24-'Ejercicio 3 - TIR'!$C$24)*('Ejercicio 3 - TIR'!$E$24-'Ejercicio 3 - TIR'!$D$24)*(1-T598)))</f>
        <v>0.18003425785137</v>
      </c>
      <c r="V598" s="24">
        <f ca="1" t="shared" si="4455"/>
        <v>0.085645194186966</v>
      </c>
      <c r="W598" s="26">
        <f ca="1">IF(V598&lt;=('Ejercicio 3 - TIR'!$D$25-'Ejercicio 3 - TIR'!$C$25)/('Ejercicio 3 - TIR'!$E$25-'Ejercicio 3 - TIR'!$C$25),'Ejercicio 3 - TIR'!$C$25+SQRT(('Ejercicio 3 - TIR'!$E$25-'Ejercicio 3 - TIR'!$C$25)*('Ejercicio 3 - TIR'!$D$25-'Ejercicio 3 - TIR'!$C$25)*V598),'Ejercicio 3 - TIR'!$E$25-SQRT(('Ejercicio 3 - TIR'!$E$25-'Ejercicio 3 - TIR'!$C$25)*('Ejercicio 3 - TIR'!$E$25-'Ejercicio 3 - TIR'!$D$25)*(1-V598)))</f>
        <v>0.190950035244772</v>
      </c>
      <c r="X598" s="24">
        <f ca="1" t="shared" si="4455"/>
        <v>0.740604324382583</v>
      </c>
      <c r="Y598" s="26">
        <f ca="1">IF(X598&lt;=('Ejercicio 3 - TIR'!$D$26-'Ejercicio 3 - TIR'!$C$26)/('Ejercicio 3 - TIR'!$E$26-'Ejercicio 3 - TIR'!$C$26),'Ejercicio 3 - TIR'!$C$26+SQRT(('Ejercicio 3 - TIR'!$E$26-'Ejercicio 3 - TIR'!$C$26)*('Ejercicio 3 - TIR'!$D$26-'Ejercicio 3 - TIR'!$C$26)*X598),'Ejercicio 3 - TIR'!$E$26-SQRT(('Ejercicio 3 - TIR'!$E$26-'Ejercicio 3 - TIR'!$C$26)*('Ejercicio 3 - TIR'!$E$26-'Ejercicio 3 - TIR'!$D$26)*(1-X598)))</f>
        <v>0.242573583549396</v>
      </c>
      <c r="Z598" s="24">
        <f ca="1" t="shared" si="4288"/>
        <v>1.15518341460972</v>
      </c>
      <c r="AA598" s="24">
        <f ca="1" t="shared" si="4289"/>
        <v>1.35299008749255</v>
      </c>
      <c r="AB598" s="24">
        <f ca="1" t="shared" si="4290"/>
        <v>1.59657465377453</v>
      </c>
      <c r="AC598" s="24">
        <f ca="1" t="shared" si="4291"/>
        <v>1.90144064018368</v>
      </c>
      <c r="AD598" s="24">
        <f ca="1" t="shared" si="4292"/>
        <v>2.36267991017949</v>
      </c>
      <c r="AE598" s="23">
        <f ca="1" t="shared" si="4293"/>
        <v>4245.22998779801</v>
      </c>
      <c r="AF598" s="23">
        <f ca="1" t="shared" si="4294"/>
        <v>4972.1576850697</v>
      </c>
      <c r="AG598" s="23">
        <f ca="1" t="shared" si="4295"/>
        <v>5867.31640382121</v>
      </c>
      <c r="AH598" s="23">
        <f ca="1" t="shared" si="4296"/>
        <v>6987.6806779231</v>
      </c>
      <c r="AI598" s="23">
        <f ca="1" t="shared" si="4297"/>
        <v>8682.70742066578</v>
      </c>
      <c r="AJ598" s="25">
        <f ca="1" t="shared" si="4298"/>
        <v>50492.5024043101</v>
      </c>
      <c r="AK598" s="25">
        <f ca="1" t="shared" si="4299"/>
        <v>48072.9588450409</v>
      </c>
      <c r="AL598" s="25">
        <f ca="1" t="shared" si="4300"/>
        <v>67820.4928910242</v>
      </c>
      <c r="AM598" s="25">
        <f ca="1" t="shared" si="4301"/>
        <v>66252.0925127778</v>
      </c>
      <c r="AN598" s="25">
        <f ca="1" t="shared" si="4302"/>
        <v>82385.3875798947</v>
      </c>
      <c r="AO598" s="25">
        <f ca="1">C598/'Ejercicio 3 - TIR'!$D$7</f>
        <v>14934.0383459468</v>
      </c>
      <c r="AP598" s="25">
        <f ca="1" t="shared" si="4303"/>
        <v>35558.4640583634</v>
      </c>
      <c r="AQ598" s="25">
        <f ca="1" t="shared" si="4304"/>
        <v>33138.9204990942</v>
      </c>
      <c r="AR598" s="25">
        <f ca="1" t="shared" si="4305"/>
        <v>52886.4545450775</v>
      </c>
      <c r="AS598" s="25">
        <f ca="1" t="shared" si="4306"/>
        <v>51318.054166831</v>
      </c>
      <c r="AT598" s="25">
        <f ca="1" t="shared" si="4307"/>
        <v>67451.3492339479</v>
      </c>
      <c r="AU598" s="25">
        <f ca="1">AP598*'Ejercicio 3 - TIR'!$D$5</f>
        <v>17779.2320291817</v>
      </c>
      <c r="AV598" s="25">
        <f ca="1">AQ598*'Ejercicio 3 - TIR'!$D$5</f>
        <v>16569.4602495471</v>
      </c>
      <c r="AW598" s="25">
        <f ca="1">AR598*'Ejercicio 3 - TIR'!$D$5</f>
        <v>26443.2272725387</v>
      </c>
      <c r="AX598" s="25">
        <f ca="1">AS598*'Ejercicio 3 - TIR'!$D$5</f>
        <v>25659.0270834155</v>
      </c>
      <c r="AY598" s="25">
        <f ca="1">AT598*'Ejercicio 3 - TIR'!$D$5</f>
        <v>33725.674616974</v>
      </c>
      <c r="AZ598" s="25">
        <f ca="1" t="shared" ref="AZ598:BD598" si="4456">AJ598-AU598-AE598</f>
        <v>28468.0403873304</v>
      </c>
      <c r="BA598" s="25">
        <f ca="1" t="shared" si="4456"/>
        <v>26531.3409104241</v>
      </c>
      <c r="BB598" s="25">
        <f ca="1" t="shared" si="4456"/>
        <v>35509.9492146643</v>
      </c>
      <c r="BC598" s="25">
        <f ca="1" t="shared" si="4456"/>
        <v>33605.3847514392</v>
      </c>
      <c r="BD598" s="25">
        <f ca="1" t="shared" si="4456"/>
        <v>39977.0055422549</v>
      </c>
      <c r="BE598" s="25">
        <f ca="1" t="shared" ref="BE598:BI598" si="4457">AZ598/Z598</f>
        <v>24643.7405759918</v>
      </c>
      <c r="BF598" s="25">
        <f ca="1" t="shared" si="4457"/>
        <v>19609.412630357</v>
      </c>
      <c r="BG598" s="25">
        <f ca="1" t="shared" si="4457"/>
        <v>22241.3334263536</v>
      </c>
      <c r="BH598" s="25">
        <f ca="1" t="shared" si="4457"/>
        <v>17673.6438894</v>
      </c>
      <c r="BI598" s="25">
        <f ca="1" t="shared" si="4457"/>
        <v>16920.1953129647</v>
      </c>
      <c r="BJ598" s="25">
        <f ca="1" t="shared" si="4310"/>
        <v>64633.9664034779</v>
      </c>
      <c r="BK598" s="25">
        <f ca="1" t="shared" si="4311"/>
        <v>35284.3523778186</v>
      </c>
      <c r="BL598" s="25">
        <f ca="1" t="shared" si="4312"/>
        <v>99918.3187812965</v>
      </c>
      <c r="BM598" s="25">
        <f ca="1">BK598*'Ejercicio 3 - TIR'!$D$5</f>
        <v>17642.1761889093</v>
      </c>
      <c r="BN598" s="25">
        <f ca="1" t="shared" si="4313"/>
        <v>82276.1425923872</v>
      </c>
      <c r="BO598" s="25">
        <f ca="1" t="shared" si="4314"/>
        <v>34823.2285879709</v>
      </c>
      <c r="BP598" s="25">
        <f ca="1" t="shared" si="4315"/>
        <v>-102026.401144731</v>
      </c>
      <c r="BQ598" s="25">
        <f ca="1" t="shared" ref="BQ598:BT598" si="4458">BE598</f>
        <v>24643.7405759918</v>
      </c>
      <c r="BR598" s="25">
        <f ca="1" t="shared" si="4458"/>
        <v>19609.412630357</v>
      </c>
      <c r="BS598" s="25">
        <f ca="1" t="shared" si="4458"/>
        <v>22241.3334263536</v>
      </c>
      <c r="BT598" s="25">
        <f ca="1" t="shared" si="4458"/>
        <v>17673.6438894</v>
      </c>
      <c r="BU598" s="25">
        <f ca="1" t="shared" si="4317"/>
        <v>51743.4239009356</v>
      </c>
      <c r="BV598" s="27">
        <f ca="1" t="shared" si="4318"/>
        <v>9.13842259399387</v>
      </c>
    </row>
    <row r="599" ht="15" customHeight="1" spans="1:74">
      <c r="A599" s="23">
        <v>598</v>
      </c>
      <c r="B599" s="24">
        <f ca="1" t="shared" ref="B599:F599" si="4459">RAND()</f>
        <v>0.0846423759370725</v>
      </c>
      <c r="C599" s="25">
        <f ca="1">IF(B599&lt;=('Ejercicio 3 - TIR'!$D$13-'Ejercicio 3 - TIR'!$C$13)/('Ejercicio 3 - TIR'!$E$13-'Ejercicio 3 - TIR'!$C$13),'Ejercicio 3 - TIR'!$C$13+SQRT(('Ejercicio 3 - TIR'!$E$13-'Ejercicio 3 - TIR'!$C$13)*('Ejercicio 3 - TIR'!$D$13-'Ejercicio 3 - TIR'!$C$13)*B599),'Ejercicio 3 - TIR'!$E$13-SQRT(('Ejercicio 3 - TIR'!$E$13-'Ejercicio 3 - TIR'!$C$13)*('Ejercicio 3 - TIR'!$E$13-'Ejercicio 3 - TIR'!$D$13)*(1-B599)))</f>
        <v>65818.6725612315</v>
      </c>
      <c r="D599" s="24">
        <f ca="1" t="shared" si="4459"/>
        <v>0.0354976025679079</v>
      </c>
      <c r="E599" s="25">
        <f ca="1">IF(D599&lt;=('Ejercicio 3 - TIR'!$D$14-'Ejercicio 3 - TIR'!$C$14)/('Ejercicio 3 - TIR'!$E$14-'Ejercicio 3 - TIR'!$C$14),'Ejercicio 3 - TIR'!$C$14+SQRT(('Ejercicio 3 - TIR'!$E$14-'Ejercicio 3 - TIR'!$C$14)*('Ejercicio 3 - TIR'!$D$14-'Ejercicio 3 - TIR'!$C$14)*D599),'Ejercicio 3 - TIR'!$E$14-SQRT(('Ejercicio 3 - TIR'!$E$14-'Ejercicio 3 - TIR'!$C$14)*('Ejercicio 3 - TIR'!$E$14-'Ejercicio 3 - TIR'!$D$14)*(1-D599)))</f>
        <v>26631.6617886661</v>
      </c>
      <c r="F599" s="24">
        <f ca="1" t="shared" si="4459"/>
        <v>0.229470764186981</v>
      </c>
      <c r="G599" s="25">
        <f ca="1">IF(F599&lt;=('Ejercicio 3 - TIR'!$D$18-'Ejercicio 3 - TIR'!$C$18)/('Ejercicio 3 - TIR'!$E$18-'Ejercicio 3 - TIR'!$C$18),'Ejercicio 3 - TIR'!$C$18+SQRT(('Ejercicio 3 - TIR'!$E$18-'Ejercicio 3 - TIR'!$C$18)*('Ejercicio 3 - TIR'!$D$18-'Ejercicio 3 - TIR'!$C$18)*F599),'Ejercicio 3 - TIR'!$E$18-SQRT(('Ejercicio 3 - TIR'!$E$18-'Ejercicio 3 - TIR'!$C$18)*('Ejercicio 3 - TIR'!$E$18-'Ejercicio 3 - TIR'!$D$18)*(1-F599)))</f>
        <v>35866.9084386964</v>
      </c>
      <c r="H599" s="24">
        <f ca="1" t="shared" ref="H599:L599" si="4460">RAND()</f>
        <v>0.71385361028375</v>
      </c>
      <c r="I599" s="25">
        <f ca="1">IF(H599&lt;=('Ejercicio 3 - TIR'!$D$18-'Ejercicio 3 - TIR'!$C$18)/('Ejercicio 3 - TIR'!$E$18-'Ejercicio 3 - TIR'!$C$18),'Ejercicio 3 - TIR'!$C$18+SQRT(('Ejercicio 3 - TIR'!$E$18-'Ejercicio 3 - TIR'!$C$18)*('Ejercicio 3 - TIR'!$D$18-'Ejercicio 3 - TIR'!$C$18)*H599),'Ejercicio 3 - TIR'!$E$18-SQRT(('Ejercicio 3 - TIR'!$E$18-'Ejercicio 3 - TIR'!$C$18)*('Ejercicio 3 - TIR'!$E$18-'Ejercicio 3 - TIR'!$D$18)*(1-H599)))</f>
        <v>40367.4003811339</v>
      </c>
      <c r="J599" s="24">
        <f ca="1" t="shared" si="4460"/>
        <v>0.966999196865052</v>
      </c>
      <c r="K599" s="25">
        <f ca="1">IF(J599&lt;=('Ejercicio 3 - TIR'!$D$18-'Ejercicio 3 - TIR'!$C$18)/('Ejercicio 3 - TIR'!$E$18-'Ejercicio 3 - TIR'!$C$18),'Ejercicio 3 - TIR'!$C$18+SQRT(('Ejercicio 3 - TIR'!$E$18-'Ejercicio 3 - TIR'!$C$18)*('Ejercicio 3 - TIR'!$D$18-'Ejercicio 3 - TIR'!$C$18)*J599),'Ejercicio 3 - TIR'!$E$18-SQRT(('Ejercicio 3 - TIR'!$E$18-'Ejercicio 3 - TIR'!$C$18)*('Ejercicio 3 - TIR'!$E$18-'Ejercicio 3 - TIR'!$D$18)*(1-J599)))</f>
        <v>43426.7675838831</v>
      </c>
      <c r="L599" s="24">
        <f ca="1" t="shared" si="4460"/>
        <v>0.193826671544435</v>
      </c>
      <c r="M599" s="25">
        <f ca="1">IF(L599&lt;=('Ejercicio 3 - TIR'!$D$18-'Ejercicio 3 - TIR'!$C$18)/('Ejercicio 3 - TIR'!$E$18-'Ejercicio 3 - TIR'!$C$18),'Ejercicio 3 - TIR'!$C$18+SQRT(('Ejercicio 3 - TIR'!$E$18-'Ejercicio 3 - TIR'!$C$18)*('Ejercicio 3 - TIR'!$D$18-'Ejercicio 3 - TIR'!$C$18)*L599),'Ejercicio 3 - TIR'!$E$18-SQRT(('Ejercicio 3 - TIR'!$E$18-'Ejercicio 3 - TIR'!$C$18)*('Ejercicio 3 - TIR'!$E$18-'Ejercicio 3 - TIR'!$D$18)*(1-L599)))</f>
        <v>35392.0312250269</v>
      </c>
      <c r="N599" s="24">
        <f ca="1" t="shared" ref="N599:R599" si="4461">RAND()</f>
        <v>0.609128769357148</v>
      </c>
      <c r="O599" s="25">
        <f ca="1">IF(N599&lt;=('Ejercicio 3 - TIR'!$D$18-'Ejercicio 3 - TIR'!$C$18)/('Ejercicio 3 - TIR'!$E$18-'Ejercicio 3 - TIR'!$C$18),'Ejercicio 3 - TIR'!$C$18+SQRT(('Ejercicio 3 - TIR'!$E$18-'Ejercicio 3 - TIR'!$C$18)*('Ejercicio 3 - TIR'!$D$18-'Ejercicio 3 - TIR'!$C$18)*N599),'Ejercicio 3 - TIR'!$E$18-SQRT(('Ejercicio 3 - TIR'!$E$18-'Ejercicio 3 - TIR'!$C$18)*('Ejercicio 3 - TIR'!$E$18-'Ejercicio 3 - TIR'!$D$18)*(1-N599)))</f>
        <v>39558.7298007409</v>
      </c>
      <c r="P599" s="24">
        <f ca="1" t="shared" si="4461"/>
        <v>0.850364352091458</v>
      </c>
      <c r="Q599" s="26">
        <f ca="1">IF(P599&lt;=('Ejercicio 3 - TIR'!$D$22-'Ejercicio 3 - TIR'!$C$22)/('Ejercicio 3 - TIR'!$E$22-'Ejercicio 3 - TIR'!$C$22),'Ejercicio 3 - TIR'!$C$22+SQRT(('Ejercicio 3 - TIR'!$E$22-'Ejercicio 3 - TIR'!$C$22)*('Ejercicio 3 - TIR'!$D$22-'Ejercicio 3 - TIR'!$C$22)*P599),'Ejercicio 3 - TIR'!$E$22-SQRT(('Ejercicio 3 - TIR'!$E$22-'Ejercicio 3 - TIR'!$C$22)*('Ejercicio 3 - TIR'!$E$22-'Ejercicio 3 - TIR'!$D$22)*(1-P599)))</f>
        <v>0.163588291794107</v>
      </c>
      <c r="R599" s="24">
        <f ca="1" t="shared" si="4461"/>
        <v>0.73863476390072</v>
      </c>
      <c r="S599" s="26">
        <f ca="1">IF(R599&lt;=('Ejercicio 3 - TIR'!$D$23-'Ejercicio 3 - TIR'!$C$23)/('Ejercicio 3 - TIR'!$E$23-'Ejercicio 3 - TIR'!$C$23),'Ejercicio 3 - TIR'!$C$23+SQRT(('Ejercicio 3 - TIR'!$E$23-'Ejercicio 3 - TIR'!$C$23)*('Ejercicio 3 - TIR'!$D$23-'Ejercicio 3 - TIR'!$C$23)*R599),'Ejercicio 3 - TIR'!$E$23-SQRT(('Ejercicio 3 - TIR'!$E$23-'Ejercicio 3 - TIR'!$C$23)*('Ejercicio 3 - TIR'!$E$23-'Ejercicio 3 - TIR'!$D$23)*(1-R599)))</f>
        <v>0.158309969456483</v>
      </c>
      <c r="T599" s="24">
        <f ca="1" t="shared" ref="T599:X599" si="4462">RAND()</f>
        <v>0.262819174810594</v>
      </c>
      <c r="U599" s="26">
        <f ca="1">IF(T599&lt;=('Ejercicio 3 - TIR'!$D$24-'Ejercicio 3 - TIR'!$C$24)/('Ejercicio 3 - TIR'!$E$24-'Ejercicio 3 - TIR'!$C$24),'Ejercicio 3 - TIR'!$C$24+SQRT(('Ejercicio 3 - TIR'!$E$24-'Ejercicio 3 - TIR'!$C$24)*('Ejercicio 3 - TIR'!$D$24-'Ejercicio 3 - TIR'!$C$24)*T599),'Ejercicio 3 - TIR'!$E$24-SQRT(('Ejercicio 3 - TIR'!$E$24-'Ejercicio 3 - TIR'!$C$24)*('Ejercicio 3 - TIR'!$E$24-'Ejercicio 3 - TIR'!$D$24)*(1-T599)))</f>
        <v>0.173492983358915</v>
      </c>
      <c r="V599" s="24">
        <f ca="1" t="shared" si="4462"/>
        <v>0.345328879759315</v>
      </c>
      <c r="W599" s="26">
        <f ca="1">IF(V599&lt;=('Ejercicio 3 - TIR'!$D$25-'Ejercicio 3 - TIR'!$C$25)/('Ejercicio 3 - TIR'!$E$25-'Ejercicio 3 - TIR'!$C$25),'Ejercicio 3 - TIR'!$C$25+SQRT(('Ejercicio 3 - TIR'!$E$25-'Ejercicio 3 - TIR'!$C$25)*('Ejercicio 3 - TIR'!$D$25-'Ejercicio 3 - TIR'!$C$25)*V599),'Ejercicio 3 - TIR'!$E$25-SQRT(('Ejercicio 3 - TIR'!$E$25-'Ejercicio 3 - TIR'!$C$25)*('Ejercicio 3 - TIR'!$E$25-'Ejercicio 3 - TIR'!$D$25)*(1-V599)))</f>
        <v>0.202131963474126</v>
      </c>
      <c r="X599" s="24">
        <f ca="1" t="shared" si="4462"/>
        <v>0.205574169955265</v>
      </c>
      <c r="Y599" s="26">
        <f ca="1">IF(X599&lt;=('Ejercicio 3 - TIR'!$D$26-'Ejercicio 3 - TIR'!$C$26)/('Ejercicio 3 - TIR'!$E$26-'Ejercicio 3 - TIR'!$C$26),'Ejercicio 3 - TIR'!$C$26+SQRT(('Ejercicio 3 - TIR'!$E$26-'Ejercicio 3 - TIR'!$C$26)*('Ejercicio 3 - TIR'!$D$26-'Ejercicio 3 - TIR'!$C$26)*X599),'Ejercicio 3 - TIR'!$E$26-SQRT(('Ejercicio 3 - TIR'!$E$26-'Ejercicio 3 - TIR'!$C$26)*('Ejercicio 3 - TIR'!$E$26-'Ejercicio 3 - TIR'!$D$26)*(1-X599)))</f>
        <v>0.213559504639937</v>
      </c>
      <c r="Z599" s="24">
        <f ca="1" t="shared" si="4288"/>
        <v>1.16358829179411</v>
      </c>
      <c r="AA599" s="24">
        <f ca="1" t="shared" si="4289"/>
        <v>1.34779591872795</v>
      </c>
      <c r="AB599" s="24">
        <f ca="1" t="shared" si="4290"/>
        <v>1.58162905362703</v>
      </c>
      <c r="AC599" s="24">
        <f ca="1" t="shared" si="4291"/>
        <v>1.90132683972439</v>
      </c>
      <c r="AD599" s="24">
        <f ca="1" t="shared" si="4292"/>
        <v>2.30737325777455</v>
      </c>
      <c r="AE599" s="23">
        <f ca="1" t="shared" si="4293"/>
        <v>4356.62805964628</v>
      </c>
      <c r="AF599" s="23">
        <f ca="1" t="shared" si="4294"/>
        <v>5046.32571470214</v>
      </c>
      <c r="AG599" s="23">
        <f ca="1" t="shared" si="4295"/>
        <v>5921.82781794662</v>
      </c>
      <c r="AH599" s="23">
        <f ca="1" t="shared" si="4296"/>
        <v>7118.81850214387</v>
      </c>
      <c r="AI599" s="23">
        <f ca="1" t="shared" si="4297"/>
        <v>8639.10985508334</v>
      </c>
      <c r="AJ599" s="25">
        <f ca="1" t="shared" si="4298"/>
        <v>41734.3147221184</v>
      </c>
      <c r="AK599" s="25">
        <f ca="1" t="shared" si="4299"/>
        <v>54407.0174833494</v>
      </c>
      <c r="AL599" s="25">
        <f ca="1" t="shared" si="4300"/>
        <v>68685.0373157782</v>
      </c>
      <c r="AM599" s="25">
        <f ca="1" t="shared" si="4301"/>
        <v>67291.8188805074</v>
      </c>
      <c r="AN599" s="25">
        <f ca="1" t="shared" si="4302"/>
        <v>91276.7552537587</v>
      </c>
      <c r="AO599" s="25">
        <f ca="1">C599/'Ejercicio 3 - TIR'!$D$7</f>
        <v>13163.7345122463</v>
      </c>
      <c r="AP599" s="25">
        <f ca="1" t="shared" si="4303"/>
        <v>28570.5802098721</v>
      </c>
      <c r="AQ599" s="25">
        <f ca="1" t="shared" si="4304"/>
        <v>41243.2829711031</v>
      </c>
      <c r="AR599" s="25">
        <f ca="1" t="shared" si="4305"/>
        <v>55521.3028035319</v>
      </c>
      <c r="AS599" s="25">
        <f ca="1" t="shared" si="4306"/>
        <v>54128.0843682611</v>
      </c>
      <c r="AT599" s="25">
        <f ca="1" t="shared" si="4307"/>
        <v>78113.0207415124</v>
      </c>
      <c r="AU599" s="25">
        <f ca="1">AP599*'Ejercicio 3 - TIR'!$D$5</f>
        <v>14285.290104936</v>
      </c>
      <c r="AV599" s="25">
        <f ca="1">AQ599*'Ejercicio 3 - TIR'!$D$5</f>
        <v>20621.6414855516</v>
      </c>
      <c r="AW599" s="25">
        <f ca="1">AR599*'Ejercicio 3 - TIR'!$D$5</f>
        <v>27760.6514017659</v>
      </c>
      <c r="AX599" s="25">
        <f ca="1">AS599*'Ejercicio 3 - TIR'!$D$5</f>
        <v>27064.0421841306</v>
      </c>
      <c r="AY599" s="25">
        <f ca="1">AT599*'Ejercicio 3 - TIR'!$D$5</f>
        <v>39056.5103707562</v>
      </c>
      <c r="AZ599" s="25">
        <f ca="1" t="shared" ref="AZ599:BD599" si="4463">AJ599-AU599-AE599</f>
        <v>23092.3965575361</v>
      </c>
      <c r="BA599" s="25">
        <f ca="1" t="shared" si="4463"/>
        <v>28739.0502830957</v>
      </c>
      <c r="BB599" s="25">
        <f ca="1" t="shared" si="4463"/>
        <v>35002.5580960656</v>
      </c>
      <c r="BC599" s="25">
        <f ca="1" t="shared" si="4463"/>
        <v>33108.958194233</v>
      </c>
      <c r="BD599" s="25">
        <f ca="1" t="shared" si="4463"/>
        <v>43581.1350279192</v>
      </c>
      <c r="BE599" s="25">
        <f ca="1" t="shared" ref="BE599:BI599" si="4464">AZ599/Z599</f>
        <v>19845.8481581406</v>
      </c>
      <c r="BF599" s="25">
        <f ca="1" t="shared" si="4464"/>
        <v>21322.9984478804</v>
      </c>
      <c r="BG599" s="25">
        <f ca="1" t="shared" si="4464"/>
        <v>22130.6999993436</v>
      </c>
      <c r="BH599" s="25">
        <f ca="1" t="shared" si="4464"/>
        <v>17413.6069099158</v>
      </c>
      <c r="BI599" s="25">
        <f ca="1" t="shared" si="4464"/>
        <v>18887.7698400444</v>
      </c>
      <c r="BJ599" s="25">
        <f ca="1" t="shared" si="4310"/>
        <v>61449.1842212645</v>
      </c>
      <c r="BK599" s="25">
        <f ca="1" t="shared" si="4311"/>
        <v>30373.648986001</v>
      </c>
      <c r="BL599" s="25">
        <f ca="1" t="shared" si="4312"/>
        <v>91822.8332072655</v>
      </c>
      <c r="BM599" s="25">
        <f ca="1">BK599*'Ejercicio 3 - TIR'!$D$5</f>
        <v>15186.8244930005</v>
      </c>
      <c r="BN599" s="25">
        <f ca="1" t="shared" si="4313"/>
        <v>76636.008714265</v>
      </c>
      <c r="BO599" s="25">
        <f ca="1" t="shared" si="4314"/>
        <v>33213.5290447893</v>
      </c>
      <c r="BP599" s="25">
        <f ca="1" t="shared" si="4315"/>
        <v>-92450.3343498977</v>
      </c>
      <c r="BQ599" s="25">
        <f ca="1" t="shared" ref="BQ599:BT599" si="4465">BE599</f>
        <v>19845.8481581406</v>
      </c>
      <c r="BR599" s="25">
        <f ca="1" t="shared" si="4465"/>
        <v>21322.9984478804</v>
      </c>
      <c r="BS599" s="25">
        <f ca="1" t="shared" si="4465"/>
        <v>22130.6999993436</v>
      </c>
      <c r="BT599" s="25">
        <f ca="1" t="shared" si="4465"/>
        <v>17413.6069099158</v>
      </c>
      <c r="BU599" s="25">
        <f ca="1" t="shared" si="4317"/>
        <v>52101.2988848337</v>
      </c>
      <c r="BV599" s="27">
        <f ca="1" t="shared" si="4318"/>
        <v>11.4864793271278</v>
      </c>
    </row>
    <row r="600" ht="15" customHeight="1" spans="1:74">
      <c r="A600" s="23">
        <v>599</v>
      </c>
      <c r="B600" s="24">
        <f ca="1" t="shared" ref="B600:F600" si="4466">RAND()</f>
        <v>0.509160808348536</v>
      </c>
      <c r="C600" s="25">
        <f ca="1">IF(B600&lt;=('Ejercicio 3 - TIR'!$D$13-'Ejercicio 3 - TIR'!$C$13)/('Ejercicio 3 - TIR'!$E$13-'Ejercicio 3 - TIR'!$C$13),'Ejercicio 3 - TIR'!$C$13+SQRT(('Ejercicio 3 - TIR'!$E$13-'Ejercicio 3 - TIR'!$C$13)*('Ejercicio 3 - TIR'!$D$13-'Ejercicio 3 - TIR'!$C$13)*B600),'Ejercicio 3 - TIR'!$E$13-SQRT(('Ejercicio 3 - TIR'!$E$13-'Ejercicio 3 - TIR'!$C$13)*('Ejercicio 3 - TIR'!$E$13-'Ejercicio 3 - TIR'!$D$13)*(1-B600)))</f>
        <v>75730.532968733</v>
      </c>
      <c r="D600" s="24">
        <f ca="1" t="shared" si="4466"/>
        <v>0.904015226214683</v>
      </c>
      <c r="E600" s="25">
        <f ca="1">IF(D600&lt;=('Ejercicio 3 - TIR'!$D$14-'Ejercicio 3 - TIR'!$C$14)/('Ejercicio 3 - TIR'!$E$14-'Ejercicio 3 - TIR'!$C$14),'Ejercicio 3 - TIR'!$C$14+SQRT(('Ejercicio 3 - TIR'!$E$14-'Ejercicio 3 - TIR'!$C$14)*('Ejercicio 3 - TIR'!$D$14-'Ejercicio 3 - TIR'!$C$14)*D600),'Ejercicio 3 - TIR'!$E$14-SQRT(('Ejercicio 3 - TIR'!$E$14-'Ejercicio 3 - TIR'!$C$14)*('Ejercicio 3 - TIR'!$E$14-'Ejercicio 3 - TIR'!$D$14)*(1-D600)))</f>
        <v>36205.5677542223</v>
      </c>
      <c r="F600" s="24">
        <f ca="1" t="shared" si="4466"/>
        <v>0.474322333070698</v>
      </c>
      <c r="G600" s="25">
        <f ca="1">IF(F600&lt;=('Ejercicio 3 - TIR'!$D$18-'Ejercicio 3 - TIR'!$C$18)/('Ejercicio 3 - TIR'!$E$18-'Ejercicio 3 - TIR'!$C$18),'Ejercicio 3 - TIR'!$C$18+SQRT(('Ejercicio 3 - TIR'!$E$18-'Ejercicio 3 - TIR'!$C$18)*('Ejercicio 3 - TIR'!$D$18-'Ejercicio 3 - TIR'!$C$18)*F600),'Ejercicio 3 - TIR'!$E$18-SQRT(('Ejercicio 3 - TIR'!$E$18-'Ejercicio 3 - TIR'!$C$18)*('Ejercicio 3 - TIR'!$E$18-'Ejercicio 3 - TIR'!$D$18)*(1-F600)))</f>
        <v>38434.9481302854</v>
      </c>
      <c r="H600" s="24">
        <f ca="1" t="shared" ref="H600:L600" si="4467">RAND()</f>
        <v>0.468516526408794</v>
      </c>
      <c r="I600" s="25">
        <f ca="1">IF(H600&lt;=('Ejercicio 3 - TIR'!$D$18-'Ejercicio 3 - TIR'!$C$18)/('Ejercicio 3 - TIR'!$E$18-'Ejercicio 3 - TIR'!$C$18),'Ejercicio 3 - TIR'!$C$18+SQRT(('Ejercicio 3 - TIR'!$E$18-'Ejercicio 3 - TIR'!$C$18)*('Ejercicio 3 - TIR'!$D$18-'Ejercicio 3 - TIR'!$C$18)*H600),'Ejercicio 3 - TIR'!$E$18-SQRT(('Ejercicio 3 - TIR'!$E$18-'Ejercicio 3 - TIR'!$C$18)*('Ejercicio 3 - TIR'!$E$18-'Ejercicio 3 - TIR'!$D$18)*(1-H600)))</f>
        <v>38383.1664042484</v>
      </c>
      <c r="J600" s="24">
        <f ca="1" t="shared" si="4467"/>
        <v>0.477919659784933</v>
      </c>
      <c r="K600" s="25">
        <f ca="1">IF(J600&lt;=('Ejercicio 3 - TIR'!$D$18-'Ejercicio 3 - TIR'!$C$18)/('Ejercicio 3 - TIR'!$E$18-'Ejercicio 3 - TIR'!$C$18),'Ejercicio 3 - TIR'!$C$18+SQRT(('Ejercicio 3 - TIR'!$E$18-'Ejercicio 3 - TIR'!$C$18)*('Ejercicio 3 - TIR'!$D$18-'Ejercicio 3 - TIR'!$C$18)*J600),'Ejercicio 3 - TIR'!$E$18-SQRT(('Ejercicio 3 - TIR'!$E$18-'Ejercicio 3 - TIR'!$C$18)*('Ejercicio 3 - TIR'!$E$18-'Ejercicio 3 - TIR'!$D$18)*(1-J600)))</f>
        <v>38466.8736241744</v>
      </c>
      <c r="L600" s="24">
        <f ca="1" t="shared" si="4467"/>
        <v>0.834319850534705</v>
      </c>
      <c r="M600" s="25">
        <f ca="1">IF(L600&lt;=('Ejercicio 3 - TIR'!$D$18-'Ejercicio 3 - TIR'!$C$18)/('Ejercicio 3 - TIR'!$E$18-'Ejercicio 3 - TIR'!$C$18),'Ejercicio 3 - TIR'!$C$18+SQRT(('Ejercicio 3 - TIR'!$E$18-'Ejercicio 3 - TIR'!$C$18)*('Ejercicio 3 - TIR'!$D$18-'Ejercicio 3 - TIR'!$C$18)*L600),'Ejercicio 3 - TIR'!$E$18-SQRT(('Ejercicio 3 - TIR'!$E$18-'Ejercicio 3 - TIR'!$C$18)*('Ejercicio 3 - TIR'!$E$18-'Ejercicio 3 - TIR'!$D$18)*(1-L600)))</f>
        <v>41474.94521888</v>
      </c>
      <c r="N600" s="24">
        <f ca="1" t="shared" ref="N600:R600" si="4468">RAND()</f>
        <v>0.131836621482725</v>
      </c>
      <c r="O600" s="25">
        <f ca="1">IF(N600&lt;=('Ejercicio 3 - TIR'!$D$18-'Ejercicio 3 - TIR'!$C$18)/('Ejercicio 3 - TIR'!$E$18-'Ejercicio 3 - TIR'!$C$18),'Ejercicio 3 - TIR'!$C$18+SQRT(('Ejercicio 3 - TIR'!$E$18-'Ejercicio 3 - TIR'!$C$18)*('Ejercicio 3 - TIR'!$D$18-'Ejercicio 3 - TIR'!$C$18)*N600),'Ejercicio 3 - TIR'!$E$18-SQRT(('Ejercicio 3 - TIR'!$E$18-'Ejercicio 3 - TIR'!$C$18)*('Ejercicio 3 - TIR'!$E$18-'Ejercicio 3 - TIR'!$D$18)*(1-N600)))</f>
        <v>34446.9644952944</v>
      </c>
      <c r="P600" s="24">
        <f ca="1" t="shared" si="4468"/>
        <v>0.0165806732043321</v>
      </c>
      <c r="Q600" s="26">
        <f ca="1">IF(P600&lt;=('Ejercicio 3 - TIR'!$D$22-'Ejercicio 3 - TIR'!$C$22)/('Ejercicio 3 - TIR'!$E$22-'Ejercicio 3 - TIR'!$C$22),'Ejercicio 3 - TIR'!$C$22+SQRT(('Ejercicio 3 - TIR'!$E$22-'Ejercicio 3 - TIR'!$C$22)*('Ejercicio 3 - TIR'!$D$22-'Ejercicio 3 - TIR'!$C$22)*P600),'Ejercicio 3 - TIR'!$E$22-SQRT(('Ejercicio 3 - TIR'!$E$22-'Ejercicio 3 - TIR'!$C$22)*('Ejercicio 3 - TIR'!$E$22-'Ejercicio 3 - TIR'!$D$22)*(1-P600)))</f>
        <v>0.125463077133612</v>
      </c>
      <c r="R600" s="24">
        <f ca="1" t="shared" si="4468"/>
        <v>0.872257851376635</v>
      </c>
      <c r="S600" s="26">
        <f ca="1">IF(R600&lt;=('Ejercicio 3 - TIR'!$D$23-'Ejercicio 3 - TIR'!$C$23)/('Ejercicio 3 - TIR'!$E$23-'Ejercicio 3 - TIR'!$C$23),'Ejercicio 3 - TIR'!$C$23+SQRT(('Ejercicio 3 - TIR'!$E$23-'Ejercicio 3 - TIR'!$C$23)*('Ejercicio 3 - TIR'!$D$23-'Ejercicio 3 - TIR'!$C$23)*R600),'Ejercicio 3 - TIR'!$E$23-SQRT(('Ejercicio 3 - TIR'!$E$23-'Ejercicio 3 - TIR'!$C$23)*('Ejercicio 3 - TIR'!$E$23-'Ejercicio 3 - TIR'!$D$23)*(1-R600)))</f>
        <v>0.164836363644493</v>
      </c>
      <c r="T600" s="24">
        <f ca="1" t="shared" ref="T600:X600" si="4469">RAND()</f>
        <v>0.0759670855776886</v>
      </c>
      <c r="U600" s="26">
        <f ca="1">IF(T600&lt;=('Ejercicio 3 - TIR'!$D$24-'Ejercicio 3 - TIR'!$C$24)/('Ejercicio 3 - TIR'!$E$24-'Ejercicio 3 - TIR'!$C$24),'Ejercicio 3 - TIR'!$C$24+SQRT(('Ejercicio 3 - TIR'!$E$24-'Ejercicio 3 - TIR'!$C$24)*('Ejercicio 3 - TIR'!$D$24-'Ejercicio 3 - TIR'!$C$24)*T600),'Ejercicio 3 - TIR'!$E$24-SQRT(('Ejercicio 3 - TIR'!$E$24-'Ejercicio 3 - TIR'!$C$24)*('Ejercicio 3 - TIR'!$E$24-'Ejercicio 3 - TIR'!$D$24)*(1-T600)))</f>
        <v>0.1626305534207</v>
      </c>
      <c r="V600" s="24">
        <f ca="1" t="shared" si="4469"/>
        <v>0.575822165676147</v>
      </c>
      <c r="W600" s="26">
        <f ca="1">IF(V600&lt;=('Ejercicio 3 - TIR'!$D$25-'Ejercicio 3 - TIR'!$C$25)/('Ejercicio 3 - TIR'!$E$25-'Ejercicio 3 - TIR'!$C$25),'Ejercicio 3 - TIR'!$C$25+SQRT(('Ejercicio 3 - TIR'!$E$25-'Ejercicio 3 - TIR'!$C$25)*('Ejercicio 3 - TIR'!$D$25-'Ejercicio 3 - TIR'!$C$25)*V600),'Ejercicio 3 - TIR'!$E$25-SQRT(('Ejercicio 3 - TIR'!$E$25-'Ejercicio 3 - TIR'!$C$25)*('Ejercicio 3 - TIR'!$E$25-'Ejercicio 3 - TIR'!$D$25)*(1-V600)))</f>
        <v>0.211469201667582</v>
      </c>
      <c r="X600" s="24">
        <f ca="1" t="shared" si="4469"/>
        <v>0.834015058430411</v>
      </c>
      <c r="Y600" s="26">
        <f ca="1">IF(X600&lt;=('Ejercicio 3 - TIR'!$D$26-'Ejercicio 3 - TIR'!$C$26)/('Ejercicio 3 - TIR'!$E$26-'Ejercicio 3 - TIR'!$C$26),'Ejercicio 3 - TIR'!$C$26+SQRT(('Ejercicio 3 - TIR'!$E$26-'Ejercicio 3 - TIR'!$C$26)*('Ejercicio 3 - TIR'!$D$26-'Ejercicio 3 - TIR'!$C$26)*X600),'Ejercicio 3 - TIR'!$E$26-SQRT(('Ejercicio 3 - TIR'!$E$26-'Ejercicio 3 - TIR'!$C$26)*('Ejercicio 3 - TIR'!$E$26-'Ejercicio 3 - TIR'!$D$26)*(1-X600)))</f>
        <v>0.250061418128512</v>
      </c>
      <c r="Z600" s="24">
        <f ca="1" t="shared" si="4288"/>
        <v>1.12546307713361</v>
      </c>
      <c r="AA600" s="24">
        <f ca="1" t="shared" si="4289"/>
        <v>1.31098031818446</v>
      </c>
      <c r="AB600" s="24">
        <f ca="1" t="shared" si="4290"/>
        <v>1.52418577285444</v>
      </c>
      <c r="AC600" s="24">
        <f ca="1" t="shared" si="4291"/>
        <v>1.84650412143306</v>
      </c>
      <c r="AD600" s="24">
        <f ca="1" t="shared" si="4292"/>
        <v>2.30824356061875</v>
      </c>
      <c r="AE600" s="23">
        <f ca="1" t="shared" si="4293"/>
        <v>4542.46193981422</v>
      </c>
      <c r="AF600" s="23">
        <f ca="1" t="shared" si="4294"/>
        <v>5291.22484796671</v>
      </c>
      <c r="AG600" s="23">
        <f ca="1" t="shared" si="4295"/>
        <v>6151.73967326489</v>
      </c>
      <c r="AH600" s="23">
        <f ca="1" t="shared" si="4296"/>
        <v>7452.643150837</v>
      </c>
      <c r="AI600" s="23">
        <f ca="1" t="shared" si="4297"/>
        <v>9316.26166594105</v>
      </c>
      <c r="AJ600" s="25">
        <f ca="1" t="shared" si="4298"/>
        <v>43257.1149921818</v>
      </c>
      <c r="AK600" s="25">
        <f ca="1" t="shared" si="4299"/>
        <v>50319.5757055686</v>
      </c>
      <c r="AL600" s="25">
        <f ca="1" t="shared" si="4300"/>
        <v>58630.6615041564</v>
      </c>
      <c r="AM600" s="25">
        <f ca="1" t="shared" si="4301"/>
        <v>76583.6572828721</v>
      </c>
      <c r="AN600" s="25">
        <f ca="1" t="shared" si="4302"/>
        <v>79511.9839791259</v>
      </c>
      <c r="AO600" s="25">
        <f ca="1">C600/'Ejercicio 3 - TIR'!$D$7</f>
        <v>15146.1065937466</v>
      </c>
      <c r="AP600" s="25">
        <f ca="1" t="shared" si="4303"/>
        <v>28111.0083984352</v>
      </c>
      <c r="AQ600" s="25">
        <f ca="1" t="shared" si="4304"/>
        <v>35173.469111822</v>
      </c>
      <c r="AR600" s="25">
        <f ca="1" t="shared" si="4305"/>
        <v>43484.5549104098</v>
      </c>
      <c r="AS600" s="25">
        <f ca="1" t="shared" si="4306"/>
        <v>61437.5506891255</v>
      </c>
      <c r="AT600" s="25">
        <f ca="1" t="shared" si="4307"/>
        <v>64365.8773853793</v>
      </c>
      <c r="AU600" s="25">
        <f ca="1">AP600*'Ejercicio 3 - TIR'!$D$5</f>
        <v>14055.5041992176</v>
      </c>
      <c r="AV600" s="25">
        <f ca="1">AQ600*'Ejercicio 3 - TIR'!$D$5</f>
        <v>17586.734555911</v>
      </c>
      <c r="AW600" s="25">
        <f ca="1">AR600*'Ejercicio 3 - TIR'!$D$5</f>
        <v>21742.2774552049</v>
      </c>
      <c r="AX600" s="25">
        <f ca="1">AS600*'Ejercicio 3 - TIR'!$D$5</f>
        <v>30718.7753445628</v>
      </c>
      <c r="AY600" s="25">
        <f ca="1">AT600*'Ejercicio 3 - TIR'!$D$5</f>
        <v>32182.9386926897</v>
      </c>
      <c r="AZ600" s="25">
        <f ca="1" t="shared" ref="AZ600:BD600" si="4470">AJ600-AU600-AE600</f>
        <v>24659.14885315</v>
      </c>
      <c r="BA600" s="25">
        <f ca="1" t="shared" si="4470"/>
        <v>27441.6163016909</v>
      </c>
      <c r="BB600" s="25">
        <f ca="1" t="shared" si="4470"/>
        <v>30736.6443756866</v>
      </c>
      <c r="BC600" s="25">
        <f ca="1" t="shared" si="4470"/>
        <v>38412.2387874723</v>
      </c>
      <c r="BD600" s="25">
        <f ca="1" t="shared" si="4470"/>
        <v>38012.7836204952</v>
      </c>
      <c r="BE600" s="25">
        <f ca="1" t="shared" ref="BE600:BI600" si="4471">AZ600/Z600</f>
        <v>21910.2246481094</v>
      </c>
      <c r="BF600" s="25">
        <f ca="1" t="shared" si="4471"/>
        <v>20932.1344653702</v>
      </c>
      <c r="BG600" s="25">
        <f ca="1" t="shared" si="4471"/>
        <v>20165.9436291182</v>
      </c>
      <c r="BH600" s="25">
        <f ca="1" t="shared" si="4471"/>
        <v>20802.6823994636</v>
      </c>
      <c r="BI600" s="25">
        <f ca="1" t="shared" si="4471"/>
        <v>16468.272356105</v>
      </c>
      <c r="BJ600" s="25">
        <f ca="1" t="shared" si="4310"/>
        <v>83571.2686272295</v>
      </c>
      <c r="BK600" s="25">
        <f ca="1" t="shared" si="4311"/>
        <v>34960.9030134607</v>
      </c>
      <c r="BL600" s="25">
        <f ca="1" t="shared" si="4312"/>
        <v>118532.17164069</v>
      </c>
      <c r="BM600" s="25">
        <f ca="1">BK600*'Ejercicio 3 - TIR'!$D$5</f>
        <v>17480.4515067304</v>
      </c>
      <c r="BN600" s="25">
        <f ca="1" t="shared" si="4313"/>
        <v>101051.72013396</v>
      </c>
      <c r="BO600" s="25">
        <f ca="1" t="shared" si="4314"/>
        <v>43778.6210510956</v>
      </c>
      <c r="BP600" s="25">
        <f ca="1" t="shared" si="4315"/>
        <v>-111936.100722955</v>
      </c>
      <c r="BQ600" s="25">
        <f ca="1" t="shared" ref="BQ600:BT600" si="4472">BE600</f>
        <v>21910.2246481094</v>
      </c>
      <c r="BR600" s="25">
        <f ca="1" t="shared" si="4472"/>
        <v>20932.1344653702</v>
      </c>
      <c r="BS600" s="25">
        <f ca="1" t="shared" si="4472"/>
        <v>20165.9436291182</v>
      </c>
      <c r="BT600" s="25">
        <f ca="1" t="shared" si="4472"/>
        <v>20802.6823994636</v>
      </c>
      <c r="BU600" s="25">
        <f ca="1" t="shared" si="4317"/>
        <v>60246.8934072006</v>
      </c>
      <c r="BV600" s="27">
        <f ca="1" t="shared" si="4318"/>
        <v>7.59537124654504</v>
      </c>
    </row>
    <row r="601" ht="15" customHeight="1" spans="1:74">
      <c r="A601" s="23">
        <v>600</v>
      </c>
      <c r="B601" s="24">
        <f ca="1" t="shared" ref="B601:F601" si="4473">RAND()</f>
        <v>0.349788138499471</v>
      </c>
      <c r="C601" s="25">
        <f ca="1">IF(B601&lt;=('Ejercicio 3 - TIR'!$D$13-'Ejercicio 3 - TIR'!$C$13)/('Ejercicio 3 - TIR'!$E$13-'Ejercicio 3 - TIR'!$C$13),'Ejercicio 3 - TIR'!$C$13+SQRT(('Ejercicio 3 - TIR'!$E$13-'Ejercicio 3 - TIR'!$C$13)*('Ejercicio 3 - TIR'!$D$13-'Ejercicio 3 - TIR'!$C$13)*B601),'Ejercicio 3 - TIR'!$E$13-SQRT(('Ejercicio 3 - TIR'!$E$13-'Ejercicio 3 - TIR'!$C$13)*('Ejercicio 3 - TIR'!$E$13-'Ejercicio 3 - TIR'!$D$13)*(1-B601)))</f>
        <v>72066.9687681298</v>
      </c>
      <c r="D601" s="24">
        <f ca="1" t="shared" si="4473"/>
        <v>0.359642984374502</v>
      </c>
      <c r="E601" s="25">
        <f ca="1">IF(D601&lt;=('Ejercicio 3 - TIR'!$D$14-'Ejercicio 3 - TIR'!$C$14)/('Ejercicio 3 - TIR'!$E$14-'Ejercicio 3 - TIR'!$C$14),'Ejercicio 3 - TIR'!$C$14+SQRT(('Ejercicio 3 - TIR'!$E$14-'Ejercicio 3 - TIR'!$C$14)*('Ejercicio 3 - TIR'!$D$14-'Ejercicio 3 - TIR'!$C$14)*D601),'Ejercicio 3 - TIR'!$E$14-SQRT(('Ejercicio 3 - TIR'!$E$14-'Ejercicio 3 - TIR'!$C$14)*('Ejercicio 3 - TIR'!$E$14-'Ejercicio 3 - TIR'!$D$14)*(1-D601)))</f>
        <v>30199.3085782775</v>
      </c>
      <c r="F601" s="24">
        <f ca="1" t="shared" si="4473"/>
        <v>0.647652039657116</v>
      </c>
      <c r="G601" s="25">
        <f ca="1">IF(F601&lt;=('Ejercicio 3 - TIR'!$D$18-'Ejercicio 3 - TIR'!$C$18)/('Ejercicio 3 - TIR'!$E$18-'Ejercicio 3 - TIR'!$C$18),'Ejercicio 3 - TIR'!$C$18+SQRT(('Ejercicio 3 - TIR'!$E$18-'Ejercicio 3 - TIR'!$C$18)*('Ejercicio 3 - TIR'!$D$18-'Ejercicio 3 - TIR'!$C$18)*F601),'Ejercicio 3 - TIR'!$E$18-SQRT(('Ejercicio 3 - TIR'!$E$18-'Ejercicio 3 - TIR'!$C$18)*('Ejercicio 3 - TIR'!$E$18-'Ejercicio 3 - TIR'!$D$18)*(1-F601)))</f>
        <v>39856.3586556379</v>
      </c>
      <c r="H601" s="24">
        <f ca="1" t="shared" ref="H601:L601" si="4474">RAND()</f>
        <v>0.149491433769981</v>
      </c>
      <c r="I601" s="25">
        <f ca="1">IF(H601&lt;=('Ejercicio 3 - TIR'!$D$18-'Ejercicio 3 - TIR'!$C$18)/('Ejercicio 3 - TIR'!$E$18-'Ejercicio 3 - TIR'!$C$18),'Ejercicio 3 - TIR'!$C$18+SQRT(('Ejercicio 3 - TIR'!$E$18-'Ejercicio 3 - TIR'!$C$18)*('Ejercicio 3 - TIR'!$D$18-'Ejercicio 3 - TIR'!$C$18)*H601),'Ejercicio 3 - TIR'!$E$18-SQRT(('Ejercicio 3 - TIR'!$E$18-'Ejercicio 3 - TIR'!$C$18)*('Ejercicio 3 - TIR'!$E$18-'Ejercicio 3 - TIR'!$D$18)*(1-H601)))</f>
        <v>34735.3685247821</v>
      </c>
      <c r="J601" s="24">
        <f ca="1" t="shared" si="4474"/>
        <v>0.485472495806843</v>
      </c>
      <c r="K601" s="25">
        <f ca="1">IF(J601&lt;=('Ejercicio 3 - TIR'!$D$18-'Ejercicio 3 - TIR'!$C$18)/('Ejercicio 3 - TIR'!$E$18-'Ejercicio 3 - TIR'!$C$18),'Ejercicio 3 - TIR'!$C$18+SQRT(('Ejercicio 3 - TIR'!$E$18-'Ejercicio 3 - TIR'!$C$18)*('Ejercicio 3 - TIR'!$D$18-'Ejercicio 3 - TIR'!$C$18)*J601),'Ejercicio 3 - TIR'!$E$18-SQRT(('Ejercicio 3 - TIR'!$E$18-'Ejercicio 3 - TIR'!$C$18)*('Ejercicio 3 - TIR'!$E$18-'Ejercicio 3 - TIR'!$D$18)*(1-J601)))</f>
        <v>38533.5147724151</v>
      </c>
      <c r="L601" s="24">
        <f ca="1" t="shared" si="4474"/>
        <v>0.620188292521247</v>
      </c>
      <c r="M601" s="25">
        <f ca="1">IF(L601&lt;=('Ejercicio 3 - TIR'!$D$18-'Ejercicio 3 - TIR'!$C$18)/('Ejercicio 3 - TIR'!$E$18-'Ejercicio 3 - TIR'!$C$18),'Ejercicio 3 - TIR'!$C$18+SQRT(('Ejercicio 3 - TIR'!$E$18-'Ejercicio 3 - TIR'!$C$18)*('Ejercicio 3 - TIR'!$D$18-'Ejercicio 3 - TIR'!$C$18)*L601),'Ejercicio 3 - TIR'!$E$18-SQRT(('Ejercicio 3 - TIR'!$E$18-'Ejercicio 3 - TIR'!$C$18)*('Ejercicio 3 - TIR'!$E$18-'Ejercicio 3 - TIR'!$D$18)*(1-L601)))</f>
        <v>39645.1150266955</v>
      </c>
      <c r="N601" s="24">
        <f ca="1" t="shared" ref="N601:R601" si="4475">RAND()</f>
        <v>0.0410539987199152</v>
      </c>
      <c r="O601" s="25">
        <f ca="1">IF(N601&lt;=('Ejercicio 3 - TIR'!$D$18-'Ejercicio 3 - TIR'!$C$18)/('Ejercicio 3 - TIR'!$E$18-'Ejercicio 3 - TIR'!$C$18),'Ejercicio 3 - TIR'!$C$18+SQRT(('Ejercicio 3 - TIR'!$E$18-'Ejercicio 3 - TIR'!$C$18)*('Ejercicio 3 - TIR'!$D$18-'Ejercicio 3 - TIR'!$C$18)*N601),'Ejercicio 3 - TIR'!$E$18-SQRT(('Ejercicio 3 - TIR'!$E$18-'Ejercicio 3 - TIR'!$C$18)*('Ejercicio 3 - TIR'!$E$18-'Ejercicio 3 - TIR'!$D$18)*(1-N601)))</f>
        <v>32481.5518950824</v>
      </c>
      <c r="P601" s="24">
        <f ca="1" t="shared" si="4475"/>
        <v>0.376054572380452</v>
      </c>
      <c r="Q601" s="26">
        <f ca="1">IF(P601&lt;=('Ejercicio 3 - TIR'!$D$22-'Ejercicio 3 - TIR'!$C$22)/('Ejercicio 3 - TIR'!$E$22-'Ejercicio 3 - TIR'!$C$22),'Ejercicio 3 - TIR'!$C$22+SQRT(('Ejercicio 3 - TIR'!$E$22-'Ejercicio 3 - TIR'!$C$22)*('Ejercicio 3 - TIR'!$D$22-'Ejercicio 3 - TIR'!$C$22)*P601),'Ejercicio 3 - TIR'!$E$22-SQRT(('Ejercicio 3 - TIR'!$E$22-'Ejercicio 3 - TIR'!$C$22)*('Ejercicio 3 - TIR'!$E$22-'Ejercicio 3 - TIR'!$D$22)*(1-P601)))</f>
        <v>0.146017267925069</v>
      </c>
      <c r="R601" s="24">
        <f ca="1" t="shared" si="4475"/>
        <v>0.464458815744111</v>
      </c>
      <c r="S601" s="26">
        <f ca="1">IF(R601&lt;=('Ejercicio 3 - TIR'!$D$23-'Ejercicio 3 - TIR'!$C$23)/('Ejercicio 3 - TIR'!$E$23-'Ejercicio 3 - TIR'!$C$23),'Ejercicio 3 - TIR'!$C$23+SQRT(('Ejercicio 3 - TIR'!$E$23-'Ejercicio 3 - TIR'!$C$23)*('Ejercicio 3 - TIR'!$D$23-'Ejercicio 3 - TIR'!$C$23)*R601),'Ejercicio 3 - TIR'!$E$23-SQRT(('Ejercicio 3 - TIR'!$E$23-'Ejercicio 3 - TIR'!$C$23)*('Ejercicio 3 - TIR'!$E$23-'Ejercicio 3 - TIR'!$D$23)*(1-R601)))</f>
        <v>0.148914111923754</v>
      </c>
      <c r="T601" s="24">
        <f ca="1" t="shared" ref="T601:X601" si="4476">RAND()</f>
        <v>0.0996287350908105</v>
      </c>
      <c r="U601" s="26">
        <f ca="1">IF(T601&lt;=('Ejercicio 3 - TIR'!$D$24-'Ejercicio 3 - TIR'!$C$24)/('Ejercicio 3 - TIR'!$E$24-'Ejercicio 3 - TIR'!$C$24),'Ejercicio 3 - TIR'!$C$24+SQRT(('Ejercicio 3 - TIR'!$E$24-'Ejercicio 3 - TIR'!$C$24)*('Ejercicio 3 - TIR'!$D$24-'Ejercicio 3 - TIR'!$C$24)*T601),'Ejercicio 3 - TIR'!$E$24-SQRT(('Ejercicio 3 - TIR'!$E$24-'Ejercicio 3 - TIR'!$C$24)*('Ejercicio 3 - TIR'!$E$24-'Ejercicio 3 - TIR'!$D$24)*(1-T601)))</f>
        <v>0.164464451033161</v>
      </c>
      <c r="V601" s="24">
        <f ca="1" t="shared" si="4476"/>
        <v>0.89197095168751</v>
      </c>
      <c r="W601" s="26">
        <f ca="1">IF(V601&lt;=('Ejercicio 3 - TIR'!$D$25-'Ejercicio 3 - TIR'!$C$25)/('Ejercicio 3 - TIR'!$E$25-'Ejercicio 3 - TIR'!$C$25),'Ejercicio 3 - TIR'!$C$25+SQRT(('Ejercicio 3 - TIR'!$E$25-'Ejercicio 3 - TIR'!$C$25)*('Ejercicio 3 - TIR'!$D$25-'Ejercicio 3 - TIR'!$C$25)*V601),'Ejercicio 3 - TIR'!$E$25-SQRT(('Ejercicio 3 - TIR'!$E$25-'Ejercicio 3 - TIR'!$C$25)*('Ejercicio 3 - TIR'!$E$25-'Ejercicio 3 - TIR'!$D$25)*(1-V601)))</f>
        <v>0.230555163433607</v>
      </c>
      <c r="X601" s="24">
        <f ca="1" t="shared" si="4476"/>
        <v>0.608184699943715</v>
      </c>
      <c r="Y601" s="26">
        <f ca="1">IF(X601&lt;=('Ejercicio 3 - TIR'!$D$26-'Ejercicio 3 - TIR'!$C$26)/('Ejercicio 3 - TIR'!$E$26-'Ejercicio 3 - TIR'!$C$26),'Ejercicio 3 - TIR'!$C$26+SQRT(('Ejercicio 3 - TIR'!$E$26-'Ejercicio 3 - TIR'!$C$26)*('Ejercicio 3 - TIR'!$D$26-'Ejercicio 3 - TIR'!$C$26)*X601),'Ejercicio 3 - TIR'!$E$26-SQRT(('Ejercicio 3 - TIR'!$E$26-'Ejercicio 3 - TIR'!$C$26)*('Ejercicio 3 - TIR'!$E$26-'Ejercicio 3 - TIR'!$D$26)*(1-X601)))</f>
        <v>0.234002145481513</v>
      </c>
      <c r="Z601" s="24">
        <f ca="1" t="shared" si="4288"/>
        <v>1.14601726792507</v>
      </c>
      <c r="AA601" s="24">
        <f ca="1" t="shared" si="4289"/>
        <v>1.31667541162742</v>
      </c>
      <c r="AB601" s="24">
        <f ca="1" t="shared" si="4290"/>
        <v>1.53322171038958</v>
      </c>
      <c r="AC601" s="24">
        <f ca="1" t="shared" si="4291"/>
        <v>1.88671389240841</v>
      </c>
      <c r="AD601" s="24">
        <f ca="1" t="shared" si="4292"/>
        <v>2.32820899114175</v>
      </c>
      <c r="AE601" s="23">
        <f ca="1" t="shared" si="4293"/>
        <v>4409.62053182618</v>
      </c>
      <c r="AF601" s="23">
        <f ca="1" t="shared" si="4294"/>
        <v>5066.27525724383</v>
      </c>
      <c r="AG601" s="23">
        <f ca="1" t="shared" si="4295"/>
        <v>5899.49743620932</v>
      </c>
      <c r="AH601" s="23">
        <f ca="1" t="shared" si="4296"/>
        <v>7259.6570317907</v>
      </c>
      <c r="AI601" s="23">
        <f ca="1" t="shared" si="4297"/>
        <v>8958.43235268968</v>
      </c>
      <c r="AJ601" s="25">
        <f ca="1" t="shared" si="4298"/>
        <v>45676.0752559758</v>
      </c>
      <c r="AK601" s="25">
        <f ca="1" t="shared" si="4299"/>
        <v>45735.2056503976</v>
      </c>
      <c r="AL601" s="25">
        <f ca="1" t="shared" si="4300"/>
        <v>59080.4214266845</v>
      </c>
      <c r="AM601" s="25">
        <f ca="1" t="shared" si="4301"/>
        <v>74798.9892869957</v>
      </c>
      <c r="AN601" s="25">
        <f ca="1" t="shared" si="4302"/>
        <v>75623.8411683683</v>
      </c>
      <c r="AO601" s="25">
        <f ca="1">C601/'Ejercicio 3 - TIR'!$D$7</f>
        <v>14413.393753626</v>
      </c>
      <c r="AP601" s="25">
        <f ca="1" t="shared" si="4303"/>
        <v>31262.6815023498</v>
      </c>
      <c r="AQ601" s="25">
        <f ca="1" t="shared" si="4304"/>
        <v>31321.8118967716</v>
      </c>
      <c r="AR601" s="25">
        <f ca="1" t="shared" si="4305"/>
        <v>44667.0276730585</v>
      </c>
      <c r="AS601" s="25">
        <f ca="1" t="shared" si="4306"/>
        <v>60385.5955333697</v>
      </c>
      <c r="AT601" s="25">
        <f ca="1" t="shared" si="4307"/>
        <v>61210.4474147423</v>
      </c>
      <c r="AU601" s="25">
        <f ca="1">AP601*'Ejercicio 3 - TIR'!$D$5</f>
        <v>15631.3407511749</v>
      </c>
      <c r="AV601" s="25">
        <f ca="1">AQ601*'Ejercicio 3 - TIR'!$D$5</f>
        <v>15660.9059483858</v>
      </c>
      <c r="AW601" s="25">
        <f ca="1">AR601*'Ejercicio 3 - TIR'!$D$5</f>
        <v>22333.5138365293</v>
      </c>
      <c r="AX601" s="25">
        <f ca="1">AS601*'Ejercicio 3 - TIR'!$D$5</f>
        <v>30192.7977666849</v>
      </c>
      <c r="AY601" s="25">
        <f ca="1">AT601*'Ejercicio 3 - TIR'!$D$5</f>
        <v>30605.2237073712</v>
      </c>
      <c r="AZ601" s="25">
        <f ca="1" t="shared" ref="AZ601:BD601" si="4477">AJ601-AU601-AE601</f>
        <v>25635.1139729747</v>
      </c>
      <c r="BA601" s="25">
        <f ca="1" t="shared" si="4477"/>
        <v>25008.0244447679</v>
      </c>
      <c r="BB601" s="25">
        <f ca="1" t="shared" si="4477"/>
        <v>30847.4101539459</v>
      </c>
      <c r="BC601" s="25">
        <f ca="1" t="shared" si="4477"/>
        <v>37346.5344885201</v>
      </c>
      <c r="BD601" s="25">
        <f ca="1" t="shared" si="4477"/>
        <v>36060.1851083075</v>
      </c>
      <c r="BE601" s="25">
        <f ca="1" t="shared" ref="BE601:BI601" si="4478">AZ601/Z601</f>
        <v>22368.8723463902</v>
      </c>
      <c r="BF601" s="25">
        <f ca="1" t="shared" si="4478"/>
        <v>18993.3101384933</v>
      </c>
      <c r="BG601" s="25">
        <f ca="1" t="shared" si="4478"/>
        <v>20119.3408265187</v>
      </c>
      <c r="BH601" s="25">
        <f ca="1" t="shared" si="4478"/>
        <v>19794.4874624562</v>
      </c>
      <c r="BI601" s="25">
        <f ca="1" t="shared" si="4478"/>
        <v>15488.3797998837</v>
      </c>
      <c r="BJ601" s="25">
        <f ca="1" t="shared" si="4310"/>
        <v>70310.3017582099</v>
      </c>
      <c r="BK601" s="25">
        <f ca="1" t="shared" si="4311"/>
        <v>33557.3929300583</v>
      </c>
      <c r="BL601" s="25">
        <f ca="1" t="shared" si="4312"/>
        <v>103867.694688268</v>
      </c>
      <c r="BM601" s="25">
        <f ca="1">BK601*'Ejercicio 3 - TIR'!$D$5</f>
        <v>16778.6964650292</v>
      </c>
      <c r="BN601" s="25">
        <f ca="1" t="shared" si="4313"/>
        <v>87088.9982232391</v>
      </c>
      <c r="BO601" s="25">
        <f ca="1" t="shared" si="4314"/>
        <v>37406.0054550905</v>
      </c>
      <c r="BP601" s="25">
        <f ca="1" t="shared" si="4315"/>
        <v>-102266.277346407</v>
      </c>
      <c r="BQ601" s="25">
        <f ca="1" t="shared" ref="BQ601:BT601" si="4479">BE601</f>
        <v>22368.8723463902</v>
      </c>
      <c r="BR601" s="25">
        <f ca="1" t="shared" si="4479"/>
        <v>18993.3101384933</v>
      </c>
      <c r="BS601" s="25">
        <f ca="1" t="shared" si="4479"/>
        <v>20119.3408265187</v>
      </c>
      <c r="BT601" s="25">
        <f ca="1" t="shared" si="4479"/>
        <v>19794.4874624562</v>
      </c>
      <c r="BU601" s="25">
        <f ca="1" t="shared" si="4317"/>
        <v>52894.3852549742</v>
      </c>
      <c r="BV601" s="27">
        <f ca="1" t="shared" si="4318"/>
        <v>8.4012601306936</v>
      </c>
    </row>
    <row r="602" ht="15" customHeight="1" spans="1:74">
      <c r="A602" s="23">
        <v>601</v>
      </c>
      <c r="B602" s="24">
        <f ca="1" t="shared" ref="B602:F602" si="4480">RAND()</f>
        <v>0.497688246041989</v>
      </c>
      <c r="C602" s="25">
        <f ca="1">IF(B602&lt;=('Ejercicio 3 - TIR'!$D$13-'Ejercicio 3 - TIR'!$C$13)/('Ejercicio 3 - TIR'!$E$13-'Ejercicio 3 - TIR'!$C$13),'Ejercicio 3 - TIR'!$C$13+SQRT(('Ejercicio 3 - TIR'!$E$13-'Ejercicio 3 - TIR'!$C$13)*('Ejercicio 3 - TIR'!$D$13-'Ejercicio 3 - TIR'!$C$13)*B602),'Ejercicio 3 - TIR'!$E$13-SQRT(('Ejercicio 3 - TIR'!$E$13-'Ejercicio 3 - TIR'!$C$13)*('Ejercicio 3 - TIR'!$E$13-'Ejercicio 3 - TIR'!$D$13)*(1-B602)))</f>
        <v>75448.5416981065</v>
      </c>
      <c r="D602" s="24">
        <f ca="1" t="shared" si="4480"/>
        <v>0.146438930917455</v>
      </c>
      <c r="E602" s="25">
        <f ca="1">IF(D602&lt;=('Ejercicio 3 - TIR'!$D$14-'Ejercicio 3 - TIR'!$C$14)/('Ejercicio 3 - TIR'!$E$14-'Ejercicio 3 - TIR'!$C$14),'Ejercicio 3 - TIR'!$C$14+SQRT(('Ejercicio 3 - TIR'!$E$14-'Ejercicio 3 - TIR'!$C$14)*('Ejercicio 3 - TIR'!$D$14-'Ejercicio 3 - TIR'!$C$14)*D602),'Ejercicio 3 - TIR'!$E$14-SQRT(('Ejercicio 3 - TIR'!$E$14-'Ejercicio 3 - TIR'!$C$14)*('Ejercicio 3 - TIR'!$E$14-'Ejercicio 3 - TIR'!$D$14)*(1-D602)))</f>
        <v>28314.0488558271</v>
      </c>
      <c r="F602" s="24">
        <f ca="1" t="shared" si="4480"/>
        <v>0.414419590275541</v>
      </c>
      <c r="G602" s="25">
        <f ca="1">IF(F602&lt;=('Ejercicio 3 - TIR'!$D$18-'Ejercicio 3 - TIR'!$C$18)/('Ejercicio 3 - TIR'!$E$18-'Ejercicio 3 - TIR'!$C$18),'Ejercicio 3 - TIR'!$C$18+SQRT(('Ejercicio 3 - TIR'!$E$18-'Ejercicio 3 - TIR'!$C$18)*('Ejercicio 3 - TIR'!$D$18-'Ejercicio 3 - TIR'!$C$18)*F602),'Ejercicio 3 - TIR'!$E$18-SQRT(('Ejercicio 3 - TIR'!$E$18-'Ejercicio 3 - TIR'!$C$18)*('Ejercicio 3 - TIR'!$E$18-'Ejercicio 3 - TIR'!$D$18)*(1-F602)))</f>
        <v>37884.3476928235</v>
      </c>
      <c r="H602" s="24">
        <f ca="1" t="shared" ref="H602:L602" si="4481">RAND()</f>
        <v>0.905647901200716</v>
      </c>
      <c r="I602" s="25">
        <f ca="1">IF(H602&lt;=('Ejercicio 3 - TIR'!$D$18-'Ejercicio 3 - TIR'!$C$18)/('Ejercicio 3 - TIR'!$E$18-'Ejercicio 3 - TIR'!$C$18),'Ejercicio 3 - TIR'!$C$18+SQRT(('Ejercicio 3 - TIR'!$E$18-'Ejercicio 3 - TIR'!$C$18)*('Ejercicio 3 - TIR'!$D$18-'Ejercicio 3 - TIR'!$C$18)*H602),'Ejercicio 3 - TIR'!$E$18-SQRT(('Ejercicio 3 - TIR'!$E$18-'Ejercicio 3 - TIR'!$C$18)*('Ejercicio 3 - TIR'!$E$18-'Ejercicio 3 - TIR'!$D$18)*(1-H602)))</f>
        <v>42339.8482355425</v>
      </c>
      <c r="J602" s="24">
        <f ca="1" t="shared" si="4481"/>
        <v>0.643033086595182</v>
      </c>
      <c r="K602" s="25">
        <f ca="1">IF(J602&lt;=('Ejercicio 3 - TIR'!$D$18-'Ejercicio 3 - TIR'!$C$18)/('Ejercicio 3 - TIR'!$E$18-'Ejercicio 3 - TIR'!$C$18),'Ejercicio 3 - TIR'!$C$18+SQRT(('Ejercicio 3 - TIR'!$E$18-'Ejercicio 3 - TIR'!$C$18)*('Ejercicio 3 - TIR'!$D$18-'Ejercicio 3 - TIR'!$C$18)*J602),'Ejercicio 3 - TIR'!$E$18-SQRT(('Ejercicio 3 - TIR'!$E$18-'Ejercicio 3 - TIR'!$C$18)*('Ejercicio 3 - TIR'!$E$18-'Ejercicio 3 - TIR'!$D$18)*(1-J602)))</f>
        <v>39821.1487611825</v>
      </c>
      <c r="L602" s="24">
        <f ca="1" t="shared" si="4481"/>
        <v>0.163435810754977</v>
      </c>
      <c r="M602" s="25">
        <f ca="1">IF(L602&lt;=('Ejercicio 3 - TIR'!$D$18-'Ejercicio 3 - TIR'!$C$18)/('Ejercicio 3 - TIR'!$E$18-'Ejercicio 3 - TIR'!$C$18),'Ejercicio 3 - TIR'!$C$18+SQRT(('Ejercicio 3 - TIR'!$E$18-'Ejercicio 3 - TIR'!$C$18)*('Ejercicio 3 - TIR'!$D$18-'Ejercicio 3 - TIR'!$C$18)*L602),'Ejercicio 3 - TIR'!$E$18-SQRT(('Ejercicio 3 - TIR'!$E$18-'Ejercicio 3 - TIR'!$C$18)*('Ejercicio 3 - TIR'!$E$18-'Ejercicio 3 - TIR'!$D$18)*(1-L602)))</f>
        <v>34951.2999922492</v>
      </c>
      <c r="N602" s="24">
        <f ca="1" t="shared" ref="N602:R602" si="4482">RAND()</f>
        <v>0.598673486074793</v>
      </c>
      <c r="O602" s="25">
        <f ca="1">IF(N602&lt;=('Ejercicio 3 - TIR'!$D$18-'Ejercicio 3 - TIR'!$C$18)/('Ejercicio 3 - TIR'!$E$18-'Ejercicio 3 - TIR'!$C$18),'Ejercicio 3 - TIR'!$C$18+SQRT(('Ejercicio 3 - TIR'!$E$18-'Ejercicio 3 - TIR'!$C$18)*('Ejercicio 3 - TIR'!$D$18-'Ejercicio 3 - TIR'!$C$18)*N602),'Ejercicio 3 - TIR'!$E$18-SQRT(('Ejercicio 3 - TIR'!$E$18-'Ejercicio 3 - TIR'!$C$18)*('Ejercicio 3 - TIR'!$E$18-'Ejercicio 3 - TIR'!$D$18)*(1-N602)))</f>
        <v>39476.3401643894</v>
      </c>
      <c r="P602" s="24">
        <f ca="1" t="shared" si="4482"/>
        <v>0.76119900930702</v>
      </c>
      <c r="Q602" s="26">
        <f ca="1">IF(P602&lt;=('Ejercicio 3 - TIR'!$D$22-'Ejercicio 3 - TIR'!$C$22)/('Ejercicio 3 - TIR'!$E$22-'Ejercicio 3 - TIR'!$C$22),'Ejercicio 3 - TIR'!$C$22+SQRT(('Ejercicio 3 - TIR'!$E$22-'Ejercicio 3 - TIR'!$C$22)*('Ejercicio 3 - TIR'!$D$22-'Ejercicio 3 - TIR'!$C$22)*P602),'Ejercicio 3 - TIR'!$E$22-SQRT(('Ejercicio 3 - TIR'!$E$22-'Ejercicio 3 - TIR'!$C$22)*('Ejercicio 3 - TIR'!$E$22-'Ejercicio 3 - TIR'!$D$22)*(1-P602)))</f>
        <v>0.159267373942325</v>
      </c>
      <c r="R602" s="24">
        <f ca="1" t="shared" si="4482"/>
        <v>0.357146374033054</v>
      </c>
      <c r="S602" s="26">
        <f ca="1">IF(R602&lt;=('Ejercicio 3 - TIR'!$D$23-'Ejercicio 3 - TIR'!$C$23)/('Ejercicio 3 - TIR'!$E$23-'Ejercicio 3 - TIR'!$C$23),'Ejercicio 3 - TIR'!$C$23+SQRT(('Ejercicio 3 - TIR'!$E$23-'Ejercicio 3 - TIR'!$C$23)*('Ejercicio 3 - TIR'!$D$23-'Ejercicio 3 - TIR'!$C$23)*R602),'Ejercicio 3 - TIR'!$E$23-SQRT(('Ejercicio 3 - TIR'!$E$23-'Ejercicio 3 - TIR'!$C$23)*('Ejercicio 3 - TIR'!$E$23-'Ejercicio 3 - TIR'!$D$23)*(1-R602)))</f>
        <v>0.145354752478766</v>
      </c>
      <c r="T602" s="24">
        <f ca="1" t="shared" ref="T602:X602" si="4483">RAND()</f>
        <v>0.569668638397319</v>
      </c>
      <c r="U602" s="26">
        <f ca="1">IF(T602&lt;=('Ejercicio 3 - TIR'!$D$24-'Ejercicio 3 - TIR'!$C$24)/('Ejercicio 3 - TIR'!$E$24-'Ejercicio 3 - TIR'!$C$24),'Ejercicio 3 - TIR'!$C$24+SQRT(('Ejercicio 3 - TIR'!$E$24-'Ejercicio 3 - TIR'!$C$24)*('Ejercicio 3 - TIR'!$D$24-'Ejercicio 3 - TIR'!$C$24)*T602),'Ejercicio 3 - TIR'!$E$24-SQRT(('Ejercicio 3 - TIR'!$E$24-'Ejercicio 3 - TIR'!$C$24)*('Ejercicio 3 - TIR'!$E$24-'Ejercicio 3 - TIR'!$D$24)*(1-T602)))</f>
        <v>0.185287929873205</v>
      </c>
      <c r="V602" s="24">
        <f ca="1" t="shared" si="4483"/>
        <v>0.989490084776959</v>
      </c>
      <c r="W602" s="26">
        <f ca="1">IF(V602&lt;=('Ejercicio 3 - TIR'!$D$25-'Ejercicio 3 - TIR'!$C$25)/('Ejercicio 3 - TIR'!$E$25-'Ejercicio 3 - TIR'!$C$25),'Ejercicio 3 - TIR'!$C$25+SQRT(('Ejercicio 3 - TIR'!$E$25-'Ejercicio 3 - TIR'!$C$25)*('Ejercicio 3 - TIR'!$D$25-'Ejercicio 3 - TIR'!$C$25)*V602),'Ejercicio 3 - TIR'!$E$25-SQRT(('Ejercicio 3 - TIR'!$E$25-'Ejercicio 3 - TIR'!$C$25)*('Ejercicio 3 - TIR'!$E$25-'Ejercicio 3 - TIR'!$D$25)*(1-V602)))</f>
        <v>0.243934960570562</v>
      </c>
      <c r="X602" s="24">
        <f ca="1" t="shared" si="4483"/>
        <v>0.934264603680493</v>
      </c>
      <c r="Y602" s="26">
        <f ca="1">IF(X602&lt;=('Ejercicio 3 - TIR'!$D$26-'Ejercicio 3 - TIR'!$C$26)/('Ejercicio 3 - TIR'!$E$26-'Ejercicio 3 - TIR'!$C$26),'Ejercicio 3 - TIR'!$C$26+SQRT(('Ejercicio 3 - TIR'!$E$26-'Ejercicio 3 - TIR'!$C$26)*('Ejercicio 3 - TIR'!$D$26-'Ejercicio 3 - TIR'!$C$26)*X602),'Ejercicio 3 - TIR'!$E$26-SQRT(('Ejercicio 3 - TIR'!$E$26-'Ejercicio 3 - TIR'!$C$26)*('Ejercicio 3 - TIR'!$E$26-'Ejercicio 3 - TIR'!$D$26)*(1-X602)))</f>
        <v>0.261159322195703</v>
      </c>
      <c r="Z602" s="24">
        <f ca="1" t="shared" si="4288"/>
        <v>1.15926737394233</v>
      </c>
      <c r="AA602" s="24">
        <f ca="1" t="shared" si="4289"/>
        <v>1.32777239613842</v>
      </c>
      <c r="AB602" s="24">
        <f ca="1" t="shared" si="4290"/>
        <v>1.57379259476169</v>
      </c>
      <c r="AC602" s="24">
        <f ca="1" t="shared" si="4291"/>
        <v>1.95769562931113</v>
      </c>
      <c r="AD602" s="24">
        <f ca="1" t="shared" si="4292"/>
        <v>2.46896609292752</v>
      </c>
      <c r="AE602" s="23">
        <f ca="1" t="shared" si="4293"/>
        <v>4509.50420694229</v>
      </c>
      <c r="AF602" s="23">
        <f ca="1" t="shared" si="4294"/>
        <v>5164.98207474434</v>
      </c>
      <c r="AG602" s="23">
        <f ca="1" t="shared" si="4295"/>
        <v>6121.99091120594</v>
      </c>
      <c r="AH602" s="23">
        <f ca="1" t="shared" si="4296"/>
        <v>7615.35852274429</v>
      </c>
      <c r="AI602" s="23">
        <f ca="1" t="shared" si="4297"/>
        <v>9604.18039282146</v>
      </c>
      <c r="AJ602" s="25">
        <f ca="1" t="shared" si="4298"/>
        <v>43918.0882633775</v>
      </c>
      <c r="AK602" s="25">
        <f ca="1" t="shared" si="4299"/>
        <v>56217.6817438434</v>
      </c>
      <c r="AL602" s="25">
        <f ca="1" t="shared" si="4300"/>
        <v>62670.2290352529</v>
      </c>
      <c r="AM602" s="25">
        <f ca="1" t="shared" si="4301"/>
        <v>68424.0072335683</v>
      </c>
      <c r="AN602" s="25">
        <f ca="1" t="shared" si="4302"/>
        <v>97465.74533875</v>
      </c>
      <c r="AO602" s="25">
        <f ca="1">C602/'Ejercicio 3 - TIR'!$D$7</f>
        <v>15089.7083396213</v>
      </c>
      <c r="AP602" s="25">
        <f ca="1" t="shared" si="4303"/>
        <v>28828.3799237562</v>
      </c>
      <c r="AQ602" s="25">
        <f ca="1" t="shared" si="4304"/>
        <v>41127.9734042221</v>
      </c>
      <c r="AR602" s="25">
        <f ca="1" t="shared" si="4305"/>
        <v>47580.5206956316</v>
      </c>
      <c r="AS602" s="25">
        <f ca="1" t="shared" si="4306"/>
        <v>53334.298893947</v>
      </c>
      <c r="AT602" s="25">
        <f ca="1" t="shared" si="4307"/>
        <v>82376.0369991286</v>
      </c>
      <c r="AU602" s="25">
        <f ca="1">AP602*'Ejercicio 3 - TIR'!$D$5</f>
        <v>14414.1899618781</v>
      </c>
      <c r="AV602" s="25">
        <f ca="1">AQ602*'Ejercicio 3 - TIR'!$D$5</f>
        <v>20563.986702111</v>
      </c>
      <c r="AW602" s="25">
        <f ca="1">AR602*'Ejercicio 3 - TIR'!$D$5</f>
        <v>23790.2603478158</v>
      </c>
      <c r="AX602" s="25">
        <f ca="1">AS602*'Ejercicio 3 - TIR'!$D$5</f>
        <v>26667.1494469735</v>
      </c>
      <c r="AY602" s="25">
        <f ca="1">AT602*'Ejercicio 3 - TIR'!$D$5</f>
        <v>41188.0184995643</v>
      </c>
      <c r="AZ602" s="25">
        <f ca="1" t="shared" ref="AZ602:BD602" si="4484">AJ602-AU602-AE602</f>
        <v>24994.3940945571</v>
      </c>
      <c r="BA602" s="25">
        <f ca="1" t="shared" si="4484"/>
        <v>30488.712966988</v>
      </c>
      <c r="BB602" s="25">
        <f ca="1" t="shared" si="4484"/>
        <v>32757.9777762312</v>
      </c>
      <c r="BC602" s="25">
        <f ca="1" t="shared" si="4484"/>
        <v>34141.4992638505</v>
      </c>
      <c r="BD602" s="25">
        <f ca="1" t="shared" si="4484"/>
        <v>46673.5464463642</v>
      </c>
      <c r="BE602" s="25">
        <f ca="1" t="shared" ref="BE602:BI602" si="4485">AZ602/Z602</f>
        <v>21560.5085214799</v>
      </c>
      <c r="BF602" s="25">
        <f ca="1" t="shared" si="4485"/>
        <v>22962.3036716675</v>
      </c>
      <c r="BG602" s="25">
        <f ca="1" t="shared" si="4485"/>
        <v>20814.6727118076</v>
      </c>
      <c r="BH602" s="25">
        <f ca="1" t="shared" si="4485"/>
        <v>17439.6360459078</v>
      </c>
      <c r="BI602" s="25">
        <f ca="1" t="shared" si="4485"/>
        <v>18904.0856332791</v>
      </c>
      <c r="BJ602" s="25">
        <f ca="1" t="shared" si="4310"/>
        <v>69906.4265785303</v>
      </c>
      <c r="BK602" s="25">
        <f ca="1" t="shared" si="4311"/>
        <v>37255.9782426906</v>
      </c>
      <c r="BL602" s="25">
        <f ca="1" t="shared" si="4312"/>
        <v>107162.404821221</v>
      </c>
      <c r="BM602" s="25">
        <f ca="1">BK602*'Ejercicio 3 - TIR'!$D$5</f>
        <v>18627.9891213453</v>
      </c>
      <c r="BN602" s="25">
        <f ca="1" t="shared" si="4313"/>
        <v>88534.4156998756</v>
      </c>
      <c r="BO602" s="25">
        <f ca="1" t="shared" si="4314"/>
        <v>35858.9030256378</v>
      </c>
      <c r="BP602" s="25">
        <f ca="1" t="shared" si="4315"/>
        <v>-103762.590553934</v>
      </c>
      <c r="BQ602" s="25">
        <f ca="1" t="shared" ref="BQ602:BT602" si="4486">BE602</f>
        <v>21560.5085214799</v>
      </c>
      <c r="BR602" s="25">
        <f ca="1" t="shared" si="4486"/>
        <v>22962.3036716675</v>
      </c>
      <c r="BS602" s="25">
        <f ca="1" t="shared" si="4486"/>
        <v>20814.6727118076</v>
      </c>
      <c r="BT602" s="25">
        <f ca="1" t="shared" si="4486"/>
        <v>17439.6360459078</v>
      </c>
      <c r="BU602" s="25">
        <f ca="1" t="shared" si="4317"/>
        <v>54762.9886589168</v>
      </c>
      <c r="BV602" s="27">
        <f ca="1" t="shared" si="4318"/>
        <v>8.79351043951517</v>
      </c>
    </row>
    <row r="603" ht="15" customHeight="1" spans="1:74">
      <c r="A603" s="23">
        <v>602</v>
      </c>
      <c r="B603" s="24">
        <f ca="1" t="shared" ref="B603:F603" si="4487">RAND()</f>
        <v>0.44556010640039</v>
      </c>
      <c r="C603" s="25">
        <f ca="1">IF(B603&lt;=('Ejercicio 3 - TIR'!$D$13-'Ejercicio 3 - TIR'!$C$13)/('Ejercicio 3 - TIR'!$E$13-'Ejercicio 3 - TIR'!$C$13),'Ejercicio 3 - TIR'!$C$13+SQRT(('Ejercicio 3 - TIR'!$E$13-'Ejercicio 3 - TIR'!$C$13)*('Ejercicio 3 - TIR'!$D$13-'Ejercicio 3 - TIR'!$C$13)*B603),'Ejercicio 3 - TIR'!$E$13-SQRT(('Ejercicio 3 - TIR'!$E$13-'Ejercicio 3 - TIR'!$C$13)*('Ejercicio 3 - TIR'!$E$13-'Ejercicio 3 - TIR'!$D$13)*(1-B603)))</f>
        <v>74206.0496953349</v>
      </c>
      <c r="D603" s="24">
        <f ca="1" t="shared" si="4487"/>
        <v>0.809047712888623</v>
      </c>
      <c r="E603" s="25">
        <f ca="1">IF(D603&lt;=('Ejercicio 3 - TIR'!$D$14-'Ejercicio 3 - TIR'!$C$14)/('Ejercicio 3 - TIR'!$E$14-'Ejercicio 3 - TIR'!$C$14),'Ejercicio 3 - TIR'!$C$14+SQRT(('Ejercicio 3 - TIR'!$E$14-'Ejercicio 3 - TIR'!$C$14)*('Ejercicio 3 - TIR'!$D$14-'Ejercicio 3 - TIR'!$C$14)*D603),'Ejercicio 3 - TIR'!$E$14-SQRT(('Ejercicio 3 - TIR'!$E$14-'Ejercicio 3 - TIR'!$C$14)*('Ejercicio 3 - TIR'!$E$14-'Ejercicio 3 - TIR'!$D$14)*(1-D603)))</f>
        <v>34648.0991165095</v>
      </c>
      <c r="F603" s="24">
        <f ca="1" t="shared" si="4487"/>
        <v>0.153165424364726</v>
      </c>
      <c r="G603" s="25">
        <f ca="1">IF(F603&lt;=('Ejercicio 3 - TIR'!$D$18-'Ejercicio 3 - TIR'!$C$18)/('Ejercicio 3 - TIR'!$E$18-'Ejercicio 3 - TIR'!$C$18),'Ejercicio 3 - TIR'!$C$18+SQRT(('Ejercicio 3 - TIR'!$E$18-'Ejercicio 3 - TIR'!$C$18)*('Ejercicio 3 - TIR'!$D$18-'Ejercicio 3 - TIR'!$C$18)*F603),'Ejercicio 3 - TIR'!$E$18-SQRT(('Ejercicio 3 - TIR'!$E$18-'Ejercicio 3 - TIR'!$C$18)*('Ejercicio 3 - TIR'!$E$18-'Ejercicio 3 - TIR'!$D$18)*(1-F603)))</f>
        <v>34793.2049460365</v>
      </c>
      <c r="H603" s="24">
        <f ca="1" t="shared" ref="H603:L603" si="4488">RAND()</f>
        <v>0.921704489542399</v>
      </c>
      <c r="I603" s="25">
        <f ca="1">IF(H603&lt;=('Ejercicio 3 - TIR'!$D$18-'Ejercicio 3 - TIR'!$C$18)/('Ejercicio 3 - TIR'!$E$18-'Ejercicio 3 - TIR'!$C$18),'Ejercicio 3 - TIR'!$C$18+SQRT(('Ejercicio 3 - TIR'!$E$18-'Ejercicio 3 - TIR'!$C$18)*('Ejercicio 3 - TIR'!$D$18-'Ejercicio 3 - TIR'!$C$18)*H603),'Ejercicio 3 - TIR'!$E$18-SQRT(('Ejercicio 3 - TIR'!$E$18-'Ejercicio 3 - TIR'!$C$18)*('Ejercicio 3 - TIR'!$E$18-'Ejercicio 3 - TIR'!$D$18)*(1-H603)))</f>
        <v>42576.7453117099</v>
      </c>
      <c r="J603" s="24">
        <f ca="1" t="shared" si="4488"/>
        <v>0.0636359179533204</v>
      </c>
      <c r="K603" s="25">
        <f ca="1">IF(J603&lt;=('Ejercicio 3 - TIR'!$D$18-'Ejercicio 3 - TIR'!$C$18)/('Ejercicio 3 - TIR'!$E$18-'Ejercicio 3 - TIR'!$C$18),'Ejercicio 3 - TIR'!$C$18+SQRT(('Ejercicio 3 - TIR'!$E$18-'Ejercicio 3 - TIR'!$C$18)*('Ejercicio 3 - TIR'!$D$18-'Ejercicio 3 - TIR'!$C$18)*J603),'Ejercicio 3 - TIR'!$E$18-SQRT(('Ejercicio 3 - TIR'!$E$18-'Ejercicio 3 - TIR'!$C$18)*('Ejercicio 3 - TIR'!$E$18-'Ejercicio 3 - TIR'!$D$18)*(1-J603)))</f>
        <v>33089.5610841992</v>
      </c>
      <c r="L603" s="24">
        <f ca="1" t="shared" si="4488"/>
        <v>0.856927097094914</v>
      </c>
      <c r="M603" s="25">
        <f ca="1">IF(L603&lt;=('Ejercicio 3 - TIR'!$D$18-'Ejercicio 3 - TIR'!$C$18)/('Ejercicio 3 - TIR'!$E$18-'Ejercicio 3 - TIR'!$C$18),'Ejercicio 3 - TIR'!$C$18+SQRT(('Ejercicio 3 - TIR'!$E$18-'Ejercicio 3 - TIR'!$C$18)*('Ejercicio 3 - TIR'!$D$18-'Ejercicio 3 - TIR'!$C$18)*L603),'Ejercicio 3 - TIR'!$E$18-SQRT(('Ejercicio 3 - TIR'!$E$18-'Ejercicio 3 - TIR'!$C$18)*('Ejercicio 3 - TIR'!$E$18-'Ejercicio 3 - TIR'!$D$18)*(1-L603)))</f>
        <v>41724.2607371951</v>
      </c>
      <c r="N603" s="24">
        <f ca="1" t="shared" ref="N603:R603" si="4489">RAND()</f>
        <v>0.797995862267777</v>
      </c>
      <c r="O603" s="25">
        <f ca="1">IF(N603&lt;=('Ejercicio 3 - TIR'!$D$18-'Ejercicio 3 - TIR'!$C$18)/('Ejercicio 3 - TIR'!$E$18-'Ejercicio 3 - TIR'!$C$18),'Ejercicio 3 - TIR'!$C$18+SQRT(('Ejercicio 3 - TIR'!$E$18-'Ejercicio 3 - TIR'!$C$18)*('Ejercicio 3 - TIR'!$D$18-'Ejercicio 3 - TIR'!$C$18)*N603),'Ejercicio 3 - TIR'!$E$18-SQRT(('Ejercicio 3 - TIR'!$E$18-'Ejercicio 3 - TIR'!$C$18)*('Ejercicio 3 - TIR'!$E$18-'Ejercicio 3 - TIR'!$D$18)*(1-N603)))</f>
        <v>41107.6600444056</v>
      </c>
      <c r="P603" s="24">
        <f ca="1" t="shared" si="4489"/>
        <v>0.258072772958972</v>
      </c>
      <c r="Q603" s="26">
        <f ca="1">IF(P603&lt;=('Ejercicio 3 - TIR'!$D$22-'Ejercicio 3 - TIR'!$C$22)/('Ejercicio 3 - TIR'!$E$22-'Ejercicio 3 - TIR'!$C$22),'Ejercicio 3 - TIR'!$C$22+SQRT(('Ejercicio 3 - TIR'!$E$22-'Ejercicio 3 - TIR'!$C$22)*('Ejercicio 3 - TIR'!$D$22-'Ejercicio 3 - TIR'!$C$22)*P603),'Ejercicio 3 - TIR'!$E$22-SQRT(('Ejercicio 3 - TIR'!$E$22-'Ejercicio 3 - TIR'!$C$22)*('Ejercicio 3 - TIR'!$E$22-'Ejercicio 3 - TIR'!$D$22)*(1-P603)))</f>
        <v>0.141552981031081</v>
      </c>
      <c r="R603" s="24">
        <f ca="1" t="shared" si="4489"/>
        <v>0.237847747315447</v>
      </c>
      <c r="S603" s="26">
        <f ca="1">IF(R603&lt;=('Ejercicio 3 - TIR'!$D$23-'Ejercicio 3 - TIR'!$C$23)/('Ejercicio 3 - TIR'!$E$23-'Ejercicio 3 - TIR'!$C$23),'Ejercicio 3 - TIR'!$C$23+SQRT(('Ejercicio 3 - TIR'!$E$23-'Ejercicio 3 - TIR'!$C$23)*('Ejercicio 3 - TIR'!$D$23-'Ejercicio 3 - TIR'!$C$23)*R603),'Ejercicio 3 - TIR'!$E$23-SQRT(('Ejercicio 3 - TIR'!$E$23-'Ejercicio 3 - TIR'!$C$23)*('Ejercicio 3 - TIR'!$E$23-'Ejercicio 3 - TIR'!$D$23)*(1-R603)))</f>
        <v>0.140691204536416</v>
      </c>
      <c r="T603" s="24">
        <f ca="1" t="shared" ref="T603:X603" si="4490">RAND()</f>
        <v>0.92251746390606</v>
      </c>
      <c r="U603" s="26">
        <f ca="1">IF(T603&lt;=('Ejercicio 3 - TIR'!$D$24-'Ejercicio 3 - TIR'!$C$24)/('Ejercicio 3 - TIR'!$E$24-'Ejercicio 3 - TIR'!$C$24),'Ejercicio 3 - TIR'!$C$24+SQRT(('Ejercicio 3 - TIR'!$E$24-'Ejercicio 3 - TIR'!$C$24)*('Ejercicio 3 - TIR'!$D$24-'Ejercicio 3 - TIR'!$C$24)*T603),'Ejercicio 3 - TIR'!$E$24-SQRT(('Ejercicio 3 - TIR'!$E$24-'Ejercicio 3 - TIR'!$C$24)*('Ejercicio 3 - TIR'!$E$24-'Ejercicio 3 - TIR'!$D$24)*(1-T603)))</f>
        <v>0.205270739968925</v>
      </c>
      <c r="V603" s="24">
        <f ca="1" t="shared" si="4490"/>
        <v>0.0389523633861639</v>
      </c>
      <c r="W603" s="26">
        <f ca="1">IF(V603&lt;=('Ejercicio 3 - TIR'!$D$25-'Ejercicio 3 - TIR'!$C$25)/('Ejercicio 3 - TIR'!$E$25-'Ejercicio 3 - TIR'!$C$25),'Ejercicio 3 - TIR'!$C$25+SQRT(('Ejercicio 3 - TIR'!$E$25-'Ejercicio 3 - TIR'!$C$25)*('Ejercicio 3 - TIR'!$D$25-'Ejercicio 3 - TIR'!$C$25)*V603),'Ejercicio 3 - TIR'!$E$25-SQRT(('Ejercicio 3 - TIR'!$E$25-'Ejercicio 3 - TIR'!$C$25)*('Ejercicio 3 - TIR'!$E$25-'Ejercicio 3 - TIR'!$D$25)*(1-V603)))</f>
        <v>0.187384667138106</v>
      </c>
      <c r="X603" s="24">
        <f ca="1" t="shared" si="4490"/>
        <v>0.294199141077855</v>
      </c>
      <c r="Y603" s="26">
        <f ca="1">IF(X603&lt;=('Ejercicio 3 - TIR'!$D$26-'Ejercicio 3 - TIR'!$C$26)/('Ejercicio 3 - TIR'!$E$26-'Ejercicio 3 - TIR'!$C$26),'Ejercicio 3 - TIR'!$C$26+SQRT(('Ejercicio 3 - TIR'!$E$26-'Ejercicio 3 - TIR'!$C$26)*('Ejercicio 3 - TIR'!$D$26-'Ejercicio 3 - TIR'!$C$26)*X603),'Ejercicio 3 - TIR'!$E$26-SQRT(('Ejercicio 3 - TIR'!$E$26-'Ejercicio 3 - TIR'!$C$26)*('Ejercicio 3 - TIR'!$E$26-'Ejercicio 3 - TIR'!$D$26)*(1-X603)))</f>
        <v>0.218183996893809</v>
      </c>
      <c r="Z603" s="24">
        <f ca="1" t="shared" si="4288"/>
        <v>1.14155298103108</v>
      </c>
      <c r="AA603" s="24">
        <f ca="1" t="shared" si="4289"/>
        <v>1.30215944497448</v>
      </c>
      <c r="AB603" s="24">
        <f ca="1" t="shared" si="4290"/>
        <v>1.56945467780192</v>
      </c>
      <c r="AC603" s="24">
        <f ca="1" t="shared" si="4291"/>
        <v>1.86354642019017</v>
      </c>
      <c r="AD603" s="24">
        <f ca="1" t="shared" si="4292"/>
        <v>2.27014242654441</v>
      </c>
      <c r="AE603" s="23">
        <f ca="1" t="shared" si="4293"/>
        <v>4904.54171700229</v>
      </c>
      <c r="AF603" s="23">
        <f ca="1" t="shared" si="4294"/>
        <v>5594.56759886645</v>
      </c>
      <c r="AG603" s="23">
        <f ca="1" t="shared" si="4295"/>
        <v>6742.96862969193</v>
      </c>
      <c r="AH603" s="23">
        <f ca="1" t="shared" si="4296"/>
        <v>8006.49756188945</v>
      </c>
      <c r="AI603" s="23">
        <f ca="1" t="shared" si="4297"/>
        <v>9753.38720106302</v>
      </c>
      <c r="AJ603" s="25">
        <f ca="1" t="shared" si="4298"/>
        <v>39718.2868257733</v>
      </c>
      <c r="AK603" s="25">
        <f ca="1" t="shared" si="4299"/>
        <v>55441.711043916</v>
      </c>
      <c r="AL603" s="25">
        <f ca="1" t="shared" si="4300"/>
        <v>51932.5664300087</v>
      </c>
      <c r="AM603" s="25">
        <f ca="1" t="shared" si="4301"/>
        <v>77755.0967318813</v>
      </c>
      <c r="AN603" s="25">
        <f ca="1" t="shared" si="4302"/>
        <v>93320.2431227697</v>
      </c>
      <c r="AO603" s="25">
        <f ca="1">C603/'Ejercicio 3 - TIR'!$D$7</f>
        <v>14841.209939067</v>
      </c>
      <c r="AP603" s="25">
        <f ca="1" t="shared" si="4303"/>
        <v>24877.0768867064</v>
      </c>
      <c r="AQ603" s="25">
        <f ca="1" t="shared" si="4304"/>
        <v>40600.501104849</v>
      </c>
      <c r="AR603" s="25">
        <f ca="1" t="shared" si="4305"/>
        <v>37091.3564909417</v>
      </c>
      <c r="AS603" s="25">
        <f ca="1" t="shared" si="4306"/>
        <v>62913.8867928144</v>
      </c>
      <c r="AT603" s="25">
        <f ca="1" t="shared" si="4307"/>
        <v>78479.0331837027</v>
      </c>
      <c r="AU603" s="25">
        <f ca="1">AP603*'Ejercicio 3 - TIR'!$D$5</f>
        <v>12438.5384433532</v>
      </c>
      <c r="AV603" s="25">
        <f ca="1">AQ603*'Ejercicio 3 - TIR'!$D$5</f>
        <v>20300.2505524245</v>
      </c>
      <c r="AW603" s="25">
        <f ca="1">AR603*'Ejercicio 3 - TIR'!$D$5</f>
        <v>18545.6782454708</v>
      </c>
      <c r="AX603" s="25">
        <f ca="1">AS603*'Ejercicio 3 - TIR'!$D$5</f>
        <v>31456.9433964072</v>
      </c>
      <c r="AY603" s="25">
        <f ca="1">AT603*'Ejercicio 3 - TIR'!$D$5</f>
        <v>39239.5165918514</v>
      </c>
      <c r="AZ603" s="25">
        <f ca="1" t="shared" ref="AZ603:BD603" si="4491">AJ603-AU603-AE603</f>
        <v>22375.2066654179</v>
      </c>
      <c r="BA603" s="25">
        <f ca="1" t="shared" si="4491"/>
        <v>29546.892892625</v>
      </c>
      <c r="BB603" s="25">
        <f ca="1" t="shared" si="4491"/>
        <v>26643.9195548459</v>
      </c>
      <c r="BC603" s="25">
        <f ca="1" t="shared" si="4491"/>
        <v>38291.6557735847</v>
      </c>
      <c r="BD603" s="25">
        <f ca="1" t="shared" si="4491"/>
        <v>44327.3393298553</v>
      </c>
      <c r="BE603" s="25">
        <f ca="1" t="shared" ref="BE603:BI603" si="4492">AZ603/Z603</f>
        <v>19600.6729755179</v>
      </c>
      <c r="BF603" s="25">
        <f ca="1" t="shared" si="4492"/>
        <v>22690.687385986</v>
      </c>
      <c r="BG603" s="25">
        <f ca="1" t="shared" si="4492"/>
        <v>16976.5460141619</v>
      </c>
      <c r="BH603" s="25">
        <f ca="1" t="shared" si="4492"/>
        <v>20547.7338040643</v>
      </c>
      <c r="BI603" s="25">
        <f ca="1" t="shared" si="4492"/>
        <v>19526.2371257164</v>
      </c>
      <c r="BJ603" s="25">
        <f ca="1" t="shared" si="4310"/>
        <v>78656.1198035042</v>
      </c>
      <c r="BK603" s="25">
        <f ca="1" t="shared" si="4311"/>
        <v>33691.6603439286</v>
      </c>
      <c r="BL603" s="25">
        <f ca="1" t="shared" si="4312"/>
        <v>112347.780147433</v>
      </c>
      <c r="BM603" s="25">
        <f ca="1">BK603*'Ejercicio 3 - TIR'!$D$5</f>
        <v>16845.8301719643</v>
      </c>
      <c r="BN603" s="25">
        <f ca="1" t="shared" si="4313"/>
        <v>95501.9499754685</v>
      </c>
      <c r="BO603" s="25">
        <f ca="1" t="shared" si="4314"/>
        <v>42068.704086043</v>
      </c>
      <c r="BP603" s="25">
        <f ca="1" t="shared" si="4315"/>
        <v>-108854.148811844</v>
      </c>
      <c r="BQ603" s="25">
        <f ca="1" t="shared" ref="BQ603:BT603" si="4493">BE603</f>
        <v>19600.6729755179</v>
      </c>
      <c r="BR603" s="25">
        <f ca="1" t="shared" si="4493"/>
        <v>22690.687385986</v>
      </c>
      <c r="BS603" s="25">
        <f ca="1" t="shared" si="4493"/>
        <v>16976.5460141619</v>
      </c>
      <c r="BT603" s="25">
        <f ca="1" t="shared" si="4493"/>
        <v>20547.7338040643</v>
      </c>
      <c r="BU603" s="25">
        <f ca="1" t="shared" si="4317"/>
        <v>61594.9412117593</v>
      </c>
      <c r="BV603" s="27">
        <f ca="1" t="shared" si="4318"/>
        <v>7.78027849802041</v>
      </c>
    </row>
    <row r="604" ht="15" customHeight="1" spans="1:74">
      <c r="A604" s="23">
        <v>603</v>
      </c>
      <c r="B604" s="24">
        <f ca="1" t="shared" ref="B604:F604" si="4494">RAND()</f>
        <v>0.282874695190378</v>
      </c>
      <c r="C604" s="25">
        <f ca="1">IF(B604&lt;=('Ejercicio 3 - TIR'!$D$13-'Ejercicio 3 - TIR'!$C$13)/('Ejercicio 3 - TIR'!$E$13-'Ejercicio 3 - TIR'!$C$13),'Ejercicio 3 - TIR'!$C$13+SQRT(('Ejercicio 3 - TIR'!$E$13-'Ejercicio 3 - TIR'!$C$13)*('Ejercicio 3 - TIR'!$D$13-'Ejercicio 3 - TIR'!$C$13)*B604),'Ejercicio 3 - TIR'!$E$13-SQRT(('Ejercicio 3 - TIR'!$E$13-'Ejercicio 3 - TIR'!$C$13)*('Ejercicio 3 - TIR'!$E$13-'Ejercicio 3 - TIR'!$D$13)*(1-B604)))</f>
        <v>70664.8612450606</v>
      </c>
      <c r="D604" s="24">
        <f ca="1" t="shared" si="4494"/>
        <v>0.868181485330217</v>
      </c>
      <c r="E604" s="25">
        <f ca="1">IF(D604&lt;=('Ejercicio 3 - TIR'!$D$14-'Ejercicio 3 - TIR'!$C$14)/('Ejercicio 3 - TIR'!$E$14-'Ejercicio 3 - TIR'!$C$14),'Ejercicio 3 - TIR'!$C$14+SQRT(('Ejercicio 3 - TIR'!$E$14-'Ejercicio 3 - TIR'!$C$14)*('Ejercicio 3 - TIR'!$D$14-'Ejercicio 3 - TIR'!$C$14)*D604),'Ejercicio 3 - TIR'!$E$14-SQRT(('Ejercicio 3 - TIR'!$E$14-'Ejercicio 3 - TIR'!$C$14)*('Ejercicio 3 - TIR'!$E$14-'Ejercicio 3 - TIR'!$D$14)*(1-D604)))</f>
        <v>35553.3408945066</v>
      </c>
      <c r="F604" s="24">
        <f ca="1" t="shared" si="4494"/>
        <v>0.137789801748342</v>
      </c>
      <c r="G604" s="25">
        <f ca="1">IF(F604&lt;=('Ejercicio 3 - TIR'!$D$18-'Ejercicio 3 - TIR'!$C$18)/('Ejercicio 3 - TIR'!$E$18-'Ejercicio 3 - TIR'!$C$18),'Ejercicio 3 - TIR'!$C$18+SQRT(('Ejercicio 3 - TIR'!$E$18-'Ejercicio 3 - TIR'!$C$18)*('Ejercicio 3 - TIR'!$D$18-'Ejercicio 3 - TIR'!$C$18)*F604),'Ejercicio 3 - TIR'!$E$18-SQRT(('Ejercicio 3 - TIR'!$E$18-'Ejercicio 3 - TIR'!$C$18)*('Ejercicio 3 - TIR'!$E$18-'Ejercicio 3 - TIR'!$D$18)*(1-F604)))</f>
        <v>34546.258930401</v>
      </c>
      <c r="H604" s="24">
        <f ca="1" t="shared" ref="H604:L604" si="4495">RAND()</f>
        <v>0.796413062122616</v>
      </c>
      <c r="I604" s="25">
        <f ca="1">IF(H604&lt;=('Ejercicio 3 - TIR'!$D$18-'Ejercicio 3 - TIR'!$C$18)/('Ejercicio 3 - TIR'!$E$18-'Ejercicio 3 - TIR'!$C$18),'Ejercicio 3 - TIR'!$C$18+SQRT(('Ejercicio 3 - TIR'!$E$18-'Ejercicio 3 - TIR'!$C$18)*('Ejercicio 3 - TIR'!$D$18-'Ejercicio 3 - TIR'!$C$18)*H604),'Ejercicio 3 - TIR'!$E$18-SQRT(('Ejercicio 3 - TIR'!$E$18-'Ejercicio 3 - TIR'!$C$18)*('Ejercicio 3 - TIR'!$E$18-'Ejercicio 3 - TIR'!$D$18)*(1-H604)))</f>
        <v>41092.4406158314</v>
      </c>
      <c r="J604" s="24">
        <f ca="1" t="shared" si="4495"/>
        <v>0.545537150241492</v>
      </c>
      <c r="K604" s="25">
        <f ca="1">IF(J604&lt;=('Ejercicio 3 - TIR'!$D$18-'Ejercicio 3 - TIR'!$C$18)/('Ejercicio 3 - TIR'!$E$18-'Ejercicio 3 - TIR'!$C$18),'Ejercicio 3 - TIR'!$C$18+SQRT(('Ejercicio 3 - TIR'!$E$18-'Ejercicio 3 - TIR'!$C$18)*('Ejercicio 3 - TIR'!$D$18-'Ejercicio 3 - TIR'!$C$18)*J604),'Ejercicio 3 - TIR'!$E$18-SQRT(('Ejercicio 3 - TIR'!$E$18-'Ejercicio 3 - TIR'!$C$18)*('Ejercicio 3 - TIR'!$E$18-'Ejercicio 3 - TIR'!$D$18)*(1-J604)))</f>
        <v>39046.0252341138</v>
      </c>
      <c r="L604" s="24">
        <f ca="1" t="shared" si="4495"/>
        <v>0.689730639206726</v>
      </c>
      <c r="M604" s="25">
        <f ca="1">IF(L604&lt;=('Ejercicio 3 - TIR'!$D$18-'Ejercicio 3 - TIR'!$C$18)/('Ejercicio 3 - TIR'!$E$18-'Ejercicio 3 - TIR'!$C$18),'Ejercicio 3 - TIR'!$C$18+SQRT(('Ejercicio 3 - TIR'!$E$18-'Ejercicio 3 - TIR'!$C$18)*('Ejercicio 3 - TIR'!$D$18-'Ejercicio 3 - TIR'!$C$18)*L604),'Ejercicio 3 - TIR'!$E$18-SQRT(('Ejercicio 3 - TIR'!$E$18-'Ejercicio 3 - TIR'!$C$18)*('Ejercicio 3 - TIR'!$E$18-'Ejercicio 3 - TIR'!$D$18)*(1-L604)))</f>
        <v>40176.080218381</v>
      </c>
      <c r="N604" s="24">
        <f ca="1" t="shared" ref="N604:R604" si="4496">RAND()</f>
        <v>0.223121925977834</v>
      </c>
      <c r="O604" s="25">
        <f ca="1">IF(N604&lt;=('Ejercicio 3 - TIR'!$D$18-'Ejercicio 3 - TIR'!$C$18)/('Ejercicio 3 - TIR'!$E$18-'Ejercicio 3 - TIR'!$C$18),'Ejercicio 3 - TIR'!$C$18+SQRT(('Ejercicio 3 - TIR'!$E$18-'Ejercicio 3 - TIR'!$C$18)*('Ejercicio 3 - TIR'!$D$18-'Ejercicio 3 - TIR'!$C$18)*N604),'Ejercicio 3 - TIR'!$E$18-SQRT(('Ejercicio 3 - TIR'!$E$18-'Ejercicio 3 - TIR'!$C$18)*('Ejercicio 3 - TIR'!$E$18-'Ejercicio 3 - TIR'!$D$18)*(1-N604)))</f>
        <v>35785.1783807135</v>
      </c>
      <c r="P604" s="24">
        <f ca="1" t="shared" si="4496"/>
        <v>0.535760995198751</v>
      </c>
      <c r="Q604" s="26">
        <f ca="1">IF(P604&lt;=('Ejercicio 3 - TIR'!$D$22-'Ejercicio 3 - TIR'!$C$22)/('Ejercicio 3 - TIR'!$E$22-'Ejercicio 3 - TIR'!$C$22),'Ejercicio 3 - TIR'!$C$22+SQRT(('Ejercicio 3 - TIR'!$E$22-'Ejercicio 3 - TIR'!$C$22)*('Ejercicio 3 - TIR'!$D$22-'Ejercicio 3 - TIR'!$C$22)*P604),'Ejercicio 3 - TIR'!$E$22-SQRT(('Ejercicio 3 - TIR'!$E$22-'Ejercicio 3 - TIR'!$C$22)*('Ejercicio 3 - TIR'!$E$22-'Ejercicio 3 - TIR'!$D$22)*(1-P604)))</f>
        <v>0.151092730868478</v>
      </c>
      <c r="R604" s="24">
        <f ca="1" t="shared" si="4496"/>
        <v>0.876646386014107</v>
      </c>
      <c r="S604" s="26">
        <f ca="1">IF(R604&lt;=('Ejercicio 3 - TIR'!$D$23-'Ejercicio 3 - TIR'!$C$23)/('Ejercicio 3 - TIR'!$E$23-'Ejercicio 3 - TIR'!$C$23),'Ejercicio 3 - TIR'!$C$23+SQRT(('Ejercicio 3 - TIR'!$E$23-'Ejercicio 3 - TIR'!$C$23)*('Ejercicio 3 - TIR'!$D$23-'Ejercicio 3 - TIR'!$C$23)*R604),'Ejercicio 3 - TIR'!$E$23-SQRT(('Ejercicio 3 - TIR'!$E$23-'Ejercicio 3 - TIR'!$C$23)*('Ejercicio 3 - TIR'!$E$23-'Ejercicio 3 - TIR'!$D$23)*(1-R604)))</f>
        <v>0.165099110591156</v>
      </c>
      <c r="T604" s="24">
        <f ca="1" t="shared" ref="T604:X604" si="4497">RAND()</f>
        <v>0.224816690339285</v>
      </c>
      <c r="U604" s="26">
        <f ca="1">IF(T604&lt;=('Ejercicio 3 - TIR'!$D$24-'Ejercicio 3 - TIR'!$C$24)/('Ejercicio 3 - TIR'!$E$24-'Ejercicio 3 - TIR'!$C$24),'Ejercicio 3 - TIR'!$C$24+SQRT(('Ejercicio 3 - TIR'!$E$24-'Ejercicio 3 - TIR'!$C$24)*('Ejercicio 3 - TIR'!$D$24-'Ejercicio 3 - TIR'!$C$24)*T604),'Ejercicio 3 - TIR'!$E$24-SQRT(('Ejercicio 3 - TIR'!$E$24-'Ejercicio 3 - TIR'!$C$24)*('Ejercicio 3 - TIR'!$E$24-'Ejercicio 3 - TIR'!$D$24)*(1-T604)))</f>
        <v>0.171728208617198</v>
      </c>
      <c r="V604" s="24">
        <f ca="1" t="shared" si="4497"/>
        <v>0.119338959156275</v>
      </c>
      <c r="W604" s="26">
        <f ca="1">IF(V604&lt;=('Ejercicio 3 - TIR'!$D$25-'Ejercicio 3 - TIR'!$C$25)/('Ejercicio 3 - TIR'!$E$25-'Ejercicio 3 - TIR'!$C$25),'Ejercicio 3 - TIR'!$C$25+SQRT(('Ejercicio 3 - TIR'!$E$25-'Ejercicio 3 - TIR'!$C$25)*('Ejercicio 3 - TIR'!$D$25-'Ejercicio 3 - TIR'!$C$25)*V604),'Ejercicio 3 - TIR'!$E$25-SQRT(('Ejercicio 3 - TIR'!$E$25-'Ejercicio 3 - TIR'!$C$25)*('Ejercicio 3 - TIR'!$E$25-'Ejercicio 3 - TIR'!$D$25)*(1-V604)))</f>
        <v>0.192925731809796</v>
      </c>
      <c r="X604" s="24">
        <f ca="1" t="shared" si="4497"/>
        <v>0.55129962180134</v>
      </c>
      <c r="Y604" s="26">
        <f ca="1">IF(X604&lt;=('Ejercicio 3 - TIR'!$D$26-'Ejercicio 3 - TIR'!$C$26)/('Ejercicio 3 - TIR'!$E$26-'Ejercicio 3 - TIR'!$C$26),'Ejercicio 3 - TIR'!$C$26+SQRT(('Ejercicio 3 - TIR'!$E$26-'Ejercicio 3 - TIR'!$C$26)*('Ejercicio 3 - TIR'!$D$26-'Ejercicio 3 - TIR'!$C$26)*X604),'Ejercicio 3 - TIR'!$E$26-SQRT(('Ejercicio 3 - TIR'!$E$26-'Ejercicio 3 - TIR'!$C$26)*('Ejercicio 3 - TIR'!$E$26-'Ejercicio 3 - TIR'!$D$26)*(1-X604)))</f>
        <v>0.230776204511712</v>
      </c>
      <c r="Z604" s="24">
        <f ca="1" t="shared" si="4288"/>
        <v>1.15109273086848</v>
      </c>
      <c r="AA604" s="24">
        <f ca="1" t="shared" si="4289"/>
        <v>1.34113711694281</v>
      </c>
      <c r="AB604" s="24">
        <f ca="1" t="shared" si="4290"/>
        <v>1.57144819154543</v>
      </c>
      <c r="AC604" s="24">
        <f ca="1" t="shared" si="4291"/>
        <v>1.87462098390051</v>
      </c>
      <c r="AD604" s="24">
        <f ca="1" t="shared" si="4292"/>
        <v>2.30723889946309</v>
      </c>
      <c r="AE604" s="23">
        <f ca="1" t="shared" si="4293"/>
        <v>5371.85136724893</v>
      </c>
      <c r="AF604" s="23">
        <f ca="1" t="shared" si="4294"/>
        <v>6258.73925020962</v>
      </c>
      <c r="AG604" s="23">
        <f ca="1" t="shared" si="4295"/>
        <v>7333.54132985026</v>
      </c>
      <c r="AH604" s="23">
        <f ca="1" t="shared" si="4296"/>
        <v>8748.37015766901</v>
      </c>
      <c r="AI604" s="23">
        <f ca="1" t="shared" si="4297"/>
        <v>10767.2858183194</v>
      </c>
      <c r="AJ604" s="25">
        <f ca="1" t="shared" si="4298"/>
        <v>39765.9475334849</v>
      </c>
      <c r="AK604" s="25">
        <f ca="1" t="shared" si="4299"/>
        <v>55110.5973356597</v>
      </c>
      <c r="AL604" s="25">
        <f ca="1" t="shared" si="4300"/>
        <v>61358.8057411854</v>
      </c>
      <c r="AM604" s="25">
        <f ca="1" t="shared" si="4301"/>
        <v>75314.9230282473</v>
      </c>
      <c r="AN604" s="25">
        <f ca="1" t="shared" si="4302"/>
        <v>82564.9555842077</v>
      </c>
      <c r="AO604" s="25">
        <f ca="1">C604/'Ejercicio 3 - TIR'!$D$7</f>
        <v>14132.9722490121</v>
      </c>
      <c r="AP604" s="25">
        <f ca="1" t="shared" si="4303"/>
        <v>25632.9752844728</v>
      </c>
      <c r="AQ604" s="25">
        <f ca="1" t="shared" si="4304"/>
        <v>40977.6250866476</v>
      </c>
      <c r="AR604" s="25">
        <f ca="1" t="shared" si="4305"/>
        <v>47225.8334921733</v>
      </c>
      <c r="AS604" s="25">
        <f ca="1" t="shared" si="4306"/>
        <v>61181.9507792352</v>
      </c>
      <c r="AT604" s="25">
        <f ca="1" t="shared" si="4307"/>
        <v>68431.9833351956</v>
      </c>
      <c r="AU604" s="25">
        <f ca="1">AP604*'Ejercicio 3 - TIR'!$D$5</f>
        <v>12816.4876422364</v>
      </c>
      <c r="AV604" s="25">
        <f ca="1">AQ604*'Ejercicio 3 - TIR'!$D$5</f>
        <v>20488.8125433238</v>
      </c>
      <c r="AW604" s="25">
        <f ca="1">AR604*'Ejercicio 3 - TIR'!$D$5</f>
        <v>23612.9167460866</v>
      </c>
      <c r="AX604" s="25">
        <f ca="1">AS604*'Ejercicio 3 - TIR'!$D$5</f>
        <v>30590.9753896176</v>
      </c>
      <c r="AY604" s="25">
        <f ca="1">AT604*'Ejercicio 3 - TIR'!$D$5</f>
        <v>34215.9916675978</v>
      </c>
      <c r="AZ604" s="25">
        <f ca="1" t="shared" ref="AZ604:BD604" si="4498">AJ604-AU604-AE604</f>
        <v>21577.6085239996</v>
      </c>
      <c r="BA604" s="25">
        <f ca="1" t="shared" si="4498"/>
        <v>28363.0455421263</v>
      </c>
      <c r="BB604" s="25">
        <f ca="1" t="shared" si="4498"/>
        <v>30412.3476652485</v>
      </c>
      <c r="BC604" s="25">
        <f ca="1" t="shared" si="4498"/>
        <v>35975.5774809607</v>
      </c>
      <c r="BD604" s="25">
        <f ca="1" t="shared" si="4498"/>
        <v>37581.6780982905</v>
      </c>
      <c r="BE604" s="25">
        <f ca="1" t="shared" ref="BE604:BI604" si="4499">AZ604/Z604</f>
        <v>18745.3260240117</v>
      </c>
      <c r="BF604" s="25">
        <f ca="1" t="shared" si="4499"/>
        <v>21148.5053868178</v>
      </c>
      <c r="BG604" s="25">
        <f ca="1" t="shared" si="4499"/>
        <v>19353.0705172912</v>
      </c>
      <c r="BH604" s="25">
        <f ca="1" t="shared" si="4499"/>
        <v>19190.8539325675</v>
      </c>
      <c r="BI604" s="25">
        <f ca="1" t="shared" si="4499"/>
        <v>16288.5941750705</v>
      </c>
      <c r="BJ604" s="25">
        <f ca="1" t="shared" si="4310"/>
        <v>82030.0511176773</v>
      </c>
      <c r="BK604" s="25">
        <f ca="1" t="shared" si="4311"/>
        <v>32608.1433379531</v>
      </c>
      <c r="BL604" s="25">
        <f ca="1" t="shared" si="4312"/>
        <v>114638.19445563</v>
      </c>
      <c r="BM604" s="25">
        <f ca="1">BK604*'Ejercicio 3 - TIR'!$D$5</f>
        <v>16304.0716689765</v>
      </c>
      <c r="BN604" s="25">
        <f ca="1" t="shared" si="4313"/>
        <v>98334.1227866539</v>
      </c>
      <c r="BO604" s="25">
        <f ca="1" t="shared" si="4314"/>
        <v>42619.8270190126</v>
      </c>
      <c r="BP604" s="25">
        <f ca="1" t="shared" si="4315"/>
        <v>-106218.202139567</v>
      </c>
      <c r="BQ604" s="25">
        <f ca="1" t="shared" ref="BQ604:BT604" si="4500">BE604</f>
        <v>18745.3260240117</v>
      </c>
      <c r="BR604" s="25">
        <f ca="1" t="shared" si="4500"/>
        <v>21148.5053868178</v>
      </c>
      <c r="BS604" s="25">
        <f ca="1" t="shared" si="4500"/>
        <v>19353.0705172912</v>
      </c>
      <c r="BT604" s="25">
        <f ca="1" t="shared" si="4500"/>
        <v>19190.8539325675</v>
      </c>
      <c r="BU604" s="25">
        <f ca="1" t="shared" si="4317"/>
        <v>58908.4211940832</v>
      </c>
      <c r="BV604" s="27">
        <f ca="1" t="shared" si="4318"/>
        <v>7.64888260893806</v>
      </c>
    </row>
    <row r="605" ht="15" customHeight="1" spans="1:74">
      <c r="A605" s="23">
        <v>604</v>
      </c>
      <c r="B605" s="24">
        <f ca="1" t="shared" ref="B605:F605" si="4501">RAND()</f>
        <v>0.769599007773908</v>
      </c>
      <c r="C605" s="25">
        <f ca="1">IF(B605&lt;=('Ejercicio 3 - TIR'!$D$13-'Ejercicio 3 - TIR'!$C$13)/('Ejercicio 3 - TIR'!$E$13-'Ejercicio 3 - TIR'!$C$13),'Ejercicio 3 - TIR'!$C$13+SQRT(('Ejercicio 3 - TIR'!$E$13-'Ejercicio 3 - TIR'!$C$13)*('Ejercicio 3 - TIR'!$D$13-'Ejercicio 3 - TIR'!$C$13)*B605),'Ejercicio 3 - TIR'!$E$13-SQRT(('Ejercicio 3 - TIR'!$E$13-'Ejercicio 3 - TIR'!$C$13)*('Ejercicio 3 - TIR'!$E$13-'Ejercicio 3 - TIR'!$D$13)*(1-B605)))</f>
        <v>83372.2764435023</v>
      </c>
      <c r="D605" s="24">
        <f ca="1" t="shared" si="4501"/>
        <v>0.719065516265843</v>
      </c>
      <c r="E605" s="25">
        <f ca="1">IF(D605&lt;=('Ejercicio 3 - TIR'!$D$14-'Ejercicio 3 - TIR'!$C$14)/('Ejercicio 3 - TIR'!$E$14-'Ejercicio 3 - TIR'!$C$14),'Ejercicio 3 - TIR'!$C$14+SQRT(('Ejercicio 3 - TIR'!$E$14-'Ejercicio 3 - TIR'!$C$14)*('Ejercicio 3 - TIR'!$D$14-'Ejercicio 3 - TIR'!$C$14)*D605),'Ejercicio 3 - TIR'!$E$14-SQRT(('Ejercicio 3 - TIR'!$E$14-'Ejercicio 3 - TIR'!$C$14)*('Ejercicio 3 - TIR'!$E$14-'Ejercicio 3 - TIR'!$D$14)*(1-D605)))</f>
        <v>33508.4537619976</v>
      </c>
      <c r="F605" s="24">
        <f ca="1" t="shared" si="4501"/>
        <v>0.26786805232535</v>
      </c>
      <c r="G605" s="25">
        <f ca="1">IF(F605&lt;=('Ejercicio 3 - TIR'!$D$18-'Ejercicio 3 - TIR'!$C$18)/('Ejercicio 3 - TIR'!$E$18-'Ejercicio 3 - TIR'!$C$18),'Ejercicio 3 - TIR'!$C$18+SQRT(('Ejercicio 3 - TIR'!$E$18-'Ejercicio 3 - TIR'!$C$18)*('Ejercicio 3 - TIR'!$D$18-'Ejercicio 3 - TIR'!$C$18)*F605),'Ejercicio 3 - TIR'!$E$18-SQRT(('Ejercicio 3 - TIR'!$E$18-'Ejercicio 3 - TIR'!$C$18)*('Ejercicio 3 - TIR'!$E$18-'Ejercicio 3 - TIR'!$D$18)*(1-F605)))</f>
        <v>36338.7859917182</v>
      </c>
      <c r="H605" s="24">
        <f ca="1" t="shared" ref="H605:L605" si="4502">RAND()</f>
        <v>0.598278357786732</v>
      </c>
      <c r="I605" s="25">
        <f ca="1">IF(H605&lt;=('Ejercicio 3 - TIR'!$D$18-'Ejercicio 3 - TIR'!$C$18)/('Ejercicio 3 - TIR'!$E$18-'Ejercicio 3 - TIR'!$C$18),'Ejercicio 3 - TIR'!$C$18+SQRT(('Ejercicio 3 - TIR'!$E$18-'Ejercicio 3 - TIR'!$C$18)*('Ejercicio 3 - TIR'!$D$18-'Ejercicio 3 - TIR'!$C$18)*H605),'Ejercicio 3 - TIR'!$E$18-SQRT(('Ejercicio 3 - TIR'!$E$18-'Ejercicio 3 - TIR'!$C$18)*('Ejercicio 3 - TIR'!$E$18-'Ejercicio 3 - TIR'!$D$18)*(1-H605)))</f>
        <v>39473.2124259941</v>
      </c>
      <c r="J605" s="24">
        <f ca="1" t="shared" si="4502"/>
        <v>0.91483418955932</v>
      </c>
      <c r="K605" s="25">
        <f ca="1">IF(J605&lt;=('Ejercicio 3 - TIR'!$D$18-'Ejercicio 3 - TIR'!$C$18)/('Ejercicio 3 - TIR'!$E$18-'Ejercicio 3 - TIR'!$C$18),'Ejercicio 3 - TIR'!$C$18+SQRT(('Ejercicio 3 - TIR'!$E$18-'Ejercicio 3 - TIR'!$C$18)*('Ejercicio 3 - TIR'!$D$18-'Ejercicio 3 - TIR'!$C$18)*J605),'Ejercicio 3 - TIR'!$E$18-SQRT(('Ejercicio 3 - TIR'!$E$18-'Ejercicio 3 - TIR'!$C$18)*('Ejercicio 3 - TIR'!$E$18-'Ejercicio 3 - TIR'!$D$18)*(1-J605)))</f>
        <v>42472.6623132136</v>
      </c>
      <c r="L605" s="24">
        <f ca="1" t="shared" si="4502"/>
        <v>0.150170692630726</v>
      </c>
      <c r="M605" s="25">
        <f ca="1">IF(L605&lt;=('Ejercicio 3 - TIR'!$D$18-'Ejercicio 3 - TIR'!$C$18)/('Ejercicio 3 - TIR'!$E$18-'Ejercicio 3 - TIR'!$C$18),'Ejercicio 3 - TIR'!$C$18+SQRT(('Ejercicio 3 - TIR'!$E$18-'Ejercicio 3 - TIR'!$C$18)*('Ejercicio 3 - TIR'!$D$18-'Ejercicio 3 - TIR'!$C$18)*L605),'Ejercicio 3 - TIR'!$E$18-SQRT(('Ejercicio 3 - TIR'!$E$18-'Ejercicio 3 - TIR'!$C$18)*('Ejercicio 3 - TIR'!$E$18-'Ejercicio 3 - TIR'!$D$18)*(1-L605)))</f>
        <v>34746.1146103533</v>
      </c>
      <c r="N605" s="24">
        <f ca="1" t="shared" ref="N605:R605" si="4503">RAND()</f>
        <v>0.963742923109473</v>
      </c>
      <c r="O605" s="25">
        <f ca="1">IF(N605&lt;=('Ejercicio 3 - TIR'!$D$18-'Ejercicio 3 - TIR'!$C$18)/('Ejercicio 3 - TIR'!$E$18-'Ejercicio 3 - TIR'!$C$18),'Ejercicio 3 - TIR'!$C$18+SQRT(('Ejercicio 3 - TIR'!$E$18-'Ejercicio 3 - TIR'!$C$18)*('Ejercicio 3 - TIR'!$D$18-'Ejercicio 3 - TIR'!$C$18)*N605),'Ejercicio 3 - TIR'!$E$18-SQRT(('Ejercicio 3 - TIR'!$E$18-'Ejercicio 3 - TIR'!$C$18)*('Ejercicio 3 - TIR'!$E$18-'Ejercicio 3 - TIR'!$D$18)*(1-N605)))</f>
        <v>43350.9758137645</v>
      </c>
      <c r="P605" s="24">
        <f ca="1" t="shared" si="4503"/>
        <v>0.421360963369071</v>
      </c>
      <c r="Q605" s="26">
        <f ca="1">IF(P605&lt;=('Ejercicio 3 - TIR'!$D$22-'Ejercicio 3 - TIR'!$C$22)/('Ejercicio 3 - TIR'!$E$22-'Ejercicio 3 - TIR'!$C$22),'Ejercicio 3 - TIR'!$C$22+SQRT(('Ejercicio 3 - TIR'!$E$22-'Ejercicio 3 - TIR'!$C$22)*('Ejercicio 3 - TIR'!$D$22-'Ejercicio 3 - TIR'!$C$22)*P605),'Ejercicio 3 - TIR'!$E$22-SQRT(('Ejercicio 3 - TIR'!$E$22-'Ejercicio 3 - TIR'!$C$22)*('Ejercicio 3 - TIR'!$E$22-'Ejercicio 3 - TIR'!$D$22)*(1-P605)))</f>
        <v>0.147539966123151</v>
      </c>
      <c r="R605" s="24">
        <f ca="1" t="shared" si="4503"/>
        <v>0.291163361614157</v>
      </c>
      <c r="S605" s="26">
        <f ca="1">IF(R605&lt;=('Ejercicio 3 - TIR'!$D$23-'Ejercicio 3 - TIR'!$C$23)/('Ejercicio 3 - TIR'!$E$23-'Ejercicio 3 - TIR'!$C$23),'Ejercicio 3 - TIR'!$C$23+SQRT(('Ejercicio 3 - TIR'!$E$23-'Ejercicio 3 - TIR'!$C$23)*('Ejercicio 3 - TIR'!$D$23-'Ejercicio 3 - TIR'!$C$23)*R605),'Ejercicio 3 - TIR'!$E$23-SQRT(('Ejercicio 3 - TIR'!$E$23-'Ejercicio 3 - TIR'!$C$23)*('Ejercicio 3 - TIR'!$E$23-'Ejercicio 3 - TIR'!$D$23)*(1-R605)))</f>
        <v>0.142893100508788</v>
      </c>
      <c r="T605" s="24">
        <f ca="1" t="shared" ref="T605:X605" si="4504">RAND()</f>
        <v>0.854730457974387</v>
      </c>
      <c r="U605" s="26">
        <f ca="1">IF(T605&lt;=('Ejercicio 3 - TIR'!$D$24-'Ejercicio 3 - TIR'!$C$24)/('Ejercicio 3 - TIR'!$E$24-'Ejercicio 3 - TIR'!$C$24),'Ejercicio 3 - TIR'!$C$24+SQRT(('Ejercicio 3 - TIR'!$E$24-'Ejercicio 3 - TIR'!$C$24)*('Ejercicio 3 - TIR'!$D$24-'Ejercicio 3 - TIR'!$C$24)*T605),'Ejercicio 3 - TIR'!$E$24-SQRT(('Ejercicio 3 - TIR'!$E$24-'Ejercicio 3 - TIR'!$C$24)*('Ejercicio 3 - TIR'!$E$24-'Ejercicio 3 - TIR'!$D$24)*(1-T605)))</f>
        <v>0.199831839011161</v>
      </c>
      <c r="V605" s="24">
        <f ca="1" t="shared" si="4504"/>
        <v>0.0961193727208223</v>
      </c>
      <c r="W605" s="26">
        <f ca="1">IF(V605&lt;=('Ejercicio 3 - TIR'!$D$25-'Ejercicio 3 - TIR'!$C$25)/('Ejercicio 3 - TIR'!$E$25-'Ejercicio 3 - TIR'!$C$25),'Ejercicio 3 - TIR'!$C$25+SQRT(('Ejercicio 3 - TIR'!$E$25-'Ejercicio 3 - TIR'!$C$25)*('Ejercicio 3 - TIR'!$D$25-'Ejercicio 3 - TIR'!$C$25)*V605),'Ejercicio 3 - TIR'!$E$25-SQRT(('Ejercicio 3 - TIR'!$E$25-'Ejercicio 3 - TIR'!$C$25)*('Ejercicio 3 - TIR'!$E$25-'Ejercicio 3 - TIR'!$D$25)*(1-V605)))</f>
        <v>0.191600306970471</v>
      </c>
      <c r="X605" s="24">
        <f ca="1" t="shared" si="4504"/>
        <v>0.735129980536677</v>
      </c>
      <c r="Y605" s="26">
        <f ca="1">IF(X605&lt;=('Ejercicio 3 - TIR'!$D$26-'Ejercicio 3 - TIR'!$C$26)/('Ejercicio 3 - TIR'!$E$26-'Ejercicio 3 - TIR'!$C$26),'Ejercicio 3 - TIR'!$C$26+SQRT(('Ejercicio 3 - TIR'!$E$26-'Ejercicio 3 - TIR'!$C$26)*('Ejercicio 3 - TIR'!$D$26-'Ejercicio 3 - TIR'!$C$26)*X605),'Ejercicio 3 - TIR'!$E$26-SQRT(('Ejercicio 3 - TIR'!$E$26-'Ejercicio 3 - TIR'!$C$26)*('Ejercicio 3 - TIR'!$E$26-'Ejercicio 3 - TIR'!$D$26)*(1-X605)))</f>
        <v>0.242180717813502</v>
      </c>
      <c r="Z605" s="24">
        <f ca="1" t="shared" si="4288"/>
        <v>1.14753996612315</v>
      </c>
      <c r="AA605" s="24">
        <f ca="1" t="shared" si="4289"/>
        <v>1.31151550984024</v>
      </c>
      <c r="AB605" s="24">
        <f ca="1" t="shared" si="4290"/>
        <v>1.57359806606327</v>
      </c>
      <c r="AC605" s="24">
        <f ca="1" t="shared" si="4291"/>
        <v>1.87509993856914</v>
      </c>
      <c r="AD605" s="24">
        <f ca="1" t="shared" si="4292"/>
        <v>2.32921298766386</v>
      </c>
      <c r="AE605" s="23">
        <f ca="1" t="shared" si="4293"/>
        <v>4943.83613288431</v>
      </c>
      <c r="AF605" s="23">
        <f ca="1" t="shared" si="4294"/>
        <v>5650.27620631952</v>
      </c>
      <c r="AG605" s="23">
        <f ca="1" t="shared" si="4295"/>
        <v>6779.38129154936</v>
      </c>
      <c r="AH605" s="23">
        <f ca="1" t="shared" si="4296"/>
        <v>8078.31282808008</v>
      </c>
      <c r="AI605" s="23">
        <f ca="1" t="shared" si="4297"/>
        <v>10034.7244275065</v>
      </c>
      <c r="AJ605" s="25">
        <f ca="1" t="shared" si="4298"/>
        <v>41700.2092458927</v>
      </c>
      <c r="AK605" s="25">
        <f ca="1" t="shared" si="4299"/>
        <v>51769.7303199097</v>
      </c>
      <c r="AL605" s="25">
        <f ca="1" t="shared" si="4300"/>
        <v>66834.8992766314</v>
      </c>
      <c r="AM605" s="25">
        <f ca="1" t="shared" si="4301"/>
        <v>65152.4373713896</v>
      </c>
      <c r="AN605" s="25">
        <f ca="1" t="shared" si="4302"/>
        <v>100973.655893322</v>
      </c>
      <c r="AO605" s="25">
        <f ca="1">C605/'Ejercicio 3 - TIR'!$D$7</f>
        <v>16674.4552887005</v>
      </c>
      <c r="AP605" s="25">
        <f ca="1" t="shared" si="4303"/>
        <v>25025.7539571923</v>
      </c>
      <c r="AQ605" s="25">
        <f ca="1" t="shared" si="4304"/>
        <v>35095.2750312093</v>
      </c>
      <c r="AR605" s="25">
        <f ca="1" t="shared" si="4305"/>
        <v>50160.4439879309</v>
      </c>
      <c r="AS605" s="25">
        <f ca="1" t="shared" si="4306"/>
        <v>48477.9820826892</v>
      </c>
      <c r="AT605" s="25">
        <f ca="1" t="shared" si="4307"/>
        <v>84299.200604622</v>
      </c>
      <c r="AU605" s="25">
        <f ca="1">AP605*'Ejercicio 3 - TIR'!$D$5</f>
        <v>12512.8769785961</v>
      </c>
      <c r="AV605" s="25">
        <f ca="1">AQ605*'Ejercicio 3 - TIR'!$D$5</f>
        <v>17547.6375156046</v>
      </c>
      <c r="AW605" s="25">
        <f ca="1">AR605*'Ejercicio 3 - TIR'!$D$5</f>
        <v>25080.2219939655</v>
      </c>
      <c r="AX605" s="25">
        <f ca="1">AS605*'Ejercicio 3 - TIR'!$D$5</f>
        <v>24238.9910413446</v>
      </c>
      <c r="AY605" s="25">
        <f ca="1">AT605*'Ejercicio 3 - TIR'!$D$5</f>
        <v>42149.600302311</v>
      </c>
      <c r="AZ605" s="25">
        <f ca="1" t="shared" ref="AZ605:BD605" si="4505">AJ605-AU605-AE605</f>
        <v>24243.4961344123</v>
      </c>
      <c r="BA605" s="25">
        <f ca="1" t="shared" si="4505"/>
        <v>28571.8165979856</v>
      </c>
      <c r="BB605" s="25">
        <f ca="1" t="shared" si="4505"/>
        <v>34975.2959911166</v>
      </c>
      <c r="BC605" s="25">
        <f ca="1" t="shared" si="4505"/>
        <v>32835.133501965</v>
      </c>
      <c r="BD605" s="25">
        <f ca="1" t="shared" si="4505"/>
        <v>48789.3311635049</v>
      </c>
      <c r="BE605" s="25">
        <f ca="1" t="shared" ref="BE605:BI605" si="4506">AZ605/Z605</f>
        <v>21126.4939349489</v>
      </c>
      <c r="BF605" s="25">
        <f ca="1" t="shared" si="4506"/>
        <v>21785.3440417689</v>
      </c>
      <c r="BG605" s="25">
        <f ca="1" t="shared" si="4506"/>
        <v>22226.321158754</v>
      </c>
      <c r="BH605" s="25">
        <f ca="1" t="shared" si="4506"/>
        <v>17511.1378474157</v>
      </c>
      <c r="BI605" s="25">
        <f ca="1" t="shared" si="4506"/>
        <v>20946.7023504962</v>
      </c>
      <c r="BJ605" s="25">
        <f ca="1" t="shared" si="4310"/>
        <v>78048.3256989788</v>
      </c>
      <c r="BK605" s="25">
        <f ca="1" t="shared" si="4311"/>
        <v>38838.3578206615</v>
      </c>
      <c r="BL605" s="25">
        <f ca="1" t="shared" si="4312"/>
        <v>116886.68351964</v>
      </c>
      <c r="BM605" s="25">
        <f ca="1">BK605*'Ejercicio 3 - TIR'!$D$5</f>
        <v>19419.1789103307</v>
      </c>
      <c r="BN605" s="25">
        <f ca="1" t="shared" si="4313"/>
        <v>97467.5046093095</v>
      </c>
      <c r="BO605" s="25">
        <f ca="1" t="shared" si="4314"/>
        <v>41845.6814063478</v>
      </c>
      <c r="BP605" s="25">
        <f ca="1" t="shared" si="4315"/>
        <v>-116880.7302055</v>
      </c>
      <c r="BQ605" s="25">
        <f ca="1" t="shared" ref="BQ605:BT605" si="4507">BE605</f>
        <v>21126.4939349489</v>
      </c>
      <c r="BR605" s="25">
        <f ca="1" t="shared" si="4507"/>
        <v>21785.3440417689</v>
      </c>
      <c r="BS605" s="25">
        <f ca="1" t="shared" si="4507"/>
        <v>22226.321158754</v>
      </c>
      <c r="BT605" s="25">
        <f ca="1" t="shared" si="4507"/>
        <v>17511.1378474157</v>
      </c>
      <c r="BU605" s="25">
        <f ca="1" t="shared" si="4317"/>
        <v>62792.383756844</v>
      </c>
      <c r="BV605" s="27">
        <f ca="1" t="shared" si="4318"/>
        <v>6.50172027430809</v>
      </c>
    </row>
    <row r="606" ht="15" customHeight="1" spans="1:74">
      <c r="A606" s="23">
        <v>605</v>
      </c>
      <c r="B606" s="24">
        <f ca="1" t="shared" ref="B606:F606" si="4508">RAND()</f>
        <v>0.459069552257247</v>
      </c>
      <c r="C606" s="25">
        <f ca="1">IF(B606&lt;=('Ejercicio 3 - TIR'!$D$13-'Ejercicio 3 - TIR'!$C$13)/('Ejercicio 3 - TIR'!$E$13-'Ejercicio 3 - TIR'!$C$13),'Ejercicio 3 - TIR'!$C$13+SQRT(('Ejercicio 3 - TIR'!$E$13-'Ejercicio 3 - TIR'!$C$13)*('Ejercicio 3 - TIR'!$D$13-'Ejercicio 3 - TIR'!$C$13)*B606),'Ejercicio 3 - TIR'!$E$13-SQRT(('Ejercicio 3 - TIR'!$E$13-'Ejercicio 3 - TIR'!$C$13)*('Ejercicio 3 - TIR'!$E$13-'Ejercicio 3 - TIR'!$D$13)*(1-B606)))</f>
        <v>74522.2344525407</v>
      </c>
      <c r="D606" s="24">
        <f ca="1" t="shared" si="4508"/>
        <v>0.916980887495679</v>
      </c>
      <c r="E606" s="25">
        <f ca="1">IF(D606&lt;=('Ejercicio 3 - TIR'!$D$14-'Ejercicio 3 - TIR'!$C$14)/('Ejercicio 3 - TIR'!$E$14-'Ejercicio 3 - TIR'!$C$14),'Ejercicio 3 - TIR'!$C$14+SQRT(('Ejercicio 3 - TIR'!$E$14-'Ejercicio 3 - TIR'!$C$14)*('Ejercicio 3 - TIR'!$D$14-'Ejercicio 3 - TIR'!$C$14)*D606),'Ejercicio 3 - TIR'!$E$14-SQRT(('Ejercicio 3 - TIR'!$E$14-'Ejercicio 3 - TIR'!$C$14)*('Ejercicio 3 - TIR'!$E$14-'Ejercicio 3 - TIR'!$D$14)*(1-D606)))</f>
        <v>36471.1380197508</v>
      </c>
      <c r="F606" s="24">
        <f ca="1" t="shared" si="4508"/>
        <v>0.832771985239093</v>
      </c>
      <c r="G606" s="25">
        <f ca="1">IF(F606&lt;=('Ejercicio 3 - TIR'!$D$18-'Ejercicio 3 - TIR'!$C$18)/('Ejercicio 3 - TIR'!$E$18-'Ejercicio 3 - TIR'!$C$18),'Ejercicio 3 - TIR'!$C$18+SQRT(('Ejercicio 3 - TIR'!$E$18-'Ejercicio 3 - TIR'!$C$18)*('Ejercicio 3 - TIR'!$D$18-'Ejercicio 3 - TIR'!$C$18)*F606),'Ejercicio 3 - TIR'!$E$18-SQRT(('Ejercicio 3 - TIR'!$E$18-'Ejercicio 3 - TIR'!$C$18)*('Ejercicio 3 - TIR'!$E$18-'Ejercicio 3 - TIR'!$D$18)*(1-F606)))</f>
        <v>41458.5171033777</v>
      </c>
      <c r="H606" s="24">
        <f ca="1" t="shared" ref="H606:L606" si="4509">RAND()</f>
        <v>0.0499645045028643</v>
      </c>
      <c r="I606" s="25">
        <f ca="1">IF(H606&lt;=('Ejercicio 3 - TIR'!$D$18-'Ejercicio 3 - TIR'!$C$18)/('Ejercicio 3 - TIR'!$E$18-'Ejercicio 3 - TIR'!$C$18),'Ejercicio 3 - TIR'!$C$18+SQRT(('Ejercicio 3 - TIR'!$E$18-'Ejercicio 3 - TIR'!$C$18)*('Ejercicio 3 - TIR'!$D$18-'Ejercicio 3 - TIR'!$C$18)*H606),'Ejercicio 3 - TIR'!$E$18-SQRT(('Ejercicio 3 - TIR'!$E$18-'Ejercicio 3 - TIR'!$C$18)*('Ejercicio 3 - TIR'!$E$18-'Ejercicio 3 - TIR'!$D$18)*(1-H606)))</f>
        <v>32737.6405307179</v>
      </c>
      <c r="J606" s="24">
        <f ca="1" t="shared" si="4509"/>
        <v>0.277888022059091</v>
      </c>
      <c r="K606" s="25">
        <f ca="1">IF(J606&lt;=('Ejercicio 3 - TIR'!$D$18-'Ejercicio 3 - TIR'!$C$18)/('Ejercicio 3 - TIR'!$E$18-'Ejercicio 3 - TIR'!$C$18),'Ejercicio 3 - TIR'!$C$18+SQRT(('Ejercicio 3 - TIR'!$E$18-'Ejercicio 3 - TIR'!$C$18)*('Ejercicio 3 - TIR'!$D$18-'Ejercicio 3 - TIR'!$C$18)*J606),'Ejercicio 3 - TIR'!$E$18-SQRT(('Ejercicio 3 - TIR'!$E$18-'Ejercicio 3 - TIR'!$C$18)*('Ejercicio 3 - TIR'!$E$18-'Ejercicio 3 - TIR'!$D$18)*(1-J606)))</f>
        <v>36456.2530394079</v>
      </c>
      <c r="L606" s="24">
        <f ca="1" t="shared" si="4509"/>
        <v>0.707874223861103</v>
      </c>
      <c r="M606" s="25">
        <f ca="1">IF(L606&lt;=('Ejercicio 3 - TIR'!$D$18-'Ejercicio 3 - TIR'!$C$18)/('Ejercicio 3 - TIR'!$E$18-'Ejercicio 3 - TIR'!$C$18),'Ejercicio 3 - TIR'!$C$18+SQRT(('Ejercicio 3 - TIR'!$E$18-'Ejercicio 3 - TIR'!$C$18)*('Ejercicio 3 - TIR'!$D$18-'Ejercicio 3 - TIR'!$C$18)*L606),'Ejercicio 3 - TIR'!$E$18-SQRT(('Ejercicio 3 - TIR'!$E$18-'Ejercicio 3 - TIR'!$C$18)*('Ejercicio 3 - TIR'!$E$18-'Ejercicio 3 - TIR'!$D$18)*(1-L606)))</f>
        <v>40319.2486489435</v>
      </c>
      <c r="N606" s="24">
        <f ca="1" t="shared" ref="N606:R606" si="4510">RAND()</f>
        <v>0.863006106456866</v>
      </c>
      <c r="O606" s="25">
        <f ca="1">IF(N606&lt;=('Ejercicio 3 - TIR'!$D$18-'Ejercicio 3 - TIR'!$C$18)/('Ejercicio 3 - TIR'!$E$18-'Ejercicio 3 - TIR'!$C$18),'Ejercicio 3 - TIR'!$C$18+SQRT(('Ejercicio 3 - TIR'!$E$18-'Ejercicio 3 - TIR'!$C$18)*('Ejercicio 3 - TIR'!$D$18-'Ejercicio 3 - TIR'!$C$18)*N606),'Ejercicio 3 - TIR'!$E$18-SQRT(('Ejercicio 3 - TIR'!$E$18-'Ejercicio 3 - TIR'!$C$18)*('Ejercicio 3 - TIR'!$E$18-'Ejercicio 3 - TIR'!$D$18)*(1-N606)))</f>
        <v>41794.6073538902</v>
      </c>
      <c r="P606" s="24">
        <f ca="1" t="shared" si="4510"/>
        <v>0.346759549276022</v>
      </c>
      <c r="Q606" s="26">
        <f ca="1">IF(P606&lt;=('Ejercicio 3 - TIR'!$D$22-'Ejercicio 3 - TIR'!$C$22)/('Ejercicio 3 - TIR'!$E$22-'Ejercicio 3 - TIR'!$C$22),'Ejercicio 3 - TIR'!$C$22+SQRT(('Ejercicio 3 - TIR'!$E$22-'Ejercicio 3 - TIR'!$C$22)*('Ejercicio 3 - TIR'!$D$22-'Ejercicio 3 - TIR'!$C$22)*P606),'Ejercicio 3 - TIR'!$E$22-SQRT(('Ejercicio 3 - TIR'!$E$22-'Ejercicio 3 - TIR'!$C$22)*('Ejercicio 3 - TIR'!$E$22-'Ejercicio 3 - TIR'!$D$22)*(1-P606)))</f>
        <v>0.14498333822164</v>
      </c>
      <c r="R606" s="24">
        <f ca="1" t="shared" si="4510"/>
        <v>0.599775090729606</v>
      </c>
      <c r="S606" s="26">
        <f ca="1">IF(R606&lt;=('Ejercicio 3 - TIR'!$D$23-'Ejercicio 3 - TIR'!$C$23)/('Ejercicio 3 - TIR'!$E$23-'Ejercicio 3 - TIR'!$C$23),'Ejercicio 3 - TIR'!$C$23+SQRT(('Ejercicio 3 - TIR'!$E$23-'Ejercicio 3 - TIR'!$C$23)*('Ejercicio 3 - TIR'!$D$23-'Ejercicio 3 - TIR'!$C$23)*R606),'Ejercicio 3 - TIR'!$E$23-SQRT(('Ejercicio 3 - TIR'!$E$23-'Ejercicio 3 - TIR'!$C$23)*('Ejercicio 3 - TIR'!$E$23-'Ejercicio 3 - TIR'!$D$23)*(1-R606)))</f>
        <v>0.153159641643847</v>
      </c>
      <c r="T606" s="24">
        <f ca="1" t="shared" ref="T606:X606" si="4511">RAND()</f>
        <v>0.211878000648827</v>
      </c>
      <c r="U606" s="26">
        <f ca="1">IF(T606&lt;=('Ejercicio 3 - TIR'!$D$24-'Ejercicio 3 - TIR'!$C$24)/('Ejercicio 3 - TIR'!$E$24-'Ejercicio 3 - TIR'!$C$24),'Ejercicio 3 - TIR'!$C$24+SQRT(('Ejercicio 3 - TIR'!$E$24-'Ejercicio 3 - TIR'!$C$24)*('Ejercicio 3 - TIR'!$D$24-'Ejercicio 3 - TIR'!$C$24)*T606),'Ejercicio 3 - TIR'!$E$24-SQRT(('Ejercicio 3 - TIR'!$E$24-'Ejercicio 3 - TIR'!$C$24)*('Ejercicio 3 - TIR'!$E$24-'Ejercicio 3 - TIR'!$D$24)*(1-T606)))</f>
        <v>0.171093691032215</v>
      </c>
      <c r="V606" s="24">
        <f ca="1" t="shared" si="4511"/>
        <v>0.744452642666897</v>
      </c>
      <c r="W606" s="26">
        <f ca="1">IF(V606&lt;=('Ejercicio 3 - TIR'!$D$25-'Ejercicio 3 - TIR'!$C$25)/('Ejercicio 3 - TIR'!$E$25-'Ejercicio 3 - TIR'!$C$25),'Ejercicio 3 - TIR'!$C$25+SQRT(('Ejercicio 3 - TIR'!$E$25-'Ejercicio 3 - TIR'!$C$25)*('Ejercicio 3 - TIR'!$D$25-'Ejercicio 3 - TIR'!$C$25)*V606),'Ejercicio 3 - TIR'!$E$25-SQRT(('Ejercicio 3 - TIR'!$E$25-'Ejercicio 3 - TIR'!$C$25)*('Ejercicio 3 - TIR'!$E$25-'Ejercicio 3 - TIR'!$D$25)*(1-V606)))</f>
        <v>0.220093215641499</v>
      </c>
      <c r="X606" s="24">
        <f ca="1" t="shared" si="4511"/>
        <v>0.716820559749559</v>
      </c>
      <c r="Y606" s="26">
        <f ca="1">IF(X606&lt;=('Ejercicio 3 - TIR'!$D$26-'Ejercicio 3 - TIR'!$C$26)/('Ejercicio 3 - TIR'!$E$26-'Ejercicio 3 - TIR'!$C$26),'Ejercicio 3 - TIR'!$C$26+SQRT(('Ejercicio 3 - TIR'!$E$26-'Ejercicio 3 - TIR'!$C$26)*('Ejercicio 3 - TIR'!$D$26-'Ejercicio 3 - TIR'!$C$26)*X606),'Ejercicio 3 - TIR'!$E$26-SQRT(('Ejercicio 3 - TIR'!$E$26-'Ejercicio 3 - TIR'!$C$26)*('Ejercicio 3 - TIR'!$E$26-'Ejercicio 3 - TIR'!$D$26)*(1-X606)))</f>
        <v>0.240895409766213</v>
      </c>
      <c r="Z606" s="24">
        <f ca="1" t="shared" si="4288"/>
        <v>1.14498333822164</v>
      </c>
      <c r="AA606" s="24">
        <f ca="1" t="shared" si="4289"/>
        <v>1.32034857599184</v>
      </c>
      <c r="AB606" s="24">
        <f ca="1" t="shared" si="4290"/>
        <v>1.54625188730741</v>
      </c>
      <c r="AC606" s="24">
        <f ca="1" t="shared" si="4291"/>
        <v>1.88657143737664</v>
      </c>
      <c r="AD606" s="24">
        <f ca="1" t="shared" si="4292"/>
        <v>2.34103783683672</v>
      </c>
      <c r="AE606" s="23">
        <f ca="1" t="shared" si="4293"/>
        <v>5287.70733884563</v>
      </c>
      <c r="AF606" s="23">
        <f ca="1" t="shared" si="4294"/>
        <v>6097.57069998077</v>
      </c>
      <c r="AG606" s="23">
        <f ca="1" t="shared" si="4295"/>
        <v>7140.82657737037</v>
      </c>
      <c r="AH606" s="23">
        <f ca="1" t="shared" si="4296"/>
        <v>8712.47406112209</v>
      </c>
      <c r="AI606" s="23">
        <f ca="1" t="shared" si="4297"/>
        <v>10811.2690701536</v>
      </c>
      <c r="AJ606" s="25">
        <f ca="1" t="shared" si="4298"/>
        <v>47469.3113107444</v>
      </c>
      <c r="AK606" s="25">
        <f ca="1" t="shared" si="4299"/>
        <v>43225.0970560662</v>
      </c>
      <c r="AL606" s="25">
        <f ca="1" t="shared" si="4300"/>
        <v>56370.5500663411</v>
      </c>
      <c r="AM606" s="25">
        <f ca="1" t="shared" si="4301"/>
        <v>76065.1428775835</v>
      </c>
      <c r="AN606" s="25">
        <f ca="1" t="shared" si="4302"/>
        <v>97842.7571911911</v>
      </c>
      <c r="AO606" s="25">
        <f ca="1">C606/'Ejercicio 3 - TIR'!$D$7</f>
        <v>14904.4468905081</v>
      </c>
      <c r="AP606" s="25">
        <f ca="1" t="shared" si="4303"/>
        <v>32564.8644202362</v>
      </c>
      <c r="AQ606" s="25">
        <f ca="1" t="shared" si="4304"/>
        <v>28320.6501655581</v>
      </c>
      <c r="AR606" s="25">
        <f ca="1" t="shared" si="4305"/>
        <v>41466.103175833</v>
      </c>
      <c r="AS606" s="25">
        <f ca="1" t="shared" si="4306"/>
        <v>61160.6959870754</v>
      </c>
      <c r="AT606" s="25">
        <f ca="1" t="shared" si="4307"/>
        <v>82938.3103006829</v>
      </c>
      <c r="AU606" s="25">
        <f ca="1">AP606*'Ejercicio 3 - TIR'!$D$5</f>
        <v>16282.4322101181</v>
      </c>
      <c r="AV606" s="25">
        <f ca="1">AQ606*'Ejercicio 3 - TIR'!$D$5</f>
        <v>14160.325082779</v>
      </c>
      <c r="AW606" s="25">
        <f ca="1">AR606*'Ejercicio 3 - TIR'!$D$5</f>
        <v>20733.0515879165</v>
      </c>
      <c r="AX606" s="25">
        <f ca="1">AS606*'Ejercicio 3 - TIR'!$D$5</f>
        <v>30580.3479935377</v>
      </c>
      <c r="AY606" s="25">
        <f ca="1">AT606*'Ejercicio 3 - TIR'!$D$5</f>
        <v>41469.1551503415</v>
      </c>
      <c r="AZ606" s="25">
        <f ca="1" t="shared" ref="AZ606:BD606" si="4512">AJ606-AU606-AE606</f>
        <v>25899.1717617806</v>
      </c>
      <c r="BA606" s="25">
        <f ca="1" t="shared" si="4512"/>
        <v>22967.2012733064</v>
      </c>
      <c r="BB606" s="25">
        <f ca="1" t="shared" si="4512"/>
        <v>28496.6719010543</v>
      </c>
      <c r="BC606" s="25">
        <f ca="1" t="shared" si="4512"/>
        <v>36772.3208229237</v>
      </c>
      <c r="BD606" s="25">
        <f ca="1" t="shared" si="4512"/>
        <v>45562.332970696</v>
      </c>
      <c r="BE606" s="25">
        <f ca="1" t="shared" ref="BE606:BI606" si="4513">AZ606/Z606</f>
        <v>22619.6931406937</v>
      </c>
      <c r="BF606" s="25">
        <f ca="1" t="shared" si="4513"/>
        <v>17394.8014114784</v>
      </c>
      <c r="BG606" s="25">
        <f ca="1" t="shared" si="4513"/>
        <v>18429.5147090668</v>
      </c>
      <c r="BH606" s="25">
        <f ca="1" t="shared" si="4513"/>
        <v>19491.6132484531</v>
      </c>
      <c r="BI606" s="25">
        <f ca="1" t="shared" si="4513"/>
        <v>19462.4504797672</v>
      </c>
      <c r="BJ606" s="25">
        <f ca="1" t="shared" si="4310"/>
        <v>85380.3140567309</v>
      </c>
      <c r="BK606" s="25">
        <f ca="1" t="shared" si="4311"/>
        <v>34891.874107803</v>
      </c>
      <c r="BL606" s="25">
        <f ca="1" t="shared" si="4312"/>
        <v>120272.188164534</v>
      </c>
      <c r="BM606" s="25">
        <f ca="1">BK606*'Ejercicio 3 - TIR'!$D$5</f>
        <v>17445.9370539015</v>
      </c>
      <c r="BN606" s="25">
        <f ca="1" t="shared" si="4313"/>
        <v>102826.251110632</v>
      </c>
      <c r="BO606" s="25">
        <f ca="1" t="shared" si="4314"/>
        <v>43923.3614650049</v>
      </c>
      <c r="BP606" s="25">
        <f ca="1" t="shared" si="4315"/>
        <v>-110993.372472292</v>
      </c>
      <c r="BQ606" s="25">
        <f ca="1" t="shared" ref="BQ606:BT606" si="4514">BE606</f>
        <v>22619.6931406937</v>
      </c>
      <c r="BR606" s="25">
        <f ca="1" t="shared" si="4514"/>
        <v>17394.8014114784</v>
      </c>
      <c r="BS606" s="25">
        <f ca="1" t="shared" si="4514"/>
        <v>18429.5147090668</v>
      </c>
      <c r="BT606" s="25">
        <f ca="1" t="shared" si="4514"/>
        <v>19491.6132484531</v>
      </c>
      <c r="BU606" s="25">
        <f ca="1" t="shared" si="4317"/>
        <v>63385.8119447721</v>
      </c>
      <c r="BV606" s="27">
        <f ca="1" t="shared" si="4318"/>
        <v>7.12556792906487</v>
      </c>
    </row>
    <row r="607" ht="15" customHeight="1" spans="1:74">
      <c r="A607" s="23">
        <v>606</v>
      </c>
      <c r="B607" s="24">
        <f ca="1" t="shared" ref="B607:F607" si="4515">RAND()</f>
        <v>0.742323270543361</v>
      </c>
      <c r="C607" s="25">
        <f ca="1">IF(B607&lt;=('Ejercicio 3 - TIR'!$D$13-'Ejercicio 3 - TIR'!$C$13)/('Ejercicio 3 - TIR'!$E$13-'Ejercicio 3 - TIR'!$C$13),'Ejercicio 3 - TIR'!$C$13+SQRT(('Ejercicio 3 - TIR'!$E$13-'Ejercicio 3 - TIR'!$C$13)*('Ejercicio 3 - TIR'!$D$13-'Ejercicio 3 - TIR'!$C$13)*B607),'Ejercicio 3 - TIR'!$E$13-SQRT(('Ejercicio 3 - TIR'!$E$13-'Ejercicio 3 - TIR'!$C$13)*('Ejercicio 3 - TIR'!$E$13-'Ejercicio 3 - TIR'!$D$13)*(1-B607)))</f>
        <v>82415.5729309151</v>
      </c>
      <c r="D607" s="24">
        <f ca="1" t="shared" si="4515"/>
        <v>0.286076051246467</v>
      </c>
      <c r="E607" s="25">
        <f ca="1">IF(D607&lt;=('Ejercicio 3 - TIR'!$D$14-'Ejercicio 3 - TIR'!$C$14)/('Ejercicio 3 - TIR'!$E$14-'Ejercicio 3 - TIR'!$C$14),'Ejercicio 3 - TIR'!$C$14+SQRT(('Ejercicio 3 - TIR'!$E$14-'Ejercicio 3 - TIR'!$C$14)*('Ejercicio 3 - TIR'!$D$14-'Ejercicio 3 - TIR'!$C$14)*D607),'Ejercicio 3 - TIR'!$E$14-SQRT(('Ejercicio 3 - TIR'!$E$14-'Ejercicio 3 - TIR'!$C$14)*('Ejercicio 3 - TIR'!$E$14-'Ejercicio 3 - TIR'!$D$14)*(1-D607)))</f>
        <v>29632.0302075316</v>
      </c>
      <c r="F607" s="24">
        <f ca="1" t="shared" si="4515"/>
        <v>0.731675196247694</v>
      </c>
      <c r="G607" s="25">
        <f ca="1">IF(F607&lt;=('Ejercicio 3 - TIR'!$D$18-'Ejercicio 3 - TIR'!$C$18)/('Ejercicio 3 - TIR'!$E$18-'Ejercicio 3 - TIR'!$C$18),'Ejercicio 3 - TIR'!$C$18+SQRT(('Ejercicio 3 - TIR'!$E$18-'Ejercicio 3 - TIR'!$C$18)*('Ejercicio 3 - TIR'!$D$18-'Ejercicio 3 - TIR'!$C$18)*F607),'Ejercicio 3 - TIR'!$E$18-SQRT(('Ejercicio 3 - TIR'!$E$18-'Ejercicio 3 - TIR'!$C$18)*('Ejercicio 3 - TIR'!$E$18-'Ejercicio 3 - TIR'!$D$18)*(1-F607)))</f>
        <v>40513.9816895801</v>
      </c>
      <c r="H607" s="24">
        <f ca="1" t="shared" ref="H607:L607" si="4516">RAND()</f>
        <v>0.85504715271053</v>
      </c>
      <c r="I607" s="25">
        <f ca="1">IF(H607&lt;=('Ejercicio 3 - TIR'!$D$18-'Ejercicio 3 - TIR'!$C$18)/('Ejercicio 3 - TIR'!$E$18-'Ejercicio 3 - TIR'!$C$18),'Ejercicio 3 - TIR'!$C$18+SQRT(('Ejercicio 3 - TIR'!$E$18-'Ejercicio 3 - TIR'!$C$18)*('Ejercicio 3 - TIR'!$D$18-'Ejercicio 3 - TIR'!$C$18)*H607),'Ejercicio 3 - TIR'!$E$18-SQRT(('Ejercicio 3 - TIR'!$E$18-'Ejercicio 3 - TIR'!$C$18)*('Ejercicio 3 - TIR'!$E$18-'Ejercicio 3 - TIR'!$D$18)*(1-H607)))</f>
        <v>41702.8097496944</v>
      </c>
      <c r="J607" s="24">
        <f ca="1" t="shared" si="4516"/>
        <v>0.539795497332163</v>
      </c>
      <c r="K607" s="25">
        <f ca="1">IF(J607&lt;=('Ejercicio 3 - TIR'!$D$18-'Ejercicio 3 - TIR'!$C$18)/('Ejercicio 3 - TIR'!$E$18-'Ejercicio 3 - TIR'!$C$18),'Ejercicio 3 - TIR'!$C$18+SQRT(('Ejercicio 3 - TIR'!$E$18-'Ejercicio 3 - TIR'!$C$18)*('Ejercicio 3 - TIR'!$D$18-'Ejercicio 3 - TIR'!$C$18)*J607),'Ejercicio 3 - TIR'!$E$18-SQRT(('Ejercicio 3 - TIR'!$E$18-'Ejercicio 3 - TIR'!$C$18)*('Ejercicio 3 - TIR'!$E$18-'Ejercicio 3 - TIR'!$D$18)*(1-J607)))</f>
        <v>38998.295649723</v>
      </c>
      <c r="L607" s="24">
        <f ca="1" t="shared" si="4516"/>
        <v>0.870928718480214</v>
      </c>
      <c r="M607" s="25">
        <f ca="1">IF(L607&lt;=('Ejercicio 3 - TIR'!$D$18-'Ejercicio 3 - TIR'!$C$18)/('Ejercicio 3 - TIR'!$E$18-'Ejercicio 3 - TIR'!$C$18),'Ejercicio 3 - TIR'!$C$18+SQRT(('Ejercicio 3 - TIR'!$E$18-'Ejercicio 3 - TIR'!$C$18)*('Ejercicio 3 - TIR'!$D$18-'Ejercicio 3 - TIR'!$C$18)*L607),'Ejercicio 3 - TIR'!$E$18-SQRT(('Ejercicio 3 - TIR'!$E$18-'Ejercicio 3 - TIR'!$C$18)*('Ejercicio 3 - TIR'!$E$18-'Ejercicio 3 - TIR'!$D$18)*(1-L607)))</f>
        <v>41888.6745406525</v>
      </c>
      <c r="N607" s="24">
        <f ca="1" t="shared" ref="N607:R607" si="4517">RAND()</f>
        <v>0.704702233580903</v>
      </c>
      <c r="O607" s="25">
        <f ca="1">IF(N607&lt;=('Ejercicio 3 - TIR'!$D$18-'Ejercicio 3 - TIR'!$C$18)/('Ejercicio 3 - TIR'!$E$18-'Ejercicio 3 - TIR'!$C$18),'Ejercicio 3 - TIR'!$C$18+SQRT(('Ejercicio 3 - TIR'!$E$18-'Ejercicio 3 - TIR'!$C$18)*('Ejercicio 3 - TIR'!$D$18-'Ejercicio 3 - TIR'!$C$18)*N607),'Ejercicio 3 - TIR'!$E$18-SQRT(('Ejercicio 3 - TIR'!$E$18-'Ejercicio 3 - TIR'!$C$18)*('Ejercicio 3 - TIR'!$E$18-'Ejercicio 3 - TIR'!$D$18)*(1-N607)))</f>
        <v>40293.9047521929</v>
      </c>
      <c r="P607" s="24">
        <f ca="1" t="shared" si="4517"/>
        <v>0.884309941486682</v>
      </c>
      <c r="Q607" s="26">
        <f ca="1">IF(P607&lt;=('Ejercicio 3 - TIR'!$D$22-'Ejercicio 3 - TIR'!$C$22)/('Ejercicio 3 - TIR'!$E$22-'Ejercicio 3 - TIR'!$C$22),'Ejercicio 3 - TIR'!$C$22+SQRT(('Ejercicio 3 - TIR'!$E$22-'Ejercicio 3 - TIR'!$C$22)*('Ejercicio 3 - TIR'!$D$22-'Ejercicio 3 - TIR'!$C$22)*P607),'Ejercicio 3 - TIR'!$E$22-SQRT(('Ejercicio 3 - TIR'!$E$22-'Ejercicio 3 - TIR'!$C$22)*('Ejercicio 3 - TIR'!$E$22-'Ejercicio 3 - TIR'!$D$22)*(1-P607)))</f>
        <v>0.165569403847243</v>
      </c>
      <c r="R607" s="24">
        <f ca="1" t="shared" si="4517"/>
        <v>0.386773078174582</v>
      </c>
      <c r="S607" s="26">
        <f ca="1">IF(R607&lt;=('Ejercicio 3 - TIR'!$D$23-'Ejercicio 3 - TIR'!$C$23)/('Ejercicio 3 - TIR'!$E$23-'Ejercicio 3 - TIR'!$C$23),'Ejercicio 3 - TIR'!$C$23+SQRT(('Ejercicio 3 - TIR'!$E$23-'Ejercicio 3 - TIR'!$C$23)*('Ejercicio 3 - TIR'!$D$23-'Ejercicio 3 - TIR'!$C$23)*R607),'Ejercicio 3 - TIR'!$E$23-SQRT(('Ejercicio 3 - TIR'!$E$23-'Ejercicio 3 - TIR'!$C$23)*('Ejercicio 3 - TIR'!$E$23-'Ejercicio 3 - TIR'!$D$23)*(1-R607)))</f>
        <v>0.146385441832841</v>
      </c>
      <c r="T607" s="24">
        <f ca="1" t="shared" ref="T607:X607" si="4518">RAND()</f>
        <v>0.389329660096464</v>
      </c>
      <c r="U607" s="26">
        <f ca="1">IF(T607&lt;=('Ejercicio 3 - TIR'!$D$24-'Ejercicio 3 - TIR'!$C$24)/('Ejercicio 3 - TIR'!$E$24-'Ejercicio 3 - TIR'!$C$24),'Ejercicio 3 - TIR'!$C$24+SQRT(('Ejercicio 3 - TIR'!$E$24-'Ejercicio 3 - TIR'!$C$24)*('Ejercicio 3 - TIR'!$D$24-'Ejercicio 3 - TIR'!$C$24)*T607),'Ejercicio 3 - TIR'!$E$24-SQRT(('Ejercicio 3 - TIR'!$E$24-'Ejercicio 3 - TIR'!$C$24)*('Ejercicio 3 - TIR'!$E$24-'Ejercicio 3 - TIR'!$D$24)*(1-T607)))</f>
        <v>0.178593570714456</v>
      </c>
      <c r="V607" s="24">
        <f ca="1" t="shared" si="4518"/>
        <v>0.372000537349294</v>
      </c>
      <c r="W607" s="26">
        <f ca="1">IF(V607&lt;=('Ejercicio 3 - TIR'!$D$25-'Ejercicio 3 - TIR'!$C$25)/('Ejercicio 3 - TIR'!$E$25-'Ejercicio 3 - TIR'!$C$25),'Ejercicio 3 - TIR'!$C$25+SQRT(('Ejercicio 3 - TIR'!$E$25-'Ejercicio 3 - TIR'!$C$25)*('Ejercicio 3 - TIR'!$D$25-'Ejercicio 3 - TIR'!$C$25)*V607),'Ejercicio 3 - TIR'!$E$25-SQRT(('Ejercicio 3 - TIR'!$E$25-'Ejercicio 3 - TIR'!$C$25)*('Ejercicio 3 - TIR'!$E$25-'Ejercicio 3 - TIR'!$D$25)*(1-V607)))</f>
        <v>0.203117187378769</v>
      </c>
      <c r="X607" s="24">
        <f ca="1" t="shared" si="4518"/>
        <v>0.321479561799215</v>
      </c>
      <c r="Y607" s="26">
        <f ca="1">IF(X607&lt;=('Ejercicio 3 - TIR'!$D$26-'Ejercicio 3 - TIR'!$C$26)/('Ejercicio 3 - TIR'!$E$26-'Ejercicio 3 - TIR'!$C$26),'Ejercicio 3 - TIR'!$C$26+SQRT(('Ejercicio 3 - TIR'!$E$26-'Ejercicio 3 - TIR'!$C$26)*('Ejercicio 3 - TIR'!$D$26-'Ejercicio 3 - TIR'!$C$26)*X607),'Ejercicio 3 - TIR'!$E$26-SQRT(('Ejercicio 3 - TIR'!$E$26-'Ejercicio 3 - TIR'!$C$26)*('Ejercicio 3 - TIR'!$E$26-'Ejercicio 3 - TIR'!$D$26)*(1-X607)))</f>
        <v>0.219461751761528</v>
      </c>
      <c r="Z607" s="24">
        <f ca="1" t="shared" si="4288"/>
        <v>1.16556940384724</v>
      </c>
      <c r="AA607" s="24">
        <f ca="1" t="shared" si="4289"/>
        <v>1.33619179601626</v>
      </c>
      <c r="AB607" s="24">
        <f ca="1" t="shared" si="4290"/>
        <v>1.57482706002617</v>
      </c>
      <c r="AC607" s="24">
        <f ca="1" t="shared" si="4291"/>
        <v>1.89470150306666</v>
      </c>
      <c r="AD607" s="24">
        <f ca="1" t="shared" si="4292"/>
        <v>2.31051601399487</v>
      </c>
      <c r="AE607" s="23">
        <f ca="1" t="shared" si="4293"/>
        <v>4906.15757624449</v>
      </c>
      <c r="AF607" s="23">
        <f ca="1" t="shared" si="4294"/>
        <v>5624.34762074458</v>
      </c>
      <c r="AG607" s="23">
        <f ca="1" t="shared" si="4295"/>
        <v>6628.81994527271</v>
      </c>
      <c r="AH607" s="23">
        <f ca="1" t="shared" si="4296"/>
        <v>7975.24720819679</v>
      </c>
      <c r="AI607" s="23">
        <f ca="1" t="shared" si="4297"/>
        <v>9725.50893123889</v>
      </c>
      <c r="AJ607" s="25">
        <f ca="1" t="shared" si="4298"/>
        <v>47221.8574854019</v>
      </c>
      <c r="AK607" s="25">
        <f ca="1" t="shared" si="4299"/>
        <v>55722.9522583687</v>
      </c>
      <c r="AL607" s="25">
        <f ca="1" t="shared" si="4300"/>
        <v>61415.5712840847</v>
      </c>
      <c r="AM607" s="25">
        <f ca="1" t="shared" si="4301"/>
        <v>79366.5346136444</v>
      </c>
      <c r="AN607" s="25">
        <f ca="1" t="shared" si="4302"/>
        <v>93099.7121963257</v>
      </c>
      <c r="AO607" s="25">
        <f ca="1">C607/'Ejercicio 3 - TIR'!$D$7</f>
        <v>16483.114586183</v>
      </c>
      <c r="AP607" s="25">
        <f ca="1" t="shared" si="4303"/>
        <v>30738.7428992189</v>
      </c>
      <c r="AQ607" s="25">
        <f ca="1" t="shared" si="4304"/>
        <v>39239.8376721857</v>
      </c>
      <c r="AR607" s="25">
        <f ca="1" t="shared" si="4305"/>
        <v>44932.4566979016</v>
      </c>
      <c r="AS607" s="25">
        <f ca="1" t="shared" si="4306"/>
        <v>62883.4200274614</v>
      </c>
      <c r="AT607" s="25">
        <f ca="1" t="shared" si="4307"/>
        <v>76616.5976101427</v>
      </c>
      <c r="AU607" s="25">
        <f ca="1">AP607*'Ejercicio 3 - TIR'!$D$5</f>
        <v>15369.3714496095</v>
      </c>
      <c r="AV607" s="25">
        <f ca="1">AQ607*'Ejercicio 3 - TIR'!$D$5</f>
        <v>19619.9188360928</v>
      </c>
      <c r="AW607" s="25">
        <f ca="1">AR607*'Ejercicio 3 - TIR'!$D$5</f>
        <v>22466.2283489508</v>
      </c>
      <c r="AX607" s="25">
        <f ca="1">AS607*'Ejercicio 3 - TIR'!$D$5</f>
        <v>31441.7100137307</v>
      </c>
      <c r="AY607" s="25">
        <f ca="1">AT607*'Ejercicio 3 - TIR'!$D$5</f>
        <v>38308.2988050713</v>
      </c>
      <c r="AZ607" s="25">
        <f ca="1" t="shared" ref="AZ607:BD607" si="4519">AJ607-AU607-AE607</f>
        <v>26946.328459548</v>
      </c>
      <c r="BA607" s="25">
        <f ca="1" t="shared" si="4519"/>
        <v>30478.6858015313</v>
      </c>
      <c r="BB607" s="25">
        <f ca="1" t="shared" si="4519"/>
        <v>32320.5229898611</v>
      </c>
      <c r="BC607" s="25">
        <f ca="1" t="shared" si="4519"/>
        <v>39949.5773917169</v>
      </c>
      <c r="BD607" s="25">
        <f ca="1" t="shared" si="4519"/>
        <v>45065.9044600155</v>
      </c>
      <c r="BE607" s="25">
        <f ca="1" t="shared" ref="BE607:BI607" si="4520">AZ607/Z607</f>
        <v>23118.5962591375</v>
      </c>
      <c r="BF607" s="25">
        <f ca="1" t="shared" si="4520"/>
        <v>22810.1129586342</v>
      </c>
      <c r="BG607" s="25">
        <f ca="1" t="shared" si="4520"/>
        <v>20523.2204921117</v>
      </c>
      <c r="BH607" s="25">
        <f ca="1" t="shared" si="4520"/>
        <v>21084.8924366486</v>
      </c>
      <c r="BI607" s="25">
        <f ca="1" t="shared" si="4520"/>
        <v>19504.6925392639</v>
      </c>
      <c r="BJ607" s="25">
        <f ca="1" t="shared" si="4310"/>
        <v>68465.2803216814</v>
      </c>
      <c r="BK607" s="25">
        <f ca="1" t="shared" si="4311"/>
        <v>38084.5002118882</v>
      </c>
      <c r="BL607" s="25">
        <f ca="1" t="shared" si="4312"/>
        <v>106549.78053357</v>
      </c>
      <c r="BM607" s="25">
        <f ca="1">BK607*'Ejercicio 3 - TIR'!$D$5</f>
        <v>19042.2501059441</v>
      </c>
      <c r="BN607" s="25">
        <f ca="1" t="shared" si="4313"/>
        <v>87507.5304276255</v>
      </c>
      <c r="BO607" s="25">
        <f ca="1" t="shared" si="4314"/>
        <v>37873.5875006231</v>
      </c>
      <c r="BP607" s="25">
        <f ca="1" t="shared" si="4315"/>
        <v>-112047.603138447</v>
      </c>
      <c r="BQ607" s="25">
        <f ca="1" t="shared" ref="BQ607:BT607" si="4521">BE607</f>
        <v>23118.5962591375</v>
      </c>
      <c r="BR607" s="25">
        <f ca="1" t="shared" si="4521"/>
        <v>22810.1129586342</v>
      </c>
      <c r="BS607" s="25">
        <f ca="1" t="shared" si="4521"/>
        <v>20523.2204921117</v>
      </c>
      <c r="BT607" s="25">
        <f ca="1" t="shared" si="4521"/>
        <v>21084.8924366486</v>
      </c>
      <c r="BU607" s="25">
        <f ca="1" t="shared" si="4317"/>
        <v>57378.280039887</v>
      </c>
      <c r="BV607" s="27">
        <f ca="1" t="shared" si="4318"/>
        <v>7.92801405487413</v>
      </c>
    </row>
    <row r="608" ht="15" customHeight="1" spans="1:74">
      <c r="A608" s="23">
        <v>607</v>
      </c>
      <c r="B608" s="24">
        <f ca="1" t="shared" ref="B608:F608" si="4522">RAND()</f>
        <v>0.38583131715693</v>
      </c>
      <c r="C608" s="25">
        <f ca="1">IF(B608&lt;=('Ejercicio 3 - TIR'!$D$13-'Ejercicio 3 - TIR'!$C$13)/('Ejercicio 3 - TIR'!$E$13-'Ejercicio 3 - TIR'!$C$13),'Ejercicio 3 - TIR'!$C$13+SQRT(('Ejercicio 3 - TIR'!$E$13-'Ejercicio 3 - TIR'!$C$13)*('Ejercicio 3 - TIR'!$D$13-'Ejercicio 3 - TIR'!$C$13)*B608),'Ejercicio 3 - TIR'!$E$13-SQRT(('Ejercicio 3 - TIR'!$E$13-'Ejercicio 3 - TIR'!$C$13)*('Ejercicio 3 - TIR'!$E$13-'Ejercicio 3 - TIR'!$D$13)*(1-B608)))</f>
        <v>72852.2115189527</v>
      </c>
      <c r="D608" s="24">
        <f ca="1" t="shared" si="4522"/>
        <v>0.80862548846433</v>
      </c>
      <c r="E608" s="25">
        <f ca="1">IF(D608&lt;=('Ejercicio 3 - TIR'!$D$14-'Ejercicio 3 - TIR'!$C$14)/('Ejercicio 3 - TIR'!$E$14-'Ejercicio 3 - TIR'!$C$14),'Ejercicio 3 - TIR'!$C$14+SQRT(('Ejercicio 3 - TIR'!$E$14-'Ejercicio 3 - TIR'!$C$14)*('Ejercicio 3 - TIR'!$D$14-'Ejercicio 3 - TIR'!$C$14)*D608),'Ejercicio 3 - TIR'!$E$14-SQRT(('Ejercicio 3 - TIR'!$E$14-'Ejercicio 3 - TIR'!$C$14)*('Ejercicio 3 - TIR'!$E$14-'Ejercicio 3 - TIR'!$D$14)*(1-D608)))</f>
        <v>34642.1854520383</v>
      </c>
      <c r="F608" s="24">
        <f ca="1" t="shared" si="4522"/>
        <v>0.947910727602933</v>
      </c>
      <c r="G608" s="25">
        <f ca="1">IF(F608&lt;=('Ejercicio 3 - TIR'!$D$18-'Ejercicio 3 - TIR'!$C$18)/('Ejercicio 3 - TIR'!$E$18-'Ejercicio 3 - TIR'!$C$18),'Ejercicio 3 - TIR'!$C$18+SQRT(('Ejercicio 3 - TIR'!$E$18-'Ejercicio 3 - TIR'!$C$18)*('Ejercicio 3 - TIR'!$D$18-'Ejercicio 3 - TIR'!$C$18)*F608),'Ejercicio 3 - TIR'!$E$18-SQRT(('Ejercicio 3 - TIR'!$E$18-'Ejercicio 3 - TIR'!$C$18)*('Ejercicio 3 - TIR'!$E$18-'Ejercicio 3 - TIR'!$D$18)*(1-F608)))</f>
        <v>43023.4637797956</v>
      </c>
      <c r="H608" s="24">
        <f ca="1" t="shared" ref="H608:L608" si="4523">RAND()</f>
        <v>0.528833171612098</v>
      </c>
      <c r="I608" s="25">
        <f ca="1">IF(H608&lt;=('Ejercicio 3 - TIR'!$D$18-'Ejercicio 3 - TIR'!$C$18)/('Ejercicio 3 - TIR'!$E$18-'Ejercicio 3 - TIR'!$C$18),'Ejercicio 3 - TIR'!$C$18+SQRT(('Ejercicio 3 - TIR'!$E$18-'Ejercicio 3 - TIR'!$C$18)*('Ejercicio 3 - TIR'!$D$18-'Ejercicio 3 - TIR'!$C$18)*H608),'Ejercicio 3 - TIR'!$E$18-SQRT(('Ejercicio 3 - TIR'!$E$18-'Ejercicio 3 - TIR'!$C$18)*('Ejercicio 3 - TIR'!$E$18-'Ejercicio 3 - TIR'!$D$18)*(1-H608)))</f>
        <v>38906.4569690655</v>
      </c>
      <c r="J608" s="24">
        <f ca="1" t="shared" si="4523"/>
        <v>0.802120860163681</v>
      </c>
      <c r="K608" s="25">
        <f ca="1">IF(J608&lt;=('Ejercicio 3 - TIR'!$D$18-'Ejercicio 3 - TIR'!$C$18)/('Ejercicio 3 - TIR'!$E$18-'Ejercicio 3 - TIR'!$C$18),'Ejercicio 3 - TIR'!$C$18+SQRT(('Ejercicio 3 - TIR'!$E$18-'Ejercicio 3 - TIR'!$C$18)*('Ejercicio 3 - TIR'!$D$18-'Ejercicio 3 - TIR'!$C$18)*J608),'Ejercicio 3 - TIR'!$E$18-SQRT(('Ejercicio 3 - TIR'!$E$18-'Ejercicio 3 - TIR'!$C$18)*('Ejercicio 3 - TIR'!$E$18-'Ejercicio 3 - TIR'!$D$18)*(1-J608)))</f>
        <v>41147.6065248051</v>
      </c>
      <c r="L608" s="24">
        <f ca="1" t="shared" si="4523"/>
        <v>0.424362262950258</v>
      </c>
      <c r="M608" s="25">
        <f ca="1">IF(L608&lt;=('Ejercicio 3 - TIR'!$D$18-'Ejercicio 3 - TIR'!$C$18)/('Ejercicio 3 - TIR'!$E$18-'Ejercicio 3 - TIR'!$C$18),'Ejercicio 3 - TIR'!$C$18+SQRT(('Ejercicio 3 - TIR'!$E$18-'Ejercicio 3 - TIR'!$C$18)*('Ejercicio 3 - TIR'!$D$18-'Ejercicio 3 - TIR'!$C$18)*L608),'Ejercicio 3 - TIR'!$E$18-SQRT(('Ejercicio 3 - TIR'!$E$18-'Ejercicio 3 - TIR'!$C$18)*('Ejercicio 3 - TIR'!$E$18-'Ejercicio 3 - TIR'!$D$18)*(1-L608)))</f>
        <v>37978.3669658984</v>
      </c>
      <c r="N608" s="24">
        <f ca="1" t="shared" ref="N608:R608" si="4524">RAND()</f>
        <v>0.273967074087315</v>
      </c>
      <c r="O608" s="25">
        <f ca="1">IF(N608&lt;=('Ejercicio 3 - TIR'!$D$18-'Ejercicio 3 - TIR'!$C$18)/('Ejercicio 3 - TIR'!$E$18-'Ejercicio 3 - TIR'!$C$18),'Ejercicio 3 - TIR'!$C$18+SQRT(('Ejercicio 3 - TIR'!$E$18-'Ejercicio 3 - TIR'!$C$18)*('Ejercicio 3 - TIR'!$D$18-'Ejercicio 3 - TIR'!$C$18)*N608),'Ejercicio 3 - TIR'!$E$18-SQRT(('Ejercicio 3 - TIR'!$E$18-'Ejercicio 3 - TIR'!$C$18)*('Ejercicio 3 - TIR'!$E$18-'Ejercicio 3 - TIR'!$D$18)*(1-N608)))</f>
        <v>36410.5429655449</v>
      </c>
      <c r="P608" s="24">
        <f ca="1" t="shared" si="4524"/>
        <v>0.638848957263423</v>
      </c>
      <c r="Q608" s="26">
        <f ca="1">IF(P608&lt;=('Ejercicio 3 - TIR'!$D$22-'Ejercicio 3 - TIR'!$C$22)/('Ejercicio 3 - TIR'!$E$22-'Ejercicio 3 - TIR'!$C$22),'Ejercicio 3 - TIR'!$C$22+SQRT(('Ejercicio 3 - TIR'!$E$22-'Ejercicio 3 - TIR'!$C$22)*('Ejercicio 3 - TIR'!$D$22-'Ejercicio 3 - TIR'!$C$22)*P608),'Ejercicio 3 - TIR'!$E$22-SQRT(('Ejercicio 3 - TIR'!$E$22-'Ejercicio 3 - TIR'!$C$22)*('Ejercicio 3 - TIR'!$E$22-'Ejercicio 3 - TIR'!$D$22)*(1-P608)))</f>
        <v>0.154503492848513</v>
      </c>
      <c r="R608" s="24">
        <f ca="1" t="shared" si="4524"/>
        <v>0.788212282971653</v>
      </c>
      <c r="S608" s="26">
        <f ca="1">IF(R608&lt;=('Ejercicio 3 - TIR'!$D$23-'Ejercicio 3 - TIR'!$C$23)/('Ejercicio 3 - TIR'!$E$23-'Ejercicio 3 - TIR'!$C$23),'Ejercicio 3 - TIR'!$C$23+SQRT(('Ejercicio 3 - TIR'!$E$23-'Ejercicio 3 - TIR'!$C$23)*('Ejercicio 3 - TIR'!$D$23-'Ejercicio 3 - TIR'!$C$23)*R608),'Ejercicio 3 - TIR'!$E$23-SQRT(('Ejercicio 3 - TIR'!$E$23-'Ejercicio 3 - TIR'!$C$23)*('Ejercicio 3 - TIR'!$E$23-'Ejercicio 3 - TIR'!$D$23)*(1-R608)))</f>
        <v>0.160475198063718</v>
      </c>
      <c r="T608" s="24">
        <f ca="1" t="shared" ref="T608:X608" si="4525">RAND()</f>
        <v>0.0402276339041527</v>
      </c>
      <c r="U608" s="26">
        <f ca="1">IF(T608&lt;=('Ejercicio 3 - TIR'!$D$24-'Ejercicio 3 - TIR'!$C$24)/('Ejercicio 3 - TIR'!$E$24-'Ejercicio 3 - TIR'!$C$24),'Ejercicio 3 - TIR'!$C$24+SQRT(('Ejercicio 3 - TIR'!$E$24-'Ejercicio 3 - TIR'!$C$24)*('Ejercicio 3 - TIR'!$D$24-'Ejercicio 3 - TIR'!$C$24)*T608),'Ejercicio 3 - TIR'!$E$24-SQRT(('Ejercicio 3 - TIR'!$E$24-'Ejercicio 3 - TIR'!$C$24)*('Ejercicio 3 - TIR'!$E$24-'Ejercicio 3 - TIR'!$D$24)*(1-T608)))</f>
        <v>0.159191193132489</v>
      </c>
      <c r="V608" s="24">
        <f ca="1" t="shared" si="4525"/>
        <v>0.828549934816963</v>
      </c>
      <c r="W608" s="26">
        <f ca="1">IF(V608&lt;=('Ejercicio 3 - TIR'!$D$25-'Ejercicio 3 - TIR'!$C$25)/('Ejercicio 3 - TIR'!$E$25-'Ejercicio 3 - TIR'!$C$25),'Ejercicio 3 - TIR'!$C$25+SQRT(('Ejercicio 3 - TIR'!$E$25-'Ejercicio 3 - TIR'!$C$25)*('Ejercicio 3 - TIR'!$D$25-'Ejercicio 3 - TIR'!$C$25)*V608),'Ejercicio 3 - TIR'!$E$25-SQRT(('Ejercicio 3 - TIR'!$E$25-'Ejercicio 3 - TIR'!$C$25)*('Ejercicio 3 - TIR'!$E$25-'Ejercicio 3 - TIR'!$D$25)*(1-V608)))</f>
        <v>0.225503567032308</v>
      </c>
      <c r="X608" s="24">
        <f ca="1" t="shared" si="4525"/>
        <v>0.881493609279714</v>
      </c>
      <c r="Y608" s="26">
        <f ca="1">IF(X608&lt;=('Ejercicio 3 - TIR'!$D$26-'Ejercicio 3 - TIR'!$C$26)/('Ejercicio 3 - TIR'!$E$26-'Ejercicio 3 - TIR'!$C$26),'Ejercicio 3 - TIR'!$C$26+SQRT(('Ejercicio 3 - TIR'!$E$26-'Ejercicio 3 - TIR'!$C$26)*('Ejercicio 3 - TIR'!$D$26-'Ejercicio 3 - TIR'!$C$26)*X608),'Ejercicio 3 - TIR'!$E$26-SQRT(('Ejercicio 3 - TIR'!$E$26-'Ejercicio 3 - TIR'!$C$26)*('Ejercicio 3 - TIR'!$E$26-'Ejercicio 3 - TIR'!$D$26)*(1-X608)))</f>
        <v>0.254703073113725</v>
      </c>
      <c r="Z608" s="24">
        <f ca="1" t="shared" si="4288"/>
        <v>1.15450349284851</v>
      </c>
      <c r="AA608" s="24">
        <f ca="1" t="shared" si="4289"/>
        <v>1.33977266952863</v>
      </c>
      <c r="AB608" s="24">
        <f ca="1" t="shared" si="4290"/>
        <v>1.5530526793172</v>
      </c>
      <c r="AC608" s="24">
        <f ca="1" t="shared" si="4291"/>
        <v>1.90327159829231</v>
      </c>
      <c r="AD608" s="24">
        <f ca="1" t="shared" si="4292"/>
        <v>2.38804072334743</v>
      </c>
      <c r="AE608" s="23">
        <f ca="1" t="shared" si="4293"/>
        <v>5352.33865224585</v>
      </c>
      <c r="AF608" s="23">
        <f ca="1" t="shared" si="4294"/>
        <v>6211.25625756909</v>
      </c>
      <c r="AG608" s="23">
        <f ca="1" t="shared" si="4295"/>
        <v>7200.03355206316</v>
      </c>
      <c r="AH608" s="23">
        <f ca="1" t="shared" si="4296"/>
        <v>8823.6668008057</v>
      </c>
      <c r="AI608" s="23">
        <f ca="1" t="shared" si="4297"/>
        <v>11071.0818511025</v>
      </c>
      <c r="AJ608" s="25">
        <f ca="1" t="shared" si="4298"/>
        <v>49670.7392082155</v>
      </c>
      <c r="AK608" s="25">
        <f ca="1" t="shared" si="4299"/>
        <v>52125.8077153457</v>
      </c>
      <c r="AL608" s="25">
        <f ca="1" t="shared" si="4300"/>
        <v>63904.4005608384</v>
      </c>
      <c r="AM608" s="25">
        <f ca="1" t="shared" si="4301"/>
        <v>72283.1471957172</v>
      </c>
      <c r="AN608" s="25">
        <f ca="1" t="shared" si="4302"/>
        <v>86949.8593609125</v>
      </c>
      <c r="AO608" s="25">
        <f ca="1">C608/'Ejercicio 3 - TIR'!$D$7</f>
        <v>14570.4423037905</v>
      </c>
      <c r="AP608" s="25">
        <f ca="1" t="shared" si="4303"/>
        <v>35100.2969044249</v>
      </c>
      <c r="AQ608" s="25">
        <f ca="1" t="shared" si="4304"/>
        <v>37555.3654115552</v>
      </c>
      <c r="AR608" s="25">
        <f ca="1" t="shared" si="4305"/>
        <v>49333.9582570478</v>
      </c>
      <c r="AS608" s="25">
        <f ca="1" t="shared" si="4306"/>
        <v>57712.7048919266</v>
      </c>
      <c r="AT608" s="25">
        <f ca="1" t="shared" si="4307"/>
        <v>72379.4170571219</v>
      </c>
      <c r="AU608" s="25">
        <f ca="1">AP608*'Ejercicio 3 - TIR'!$D$5</f>
        <v>17550.1484522125</v>
      </c>
      <c r="AV608" s="25">
        <f ca="1">AQ608*'Ejercicio 3 - TIR'!$D$5</f>
        <v>18777.6827057776</v>
      </c>
      <c r="AW608" s="25">
        <f ca="1">AR608*'Ejercicio 3 - TIR'!$D$5</f>
        <v>24666.9791285239</v>
      </c>
      <c r="AX608" s="25">
        <f ca="1">AS608*'Ejercicio 3 - TIR'!$D$5</f>
        <v>28856.3524459633</v>
      </c>
      <c r="AY608" s="25">
        <f ca="1">AT608*'Ejercicio 3 - TIR'!$D$5</f>
        <v>36189.708528561</v>
      </c>
      <c r="AZ608" s="25">
        <f ca="1" t="shared" ref="AZ608:BD608" si="4526">AJ608-AU608-AE608</f>
        <v>26768.2521037572</v>
      </c>
      <c r="BA608" s="25">
        <f ca="1" t="shared" si="4526"/>
        <v>27136.868751999</v>
      </c>
      <c r="BB608" s="25">
        <f ca="1" t="shared" si="4526"/>
        <v>32037.3878802513</v>
      </c>
      <c r="BC608" s="25">
        <f ca="1" t="shared" si="4526"/>
        <v>34603.1279489482</v>
      </c>
      <c r="BD608" s="25">
        <f ca="1" t="shared" si="4526"/>
        <v>39689.068981249</v>
      </c>
      <c r="BE608" s="25">
        <f ca="1" t="shared" ref="BE608:BI608" si="4527">AZ608/Z608</f>
        <v>23185.9429352714</v>
      </c>
      <c r="BF608" s="25">
        <f ca="1" t="shared" si="4527"/>
        <v>20254.8308151013</v>
      </c>
      <c r="BG608" s="25">
        <f ca="1" t="shared" si="4527"/>
        <v>20628.6549753976</v>
      </c>
      <c r="BH608" s="25">
        <f ca="1" t="shared" si="4527"/>
        <v>18180.867081711</v>
      </c>
      <c r="BI608" s="25">
        <f ca="1" t="shared" si="4527"/>
        <v>16619.9297161126</v>
      </c>
      <c r="BJ608" s="25">
        <f ca="1" t="shared" si="4310"/>
        <v>82726.9496052212</v>
      </c>
      <c r="BK608" s="25">
        <f ca="1" t="shared" si="4311"/>
        <v>34794.8095786359</v>
      </c>
      <c r="BL608" s="25">
        <f ca="1" t="shared" si="4312"/>
        <v>117521.759183857</v>
      </c>
      <c r="BM608" s="25">
        <f ca="1">BK608*'Ejercicio 3 - TIR'!$D$5</f>
        <v>17397.404789318</v>
      </c>
      <c r="BN608" s="25">
        <f ca="1" t="shared" si="4313"/>
        <v>100124.354394539</v>
      </c>
      <c r="BO608" s="25">
        <f ca="1" t="shared" si="4314"/>
        <v>41927.4066039335</v>
      </c>
      <c r="BP608" s="25">
        <f ca="1" t="shared" si="4315"/>
        <v>-107494.396970991</v>
      </c>
      <c r="BQ608" s="25">
        <f ca="1" t="shared" ref="BQ608:BT608" si="4528">BE608</f>
        <v>23185.9429352714</v>
      </c>
      <c r="BR608" s="25">
        <f ca="1" t="shared" si="4528"/>
        <v>20254.8308151013</v>
      </c>
      <c r="BS608" s="25">
        <f ca="1" t="shared" si="4528"/>
        <v>20628.6549753976</v>
      </c>
      <c r="BT608" s="25">
        <f ca="1" t="shared" si="4528"/>
        <v>18180.867081711</v>
      </c>
      <c r="BU608" s="25">
        <f ca="1" t="shared" si="4317"/>
        <v>58547.3363200462</v>
      </c>
      <c r="BV608" s="27">
        <f ca="1" t="shared" si="4318"/>
        <v>8.28082071526899</v>
      </c>
    </row>
    <row r="609" ht="15" customHeight="1" spans="1:74">
      <c r="A609" s="23">
        <v>608</v>
      </c>
      <c r="B609" s="24">
        <f ca="1" t="shared" ref="B609:F609" si="4529">RAND()</f>
        <v>0.0885927624488327</v>
      </c>
      <c r="C609" s="25">
        <f ca="1">IF(B609&lt;=('Ejercicio 3 - TIR'!$D$13-'Ejercicio 3 - TIR'!$C$13)/('Ejercicio 3 - TIR'!$E$13-'Ejercicio 3 - TIR'!$C$13),'Ejercicio 3 - TIR'!$C$13+SQRT(('Ejercicio 3 - TIR'!$E$13-'Ejercicio 3 - TIR'!$C$13)*('Ejercicio 3 - TIR'!$D$13-'Ejercicio 3 - TIR'!$C$13)*B609),'Ejercicio 3 - TIR'!$E$13-SQRT(('Ejercicio 3 - TIR'!$E$13-'Ejercicio 3 - TIR'!$C$13)*('Ejercicio 3 - TIR'!$E$13-'Ejercicio 3 - TIR'!$D$13)*(1-B609)))</f>
        <v>65952.9072712023</v>
      </c>
      <c r="D609" s="24">
        <f ca="1" t="shared" si="4529"/>
        <v>0.871841862721556</v>
      </c>
      <c r="E609" s="25">
        <f ca="1">IF(D609&lt;=('Ejercicio 3 - TIR'!$D$14-'Ejercicio 3 - TIR'!$C$14)/('Ejercicio 3 - TIR'!$E$14-'Ejercicio 3 - TIR'!$C$14),'Ejercicio 3 - TIR'!$C$14+SQRT(('Ejercicio 3 - TIR'!$E$14-'Ejercicio 3 - TIR'!$C$14)*('Ejercicio 3 - TIR'!$D$14-'Ejercicio 3 - TIR'!$C$14)*D609),'Ejercicio 3 - TIR'!$E$14-SQRT(('Ejercicio 3 - TIR'!$E$14-'Ejercicio 3 - TIR'!$C$14)*('Ejercicio 3 - TIR'!$E$14-'Ejercicio 3 - TIR'!$D$14)*(1-D609)))</f>
        <v>35615.5136456175</v>
      </c>
      <c r="F609" s="24">
        <f ca="1" t="shared" si="4529"/>
        <v>0.37646637154792</v>
      </c>
      <c r="G609" s="25">
        <f ca="1">IF(F609&lt;=('Ejercicio 3 - TIR'!$D$18-'Ejercicio 3 - TIR'!$C$18)/('Ejercicio 3 - TIR'!$E$18-'Ejercicio 3 - TIR'!$C$18),'Ejercicio 3 - TIR'!$C$18+SQRT(('Ejercicio 3 - TIR'!$E$18-'Ejercicio 3 - TIR'!$C$18)*('Ejercicio 3 - TIR'!$D$18-'Ejercicio 3 - TIR'!$C$18)*F609),'Ejercicio 3 - TIR'!$E$18-SQRT(('Ejercicio 3 - TIR'!$E$18-'Ejercicio 3 - TIR'!$C$18)*('Ejercicio 3 - TIR'!$E$18-'Ejercicio 3 - TIR'!$D$18)*(1-F609)))</f>
        <v>37514.649408468</v>
      </c>
      <c r="H609" s="24">
        <f ca="1" t="shared" ref="H609:L609" si="4530">RAND()</f>
        <v>0.29643720204829</v>
      </c>
      <c r="I609" s="25">
        <f ca="1">IF(H609&lt;=('Ejercicio 3 - TIR'!$D$18-'Ejercicio 3 - TIR'!$C$18)/('Ejercicio 3 - TIR'!$E$18-'Ejercicio 3 - TIR'!$C$18),'Ejercicio 3 - TIR'!$C$18+SQRT(('Ejercicio 3 - TIR'!$E$18-'Ejercicio 3 - TIR'!$C$18)*('Ejercicio 3 - TIR'!$D$18-'Ejercicio 3 - TIR'!$C$18)*H609),'Ejercicio 3 - TIR'!$E$18-SQRT(('Ejercicio 3 - TIR'!$E$18-'Ejercicio 3 - TIR'!$C$18)*('Ejercicio 3 - TIR'!$E$18-'Ejercicio 3 - TIR'!$D$18)*(1-H609)))</f>
        <v>36668.2516679594</v>
      </c>
      <c r="J609" s="24">
        <f ca="1" t="shared" si="4530"/>
        <v>0.5190819027162</v>
      </c>
      <c r="K609" s="25">
        <f ca="1">IF(J609&lt;=('Ejercicio 3 - TIR'!$D$18-'Ejercicio 3 - TIR'!$C$18)/('Ejercicio 3 - TIR'!$E$18-'Ejercicio 3 - TIR'!$C$18),'Ejercicio 3 - TIR'!$C$18+SQRT(('Ejercicio 3 - TIR'!$E$18-'Ejercicio 3 - TIR'!$C$18)*('Ejercicio 3 - TIR'!$D$18-'Ejercicio 3 - TIR'!$C$18)*J609),'Ejercicio 3 - TIR'!$E$18-SQRT(('Ejercicio 3 - TIR'!$E$18-'Ejercicio 3 - TIR'!$C$18)*('Ejercicio 3 - TIR'!$E$18-'Ejercicio 3 - TIR'!$D$18)*(1-J609)))</f>
        <v>38823.9608684213</v>
      </c>
      <c r="L609" s="24">
        <f ca="1" t="shared" si="4530"/>
        <v>0.413101123596962</v>
      </c>
      <c r="M609" s="25">
        <f ca="1">IF(L609&lt;=('Ejercicio 3 - TIR'!$D$18-'Ejercicio 3 - TIR'!$C$18)/('Ejercicio 3 - TIR'!$E$18-'Ejercicio 3 - TIR'!$C$18),'Ejercicio 3 - TIR'!$C$18+SQRT(('Ejercicio 3 - TIR'!$E$18-'Ejercicio 3 - TIR'!$C$18)*('Ejercicio 3 - TIR'!$D$18-'Ejercicio 3 - TIR'!$C$18)*L609),'Ejercicio 3 - TIR'!$E$18-SQRT(('Ejercicio 3 - TIR'!$E$18-'Ejercicio 3 - TIR'!$C$18)*('Ejercicio 3 - TIR'!$E$18-'Ejercicio 3 - TIR'!$D$18)*(1-L609)))</f>
        <v>37871.7957633277</v>
      </c>
      <c r="N609" s="24">
        <f ca="1" t="shared" ref="N609:R609" si="4531">RAND()</f>
        <v>0.106856138147858</v>
      </c>
      <c r="O609" s="25">
        <f ca="1">IF(N609&lt;=('Ejercicio 3 - TIR'!$D$18-'Ejercicio 3 - TIR'!$C$18)/('Ejercicio 3 - TIR'!$E$18-'Ejercicio 3 - TIR'!$C$18),'Ejercicio 3 - TIR'!$C$18+SQRT(('Ejercicio 3 - TIR'!$E$18-'Ejercicio 3 - TIR'!$C$18)*('Ejercicio 3 - TIR'!$D$18-'Ejercicio 3 - TIR'!$C$18)*N609),'Ejercicio 3 - TIR'!$E$18-SQRT(('Ejercicio 3 - TIR'!$E$18-'Ejercicio 3 - TIR'!$C$18)*('Ejercicio 3 - TIR'!$E$18-'Ejercicio 3 - TIR'!$D$18)*(1-N609)))</f>
        <v>34003.5510140597</v>
      </c>
      <c r="P609" s="24">
        <f ca="1" t="shared" si="4531"/>
        <v>0.662645107335084</v>
      </c>
      <c r="Q609" s="26">
        <f ca="1">IF(P609&lt;=('Ejercicio 3 - TIR'!$D$22-'Ejercicio 3 - TIR'!$C$22)/('Ejercicio 3 - TIR'!$E$22-'Ejercicio 3 - TIR'!$C$22),'Ejercicio 3 - TIR'!$C$22+SQRT(('Ejercicio 3 - TIR'!$E$22-'Ejercicio 3 - TIR'!$C$22)*('Ejercicio 3 - TIR'!$D$22-'Ejercicio 3 - TIR'!$C$22)*P609),'Ejercicio 3 - TIR'!$E$22-SQRT(('Ejercicio 3 - TIR'!$E$22-'Ejercicio 3 - TIR'!$C$22)*('Ejercicio 3 - TIR'!$E$22-'Ejercicio 3 - TIR'!$D$22)*(1-P609)))</f>
        <v>0.155357784052629</v>
      </c>
      <c r="R609" s="24">
        <f ca="1" t="shared" si="4531"/>
        <v>0.952507276446181</v>
      </c>
      <c r="S609" s="26">
        <f ca="1">IF(R609&lt;=('Ejercicio 3 - TIR'!$D$23-'Ejercicio 3 - TIR'!$C$23)/('Ejercicio 3 - TIR'!$E$23-'Ejercicio 3 - TIR'!$C$23),'Ejercicio 3 - TIR'!$C$23+SQRT(('Ejercicio 3 - TIR'!$E$23-'Ejercicio 3 - TIR'!$C$23)*('Ejercicio 3 - TIR'!$D$23-'Ejercicio 3 - TIR'!$C$23)*R609),'Ejercicio 3 - TIR'!$E$23-SQRT(('Ejercicio 3 - TIR'!$E$23-'Ejercicio 3 - TIR'!$C$23)*('Ejercicio 3 - TIR'!$E$23-'Ejercicio 3 - TIR'!$D$23)*(1-R609)))</f>
        <v>0.170754087259936</v>
      </c>
      <c r="T609" s="24">
        <f ca="1" t="shared" ref="T609:X609" si="4532">RAND()</f>
        <v>0.577393293732936</v>
      </c>
      <c r="U609" s="26">
        <f ca="1">IF(T609&lt;=('Ejercicio 3 - TIR'!$D$24-'Ejercicio 3 - TIR'!$C$24)/('Ejercicio 3 - TIR'!$E$24-'Ejercicio 3 - TIR'!$C$24),'Ejercicio 3 - TIR'!$C$24+SQRT(('Ejercicio 3 - TIR'!$E$24-'Ejercicio 3 - TIR'!$C$24)*('Ejercicio 3 - TIR'!$D$24-'Ejercicio 3 - TIR'!$C$24)*T609),'Ejercicio 3 - TIR'!$E$24-SQRT(('Ejercicio 3 - TIR'!$E$24-'Ejercicio 3 - TIR'!$C$24)*('Ejercicio 3 - TIR'!$E$24-'Ejercicio 3 - TIR'!$D$24)*(1-T609)))</f>
        <v>0.185600889872734</v>
      </c>
      <c r="V609" s="24">
        <f ca="1" t="shared" si="4532"/>
        <v>0.509379187858623</v>
      </c>
      <c r="W609" s="26">
        <f ca="1">IF(V609&lt;=('Ejercicio 3 - TIR'!$D$25-'Ejercicio 3 - TIR'!$C$25)/('Ejercicio 3 - TIR'!$E$25-'Ejercicio 3 - TIR'!$C$25),'Ejercicio 3 - TIR'!$C$25+SQRT(('Ejercicio 3 - TIR'!$E$25-'Ejercicio 3 - TIR'!$C$25)*('Ejercicio 3 - TIR'!$D$25-'Ejercicio 3 - TIR'!$C$25)*V609),'Ejercicio 3 - TIR'!$E$25-SQRT(('Ejercicio 3 - TIR'!$E$25-'Ejercicio 3 - TIR'!$C$25)*('Ejercicio 3 - TIR'!$E$25-'Ejercicio 3 - TIR'!$D$25)*(1-V609)))</f>
        <v>0.208561215721322</v>
      </c>
      <c r="X609" s="24">
        <f ca="1" t="shared" si="4532"/>
        <v>0.529912871117164</v>
      </c>
      <c r="Y609" s="26">
        <f ca="1">IF(X609&lt;=('Ejercicio 3 - TIR'!$D$26-'Ejercicio 3 - TIR'!$C$26)/('Ejercicio 3 - TIR'!$E$26-'Ejercicio 3 - TIR'!$C$26),'Ejercicio 3 - TIR'!$C$26+SQRT(('Ejercicio 3 - TIR'!$E$26-'Ejercicio 3 - TIR'!$C$26)*('Ejercicio 3 - TIR'!$D$26-'Ejercicio 3 - TIR'!$C$26)*X609),'Ejercicio 3 - TIR'!$E$26-SQRT(('Ejercicio 3 - TIR'!$E$26-'Ejercicio 3 - TIR'!$C$26)*('Ejercicio 3 - TIR'!$E$26-'Ejercicio 3 - TIR'!$D$26)*(1-X609)))</f>
        <v>0.229616763740632</v>
      </c>
      <c r="Z609" s="24">
        <f ca="1" t="shared" si="4288"/>
        <v>1.15535778405263</v>
      </c>
      <c r="AA609" s="24">
        <f ca="1" t="shared" si="4289"/>
        <v>1.3526398479272</v>
      </c>
      <c r="AB609" s="24">
        <f ca="1" t="shared" si="4290"/>
        <v>1.60369100737981</v>
      </c>
      <c r="AC609" s="24">
        <f ca="1" t="shared" si="4291"/>
        <v>1.93815875352029</v>
      </c>
      <c r="AD609" s="24">
        <f ca="1" t="shared" si="4292"/>
        <v>2.3831924941192</v>
      </c>
      <c r="AE609" s="23">
        <f ca="1" t="shared" si="4293"/>
        <v>5533.14727787931</v>
      </c>
      <c r="AF609" s="23">
        <f ca="1" t="shared" si="4294"/>
        <v>6477.9547909884</v>
      </c>
      <c r="AG609" s="23">
        <f ca="1" t="shared" si="4295"/>
        <v>7680.26896475118</v>
      </c>
      <c r="AH609" s="23">
        <f ca="1" t="shared" si="4296"/>
        <v>9282.07519710643</v>
      </c>
      <c r="AI609" s="23">
        <f ca="1" t="shared" si="4297"/>
        <v>11413.3952646632</v>
      </c>
      <c r="AJ609" s="25">
        <f ca="1" t="shared" si="4298"/>
        <v>43342.8422100788</v>
      </c>
      <c r="AK609" s="25">
        <f ca="1" t="shared" si="4299"/>
        <v>49598.9383599049</v>
      </c>
      <c r="AL609" s="25">
        <f ca="1" t="shared" si="4300"/>
        <v>62261.6369155527</v>
      </c>
      <c r="AM609" s="25">
        <f ca="1" t="shared" si="4301"/>
        <v>73401.5524702263</v>
      </c>
      <c r="AN609" s="25">
        <f ca="1" t="shared" si="4302"/>
        <v>81037.0075501063</v>
      </c>
      <c r="AO609" s="25">
        <f ca="1">C609/'Ejercicio 3 - TIR'!$D$7</f>
        <v>13190.5814542405</v>
      </c>
      <c r="AP609" s="25">
        <f ca="1" t="shared" si="4303"/>
        <v>30152.2607558384</v>
      </c>
      <c r="AQ609" s="25">
        <f ca="1" t="shared" si="4304"/>
        <v>36408.3569056644</v>
      </c>
      <c r="AR609" s="25">
        <f ca="1" t="shared" si="4305"/>
        <v>49071.0554613123</v>
      </c>
      <c r="AS609" s="25">
        <f ca="1" t="shared" si="4306"/>
        <v>60210.9710159858</v>
      </c>
      <c r="AT609" s="25">
        <f ca="1" t="shared" si="4307"/>
        <v>67846.4260958659</v>
      </c>
      <c r="AU609" s="25">
        <f ca="1">AP609*'Ejercicio 3 - TIR'!$D$5</f>
        <v>15076.1303779192</v>
      </c>
      <c r="AV609" s="25">
        <f ca="1">AQ609*'Ejercicio 3 - TIR'!$D$5</f>
        <v>18204.1784528322</v>
      </c>
      <c r="AW609" s="25">
        <f ca="1">AR609*'Ejercicio 3 - TIR'!$D$5</f>
        <v>24535.5277306561</v>
      </c>
      <c r="AX609" s="25">
        <f ca="1">AS609*'Ejercicio 3 - TIR'!$D$5</f>
        <v>30105.4855079929</v>
      </c>
      <c r="AY609" s="25">
        <f ca="1">AT609*'Ejercicio 3 - TIR'!$D$5</f>
        <v>33923.2130479329</v>
      </c>
      <c r="AZ609" s="25">
        <f ca="1" t="shared" ref="AZ609:BD609" si="4533">AJ609-AU609-AE609</f>
        <v>22733.5645542803</v>
      </c>
      <c r="BA609" s="25">
        <f ca="1" t="shared" si="4533"/>
        <v>24916.8051160843</v>
      </c>
      <c r="BB609" s="25">
        <f ca="1" t="shared" si="4533"/>
        <v>30045.8402201454</v>
      </c>
      <c r="BC609" s="25">
        <f ca="1" t="shared" si="4533"/>
        <v>34013.9917651269</v>
      </c>
      <c r="BD609" s="25">
        <f ca="1" t="shared" si="4533"/>
        <v>35700.3992375102</v>
      </c>
      <c r="BE609" s="25">
        <f ca="1" t="shared" ref="BE609:BI609" si="4534">AZ609/Z609</f>
        <v>19676.6446446902</v>
      </c>
      <c r="BF609" s="25">
        <f ca="1" t="shared" si="4534"/>
        <v>18420.8717156064</v>
      </c>
      <c r="BG609" s="25">
        <f ca="1" t="shared" si="4534"/>
        <v>18735.4297566561</v>
      </c>
      <c r="BH609" s="25">
        <f ca="1" t="shared" si="4534"/>
        <v>17549.6417428898</v>
      </c>
      <c r="BI609" s="25">
        <f ca="1" t="shared" si="4534"/>
        <v>14980.0737143999</v>
      </c>
      <c r="BJ609" s="25">
        <f ca="1" t="shared" si="4310"/>
        <v>84878.6247944354</v>
      </c>
      <c r="BK609" s="25">
        <f ca="1" t="shared" si="4311"/>
        <v>31435.6947148137</v>
      </c>
      <c r="BL609" s="25">
        <f ca="1" t="shared" si="4312"/>
        <v>116314.319509249</v>
      </c>
      <c r="BM609" s="25">
        <f ca="1">BK609*'Ejercicio 3 - TIR'!$D$5</f>
        <v>15717.8473574069</v>
      </c>
      <c r="BN609" s="25">
        <f ca="1" t="shared" si="4313"/>
        <v>100596.472151842</v>
      </c>
      <c r="BO609" s="25">
        <f ca="1" t="shared" si="4314"/>
        <v>42210.8043727377</v>
      </c>
      <c r="BP609" s="25">
        <f ca="1" t="shared" si="4315"/>
        <v>-101568.42091682</v>
      </c>
      <c r="BQ609" s="25">
        <f ca="1" t="shared" ref="BQ609:BT609" si="4535">BE609</f>
        <v>19676.6446446902</v>
      </c>
      <c r="BR609" s="25">
        <f ca="1" t="shared" si="4535"/>
        <v>18420.8717156064</v>
      </c>
      <c r="BS609" s="25">
        <f ca="1" t="shared" si="4535"/>
        <v>18735.4297566561</v>
      </c>
      <c r="BT609" s="25">
        <f ca="1" t="shared" si="4535"/>
        <v>17549.6417428898</v>
      </c>
      <c r="BU609" s="25">
        <f ca="1" t="shared" si="4317"/>
        <v>57190.8780871376</v>
      </c>
      <c r="BV609" s="27">
        <f ca="1" t="shared" si="4318"/>
        <v>7.72878458949915</v>
      </c>
    </row>
    <row r="610" ht="15" customHeight="1" spans="1:74">
      <c r="A610" s="23">
        <v>609</v>
      </c>
      <c r="B610" s="24">
        <f ca="1" t="shared" ref="B610:F610" si="4536">RAND()</f>
        <v>0.173257008325221</v>
      </c>
      <c r="C610" s="25">
        <f ca="1">IF(B610&lt;=('Ejercicio 3 - TIR'!$D$13-'Ejercicio 3 - TIR'!$C$13)/('Ejercicio 3 - TIR'!$E$13-'Ejercicio 3 - TIR'!$C$13),'Ejercicio 3 - TIR'!$C$13+SQRT(('Ejercicio 3 - TIR'!$E$13-'Ejercicio 3 - TIR'!$C$13)*('Ejercicio 3 - TIR'!$D$13-'Ejercicio 3 - TIR'!$C$13)*B610),'Ejercicio 3 - TIR'!$E$13-SQRT(('Ejercicio 3 - TIR'!$E$13-'Ejercicio 3 - TIR'!$C$13)*('Ejercicio 3 - TIR'!$E$13-'Ejercicio 3 - TIR'!$D$13)*(1-B610)))</f>
        <v>68324.8305286107</v>
      </c>
      <c r="D610" s="24">
        <f ca="1" t="shared" si="4536"/>
        <v>0.195663607624043</v>
      </c>
      <c r="E610" s="25">
        <f ca="1">IF(D610&lt;=('Ejercicio 3 - TIR'!$D$14-'Ejercicio 3 - TIR'!$C$14)/('Ejercicio 3 - TIR'!$E$14-'Ejercicio 3 - TIR'!$C$14),'Ejercicio 3 - TIR'!$C$14+SQRT(('Ejercicio 3 - TIR'!$E$14-'Ejercicio 3 - TIR'!$C$14)*('Ejercicio 3 - TIR'!$D$14-'Ejercicio 3 - TIR'!$C$14)*D610),'Ejercicio 3 - TIR'!$E$14-SQRT(('Ejercicio 3 - TIR'!$E$14-'Ejercicio 3 - TIR'!$C$14)*('Ejercicio 3 - TIR'!$E$14-'Ejercicio 3 - TIR'!$D$14)*(1-D610)))</f>
        <v>28830.7663165225</v>
      </c>
      <c r="F610" s="24">
        <f ca="1" t="shared" si="4536"/>
        <v>0.468009276983219</v>
      </c>
      <c r="G610" s="25">
        <f ca="1">IF(F610&lt;=('Ejercicio 3 - TIR'!$D$18-'Ejercicio 3 - TIR'!$C$18)/('Ejercicio 3 - TIR'!$E$18-'Ejercicio 3 - TIR'!$C$18),'Ejercicio 3 - TIR'!$C$18+SQRT(('Ejercicio 3 - TIR'!$E$18-'Ejercicio 3 - TIR'!$C$18)*('Ejercicio 3 - TIR'!$D$18-'Ejercicio 3 - TIR'!$C$18)*F610),'Ejercicio 3 - TIR'!$E$18-SQRT(('Ejercicio 3 - TIR'!$E$18-'Ejercicio 3 - TIR'!$C$18)*('Ejercicio 3 - TIR'!$E$18-'Ejercicio 3 - TIR'!$D$18)*(1-F610)))</f>
        <v>38378.6270681707</v>
      </c>
      <c r="H610" s="24">
        <f ca="1" t="shared" ref="H610:L610" si="4537">RAND()</f>
        <v>0.077660739927589</v>
      </c>
      <c r="I610" s="25">
        <f ca="1">IF(H610&lt;=('Ejercicio 3 - TIR'!$D$18-'Ejercicio 3 - TIR'!$C$18)/('Ejercicio 3 - TIR'!$E$18-'Ejercicio 3 - TIR'!$C$18),'Ejercicio 3 - TIR'!$C$18+SQRT(('Ejercicio 3 - TIR'!$E$18-'Ejercicio 3 - TIR'!$C$18)*('Ejercicio 3 - TIR'!$D$18-'Ejercicio 3 - TIR'!$C$18)*H610),'Ejercicio 3 - TIR'!$E$18-SQRT(('Ejercicio 3 - TIR'!$E$18-'Ejercicio 3 - TIR'!$C$18)*('Ejercicio 3 - TIR'!$E$18-'Ejercicio 3 - TIR'!$D$18)*(1-H610)))</f>
        <v>33413.0793997706</v>
      </c>
      <c r="J610" s="24">
        <f ca="1" t="shared" si="4537"/>
        <v>0.269801127737853</v>
      </c>
      <c r="K610" s="25">
        <f ca="1">IF(J610&lt;=('Ejercicio 3 - TIR'!$D$18-'Ejercicio 3 - TIR'!$C$18)/('Ejercicio 3 - TIR'!$E$18-'Ejercicio 3 - TIR'!$C$18),'Ejercicio 3 - TIR'!$C$18+SQRT(('Ejercicio 3 - TIR'!$E$18-'Ejercicio 3 - TIR'!$C$18)*('Ejercicio 3 - TIR'!$D$18-'Ejercicio 3 - TIR'!$C$18)*J610),'Ejercicio 3 - TIR'!$E$18-SQRT(('Ejercicio 3 - TIR'!$E$18-'Ejercicio 3 - TIR'!$C$18)*('Ejercicio 3 - TIR'!$E$18-'Ejercicio 3 - TIR'!$D$18)*(1-J610)))</f>
        <v>36361.6168668569</v>
      </c>
      <c r="L610" s="24">
        <f ca="1" t="shared" si="4537"/>
        <v>0.702427661799947</v>
      </c>
      <c r="M610" s="25">
        <f ca="1">IF(L610&lt;=('Ejercicio 3 - TIR'!$D$18-'Ejercicio 3 - TIR'!$C$18)/('Ejercicio 3 - TIR'!$E$18-'Ejercicio 3 - TIR'!$C$18),'Ejercicio 3 - TIR'!$C$18+SQRT(('Ejercicio 3 - TIR'!$E$18-'Ejercicio 3 - TIR'!$C$18)*('Ejercicio 3 - TIR'!$D$18-'Ejercicio 3 - TIR'!$C$18)*L610),'Ejercicio 3 - TIR'!$E$18-SQRT(('Ejercicio 3 - TIR'!$E$18-'Ejercicio 3 - TIR'!$C$18)*('Ejercicio 3 - TIR'!$E$18-'Ejercicio 3 - TIR'!$D$18)*(1-L610)))</f>
        <v>40275.8148464519</v>
      </c>
      <c r="N610" s="24">
        <f ca="1" t="shared" ref="N610:R610" si="4538">RAND()</f>
        <v>0.0728648249304475</v>
      </c>
      <c r="O610" s="25">
        <f ca="1">IF(N610&lt;=('Ejercicio 3 - TIR'!$D$18-'Ejercicio 3 - TIR'!$C$18)/('Ejercicio 3 - TIR'!$E$18-'Ejercicio 3 - TIR'!$C$18),'Ejercicio 3 - TIR'!$C$18+SQRT(('Ejercicio 3 - TIR'!$E$18-'Ejercicio 3 - TIR'!$C$18)*('Ejercicio 3 - TIR'!$D$18-'Ejercicio 3 - TIR'!$C$18)*N610),'Ejercicio 3 - TIR'!$E$18-SQRT(('Ejercicio 3 - TIR'!$E$18-'Ejercicio 3 - TIR'!$C$18)*('Ejercicio 3 - TIR'!$E$18-'Ejercicio 3 - TIR'!$D$18)*(1-N610)))</f>
        <v>33306.0132697204</v>
      </c>
      <c r="P610" s="24">
        <f ca="1" t="shared" si="4538"/>
        <v>0.651478574757959</v>
      </c>
      <c r="Q610" s="26">
        <f ca="1">IF(P610&lt;=('Ejercicio 3 - TIR'!$D$22-'Ejercicio 3 - TIR'!$C$22)/('Ejercicio 3 - TIR'!$E$22-'Ejercicio 3 - TIR'!$C$22),'Ejercicio 3 - TIR'!$C$22+SQRT(('Ejercicio 3 - TIR'!$E$22-'Ejercicio 3 - TIR'!$C$22)*('Ejercicio 3 - TIR'!$D$22-'Ejercicio 3 - TIR'!$C$22)*P610),'Ejercicio 3 - TIR'!$E$22-SQRT(('Ejercicio 3 - TIR'!$E$22-'Ejercicio 3 - TIR'!$C$22)*('Ejercicio 3 - TIR'!$E$22-'Ejercicio 3 - TIR'!$D$22)*(1-P610)))</f>
        <v>0.154953272360732</v>
      </c>
      <c r="R610" s="24">
        <f ca="1" t="shared" si="4538"/>
        <v>0.644402597459215</v>
      </c>
      <c r="S610" s="26">
        <f ca="1">IF(R610&lt;=('Ejercicio 3 - TIR'!$D$23-'Ejercicio 3 - TIR'!$C$23)/('Ejercicio 3 - TIR'!$E$23-'Ejercicio 3 - TIR'!$C$23),'Ejercicio 3 - TIR'!$C$23+SQRT(('Ejercicio 3 - TIR'!$E$23-'Ejercicio 3 - TIR'!$C$23)*('Ejercicio 3 - TIR'!$D$23-'Ejercicio 3 - TIR'!$C$23)*R610),'Ejercicio 3 - TIR'!$E$23-SQRT(('Ejercicio 3 - TIR'!$E$23-'Ejercicio 3 - TIR'!$C$23)*('Ejercicio 3 - TIR'!$E$23-'Ejercicio 3 - TIR'!$D$23)*(1-R610)))</f>
        <v>0.154700290029856</v>
      </c>
      <c r="T610" s="24">
        <f ca="1" t="shared" ref="T610:X610" si="4539">RAND()</f>
        <v>0.558222097647365</v>
      </c>
      <c r="U610" s="26">
        <f ca="1">IF(T610&lt;=('Ejercicio 3 - TIR'!$D$24-'Ejercicio 3 - TIR'!$C$24)/('Ejercicio 3 - TIR'!$E$24-'Ejercicio 3 - TIR'!$C$24),'Ejercicio 3 - TIR'!$C$24+SQRT(('Ejercicio 3 - TIR'!$E$24-'Ejercicio 3 - TIR'!$C$24)*('Ejercicio 3 - TIR'!$D$24-'Ejercicio 3 - TIR'!$C$24)*T610),'Ejercicio 3 - TIR'!$E$24-SQRT(('Ejercicio 3 - TIR'!$E$24-'Ejercicio 3 - TIR'!$C$24)*('Ejercicio 3 - TIR'!$E$24-'Ejercicio 3 - TIR'!$D$24)*(1-T610)))</f>
        <v>0.184829300169212</v>
      </c>
      <c r="V610" s="24">
        <f ca="1" t="shared" si="4539"/>
        <v>0.389067649492416</v>
      </c>
      <c r="W610" s="26">
        <f ca="1">IF(V610&lt;=('Ejercicio 3 - TIR'!$D$25-'Ejercicio 3 - TIR'!$C$25)/('Ejercicio 3 - TIR'!$E$25-'Ejercicio 3 - TIR'!$C$25),'Ejercicio 3 - TIR'!$C$25+SQRT(('Ejercicio 3 - TIR'!$E$25-'Ejercicio 3 - TIR'!$C$25)*('Ejercicio 3 - TIR'!$D$25-'Ejercicio 3 - TIR'!$C$25)*V610),'Ejercicio 3 - TIR'!$E$25-SQRT(('Ejercicio 3 - TIR'!$E$25-'Ejercicio 3 - TIR'!$C$25)*('Ejercicio 3 - TIR'!$E$25-'Ejercicio 3 - TIR'!$D$25)*(1-V610)))</f>
        <v>0.203758641598926</v>
      </c>
      <c r="X610" s="24">
        <f ca="1" t="shared" si="4539"/>
        <v>0.356614823986704</v>
      </c>
      <c r="Y610" s="26">
        <f ca="1">IF(X610&lt;=('Ejercicio 3 - TIR'!$D$26-'Ejercicio 3 - TIR'!$C$26)/('Ejercicio 3 - TIR'!$E$26-'Ejercicio 3 - TIR'!$C$26),'Ejercicio 3 - TIR'!$C$26+SQRT(('Ejercicio 3 - TIR'!$E$26-'Ejercicio 3 - TIR'!$C$26)*('Ejercicio 3 - TIR'!$D$26-'Ejercicio 3 - TIR'!$C$26)*X610),'Ejercicio 3 - TIR'!$E$26-SQRT(('Ejercicio 3 - TIR'!$E$26-'Ejercicio 3 - TIR'!$C$26)*('Ejercicio 3 - TIR'!$E$26-'Ejercicio 3 - TIR'!$D$26)*(1-X610)))</f>
        <v>0.221056977084037</v>
      </c>
      <c r="Z610" s="24">
        <f ca="1" t="shared" si="4288"/>
        <v>1.15495327236073</v>
      </c>
      <c r="AA610" s="24">
        <f ca="1" t="shared" si="4289"/>
        <v>1.33362487856587</v>
      </c>
      <c r="AB610" s="24">
        <f ca="1" t="shared" si="4290"/>
        <v>1.58011783155945</v>
      </c>
      <c r="AC610" s="24">
        <f ca="1" t="shared" si="4291"/>
        <v>1.90208049448424</v>
      </c>
      <c r="AD610" s="24">
        <f ca="1" t="shared" si="4292"/>
        <v>2.32254865876544</v>
      </c>
      <c r="AE610" s="23">
        <f ca="1" t="shared" si="4293"/>
        <v>4467.42158541273</v>
      </c>
      <c r="AF610" s="23">
        <f ca="1" t="shared" si="4294"/>
        <v>5158.53300036171</v>
      </c>
      <c r="AG610" s="23">
        <f ca="1" t="shared" si="4295"/>
        <v>6111.98104471836</v>
      </c>
      <c r="AH610" s="23">
        <f ca="1" t="shared" si="4296"/>
        <v>7357.34999986855</v>
      </c>
      <c r="AI610" s="23">
        <f ca="1" t="shared" si="4297"/>
        <v>8983.74355018873</v>
      </c>
      <c r="AJ610" s="25">
        <f ca="1" t="shared" si="4298"/>
        <v>44325.5209210959</v>
      </c>
      <c r="AK610" s="25">
        <f ca="1" t="shared" si="4299"/>
        <v>44560.5139570308</v>
      </c>
      <c r="AL610" s="25">
        <f ca="1" t="shared" si="4300"/>
        <v>57455.6391956534</v>
      </c>
      <c r="AM610" s="25">
        <f ca="1" t="shared" si="4301"/>
        <v>76607.8418188951</v>
      </c>
      <c r="AN610" s="25">
        <f ca="1" t="shared" si="4302"/>
        <v>77354.8364484129</v>
      </c>
      <c r="AO610" s="25">
        <f ca="1">C610/'Ejercicio 3 - TIR'!$D$7</f>
        <v>13664.9661057221</v>
      </c>
      <c r="AP610" s="25">
        <f ca="1" t="shared" si="4303"/>
        <v>30660.5548153738</v>
      </c>
      <c r="AQ610" s="25">
        <f ca="1" t="shared" si="4304"/>
        <v>30895.5478513086</v>
      </c>
      <c r="AR610" s="25">
        <f ca="1" t="shared" si="4305"/>
        <v>43790.6730899312</v>
      </c>
      <c r="AS610" s="25">
        <f ca="1" t="shared" si="4306"/>
        <v>62942.875713173</v>
      </c>
      <c r="AT610" s="25">
        <f ca="1" t="shared" si="4307"/>
        <v>63689.8703426908</v>
      </c>
      <c r="AU610" s="25">
        <f ca="1">AP610*'Ejercicio 3 - TIR'!$D$5</f>
        <v>15330.2774076869</v>
      </c>
      <c r="AV610" s="25">
        <f ca="1">AQ610*'Ejercicio 3 - TIR'!$D$5</f>
        <v>15447.7739256543</v>
      </c>
      <c r="AW610" s="25">
        <f ca="1">AR610*'Ejercicio 3 - TIR'!$D$5</f>
        <v>21895.3365449656</v>
      </c>
      <c r="AX610" s="25">
        <f ca="1">AS610*'Ejercicio 3 - TIR'!$D$5</f>
        <v>31471.4378565865</v>
      </c>
      <c r="AY610" s="25">
        <f ca="1">AT610*'Ejercicio 3 - TIR'!$D$5</f>
        <v>31844.9351713454</v>
      </c>
      <c r="AZ610" s="25">
        <f ca="1" t="shared" ref="AZ610:BD610" si="4540">AJ610-AU610-AE610</f>
        <v>24527.8219279963</v>
      </c>
      <c r="BA610" s="25">
        <f ca="1" t="shared" si="4540"/>
        <v>23954.2070310147</v>
      </c>
      <c r="BB610" s="25">
        <f ca="1" t="shared" si="4540"/>
        <v>29448.3216059694</v>
      </c>
      <c r="BC610" s="25">
        <f ca="1" t="shared" si="4540"/>
        <v>37779.0539624401</v>
      </c>
      <c r="BD610" s="25">
        <f ca="1" t="shared" si="4540"/>
        <v>36526.1577268788</v>
      </c>
      <c r="BE610" s="25">
        <f ca="1" t="shared" ref="BE610:BI610" si="4541">AZ610/Z610</f>
        <v>21237.0686459559</v>
      </c>
      <c r="BF610" s="25">
        <f ca="1" t="shared" si="4541"/>
        <v>17961.727781184</v>
      </c>
      <c r="BG610" s="25">
        <f ca="1" t="shared" si="4541"/>
        <v>18636.7883570469</v>
      </c>
      <c r="BH610" s="25">
        <f ca="1" t="shared" si="4541"/>
        <v>19861.9638190885</v>
      </c>
      <c r="BI610" s="25">
        <f ca="1" t="shared" si="4541"/>
        <v>15726.7567200484</v>
      </c>
      <c r="BJ610" s="25">
        <f ca="1" t="shared" si="4310"/>
        <v>66960.8576396191</v>
      </c>
      <c r="BK610" s="25">
        <f ca="1" t="shared" si="4311"/>
        <v>31737.5487009201</v>
      </c>
      <c r="BL610" s="25">
        <f ca="1" t="shared" si="4312"/>
        <v>98698.4063405392</v>
      </c>
      <c r="BM610" s="25">
        <f ca="1">BK610*'Ejercicio 3 - TIR'!$D$5</f>
        <v>15868.7743504601</v>
      </c>
      <c r="BN610" s="25">
        <f ca="1" t="shared" si="4313"/>
        <v>82829.6319900792</v>
      </c>
      <c r="BO610" s="25">
        <f ca="1" t="shared" si="4314"/>
        <v>35663.2493693836</v>
      </c>
      <c r="BP610" s="25">
        <f ca="1" t="shared" si="4315"/>
        <v>-97155.5968451332</v>
      </c>
      <c r="BQ610" s="25">
        <f ca="1" t="shared" ref="BQ610:BT610" si="4542">BE610</f>
        <v>21237.0686459559</v>
      </c>
      <c r="BR610" s="25">
        <f ca="1" t="shared" si="4542"/>
        <v>17961.727781184</v>
      </c>
      <c r="BS610" s="25">
        <f ca="1" t="shared" si="4542"/>
        <v>18636.7883570469</v>
      </c>
      <c r="BT610" s="25">
        <f ca="1" t="shared" si="4542"/>
        <v>19861.9638190885</v>
      </c>
      <c r="BU610" s="25">
        <f ca="1" t="shared" si="4317"/>
        <v>51390.006089432</v>
      </c>
      <c r="BV610" s="27">
        <f ca="1" t="shared" si="4318"/>
        <v>8.76263272652138</v>
      </c>
    </row>
    <row r="611" ht="15" customHeight="1" spans="1:74">
      <c r="A611" s="23">
        <v>610</v>
      </c>
      <c r="B611" s="24">
        <f ca="1" t="shared" ref="B611:F611" si="4543">RAND()</f>
        <v>0.563108212605016</v>
      </c>
      <c r="C611" s="25">
        <f ca="1">IF(B611&lt;=('Ejercicio 3 - TIR'!$D$13-'Ejercicio 3 - TIR'!$C$13)/('Ejercicio 3 - TIR'!$E$13-'Ejercicio 3 - TIR'!$C$13),'Ejercicio 3 - TIR'!$C$13+SQRT(('Ejercicio 3 - TIR'!$E$13-'Ejercicio 3 - TIR'!$C$13)*('Ejercicio 3 - TIR'!$D$13-'Ejercicio 3 - TIR'!$C$13)*B611),'Ejercicio 3 - TIR'!$E$13-SQRT(('Ejercicio 3 - TIR'!$E$13-'Ejercicio 3 - TIR'!$C$13)*('Ejercicio 3 - TIR'!$E$13-'Ejercicio 3 - TIR'!$D$13)*(1-B611)))</f>
        <v>77103.0538089906</v>
      </c>
      <c r="D611" s="24">
        <f ca="1" t="shared" si="4543"/>
        <v>0.506918184608207</v>
      </c>
      <c r="E611" s="25">
        <f ca="1">IF(D611&lt;=('Ejercicio 3 - TIR'!$D$14-'Ejercicio 3 - TIR'!$C$14)/('Ejercicio 3 - TIR'!$E$14-'Ejercicio 3 - TIR'!$C$14),'Ejercicio 3 - TIR'!$C$14+SQRT(('Ejercicio 3 - TIR'!$E$14-'Ejercicio 3 - TIR'!$C$14)*('Ejercicio 3 - TIR'!$D$14-'Ejercicio 3 - TIR'!$C$14)*D611),'Ejercicio 3 - TIR'!$E$14-SQRT(('Ejercicio 3 - TIR'!$E$14-'Ejercicio 3 - TIR'!$C$14)*('Ejercicio 3 - TIR'!$E$14-'Ejercicio 3 - TIR'!$D$14)*(1-D611)))</f>
        <v>31399.8678900398</v>
      </c>
      <c r="F611" s="24">
        <f ca="1" t="shared" si="4543"/>
        <v>0.853387465947429</v>
      </c>
      <c r="G611" s="25">
        <f ca="1">IF(F611&lt;=('Ejercicio 3 - TIR'!$D$18-'Ejercicio 3 - TIR'!$C$18)/('Ejercicio 3 - TIR'!$E$18-'Ejercicio 3 - TIR'!$C$18),'Ejercicio 3 - TIR'!$C$18+SQRT(('Ejercicio 3 - TIR'!$E$18-'Ejercicio 3 - TIR'!$C$18)*('Ejercicio 3 - TIR'!$D$18-'Ejercicio 3 - TIR'!$C$18)*F611),'Ejercicio 3 - TIR'!$E$18-SQRT(('Ejercicio 3 - TIR'!$E$18-'Ejercicio 3 - TIR'!$C$18)*('Ejercicio 3 - TIR'!$E$18-'Ejercicio 3 - TIR'!$D$18)*(1-F611)))</f>
        <v>41683.987326028</v>
      </c>
      <c r="H611" s="24">
        <f ca="1" t="shared" ref="H611:L611" si="4544">RAND()</f>
        <v>0.467721159840874</v>
      </c>
      <c r="I611" s="25">
        <f ca="1">IF(H611&lt;=('Ejercicio 3 - TIR'!$D$18-'Ejercicio 3 - TIR'!$C$18)/('Ejercicio 3 - TIR'!$E$18-'Ejercicio 3 - TIR'!$C$18),'Ejercicio 3 - TIR'!$C$18+SQRT(('Ejercicio 3 - TIR'!$E$18-'Ejercicio 3 - TIR'!$C$18)*('Ejercicio 3 - TIR'!$D$18-'Ejercicio 3 - TIR'!$C$18)*H611),'Ejercicio 3 - TIR'!$E$18-SQRT(('Ejercicio 3 - TIR'!$E$18-'Ejercicio 3 - TIR'!$C$18)*('Ejercicio 3 - TIR'!$E$18-'Ejercicio 3 - TIR'!$D$18)*(1-H611)))</f>
        <v>38376.0476345429</v>
      </c>
      <c r="J611" s="24">
        <f ca="1" t="shared" si="4544"/>
        <v>0.705998796496059</v>
      </c>
      <c r="K611" s="25">
        <f ca="1">IF(J611&lt;=('Ejercicio 3 - TIR'!$D$18-'Ejercicio 3 - TIR'!$C$18)/('Ejercicio 3 - TIR'!$E$18-'Ejercicio 3 - TIR'!$C$18),'Ejercicio 3 - TIR'!$C$18+SQRT(('Ejercicio 3 - TIR'!$E$18-'Ejercicio 3 - TIR'!$C$18)*('Ejercicio 3 - TIR'!$D$18-'Ejercicio 3 - TIR'!$C$18)*J611),'Ejercicio 3 - TIR'!$E$18-SQRT(('Ejercicio 3 - TIR'!$E$18-'Ejercicio 3 - TIR'!$C$18)*('Ejercicio 3 - TIR'!$E$18-'Ejercicio 3 - TIR'!$D$18)*(1-J611)))</f>
        <v>40304.2476361295</v>
      </c>
      <c r="L611" s="24">
        <f ca="1" t="shared" si="4544"/>
        <v>0.00856556964607069</v>
      </c>
      <c r="M611" s="25">
        <f ca="1">IF(L611&lt;=('Ejercicio 3 - TIR'!$D$18-'Ejercicio 3 - TIR'!$C$18)/('Ejercicio 3 - TIR'!$E$18-'Ejercicio 3 - TIR'!$C$18),'Ejercicio 3 - TIR'!$C$18+SQRT(('Ejercicio 3 - TIR'!$E$18-'Ejercicio 3 - TIR'!$C$18)*('Ejercicio 3 - TIR'!$D$18-'Ejercicio 3 - TIR'!$C$18)*L611),'Ejercicio 3 - TIR'!$E$18-SQRT(('Ejercicio 3 - TIR'!$E$18-'Ejercicio 3 - TIR'!$C$18)*('Ejercicio 3 - TIR'!$E$18-'Ejercicio 3 - TIR'!$D$18)*(1-L611)))</f>
        <v>31133.5058212954</v>
      </c>
      <c r="N611" s="24">
        <f ca="1" t="shared" ref="N611:R611" si="4545">RAND()</f>
        <v>0.404041236722637</v>
      </c>
      <c r="O611" s="25">
        <f ca="1">IF(N611&lt;=('Ejercicio 3 - TIR'!$D$18-'Ejercicio 3 - TIR'!$C$18)/('Ejercicio 3 - TIR'!$E$18-'Ejercicio 3 - TIR'!$C$18),'Ejercicio 3 - TIR'!$C$18+SQRT(('Ejercicio 3 - TIR'!$E$18-'Ejercicio 3 - TIR'!$C$18)*('Ejercicio 3 - TIR'!$D$18-'Ejercicio 3 - TIR'!$C$18)*N611),'Ejercicio 3 - TIR'!$E$18-SQRT(('Ejercicio 3 - TIR'!$E$18-'Ejercicio 3 - TIR'!$C$18)*('Ejercicio 3 - TIR'!$E$18-'Ejercicio 3 - TIR'!$D$18)*(1-N611)))</f>
        <v>37784.9974636088</v>
      </c>
      <c r="P611" s="24">
        <f ca="1" t="shared" si="4545"/>
        <v>0.343827821468001</v>
      </c>
      <c r="Q611" s="26">
        <f ca="1">IF(P611&lt;=('Ejercicio 3 - TIR'!$D$22-'Ejercicio 3 - TIR'!$C$22)/('Ejercicio 3 - TIR'!$E$22-'Ejercicio 3 - TIR'!$C$22),'Ejercicio 3 - TIR'!$C$22+SQRT(('Ejercicio 3 - TIR'!$E$22-'Ejercicio 3 - TIR'!$C$22)*('Ejercicio 3 - TIR'!$D$22-'Ejercicio 3 - TIR'!$C$22)*P611),'Ejercicio 3 - TIR'!$E$22-SQRT(('Ejercicio 3 - TIR'!$E$22-'Ejercicio 3 - TIR'!$C$22)*('Ejercicio 3 - TIR'!$E$22-'Ejercicio 3 - TIR'!$D$22)*(1-P611)))</f>
        <v>0.144877501454977</v>
      </c>
      <c r="R611" s="24">
        <f ca="1" t="shared" si="4545"/>
        <v>0.643669225302816</v>
      </c>
      <c r="S611" s="26">
        <f ca="1">IF(R611&lt;=('Ejercicio 3 - TIR'!$D$23-'Ejercicio 3 - TIR'!$C$23)/('Ejercicio 3 - TIR'!$E$23-'Ejercicio 3 - TIR'!$C$23),'Ejercicio 3 - TIR'!$C$23+SQRT(('Ejercicio 3 - TIR'!$E$23-'Ejercicio 3 - TIR'!$C$23)*('Ejercicio 3 - TIR'!$D$23-'Ejercicio 3 - TIR'!$C$23)*R611),'Ejercicio 3 - TIR'!$E$23-SQRT(('Ejercicio 3 - TIR'!$E$23-'Ejercicio 3 - TIR'!$C$23)*('Ejercicio 3 - TIR'!$E$23-'Ejercicio 3 - TIR'!$D$23)*(1-R611)))</f>
        <v>0.154674214830436</v>
      </c>
      <c r="T611" s="24">
        <f ca="1" t="shared" ref="T611:X611" si="4546">RAND()</f>
        <v>0.220334105551465</v>
      </c>
      <c r="U611" s="26">
        <f ca="1">IF(T611&lt;=('Ejercicio 3 - TIR'!$D$24-'Ejercicio 3 - TIR'!$C$24)/('Ejercicio 3 - TIR'!$E$24-'Ejercicio 3 - TIR'!$C$24),'Ejercicio 3 - TIR'!$C$24+SQRT(('Ejercicio 3 - TIR'!$E$24-'Ejercicio 3 - TIR'!$C$24)*('Ejercicio 3 - TIR'!$D$24-'Ejercicio 3 - TIR'!$C$24)*T611),'Ejercicio 3 - TIR'!$E$24-SQRT(('Ejercicio 3 - TIR'!$E$24-'Ejercicio 3 - TIR'!$C$24)*('Ejercicio 3 - TIR'!$E$24-'Ejercicio 3 - TIR'!$D$24)*(1-T611)))</f>
        <v>0.171510500265175</v>
      </c>
      <c r="V611" s="24">
        <f ca="1" t="shared" si="4546"/>
        <v>0.95586652756639</v>
      </c>
      <c r="W611" s="26">
        <f ca="1">IF(V611&lt;=('Ejercicio 3 - TIR'!$D$25-'Ejercicio 3 - TIR'!$C$25)/('Ejercicio 3 - TIR'!$E$25-'Ejercicio 3 - TIR'!$C$25),'Ejercicio 3 - TIR'!$C$25+SQRT(('Ejercicio 3 - TIR'!$E$25-'Ejercicio 3 - TIR'!$C$25)*('Ejercicio 3 - TIR'!$D$25-'Ejercicio 3 - TIR'!$C$25)*V611),'Ejercicio 3 - TIR'!$E$25-SQRT(('Ejercicio 3 - TIR'!$E$25-'Ejercicio 3 - TIR'!$C$25)*('Ejercicio 3 - TIR'!$E$25-'Ejercicio 3 - TIR'!$D$25)*(1-V611)))</f>
        <v>0.23757151845487</v>
      </c>
      <c r="X611" s="24">
        <f ca="1" t="shared" si="4546"/>
        <v>0.963663302278157</v>
      </c>
      <c r="Y611" s="26">
        <f ca="1">IF(X611&lt;=('Ejercicio 3 - TIR'!$D$26-'Ejercicio 3 - TIR'!$C$26)/('Ejercicio 3 - TIR'!$E$26-'Ejercicio 3 - TIR'!$C$26),'Ejercicio 3 - TIR'!$C$26+SQRT(('Ejercicio 3 - TIR'!$E$26-'Ejercicio 3 - TIR'!$C$26)*('Ejercicio 3 - TIR'!$D$26-'Ejercicio 3 - TIR'!$C$26)*X611),'Ejercicio 3 - TIR'!$E$26-SQRT(('Ejercicio 3 - TIR'!$E$26-'Ejercicio 3 - TIR'!$C$26)*('Ejercicio 3 - TIR'!$E$26-'Ejercicio 3 - TIR'!$D$26)*(1-X611)))</f>
        <v>0.265992210463533</v>
      </c>
      <c r="Z611" s="24">
        <f ca="1" t="shared" si="4288"/>
        <v>1.14487750145498</v>
      </c>
      <c r="AA611" s="24">
        <f ca="1" t="shared" si="4289"/>
        <v>1.32196053006956</v>
      </c>
      <c r="AB611" s="24">
        <f ca="1" t="shared" si="4290"/>
        <v>1.5486906419126</v>
      </c>
      <c r="AC611" s="24">
        <f ca="1" t="shared" si="4291"/>
        <v>1.91661542932863</v>
      </c>
      <c r="AD611" s="24">
        <f ca="1" t="shared" si="4292"/>
        <v>2.42642020398426</v>
      </c>
      <c r="AE611" s="23">
        <f ca="1" t="shared" si="4293"/>
        <v>4549.13440592533</v>
      </c>
      <c r="AF611" s="23">
        <f ca="1" t="shared" si="4294"/>
        <v>5252.76819831995</v>
      </c>
      <c r="AG611" s="23">
        <f ca="1" t="shared" si="4295"/>
        <v>6153.67309979081</v>
      </c>
      <c r="AH611" s="23">
        <f ca="1" t="shared" si="4296"/>
        <v>7615.610562183</v>
      </c>
      <c r="AI611" s="23">
        <f ca="1" t="shared" si="4297"/>
        <v>9641.30364964749</v>
      </c>
      <c r="AJ611" s="25">
        <f ca="1" t="shared" si="4298"/>
        <v>47723.0592605039</v>
      </c>
      <c r="AK611" s="25">
        <f ca="1" t="shared" si="4299"/>
        <v>50731.6202729348</v>
      </c>
      <c r="AL611" s="25">
        <f ca="1" t="shared" si="4300"/>
        <v>62418.8111434018</v>
      </c>
      <c r="AM611" s="25">
        <f ca="1" t="shared" si="4301"/>
        <v>59670.9576261874</v>
      </c>
      <c r="AN611" s="25">
        <f ca="1" t="shared" si="4302"/>
        <v>91682.2812531945</v>
      </c>
      <c r="AO611" s="25">
        <f ca="1">C611/'Ejercicio 3 - TIR'!$D$7</f>
        <v>15420.6107617981</v>
      </c>
      <c r="AP611" s="25">
        <f ca="1" t="shared" si="4303"/>
        <v>32302.4484987058</v>
      </c>
      <c r="AQ611" s="25">
        <f ca="1" t="shared" si="4304"/>
        <v>35311.0095111367</v>
      </c>
      <c r="AR611" s="25">
        <f ca="1" t="shared" si="4305"/>
        <v>46998.2003816037</v>
      </c>
      <c r="AS611" s="25">
        <f ca="1" t="shared" si="4306"/>
        <v>44250.3468643893</v>
      </c>
      <c r="AT611" s="25">
        <f ca="1" t="shared" si="4307"/>
        <v>76261.6704913963</v>
      </c>
      <c r="AU611" s="25">
        <f ca="1">AP611*'Ejercicio 3 - TIR'!$D$5</f>
        <v>16151.2242493529</v>
      </c>
      <c r="AV611" s="25">
        <f ca="1">AQ611*'Ejercicio 3 - TIR'!$D$5</f>
        <v>17655.5047555684</v>
      </c>
      <c r="AW611" s="25">
        <f ca="1">AR611*'Ejercicio 3 - TIR'!$D$5</f>
        <v>23499.1001908019</v>
      </c>
      <c r="AX611" s="25">
        <f ca="1">AS611*'Ejercicio 3 - TIR'!$D$5</f>
        <v>22125.1734321946</v>
      </c>
      <c r="AY611" s="25">
        <f ca="1">AT611*'Ejercicio 3 - TIR'!$D$5</f>
        <v>38130.8352456982</v>
      </c>
      <c r="AZ611" s="25">
        <f ca="1" t="shared" ref="AZ611:BD611" si="4547">AJ611-AU611-AE611</f>
        <v>27022.7006052257</v>
      </c>
      <c r="BA611" s="25">
        <f ca="1" t="shared" si="4547"/>
        <v>27823.3473190465</v>
      </c>
      <c r="BB611" s="25">
        <f ca="1" t="shared" si="4547"/>
        <v>32766.0378528092</v>
      </c>
      <c r="BC611" s="25">
        <f ca="1" t="shared" si="4547"/>
        <v>29930.1736318098</v>
      </c>
      <c r="BD611" s="25">
        <f ca="1" t="shared" si="4547"/>
        <v>43910.1423578488</v>
      </c>
      <c r="BE611" s="25">
        <f ca="1" t="shared" ref="BE611:BI611" si="4548">AZ611/Z611</f>
        <v>23603.1370787561</v>
      </c>
      <c r="BF611" s="25">
        <f ca="1" t="shared" si="4548"/>
        <v>21047.0333161782</v>
      </c>
      <c r="BG611" s="25">
        <f ca="1" t="shared" si="4548"/>
        <v>21157.2517880936</v>
      </c>
      <c r="BH611" s="25">
        <f ca="1" t="shared" si="4548"/>
        <v>15616.1602238035</v>
      </c>
      <c r="BI611" s="25">
        <f ca="1" t="shared" si="4548"/>
        <v>18096.6768599054</v>
      </c>
      <c r="BJ611" s="25">
        <f ca="1" t="shared" si="4310"/>
        <v>76189.2738508292</v>
      </c>
      <c r="BK611" s="25">
        <f ca="1" t="shared" si="4311"/>
        <v>37416.8815102041</v>
      </c>
      <c r="BL611" s="25">
        <f ca="1" t="shared" si="4312"/>
        <v>113606.155361033</v>
      </c>
      <c r="BM611" s="25">
        <f ca="1">BK611*'Ejercicio 3 - TIR'!$D$5</f>
        <v>18708.440755102</v>
      </c>
      <c r="BN611" s="25">
        <f ca="1" t="shared" si="4313"/>
        <v>94897.7146059312</v>
      </c>
      <c r="BO611" s="25">
        <f ca="1" t="shared" si="4314"/>
        <v>39110.1732709388</v>
      </c>
      <c r="BP611" s="25">
        <f ca="1" t="shared" si="4315"/>
        <v>-108502.92169903</v>
      </c>
      <c r="BQ611" s="25">
        <f ca="1" t="shared" ref="BQ611:BT611" si="4549">BE611</f>
        <v>23603.1370787561</v>
      </c>
      <c r="BR611" s="25">
        <f ca="1" t="shared" si="4549"/>
        <v>21047.0333161782</v>
      </c>
      <c r="BS611" s="25">
        <f ca="1" t="shared" si="4549"/>
        <v>21157.2517880936</v>
      </c>
      <c r="BT611" s="25">
        <f ca="1" t="shared" si="4549"/>
        <v>15616.1602238035</v>
      </c>
      <c r="BU611" s="25">
        <f ca="1" t="shared" si="4317"/>
        <v>57206.8501308442</v>
      </c>
      <c r="BV611" s="27">
        <f ca="1" t="shared" si="4318"/>
        <v>7.57216489200372</v>
      </c>
    </row>
    <row r="612" ht="15" customHeight="1" spans="1:74">
      <c r="A612" s="23">
        <v>611</v>
      </c>
      <c r="B612" s="24">
        <f ca="1" t="shared" ref="B612:F612" si="4550">RAND()</f>
        <v>0.806722119963473</v>
      </c>
      <c r="C612" s="25">
        <f ca="1">IF(B612&lt;=('Ejercicio 3 - TIR'!$D$13-'Ejercicio 3 - TIR'!$C$13)/('Ejercicio 3 - TIR'!$E$13-'Ejercicio 3 - TIR'!$C$13),'Ejercicio 3 - TIR'!$C$13+SQRT(('Ejercicio 3 - TIR'!$E$13-'Ejercicio 3 - TIR'!$C$13)*('Ejercicio 3 - TIR'!$D$13-'Ejercicio 3 - TIR'!$C$13)*B612),'Ejercicio 3 - TIR'!$E$13-SQRT(('Ejercicio 3 - TIR'!$E$13-'Ejercicio 3 - TIR'!$C$13)*('Ejercicio 3 - TIR'!$E$13-'Ejercicio 3 - TIR'!$D$13)*(1-B612)))</f>
        <v>84770.6383573102</v>
      </c>
      <c r="D612" s="24">
        <f ca="1" t="shared" si="4550"/>
        <v>0.912125385083407</v>
      </c>
      <c r="E612" s="25">
        <f ca="1">IF(D612&lt;=('Ejercicio 3 - TIR'!$D$14-'Ejercicio 3 - TIR'!$C$14)/('Ejercicio 3 - TIR'!$E$14-'Ejercicio 3 - TIR'!$C$14),'Ejercicio 3 - TIR'!$C$14+SQRT(('Ejercicio 3 - TIR'!$E$14-'Ejercicio 3 - TIR'!$C$14)*('Ejercicio 3 - TIR'!$D$14-'Ejercicio 3 - TIR'!$C$14)*D612),'Ejercicio 3 - TIR'!$E$14-SQRT(('Ejercicio 3 - TIR'!$E$14-'Ejercicio 3 - TIR'!$C$14)*('Ejercicio 3 - TIR'!$E$14-'Ejercicio 3 - TIR'!$D$14)*(1-D612)))</f>
        <v>36369.4088308529</v>
      </c>
      <c r="F612" s="24">
        <f ca="1" t="shared" si="4550"/>
        <v>0.107308974012813</v>
      </c>
      <c r="G612" s="25">
        <f ca="1">IF(F612&lt;=('Ejercicio 3 - TIR'!$D$18-'Ejercicio 3 - TIR'!$C$18)/('Ejercicio 3 - TIR'!$E$18-'Ejercicio 3 - TIR'!$C$18),'Ejercicio 3 - TIR'!$C$18+SQRT(('Ejercicio 3 - TIR'!$E$18-'Ejercicio 3 - TIR'!$C$18)*('Ejercicio 3 - TIR'!$D$18-'Ejercicio 3 - TIR'!$C$18)*F612),'Ejercicio 3 - TIR'!$E$18-SQRT(('Ejercicio 3 - TIR'!$E$18-'Ejercicio 3 - TIR'!$C$18)*('Ejercicio 3 - TIR'!$E$18-'Ejercicio 3 - TIR'!$D$18)*(1-F612)))</f>
        <v>34012.0251870996</v>
      </c>
      <c r="H612" s="24">
        <f ca="1" t="shared" ref="H612:L612" si="4551">RAND()</f>
        <v>0.758768888342994</v>
      </c>
      <c r="I612" s="25">
        <f ca="1">IF(H612&lt;=('Ejercicio 3 - TIR'!$D$18-'Ejercicio 3 - TIR'!$C$18)/('Ejercicio 3 - TIR'!$E$18-'Ejercicio 3 - TIR'!$C$18),'Ejercicio 3 - TIR'!$C$18+SQRT(('Ejercicio 3 - TIR'!$E$18-'Ejercicio 3 - TIR'!$C$18)*('Ejercicio 3 - TIR'!$D$18-'Ejercicio 3 - TIR'!$C$18)*H612),'Ejercicio 3 - TIR'!$E$18-SQRT(('Ejercicio 3 - TIR'!$E$18-'Ejercicio 3 - TIR'!$C$18)*('Ejercicio 3 - TIR'!$E$18-'Ejercicio 3 - TIR'!$D$18)*(1-H612)))</f>
        <v>40746.4916393317</v>
      </c>
      <c r="J612" s="24">
        <f ca="1" t="shared" si="4551"/>
        <v>0.272389142496928</v>
      </c>
      <c r="K612" s="25">
        <f ca="1">IF(J612&lt;=('Ejercicio 3 - TIR'!$D$18-'Ejercicio 3 - TIR'!$C$18)/('Ejercicio 3 - TIR'!$E$18-'Ejercicio 3 - TIR'!$C$18),'Ejercicio 3 - TIR'!$C$18+SQRT(('Ejercicio 3 - TIR'!$E$18-'Ejercicio 3 - TIR'!$C$18)*('Ejercicio 3 - TIR'!$D$18-'Ejercicio 3 - TIR'!$C$18)*J612),'Ejercicio 3 - TIR'!$E$18-SQRT(('Ejercicio 3 - TIR'!$E$18-'Ejercicio 3 - TIR'!$C$18)*('Ejercicio 3 - TIR'!$E$18-'Ejercicio 3 - TIR'!$D$18)*(1-J612)))</f>
        <v>36392.0553325624</v>
      </c>
      <c r="L612" s="24">
        <f ca="1" t="shared" si="4551"/>
        <v>0.331963237679784</v>
      </c>
      <c r="M612" s="25">
        <f ca="1">IF(L612&lt;=('Ejercicio 3 - TIR'!$D$18-'Ejercicio 3 - TIR'!$C$18)/('Ejercicio 3 - TIR'!$E$18-'Ejercicio 3 - TIR'!$C$18),'Ejercicio 3 - TIR'!$C$18+SQRT(('Ejercicio 3 - TIR'!$E$18-'Ejercicio 3 - TIR'!$C$18)*('Ejercicio 3 - TIR'!$D$18-'Ejercicio 3 - TIR'!$C$18)*L612),'Ejercicio 3 - TIR'!$E$18-SQRT(('Ejercicio 3 - TIR'!$E$18-'Ejercicio 3 - TIR'!$C$18)*('Ejercicio 3 - TIR'!$E$18-'Ejercicio 3 - TIR'!$D$18)*(1-L612)))</f>
        <v>37056.5207894519</v>
      </c>
      <c r="N612" s="24">
        <f ca="1" t="shared" ref="N612:R612" si="4552">RAND()</f>
        <v>0.615095750107314</v>
      </c>
      <c r="O612" s="25">
        <f ca="1">IF(N612&lt;=('Ejercicio 3 - TIR'!$D$18-'Ejercicio 3 - TIR'!$C$18)/('Ejercicio 3 - TIR'!$E$18-'Ejercicio 3 - TIR'!$C$18),'Ejercicio 3 - TIR'!$C$18+SQRT(('Ejercicio 3 - TIR'!$E$18-'Ejercicio 3 - TIR'!$C$18)*('Ejercicio 3 - TIR'!$D$18-'Ejercicio 3 - TIR'!$C$18)*N612),'Ejercicio 3 - TIR'!$E$18-SQRT(('Ejercicio 3 - TIR'!$E$18-'Ejercicio 3 - TIR'!$C$18)*('Ejercicio 3 - TIR'!$E$18-'Ejercicio 3 - TIR'!$D$18)*(1-N612)))</f>
        <v>39605.4340097726</v>
      </c>
      <c r="P612" s="24">
        <f ca="1" t="shared" si="4552"/>
        <v>0.758920014882683</v>
      </c>
      <c r="Q612" s="26">
        <f ca="1">IF(P612&lt;=('Ejercicio 3 - TIR'!$D$22-'Ejercicio 3 - TIR'!$C$22)/('Ejercicio 3 - TIR'!$E$22-'Ejercicio 3 - TIR'!$C$22),'Ejercicio 3 - TIR'!$C$22+SQRT(('Ejercicio 3 - TIR'!$E$22-'Ejercicio 3 - TIR'!$C$22)*('Ejercicio 3 - TIR'!$D$22-'Ejercicio 3 - TIR'!$C$22)*P612),'Ejercicio 3 - TIR'!$E$22-SQRT(('Ejercicio 3 - TIR'!$E$22-'Ejercicio 3 - TIR'!$C$22)*('Ejercicio 3 - TIR'!$E$22-'Ejercicio 3 - TIR'!$D$22)*(1-P612)))</f>
        <v>0.159168678073363</v>
      </c>
      <c r="R612" s="24">
        <f ca="1" t="shared" si="4552"/>
        <v>0.204862302463068</v>
      </c>
      <c r="S612" s="26">
        <f ca="1">IF(R612&lt;=('Ejercicio 3 - TIR'!$D$23-'Ejercicio 3 - TIR'!$C$23)/('Ejercicio 3 - TIR'!$E$23-'Ejercicio 3 - TIR'!$C$23),'Ejercicio 3 - TIR'!$C$23+SQRT(('Ejercicio 3 - TIR'!$E$23-'Ejercicio 3 - TIR'!$C$23)*('Ejercicio 3 - TIR'!$D$23-'Ejercicio 3 - TIR'!$C$23)*R612),'Ejercicio 3 - TIR'!$E$23-SQRT(('Ejercicio 3 - TIR'!$E$23-'Ejercicio 3 - TIR'!$C$23)*('Ejercicio 3 - TIR'!$E$23-'Ejercicio 3 - TIR'!$D$23)*(1-R612)))</f>
        <v>0.139202920205883</v>
      </c>
      <c r="T612" s="24">
        <f ca="1" t="shared" ref="T612:X612" si="4553">RAND()</f>
        <v>0.711924694560187</v>
      </c>
      <c r="U612" s="26">
        <f ca="1">IF(T612&lt;=('Ejercicio 3 - TIR'!$D$24-'Ejercicio 3 - TIR'!$C$24)/('Ejercicio 3 - TIR'!$E$24-'Ejercicio 3 - TIR'!$C$24),'Ejercicio 3 - TIR'!$C$24+SQRT(('Ejercicio 3 - TIR'!$E$24-'Ejercicio 3 - TIR'!$C$24)*('Ejercicio 3 - TIR'!$D$24-'Ejercicio 3 - TIR'!$C$24)*T612),'Ejercicio 3 - TIR'!$E$24-SQRT(('Ejercicio 3 - TIR'!$E$24-'Ejercicio 3 - TIR'!$C$24)*('Ejercicio 3 - TIR'!$E$24-'Ejercicio 3 - TIR'!$D$24)*(1-T612)))</f>
        <v>0.19159910467553</v>
      </c>
      <c r="V612" s="24">
        <f ca="1" t="shared" si="4553"/>
        <v>0.816537224657475</v>
      </c>
      <c r="W612" s="26">
        <f ca="1">IF(V612&lt;=('Ejercicio 3 - TIR'!$D$25-'Ejercicio 3 - TIR'!$C$25)/('Ejercicio 3 - TIR'!$E$25-'Ejercicio 3 - TIR'!$C$25),'Ejercicio 3 - TIR'!$C$25+SQRT(('Ejercicio 3 - TIR'!$E$25-'Ejercicio 3 - TIR'!$C$25)*('Ejercicio 3 - TIR'!$D$25-'Ejercicio 3 - TIR'!$C$25)*V612),'Ejercicio 3 - TIR'!$E$25-SQRT(('Ejercicio 3 - TIR'!$E$25-'Ejercicio 3 - TIR'!$C$25)*('Ejercicio 3 - TIR'!$E$25-'Ejercicio 3 - TIR'!$D$25)*(1-V612)))</f>
        <v>0.224659918830066</v>
      </c>
      <c r="X612" s="24">
        <f ca="1" t="shared" si="4553"/>
        <v>0.429094998653457</v>
      </c>
      <c r="Y612" s="26">
        <f ca="1">IF(X612&lt;=('Ejercicio 3 - TIR'!$D$26-'Ejercicio 3 - TIR'!$C$26)/('Ejercicio 3 - TIR'!$E$26-'Ejercicio 3 - TIR'!$C$26),'Ejercicio 3 - TIR'!$C$26+SQRT(('Ejercicio 3 - TIR'!$E$26-'Ejercicio 3 - TIR'!$C$26)*('Ejercicio 3 - TIR'!$D$26-'Ejercicio 3 - TIR'!$C$26)*X612),'Ejercicio 3 - TIR'!$E$26-SQRT(('Ejercicio 3 - TIR'!$E$26-'Ejercicio 3 - TIR'!$C$26)*('Ejercicio 3 - TIR'!$E$26-'Ejercicio 3 - TIR'!$D$26)*(1-X612)))</f>
        <v>0.224476248260124</v>
      </c>
      <c r="Z612" s="24">
        <f ca="1" t="shared" si="4288"/>
        <v>1.15916867807336</v>
      </c>
      <c r="AA612" s="24">
        <f ca="1" t="shared" si="4289"/>
        <v>1.32052834307237</v>
      </c>
      <c r="AB612" s="24">
        <f ca="1" t="shared" si="4290"/>
        <v>1.5735403913037</v>
      </c>
      <c r="AC612" s="24">
        <f ca="1" t="shared" si="4291"/>
        <v>1.92705184788982</v>
      </c>
      <c r="AD612" s="24">
        <f ca="1" t="shared" si="4292"/>
        <v>2.35962921690686</v>
      </c>
      <c r="AE612" s="23">
        <f ca="1" t="shared" si="4293"/>
        <v>5788.87072591656</v>
      </c>
      <c r="AF612" s="23">
        <f ca="1" t="shared" si="4294"/>
        <v>6594.6984356585</v>
      </c>
      <c r="AG612" s="23">
        <f ca="1" t="shared" si="4295"/>
        <v>7858.23675153579</v>
      </c>
      <c r="AH612" s="23">
        <f ca="1" t="shared" si="4296"/>
        <v>9623.66758228326</v>
      </c>
      <c r="AI612" s="23">
        <f ca="1" t="shared" si="4297"/>
        <v>11783.9523756568</v>
      </c>
      <c r="AJ612" s="25">
        <f ca="1" t="shared" si="4298"/>
        <v>39425.6742747282</v>
      </c>
      <c r="AK612" s="25">
        <f ca="1" t="shared" si="4299"/>
        <v>53806.8970904988</v>
      </c>
      <c r="AL612" s="25">
        <f ca="1" t="shared" si="4300"/>
        <v>57264.368988346</v>
      </c>
      <c r="AM612" s="25">
        <f ca="1" t="shared" si="4301"/>
        <v>71409.8368636808</v>
      </c>
      <c r="AN612" s="25">
        <f ca="1" t="shared" si="4302"/>
        <v>93454.1392377362</v>
      </c>
      <c r="AO612" s="25">
        <f ca="1">C612/'Ejercicio 3 - TIR'!$D$7</f>
        <v>16954.127671462</v>
      </c>
      <c r="AP612" s="25">
        <f ca="1" t="shared" si="4303"/>
        <v>22471.5466032662</v>
      </c>
      <c r="AQ612" s="25">
        <f ca="1" t="shared" si="4304"/>
        <v>36852.7694190368</v>
      </c>
      <c r="AR612" s="25">
        <f ca="1" t="shared" si="4305"/>
        <v>40310.241316884</v>
      </c>
      <c r="AS612" s="25">
        <f ca="1" t="shared" si="4306"/>
        <v>54455.7091922187</v>
      </c>
      <c r="AT612" s="25">
        <f ca="1" t="shared" si="4307"/>
        <v>76500.0115662742</v>
      </c>
      <c r="AU612" s="25">
        <f ca="1">AP612*'Ejercicio 3 - TIR'!$D$5</f>
        <v>11235.7733016331</v>
      </c>
      <c r="AV612" s="25">
        <f ca="1">AQ612*'Ejercicio 3 - TIR'!$D$5</f>
        <v>18426.3847095184</v>
      </c>
      <c r="AW612" s="25">
        <f ca="1">AR612*'Ejercicio 3 - TIR'!$D$5</f>
        <v>20155.120658442</v>
      </c>
      <c r="AX612" s="25">
        <f ca="1">AS612*'Ejercicio 3 - TIR'!$D$5</f>
        <v>27227.8545961094</v>
      </c>
      <c r="AY612" s="25">
        <f ca="1">AT612*'Ejercicio 3 - TIR'!$D$5</f>
        <v>38250.0057831371</v>
      </c>
      <c r="AZ612" s="25">
        <f ca="1" t="shared" ref="AZ612:BD612" si="4554">AJ612-AU612-AE612</f>
        <v>22401.0302471786</v>
      </c>
      <c r="BA612" s="25">
        <f ca="1" t="shared" si="4554"/>
        <v>28785.8139453219</v>
      </c>
      <c r="BB612" s="25">
        <f ca="1" t="shared" si="4554"/>
        <v>29251.0115783682</v>
      </c>
      <c r="BC612" s="25">
        <f ca="1" t="shared" si="4554"/>
        <v>34558.3146852881</v>
      </c>
      <c r="BD612" s="25">
        <f ca="1" t="shared" si="4554"/>
        <v>43420.1810789423</v>
      </c>
      <c r="BE612" s="25">
        <f ca="1" t="shared" ref="BE612:BI612" si="4555">AZ612/Z612</f>
        <v>19325.0824240791</v>
      </c>
      <c r="BF612" s="25">
        <f ca="1" t="shared" si="4555"/>
        <v>21798.7096576422</v>
      </c>
      <c r="BG612" s="25">
        <f ca="1" t="shared" si="4555"/>
        <v>18589.2982093287</v>
      </c>
      <c r="BH612" s="25">
        <f ca="1" t="shared" si="4555"/>
        <v>17933.2562967263</v>
      </c>
      <c r="BI612" s="25">
        <f ca="1" t="shared" si="4555"/>
        <v>18401.2728643274</v>
      </c>
      <c r="BJ612" s="25">
        <f ca="1" t="shared" si="4310"/>
        <v>85818.3196789109</v>
      </c>
      <c r="BK612" s="25">
        <f ca="1" t="shared" si="4311"/>
        <v>40005.4550007509</v>
      </c>
      <c r="BL612" s="25">
        <f ca="1" t="shared" si="4312"/>
        <v>125823.774679662</v>
      </c>
      <c r="BM612" s="25">
        <f ca="1">BK612*'Ejercicio 3 - TIR'!$D$5</f>
        <v>20002.7275003755</v>
      </c>
      <c r="BN612" s="25">
        <f ca="1" t="shared" si="4313"/>
        <v>105821.047179286</v>
      </c>
      <c r="BO612" s="25">
        <f ca="1" t="shared" si="4314"/>
        <v>44846.4726665839</v>
      </c>
      <c r="BP612" s="25">
        <f ca="1" t="shared" si="4315"/>
        <v>-121140.047188163</v>
      </c>
      <c r="BQ612" s="25">
        <f ca="1" t="shared" ref="BQ612:BT612" si="4556">BE612</f>
        <v>19325.0824240791</v>
      </c>
      <c r="BR612" s="25">
        <f ca="1" t="shared" si="4556"/>
        <v>21798.7096576422</v>
      </c>
      <c r="BS612" s="25">
        <f ca="1" t="shared" si="4556"/>
        <v>18589.2982093287</v>
      </c>
      <c r="BT612" s="25">
        <f ca="1" t="shared" si="4556"/>
        <v>17933.2562967263</v>
      </c>
      <c r="BU612" s="25">
        <f ca="1" t="shared" si="4317"/>
        <v>63247.7455309113</v>
      </c>
      <c r="BV612" s="27">
        <f ca="1" t="shared" si="4318"/>
        <v>4.35062245254623</v>
      </c>
    </row>
    <row r="613" ht="15" customHeight="1" spans="1:74">
      <c r="A613" s="23">
        <v>612</v>
      </c>
      <c r="B613" s="24">
        <f ca="1" t="shared" ref="B613:F613" si="4557">RAND()</f>
        <v>0.701322355786562</v>
      </c>
      <c r="C613" s="25">
        <f ca="1">IF(B613&lt;=('Ejercicio 3 - TIR'!$D$13-'Ejercicio 3 - TIR'!$C$13)/('Ejercicio 3 - TIR'!$E$13-'Ejercicio 3 - TIR'!$C$13),'Ejercicio 3 - TIR'!$C$13+SQRT(('Ejercicio 3 - TIR'!$E$13-'Ejercicio 3 - TIR'!$C$13)*('Ejercicio 3 - TIR'!$D$13-'Ejercicio 3 - TIR'!$C$13)*B613),'Ejercicio 3 - TIR'!$E$13-SQRT(('Ejercicio 3 - TIR'!$E$13-'Ejercicio 3 - TIR'!$C$13)*('Ejercicio 3 - TIR'!$E$13-'Ejercicio 3 - TIR'!$D$13)*(1-B613)))</f>
        <v>81068.1967827646</v>
      </c>
      <c r="D613" s="24">
        <f ca="1" t="shared" si="4557"/>
        <v>0.441958069968885</v>
      </c>
      <c r="E613" s="25">
        <f ca="1">IF(D613&lt;=('Ejercicio 3 - TIR'!$D$14-'Ejercicio 3 - TIR'!$C$14)/('Ejercicio 3 - TIR'!$E$14-'Ejercicio 3 - TIR'!$C$14),'Ejercicio 3 - TIR'!$C$14+SQRT(('Ejercicio 3 - TIR'!$E$14-'Ejercicio 3 - TIR'!$C$14)*('Ejercicio 3 - TIR'!$D$14-'Ejercicio 3 - TIR'!$C$14)*D613),'Ejercicio 3 - TIR'!$E$14-SQRT(('Ejercicio 3 - TIR'!$E$14-'Ejercicio 3 - TIR'!$C$14)*('Ejercicio 3 - TIR'!$E$14-'Ejercicio 3 - TIR'!$D$14)*(1-D613)))</f>
        <v>30850.8858622997</v>
      </c>
      <c r="F613" s="24">
        <f ca="1" t="shared" si="4557"/>
        <v>0.135526707324139</v>
      </c>
      <c r="G613" s="25">
        <f ca="1">IF(F613&lt;=('Ejercicio 3 - TIR'!$D$18-'Ejercicio 3 - TIR'!$C$18)/('Ejercicio 3 - TIR'!$E$18-'Ejercicio 3 - TIR'!$C$18),'Ejercicio 3 - TIR'!$C$18+SQRT(('Ejercicio 3 - TIR'!$E$18-'Ejercicio 3 - TIR'!$C$18)*('Ejercicio 3 - TIR'!$D$18-'Ejercicio 3 - TIR'!$C$18)*F613),'Ejercicio 3 - TIR'!$E$18-SQRT(('Ejercicio 3 - TIR'!$E$18-'Ejercicio 3 - TIR'!$C$18)*('Ejercicio 3 - TIR'!$E$18-'Ejercicio 3 - TIR'!$D$18)*(1-F613)))</f>
        <v>34508.7699097005</v>
      </c>
      <c r="H613" s="24">
        <f ca="1" t="shared" ref="H613:L613" si="4558">RAND()</f>
        <v>0.510549056827337</v>
      </c>
      <c r="I613" s="25">
        <f ca="1">IF(H613&lt;=('Ejercicio 3 - TIR'!$D$18-'Ejercicio 3 - TIR'!$C$18)/('Ejercicio 3 - TIR'!$E$18-'Ejercicio 3 - TIR'!$C$18),'Ejercicio 3 - TIR'!$C$18+SQRT(('Ejercicio 3 - TIR'!$E$18-'Ejercicio 3 - TIR'!$C$18)*('Ejercicio 3 - TIR'!$D$18-'Ejercicio 3 - TIR'!$C$18)*H613),'Ejercicio 3 - TIR'!$E$18-SQRT(('Ejercicio 3 - TIR'!$E$18-'Ejercicio 3 - TIR'!$C$18)*('Ejercicio 3 - TIR'!$E$18-'Ejercicio 3 - TIR'!$D$18)*(1-H613)))</f>
        <v>38751.1346992319</v>
      </c>
      <c r="J613" s="24">
        <f ca="1" t="shared" si="4558"/>
        <v>0.482090822149839</v>
      </c>
      <c r="K613" s="25">
        <f ca="1">IF(J613&lt;=('Ejercicio 3 - TIR'!$D$18-'Ejercicio 3 - TIR'!$C$18)/('Ejercicio 3 - TIR'!$E$18-'Ejercicio 3 - TIR'!$C$18),'Ejercicio 3 - TIR'!$C$18+SQRT(('Ejercicio 3 - TIR'!$E$18-'Ejercicio 3 - TIR'!$C$18)*('Ejercicio 3 - TIR'!$D$18-'Ejercicio 3 - TIR'!$C$18)*J613),'Ejercicio 3 - TIR'!$E$18-SQRT(('Ejercicio 3 - TIR'!$E$18-'Ejercicio 3 - TIR'!$C$18)*('Ejercicio 3 - TIR'!$E$18-'Ejercicio 3 - TIR'!$D$18)*(1-J613)))</f>
        <v>38503.7417248218</v>
      </c>
      <c r="L613" s="24">
        <f ca="1" t="shared" si="4558"/>
        <v>0.179933750455946</v>
      </c>
      <c r="M613" s="25">
        <f ca="1">IF(L613&lt;=('Ejercicio 3 - TIR'!$D$18-'Ejercicio 3 - TIR'!$C$18)/('Ejercicio 3 - TIR'!$E$18-'Ejercicio 3 - TIR'!$C$18),'Ejercicio 3 - TIR'!$C$18+SQRT(('Ejercicio 3 - TIR'!$E$18-'Ejercicio 3 - TIR'!$C$18)*('Ejercicio 3 - TIR'!$D$18-'Ejercicio 3 - TIR'!$C$18)*L613),'Ejercicio 3 - TIR'!$E$18-SQRT(('Ejercicio 3 - TIR'!$E$18-'Ejercicio 3 - TIR'!$C$18)*('Ejercicio 3 - TIR'!$E$18-'Ejercicio 3 - TIR'!$D$18)*(1-L613)))</f>
        <v>35195.1961049023</v>
      </c>
      <c r="N613" s="24">
        <f ca="1" t="shared" ref="N613:R613" si="4559">RAND()</f>
        <v>0.778827678004226</v>
      </c>
      <c r="O613" s="25">
        <f ca="1">IF(N613&lt;=('Ejercicio 3 - TIR'!$D$18-'Ejercicio 3 - TIR'!$C$18)/('Ejercicio 3 - TIR'!$E$18-'Ejercicio 3 - TIR'!$C$18),'Ejercicio 3 - TIR'!$C$18+SQRT(('Ejercicio 3 - TIR'!$E$18-'Ejercicio 3 - TIR'!$C$18)*('Ejercicio 3 - TIR'!$D$18-'Ejercicio 3 - TIR'!$C$18)*N613),'Ejercicio 3 - TIR'!$E$18-SQRT(('Ejercicio 3 - TIR'!$E$18-'Ejercicio 3 - TIR'!$C$18)*('Ejercicio 3 - TIR'!$E$18-'Ejercicio 3 - TIR'!$D$18)*(1-N613)))</f>
        <v>40927.1724625657</v>
      </c>
      <c r="P613" s="24">
        <f ca="1" t="shared" si="4559"/>
        <v>0.154802591979774</v>
      </c>
      <c r="Q613" s="26">
        <f ca="1">IF(P613&lt;=('Ejercicio 3 - TIR'!$D$22-'Ejercicio 3 - TIR'!$C$22)/('Ejercicio 3 - TIR'!$E$22-'Ejercicio 3 - TIR'!$C$22),'Ejercicio 3 - TIR'!$C$22+SQRT(('Ejercicio 3 - TIR'!$E$22-'Ejercicio 3 - TIR'!$C$22)*('Ejercicio 3 - TIR'!$D$22-'Ejercicio 3 - TIR'!$C$22)*P613),'Ejercicio 3 - TIR'!$E$22-SQRT(('Ejercicio 3 - TIR'!$E$22-'Ejercicio 3 - TIR'!$C$22)*('Ejercicio 3 - TIR'!$E$22-'Ejercicio 3 - TIR'!$D$22)*(1-P613)))</f>
        <v>0.136692653041491</v>
      </c>
      <c r="R613" s="24">
        <f ca="1" t="shared" si="4559"/>
        <v>0.551936073334919</v>
      </c>
      <c r="S613" s="26">
        <f ca="1">IF(R613&lt;=('Ejercicio 3 - TIR'!$D$23-'Ejercicio 3 - TIR'!$C$23)/('Ejercicio 3 - TIR'!$E$23-'Ejercicio 3 - TIR'!$C$23),'Ejercicio 3 - TIR'!$C$23+SQRT(('Ejercicio 3 - TIR'!$E$23-'Ejercicio 3 - TIR'!$C$23)*('Ejercicio 3 - TIR'!$D$23-'Ejercicio 3 - TIR'!$C$23)*R613),'Ejercicio 3 - TIR'!$E$23-SQRT(('Ejercicio 3 - TIR'!$E$23-'Ejercicio 3 - TIR'!$C$23)*('Ejercicio 3 - TIR'!$E$23-'Ejercicio 3 - TIR'!$D$23)*(1-R613)))</f>
        <v>0.151600791067406</v>
      </c>
      <c r="T613" s="24">
        <f ca="1" t="shared" ref="T613:X613" si="4560">RAND()</f>
        <v>0.634372284135104</v>
      </c>
      <c r="U613" s="26">
        <f ca="1">IF(T613&lt;=('Ejercicio 3 - TIR'!$D$24-'Ejercicio 3 - TIR'!$C$24)/('Ejercicio 3 - TIR'!$E$24-'Ejercicio 3 - TIR'!$C$24),'Ejercicio 3 - TIR'!$C$24+SQRT(('Ejercicio 3 - TIR'!$E$24-'Ejercicio 3 - TIR'!$C$24)*('Ejercicio 3 - TIR'!$D$24-'Ejercicio 3 - TIR'!$C$24)*T613),'Ejercicio 3 - TIR'!$E$24-SQRT(('Ejercicio 3 - TIR'!$E$24-'Ejercicio 3 - TIR'!$C$24)*('Ejercicio 3 - TIR'!$E$24-'Ejercicio 3 - TIR'!$D$24)*(1-T613)))</f>
        <v>0.188003787655072</v>
      </c>
      <c r="V613" s="24">
        <f ca="1" t="shared" si="4560"/>
        <v>0.859416809063553</v>
      </c>
      <c r="W613" s="26">
        <f ca="1">IF(V613&lt;=('Ejercicio 3 - TIR'!$D$25-'Ejercicio 3 - TIR'!$C$25)/('Ejercicio 3 - TIR'!$E$25-'Ejercicio 3 - TIR'!$C$25),'Ejercicio 3 - TIR'!$C$25+SQRT(('Ejercicio 3 - TIR'!$E$25-'Ejercicio 3 - TIR'!$C$25)*('Ejercicio 3 - TIR'!$D$25-'Ejercicio 3 - TIR'!$C$25)*V613),'Ejercicio 3 - TIR'!$E$25-SQRT(('Ejercicio 3 - TIR'!$E$25-'Ejercicio 3 - TIR'!$C$25)*('Ejercicio 3 - TIR'!$E$25-'Ejercicio 3 - TIR'!$D$25)*(1-V613)))</f>
        <v>0.227817999001948</v>
      </c>
      <c r="X613" s="24">
        <f ca="1" t="shared" si="4560"/>
        <v>0.617437943972021</v>
      </c>
      <c r="Y613" s="26">
        <f ca="1">IF(X613&lt;=('Ejercicio 3 - TIR'!$D$26-'Ejercicio 3 - TIR'!$C$26)/('Ejercicio 3 - TIR'!$E$26-'Ejercicio 3 - TIR'!$C$26),'Ejercicio 3 - TIR'!$C$26+SQRT(('Ejercicio 3 - TIR'!$E$26-'Ejercicio 3 - TIR'!$C$26)*('Ejercicio 3 - TIR'!$D$26-'Ejercicio 3 - TIR'!$C$26)*X613),'Ejercicio 3 - TIR'!$E$26-SQRT(('Ejercicio 3 - TIR'!$E$26-'Ejercicio 3 - TIR'!$C$26)*('Ejercicio 3 - TIR'!$E$26-'Ejercicio 3 - TIR'!$D$26)*(1-X613)))</f>
        <v>0.234548541249471</v>
      </c>
      <c r="Z613" s="24">
        <f ca="1" t="shared" si="4288"/>
        <v>1.13669265304149</v>
      </c>
      <c r="AA613" s="24">
        <f ca="1" t="shared" si="4289"/>
        <v>1.30901615844309</v>
      </c>
      <c r="AB613" s="24">
        <f ca="1" t="shared" si="4290"/>
        <v>1.55511615433208</v>
      </c>
      <c r="AC613" s="24">
        <f ca="1" t="shared" si="4291"/>
        <v>1.90939960482762</v>
      </c>
      <c r="AD613" s="24">
        <f ca="1" t="shared" si="4292"/>
        <v>2.35724649680225</v>
      </c>
      <c r="AE613" s="23">
        <f ca="1" t="shared" si="4293"/>
        <v>4217.08943719797</v>
      </c>
      <c r="AF613" s="23">
        <f ca="1" t="shared" si="4294"/>
        <v>4856.40353187918</v>
      </c>
      <c r="AG613" s="23">
        <f ca="1" t="shared" si="4295"/>
        <v>5769.42579025394</v>
      </c>
      <c r="AH613" s="23">
        <f ca="1" t="shared" si="4296"/>
        <v>7083.80482917982</v>
      </c>
      <c r="AI613" s="23">
        <f ca="1" t="shared" si="4297"/>
        <v>8745.3009183599</v>
      </c>
      <c r="AJ613" s="25">
        <f ca="1" t="shared" si="4298"/>
        <v>39225.8652218558</v>
      </c>
      <c r="AK613" s="25">
        <f ca="1" t="shared" si="4299"/>
        <v>50725.8614792992</v>
      </c>
      <c r="AL613" s="25">
        <f ca="1" t="shared" si="4300"/>
        <v>59877.7907585006</v>
      </c>
      <c r="AM613" s="25">
        <f ca="1" t="shared" si="4301"/>
        <v>67201.693534531</v>
      </c>
      <c r="AN613" s="25">
        <f ca="1" t="shared" si="4302"/>
        <v>96475.4339114047</v>
      </c>
      <c r="AO613" s="25">
        <f ca="1">C613/'Ejercicio 3 - TIR'!$D$7</f>
        <v>16213.6393565529</v>
      </c>
      <c r="AP613" s="25">
        <f ca="1" t="shared" si="4303"/>
        <v>23012.2258653029</v>
      </c>
      <c r="AQ613" s="25">
        <f ca="1" t="shared" si="4304"/>
        <v>34512.2221227463</v>
      </c>
      <c r="AR613" s="25">
        <f ca="1" t="shared" si="4305"/>
        <v>43664.1514019477</v>
      </c>
      <c r="AS613" s="25">
        <f ca="1" t="shared" si="4306"/>
        <v>50988.0541779781</v>
      </c>
      <c r="AT613" s="25">
        <f ca="1" t="shared" si="4307"/>
        <v>80261.7945548518</v>
      </c>
      <c r="AU613" s="25">
        <f ca="1">AP613*'Ejercicio 3 - TIR'!$D$5</f>
        <v>11506.1129326515</v>
      </c>
      <c r="AV613" s="25">
        <f ca="1">AQ613*'Ejercicio 3 - TIR'!$D$5</f>
        <v>17256.1110613732</v>
      </c>
      <c r="AW613" s="25">
        <f ca="1">AR613*'Ejercicio 3 - TIR'!$D$5</f>
        <v>21832.0757009739</v>
      </c>
      <c r="AX613" s="25">
        <f ca="1">AS613*'Ejercicio 3 - TIR'!$D$5</f>
        <v>25494.0270889891</v>
      </c>
      <c r="AY613" s="25">
        <f ca="1">AT613*'Ejercicio 3 - TIR'!$D$5</f>
        <v>40130.8972774259</v>
      </c>
      <c r="AZ613" s="25">
        <f ca="1" t="shared" ref="AZ613:BD613" si="4561">AJ613-AU613-AE613</f>
        <v>23502.6628520064</v>
      </c>
      <c r="BA613" s="25">
        <f ca="1" t="shared" si="4561"/>
        <v>28613.3468860469</v>
      </c>
      <c r="BB613" s="25">
        <f ca="1" t="shared" si="4561"/>
        <v>32276.2892672728</v>
      </c>
      <c r="BC613" s="25">
        <f ca="1" t="shared" si="4561"/>
        <v>34623.8616163621</v>
      </c>
      <c r="BD613" s="25">
        <f ca="1" t="shared" si="4561"/>
        <v>47599.2357156189</v>
      </c>
      <c r="BE613" s="25">
        <f ca="1" t="shared" ref="BE613:BI613" si="4562">AZ613/Z613</f>
        <v>20676.3567874917</v>
      </c>
      <c r="BF613" s="25">
        <f ca="1" t="shared" si="4562"/>
        <v>21858.6659159952</v>
      </c>
      <c r="BG613" s="25">
        <f ca="1" t="shared" si="4562"/>
        <v>20754.9057846007</v>
      </c>
      <c r="BH613" s="25">
        <f ca="1" t="shared" si="4562"/>
        <v>18133.376339254</v>
      </c>
      <c r="BI613" s="25">
        <f ca="1" t="shared" si="4562"/>
        <v>20192.7273113737</v>
      </c>
      <c r="BJ613" s="25">
        <f ca="1" t="shared" si="4310"/>
        <v>72723.1426221522</v>
      </c>
      <c r="BK613" s="25">
        <f ca="1" t="shared" si="4311"/>
        <v>38219.5445736495</v>
      </c>
      <c r="BL613" s="25">
        <f ca="1" t="shared" si="4312"/>
        <v>110942.687195802</v>
      </c>
      <c r="BM613" s="25">
        <f ca="1">BK613*'Ejercicio 3 - TIR'!$D$5</f>
        <v>19109.7722868248</v>
      </c>
      <c r="BN613" s="25">
        <f ca="1" t="shared" si="4313"/>
        <v>91832.914908977</v>
      </c>
      <c r="BO613" s="25">
        <f ca="1" t="shared" si="4314"/>
        <v>38957.7055405762</v>
      </c>
      <c r="BP613" s="25">
        <f ca="1" t="shared" si="4315"/>
        <v>-111919.082645064</v>
      </c>
      <c r="BQ613" s="25">
        <f ca="1" t="shared" ref="BQ613:BT613" si="4563">BE613</f>
        <v>20676.3567874917</v>
      </c>
      <c r="BR613" s="25">
        <f ca="1" t="shared" si="4563"/>
        <v>21858.6659159952</v>
      </c>
      <c r="BS613" s="25">
        <f ca="1" t="shared" si="4563"/>
        <v>20754.9057846007</v>
      </c>
      <c r="BT613" s="25">
        <f ca="1" t="shared" si="4563"/>
        <v>18133.376339254</v>
      </c>
      <c r="BU613" s="25">
        <f ca="1" t="shared" si="4317"/>
        <v>59150.4328519499</v>
      </c>
      <c r="BV613" s="27">
        <f ca="1" t="shared" si="4318"/>
        <v>6.842409628747</v>
      </c>
    </row>
    <row r="614" ht="15" customHeight="1" spans="1:74">
      <c r="A614" s="23">
        <v>613</v>
      </c>
      <c r="B614" s="24">
        <f ca="1" t="shared" ref="B614:F614" si="4564">RAND()</f>
        <v>0.544752717718806</v>
      </c>
      <c r="C614" s="25">
        <f ca="1">IF(B614&lt;=('Ejercicio 3 - TIR'!$D$13-'Ejercicio 3 - TIR'!$C$13)/('Ejercicio 3 - TIR'!$E$13-'Ejercicio 3 - TIR'!$C$13),'Ejercicio 3 - TIR'!$C$13+SQRT(('Ejercicio 3 - TIR'!$E$13-'Ejercicio 3 - TIR'!$C$13)*('Ejercicio 3 - TIR'!$D$13-'Ejercicio 3 - TIR'!$C$13)*B614),'Ejercicio 3 - TIR'!$E$13-SQRT(('Ejercicio 3 - TIR'!$E$13-'Ejercicio 3 - TIR'!$C$13)*('Ejercicio 3 - TIR'!$E$13-'Ejercicio 3 - TIR'!$D$13)*(1-B614)))</f>
        <v>76627.0083485782</v>
      </c>
      <c r="D614" s="24">
        <f ca="1" t="shared" si="4564"/>
        <v>0.114483563091973</v>
      </c>
      <c r="E614" s="25">
        <f ca="1">IF(D614&lt;=('Ejercicio 3 - TIR'!$D$14-'Ejercicio 3 - TIR'!$C$14)/('Ejercicio 3 - TIR'!$E$14-'Ejercicio 3 - TIR'!$C$14),'Ejercicio 3 - TIR'!$C$14+SQRT(('Ejercicio 3 - TIR'!$E$14-'Ejercicio 3 - TIR'!$C$14)*('Ejercicio 3 - TIR'!$D$14-'Ejercicio 3 - TIR'!$C$14)*D614),'Ejercicio 3 - TIR'!$E$14-SQRT(('Ejercicio 3 - TIR'!$E$14-'Ejercicio 3 - TIR'!$C$14)*('Ejercicio 3 - TIR'!$E$14-'Ejercicio 3 - TIR'!$D$14)*(1-D614)))</f>
        <v>27930.2333067348</v>
      </c>
      <c r="F614" s="24">
        <f ca="1" t="shared" si="4564"/>
        <v>0.869108825566606</v>
      </c>
      <c r="G614" s="25">
        <f ca="1">IF(F614&lt;=('Ejercicio 3 - TIR'!$D$18-'Ejercicio 3 - TIR'!$C$18)/('Ejercicio 3 - TIR'!$E$18-'Ejercicio 3 - TIR'!$C$18),'Ejercicio 3 - TIR'!$C$18+SQRT(('Ejercicio 3 - TIR'!$E$18-'Ejercicio 3 - TIR'!$C$18)*('Ejercicio 3 - TIR'!$D$18-'Ejercicio 3 - TIR'!$C$18)*F614),'Ejercicio 3 - TIR'!$E$18-SQRT(('Ejercicio 3 - TIR'!$E$18-'Ejercicio 3 - TIR'!$C$18)*('Ejercicio 3 - TIR'!$E$18-'Ejercicio 3 - TIR'!$D$18)*(1-F614)))</f>
        <v>41866.8166216283</v>
      </c>
      <c r="H614" s="24">
        <f ca="1" t="shared" ref="H614:L614" si="4565">RAND()</f>
        <v>0.273042142493605</v>
      </c>
      <c r="I614" s="25">
        <f ca="1">IF(H614&lt;=('Ejercicio 3 - TIR'!$D$18-'Ejercicio 3 - TIR'!$C$18)/('Ejercicio 3 - TIR'!$E$18-'Ejercicio 3 - TIR'!$C$18),'Ejercicio 3 - TIR'!$C$18+SQRT(('Ejercicio 3 - TIR'!$E$18-'Ejercicio 3 - TIR'!$C$18)*('Ejercicio 3 - TIR'!$D$18-'Ejercicio 3 - TIR'!$C$18)*H614),'Ejercicio 3 - TIR'!$E$18-SQRT(('Ejercicio 3 - TIR'!$E$18-'Ejercicio 3 - TIR'!$C$18)*('Ejercicio 3 - TIR'!$E$18-'Ejercicio 3 - TIR'!$D$18)*(1-H614)))</f>
        <v>36399.7126008939</v>
      </c>
      <c r="J614" s="24">
        <f ca="1" t="shared" si="4565"/>
        <v>0.114728397795685</v>
      </c>
      <c r="K614" s="25">
        <f ca="1">IF(J614&lt;=('Ejercicio 3 - TIR'!$D$18-'Ejercicio 3 - TIR'!$C$18)/('Ejercicio 3 - TIR'!$E$18-'Ejercicio 3 - TIR'!$C$18),'Ejercicio 3 - TIR'!$C$18+SQRT(('Ejercicio 3 - TIR'!$E$18-'Ejercicio 3 - TIR'!$C$18)*('Ejercicio 3 - TIR'!$D$18-'Ejercicio 3 - TIR'!$C$18)*J614),'Ejercicio 3 - TIR'!$E$18-SQRT(('Ejercicio 3 - TIR'!$E$18-'Ejercicio 3 - TIR'!$C$18)*('Ejercicio 3 - TIR'!$E$18-'Ejercicio 3 - TIR'!$D$18)*(1-J614)))</f>
        <v>34148.4044727284</v>
      </c>
      <c r="L614" s="24">
        <f ca="1" t="shared" si="4565"/>
        <v>0.376401079890324</v>
      </c>
      <c r="M614" s="25">
        <f ca="1">IF(L614&lt;=('Ejercicio 3 - TIR'!$D$18-'Ejercicio 3 - TIR'!$C$18)/('Ejercicio 3 - TIR'!$E$18-'Ejercicio 3 - TIR'!$C$18),'Ejercicio 3 - TIR'!$C$18+SQRT(('Ejercicio 3 - TIR'!$E$18-'Ejercicio 3 - TIR'!$C$18)*('Ejercicio 3 - TIR'!$D$18-'Ejercicio 3 - TIR'!$C$18)*L614),'Ejercicio 3 - TIR'!$E$18-SQRT(('Ejercicio 3 - TIR'!$E$18-'Ejercicio 3 - TIR'!$C$18)*('Ejercicio 3 - TIR'!$E$18-'Ejercicio 3 - TIR'!$D$18)*(1-L614)))</f>
        <v>37513.9977364615</v>
      </c>
      <c r="N614" s="24">
        <f ca="1" t="shared" ref="N614:R614" si="4566">RAND()</f>
        <v>0.96184065926629</v>
      </c>
      <c r="O614" s="25">
        <f ca="1">IF(N614&lt;=('Ejercicio 3 - TIR'!$D$18-'Ejercicio 3 - TIR'!$C$18)/('Ejercicio 3 - TIR'!$E$18-'Ejercicio 3 - TIR'!$C$18),'Ejercicio 3 - TIR'!$C$18+SQRT(('Ejercicio 3 - TIR'!$E$18-'Ejercicio 3 - TIR'!$C$18)*('Ejercicio 3 - TIR'!$D$18-'Ejercicio 3 - TIR'!$C$18)*N614),'Ejercicio 3 - TIR'!$E$18-SQRT(('Ejercicio 3 - TIR'!$E$18-'Ejercicio 3 - TIR'!$C$18)*('Ejercicio 3 - TIR'!$E$18-'Ejercicio 3 - TIR'!$D$18)*(1-N614)))</f>
        <v>43308.2699520821</v>
      </c>
      <c r="P614" s="24">
        <f ca="1" t="shared" si="4566"/>
        <v>0.993983269670819</v>
      </c>
      <c r="Q614" s="26">
        <f ca="1">IF(P614&lt;=('Ejercicio 3 - TIR'!$D$22-'Ejercicio 3 - TIR'!$C$22)/('Ejercicio 3 - TIR'!$E$22-'Ejercicio 3 - TIR'!$C$22),'Ejercicio 3 - TIR'!$C$22+SQRT(('Ejercicio 3 - TIR'!$E$22-'Ejercicio 3 - TIR'!$C$22)*('Ejercicio 3 - TIR'!$D$22-'Ejercicio 3 - TIR'!$C$22)*P614),'Ejercicio 3 - TIR'!$E$22-SQRT(('Ejercicio 3 - TIR'!$E$22-'Ejercicio 3 - TIR'!$C$22)*('Ejercicio 3 - TIR'!$E$22-'Ejercicio 3 - TIR'!$D$22)*(1-P614)))</f>
        <v>0.176709086055132</v>
      </c>
      <c r="R614" s="24">
        <f ca="1" t="shared" si="4566"/>
        <v>0.425089881968963</v>
      </c>
      <c r="S614" s="26">
        <f ca="1">IF(R614&lt;=('Ejercicio 3 - TIR'!$D$23-'Ejercicio 3 - TIR'!$C$23)/('Ejercicio 3 - TIR'!$E$23-'Ejercicio 3 - TIR'!$C$23),'Ejercicio 3 - TIR'!$C$23+SQRT(('Ejercicio 3 - TIR'!$E$23-'Ejercicio 3 - TIR'!$C$23)*('Ejercicio 3 - TIR'!$D$23-'Ejercicio 3 - TIR'!$C$23)*R614),'Ejercicio 3 - TIR'!$E$23-SQRT(('Ejercicio 3 - TIR'!$E$23-'Ejercicio 3 - TIR'!$C$23)*('Ejercicio 3 - TIR'!$E$23-'Ejercicio 3 - TIR'!$D$23)*(1-R614)))</f>
        <v>0.147661557937761</v>
      </c>
      <c r="T614" s="24">
        <f ca="1" t="shared" ref="T614:X614" si="4567">RAND()</f>
        <v>0.536176177678481</v>
      </c>
      <c r="U614" s="26">
        <f ca="1">IF(T614&lt;=('Ejercicio 3 - TIR'!$D$24-'Ejercicio 3 - TIR'!$C$24)/('Ejercicio 3 - TIR'!$E$24-'Ejercicio 3 - TIR'!$C$24),'Ejercicio 3 - TIR'!$C$24+SQRT(('Ejercicio 3 - TIR'!$E$24-'Ejercicio 3 - TIR'!$C$24)*('Ejercicio 3 - TIR'!$D$24-'Ejercicio 3 - TIR'!$C$24)*T614),'Ejercicio 3 - TIR'!$E$24-SQRT(('Ejercicio 3 - TIR'!$E$24-'Ejercicio 3 - TIR'!$C$24)*('Ejercicio 3 - TIR'!$E$24-'Ejercicio 3 - TIR'!$D$24)*(1-T614)))</f>
        <v>0.183962426517588</v>
      </c>
      <c r="V614" s="24">
        <f ca="1" t="shared" si="4567"/>
        <v>0.470174751459392</v>
      </c>
      <c r="W614" s="26">
        <f ca="1">IF(V614&lt;=('Ejercicio 3 - TIR'!$D$25-'Ejercicio 3 - TIR'!$C$25)/('Ejercicio 3 - TIR'!$E$25-'Ejercicio 3 - TIR'!$C$25),'Ejercicio 3 - TIR'!$C$25+SQRT(('Ejercicio 3 - TIR'!$E$25-'Ejercicio 3 - TIR'!$C$25)*('Ejercicio 3 - TIR'!$D$25-'Ejercicio 3 - TIR'!$C$25)*V614),'Ejercicio 3 - TIR'!$E$25-SQRT(('Ejercicio 3 - TIR'!$E$25-'Ejercicio 3 - TIR'!$C$25)*('Ejercicio 3 - TIR'!$E$25-'Ejercicio 3 - TIR'!$D$25)*(1-V614)))</f>
        <v>0.206937390117503</v>
      </c>
      <c r="X614" s="24">
        <f ca="1" t="shared" si="4567"/>
        <v>0.600021761327224</v>
      </c>
      <c r="Y614" s="26">
        <f ca="1">IF(X614&lt;=('Ejercicio 3 - TIR'!$D$26-'Ejercicio 3 - TIR'!$C$26)/('Ejercicio 3 - TIR'!$E$26-'Ejercicio 3 - TIR'!$C$26),'Ejercicio 3 - TIR'!$C$26+SQRT(('Ejercicio 3 - TIR'!$E$26-'Ejercicio 3 - TIR'!$C$26)*('Ejercicio 3 - TIR'!$D$26-'Ejercicio 3 - TIR'!$C$26)*X614),'Ejercicio 3 - TIR'!$E$26-SQRT(('Ejercicio 3 - TIR'!$E$26-'Ejercicio 3 - TIR'!$C$26)*('Ejercicio 3 - TIR'!$E$26-'Ejercicio 3 - TIR'!$D$26)*(1-X614)))</f>
        <v>0.233525464081575</v>
      </c>
      <c r="Z614" s="24">
        <f ca="1" t="shared" si="4288"/>
        <v>1.17670908605513</v>
      </c>
      <c r="AA614" s="24">
        <f ca="1" t="shared" si="4289"/>
        <v>1.35046378294155</v>
      </c>
      <c r="AB614" s="24">
        <f ca="1" t="shared" si="4290"/>
        <v>1.5988983773756</v>
      </c>
      <c r="AC614" s="24">
        <f ca="1" t="shared" si="4291"/>
        <v>1.92977023465282</v>
      </c>
      <c r="AD614" s="24">
        <f ca="1" t="shared" si="4292"/>
        <v>2.38042072427093</v>
      </c>
      <c r="AE614" s="23">
        <f ca="1" t="shared" si="4293"/>
        <v>4935.52600093972</v>
      </c>
      <c r="AF614" s="23">
        <f ca="1" t="shared" si="4294"/>
        <v>5664.31345948081</v>
      </c>
      <c r="AG614" s="23">
        <f ca="1" t="shared" si="4295"/>
        <v>6706.33430804313</v>
      </c>
      <c r="AH614" s="23">
        <f ca="1" t="shared" si="4296"/>
        <v>8094.12562700504</v>
      </c>
      <c r="AI614" s="23">
        <f ca="1" t="shared" si="4297"/>
        <v>9984.31007038597</v>
      </c>
      <c r="AJ614" s="25">
        <f ca="1" t="shared" si="4298"/>
        <v>49265.0635228741</v>
      </c>
      <c r="AK614" s="25">
        <f ca="1" t="shared" si="4299"/>
        <v>49156.4935769885</v>
      </c>
      <c r="AL614" s="25">
        <f ca="1" t="shared" si="4300"/>
        <v>54599.8285014111</v>
      </c>
      <c r="AM614" s="25">
        <f ca="1" t="shared" si="4301"/>
        <v>72393.3962146566</v>
      </c>
      <c r="AN614" s="25">
        <f ca="1" t="shared" si="4302"/>
        <v>103091.903326256</v>
      </c>
      <c r="AO614" s="25">
        <f ca="1">C614/'Ejercicio 3 - TIR'!$D$7</f>
        <v>15325.4016697156</v>
      </c>
      <c r="AP614" s="25">
        <f ca="1" t="shared" si="4303"/>
        <v>33939.6618531584</v>
      </c>
      <c r="AQ614" s="25">
        <f ca="1" t="shared" si="4304"/>
        <v>33831.0919072729</v>
      </c>
      <c r="AR614" s="25">
        <f ca="1" t="shared" si="4305"/>
        <v>39274.4268316955</v>
      </c>
      <c r="AS614" s="25">
        <f ca="1" t="shared" si="4306"/>
        <v>57067.994544941</v>
      </c>
      <c r="AT614" s="25">
        <f ca="1" t="shared" si="4307"/>
        <v>87766.5016565405</v>
      </c>
      <c r="AU614" s="25">
        <f ca="1">AP614*'Ejercicio 3 - TIR'!$D$5</f>
        <v>16969.8309265792</v>
      </c>
      <c r="AV614" s="25">
        <f ca="1">AQ614*'Ejercicio 3 - TIR'!$D$5</f>
        <v>16915.5459536364</v>
      </c>
      <c r="AW614" s="25">
        <f ca="1">AR614*'Ejercicio 3 - TIR'!$D$5</f>
        <v>19637.2134158477</v>
      </c>
      <c r="AX614" s="25">
        <f ca="1">AS614*'Ejercicio 3 - TIR'!$D$5</f>
        <v>28533.9972724705</v>
      </c>
      <c r="AY614" s="25">
        <f ca="1">AT614*'Ejercicio 3 - TIR'!$D$5</f>
        <v>43883.2508282703</v>
      </c>
      <c r="AZ614" s="25">
        <f ca="1" t="shared" ref="AZ614:BD614" si="4568">AJ614-AU614-AE614</f>
        <v>27359.7065953551</v>
      </c>
      <c r="BA614" s="25">
        <f ca="1" t="shared" si="4568"/>
        <v>26576.6341638713</v>
      </c>
      <c r="BB614" s="25">
        <f ca="1" t="shared" si="4568"/>
        <v>28256.2807775202</v>
      </c>
      <c r="BC614" s="25">
        <f ca="1" t="shared" si="4568"/>
        <v>35765.2733151811</v>
      </c>
      <c r="BD614" s="25">
        <f ca="1" t="shared" si="4568"/>
        <v>49224.3424275999</v>
      </c>
      <c r="BE614" s="25">
        <f ca="1" t="shared" ref="BE614:BI614" si="4569">AZ614/Z614</f>
        <v>23251.0370826467</v>
      </c>
      <c r="BF614" s="25">
        <f ca="1" t="shared" si="4569"/>
        <v>19679.6348777178</v>
      </c>
      <c r="BG614" s="25">
        <f ca="1" t="shared" si="4569"/>
        <v>17672.3431440962</v>
      </c>
      <c r="BH614" s="25">
        <f ca="1" t="shared" si="4569"/>
        <v>18533.4360914814</v>
      </c>
      <c r="BI614" s="25">
        <f ca="1" t="shared" si="4569"/>
        <v>20678.8413181356</v>
      </c>
      <c r="BJ614" s="25">
        <f ca="1" t="shared" si="4310"/>
        <v>66485.7061970737</v>
      </c>
      <c r="BK614" s="25">
        <f ca="1" t="shared" si="4311"/>
        <v>36480.9037423674</v>
      </c>
      <c r="BL614" s="25">
        <f ca="1" t="shared" si="4312"/>
        <v>102966.609939441</v>
      </c>
      <c r="BM614" s="25">
        <f ca="1">BK614*'Ejercicio 3 - TIR'!$D$5</f>
        <v>18240.4518711837</v>
      </c>
      <c r="BN614" s="25">
        <f ca="1" t="shared" si="4313"/>
        <v>84726.1580682574</v>
      </c>
      <c r="BO614" s="25">
        <f ca="1" t="shared" si="4314"/>
        <v>35592.9341415926</v>
      </c>
      <c r="BP614" s="25">
        <f ca="1" t="shared" si="4315"/>
        <v>-104557.241655313</v>
      </c>
      <c r="BQ614" s="25">
        <f ca="1" t="shared" ref="BQ614:BT614" si="4570">BE614</f>
        <v>23251.0370826467</v>
      </c>
      <c r="BR614" s="25">
        <f ca="1" t="shared" si="4570"/>
        <v>19679.6348777178</v>
      </c>
      <c r="BS614" s="25">
        <f ca="1" t="shared" si="4570"/>
        <v>17672.3431440962</v>
      </c>
      <c r="BT614" s="25">
        <f ca="1" t="shared" si="4570"/>
        <v>18533.4360914814</v>
      </c>
      <c r="BU614" s="25">
        <f ca="1" t="shared" si="4317"/>
        <v>56271.7754597282</v>
      </c>
      <c r="BV614" s="27">
        <f ca="1" t="shared" si="4318"/>
        <v>7.93490402214736</v>
      </c>
    </row>
    <row r="615" ht="15" customHeight="1" spans="1:74">
      <c r="A615" s="23">
        <v>614</v>
      </c>
      <c r="B615" s="24">
        <f ca="1" t="shared" ref="B615:F615" si="4571">RAND()</f>
        <v>0.969204525380807</v>
      </c>
      <c r="C615" s="25">
        <f ca="1">IF(B615&lt;=('Ejercicio 3 - TIR'!$D$13-'Ejercicio 3 - TIR'!$C$13)/('Ejercicio 3 - TIR'!$E$13-'Ejercicio 3 - TIR'!$C$13),'Ejercicio 3 - TIR'!$C$13+SQRT(('Ejercicio 3 - TIR'!$E$13-'Ejercicio 3 - TIR'!$C$13)*('Ejercicio 3 - TIR'!$D$13-'Ejercicio 3 - TIR'!$C$13)*B615),'Ejercicio 3 - TIR'!$E$13-SQRT(('Ejercicio 3 - TIR'!$E$13-'Ejercicio 3 - TIR'!$C$13)*('Ejercicio 3 - TIR'!$E$13-'Ejercicio 3 - TIR'!$D$13)*(1-B615)))</f>
        <v>93920.9729772741</v>
      </c>
      <c r="D615" s="24">
        <f ca="1" t="shared" si="4571"/>
        <v>0.405058381544472</v>
      </c>
      <c r="E615" s="25">
        <f ca="1">IF(D615&lt;=('Ejercicio 3 - TIR'!$D$14-'Ejercicio 3 - TIR'!$C$14)/('Ejercicio 3 - TIR'!$E$14-'Ejercicio 3 - TIR'!$C$14),'Ejercicio 3 - TIR'!$C$14+SQRT(('Ejercicio 3 - TIR'!$E$14-'Ejercicio 3 - TIR'!$C$14)*('Ejercicio 3 - TIR'!$D$14-'Ejercicio 3 - TIR'!$C$14)*D615),'Ejercicio 3 - TIR'!$E$14-SQRT(('Ejercicio 3 - TIR'!$E$14-'Ejercicio 3 - TIR'!$C$14)*('Ejercicio 3 - TIR'!$E$14-'Ejercicio 3 - TIR'!$D$14)*(1-D615)))</f>
        <v>30553.2416793733</v>
      </c>
      <c r="F615" s="24">
        <f ca="1" t="shared" si="4571"/>
        <v>0.973093633038203</v>
      </c>
      <c r="G615" s="25">
        <f ca="1">IF(F615&lt;=('Ejercicio 3 - TIR'!$D$18-'Ejercicio 3 - TIR'!$C$18)/('Ejercicio 3 - TIR'!$E$18-'Ejercicio 3 - TIR'!$C$18),'Ejercicio 3 - TIR'!$C$18+SQRT(('Ejercicio 3 - TIR'!$E$18-'Ejercicio 3 - TIR'!$C$18)*('Ejercicio 3 - TIR'!$D$18-'Ejercicio 3 - TIR'!$C$18)*F615),'Ejercicio 3 - TIR'!$E$18-SQRT(('Ejercicio 3 - TIR'!$E$18-'Ejercicio 3 - TIR'!$C$18)*('Ejercicio 3 - TIR'!$E$18-'Ejercicio 3 - TIR'!$D$18)*(1-F615)))</f>
        <v>43579.4446430587</v>
      </c>
      <c r="H615" s="24">
        <f ca="1" t="shared" ref="H615:L615" si="4572">RAND()</f>
        <v>0.359869777369993</v>
      </c>
      <c r="I615" s="25">
        <f ca="1">IF(H615&lt;=('Ejercicio 3 - TIR'!$D$18-'Ejercicio 3 - TIR'!$C$18)/('Ejercicio 3 - TIR'!$E$18-'Ejercicio 3 - TIR'!$C$18),'Ejercicio 3 - TIR'!$C$18+SQRT(('Ejercicio 3 - TIR'!$E$18-'Ejercicio 3 - TIR'!$C$18)*('Ejercicio 3 - TIR'!$D$18-'Ejercicio 3 - TIR'!$C$18)*H615),'Ejercicio 3 - TIR'!$E$18-SQRT(('Ejercicio 3 - TIR'!$E$18-'Ejercicio 3 - TIR'!$C$18)*('Ejercicio 3 - TIR'!$E$18-'Ejercicio 3 - TIR'!$D$18)*(1-H615)))</f>
        <v>37347.140028984</v>
      </c>
      <c r="J615" s="24">
        <f ca="1" t="shared" si="4572"/>
        <v>0.897822399692161</v>
      </c>
      <c r="K615" s="25">
        <f ca="1">IF(J615&lt;=('Ejercicio 3 - TIR'!$D$18-'Ejercicio 3 - TIR'!$C$18)/('Ejercicio 3 - TIR'!$E$18-'Ejercicio 3 - TIR'!$C$18),'Ejercicio 3 - TIR'!$C$18+SQRT(('Ejercicio 3 - TIR'!$E$18-'Ejercicio 3 - TIR'!$C$18)*('Ejercicio 3 - TIR'!$D$18-'Ejercicio 3 - TIR'!$C$18)*J615),'Ejercicio 3 - TIR'!$E$18-SQRT(('Ejercicio 3 - TIR'!$E$18-'Ejercicio 3 - TIR'!$C$18)*('Ejercicio 3 - TIR'!$E$18-'Ejercicio 3 - TIR'!$D$18)*(1-J615)))</f>
        <v>42231.7297778057</v>
      </c>
      <c r="L615" s="24">
        <f ca="1" t="shared" si="4572"/>
        <v>0.636457797693038</v>
      </c>
      <c r="M615" s="25">
        <f ca="1">IF(L615&lt;=('Ejercicio 3 - TIR'!$D$18-'Ejercicio 3 - TIR'!$C$18)/('Ejercicio 3 - TIR'!$E$18-'Ejercicio 3 - TIR'!$C$18),'Ejercicio 3 - TIR'!$C$18+SQRT(('Ejercicio 3 - TIR'!$E$18-'Ejercicio 3 - TIR'!$C$18)*('Ejercicio 3 - TIR'!$D$18-'Ejercicio 3 - TIR'!$C$18)*L615),'Ejercicio 3 - TIR'!$E$18-SQRT(('Ejercicio 3 - TIR'!$E$18-'Ejercicio 3 - TIR'!$C$18)*('Ejercicio 3 - TIR'!$E$18-'Ejercicio 3 - TIR'!$D$18)*(1-L615)))</f>
        <v>39770.8070113965</v>
      </c>
      <c r="N615" s="24">
        <f ca="1" t="shared" ref="N615:R615" si="4573">RAND()</f>
        <v>0.123218401054399</v>
      </c>
      <c r="O615" s="25">
        <f ca="1">IF(N615&lt;=('Ejercicio 3 - TIR'!$D$18-'Ejercicio 3 - TIR'!$C$18)/('Ejercicio 3 - TIR'!$E$18-'Ejercicio 3 - TIR'!$C$18),'Ejercicio 3 - TIR'!$C$18+SQRT(('Ejercicio 3 - TIR'!$E$18-'Ejercicio 3 - TIR'!$C$18)*('Ejercicio 3 - TIR'!$D$18-'Ejercicio 3 - TIR'!$C$18)*N615),'Ejercicio 3 - TIR'!$E$18-SQRT(('Ejercicio 3 - TIR'!$E$18-'Ejercicio 3 - TIR'!$C$18)*('Ejercicio 3 - TIR'!$E$18-'Ejercicio 3 - TIR'!$D$18)*(1-N615)))</f>
        <v>34299.1580755027</v>
      </c>
      <c r="P615" s="24">
        <f ca="1" t="shared" si="4573"/>
        <v>0.321637637392552</v>
      </c>
      <c r="Q615" s="26">
        <f ca="1">IF(P615&lt;=('Ejercicio 3 - TIR'!$D$22-'Ejercicio 3 - TIR'!$C$22)/('Ejercicio 3 - TIR'!$E$22-'Ejercicio 3 - TIR'!$C$22),'Ejercicio 3 - TIR'!$C$22+SQRT(('Ejercicio 3 - TIR'!$E$22-'Ejercicio 3 - TIR'!$C$22)*('Ejercicio 3 - TIR'!$D$22-'Ejercicio 3 - TIR'!$C$22)*P615),'Ejercicio 3 - TIR'!$E$22-SQRT(('Ejercicio 3 - TIR'!$E$22-'Ejercicio 3 - TIR'!$C$22)*('Ejercicio 3 - TIR'!$E$22-'Ejercicio 3 - TIR'!$D$22)*(1-P615)))</f>
        <v>0.144061333032619</v>
      </c>
      <c r="R615" s="24">
        <f ca="1" t="shared" si="4573"/>
        <v>0.86526403981884</v>
      </c>
      <c r="S615" s="26">
        <f ca="1">IF(R615&lt;=('Ejercicio 3 - TIR'!$D$23-'Ejercicio 3 - TIR'!$C$23)/('Ejercicio 3 - TIR'!$E$23-'Ejercicio 3 - TIR'!$C$23),'Ejercicio 3 - TIR'!$C$23+SQRT(('Ejercicio 3 - TIR'!$E$23-'Ejercicio 3 - TIR'!$C$23)*('Ejercicio 3 - TIR'!$D$23-'Ejercicio 3 - TIR'!$C$23)*R615),'Ejercicio 3 - TIR'!$E$23-SQRT(('Ejercicio 3 - TIR'!$E$23-'Ejercicio 3 - TIR'!$C$23)*('Ejercicio 3 - TIR'!$E$23-'Ejercicio 3 - TIR'!$D$23)*(1-R615)))</f>
        <v>0.164426794539142</v>
      </c>
      <c r="T615" s="24">
        <f ca="1" t="shared" ref="T615:X615" si="4574">RAND()</f>
        <v>0.504466640287331</v>
      </c>
      <c r="U615" s="26">
        <f ca="1">IF(T615&lt;=('Ejercicio 3 - TIR'!$D$24-'Ejercicio 3 - TIR'!$C$24)/('Ejercicio 3 - TIR'!$E$24-'Ejercicio 3 - TIR'!$C$24),'Ejercicio 3 - TIR'!$C$24+SQRT(('Ejercicio 3 - TIR'!$E$24-'Ejercicio 3 - TIR'!$C$24)*('Ejercicio 3 - TIR'!$D$24-'Ejercicio 3 - TIR'!$C$24)*T615),'Ejercicio 3 - TIR'!$E$24-SQRT(('Ejercicio 3 - TIR'!$E$24-'Ejercicio 3 - TIR'!$C$24)*('Ejercicio 3 - TIR'!$E$24-'Ejercicio 3 - TIR'!$D$24)*(1-T615)))</f>
        <v>0.18275092743174</v>
      </c>
      <c r="V615" s="24">
        <f ca="1" t="shared" si="4574"/>
        <v>0.930163132956943</v>
      </c>
      <c r="W615" s="26">
        <f ca="1">IF(V615&lt;=('Ejercicio 3 - TIR'!$D$25-'Ejercicio 3 - TIR'!$C$25)/('Ejercicio 3 - TIR'!$E$25-'Ejercicio 3 - TIR'!$C$25),'Ejercicio 3 - TIR'!$C$25+SQRT(('Ejercicio 3 - TIR'!$E$25-'Ejercicio 3 - TIR'!$C$25)*('Ejercicio 3 - TIR'!$D$25-'Ejercicio 3 - TIR'!$C$25)*V615),'Ejercicio 3 - TIR'!$E$25-SQRT(('Ejercicio 3 - TIR'!$E$25-'Ejercicio 3 - TIR'!$C$25)*('Ejercicio 3 - TIR'!$E$25-'Ejercicio 3 - TIR'!$D$25)*(1-V615)))</f>
        <v>0.234365773615215</v>
      </c>
      <c r="X615" s="24">
        <f ca="1" t="shared" si="4574"/>
        <v>0.506204289094709</v>
      </c>
      <c r="Y615" s="26">
        <f ca="1">IF(X615&lt;=('Ejercicio 3 - TIR'!$D$26-'Ejercicio 3 - TIR'!$C$26)/('Ejercicio 3 - TIR'!$E$26-'Ejercicio 3 - TIR'!$C$26),'Ejercicio 3 - TIR'!$C$26+SQRT(('Ejercicio 3 - TIR'!$E$26-'Ejercicio 3 - TIR'!$C$26)*('Ejercicio 3 - TIR'!$D$26-'Ejercicio 3 - TIR'!$C$26)*X615),'Ejercicio 3 - TIR'!$E$26-SQRT(('Ejercicio 3 - TIR'!$E$26-'Ejercicio 3 - TIR'!$C$26)*('Ejercicio 3 - TIR'!$E$26-'Ejercicio 3 - TIR'!$D$26)*(1-X615)))</f>
        <v>0.22836186642714</v>
      </c>
      <c r="Z615" s="24">
        <f ca="1" t="shared" si="4288"/>
        <v>1.14406133303262</v>
      </c>
      <c r="AA615" s="24">
        <f ca="1" t="shared" si="4289"/>
        <v>1.33217567077935</v>
      </c>
      <c r="AB615" s="24">
        <f ca="1" t="shared" si="4290"/>
        <v>1.57563201011628</v>
      </c>
      <c r="AC615" s="24">
        <f ca="1" t="shared" si="4291"/>
        <v>1.94490622510008</v>
      </c>
      <c r="AD615" s="24">
        <f ca="1" t="shared" si="4292"/>
        <v>2.38904864068969</v>
      </c>
      <c r="AE615" s="23">
        <f ca="1" t="shared" si="4293"/>
        <v>4401.54072479829</v>
      </c>
      <c r="AF615" s="23">
        <f ca="1" t="shared" si="4294"/>
        <v>5125.27195721037</v>
      </c>
      <c r="AG615" s="23">
        <f ca="1" t="shared" si="4295"/>
        <v>6061.92016073045</v>
      </c>
      <c r="AH615" s="23">
        <f ca="1" t="shared" si="4296"/>
        <v>7482.62676879371</v>
      </c>
      <c r="AI615" s="23">
        <f ca="1" t="shared" si="4297"/>
        <v>9191.37338349312</v>
      </c>
      <c r="AJ615" s="25">
        <f ca="1" t="shared" si="4298"/>
        <v>49857.5575311589</v>
      </c>
      <c r="AK615" s="25">
        <f ca="1" t="shared" si="4299"/>
        <v>49752.9513198021</v>
      </c>
      <c r="AL615" s="25">
        <f ca="1" t="shared" si="4300"/>
        <v>66541.6652804914</v>
      </c>
      <c r="AM615" s="25">
        <f ca="1" t="shared" si="4301"/>
        <v>77350.4901337188</v>
      </c>
      <c r="AN615" s="25">
        <f ca="1" t="shared" si="4302"/>
        <v>81942.3569770805</v>
      </c>
      <c r="AO615" s="25">
        <f ca="1">C615/'Ejercicio 3 - TIR'!$D$7</f>
        <v>18784.1945954548</v>
      </c>
      <c r="AP615" s="25">
        <f ca="1" t="shared" si="4303"/>
        <v>31073.3629357041</v>
      </c>
      <c r="AQ615" s="25">
        <f ca="1" t="shared" si="4304"/>
        <v>30968.7567243473</v>
      </c>
      <c r="AR615" s="25">
        <f ca="1" t="shared" si="4305"/>
        <v>47757.4706850365</v>
      </c>
      <c r="AS615" s="25">
        <f ca="1" t="shared" si="4306"/>
        <v>58566.295538264</v>
      </c>
      <c r="AT615" s="25">
        <f ca="1" t="shared" si="4307"/>
        <v>63158.1623816257</v>
      </c>
      <c r="AU615" s="25">
        <f ca="1">AP615*'Ejercicio 3 - TIR'!$D$5</f>
        <v>15536.681467852</v>
      </c>
      <c r="AV615" s="25">
        <f ca="1">AQ615*'Ejercicio 3 - TIR'!$D$5</f>
        <v>15484.3783621736</v>
      </c>
      <c r="AW615" s="25">
        <f ca="1">AR615*'Ejercicio 3 - TIR'!$D$5</f>
        <v>23878.7353425183</v>
      </c>
      <c r="AX615" s="25">
        <f ca="1">AS615*'Ejercicio 3 - TIR'!$D$5</f>
        <v>29283.147769132</v>
      </c>
      <c r="AY615" s="25">
        <f ca="1">AT615*'Ejercicio 3 - TIR'!$D$5</f>
        <v>31579.0811908129</v>
      </c>
      <c r="AZ615" s="25">
        <f ca="1" t="shared" ref="AZ615:BD615" si="4575">AJ615-AU615-AE615</f>
        <v>29919.3353385086</v>
      </c>
      <c r="BA615" s="25">
        <f ca="1" t="shared" si="4575"/>
        <v>29143.3010004181</v>
      </c>
      <c r="BB615" s="25">
        <f ca="1" t="shared" si="4575"/>
        <v>36601.0097772426</v>
      </c>
      <c r="BC615" s="25">
        <f ca="1" t="shared" si="4575"/>
        <v>40584.7155957931</v>
      </c>
      <c r="BD615" s="25">
        <f ca="1" t="shared" si="4575"/>
        <v>41171.9024027745</v>
      </c>
      <c r="BE615" s="25">
        <f ca="1" t="shared" ref="BE615:BI615" si="4576">AZ615/Z615</f>
        <v>26151.8630816758</v>
      </c>
      <c r="BF615" s="25">
        <f ca="1" t="shared" si="4576"/>
        <v>21876.4699278502</v>
      </c>
      <c r="BG615" s="25">
        <f ca="1" t="shared" si="4576"/>
        <v>23229.4149536487</v>
      </c>
      <c r="BH615" s="25">
        <f ca="1" t="shared" si="4576"/>
        <v>20867.1837603403</v>
      </c>
      <c r="BI615" s="25">
        <f ca="1" t="shared" si="4576"/>
        <v>17233.5973833035</v>
      </c>
      <c r="BJ615" s="25">
        <f ca="1" t="shared" si="4310"/>
        <v>72993.1805027705</v>
      </c>
      <c r="BK615" s="25">
        <f ca="1" t="shared" si="4311"/>
        <v>44876.354564722</v>
      </c>
      <c r="BL615" s="25">
        <f ca="1" t="shared" si="4312"/>
        <v>117869.535067492</v>
      </c>
      <c r="BM615" s="25">
        <f ca="1">BK615*'Ejercicio 3 - TIR'!$D$5</f>
        <v>22438.177282361</v>
      </c>
      <c r="BN615" s="25">
        <f ca="1" t="shared" si="4313"/>
        <v>95431.3577851314</v>
      </c>
      <c r="BO615" s="25">
        <f ca="1" t="shared" si="4314"/>
        <v>39945.3389771007</v>
      </c>
      <c r="BP615" s="25">
        <f ca="1" t="shared" si="4315"/>
        <v>-124474.214656647</v>
      </c>
      <c r="BQ615" s="25">
        <f ca="1" t="shared" ref="BQ615:BT615" si="4577">BE615</f>
        <v>26151.8630816758</v>
      </c>
      <c r="BR615" s="25">
        <f ca="1" t="shared" si="4577"/>
        <v>21876.4699278502</v>
      </c>
      <c r="BS615" s="25">
        <f ca="1" t="shared" si="4577"/>
        <v>23229.4149536487</v>
      </c>
      <c r="BT615" s="25">
        <f ca="1" t="shared" si="4577"/>
        <v>20867.1837603403</v>
      </c>
      <c r="BU615" s="25">
        <f ca="1" t="shared" si="4317"/>
        <v>57178.9363604042</v>
      </c>
      <c r="BV615" s="27">
        <f ca="1" t="shared" si="4318"/>
        <v>5.58922219536322</v>
      </c>
    </row>
    <row r="616" ht="15" customHeight="1" spans="1:74">
      <c r="A616" s="23">
        <v>615</v>
      </c>
      <c r="B616" s="24">
        <f ca="1" t="shared" ref="B616:F616" si="4578">RAND()</f>
        <v>0.019226740906181</v>
      </c>
      <c r="C616" s="25">
        <f ca="1">IF(B616&lt;=('Ejercicio 3 - TIR'!$D$13-'Ejercicio 3 - TIR'!$C$13)/('Ejercicio 3 - TIR'!$E$13-'Ejercicio 3 - TIR'!$C$13),'Ejercicio 3 - TIR'!$C$13+SQRT(('Ejercicio 3 - TIR'!$E$13-'Ejercicio 3 - TIR'!$C$13)*('Ejercicio 3 - TIR'!$D$13-'Ejercicio 3 - TIR'!$C$13)*B616),'Ejercicio 3 - TIR'!$E$13-SQRT(('Ejercicio 3 - TIR'!$E$13-'Ejercicio 3 - TIR'!$C$13)*('Ejercicio 3 - TIR'!$E$13-'Ejercicio 3 - TIR'!$D$13)*(1-B616)))</f>
        <v>62773.2104792951</v>
      </c>
      <c r="D616" s="24">
        <f ca="1" t="shared" si="4578"/>
        <v>0.559380545548708</v>
      </c>
      <c r="E616" s="25">
        <f ca="1">IF(D616&lt;=('Ejercicio 3 - TIR'!$D$14-'Ejercicio 3 - TIR'!$C$14)/('Ejercicio 3 - TIR'!$E$14-'Ejercicio 3 - TIR'!$C$14),'Ejercicio 3 - TIR'!$C$14+SQRT(('Ejercicio 3 - TIR'!$E$14-'Ejercicio 3 - TIR'!$C$14)*('Ejercicio 3 - TIR'!$D$14-'Ejercicio 3 - TIR'!$C$14)*D616),'Ejercicio 3 - TIR'!$E$14-SQRT(('Ejercicio 3 - TIR'!$E$14-'Ejercicio 3 - TIR'!$C$14)*('Ejercicio 3 - TIR'!$E$14-'Ejercicio 3 - TIR'!$D$14)*(1-D616)))</f>
        <v>31870.2448888239</v>
      </c>
      <c r="F616" s="24">
        <f ca="1" t="shared" si="4578"/>
        <v>0.623650842937533</v>
      </c>
      <c r="G616" s="25">
        <f ca="1">IF(F616&lt;=('Ejercicio 3 - TIR'!$D$18-'Ejercicio 3 - TIR'!$C$18)/('Ejercicio 3 - TIR'!$E$18-'Ejercicio 3 - TIR'!$C$18),'Ejercicio 3 - TIR'!$C$18+SQRT(('Ejercicio 3 - TIR'!$E$18-'Ejercicio 3 - TIR'!$C$18)*('Ejercicio 3 - TIR'!$D$18-'Ejercicio 3 - TIR'!$C$18)*F616),'Ejercicio 3 - TIR'!$E$18-SQRT(('Ejercicio 3 - TIR'!$E$18-'Ejercicio 3 - TIR'!$C$18)*('Ejercicio 3 - TIR'!$E$18-'Ejercicio 3 - TIR'!$D$18)*(1-F616)))</f>
        <v>39672.0021939943</v>
      </c>
      <c r="H616" s="24">
        <f ca="1" t="shared" ref="H616:L616" si="4579">RAND()</f>
        <v>0.472133148677453</v>
      </c>
      <c r="I616" s="25">
        <f ca="1">IF(H616&lt;=('Ejercicio 3 - TIR'!$D$18-'Ejercicio 3 - TIR'!$C$18)/('Ejercicio 3 - TIR'!$E$18-'Ejercicio 3 - TIR'!$C$18),'Ejercicio 3 - TIR'!$C$18+SQRT(('Ejercicio 3 - TIR'!$E$18-'Ejercicio 3 - TIR'!$C$18)*('Ejercicio 3 - TIR'!$D$18-'Ejercicio 3 - TIR'!$C$18)*H616),'Ejercicio 3 - TIR'!$E$18-SQRT(('Ejercicio 3 - TIR'!$E$18-'Ejercicio 3 - TIR'!$C$18)*('Ejercicio 3 - TIR'!$E$18-'Ejercicio 3 - TIR'!$D$18)*(1-H616)))</f>
        <v>38415.4603143035</v>
      </c>
      <c r="J616" s="24">
        <f ca="1" t="shared" si="4579"/>
        <v>0.84921070317824</v>
      </c>
      <c r="K616" s="25">
        <f ca="1">IF(J616&lt;=('Ejercicio 3 - TIR'!$D$18-'Ejercicio 3 - TIR'!$C$18)/('Ejercicio 3 - TIR'!$E$18-'Ejercicio 3 - TIR'!$C$18),'Ejercicio 3 - TIR'!$C$18+SQRT(('Ejercicio 3 - TIR'!$E$18-'Ejercicio 3 - TIR'!$C$18)*('Ejercicio 3 - TIR'!$D$18-'Ejercicio 3 - TIR'!$C$18)*J616),'Ejercicio 3 - TIR'!$E$18-SQRT(('Ejercicio 3 - TIR'!$E$18-'Ejercicio 3 - TIR'!$C$18)*('Ejercicio 3 - TIR'!$E$18-'Ejercicio 3 - TIR'!$D$18)*(1-J616)))</f>
        <v>41637.085005292</v>
      </c>
      <c r="L616" s="24">
        <f ca="1" t="shared" si="4579"/>
        <v>0.861807940736585</v>
      </c>
      <c r="M616" s="25">
        <f ca="1">IF(L616&lt;=('Ejercicio 3 - TIR'!$D$18-'Ejercicio 3 - TIR'!$C$18)/('Ejercicio 3 - TIR'!$E$18-'Ejercicio 3 - TIR'!$C$18),'Ejercicio 3 - TIR'!$C$18+SQRT(('Ejercicio 3 - TIR'!$E$18-'Ejercicio 3 - TIR'!$C$18)*('Ejercicio 3 - TIR'!$D$18-'Ejercicio 3 - TIR'!$C$18)*L616),'Ejercicio 3 - TIR'!$E$18-SQRT(('Ejercicio 3 - TIR'!$E$18-'Ejercicio 3 - TIR'!$C$18)*('Ejercicio 3 - TIR'!$E$18-'Ejercicio 3 - TIR'!$D$18)*(1-L616)))</f>
        <v>41780.6204876163</v>
      </c>
      <c r="N616" s="24">
        <f ca="1" t="shared" ref="N616:R616" si="4580">RAND()</f>
        <v>0.778488107619412</v>
      </c>
      <c r="O616" s="25">
        <f ca="1">IF(N616&lt;=('Ejercicio 3 - TIR'!$D$18-'Ejercicio 3 - TIR'!$C$18)/('Ejercicio 3 - TIR'!$E$18-'Ejercicio 3 - TIR'!$C$18),'Ejercicio 3 - TIR'!$C$18+SQRT(('Ejercicio 3 - TIR'!$E$18-'Ejercicio 3 - TIR'!$C$18)*('Ejercicio 3 - TIR'!$D$18-'Ejercicio 3 - TIR'!$C$18)*N616),'Ejercicio 3 - TIR'!$E$18-SQRT(('Ejercicio 3 - TIR'!$E$18-'Ejercicio 3 - TIR'!$C$18)*('Ejercicio 3 - TIR'!$E$18-'Ejercicio 3 - TIR'!$D$18)*(1-N616)))</f>
        <v>40924.0471140426</v>
      </c>
      <c r="P616" s="24">
        <f ca="1" t="shared" si="4580"/>
        <v>0.348813477939813</v>
      </c>
      <c r="Q616" s="26">
        <f ca="1">IF(P616&lt;=('Ejercicio 3 - TIR'!$D$22-'Ejercicio 3 - TIR'!$C$22)/('Ejercicio 3 - TIR'!$E$22-'Ejercicio 3 - TIR'!$C$22),'Ejercicio 3 - TIR'!$C$22+SQRT(('Ejercicio 3 - TIR'!$E$22-'Ejercicio 3 - TIR'!$C$22)*('Ejercicio 3 - TIR'!$D$22-'Ejercicio 3 - TIR'!$C$22)*P616),'Ejercicio 3 - TIR'!$E$22-SQRT(('Ejercicio 3 - TIR'!$E$22-'Ejercicio 3 - TIR'!$C$22)*('Ejercicio 3 - TIR'!$E$22-'Ejercicio 3 - TIR'!$D$22)*(1-P616)))</f>
        <v>0.145057219723897</v>
      </c>
      <c r="R616" s="24">
        <f ca="1" t="shared" si="4580"/>
        <v>0.89398564301418</v>
      </c>
      <c r="S616" s="26">
        <f ca="1">IF(R616&lt;=('Ejercicio 3 - TIR'!$D$23-'Ejercicio 3 - TIR'!$C$23)/('Ejercicio 3 - TIR'!$E$23-'Ejercicio 3 - TIR'!$C$23),'Ejercicio 3 - TIR'!$C$23+SQRT(('Ejercicio 3 - TIR'!$E$23-'Ejercicio 3 - TIR'!$C$23)*('Ejercicio 3 - TIR'!$D$23-'Ejercicio 3 - TIR'!$C$23)*R616),'Ejercicio 3 - TIR'!$E$23-SQRT(('Ejercicio 3 - TIR'!$E$23-'Ejercicio 3 - TIR'!$C$23)*('Ejercicio 3 - TIR'!$E$23-'Ejercicio 3 - TIR'!$D$23)*(1-R616)))</f>
        <v>0.166186027270388</v>
      </c>
      <c r="T616" s="24">
        <f ca="1" t="shared" ref="T616:X616" si="4581">RAND()</f>
        <v>0.209644282231278</v>
      </c>
      <c r="U616" s="26">
        <f ca="1">IF(T616&lt;=('Ejercicio 3 - TIR'!$D$24-'Ejercicio 3 - TIR'!$C$24)/('Ejercicio 3 - TIR'!$E$24-'Ejercicio 3 - TIR'!$C$24),'Ejercicio 3 - TIR'!$C$24+SQRT(('Ejercicio 3 - TIR'!$E$24-'Ejercicio 3 - TIR'!$C$24)*('Ejercicio 3 - TIR'!$D$24-'Ejercicio 3 - TIR'!$C$24)*T616),'Ejercicio 3 - TIR'!$E$24-SQRT(('Ejercicio 3 - TIR'!$E$24-'Ejercicio 3 - TIR'!$C$24)*('Ejercicio 3 - TIR'!$E$24-'Ejercicio 3 - TIR'!$D$24)*(1-T616)))</f>
        <v>0.170982206573325</v>
      </c>
      <c r="V616" s="24">
        <f ca="1" t="shared" si="4581"/>
        <v>0.83593932922212</v>
      </c>
      <c r="W616" s="26">
        <f ca="1">IF(V616&lt;=('Ejercicio 3 - TIR'!$D$25-'Ejercicio 3 - TIR'!$C$25)/('Ejercicio 3 - TIR'!$E$25-'Ejercicio 3 - TIR'!$C$25),'Ejercicio 3 - TIR'!$C$25+SQRT(('Ejercicio 3 - TIR'!$E$25-'Ejercicio 3 - TIR'!$C$25)*('Ejercicio 3 - TIR'!$D$25-'Ejercicio 3 - TIR'!$C$25)*V616),'Ejercicio 3 - TIR'!$E$25-SQRT(('Ejercicio 3 - TIR'!$E$25-'Ejercicio 3 - TIR'!$C$25)*('Ejercicio 3 - TIR'!$E$25-'Ejercicio 3 - TIR'!$D$25)*(1-V616)))</f>
        <v>0.226037271697017</v>
      </c>
      <c r="X616" s="24">
        <f ca="1" t="shared" si="4581"/>
        <v>0.473513472678145</v>
      </c>
      <c r="Y616" s="26">
        <f ca="1">IF(X616&lt;=('Ejercicio 3 - TIR'!$D$26-'Ejercicio 3 - TIR'!$C$26)/('Ejercicio 3 - TIR'!$E$26-'Ejercicio 3 - TIR'!$C$26),'Ejercicio 3 - TIR'!$C$26+SQRT(('Ejercicio 3 - TIR'!$E$26-'Ejercicio 3 - TIR'!$C$26)*('Ejercicio 3 - TIR'!$D$26-'Ejercicio 3 - TIR'!$C$26)*X616),'Ejercicio 3 - TIR'!$E$26-SQRT(('Ejercicio 3 - TIR'!$E$26-'Ejercicio 3 - TIR'!$C$26)*('Ejercicio 3 - TIR'!$E$26-'Ejercicio 3 - TIR'!$D$26)*(1-X616)))</f>
        <v>0.226679954542986</v>
      </c>
      <c r="Z616" s="24">
        <f ca="1" t="shared" si="4288"/>
        <v>1.1450572197239</v>
      </c>
      <c r="AA616" s="24">
        <f ca="1" t="shared" si="4289"/>
        <v>1.33534973006709</v>
      </c>
      <c r="AB616" s="24">
        <f ca="1" t="shared" si="4290"/>
        <v>1.56367077346105</v>
      </c>
      <c r="AC616" s="24">
        <f ca="1" t="shared" si="4291"/>
        <v>1.91711864892655</v>
      </c>
      <c r="AD616" s="24">
        <f ca="1" t="shared" si="4292"/>
        <v>2.35169101711873</v>
      </c>
      <c r="AE616" s="23">
        <f ca="1" t="shared" si="4293"/>
        <v>4623.00911549254</v>
      </c>
      <c r="AF616" s="23">
        <f ca="1" t="shared" si="4294"/>
        <v>5391.28863443103</v>
      </c>
      <c r="AG616" s="23">
        <f ca="1" t="shared" si="4295"/>
        <v>6313.10306141974</v>
      </c>
      <c r="AH616" s="23">
        <f ca="1" t="shared" si="4296"/>
        <v>7740.09965336515</v>
      </c>
      <c r="AI616" s="23">
        <f ca="1" t="shared" si="4297"/>
        <v>9494.62509094814</v>
      </c>
      <c r="AJ616" s="25">
        <f ca="1" t="shared" si="4298"/>
        <v>45426.7125331354</v>
      </c>
      <c r="AK616" s="25">
        <f ca="1" t="shared" si="4299"/>
        <v>51298.0745611081</v>
      </c>
      <c r="AL616" s="25">
        <f ca="1" t="shared" si="4300"/>
        <v>65106.6929148885</v>
      </c>
      <c r="AM616" s="25">
        <f ca="1" t="shared" si="4301"/>
        <v>80098.4067005319</v>
      </c>
      <c r="AN616" s="25">
        <f ca="1" t="shared" si="4302"/>
        <v>96240.7139822379</v>
      </c>
      <c r="AO616" s="25">
        <f ca="1">C616/'Ejercicio 3 - TIR'!$D$7</f>
        <v>12554.642095859</v>
      </c>
      <c r="AP616" s="25">
        <f ca="1" t="shared" si="4303"/>
        <v>32872.0704372764</v>
      </c>
      <c r="AQ616" s="25">
        <f ca="1" t="shared" si="4304"/>
        <v>38743.4324652491</v>
      </c>
      <c r="AR616" s="25">
        <f ca="1" t="shared" si="4305"/>
        <v>52552.0508190294</v>
      </c>
      <c r="AS616" s="25">
        <f ca="1" t="shared" si="4306"/>
        <v>67543.7646046729</v>
      </c>
      <c r="AT616" s="25">
        <f ca="1" t="shared" si="4307"/>
        <v>83686.0718863789</v>
      </c>
      <c r="AU616" s="25">
        <f ca="1">AP616*'Ejercicio 3 - TIR'!$D$5</f>
        <v>16436.0352186382</v>
      </c>
      <c r="AV616" s="25">
        <f ca="1">AQ616*'Ejercicio 3 - TIR'!$D$5</f>
        <v>19371.7162326246</v>
      </c>
      <c r="AW616" s="25">
        <f ca="1">AR616*'Ejercicio 3 - TIR'!$D$5</f>
        <v>26276.0254095147</v>
      </c>
      <c r="AX616" s="25">
        <f ca="1">AS616*'Ejercicio 3 - TIR'!$D$5</f>
        <v>33771.8823023364</v>
      </c>
      <c r="AY616" s="25">
        <f ca="1">AT616*'Ejercicio 3 - TIR'!$D$5</f>
        <v>41843.0359431894</v>
      </c>
      <c r="AZ616" s="25">
        <f ca="1" t="shared" ref="AZ616:BD616" si="4582">AJ616-AU616-AE616</f>
        <v>24367.6681990047</v>
      </c>
      <c r="BA616" s="25">
        <f ca="1" t="shared" si="4582"/>
        <v>26535.0696940526</v>
      </c>
      <c r="BB616" s="25">
        <f ca="1" t="shared" si="4582"/>
        <v>32517.564443954</v>
      </c>
      <c r="BC616" s="25">
        <f ca="1" t="shared" si="4582"/>
        <v>38586.4247448303</v>
      </c>
      <c r="BD616" s="25">
        <f ca="1" t="shared" si="4582"/>
        <v>44903.0529481003</v>
      </c>
      <c r="BE616" s="25">
        <f ca="1" t="shared" ref="BE616:BI616" si="4583">AZ616/Z616</f>
        <v>21280.7428129053</v>
      </c>
      <c r="BF616" s="25">
        <f ca="1" t="shared" si="4583"/>
        <v>19871.2510262907</v>
      </c>
      <c r="BG616" s="25">
        <f ca="1" t="shared" si="4583"/>
        <v>20795.6591603865</v>
      </c>
      <c r="BH616" s="25">
        <f ca="1" t="shared" si="4583"/>
        <v>20127.3013365323</v>
      </c>
      <c r="BI616" s="25">
        <f ca="1" t="shared" si="4583"/>
        <v>19093.9424529992</v>
      </c>
      <c r="BJ616" s="25">
        <f ca="1" t="shared" si="4310"/>
        <v>74948.9686184214</v>
      </c>
      <c r="BK616" s="25">
        <f ca="1" t="shared" si="4311"/>
        <v>29524.6390399724</v>
      </c>
      <c r="BL616" s="25">
        <f ca="1" t="shared" si="4312"/>
        <v>104473.607658394</v>
      </c>
      <c r="BM616" s="25">
        <f ca="1">BK616*'Ejercicio 3 - TIR'!$D$5</f>
        <v>14762.3195199862</v>
      </c>
      <c r="BN616" s="25">
        <f ca="1" t="shared" si="4313"/>
        <v>89711.2881384076</v>
      </c>
      <c r="BO616" s="25">
        <f ca="1" t="shared" si="4314"/>
        <v>38147.5659367534</v>
      </c>
      <c r="BP616" s="25">
        <f ca="1" t="shared" si="4315"/>
        <v>-94643.455368119</v>
      </c>
      <c r="BQ616" s="25">
        <f ca="1" t="shared" ref="BQ616:BT616" si="4584">BE616</f>
        <v>21280.7428129053</v>
      </c>
      <c r="BR616" s="25">
        <f ca="1" t="shared" si="4584"/>
        <v>19871.2510262907</v>
      </c>
      <c r="BS616" s="25">
        <f ca="1" t="shared" si="4584"/>
        <v>20795.6591603865</v>
      </c>
      <c r="BT616" s="25">
        <f ca="1" t="shared" si="4584"/>
        <v>20127.3013365323</v>
      </c>
      <c r="BU616" s="25">
        <f ca="1" t="shared" si="4317"/>
        <v>57241.5083897527</v>
      </c>
      <c r="BV616" s="27">
        <f ca="1" t="shared" si="4318"/>
        <v>12.0989238487952</v>
      </c>
    </row>
    <row r="617" ht="15" customHeight="1" spans="1:74">
      <c r="A617" s="23">
        <v>616</v>
      </c>
      <c r="B617" s="24">
        <f ca="1" t="shared" ref="B617:F617" si="4585">RAND()</f>
        <v>0.0941403133981833</v>
      </c>
      <c r="C617" s="25">
        <f ca="1">IF(B617&lt;=('Ejercicio 3 - TIR'!$D$13-'Ejercicio 3 - TIR'!$C$13)/('Ejercicio 3 - TIR'!$E$13-'Ejercicio 3 - TIR'!$C$13),'Ejercicio 3 - TIR'!$C$13+SQRT(('Ejercicio 3 - TIR'!$E$13-'Ejercicio 3 - TIR'!$C$13)*('Ejercicio 3 - TIR'!$D$13-'Ejercicio 3 - TIR'!$C$13)*B617),'Ejercicio 3 - TIR'!$E$13-SQRT(('Ejercicio 3 - TIR'!$E$13-'Ejercicio 3 - TIR'!$C$13)*('Ejercicio 3 - TIR'!$E$13-'Ejercicio 3 - TIR'!$D$13)*(1-B617)))</f>
        <v>66136.4586985715</v>
      </c>
      <c r="D617" s="24">
        <f ca="1" t="shared" si="4585"/>
        <v>0.877322334597387</v>
      </c>
      <c r="E617" s="25">
        <f ca="1">IF(D617&lt;=('Ejercicio 3 - TIR'!$D$14-'Ejercicio 3 - TIR'!$C$14)/('Ejercicio 3 - TIR'!$E$14-'Ejercicio 3 - TIR'!$C$14),'Ejercicio 3 - TIR'!$C$14+SQRT(('Ejercicio 3 - TIR'!$E$14-'Ejercicio 3 - TIR'!$C$14)*('Ejercicio 3 - TIR'!$D$14-'Ejercicio 3 - TIR'!$C$14)*D617),'Ejercicio 3 - TIR'!$E$14-SQRT(('Ejercicio 3 - TIR'!$E$14-'Ejercicio 3 - TIR'!$C$14)*('Ejercicio 3 - TIR'!$E$14-'Ejercicio 3 - TIR'!$D$14)*(1-D617)))</f>
        <v>35710.2855793897</v>
      </c>
      <c r="F617" s="24">
        <f ca="1" t="shared" si="4585"/>
        <v>0.859502759911292</v>
      </c>
      <c r="G617" s="25">
        <f ca="1">IF(F617&lt;=('Ejercicio 3 - TIR'!$D$18-'Ejercicio 3 - TIR'!$C$18)/('Ejercicio 3 - TIR'!$E$18-'Ejercicio 3 - TIR'!$C$18),'Ejercicio 3 - TIR'!$C$18+SQRT(('Ejercicio 3 - TIR'!$E$18-'Ejercicio 3 - TIR'!$C$18)*('Ejercicio 3 - TIR'!$D$18-'Ejercicio 3 - TIR'!$C$18)*F617),'Ejercicio 3 - TIR'!$E$18-SQRT(('Ejercicio 3 - TIR'!$E$18-'Ejercicio 3 - TIR'!$C$18)*('Ejercicio 3 - TIR'!$E$18-'Ejercicio 3 - TIR'!$D$18)*(1-F617)))</f>
        <v>41753.8803154146</v>
      </c>
      <c r="H617" s="24">
        <f ca="1" t="shared" ref="H617:L617" si="4586">RAND()</f>
        <v>0.58508550648211</v>
      </c>
      <c r="I617" s="25">
        <f ca="1">IF(H617&lt;=('Ejercicio 3 - TIR'!$D$18-'Ejercicio 3 - TIR'!$C$18)/('Ejercicio 3 - TIR'!$E$18-'Ejercicio 3 - TIR'!$C$18),'Ejercicio 3 - TIR'!$C$18+SQRT(('Ejercicio 3 - TIR'!$E$18-'Ejercicio 3 - TIR'!$C$18)*('Ejercicio 3 - TIR'!$D$18-'Ejercicio 3 - TIR'!$C$18)*H617),'Ejercicio 3 - TIR'!$E$18-SQRT(('Ejercicio 3 - TIR'!$E$18-'Ejercicio 3 - TIR'!$C$18)*('Ejercicio 3 - TIR'!$E$18-'Ejercicio 3 - TIR'!$D$18)*(1-H617)))</f>
        <v>39368.1815723392</v>
      </c>
      <c r="J617" s="24">
        <f ca="1" t="shared" si="4586"/>
        <v>0.376224935462127</v>
      </c>
      <c r="K617" s="25">
        <f ca="1">IF(J617&lt;=('Ejercicio 3 - TIR'!$D$18-'Ejercicio 3 - TIR'!$C$18)/('Ejercicio 3 - TIR'!$E$18-'Ejercicio 3 - TIR'!$C$18),'Ejercicio 3 - TIR'!$C$18+SQRT(('Ejercicio 3 - TIR'!$E$18-'Ejercicio 3 - TIR'!$C$18)*('Ejercicio 3 - TIR'!$D$18-'Ejercicio 3 - TIR'!$C$18)*J617),'Ejercicio 3 - TIR'!$E$18-SQRT(('Ejercicio 3 - TIR'!$E$18-'Ejercicio 3 - TIR'!$C$18)*('Ejercicio 3 - TIR'!$E$18-'Ejercicio 3 - TIR'!$D$18)*(1-J617)))</f>
        <v>37512.239367813</v>
      </c>
      <c r="L617" s="24">
        <f ca="1" t="shared" si="4586"/>
        <v>0.388498659930965</v>
      </c>
      <c r="M617" s="25">
        <f ca="1">IF(L617&lt;=('Ejercicio 3 - TIR'!$D$18-'Ejercicio 3 - TIR'!$C$18)/('Ejercicio 3 - TIR'!$E$18-'Ejercicio 3 - TIR'!$C$18),'Ejercicio 3 - TIR'!$C$18+SQRT(('Ejercicio 3 - TIR'!$E$18-'Ejercicio 3 - TIR'!$C$18)*('Ejercicio 3 - TIR'!$D$18-'Ejercicio 3 - TIR'!$C$18)*L617),'Ejercicio 3 - TIR'!$E$18-SQRT(('Ejercicio 3 - TIR'!$E$18-'Ejercicio 3 - TIR'!$C$18)*('Ejercicio 3 - TIR'!$E$18-'Ejercicio 3 - TIR'!$D$18)*(1-L617)))</f>
        <v>37633.7932241871</v>
      </c>
      <c r="N617" s="24">
        <f ca="1" t="shared" ref="N617:R617" si="4587">RAND()</f>
        <v>0.982703774717005</v>
      </c>
      <c r="O617" s="25">
        <f ca="1">IF(N617&lt;=('Ejercicio 3 - TIR'!$D$18-'Ejercicio 3 - TIR'!$C$18)/('Ejercicio 3 - TIR'!$E$18-'Ejercicio 3 - TIR'!$C$18),'Ejercicio 3 - TIR'!$C$18+SQRT(('Ejercicio 3 - TIR'!$E$18-'Ejercicio 3 - TIR'!$C$18)*('Ejercicio 3 - TIR'!$D$18-'Ejercicio 3 - TIR'!$C$18)*N617),'Ejercicio 3 - TIR'!$E$18-SQRT(('Ejercicio 3 - TIR'!$E$18-'Ejercicio 3 - TIR'!$C$18)*('Ejercicio 3 - TIR'!$E$18-'Ejercicio 3 - TIR'!$D$18)*(1-N617)))</f>
        <v>43861.0457005548</v>
      </c>
      <c r="P617" s="24">
        <f ca="1" t="shared" si="4587"/>
        <v>0.45657376754174</v>
      </c>
      <c r="Q617" s="26">
        <f ca="1">IF(P617&lt;=('Ejercicio 3 - TIR'!$D$22-'Ejercicio 3 - TIR'!$C$22)/('Ejercicio 3 - TIR'!$E$22-'Ejercicio 3 - TIR'!$C$22),'Ejercicio 3 - TIR'!$C$22+SQRT(('Ejercicio 3 - TIR'!$E$22-'Ejercicio 3 - TIR'!$C$22)*('Ejercicio 3 - TIR'!$D$22-'Ejercicio 3 - TIR'!$C$22)*P617),'Ejercicio 3 - TIR'!$E$22-SQRT(('Ejercicio 3 - TIR'!$E$22-'Ejercicio 3 - TIR'!$C$22)*('Ejercicio 3 - TIR'!$E$22-'Ejercicio 3 - TIR'!$D$22)*(1-P617)))</f>
        <v>0.148667626019172</v>
      </c>
      <c r="R617" s="24">
        <f ca="1" t="shared" si="4587"/>
        <v>0.915011696629799</v>
      </c>
      <c r="S617" s="26">
        <f ca="1">IF(R617&lt;=('Ejercicio 3 - TIR'!$D$23-'Ejercicio 3 - TIR'!$C$23)/('Ejercicio 3 - TIR'!$E$23-'Ejercicio 3 - TIR'!$C$23),'Ejercicio 3 - TIR'!$C$23+SQRT(('Ejercicio 3 - TIR'!$E$23-'Ejercicio 3 - TIR'!$C$23)*('Ejercicio 3 - TIR'!$D$23-'Ejercicio 3 - TIR'!$C$23)*R617),'Ejercicio 3 - TIR'!$E$23-SQRT(('Ejercicio 3 - TIR'!$E$23-'Ejercicio 3 - TIR'!$C$23)*('Ejercicio 3 - TIR'!$E$23-'Ejercicio 3 - TIR'!$D$23)*(1-R617)))</f>
        <v>0.167631534207253</v>
      </c>
      <c r="T617" s="24">
        <f ca="1" t="shared" ref="T617:X617" si="4588">RAND()</f>
        <v>0.486025978988</v>
      </c>
      <c r="U617" s="26">
        <f ca="1">IF(T617&lt;=('Ejercicio 3 - TIR'!$D$24-'Ejercicio 3 - TIR'!$C$24)/('Ejercicio 3 - TIR'!$E$24-'Ejercicio 3 - TIR'!$C$24),'Ejercicio 3 - TIR'!$C$24+SQRT(('Ejercicio 3 - TIR'!$E$24-'Ejercicio 3 - TIR'!$C$24)*('Ejercicio 3 - TIR'!$D$24-'Ejercicio 3 - TIR'!$C$24)*T617),'Ejercicio 3 - TIR'!$E$24-SQRT(('Ejercicio 3 - TIR'!$E$24-'Ejercicio 3 - TIR'!$C$24)*('Ejercicio 3 - TIR'!$E$24-'Ejercicio 3 - TIR'!$D$24)*(1-T617)))</f>
        <v>0.182064169195422</v>
      </c>
      <c r="V617" s="24">
        <f ca="1" t="shared" si="4588"/>
        <v>0.566559426901028</v>
      </c>
      <c r="W617" s="26">
        <f ca="1">IF(V617&lt;=('Ejercicio 3 - TIR'!$D$25-'Ejercicio 3 - TIR'!$C$25)/('Ejercicio 3 - TIR'!$E$25-'Ejercicio 3 - TIR'!$C$25),'Ejercicio 3 - TIR'!$C$25+SQRT(('Ejercicio 3 - TIR'!$E$25-'Ejercicio 3 - TIR'!$C$25)*('Ejercicio 3 - TIR'!$D$25-'Ejercicio 3 - TIR'!$C$25)*V617),'Ejercicio 3 - TIR'!$E$25-SQRT(('Ejercicio 3 - TIR'!$E$25-'Ejercicio 3 - TIR'!$C$25)*('Ejercicio 3 - TIR'!$E$25-'Ejercicio 3 - TIR'!$D$25)*(1-V617)))</f>
        <v>0.211050776569405</v>
      </c>
      <c r="X617" s="24">
        <f ca="1" t="shared" si="4588"/>
        <v>0.072989341026729</v>
      </c>
      <c r="Y617" s="26">
        <f ca="1">IF(X617&lt;=('Ejercicio 3 - TIR'!$D$26-'Ejercicio 3 - TIR'!$C$26)/('Ejercicio 3 - TIR'!$E$26-'Ejercicio 3 - TIR'!$C$26),'Ejercicio 3 - TIR'!$C$26+SQRT(('Ejercicio 3 - TIR'!$E$26-'Ejercicio 3 - TIR'!$C$26)*('Ejercicio 3 - TIR'!$D$26-'Ejercicio 3 - TIR'!$C$26)*X617),'Ejercicio 3 - TIR'!$E$26-SQRT(('Ejercicio 3 - TIR'!$E$26-'Ejercicio 3 - TIR'!$C$26)*('Ejercicio 3 - TIR'!$E$26-'Ejercicio 3 - TIR'!$D$26)*(1-X617)))</f>
        <v>0.204038205753307</v>
      </c>
      <c r="Z617" s="24">
        <f ca="1" t="shared" si="4288"/>
        <v>1.14866762601917</v>
      </c>
      <c r="AA617" s="24">
        <f ca="1" t="shared" si="4289"/>
        <v>1.34122054246297</v>
      </c>
      <c r="AB617" s="24">
        <f ca="1" t="shared" si="4290"/>
        <v>1.58540874623432</v>
      </c>
      <c r="AC617" s="24">
        <f ca="1" t="shared" si="4291"/>
        <v>1.920010493307</v>
      </c>
      <c r="AD617" s="24">
        <f ca="1" t="shared" si="4292"/>
        <v>2.31176598938888</v>
      </c>
      <c r="AE617" s="23">
        <f ca="1" t="shared" si="4293"/>
        <v>5308.96338155455</v>
      </c>
      <c r="AF617" s="23">
        <f ca="1" t="shared" si="4294"/>
        <v>6198.91305825467</v>
      </c>
      <c r="AG617" s="23">
        <f ca="1" t="shared" si="4295"/>
        <v>7327.51301412046</v>
      </c>
      <c r="AH617" s="23">
        <f ca="1" t="shared" si="4296"/>
        <v>8873.990326073</v>
      </c>
      <c r="AI617" s="23">
        <f ca="1" t="shared" si="4297"/>
        <v>10684.6233900771</v>
      </c>
      <c r="AJ617" s="25">
        <f ca="1" t="shared" si="4298"/>
        <v>47961.3305789959</v>
      </c>
      <c r="AK617" s="25">
        <f ca="1" t="shared" si="4299"/>
        <v>52801.4138442335</v>
      </c>
      <c r="AL617" s="25">
        <f ca="1" t="shared" si="4300"/>
        <v>59472.2323845661</v>
      </c>
      <c r="AM617" s="25">
        <f ca="1" t="shared" si="4301"/>
        <v>72257.2778933852</v>
      </c>
      <c r="AN617" s="25">
        <f ca="1" t="shared" si="4302"/>
        <v>101396.473709574</v>
      </c>
      <c r="AO617" s="25">
        <f ca="1">C617/'Ejercicio 3 - TIR'!$D$7</f>
        <v>13227.2917397143</v>
      </c>
      <c r="AP617" s="25">
        <f ca="1" t="shared" si="4303"/>
        <v>34734.0388392816</v>
      </c>
      <c r="AQ617" s="25">
        <f ca="1" t="shared" si="4304"/>
        <v>39574.1221045192</v>
      </c>
      <c r="AR617" s="25">
        <f ca="1" t="shared" si="4305"/>
        <v>46244.9406448519</v>
      </c>
      <c r="AS617" s="25">
        <f ca="1" t="shared" si="4306"/>
        <v>59029.9861536709</v>
      </c>
      <c r="AT617" s="25">
        <f ca="1" t="shared" si="4307"/>
        <v>88169.1819698599</v>
      </c>
      <c r="AU617" s="25">
        <f ca="1">AP617*'Ejercicio 3 - TIR'!$D$5</f>
        <v>17367.0194196408</v>
      </c>
      <c r="AV617" s="25">
        <f ca="1">AQ617*'Ejercicio 3 - TIR'!$D$5</f>
        <v>19787.0610522596</v>
      </c>
      <c r="AW617" s="25">
        <f ca="1">AR617*'Ejercicio 3 - TIR'!$D$5</f>
        <v>23122.4703224259</v>
      </c>
      <c r="AX617" s="25">
        <f ca="1">AS617*'Ejercicio 3 - TIR'!$D$5</f>
        <v>29514.9930768355</v>
      </c>
      <c r="AY617" s="25">
        <f ca="1">AT617*'Ejercicio 3 - TIR'!$D$5</f>
        <v>44084.59098493</v>
      </c>
      <c r="AZ617" s="25">
        <f ca="1" t="shared" ref="AZ617:BD617" si="4589">AJ617-AU617-AE617</f>
        <v>25285.3477778005</v>
      </c>
      <c r="BA617" s="25">
        <f ca="1" t="shared" si="4589"/>
        <v>26815.4397337192</v>
      </c>
      <c r="BB617" s="25">
        <f ca="1" t="shared" si="4589"/>
        <v>29022.2490480198</v>
      </c>
      <c r="BC617" s="25">
        <f ca="1" t="shared" si="4589"/>
        <v>33868.2944904768</v>
      </c>
      <c r="BD617" s="25">
        <f ca="1" t="shared" si="4589"/>
        <v>46627.2593345671</v>
      </c>
      <c r="BE617" s="25">
        <f ca="1" t="shared" ref="BE617:BI617" si="4590">AZ617/Z617</f>
        <v>22012.7626173548</v>
      </c>
      <c r="BF617" s="25">
        <f ca="1" t="shared" si="4590"/>
        <v>19993.3112301399</v>
      </c>
      <c r="BG617" s="25">
        <f ca="1" t="shared" si="4590"/>
        <v>18305.8464367335</v>
      </c>
      <c r="BH617" s="25">
        <f ca="1" t="shared" si="4590"/>
        <v>17639.6403084977</v>
      </c>
      <c r="BI617" s="25">
        <f ca="1" t="shared" si="4590"/>
        <v>20169.5411856513</v>
      </c>
      <c r="BJ617" s="25">
        <f ca="1" t="shared" si="4310"/>
        <v>82553.8236737975</v>
      </c>
      <c r="BK617" s="25">
        <f ca="1" t="shared" si="4311"/>
        <v>30578.403175596</v>
      </c>
      <c r="BL617" s="25">
        <f ca="1" t="shared" si="4312"/>
        <v>113132.226849393</v>
      </c>
      <c r="BM617" s="25">
        <f ca="1">BK617*'Ejercicio 3 - TIR'!$D$5</f>
        <v>15289.201587798</v>
      </c>
      <c r="BN617" s="25">
        <f ca="1" t="shared" si="4313"/>
        <v>97843.0252615955</v>
      </c>
      <c r="BO617" s="25">
        <f ca="1" t="shared" si="4314"/>
        <v>42323.9314492468</v>
      </c>
      <c r="BP617" s="25">
        <f ca="1" t="shared" si="4315"/>
        <v>-101846.744277961</v>
      </c>
      <c r="BQ617" s="25">
        <f ca="1" t="shared" ref="BQ617:BT617" si="4591">BE617</f>
        <v>22012.7626173548</v>
      </c>
      <c r="BR617" s="25">
        <f ca="1" t="shared" si="4591"/>
        <v>19993.3112301399</v>
      </c>
      <c r="BS617" s="25">
        <f ca="1" t="shared" si="4591"/>
        <v>18305.8464367335</v>
      </c>
      <c r="BT617" s="25">
        <f ca="1" t="shared" si="4591"/>
        <v>17639.6403084977</v>
      </c>
      <c r="BU617" s="25">
        <f ca="1" t="shared" si="4317"/>
        <v>62493.4726348982</v>
      </c>
      <c r="BV617" s="27">
        <f ca="1" t="shared" si="4318"/>
        <v>9.77024415098853</v>
      </c>
    </row>
    <row r="618" ht="15" customHeight="1" spans="1:74">
      <c r="A618" s="23">
        <v>617</v>
      </c>
      <c r="B618" s="24">
        <f ca="1" t="shared" ref="B618:F618" si="4592">RAND()</f>
        <v>0.437590281226511</v>
      </c>
      <c r="C618" s="25">
        <f ca="1">IF(B618&lt;=('Ejercicio 3 - TIR'!$D$13-'Ejercicio 3 - TIR'!$C$13)/('Ejercicio 3 - TIR'!$E$13-'Ejercicio 3 - TIR'!$C$13),'Ejercicio 3 - TIR'!$C$13+SQRT(('Ejercicio 3 - TIR'!$E$13-'Ejercicio 3 - TIR'!$C$13)*('Ejercicio 3 - TIR'!$D$13-'Ejercicio 3 - TIR'!$C$13)*B618),'Ejercicio 3 - TIR'!$E$13-SQRT(('Ejercicio 3 - TIR'!$E$13-'Ejercicio 3 - TIR'!$C$13)*('Ejercicio 3 - TIR'!$E$13-'Ejercicio 3 - TIR'!$D$13)*(1-B618)))</f>
        <v>74021.3229257495</v>
      </c>
      <c r="D618" s="24">
        <f ca="1" t="shared" si="4592"/>
        <v>0.202984041862586</v>
      </c>
      <c r="E618" s="25">
        <f ca="1">IF(D618&lt;=('Ejercicio 3 - TIR'!$D$14-'Ejercicio 3 - TIR'!$C$14)/('Ejercicio 3 - TIR'!$E$14-'Ejercicio 3 - TIR'!$C$14),'Ejercicio 3 - TIR'!$C$14+SQRT(('Ejercicio 3 - TIR'!$E$14-'Ejercicio 3 - TIR'!$C$14)*('Ejercicio 3 - TIR'!$D$14-'Ejercicio 3 - TIR'!$C$14)*D618),'Ejercicio 3 - TIR'!$E$14-SQRT(('Ejercicio 3 - TIR'!$E$14-'Ejercicio 3 - TIR'!$C$14)*('Ejercicio 3 - TIR'!$E$14-'Ejercicio 3 - TIR'!$D$14)*(1-D618)))</f>
        <v>28901.7692319887</v>
      </c>
      <c r="F618" s="24">
        <f ca="1" t="shared" si="4592"/>
        <v>0.684823717198564</v>
      </c>
      <c r="G618" s="25">
        <f ca="1">IF(F618&lt;=('Ejercicio 3 - TIR'!$D$18-'Ejercicio 3 - TIR'!$C$18)/('Ejercicio 3 - TIR'!$E$18-'Ejercicio 3 - TIR'!$C$18),'Ejercicio 3 - TIR'!$C$18+SQRT(('Ejercicio 3 - TIR'!$E$18-'Ejercicio 3 - TIR'!$C$18)*('Ejercicio 3 - TIR'!$D$18-'Ejercicio 3 - TIR'!$C$18)*F618),'Ejercicio 3 - TIR'!$E$18-SQRT(('Ejercicio 3 - TIR'!$E$18-'Ejercicio 3 - TIR'!$C$18)*('Ejercicio 3 - TIR'!$E$18-'Ejercicio 3 - TIR'!$D$18)*(1-F618)))</f>
        <v>40138.0846150815</v>
      </c>
      <c r="H618" s="24">
        <f ca="1" t="shared" ref="H618:L618" si="4593">RAND()</f>
        <v>0.313930409061397</v>
      </c>
      <c r="I618" s="25">
        <f ca="1">IF(H618&lt;=('Ejercicio 3 - TIR'!$D$18-'Ejercicio 3 - TIR'!$C$18)/('Ejercicio 3 - TIR'!$E$18-'Ejercicio 3 - TIR'!$C$18),'Ejercicio 3 - TIR'!$C$18+SQRT(('Ejercicio 3 - TIR'!$E$18-'Ejercicio 3 - TIR'!$C$18)*('Ejercicio 3 - TIR'!$D$18-'Ejercicio 3 - TIR'!$C$18)*H618),'Ejercicio 3 - TIR'!$E$18-SQRT(('Ejercicio 3 - TIR'!$E$18-'Ejercicio 3 - TIR'!$C$18)*('Ejercicio 3 - TIR'!$E$18-'Ejercicio 3 - TIR'!$D$18)*(1-H618)))</f>
        <v>36862.183425063</v>
      </c>
      <c r="J618" s="24">
        <f ca="1" t="shared" si="4593"/>
        <v>0.985733779515847</v>
      </c>
      <c r="K618" s="25">
        <f ca="1">IF(J618&lt;=('Ejercicio 3 - TIR'!$D$18-'Ejercicio 3 - TIR'!$C$18)/('Ejercicio 3 - TIR'!$E$18-'Ejercicio 3 - TIR'!$C$18),'Ejercicio 3 - TIR'!$C$18+SQRT(('Ejercicio 3 - TIR'!$E$18-'Ejercicio 3 - TIR'!$C$18)*('Ejercicio 3 - TIR'!$D$18-'Ejercicio 3 - TIR'!$C$18)*J618),'Ejercicio 3 - TIR'!$E$18-SQRT(('Ejercicio 3 - TIR'!$E$18-'Ejercicio 3 - TIR'!$C$18)*('Ejercicio 3 - TIR'!$E$18-'Ejercicio 3 - TIR'!$D$18)*(1-J618)))</f>
        <v>43965.608132132</v>
      </c>
      <c r="L618" s="24">
        <f ca="1" t="shared" si="4593"/>
        <v>0.375662344979281</v>
      </c>
      <c r="M618" s="25">
        <f ca="1">IF(L618&lt;=('Ejercicio 3 - TIR'!$D$18-'Ejercicio 3 - TIR'!$C$18)/('Ejercicio 3 - TIR'!$E$18-'Ejercicio 3 - TIR'!$C$18),'Ejercicio 3 - TIR'!$C$18+SQRT(('Ejercicio 3 - TIR'!$E$18-'Ejercicio 3 - TIR'!$C$18)*('Ejercicio 3 - TIR'!$D$18-'Ejercicio 3 - TIR'!$C$18)*L618),'Ejercicio 3 - TIR'!$E$18-SQRT(('Ejercicio 3 - TIR'!$E$18-'Ejercicio 3 - TIR'!$C$18)*('Ejercicio 3 - TIR'!$E$18-'Ejercicio 3 - TIR'!$D$18)*(1-L618)))</f>
        <v>37506.6205277003</v>
      </c>
      <c r="N618" s="24">
        <f ca="1" t="shared" ref="N618:R618" si="4594">RAND()</f>
        <v>0.0868422370980497</v>
      </c>
      <c r="O618" s="25">
        <f ca="1">IF(N618&lt;=('Ejercicio 3 - TIR'!$D$18-'Ejercicio 3 - TIR'!$C$18)/('Ejercicio 3 - TIR'!$E$18-'Ejercicio 3 - TIR'!$C$18),'Ejercicio 3 - TIR'!$C$18+SQRT(('Ejercicio 3 - TIR'!$E$18-'Ejercicio 3 - TIR'!$C$18)*('Ejercicio 3 - TIR'!$D$18-'Ejercicio 3 - TIR'!$C$18)*N618),'Ejercicio 3 - TIR'!$E$18-SQRT(('Ejercicio 3 - TIR'!$E$18-'Ejercicio 3 - TIR'!$C$18)*('Ejercicio 3 - TIR'!$E$18-'Ejercicio 3 - TIR'!$D$18)*(1-N618)))</f>
        <v>33609.2015134524</v>
      </c>
      <c r="P618" s="24">
        <f ca="1" t="shared" si="4594"/>
        <v>0.805935929660989</v>
      </c>
      <c r="Q618" s="26">
        <f ca="1">IF(P618&lt;=('Ejercicio 3 - TIR'!$D$22-'Ejercicio 3 - TIR'!$C$22)/('Ejercicio 3 - TIR'!$E$22-'Ejercicio 3 - TIR'!$C$22),'Ejercicio 3 - TIR'!$C$22+SQRT(('Ejercicio 3 - TIR'!$E$22-'Ejercicio 3 - TIR'!$C$22)*('Ejercicio 3 - TIR'!$D$22-'Ejercicio 3 - TIR'!$C$22)*P618),'Ejercicio 3 - TIR'!$E$22-SQRT(('Ejercicio 3 - TIR'!$E$22-'Ejercicio 3 - TIR'!$C$22)*('Ejercicio 3 - TIR'!$E$22-'Ejercicio 3 - TIR'!$D$22)*(1-P618)))</f>
        <v>0.161310020689947</v>
      </c>
      <c r="R618" s="24">
        <f ca="1" t="shared" si="4594"/>
        <v>0.233525128709183</v>
      </c>
      <c r="S618" s="26">
        <f ca="1">IF(R618&lt;=('Ejercicio 3 - TIR'!$D$23-'Ejercicio 3 - TIR'!$C$23)/('Ejercicio 3 - TIR'!$E$23-'Ejercicio 3 - TIR'!$C$23),'Ejercicio 3 - TIR'!$C$23+SQRT(('Ejercicio 3 - TIR'!$E$23-'Ejercicio 3 - TIR'!$C$23)*('Ejercicio 3 - TIR'!$D$23-'Ejercicio 3 - TIR'!$C$23)*R618),'Ejercicio 3 - TIR'!$E$23-SQRT(('Ejercicio 3 - TIR'!$E$23-'Ejercicio 3 - TIR'!$C$23)*('Ejercicio 3 - TIR'!$E$23-'Ejercicio 3 - TIR'!$D$23)*(1-R618)))</f>
        <v>0.140502322592246</v>
      </c>
      <c r="T618" s="24">
        <f ca="1" t="shared" ref="T618:X618" si="4595">RAND()</f>
        <v>0.30300788274392</v>
      </c>
      <c r="U618" s="26">
        <f ca="1">IF(T618&lt;=('Ejercicio 3 - TIR'!$D$24-'Ejercicio 3 - TIR'!$C$24)/('Ejercicio 3 - TIR'!$E$24-'Ejercicio 3 - TIR'!$C$24),'Ejercicio 3 - TIR'!$C$24+SQRT(('Ejercicio 3 - TIR'!$E$24-'Ejercicio 3 - TIR'!$C$24)*('Ejercicio 3 - TIR'!$D$24-'Ejercicio 3 - TIR'!$C$24)*T618),'Ejercicio 3 - TIR'!$E$24-SQRT(('Ejercicio 3 - TIR'!$E$24-'Ejercicio 3 - TIR'!$C$24)*('Ejercicio 3 - TIR'!$E$24-'Ejercicio 3 - TIR'!$D$24)*(1-T618)))</f>
        <v>0.175225315731666</v>
      </c>
      <c r="V618" s="24">
        <f ca="1" t="shared" si="4595"/>
        <v>0.604350171959452</v>
      </c>
      <c r="W618" s="26">
        <f ca="1">IF(V618&lt;=('Ejercicio 3 - TIR'!$D$25-'Ejercicio 3 - TIR'!$C$25)/('Ejercicio 3 - TIR'!$E$25-'Ejercicio 3 - TIR'!$C$25),'Ejercicio 3 - TIR'!$C$25+SQRT(('Ejercicio 3 - TIR'!$E$25-'Ejercicio 3 - TIR'!$C$25)*('Ejercicio 3 - TIR'!$D$25-'Ejercicio 3 - TIR'!$C$25)*V618),'Ejercicio 3 - TIR'!$E$25-SQRT(('Ejercicio 3 - TIR'!$E$25-'Ejercicio 3 - TIR'!$C$25)*('Ejercicio 3 - TIR'!$E$25-'Ejercicio 3 - TIR'!$D$25)*(1-V618)))</f>
        <v>0.212787443004519</v>
      </c>
      <c r="X618" s="24">
        <f ca="1" t="shared" si="4595"/>
        <v>0.866428437423071</v>
      </c>
      <c r="Y618" s="26">
        <f ca="1">IF(X618&lt;=('Ejercicio 3 - TIR'!$D$26-'Ejercicio 3 - TIR'!$C$26)/('Ejercicio 3 - TIR'!$E$26-'Ejercicio 3 - TIR'!$C$26),'Ejercicio 3 - TIR'!$C$26+SQRT(('Ejercicio 3 - TIR'!$E$26-'Ejercicio 3 - TIR'!$C$26)*('Ejercicio 3 - TIR'!$D$26-'Ejercicio 3 - TIR'!$C$26)*X618),'Ejercicio 3 - TIR'!$E$26-SQRT(('Ejercicio 3 - TIR'!$E$26-'Ejercicio 3 - TIR'!$C$26)*('Ejercicio 3 - TIR'!$E$26-'Ejercicio 3 - TIR'!$D$26)*(1-X618)))</f>
        <v>0.253143223612738</v>
      </c>
      <c r="Z618" s="24">
        <f ca="1" t="shared" si="4288"/>
        <v>1.16131002068995</v>
      </c>
      <c r="AA618" s="24">
        <f ca="1" t="shared" si="4289"/>
        <v>1.32447677584653</v>
      </c>
      <c r="AB618" s="24">
        <f ca="1" t="shared" si="4290"/>
        <v>1.5565586370735</v>
      </c>
      <c r="AC618" s="24">
        <f ca="1" t="shared" si="4291"/>
        <v>1.88777476934297</v>
      </c>
      <c r="AD618" s="24">
        <f ca="1" t="shared" si="4292"/>
        <v>2.36565215990924</v>
      </c>
      <c r="AE618" s="23">
        <f ca="1" t="shared" si="4293"/>
        <v>4662.14499278817</v>
      </c>
      <c r="AF618" s="23">
        <f ca="1" t="shared" si="4294"/>
        <v>5317.18719253672</v>
      </c>
      <c r="AG618" s="23">
        <f ca="1" t="shared" si="4295"/>
        <v>6248.89299715333</v>
      </c>
      <c r="AH618" s="23">
        <f ca="1" t="shared" si="4296"/>
        <v>7578.57895962644</v>
      </c>
      <c r="AI618" s="23">
        <f ca="1" t="shared" si="4297"/>
        <v>9497.04486786994</v>
      </c>
      <c r="AJ618" s="25">
        <f ca="1" t="shared" si="4298"/>
        <v>46612.7598747951</v>
      </c>
      <c r="AK618" s="25">
        <f ca="1" t="shared" si="4299"/>
        <v>48823.105853491</v>
      </c>
      <c r="AL618" s="25">
        <f ca="1" t="shared" si="4300"/>
        <v>68435.047072259</v>
      </c>
      <c r="AM618" s="25">
        <f ca="1" t="shared" si="4301"/>
        <v>70804.0519155138</v>
      </c>
      <c r="AN618" s="25">
        <f ca="1" t="shared" si="4302"/>
        <v>79507.6801531238</v>
      </c>
      <c r="AO618" s="25">
        <f ca="1">C618/'Ejercicio 3 - TIR'!$D$7</f>
        <v>14804.2645851499</v>
      </c>
      <c r="AP618" s="25">
        <f ca="1" t="shared" si="4303"/>
        <v>31808.4952896452</v>
      </c>
      <c r="AQ618" s="25">
        <f ca="1" t="shared" si="4304"/>
        <v>34018.8412683411</v>
      </c>
      <c r="AR618" s="25">
        <f ca="1" t="shared" si="4305"/>
        <v>53630.7824871091</v>
      </c>
      <c r="AS618" s="25">
        <f ca="1" t="shared" si="4306"/>
        <v>55999.7873303639</v>
      </c>
      <c r="AT618" s="25">
        <f ca="1" t="shared" si="4307"/>
        <v>64703.4155679739</v>
      </c>
      <c r="AU618" s="25">
        <f ca="1">AP618*'Ejercicio 3 - TIR'!$D$5</f>
        <v>15904.2476448226</v>
      </c>
      <c r="AV618" s="25">
        <f ca="1">AQ618*'Ejercicio 3 - TIR'!$D$5</f>
        <v>17009.4206341706</v>
      </c>
      <c r="AW618" s="25">
        <f ca="1">AR618*'Ejercicio 3 - TIR'!$D$5</f>
        <v>26815.3912435546</v>
      </c>
      <c r="AX618" s="25">
        <f ca="1">AS618*'Ejercicio 3 - TIR'!$D$5</f>
        <v>27999.893665182</v>
      </c>
      <c r="AY618" s="25">
        <f ca="1">AT618*'Ejercicio 3 - TIR'!$D$5</f>
        <v>32351.7077839869</v>
      </c>
      <c r="AZ618" s="25">
        <f ca="1" t="shared" ref="AZ618:BD618" si="4596">AJ618-AU618-AE618</f>
        <v>26046.3672371843</v>
      </c>
      <c r="BA618" s="25">
        <f ca="1" t="shared" si="4596"/>
        <v>26496.4980267837</v>
      </c>
      <c r="BB618" s="25">
        <f ca="1" t="shared" si="4596"/>
        <v>35370.7628315511</v>
      </c>
      <c r="BC618" s="25">
        <f ca="1" t="shared" si="4596"/>
        <v>35225.5792907054</v>
      </c>
      <c r="BD618" s="25">
        <f ca="1" t="shared" si="4596"/>
        <v>37658.9275012669</v>
      </c>
      <c r="BE618" s="25">
        <f ca="1" t="shared" ref="BE618:BI618" si="4597">AZ618/Z618</f>
        <v>22428.4357950428</v>
      </c>
      <c r="BF618" s="25">
        <f ca="1" t="shared" si="4597"/>
        <v>20005.256800255</v>
      </c>
      <c r="BG618" s="25">
        <f ca="1" t="shared" si="4597"/>
        <v>22723.6944302028</v>
      </c>
      <c r="BH618" s="25">
        <f ca="1" t="shared" si="4597"/>
        <v>18659.8421923848</v>
      </c>
      <c r="BI618" s="25">
        <f ca="1" t="shared" si="4597"/>
        <v>15919.0468233131</v>
      </c>
      <c r="BJ618" s="25">
        <f ca="1" t="shared" si="4310"/>
        <v>68371.5328088526</v>
      </c>
      <c r="BK618" s="25">
        <f ca="1" t="shared" si="4311"/>
        <v>35021.7404917278</v>
      </c>
      <c r="BL618" s="25">
        <f ca="1" t="shared" si="4312"/>
        <v>103393.27330058</v>
      </c>
      <c r="BM618" s="25">
        <f ca="1">BK618*'Ejercicio 3 - TIR'!$D$5</f>
        <v>17510.8702458639</v>
      </c>
      <c r="BN618" s="25">
        <f ca="1" t="shared" si="4313"/>
        <v>85882.4030547165</v>
      </c>
      <c r="BO618" s="25">
        <f ca="1" t="shared" si="4314"/>
        <v>36303.9015245637</v>
      </c>
      <c r="BP618" s="25">
        <f ca="1" t="shared" si="4315"/>
        <v>-102923.092157738</v>
      </c>
      <c r="BQ618" s="25">
        <f ca="1" t="shared" ref="BQ618:BT618" si="4598">BE618</f>
        <v>22428.4357950428</v>
      </c>
      <c r="BR618" s="25">
        <f ca="1" t="shared" si="4598"/>
        <v>20005.256800255</v>
      </c>
      <c r="BS618" s="25">
        <f ca="1" t="shared" si="4598"/>
        <v>22723.6944302028</v>
      </c>
      <c r="BT618" s="25">
        <f ca="1" t="shared" si="4598"/>
        <v>18659.8421923848</v>
      </c>
      <c r="BU618" s="25">
        <f ca="1" t="shared" si="4317"/>
        <v>52222.9483478767</v>
      </c>
      <c r="BV618" s="27">
        <f ca="1" t="shared" si="4318"/>
        <v>8.73652131296272</v>
      </c>
    </row>
    <row r="619" ht="15" customHeight="1" spans="1:74">
      <c r="A619" s="23">
        <v>618</v>
      </c>
      <c r="B619" s="24">
        <f ca="1" t="shared" ref="B619:F619" si="4599">RAND()</f>
        <v>0.986206858817731</v>
      </c>
      <c r="C619" s="25">
        <f ca="1">IF(B619&lt;=('Ejercicio 3 - TIR'!$D$13-'Ejercicio 3 - TIR'!$C$13)/('Ejercicio 3 - TIR'!$E$13-'Ejercicio 3 - TIR'!$C$13),'Ejercicio 3 - TIR'!$C$13+SQRT(('Ejercicio 3 - TIR'!$E$13-'Ejercicio 3 - TIR'!$C$13)*('Ejercicio 3 - TIR'!$D$13-'Ejercicio 3 - TIR'!$C$13)*B619),'Ejercicio 3 - TIR'!$E$13-SQRT(('Ejercicio 3 - TIR'!$E$13-'Ejercicio 3 - TIR'!$C$13)*('Ejercicio 3 - TIR'!$E$13-'Ejercicio 3 - TIR'!$D$13)*(1-B619)))</f>
        <v>95931.6134133145</v>
      </c>
      <c r="D619" s="24">
        <f ca="1" t="shared" si="4599"/>
        <v>0.29613607273221</v>
      </c>
      <c r="E619" s="25">
        <f ca="1">IF(D619&lt;=('Ejercicio 3 - TIR'!$D$14-'Ejercicio 3 - TIR'!$C$14)/('Ejercicio 3 - TIR'!$E$14-'Ejercicio 3 - TIR'!$C$14),'Ejercicio 3 - TIR'!$C$14+SQRT(('Ejercicio 3 - TIR'!$E$14-'Ejercicio 3 - TIR'!$C$14)*('Ejercicio 3 - TIR'!$D$14-'Ejercicio 3 - TIR'!$C$14)*D619),'Ejercicio 3 - TIR'!$E$14-SQRT(('Ejercicio 3 - TIR'!$E$14-'Ejercicio 3 - TIR'!$C$14)*('Ejercicio 3 - TIR'!$E$14-'Ejercicio 3 - TIR'!$D$14)*(1-D619)))</f>
        <v>29712.7704649087</v>
      </c>
      <c r="F619" s="24">
        <f ca="1" t="shared" si="4599"/>
        <v>0.240742834637526</v>
      </c>
      <c r="G619" s="25">
        <f ca="1">IF(F619&lt;=('Ejercicio 3 - TIR'!$D$18-'Ejercicio 3 - TIR'!$C$18)/('Ejercicio 3 - TIR'!$E$18-'Ejercicio 3 - TIR'!$C$18),'Ejercicio 3 - TIR'!$C$18+SQRT(('Ejercicio 3 - TIR'!$E$18-'Ejercicio 3 - TIR'!$C$18)*('Ejercicio 3 - TIR'!$D$18-'Ejercicio 3 - TIR'!$C$18)*F619),'Ejercicio 3 - TIR'!$E$18-SQRT(('Ejercicio 3 - TIR'!$E$18-'Ejercicio 3 - TIR'!$C$18)*('Ejercicio 3 - TIR'!$E$18-'Ejercicio 3 - TIR'!$D$18)*(1-F619)))</f>
        <v>36009.278259128</v>
      </c>
      <c r="H619" s="24">
        <f ca="1" t="shared" ref="H619:L619" si="4600">RAND()</f>
        <v>0.896886386402033</v>
      </c>
      <c r="I619" s="25">
        <f ca="1">IF(H619&lt;=('Ejercicio 3 - TIR'!$D$18-'Ejercicio 3 - TIR'!$C$18)/('Ejercicio 3 - TIR'!$E$18-'Ejercicio 3 - TIR'!$C$18),'Ejercicio 3 - TIR'!$C$18+SQRT(('Ejercicio 3 - TIR'!$E$18-'Ejercicio 3 - TIR'!$C$18)*('Ejercicio 3 - TIR'!$D$18-'Ejercicio 3 - TIR'!$C$18)*H619),'Ejercicio 3 - TIR'!$E$18-SQRT(('Ejercicio 3 - TIR'!$E$18-'Ejercicio 3 - TIR'!$C$18)*('Ejercicio 3 - TIR'!$E$18-'Ejercicio 3 - TIR'!$D$18)*(1-H619)))</f>
        <v>42219.0791057911</v>
      </c>
      <c r="J619" s="24">
        <f ca="1" t="shared" si="4600"/>
        <v>0.580937324791797</v>
      </c>
      <c r="K619" s="25">
        <f ca="1">IF(J619&lt;=('Ejercicio 3 - TIR'!$D$18-'Ejercicio 3 - TIR'!$C$18)/('Ejercicio 3 - TIR'!$E$18-'Ejercicio 3 - TIR'!$C$18),'Ejercicio 3 - TIR'!$C$18+SQRT(('Ejercicio 3 - TIR'!$E$18-'Ejercicio 3 - TIR'!$C$18)*('Ejercicio 3 - TIR'!$D$18-'Ejercicio 3 - TIR'!$C$18)*J619),'Ejercicio 3 - TIR'!$E$18-SQRT(('Ejercicio 3 - TIR'!$E$18-'Ejercicio 3 - TIR'!$C$18)*('Ejercicio 3 - TIR'!$E$18-'Ejercicio 3 - TIR'!$D$18)*(1-J619)))</f>
        <v>39334.9128929396</v>
      </c>
      <c r="L619" s="24">
        <f ca="1" t="shared" si="4600"/>
        <v>0.571775199005779</v>
      </c>
      <c r="M619" s="25">
        <f ca="1">IF(L619&lt;=('Ejercicio 3 - TIR'!$D$18-'Ejercicio 3 - TIR'!$C$18)/('Ejercicio 3 - TIR'!$E$18-'Ejercicio 3 - TIR'!$C$18),'Ejercicio 3 - TIR'!$C$18+SQRT(('Ejercicio 3 - TIR'!$E$18-'Ejercicio 3 - TIR'!$C$18)*('Ejercicio 3 - TIR'!$D$18-'Ejercicio 3 - TIR'!$C$18)*L619),'Ejercicio 3 - TIR'!$E$18-SQRT(('Ejercicio 3 - TIR'!$E$18-'Ejercicio 3 - TIR'!$C$18)*('Ejercicio 3 - TIR'!$E$18-'Ejercicio 3 - TIR'!$D$18)*(1-L619)))</f>
        <v>39261.0085763305</v>
      </c>
      <c r="N619" s="24">
        <f ca="1" t="shared" ref="N619:R619" si="4601">RAND()</f>
        <v>0.396715830800236</v>
      </c>
      <c r="O619" s="25">
        <f ca="1">IF(N619&lt;=('Ejercicio 3 - TIR'!$D$18-'Ejercicio 3 - TIR'!$C$18)/('Ejercicio 3 - TIR'!$E$18-'Ejercicio 3 - TIR'!$C$18),'Ejercicio 3 - TIR'!$C$18+SQRT(('Ejercicio 3 - TIR'!$E$18-'Ejercicio 3 - TIR'!$C$18)*('Ejercicio 3 - TIR'!$D$18-'Ejercicio 3 - TIR'!$C$18)*N619),'Ejercicio 3 - TIR'!$E$18-SQRT(('Ejercicio 3 - TIR'!$E$18-'Ejercicio 3 - TIR'!$C$18)*('Ejercicio 3 - TIR'!$E$18-'Ejercicio 3 - TIR'!$D$18)*(1-N619)))</f>
        <v>37714.1023210763</v>
      </c>
      <c r="P619" s="24">
        <f ca="1" t="shared" si="4601"/>
        <v>0.710693865816767</v>
      </c>
      <c r="Q619" s="26">
        <f ca="1">IF(P619&lt;=('Ejercicio 3 - TIR'!$D$22-'Ejercicio 3 - TIR'!$C$22)/('Ejercicio 3 - TIR'!$E$22-'Ejercicio 3 - TIR'!$C$22),'Ejercicio 3 - TIR'!$C$22+SQRT(('Ejercicio 3 - TIR'!$E$22-'Ejercicio 3 - TIR'!$C$22)*('Ejercicio 3 - TIR'!$D$22-'Ejercicio 3 - TIR'!$C$22)*P619),'Ejercicio 3 - TIR'!$E$22-SQRT(('Ejercicio 3 - TIR'!$E$22-'Ejercicio 3 - TIR'!$C$22)*('Ejercicio 3 - TIR'!$E$22-'Ejercicio 3 - TIR'!$D$22)*(1-P619)))</f>
        <v>0.157180029764923</v>
      </c>
      <c r="R619" s="24">
        <f ca="1" t="shared" si="4601"/>
        <v>0.800576092947421</v>
      </c>
      <c r="S619" s="26">
        <f ca="1">IF(R619&lt;=('Ejercicio 3 - TIR'!$D$23-'Ejercicio 3 - TIR'!$C$23)/('Ejercicio 3 - TIR'!$E$23-'Ejercicio 3 - TIR'!$C$23),'Ejercicio 3 - TIR'!$C$23+SQRT(('Ejercicio 3 - TIR'!$E$23-'Ejercicio 3 - TIR'!$C$23)*('Ejercicio 3 - TIR'!$D$23-'Ejercicio 3 - TIR'!$C$23)*R619),'Ejercicio 3 - TIR'!$E$23-SQRT(('Ejercicio 3 - TIR'!$E$23-'Ejercicio 3 - TIR'!$C$23)*('Ejercicio 3 - TIR'!$E$23-'Ejercicio 3 - TIR'!$D$23)*(1-R619)))</f>
        <v>0.161053680233495</v>
      </c>
      <c r="T619" s="24">
        <f ca="1" t="shared" ref="T619:X619" si="4602">RAND()</f>
        <v>0.287539872776963</v>
      </c>
      <c r="U619" s="26">
        <f ca="1">IF(T619&lt;=('Ejercicio 3 - TIR'!$D$24-'Ejercicio 3 - TIR'!$C$24)/('Ejercicio 3 - TIR'!$E$24-'Ejercicio 3 - TIR'!$C$24),'Ejercicio 3 - TIR'!$C$24+SQRT(('Ejercicio 3 - TIR'!$E$24-'Ejercicio 3 - TIR'!$C$24)*('Ejercicio 3 - TIR'!$D$24-'Ejercicio 3 - TIR'!$C$24)*T619),'Ejercicio 3 - TIR'!$E$24-SQRT(('Ejercicio 3 - TIR'!$E$24-'Ejercicio 3 - TIR'!$C$24)*('Ejercicio 3 - TIR'!$E$24-'Ejercicio 3 - TIR'!$D$24)*(1-T619)))</f>
        <v>0.174573028564498</v>
      </c>
      <c r="V619" s="24">
        <f ca="1" t="shared" si="4602"/>
        <v>0.270432833113298</v>
      </c>
      <c r="W619" s="26">
        <f ca="1">IF(V619&lt;=('Ejercicio 3 - TIR'!$D$25-'Ejercicio 3 - TIR'!$C$25)/('Ejercicio 3 - TIR'!$E$25-'Ejercicio 3 - TIR'!$C$25),'Ejercicio 3 - TIR'!$C$25+SQRT(('Ejercicio 3 - TIR'!$E$25-'Ejercicio 3 - TIR'!$C$25)*('Ejercicio 3 - TIR'!$D$25-'Ejercicio 3 - TIR'!$C$25)*V619),'Ejercicio 3 - TIR'!$E$25-SQRT(('Ejercicio 3 - TIR'!$E$25-'Ejercicio 3 - TIR'!$C$25)*('Ejercicio 3 - TIR'!$E$25-'Ejercicio 3 - TIR'!$D$25)*(1-V619)))</f>
        <v>0.199457799627877</v>
      </c>
      <c r="X619" s="24">
        <f ca="1" t="shared" si="4602"/>
        <v>0.412977148997491</v>
      </c>
      <c r="Y619" s="26">
        <f ca="1">IF(X619&lt;=('Ejercicio 3 - TIR'!$D$26-'Ejercicio 3 - TIR'!$C$26)/('Ejercicio 3 - TIR'!$E$26-'Ejercicio 3 - TIR'!$C$26),'Ejercicio 3 - TIR'!$C$26+SQRT(('Ejercicio 3 - TIR'!$E$26-'Ejercicio 3 - TIR'!$C$26)*('Ejercicio 3 - TIR'!$D$26-'Ejercicio 3 - TIR'!$C$26)*X619),'Ejercicio 3 - TIR'!$E$26-SQRT(('Ejercicio 3 - TIR'!$E$26-'Ejercicio 3 - TIR'!$C$26)*('Ejercicio 3 - TIR'!$E$26-'Ejercicio 3 - TIR'!$D$26)*(1-X619)))</f>
        <v>0.223697927254731</v>
      </c>
      <c r="Z619" s="24">
        <f ca="1" t="shared" si="4288"/>
        <v>1.15718002976492</v>
      </c>
      <c r="AA619" s="24">
        <f ca="1" t="shared" si="4289"/>
        <v>1.34354813225127</v>
      </c>
      <c r="AB619" s="24">
        <f ca="1" t="shared" si="4290"/>
        <v>1.57809539872055</v>
      </c>
      <c r="AC619" s="24">
        <f ca="1" t="shared" si="4291"/>
        <v>1.89285883455223</v>
      </c>
      <c r="AD619" s="24">
        <f ca="1" t="shared" si="4292"/>
        <v>2.31628743242736</v>
      </c>
      <c r="AE619" s="23">
        <f ca="1" t="shared" si="4293"/>
        <v>4670.25414607266</v>
      </c>
      <c r="AF619" s="23">
        <f ca="1" t="shared" si="4294"/>
        <v>5422.4157639234</v>
      </c>
      <c r="AG619" s="23">
        <f ca="1" t="shared" si="4295"/>
        <v>6369.02330596739</v>
      </c>
      <c r="AH619" s="23">
        <f ca="1" t="shared" si="4296"/>
        <v>7639.37468035431</v>
      </c>
      <c r="AI619" s="23">
        <f ca="1" t="shared" si="4297"/>
        <v>9348.28696187185</v>
      </c>
      <c r="AJ619" s="25">
        <f ca="1" t="shared" si="4298"/>
        <v>41669.2176877112</v>
      </c>
      <c r="AK619" s="25">
        <f ca="1" t="shared" si="4299"/>
        <v>56723.3648779542</v>
      </c>
      <c r="AL619" s="25">
        <f ca="1" t="shared" si="4300"/>
        <v>62074.2450454215</v>
      </c>
      <c r="AM619" s="25">
        <f ca="1" t="shared" si="4301"/>
        <v>74315.5469371379</v>
      </c>
      <c r="AN619" s="25">
        <f ca="1" t="shared" si="4302"/>
        <v>87356.7012315889</v>
      </c>
      <c r="AO619" s="25">
        <f ca="1">C619/'Ejercicio 3 - TIR'!$D$7</f>
        <v>19186.3226826629</v>
      </c>
      <c r="AP619" s="25">
        <f ca="1" t="shared" si="4303"/>
        <v>22482.8950050483</v>
      </c>
      <c r="AQ619" s="25">
        <f ca="1" t="shared" si="4304"/>
        <v>37537.0421952913</v>
      </c>
      <c r="AR619" s="25">
        <f ca="1" t="shared" si="4305"/>
        <v>42887.9223627586</v>
      </c>
      <c r="AS619" s="25">
        <f ca="1" t="shared" si="4306"/>
        <v>55129.224254475</v>
      </c>
      <c r="AT619" s="25">
        <f ca="1" t="shared" si="4307"/>
        <v>68170.378548926</v>
      </c>
      <c r="AU619" s="25">
        <f ca="1">AP619*'Ejercicio 3 - TIR'!$D$5</f>
        <v>11241.4475025241</v>
      </c>
      <c r="AV619" s="25">
        <f ca="1">AQ619*'Ejercicio 3 - TIR'!$D$5</f>
        <v>18768.5210976457</v>
      </c>
      <c r="AW619" s="25">
        <f ca="1">AR619*'Ejercicio 3 - TIR'!$D$5</f>
        <v>21443.9611813793</v>
      </c>
      <c r="AX619" s="25">
        <f ca="1">AS619*'Ejercicio 3 - TIR'!$D$5</f>
        <v>27564.6121272375</v>
      </c>
      <c r="AY619" s="25">
        <f ca="1">AT619*'Ejercicio 3 - TIR'!$D$5</f>
        <v>34085.189274463</v>
      </c>
      <c r="AZ619" s="25">
        <f ca="1" t="shared" ref="AZ619:BD619" si="4603">AJ619-AU619-AE619</f>
        <v>25757.5160391144</v>
      </c>
      <c r="BA619" s="25">
        <f ca="1" t="shared" si="4603"/>
        <v>32532.4280163852</v>
      </c>
      <c r="BB619" s="25">
        <f ca="1" t="shared" si="4603"/>
        <v>34261.2605580748</v>
      </c>
      <c r="BC619" s="25">
        <f ca="1" t="shared" si="4603"/>
        <v>39111.5601295461</v>
      </c>
      <c r="BD619" s="25">
        <f ca="1" t="shared" si="4603"/>
        <v>43923.224995254</v>
      </c>
      <c r="BE619" s="25">
        <f ca="1" t="shared" ref="BE619:BI619" si="4604">AZ619/Z619</f>
        <v>22258.8667074966</v>
      </c>
      <c r="BF619" s="25">
        <f ca="1" t="shared" si="4604"/>
        <v>24213.8165618773</v>
      </c>
      <c r="BG619" s="25">
        <f ca="1" t="shared" si="4604"/>
        <v>21710.5129296064</v>
      </c>
      <c r="BH619" s="25">
        <f ca="1" t="shared" si="4604"/>
        <v>20662.6925450562</v>
      </c>
      <c r="BI619" s="25">
        <f ca="1" t="shared" si="4604"/>
        <v>18962.7696374558</v>
      </c>
      <c r="BJ619" s="25">
        <f ca="1" t="shared" si="4310"/>
        <v>68823.316810467</v>
      </c>
      <c r="BK619" s="25">
        <f ca="1" t="shared" si="4311"/>
        <v>44441.0381043481</v>
      </c>
      <c r="BL619" s="25">
        <f ca="1" t="shared" si="4312"/>
        <v>113264.354914815</v>
      </c>
      <c r="BM619" s="25">
        <f ca="1">BK619*'Ejercicio 3 - TIR'!$D$5</f>
        <v>22220.5190521741</v>
      </c>
      <c r="BN619" s="25">
        <f ca="1" t="shared" si="4313"/>
        <v>91043.8358626411</v>
      </c>
      <c r="BO619" s="25">
        <f ca="1" t="shared" si="4314"/>
        <v>39305.9318062401</v>
      </c>
      <c r="BP619" s="25">
        <f ca="1" t="shared" si="4315"/>
        <v>-125644.383878223</v>
      </c>
      <c r="BQ619" s="25">
        <f ca="1" t="shared" ref="BQ619:BT619" si="4605">BE619</f>
        <v>22258.8667074966</v>
      </c>
      <c r="BR619" s="25">
        <f ca="1" t="shared" si="4605"/>
        <v>24213.8165618773</v>
      </c>
      <c r="BS619" s="25">
        <f ca="1" t="shared" si="4605"/>
        <v>21710.5129296064</v>
      </c>
      <c r="BT619" s="25">
        <f ca="1" t="shared" si="4605"/>
        <v>20662.6925450562</v>
      </c>
      <c r="BU619" s="25">
        <f ca="1" t="shared" si="4317"/>
        <v>58268.7014436959</v>
      </c>
      <c r="BV619" s="27">
        <f ca="1" t="shared" si="4318"/>
        <v>4.73169547684491</v>
      </c>
    </row>
    <row r="620" ht="15" customHeight="1" spans="1:74">
      <c r="A620" s="23">
        <v>619</v>
      </c>
      <c r="B620" s="24">
        <f ca="1" t="shared" ref="B620:F620" si="4606">RAND()</f>
        <v>0.308278155214991</v>
      </c>
      <c r="C620" s="25">
        <f ca="1">IF(B620&lt;=('Ejercicio 3 - TIR'!$D$13-'Ejercicio 3 - TIR'!$C$13)/('Ejercicio 3 - TIR'!$E$13-'Ejercicio 3 - TIR'!$C$13),'Ejercicio 3 - TIR'!$C$13+SQRT(('Ejercicio 3 - TIR'!$E$13-'Ejercicio 3 - TIR'!$C$13)*('Ejercicio 3 - TIR'!$D$13-'Ejercicio 3 - TIR'!$C$13)*B620),'Ejercicio 3 - TIR'!$E$13-SQRT(('Ejercicio 3 - TIR'!$E$13-'Ejercicio 3 - TIR'!$C$13)*('Ejercicio 3 - TIR'!$E$13-'Ejercicio 3 - TIR'!$D$13)*(1-B620)))</f>
        <v>71189.1302848732</v>
      </c>
      <c r="D620" s="24">
        <f ca="1" t="shared" si="4606"/>
        <v>0.593841708319942</v>
      </c>
      <c r="E620" s="25">
        <f ca="1">IF(D620&lt;=('Ejercicio 3 - TIR'!$D$14-'Ejercicio 3 - TIR'!$C$14)/('Ejercicio 3 - TIR'!$E$14-'Ejercicio 3 - TIR'!$C$14),'Ejercicio 3 - TIR'!$C$14+SQRT(('Ejercicio 3 - TIR'!$E$14-'Ejercicio 3 - TIR'!$C$14)*('Ejercicio 3 - TIR'!$D$14-'Ejercicio 3 - TIR'!$C$14)*D620),'Ejercicio 3 - TIR'!$E$14-SQRT(('Ejercicio 3 - TIR'!$E$14-'Ejercicio 3 - TIR'!$C$14)*('Ejercicio 3 - TIR'!$E$14-'Ejercicio 3 - TIR'!$D$14)*(1-D620)))</f>
        <v>32194.6336567712</v>
      </c>
      <c r="F620" s="24">
        <f ca="1" t="shared" si="4606"/>
        <v>0.773309487243164</v>
      </c>
      <c r="G620" s="25">
        <f ca="1">IF(F620&lt;=('Ejercicio 3 - TIR'!$D$18-'Ejercicio 3 - TIR'!$C$18)/('Ejercicio 3 - TIR'!$E$18-'Ejercicio 3 - TIR'!$C$18),'Ejercicio 3 - TIR'!$C$18+SQRT(('Ejercicio 3 - TIR'!$E$18-'Ejercicio 3 - TIR'!$C$18)*('Ejercicio 3 - TIR'!$D$18-'Ejercicio 3 - TIR'!$C$18)*F620),'Ejercicio 3 - TIR'!$E$18-SQRT(('Ejercicio 3 - TIR'!$E$18-'Ejercicio 3 - TIR'!$C$18)*('Ejercicio 3 - TIR'!$E$18-'Ejercicio 3 - TIR'!$D$18)*(1-F620)))</f>
        <v>40876.6774978468</v>
      </c>
      <c r="H620" s="24">
        <f ca="1" t="shared" ref="H620:L620" si="4607">RAND()</f>
        <v>0.0900184666567059</v>
      </c>
      <c r="I620" s="25">
        <f ca="1">IF(H620&lt;=('Ejercicio 3 - TIR'!$D$18-'Ejercicio 3 - TIR'!$C$18)/('Ejercicio 3 - TIR'!$E$18-'Ejercicio 3 - TIR'!$C$18),'Ejercicio 3 - TIR'!$C$18+SQRT(('Ejercicio 3 - TIR'!$E$18-'Ejercicio 3 - TIR'!$C$18)*('Ejercicio 3 - TIR'!$D$18-'Ejercicio 3 - TIR'!$C$18)*H620),'Ejercicio 3 - TIR'!$E$18-SQRT(('Ejercicio 3 - TIR'!$E$18-'Ejercicio 3 - TIR'!$C$18)*('Ejercicio 3 - TIR'!$E$18-'Ejercicio 3 - TIR'!$D$18)*(1-H620)))</f>
        <v>33674.6115438922</v>
      </c>
      <c r="J620" s="24">
        <f ca="1" t="shared" si="4607"/>
        <v>0.704731986654268</v>
      </c>
      <c r="K620" s="25">
        <f ca="1">IF(J620&lt;=('Ejercicio 3 - TIR'!$D$18-'Ejercicio 3 - TIR'!$C$18)/('Ejercicio 3 - TIR'!$E$18-'Ejercicio 3 - TIR'!$C$18),'Ejercicio 3 - TIR'!$C$18+SQRT(('Ejercicio 3 - TIR'!$E$18-'Ejercicio 3 - TIR'!$C$18)*('Ejercicio 3 - TIR'!$D$18-'Ejercicio 3 - TIR'!$C$18)*J620),'Ejercicio 3 - TIR'!$E$18-SQRT(('Ejercicio 3 - TIR'!$E$18-'Ejercicio 3 - TIR'!$C$18)*('Ejercicio 3 - TIR'!$E$18-'Ejercicio 3 - TIR'!$D$18)*(1-J620)))</f>
        <v>40294.1418422428</v>
      </c>
      <c r="L620" s="24">
        <f ca="1" t="shared" si="4607"/>
        <v>0.418163152251269</v>
      </c>
      <c r="M620" s="25">
        <f ca="1">IF(L620&lt;=('Ejercicio 3 - TIR'!$D$18-'Ejercicio 3 - TIR'!$C$18)/('Ejercicio 3 - TIR'!$E$18-'Ejercicio 3 - TIR'!$C$18),'Ejercicio 3 - TIR'!$C$18+SQRT(('Ejercicio 3 - TIR'!$E$18-'Ejercicio 3 - TIR'!$C$18)*('Ejercicio 3 - TIR'!$D$18-'Ejercicio 3 - TIR'!$C$18)*L620),'Ejercicio 3 - TIR'!$E$18-SQRT(('Ejercicio 3 - TIR'!$E$18-'Ejercicio 3 - TIR'!$C$18)*('Ejercicio 3 - TIR'!$E$18-'Ejercicio 3 - TIR'!$D$18)*(1-L620)))</f>
        <v>37919.8783347783</v>
      </c>
      <c r="N620" s="24">
        <f ca="1" t="shared" ref="N620:R620" si="4608">RAND()</f>
        <v>0.581925306304191</v>
      </c>
      <c r="O620" s="25">
        <f ca="1">IF(N620&lt;=('Ejercicio 3 - TIR'!$D$18-'Ejercicio 3 - TIR'!$C$18)/('Ejercicio 3 - TIR'!$E$18-'Ejercicio 3 - TIR'!$C$18),'Ejercicio 3 - TIR'!$C$18+SQRT(('Ejercicio 3 - TIR'!$E$18-'Ejercicio 3 - TIR'!$C$18)*('Ejercicio 3 - TIR'!$D$18-'Ejercicio 3 - TIR'!$C$18)*N620),'Ejercicio 3 - TIR'!$E$18-SQRT(('Ejercicio 3 - TIR'!$E$18-'Ejercicio 3 - TIR'!$C$18)*('Ejercicio 3 - TIR'!$E$18-'Ejercicio 3 - TIR'!$D$18)*(1-N620)))</f>
        <v>39342.847314691</v>
      </c>
      <c r="P620" s="24">
        <f ca="1" t="shared" si="4608"/>
        <v>0.713260096091955</v>
      </c>
      <c r="Q620" s="26">
        <f ca="1">IF(P620&lt;=('Ejercicio 3 - TIR'!$D$22-'Ejercicio 3 - TIR'!$C$22)/('Ejercicio 3 - TIR'!$E$22-'Ejercicio 3 - TIR'!$C$22),'Ejercicio 3 - TIR'!$C$22+SQRT(('Ejercicio 3 - TIR'!$E$22-'Ejercicio 3 - TIR'!$C$22)*('Ejercicio 3 - TIR'!$D$22-'Ejercicio 3 - TIR'!$C$22)*P620),'Ejercicio 3 - TIR'!$E$22-SQRT(('Ejercicio 3 - TIR'!$E$22-'Ejercicio 3 - TIR'!$C$22)*('Ejercicio 3 - TIR'!$E$22-'Ejercicio 3 - TIR'!$D$22)*(1-P620)))</f>
        <v>0.157281465121305</v>
      </c>
      <c r="R620" s="24">
        <f ca="1" t="shared" si="4608"/>
        <v>0.409752471899174</v>
      </c>
      <c r="S620" s="26">
        <f ca="1">IF(R620&lt;=('Ejercicio 3 - TIR'!$D$23-'Ejercicio 3 - TIR'!$C$23)/('Ejercicio 3 - TIR'!$E$23-'Ejercicio 3 - TIR'!$C$23),'Ejercicio 3 - TIR'!$C$23+SQRT(('Ejercicio 3 - TIR'!$E$23-'Ejercicio 3 - TIR'!$C$23)*('Ejercicio 3 - TIR'!$D$23-'Ejercicio 3 - TIR'!$C$23)*R620),'Ejercicio 3 - TIR'!$E$23-SQRT(('Ejercicio 3 - TIR'!$E$23-'Ejercicio 3 - TIR'!$C$23)*('Ejercicio 3 - TIR'!$E$23-'Ejercicio 3 - TIR'!$D$23)*(1-R620)))</f>
        <v>0.147157953704551</v>
      </c>
      <c r="T620" s="24">
        <f ca="1" t="shared" ref="T620:X620" si="4609">RAND()</f>
        <v>0.702969129588958</v>
      </c>
      <c r="U620" s="26">
        <f ca="1">IF(T620&lt;=('Ejercicio 3 - TIR'!$D$24-'Ejercicio 3 - TIR'!$C$24)/('Ejercicio 3 - TIR'!$E$24-'Ejercicio 3 - TIR'!$C$24),'Ejercicio 3 - TIR'!$C$24+SQRT(('Ejercicio 3 - TIR'!$E$24-'Ejercicio 3 - TIR'!$C$24)*('Ejercicio 3 - TIR'!$D$24-'Ejercicio 3 - TIR'!$C$24)*T620),'Ejercicio 3 - TIR'!$E$24-SQRT(('Ejercicio 3 - TIR'!$E$24-'Ejercicio 3 - TIR'!$C$24)*('Ejercicio 3 - TIR'!$E$24-'Ejercicio 3 - TIR'!$D$24)*(1-T620)))</f>
        <v>0.191161025726442</v>
      </c>
      <c r="V620" s="24">
        <f ca="1" t="shared" si="4609"/>
        <v>0.343776891730341</v>
      </c>
      <c r="W620" s="26">
        <f ca="1">IF(V620&lt;=('Ejercicio 3 - TIR'!$D$25-'Ejercicio 3 - TIR'!$C$25)/('Ejercicio 3 - TIR'!$E$25-'Ejercicio 3 - TIR'!$C$25),'Ejercicio 3 - TIR'!$C$25+SQRT(('Ejercicio 3 - TIR'!$E$25-'Ejercicio 3 - TIR'!$C$25)*('Ejercicio 3 - TIR'!$D$25-'Ejercicio 3 - TIR'!$C$25)*V620),'Ejercicio 3 - TIR'!$E$25-SQRT(('Ejercicio 3 - TIR'!$E$25-'Ejercicio 3 - TIR'!$C$25)*('Ejercicio 3 - TIR'!$E$25-'Ejercicio 3 - TIR'!$D$25)*(1-V620)))</f>
        <v>0.202075258175512</v>
      </c>
      <c r="X620" s="24">
        <f ca="1" t="shared" si="4609"/>
        <v>0.540981059460068</v>
      </c>
      <c r="Y620" s="26">
        <f ca="1">IF(X620&lt;=('Ejercicio 3 - TIR'!$D$26-'Ejercicio 3 - TIR'!$C$26)/('Ejercicio 3 - TIR'!$E$26-'Ejercicio 3 - TIR'!$C$26),'Ejercicio 3 - TIR'!$C$26+SQRT(('Ejercicio 3 - TIR'!$E$26-'Ejercicio 3 - TIR'!$C$26)*('Ejercicio 3 - TIR'!$D$26-'Ejercicio 3 - TIR'!$C$26)*X620),'Ejercicio 3 - TIR'!$E$26-SQRT(('Ejercicio 3 - TIR'!$E$26-'Ejercicio 3 - TIR'!$C$26)*('Ejercicio 3 - TIR'!$E$26-'Ejercicio 3 - TIR'!$D$26)*(1-X620)))</f>
        <v>0.230213432746215</v>
      </c>
      <c r="Z620" s="24">
        <f ca="1" t="shared" si="4288"/>
        <v>1.15728146512131</v>
      </c>
      <c r="AA620" s="24">
        <f ca="1" t="shared" si="4289"/>
        <v>1.32758463738876</v>
      </c>
      <c r="AB620" s="24">
        <f ca="1" t="shared" si="4290"/>
        <v>1.58136707841066</v>
      </c>
      <c r="AC620" s="24">
        <f ca="1" t="shared" si="4291"/>
        <v>1.90092223905075</v>
      </c>
      <c r="AD620" s="24">
        <f ca="1" t="shared" si="4292"/>
        <v>2.33854007308625</v>
      </c>
      <c r="AE620" s="23">
        <f ca="1" t="shared" si="4293"/>
        <v>5063.61915058065</v>
      </c>
      <c r="AF620" s="23">
        <f ca="1" t="shared" si="4294"/>
        <v>5808.77098311928</v>
      </c>
      <c r="AG620" s="23">
        <f ca="1" t="shared" si="4295"/>
        <v>6919.18160246235</v>
      </c>
      <c r="AH620" s="23">
        <f ca="1" t="shared" si="4296"/>
        <v>8317.37701114319</v>
      </c>
      <c r="AI620" s="23">
        <f ca="1" t="shared" si="4297"/>
        <v>10232.1489243229</v>
      </c>
      <c r="AJ620" s="25">
        <f ca="1" t="shared" si="4298"/>
        <v>47305.8212239993</v>
      </c>
      <c r="AK620" s="25">
        <f ca="1" t="shared" si="4299"/>
        <v>44705.8969557055</v>
      </c>
      <c r="AL620" s="25">
        <f ca="1" t="shared" si="4300"/>
        <v>63719.8293621324</v>
      </c>
      <c r="AM620" s="25">
        <f ca="1" t="shared" si="4301"/>
        <v>72082.7400286789</v>
      </c>
      <c r="AN620" s="25">
        <f ca="1" t="shared" si="4302"/>
        <v>92004.8250347186</v>
      </c>
      <c r="AO620" s="25">
        <f ca="1">C620/'Ejercicio 3 - TIR'!$D$7</f>
        <v>14237.8260569746</v>
      </c>
      <c r="AP620" s="25">
        <f ca="1" t="shared" si="4303"/>
        <v>33067.9951670246</v>
      </c>
      <c r="AQ620" s="25">
        <f ca="1" t="shared" si="4304"/>
        <v>30468.0708987309</v>
      </c>
      <c r="AR620" s="25">
        <f ca="1" t="shared" si="4305"/>
        <v>49482.0033051577</v>
      </c>
      <c r="AS620" s="25">
        <f ca="1" t="shared" si="4306"/>
        <v>57844.9139717043</v>
      </c>
      <c r="AT620" s="25">
        <f ca="1" t="shared" si="4307"/>
        <v>77766.998977744</v>
      </c>
      <c r="AU620" s="25">
        <f ca="1">AP620*'Ejercicio 3 - TIR'!$D$5</f>
        <v>16533.9975835123</v>
      </c>
      <c r="AV620" s="25">
        <f ca="1">AQ620*'Ejercicio 3 - TIR'!$D$5</f>
        <v>15234.0354493654</v>
      </c>
      <c r="AW620" s="25">
        <f ca="1">AR620*'Ejercicio 3 - TIR'!$D$5</f>
        <v>24741.0016525789</v>
      </c>
      <c r="AX620" s="25">
        <f ca="1">AS620*'Ejercicio 3 - TIR'!$D$5</f>
        <v>28922.4569858521</v>
      </c>
      <c r="AY620" s="25">
        <f ca="1">AT620*'Ejercicio 3 - TIR'!$D$5</f>
        <v>38883.499488872</v>
      </c>
      <c r="AZ620" s="25">
        <f ca="1" t="shared" ref="AZ620:BD620" si="4610">AJ620-AU620-AE620</f>
        <v>25708.2044899063</v>
      </c>
      <c r="BA620" s="25">
        <f ca="1" t="shared" si="4610"/>
        <v>23663.0905232208</v>
      </c>
      <c r="BB620" s="25">
        <f ca="1" t="shared" si="4610"/>
        <v>32059.6461070912</v>
      </c>
      <c r="BC620" s="25">
        <f ca="1" t="shared" si="4610"/>
        <v>34842.9060316836</v>
      </c>
      <c r="BD620" s="25">
        <f ca="1" t="shared" si="4610"/>
        <v>42889.1766215237</v>
      </c>
      <c r="BE620" s="25">
        <f ca="1" t="shared" ref="BE620:BI620" si="4611">AZ620/Z620</f>
        <v>22214.3059097655</v>
      </c>
      <c r="BF620" s="25">
        <f ca="1" t="shared" si="4611"/>
        <v>17824.1671806055</v>
      </c>
      <c r="BG620" s="25">
        <f ca="1" t="shared" si="4611"/>
        <v>20273.3739337184</v>
      </c>
      <c r="BH620" s="25">
        <f ca="1" t="shared" si="4611"/>
        <v>18329.4746707171</v>
      </c>
      <c r="BI620" s="25">
        <f ca="1" t="shared" si="4611"/>
        <v>18340.1503849029</v>
      </c>
      <c r="BJ620" s="25">
        <f ca="1" t="shared" si="4310"/>
        <v>75288.4409446908</v>
      </c>
      <c r="BK620" s="25">
        <f ca="1" t="shared" si="4311"/>
        <v>33295.7267878668</v>
      </c>
      <c r="BL620" s="25">
        <f ca="1" t="shared" si="4312"/>
        <v>108584.167732558</v>
      </c>
      <c r="BM620" s="25">
        <f ca="1">BK620*'Ejercicio 3 - TIR'!$D$5</f>
        <v>16647.8633939334</v>
      </c>
      <c r="BN620" s="25">
        <f ca="1" t="shared" si="4313"/>
        <v>91936.3043386242</v>
      </c>
      <c r="BO620" s="25">
        <f ca="1" t="shared" si="4314"/>
        <v>39313.5466852585</v>
      </c>
      <c r="BP620" s="25">
        <f ca="1" t="shared" si="4315"/>
        <v>-103383.763941644</v>
      </c>
      <c r="BQ620" s="25">
        <f ca="1" t="shared" ref="BQ620:BT620" si="4612">BE620</f>
        <v>22214.3059097655</v>
      </c>
      <c r="BR620" s="25">
        <f ca="1" t="shared" si="4612"/>
        <v>17824.1671806055</v>
      </c>
      <c r="BS620" s="25">
        <f ca="1" t="shared" si="4612"/>
        <v>20273.3739337184</v>
      </c>
      <c r="BT620" s="25">
        <f ca="1" t="shared" si="4612"/>
        <v>18329.4746707171</v>
      </c>
      <c r="BU620" s="25">
        <f ca="1" t="shared" si="4317"/>
        <v>57653.6970701615</v>
      </c>
      <c r="BV620" s="27">
        <f ca="1" t="shared" si="4318"/>
        <v>8.39639030503518</v>
      </c>
    </row>
    <row r="621" ht="15" customHeight="1" spans="1:74">
      <c r="A621" s="23">
        <v>620</v>
      </c>
      <c r="B621" s="24">
        <f ca="1" t="shared" ref="B621:F621" si="4613">RAND()</f>
        <v>0.221516924650335</v>
      </c>
      <c r="C621" s="25">
        <f ca="1">IF(B621&lt;=('Ejercicio 3 - TIR'!$D$13-'Ejercicio 3 - TIR'!$C$13)/('Ejercicio 3 - TIR'!$E$13-'Ejercicio 3 - TIR'!$C$13),'Ejercicio 3 - TIR'!$C$13+SQRT(('Ejercicio 3 - TIR'!$E$13-'Ejercicio 3 - TIR'!$C$13)*('Ejercicio 3 - TIR'!$D$13-'Ejercicio 3 - TIR'!$C$13)*B621),'Ejercicio 3 - TIR'!$E$13-SQRT(('Ejercicio 3 - TIR'!$E$13-'Ejercicio 3 - TIR'!$C$13)*('Ejercicio 3 - TIR'!$E$13-'Ejercicio 3 - TIR'!$D$13)*(1-B621)))</f>
        <v>69413.1169046249</v>
      </c>
      <c r="D621" s="24">
        <f ca="1" t="shared" si="4613"/>
        <v>0.285208481142176</v>
      </c>
      <c r="E621" s="25">
        <f ca="1">IF(D621&lt;=('Ejercicio 3 - TIR'!$D$14-'Ejercicio 3 - TIR'!$C$14)/('Ejercicio 3 - TIR'!$E$14-'Ejercicio 3 - TIR'!$C$14),'Ejercicio 3 - TIR'!$C$14+SQRT(('Ejercicio 3 - TIR'!$E$14-'Ejercicio 3 - TIR'!$C$14)*('Ejercicio 3 - TIR'!$D$14-'Ejercicio 3 - TIR'!$C$14)*D621),'Ejercicio 3 - TIR'!$E$14-SQRT(('Ejercicio 3 - TIR'!$E$14-'Ejercicio 3 - TIR'!$C$14)*('Ejercicio 3 - TIR'!$E$14-'Ejercicio 3 - TIR'!$D$14)*(1-D621)))</f>
        <v>29625.0011984499</v>
      </c>
      <c r="F621" s="24">
        <f ca="1" t="shared" si="4613"/>
        <v>0.761354943179707</v>
      </c>
      <c r="G621" s="25">
        <f ca="1">IF(F621&lt;=('Ejercicio 3 - TIR'!$D$18-'Ejercicio 3 - TIR'!$C$18)/('Ejercicio 3 - TIR'!$E$18-'Ejercicio 3 - TIR'!$C$18),'Ejercicio 3 - TIR'!$C$18+SQRT(('Ejercicio 3 - TIR'!$E$18-'Ejercicio 3 - TIR'!$C$18)*('Ejercicio 3 - TIR'!$D$18-'Ejercicio 3 - TIR'!$C$18)*F621),'Ejercicio 3 - TIR'!$E$18-SQRT(('Ejercicio 3 - TIR'!$E$18-'Ejercicio 3 - TIR'!$C$18)*('Ejercicio 3 - TIR'!$E$18-'Ejercicio 3 - TIR'!$D$18)*(1-F621)))</f>
        <v>40769.3523827289</v>
      </c>
      <c r="H621" s="24">
        <f ca="1" t="shared" ref="H621:L621" si="4614">RAND()</f>
        <v>0.345834480182441</v>
      </c>
      <c r="I621" s="25">
        <f ca="1">IF(H621&lt;=('Ejercicio 3 - TIR'!$D$18-'Ejercicio 3 - TIR'!$C$18)/('Ejercicio 3 - TIR'!$E$18-'Ejercicio 3 - TIR'!$C$18),'Ejercicio 3 - TIR'!$C$18+SQRT(('Ejercicio 3 - TIR'!$E$18-'Ejercicio 3 - TIR'!$C$18)*('Ejercicio 3 - TIR'!$D$18-'Ejercicio 3 - TIR'!$C$18)*H621),'Ejercicio 3 - TIR'!$E$18-SQRT(('Ejercicio 3 - TIR'!$E$18-'Ejercicio 3 - TIR'!$C$18)*('Ejercicio 3 - TIR'!$E$18-'Ejercicio 3 - TIR'!$D$18)*(1-H621)))</f>
        <v>37202.4420877482</v>
      </c>
      <c r="J621" s="24">
        <f ca="1" t="shared" si="4614"/>
        <v>0.190564778889976</v>
      </c>
      <c r="K621" s="25">
        <f ca="1">IF(J621&lt;=('Ejercicio 3 - TIR'!$D$18-'Ejercicio 3 - TIR'!$C$18)/('Ejercicio 3 - TIR'!$E$18-'Ejercicio 3 - TIR'!$C$18),'Ejercicio 3 - TIR'!$C$18+SQRT(('Ejercicio 3 - TIR'!$E$18-'Ejercicio 3 - TIR'!$C$18)*('Ejercicio 3 - TIR'!$D$18-'Ejercicio 3 - TIR'!$C$18)*J621),'Ejercicio 3 - TIR'!$E$18-SQRT(('Ejercicio 3 - TIR'!$E$18-'Ejercicio 3 - TIR'!$C$18)*('Ejercicio 3 - TIR'!$E$18-'Ejercicio 3 - TIR'!$D$18)*(1-J621)))</f>
        <v>35346.4676968534</v>
      </c>
      <c r="L621" s="24">
        <f ca="1" t="shared" si="4614"/>
        <v>0.808989188359042</v>
      </c>
      <c r="M621" s="25">
        <f ca="1">IF(L621&lt;=('Ejercicio 3 - TIR'!$D$18-'Ejercicio 3 - TIR'!$C$18)/('Ejercicio 3 - TIR'!$E$18-'Ejercicio 3 - TIR'!$C$18),'Ejercicio 3 - TIR'!$C$18+SQRT(('Ejercicio 3 - TIR'!$E$18-'Ejercicio 3 - TIR'!$C$18)*('Ejercicio 3 - TIR'!$D$18-'Ejercicio 3 - TIR'!$C$18)*L621),'Ejercicio 3 - TIR'!$E$18-SQRT(('Ejercicio 3 - TIR'!$E$18-'Ejercicio 3 - TIR'!$C$18)*('Ejercicio 3 - TIR'!$E$18-'Ejercicio 3 - TIR'!$D$18)*(1-L621)))</f>
        <v>41215.0547067267</v>
      </c>
      <c r="N621" s="24">
        <f ca="1" t="shared" ref="N621:R621" si="4615">RAND()</f>
        <v>0.81100403745277</v>
      </c>
      <c r="O621" s="25">
        <f ca="1">IF(N621&lt;=('Ejercicio 3 - TIR'!$D$18-'Ejercicio 3 - TIR'!$C$18)/('Ejercicio 3 - TIR'!$E$18-'Ejercicio 3 - TIR'!$C$18),'Ejercicio 3 - TIR'!$C$18+SQRT(('Ejercicio 3 - TIR'!$E$18-'Ejercicio 3 - TIR'!$C$18)*('Ejercicio 3 - TIR'!$D$18-'Ejercicio 3 - TIR'!$C$18)*N621),'Ejercicio 3 - TIR'!$E$18-SQRT(('Ejercicio 3 - TIR'!$E$18-'Ejercicio 3 - TIR'!$C$18)*('Ejercicio 3 - TIR'!$E$18-'Ejercicio 3 - TIR'!$D$18)*(1-N621)))</f>
        <v>41235.0700948036</v>
      </c>
      <c r="P621" s="24">
        <f ca="1" t="shared" si="4615"/>
        <v>0.625498137018999</v>
      </c>
      <c r="Q621" s="26">
        <f ca="1">IF(P621&lt;=('Ejercicio 3 - TIR'!$D$22-'Ejercicio 3 - TIR'!$C$22)/('Ejercicio 3 - TIR'!$E$22-'Ejercicio 3 - TIR'!$C$22),'Ejercicio 3 - TIR'!$C$22+SQRT(('Ejercicio 3 - TIR'!$E$22-'Ejercicio 3 - TIR'!$C$22)*('Ejercicio 3 - TIR'!$D$22-'Ejercicio 3 - TIR'!$C$22)*P621),'Ejercicio 3 - TIR'!$E$22-SQRT(('Ejercicio 3 - TIR'!$E$22-'Ejercicio 3 - TIR'!$C$22)*('Ejercicio 3 - TIR'!$E$22-'Ejercicio 3 - TIR'!$D$22)*(1-P621)))</f>
        <v>0.154036499593356</v>
      </c>
      <c r="R621" s="24">
        <f ca="1" t="shared" si="4615"/>
        <v>0.876167052938675</v>
      </c>
      <c r="S621" s="26">
        <f ca="1">IF(R621&lt;=('Ejercicio 3 - TIR'!$D$23-'Ejercicio 3 - TIR'!$C$23)/('Ejercicio 3 - TIR'!$E$23-'Ejercicio 3 - TIR'!$C$23),'Ejercicio 3 - TIR'!$C$23+SQRT(('Ejercicio 3 - TIR'!$E$23-'Ejercicio 3 - TIR'!$C$23)*('Ejercicio 3 - TIR'!$D$23-'Ejercicio 3 - TIR'!$C$23)*R621),'Ejercicio 3 - TIR'!$E$23-SQRT(('Ejercicio 3 - TIR'!$E$23-'Ejercicio 3 - TIR'!$C$23)*('Ejercicio 3 - TIR'!$E$23-'Ejercicio 3 - TIR'!$D$23)*(1-R621)))</f>
        <v>0.165070187385289</v>
      </c>
      <c r="T621" s="24">
        <f ca="1" t="shared" ref="T621:X621" si="4616">RAND()</f>
        <v>0.0503818759356314</v>
      </c>
      <c r="U621" s="26">
        <f ca="1">IF(T621&lt;=('Ejercicio 3 - TIR'!$D$24-'Ejercicio 3 - TIR'!$C$24)/('Ejercicio 3 - TIR'!$E$24-'Ejercicio 3 - TIR'!$C$24),'Ejercicio 3 - TIR'!$C$24+SQRT(('Ejercicio 3 - TIR'!$E$24-'Ejercicio 3 - TIR'!$C$24)*('Ejercicio 3 - TIR'!$D$24-'Ejercicio 3 - TIR'!$C$24)*T621),'Ejercicio 3 - TIR'!$E$24-SQRT(('Ejercicio 3 - TIR'!$E$24-'Ejercicio 3 - TIR'!$C$24)*('Ejercicio 3 - TIR'!$E$24-'Ejercicio 3 - TIR'!$D$24)*(1-T621)))</f>
        <v>0.160286006973789</v>
      </c>
      <c r="V621" s="24">
        <f ca="1" t="shared" si="4616"/>
        <v>0.0321157421731595</v>
      </c>
      <c r="W621" s="26">
        <f ca="1">IF(V621&lt;=('Ejercicio 3 - TIR'!$D$25-'Ejercicio 3 - TIR'!$C$25)/('Ejercicio 3 - TIR'!$E$25-'Ejercicio 3 - TIR'!$C$25),'Ejercicio 3 - TIR'!$C$25+SQRT(('Ejercicio 3 - TIR'!$E$25-'Ejercicio 3 - TIR'!$C$25)*('Ejercicio 3 - TIR'!$D$25-'Ejercicio 3 - TIR'!$C$25)*V621),'Ejercicio 3 - TIR'!$E$25-SQRT(('Ejercicio 3 - TIR'!$E$25-'Ejercicio 3 - TIR'!$C$25)*('Ejercicio 3 - TIR'!$E$25-'Ejercicio 3 - TIR'!$D$25)*(1-V621)))</f>
        <v>0.186705373892813</v>
      </c>
      <c r="X621" s="24">
        <f ca="1" t="shared" si="4616"/>
        <v>0.305721638422464</v>
      </c>
      <c r="Y621" s="26">
        <f ca="1">IF(X621&lt;=('Ejercicio 3 - TIR'!$D$26-'Ejercicio 3 - TIR'!$C$26)/('Ejercicio 3 - TIR'!$E$26-'Ejercicio 3 - TIR'!$C$26),'Ejercicio 3 - TIR'!$C$26+SQRT(('Ejercicio 3 - TIR'!$E$26-'Ejercicio 3 - TIR'!$C$26)*('Ejercicio 3 - TIR'!$D$26-'Ejercicio 3 - TIR'!$C$26)*X621),'Ejercicio 3 - TIR'!$E$26-SQRT(('Ejercicio 3 - TIR'!$E$26-'Ejercicio 3 - TIR'!$C$26)*('Ejercicio 3 - TIR'!$E$26-'Ejercicio 3 - TIR'!$D$26)*(1-X621)))</f>
        <v>0.21873061822761</v>
      </c>
      <c r="Z621" s="24">
        <f ca="1" t="shared" si="4288"/>
        <v>1.15403649959336</v>
      </c>
      <c r="AA621" s="24">
        <f ca="1" t="shared" si="4289"/>
        <v>1.34453352083069</v>
      </c>
      <c r="AB621" s="24">
        <f ca="1" t="shared" si="4290"/>
        <v>1.56004343012706</v>
      </c>
      <c r="AC621" s="24">
        <f ca="1" t="shared" si="4291"/>
        <v>1.85131192203795</v>
      </c>
      <c r="AD621" s="24">
        <f ca="1" t="shared" si="4292"/>
        <v>2.25625052327746</v>
      </c>
      <c r="AE621" s="23">
        <f ca="1" t="shared" si="4293"/>
        <v>4563.3314850582</v>
      </c>
      <c r="AF621" s="23">
        <f ca="1" t="shared" si="4294"/>
        <v>5316.60146839795</v>
      </c>
      <c r="AG621" s="23">
        <f ca="1" t="shared" si="4295"/>
        <v>6168.77828843844</v>
      </c>
      <c r="AH621" s="23">
        <f ca="1" t="shared" si="4296"/>
        <v>7320.52234524321</v>
      </c>
      <c r="AI621" s="23">
        <f ca="1" t="shared" si="4297"/>
        <v>8921.74472356728</v>
      </c>
      <c r="AJ621" s="25">
        <f ca="1" t="shared" si="4298"/>
        <v>47049.3207144525</v>
      </c>
      <c r="AK621" s="25">
        <f ca="1" t="shared" si="4299"/>
        <v>50019.93044374</v>
      </c>
      <c r="AL621" s="25">
        <f ca="1" t="shared" si="4300"/>
        <v>55142.0247086743</v>
      </c>
      <c r="AM621" s="25">
        <f ca="1" t="shared" si="4301"/>
        <v>76301.9221460096</v>
      </c>
      <c r="AN621" s="25">
        <f ca="1" t="shared" si="4302"/>
        <v>93036.6484787834</v>
      </c>
      <c r="AO621" s="25">
        <f ca="1">C621/'Ejercicio 3 - TIR'!$D$7</f>
        <v>13882.623380925</v>
      </c>
      <c r="AP621" s="25">
        <f ca="1" t="shared" si="4303"/>
        <v>33166.6973335275</v>
      </c>
      <c r="AQ621" s="25">
        <f ca="1" t="shared" si="4304"/>
        <v>36137.3070628151</v>
      </c>
      <c r="AR621" s="25">
        <f ca="1" t="shared" si="4305"/>
        <v>41259.4013277493</v>
      </c>
      <c r="AS621" s="25">
        <f ca="1" t="shared" si="4306"/>
        <v>62419.2987650846</v>
      </c>
      <c r="AT621" s="25">
        <f ca="1" t="shared" si="4307"/>
        <v>79154.0250978584</v>
      </c>
      <c r="AU621" s="25">
        <f ca="1">AP621*'Ejercicio 3 - TIR'!$D$5</f>
        <v>16583.3486667637</v>
      </c>
      <c r="AV621" s="25">
        <f ca="1">AQ621*'Ejercicio 3 - TIR'!$D$5</f>
        <v>18068.6535314075</v>
      </c>
      <c r="AW621" s="25">
        <f ca="1">AR621*'Ejercicio 3 - TIR'!$D$5</f>
        <v>20629.7006638747</v>
      </c>
      <c r="AX621" s="25">
        <f ca="1">AS621*'Ejercicio 3 - TIR'!$D$5</f>
        <v>31209.6493825423</v>
      </c>
      <c r="AY621" s="25">
        <f ca="1">AT621*'Ejercicio 3 - TIR'!$D$5</f>
        <v>39577.0125489292</v>
      </c>
      <c r="AZ621" s="25">
        <f ca="1" t="shared" ref="AZ621:BD621" si="4617">AJ621-AU621-AE621</f>
        <v>25902.6405626305</v>
      </c>
      <c r="BA621" s="25">
        <f ca="1" t="shared" si="4617"/>
        <v>26634.6754439346</v>
      </c>
      <c r="BB621" s="25">
        <f ca="1" t="shared" si="4617"/>
        <v>28343.5457563612</v>
      </c>
      <c r="BC621" s="25">
        <f ca="1" t="shared" si="4617"/>
        <v>37771.7504182241</v>
      </c>
      <c r="BD621" s="25">
        <f ca="1" t="shared" si="4617"/>
        <v>44537.8912062869</v>
      </c>
      <c r="BE621" s="25">
        <f ca="1" t="shared" ref="BE621:BI621" si="4618">AZ621/Z621</f>
        <v>22445.2524437119</v>
      </c>
      <c r="BF621" s="25">
        <f ca="1" t="shared" si="4618"/>
        <v>19809.6031309646</v>
      </c>
      <c r="BG621" s="25">
        <f ca="1" t="shared" si="4618"/>
        <v>18168.4337813934</v>
      </c>
      <c r="BH621" s="25">
        <f ca="1" t="shared" si="4618"/>
        <v>20402.6938781037</v>
      </c>
      <c r="BI621" s="25">
        <f ca="1" t="shared" si="4618"/>
        <v>19739.780998074</v>
      </c>
      <c r="BJ621" s="25">
        <f ca="1" t="shared" si="4310"/>
        <v>66841.424456098</v>
      </c>
      <c r="BK621" s="25">
        <f ca="1" t="shared" si="4311"/>
        <v>31322.6762676759</v>
      </c>
      <c r="BL621" s="25">
        <f ca="1" t="shared" si="4312"/>
        <v>98164.1007237739</v>
      </c>
      <c r="BM621" s="25">
        <f ca="1">BK621*'Ejercicio 3 - TIR'!$D$5</f>
        <v>15661.3381338379</v>
      </c>
      <c r="BN621" s="25">
        <f ca="1" t="shared" si="4313"/>
        <v>82502.762589936</v>
      </c>
      <c r="BO621" s="25">
        <f ca="1" t="shared" si="4314"/>
        <v>36566.3128889124</v>
      </c>
      <c r="BP621" s="25">
        <f ca="1" t="shared" si="4315"/>
        <v>-99038.1181030748</v>
      </c>
      <c r="BQ621" s="25">
        <f ca="1" t="shared" ref="BQ621:BT621" si="4619">BE621</f>
        <v>22445.2524437119</v>
      </c>
      <c r="BR621" s="25">
        <f ca="1" t="shared" si="4619"/>
        <v>19809.6031309646</v>
      </c>
      <c r="BS621" s="25">
        <f ca="1" t="shared" si="4619"/>
        <v>18168.4337813934</v>
      </c>
      <c r="BT621" s="25">
        <f ca="1" t="shared" si="4619"/>
        <v>20402.6938781037</v>
      </c>
      <c r="BU621" s="25">
        <f ca="1" t="shared" si="4317"/>
        <v>56306.0938869864</v>
      </c>
      <c r="BV621" s="27">
        <f ca="1" t="shared" si="4318"/>
        <v>10.0969196070288</v>
      </c>
    </row>
    <row r="622" ht="15" customHeight="1" spans="1:74">
      <c r="A622" s="23">
        <v>621</v>
      </c>
      <c r="B622" s="24">
        <f ca="1" t="shared" ref="B622:F622" si="4620">RAND()</f>
        <v>0.986420101103456</v>
      </c>
      <c r="C622" s="25">
        <f ca="1">IF(B622&lt;=('Ejercicio 3 - TIR'!$D$13-'Ejercicio 3 - TIR'!$C$13)/('Ejercicio 3 - TIR'!$E$13-'Ejercicio 3 - TIR'!$C$13),'Ejercicio 3 - TIR'!$C$13+SQRT(('Ejercicio 3 - TIR'!$E$13-'Ejercicio 3 - TIR'!$C$13)*('Ejercicio 3 - TIR'!$D$13-'Ejercicio 3 - TIR'!$C$13)*B622),'Ejercicio 3 - TIR'!$E$13-SQRT(('Ejercicio 3 - TIR'!$E$13-'Ejercicio 3 - TIR'!$C$13)*('Ejercicio 3 - TIR'!$E$13-'Ejercicio 3 - TIR'!$D$13)*(1-B622)))</f>
        <v>95963.1845873446</v>
      </c>
      <c r="D622" s="24">
        <f ca="1" t="shared" si="4620"/>
        <v>0.158405781828385</v>
      </c>
      <c r="E622" s="25">
        <f ca="1">IF(D622&lt;=('Ejercicio 3 - TIR'!$D$14-'Ejercicio 3 - TIR'!$C$14)/('Ejercicio 3 - TIR'!$E$14-'Ejercicio 3 - TIR'!$C$14),'Ejercicio 3 - TIR'!$C$14+SQRT(('Ejercicio 3 - TIR'!$E$14-'Ejercicio 3 - TIR'!$C$14)*('Ejercicio 3 - TIR'!$D$14-'Ejercicio 3 - TIR'!$C$14)*D622),'Ejercicio 3 - TIR'!$E$14-SQRT(('Ejercicio 3 - TIR'!$E$14-'Ejercicio 3 - TIR'!$C$14)*('Ejercicio 3 - TIR'!$E$14-'Ejercicio 3 - TIR'!$D$14)*(1-D622)))</f>
        <v>28446.8004927946</v>
      </c>
      <c r="F622" s="24">
        <f ca="1" t="shared" si="4620"/>
        <v>0.516021811572147</v>
      </c>
      <c r="G622" s="25">
        <f ca="1">IF(F622&lt;=('Ejercicio 3 - TIR'!$D$18-'Ejercicio 3 - TIR'!$C$18)/('Ejercicio 3 - TIR'!$E$18-'Ejercicio 3 - TIR'!$C$18),'Ejercicio 3 - TIR'!$C$18+SQRT(('Ejercicio 3 - TIR'!$E$18-'Ejercicio 3 - TIR'!$C$18)*('Ejercicio 3 - TIR'!$D$18-'Ejercicio 3 - TIR'!$C$18)*F622),'Ejercicio 3 - TIR'!$E$18-SQRT(('Ejercicio 3 - TIR'!$E$18-'Ejercicio 3 - TIR'!$C$18)*('Ejercicio 3 - TIR'!$E$18-'Ejercicio 3 - TIR'!$D$18)*(1-F622)))</f>
        <v>38797.9129193134</v>
      </c>
      <c r="H622" s="24">
        <f ca="1" t="shared" ref="H622:L622" si="4621">RAND()</f>
        <v>0.504868874322699</v>
      </c>
      <c r="I622" s="25">
        <f ca="1">IF(H622&lt;=('Ejercicio 3 - TIR'!$D$18-'Ejercicio 3 - TIR'!$C$18)/('Ejercicio 3 - TIR'!$E$18-'Ejercicio 3 - TIR'!$C$18),'Ejercicio 3 - TIR'!$C$18+SQRT(('Ejercicio 3 - TIR'!$E$18-'Ejercicio 3 - TIR'!$C$18)*('Ejercicio 3 - TIR'!$D$18-'Ejercicio 3 - TIR'!$C$18)*H622),'Ejercicio 3 - TIR'!$E$18-SQRT(('Ejercicio 3 - TIR'!$E$18-'Ejercicio 3 - TIR'!$C$18)*('Ejercicio 3 - TIR'!$E$18-'Ejercicio 3 - TIR'!$D$18)*(1-H622)))</f>
        <v>38702.3175734057</v>
      </c>
      <c r="J622" s="24">
        <f ca="1" t="shared" si="4621"/>
        <v>0.482179659560281</v>
      </c>
      <c r="K622" s="25">
        <f ca="1">IF(J622&lt;=('Ejercicio 3 - TIR'!$D$18-'Ejercicio 3 - TIR'!$C$18)/('Ejercicio 3 - TIR'!$E$18-'Ejercicio 3 - TIR'!$C$18),'Ejercicio 3 - TIR'!$C$18+SQRT(('Ejercicio 3 - TIR'!$E$18-'Ejercicio 3 - TIR'!$C$18)*('Ejercicio 3 - TIR'!$D$18-'Ejercicio 3 - TIR'!$C$18)*J622),'Ejercicio 3 - TIR'!$E$18-SQRT(('Ejercicio 3 - TIR'!$E$18-'Ejercicio 3 - TIR'!$C$18)*('Ejercicio 3 - TIR'!$E$18-'Ejercicio 3 - TIR'!$D$18)*(1-J622)))</f>
        <v>38504.5252033281</v>
      </c>
      <c r="L622" s="24">
        <f ca="1" t="shared" si="4621"/>
        <v>0.13815762540366</v>
      </c>
      <c r="M622" s="25">
        <f ca="1">IF(L622&lt;=('Ejercicio 3 - TIR'!$D$18-'Ejercicio 3 - TIR'!$C$18)/('Ejercicio 3 - TIR'!$E$18-'Ejercicio 3 - TIR'!$C$18),'Ejercicio 3 - TIR'!$C$18+SQRT(('Ejercicio 3 - TIR'!$E$18-'Ejercicio 3 - TIR'!$C$18)*('Ejercicio 3 - TIR'!$D$18-'Ejercicio 3 - TIR'!$C$18)*L622),'Ejercicio 3 - TIR'!$E$18-SQRT(('Ejercicio 3 - TIR'!$E$18-'Ejercicio 3 - TIR'!$C$18)*('Ejercicio 3 - TIR'!$E$18-'Ejercicio 3 - TIR'!$D$18)*(1-L622)))</f>
        <v>34552.3229027112</v>
      </c>
      <c r="N622" s="24">
        <f ca="1" t="shared" ref="N622:R622" si="4622">RAND()</f>
        <v>0.194767374901536</v>
      </c>
      <c r="O622" s="25">
        <f ca="1">IF(N622&lt;=('Ejercicio 3 - TIR'!$D$18-'Ejercicio 3 - TIR'!$C$18)/('Ejercicio 3 - TIR'!$E$18-'Ejercicio 3 - TIR'!$C$18),'Ejercicio 3 - TIR'!$C$18+SQRT(('Ejercicio 3 - TIR'!$E$18-'Ejercicio 3 - TIR'!$C$18)*('Ejercicio 3 - TIR'!$D$18-'Ejercicio 3 - TIR'!$C$18)*N622),'Ejercicio 3 - TIR'!$E$18-SQRT(('Ejercicio 3 - TIR'!$E$18-'Ejercicio 3 - TIR'!$C$18)*('Ejercicio 3 - TIR'!$E$18-'Ejercicio 3 - TIR'!$D$18)*(1-N622)))</f>
        <v>35405.100020835</v>
      </c>
      <c r="P622" s="24">
        <f ca="1" t="shared" si="4622"/>
        <v>0.49084689320097</v>
      </c>
      <c r="Q622" s="26">
        <f ca="1">IF(P622&lt;=('Ejercicio 3 - TIR'!$D$22-'Ejercicio 3 - TIR'!$C$22)/('Ejercicio 3 - TIR'!$E$22-'Ejercicio 3 - TIR'!$C$22),'Ejercicio 3 - TIR'!$C$22+SQRT(('Ejercicio 3 - TIR'!$E$22-'Ejercicio 3 - TIR'!$C$22)*('Ejercicio 3 - TIR'!$D$22-'Ejercicio 3 - TIR'!$C$22)*P622),'Ejercicio 3 - TIR'!$E$22-SQRT(('Ejercicio 3 - TIR'!$E$22-'Ejercicio 3 - TIR'!$C$22)*('Ejercicio 3 - TIR'!$E$22-'Ejercicio 3 - TIR'!$D$22)*(1-P622)))</f>
        <v>0.14972413846963</v>
      </c>
      <c r="R622" s="24">
        <f ca="1" t="shared" si="4622"/>
        <v>0.251352909420275</v>
      </c>
      <c r="S622" s="26">
        <f ca="1">IF(R622&lt;=('Ejercicio 3 - TIR'!$D$23-'Ejercicio 3 - TIR'!$C$23)/('Ejercicio 3 - TIR'!$E$23-'Ejercicio 3 - TIR'!$C$23),'Ejercicio 3 - TIR'!$C$23+SQRT(('Ejercicio 3 - TIR'!$E$23-'Ejercicio 3 - TIR'!$C$23)*('Ejercicio 3 - TIR'!$D$23-'Ejercicio 3 - TIR'!$C$23)*R622),'Ejercicio 3 - TIR'!$E$23-SQRT(('Ejercicio 3 - TIR'!$E$23-'Ejercicio 3 - TIR'!$C$23)*('Ejercicio 3 - TIR'!$E$23-'Ejercicio 3 - TIR'!$D$23)*(1-R622)))</f>
        <v>0.141270525074772</v>
      </c>
      <c r="T622" s="24">
        <f ca="1" t="shared" ref="T622:X622" si="4623">RAND()</f>
        <v>0.809264442075354</v>
      </c>
      <c r="U622" s="26">
        <f ca="1">IF(T622&lt;=('Ejercicio 3 - TIR'!$D$24-'Ejercicio 3 - TIR'!$C$24)/('Ejercicio 3 - TIR'!$E$24-'Ejercicio 3 - TIR'!$C$24),'Ejercicio 3 - TIR'!$C$24+SQRT(('Ejercicio 3 - TIR'!$E$24-'Ejercicio 3 - TIR'!$C$24)*('Ejercicio 3 - TIR'!$D$24-'Ejercicio 3 - TIR'!$C$24)*T622),'Ejercicio 3 - TIR'!$E$24-SQRT(('Ejercicio 3 - TIR'!$E$24-'Ejercicio 3 - TIR'!$C$24)*('Ejercicio 3 - TIR'!$E$24-'Ejercicio 3 - TIR'!$D$24)*(1-T622)))</f>
        <v>0.196890271265352</v>
      </c>
      <c r="V622" s="24">
        <f ca="1" t="shared" si="4623"/>
        <v>0.241681283313161</v>
      </c>
      <c r="W622" s="26">
        <f ca="1">IF(V622&lt;=('Ejercicio 3 - TIR'!$D$25-'Ejercicio 3 - TIR'!$C$25)/('Ejercicio 3 - TIR'!$E$25-'Ejercicio 3 - TIR'!$C$25),'Ejercicio 3 - TIR'!$C$25+SQRT(('Ejercicio 3 - TIR'!$E$25-'Ejercicio 3 - TIR'!$C$25)*('Ejercicio 3 - TIR'!$D$25-'Ejercicio 3 - TIR'!$C$25)*V622),'Ejercicio 3 - TIR'!$E$25-SQRT(('Ejercicio 3 - TIR'!$E$25-'Ejercicio 3 - TIR'!$C$25)*('Ejercicio 3 - TIR'!$E$25-'Ejercicio 3 - TIR'!$D$25)*(1-V622)))</f>
        <v>0.198394395794329</v>
      </c>
      <c r="X622" s="24">
        <f ca="1" t="shared" si="4623"/>
        <v>0.643957351673577</v>
      </c>
      <c r="Y622" s="26">
        <f ca="1">IF(X622&lt;=('Ejercicio 3 - TIR'!$D$26-'Ejercicio 3 - TIR'!$C$26)/('Ejercicio 3 - TIR'!$E$26-'Ejercicio 3 - TIR'!$C$26),'Ejercicio 3 - TIR'!$C$26+SQRT(('Ejercicio 3 - TIR'!$E$26-'Ejercicio 3 - TIR'!$C$26)*('Ejercicio 3 - TIR'!$D$26-'Ejercicio 3 - TIR'!$C$26)*X622),'Ejercicio 3 - TIR'!$E$26-SQRT(('Ejercicio 3 - TIR'!$E$26-'Ejercicio 3 - TIR'!$C$26)*('Ejercicio 3 - TIR'!$E$26-'Ejercicio 3 - TIR'!$D$26)*(1-X622)))</f>
        <v>0.236152191605934</v>
      </c>
      <c r="Z622" s="24">
        <f ca="1" t="shared" si="4288"/>
        <v>1.14972413846963</v>
      </c>
      <c r="AA622" s="24">
        <f ca="1" t="shared" si="4289"/>
        <v>1.31214627120237</v>
      </c>
      <c r="AB622" s="24">
        <f ca="1" t="shared" si="4290"/>
        <v>1.57049510647923</v>
      </c>
      <c r="AC622" s="24">
        <f ca="1" t="shared" si="4291"/>
        <v>1.88207253422713</v>
      </c>
      <c r="AD622" s="24">
        <f ca="1" t="shared" si="4292"/>
        <v>2.3265280879462</v>
      </c>
      <c r="AE622" s="23">
        <f ca="1" t="shared" si="4293"/>
        <v>4259.17269600112</v>
      </c>
      <c r="AF622" s="23">
        <f ca="1" t="shared" si="4294"/>
        <v>4860.86825914933</v>
      </c>
      <c r="AG622" s="23">
        <f ca="1" t="shared" si="4295"/>
        <v>5817.92592927838</v>
      </c>
      <c r="AH622" s="23">
        <f ca="1" t="shared" si="4296"/>
        <v>6972.16982879372</v>
      </c>
      <c r="AI622" s="23">
        <f ca="1" t="shared" si="4297"/>
        <v>8618.66301411213</v>
      </c>
      <c r="AJ622" s="25">
        <f ca="1" t="shared" si="4298"/>
        <v>44606.8970055774</v>
      </c>
      <c r="AK622" s="25">
        <f ca="1" t="shared" si="4299"/>
        <v>50783.1016908344</v>
      </c>
      <c r="AL622" s="25">
        <f ca="1" t="shared" si="4300"/>
        <v>60471.1684091329</v>
      </c>
      <c r="AM622" s="25">
        <f ca="1" t="shared" si="4301"/>
        <v>65029.9779289397</v>
      </c>
      <c r="AN622" s="25">
        <f ca="1" t="shared" si="4302"/>
        <v>82370.9596550171</v>
      </c>
      <c r="AO622" s="25">
        <f ca="1">C622/'Ejercicio 3 - TIR'!$D$7</f>
        <v>19192.6369174689</v>
      </c>
      <c r="AP622" s="25">
        <f ca="1" t="shared" si="4303"/>
        <v>25414.2600881084</v>
      </c>
      <c r="AQ622" s="25">
        <f ca="1" t="shared" si="4304"/>
        <v>31590.4647733654</v>
      </c>
      <c r="AR622" s="25">
        <f ca="1" t="shared" si="4305"/>
        <v>41278.531491664</v>
      </c>
      <c r="AS622" s="25">
        <f ca="1" t="shared" si="4306"/>
        <v>45837.3410114708</v>
      </c>
      <c r="AT622" s="25">
        <f ca="1" t="shared" si="4307"/>
        <v>63178.3227375482</v>
      </c>
      <c r="AU622" s="25">
        <f ca="1">AP622*'Ejercicio 3 - TIR'!$D$5</f>
        <v>12707.1300440542</v>
      </c>
      <c r="AV622" s="25">
        <f ca="1">AQ622*'Ejercicio 3 - TIR'!$D$5</f>
        <v>15795.2323866827</v>
      </c>
      <c r="AW622" s="25">
        <f ca="1">AR622*'Ejercicio 3 - TIR'!$D$5</f>
        <v>20639.265745832</v>
      </c>
      <c r="AX622" s="25">
        <f ca="1">AS622*'Ejercicio 3 - TIR'!$D$5</f>
        <v>22918.6705057354</v>
      </c>
      <c r="AY622" s="25">
        <f ca="1">AT622*'Ejercicio 3 - TIR'!$D$5</f>
        <v>31589.1613687741</v>
      </c>
      <c r="AZ622" s="25">
        <f ca="1" t="shared" ref="AZ622:BD622" si="4624">AJ622-AU622-AE622</f>
        <v>27640.594265522</v>
      </c>
      <c r="BA622" s="25">
        <f ca="1" t="shared" si="4624"/>
        <v>30127.0010450023</v>
      </c>
      <c r="BB622" s="25">
        <f ca="1" t="shared" si="4624"/>
        <v>34013.9767340225</v>
      </c>
      <c r="BC622" s="25">
        <f ca="1" t="shared" si="4624"/>
        <v>35139.1375944106</v>
      </c>
      <c r="BD622" s="25">
        <f ca="1" t="shared" si="4624"/>
        <v>42163.1352721309</v>
      </c>
      <c r="BE622" s="25">
        <f ca="1" t="shared" ref="BE622:BI622" si="4625">AZ622/Z622</f>
        <v>24041.0663224952</v>
      </c>
      <c r="BF622" s="25">
        <f ca="1" t="shared" si="4625"/>
        <v>22960.0934790568</v>
      </c>
      <c r="BG622" s="25">
        <f ca="1" t="shared" si="4625"/>
        <v>21658.1233482961</v>
      </c>
      <c r="BH622" s="25">
        <f ca="1" t="shared" si="4625"/>
        <v>18670.4481125859</v>
      </c>
      <c r="BI622" s="25">
        <f ca="1" t="shared" si="4625"/>
        <v>18122.7707890479</v>
      </c>
      <c r="BJ622" s="25">
        <f ca="1" t="shared" si="4310"/>
        <v>66182.2803586883</v>
      </c>
      <c r="BK622" s="25">
        <f ca="1" t="shared" si="4311"/>
        <v>44652.2088702446</v>
      </c>
      <c r="BL622" s="25">
        <f ca="1" t="shared" si="4312"/>
        <v>110834.489228933</v>
      </c>
      <c r="BM622" s="25">
        <f ca="1">BK622*'Ejercicio 3 - TIR'!$D$5</f>
        <v>22326.1044351223</v>
      </c>
      <c r="BN622" s="25">
        <f ca="1" t="shared" si="4313"/>
        <v>88508.3847938106</v>
      </c>
      <c r="BO622" s="25">
        <f ca="1" t="shared" si="4314"/>
        <v>38043.118951529</v>
      </c>
      <c r="BP622" s="25">
        <f ca="1" t="shared" si="4315"/>
        <v>-124409.985080139</v>
      </c>
      <c r="BQ622" s="25">
        <f ca="1" t="shared" ref="BQ622:BT622" si="4626">BE622</f>
        <v>24041.0663224952</v>
      </c>
      <c r="BR622" s="25">
        <f ca="1" t="shared" si="4626"/>
        <v>22960.0934790568</v>
      </c>
      <c r="BS622" s="25">
        <f ca="1" t="shared" si="4626"/>
        <v>21658.1233482961</v>
      </c>
      <c r="BT622" s="25">
        <f ca="1" t="shared" si="4626"/>
        <v>18670.4481125859</v>
      </c>
      <c r="BU622" s="25">
        <f ca="1" t="shared" si="4317"/>
        <v>56165.889740577</v>
      </c>
      <c r="BV622" s="27">
        <f ca="1" t="shared" si="4318"/>
        <v>4.32908424553862</v>
      </c>
    </row>
    <row r="623" ht="15" customHeight="1" spans="1:74">
      <c r="A623" s="23">
        <v>622</v>
      </c>
      <c r="B623" s="24">
        <f ca="1" t="shared" ref="B623:F623" si="4627">RAND()</f>
        <v>0.414932467704706</v>
      </c>
      <c r="C623" s="25">
        <f ca="1">IF(B623&lt;=('Ejercicio 3 - TIR'!$D$13-'Ejercicio 3 - TIR'!$C$13)/('Ejercicio 3 - TIR'!$E$13-'Ejercicio 3 - TIR'!$C$13),'Ejercicio 3 - TIR'!$C$13+SQRT(('Ejercicio 3 - TIR'!$E$13-'Ejercicio 3 - TIR'!$C$13)*('Ejercicio 3 - TIR'!$D$13-'Ejercicio 3 - TIR'!$C$13)*B623),'Ejercicio 3 - TIR'!$E$13-SQRT(('Ejercicio 3 - TIR'!$E$13-'Ejercicio 3 - TIR'!$C$13)*('Ejercicio 3 - TIR'!$E$13-'Ejercicio 3 - TIR'!$D$13)*(1-B623)))</f>
        <v>73503.1881398091</v>
      </c>
      <c r="D623" s="24">
        <f ca="1" t="shared" si="4627"/>
        <v>0.120111387791506</v>
      </c>
      <c r="E623" s="25">
        <f ca="1">IF(D623&lt;=('Ejercicio 3 - TIR'!$D$14-'Ejercicio 3 - TIR'!$C$14)/('Ejercicio 3 - TIR'!$E$14-'Ejercicio 3 - TIR'!$C$14),'Ejercicio 3 - TIR'!$C$14+SQRT(('Ejercicio 3 - TIR'!$E$14-'Ejercicio 3 - TIR'!$C$14)*('Ejercicio 3 - TIR'!$D$14-'Ejercicio 3 - TIR'!$C$14)*D623),'Ejercicio 3 - TIR'!$E$14-SQRT(('Ejercicio 3 - TIR'!$E$14-'Ejercicio 3 - TIR'!$C$14)*('Ejercicio 3 - TIR'!$E$14-'Ejercicio 3 - TIR'!$D$14)*(1-D623)))</f>
        <v>28001.3920244385</v>
      </c>
      <c r="F623" s="24">
        <f ca="1" t="shared" si="4627"/>
        <v>0.0580905021149982</v>
      </c>
      <c r="G623" s="25">
        <f ca="1">IF(F623&lt;=('Ejercicio 3 - TIR'!$D$18-'Ejercicio 3 - TIR'!$C$18)/('Ejercicio 3 - TIR'!$E$18-'Ejercicio 3 - TIR'!$C$18),'Ejercicio 3 - TIR'!$C$18+SQRT(('Ejercicio 3 - TIR'!$E$18-'Ejercicio 3 - TIR'!$C$18)*('Ejercicio 3 - TIR'!$D$18-'Ejercicio 3 - TIR'!$C$18)*F623),'Ejercicio 3 - TIR'!$E$18-SQRT(('Ejercicio 3 - TIR'!$E$18-'Ejercicio 3 - TIR'!$C$18)*('Ejercicio 3 - TIR'!$E$18-'Ejercicio 3 - TIR'!$D$18)*(1-F623)))</f>
        <v>32951.8765755447</v>
      </c>
      <c r="H623" s="24">
        <f ca="1" t="shared" ref="H623:L623" si="4628">RAND()</f>
        <v>0.65528732524717</v>
      </c>
      <c r="I623" s="25">
        <f ca="1">IF(H623&lt;=('Ejercicio 3 - TIR'!$D$18-'Ejercicio 3 - TIR'!$C$18)/('Ejercicio 3 - TIR'!$E$18-'Ejercicio 3 - TIR'!$C$18),'Ejercicio 3 - TIR'!$C$18+SQRT(('Ejercicio 3 - TIR'!$E$18-'Ejercicio 3 - TIR'!$C$18)*('Ejercicio 3 - TIR'!$D$18-'Ejercicio 3 - TIR'!$C$18)*H623),'Ejercicio 3 - TIR'!$E$18-SQRT(('Ejercicio 3 - TIR'!$E$18-'Ejercicio 3 - TIR'!$C$18)*('Ejercicio 3 - TIR'!$E$18-'Ejercicio 3 - TIR'!$D$18)*(1-H623)))</f>
        <v>39914.2876086522</v>
      </c>
      <c r="J623" s="24">
        <f ca="1" t="shared" si="4628"/>
        <v>0.390701731200931</v>
      </c>
      <c r="K623" s="25">
        <f ca="1">IF(J623&lt;=('Ejercicio 3 - TIR'!$D$18-'Ejercicio 3 - TIR'!$C$18)/('Ejercicio 3 - TIR'!$E$18-'Ejercicio 3 - TIR'!$C$18),'Ejercicio 3 - TIR'!$C$18+SQRT(('Ejercicio 3 - TIR'!$E$18-'Ejercicio 3 - TIR'!$C$18)*('Ejercicio 3 - TIR'!$D$18-'Ejercicio 3 - TIR'!$C$18)*J623),'Ejercicio 3 - TIR'!$E$18-SQRT(('Ejercicio 3 - TIR'!$E$18-'Ejercicio 3 - TIR'!$C$18)*('Ejercicio 3 - TIR'!$E$18-'Ejercicio 3 - TIR'!$D$18)*(1-J623)))</f>
        <v>37655.4072184398</v>
      </c>
      <c r="L623" s="24">
        <f ca="1" t="shared" si="4628"/>
        <v>0.710027108585189</v>
      </c>
      <c r="M623" s="25">
        <f ca="1">IF(L623&lt;=('Ejercicio 3 - TIR'!$D$18-'Ejercicio 3 - TIR'!$C$18)/('Ejercicio 3 - TIR'!$E$18-'Ejercicio 3 - TIR'!$C$18),'Ejercicio 3 - TIR'!$C$18+SQRT(('Ejercicio 3 - TIR'!$E$18-'Ejercicio 3 - TIR'!$C$18)*('Ejercicio 3 - TIR'!$D$18-'Ejercicio 3 - TIR'!$C$18)*L623),'Ejercicio 3 - TIR'!$E$18-SQRT(('Ejercicio 3 - TIR'!$E$18-'Ejercicio 3 - TIR'!$C$18)*('Ejercicio 3 - TIR'!$E$18-'Ejercicio 3 - TIR'!$D$18)*(1-L623)))</f>
        <v>40336.5284544547</v>
      </c>
      <c r="N623" s="24">
        <f ca="1" t="shared" ref="N623:R623" si="4629">RAND()</f>
        <v>0.617595615326514</v>
      </c>
      <c r="O623" s="25">
        <f ca="1">IF(N623&lt;=('Ejercicio 3 - TIR'!$D$18-'Ejercicio 3 - TIR'!$C$18)/('Ejercicio 3 - TIR'!$E$18-'Ejercicio 3 - TIR'!$C$18),'Ejercicio 3 - TIR'!$C$18+SQRT(('Ejercicio 3 - TIR'!$E$18-'Ejercicio 3 - TIR'!$C$18)*('Ejercicio 3 - TIR'!$D$18-'Ejercicio 3 - TIR'!$C$18)*N623),'Ejercicio 3 - TIR'!$E$18-SQRT(('Ejercicio 3 - TIR'!$E$18-'Ejercicio 3 - TIR'!$C$18)*('Ejercicio 3 - TIR'!$E$18-'Ejercicio 3 - TIR'!$D$18)*(1-N623)))</f>
        <v>39624.93336595</v>
      </c>
      <c r="P623" s="24">
        <f ca="1" t="shared" si="4629"/>
        <v>0.453303072923843</v>
      </c>
      <c r="Q623" s="26">
        <f ca="1">IF(P623&lt;=('Ejercicio 3 - TIR'!$D$22-'Ejercicio 3 - TIR'!$C$22)/('Ejercicio 3 - TIR'!$E$22-'Ejercicio 3 - TIR'!$C$22),'Ejercicio 3 - TIR'!$C$22+SQRT(('Ejercicio 3 - TIR'!$E$22-'Ejercicio 3 - TIR'!$C$22)*('Ejercicio 3 - TIR'!$D$22-'Ejercicio 3 - TIR'!$C$22)*P623),'Ejercicio 3 - TIR'!$E$22-SQRT(('Ejercicio 3 - TIR'!$E$22-'Ejercicio 3 - TIR'!$C$22)*('Ejercicio 3 - TIR'!$E$22-'Ejercicio 3 - TIR'!$D$22)*(1-P623)))</f>
        <v>0.148564760304664</v>
      </c>
      <c r="R623" s="24">
        <f ca="1" t="shared" si="4629"/>
        <v>0.71072451663934</v>
      </c>
      <c r="S623" s="26">
        <f ca="1">IF(R623&lt;=('Ejercicio 3 - TIR'!$D$23-'Ejercicio 3 - TIR'!$C$23)/('Ejercicio 3 - TIR'!$E$23-'Ejercicio 3 - TIR'!$C$23),'Ejercicio 3 - TIR'!$C$23+SQRT(('Ejercicio 3 - TIR'!$E$23-'Ejercicio 3 - TIR'!$C$23)*('Ejercicio 3 - TIR'!$D$23-'Ejercicio 3 - TIR'!$C$23)*R623),'Ejercicio 3 - TIR'!$E$23-SQRT(('Ejercicio 3 - TIR'!$E$23-'Ejercicio 3 - TIR'!$C$23)*('Ejercicio 3 - TIR'!$E$23-'Ejercicio 3 - TIR'!$D$23)*(1-R623)))</f>
        <v>0.157181238639024</v>
      </c>
      <c r="T623" s="24">
        <f ca="1" t="shared" ref="T623:X623" si="4630">RAND()</f>
        <v>0.231361699183104</v>
      </c>
      <c r="U623" s="26">
        <f ca="1">IF(T623&lt;=('Ejercicio 3 - TIR'!$D$24-'Ejercicio 3 - TIR'!$C$24)/('Ejercicio 3 - TIR'!$E$24-'Ejercicio 3 - TIR'!$C$24),'Ejercicio 3 - TIR'!$C$24+SQRT(('Ejercicio 3 - TIR'!$E$24-'Ejercicio 3 - TIR'!$C$24)*('Ejercicio 3 - TIR'!$D$24-'Ejercicio 3 - TIR'!$C$24)*T623),'Ejercicio 3 - TIR'!$E$24-SQRT(('Ejercicio 3 - TIR'!$E$24-'Ejercicio 3 - TIR'!$C$24)*('Ejercicio 3 - TIR'!$E$24-'Ejercicio 3 - TIR'!$D$24)*(1-T623)))</f>
        <v>0.172042222398944</v>
      </c>
      <c r="V623" s="24">
        <f ca="1" t="shared" si="4630"/>
        <v>0.806677828882587</v>
      </c>
      <c r="W623" s="26">
        <f ca="1">IF(V623&lt;=('Ejercicio 3 - TIR'!$D$25-'Ejercicio 3 - TIR'!$C$25)/('Ejercicio 3 - TIR'!$E$25-'Ejercicio 3 - TIR'!$C$25),'Ejercicio 3 - TIR'!$C$25+SQRT(('Ejercicio 3 - TIR'!$E$25-'Ejercicio 3 - TIR'!$C$25)*('Ejercicio 3 - TIR'!$D$25-'Ejercicio 3 - TIR'!$C$25)*V623),'Ejercicio 3 - TIR'!$E$25-SQRT(('Ejercicio 3 - TIR'!$E$25-'Ejercicio 3 - TIR'!$C$25)*('Ejercicio 3 - TIR'!$E$25-'Ejercicio 3 - TIR'!$D$25)*(1-V623)))</f>
        <v>0.22398793359014</v>
      </c>
      <c r="X623" s="24">
        <f ca="1" t="shared" si="4630"/>
        <v>0.236357997222422</v>
      </c>
      <c r="Y623" s="26">
        <f ca="1">IF(X623&lt;=('Ejercicio 3 - TIR'!$D$26-'Ejercicio 3 - TIR'!$C$26)/('Ejercicio 3 - TIR'!$E$26-'Ejercicio 3 - TIR'!$C$26),'Ejercicio 3 - TIR'!$C$26+SQRT(('Ejercicio 3 - TIR'!$E$26-'Ejercicio 3 - TIR'!$C$26)*('Ejercicio 3 - TIR'!$D$26-'Ejercicio 3 - TIR'!$C$26)*X623),'Ejercicio 3 - TIR'!$E$26-SQRT(('Ejercicio 3 - TIR'!$E$26-'Ejercicio 3 - TIR'!$C$26)*('Ejercicio 3 - TIR'!$E$26-'Ejercicio 3 - TIR'!$D$26)*(1-X623)))</f>
        <v>0.215261959395513</v>
      </c>
      <c r="Z623" s="24">
        <f ca="1" t="shared" si="4288"/>
        <v>1.14856476030466</v>
      </c>
      <c r="AA623" s="24">
        <f ca="1" t="shared" si="4289"/>
        <v>1.32909759198648</v>
      </c>
      <c r="AB623" s="24">
        <f ca="1" t="shared" si="4290"/>
        <v>1.55775849549692</v>
      </c>
      <c r="AC623" s="24">
        <f ca="1" t="shared" si="4291"/>
        <v>1.90667760193577</v>
      </c>
      <c r="AD623" s="24">
        <f ca="1" t="shared" si="4292"/>
        <v>2.317112758464</v>
      </c>
      <c r="AE623" s="23">
        <f ca="1" t="shared" si="4293"/>
        <v>4160.02009430764</v>
      </c>
      <c r="AF623" s="23">
        <f ca="1" t="shared" si="4294"/>
        <v>4813.89720549414</v>
      </c>
      <c r="AG623" s="23">
        <f ca="1" t="shared" si="4295"/>
        <v>5642.09077912742</v>
      </c>
      <c r="AH623" s="23">
        <f ca="1" t="shared" si="4296"/>
        <v>6905.85103387216</v>
      </c>
      <c r="AI623" s="23">
        <f ca="1" t="shared" si="4297"/>
        <v>8392.41805871701</v>
      </c>
      <c r="AJ623" s="25">
        <f ca="1" t="shared" si="4298"/>
        <v>37847.3642205794</v>
      </c>
      <c r="AK623" s="25">
        <f ca="1" t="shared" si="4299"/>
        <v>53049.9835465157</v>
      </c>
      <c r="AL623" s="25">
        <f ca="1" t="shared" si="4300"/>
        <v>58658.0304959208</v>
      </c>
      <c r="AM623" s="25">
        <f ca="1" t="shared" si="4301"/>
        <v>76908.7553439535</v>
      </c>
      <c r="AN623" s="25">
        <f ca="1" t="shared" si="4302"/>
        <v>91815.4386555284</v>
      </c>
      <c r="AO623" s="25">
        <f ca="1">C623/'Ejercicio 3 - TIR'!$D$7</f>
        <v>14700.6376279618</v>
      </c>
      <c r="AP623" s="25">
        <f ca="1" t="shared" si="4303"/>
        <v>23146.7265926176</v>
      </c>
      <c r="AQ623" s="25">
        <f ca="1" t="shared" si="4304"/>
        <v>38349.3459185539</v>
      </c>
      <c r="AR623" s="25">
        <f ca="1" t="shared" si="4305"/>
        <v>43957.3928679589</v>
      </c>
      <c r="AS623" s="25">
        <f ca="1" t="shared" si="4306"/>
        <v>62208.1177159916</v>
      </c>
      <c r="AT623" s="25">
        <f ca="1" t="shared" si="4307"/>
        <v>77114.8010275666</v>
      </c>
      <c r="AU623" s="25">
        <f ca="1">AP623*'Ejercicio 3 - TIR'!$D$5</f>
        <v>11573.3632963088</v>
      </c>
      <c r="AV623" s="25">
        <f ca="1">AQ623*'Ejercicio 3 - TIR'!$D$5</f>
        <v>19174.6729592769</v>
      </c>
      <c r="AW623" s="25">
        <f ca="1">AR623*'Ejercicio 3 - TIR'!$D$5</f>
        <v>21978.6964339795</v>
      </c>
      <c r="AX623" s="25">
        <f ca="1">AS623*'Ejercicio 3 - TIR'!$D$5</f>
        <v>31104.0588579958</v>
      </c>
      <c r="AY623" s="25">
        <f ca="1">AT623*'Ejercicio 3 - TIR'!$D$5</f>
        <v>38557.4005137833</v>
      </c>
      <c r="AZ623" s="25">
        <f ca="1" t="shared" ref="AZ623:BD623" si="4631">AJ623-AU623-AE623</f>
        <v>22113.980829963</v>
      </c>
      <c r="BA623" s="25">
        <f ca="1" t="shared" si="4631"/>
        <v>29061.4133817446</v>
      </c>
      <c r="BB623" s="25">
        <f ca="1" t="shared" si="4631"/>
        <v>31037.2432828139</v>
      </c>
      <c r="BC623" s="25">
        <f ca="1" t="shared" si="4631"/>
        <v>38898.8454520855</v>
      </c>
      <c r="BD623" s="25">
        <f ca="1" t="shared" si="4631"/>
        <v>44865.6200830281</v>
      </c>
      <c r="BE623" s="25">
        <f ca="1" t="shared" ref="BE623:BI623" si="4632">AZ623/Z623</f>
        <v>19253.5776773241</v>
      </c>
      <c r="BF623" s="25">
        <f ca="1" t="shared" si="4632"/>
        <v>21865.5225597912</v>
      </c>
      <c r="BG623" s="25">
        <f ca="1" t="shared" si="4632"/>
        <v>19924.297233836</v>
      </c>
      <c r="BH623" s="25">
        <f ca="1" t="shared" si="4632"/>
        <v>20401.3753623545</v>
      </c>
      <c r="BI623" s="25">
        <f ca="1" t="shared" si="4632"/>
        <v>19362.7262717975</v>
      </c>
      <c r="BJ623" s="25">
        <f ca="1" t="shared" si="4310"/>
        <v>64882.3827145784</v>
      </c>
      <c r="BK623" s="25">
        <f ca="1" t="shared" si="4311"/>
        <v>34063.0350053063</v>
      </c>
      <c r="BL623" s="25">
        <f ca="1" t="shared" si="4312"/>
        <v>98945.4177198847</v>
      </c>
      <c r="BM623" s="25">
        <f ca="1">BK623*'Ejercicio 3 - TIR'!$D$5</f>
        <v>17031.5175026531</v>
      </c>
      <c r="BN623" s="25">
        <f ca="1" t="shared" si="4313"/>
        <v>81913.9002172316</v>
      </c>
      <c r="BO623" s="25">
        <f ca="1" t="shared" si="4314"/>
        <v>35351.7108384194</v>
      </c>
      <c r="BP623" s="25">
        <f ca="1" t="shared" si="4315"/>
        <v>-101504.580164248</v>
      </c>
      <c r="BQ623" s="25">
        <f ca="1" t="shared" ref="BQ623:BT623" si="4633">BE623</f>
        <v>19253.5776773241</v>
      </c>
      <c r="BR623" s="25">
        <f ca="1" t="shared" si="4633"/>
        <v>21865.5225597912</v>
      </c>
      <c r="BS623" s="25">
        <f ca="1" t="shared" si="4633"/>
        <v>19924.297233836</v>
      </c>
      <c r="BT623" s="25">
        <f ca="1" t="shared" si="4633"/>
        <v>20401.3753623545</v>
      </c>
      <c r="BU623" s="25">
        <f ca="1" t="shared" si="4317"/>
        <v>54714.4371102169</v>
      </c>
      <c r="BV623" s="27">
        <f ca="1" t="shared" si="4318"/>
        <v>8.98759335191153</v>
      </c>
    </row>
    <row r="624" ht="15" customHeight="1" spans="1:74">
      <c r="A624" s="23">
        <v>623</v>
      </c>
      <c r="B624" s="24">
        <f ca="1" t="shared" ref="B624:F624" si="4634">RAND()</f>
        <v>0.584286385222487</v>
      </c>
      <c r="C624" s="25">
        <f ca="1">IF(B624&lt;=('Ejercicio 3 - TIR'!$D$13-'Ejercicio 3 - TIR'!$C$13)/('Ejercicio 3 - TIR'!$E$13-'Ejercicio 3 - TIR'!$C$13),'Ejercicio 3 - TIR'!$C$13+SQRT(('Ejercicio 3 - TIR'!$E$13-'Ejercicio 3 - TIR'!$C$13)*('Ejercicio 3 - TIR'!$D$13-'Ejercicio 3 - TIR'!$C$13)*B624),'Ejercicio 3 - TIR'!$E$13-SQRT(('Ejercicio 3 - TIR'!$E$13-'Ejercicio 3 - TIR'!$C$13)*('Ejercicio 3 - TIR'!$E$13-'Ejercicio 3 - TIR'!$D$13)*(1-B624)))</f>
        <v>77664.9079309483</v>
      </c>
      <c r="D624" s="24">
        <f ca="1" t="shared" si="4634"/>
        <v>0.670587963668438</v>
      </c>
      <c r="E624" s="25">
        <f ca="1">IF(D624&lt;=('Ejercicio 3 - TIR'!$D$14-'Ejercicio 3 - TIR'!$C$14)/('Ejercicio 3 - TIR'!$E$14-'Ejercicio 3 - TIR'!$C$14),'Ejercicio 3 - TIR'!$C$14+SQRT(('Ejercicio 3 - TIR'!$E$14-'Ejercicio 3 - TIR'!$C$14)*('Ejercicio 3 - TIR'!$D$14-'Ejercicio 3 - TIR'!$C$14)*D624),'Ejercicio 3 - TIR'!$E$14-SQRT(('Ejercicio 3 - TIR'!$E$14-'Ejercicio 3 - TIR'!$C$14)*('Ejercicio 3 - TIR'!$E$14-'Ejercicio 3 - TIR'!$D$14)*(1-D624)))</f>
        <v>32970.6468683289</v>
      </c>
      <c r="F624" s="24">
        <f ca="1" t="shared" si="4634"/>
        <v>0.831173691439318</v>
      </c>
      <c r="G624" s="25">
        <f ca="1">IF(F624&lt;=('Ejercicio 3 - TIR'!$D$18-'Ejercicio 3 - TIR'!$C$18)/('Ejercicio 3 - TIR'!$E$18-'Ejercicio 3 - TIR'!$C$18),'Ejercicio 3 - TIR'!$C$18+SQRT(('Ejercicio 3 - TIR'!$E$18-'Ejercicio 3 - TIR'!$C$18)*('Ejercicio 3 - TIR'!$D$18-'Ejercicio 3 - TIR'!$C$18)*F624),'Ejercicio 3 - TIR'!$E$18-SQRT(('Ejercicio 3 - TIR'!$E$18-'Ejercicio 3 - TIR'!$C$18)*('Ejercicio 3 - TIR'!$E$18-'Ejercicio 3 - TIR'!$D$18)*(1-F624)))</f>
        <v>41441.6333603673</v>
      </c>
      <c r="H624" s="24">
        <f ca="1" t="shared" ref="H624:L624" si="4635">RAND()</f>
        <v>0.0550812847294437</v>
      </c>
      <c r="I624" s="25">
        <f ca="1">IF(H624&lt;=('Ejercicio 3 - TIR'!$D$18-'Ejercicio 3 - TIR'!$C$18)/('Ejercicio 3 - TIR'!$E$18-'Ejercicio 3 - TIR'!$C$18),'Ejercicio 3 - TIR'!$C$18+SQRT(('Ejercicio 3 - TIR'!$E$18-'Ejercicio 3 - TIR'!$C$18)*('Ejercicio 3 - TIR'!$D$18-'Ejercicio 3 - TIR'!$C$18)*H624),'Ejercicio 3 - TIR'!$E$18-SQRT(('Ejercicio 3 - TIR'!$E$18-'Ejercicio 3 - TIR'!$C$18)*('Ejercicio 3 - TIR'!$E$18-'Ejercicio 3 - TIR'!$D$18)*(1-H624)))</f>
        <v>32874.4030179181</v>
      </c>
      <c r="J624" s="24">
        <f ca="1" t="shared" si="4635"/>
        <v>0.453361141883211</v>
      </c>
      <c r="K624" s="25">
        <f ca="1">IF(J624&lt;=('Ejercicio 3 - TIR'!$D$18-'Ejercicio 3 - TIR'!$C$18)/('Ejercicio 3 - TIR'!$E$18-'Ejercicio 3 - TIR'!$C$18),'Ejercicio 3 - TIR'!$C$18+SQRT(('Ejercicio 3 - TIR'!$E$18-'Ejercicio 3 - TIR'!$C$18)*('Ejercicio 3 - TIR'!$D$18-'Ejercicio 3 - TIR'!$C$18)*J624),'Ejercicio 3 - TIR'!$E$18-SQRT(('Ejercicio 3 - TIR'!$E$18-'Ejercicio 3 - TIR'!$C$18)*('Ejercicio 3 - TIR'!$E$18-'Ejercicio 3 - TIR'!$D$18)*(1-J624)))</f>
        <v>38246.4641685077</v>
      </c>
      <c r="L624" s="24">
        <f ca="1" t="shared" si="4635"/>
        <v>0.637158236715549</v>
      </c>
      <c r="M624" s="25">
        <f ca="1">IF(L624&lt;=('Ejercicio 3 - TIR'!$D$18-'Ejercicio 3 - TIR'!$C$18)/('Ejercicio 3 - TIR'!$E$18-'Ejercicio 3 - TIR'!$C$18),'Ejercicio 3 - TIR'!$C$18+SQRT(('Ejercicio 3 - TIR'!$E$18-'Ejercicio 3 - TIR'!$C$18)*('Ejercicio 3 - TIR'!$D$18-'Ejercicio 3 - TIR'!$C$18)*L624),'Ejercicio 3 - TIR'!$E$18-SQRT(('Ejercicio 3 - TIR'!$E$18-'Ejercicio 3 - TIR'!$C$18)*('Ejercicio 3 - TIR'!$E$18-'Ejercicio 3 - TIR'!$D$18)*(1-L624)))</f>
        <v>39776.1820516668</v>
      </c>
      <c r="N624" s="24">
        <f ca="1" t="shared" ref="N624:R624" si="4636">RAND()</f>
        <v>0.195416554726787</v>
      </c>
      <c r="O624" s="25">
        <f ca="1">IF(N624&lt;=('Ejercicio 3 - TIR'!$D$18-'Ejercicio 3 - TIR'!$C$18)/('Ejercicio 3 - TIR'!$E$18-'Ejercicio 3 - TIR'!$C$18),'Ejercicio 3 - TIR'!$C$18+SQRT(('Ejercicio 3 - TIR'!$E$18-'Ejercicio 3 - TIR'!$C$18)*('Ejercicio 3 - TIR'!$D$18-'Ejercicio 3 - TIR'!$C$18)*N624),'Ejercicio 3 - TIR'!$E$18-SQRT(('Ejercicio 3 - TIR'!$E$18-'Ejercicio 3 - TIR'!$C$18)*('Ejercicio 3 - TIR'!$E$18-'Ejercicio 3 - TIR'!$D$18)*(1-N624)))</f>
        <v>35414.1004062557</v>
      </c>
      <c r="P624" s="24">
        <f ca="1" t="shared" si="4636"/>
        <v>0.126727171574148</v>
      </c>
      <c r="Q624" s="26">
        <f ca="1">IF(P624&lt;=('Ejercicio 3 - TIR'!$D$22-'Ejercicio 3 - TIR'!$C$22)/('Ejercicio 3 - TIR'!$E$22-'Ejercicio 3 - TIR'!$C$22),'Ejercicio 3 - TIR'!$C$22+SQRT(('Ejercicio 3 - TIR'!$E$22-'Ejercicio 3 - TIR'!$C$22)*('Ejercicio 3 - TIR'!$D$22-'Ejercicio 3 - TIR'!$C$22)*P624),'Ejercicio 3 - TIR'!$E$22-SQRT(('Ejercicio 3 - TIR'!$E$22-'Ejercicio 3 - TIR'!$C$22)*('Ejercicio 3 - TIR'!$E$22-'Ejercicio 3 - TIR'!$D$22)*(1-P624)))</f>
        <v>0.135103274771832</v>
      </c>
      <c r="R624" s="24">
        <f ca="1" t="shared" si="4636"/>
        <v>0.846742555589897</v>
      </c>
      <c r="S624" s="26">
        <f ca="1">IF(R624&lt;=('Ejercicio 3 - TIR'!$D$23-'Ejercicio 3 - TIR'!$C$23)/('Ejercicio 3 - TIR'!$E$23-'Ejercicio 3 - TIR'!$C$23),'Ejercicio 3 - TIR'!$C$23+SQRT(('Ejercicio 3 - TIR'!$E$23-'Ejercicio 3 - TIR'!$C$23)*('Ejercicio 3 - TIR'!$D$23-'Ejercicio 3 - TIR'!$C$23)*R624),'Ejercicio 3 - TIR'!$E$23-SQRT(('Ejercicio 3 - TIR'!$E$23-'Ejercicio 3 - TIR'!$C$23)*('Ejercicio 3 - TIR'!$E$23-'Ejercicio 3 - TIR'!$D$23)*(1-R624)))</f>
        <v>0.163390863961717</v>
      </c>
      <c r="T624" s="24">
        <f ca="1" t="shared" ref="T624:X624" si="4637">RAND()</f>
        <v>0.621625568780591</v>
      </c>
      <c r="U624" s="26">
        <f ca="1">IF(T624&lt;=('Ejercicio 3 - TIR'!$D$24-'Ejercicio 3 - TIR'!$C$24)/('Ejercicio 3 - TIR'!$E$24-'Ejercicio 3 - TIR'!$C$24),'Ejercicio 3 - TIR'!$C$24+SQRT(('Ejercicio 3 - TIR'!$E$24-'Ejercicio 3 - TIR'!$C$24)*('Ejercicio 3 - TIR'!$D$24-'Ejercicio 3 - TIR'!$C$24)*T624),'Ejercicio 3 - TIR'!$E$24-SQRT(('Ejercicio 3 - TIR'!$E$24-'Ejercicio 3 - TIR'!$C$24)*('Ejercicio 3 - TIR'!$E$24-'Ejercicio 3 - TIR'!$D$24)*(1-T624)))</f>
        <v>0.1874508309259</v>
      </c>
      <c r="V624" s="24">
        <f ca="1" t="shared" si="4637"/>
        <v>0.559252270498152</v>
      </c>
      <c r="W624" s="26">
        <f ca="1">IF(V624&lt;=('Ejercicio 3 - TIR'!$D$25-'Ejercicio 3 - TIR'!$C$25)/('Ejercicio 3 - TIR'!$E$25-'Ejercicio 3 - TIR'!$C$25),'Ejercicio 3 - TIR'!$C$25+SQRT(('Ejercicio 3 - TIR'!$E$25-'Ejercicio 3 - TIR'!$C$25)*('Ejercicio 3 - TIR'!$D$25-'Ejercicio 3 - TIR'!$C$25)*V624),'Ejercicio 3 - TIR'!$E$25-SQRT(('Ejercicio 3 - TIR'!$E$25-'Ejercicio 3 - TIR'!$C$25)*('Ejercicio 3 - TIR'!$E$25-'Ejercicio 3 - TIR'!$D$25)*(1-V624)))</f>
        <v>0.210723836067451</v>
      </c>
      <c r="X624" s="24">
        <f ca="1" t="shared" si="4637"/>
        <v>0.685501397209499</v>
      </c>
      <c r="Y624" s="26">
        <f ca="1">IF(X624&lt;=('Ejercicio 3 - TIR'!$D$26-'Ejercicio 3 - TIR'!$C$26)/('Ejercicio 3 - TIR'!$E$26-'Ejercicio 3 - TIR'!$C$26),'Ejercicio 3 - TIR'!$C$26+SQRT(('Ejercicio 3 - TIR'!$E$26-'Ejercicio 3 - TIR'!$C$26)*('Ejercicio 3 - TIR'!$D$26-'Ejercicio 3 - TIR'!$C$26)*X624),'Ejercicio 3 - TIR'!$E$26-SQRT(('Ejercicio 3 - TIR'!$E$26-'Ejercicio 3 - TIR'!$C$26)*('Ejercicio 3 - TIR'!$E$26-'Ejercicio 3 - TIR'!$D$26)*(1-X624)))</f>
        <v>0.238789655970027</v>
      </c>
      <c r="Z624" s="24">
        <f ca="1" t="shared" si="4288"/>
        <v>1.13510327477183</v>
      </c>
      <c r="AA624" s="24">
        <f ca="1" t="shared" si="4289"/>
        <v>1.32056877952258</v>
      </c>
      <c r="AB624" s="24">
        <f ca="1" t="shared" si="4290"/>
        <v>1.56811049453889</v>
      </c>
      <c r="AC624" s="24">
        <f ca="1" t="shared" si="4291"/>
        <v>1.89854875332575</v>
      </c>
      <c r="AD624" s="24">
        <f ca="1" t="shared" si="4292"/>
        <v>2.35190255697473</v>
      </c>
      <c r="AE624" s="23">
        <f ca="1" t="shared" si="4293"/>
        <v>4454.44236325689</v>
      </c>
      <c r="AF624" s="23">
        <f ca="1" t="shared" si="4294"/>
        <v>5182.25754945711</v>
      </c>
      <c r="AG624" s="23">
        <f ca="1" t="shared" si="4295"/>
        <v>6153.67603317486</v>
      </c>
      <c r="AH624" s="23">
        <f ca="1" t="shared" si="4296"/>
        <v>7450.4022528018</v>
      </c>
      <c r="AI624" s="23">
        <f ca="1" t="shared" si="4297"/>
        <v>9229.48124358666</v>
      </c>
      <c r="AJ624" s="25">
        <f ca="1" t="shared" si="4298"/>
        <v>47040.5337392465</v>
      </c>
      <c r="AK624" s="25">
        <f ca="1" t="shared" si="4299"/>
        <v>43412.9102709054</v>
      </c>
      <c r="AL624" s="25">
        <f ca="1" t="shared" si="4300"/>
        <v>59974.6818416424</v>
      </c>
      <c r="AM624" s="25">
        <f ca="1" t="shared" si="4301"/>
        <v>75517.02084625</v>
      </c>
      <c r="AN624" s="25">
        <f ca="1" t="shared" si="4302"/>
        <v>83290.5132984324</v>
      </c>
      <c r="AO624" s="25">
        <f ca="1">C624/'Ejercicio 3 - TIR'!$D$7</f>
        <v>15532.9815861897</v>
      </c>
      <c r="AP624" s="25">
        <f ca="1" t="shared" si="4303"/>
        <v>31507.5521530568</v>
      </c>
      <c r="AQ624" s="25">
        <f ca="1" t="shared" si="4304"/>
        <v>27879.9286847157</v>
      </c>
      <c r="AR624" s="25">
        <f ca="1" t="shared" si="4305"/>
        <v>44441.7002554527</v>
      </c>
      <c r="AS624" s="25">
        <f ca="1" t="shared" si="4306"/>
        <v>59984.0392600603</v>
      </c>
      <c r="AT624" s="25">
        <f ca="1" t="shared" si="4307"/>
        <v>67757.5317122428</v>
      </c>
      <c r="AU624" s="25">
        <f ca="1">AP624*'Ejercicio 3 - TIR'!$D$5</f>
        <v>15753.7760765284</v>
      </c>
      <c r="AV624" s="25">
        <f ca="1">AQ624*'Ejercicio 3 - TIR'!$D$5</f>
        <v>13939.9643423579</v>
      </c>
      <c r="AW624" s="25">
        <f ca="1">AR624*'Ejercicio 3 - TIR'!$D$5</f>
        <v>22220.8501277264</v>
      </c>
      <c r="AX624" s="25">
        <f ca="1">AS624*'Ejercicio 3 - TIR'!$D$5</f>
        <v>29992.0196300301</v>
      </c>
      <c r="AY624" s="25">
        <f ca="1">AT624*'Ejercicio 3 - TIR'!$D$5</f>
        <v>33878.7658561214</v>
      </c>
      <c r="AZ624" s="25">
        <f ca="1" t="shared" ref="AZ624:BD624" si="4638">AJ624-AU624-AE624</f>
        <v>26832.3152994612</v>
      </c>
      <c r="BA624" s="25">
        <f ca="1" t="shared" si="4638"/>
        <v>24290.6883790904</v>
      </c>
      <c r="BB624" s="25">
        <f ca="1" t="shared" si="4638"/>
        <v>31600.1556807412</v>
      </c>
      <c r="BC624" s="25">
        <f ca="1" t="shared" si="4638"/>
        <v>38074.598963418</v>
      </c>
      <c r="BD624" s="25">
        <f ca="1" t="shared" si="4638"/>
        <v>40182.2661987244</v>
      </c>
      <c r="BE624" s="25">
        <f ca="1" t="shared" ref="BE624:BI624" si="4639">AZ624/Z624</f>
        <v>23638.6555266126</v>
      </c>
      <c r="BF624" s="25">
        <f ca="1" t="shared" si="4639"/>
        <v>18394.1107466377</v>
      </c>
      <c r="BG624" s="25">
        <f ca="1" t="shared" si="4639"/>
        <v>20151.7404486432</v>
      </c>
      <c r="BH624" s="25">
        <f ca="1" t="shared" si="4639"/>
        <v>20054.5805825221</v>
      </c>
      <c r="BI624" s="25">
        <f ca="1" t="shared" si="4639"/>
        <v>17085.0046825117</v>
      </c>
      <c r="BJ624" s="25">
        <f ca="1" t="shared" si="4310"/>
        <v>77543.7486747335</v>
      </c>
      <c r="BK624" s="25">
        <f ca="1" t="shared" si="4311"/>
        <v>36532.0591100008</v>
      </c>
      <c r="BL624" s="25">
        <f ca="1" t="shared" si="4312"/>
        <v>114075.807784734</v>
      </c>
      <c r="BM624" s="25">
        <f ca="1">BK624*'Ejercicio 3 - TIR'!$D$5</f>
        <v>18266.0295550004</v>
      </c>
      <c r="BN624" s="25">
        <f ca="1" t="shared" si="4313"/>
        <v>95809.7782297339</v>
      </c>
      <c r="BO624" s="25">
        <f ca="1" t="shared" si="4314"/>
        <v>40737.1376614237</v>
      </c>
      <c r="BP624" s="25">
        <f ca="1" t="shared" si="4315"/>
        <v>-110635.554799277</v>
      </c>
      <c r="BQ624" s="25">
        <f ca="1" t="shared" ref="BQ624:BT624" si="4640">BE624</f>
        <v>23638.6555266126</v>
      </c>
      <c r="BR624" s="25">
        <f ca="1" t="shared" si="4640"/>
        <v>18394.1107466377</v>
      </c>
      <c r="BS624" s="25">
        <f ca="1" t="shared" si="4640"/>
        <v>20151.7404486432</v>
      </c>
      <c r="BT624" s="25">
        <f ca="1" t="shared" si="4640"/>
        <v>20054.5805825221</v>
      </c>
      <c r="BU624" s="25">
        <f ca="1" t="shared" si="4317"/>
        <v>57822.1423439354</v>
      </c>
      <c r="BV624" s="27">
        <f ca="1" t="shared" si="4318"/>
        <v>7.14431017467503</v>
      </c>
    </row>
    <row r="625" ht="15" customHeight="1" spans="1:74">
      <c r="A625" s="23">
        <v>624</v>
      </c>
      <c r="B625" s="24">
        <f ca="1" t="shared" ref="B625:F625" si="4641">RAND()</f>
        <v>0.259820250445561</v>
      </c>
      <c r="C625" s="25">
        <f ca="1">IF(B625&lt;=('Ejercicio 3 - TIR'!$D$13-'Ejercicio 3 - TIR'!$C$13)/('Ejercicio 3 - TIR'!$E$13-'Ejercicio 3 - TIR'!$C$13),'Ejercicio 3 - TIR'!$C$13+SQRT(('Ejercicio 3 - TIR'!$E$13-'Ejercicio 3 - TIR'!$C$13)*('Ejercicio 3 - TIR'!$D$13-'Ejercicio 3 - TIR'!$C$13)*B625),'Ejercicio 3 - TIR'!$E$13-SQRT(('Ejercicio 3 - TIR'!$E$13-'Ejercicio 3 - TIR'!$C$13)*('Ejercicio 3 - TIR'!$E$13-'Ejercicio 3 - TIR'!$D$13)*(1-B625)))</f>
        <v>70197.0521681944</v>
      </c>
      <c r="D625" s="24">
        <f ca="1" t="shared" si="4641"/>
        <v>0.95333821659879</v>
      </c>
      <c r="E625" s="25">
        <f ca="1">IF(D625&lt;=('Ejercicio 3 - TIR'!$D$14-'Ejercicio 3 - TIR'!$C$14)/('Ejercicio 3 - TIR'!$E$14-'Ejercicio 3 - TIR'!$C$14),'Ejercicio 3 - TIR'!$C$14+SQRT(('Ejercicio 3 - TIR'!$E$14-'Ejercicio 3 - TIR'!$C$14)*('Ejercicio 3 - TIR'!$D$14-'Ejercicio 3 - TIR'!$C$14)*D625),'Ejercicio 3 - TIR'!$E$14-SQRT(('Ejercicio 3 - TIR'!$E$14-'Ejercicio 3 - TIR'!$C$14)*('Ejercicio 3 - TIR'!$E$14-'Ejercicio 3 - TIR'!$D$14)*(1-D625)))</f>
        <v>37354.387120121</v>
      </c>
      <c r="F625" s="24">
        <f ca="1" t="shared" si="4641"/>
        <v>0.731788961794806</v>
      </c>
      <c r="G625" s="25">
        <f ca="1">IF(F625&lt;=('Ejercicio 3 - TIR'!$D$18-'Ejercicio 3 - TIR'!$C$18)/('Ejercicio 3 - TIR'!$E$18-'Ejercicio 3 - TIR'!$C$18),'Ejercicio 3 - TIR'!$C$18+SQRT(('Ejercicio 3 - TIR'!$E$18-'Ejercicio 3 - TIR'!$C$18)*('Ejercicio 3 - TIR'!$D$18-'Ejercicio 3 - TIR'!$C$18)*F625),'Ejercicio 3 - TIR'!$E$18-SQRT(('Ejercicio 3 - TIR'!$E$18-'Ejercicio 3 - TIR'!$C$18)*('Ejercicio 3 - TIR'!$E$18-'Ejercicio 3 - TIR'!$D$18)*(1-F625)))</f>
        <v>40514.93279143</v>
      </c>
      <c r="H625" s="24">
        <f ca="1" t="shared" ref="H625:L625" si="4642">RAND()</f>
        <v>0.243201527201739</v>
      </c>
      <c r="I625" s="25">
        <f ca="1">IF(H625&lt;=('Ejercicio 3 - TIR'!$D$18-'Ejercicio 3 - TIR'!$C$18)/('Ejercicio 3 - TIR'!$E$18-'Ejercicio 3 - TIR'!$C$18),'Ejercicio 3 - TIR'!$C$18+SQRT(('Ejercicio 3 - TIR'!$E$18-'Ejercicio 3 - TIR'!$C$18)*('Ejercicio 3 - TIR'!$D$18-'Ejercicio 3 - TIR'!$C$18)*H625),'Ejercicio 3 - TIR'!$E$18-SQRT(('Ejercicio 3 - TIR'!$E$18-'Ejercicio 3 - TIR'!$C$18)*('Ejercicio 3 - TIR'!$E$18-'Ejercicio 3 - TIR'!$D$18)*(1-H625)))</f>
        <v>36039.8865122004</v>
      </c>
      <c r="J625" s="24">
        <f ca="1" t="shared" si="4642"/>
        <v>0.0193232098327818</v>
      </c>
      <c r="K625" s="25">
        <f ca="1">IF(J625&lt;=('Ejercicio 3 - TIR'!$D$18-'Ejercicio 3 - TIR'!$C$18)/('Ejercicio 3 - TIR'!$E$18-'Ejercicio 3 - TIR'!$C$18),'Ejercicio 3 - TIR'!$C$18+SQRT(('Ejercicio 3 - TIR'!$E$18-'Ejercicio 3 - TIR'!$C$18)*('Ejercicio 3 - TIR'!$D$18-'Ejercicio 3 - TIR'!$C$18)*J625),'Ejercicio 3 - TIR'!$E$18-SQRT(('Ejercicio 3 - TIR'!$E$18-'Ejercicio 3 - TIR'!$C$18)*('Ejercicio 3 - TIR'!$E$18-'Ejercicio 3 - TIR'!$D$18)*(1-J625)))</f>
        <v>31702.4927238955</v>
      </c>
      <c r="L625" s="24">
        <f ca="1" t="shared" si="4642"/>
        <v>0.819332665855578</v>
      </c>
      <c r="M625" s="25">
        <f ca="1">IF(L625&lt;=('Ejercicio 3 - TIR'!$D$18-'Ejercicio 3 - TIR'!$C$18)/('Ejercicio 3 - TIR'!$E$18-'Ejercicio 3 - TIR'!$C$18),'Ejercicio 3 - TIR'!$C$18+SQRT(('Ejercicio 3 - TIR'!$E$18-'Ejercicio 3 - TIR'!$C$18)*('Ejercicio 3 - TIR'!$D$18-'Ejercicio 3 - TIR'!$C$18)*L625),'Ejercicio 3 - TIR'!$E$18-SQRT(('Ejercicio 3 - TIR'!$E$18-'Ejercicio 3 - TIR'!$C$18)*('Ejercicio 3 - TIR'!$E$18-'Ejercicio 3 - TIR'!$D$18)*(1-L625)))</f>
        <v>41318.9607363094</v>
      </c>
      <c r="N625" s="24">
        <f ca="1" t="shared" ref="N625:R625" si="4643">RAND()</f>
        <v>0.253435114012249</v>
      </c>
      <c r="O625" s="25">
        <f ca="1">IF(N625&lt;=('Ejercicio 3 - TIR'!$D$18-'Ejercicio 3 - TIR'!$C$18)/('Ejercicio 3 - TIR'!$E$18-'Ejercicio 3 - TIR'!$C$18),'Ejercicio 3 - TIR'!$C$18+SQRT(('Ejercicio 3 - TIR'!$E$18-'Ejercicio 3 - TIR'!$C$18)*('Ejercicio 3 - TIR'!$D$18-'Ejercicio 3 - TIR'!$C$18)*N625),'Ejercicio 3 - TIR'!$E$18-SQRT(('Ejercicio 3 - TIR'!$E$18-'Ejercicio 3 - TIR'!$C$18)*('Ejercicio 3 - TIR'!$E$18-'Ejercicio 3 - TIR'!$D$18)*(1-N625)))</f>
        <v>36165.652204093</v>
      </c>
      <c r="P625" s="24">
        <f ca="1" t="shared" si="4643"/>
        <v>0.315961740371945</v>
      </c>
      <c r="Q625" s="26">
        <f ca="1">IF(P625&lt;=('Ejercicio 3 - TIR'!$D$22-'Ejercicio 3 - TIR'!$C$22)/('Ejercicio 3 - TIR'!$E$22-'Ejercicio 3 - TIR'!$C$22),'Ejercicio 3 - TIR'!$C$22+SQRT(('Ejercicio 3 - TIR'!$E$22-'Ejercicio 3 - TIR'!$C$22)*('Ejercicio 3 - TIR'!$D$22-'Ejercicio 3 - TIR'!$C$22)*P625),'Ejercicio 3 - TIR'!$E$22-SQRT(('Ejercicio 3 - TIR'!$E$22-'Ejercicio 3 - TIR'!$C$22)*('Ejercicio 3 - TIR'!$E$22-'Ejercicio 3 - TIR'!$D$22)*(1-P625)))</f>
        <v>0.143848084465414</v>
      </c>
      <c r="R625" s="24">
        <f ca="1" t="shared" si="4643"/>
        <v>0.617142361210539</v>
      </c>
      <c r="S625" s="26">
        <f ca="1">IF(R625&lt;=('Ejercicio 3 - TIR'!$D$23-'Ejercicio 3 - TIR'!$C$23)/('Ejercicio 3 - TIR'!$E$23-'Ejercicio 3 - TIR'!$C$23),'Ejercicio 3 - TIR'!$C$23+SQRT(('Ejercicio 3 - TIR'!$E$23-'Ejercicio 3 - TIR'!$C$23)*('Ejercicio 3 - TIR'!$D$23-'Ejercicio 3 - TIR'!$C$23)*R625),'Ejercicio 3 - TIR'!$E$23-SQRT(('Ejercicio 3 - TIR'!$E$23-'Ejercicio 3 - TIR'!$C$23)*('Ejercicio 3 - TIR'!$E$23-'Ejercicio 3 - TIR'!$D$23)*(1-R625)))</f>
        <v>0.15374845242998</v>
      </c>
      <c r="T625" s="24">
        <f ca="1" t="shared" ref="T625:X625" si="4644">RAND()</f>
        <v>0.805840826414668</v>
      </c>
      <c r="U625" s="26">
        <f ca="1">IF(T625&lt;=('Ejercicio 3 - TIR'!$D$24-'Ejercicio 3 - TIR'!$C$24)/('Ejercicio 3 - TIR'!$E$24-'Ejercicio 3 - TIR'!$C$24),'Ejercicio 3 - TIR'!$C$24+SQRT(('Ejercicio 3 - TIR'!$E$24-'Ejercicio 3 - TIR'!$C$24)*('Ejercicio 3 - TIR'!$D$24-'Ejercicio 3 - TIR'!$C$24)*T625),'Ejercicio 3 - TIR'!$E$24-SQRT(('Ejercicio 3 - TIR'!$E$24-'Ejercicio 3 - TIR'!$C$24)*('Ejercicio 3 - TIR'!$E$24-'Ejercicio 3 - TIR'!$D$24)*(1-T625)))</f>
        <v>0.196683789200667</v>
      </c>
      <c r="V625" s="24">
        <f ca="1" t="shared" si="4644"/>
        <v>0.852232223285387</v>
      </c>
      <c r="W625" s="26">
        <f ca="1">IF(V625&lt;=('Ejercicio 3 - TIR'!$D$25-'Ejercicio 3 - TIR'!$C$25)/('Ejercicio 3 - TIR'!$E$25-'Ejercicio 3 - TIR'!$C$25),'Ejercicio 3 - TIR'!$C$25+SQRT(('Ejercicio 3 - TIR'!$E$25-'Ejercicio 3 - TIR'!$C$25)*('Ejercicio 3 - TIR'!$D$25-'Ejercicio 3 - TIR'!$C$25)*V625),'Ejercicio 3 - TIR'!$E$25-SQRT(('Ejercicio 3 - TIR'!$E$25-'Ejercicio 3 - TIR'!$C$25)*('Ejercicio 3 - TIR'!$E$25-'Ejercicio 3 - TIR'!$D$25)*(1-V625)))</f>
        <v>0.227258249440706</v>
      </c>
      <c r="X625" s="24">
        <f ca="1" t="shared" si="4644"/>
        <v>0.156946194833038</v>
      </c>
      <c r="Y625" s="26">
        <f ca="1">IF(X625&lt;=('Ejercicio 3 - TIR'!$D$26-'Ejercicio 3 - TIR'!$C$26)/('Ejercicio 3 - TIR'!$E$26-'Ejercicio 3 - TIR'!$C$26),'Ejercicio 3 - TIR'!$C$26+SQRT(('Ejercicio 3 - TIR'!$E$26-'Ejercicio 3 - TIR'!$C$26)*('Ejercicio 3 - TIR'!$D$26-'Ejercicio 3 - TIR'!$C$26)*X625),'Ejercicio 3 - TIR'!$E$26-SQRT(('Ejercicio 3 - TIR'!$E$26-'Ejercicio 3 - TIR'!$C$26)*('Ejercicio 3 - TIR'!$E$26-'Ejercicio 3 - TIR'!$D$26)*(1-X625)))</f>
        <v>0.210585303642385</v>
      </c>
      <c r="Z625" s="24">
        <f ca="1" t="shared" si="4288"/>
        <v>1.14384808446541</v>
      </c>
      <c r="AA625" s="24">
        <f ca="1" t="shared" si="4289"/>
        <v>1.31971295726697</v>
      </c>
      <c r="AB625" s="24">
        <f ca="1" t="shared" si="4290"/>
        <v>1.57927910235945</v>
      </c>
      <c r="AC625" s="24">
        <f ca="1" t="shared" si="4291"/>
        <v>1.93818330653995</v>
      </c>
      <c r="AD625" s="24">
        <f ca="1" t="shared" si="4292"/>
        <v>2.34633622666227</v>
      </c>
      <c r="AE625" s="23">
        <f ca="1" t="shared" si="4293"/>
        <v>5373.35703360893</v>
      </c>
      <c r="AF625" s="23">
        <f ca="1" t="shared" si="4294"/>
        <v>6199.50236188005</v>
      </c>
      <c r="AG625" s="23">
        <f ca="1" t="shared" si="4295"/>
        <v>7418.8439775731</v>
      </c>
      <c r="AH625" s="23">
        <f ca="1" t="shared" si="4296"/>
        <v>9104.83747279008</v>
      </c>
      <c r="AI625" s="23">
        <f ca="1" t="shared" si="4297"/>
        <v>11022.1824366122</v>
      </c>
      <c r="AJ625" s="25">
        <f ca="1" t="shared" si="4298"/>
        <v>46342.9282657222</v>
      </c>
      <c r="AK625" s="25">
        <f ca="1" t="shared" si="4299"/>
        <v>47562.305208582</v>
      </c>
      <c r="AL625" s="25">
        <f ca="1" t="shared" si="4300"/>
        <v>50067.0842515508</v>
      </c>
      <c r="AM625" s="25">
        <f ca="1" t="shared" si="4301"/>
        <v>80083.7199426946</v>
      </c>
      <c r="AN625" s="25">
        <f ca="1" t="shared" si="4302"/>
        <v>84856.7799273317</v>
      </c>
      <c r="AO625" s="25">
        <f ca="1">C625/'Ejercicio 3 - TIR'!$D$7</f>
        <v>14039.4104336389</v>
      </c>
      <c r="AP625" s="25">
        <f ca="1" t="shared" si="4303"/>
        <v>32303.5178320833</v>
      </c>
      <c r="AQ625" s="25">
        <f ca="1" t="shared" si="4304"/>
        <v>33522.8947749431</v>
      </c>
      <c r="AR625" s="25">
        <f ca="1" t="shared" si="4305"/>
        <v>36027.673817912</v>
      </c>
      <c r="AS625" s="25">
        <f ca="1" t="shared" si="4306"/>
        <v>66044.3095090558</v>
      </c>
      <c r="AT625" s="25">
        <f ca="1" t="shared" si="4307"/>
        <v>70817.3694936928</v>
      </c>
      <c r="AU625" s="25">
        <f ca="1">AP625*'Ejercicio 3 - TIR'!$D$5</f>
        <v>16151.7589160417</v>
      </c>
      <c r="AV625" s="25">
        <f ca="1">AQ625*'Ejercicio 3 - TIR'!$D$5</f>
        <v>16761.4473874715</v>
      </c>
      <c r="AW625" s="25">
        <f ca="1">AR625*'Ejercicio 3 - TIR'!$D$5</f>
        <v>18013.836908956</v>
      </c>
      <c r="AX625" s="25">
        <f ca="1">AS625*'Ejercicio 3 - TIR'!$D$5</f>
        <v>33022.1547545279</v>
      </c>
      <c r="AY625" s="25">
        <f ca="1">AT625*'Ejercicio 3 - TIR'!$D$5</f>
        <v>35408.6847468464</v>
      </c>
      <c r="AZ625" s="25">
        <f ca="1" t="shared" ref="AZ625:BD625" si="4645">AJ625-AU625-AE625</f>
        <v>24817.8123160716</v>
      </c>
      <c r="BA625" s="25">
        <f ca="1" t="shared" si="4645"/>
        <v>24601.3554592304</v>
      </c>
      <c r="BB625" s="25">
        <f ca="1" t="shared" si="4645"/>
        <v>24634.4033650218</v>
      </c>
      <c r="BC625" s="25">
        <f ca="1" t="shared" si="4645"/>
        <v>37956.7277153767</v>
      </c>
      <c r="BD625" s="25">
        <f ca="1" t="shared" si="4645"/>
        <v>38425.9127438731</v>
      </c>
      <c r="BE625" s="25">
        <f ca="1" t="shared" ref="BE625:BI625" si="4646">AZ625/Z625</f>
        <v>21696.7730707618</v>
      </c>
      <c r="BF625" s="25">
        <f ca="1" t="shared" si="4646"/>
        <v>18641.4442047898</v>
      </c>
      <c r="BG625" s="25">
        <f ca="1" t="shared" si="4646"/>
        <v>15598.5115792502</v>
      </c>
      <c r="BH625" s="25">
        <f ca="1" t="shared" si="4646"/>
        <v>19583.6624881148</v>
      </c>
      <c r="BI625" s="25">
        <f ca="1" t="shared" si="4646"/>
        <v>16376.9848102866</v>
      </c>
      <c r="BJ625" s="25">
        <f ca="1" t="shared" si="4310"/>
        <v>87645.9517247065</v>
      </c>
      <c r="BK625" s="25">
        <f ca="1" t="shared" si="4311"/>
        <v>32941.1773014271</v>
      </c>
      <c r="BL625" s="25">
        <f ca="1" t="shared" si="4312"/>
        <v>120587.129026134</v>
      </c>
      <c r="BM625" s="25">
        <f ca="1">BK625*'Ejercicio 3 - TIR'!$D$5</f>
        <v>16470.5886507136</v>
      </c>
      <c r="BN625" s="25">
        <f ca="1" t="shared" si="4313"/>
        <v>104116.54037542</v>
      </c>
      <c r="BO625" s="25">
        <f ca="1" t="shared" si="4314"/>
        <v>44374.0923369405</v>
      </c>
      <c r="BP625" s="25">
        <f ca="1" t="shared" si="4315"/>
        <v>-107551.439288315</v>
      </c>
      <c r="BQ625" s="25">
        <f ca="1" t="shared" ref="BQ625:BT625" si="4647">BE625</f>
        <v>21696.7730707618</v>
      </c>
      <c r="BR625" s="25">
        <f ca="1" t="shared" si="4647"/>
        <v>18641.4442047898</v>
      </c>
      <c r="BS625" s="25">
        <f ca="1" t="shared" si="4647"/>
        <v>15598.5115792502</v>
      </c>
      <c r="BT625" s="25">
        <f ca="1" t="shared" si="4647"/>
        <v>19583.6624881148</v>
      </c>
      <c r="BU625" s="25">
        <f ca="1" t="shared" si="4317"/>
        <v>60751.077147227</v>
      </c>
      <c r="BV625" s="27">
        <f ca="1" t="shared" si="4318"/>
        <v>6.99885559248645</v>
      </c>
    </row>
    <row r="626" ht="15" customHeight="1" spans="1:74">
      <c r="A626" s="23">
        <v>625</v>
      </c>
      <c r="B626" s="24">
        <f ca="1" t="shared" ref="B626:F626" si="4648">RAND()</f>
        <v>0.143811724267572</v>
      </c>
      <c r="C626" s="25">
        <f ca="1">IF(B626&lt;=('Ejercicio 3 - TIR'!$D$13-'Ejercicio 3 - TIR'!$C$13)/('Ejercicio 3 - TIR'!$E$13-'Ejercicio 3 - TIR'!$C$13),'Ejercicio 3 - TIR'!$C$13+SQRT(('Ejercicio 3 - TIR'!$E$13-'Ejercicio 3 - TIR'!$C$13)*('Ejercicio 3 - TIR'!$D$13-'Ejercicio 3 - TIR'!$C$13)*B626),'Ejercicio 3 - TIR'!$E$13-SQRT(('Ejercicio 3 - TIR'!$E$13-'Ejercicio 3 - TIR'!$C$13)*('Ejercicio 3 - TIR'!$E$13-'Ejercicio 3 - TIR'!$D$13)*(1-B626)))</f>
        <v>67584.5032604007</v>
      </c>
      <c r="D626" s="24">
        <f ca="1" t="shared" si="4648"/>
        <v>0.601249824991046</v>
      </c>
      <c r="E626" s="25">
        <f ca="1">IF(D626&lt;=('Ejercicio 3 - TIR'!$D$14-'Ejercicio 3 - TIR'!$C$14)/('Ejercicio 3 - TIR'!$E$14-'Ejercicio 3 - TIR'!$C$14),'Ejercicio 3 - TIR'!$C$14+SQRT(('Ejercicio 3 - TIR'!$E$14-'Ejercicio 3 - TIR'!$C$14)*('Ejercicio 3 - TIR'!$D$14-'Ejercicio 3 - TIR'!$C$14)*D626),'Ejercicio 3 - TIR'!$E$14-SQRT(('Ejercicio 3 - TIR'!$E$14-'Ejercicio 3 - TIR'!$C$14)*('Ejercicio 3 - TIR'!$E$14-'Ejercicio 3 - TIR'!$D$14)*(1-D626)))</f>
        <v>32266.1441537004</v>
      </c>
      <c r="F626" s="24">
        <f ca="1" t="shared" si="4648"/>
        <v>0.797706505923295</v>
      </c>
      <c r="G626" s="25">
        <f ca="1">IF(F626&lt;=('Ejercicio 3 - TIR'!$D$18-'Ejercicio 3 - TIR'!$C$18)/('Ejercicio 3 - TIR'!$E$18-'Ejercicio 3 - TIR'!$C$18),'Ejercicio 3 - TIR'!$C$18+SQRT(('Ejercicio 3 - TIR'!$E$18-'Ejercicio 3 - TIR'!$C$18)*('Ejercicio 3 - TIR'!$D$18-'Ejercicio 3 - TIR'!$C$18)*F626),'Ejercicio 3 - TIR'!$E$18-SQRT(('Ejercicio 3 - TIR'!$E$18-'Ejercicio 3 - TIR'!$C$18)*('Ejercicio 3 - TIR'!$E$18-'Ejercicio 3 - TIR'!$D$18)*(1-F626)))</f>
        <v>41104.8732940053</v>
      </c>
      <c r="H626" s="24">
        <f ca="1" t="shared" ref="H626:L626" si="4649">RAND()</f>
        <v>0.555362061828652</v>
      </c>
      <c r="I626" s="25">
        <f ca="1">IF(H626&lt;=('Ejercicio 3 - TIR'!$D$18-'Ejercicio 3 - TIR'!$C$18)/('Ejercicio 3 - TIR'!$E$18-'Ejercicio 3 - TIR'!$C$18),'Ejercicio 3 - TIR'!$C$18+SQRT(('Ejercicio 3 - TIR'!$E$18-'Ejercicio 3 - TIR'!$C$18)*('Ejercicio 3 - TIR'!$D$18-'Ejercicio 3 - TIR'!$C$18)*H626),'Ejercicio 3 - TIR'!$E$18-SQRT(('Ejercicio 3 - TIR'!$E$18-'Ejercicio 3 - TIR'!$C$18)*('Ejercicio 3 - TIR'!$E$18-'Ejercicio 3 - TIR'!$D$18)*(1-H626)))</f>
        <v>39127.1194401245</v>
      </c>
      <c r="J626" s="24">
        <f ca="1" t="shared" si="4649"/>
        <v>0.0838459370691049</v>
      </c>
      <c r="K626" s="25">
        <f ca="1">IF(J626&lt;=('Ejercicio 3 - TIR'!$D$18-'Ejercicio 3 - TIR'!$C$18)/('Ejercicio 3 - TIR'!$E$18-'Ejercicio 3 - TIR'!$C$18),'Ejercicio 3 - TIR'!$C$18+SQRT(('Ejercicio 3 - TIR'!$E$18-'Ejercicio 3 - TIR'!$C$18)*('Ejercicio 3 - TIR'!$D$18-'Ejercicio 3 - TIR'!$C$18)*J626),'Ejercicio 3 - TIR'!$E$18-SQRT(('Ejercicio 3 - TIR'!$E$18-'Ejercicio 3 - TIR'!$C$18)*('Ejercicio 3 - TIR'!$E$18-'Ejercicio 3 - TIR'!$D$18)*(1-J626)))</f>
        <v>33546.3912023867</v>
      </c>
      <c r="L626" s="24">
        <f ca="1" t="shared" si="4649"/>
        <v>0.429192076260512</v>
      </c>
      <c r="M626" s="25">
        <f ca="1">IF(L626&lt;=('Ejercicio 3 - TIR'!$D$18-'Ejercicio 3 - TIR'!$C$18)/('Ejercicio 3 - TIR'!$E$18-'Ejercicio 3 - TIR'!$C$18),'Ejercicio 3 - TIR'!$C$18+SQRT(('Ejercicio 3 - TIR'!$E$18-'Ejercicio 3 - TIR'!$C$18)*('Ejercicio 3 - TIR'!$D$18-'Ejercicio 3 - TIR'!$C$18)*L626),'Ejercicio 3 - TIR'!$E$18-SQRT(('Ejercicio 3 - TIR'!$E$18-'Ejercicio 3 - TIR'!$C$18)*('Ejercicio 3 - TIR'!$E$18-'Ejercicio 3 - TIR'!$D$18)*(1-L626)))</f>
        <v>38023.640784524</v>
      </c>
      <c r="N626" s="24">
        <f ca="1" t="shared" ref="N626:R626" si="4650">RAND()</f>
        <v>0.845883004487675</v>
      </c>
      <c r="O626" s="25">
        <f ca="1">IF(N626&lt;=('Ejercicio 3 - TIR'!$D$18-'Ejercicio 3 - TIR'!$C$18)/('Ejercicio 3 - TIR'!$E$18-'Ejercicio 3 - TIR'!$C$18),'Ejercicio 3 - TIR'!$C$18+SQRT(('Ejercicio 3 - TIR'!$E$18-'Ejercicio 3 - TIR'!$C$18)*('Ejercicio 3 - TIR'!$D$18-'Ejercicio 3 - TIR'!$C$18)*N626),'Ejercicio 3 - TIR'!$E$18-SQRT(('Ejercicio 3 - TIR'!$E$18-'Ejercicio 3 - TIR'!$C$18)*('Ejercicio 3 - TIR'!$E$18-'Ejercicio 3 - TIR'!$D$18)*(1-N626)))</f>
        <v>41600.1802013306</v>
      </c>
      <c r="P626" s="24">
        <f ca="1" t="shared" si="4650"/>
        <v>0.600227122729275</v>
      </c>
      <c r="Q626" s="26">
        <f ca="1">IF(P626&lt;=('Ejercicio 3 - TIR'!$D$22-'Ejercicio 3 - TIR'!$C$22)/('Ejercicio 3 - TIR'!$E$22-'Ejercicio 3 - TIR'!$C$22),'Ejercicio 3 - TIR'!$C$22+SQRT(('Ejercicio 3 - TIR'!$E$22-'Ejercicio 3 - TIR'!$C$22)*('Ejercicio 3 - TIR'!$D$22-'Ejercicio 3 - TIR'!$C$22)*P626),'Ejercicio 3 - TIR'!$E$22-SQRT(('Ejercicio 3 - TIR'!$E$22-'Ejercicio 3 - TIR'!$C$22)*('Ejercicio 3 - TIR'!$E$22-'Ejercicio 3 - TIR'!$D$22)*(1-P626)))</f>
        <v>0.153174803279616</v>
      </c>
      <c r="R626" s="24">
        <f ca="1" t="shared" si="4650"/>
        <v>0.185357586425011</v>
      </c>
      <c r="S626" s="26">
        <f ca="1">IF(R626&lt;=('Ejercicio 3 - TIR'!$D$23-'Ejercicio 3 - TIR'!$C$23)/('Ejercicio 3 - TIR'!$E$23-'Ejercicio 3 - TIR'!$C$23),'Ejercicio 3 - TIR'!$C$23+SQRT(('Ejercicio 3 - TIR'!$E$23-'Ejercicio 3 - TIR'!$C$23)*('Ejercicio 3 - TIR'!$D$23-'Ejercicio 3 - TIR'!$C$23)*R626),'Ejercicio 3 - TIR'!$E$23-SQRT(('Ejercicio 3 - TIR'!$E$23-'Ejercicio 3 - TIR'!$C$23)*('Ejercicio 3 - TIR'!$E$23-'Ejercicio 3 - TIR'!$D$23)*(1-R626)))</f>
        <v>0.138265915130784</v>
      </c>
      <c r="T626" s="24">
        <f ca="1" t="shared" ref="T626:X626" si="4651">RAND()</f>
        <v>0.13084496824577</v>
      </c>
      <c r="U626" s="26">
        <f ca="1">IF(T626&lt;=('Ejercicio 3 - TIR'!$D$24-'Ejercicio 3 - TIR'!$C$24)/('Ejercicio 3 - TIR'!$E$24-'Ejercicio 3 - TIR'!$C$24),'Ejercicio 3 - TIR'!$C$24+SQRT(('Ejercicio 3 - TIR'!$E$24-'Ejercicio 3 - TIR'!$C$24)*('Ejercicio 3 - TIR'!$D$24-'Ejercicio 3 - TIR'!$C$24)*T626),'Ejercicio 3 - TIR'!$E$24-SQRT(('Ejercicio 3 - TIR'!$E$24-'Ejercicio 3 - TIR'!$C$24)*('Ejercicio 3 - TIR'!$E$24-'Ejercicio 3 - TIR'!$D$24)*(1-T626)))</f>
        <v>0.166576321465154</v>
      </c>
      <c r="V626" s="24">
        <f ca="1" t="shared" si="4651"/>
        <v>0.0979128494960602</v>
      </c>
      <c r="W626" s="26">
        <f ca="1">IF(V626&lt;=('Ejercicio 3 - TIR'!$D$25-'Ejercicio 3 - TIR'!$C$25)/('Ejercicio 3 - TIR'!$E$25-'Ejercicio 3 - TIR'!$C$25),'Ejercicio 3 - TIR'!$C$25+SQRT(('Ejercicio 3 - TIR'!$E$25-'Ejercicio 3 - TIR'!$C$25)*('Ejercicio 3 - TIR'!$D$25-'Ejercicio 3 - TIR'!$C$25)*V626),'Ejercicio 3 - TIR'!$E$25-SQRT(('Ejercicio 3 - TIR'!$E$25-'Ejercicio 3 - TIR'!$C$25)*('Ejercicio 3 - TIR'!$E$25-'Ejercicio 3 - TIR'!$D$25)*(1-V626)))</f>
        <v>0.191708030974271</v>
      </c>
      <c r="X626" s="24">
        <f ca="1" t="shared" si="4651"/>
        <v>0.77419157916347</v>
      </c>
      <c r="Y626" s="26">
        <f ca="1">IF(X626&lt;=('Ejercicio 3 - TIR'!$D$26-'Ejercicio 3 - TIR'!$C$26)/('Ejercicio 3 - TIR'!$E$26-'Ejercicio 3 - TIR'!$C$26),'Ejercicio 3 - TIR'!$C$26+SQRT(('Ejercicio 3 - TIR'!$E$26-'Ejercicio 3 - TIR'!$C$26)*('Ejercicio 3 - TIR'!$D$26-'Ejercicio 3 - TIR'!$C$26)*X626),'Ejercicio 3 - TIR'!$E$26-SQRT(('Ejercicio 3 - TIR'!$E$26-'Ejercicio 3 - TIR'!$C$26)*('Ejercicio 3 - TIR'!$E$26-'Ejercicio 3 - TIR'!$D$26)*(1-X626)))</f>
        <v>0.245080586022711</v>
      </c>
      <c r="Z626" s="24">
        <f ca="1" t="shared" si="4288"/>
        <v>1.15317480327962</v>
      </c>
      <c r="AA626" s="24">
        <f ca="1" t="shared" si="4289"/>
        <v>1.31261957276083</v>
      </c>
      <c r="AB626" s="24">
        <f ca="1" t="shared" si="4290"/>
        <v>1.5312709126745</v>
      </c>
      <c r="AC626" s="24">
        <f ca="1" t="shared" si="4291"/>
        <v>1.8248278442315</v>
      </c>
      <c r="AD626" s="24">
        <f ca="1" t="shared" si="4292"/>
        <v>2.27205772168631</v>
      </c>
      <c r="AE626" s="23">
        <f ca="1" t="shared" si="4293"/>
        <v>4942.36028333478</v>
      </c>
      <c r="AF626" s="23">
        <f ca="1" t="shared" si="4294"/>
        <v>5625.72025081611</v>
      </c>
      <c r="AG626" s="23">
        <f ca="1" t="shared" si="4295"/>
        <v>6562.83203578908</v>
      </c>
      <c r="AH626" s="23">
        <f ca="1" t="shared" si="4296"/>
        <v>7820.97964298506</v>
      </c>
      <c r="AI626" s="23">
        <f ca="1" t="shared" si="4297"/>
        <v>9737.74991715954</v>
      </c>
      <c r="AJ626" s="25">
        <f ca="1" t="shared" si="4298"/>
        <v>47401.1041746481</v>
      </c>
      <c r="AK626" s="25">
        <f ca="1" t="shared" si="4299"/>
        <v>51359.0228028583</v>
      </c>
      <c r="AL626" s="25">
        <f ca="1" t="shared" si="4300"/>
        <v>51368.6130734143</v>
      </c>
      <c r="AM626" s="25">
        <f ca="1" t="shared" si="4301"/>
        <v>69386.5984426558</v>
      </c>
      <c r="AN626" s="25">
        <f ca="1" t="shared" si="4302"/>
        <v>94518.0106499753</v>
      </c>
      <c r="AO626" s="25">
        <f ca="1">C626/'Ejercicio 3 - TIR'!$D$7</f>
        <v>13516.9006520801</v>
      </c>
      <c r="AP626" s="25">
        <f ca="1" t="shared" si="4303"/>
        <v>33884.203522568</v>
      </c>
      <c r="AQ626" s="25">
        <f ca="1" t="shared" si="4304"/>
        <v>37842.1221507782</v>
      </c>
      <c r="AR626" s="25">
        <f ca="1" t="shared" si="4305"/>
        <v>37851.7124213342</v>
      </c>
      <c r="AS626" s="25">
        <f ca="1" t="shared" si="4306"/>
        <v>55869.6977905756</v>
      </c>
      <c r="AT626" s="25">
        <f ca="1" t="shared" si="4307"/>
        <v>81001.1099978952</v>
      </c>
      <c r="AU626" s="25">
        <f ca="1">AP626*'Ejercicio 3 - TIR'!$D$5</f>
        <v>16942.101761284</v>
      </c>
      <c r="AV626" s="25">
        <f ca="1">AQ626*'Ejercicio 3 - TIR'!$D$5</f>
        <v>18921.0610753891</v>
      </c>
      <c r="AW626" s="25">
        <f ca="1">AR626*'Ejercicio 3 - TIR'!$D$5</f>
        <v>18925.8562106671</v>
      </c>
      <c r="AX626" s="25">
        <f ca="1">AS626*'Ejercicio 3 - TIR'!$D$5</f>
        <v>27934.8488952878</v>
      </c>
      <c r="AY626" s="25">
        <f ca="1">AT626*'Ejercicio 3 - TIR'!$D$5</f>
        <v>40500.5549989476</v>
      </c>
      <c r="AZ626" s="25">
        <f ca="1" t="shared" ref="AZ626:BD626" si="4652">AJ626-AU626-AE626</f>
        <v>25516.6421300294</v>
      </c>
      <c r="BA626" s="25">
        <f ca="1" t="shared" si="4652"/>
        <v>26812.2414766531</v>
      </c>
      <c r="BB626" s="25">
        <f ca="1" t="shared" si="4652"/>
        <v>25879.9248269582</v>
      </c>
      <c r="BC626" s="25">
        <f ca="1" t="shared" si="4652"/>
        <v>33630.7699043829</v>
      </c>
      <c r="BD626" s="25">
        <f ca="1" t="shared" si="4652"/>
        <v>44279.7057338682</v>
      </c>
      <c r="BE626" s="25">
        <f ca="1" t="shared" ref="BE626:BI626" si="4653">AZ626/Z626</f>
        <v>22127.297663338</v>
      </c>
      <c r="BF626" s="25">
        <f ca="1" t="shared" si="4653"/>
        <v>20426.513540598</v>
      </c>
      <c r="BG626" s="25">
        <f ca="1" t="shared" si="4653"/>
        <v>16900.9445766567</v>
      </c>
      <c r="BH626" s="25">
        <f ca="1" t="shared" si="4653"/>
        <v>18429.5576213909</v>
      </c>
      <c r="BI626" s="25">
        <f ca="1" t="shared" si="4653"/>
        <v>19488.8119748137</v>
      </c>
      <c r="BJ626" s="25">
        <f ca="1" t="shared" si="4310"/>
        <v>73310.5419734586</v>
      </c>
      <c r="BK626" s="25">
        <f ca="1" t="shared" si="4311"/>
        <v>30711.1784998255</v>
      </c>
      <c r="BL626" s="25">
        <f ca="1" t="shared" si="4312"/>
        <v>104021.720473284</v>
      </c>
      <c r="BM626" s="25">
        <f ca="1">BK626*'Ejercicio 3 - TIR'!$D$5</f>
        <v>15355.5892499127</v>
      </c>
      <c r="BN626" s="25">
        <f ca="1" t="shared" si="4313"/>
        <v>88666.1312233713</v>
      </c>
      <c r="BO626" s="25">
        <f ca="1" t="shared" si="4314"/>
        <v>39024.5944797404</v>
      </c>
      <c r="BP626" s="25">
        <f ca="1" t="shared" si="4315"/>
        <v>-99850.6474141011</v>
      </c>
      <c r="BQ626" s="25">
        <f ca="1" t="shared" ref="BQ626:BT626" si="4654">BE626</f>
        <v>22127.297663338</v>
      </c>
      <c r="BR626" s="25">
        <f ca="1" t="shared" si="4654"/>
        <v>20426.513540598</v>
      </c>
      <c r="BS626" s="25">
        <f ca="1" t="shared" si="4654"/>
        <v>16900.9445766567</v>
      </c>
      <c r="BT626" s="25">
        <f ca="1" t="shared" si="4654"/>
        <v>18429.5576213909</v>
      </c>
      <c r="BU626" s="25">
        <f ca="1" t="shared" si="4317"/>
        <v>58513.4064545541</v>
      </c>
      <c r="BV626" s="27">
        <f ca="1" t="shared" si="4318"/>
        <v>9.58443999016323</v>
      </c>
    </row>
    <row r="627" ht="15" customHeight="1" spans="1:74">
      <c r="A627" s="23">
        <v>626</v>
      </c>
      <c r="B627" s="24">
        <f ca="1" t="shared" ref="B627:F627" si="4655">RAND()</f>
        <v>0.776441489714944</v>
      </c>
      <c r="C627" s="25">
        <f ca="1">IF(B627&lt;=('Ejercicio 3 - TIR'!$D$13-'Ejercicio 3 - TIR'!$C$13)/('Ejercicio 3 - TIR'!$E$13-'Ejercicio 3 - TIR'!$C$13),'Ejercicio 3 - TIR'!$C$13+SQRT(('Ejercicio 3 - TIR'!$E$13-'Ejercicio 3 - TIR'!$C$13)*('Ejercicio 3 - TIR'!$D$13-'Ejercicio 3 - TIR'!$C$13)*B627),'Ejercicio 3 - TIR'!$E$13-SQRT(('Ejercicio 3 - TIR'!$E$13-'Ejercicio 3 - TIR'!$C$13)*('Ejercicio 3 - TIR'!$E$13-'Ejercicio 3 - TIR'!$D$13)*(1-B627)))</f>
        <v>83621.0436125476</v>
      </c>
      <c r="D627" s="24">
        <f ca="1" t="shared" si="4655"/>
        <v>0.729538947037549</v>
      </c>
      <c r="E627" s="25">
        <f ca="1">IF(D627&lt;=('Ejercicio 3 - TIR'!$D$14-'Ejercicio 3 - TIR'!$C$14)/('Ejercicio 3 - TIR'!$E$14-'Ejercicio 3 - TIR'!$C$14),'Ejercicio 3 - TIR'!$C$14+SQRT(('Ejercicio 3 - TIR'!$E$14-'Ejercicio 3 - TIR'!$C$14)*('Ejercicio 3 - TIR'!$D$14-'Ejercicio 3 - TIR'!$C$14)*D627),'Ejercicio 3 - TIR'!$E$14-SQRT(('Ejercicio 3 - TIR'!$E$14-'Ejercicio 3 - TIR'!$C$14)*('Ejercicio 3 - TIR'!$E$14-'Ejercicio 3 - TIR'!$D$14)*(1-D627)))</f>
        <v>33630.6077256643</v>
      </c>
      <c r="F627" s="24">
        <f ca="1" t="shared" si="4655"/>
        <v>0.592888199077842</v>
      </c>
      <c r="G627" s="25">
        <f ca="1">IF(F627&lt;=('Ejercicio 3 - TIR'!$D$18-'Ejercicio 3 - TIR'!$C$18)/('Ejercicio 3 - TIR'!$E$18-'Ejercicio 3 - TIR'!$C$18),'Ejercicio 3 - TIR'!$C$18+SQRT(('Ejercicio 3 - TIR'!$E$18-'Ejercicio 3 - TIR'!$C$18)*('Ejercicio 3 - TIR'!$D$18-'Ejercicio 3 - TIR'!$C$18)*F627),'Ejercicio 3 - TIR'!$E$18-SQRT(('Ejercicio 3 - TIR'!$E$18-'Ejercicio 3 - TIR'!$C$18)*('Ejercicio 3 - TIR'!$E$18-'Ejercicio 3 - TIR'!$D$18)*(1-F627)))</f>
        <v>39430.4416578269</v>
      </c>
      <c r="H627" s="24">
        <f ca="1" t="shared" ref="H627:L627" si="4656">RAND()</f>
        <v>0.394253417663628</v>
      </c>
      <c r="I627" s="25">
        <f ca="1">IF(H627&lt;=('Ejercicio 3 - TIR'!$D$18-'Ejercicio 3 - TIR'!$C$18)/('Ejercicio 3 - TIR'!$E$18-'Ejercicio 3 - TIR'!$C$18),'Ejercicio 3 - TIR'!$C$18+SQRT(('Ejercicio 3 - TIR'!$E$18-'Ejercicio 3 - TIR'!$C$18)*('Ejercicio 3 - TIR'!$D$18-'Ejercicio 3 - TIR'!$C$18)*H627),'Ejercicio 3 - TIR'!$E$18-SQRT(('Ejercicio 3 - TIR'!$E$18-'Ejercicio 3 - TIR'!$C$18)*('Ejercicio 3 - TIR'!$E$18-'Ejercicio 3 - TIR'!$D$18)*(1-H627)))</f>
        <v>37690.1243585227</v>
      </c>
      <c r="J627" s="24">
        <f ca="1" t="shared" si="4656"/>
        <v>0.798462964904609</v>
      </c>
      <c r="K627" s="25">
        <f ca="1">IF(J627&lt;=('Ejercicio 3 - TIR'!$D$18-'Ejercicio 3 - TIR'!$C$18)/('Ejercicio 3 - TIR'!$E$18-'Ejercicio 3 - TIR'!$C$18),'Ejercicio 3 - TIR'!$C$18+SQRT(('Ejercicio 3 - TIR'!$E$18-'Ejercicio 3 - TIR'!$C$18)*('Ejercicio 3 - TIR'!$D$18-'Ejercicio 3 - TIR'!$C$18)*J627),'Ejercicio 3 - TIR'!$E$18-SQRT(('Ejercicio 3 - TIR'!$E$18-'Ejercicio 3 - TIR'!$C$18)*('Ejercicio 3 - TIR'!$E$18-'Ejercicio 3 - TIR'!$D$18)*(1-J627)))</f>
        <v>41112.1628593581</v>
      </c>
      <c r="L627" s="24">
        <f ca="1" t="shared" si="4656"/>
        <v>0.638585378296025</v>
      </c>
      <c r="M627" s="25">
        <f ca="1">IF(L627&lt;=('Ejercicio 3 - TIR'!$D$18-'Ejercicio 3 - TIR'!$C$18)/('Ejercicio 3 - TIR'!$E$18-'Ejercicio 3 - TIR'!$C$18),'Ejercicio 3 - TIR'!$C$18+SQRT(('Ejercicio 3 - TIR'!$E$18-'Ejercicio 3 - TIR'!$C$18)*('Ejercicio 3 - TIR'!$D$18-'Ejercicio 3 - TIR'!$C$18)*L627),'Ejercicio 3 - TIR'!$E$18-SQRT(('Ejercicio 3 - TIR'!$E$18-'Ejercicio 3 - TIR'!$C$18)*('Ejercicio 3 - TIR'!$E$18-'Ejercicio 3 - TIR'!$D$18)*(1-L627)))</f>
        <v>39787.1245391281</v>
      </c>
      <c r="N627" s="24">
        <f ca="1" t="shared" ref="N627:R627" si="4657">RAND()</f>
        <v>0.675736855197539</v>
      </c>
      <c r="O627" s="25">
        <f ca="1">IF(N627&lt;=('Ejercicio 3 - TIR'!$D$18-'Ejercicio 3 - TIR'!$C$18)/('Ejercicio 3 - TIR'!$E$18-'Ejercicio 3 - TIR'!$C$18),'Ejercicio 3 - TIR'!$C$18+SQRT(('Ejercicio 3 - TIR'!$E$18-'Ejercicio 3 - TIR'!$C$18)*('Ejercicio 3 - TIR'!$D$18-'Ejercicio 3 - TIR'!$C$18)*N627),'Ejercicio 3 - TIR'!$E$18-SQRT(('Ejercicio 3 - TIR'!$E$18-'Ejercicio 3 - TIR'!$C$18)*('Ejercicio 3 - TIR'!$E$18-'Ejercicio 3 - TIR'!$D$18)*(1-N627)))</f>
        <v>40068.4955784077</v>
      </c>
      <c r="P627" s="24">
        <f ca="1" t="shared" si="4657"/>
        <v>0.826572122863248</v>
      </c>
      <c r="Q627" s="26">
        <f ca="1">IF(P627&lt;=('Ejercicio 3 - TIR'!$D$22-'Ejercicio 3 - TIR'!$C$22)/('Ejercicio 3 - TIR'!$E$22-'Ejercicio 3 - TIR'!$C$22),'Ejercicio 3 - TIR'!$C$22+SQRT(('Ejercicio 3 - TIR'!$E$22-'Ejercicio 3 - TIR'!$C$22)*('Ejercicio 3 - TIR'!$D$22-'Ejercicio 3 - TIR'!$C$22)*P627),'Ejercicio 3 - TIR'!$E$22-SQRT(('Ejercicio 3 - TIR'!$E$22-'Ejercicio 3 - TIR'!$C$22)*('Ejercicio 3 - TIR'!$E$22-'Ejercicio 3 - TIR'!$D$22)*(1-P627)))</f>
        <v>0.16233166168407</v>
      </c>
      <c r="R627" s="24">
        <f ca="1" t="shared" si="4657"/>
        <v>0.285531624198094</v>
      </c>
      <c r="S627" s="26">
        <f ca="1">IF(R627&lt;=('Ejercicio 3 - TIR'!$D$23-'Ejercicio 3 - TIR'!$C$23)/('Ejercicio 3 - TIR'!$E$23-'Ejercicio 3 - TIR'!$C$23),'Ejercicio 3 - TIR'!$C$23+SQRT(('Ejercicio 3 - TIR'!$E$23-'Ejercicio 3 - TIR'!$C$23)*('Ejercicio 3 - TIR'!$D$23-'Ejercicio 3 - TIR'!$C$23)*R627),'Ejercicio 3 - TIR'!$E$23-SQRT(('Ejercicio 3 - TIR'!$E$23-'Ejercicio 3 - TIR'!$C$23)*('Ejercicio 3 - TIR'!$E$23-'Ejercicio 3 - TIR'!$D$23)*(1-R627)))</f>
        <v>0.14267061806737</v>
      </c>
      <c r="T627" s="24">
        <f ca="1" t="shared" ref="T627:X627" si="4658">RAND()</f>
        <v>0.57071053601892</v>
      </c>
      <c r="U627" s="26">
        <f ca="1">IF(T627&lt;=('Ejercicio 3 - TIR'!$D$24-'Ejercicio 3 - TIR'!$C$24)/('Ejercicio 3 - TIR'!$E$24-'Ejercicio 3 - TIR'!$C$24),'Ejercicio 3 - TIR'!$C$24+SQRT(('Ejercicio 3 - TIR'!$E$24-'Ejercicio 3 - TIR'!$C$24)*('Ejercicio 3 - TIR'!$D$24-'Ejercicio 3 - TIR'!$C$24)*T627),'Ejercicio 3 - TIR'!$E$24-SQRT(('Ejercicio 3 - TIR'!$E$24-'Ejercicio 3 - TIR'!$C$24)*('Ejercicio 3 - TIR'!$E$24-'Ejercicio 3 - TIR'!$D$24)*(1-T627)))</f>
        <v>0.185329976937605</v>
      </c>
      <c r="V627" s="24">
        <f ca="1" t="shared" si="4658"/>
        <v>0.265834895441142</v>
      </c>
      <c r="W627" s="26">
        <f ca="1">IF(V627&lt;=('Ejercicio 3 - TIR'!$D$25-'Ejercicio 3 - TIR'!$C$25)/('Ejercicio 3 - TIR'!$E$25-'Ejercicio 3 - TIR'!$C$25),'Ejercicio 3 - TIR'!$C$25+SQRT(('Ejercicio 3 - TIR'!$E$25-'Ejercicio 3 - TIR'!$C$25)*('Ejercicio 3 - TIR'!$D$25-'Ejercicio 3 - TIR'!$C$25)*V627),'Ejercicio 3 - TIR'!$E$25-SQRT(('Ejercicio 3 - TIR'!$E$25-'Ejercicio 3 - TIR'!$C$25)*('Ejercicio 3 - TIR'!$E$25-'Ejercicio 3 - TIR'!$D$25)*(1-V627)))</f>
        <v>0.199291678351496</v>
      </c>
      <c r="X627" s="24">
        <f ca="1" t="shared" si="4658"/>
        <v>0.059137347571115</v>
      </c>
      <c r="Y627" s="26">
        <f ca="1">IF(X627&lt;=('Ejercicio 3 - TIR'!$D$26-'Ejercicio 3 - TIR'!$C$26)/('Ejercicio 3 - TIR'!$E$26-'Ejercicio 3 - TIR'!$C$26),'Ejercicio 3 - TIR'!$C$26+SQRT(('Ejercicio 3 - TIR'!$E$26-'Ejercicio 3 - TIR'!$C$26)*('Ejercicio 3 - TIR'!$D$26-'Ejercicio 3 - TIR'!$C$26)*X627),'Ejercicio 3 - TIR'!$E$26-SQRT(('Ejercicio 3 - TIR'!$E$26-'Ejercicio 3 - TIR'!$C$26)*('Ejercicio 3 - TIR'!$E$26-'Ejercicio 3 - TIR'!$D$26)*(1-X627)))</f>
        <v>0.202636092688882</v>
      </c>
      <c r="Z627" s="24">
        <f ca="1" t="shared" si="4288"/>
        <v>1.16233166168407</v>
      </c>
      <c r="AA627" s="24">
        <f ca="1" t="shared" si="4289"/>
        <v>1.32816223825581</v>
      </c>
      <c r="AB627" s="24">
        <f ca="1" t="shared" si="4290"/>
        <v>1.57431051524116</v>
      </c>
      <c r="AC627" s="24">
        <f ca="1" t="shared" si="4291"/>
        <v>1.88805750006998</v>
      </c>
      <c r="AD627" s="24">
        <f ca="1" t="shared" si="4292"/>
        <v>2.27064609465609</v>
      </c>
      <c r="AE627" s="23">
        <f ca="1" t="shared" si="4293"/>
        <v>5459.31243555221</v>
      </c>
      <c r="AF627" s="23">
        <f ca="1" t="shared" si="4294"/>
        <v>6238.19591495532</v>
      </c>
      <c r="AG627" s="23">
        <f ca="1" t="shared" si="4295"/>
        <v>7394.32062000625</v>
      </c>
      <c r="AH627" s="23">
        <f ca="1" t="shared" si="4296"/>
        <v>8867.94718663637</v>
      </c>
      <c r="AI627" s="23">
        <f ca="1" t="shared" si="4297"/>
        <v>10664.9133547077</v>
      </c>
      <c r="AJ627" s="25">
        <f ca="1" t="shared" si="4298"/>
        <v>45831.2507730787</v>
      </c>
      <c r="AK627" s="25">
        <f ca="1" t="shared" si="4299"/>
        <v>50058.5999281553</v>
      </c>
      <c r="AL627" s="25">
        <f ca="1" t="shared" si="4300"/>
        <v>64723.3102937944</v>
      </c>
      <c r="AM627" s="25">
        <f ca="1" t="shared" si="4301"/>
        <v>75120.378892319</v>
      </c>
      <c r="AN627" s="25">
        <f ca="1" t="shared" si="4302"/>
        <v>90981.3730038564</v>
      </c>
      <c r="AO627" s="25">
        <f ca="1">C627/'Ejercicio 3 - TIR'!$D$7</f>
        <v>16724.2087225095</v>
      </c>
      <c r="AP627" s="25">
        <f ca="1" t="shared" si="4303"/>
        <v>29107.0420505692</v>
      </c>
      <c r="AQ627" s="25">
        <f ca="1" t="shared" si="4304"/>
        <v>33334.3912056458</v>
      </c>
      <c r="AR627" s="25">
        <f ca="1" t="shared" si="4305"/>
        <v>47999.1015712849</v>
      </c>
      <c r="AS627" s="25">
        <f ca="1" t="shared" si="4306"/>
        <v>58396.1701698095</v>
      </c>
      <c r="AT627" s="25">
        <f ca="1" t="shared" si="4307"/>
        <v>74257.1642813469</v>
      </c>
      <c r="AU627" s="25">
        <f ca="1">AP627*'Ejercicio 3 - TIR'!$D$5</f>
        <v>14553.5210252846</v>
      </c>
      <c r="AV627" s="25">
        <f ca="1">AQ627*'Ejercicio 3 - TIR'!$D$5</f>
        <v>16667.1956028229</v>
      </c>
      <c r="AW627" s="25">
        <f ca="1">AR627*'Ejercicio 3 - TIR'!$D$5</f>
        <v>23999.5507856425</v>
      </c>
      <c r="AX627" s="25">
        <f ca="1">AS627*'Ejercicio 3 - TIR'!$D$5</f>
        <v>29198.0850849048</v>
      </c>
      <c r="AY627" s="25">
        <f ca="1">AT627*'Ejercicio 3 - TIR'!$D$5</f>
        <v>37128.5821406734</v>
      </c>
      <c r="AZ627" s="25">
        <f ca="1" t="shared" ref="AZ627:BD627" si="4659">AJ627-AU627-AE627</f>
        <v>25818.4173122419</v>
      </c>
      <c r="BA627" s="25">
        <f ca="1" t="shared" si="4659"/>
        <v>27153.2084103771</v>
      </c>
      <c r="BB627" s="25">
        <f ca="1" t="shared" si="4659"/>
        <v>33329.4388881457</v>
      </c>
      <c r="BC627" s="25">
        <f ca="1" t="shared" si="4659"/>
        <v>37054.3466207779</v>
      </c>
      <c r="BD627" s="25">
        <f ca="1" t="shared" si="4659"/>
        <v>43187.8775084752</v>
      </c>
      <c r="BE627" s="25">
        <f ca="1" t="shared" ref="BE627:BI627" si="4660">AZ627/Z627</f>
        <v>22212.6077808414</v>
      </c>
      <c r="BF627" s="25">
        <f ca="1" t="shared" si="4660"/>
        <v>20444.1954666891</v>
      </c>
      <c r="BG627" s="25">
        <f ca="1" t="shared" si="4660"/>
        <v>21170.8164085026</v>
      </c>
      <c r="BH627" s="25">
        <f ca="1" t="shared" si="4660"/>
        <v>19625.6452038164</v>
      </c>
      <c r="BI627" s="25">
        <f ca="1" t="shared" si="4660"/>
        <v>19020.0831429067</v>
      </c>
      <c r="BJ627" s="25">
        <f ca="1" t="shared" si="4310"/>
        <v>76363.2080931906</v>
      </c>
      <c r="BK627" s="25">
        <f ca="1" t="shared" si="4311"/>
        <v>37974.7592219796</v>
      </c>
      <c r="BL627" s="25">
        <f ca="1" t="shared" si="4312"/>
        <v>114337.96731517</v>
      </c>
      <c r="BM627" s="25">
        <f ca="1">BK627*'Ejercicio 3 - TIR'!$D$5</f>
        <v>18987.3796109898</v>
      </c>
      <c r="BN627" s="25">
        <f ca="1" t="shared" si="4313"/>
        <v>95350.5877041804</v>
      </c>
      <c r="BO627" s="25">
        <f ca="1" t="shared" si="4314"/>
        <v>41992.712086919</v>
      </c>
      <c r="BP627" s="25">
        <f ca="1" t="shared" si="4315"/>
        <v>-117251.651338212</v>
      </c>
      <c r="BQ627" s="25">
        <f ca="1" t="shared" ref="BQ627:BT627" si="4661">BE627</f>
        <v>22212.6077808414</v>
      </c>
      <c r="BR627" s="25">
        <f ca="1" t="shared" si="4661"/>
        <v>20444.1954666891</v>
      </c>
      <c r="BS627" s="25">
        <f ca="1" t="shared" si="4661"/>
        <v>21170.8164085026</v>
      </c>
      <c r="BT627" s="25">
        <f ca="1" t="shared" si="4661"/>
        <v>19625.6452038164</v>
      </c>
      <c r="BU627" s="25">
        <f ca="1" t="shared" si="4317"/>
        <v>61012.7952298257</v>
      </c>
      <c r="BV627" s="27">
        <f ca="1" t="shared" si="4318"/>
        <v>6.21585389475512</v>
      </c>
    </row>
    <row r="628" ht="15" customHeight="1" spans="1:74">
      <c r="A628" s="23">
        <v>627</v>
      </c>
      <c r="B628" s="24">
        <f ca="1" t="shared" ref="B628:F628" si="4662">RAND()</f>
        <v>0.204284061722532</v>
      </c>
      <c r="C628" s="25">
        <f ca="1">IF(B628&lt;=('Ejercicio 3 - TIR'!$D$13-'Ejercicio 3 - TIR'!$C$13)/('Ejercicio 3 - TIR'!$E$13-'Ejercicio 3 - TIR'!$C$13),'Ejercicio 3 - TIR'!$C$13+SQRT(('Ejercicio 3 - TIR'!$E$13-'Ejercicio 3 - TIR'!$C$13)*('Ejercicio 3 - TIR'!$D$13-'Ejercicio 3 - TIR'!$C$13)*B628),'Ejercicio 3 - TIR'!$E$13-SQRT(('Ejercicio 3 - TIR'!$E$13-'Ejercicio 3 - TIR'!$C$13)*('Ejercicio 3 - TIR'!$E$13-'Ejercicio 3 - TIR'!$D$13)*(1-B628)))</f>
        <v>69039.5588769039</v>
      </c>
      <c r="D628" s="24">
        <f ca="1" t="shared" si="4662"/>
        <v>0.0807091217212614</v>
      </c>
      <c r="E628" s="25">
        <f ca="1">IF(D628&lt;=('Ejercicio 3 - TIR'!$D$14-'Ejercicio 3 - TIR'!$C$14)/('Ejercicio 3 - TIR'!$E$14-'Ejercicio 3 - TIR'!$C$14),'Ejercicio 3 - TIR'!$C$14+SQRT(('Ejercicio 3 - TIR'!$E$14-'Ejercicio 3 - TIR'!$C$14)*('Ejercicio 3 - TIR'!$D$14-'Ejercicio 3 - TIR'!$C$14)*D628),'Ejercicio 3 - TIR'!$E$14-SQRT(('Ejercicio 3 - TIR'!$E$14-'Ejercicio 3 - TIR'!$C$14)*('Ejercicio 3 - TIR'!$E$14-'Ejercicio 3 - TIR'!$D$14)*(1-D628)))</f>
        <v>27460.32195639</v>
      </c>
      <c r="F628" s="24">
        <f ca="1" t="shared" si="4662"/>
        <v>0.807683871778819</v>
      </c>
      <c r="G628" s="25">
        <f ca="1">IF(F628&lt;=('Ejercicio 3 - TIR'!$D$18-'Ejercicio 3 - TIR'!$C$18)/('Ejercicio 3 - TIR'!$E$18-'Ejercicio 3 - TIR'!$C$18),'Ejercicio 3 - TIR'!$C$18+SQRT(('Ejercicio 3 - TIR'!$E$18-'Ejercicio 3 - TIR'!$C$18)*('Ejercicio 3 - TIR'!$D$18-'Ejercicio 3 - TIR'!$C$18)*F628),'Ejercicio 3 - TIR'!$E$18-SQRT(('Ejercicio 3 - TIR'!$E$18-'Ejercicio 3 - TIR'!$C$18)*('Ejercicio 3 - TIR'!$E$18-'Ejercicio 3 - TIR'!$D$18)*(1-F628)))</f>
        <v>41202.1440763783</v>
      </c>
      <c r="H628" s="24">
        <f ca="1" t="shared" ref="H628:L628" si="4663">RAND()</f>
        <v>0.764165032642843</v>
      </c>
      <c r="I628" s="25">
        <f ca="1">IF(H628&lt;=('Ejercicio 3 - TIR'!$D$18-'Ejercicio 3 - TIR'!$C$18)/('Ejercicio 3 - TIR'!$E$18-'Ejercicio 3 - TIR'!$C$18),'Ejercicio 3 - TIR'!$C$18+SQRT(('Ejercicio 3 - TIR'!$E$18-'Ejercicio 3 - TIR'!$C$18)*('Ejercicio 3 - TIR'!$D$18-'Ejercicio 3 - TIR'!$C$18)*H628),'Ejercicio 3 - TIR'!$E$18-SQRT(('Ejercicio 3 - TIR'!$E$18-'Ejercicio 3 - TIR'!$C$18)*('Ejercicio 3 - TIR'!$E$18-'Ejercicio 3 - TIR'!$D$18)*(1-H628)))</f>
        <v>40794.3344698149</v>
      </c>
      <c r="J628" s="24">
        <f ca="1" t="shared" si="4663"/>
        <v>0.743808689092471</v>
      </c>
      <c r="K628" s="25">
        <f ca="1">IF(J628&lt;=('Ejercicio 3 - TIR'!$D$18-'Ejercicio 3 - TIR'!$C$18)/('Ejercicio 3 - TIR'!$E$18-'Ejercicio 3 - TIR'!$C$18),'Ejercicio 3 - TIR'!$C$18+SQRT(('Ejercicio 3 - TIR'!$E$18-'Ejercicio 3 - TIR'!$C$18)*('Ejercicio 3 - TIR'!$D$18-'Ejercicio 3 - TIR'!$C$18)*J628),'Ejercicio 3 - TIR'!$E$18-SQRT(('Ejercicio 3 - TIR'!$E$18-'Ejercicio 3 - TIR'!$C$18)*('Ejercicio 3 - TIR'!$E$18-'Ejercicio 3 - TIR'!$D$18)*(1-J628)))</f>
        <v>40616.5825754253</v>
      </c>
      <c r="L628" s="24">
        <f ca="1" t="shared" si="4663"/>
        <v>0.747427498952587</v>
      </c>
      <c r="M628" s="25">
        <f ca="1">IF(L628&lt;=('Ejercicio 3 - TIR'!$D$18-'Ejercicio 3 - TIR'!$C$18)/('Ejercicio 3 - TIR'!$E$18-'Ejercicio 3 - TIR'!$C$18),'Ejercicio 3 - TIR'!$C$18+SQRT(('Ejercicio 3 - TIR'!$E$18-'Ejercicio 3 - TIR'!$C$18)*('Ejercicio 3 - TIR'!$D$18-'Ejercicio 3 - TIR'!$C$18)*L628),'Ejercicio 3 - TIR'!$E$18-SQRT(('Ejercicio 3 - TIR'!$E$18-'Ejercicio 3 - TIR'!$C$18)*('Ejercicio 3 - TIR'!$E$18-'Ejercicio 3 - TIR'!$D$18)*(1-L628)))</f>
        <v>40647.6514870066</v>
      </c>
      <c r="N628" s="24">
        <f ca="1" t="shared" ref="N628:R628" si="4664">RAND()</f>
        <v>0.236461453313884</v>
      </c>
      <c r="O628" s="25">
        <f ca="1">IF(N628&lt;=('Ejercicio 3 - TIR'!$D$18-'Ejercicio 3 - TIR'!$C$18)/('Ejercicio 3 - TIR'!$E$18-'Ejercicio 3 - TIR'!$C$18),'Ejercicio 3 - TIR'!$C$18+SQRT(('Ejercicio 3 - TIR'!$E$18-'Ejercicio 3 - TIR'!$C$18)*('Ejercicio 3 - TIR'!$D$18-'Ejercicio 3 - TIR'!$C$18)*N628),'Ejercicio 3 - TIR'!$E$18-SQRT(('Ejercicio 3 - TIR'!$E$18-'Ejercicio 3 - TIR'!$C$18)*('Ejercicio 3 - TIR'!$E$18-'Ejercicio 3 - TIR'!$D$18)*(1-N628)))</f>
        <v>35955.6039153962</v>
      </c>
      <c r="P628" s="24">
        <f ca="1" t="shared" si="4664"/>
        <v>0.21735760116656</v>
      </c>
      <c r="Q628" s="26">
        <f ca="1">IF(P628&lt;=('Ejercicio 3 - TIR'!$D$22-'Ejercicio 3 - TIR'!$C$22)/('Ejercicio 3 - TIR'!$E$22-'Ejercicio 3 - TIR'!$C$22),'Ejercicio 3 - TIR'!$C$22+SQRT(('Ejercicio 3 - TIR'!$E$22-'Ejercicio 3 - TIR'!$C$22)*('Ejercicio 3 - TIR'!$D$22-'Ejercicio 3 - TIR'!$C$22)*P628),'Ejercicio 3 - TIR'!$E$22-SQRT(('Ejercicio 3 - TIR'!$E$22-'Ejercicio 3 - TIR'!$C$22)*('Ejercicio 3 - TIR'!$E$22-'Ejercicio 3 - TIR'!$D$22)*(1-P628)))</f>
        <v>0.139779880740283</v>
      </c>
      <c r="R628" s="24">
        <f ca="1" t="shared" si="4664"/>
        <v>0.726345522853318</v>
      </c>
      <c r="S628" s="26">
        <f ca="1">IF(R628&lt;=('Ejercicio 3 - TIR'!$D$23-'Ejercicio 3 - TIR'!$C$23)/('Ejercicio 3 - TIR'!$E$23-'Ejercicio 3 - TIR'!$C$23),'Ejercicio 3 - TIR'!$C$23+SQRT(('Ejercicio 3 - TIR'!$E$23-'Ejercicio 3 - TIR'!$C$23)*('Ejercicio 3 - TIR'!$D$23-'Ejercicio 3 - TIR'!$C$23)*R628),'Ejercicio 3 - TIR'!$E$23-SQRT(('Ejercicio 3 - TIR'!$E$23-'Ejercicio 3 - TIR'!$C$23)*('Ejercicio 3 - TIR'!$E$23-'Ejercicio 3 - TIR'!$D$23)*(1-R628)))</f>
        <v>0.157805900359239</v>
      </c>
      <c r="T628" s="24">
        <f ca="1" t="shared" ref="T628:X628" si="4665">RAND()</f>
        <v>0.471667013637552</v>
      </c>
      <c r="U628" s="26">
        <f ca="1">IF(T628&lt;=('Ejercicio 3 - TIR'!$D$24-'Ejercicio 3 - TIR'!$C$24)/('Ejercicio 3 - TIR'!$E$24-'Ejercicio 3 - TIR'!$C$24),'Ejercicio 3 - TIR'!$C$24+SQRT(('Ejercicio 3 - TIR'!$E$24-'Ejercicio 3 - TIR'!$C$24)*('Ejercicio 3 - TIR'!$D$24-'Ejercicio 3 - TIR'!$C$24)*T628),'Ejercicio 3 - TIR'!$E$24-SQRT(('Ejercicio 3 - TIR'!$E$24-'Ejercicio 3 - TIR'!$C$24)*('Ejercicio 3 - TIR'!$E$24-'Ejercicio 3 - TIR'!$D$24)*(1-T628)))</f>
        <v>0.181537910069591</v>
      </c>
      <c r="V628" s="24">
        <f ca="1" t="shared" si="4665"/>
        <v>0.368812898368121</v>
      </c>
      <c r="W628" s="26">
        <f ca="1">IF(V628&lt;=('Ejercicio 3 - TIR'!$D$25-'Ejercicio 3 - TIR'!$C$25)/('Ejercicio 3 - TIR'!$E$25-'Ejercicio 3 - TIR'!$C$25),'Ejercicio 3 - TIR'!$C$25+SQRT(('Ejercicio 3 - TIR'!$E$25-'Ejercicio 3 - TIR'!$C$25)*('Ejercicio 3 - TIR'!$D$25-'Ejercicio 3 - TIR'!$C$25)*V628),'Ejercicio 3 - TIR'!$E$25-SQRT(('Ejercicio 3 - TIR'!$E$25-'Ejercicio 3 - TIR'!$C$25)*('Ejercicio 3 - TIR'!$E$25-'Ejercicio 3 - TIR'!$D$25)*(1-V628)))</f>
        <v>0.202998352627684</v>
      </c>
      <c r="X628" s="24">
        <f ca="1" t="shared" si="4665"/>
        <v>0.291143960476905</v>
      </c>
      <c r="Y628" s="26">
        <f ca="1">IF(X628&lt;=('Ejercicio 3 - TIR'!$D$26-'Ejercicio 3 - TIR'!$C$26)/('Ejercicio 3 - TIR'!$E$26-'Ejercicio 3 - TIR'!$C$26),'Ejercicio 3 - TIR'!$C$26+SQRT(('Ejercicio 3 - TIR'!$E$26-'Ejercicio 3 - TIR'!$C$26)*('Ejercicio 3 - TIR'!$D$26-'Ejercicio 3 - TIR'!$C$26)*X628),'Ejercicio 3 - TIR'!$E$26-SQRT(('Ejercicio 3 - TIR'!$E$26-'Ejercicio 3 - TIR'!$C$26)*('Ejercicio 3 - TIR'!$E$26-'Ejercicio 3 - TIR'!$D$26)*(1-X628)))</f>
        <v>0.218037273285533</v>
      </c>
      <c r="Z628" s="24">
        <f ca="1" t="shared" si="4288"/>
        <v>1.13977988074028</v>
      </c>
      <c r="AA628" s="24">
        <f ca="1" t="shared" si="4289"/>
        <v>1.31964387103185</v>
      </c>
      <c r="AB628" s="24">
        <f ca="1" t="shared" si="4290"/>
        <v>1.55920926141512</v>
      </c>
      <c r="AC628" s="24">
        <f ca="1" t="shared" si="4291"/>
        <v>1.87572617288421</v>
      </c>
      <c r="AD628" s="24">
        <f ca="1" t="shared" si="4292"/>
        <v>2.28470439305019</v>
      </c>
      <c r="AE628" s="23">
        <f ca="1" t="shared" si="4293"/>
        <v>3838.40052815396</v>
      </c>
      <c r="AF628" s="23">
        <f ca="1" t="shared" si="4294"/>
        <v>4444.12277943867</v>
      </c>
      <c r="AG628" s="23">
        <f ca="1" t="shared" si="4295"/>
        <v>5250.89954091063</v>
      </c>
      <c r="AH628" s="23">
        <f ca="1" t="shared" si="4296"/>
        <v>6316.82349752895</v>
      </c>
      <c r="AI628" s="23">
        <f ca="1" t="shared" si="4297"/>
        <v>7694.12646875614</v>
      </c>
      <c r="AJ628" s="25">
        <f ca="1" t="shared" si="4298"/>
        <v>46961.3748616184</v>
      </c>
      <c r="AK628" s="25">
        <f ca="1" t="shared" si="4299"/>
        <v>53833.9934559146</v>
      </c>
      <c r="AL628" s="25">
        <f ca="1" t="shared" si="4300"/>
        <v>63329.751718635</v>
      </c>
      <c r="AM628" s="25">
        <f ca="1" t="shared" si="4301"/>
        <v>76243.8637604541</v>
      </c>
      <c r="AN628" s="25">
        <f ca="1" t="shared" si="4302"/>
        <v>82147.9262202784</v>
      </c>
      <c r="AO628" s="25">
        <f ca="1">C628/'Ejercicio 3 - TIR'!$D$7</f>
        <v>13807.9117753808</v>
      </c>
      <c r="AP628" s="25">
        <f ca="1" t="shared" si="4303"/>
        <v>33153.4630862376</v>
      </c>
      <c r="AQ628" s="25">
        <f ca="1" t="shared" si="4304"/>
        <v>40026.0816805338</v>
      </c>
      <c r="AR628" s="25">
        <f ca="1" t="shared" si="4305"/>
        <v>49521.8399432542</v>
      </c>
      <c r="AS628" s="25">
        <f ca="1" t="shared" si="4306"/>
        <v>62435.9519850733</v>
      </c>
      <c r="AT628" s="25">
        <f ca="1" t="shared" si="4307"/>
        <v>68340.0144448976</v>
      </c>
      <c r="AU628" s="25">
        <f ca="1">AP628*'Ejercicio 3 - TIR'!$D$5</f>
        <v>16576.7315431188</v>
      </c>
      <c r="AV628" s="25">
        <f ca="1">AQ628*'Ejercicio 3 - TIR'!$D$5</f>
        <v>20013.0408402669</v>
      </c>
      <c r="AW628" s="25">
        <f ca="1">AR628*'Ejercicio 3 - TIR'!$D$5</f>
        <v>24760.9199716271</v>
      </c>
      <c r="AX628" s="25">
        <f ca="1">AS628*'Ejercicio 3 - TIR'!$D$5</f>
        <v>31217.9759925367</v>
      </c>
      <c r="AY628" s="25">
        <f ca="1">AT628*'Ejercicio 3 - TIR'!$D$5</f>
        <v>34170.0072224488</v>
      </c>
      <c r="AZ628" s="25">
        <f ca="1" t="shared" ref="AZ628:BD628" si="4666">AJ628-AU628-AE628</f>
        <v>26546.2427903456</v>
      </c>
      <c r="BA628" s="25">
        <f ca="1" t="shared" si="4666"/>
        <v>29376.829836209</v>
      </c>
      <c r="BB628" s="25">
        <f ca="1" t="shared" si="4666"/>
        <v>33317.9322060973</v>
      </c>
      <c r="BC628" s="25">
        <f ca="1" t="shared" si="4666"/>
        <v>38709.0642703885</v>
      </c>
      <c r="BD628" s="25">
        <f ca="1" t="shared" si="4666"/>
        <v>40283.7925290735</v>
      </c>
      <c r="BE628" s="25">
        <f ca="1" t="shared" ref="BE628:BI628" si="4667">AZ628/Z628</f>
        <v>23290.6750144633</v>
      </c>
      <c r="BF628" s="25">
        <f ca="1" t="shared" si="4667"/>
        <v>22261.1800661332</v>
      </c>
      <c r="BG628" s="25">
        <f ca="1" t="shared" si="4667"/>
        <v>21368.4801845382</v>
      </c>
      <c r="BH628" s="25">
        <f ca="1" t="shared" si="4667"/>
        <v>20636.8417895814</v>
      </c>
      <c r="BI628" s="25">
        <f ca="1" t="shared" si="4667"/>
        <v>17631.9495211775</v>
      </c>
      <c r="BJ628" s="25">
        <f ca="1" t="shared" si="4310"/>
        <v>62738.7182083368</v>
      </c>
      <c r="BK628" s="25">
        <f ca="1" t="shared" si="4311"/>
        <v>31546.996692062</v>
      </c>
      <c r="BL628" s="25">
        <f ca="1" t="shared" si="4312"/>
        <v>94285.7149003988</v>
      </c>
      <c r="BM628" s="25">
        <f ca="1">BK628*'Ejercicio 3 - TIR'!$D$5</f>
        <v>15773.498346031</v>
      </c>
      <c r="BN628" s="25">
        <f ca="1" t="shared" si="4313"/>
        <v>78512.2165543678</v>
      </c>
      <c r="BO628" s="25">
        <f ca="1" t="shared" si="4314"/>
        <v>34364.2778440804</v>
      </c>
      <c r="BP628" s="25">
        <f ca="1" t="shared" si="4315"/>
        <v>-96499.8808332939</v>
      </c>
      <c r="BQ628" s="25">
        <f ca="1" t="shared" ref="BQ628:BT628" si="4668">BE628</f>
        <v>23290.6750144633</v>
      </c>
      <c r="BR628" s="25">
        <f ca="1" t="shared" si="4668"/>
        <v>22261.1800661332</v>
      </c>
      <c r="BS628" s="25">
        <f ca="1" t="shared" si="4668"/>
        <v>21368.4801845382</v>
      </c>
      <c r="BT628" s="25">
        <f ca="1" t="shared" si="4668"/>
        <v>20636.8417895814</v>
      </c>
      <c r="BU628" s="25">
        <f ca="1" t="shared" si="4317"/>
        <v>51996.2273652579</v>
      </c>
      <c r="BV628" s="27">
        <f ca="1" t="shared" si="4318"/>
        <v>11.9520613678672</v>
      </c>
    </row>
    <row r="629" ht="15" customHeight="1" spans="1:74">
      <c r="A629" s="23">
        <v>628</v>
      </c>
      <c r="B629" s="24">
        <f ca="1" t="shared" ref="B629:F629" si="4669">RAND()</f>
        <v>0.603254408433272</v>
      </c>
      <c r="C629" s="25">
        <f ca="1">IF(B629&lt;=('Ejercicio 3 - TIR'!$D$13-'Ejercicio 3 - TIR'!$C$13)/('Ejercicio 3 - TIR'!$E$13-'Ejercicio 3 - TIR'!$C$13),'Ejercicio 3 - TIR'!$C$13+SQRT(('Ejercicio 3 - TIR'!$E$13-'Ejercicio 3 - TIR'!$C$13)*('Ejercicio 3 - TIR'!$D$13-'Ejercicio 3 - TIR'!$C$13)*B629),'Ejercicio 3 - TIR'!$E$13-SQRT(('Ejercicio 3 - TIR'!$E$13-'Ejercicio 3 - TIR'!$C$13)*('Ejercicio 3 - TIR'!$E$13-'Ejercicio 3 - TIR'!$D$13)*(1-B629)))</f>
        <v>78180.4053685667</v>
      </c>
      <c r="D629" s="24">
        <f ca="1" t="shared" si="4669"/>
        <v>0.546073445975984</v>
      </c>
      <c r="E629" s="25">
        <f ca="1">IF(D629&lt;=('Ejercicio 3 - TIR'!$D$14-'Ejercicio 3 - TIR'!$C$14)/('Ejercicio 3 - TIR'!$E$14-'Ejercicio 3 - TIR'!$C$14),'Ejercicio 3 - TIR'!$C$14+SQRT(('Ejercicio 3 - TIR'!$E$14-'Ejercicio 3 - TIR'!$C$14)*('Ejercicio 3 - TIR'!$D$14-'Ejercicio 3 - TIR'!$C$14)*D629),'Ejercicio 3 - TIR'!$E$14-SQRT(('Ejercicio 3 - TIR'!$E$14-'Ejercicio 3 - TIR'!$C$14)*('Ejercicio 3 - TIR'!$E$14-'Ejercicio 3 - TIR'!$D$14)*(1-D629)))</f>
        <v>31748.3951195175</v>
      </c>
      <c r="F629" s="24">
        <f ca="1" t="shared" si="4669"/>
        <v>0.111366382088597</v>
      </c>
      <c r="G629" s="25">
        <f ca="1">IF(F629&lt;=('Ejercicio 3 - TIR'!$D$18-'Ejercicio 3 - TIR'!$C$18)/('Ejercicio 3 - TIR'!$E$18-'Ejercicio 3 - TIR'!$C$18),'Ejercicio 3 - TIR'!$C$18+SQRT(('Ejercicio 3 - TIR'!$E$18-'Ejercicio 3 - TIR'!$C$18)*('Ejercicio 3 - TIR'!$D$18-'Ejercicio 3 - TIR'!$C$18)*F629),'Ejercicio 3 - TIR'!$E$18-SQRT(('Ejercicio 3 - TIR'!$E$18-'Ejercicio 3 - TIR'!$C$18)*('Ejercicio 3 - TIR'!$E$18-'Ejercicio 3 - TIR'!$D$18)*(1-F629)))</f>
        <v>34087.1698415027</v>
      </c>
      <c r="H629" s="24">
        <f ca="1" t="shared" ref="H629:L629" si="4670">RAND()</f>
        <v>0.291794862475045</v>
      </c>
      <c r="I629" s="25">
        <f ca="1">IF(H629&lt;=('Ejercicio 3 - TIR'!$D$18-'Ejercicio 3 - TIR'!$C$18)/('Ejercicio 3 - TIR'!$E$18-'Ejercicio 3 - TIR'!$C$18),'Ejercicio 3 - TIR'!$C$18+SQRT(('Ejercicio 3 - TIR'!$E$18-'Ejercicio 3 - TIR'!$C$18)*('Ejercicio 3 - TIR'!$D$18-'Ejercicio 3 - TIR'!$C$18)*H629),'Ejercicio 3 - TIR'!$E$18-SQRT(('Ejercicio 3 - TIR'!$E$18-'Ejercicio 3 - TIR'!$C$18)*('Ejercicio 3 - TIR'!$E$18-'Ejercicio 3 - TIR'!$D$18)*(1-H629)))</f>
        <v>36615.8317218062</v>
      </c>
      <c r="J629" s="24">
        <f ca="1" t="shared" si="4670"/>
        <v>0.242747500224373</v>
      </c>
      <c r="K629" s="25">
        <f ca="1">IF(J629&lt;=('Ejercicio 3 - TIR'!$D$18-'Ejercicio 3 - TIR'!$C$18)/('Ejercicio 3 - TIR'!$E$18-'Ejercicio 3 - TIR'!$C$18),'Ejercicio 3 - TIR'!$C$18+SQRT(('Ejercicio 3 - TIR'!$E$18-'Ejercicio 3 - TIR'!$C$18)*('Ejercicio 3 - TIR'!$D$18-'Ejercicio 3 - TIR'!$C$18)*J629),'Ejercicio 3 - TIR'!$E$18-SQRT(('Ejercicio 3 - TIR'!$E$18-'Ejercicio 3 - TIR'!$C$18)*('Ejercicio 3 - TIR'!$E$18-'Ejercicio 3 - TIR'!$D$18)*(1-J629)))</f>
        <v>36034.2460203124</v>
      </c>
      <c r="L629" s="24">
        <f ca="1" t="shared" si="4670"/>
        <v>0.381695872418055</v>
      </c>
      <c r="M629" s="25">
        <f ca="1">IF(L629&lt;=('Ejercicio 3 - TIR'!$D$18-'Ejercicio 3 - TIR'!$C$18)/('Ejercicio 3 - TIR'!$E$18-'Ejercicio 3 - TIR'!$C$18),'Ejercicio 3 - TIR'!$C$18+SQRT(('Ejercicio 3 - TIR'!$E$18-'Ejercicio 3 - TIR'!$C$18)*('Ejercicio 3 - TIR'!$D$18-'Ejercicio 3 - TIR'!$C$18)*L629),'Ejercicio 3 - TIR'!$E$18-SQRT(('Ejercicio 3 - TIR'!$E$18-'Ejercicio 3 - TIR'!$C$18)*('Ejercicio 3 - TIR'!$E$18-'Ejercicio 3 - TIR'!$D$18)*(1-L629)))</f>
        <v>37566.6624652292</v>
      </c>
      <c r="N629" s="24">
        <f ca="1" t="shared" ref="N629:R629" si="4671">RAND()</f>
        <v>0.205121433540324</v>
      </c>
      <c r="O629" s="25">
        <f ca="1">IF(N629&lt;=('Ejercicio 3 - TIR'!$D$18-'Ejercicio 3 - TIR'!$C$18)/('Ejercicio 3 - TIR'!$E$18-'Ejercicio 3 - TIR'!$C$18),'Ejercicio 3 - TIR'!$C$18+SQRT(('Ejercicio 3 - TIR'!$E$18-'Ejercicio 3 - TIR'!$C$18)*('Ejercicio 3 - TIR'!$D$18-'Ejercicio 3 - TIR'!$C$18)*N629),'Ejercicio 3 - TIR'!$E$18-SQRT(('Ejercicio 3 - TIR'!$E$18-'Ejercicio 3 - TIR'!$C$18)*('Ejercicio 3 - TIR'!$E$18-'Ejercicio 3 - TIR'!$D$18)*(1-N629)))</f>
        <v>35546.9104040942</v>
      </c>
      <c r="P629" s="24">
        <f ca="1" t="shared" si="4671"/>
        <v>0.243663258469978</v>
      </c>
      <c r="Q629" s="26">
        <f ca="1">IF(P629&lt;=('Ejercicio 3 - TIR'!$D$22-'Ejercicio 3 - TIR'!$C$22)/('Ejercicio 3 - TIR'!$E$22-'Ejercicio 3 - TIR'!$C$22),'Ejercicio 3 - TIR'!$C$22+SQRT(('Ejercicio 3 - TIR'!$E$22-'Ejercicio 3 - TIR'!$C$22)*('Ejercicio 3 - TIR'!$D$22-'Ejercicio 3 - TIR'!$C$22)*P629),'Ejercicio 3 - TIR'!$E$22-SQRT(('Ejercicio 3 - TIR'!$E$22-'Ejercicio 3 - TIR'!$C$22)*('Ejercicio 3 - TIR'!$E$22-'Ejercicio 3 - TIR'!$D$22)*(1-P629)))</f>
        <v>0.140942632720027</v>
      </c>
      <c r="R629" s="24">
        <f ca="1" t="shared" si="4671"/>
        <v>0.257181278083112</v>
      </c>
      <c r="S629" s="26">
        <f ca="1">IF(R629&lt;=('Ejercicio 3 - TIR'!$D$23-'Ejercicio 3 - TIR'!$C$23)/('Ejercicio 3 - TIR'!$E$23-'Ejercicio 3 - TIR'!$C$23),'Ejercicio 3 - TIR'!$C$23+SQRT(('Ejercicio 3 - TIR'!$E$23-'Ejercicio 3 - TIR'!$C$23)*('Ejercicio 3 - TIR'!$D$23-'Ejercicio 3 - TIR'!$C$23)*R629),'Ejercicio 3 - TIR'!$E$23-SQRT(('Ejercicio 3 - TIR'!$E$23-'Ejercicio 3 - TIR'!$C$23)*('Ejercicio 3 - TIR'!$E$23-'Ejercicio 3 - TIR'!$D$23)*(1-R629)))</f>
        <v>0.141515722171231</v>
      </c>
      <c r="T629" s="24">
        <f ca="1" t="shared" ref="T629:X629" si="4672">RAND()</f>
        <v>0.165590777271565</v>
      </c>
      <c r="U629" s="26">
        <f ca="1">IF(T629&lt;=('Ejercicio 3 - TIR'!$D$24-'Ejercicio 3 - TIR'!$C$24)/('Ejercicio 3 - TIR'!$E$24-'Ejercicio 3 - TIR'!$C$24),'Ejercicio 3 - TIR'!$C$24+SQRT(('Ejercicio 3 - TIR'!$E$24-'Ejercicio 3 - TIR'!$C$24)*('Ejercicio 3 - TIR'!$D$24-'Ejercicio 3 - TIR'!$C$24)*T629),'Ejercicio 3 - TIR'!$E$24-SQRT(('Ejercicio 3 - TIR'!$E$24-'Ejercicio 3 - TIR'!$C$24)*('Ejercicio 3 - TIR'!$E$24-'Ejercicio 3 - TIR'!$D$24)*(1-T629)))</f>
        <v>0.168647805025533</v>
      </c>
      <c r="V629" s="24">
        <f ca="1" t="shared" si="4672"/>
        <v>0.50238201089761</v>
      </c>
      <c r="W629" s="26">
        <f ca="1">IF(V629&lt;=('Ejercicio 3 - TIR'!$D$25-'Ejercicio 3 - TIR'!$C$25)/('Ejercicio 3 - TIR'!$E$25-'Ejercicio 3 - TIR'!$C$25),'Ejercicio 3 - TIR'!$C$25+SQRT(('Ejercicio 3 - TIR'!$E$25-'Ejercicio 3 - TIR'!$C$25)*('Ejercicio 3 - TIR'!$D$25-'Ejercicio 3 - TIR'!$C$25)*V629),'Ejercicio 3 - TIR'!$E$25-SQRT(('Ejercicio 3 - TIR'!$E$25-'Ejercicio 3 - TIR'!$C$25)*('Ejercicio 3 - TIR'!$E$25-'Ejercicio 3 - TIR'!$D$25)*(1-V629)))</f>
        <v>0.208266764301598</v>
      </c>
      <c r="X629" s="24">
        <f ca="1" t="shared" si="4672"/>
        <v>0.858644571433976</v>
      </c>
      <c r="Y629" s="26">
        <f ca="1">IF(X629&lt;=('Ejercicio 3 - TIR'!$D$26-'Ejercicio 3 - TIR'!$C$26)/('Ejercicio 3 - TIR'!$E$26-'Ejercicio 3 - TIR'!$C$26),'Ejercicio 3 - TIR'!$C$26+SQRT(('Ejercicio 3 - TIR'!$E$26-'Ejercicio 3 - TIR'!$C$26)*('Ejercicio 3 - TIR'!$D$26-'Ejercicio 3 - TIR'!$C$26)*X629),'Ejercicio 3 - TIR'!$E$26-SQRT(('Ejercicio 3 - TIR'!$E$26-'Ejercicio 3 - TIR'!$C$26)*('Ejercicio 3 - TIR'!$E$26-'Ejercicio 3 - TIR'!$D$26)*(1-X629)))</f>
        <v>0.252371765994611</v>
      </c>
      <c r="Z629" s="24">
        <f ca="1" t="shared" si="4288"/>
        <v>1.14094263272003</v>
      </c>
      <c r="AA629" s="24">
        <f ca="1" t="shared" si="4289"/>
        <v>1.30240395334535</v>
      </c>
      <c r="AB629" s="24">
        <f ca="1" t="shared" si="4290"/>
        <v>1.52205152133362</v>
      </c>
      <c r="AC629" s="24">
        <f ca="1" t="shared" si="4291"/>
        <v>1.83904426678209</v>
      </c>
      <c r="AD629" s="24">
        <f ca="1" t="shared" si="4292"/>
        <v>2.30316711613216</v>
      </c>
      <c r="AE629" s="23">
        <f ca="1" t="shared" si="4293"/>
        <v>4474.70239278046</v>
      </c>
      <c r="AF629" s="23">
        <f ca="1" t="shared" si="4294"/>
        <v>5107.94313339613</v>
      </c>
      <c r="AG629" s="23">
        <f ca="1" t="shared" si="4295"/>
        <v>5969.38653103863</v>
      </c>
      <c r="AH629" s="23">
        <f ca="1" t="shared" si="4296"/>
        <v>7212.61134872358</v>
      </c>
      <c r="AI629" s="23">
        <f ca="1" t="shared" si="4297"/>
        <v>9032.87081223373</v>
      </c>
      <c r="AJ629" s="25">
        <f ca="1" t="shared" si="4298"/>
        <v>38891.5053009389</v>
      </c>
      <c r="AK629" s="25">
        <f ca="1" t="shared" si="4299"/>
        <v>47688.6039895084</v>
      </c>
      <c r="AL629" s="25">
        <f ca="1" t="shared" si="4300"/>
        <v>54845.9789753263</v>
      </c>
      <c r="AM629" s="25">
        <f ca="1" t="shared" si="4301"/>
        <v>69086.7552288179</v>
      </c>
      <c r="AN629" s="25">
        <f ca="1" t="shared" si="4302"/>
        <v>81870.4751228058</v>
      </c>
      <c r="AO629" s="25">
        <f ca="1">C629/'Ejercicio 3 - TIR'!$D$7</f>
        <v>15636.0810737133</v>
      </c>
      <c r="AP629" s="25">
        <f ca="1" t="shared" si="4303"/>
        <v>23255.4242272255</v>
      </c>
      <c r="AQ629" s="25">
        <f ca="1" t="shared" si="4304"/>
        <v>32052.522915795</v>
      </c>
      <c r="AR629" s="25">
        <f ca="1" t="shared" si="4305"/>
        <v>39209.897901613</v>
      </c>
      <c r="AS629" s="25">
        <f ca="1" t="shared" si="4306"/>
        <v>53450.6741551045</v>
      </c>
      <c r="AT629" s="25">
        <f ca="1" t="shared" si="4307"/>
        <v>66234.3940490924</v>
      </c>
      <c r="AU629" s="25">
        <f ca="1">AP629*'Ejercicio 3 - TIR'!$D$5</f>
        <v>11627.7121136128</v>
      </c>
      <c r="AV629" s="25">
        <f ca="1">AQ629*'Ejercicio 3 - TIR'!$D$5</f>
        <v>16026.2614578975</v>
      </c>
      <c r="AW629" s="25">
        <f ca="1">AR629*'Ejercicio 3 - TIR'!$D$5</f>
        <v>19604.9489508065</v>
      </c>
      <c r="AX629" s="25">
        <f ca="1">AS629*'Ejercicio 3 - TIR'!$D$5</f>
        <v>26725.3370775523</v>
      </c>
      <c r="AY629" s="25">
        <f ca="1">AT629*'Ejercicio 3 - TIR'!$D$5</f>
        <v>33117.1970245462</v>
      </c>
      <c r="AZ629" s="25">
        <f ca="1" t="shared" ref="AZ629:BD629" si="4673">AJ629-AU629-AE629</f>
        <v>22789.0907945456</v>
      </c>
      <c r="BA629" s="25">
        <f ca="1" t="shared" si="4673"/>
        <v>26554.3993982147</v>
      </c>
      <c r="BB629" s="25">
        <f ca="1" t="shared" si="4673"/>
        <v>29271.6434934812</v>
      </c>
      <c r="BC629" s="25">
        <f ca="1" t="shared" si="4673"/>
        <v>35148.806802542</v>
      </c>
      <c r="BD629" s="25">
        <f ca="1" t="shared" si="4673"/>
        <v>39720.4072860258</v>
      </c>
      <c r="BE629" s="25">
        <f ca="1" t="shared" ref="BE629:BI629" si="4674">AZ629/Z629</f>
        <v>19973.9146745845</v>
      </c>
      <c r="BF629" s="25">
        <f ca="1" t="shared" si="4674"/>
        <v>20388.7582880927</v>
      </c>
      <c r="BG629" s="25">
        <f ca="1" t="shared" si="4674"/>
        <v>19231.7034497186</v>
      </c>
      <c r="BH629" s="25">
        <f ca="1" t="shared" si="4674"/>
        <v>19112.5398324665</v>
      </c>
      <c r="BI629" s="25">
        <f ca="1" t="shared" si="4674"/>
        <v>17245.9944429611</v>
      </c>
      <c r="BJ629" s="25">
        <f ca="1" t="shared" si="4310"/>
        <v>73121.8596292434</v>
      </c>
      <c r="BK629" s="25">
        <f ca="1" t="shared" si="4311"/>
        <v>36012.5077541529</v>
      </c>
      <c r="BL629" s="25">
        <f ca="1" t="shared" si="4312"/>
        <v>109134.367383396</v>
      </c>
      <c r="BM629" s="25">
        <f ca="1">BK629*'Ejercicio 3 - TIR'!$D$5</f>
        <v>18006.2538770765</v>
      </c>
      <c r="BN629" s="25">
        <f ca="1" t="shared" si="4313"/>
        <v>91128.1135063198</v>
      </c>
      <c r="BO629" s="25">
        <f ca="1" t="shared" si="4314"/>
        <v>39566.4356563742</v>
      </c>
      <c r="BP629" s="25">
        <f ca="1" t="shared" si="4315"/>
        <v>-109928.800488084</v>
      </c>
      <c r="BQ629" s="25">
        <f ca="1" t="shared" ref="BQ629:BT629" si="4675">BE629</f>
        <v>19973.9146745845</v>
      </c>
      <c r="BR629" s="25">
        <f ca="1" t="shared" si="4675"/>
        <v>20388.7582880927</v>
      </c>
      <c r="BS629" s="25">
        <f ca="1" t="shared" si="4675"/>
        <v>19231.7034497186</v>
      </c>
      <c r="BT629" s="25">
        <f ca="1" t="shared" si="4675"/>
        <v>19112.5398324665</v>
      </c>
      <c r="BU629" s="25">
        <f ca="1" t="shared" si="4317"/>
        <v>56812.4300993353</v>
      </c>
      <c r="BV629" s="27">
        <f ca="1" t="shared" si="4318"/>
        <v>6.2265817293061</v>
      </c>
    </row>
    <row r="630" ht="15" customHeight="1" spans="1:74">
      <c r="A630" s="23">
        <v>629</v>
      </c>
      <c r="B630" s="24">
        <f ca="1" t="shared" ref="B630:F630" si="4676">RAND()</f>
        <v>0.67180350309921</v>
      </c>
      <c r="C630" s="25">
        <f ca="1">IF(B630&lt;=('Ejercicio 3 - TIR'!$D$13-'Ejercicio 3 - TIR'!$C$13)/('Ejercicio 3 - TIR'!$E$13-'Ejercicio 3 - TIR'!$C$13),'Ejercicio 3 - TIR'!$C$13+SQRT(('Ejercicio 3 - TIR'!$E$13-'Ejercicio 3 - TIR'!$C$13)*('Ejercicio 3 - TIR'!$D$13-'Ejercicio 3 - TIR'!$C$13)*B630),'Ejercicio 3 - TIR'!$E$13-SQRT(('Ejercicio 3 - TIR'!$E$13-'Ejercicio 3 - TIR'!$C$13)*('Ejercicio 3 - TIR'!$E$13-'Ejercicio 3 - TIR'!$D$13)*(1-B630)))</f>
        <v>80154.7034216934</v>
      </c>
      <c r="D630" s="24">
        <f ca="1" t="shared" si="4676"/>
        <v>0.0581453109368961</v>
      </c>
      <c r="E630" s="25">
        <f ca="1">IF(D630&lt;=('Ejercicio 3 - TIR'!$D$14-'Ejercicio 3 - TIR'!$C$14)/('Ejercicio 3 - TIR'!$E$14-'Ejercicio 3 - TIR'!$C$14),'Ejercicio 3 - TIR'!$C$14+SQRT(('Ejercicio 3 - TIR'!$E$14-'Ejercicio 3 - TIR'!$C$14)*('Ejercicio 3 - TIR'!$D$14-'Ejercicio 3 - TIR'!$C$14)*D630),'Ejercicio 3 - TIR'!$E$14-SQRT(('Ejercicio 3 - TIR'!$E$14-'Ejercicio 3 - TIR'!$C$14)*('Ejercicio 3 - TIR'!$E$14-'Ejercicio 3 - TIR'!$D$14)*(1-D630)))</f>
        <v>27088.2763993943</v>
      </c>
      <c r="F630" s="24">
        <f ca="1" t="shared" si="4676"/>
        <v>0.650912628632413</v>
      </c>
      <c r="G630" s="25">
        <f ca="1">IF(F630&lt;=('Ejercicio 3 - TIR'!$D$18-'Ejercicio 3 - TIR'!$C$18)/('Ejercicio 3 - TIR'!$E$18-'Ejercicio 3 - TIR'!$C$18),'Ejercicio 3 - TIR'!$C$18+SQRT(('Ejercicio 3 - TIR'!$E$18-'Ejercicio 3 - TIR'!$C$18)*('Ejercicio 3 - TIR'!$D$18-'Ejercicio 3 - TIR'!$C$18)*F630),'Ejercicio 3 - TIR'!$E$18-SQRT(('Ejercicio 3 - TIR'!$E$18-'Ejercicio 3 - TIR'!$C$18)*('Ejercicio 3 - TIR'!$E$18-'Ejercicio 3 - TIR'!$D$18)*(1-F630)))</f>
        <v>39881.1383096717</v>
      </c>
      <c r="H630" s="24">
        <f ca="1" t="shared" ref="H630:L630" si="4677">RAND()</f>
        <v>0.906292083436658</v>
      </c>
      <c r="I630" s="25">
        <f ca="1">IF(H630&lt;=('Ejercicio 3 - TIR'!$D$18-'Ejercicio 3 - TIR'!$C$18)/('Ejercicio 3 - TIR'!$E$18-'Ejercicio 3 - TIR'!$C$18),'Ejercicio 3 - TIR'!$C$18+SQRT(('Ejercicio 3 - TIR'!$E$18-'Ejercicio 3 - TIR'!$C$18)*('Ejercicio 3 - TIR'!$D$18-'Ejercicio 3 - TIR'!$C$18)*H630),'Ejercicio 3 - TIR'!$E$18-SQRT(('Ejercicio 3 - TIR'!$E$18-'Ejercicio 3 - TIR'!$C$18)*('Ejercicio 3 - TIR'!$E$18-'Ejercicio 3 - TIR'!$D$18)*(1-H630)))</f>
        <v>42348.9447870234</v>
      </c>
      <c r="J630" s="24">
        <f ca="1" t="shared" si="4677"/>
        <v>0.231437231389556</v>
      </c>
      <c r="K630" s="25">
        <f ca="1">IF(J630&lt;=('Ejercicio 3 - TIR'!$D$18-'Ejercicio 3 - TIR'!$C$18)/('Ejercicio 3 - TIR'!$E$18-'Ejercicio 3 - TIR'!$C$18),'Ejercicio 3 - TIR'!$C$18+SQRT(('Ejercicio 3 - TIR'!$E$18-'Ejercicio 3 - TIR'!$C$18)*('Ejercicio 3 - TIR'!$D$18-'Ejercicio 3 - TIR'!$C$18)*J630),'Ejercicio 3 - TIR'!$E$18-SQRT(('Ejercicio 3 - TIR'!$E$18-'Ejercicio 3 - TIR'!$C$18)*('Ejercicio 3 - TIR'!$E$18-'Ejercicio 3 - TIR'!$D$18)*(1-J630)))</f>
        <v>35891.9932712481</v>
      </c>
      <c r="L630" s="24">
        <f ca="1" t="shared" si="4677"/>
        <v>0.56206739055756</v>
      </c>
      <c r="M630" s="25">
        <f ca="1">IF(L630&lt;=('Ejercicio 3 - TIR'!$D$18-'Ejercicio 3 - TIR'!$C$18)/('Ejercicio 3 - TIR'!$E$18-'Ejercicio 3 - TIR'!$C$18),'Ejercicio 3 - TIR'!$C$18+SQRT(('Ejercicio 3 - TIR'!$E$18-'Ejercicio 3 - TIR'!$C$18)*('Ejercicio 3 - TIR'!$D$18-'Ejercicio 3 - TIR'!$C$18)*L630),'Ejercicio 3 - TIR'!$E$18-SQRT(('Ejercicio 3 - TIR'!$E$18-'Ejercicio 3 - TIR'!$C$18)*('Ejercicio 3 - TIR'!$E$18-'Ejercicio 3 - TIR'!$D$18)*(1-L630)))</f>
        <v>39182.0536147223</v>
      </c>
      <c r="N630" s="24">
        <f ca="1" t="shared" ref="N630:R630" si="4678">RAND()</f>
        <v>0.341827009658245</v>
      </c>
      <c r="O630" s="25">
        <f ca="1">IF(N630&lt;=('Ejercicio 3 - TIR'!$D$18-'Ejercicio 3 - TIR'!$C$18)/('Ejercicio 3 - TIR'!$E$18-'Ejercicio 3 - TIR'!$C$18),'Ejercicio 3 - TIR'!$C$18+SQRT(('Ejercicio 3 - TIR'!$E$18-'Ejercicio 3 - TIR'!$C$18)*('Ejercicio 3 - TIR'!$D$18-'Ejercicio 3 - TIR'!$C$18)*N630),'Ejercicio 3 - TIR'!$E$18-SQRT(('Ejercicio 3 - TIR'!$E$18-'Ejercicio 3 - TIR'!$C$18)*('Ejercicio 3 - TIR'!$E$18-'Ejercicio 3 - TIR'!$D$18)*(1-N630)))</f>
        <v>37160.5901606457</v>
      </c>
      <c r="P630" s="24">
        <f ca="1" t="shared" si="4678"/>
        <v>0.382324763820519</v>
      </c>
      <c r="Q630" s="26">
        <f ca="1">IF(P630&lt;=('Ejercicio 3 - TIR'!$D$22-'Ejercicio 3 - TIR'!$C$22)/('Ejercicio 3 - TIR'!$E$22-'Ejercicio 3 - TIR'!$C$22),'Ejercicio 3 - TIR'!$C$22+SQRT(('Ejercicio 3 - TIR'!$E$22-'Ejercicio 3 - TIR'!$C$22)*('Ejercicio 3 - TIR'!$D$22-'Ejercicio 3 - TIR'!$C$22)*P630),'Ejercicio 3 - TIR'!$E$22-SQRT(('Ejercicio 3 - TIR'!$E$22-'Ejercicio 3 - TIR'!$C$22)*('Ejercicio 3 - TIR'!$E$22-'Ejercicio 3 - TIR'!$D$22)*(1-P630)))</f>
        <v>0.146233272286868</v>
      </c>
      <c r="R630" s="24">
        <f ca="1" t="shared" si="4678"/>
        <v>0.37660303656791</v>
      </c>
      <c r="S630" s="26">
        <f ca="1">IF(R630&lt;=('Ejercicio 3 - TIR'!$D$23-'Ejercicio 3 - TIR'!$C$23)/('Ejercicio 3 - TIR'!$E$23-'Ejercicio 3 - TIR'!$C$23),'Ejercicio 3 - TIR'!$C$23+SQRT(('Ejercicio 3 - TIR'!$E$23-'Ejercicio 3 - TIR'!$C$23)*('Ejercicio 3 - TIR'!$D$23-'Ejercicio 3 - TIR'!$C$23)*R630),'Ejercicio 3 - TIR'!$E$23-SQRT(('Ejercicio 3 - TIR'!$E$23-'Ejercicio 3 - TIR'!$C$23)*('Ejercicio 3 - TIR'!$E$23-'Ejercicio 3 - TIR'!$D$23)*(1-R630)))</f>
        <v>0.146036233710394</v>
      </c>
      <c r="T630" s="24">
        <f ca="1" t="shared" ref="T630:X630" si="4679">RAND()</f>
        <v>0.182377158643657</v>
      </c>
      <c r="U630" s="26">
        <f ca="1">IF(T630&lt;=('Ejercicio 3 - TIR'!$D$24-'Ejercicio 3 - TIR'!$C$24)/('Ejercicio 3 - TIR'!$E$24-'Ejercicio 3 - TIR'!$C$24),'Ejercicio 3 - TIR'!$C$24+SQRT(('Ejercicio 3 - TIR'!$E$24-'Ejercicio 3 - TIR'!$C$24)*('Ejercicio 3 - TIR'!$D$24-'Ejercicio 3 - TIR'!$C$24)*T630),'Ejercicio 3 - TIR'!$E$24-SQRT(('Ejercicio 3 - TIR'!$E$24-'Ejercicio 3 - TIR'!$C$24)*('Ejercicio 3 - TIR'!$E$24-'Ejercicio 3 - TIR'!$D$24)*(1-T630)))</f>
        <v>0.169570182246256</v>
      </c>
      <c r="V630" s="24">
        <f ca="1" t="shared" si="4679"/>
        <v>0.940794383969817</v>
      </c>
      <c r="W630" s="26">
        <f ca="1">IF(V630&lt;=('Ejercicio 3 - TIR'!$D$25-'Ejercicio 3 - TIR'!$C$25)/('Ejercicio 3 - TIR'!$E$25-'Ejercicio 3 - TIR'!$C$25),'Ejercicio 3 - TIR'!$C$25+SQRT(('Ejercicio 3 - TIR'!$E$25-'Ejercicio 3 - TIR'!$C$25)*('Ejercicio 3 - TIR'!$D$25-'Ejercicio 3 - TIR'!$C$25)*V630),'Ejercicio 3 - TIR'!$E$25-SQRT(('Ejercicio 3 - TIR'!$E$25-'Ejercicio 3 - TIR'!$C$25)*('Ejercicio 3 - TIR'!$E$25-'Ejercicio 3 - TIR'!$D$25)*(1-V630)))</f>
        <v>0.235604873876703</v>
      </c>
      <c r="X630" s="24">
        <f ca="1" t="shared" si="4679"/>
        <v>0.886714009217225</v>
      </c>
      <c r="Y630" s="26">
        <f ca="1">IF(X630&lt;=('Ejercicio 3 - TIR'!$D$26-'Ejercicio 3 - TIR'!$C$26)/('Ejercicio 3 - TIR'!$E$26-'Ejercicio 3 - TIR'!$C$26),'Ejercicio 3 - TIR'!$C$26+SQRT(('Ejercicio 3 - TIR'!$E$26-'Ejercicio 3 - TIR'!$C$26)*('Ejercicio 3 - TIR'!$D$26-'Ejercicio 3 - TIR'!$C$26)*X630),'Ejercicio 3 - TIR'!$E$26-SQRT(('Ejercicio 3 - TIR'!$E$26-'Ejercicio 3 - TIR'!$C$26)*('Ejercicio 3 - TIR'!$E$26-'Ejercicio 3 - TIR'!$D$26)*(1-X630)))</f>
        <v>0.2552665338008</v>
      </c>
      <c r="Z630" s="24">
        <f ca="1" t="shared" si="4288"/>
        <v>1.14623327228687</v>
      </c>
      <c r="AA630" s="24">
        <f ca="1" t="shared" si="4289"/>
        <v>1.31362486232518</v>
      </c>
      <c r="AB630" s="24">
        <f ca="1" t="shared" si="4290"/>
        <v>1.53637646963288</v>
      </c>
      <c r="AC630" s="24">
        <f ca="1" t="shared" si="4291"/>
        <v>1.89835425398786</v>
      </c>
      <c r="AD630" s="24">
        <f ca="1" t="shared" si="4292"/>
        <v>2.38294056432935</v>
      </c>
      <c r="AE630" s="23">
        <f ca="1" t="shared" si="4293"/>
        <v>3961.20729849456</v>
      </c>
      <c r="AF630" s="23">
        <f ca="1" t="shared" si="4294"/>
        <v>4539.68709331282</v>
      </c>
      <c r="AG630" s="23">
        <f ca="1" t="shared" si="4295"/>
        <v>5309.48266106686</v>
      </c>
      <c r="AH630" s="23">
        <f ca="1" t="shared" si="4296"/>
        <v>6560.42265377805</v>
      </c>
      <c r="AI630" s="23">
        <f ca="1" t="shared" si="4297"/>
        <v>8235.07900487622</v>
      </c>
      <c r="AJ630" s="25">
        <f ca="1" t="shared" si="4298"/>
        <v>45713.0876672202</v>
      </c>
      <c r="AK630" s="25">
        <f ca="1" t="shared" si="4299"/>
        <v>55630.6267654703</v>
      </c>
      <c r="AL630" s="25">
        <f ca="1" t="shared" si="4300"/>
        <v>55143.6139101672</v>
      </c>
      <c r="AM630" s="25">
        <f ca="1" t="shared" si="4301"/>
        <v>74381.4181594885</v>
      </c>
      <c r="AN630" s="25">
        <f ca="1" t="shared" si="4302"/>
        <v>88551.4776882208</v>
      </c>
      <c r="AO630" s="25">
        <f ca="1">C630/'Ejercicio 3 - TIR'!$D$7</f>
        <v>16030.9406843387</v>
      </c>
      <c r="AP630" s="25">
        <f ca="1" t="shared" si="4303"/>
        <v>29682.1469828815</v>
      </c>
      <c r="AQ630" s="25">
        <f ca="1" t="shared" si="4304"/>
        <v>39599.6860811316</v>
      </c>
      <c r="AR630" s="25">
        <f ca="1" t="shared" si="4305"/>
        <v>39112.6732258285</v>
      </c>
      <c r="AS630" s="25">
        <f ca="1" t="shared" si="4306"/>
        <v>58350.4774751499</v>
      </c>
      <c r="AT630" s="25">
        <f ca="1" t="shared" si="4307"/>
        <v>72520.5370038821</v>
      </c>
      <c r="AU630" s="25">
        <f ca="1">AP630*'Ejercicio 3 - TIR'!$D$5</f>
        <v>14841.0734914407</v>
      </c>
      <c r="AV630" s="25">
        <f ca="1">AQ630*'Ejercicio 3 - TIR'!$D$5</f>
        <v>19799.8430405658</v>
      </c>
      <c r="AW630" s="25">
        <f ca="1">AR630*'Ejercicio 3 - TIR'!$D$5</f>
        <v>19556.3366129142</v>
      </c>
      <c r="AX630" s="25">
        <f ca="1">AS630*'Ejercicio 3 - TIR'!$D$5</f>
        <v>29175.2387375749</v>
      </c>
      <c r="AY630" s="25">
        <f ca="1">AT630*'Ejercicio 3 - TIR'!$D$5</f>
        <v>36260.2685019411</v>
      </c>
      <c r="AZ630" s="25">
        <f ca="1" t="shared" ref="AZ630:BD630" si="4680">AJ630-AU630-AE630</f>
        <v>26910.8068772849</v>
      </c>
      <c r="BA630" s="25">
        <f ca="1" t="shared" si="4680"/>
        <v>31291.0966315917</v>
      </c>
      <c r="BB630" s="25">
        <f ca="1" t="shared" si="4680"/>
        <v>30277.7946361861</v>
      </c>
      <c r="BC630" s="25">
        <f ca="1" t="shared" si="4680"/>
        <v>38645.7567681356</v>
      </c>
      <c r="BD630" s="25">
        <f ca="1" t="shared" si="4680"/>
        <v>44056.1301814035</v>
      </c>
      <c r="BE630" s="25">
        <f ca="1" t="shared" ref="BE630:BI630" si="4681">AZ630/Z630</f>
        <v>23477.6005268061</v>
      </c>
      <c r="BF630" s="25">
        <f ca="1" t="shared" si="4681"/>
        <v>23820.4205241707</v>
      </c>
      <c r="BG630" s="25">
        <f ca="1" t="shared" si="4681"/>
        <v>19707.2756805635</v>
      </c>
      <c r="BH630" s="25">
        <f ca="1" t="shared" si="4681"/>
        <v>20357.5052901494</v>
      </c>
      <c r="BI630" s="25">
        <f ca="1" t="shared" si="4681"/>
        <v>18488.1363978974</v>
      </c>
      <c r="BJ630" s="25">
        <f ca="1" t="shared" si="4310"/>
        <v>64549.752649882</v>
      </c>
      <c r="BK630" s="25">
        <f ca="1" t="shared" si="4311"/>
        <v>38200.7788410683</v>
      </c>
      <c r="BL630" s="25">
        <f ca="1" t="shared" si="4312"/>
        <v>102750.53149095</v>
      </c>
      <c r="BM630" s="25">
        <f ca="1">BK630*'Ejercicio 3 - TIR'!$D$5</f>
        <v>19100.3894205342</v>
      </c>
      <c r="BN630" s="25">
        <f ca="1" t="shared" si="4313"/>
        <v>83650.1420704162</v>
      </c>
      <c r="BO630" s="25">
        <f ca="1" t="shared" si="4314"/>
        <v>35103.7467415636</v>
      </c>
      <c r="BP630" s="25">
        <f ca="1" t="shared" si="4315"/>
        <v>-107242.979821088</v>
      </c>
      <c r="BQ630" s="25">
        <f ca="1" t="shared" ref="BQ630:BT630" si="4682">BE630</f>
        <v>23477.6005268061</v>
      </c>
      <c r="BR630" s="25">
        <f ca="1" t="shared" si="4682"/>
        <v>23820.4205241707</v>
      </c>
      <c r="BS630" s="25">
        <f ca="1" t="shared" si="4682"/>
        <v>19707.2756805635</v>
      </c>
      <c r="BT630" s="25">
        <f ca="1" t="shared" si="4682"/>
        <v>20357.5052901494</v>
      </c>
      <c r="BU630" s="25">
        <f ca="1" t="shared" si="4317"/>
        <v>53591.883139461</v>
      </c>
      <c r="BV630" s="27">
        <f ca="1" t="shared" si="4318"/>
        <v>8.62262268568044</v>
      </c>
    </row>
    <row r="631" ht="15" customHeight="1" spans="1:74">
      <c r="A631" s="23">
        <v>630</v>
      </c>
      <c r="B631" s="24">
        <f ca="1" t="shared" ref="B631:F631" si="4683">RAND()</f>
        <v>0.362847402275766</v>
      </c>
      <c r="C631" s="25">
        <f ca="1">IF(B631&lt;=('Ejercicio 3 - TIR'!$D$13-'Ejercicio 3 - TIR'!$C$13)/('Ejercicio 3 - TIR'!$E$13-'Ejercicio 3 - TIR'!$C$13),'Ejercicio 3 - TIR'!$C$13+SQRT(('Ejercicio 3 - TIR'!$E$13-'Ejercicio 3 - TIR'!$C$13)*('Ejercicio 3 - TIR'!$D$13-'Ejercicio 3 - TIR'!$C$13)*B631),'Ejercicio 3 - TIR'!$E$13-SQRT(('Ejercicio 3 - TIR'!$E$13-'Ejercicio 3 - TIR'!$C$13)*('Ejercicio 3 - TIR'!$E$13-'Ejercicio 3 - TIR'!$D$13)*(1-B631)))</f>
        <v>72348.9038685791</v>
      </c>
      <c r="D631" s="24">
        <f ca="1" t="shared" si="4683"/>
        <v>0.865186335199215</v>
      </c>
      <c r="E631" s="25">
        <f ca="1">IF(D631&lt;=('Ejercicio 3 - TIR'!$D$14-'Ejercicio 3 - TIR'!$C$14)/('Ejercicio 3 - TIR'!$E$14-'Ejercicio 3 - TIR'!$C$14),'Ejercicio 3 - TIR'!$C$14+SQRT(('Ejercicio 3 - TIR'!$E$14-'Ejercicio 3 - TIR'!$C$14)*('Ejercicio 3 - TIR'!$D$14-'Ejercicio 3 - TIR'!$C$14)*D631),'Ejercicio 3 - TIR'!$E$14-SQRT(('Ejercicio 3 - TIR'!$E$14-'Ejercicio 3 - TIR'!$C$14)*('Ejercicio 3 - TIR'!$E$14-'Ejercicio 3 - TIR'!$D$14)*(1-D631)))</f>
        <v>35503.1066590236</v>
      </c>
      <c r="F631" s="24">
        <f ca="1" t="shared" si="4683"/>
        <v>0.158335189145338</v>
      </c>
      <c r="G631" s="25">
        <f ca="1">IF(F631&lt;=('Ejercicio 3 - TIR'!$D$18-'Ejercicio 3 - TIR'!$C$18)/('Ejercicio 3 - TIR'!$E$18-'Ejercicio 3 - TIR'!$C$18),'Ejercicio 3 - TIR'!$C$18+SQRT(('Ejercicio 3 - TIR'!$E$18-'Ejercicio 3 - TIR'!$C$18)*('Ejercicio 3 - TIR'!$D$18-'Ejercicio 3 - TIR'!$C$18)*F631),'Ejercicio 3 - TIR'!$E$18-SQRT(('Ejercicio 3 - TIR'!$E$18-'Ejercicio 3 - TIR'!$C$18)*('Ejercicio 3 - TIR'!$E$18-'Ejercicio 3 - TIR'!$D$18)*(1-F631)))</f>
        <v>34873.4257326649</v>
      </c>
      <c r="H631" s="24">
        <f ca="1" t="shared" ref="H631:L631" si="4684">RAND()</f>
        <v>0.0580881273694809</v>
      </c>
      <c r="I631" s="25">
        <f ca="1">IF(H631&lt;=('Ejercicio 3 - TIR'!$D$18-'Ejercicio 3 - TIR'!$C$18)/('Ejercicio 3 - TIR'!$E$18-'Ejercicio 3 - TIR'!$C$18),'Ejercicio 3 - TIR'!$C$18+SQRT(('Ejercicio 3 - TIR'!$E$18-'Ejercicio 3 - TIR'!$C$18)*('Ejercicio 3 - TIR'!$D$18-'Ejercicio 3 - TIR'!$C$18)*H631),'Ejercicio 3 - TIR'!$E$18-SQRT(('Ejercicio 3 - TIR'!$E$18-'Ejercicio 3 - TIR'!$C$18)*('Ejercicio 3 - TIR'!$E$18-'Ejercicio 3 - TIR'!$D$18)*(1-H631)))</f>
        <v>32951.8162384238</v>
      </c>
      <c r="J631" s="24">
        <f ca="1" t="shared" si="4684"/>
        <v>0.942450144963401</v>
      </c>
      <c r="K631" s="25">
        <f ca="1">IF(J631&lt;=('Ejercicio 3 - TIR'!$D$18-'Ejercicio 3 - TIR'!$C$18)/('Ejercicio 3 - TIR'!$E$18-'Ejercicio 3 - TIR'!$C$18),'Ejercicio 3 - TIR'!$C$18+SQRT(('Ejercicio 3 - TIR'!$E$18-'Ejercicio 3 - TIR'!$C$18)*('Ejercicio 3 - TIR'!$D$18-'Ejercicio 3 - TIR'!$C$18)*J631),'Ejercicio 3 - TIR'!$E$18-SQRT(('Ejercicio 3 - TIR'!$E$18-'Ejercicio 3 - TIR'!$C$18)*('Ejercicio 3 - TIR'!$E$18-'Ejercicio 3 - TIR'!$D$18)*(1-J631)))</f>
        <v>42922.443953164</v>
      </c>
      <c r="L631" s="24">
        <f ca="1" t="shared" si="4684"/>
        <v>0.873611936793459</v>
      </c>
      <c r="M631" s="25">
        <f ca="1">IF(L631&lt;=('Ejercicio 3 - TIR'!$D$18-'Ejercicio 3 - TIR'!$C$18)/('Ejercicio 3 - TIR'!$E$18-'Ejercicio 3 - TIR'!$C$18),'Ejercicio 3 - TIR'!$C$18+SQRT(('Ejercicio 3 - TIR'!$E$18-'Ejercicio 3 - TIR'!$C$18)*('Ejercicio 3 - TIR'!$D$18-'Ejercicio 3 - TIR'!$C$18)*L631),'Ejercicio 3 - TIR'!$E$18-SQRT(('Ejercicio 3 - TIR'!$E$18-'Ejercicio 3 - TIR'!$C$18)*('Ejercicio 3 - TIR'!$E$18-'Ejercicio 3 - TIR'!$D$18)*(1-L631)))</f>
        <v>41921.1845231501</v>
      </c>
      <c r="N631" s="24">
        <f ca="1" t="shared" ref="N631:R631" si="4685">RAND()</f>
        <v>0.327309589033529</v>
      </c>
      <c r="O631" s="25">
        <f ca="1">IF(N631&lt;=('Ejercicio 3 - TIR'!$D$18-'Ejercicio 3 - TIR'!$C$18)/('Ejercicio 3 - TIR'!$E$18-'Ejercicio 3 - TIR'!$C$18),'Ejercicio 3 - TIR'!$C$18+SQRT(('Ejercicio 3 - TIR'!$E$18-'Ejercicio 3 - TIR'!$C$18)*('Ejercicio 3 - TIR'!$D$18-'Ejercicio 3 - TIR'!$C$18)*N631),'Ejercicio 3 - TIR'!$E$18-SQRT(('Ejercicio 3 - TIR'!$E$18-'Ejercicio 3 - TIR'!$C$18)*('Ejercicio 3 - TIR'!$E$18-'Ejercicio 3 - TIR'!$D$18)*(1-N631)))</f>
        <v>37006.8850679192</v>
      </c>
      <c r="P631" s="24">
        <f ca="1" t="shared" si="4685"/>
        <v>0.185068691476438</v>
      </c>
      <c r="Q631" s="26">
        <f ca="1">IF(P631&lt;=('Ejercicio 3 - TIR'!$D$22-'Ejercicio 3 - TIR'!$C$22)/('Ejercicio 3 - TIR'!$E$22-'Ejercicio 3 - TIR'!$C$22),'Ejercicio 3 - TIR'!$C$22+SQRT(('Ejercicio 3 - TIR'!$E$22-'Ejercicio 3 - TIR'!$C$22)*('Ejercicio 3 - TIR'!$D$22-'Ejercicio 3 - TIR'!$C$22)*P631),'Ejercicio 3 - TIR'!$E$22-SQRT(('Ejercicio 3 - TIR'!$E$22-'Ejercicio 3 - TIR'!$C$22)*('Ejercicio 3 - TIR'!$E$22-'Ejercicio 3 - TIR'!$D$22)*(1-P631)))</f>
        <v>0.138251675119221</v>
      </c>
      <c r="R631" s="24">
        <f ca="1" t="shared" si="4685"/>
        <v>0.197177460266148</v>
      </c>
      <c r="S631" s="26">
        <f ca="1">IF(R631&lt;=('Ejercicio 3 - TIR'!$D$23-'Ejercicio 3 - TIR'!$C$23)/('Ejercicio 3 - TIR'!$E$23-'Ejercicio 3 - TIR'!$C$23),'Ejercicio 3 - TIR'!$C$23+SQRT(('Ejercicio 3 - TIR'!$E$23-'Ejercicio 3 - TIR'!$C$23)*('Ejercicio 3 - TIR'!$D$23-'Ejercicio 3 - TIR'!$C$23)*R631),'Ejercicio 3 - TIR'!$E$23-SQRT(('Ejercicio 3 - TIR'!$E$23-'Ejercicio 3 - TIR'!$C$23)*('Ejercicio 3 - TIR'!$E$23-'Ejercicio 3 - TIR'!$D$23)*(1-R631)))</f>
        <v>0.138839305413923</v>
      </c>
      <c r="T631" s="24">
        <f ca="1" t="shared" ref="T631:X631" si="4686">RAND()</f>
        <v>0.81062818087992</v>
      </c>
      <c r="U631" s="26">
        <f ca="1">IF(T631&lt;=('Ejercicio 3 - TIR'!$D$24-'Ejercicio 3 - TIR'!$C$24)/('Ejercicio 3 - TIR'!$E$24-'Ejercicio 3 - TIR'!$C$24),'Ejercicio 3 - TIR'!$C$24+SQRT(('Ejercicio 3 - TIR'!$E$24-'Ejercicio 3 - TIR'!$C$24)*('Ejercicio 3 - TIR'!$D$24-'Ejercicio 3 - TIR'!$C$24)*T631),'Ejercicio 3 - TIR'!$E$24-SQRT(('Ejercicio 3 - TIR'!$E$24-'Ejercicio 3 - TIR'!$C$24)*('Ejercicio 3 - TIR'!$E$24-'Ejercicio 3 - TIR'!$D$24)*(1-T631)))</f>
        <v>0.1969730355119</v>
      </c>
      <c r="V631" s="24">
        <f ca="1" t="shared" si="4686"/>
        <v>0.361144277722693</v>
      </c>
      <c r="W631" s="26">
        <f ca="1">IF(V631&lt;=('Ejercicio 3 - TIR'!$D$25-'Ejercicio 3 - TIR'!$C$25)/('Ejercicio 3 - TIR'!$E$25-'Ejercicio 3 - TIR'!$C$25),'Ejercicio 3 - TIR'!$C$25+SQRT(('Ejercicio 3 - TIR'!$E$25-'Ejercicio 3 - TIR'!$C$25)*('Ejercicio 3 - TIR'!$D$25-'Ejercicio 3 - TIR'!$C$25)*V631),'Ejercicio 3 - TIR'!$E$25-SQRT(('Ejercicio 3 - TIR'!$E$25-'Ejercicio 3 - TIR'!$C$25)*('Ejercicio 3 - TIR'!$E$25-'Ejercicio 3 - TIR'!$D$25)*(1-V631)))</f>
        <v>0.202713690903491</v>
      </c>
      <c r="X631" s="24">
        <f ca="1" t="shared" si="4686"/>
        <v>0.431991965168699</v>
      </c>
      <c r="Y631" s="26">
        <f ca="1">IF(X631&lt;=('Ejercicio 3 - TIR'!$D$26-'Ejercicio 3 - TIR'!$C$26)/('Ejercicio 3 - TIR'!$E$26-'Ejercicio 3 - TIR'!$C$26),'Ejercicio 3 - TIR'!$C$26+SQRT(('Ejercicio 3 - TIR'!$E$26-'Ejercicio 3 - TIR'!$C$26)*('Ejercicio 3 - TIR'!$D$26-'Ejercicio 3 - TIR'!$C$26)*X631),'Ejercicio 3 - TIR'!$E$26-SQRT(('Ejercicio 3 - TIR'!$E$26-'Ejercicio 3 - TIR'!$C$26)*('Ejercicio 3 - TIR'!$E$26-'Ejercicio 3 - TIR'!$D$26)*(1-X631)))</f>
        <v>0.224617300642809</v>
      </c>
      <c r="Z631" s="24">
        <f ca="1" t="shared" si="4288"/>
        <v>1.13825167511922</v>
      </c>
      <c r="AA631" s="24">
        <f ca="1" t="shared" si="4289"/>
        <v>1.29628574707901</v>
      </c>
      <c r="AB631" s="24">
        <f ca="1" t="shared" si="4290"/>
        <v>1.55161908557197</v>
      </c>
      <c r="AC631" s="24">
        <f ca="1" t="shared" si="4291"/>
        <v>1.86615351728457</v>
      </c>
      <c r="AD631" s="24">
        <f ca="1" t="shared" si="4292"/>
        <v>2.28532388292211</v>
      </c>
      <c r="AE631" s="23">
        <f ca="1" t="shared" si="4293"/>
        <v>4908.36396754638</v>
      </c>
      <c r="AF631" s="23">
        <f ca="1" t="shared" si="4294"/>
        <v>5589.83781151925</v>
      </c>
      <c r="AG631" s="23">
        <f ca="1" t="shared" si="4295"/>
        <v>6690.88513327339</v>
      </c>
      <c r="AH631" s="23">
        <f ca="1" t="shared" si="4296"/>
        <v>8047.21915405053</v>
      </c>
      <c r="AI631" s="23">
        <f ca="1" t="shared" si="4297"/>
        <v>9854.76379811447</v>
      </c>
      <c r="AJ631" s="25">
        <f ca="1" t="shared" si="4298"/>
        <v>39694.7352573516</v>
      </c>
      <c r="AK631" s="25">
        <f ca="1" t="shared" si="4299"/>
        <v>42714.9697302353</v>
      </c>
      <c r="AL631" s="25">
        <f ca="1" t="shared" si="4300"/>
        <v>66599.2832371225</v>
      </c>
      <c r="AM631" s="25">
        <f ca="1" t="shared" si="4301"/>
        <v>78231.3659466118</v>
      </c>
      <c r="AN631" s="25">
        <f ca="1" t="shared" si="4302"/>
        <v>84572.7182782693</v>
      </c>
      <c r="AO631" s="25">
        <f ca="1">C631/'Ejercicio 3 - TIR'!$D$7</f>
        <v>14469.7807737158</v>
      </c>
      <c r="AP631" s="25">
        <f ca="1" t="shared" si="4303"/>
        <v>25224.9544836358</v>
      </c>
      <c r="AQ631" s="25">
        <f ca="1" t="shared" si="4304"/>
        <v>28245.1889565195</v>
      </c>
      <c r="AR631" s="25">
        <f ca="1" t="shared" si="4305"/>
        <v>52129.5024634067</v>
      </c>
      <c r="AS631" s="25">
        <f ca="1" t="shared" si="4306"/>
        <v>63761.585172896</v>
      </c>
      <c r="AT631" s="25">
        <f ca="1" t="shared" si="4307"/>
        <v>70102.9375045535</v>
      </c>
      <c r="AU631" s="25">
        <f ca="1">AP631*'Ejercicio 3 - TIR'!$D$5</f>
        <v>12612.4772418179</v>
      </c>
      <c r="AV631" s="25">
        <f ca="1">AQ631*'Ejercicio 3 - TIR'!$D$5</f>
        <v>14122.5944782598</v>
      </c>
      <c r="AW631" s="25">
        <f ca="1">AR631*'Ejercicio 3 - TIR'!$D$5</f>
        <v>26064.7512317033</v>
      </c>
      <c r="AX631" s="25">
        <f ca="1">AS631*'Ejercicio 3 - TIR'!$D$5</f>
        <v>31880.792586448</v>
      </c>
      <c r="AY631" s="25">
        <f ca="1">AT631*'Ejercicio 3 - TIR'!$D$5</f>
        <v>35051.4687522767</v>
      </c>
      <c r="AZ631" s="25">
        <f ca="1" t="shared" ref="AZ631:BD631" si="4687">AJ631-AU631-AE631</f>
        <v>22173.8940479873</v>
      </c>
      <c r="BA631" s="25">
        <f ca="1" t="shared" si="4687"/>
        <v>23002.5374404563</v>
      </c>
      <c r="BB631" s="25">
        <f ca="1" t="shared" si="4687"/>
        <v>33843.6468721457</v>
      </c>
      <c r="BC631" s="25">
        <f ca="1" t="shared" si="4687"/>
        <v>38303.3542061133</v>
      </c>
      <c r="BD631" s="25">
        <f ca="1" t="shared" si="4687"/>
        <v>39666.4857278781</v>
      </c>
      <c r="BE631" s="25">
        <f ca="1" t="shared" ref="BE631:BI631" si="4688">AZ631/Z631</f>
        <v>19480.6601498432</v>
      </c>
      <c r="BF631" s="25">
        <f ca="1" t="shared" si="4688"/>
        <v>17744.9590048253</v>
      </c>
      <c r="BG631" s="25">
        <f ca="1" t="shared" si="4688"/>
        <v>21811.8268760983</v>
      </c>
      <c r="BH631" s="25">
        <f ca="1" t="shared" si="4688"/>
        <v>20525.2964728477</v>
      </c>
      <c r="BI631" s="25">
        <f ca="1" t="shared" si="4688"/>
        <v>17357.0521116503</v>
      </c>
      <c r="BJ631" s="25">
        <f ca="1" t="shared" si="4310"/>
        <v>81136.0975657976</v>
      </c>
      <c r="BK631" s="25">
        <f ca="1" t="shared" si="4311"/>
        <v>33068.1355828199</v>
      </c>
      <c r="BL631" s="25">
        <f ca="1" t="shared" si="4312"/>
        <v>114204.233148617</v>
      </c>
      <c r="BM631" s="25">
        <f ca="1">BK631*'Ejercicio 3 - TIR'!$D$5</f>
        <v>16534.0677914099</v>
      </c>
      <c r="BN631" s="25">
        <f ca="1" t="shared" si="4313"/>
        <v>97670.1653572075</v>
      </c>
      <c r="BO631" s="25">
        <f ca="1" t="shared" si="4314"/>
        <v>42737.9970458815</v>
      </c>
      <c r="BP631" s="25">
        <f ca="1" t="shared" si="4315"/>
        <v>-107852.010527603</v>
      </c>
      <c r="BQ631" s="25">
        <f ca="1" t="shared" ref="BQ631:BT631" si="4689">BE631</f>
        <v>19480.6601498432</v>
      </c>
      <c r="BR631" s="25">
        <f ca="1" t="shared" si="4689"/>
        <v>17744.9590048253</v>
      </c>
      <c r="BS631" s="25">
        <f ca="1" t="shared" si="4689"/>
        <v>21811.8268760983</v>
      </c>
      <c r="BT631" s="25">
        <f ca="1" t="shared" si="4689"/>
        <v>20525.2964728477</v>
      </c>
      <c r="BU631" s="25">
        <f ca="1" t="shared" si="4317"/>
        <v>60095.0491575318</v>
      </c>
      <c r="BV631" s="27">
        <f ca="1" t="shared" si="4318"/>
        <v>7.61918016972674</v>
      </c>
    </row>
    <row r="632" ht="15" customHeight="1" spans="1:74">
      <c r="A632" s="23">
        <v>631</v>
      </c>
      <c r="B632" s="24">
        <f ca="1" t="shared" ref="B632:F632" si="4690">RAND()</f>
        <v>0.913103721879688</v>
      </c>
      <c r="C632" s="25">
        <f ca="1">IF(B632&lt;=('Ejercicio 3 - TIR'!$D$13-'Ejercicio 3 - TIR'!$C$13)/('Ejercicio 3 - TIR'!$E$13-'Ejercicio 3 - TIR'!$C$13),'Ejercicio 3 - TIR'!$C$13+SQRT(('Ejercicio 3 - TIR'!$E$13-'Ejercicio 3 - TIR'!$C$13)*('Ejercicio 3 - TIR'!$D$13-'Ejercicio 3 - TIR'!$C$13)*B632),'Ejercicio 3 - TIR'!$E$13-SQRT(('Ejercicio 3 - TIR'!$E$13-'Ejercicio 3 - TIR'!$C$13)*('Ejercicio 3 - TIR'!$E$13-'Ejercicio 3 - TIR'!$D$13)*(1-B632)))</f>
        <v>89788.460755382</v>
      </c>
      <c r="D632" s="24">
        <f ca="1" t="shared" si="4690"/>
        <v>0.920278531519801</v>
      </c>
      <c r="E632" s="25">
        <f ca="1">IF(D632&lt;=('Ejercicio 3 - TIR'!$D$14-'Ejercicio 3 - TIR'!$C$14)/('Ejercicio 3 - TIR'!$E$14-'Ejercicio 3 - TIR'!$C$14),'Ejercicio 3 - TIR'!$C$14+SQRT(('Ejercicio 3 - TIR'!$E$14-'Ejercicio 3 - TIR'!$C$14)*('Ejercicio 3 - TIR'!$D$14-'Ejercicio 3 - TIR'!$C$14)*D632),'Ejercicio 3 - TIR'!$E$14-SQRT(('Ejercicio 3 - TIR'!$E$14-'Ejercicio 3 - TIR'!$C$14)*('Ejercicio 3 - TIR'!$E$14-'Ejercicio 3 - TIR'!$D$14)*(1-D632)))</f>
        <v>36541.93402723</v>
      </c>
      <c r="F632" s="24">
        <f ca="1" t="shared" si="4690"/>
        <v>0.566455255099919</v>
      </c>
      <c r="G632" s="25">
        <f ca="1">IF(F632&lt;=('Ejercicio 3 - TIR'!$D$18-'Ejercicio 3 - TIR'!$C$18)/('Ejercicio 3 - TIR'!$E$18-'Ejercicio 3 - TIR'!$C$18),'Ejercicio 3 - TIR'!$C$18+SQRT(('Ejercicio 3 - TIR'!$E$18-'Ejercicio 3 - TIR'!$C$18)*('Ejercicio 3 - TIR'!$D$18-'Ejercicio 3 - TIR'!$C$18)*F632),'Ejercicio 3 - TIR'!$E$18-SQRT(('Ejercicio 3 - TIR'!$E$18-'Ejercicio 3 - TIR'!$C$18)*('Ejercicio 3 - TIR'!$E$18-'Ejercicio 3 - TIR'!$D$18)*(1-F632)))</f>
        <v>39217.824486558</v>
      </c>
      <c r="H632" s="24">
        <f ca="1" t="shared" ref="H632:L632" si="4691">RAND()</f>
        <v>0.491279406198366</v>
      </c>
      <c r="I632" s="25">
        <f ca="1">IF(H632&lt;=('Ejercicio 3 - TIR'!$D$18-'Ejercicio 3 - TIR'!$C$18)/('Ejercicio 3 - TIR'!$E$18-'Ejercicio 3 - TIR'!$C$18),'Ejercicio 3 - TIR'!$C$18+SQRT(('Ejercicio 3 - TIR'!$E$18-'Ejercicio 3 - TIR'!$C$18)*('Ejercicio 3 - TIR'!$D$18-'Ejercicio 3 - TIR'!$C$18)*H632),'Ejercicio 3 - TIR'!$E$18-SQRT(('Ejercicio 3 - TIR'!$E$18-'Ejercicio 3 - TIR'!$C$18)*('Ejercicio 3 - TIR'!$E$18-'Ejercicio 3 - TIR'!$D$18)*(1-H632)))</f>
        <v>38584.399275998</v>
      </c>
      <c r="J632" s="24">
        <f ca="1" t="shared" si="4691"/>
        <v>0.491419594997243</v>
      </c>
      <c r="K632" s="25">
        <f ca="1">IF(J632&lt;=('Ejercicio 3 - TIR'!$D$18-'Ejercicio 3 - TIR'!$C$18)/('Ejercicio 3 - TIR'!$E$18-'Ejercicio 3 - TIR'!$C$18),'Ejercicio 3 - TIR'!$C$18+SQRT(('Ejercicio 3 - TIR'!$E$18-'Ejercicio 3 - TIR'!$C$18)*('Ejercicio 3 - TIR'!$D$18-'Ejercicio 3 - TIR'!$C$18)*J632),'Ejercicio 3 - TIR'!$E$18-SQRT(('Ejercicio 3 - TIR'!$E$18-'Ejercicio 3 - TIR'!$C$18)*('Ejercicio 3 - TIR'!$E$18-'Ejercicio 3 - TIR'!$D$18)*(1-J632)))</f>
        <v>38585.6239872001</v>
      </c>
      <c r="L632" s="24">
        <f ca="1" t="shared" si="4691"/>
        <v>0.562114419418666</v>
      </c>
      <c r="M632" s="25">
        <f ca="1">IF(L632&lt;=('Ejercicio 3 - TIR'!$D$18-'Ejercicio 3 - TIR'!$C$18)/('Ejercicio 3 - TIR'!$E$18-'Ejercicio 3 - TIR'!$C$18),'Ejercicio 3 - TIR'!$C$18+SQRT(('Ejercicio 3 - TIR'!$E$18-'Ejercicio 3 - TIR'!$C$18)*('Ejercicio 3 - TIR'!$D$18-'Ejercicio 3 - TIR'!$C$18)*L632),'Ejercicio 3 - TIR'!$E$18-SQRT(('Ejercicio 3 - TIR'!$E$18-'Ejercicio 3 - TIR'!$C$18)*('Ejercicio 3 - TIR'!$E$18-'Ejercicio 3 - TIR'!$D$18)*(1-L632)))</f>
        <v>39182.4377434753</v>
      </c>
      <c r="N632" s="24">
        <f ca="1" t="shared" ref="N632:R632" si="4692">RAND()</f>
        <v>0.709018885763269</v>
      </c>
      <c r="O632" s="25">
        <f ca="1">IF(N632&lt;=('Ejercicio 3 - TIR'!$D$18-'Ejercicio 3 - TIR'!$C$18)/('Ejercicio 3 - TIR'!$E$18-'Ejercicio 3 - TIR'!$C$18),'Ejercicio 3 - TIR'!$C$18+SQRT(('Ejercicio 3 - TIR'!$E$18-'Ejercicio 3 - TIR'!$C$18)*('Ejercicio 3 - TIR'!$D$18-'Ejercicio 3 - TIR'!$C$18)*N632),'Ejercicio 3 - TIR'!$E$18-SQRT(('Ejercicio 3 - TIR'!$E$18-'Ejercicio 3 - TIR'!$C$18)*('Ejercicio 3 - TIR'!$E$18-'Ejercicio 3 - TIR'!$D$18)*(1-N632)))</f>
        <v>40328.4281480689</v>
      </c>
      <c r="P632" s="24">
        <f ca="1" t="shared" si="4692"/>
        <v>0.169244475338931</v>
      </c>
      <c r="Q632" s="26">
        <f ca="1">IF(P632&lt;=('Ejercicio 3 - TIR'!$D$22-'Ejercicio 3 - TIR'!$C$22)/('Ejercicio 3 - TIR'!$E$22-'Ejercicio 3 - TIR'!$C$22),'Ejercicio 3 - TIR'!$C$22+SQRT(('Ejercicio 3 - TIR'!$E$22-'Ejercicio 3 - TIR'!$C$22)*('Ejercicio 3 - TIR'!$D$22-'Ejercicio 3 - TIR'!$C$22)*P632),'Ejercicio 3 - TIR'!$E$22-SQRT(('Ejercicio 3 - TIR'!$E$22-'Ejercicio 3 - TIR'!$C$22)*('Ejercicio 3 - TIR'!$E$22-'Ejercicio 3 - TIR'!$D$22)*(1-P632)))</f>
        <v>0.137453940976469</v>
      </c>
      <c r="R632" s="24">
        <f ca="1" t="shared" si="4692"/>
        <v>0.170995452370712</v>
      </c>
      <c r="S632" s="26">
        <f ca="1">IF(R632&lt;=('Ejercicio 3 - TIR'!$D$23-'Ejercicio 3 - TIR'!$C$23)/('Ejercicio 3 - TIR'!$E$23-'Ejercicio 3 - TIR'!$C$23),'Ejercicio 3 - TIR'!$C$23+SQRT(('Ejercicio 3 - TIR'!$E$23-'Ejercicio 3 - TIR'!$C$23)*('Ejercicio 3 - TIR'!$D$23-'Ejercicio 3 - TIR'!$C$23)*R632),'Ejercicio 3 - TIR'!$E$23-SQRT(('Ejercicio 3 - TIR'!$E$23-'Ejercicio 3 - TIR'!$C$23)*('Ejercicio 3 - TIR'!$E$23-'Ejercicio 3 - TIR'!$D$23)*(1-R632)))</f>
        <v>0.137543996530645</v>
      </c>
      <c r="T632" s="24">
        <f ca="1" t="shared" ref="T632:X632" si="4693">RAND()</f>
        <v>0.322284976640915</v>
      </c>
      <c r="U632" s="26">
        <f ca="1">IF(T632&lt;=('Ejercicio 3 - TIR'!$D$24-'Ejercicio 3 - TIR'!$C$24)/('Ejercicio 3 - TIR'!$E$24-'Ejercicio 3 - TIR'!$C$24),'Ejercicio 3 - TIR'!$C$24+SQRT(('Ejercicio 3 - TIR'!$E$24-'Ejercicio 3 - TIR'!$C$24)*('Ejercicio 3 - TIR'!$D$24-'Ejercicio 3 - TIR'!$C$24)*T632),'Ejercicio 3 - TIR'!$E$24-SQRT(('Ejercicio 3 - TIR'!$E$24-'Ejercicio 3 - TIR'!$C$24)*('Ejercicio 3 - TIR'!$E$24-'Ejercicio 3 - TIR'!$D$24)*(1-T632)))</f>
        <v>0.176015350294507</v>
      </c>
      <c r="V632" s="24">
        <f ca="1" t="shared" si="4693"/>
        <v>0.367735023246603</v>
      </c>
      <c r="W632" s="26">
        <f ca="1">IF(V632&lt;=('Ejercicio 3 - TIR'!$D$25-'Ejercicio 3 - TIR'!$C$25)/('Ejercicio 3 - TIR'!$E$25-'Ejercicio 3 - TIR'!$C$25),'Ejercicio 3 - TIR'!$C$25+SQRT(('Ejercicio 3 - TIR'!$E$25-'Ejercicio 3 - TIR'!$C$25)*('Ejercicio 3 - TIR'!$D$25-'Ejercicio 3 - TIR'!$C$25)*V632),'Ejercicio 3 - TIR'!$E$25-SQRT(('Ejercicio 3 - TIR'!$E$25-'Ejercicio 3 - TIR'!$C$25)*('Ejercicio 3 - TIR'!$E$25-'Ejercicio 3 - TIR'!$D$25)*(1-V632)))</f>
        <v>0.20295823750499</v>
      </c>
      <c r="X632" s="24">
        <f ca="1" t="shared" si="4693"/>
        <v>0.0316469621458741</v>
      </c>
      <c r="Y632" s="26">
        <f ca="1">IF(X632&lt;=('Ejercicio 3 - TIR'!$D$26-'Ejercicio 3 - TIR'!$C$26)/('Ejercicio 3 - TIR'!$E$26-'Ejercicio 3 - TIR'!$C$26),'Ejercicio 3 - TIR'!$C$26+SQRT(('Ejercicio 3 - TIR'!$E$26-'Ejercicio 3 - TIR'!$C$26)*('Ejercicio 3 - TIR'!$D$26-'Ejercicio 3 - TIR'!$C$26)*X632),'Ejercicio 3 - TIR'!$E$26-SQRT(('Ejercicio 3 - TIR'!$E$26-'Ejercicio 3 - TIR'!$C$26)*('Ejercicio 3 - TIR'!$E$26-'Ejercicio 3 - TIR'!$D$26)*(1-X632)))</f>
        <v>0.199243743710957</v>
      </c>
      <c r="Z632" s="24">
        <f ca="1" t="shared" si="4288"/>
        <v>1.13745394097647</v>
      </c>
      <c r="AA632" s="24">
        <f ca="1" t="shared" si="4289"/>
        <v>1.29390390188791</v>
      </c>
      <c r="AB632" s="24">
        <f ca="1" t="shared" si="4290"/>
        <v>1.52165085042613</v>
      </c>
      <c r="AC632" s="24">
        <f ca="1" t="shared" si="4291"/>
        <v>1.83048242512659</v>
      </c>
      <c r="AD632" s="24">
        <f ca="1" t="shared" si="4292"/>
        <v>2.19519459630593</v>
      </c>
      <c r="AE632" s="23">
        <f ca="1" t="shared" si="4293"/>
        <v>5022.83284294491</v>
      </c>
      <c r="AF632" s="23">
        <f ca="1" t="shared" si="4294"/>
        <v>5713.69334606893</v>
      </c>
      <c r="AG632" s="23">
        <f ca="1" t="shared" si="4295"/>
        <v>6719.39108185265</v>
      </c>
      <c r="AH632" s="23">
        <f ca="1" t="shared" si="4296"/>
        <v>8083.14685293221</v>
      </c>
      <c r="AI632" s="23">
        <f ca="1" t="shared" si="4297"/>
        <v>9693.66329287587</v>
      </c>
      <c r="AJ632" s="25">
        <f ca="1" t="shared" si="4298"/>
        <v>44608.4690187589</v>
      </c>
      <c r="AK632" s="25">
        <f ca="1" t="shared" si="4299"/>
        <v>49924.5047752147</v>
      </c>
      <c r="AL632" s="25">
        <f ca="1" t="shared" si="4300"/>
        <v>58713.8475543461</v>
      </c>
      <c r="AM632" s="25">
        <f ca="1" t="shared" si="4301"/>
        <v>71722.7636630484</v>
      </c>
      <c r="AN632" s="25">
        <f ca="1" t="shared" si="4302"/>
        <v>88528.7475481527</v>
      </c>
      <c r="AO632" s="25">
        <f ca="1">C632/'Ejercicio 3 - TIR'!$D$7</f>
        <v>17957.6921510764</v>
      </c>
      <c r="AP632" s="25">
        <f ca="1" t="shared" si="4303"/>
        <v>26650.7768676825</v>
      </c>
      <c r="AQ632" s="25">
        <f ca="1" t="shared" si="4304"/>
        <v>31966.8126241383</v>
      </c>
      <c r="AR632" s="25">
        <f ca="1" t="shared" si="4305"/>
        <v>40756.1554032698</v>
      </c>
      <c r="AS632" s="25">
        <f ca="1" t="shared" si="4306"/>
        <v>53765.071511972</v>
      </c>
      <c r="AT632" s="25">
        <f ca="1" t="shared" si="4307"/>
        <v>70571.0553970763</v>
      </c>
      <c r="AU632" s="25">
        <f ca="1">AP632*'Ejercicio 3 - TIR'!$D$5</f>
        <v>13325.3884338412</v>
      </c>
      <c r="AV632" s="25">
        <f ca="1">AQ632*'Ejercicio 3 - TIR'!$D$5</f>
        <v>15983.4063120691</v>
      </c>
      <c r="AW632" s="25">
        <f ca="1">AR632*'Ejercicio 3 - TIR'!$D$5</f>
        <v>20378.0777016349</v>
      </c>
      <c r="AX632" s="25">
        <f ca="1">AS632*'Ejercicio 3 - TIR'!$D$5</f>
        <v>26882.535755986</v>
      </c>
      <c r="AY632" s="25">
        <f ca="1">AT632*'Ejercicio 3 - TIR'!$D$5</f>
        <v>35285.5276985382</v>
      </c>
      <c r="AZ632" s="25">
        <f ca="1" t="shared" ref="AZ632:BD632" si="4694">AJ632-AU632-AE632</f>
        <v>26260.2477419727</v>
      </c>
      <c r="BA632" s="25">
        <f ca="1" t="shared" si="4694"/>
        <v>28227.4051170766</v>
      </c>
      <c r="BB632" s="25">
        <f ca="1" t="shared" si="4694"/>
        <v>31616.3787708586</v>
      </c>
      <c r="BC632" s="25">
        <f ca="1" t="shared" si="4694"/>
        <v>36757.0810541302</v>
      </c>
      <c r="BD632" s="25">
        <f ca="1" t="shared" si="4694"/>
        <v>43549.5565567387</v>
      </c>
      <c r="BE632" s="25">
        <f ca="1" t="shared" ref="BE632:BI632" si="4695">AZ632/Z632</f>
        <v>23086.8669015548</v>
      </c>
      <c r="BF632" s="25">
        <f ca="1" t="shared" si="4695"/>
        <v>21815.6889981479</v>
      </c>
      <c r="BG632" s="25">
        <f ca="1" t="shared" si="4695"/>
        <v>20777.682844921</v>
      </c>
      <c r="BH632" s="25">
        <f ca="1" t="shared" si="4695"/>
        <v>20080.5430030764</v>
      </c>
      <c r="BI632" s="25">
        <f ca="1" t="shared" si="4695"/>
        <v>19838.585895767</v>
      </c>
      <c r="BJ632" s="25">
        <f ca="1" t="shared" si="4310"/>
        <v>80216.6561151429</v>
      </c>
      <c r="BK632" s="25">
        <f ca="1" t="shared" si="4311"/>
        <v>39420.6287721682</v>
      </c>
      <c r="BL632" s="25">
        <f ca="1" t="shared" si="4312"/>
        <v>119637.284887311</v>
      </c>
      <c r="BM632" s="25">
        <f ca="1">BK632*'Ejercicio 3 - TIR'!$D$5</f>
        <v>19710.3143860841</v>
      </c>
      <c r="BN632" s="25">
        <f ca="1" t="shared" si="4313"/>
        <v>99926.9705012271</v>
      </c>
      <c r="BO632" s="25">
        <f ca="1" t="shared" si="4314"/>
        <v>45520.7801027682</v>
      </c>
      <c r="BP632" s="25">
        <f ca="1" t="shared" si="4315"/>
        <v>-126330.394782612</v>
      </c>
      <c r="BQ632" s="25">
        <f ca="1" t="shared" ref="BQ632:BT632" si="4696">BE632</f>
        <v>23086.8669015548</v>
      </c>
      <c r="BR632" s="25">
        <f ca="1" t="shared" si="4696"/>
        <v>21815.6889981479</v>
      </c>
      <c r="BS632" s="25">
        <f ca="1" t="shared" si="4696"/>
        <v>20777.682844921</v>
      </c>
      <c r="BT632" s="25">
        <f ca="1" t="shared" si="4696"/>
        <v>20080.5430030764</v>
      </c>
      <c r="BU632" s="25">
        <f ca="1" t="shared" si="4317"/>
        <v>65359.3659985352</v>
      </c>
      <c r="BV632" s="27">
        <f ca="1" t="shared" si="4318"/>
        <v>5.27157328778485</v>
      </c>
    </row>
    <row r="633" ht="15" customHeight="1" spans="1:74">
      <c r="A633" s="23">
        <v>632</v>
      </c>
      <c r="B633" s="24">
        <f ca="1" t="shared" ref="B633:F633" si="4697">RAND()</f>
        <v>0.318310833962294</v>
      </c>
      <c r="C633" s="25">
        <f ca="1">IF(B633&lt;=('Ejercicio 3 - TIR'!$D$13-'Ejercicio 3 - TIR'!$C$13)/('Ejercicio 3 - TIR'!$E$13-'Ejercicio 3 - TIR'!$C$13),'Ejercicio 3 - TIR'!$C$13+SQRT(('Ejercicio 3 - TIR'!$E$13-'Ejercicio 3 - TIR'!$C$13)*('Ejercicio 3 - TIR'!$D$13-'Ejercicio 3 - TIR'!$C$13)*B633),'Ejercicio 3 - TIR'!$E$13-SQRT(('Ejercicio 3 - TIR'!$E$13-'Ejercicio 3 - TIR'!$C$13)*('Ejercicio 3 - TIR'!$E$13-'Ejercicio 3 - TIR'!$D$13)*(1-B633)))</f>
        <v>71398.8287085083</v>
      </c>
      <c r="D633" s="24">
        <f ca="1" t="shared" si="4697"/>
        <v>0.914734737131977</v>
      </c>
      <c r="E633" s="25">
        <f ca="1">IF(D633&lt;=('Ejercicio 3 - TIR'!$D$14-'Ejercicio 3 - TIR'!$C$14)/('Ejercicio 3 - TIR'!$E$14-'Ejercicio 3 - TIR'!$C$14),'Ejercicio 3 - TIR'!$C$14+SQRT(('Ejercicio 3 - TIR'!$E$14-'Ejercicio 3 - TIR'!$C$14)*('Ejercicio 3 - TIR'!$D$14-'Ejercicio 3 - TIR'!$C$14)*D633),'Ejercicio 3 - TIR'!$E$14-SQRT(('Ejercicio 3 - TIR'!$E$14-'Ejercicio 3 - TIR'!$C$14)*('Ejercicio 3 - TIR'!$E$14-'Ejercicio 3 - TIR'!$D$14)*(1-D633)))</f>
        <v>36423.7184911974</v>
      </c>
      <c r="F633" s="24">
        <f ca="1" t="shared" si="4697"/>
        <v>0.922641111122938</v>
      </c>
      <c r="G633" s="25">
        <f ca="1">IF(F633&lt;=('Ejercicio 3 - TIR'!$D$18-'Ejercicio 3 - TIR'!$C$18)/('Ejercicio 3 - TIR'!$E$18-'Ejercicio 3 - TIR'!$C$18),'Ejercicio 3 - TIR'!$C$18+SQRT(('Ejercicio 3 - TIR'!$E$18-'Ejercicio 3 - TIR'!$C$18)*('Ejercicio 3 - TIR'!$D$18-'Ejercicio 3 - TIR'!$C$18)*F633),'Ejercicio 3 - TIR'!$E$18-SQRT(('Ejercicio 3 - TIR'!$E$18-'Ejercicio 3 - TIR'!$C$18)*('Ejercicio 3 - TIR'!$E$18-'Ejercicio 3 - TIR'!$D$18)*(1-F633)))</f>
        <v>42591.2831910373</v>
      </c>
      <c r="H633" s="24">
        <f ca="1" t="shared" ref="H633:L633" si="4698">RAND()</f>
        <v>0.0847856051448144</v>
      </c>
      <c r="I633" s="25">
        <f ca="1">IF(H633&lt;=('Ejercicio 3 - TIR'!$D$18-'Ejercicio 3 - TIR'!$C$18)/('Ejercicio 3 - TIR'!$E$18-'Ejercicio 3 - TIR'!$C$18),'Ejercicio 3 - TIR'!$C$18+SQRT(('Ejercicio 3 - TIR'!$E$18-'Ejercicio 3 - TIR'!$C$18)*('Ejercicio 3 - TIR'!$D$18-'Ejercicio 3 - TIR'!$C$18)*H633),'Ejercicio 3 - TIR'!$E$18-SQRT(('Ejercicio 3 - TIR'!$E$18-'Ejercicio 3 - TIR'!$C$18)*('Ejercicio 3 - TIR'!$E$18-'Ejercicio 3 - TIR'!$D$18)*(1-H633)))</f>
        <v>33566.2081784049</v>
      </c>
      <c r="J633" s="24">
        <f ca="1" t="shared" si="4698"/>
        <v>0.1214525607335</v>
      </c>
      <c r="K633" s="25">
        <f ca="1">IF(J633&lt;=('Ejercicio 3 - TIR'!$D$18-'Ejercicio 3 - TIR'!$C$18)/('Ejercicio 3 - TIR'!$E$18-'Ejercicio 3 - TIR'!$C$18),'Ejercicio 3 - TIR'!$C$18+SQRT(('Ejercicio 3 - TIR'!$E$18-'Ejercicio 3 - TIR'!$C$18)*('Ejercicio 3 - TIR'!$D$18-'Ejercicio 3 - TIR'!$C$18)*J633),'Ejercicio 3 - TIR'!$E$18-SQRT(('Ejercicio 3 - TIR'!$E$18-'Ejercicio 3 - TIR'!$C$18)*('Ejercicio 3 - TIR'!$E$18-'Ejercicio 3 - TIR'!$D$18)*(1-J633)))</f>
        <v>34268.2413369004</v>
      </c>
      <c r="L633" s="24">
        <f ca="1" t="shared" si="4698"/>
        <v>0.236515105341759</v>
      </c>
      <c r="M633" s="25">
        <f ca="1">IF(L633&lt;=('Ejercicio 3 - TIR'!$D$18-'Ejercicio 3 - TIR'!$C$18)/('Ejercicio 3 - TIR'!$E$18-'Ejercicio 3 - TIR'!$C$18),'Ejercicio 3 - TIR'!$C$18+SQRT(('Ejercicio 3 - TIR'!$E$18-'Ejercicio 3 - TIR'!$C$18)*('Ejercicio 3 - TIR'!$D$18-'Ejercicio 3 - TIR'!$C$18)*L633),'Ejercicio 3 - TIR'!$E$18-SQRT(('Ejercicio 3 - TIR'!$E$18-'Ejercicio 3 - TIR'!$C$18)*('Ejercicio 3 - TIR'!$E$18-'Ejercicio 3 - TIR'!$D$18)*(1-L633)))</f>
        <v>35956.2795267905</v>
      </c>
      <c r="N633" s="24">
        <f ca="1" t="shared" ref="N633:R633" si="4699">RAND()</f>
        <v>0.459899906325721</v>
      </c>
      <c r="O633" s="25">
        <f ca="1">IF(N633&lt;=('Ejercicio 3 - TIR'!$D$18-'Ejercicio 3 - TIR'!$C$18)/('Ejercicio 3 - TIR'!$E$18-'Ejercicio 3 - TIR'!$C$18),'Ejercicio 3 - TIR'!$C$18+SQRT(('Ejercicio 3 - TIR'!$E$18-'Ejercicio 3 - TIR'!$C$18)*('Ejercicio 3 - TIR'!$D$18-'Ejercicio 3 - TIR'!$C$18)*N633),'Ejercicio 3 - TIR'!$E$18-SQRT(('Ejercicio 3 - TIR'!$E$18-'Ejercicio 3 - TIR'!$C$18)*('Ejercicio 3 - TIR'!$E$18-'Ejercicio 3 - TIR'!$D$18)*(1-N633)))</f>
        <v>38305.7200740729</v>
      </c>
      <c r="P633" s="24">
        <f ca="1" t="shared" si="4699"/>
        <v>0.559556386104108</v>
      </c>
      <c r="Q633" s="26">
        <f ca="1">IF(P633&lt;=('Ejercicio 3 - TIR'!$D$22-'Ejercicio 3 - TIR'!$C$22)/('Ejercicio 3 - TIR'!$E$22-'Ejercicio 3 - TIR'!$C$22),'Ejercicio 3 - TIR'!$C$22+SQRT(('Ejercicio 3 - TIR'!$E$22-'Ejercicio 3 - TIR'!$C$22)*('Ejercicio 3 - TIR'!$D$22-'Ejercicio 3 - TIR'!$C$22)*P633),'Ejercicio 3 - TIR'!$E$22-SQRT(('Ejercicio 3 - TIR'!$E$22-'Ejercicio 3 - TIR'!$C$22)*('Ejercicio 3 - TIR'!$E$22-'Ejercicio 3 - TIR'!$D$22)*(1-P633)))</f>
        <v>0.151843322195035</v>
      </c>
      <c r="R633" s="24">
        <f ca="1" t="shared" si="4699"/>
        <v>0.479544864759908</v>
      </c>
      <c r="S633" s="26">
        <f ca="1">IF(R633&lt;=('Ejercicio 3 - TIR'!$D$23-'Ejercicio 3 - TIR'!$C$23)/('Ejercicio 3 - TIR'!$E$23-'Ejercicio 3 - TIR'!$C$23),'Ejercicio 3 - TIR'!$C$23+SQRT(('Ejercicio 3 - TIR'!$E$23-'Ejercicio 3 - TIR'!$C$23)*('Ejercicio 3 - TIR'!$D$23-'Ejercicio 3 - TIR'!$C$23)*R633),'Ejercicio 3 - TIR'!$E$23-SQRT(('Ejercicio 3 - TIR'!$E$23-'Ejercicio 3 - TIR'!$C$23)*('Ejercicio 3 - TIR'!$E$23-'Ejercicio 3 - TIR'!$D$23)*(1-R633)))</f>
        <v>0.149379937994622</v>
      </c>
      <c r="T633" s="24">
        <f ca="1" t="shared" ref="T633:X633" si="4700">RAND()</f>
        <v>0.0120162207014847</v>
      </c>
      <c r="U633" s="26">
        <f ca="1">IF(T633&lt;=('Ejercicio 3 - TIR'!$D$24-'Ejercicio 3 - TIR'!$C$24)/('Ejercicio 3 - TIR'!$E$24-'Ejercicio 3 - TIR'!$C$24),'Ejercicio 3 - TIR'!$C$24+SQRT(('Ejercicio 3 - TIR'!$E$24-'Ejercicio 3 - TIR'!$C$24)*('Ejercicio 3 - TIR'!$D$24-'Ejercicio 3 - TIR'!$C$24)*T633),'Ejercicio 3 - TIR'!$E$24-SQRT(('Ejercicio 3 - TIR'!$E$24-'Ejercicio 3 - TIR'!$C$24)*('Ejercicio 3 - TIR'!$E$24-'Ejercicio 3 - TIR'!$D$24)*(1-T633)))</f>
        <v>0.155023351816578</v>
      </c>
      <c r="V633" s="24">
        <f ca="1" t="shared" si="4700"/>
        <v>0.146002921953555</v>
      </c>
      <c r="W633" s="26">
        <f ca="1">IF(V633&lt;=('Ejercicio 3 - TIR'!$D$25-'Ejercicio 3 - TIR'!$C$25)/('Ejercicio 3 - TIR'!$E$25-'Ejercicio 3 - TIR'!$C$25),'Ejercicio 3 - TIR'!$C$25+SQRT(('Ejercicio 3 - TIR'!$E$25-'Ejercicio 3 - TIR'!$C$25)*('Ejercicio 3 - TIR'!$D$25-'Ejercicio 3 - TIR'!$C$25)*V633),'Ejercicio 3 - TIR'!$E$25-SQRT(('Ejercicio 3 - TIR'!$E$25-'Ejercicio 3 - TIR'!$C$25)*('Ejercicio 3 - TIR'!$E$25-'Ejercicio 3 - TIR'!$D$25)*(1-V633)))</f>
        <v>0.194296995863991</v>
      </c>
      <c r="X633" s="24">
        <f ca="1" t="shared" si="4700"/>
        <v>0.945422306211809</v>
      </c>
      <c r="Y633" s="26">
        <f ca="1">IF(X633&lt;=('Ejercicio 3 - TIR'!$D$26-'Ejercicio 3 - TIR'!$C$26)/('Ejercicio 3 - TIR'!$E$26-'Ejercicio 3 - TIR'!$C$26),'Ejercicio 3 - TIR'!$C$26+SQRT(('Ejercicio 3 - TIR'!$E$26-'Ejercicio 3 - TIR'!$C$26)*('Ejercicio 3 - TIR'!$D$26-'Ejercicio 3 - TIR'!$C$26)*X633),'Ejercicio 3 - TIR'!$E$26-SQRT(('Ejercicio 3 - TIR'!$E$26-'Ejercicio 3 - TIR'!$C$26)*('Ejercicio 3 - TIR'!$E$26-'Ejercicio 3 - TIR'!$D$26)*(1-X633)))</f>
        <v>0.262832602222345</v>
      </c>
      <c r="Z633" s="24">
        <f ca="1" t="shared" si="4288"/>
        <v>1.15184332219504</v>
      </c>
      <c r="AA633" s="24">
        <f ca="1" t="shared" si="4289"/>
        <v>1.32390560624405</v>
      </c>
      <c r="AB633" s="24">
        <f ca="1" t="shared" si="4290"/>
        <v>1.52914189081276</v>
      </c>
      <c r="AC633" s="24">
        <f ca="1" t="shared" si="4291"/>
        <v>1.82624956644746</v>
      </c>
      <c r="AD633" s="24">
        <f ca="1" t="shared" si="4292"/>
        <v>2.30624749230428</v>
      </c>
      <c r="AE633" s="23">
        <f ca="1" t="shared" si="4293"/>
        <v>5530.69842240014</v>
      </c>
      <c r="AF633" s="23">
        <f ca="1" t="shared" si="4294"/>
        <v>6356.87380980523</v>
      </c>
      <c r="AG633" s="23">
        <f ca="1" t="shared" si="4295"/>
        <v>7342.33769487625</v>
      </c>
      <c r="AH633" s="23">
        <f ca="1" t="shared" si="4296"/>
        <v>8768.93185160965</v>
      </c>
      <c r="AI633" s="23">
        <f ca="1" t="shared" si="4297"/>
        <v>11073.6930288786</v>
      </c>
      <c r="AJ633" s="25">
        <f ca="1" t="shared" si="4298"/>
        <v>49058.4851273139</v>
      </c>
      <c r="AK633" s="25">
        <f ca="1" t="shared" si="4299"/>
        <v>44438.4911877451</v>
      </c>
      <c r="AL633" s="25">
        <f ca="1" t="shared" si="4300"/>
        <v>52401.0033527358</v>
      </c>
      <c r="AM633" s="25">
        <f ca="1" t="shared" si="4301"/>
        <v>65665.139896865</v>
      </c>
      <c r="AN633" s="25">
        <f ca="1" t="shared" si="4302"/>
        <v>88342.4708617404</v>
      </c>
      <c r="AO633" s="25">
        <f ca="1">C633/'Ejercicio 3 - TIR'!$D$7</f>
        <v>14279.7657417017</v>
      </c>
      <c r="AP633" s="25">
        <f ca="1" t="shared" si="4303"/>
        <v>34778.7193856122</v>
      </c>
      <c r="AQ633" s="25">
        <f ca="1" t="shared" si="4304"/>
        <v>30158.7254460434</v>
      </c>
      <c r="AR633" s="25">
        <f ca="1" t="shared" si="4305"/>
        <v>38121.2376110342</v>
      </c>
      <c r="AS633" s="25">
        <f ca="1" t="shared" si="4306"/>
        <v>51385.3741551633</v>
      </c>
      <c r="AT633" s="25">
        <f ca="1" t="shared" si="4307"/>
        <v>74062.7051200387</v>
      </c>
      <c r="AU633" s="25">
        <f ca="1">AP633*'Ejercicio 3 - TIR'!$D$5</f>
        <v>17389.3596928061</v>
      </c>
      <c r="AV633" s="25">
        <f ca="1">AQ633*'Ejercicio 3 - TIR'!$D$5</f>
        <v>15079.3627230217</v>
      </c>
      <c r="AW633" s="25">
        <f ca="1">AR633*'Ejercicio 3 - TIR'!$D$5</f>
        <v>19060.6188055171</v>
      </c>
      <c r="AX633" s="25">
        <f ca="1">AS633*'Ejercicio 3 - TIR'!$D$5</f>
        <v>25692.6870775816</v>
      </c>
      <c r="AY633" s="25">
        <f ca="1">AT633*'Ejercicio 3 - TIR'!$D$5</f>
        <v>37031.3525600194</v>
      </c>
      <c r="AZ633" s="25">
        <f ca="1" t="shared" ref="AZ633:BD633" si="4701">AJ633-AU633-AE633</f>
        <v>26138.4270121076</v>
      </c>
      <c r="BA633" s="25">
        <f ca="1" t="shared" si="4701"/>
        <v>23002.2546549182</v>
      </c>
      <c r="BB633" s="25">
        <f ca="1" t="shared" si="4701"/>
        <v>25998.0468523425</v>
      </c>
      <c r="BC633" s="25">
        <f ca="1" t="shared" si="4701"/>
        <v>31203.5209676737</v>
      </c>
      <c r="BD633" s="25">
        <f ca="1" t="shared" si="4701"/>
        <v>40237.4252728424</v>
      </c>
      <c r="BE633" s="25">
        <f ca="1" t="shared" ref="BE633:BI633" si="4702">AZ633/Z633</f>
        <v>22692.6931019545</v>
      </c>
      <c r="BF633" s="25">
        <f ca="1" t="shared" si="4702"/>
        <v>17374.5428272459</v>
      </c>
      <c r="BG633" s="25">
        <f ca="1" t="shared" si="4702"/>
        <v>17001.7229980693</v>
      </c>
      <c r="BH633" s="25">
        <f ca="1" t="shared" si="4702"/>
        <v>17086.1209447802</v>
      </c>
      <c r="BI633" s="25">
        <f ca="1" t="shared" si="4702"/>
        <v>17447.1410406345</v>
      </c>
      <c r="BJ633" s="25">
        <f ca="1" t="shared" si="4310"/>
        <v>84002.1094307209</v>
      </c>
      <c r="BK633" s="25">
        <f ca="1" t="shared" si="4311"/>
        <v>32932.673932492</v>
      </c>
      <c r="BL633" s="25">
        <f ca="1" t="shared" si="4312"/>
        <v>116934.783363213</v>
      </c>
      <c r="BM633" s="25">
        <f ca="1">BK633*'Ejercicio 3 - TIR'!$D$5</f>
        <v>16466.336966246</v>
      </c>
      <c r="BN633" s="25">
        <f ca="1" t="shared" si="4313"/>
        <v>100468.446396967</v>
      </c>
      <c r="BO633" s="25">
        <f ca="1" t="shared" si="4314"/>
        <v>43563.6013620482</v>
      </c>
      <c r="BP633" s="25">
        <f ca="1" t="shared" si="4315"/>
        <v>-107822.547199706</v>
      </c>
      <c r="BQ633" s="25">
        <f ca="1" t="shared" ref="BQ633:BT633" si="4703">BE633</f>
        <v>22692.6931019545</v>
      </c>
      <c r="BR633" s="25">
        <f ca="1" t="shared" si="4703"/>
        <v>17374.5428272459</v>
      </c>
      <c r="BS633" s="25">
        <f ca="1" t="shared" si="4703"/>
        <v>17001.7229980693</v>
      </c>
      <c r="BT633" s="25">
        <f ca="1" t="shared" si="4703"/>
        <v>17086.1209447802</v>
      </c>
      <c r="BU633" s="25">
        <f ca="1" t="shared" si="4317"/>
        <v>61010.7424026827</v>
      </c>
      <c r="BV633" s="27">
        <f ca="1" t="shared" si="4318"/>
        <v>6.699723816346</v>
      </c>
    </row>
    <row r="634" ht="15" customHeight="1" spans="1:74">
      <c r="A634" s="23">
        <v>633</v>
      </c>
      <c r="B634" s="24">
        <f ca="1" t="shared" ref="B634:F634" si="4704">RAND()</f>
        <v>0.737820988319033</v>
      </c>
      <c r="C634" s="25">
        <f ca="1">IF(B634&lt;=('Ejercicio 3 - TIR'!$D$13-'Ejercicio 3 - TIR'!$C$13)/('Ejercicio 3 - TIR'!$E$13-'Ejercicio 3 - TIR'!$C$13),'Ejercicio 3 - TIR'!$C$13+SQRT(('Ejercicio 3 - TIR'!$E$13-'Ejercicio 3 - TIR'!$C$13)*('Ejercicio 3 - TIR'!$D$13-'Ejercicio 3 - TIR'!$C$13)*B634),'Ejercicio 3 - TIR'!$E$13-SQRT(('Ejercicio 3 - TIR'!$E$13-'Ejercicio 3 - TIR'!$C$13)*('Ejercicio 3 - TIR'!$E$13-'Ejercicio 3 - TIR'!$D$13)*(1-B634)))</f>
        <v>82262.6153557758</v>
      </c>
      <c r="D634" s="24">
        <f ca="1" t="shared" si="4704"/>
        <v>0.873091424216896</v>
      </c>
      <c r="E634" s="25">
        <f ca="1">IF(D634&lt;=('Ejercicio 3 - TIR'!$D$14-'Ejercicio 3 - TIR'!$C$14)/('Ejercicio 3 - TIR'!$E$14-'Ejercicio 3 - TIR'!$C$14),'Ejercicio 3 - TIR'!$C$14+SQRT(('Ejercicio 3 - TIR'!$E$14-'Ejercicio 3 - TIR'!$C$14)*('Ejercicio 3 - TIR'!$D$14-'Ejercicio 3 - TIR'!$C$14)*D634),'Ejercicio 3 - TIR'!$E$14-SQRT(('Ejercicio 3 - TIR'!$E$14-'Ejercicio 3 - TIR'!$C$14)*('Ejercicio 3 - TIR'!$E$14-'Ejercicio 3 - TIR'!$D$14)*(1-D634)))</f>
        <v>35636.9407100676</v>
      </c>
      <c r="F634" s="24">
        <f ca="1" t="shared" si="4704"/>
        <v>0.582026348772336</v>
      </c>
      <c r="G634" s="25">
        <f ca="1">IF(F634&lt;=('Ejercicio 3 - TIR'!$D$18-'Ejercicio 3 - TIR'!$C$18)/('Ejercicio 3 - TIR'!$E$18-'Ejercicio 3 - TIR'!$C$18),'Ejercicio 3 - TIR'!$C$18+SQRT(('Ejercicio 3 - TIR'!$E$18-'Ejercicio 3 - TIR'!$C$18)*('Ejercicio 3 - TIR'!$D$18-'Ejercicio 3 - TIR'!$C$18)*F634),'Ejercicio 3 - TIR'!$E$18-SQRT(('Ejercicio 3 - TIR'!$E$18-'Ejercicio 3 - TIR'!$C$18)*('Ejercicio 3 - TIR'!$E$18-'Ejercicio 3 - TIR'!$D$18)*(1-F634)))</f>
        <v>39343.6584010681</v>
      </c>
      <c r="H634" s="24">
        <f ca="1" t="shared" ref="H634:L634" si="4705">RAND()</f>
        <v>0.539627472232885</v>
      </c>
      <c r="I634" s="25">
        <f ca="1">IF(H634&lt;=('Ejercicio 3 - TIR'!$D$18-'Ejercicio 3 - TIR'!$C$18)/('Ejercicio 3 - TIR'!$E$18-'Ejercicio 3 - TIR'!$C$18),'Ejercicio 3 - TIR'!$C$18+SQRT(('Ejercicio 3 - TIR'!$E$18-'Ejercicio 3 - TIR'!$C$18)*('Ejercicio 3 - TIR'!$D$18-'Ejercicio 3 - TIR'!$C$18)*H634),'Ejercicio 3 - TIR'!$E$18-SQRT(('Ejercicio 3 - TIR'!$E$18-'Ejercicio 3 - TIR'!$C$18)*('Ejercicio 3 - TIR'!$E$18-'Ejercicio 3 - TIR'!$D$18)*(1-H634)))</f>
        <v>38996.8950663511</v>
      </c>
      <c r="J634" s="24">
        <f ca="1" t="shared" si="4705"/>
        <v>0.0724089296174164</v>
      </c>
      <c r="K634" s="25">
        <f ca="1">IF(J634&lt;=('Ejercicio 3 - TIR'!$D$18-'Ejercicio 3 - TIR'!$C$18)/('Ejercicio 3 - TIR'!$E$18-'Ejercicio 3 - TIR'!$C$18),'Ejercicio 3 - TIR'!$C$18+SQRT(('Ejercicio 3 - TIR'!$E$18-'Ejercicio 3 - TIR'!$C$18)*('Ejercicio 3 - TIR'!$D$18-'Ejercicio 3 - TIR'!$C$18)*J634),'Ejercicio 3 - TIR'!$E$18-SQRT(('Ejercicio 3 - TIR'!$E$18-'Ejercicio 3 - TIR'!$C$18)*('Ejercicio 3 - TIR'!$E$18-'Ejercicio 3 - TIR'!$D$18)*(1-J634)))</f>
        <v>33295.6546303599</v>
      </c>
      <c r="L634" s="24">
        <f ca="1" t="shared" si="4705"/>
        <v>0.445402724170519</v>
      </c>
      <c r="M634" s="25">
        <f ca="1">IF(L634&lt;=('Ejercicio 3 - TIR'!$D$18-'Ejercicio 3 - TIR'!$C$18)/('Ejercicio 3 - TIR'!$E$18-'Ejercicio 3 - TIR'!$C$18),'Ejercicio 3 - TIR'!$C$18+SQRT(('Ejercicio 3 - TIR'!$E$18-'Ejercicio 3 - TIR'!$C$18)*('Ejercicio 3 - TIR'!$D$18-'Ejercicio 3 - TIR'!$C$18)*L634),'Ejercicio 3 - TIR'!$E$18-SQRT(('Ejercicio 3 - TIR'!$E$18-'Ejercicio 3 - TIR'!$C$18)*('Ejercicio 3 - TIR'!$E$18-'Ejercicio 3 - TIR'!$D$18)*(1-L634)))</f>
        <v>38173.7634309771</v>
      </c>
      <c r="N634" s="24">
        <f ca="1" t="shared" ref="N634:R634" si="4706">RAND()</f>
        <v>0.792060309179683</v>
      </c>
      <c r="O634" s="25">
        <f ca="1">IF(N634&lt;=('Ejercicio 3 - TIR'!$D$18-'Ejercicio 3 - TIR'!$C$18)/('Ejercicio 3 - TIR'!$E$18-'Ejercicio 3 - TIR'!$C$18),'Ejercicio 3 - TIR'!$C$18+SQRT(('Ejercicio 3 - TIR'!$E$18-'Ejercicio 3 - TIR'!$C$18)*('Ejercicio 3 - TIR'!$D$18-'Ejercicio 3 - TIR'!$C$18)*N634),'Ejercicio 3 - TIR'!$E$18-SQRT(('Ejercicio 3 - TIR'!$E$18-'Ejercicio 3 - TIR'!$C$18)*('Ejercicio 3 - TIR'!$E$18-'Ejercicio 3 - TIR'!$D$18)*(1-N634)))</f>
        <v>41050.8891112652</v>
      </c>
      <c r="P634" s="24">
        <f ca="1" t="shared" si="4706"/>
        <v>0.611955873067681</v>
      </c>
      <c r="Q634" s="26">
        <f ca="1">IF(P634&lt;=('Ejercicio 3 - TIR'!$D$22-'Ejercicio 3 - TIR'!$C$22)/('Ejercicio 3 - TIR'!$E$22-'Ejercicio 3 - TIR'!$C$22),'Ejercicio 3 - TIR'!$C$22+SQRT(('Ejercicio 3 - TIR'!$E$22-'Ejercicio 3 - TIR'!$C$22)*('Ejercicio 3 - TIR'!$D$22-'Ejercicio 3 - TIR'!$C$22)*P634),'Ejercicio 3 - TIR'!$E$22-SQRT(('Ejercicio 3 - TIR'!$E$22-'Ejercicio 3 - TIR'!$C$22)*('Ejercicio 3 - TIR'!$E$22-'Ejercicio 3 - TIR'!$D$22)*(1-P634)))</f>
        <v>0.153571238612486</v>
      </c>
      <c r="R634" s="24">
        <f ca="1" t="shared" si="4706"/>
        <v>0.461217846414781</v>
      </c>
      <c r="S634" s="26">
        <f ca="1">IF(R634&lt;=('Ejercicio 3 - TIR'!$D$23-'Ejercicio 3 - TIR'!$C$23)/('Ejercicio 3 - TIR'!$E$23-'Ejercicio 3 - TIR'!$C$23),'Ejercicio 3 - TIR'!$C$23+SQRT(('Ejercicio 3 - TIR'!$E$23-'Ejercicio 3 - TIR'!$C$23)*('Ejercicio 3 - TIR'!$D$23-'Ejercicio 3 - TIR'!$C$23)*R634),'Ejercicio 3 - TIR'!$E$23-SQRT(('Ejercicio 3 - TIR'!$E$23-'Ejercicio 3 - TIR'!$C$23)*('Ejercicio 3 - TIR'!$E$23-'Ejercicio 3 - TIR'!$D$23)*(1-R634)))</f>
        <v>0.148813054741672</v>
      </c>
      <c r="T634" s="24">
        <f ca="1" t="shared" ref="T634:X634" si="4707">RAND()</f>
        <v>0.778114375158852</v>
      </c>
      <c r="U634" s="26">
        <f ca="1">IF(T634&lt;=('Ejercicio 3 - TIR'!$D$24-'Ejercicio 3 - TIR'!$C$24)/('Ejercicio 3 - TIR'!$E$24-'Ejercicio 3 - TIR'!$C$24),'Ejercicio 3 - TIR'!$C$24+SQRT(('Ejercicio 3 - TIR'!$E$24-'Ejercicio 3 - TIR'!$C$24)*('Ejercicio 3 - TIR'!$D$24-'Ejercicio 3 - TIR'!$C$24)*T634),'Ejercicio 3 - TIR'!$E$24-SQRT(('Ejercicio 3 - TIR'!$E$24-'Ejercicio 3 - TIR'!$C$24)*('Ejercicio 3 - TIR'!$E$24-'Ejercicio 3 - TIR'!$D$24)*(1-T634)))</f>
        <v>0.195074516061765</v>
      </c>
      <c r="V634" s="24">
        <f ca="1" t="shared" si="4707"/>
        <v>0.579398661146423</v>
      </c>
      <c r="W634" s="26">
        <f ca="1">IF(V634&lt;=('Ejercicio 3 - TIR'!$D$25-'Ejercicio 3 - TIR'!$C$25)/('Ejercicio 3 - TIR'!$E$25-'Ejercicio 3 - TIR'!$C$25),'Ejercicio 3 - TIR'!$C$25+SQRT(('Ejercicio 3 - TIR'!$E$25-'Ejercicio 3 - TIR'!$C$25)*('Ejercicio 3 - TIR'!$D$25-'Ejercicio 3 - TIR'!$C$25)*V634),'Ejercicio 3 - TIR'!$E$25-SQRT(('Ejercicio 3 - TIR'!$E$25-'Ejercicio 3 - TIR'!$C$25)*('Ejercicio 3 - TIR'!$E$25-'Ejercicio 3 - TIR'!$D$25)*(1-V634)))</f>
        <v>0.211631983554169</v>
      </c>
      <c r="X634" s="24">
        <f ca="1" t="shared" si="4707"/>
        <v>0.396074285374356</v>
      </c>
      <c r="Y634" s="26">
        <f ca="1">IF(X634&lt;=('Ejercicio 3 - TIR'!$D$26-'Ejercicio 3 - TIR'!$C$26)/('Ejercicio 3 - TIR'!$E$26-'Ejercicio 3 - TIR'!$C$26),'Ejercicio 3 - TIR'!$C$26+SQRT(('Ejercicio 3 - TIR'!$E$26-'Ejercicio 3 - TIR'!$C$26)*('Ejercicio 3 - TIR'!$D$26-'Ejercicio 3 - TIR'!$C$26)*X634),'Ejercicio 3 - TIR'!$E$26-SQRT(('Ejercicio 3 - TIR'!$E$26-'Ejercicio 3 - TIR'!$C$26)*('Ejercicio 3 - TIR'!$E$26-'Ejercicio 3 - TIR'!$D$26)*(1-X634)))</f>
        <v>0.222893092720946</v>
      </c>
      <c r="Z634" s="24">
        <f ca="1" t="shared" si="4288"/>
        <v>1.15357123861249</v>
      </c>
      <c r="AA634" s="24">
        <f ca="1" t="shared" si="4289"/>
        <v>1.32523769849254</v>
      </c>
      <c r="AB634" s="24">
        <f ca="1" t="shared" si="4290"/>
        <v>1.58375780119278</v>
      </c>
      <c r="AC634" s="24">
        <f ca="1" t="shared" si="4291"/>
        <v>1.9189316061286</v>
      </c>
      <c r="AD634" s="24">
        <f ca="1" t="shared" si="4292"/>
        <v>2.34664820653858</v>
      </c>
      <c r="AE634" s="23">
        <f ca="1" t="shared" si="4293"/>
        <v>5472.80912520479</v>
      </c>
      <c r="AF634" s="23">
        <f ca="1" t="shared" si="4294"/>
        <v>6287.23456914461</v>
      </c>
      <c r="AG634" s="23">
        <f ca="1" t="shared" si="4295"/>
        <v>7513.7138100873</v>
      </c>
      <c r="AH634" s="23">
        <f ca="1" t="shared" si="4296"/>
        <v>9103.85596757443</v>
      </c>
      <c r="AI634" s="23">
        <f ca="1" t="shared" si="4297"/>
        <v>11133.0425798731</v>
      </c>
      <c r="AJ634" s="25">
        <f ca="1" t="shared" si="4298"/>
        <v>45385.7127532666</v>
      </c>
      <c r="AK634" s="25">
        <f ca="1" t="shared" si="4299"/>
        <v>51680.1554660864</v>
      </c>
      <c r="AL634" s="25">
        <f ca="1" t="shared" si="4300"/>
        <v>52732.2527666531</v>
      </c>
      <c r="AM634" s="25">
        <f ca="1" t="shared" si="4301"/>
        <v>73252.8411725782</v>
      </c>
      <c r="AN634" s="25">
        <f ca="1" t="shared" si="4302"/>
        <v>96331.9953097646</v>
      </c>
      <c r="AO634" s="25">
        <f ca="1">C634/'Ejercicio 3 - TIR'!$D$7</f>
        <v>16452.5230711552</v>
      </c>
      <c r="AP634" s="25">
        <f ca="1" t="shared" si="4303"/>
        <v>28933.1896821115</v>
      </c>
      <c r="AQ634" s="25">
        <f ca="1" t="shared" si="4304"/>
        <v>35227.6323949312</v>
      </c>
      <c r="AR634" s="25">
        <f ca="1" t="shared" si="4305"/>
        <v>36279.7296954979</v>
      </c>
      <c r="AS634" s="25">
        <f ca="1" t="shared" si="4306"/>
        <v>56800.318101423</v>
      </c>
      <c r="AT634" s="25">
        <f ca="1" t="shared" si="4307"/>
        <v>79879.4722386095</v>
      </c>
      <c r="AU634" s="25">
        <f ca="1">AP634*'Ejercicio 3 - TIR'!$D$5</f>
        <v>14466.5948410557</v>
      </c>
      <c r="AV634" s="25">
        <f ca="1">AQ634*'Ejercicio 3 - TIR'!$D$5</f>
        <v>17613.8161974656</v>
      </c>
      <c r="AW634" s="25">
        <f ca="1">AR634*'Ejercicio 3 - TIR'!$D$5</f>
        <v>18139.864847749</v>
      </c>
      <c r="AX634" s="25">
        <f ca="1">AS634*'Ejercicio 3 - TIR'!$D$5</f>
        <v>28400.1590507115</v>
      </c>
      <c r="AY634" s="25">
        <f ca="1">AT634*'Ejercicio 3 - TIR'!$D$5</f>
        <v>39939.7361193047</v>
      </c>
      <c r="AZ634" s="25">
        <f ca="1" t="shared" ref="AZ634:BD634" si="4708">AJ634-AU634-AE634</f>
        <v>25446.3087870061</v>
      </c>
      <c r="BA634" s="25">
        <f ca="1" t="shared" si="4708"/>
        <v>27779.1046994762</v>
      </c>
      <c r="BB634" s="25">
        <f ca="1" t="shared" si="4708"/>
        <v>27078.6741088168</v>
      </c>
      <c r="BC634" s="25">
        <f ca="1" t="shared" si="4708"/>
        <v>35748.8261542922</v>
      </c>
      <c r="BD634" s="25">
        <f ca="1" t="shared" si="4708"/>
        <v>45259.2166105868</v>
      </c>
      <c r="BE634" s="25">
        <f ca="1" t="shared" ref="BE634:BI634" si="4709">AZ634/Z634</f>
        <v>22058.7233239387</v>
      </c>
      <c r="BF634" s="25">
        <f ca="1" t="shared" si="4709"/>
        <v>20961.6016289567</v>
      </c>
      <c r="BG634" s="25">
        <f ca="1" t="shared" si="4709"/>
        <v>17097.7368436152</v>
      </c>
      <c r="BH634" s="25">
        <f ca="1" t="shared" si="4709"/>
        <v>18629.5467957895</v>
      </c>
      <c r="BI634" s="25">
        <f ca="1" t="shared" si="4709"/>
        <v>19286.7497072969</v>
      </c>
      <c r="BJ634" s="25">
        <f ca="1" t="shared" si="4310"/>
        <v>83627.3630038018</v>
      </c>
      <c r="BK634" s="25">
        <f ca="1" t="shared" si="4311"/>
        <v>38608.2837579609</v>
      </c>
      <c r="BL634" s="25">
        <f ca="1" t="shared" si="4312"/>
        <v>122235.646761763</v>
      </c>
      <c r="BM634" s="25">
        <f ca="1">BK634*'Ejercicio 3 - TIR'!$D$5</f>
        <v>19304.1418789804</v>
      </c>
      <c r="BN634" s="25">
        <f ca="1" t="shared" si="4313"/>
        <v>102931.504882782</v>
      </c>
      <c r="BO634" s="25">
        <f ca="1" t="shared" si="4314"/>
        <v>43863.2022456452</v>
      </c>
      <c r="BP634" s="25">
        <f ca="1" t="shared" si="4315"/>
        <v>-117899.556065843</v>
      </c>
      <c r="BQ634" s="25">
        <f ca="1" t="shared" ref="BQ634:BT634" si="4710">BE634</f>
        <v>22058.7233239387</v>
      </c>
      <c r="BR634" s="25">
        <f ca="1" t="shared" si="4710"/>
        <v>20961.6016289567</v>
      </c>
      <c r="BS634" s="25">
        <f ca="1" t="shared" si="4710"/>
        <v>17097.7368436152</v>
      </c>
      <c r="BT634" s="25">
        <f ca="1" t="shared" si="4710"/>
        <v>18629.5467957895</v>
      </c>
      <c r="BU634" s="25">
        <f ca="1" t="shared" si="4317"/>
        <v>63149.9519529421</v>
      </c>
      <c r="BV634" s="27">
        <f ca="1" t="shared" si="4318"/>
        <v>5.43719699038077</v>
      </c>
    </row>
    <row r="635" ht="15" customHeight="1" spans="1:74">
      <c r="A635" s="23">
        <v>634</v>
      </c>
      <c r="B635" s="24">
        <f ca="1" t="shared" ref="B635:F635" si="4711">RAND()</f>
        <v>0.630612545846612</v>
      </c>
      <c r="C635" s="25">
        <f ca="1">IF(B635&lt;=('Ejercicio 3 - TIR'!$D$13-'Ejercicio 3 - TIR'!$C$13)/('Ejercicio 3 - TIR'!$E$13-'Ejercicio 3 - TIR'!$C$13),'Ejercicio 3 - TIR'!$C$13+SQRT(('Ejercicio 3 - TIR'!$E$13-'Ejercicio 3 - TIR'!$C$13)*('Ejercicio 3 - TIR'!$D$13-'Ejercicio 3 - TIR'!$C$13)*B635),'Ejercicio 3 - TIR'!$E$13-SQRT(('Ejercicio 3 - TIR'!$E$13-'Ejercicio 3 - TIR'!$C$13)*('Ejercicio 3 - TIR'!$E$13-'Ejercicio 3 - TIR'!$D$13)*(1-B635)))</f>
        <v>78946.1418028888</v>
      </c>
      <c r="D635" s="24">
        <f ca="1" t="shared" si="4711"/>
        <v>0.889071290159597</v>
      </c>
      <c r="E635" s="25">
        <f ca="1">IF(D635&lt;=('Ejercicio 3 - TIR'!$D$14-'Ejercicio 3 - TIR'!$C$14)/('Ejercicio 3 - TIR'!$E$14-'Ejercicio 3 - TIR'!$C$14),'Ejercicio 3 - TIR'!$C$14+SQRT(('Ejercicio 3 - TIR'!$E$14-'Ejercicio 3 - TIR'!$C$14)*('Ejercicio 3 - TIR'!$D$14-'Ejercicio 3 - TIR'!$C$14)*D635),'Ejercicio 3 - TIR'!$E$14-SQRT(('Ejercicio 3 - TIR'!$E$14-'Ejercicio 3 - TIR'!$C$14)*('Ejercicio 3 - TIR'!$E$14-'Ejercicio 3 - TIR'!$D$14)*(1-D635)))</f>
        <v>35920.8693970332</v>
      </c>
      <c r="F635" s="24">
        <f ca="1" t="shared" si="4711"/>
        <v>0.203910027798415</v>
      </c>
      <c r="G635" s="25">
        <f ca="1">IF(F635&lt;=('Ejercicio 3 - TIR'!$D$18-'Ejercicio 3 - TIR'!$C$18)/('Ejercicio 3 - TIR'!$E$18-'Ejercicio 3 - TIR'!$C$18),'Ejercicio 3 - TIR'!$C$18+SQRT(('Ejercicio 3 - TIR'!$E$18-'Ejercicio 3 - TIR'!$C$18)*('Ejercicio 3 - TIR'!$D$18-'Ejercicio 3 - TIR'!$C$18)*F635),'Ejercicio 3 - TIR'!$E$18-SQRT(('Ejercicio 3 - TIR'!$E$18-'Ejercicio 3 - TIR'!$C$18)*('Ejercicio 3 - TIR'!$E$18-'Ejercicio 3 - TIR'!$D$18)*(1-F635)))</f>
        <v>35530.5066829145</v>
      </c>
      <c r="H635" s="24">
        <f ca="1" t="shared" ref="H635:L635" si="4712">RAND()</f>
        <v>0.0366585197252138</v>
      </c>
      <c r="I635" s="25">
        <f ca="1">IF(H635&lt;=('Ejercicio 3 - TIR'!$D$18-'Ejercicio 3 - TIR'!$C$18)/('Ejercicio 3 - TIR'!$E$18-'Ejercicio 3 - TIR'!$C$18),'Ejercicio 3 - TIR'!$C$18+SQRT(('Ejercicio 3 - TIR'!$E$18-'Ejercicio 3 - TIR'!$C$18)*('Ejercicio 3 - TIR'!$D$18-'Ejercicio 3 - TIR'!$C$18)*H635),'Ejercicio 3 - TIR'!$E$18-SQRT(('Ejercicio 3 - TIR'!$E$18-'Ejercicio 3 - TIR'!$C$18)*('Ejercicio 3 - TIR'!$E$18-'Ejercicio 3 - TIR'!$D$18)*(1-H635)))</f>
        <v>32344.9473253747</v>
      </c>
      <c r="J635" s="24">
        <f ca="1" t="shared" si="4712"/>
        <v>0.255036418957162</v>
      </c>
      <c r="K635" s="25">
        <f ca="1">IF(J635&lt;=('Ejercicio 3 - TIR'!$D$18-'Ejercicio 3 - TIR'!$C$18)/('Ejercicio 3 - TIR'!$E$18-'Ejercicio 3 - TIR'!$C$18),'Ejercicio 3 - TIR'!$C$18+SQRT(('Ejercicio 3 - TIR'!$E$18-'Ejercicio 3 - TIR'!$C$18)*('Ejercicio 3 - TIR'!$D$18-'Ejercicio 3 - TIR'!$C$18)*J635),'Ejercicio 3 - TIR'!$E$18-SQRT(('Ejercicio 3 - TIR'!$E$18-'Ejercicio 3 - TIR'!$C$18)*('Ejercicio 3 - TIR'!$E$18-'Ejercicio 3 - TIR'!$D$18)*(1-J635)))</f>
        <v>36185.1000673857</v>
      </c>
      <c r="L635" s="24">
        <f ca="1" t="shared" si="4712"/>
        <v>0.418939594767127</v>
      </c>
      <c r="M635" s="25">
        <f ca="1">IF(L635&lt;=('Ejercicio 3 - TIR'!$D$18-'Ejercicio 3 - TIR'!$C$18)/('Ejercicio 3 - TIR'!$E$18-'Ejercicio 3 - TIR'!$C$18),'Ejercicio 3 - TIR'!$C$18+SQRT(('Ejercicio 3 - TIR'!$E$18-'Ejercicio 3 - TIR'!$C$18)*('Ejercicio 3 - TIR'!$D$18-'Ejercicio 3 - TIR'!$C$18)*L635),'Ejercicio 3 - TIR'!$E$18-SQRT(('Ejercicio 3 - TIR'!$E$18-'Ejercicio 3 - TIR'!$C$18)*('Ejercicio 3 - TIR'!$E$18-'Ejercicio 3 - TIR'!$D$18)*(1-L635)))</f>
        <v>37927.2277130829</v>
      </c>
      <c r="N635" s="24">
        <f ca="1" t="shared" ref="N635:R635" si="4713">RAND()</f>
        <v>0.585904391940038</v>
      </c>
      <c r="O635" s="25">
        <f ca="1">IF(N635&lt;=('Ejercicio 3 - TIR'!$D$18-'Ejercicio 3 - TIR'!$C$18)/('Ejercicio 3 - TIR'!$E$18-'Ejercicio 3 - TIR'!$C$18),'Ejercicio 3 - TIR'!$C$18+SQRT(('Ejercicio 3 - TIR'!$E$18-'Ejercicio 3 - TIR'!$C$18)*('Ejercicio 3 - TIR'!$D$18-'Ejercicio 3 - TIR'!$C$18)*N635),'Ejercicio 3 - TIR'!$E$18-SQRT(('Ejercicio 3 - TIR'!$E$18-'Ejercicio 3 - TIR'!$C$18)*('Ejercicio 3 - TIR'!$E$18-'Ejercicio 3 - TIR'!$D$18)*(1-N635)))</f>
        <v>39374.7351317787</v>
      </c>
      <c r="P635" s="24">
        <f ca="1" t="shared" si="4713"/>
        <v>0.784833229178617</v>
      </c>
      <c r="Q635" s="26">
        <f ca="1">IF(P635&lt;=('Ejercicio 3 - TIR'!$D$22-'Ejercicio 3 - TIR'!$C$22)/('Ejercicio 3 - TIR'!$E$22-'Ejercicio 3 - TIR'!$C$22),'Ejercicio 3 - TIR'!$C$22+SQRT(('Ejercicio 3 - TIR'!$E$22-'Ejercicio 3 - TIR'!$C$22)*('Ejercicio 3 - TIR'!$D$22-'Ejercicio 3 - TIR'!$C$22)*P635),'Ejercicio 3 - TIR'!$E$22-SQRT(('Ejercicio 3 - TIR'!$E$22-'Ejercicio 3 - TIR'!$C$22)*('Ejercicio 3 - TIR'!$E$22-'Ejercicio 3 - TIR'!$D$22)*(1-P635)))</f>
        <v>0.160320056212517</v>
      </c>
      <c r="R635" s="24">
        <f ca="1" t="shared" si="4713"/>
        <v>0.232452039481465</v>
      </c>
      <c r="S635" s="26">
        <f ca="1">IF(R635&lt;=('Ejercicio 3 - TIR'!$D$23-'Ejercicio 3 - TIR'!$C$23)/('Ejercicio 3 - TIR'!$E$23-'Ejercicio 3 - TIR'!$C$23),'Ejercicio 3 - TIR'!$C$23+SQRT(('Ejercicio 3 - TIR'!$E$23-'Ejercicio 3 - TIR'!$C$23)*('Ejercicio 3 - TIR'!$D$23-'Ejercicio 3 - TIR'!$C$23)*R635),'Ejercicio 3 - TIR'!$E$23-SQRT(('Ejercicio 3 - TIR'!$E$23-'Ejercicio 3 - TIR'!$C$23)*('Ejercicio 3 - TIR'!$E$23-'Ejercicio 3 - TIR'!$D$23)*(1-R635)))</f>
        <v>0.140455162455151</v>
      </c>
      <c r="T635" s="24">
        <f ca="1" t="shared" ref="T635:X635" si="4714">RAND()</f>
        <v>0.179906504709509</v>
      </c>
      <c r="U635" s="26">
        <f ca="1">IF(T635&lt;=('Ejercicio 3 - TIR'!$D$24-'Ejercicio 3 - TIR'!$C$24)/('Ejercicio 3 - TIR'!$E$24-'Ejercicio 3 - TIR'!$C$24),'Ejercicio 3 - TIR'!$C$24+SQRT(('Ejercicio 3 - TIR'!$E$24-'Ejercicio 3 - TIR'!$C$24)*('Ejercicio 3 - TIR'!$D$24-'Ejercicio 3 - TIR'!$C$24)*T635),'Ejercicio 3 - TIR'!$E$24-SQRT(('Ejercicio 3 - TIR'!$E$24-'Ejercicio 3 - TIR'!$C$24)*('Ejercicio 3 - TIR'!$E$24-'Ejercicio 3 - TIR'!$D$24)*(1-T635)))</f>
        <v>0.169437172116591</v>
      </c>
      <c r="V635" s="24">
        <f ca="1" t="shared" si="4714"/>
        <v>0.462936843160354</v>
      </c>
      <c r="W635" s="26">
        <f ca="1">IF(V635&lt;=('Ejercicio 3 - TIR'!$D$25-'Ejercicio 3 - TIR'!$C$25)/('Ejercicio 3 - TIR'!$E$25-'Ejercicio 3 - TIR'!$C$25),'Ejercicio 3 - TIR'!$C$25+SQRT(('Ejercicio 3 - TIR'!$E$25-'Ejercicio 3 - TIR'!$C$25)*('Ejercicio 3 - TIR'!$D$25-'Ejercicio 3 - TIR'!$C$25)*V635),'Ejercicio 3 - TIR'!$E$25-SQRT(('Ejercicio 3 - TIR'!$E$25-'Ejercicio 3 - TIR'!$C$25)*('Ejercicio 3 - TIR'!$E$25-'Ejercicio 3 - TIR'!$D$25)*(1-V635)))</f>
        <v>0.20664425010522</v>
      </c>
      <c r="X635" s="24">
        <f ca="1" t="shared" si="4714"/>
        <v>0.781360573654269</v>
      </c>
      <c r="Y635" s="26">
        <f ca="1">IF(X635&lt;=('Ejercicio 3 - TIR'!$D$26-'Ejercicio 3 - TIR'!$C$26)/('Ejercicio 3 - TIR'!$E$26-'Ejercicio 3 - TIR'!$C$26),'Ejercicio 3 - TIR'!$C$26+SQRT(('Ejercicio 3 - TIR'!$E$26-'Ejercicio 3 - TIR'!$C$26)*('Ejercicio 3 - TIR'!$D$26-'Ejercicio 3 - TIR'!$C$26)*X635),'Ejercicio 3 - TIR'!$E$26-SQRT(('Ejercicio 3 - TIR'!$E$26-'Ejercicio 3 - TIR'!$C$26)*('Ejercicio 3 - TIR'!$E$26-'Ejercicio 3 - TIR'!$D$26)*(1-X635)))</f>
        <v>0.245639369879658</v>
      </c>
      <c r="Z635" s="24">
        <f ca="1" t="shared" si="4288"/>
        <v>1.16032005621252</v>
      </c>
      <c r="AA635" s="24">
        <f ca="1" t="shared" si="4289"/>
        <v>1.32329299820782</v>
      </c>
      <c r="AB635" s="24">
        <f ca="1" t="shared" si="4290"/>
        <v>1.54750802170583</v>
      </c>
      <c r="AC635" s="24">
        <f ca="1" t="shared" si="4291"/>
        <v>1.86729165638305</v>
      </c>
      <c r="AD635" s="24">
        <f ca="1" t="shared" si="4292"/>
        <v>2.32597200223852</v>
      </c>
      <c r="AE635" s="23">
        <f ca="1" t="shared" si="4293"/>
        <v>5758.83580093484</v>
      </c>
      <c r="AF635" s="23">
        <f ca="1" t="shared" si="4294"/>
        <v>6567.69401890769</v>
      </c>
      <c r="AG635" s="23">
        <f ca="1" t="shared" si="4295"/>
        <v>7680.50552079845</v>
      </c>
      <c r="AH635" s="23">
        <f ca="1" t="shared" si="4296"/>
        <v>9267.63782457285</v>
      </c>
      <c r="AI635" s="23">
        <f ca="1" t="shared" si="4297"/>
        <v>11544.1345400738</v>
      </c>
      <c r="AJ635" s="25">
        <f ca="1" t="shared" si="4298"/>
        <v>41226.7595115786</v>
      </c>
      <c r="AK635" s="25">
        <f ca="1" t="shared" si="4299"/>
        <v>42801.842323069</v>
      </c>
      <c r="AL635" s="25">
        <f ca="1" t="shared" si="4300"/>
        <v>55996.7326205076</v>
      </c>
      <c r="AM635" s="25">
        <f ca="1" t="shared" si="4301"/>
        <v>70821.1958583795</v>
      </c>
      <c r="AN635" s="25">
        <f ca="1" t="shared" si="4302"/>
        <v>91584.5315120748</v>
      </c>
      <c r="AO635" s="25">
        <f ca="1">C635/'Ejercicio 3 - TIR'!$D$7</f>
        <v>15789.2283605778</v>
      </c>
      <c r="AP635" s="25">
        <f ca="1" t="shared" si="4303"/>
        <v>25437.5311510008</v>
      </c>
      <c r="AQ635" s="25">
        <f ca="1" t="shared" si="4304"/>
        <v>27012.6139624913</v>
      </c>
      <c r="AR635" s="25">
        <f ca="1" t="shared" si="4305"/>
        <v>40207.5042599299</v>
      </c>
      <c r="AS635" s="25">
        <f ca="1" t="shared" si="4306"/>
        <v>55031.9674978018</v>
      </c>
      <c r="AT635" s="25">
        <f ca="1" t="shared" si="4307"/>
        <v>75795.303151497</v>
      </c>
      <c r="AU635" s="25">
        <f ca="1">AP635*'Ejercicio 3 - TIR'!$D$5</f>
        <v>12718.7655755004</v>
      </c>
      <c r="AV635" s="25">
        <f ca="1">AQ635*'Ejercicio 3 - TIR'!$D$5</f>
        <v>13506.3069812456</v>
      </c>
      <c r="AW635" s="25">
        <f ca="1">AR635*'Ejercicio 3 - TIR'!$D$5</f>
        <v>20103.7521299649</v>
      </c>
      <c r="AX635" s="25">
        <f ca="1">AS635*'Ejercicio 3 - TIR'!$D$5</f>
        <v>27515.9837489009</v>
      </c>
      <c r="AY635" s="25">
        <f ca="1">AT635*'Ejercicio 3 - TIR'!$D$5</f>
        <v>37897.6515757485</v>
      </c>
      <c r="AZ635" s="25">
        <f ca="1" t="shared" ref="AZ635:BD635" si="4715">AJ635-AU635-AE635</f>
        <v>22749.1581351433</v>
      </c>
      <c r="BA635" s="25">
        <f ca="1" t="shared" si="4715"/>
        <v>22727.8413229157</v>
      </c>
      <c r="BB635" s="25">
        <f ca="1" t="shared" si="4715"/>
        <v>28212.4749697442</v>
      </c>
      <c r="BC635" s="25">
        <f ca="1" t="shared" si="4715"/>
        <v>34037.5742849058</v>
      </c>
      <c r="BD635" s="25">
        <f ca="1" t="shared" si="4715"/>
        <v>42142.7453962525</v>
      </c>
      <c r="BE635" s="25">
        <f ca="1" t="shared" ref="BE635:BI635" si="4716">AZ635/Z635</f>
        <v>19605.9337364214</v>
      </c>
      <c r="BF635" s="25">
        <f ca="1" t="shared" si="4716"/>
        <v>17175.2146755834</v>
      </c>
      <c r="BG635" s="25">
        <f ca="1" t="shared" si="4716"/>
        <v>18230.9070932281</v>
      </c>
      <c r="BH635" s="25">
        <f ca="1" t="shared" si="4716"/>
        <v>18228.3116665539</v>
      </c>
      <c r="BI635" s="25">
        <f ca="1" t="shared" si="4716"/>
        <v>18118.3373470077</v>
      </c>
      <c r="BJ635" s="25">
        <f ca="1" t="shared" si="4310"/>
        <v>83550.9365135657</v>
      </c>
      <c r="BK635" s="25">
        <f ca="1" t="shared" si="4311"/>
        <v>36725.3031036543</v>
      </c>
      <c r="BL635" s="25">
        <f ca="1" t="shared" si="4312"/>
        <v>120276.23961722</v>
      </c>
      <c r="BM635" s="25">
        <f ca="1">BK635*'Ejercicio 3 - TIR'!$D$5</f>
        <v>18362.6515518272</v>
      </c>
      <c r="BN635" s="25">
        <f ca="1" t="shared" si="4313"/>
        <v>101913.588065393</v>
      </c>
      <c r="BO635" s="25">
        <f ca="1" t="shared" si="4314"/>
        <v>43815.4835773221</v>
      </c>
      <c r="BP635" s="25">
        <f ca="1" t="shared" si="4315"/>
        <v>-114867.011199922</v>
      </c>
      <c r="BQ635" s="25">
        <f ca="1" t="shared" ref="BQ635:BT635" si="4717">BE635</f>
        <v>19605.9337364214</v>
      </c>
      <c r="BR635" s="25">
        <f ca="1" t="shared" si="4717"/>
        <v>17175.2146755834</v>
      </c>
      <c r="BS635" s="25">
        <f ca="1" t="shared" si="4717"/>
        <v>18230.9070932281</v>
      </c>
      <c r="BT635" s="25">
        <f ca="1" t="shared" si="4717"/>
        <v>18228.3116665539</v>
      </c>
      <c r="BU635" s="25">
        <f ca="1" t="shared" si="4317"/>
        <v>61933.8209243297</v>
      </c>
      <c r="BV635" s="27">
        <f ca="1" t="shared" si="4318"/>
        <v>4.64985834493337</v>
      </c>
    </row>
    <row r="636" ht="15" customHeight="1" spans="1:74">
      <c r="A636" s="23">
        <v>635</v>
      </c>
      <c r="B636" s="24">
        <f ca="1" t="shared" ref="B636:F636" si="4718">RAND()</f>
        <v>0.728761845613604</v>
      </c>
      <c r="C636" s="25">
        <f ca="1">IF(B636&lt;=('Ejercicio 3 - TIR'!$D$13-'Ejercicio 3 - TIR'!$C$13)/('Ejercicio 3 - TIR'!$E$13-'Ejercicio 3 - TIR'!$C$13),'Ejercicio 3 - TIR'!$C$13+SQRT(('Ejercicio 3 - TIR'!$E$13-'Ejercicio 3 - TIR'!$C$13)*('Ejercicio 3 - TIR'!$D$13-'Ejercicio 3 - TIR'!$C$13)*B636),'Ejercicio 3 - TIR'!$E$13-SQRT(('Ejercicio 3 - TIR'!$E$13-'Ejercicio 3 - TIR'!$C$13)*('Ejercicio 3 - TIR'!$E$13-'Ejercicio 3 - TIR'!$D$13)*(1-B636)))</f>
        <v>81958.7753945671</v>
      </c>
      <c r="D636" s="24">
        <f ca="1" t="shared" si="4718"/>
        <v>0.806669207755412</v>
      </c>
      <c r="E636" s="25">
        <f ca="1">IF(D636&lt;=('Ejercicio 3 - TIR'!$D$14-'Ejercicio 3 - TIR'!$C$14)/('Ejercicio 3 - TIR'!$E$14-'Ejercicio 3 - TIR'!$C$14),'Ejercicio 3 - TIR'!$C$14+SQRT(('Ejercicio 3 - TIR'!$E$14-'Ejercicio 3 - TIR'!$C$14)*('Ejercicio 3 - TIR'!$D$14-'Ejercicio 3 - TIR'!$C$14)*D636),'Ejercicio 3 - TIR'!$E$14-SQRT(('Ejercicio 3 - TIR'!$E$14-'Ejercicio 3 - TIR'!$C$14)*('Ejercicio 3 - TIR'!$E$14-'Ejercicio 3 - TIR'!$D$14)*(1-D636)))</f>
        <v>34614.8705831068</v>
      </c>
      <c r="F636" s="24">
        <f ca="1" t="shared" si="4718"/>
        <v>0.959594556289835</v>
      </c>
      <c r="G636" s="25">
        <f ca="1">IF(F636&lt;=('Ejercicio 3 - TIR'!$D$18-'Ejercicio 3 - TIR'!$C$18)/('Ejercicio 3 - TIR'!$E$18-'Ejercicio 3 - TIR'!$C$18),'Ejercicio 3 - TIR'!$C$18+SQRT(('Ejercicio 3 - TIR'!$E$18-'Ejercicio 3 - TIR'!$C$18)*('Ejercicio 3 - TIR'!$D$18-'Ejercicio 3 - TIR'!$C$18)*F636),'Ejercicio 3 - TIR'!$E$18-SQRT(('Ejercicio 3 - TIR'!$E$18-'Ejercicio 3 - TIR'!$C$18)*('Ejercicio 3 - TIR'!$E$18-'Ejercicio 3 - TIR'!$D$18)*(1-F636)))</f>
        <v>43259.1932105307</v>
      </c>
      <c r="H636" s="24">
        <f ca="1" t="shared" ref="H636:L636" si="4719">RAND()</f>
        <v>0.276916925627409</v>
      </c>
      <c r="I636" s="25">
        <f ca="1">IF(H636&lt;=('Ejercicio 3 - TIR'!$D$18-'Ejercicio 3 - TIR'!$C$18)/('Ejercicio 3 - TIR'!$E$18-'Ejercicio 3 - TIR'!$C$18),'Ejercicio 3 - TIR'!$C$18+SQRT(('Ejercicio 3 - TIR'!$E$18-'Ejercicio 3 - TIR'!$C$18)*('Ejercicio 3 - TIR'!$D$18-'Ejercicio 3 - TIR'!$C$18)*H636),'Ejercicio 3 - TIR'!$E$18-SQRT(('Ejercicio 3 - TIR'!$E$18-'Ejercicio 3 - TIR'!$C$18)*('Ejercicio 3 - TIR'!$E$18-'Ejercicio 3 - TIR'!$D$18)*(1-H636)))</f>
        <v>36444.9622841496</v>
      </c>
      <c r="J636" s="24">
        <f ca="1" t="shared" si="4719"/>
        <v>0.560853903075509</v>
      </c>
      <c r="K636" s="25">
        <f ca="1">IF(J636&lt;=('Ejercicio 3 - TIR'!$D$18-'Ejercicio 3 - TIR'!$C$18)/('Ejercicio 3 - TIR'!$E$18-'Ejercicio 3 - TIR'!$C$18),'Ejercicio 3 - TIR'!$C$18+SQRT(('Ejercicio 3 - TIR'!$E$18-'Ejercicio 3 - TIR'!$C$18)*('Ejercicio 3 - TIR'!$D$18-'Ejercicio 3 - TIR'!$C$18)*J636),'Ejercicio 3 - TIR'!$E$18-SQRT(('Ejercicio 3 - TIR'!$E$18-'Ejercicio 3 - TIR'!$C$18)*('Ejercicio 3 - TIR'!$E$18-'Ejercicio 3 - TIR'!$D$18)*(1-J636)))</f>
        <v>39172.1363629923</v>
      </c>
      <c r="L636" s="24">
        <f ca="1" t="shared" si="4719"/>
        <v>0.635076108152155</v>
      </c>
      <c r="M636" s="25">
        <f ca="1">IF(L636&lt;=('Ejercicio 3 - TIR'!$D$18-'Ejercicio 3 - TIR'!$C$18)/('Ejercicio 3 - TIR'!$E$18-'Ejercicio 3 - TIR'!$C$18),'Ejercicio 3 - TIR'!$C$18+SQRT(('Ejercicio 3 - TIR'!$E$18-'Ejercicio 3 - TIR'!$C$18)*('Ejercicio 3 - TIR'!$D$18-'Ejercicio 3 - TIR'!$C$18)*L636),'Ejercicio 3 - TIR'!$E$18-SQRT(('Ejercicio 3 - TIR'!$E$18-'Ejercicio 3 - TIR'!$C$18)*('Ejercicio 3 - TIR'!$E$18-'Ejercicio 3 - TIR'!$D$18)*(1-L636)))</f>
        <v>39760.1955012604</v>
      </c>
      <c r="N636" s="24">
        <f ca="1" t="shared" ref="N636:R636" si="4720">RAND()</f>
        <v>0.509416166976561</v>
      </c>
      <c r="O636" s="25">
        <f ca="1">IF(N636&lt;=('Ejercicio 3 - TIR'!$D$18-'Ejercicio 3 - TIR'!$C$18)/('Ejercicio 3 - TIR'!$E$18-'Ejercicio 3 - TIR'!$C$18),'Ejercicio 3 - TIR'!$C$18+SQRT(('Ejercicio 3 - TIR'!$E$18-'Ejercicio 3 - TIR'!$C$18)*('Ejercicio 3 - TIR'!$D$18-'Ejercicio 3 - TIR'!$C$18)*N636),'Ejercicio 3 - TIR'!$E$18-SQRT(('Ejercicio 3 - TIR'!$E$18-'Ejercicio 3 - TIR'!$C$18)*('Ejercicio 3 - TIR'!$E$18-'Ejercicio 3 - TIR'!$D$18)*(1-N636)))</f>
        <v>38741.4200817993</v>
      </c>
      <c r="P636" s="24">
        <f ca="1" t="shared" si="4720"/>
        <v>0.613869528257114</v>
      </c>
      <c r="Q636" s="26">
        <f ca="1">IF(P636&lt;=('Ejercicio 3 - TIR'!$D$22-'Ejercicio 3 - TIR'!$C$22)/('Ejercicio 3 - TIR'!$E$22-'Ejercicio 3 - TIR'!$C$22),'Ejercicio 3 - TIR'!$C$22+SQRT(('Ejercicio 3 - TIR'!$E$22-'Ejercicio 3 - TIR'!$C$22)*('Ejercicio 3 - TIR'!$D$22-'Ejercicio 3 - TIR'!$C$22)*P636),'Ejercicio 3 - TIR'!$E$22-SQRT(('Ejercicio 3 - TIR'!$E$22-'Ejercicio 3 - TIR'!$C$22)*('Ejercicio 3 - TIR'!$E$22-'Ejercicio 3 - TIR'!$D$22)*(1-P636)))</f>
        <v>0.153636486403797</v>
      </c>
      <c r="R636" s="24">
        <f ca="1" t="shared" si="4720"/>
        <v>0.652653610205739</v>
      </c>
      <c r="S636" s="26">
        <f ca="1">IF(R636&lt;=('Ejercicio 3 - TIR'!$D$23-'Ejercicio 3 - TIR'!$C$23)/('Ejercicio 3 - TIR'!$E$23-'Ejercicio 3 - TIR'!$C$23),'Ejercicio 3 - TIR'!$C$23+SQRT(('Ejercicio 3 - TIR'!$E$23-'Ejercicio 3 - TIR'!$C$23)*('Ejercicio 3 - TIR'!$D$23-'Ejercicio 3 - TIR'!$C$23)*R636),'Ejercicio 3 - TIR'!$E$23-SQRT(('Ejercicio 3 - TIR'!$E$23-'Ejercicio 3 - TIR'!$C$23)*('Ejercicio 3 - TIR'!$E$23-'Ejercicio 3 - TIR'!$D$23)*(1-R636)))</f>
        <v>0.154995530366959</v>
      </c>
      <c r="T636" s="24">
        <f ca="1" t="shared" ref="T636:X636" si="4721">RAND()</f>
        <v>0.921762836880477</v>
      </c>
      <c r="U636" s="26">
        <f ca="1">IF(T636&lt;=('Ejercicio 3 - TIR'!$D$24-'Ejercicio 3 - TIR'!$C$24)/('Ejercicio 3 - TIR'!$E$24-'Ejercicio 3 - TIR'!$C$24),'Ejercicio 3 - TIR'!$C$24+SQRT(('Ejercicio 3 - TIR'!$E$24-'Ejercicio 3 - TIR'!$C$24)*('Ejercicio 3 - TIR'!$D$24-'Ejercicio 3 - TIR'!$C$24)*T636),'Ejercicio 3 - TIR'!$E$24-SQRT(('Ejercicio 3 - TIR'!$E$24-'Ejercicio 3 - TIR'!$C$24)*('Ejercicio 3 - TIR'!$E$24-'Ejercicio 3 - TIR'!$D$24)*(1-T636)))</f>
        <v>0.205199187294791</v>
      </c>
      <c r="V636" s="24">
        <f ca="1" t="shared" si="4721"/>
        <v>0.376933148603306</v>
      </c>
      <c r="W636" s="26">
        <f ca="1">IF(V636&lt;=('Ejercicio 3 - TIR'!$D$25-'Ejercicio 3 - TIR'!$C$25)/('Ejercicio 3 - TIR'!$E$25-'Ejercicio 3 - TIR'!$C$25),'Ejercicio 3 - TIR'!$C$25+SQRT(('Ejercicio 3 - TIR'!$E$25-'Ejercicio 3 - TIR'!$C$25)*('Ejercicio 3 - TIR'!$D$25-'Ejercicio 3 - TIR'!$C$25)*V636),'Ejercicio 3 - TIR'!$E$25-SQRT(('Ejercicio 3 - TIR'!$E$25-'Ejercicio 3 - TIR'!$C$25)*('Ejercicio 3 - TIR'!$E$25-'Ejercicio 3 - TIR'!$D$25)*(1-V636)))</f>
        <v>0.20330167048075</v>
      </c>
      <c r="X636" s="24">
        <f ca="1" t="shared" si="4721"/>
        <v>0.702777740052765</v>
      </c>
      <c r="Y636" s="26">
        <f ca="1">IF(X636&lt;=('Ejercicio 3 - TIR'!$D$26-'Ejercicio 3 - TIR'!$C$26)/('Ejercicio 3 - TIR'!$E$26-'Ejercicio 3 - TIR'!$C$26),'Ejercicio 3 - TIR'!$C$26+SQRT(('Ejercicio 3 - TIR'!$E$26-'Ejercicio 3 - TIR'!$C$26)*('Ejercicio 3 - TIR'!$D$26-'Ejercicio 3 - TIR'!$C$26)*X636),'Ejercicio 3 - TIR'!$E$26-SQRT(('Ejercicio 3 - TIR'!$E$26-'Ejercicio 3 - TIR'!$C$26)*('Ejercicio 3 - TIR'!$E$26-'Ejercicio 3 - TIR'!$D$26)*(1-X636)))</f>
        <v>0.239937546209511</v>
      </c>
      <c r="Z636" s="24">
        <f ca="1" t="shared" si="4288"/>
        <v>1.1536364864038</v>
      </c>
      <c r="AA636" s="24">
        <f ca="1" t="shared" si="4289"/>
        <v>1.33244498546463</v>
      </c>
      <c r="AB636" s="24">
        <f ca="1" t="shared" si="4290"/>
        <v>1.60586161359699</v>
      </c>
      <c r="AC636" s="24">
        <f ca="1" t="shared" si="4291"/>
        <v>1.93233596220217</v>
      </c>
      <c r="AD636" s="24">
        <f ca="1" t="shared" si="4292"/>
        <v>2.39597591142535</v>
      </c>
      <c r="AE636" s="23">
        <f ca="1" t="shared" si="4293"/>
        <v>5318.10709371068</v>
      </c>
      <c r="AF636" s="23">
        <f ca="1" t="shared" si="4294"/>
        <v>6142.38992324865</v>
      </c>
      <c r="AG636" s="23">
        <f ca="1" t="shared" si="4295"/>
        <v>7402.80334354699</v>
      </c>
      <c r="AH636" s="23">
        <f ca="1" t="shared" si="4296"/>
        <v>8907.80562953057</v>
      </c>
      <c r="AI636" s="23">
        <f ca="1" t="shared" si="4297"/>
        <v>11045.1226543914</v>
      </c>
      <c r="AJ636" s="25">
        <f ca="1" t="shared" si="4298"/>
        <v>49905.3836600596</v>
      </c>
      <c r="AK636" s="25">
        <f ca="1" t="shared" si="4299"/>
        <v>48560.9072409627</v>
      </c>
      <c r="AL636" s="25">
        <f ca="1" t="shared" si="4300"/>
        <v>62905.0301079162</v>
      </c>
      <c r="AM636" s="25">
        <f ca="1" t="shared" si="4301"/>
        <v>76830.0556312744</v>
      </c>
      <c r="AN636" s="25">
        <f ca="1" t="shared" si="4302"/>
        <v>92823.5092904016</v>
      </c>
      <c r="AO636" s="25">
        <f ca="1">C636/'Ejercicio 3 - TIR'!$D$7</f>
        <v>16391.7550789134</v>
      </c>
      <c r="AP636" s="25">
        <f ca="1" t="shared" si="4303"/>
        <v>33513.6285811462</v>
      </c>
      <c r="AQ636" s="25">
        <f ca="1" t="shared" si="4304"/>
        <v>32169.1521620493</v>
      </c>
      <c r="AR636" s="25">
        <f ca="1" t="shared" si="4305"/>
        <v>46513.2750290028</v>
      </c>
      <c r="AS636" s="25">
        <f ca="1" t="shared" si="4306"/>
        <v>60438.300552361</v>
      </c>
      <c r="AT636" s="25">
        <f ca="1" t="shared" si="4307"/>
        <v>76431.7542114882</v>
      </c>
      <c r="AU636" s="25">
        <f ca="1">AP636*'Ejercicio 3 - TIR'!$D$5</f>
        <v>16756.8142905731</v>
      </c>
      <c r="AV636" s="25">
        <f ca="1">AQ636*'Ejercicio 3 - TIR'!$D$5</f>
        <v>16084.5760810246</v>
      </c>
      <c r="AW636" s="25">
        <f ca="1">AR636*'Ejercicio 3 - TIR'!$D$5</f>
        <v>23256.6375145014</v>
      </c>
      <c r="AX636" s="25">
        <f ca="1">AS636*'Ejercicio 3 - TIR'!$D$5</f>
        <v>30219.1502761805</v>
      </c>
      <c r="AY636" s="25">
        <f ca="1">AT636*'Ejercicio 3 - TIR'!$D$5</f>
        <v>38215.8771057441</v>
      </c>
      <c r="AZ636" s="25">
        <f ca="1" t="shared" ref="AZ636:BD636" si="4722">AJ636-AU636-AE636</f>
        <v>27830.4622757759</v>
      </c>
      <c r="BA636" s="25">
        <f ca="1" t="shared" si="4722"/>
        <v>26333.9412366894</v>
      </c>
      <c r="BB636" s="25">
        <f ca="1" t="shared" si="4722"/>
        <v>32245.5892498678</v>
      </c>
      <c r="BC636" s="25">
        <f ca="1" t="shared" si="4722"/>
        <v>37703.0997255633</v>
      </c>
      <c r="BD636" s="25">
        <f ca="1" t="shared" si="4722"/>
        <v>43562.5095302661</v>
      </c>
      <c r="BE636" s="25">
        <f ca="1" t="shared" ref="BE636:BI636" si="4723">AZ636/Z636</f>
        <v>24124.1176087721</v>
      </c>
      <c r="BF636" s="25">
        <f ca="1" t="shared" si="4723"/>
        <v>19763.6236572324</v>
      </c>
      <c r="BG636" s="25">
        <f ca="1" t="shared" si="4723"/>
        <v>20079.9302859233</v>
      </c>
      <c r="BH636" s="25">
        <f ca="1" t="shared" si="4723"/>
        <v>19511.6690177392</v>
      </c>
      <c r="BI636" s="25">
        <f ca="1" t="shared" si="4723"/>
        <v>18181.5306750521</v>
      </c>
      <c r="BJ636" s="25">
        <f ca="1" t="shared" si="4310"/>
        <v>82936.3960942301</v>
      </c>
      <c r="BK636" s="25">
        <f ca="1" t="shared" si="4311"/>
        <v>39274.2503150608</v>
      </c>
      <c r="BL636" s="25">
        <f ca="1" t="shared" si="4312"/>
        <v>122210.646409291</v>
      </c>
      <c r="BM636" s="25">
        <f ca="1">BK636*'Ejercicio 3 - TIR'!$D$5</f>
        <v>19637.1251575304</v>
      </c>
      <c r="BN636" s="25">
        <f ca="1" t="shared" si="4313"/>
        <v>102573.52125176</v>
      </c>
      <c r="BO636" s="25">
        <f ca="1" t="shared" si="4314"/>
        <v>42810.7481225635</v>
      </c>
      <c r="BP636" s="25">
        <f ca="1" t="shared" si="4315"/>
        <v>-116573.645977674</v>
      </c>
      <c r="BQ636" s="25">
        <f ca="1" t="shared" ref="BQ636:BT636" si="4724">BE636</f>
        <v>24124.1176087721</v>
      </c>
      <c r="BR636" s="25">
        <f ca="1" t="shared" si="4724"/>
        <v>19763.6236572324</v>
      </c>
      <c r="BS636" s="25">
        <f ca="1" t="shared" si="4724"/>
        <v>20079.9302859233</v>
      </c>
      <c r="BT636" s="25">
        <f ca="1" t="shared" si="4724"/>
        <v>19511.6690177392</v>
      </c>
      <c r="BU636" s="25">
        <f ca="1" t="shared" si="4317"/>
        <v>60992.2787976157</v>
      </c>
      <c r="BV636" s="27">
        <f ca="1" t="shared" si="4318"/>
        <v>6.44826451790745</v>
      </c>
    </row>
    <row r="637" ht="15" customHeight="1" spans="1:74">
      <c r="A637" s="23">
        <v>636</v>
      </c>
      <c r="B637" s="24">
        <f ca="1" t="shared" ref="B637:F637" si="4725">RAND()</f>
        <v>0.685973638316292</v>
      </c>
      <c r="C637" s="25">
        <f ca="1">IF(B637&lt;=('Ejercicio 3 - TIR'!$D$13-'Ejercicio 3 - TIR'!$C$13)/('Ejercicio 3 - TIR'!$E$13-'Ejercicio 3 - TIR'!$C$13),'Ejercicio 3 - TIR'!$C$13+SQRT(('Ejercicio 3 - TIR'!$E$13-'Ejercicio 3 - TIR'!$C$13)*('Ejercicio 3 - TIR'!$D$13-'Ejercicio 3 - TIR'!$C$13)*B637),'Ejercicio 3 - TIR'!$E$13-SQRT(('Ejercicio 3 - TIR'!$E$13-'Ejercicio 3 - TIR'!$C$13)*('Ejercicio 3 - TIR'!$E$13-'Ejercicio 3 - TIR'!$D$13)*(1-B637)))</f>
        <v>80587.8482897838</v>
      </c>
      <c r="D637" s="24">
        <f ca="1" t="shared" si="4725"/>
        <v>0.185643229713939</v>
      </c>
      <c r="E637" s="25">
        <f ca="1">IF(D637&lt;=('Ejercicio 3 - TIR'!$D$14-'Ejercicio 3 - TIR'!$C$14)/('Ejercicio 3 - TIR'!$E$14-'Ejercicio 3 - TIR'!$C$14),'Ejercicio 3 - TIR'!$C$14+SQRT(('Ejercicio 3 - TIR'!$E$14-'Ejercicio 3 - TIR'!$C$14)*('Ejercicio 3 - TIR'!$D$14-'Ejercicio 3 - TIR'!$C$14)*D637),'Ejercicio 3 - TIR'!$E$14-SQRT(('Ejercicio 3 - TIR'!$E$14-'Ejercicio 3 - TIR'!$C$14)*('Ejercicio 3 - TIR'!$E$14-'Ejercicio 3 - TIR'!$D$14)*(1-D637)))</f>
        <v>28731.3861001705</v>
      </c>
      <c r="F637" s="24">
        <f ca="1" t="shared" si="4725"/>
        <v>0.656496573858041</v>
      </c>
      <c r="G637" s="25">
        <f ca="1">IF(F637&lt;=('Ejercicio 3 - TIR'!$D$18-'Ejercicio 3 - TIR'!$C$18)/('Ejercicio 3 - TIR'!$E$18-'Ejercicio 3 - TIR'!$C$18),'Ejercicio 3 - TIR'!$C$18+SQRT(('Ejercicio 3 - TIR'!$E$18-'Ejercicio 3 - TIR'!$C$18)*('Ejercicio 3 - TIR'!$D$18-'Ejercicio 3 - TIR'!$C$18)*F637),'Ejercicio 3 - TIR'!$E$18-SQRT(('Ejercicio 3 - TIR'!$E$18-'Ejercicio 3 - TIR'!$C$18)*('Ejercicio 3 - TIR'!$E$18-'Ejercicio 3 - TIR'!$D$18)*(1-F637)))</f>
        <v>39923.4311646076</v>
      </c>
      <c r="H637" s="24">
        <f ca="1" t="shared" ref="H637:L637" si="4726">RAND()</f>
        <v>0.686269980531163</v>
      </c>
      <c r="I637" s="25">
        <f ca="1">IF(H637&lt;=('Ejercicio 3 - TIR'!$D$18-'Ejercicio 3 - TIR'!$C$18)/('Ejercicio 3 - TIR'!$E$18-'Ejercicio 3 - TIR'!$C$18),'Ejercicio 3 - TIR'!$C$18+SQRT(('Ejercicio 3 - TIR'!$E$18-'Ejercicio 3 - TIR'!$C$18)*('Ejercicio 3 - TIR'!$D$18-'Ejercicio 3 - TIR'!$C$18)*H637),'Ejercicio 3 - TIR'!$E$18-SQRT(('Ejercicio 3 - TIR'!$E$18-'Ejercicio 3 - TIR'!$C$18)*('Ejercicio 3 - TIR'!$E$18-'Ejercicio 3 - TIR'!$D$18)*(1-H637)))</f>
        <v>40149.2524843935</v>
      </c>
      <c r="J637" s="24">
        <f ca="1" t="shared" si="4726"/>
        <v>0.390400075837554</v>
      </c>
      <c r="K637" s="25">
        <f ca="1">IF(J637&lt;=('Ejercicio 3 - TIR'!$D$18-'Ejercicio 3 - TIR'!$C$18)/('Ejercicio 3 - TIR'!$E$18-'Ejercicio 3 - TIR'!$C$18),'Ejercicio 3 - TIR'!$C$18+SQRT(('Ejercicio 3 - TIR'!$E$18-'Ejercicio 3 - TIR'!$C$18)*('Ejercicio 3 - TIR'!$D$18-'Ejercicio 3 - TIR'!$C$18)*J637),'Ejercicio 3 - TIR'!$E$18-SQRT(('Ejercicio 3 - TIR'!$E$18-'Ejercicio 3 - TIR'!$C$18)*('Ejercicio 3 - TIR'!$E$18-'Ejercicio 3 - TIR'!$D$18)*(1-J637)))</f>
        <v>37652.4513311509</v>
      </c>
      <c r="L637" s="24">
        <f ca="1" t="shared" si="4726"/>
        <v>0.679127123798557</v>
      </c>
      <c r="M637" s="25">
        <f ca="1">IF(L637&lt;=('Ejercicio 3 - TIR'!$D$18-'Ejercicio 3 - TIR'!$C$18)/('Ejercicio 3 - TIR'!$E$18-'Ejercicio 3 - TIR'!$C$18),'Ejercicio 3 - TIR'!$C$18+SQRT(('Ejercicio 3 - TIR'!$E$18-'Ejercicio 3 - TIR'!$C$18)*('Ejercicio 3 - TIR'!$D$18-'Ejercicio 3 - TIR'!$C$18)*L637),'Ejercicio 3 - TIR'!$E$18-SQRT(('Ejercicio 3 - TIR'!$E$18-'Ejercicio 3 - TIR'!$C$18)*('Ejercicio 3 - TIR'!$E$18-'Ejercicio 3 - TIR'!$D$18)*(1-L637)))</f>
        <v>40094.3434980516</v>
      </c>
      <c r="N637" s="24">
        <f ca="1" t="shared" ref="N637:R637" si="4727">RAND()</f>
        <v>0.0413215265493392</v>
      </c>
      <c r="O637" s="25">
        <f ca="1">IF(N637&lt;=('Ejercicio 3 - TIR'!$D$18-'Ejercicio 3 - TIR'!$C$18)/('Ejercicio 3 - TIR'!$E$18-'Ejercicio 3 - TIR'!$C$18),'Ejercicio 3 - TIR'!$C$18+SQRT(('Ejercicio 3 - TIR'!$E$18-'Ejercicio 3 - TIR'!$C$18)*('Ejercicio 3 - TIR'!$D$18-'Ejercicio 3 - TIR'!$C$18)*N637),'Ejercicio 3 - TIR'!$E$18-SQRT(('Ejercicio 3 - TIR'!$E$18-'Ejercicio 3 - TIR'!$C$18)*('Ejercicio 3 - TIR'!$E$18-'Ejercicio 3 - TIR'!$D$18)*(1-N637)))</f>
        <v>32489.6242653061</v>
      </c>
      <c r="P637" s="24">
        <f ca="1" t="shared" si="4727"/>
        <v>0.455084370786272</v>
      </c>
      <c r="Q637" s="26">
        <f ca="1">IF(P637&lt;=('Ejercicio 3 - TIR'!$D$22-'Ejercicio 3 - TIR'!$C$22)/('Ejercicio 3 - TIR'!$E$22-'Ejercicio 3 - TIR'!$C$22),'Ejercicio 3 - TIR'!$C$22+SQRT(('Ejercicio 3 - TIR'!$E$22-'Ejercicio 3 - TIR'!$C$22)*('Ejercicio 3 - TIR'!$D$22-'Ejercicio 3 - TIR'!$C$22)*P637),'Ejercicio 3 - TIR'!$E$22-SQRT(('Ejercicio 3 - TIR'!$E$22-'Ejercicio 3 - TIR'!$C$22)*('Ejercicio 3 - TIR'!$E$22-'Ejercicio 3 - TIR'!$D$22)*(1-P637)))</f>
        <v>0.148620829257995</v>
      </c>
      <c r="R637" s="24">
        <f ca="1" t="shared" si="4727"/>
        <v>0.762656708029132</v>
      </c>
      <c r="S637" s="26">
        <f ca="1">IF(R637&lt;=('Ejercicio 3 - TIR'!$D$23-'Ejercicio 3 - TIR'!$C$23)/('Ejercicio 3 - TIR'!$E$23-'Ejercicio 3 - TIR'!$C$23),'Ejercicio 3 - TIR'!$C$23+SQRT(('Ejercicio 3 - TIR'!$E$23-'Ejercicio 3 - TIR'!$C$23)*('Ejercicio 3 - TIR'!$D$23-'Ejercicio 3 - TIR'!$C$23)*R637),'Ejercicio 3 - TIR'!$E$23-SQRT(('Ejercicio 3 - TIR'!$E$23-'Ejercicio 3 - TIR'!$C$23)*('Ejercicio 3 - TIR'!$E$23-'Ejercicio 3 - TIR'!$D$23)*(1-R637)))</f>
        <v>0.159330749274646</v>
      </c>
      <c r="T637" s="24">
        <f ca="1" t="shared" ref="T637:X637" si="4728">RAND()</f>
        <v>0.430801210894918</v>
      </c>
      <c r="U637" s="26">
        <f ca="1">IF(T637&lt;=('Ejercicio 3 - TIR'!$D$24-'Ejercicio 3 - TIR'!$C$24)/('Ejercicio 3 - TIR'!$E$24-'Ejercicio 3 - TIR'!$C$24),'Ejercicio 3 - TIR'!$C$24+SQRT(('Ejercicio 3 - TIR'!$E$24-'Ejercicio 3 - TIR'!$C$24)*('Ejercicio 3 - TIR'!$D$24-'Ejercicio 3 - TIR'!$C$24)*T637),'Ejercicio 3 - TIR'!$E$24-SQRT(('Ejercicio 3 - TIR'!$E$24-'Ejercicio 3 - TIR'!$C$24)*('Ejercicio 3 - TIR'!$E$24-'Ejercicio 3 - TIR'!$D$24)*(1-T637)))</f>
        <v>0.180078118662891</v>
      </c>
      <c r="V637" s="24">
        <f ca="1" t="shared" si="4728"/>
        <v>0.660556154256665</v>
      </c>
      <c r="W637" s="26">
        <f ca="1">IF(V637&lt;=('Ejercicio 3 - TIR'!$D$25-'Ejercicio 3 - TIR'!$C$25)/('Ejercicio 3 - TIR'!$E$25-'Ejercicio 3 - TIR'!$C$25),'Ejercicio 3 - TIR'!$C$25+SQRT(('Ejercicio 3 - TIR'!$E$25-'Ejercicio 3 - TIR'!$C$25)*('Ejercicio 3 - TIR'!$D$25-'Ejercicio 3 - TIR'!$C$25)*V637),'Ejercicio 3 - TIR'!$E$25-SQRT(('Ejercicio 3 - TIR'!$E$25-'Ejercicio 3 - TIR'!$C$25)*('Ejercicio 3 - TIR'!$E$25-'Ejercicio 3 - TIR'!$D$25)*(1-V637)))</f>
        <v>0.215531848612064</v>
      </c>
      <c r="X637" s="24">
        <f ca="1" t="shared" si="4728"/>
        <v>0.187871333550271</v>
      </c>
      <c r="Y637" s="26">
        <f ca="1">IF(X637&lt;=('Ejercicio 3 - TIR'!$D$26-'Ejercicio 3 - TIR'!$C$26)/('Ejercicio 3 - TIR'!$E$26-'Ejercicio 3 - TIR'!$C$26),'Ejercicio 3 - TIR'!$C$26+SQRT(('Ejercicio 3 - TIR'!$E$26-'Ejercicio 3 - TIR'!$C$26)*('Ejercicio 3 - TIR'!$D$26-'Ejercicio 3 - TIR'!$C$26)*X637),'Ejercicio 3 - TIR'!$E$26-SQRT(('Ejercicio 3 - TIR'!$E$26-'Ejercicio 3 - TIR'!$C$26)*('Ejercicio 3 - TIR'!$E$26-'Ejercicio 3 - TIR'!$D$26)*(1-X637)))</f>
        <v>0.212522268992838</v>
      </c>
      <c r="Z637" s="24">
        <f ca="1" t="shared" si="4288"/>
        <v>1.14862082925799</v>
      </c>
      <c r="AA637" s="24">
        <f ca="1" t="shared" si="4289"/>
        <v>1.33163144661614</v>
      </c>
      <c r="AB637" s="24">
        <f ca="1" t="shared" si="4290"/>
        <v>1.57142913227511</v>
      </c>
      <c r="AC637" s="24">
        <f ca="1" t="shared" si="4291"/>
        <v>1.91012215811722</v>
      </c>
      <c r="AD637" s="24">
        <f ca="1" t="shared" si="4292"/>
        <v>2.31606565321379</v>
      </c>
      <c r="AE637" s="23">
        <f ca="1" t="shared" si="4293"/>
        <v>4270.08242793896</v>
      </c>
      <c r="AF637" s="23">
        <f ca="1" t="shared" si="4294"/>
        <v>4950.43786064697</v>
      </c>
      <c r="AG637" s="23">
        <f ca="1" t="shared" si="4295"/>
        <v>5841.90339714983</v>
      </c>
      <c r="AH637" s="23">
        <f ca="1" t="shared" si="4296"/>
        <v>7101.01963575062</v>
      </c>
      <c r="AI637" s="23">
        <f ca="1" t="shared" si="4297"/>
        <v>8610.14444090304</v>
      </c>
      <c r="AJ637" s="25">
        <f ca="1" t="shared" si="4298"/>
        <v>45856.8846111161</v>
      </c>
      <c r="AK637" s="25">
        <f ca="1" t="shared" si="4299"/>
        <v>53464.0071663494</v>
      </c>
      <c r="AL637" s="25">
        <f ca="1" t="shared" si="4300"/>
        <v>59168.1589233414</v>
      </c>
      <c r="AM637" s="25">
        <f ca="1" t="shared" si="4301"/>
        <v>76585.0939307915</v>
      </c>
      <c r="AN637" s="25">
        <f ca="1" t="shared" si="4302"/>
        <v>75248.1028466967</v>
      </c>
      <c r="AO637" s="25">
        <f ca="1">C637/'Ejercicio 3 - TIR'!$D$7</f>
        <v>16117.5696579568</v>
      </c>
      <c r="AP637" s="25">
        <f ca="1" t="shared" si="4303"/>
        <v>29739.3149531593</v>
      </c>
      <c r="AQ637" s="25">
        <f ca="1" t="shared" si="4304"/>
        <v>37346.4375083926</v>
      </c>
      <c r="AR637" s="25">
        <f ca="1" t="shared" si="4305"/>
        <v>43050.5892653846</v>
      </c>
      <c r="AS637" s="25">
        <f ca="1" t="shared" si="4306"/>
        <v>60467.5242728348</v>
      </c>
      <c r="AT637" s="25">
        <f ca="1" t="shared" si="4307"/>
        <v>59130.5331887399</v>
      </c>
      <c r="AU637" s="25">
        <f ca="1">AP637*'Ejercicio 3 - TIR'!$D$5</f>
        <v>14869.6574765797</v>
      </c>
      <c r="AV637" s="25">
        <f ca="1">AQ637*'Ejercicio 3 - TIR'!$D$5</f>
        <v>18673.2187541963</v>
      </c>
      <c r="AW637" s="25">
        <f ca="1">AR637*'Ejercicio 3 - TIR'!$D$5</f>
        <v>21525.2946326923</v>
      </c>
      <c r="AX637" s="25">
        <f ca="1">AS637*'Ejercicio 3 - TIR'!$D$5</f>
        <v>30233.7621364174</v>
      </c>
      <c r="AY637" s="25">
        <f ca="1">AT637*'Ejercicio 3 - TIR'!$D$5</f>
        <v>29565.26659437</v>
      </c>
      <c r="AZ637" s="25">
        <f ca="1" t="shared" ref="AZ637:BD637" si="4729">AJ637-AU637-AE637</f>
        <v>26717.1447065975</v>
      </c>
      <c r="BA637" s="25">
        <f ca="1" t="shared" si="4729"/>
        <v>29840.3505515061</v>
      </c>
      <c r="BB637" s="25">
        <f ca="1" t="shared" si="4729"/>
        <v>31800.9608934993</v>
      </c>
      <c r="BC637" s="25">
        <f ca="1" t="shared" si="4729"/>
        <v>39250.3121586235</v>
      </c>
      <c r="BD637" s="25">
        <f ca="1" t="shared" si="4729"/>
        <v>37072.6918114237</v>
      </c>
      <c r="BE637" s="25">
        <f ca="1" t="shared" ref="BE637:BI637" si="4730">AZ637/Z637</f>
        <v>23260.1952063299</v>
      </c>
      <c r="BF637" s="25">
        <f ca="1" t="shared" si="4730"/>
        <v>22408.8659270811</v>
      </c>
      <c r="BG637" s="25">
        <f ca="1" t="shared" si="4730"/>
        <v>20236.9678914237</v>
      </c>
      <c r="BH637" s="25">
        <f ca="1" t="shared" si="4730"/>
        <v>20548.5874250639</v>
      </c>
      <c r="BI637" s="25">
        <f ca="1" t="shared" si="4730"/>
        <v>16006.7534182295</v>
      </c>
      <c r="BJ637" s="25">
        <f ca="1" t="shared" si="4310"/>
        <v>66543.7765158289</v>
      </c>
      <c r="BK637" s="25">
        <f ca="1" t="shared" si="4311"/>
        <v>37329.3494980743</v>
      </c>
      <c r="BL637" s="25">
        <f ca="1" t="shared" si="4312"/>
        <v>103873.126013903</v>
      </c>
      <c r="BM637" s="25">
        <f ca="1">BK637*'Ejercicio 3 - TIR'!$D$5</f>
        <v>18664.6747490372</v>
      </c>
      <c r="BN637" s="25">
        <f ca="1" t="shared" si="4313"/>
        <v>85208.4512648661</v>
      </c>
      <c r="BO637" s="25">
        <f ca="1" t="shared" si="4314"/>
        <v>36790.1709291489</v>
      </c>
      <c r="BP637" s="25">
        <f ca="1" t="shared" si="4315"/>
        <v>-109319.234389954</v>
      </c>
      <c r="BQ637" s="25">
        <f ca="1" t="shared" ref="BQ637:BT637" si="4731">BE637</f>
        <v>23260.1952063299</v>
      </c>
      <c r="BR637" s="25">
        <f ca="1" t="shared" si="4731"/>
        <v>22408.8659270811</v>
      </c>
      <c r="BS637" s="25">
        <f ca="1" t="shared" si="4731"/>
        <v>20236.9678914237</v>
      </c>
      <c r="BT637" s="25">
        <f ca="1" t="shared" si="4731"/>
        <v>20548.5874250639</v>
      </c>
      <c r="BU637" s="25">
        <f ca="1" t="shared" si="4317"/>
        <v>52796.9243473783</v>
      </c>
      <c r="BV637" s="27">
        <f ca="1" t="shared" si="4318"/>
        <v>7.54920803125316</v>
      </c>
    </row>
    <row r="638" ht="15" customHeight="1" spans="1:74">
      <c r="A638" s="23">
        <v>637</v>
      </c>
      <c r="B638" s="24">
        <f ca="1" t="shared" ref="B638:F638" si="4732">RAND()</f>
        <v>0.435183541194171</v>
      </c>
      <c r="C638" s="25">
        <f ca="1">IF(B638&lt;=('Ejercicio 3 - TIR'!$D$13-'Ejercicio 3 - TIR'!$C$13)/('Ejercicio 3 - TIR'!$E$13-'Ejercicio 3 - TIR'!$C$13),'Ejercicio 3 - TIR'!$C$13+SQRT(('Ejercicio 3 - TIR'!$E$13-'Ejercicio 3 - TIR'!$C$13)*('Ejercicio 3 - TIR'!$D$13-'Ejercicio 3 - TIR'!$C$13)*B638),'Ejercicio 3 - TIR'!$E$13-SQRT(('Ejercicio 3 - TIR'!$E$13-'Ejercicio 3 - TIR'!$C$13)*('Ejercicio 3 - TIR'!$E$13-'Ejercicio 3 - TIR'!$D$13)*(1-B638)))</f>
        <v>73965.7965252056</v>
      </c>
      <c r="D638" s="24">
        <f ca="1" t="shared" si="4732"/>
        <v>0.436064138292877</v>
      </c>
      <c r="E638" s="25">
        <f ca="1">IF(D638&lt;=('Ejercicio 3 - TIR'!$D$14-'Ejercicio 3 - TIR'!$C$14)/('Ejercicio 3 - TIR'!$E$14-'Ejercicio 3 - TIR'!$C$14),'Ejercicio 3 - TIR'!$C$14+SQRT(('Ejercicio 3 - TIR'!$E$14-'Ejercicio 3 - TIR'!$C$14)*('Ejercicio 3 - TIR'!$D$14-'Ejercicio 3 - TIR'!$C$14)*D638),'Ejercicio 3 - TIR'!$E$14-SQRT(('Ejercicio 3 - TIR'!$E$14-'Ejercicio 3 - TIR'!$C$14)*('Ejercicio 3 - TIR'!$E$14-'Ejercicio 3 - TIR'!$D$14)*(1-D638)))</f>
        <v>30802.6971749285</v>
      </c>
      <c r="F638" s="24">
        <f ca="1" t="shared" si="4732"/>
        <v>0.00509810886196727</v>
      </c>
      <c r="G638" s="25">
        <f ca="1">IF(F638&lt;=('Ejercicio 3 - TIR'!$D$18-'Ejercicio 3 - TIR'!$C$18)/('Ejercicio 3 - TIR'!$E$18-'Ejercicio 3 - TIR'!$C$18),'Ejercicio 3 - TIR'!$C$18+SQRT(('Ejercicio 3 - TIR'!$E$18-'Ejercicio 3 - TIR'!$C$18)*('Ejercicio 3 - TIR'!$D$18-'Ejercicio 3 - TIR'!$C$18)*F638),'Ejercicio 3 - TIR'!$E$18-SQRT(('Ejercicio 3 - TIR'!$E$18-'Ejercicio 3 - TIR'!$C$18)*('Ejercicio 3 - TIR'!$E$18-'Ejercicio 3 - TIR'!$D$18)*(1-F638)))</f>
        <v>30874.4806054425</v>
      </c>
      <c r="H638" s="24">
        <f ca="1" t="shared" ref="H638:L638" si="4733">RAND()</f>
        <v>0.862391286257051</v>
      </c>
      <c r="I638" s="25">
        <f ca="1">IF(H638&lt;=('Ejercicio 3 - TIR'!$D$18-'Ejercicio 3 - TIR'!$C$18)/('Ejercicio 3 - TIR'!$E$18-'Ejercicio 3 - TIR'!$C$18),'Ejercicio 3 - TIR'!$C$18+SQRT(('Ejercicio 3 - TIR'!$E$18-'Ejercicio 3 - TIR'!$C$18)*('Ejercicio 3 - TIR'!$D$18-'Ejercicio 3 - TIR'!$C$18)*H638),'Ejercicio 3 - TIR'!$E$18-SQRT(('Ejercicio 3 - TIR'!$E$18-'Ejercicio 3 - TIR'!$C$18)*('Ejercicio 3 - TIR'!$E$18-'Ejercicio 3 - TIR'!$D$18)*(1-H638)))</f>
        <v>41787.4226031547</v>
      </c>
      <c r="J638" s="24">
        <f ca="1" t="shared" si="4733"/>
        <v>0.40955234941478</v>
      </c>
      <c r="K638" s="25">
        <f ca="1">IF(J638&lt;=('Ejercicio 3 - TIR'!$D$18-'Ejercicio 3 - TIR'!$C$18)/('Ejercicio 3 - TIR'!$E$18-'Ejercicio 3 - TIR'!$C$18),'Ejercicio 3 - TIR'!$C$18+SQRT(('Ejercicio 3 - TIR'!$E$18-'Ejercicio 3 - TIR'!$C$18)*('Ejercicio 3 - TIR'!$D$18-'Ejercicio 3 - TIR'!$C$18)*J638),'Ejercicio 3 - TIR'!$E$18-SQRT(('Ejercicio 3 - TIR'!$E$18-'Ejercicio 3 - TIR'!$C$18)*('Ejercicio 3 - TIR'!$E$18-'Ejercicio 3 - TIR'!$D$18)*(1-J638)))</f>
        <v>37837.9112276305</v>
      </c>
      <c r="L638" s="24">
        <f ca="1" t="shared" si="4733"/>
        <v>0.387734303412132</v>
      </c>
      <c r="M638" s="25">
        <f ca="1">IF(L638&lt;=('Ejercicio 3 - TIR'!$D$18-'Ejercicio 3 - TIR'!$C$18)/('Ejercicio 3 - TIR'!$E$18-'Ejercicio 3 - TIR'!$C$18),'Ejercicio 3 - TIR'!$C$18+SQRT(('Ejercicio 3 - TIR'!$E$18-'Ejercicio 3 - TIR'!$C$18)*('Ejercicio 3 - TIR'!$D$18-'Ejercicio 3 - TIR'!$C$18)*L638),'Ejercicio 3 - TIR'!$E$18-SQRT(('Ejercicio 3 - TIR'!$E$18-'Ejercicio 3 - TIR'!$C$18)*('Ejercicio 3 - TIR'!$E$18-'Ejercicio 3 - TIR'!$D$18)*(1-L638)))</f>
        <v>37626.2799261383</v>
      </c>
      <c r="N638" s="24">
        <f ca="1" t="shared" ref="N638:R638" si="4734">RAND()</f>
        <v>0.207127384338881</v>
      </c>
      <c r="O638" s="25">
        <f ca="1">IF(N638&lt;=('Ejercicio 3 - TIR'!$D$18-'Ejercicio 3 - TIR'!$C$18)/('Ejercicio 3 - TIR'!$E$18-'Ejercicio 3 - TIR'!$C$18),'Ejercicio 3 - TIR'!$C$18+SQRT(('Ejercicio 3 - TIR'!$E$18-'Ejercicio 3 - TIR'!$C$18)*('Ejercicio 3 - TIR'!$D$18-'Ejercicio 3 - TIR'!$C$18)*N638),'Ejercicio 3 - TIR'!$E$18-SQRT(('Ejercicio 3 - TIR'!$E$18-'Ejercicio 3 - TIR'!$C$18)*('Ejercicio 3 - TIR'!$E$18-'Ejercicio 3 - TIR'!$D$18)*(1-N638)))</f>
        <v>35573.9669581755</v>
      </c>
      <c r="P638" s="24">
        <f ca="1" t="shared" si="4734"/>
        <v>0.276125211855763</v>
      </c>
      <c r="Q638" s="26">
        <f ca="1">IF(P638&lt;=('Ejercicio 3 - TIR'!$D$22-'Ejercicio 3 - TIR'!$C$22)/('Ejercicio 3 - TIR'!$E$22-'Ejercicio 3 - TIR'!$C$22),'Ejercicio 3 - TIR'!$C$22+SQRT(('Ejercicio 3 - TIR'!$E$22-'Ejercicio 3 - TIR'!$C$22)*('Ejercicio 3 - TIR'!$D$22-'Ejercicio 3 - TIR'!$C$22)*P638),'Ejercicio 3 - TIR'!$E$22-SQRT(('Ejercicio 3 - TIR'!$E$22-'Ejercicio 3 - TIR'!$C$22)*('Ejercicio 3 - TIR'!$E$22-'Ejercicio 3 - TIR'!$D$22)*(1-P638)))</f>
        <v>0.142294066056697</v>
      </c>
      <c r="R638" s="24">
        <f ca="1" t="shared" si="4734"/>
        <v>0.275451538297241</v>
      </c>
      <c r="S638" s="26">
        <f ca="1">IF(R638&lt;=('Ejercicio 3 - TIR'!$D$23-'Ejercicio 3 - TIR'!$C$23)/('Ejercicio 3 - TIR'!$E$23-'Ejercicio 3 - TIR'!$C$23),'Ejercicio 3 - TIR'!$C$23+SQRT(('Ejercicio 3 - TIR'!$E$23-'Ejercicio 3 - TIR'!$C$23)*('Ejercicio 3 - TIR'!$D$23-'Ejercicio 3 - TIR'!$C$23)*R638),'Ejercicio 3 - TIR'!$E$23-SQRT(('Ejercicio 3 - TIR'!$E$23-'Ejercicio 3 - TIR'!$C$23)*('Ejercicio 3 - TIR'!$E$23-'Ejercicio 3 - TIR'!$D$23)*(1-R638)))</f>
        <v>0.142266853593066</v>
      </c>
      <c r="T638" s="24">
        <f ca="1" t="shared" ref="T638:X638" si="4735">RAND()</f>
        <v>0.667785892565843</v>
      </c>
      <c r="U638" s="26">
        <f ca="1">IF(T638&lt;=('Ejercicio 3 - TIR'!$D$24-'Ejercicio 3 - TIR'!$C$24)/('Ejercicio 3 - TIR'!$E$24-'Ejercicio 3 - TIR'!$C$24),'Ejercicio 3 - TIR'!$C$24+SQRT(('Ejercicio 3 - TIR'!$E$24-'Ejercicio 3 - TIR'!$C$24)*('Ejercicio 3 - TIR'!$D$24-'Ejercicio 3 - TIR'!$C$24)*T638),'Ejercicio 3 - TIR'!$E$24-SQRT(('Ejercicio 3 - TIR'!$E$24-'Ejercicio 3 - TIR'!$C$24)*('Ejercicio 3 - TIR'!$E$24-'Ejercicio 3 - TIR'!$D$24)*(1-T638)))</f>
        <v>0.189500827866717</v>
      </c>
      <c r="V638" s="24">
        <f ca="1" t="shared" si="4735"/>
        <v>0.329231691879976</v>
      </c>
      <c r="W638" s="26">
        <f ca="1">IF(V638&lt;=('Ejercicio 3 - TIR'!$D$25-'Ejercicio 3 - TIR'!$C$25)/('Ejercicio 3 - TIR'!$E$25-'Ejercicio 3 - TIR'!$C$25),'Ejercicio 3 - TIR'!$C$25+SQRT(('Ejercicio 3 - TIR'!$E$25-'Ejercicio 3 - TIR'!$C$25)*('Ejercicio 3 - TIR'!$D$25-'Ejercicio 3 - TIR'!$C$25)*V638),'Ejercicio 3 - TIR'!$E$25-SQRT(('Ejercicio 3 - TIR'!$E$25-'Ejercicio 3 - TIR'!$C$25)*('Ejercicio 3 - TIR'!$E$25-'Ejercicio 3 - TIR'!$D$25)*(1-V638)))</f>
        <v>0.201547042624623</v>
      </c>
      <c r="X638" s="24">
        <f ca="1" t="shared" si="4735"/>
        <v>0.739692997461484</v>
      </c>
      <c r="Y638" s="26">
        <f ca="1">IF(X638&lt;=('Ejercicio 3 - TIR'!$D$26-'Ejercicio 3 - TIR'!$C$26)/('Ejercicio 3 - TIR'!$E$26-'Ejercicio 3 - TIR'!$C$26),'Ejercicio 3 - TIR'!$C$26+SQRT(('Ejercicio 3 - TIR'!$E$26-'Ejercicio 3 - TIR'!$C$26)*('Ejercicio 3 - TIR'!$D$26-'Ejercicio 3 - TIR'!$C$26)*X638),'Ejercicio 3 - TIR'!$E$26-SQRT(('Ejercicio 3 - TIR'!$E$26-'Ejercicio 3 - TIR'!$C$26)*('Ejercicio 3 - TIR'!$E$26-'Ejercicio 3 - TIR'!$D$26)*(1-X638)))</f>
        <v>0.242507896648654</v>
      </c>
      <c r="Z638" s="24">
        <f ca="1" t="shared" si="4288"/>
        <v>1.1422940660567</v>
      </c>
      <c r="AA638" s="24">
        <f ca="1" t="shared" si="4289"/>
        <v>1.30480464871261</v>
      </c>
      <c r="AB638" s="24">
        <f ca="1" t="shared" si="4290"/>
        <v>1.55206620984799</v>
      </c>
      <c r="AC638" s="24">
        <f ca="1" t="shared" si="4291"/>
        <v>1.86488056440046</v>
      </c>
      <c r="AD638" s="24">
        <f ca="1" t="shared" si="4292"/>
        <v>2.31712882757418</v>
      </c>
      <c r="AE638" s="23">
        <f ca="1" t="shared" si="4293"/>
        <v>4383.04102653371</v>
      </c>
      <c r="AF638" s="23">
        <f ca="1" t="shared" si="4294"/>
        <v>5006.60248254798</v>
      </c>
      <c r="AG638" s="23">
        <f ca="1" t="shared" si="4295"/>
        <v>5955.35779779039</v>
      </c>
      <c r="AH638" s="23">
        <f ca="1" t="shared" si="4296"/>
        <v>7155.64254970653</v>
      </c>
      <c r="AI638" s="23">
        <f ca="1" t="shared" si="4297"/>
        <v>8890.94237360547</v>
      </c>
      <c r="AJ638" s="25">
        <f ca="1" t="shared" si="4298"/>
        <v>35267.7359881796</v>
      </c>
      <c r="AK638" s="25">
        <f ca="1" t="shared" si="4299"/>
        <v>54524.4232703148</v>
      </c>
      <c r="AL638" s="25">
        <f ca="1" t="shared" si="4300"/>
        <v>58726.9434676334</v>
      </c>
      <c r="AM638" s="25">
        <f ca="1" t="shared" si="4301"/>
        <v>70168.5181449467</v>
      </c>
      <c r="AN638" s="25">
        <f ca="1" t="shared" si="4302"/>
        <v>82429.4643499597</v>
      </c>
      <c r="AO638" s="25">
        <f ca="1">C638/'Ejercicio 3 - TIR'!$D$7</f>
        <v>14793.1593050411</v>
      </c>
      <c r="AP638" s="25">
        <f ca="1" t="shared" si="4303"/>
        <v>20474.5766831384</v>
      </c>
      <c r="AQ638" s="25">
        <f ca="1" t="shared" si="4304"/>
        <v>39731.2639652737</v>
      </c>
      <c r="AR638" s="25">
        <f ca="1" t="shared" si="4305"/>
        <v>43933.7841625923</v>
      </c>
      <c r="AS638" s="25">
        <f ca="1" t="shared" si="4306"/>
        <v>55375.3588399055</v>
      </c>
      <c r="AT638" s="25">
        <f ca="1" t="shared" si="4307"/>
        <v>67636.3050449185</v>
      </c>
      <c r="AU638" s="25">
        <f ca="1">AP638*'Ejercicio 3 - TIR'!$D$5</f>
        <v>10237.2883415692</v>
      </c>
      <c r="AV638" s="25">
        <f ca="1">AQ638*'Ejercicio 3 - TIR'!$D$5</f>
        <v>19865.6319826368</v>
      </c>
      <c r="AW638" s="25">
        <f ca="1">AR638*'Ejercicio 3 - TIR'!$D$5</f>
        <v>21966.8920812961</v>
      </c>
      <c r="AX638" s="25">
        <f ca="1">AS638*'Ejercicio 3 - TIR'!$D$5</f>
        <v>27687.6794199528</v>
      </c>
      <c r="AY638" s="25">
        <f ca="1">AT638*'Ejercicio 3 - TIR'!$D$5</f>
        <v>33818.1525224593</v>
      </c>
      <c r="AZ638" s="25">
        <f ca="1" t="shared" ref="AZ638:BD638" si="4736">AJ638-AU638-AE638</f>
        <v>20647.4066200766</v>
      </c>
      <c r="BA638" s="25">
        <f ca="1" t="shared" si="4736"/>
        <v>29652.18880513</v>
      </c>
      <c r="BB638" s="25">
        <f ca="1" t="shared" si="4736"/>
        <v>30804.6935885469</v>
      </c>
      <c r="BC638" s="25">
        <f ca="1" t="shared" si="4736"/>
        <v>35325.1961752874</v>
      </c>
      <c r="BD638" s="25">
        <f ca="1" t="shared" si="4736"/>
        <v>39720.3694538949</v>
      </c>
      <c r="BE638" s="25">
        <f ca="1" t="shared" ref="BE638:BI638" si="4737">AZ638/Z638</f>
        <v>18075.3863944626</v>
      </c>
      <c r="BF638" s="25">
        <f ca="1" t="shared" si="4737"/>
        <v>22725.385623347</v>
      </c>
      <c r="BG638" s="25">
        <f ca="1" t="shared" si="4737"/>
        <v>19847.5383286412</v>
      </c>
      <c r="BH638" s="25">
        <f ca="1" t="shared" si="4737"/>
        <v>18942.3370319932</v>
      </c>
      <c r="BI638" s="25">
        <f ca="1" t="shared" si="4737"/>
        <v>17142.063480121</v>
      </c>
      <c r="BJ638" s="25">
        <f ca="1" t="shared" si="4310"/>
        <v>71373.8175910645</v>
      </c>
      <c r="BK638" s="25">
        <f ca="1" t="shared" si="4311"/>
        <v>34277.655876608</v>
      </c>
      <c r="BL638" s="25">
        <f ca="1" t="shared" si="4312"/>
        <v>105651.473467672</v>
      </c>
      <c r="BM638" s="25">
        <f ca="1">BK638*'Ejercicio 3 - TIR'!$D$5</f>
        <v>17138.827938304</v>
      </c>
      <c r="BN638" s="25">
        <f ca="1" t="shared" si="4313"/>
        <v>88512.6455293685</v>
      </c>
      <c r="BO638" s="25">
        <f ca="1" t="shared" si="4314"/>
        <v>38199.2768274491</v>
      </c>
      <c r="BP638" s="25">
        <f ca="1" t="shared" si="4315"/>
        <v>-104768.493700134</v>
      </c>
      <c r="BQ638" s="25">
        <f ca="1" t="shared" ref="BQ638:BT638" si="4738">BE638</f>
        <v>18075.3863944626</v>
      </c>
      <c r="BR638" s="25">
        <f ca="1" t="shared" si="4738"/>
        <v>22725.385623347</v>
      </c>
      <c r="BS638" s="25">
        <f ca="1" t="shared" si="4738"/>
        <v>19847.5383286412</v>
      </c>
      <c r="BT638" s="25">
        <f ca="1" t="shared" si="4738"/>
        <v>18942.3370319932</v>
      </c>
      <c r="BU638" s="25">
        <f ca="1" t="shared" si="4317"/>
        <v>55341.3403075701</v>
      </c>
      <c r="BV638" s="27">
        <f ca="1" t="shared" si="4318"/>
        <v>7.62803967558763</v>
      </c>
    </row>
    <row r="639" ht="15" customHeight="1" spans="1:74">
      <c r="A639" s="23">
        <v>638</v>
      </c>
      <c r="B639" s="24">
        <f ca="1" t="shared" ref="B639:F639" si="4739">RAND()</f>
        <v>0.823861212730268</v>
      </c>
      <c r="C639" s="25">
        <f ca="1">IF(B639&lt;=('Ejercicio 3 - TIR'!$D$13-'Ejercicio 3 - TIR'!$C$13)/('Ejercicio 3 - TIR'!$E$13-'Ejercicio 3 - TIR'!$C$13),'Ejercicio 3 - TIR'!$C$13+SQRT(('Ejercicio 3 - TIR'!$E$13-'Ejercicio 3 - TIR'!$C$13)*('Ejercicio 3 - TIR'!$D$13-'Ejercicio 3 - TIR'!$C$13)*B639),'Ejercicio 3 - TIR'!$E$13-SQRT(('Ejercicio 3 - TIR'!$E$13-'Ejercicio 3 - TIR'!$C$13)*('Ejercicio 3 - TIR'!$E$13-'Ejercicio 3 - TIR'!$D$13)*(1-B639)))</f>
        <v>85461.5494386892</v>
      </c>
      <c r="D639" s="24">
        <f ca="1" t="shared" si="4739"/>
        <v>0.950205771598186</v>
      </c>
      <c r="E639" s="25">
        <f ca="1">IF(D639&lt;=('Ejercicio 3 - TIR'!$D$14-'Ejercicio 3 - TIR'!$C$14)/('Ejercicio 3 - TIR'!$E$14-'Ejercicio 3 - TIR'!$C$14),'Ejercicio 3 - TIR'!$C$14+SQRT(('Ejercicio 3 - TIR'!$E$14-'Ejercicio 3 - TIR'!$C$14)*('Ejercicio 3 - TIR'!$D$14-'Ejercicio 3 - TIR'!$C$14)*D639),'Ejercicio 3 - TIR'!$E$14-SQRT(('Ejercicio 3 - TIR'!$E$14-'Ejercicio 3 - TIR'!$C$14)*('Ejercicio 3 - TIR'!$E$14-'Ejercicio 3 - TIR'!$D$14)*(1-D639)))</f>
        <v>37267.0283096468</v>
      </c>
      <c r="F639" s="24">
        <f ca="1" t="shared" si="4739"/>
        <v>0.218516912734541</v>
      </c>
      <c r="G639" s="25">
        <f ca="1">IF(F639&lt;=('Ejercicio 3 - TIR'!$D$18-'Ejercicio 3 - TIR'!$C$18)/('Ejercicio 3 - TIR'!$E$18-'Ejercicio 3 - TIR'!$C$18),'Ejercicio 3 - TIR'!$C$18+SQRT(('Ejercicio 3 - TIR'!$E$18-'Ejercicio 3 - TIR'!$C$18)*('Ejercicio 3 - TIR'!$D$18-'Ejercicio 3 - TIR'!$C$18)*F639),'Ejercicio 3 - TIR'!$E$18-SQRT(('Ejercicio 3 - TIR'!$E$18-'Ejercicio 3 - TIR'!$C$18)*('Ejercicio 3 - TIR'!$E$18-'Ejercicio 3 - TIR'!$D$18)*(1-F639)))</f>
        <v>35725.1669766201</v>
      </c>
      <c r="H639" s="24">
        <f ca="1" t="shared" ref="H639:L639" si="4740">RAND()</f>
        <v>0.94848886842132</v>
      </c>
      <c r="I639" s="25">
        <f ca="1">IF(H639&lt;=('Ejercicio 3 - TIR'!$D$18-'Ejercicio 3 - TIR'!$C$18)/('Ejercicio 3 - TIR'!$E$18-'Ejercicio 3 - TIR'!$C$18),'Ejercicio 3 - TIR'!$C$18+SQRT(('Ejercicio 3 - TIR'!$E$18-'Ejercicio 3 - TIR'!$C$18)*('Ejercicio 3 - TIR'!$D$18-'Ejercicio 3 - TIR'!$C$18)*H639),'Ejercicio 3 - TIR'!$E$18-SQRT(('Ejercicio 3 - TIR'!$E$18-'Ejercicio 3 - TIR'!$C$18)*('Ejercicio 3 - TIR'!$E$18-'Ejercicio 3 - TIR'!$D$18)*(1-H639)))</f>
        <v>43034.4632111301</v>
      </c>
      <c r="J639" s="24">
        <f ca="1" t="shared" si="4740"/>
        <v>0.785351032675851</v>
      </c>
      <c r="K639" s="25">
        <f ca="1">IF(J639&lt;=('Ejercicio 3 - TIR'!$D$18-'Ejercicio 3 - TIR'!$C$18)/('Ejercicio 3 - TIR'!$E$18-'Ejercicio 3 - TIR'!$C$18),'Ejercicio 3 - TIR'!$C$18+SQRT(('Ejercicio 3 - TIR'!$E$18-'Ejercicio 3 - TIR'!$C$18)*('Ejercicio 3 - TIR'!$D$18-'Ejercicio 3 - TIR'!$C$18)*J639),'Ejercicio 3 - TIR'!$E$18-SQRT(('Ejercicio 3 - TIR'!$E$18-'Ejercicio 3 - TIR'!$C$18)*('Ejercicio 3 - TIR'!$E$18-'Ejercicio 3 - TIR'!$D$18)*(1-J639)))</f>
        <v>40987.6848890807</v>
      </c>
      <c r="L639" s="24">
        <f ca="1" t="shared" si="4740"/>
        <v>0.920969190166339</v>
      </c>
      <c r="M639" s="25">
        <f ca="1">IF(L639&lt;=('Ejercicio 3 - TIR'!$D$18-'Ejercicio 3 - TIR'!$C$18)/('Ejercicio 3 - TIR'!$E$18-'Ejercicio 3 - TIR'!$C$18),'Ejercicio 3 - TIR'!$C$18+SQRT(('Ejercicio 3 - TIR'!$E$18-'Ejercicio 3 - TIR'!$C$18)*('Ejercicio 3 - TIR'!$D$18-'Ejercicio 3 - TIR'!$C$18)*L639),'Ejercicio 3 - TIR'!$E$18-SQRT(('Ejercicio 3 - TIR'!$E$18-'Ejercicio 3 - TIR'!$C$18)*('Ejercicio 3 - TIR'!$E$18-'Ejercicio 3 - TIR'!$D$18)*(1-L639)))</f>
        <v>42565.3931041081</v>
      </c>
      <c r="N639" s="24">
        <f ca="1" t="shared" ref="N639:R639" si="4741">RAND()</f>
        <v>0.305889858847824</v>
      </c>
      <c r="O639" s="25">
        <f ca="1">IF(N639&lt;=('Ejercicio 3 - TIR'!$D$18-'Ejercicio 3 - TIR'!$C$18)/('Ejercicio 3 - TIR'!$E$18-'Ejercicio 3 - TIR'!$C$18),'Ejercicio 3 - TIR'!$C$18+SQRT(('Ejercicio 3 - TIR'!$E$18-'Ejercicio 3 - TIR'!$C$18)*('Ejercicio 3 - TIR'!$D$18-'Ejercicio 3 - TIR'!$C$18)*N639),'Ejercicio 3 - TIR'!$E$18-SQRT(('Ejercicio 3 - TIR'!$E$18-'Ejercicio 3 - TIR'!$C$18)*('Ejercicio 3 - TIR'!$E$18-'Ejercicio 3 - TIR'!$D$18)*(1-N639)))</f>
        <v>36773.7344815968</v>
      </c>
      <c r="P639" s="24">
        <f ca="1" t="shared" si="4741"/>
        <v>0.551508567286852</v>
      </c>
      <c r="Q639" s="26">
        <f ca="1">IF(P639&lt;=('Ejercicio 3 - TIR'!$D$22-'Ejercicio 3 - TIR'!$C$22)/('Ejercicio 3 - TIR'!$E$22-'Ejercicio 3 - TIR'!$C$22),'Ejercicio 3 - TIR'!$C$22+SQRT(('Ejercicio 3 - TIR'!$E$22-'Ejercicio 3 - TIR'!$C$22)*('Ejercicio 3 - TIR'!$D$22-'Ejercicio 3 - TIR'!$C$22)*P639),'Ejercicio 3 - TIR'!$E$22-SQRT(('Ejercicio 3 - TIR'!$E$22-'Ejercicio 3 - TIR'!$C$22)*('Ejercicio 3 - TIR'!$E$22-'Ejercicio 3 - TIR'!$D$22)*(1-P639)))</f>
        <v>0.151587246193238</v>
      </c>
      <c r="R639" s="24">
        <f ca="1" t="shared" si="4741"/>
        <v>0.186333217468813</v>
      </c>
      <c r="S639" s="26">
        <f ca="1">IF(R639&lt;=('Ejercicio 3 - TIR'!$D$23-'Ejercicio 3 - TIR'!$C$23)/('Ejercicio 3 - TIR'!$E$23-'Ejercicio 3 - TIR'!$C$23),'Ejercicio 3 - TIR'!$C$23+SQRT(('Ejercicio 3 - TIR'!$E$23-'Ejercicio 3 - TIR'!$C$23)*('Ejercicio 3 - TIR'!$D$23-'Ejercicio 3 - TIR'!$C$23)*R639),'Ejercicio 3 - TIR'!$E$23-SQRT(('Ejercicio 3 - TIR'!$E$23-'Ejercicio 3 - TIR'!$C$23)*('Ejercicio 3 - TIR'!$E$23-'Ejercicio 3 - TIR'!$D$23)*(1-R639)))</f>
        <v>0.1383139234312</v>
      </c>
      <c r="T639" s="24">
        <f ca="1" t="shared" ref="T639:X639" si="4742">RAND()</f>
        <v>0.143616445979128</v>
      </c>
      <c r="U639" s="26">
        <f ca="1">IF(T639&lt;=('Ejercicio 3 - TIR'!$D$24-'Ejercicio 3 - TIR'!$C$24)/('Ejercicio 3 - TIR'!$E$24-'Ejercicio 3 - TIR'!$C$24),'Ejercicio 3 - TIR'!$C$24+SQRT(('Ejercicio 3 - TIR'!$E$24-'Ejercicio 3 - TIR'!$C$24)*('Ejercicio 3 - TIR'!$D$24-'Ejercicio 3 - TIR'!$C$24)*T639),'Ejercicio 3 - TIR'!$E$24-SQRT(('Ejercicio 3 - TIR'!$E$24-'Ejercicio 3 - TIR'!$C$24)*('Ejercicio 3 - TIR'!$E$24-'Ejercicio 3 - TIR'!$D$24)*(1-T639)))</f>
        <v>0.167366477379024</v>
      </c>
      <c r="V639" s="24">
        <f ca="1" t="shared" si="4742"/>
        <v>0.31393165154503</v>
      </c>
      <c r="W639" s="26">
        <f ca="1">IF(V639&lt;=('Ejercicio 3 - TIR'!$D$25-'Ejercicio 3 - TIR'!$C$25)/('Ejercicio 3 - TIR'!$E$25-'Ejercicio 3 - TIR'!$C$25),'Ejercicio 3 - TIR'!$C$25+SQRT(('Ejercicio 3 - TIR'!$E$25-'Ejercicio 3 - TIR'!$C$25)*('Ejercicio 3 - TIR'!$D$25-'Ejercicio 3 - TIR'!$C$25)*V639),'Ejercicio 3 - TIR'!$E$25-SQRT(('Ejercicio 3 - TIR'!$E$25-'Ejercicio 3 - TIR'!$C$25)*('Ejercicio 3 - TIR'!$E$25-'Ejercicio 3 - TIR'!$D$25)*(1-V639)))</f>
        <v>0.20099755904455</v>
      </c>
      <c r="X639" s="24">
        <f ca="1" t="shared" si="4742"/>
        <v>0.937278794658791</v>
      </c>
      <c r="Y639" s="26">
        <f ca="1">IF(X639&lt;=('Ejercicio 3 - TIR'!$D$26-'Ejercicio 3 - TIR'!$C$26)/('Ejercicio 3 - TIR'!$E$26-'Ejercicio 3 - TIR'!$C$26),'Ejercicio 3 - TIR'!$C$26+SQRT(('Ejercicio 3 - TIR'!$E$26-'Ejercicio 3 - TIR'!$C$26)*('Ejercicio 3 - TIR'!$D$26-'Ejercicio 3 - TIR'!$C$26)*X639),'Ejercicio 3 - TIR'!$E$26-SQRT(('Ejercicio 3 - TIR'!$E$26-'Ejercicio 3 - TIR'!$C$26)*('Ejercicio 3 - TIR'!$E$26-'Ejercicio 3 - TIR'!$D$26)*(1-X639)))</f>
        <v>0.261596345231381</v>
      </c>
      <c r="Z639" s="24">
        <f ca="1" t="shared" si="4288"/>
        <v>1.15158724619324</v>
      </c>
      <c r="AA639" s="24">
        <f ca="1" t="shared" si="4289"/>
        <v>1.31086779638756</v>
      </c>
      <c r="AB639" s="24">
        <f ca="1" t="shared" si="4290"/>
        <v>1.53026312177855</v>
      </c>
      <c r="AC639" s="24">
        <f ca="1" t="shared" si="4291"/>
        <v>1.83784227395193</v>
      </c>
      <c r="AD639" s="24">
        <f ca="1" t="shared" si="4292"/>
        <v>2.31861509592948</v>
      </c>
      <c r="AE639" s="23">
        <f ca="1" t="shared" si="4293"/>
        <v>5649.2061952648</v>
      </c>
      <c r="AF639" s="23">
        <f ca="1" t="shared" si="4294"/>
        <v>6430.57006840372</v>
      </c>
      <c r="AG639" s="23">
        <f ca="1" t="shared" si="4295"/>
        <v>7506.83192829144</v>
      </c>
      <c r="AH639" s="23">
        <f ca="1" t="shared" si="4296"/>
        <v>9015.68682203571</v>
      </c>
      <c r="AI639" s="23">
        <f ca="1" t="shared" si="4297"/>
        <v>11374.157544431</v>
      </c>
      <c r="AJ639" s="25">
        <f ca="1" t="shared" si="4298"/>
        <v>41140.6466583995</v>
      </c>
      <c r="AK639" s="25">
        <f ca="1" t="shared" si="4299"/>
        <v>56412.4919582955</v>
      </c>
      <c r="AL639" s="25">
        <f ca="1" t="shared" si="4300"/>
        <v>62721.94263284</v>
      </c>
      <c r="AM639" s="25">
        <f ca="1" t="shared" si="4301"/>
        <v>78228.4788541116</v>
      </c>
      <c r="AN639" s="25">
        <f ca="1" t="shared" si="4302"/>
        <v>85264.1359027328</v>
      </c>
      <c r="AO639" s="25">
        <f ca="1">C639/'Ejercicio 3 - TIR'!$D$7</f>
        <v>17092.3098877378</v>
      </c>
      <c r="AP639" s="25">
        <f ca="1" t="shared" si="4303"/>
        <v>24048.3367706617</v>
      </c>
      <c r="AQ639" s="25">
        <f ca="1" t="shared" si="4304"/>
        <v>39320.1820705576</v>
      </c>
      <c r="AR639" s="25">
        <f ca="1" t="shared" si="4305"/>
        <v>45629.6327451021</v>
      </c>
      <c r="AS639" s="25">
        <f ca="1" t="shared" si="4306"/>
        <v>61136.1689663737</v>
      </c>
      <c r="AT639" s="25">
        <f ca="1" t="shared" si="4307"/>
        <v>68171.8260149949</v>
      </c>
      <c r="AU639" s="25">
        <f ca="1">AP639*'Ejercicio 3 - TIR'!$D$5</f>
        <v>12024.1683853308</v>
      </c>
      <c r="AV639" s="25">
        <f ca="1">AQ639*'Ejercicio 3 - TIR'!$D$5</f>
        <v>19660.0910352788</v>
      </c>
      <c r="AW639" s="25">
        <f ca="1">AR639*'Ejercicio 3 - TIR'!$D$5</f>
        <v>22814.8163725511</v>
      </c>
      <c r="AX639" s="25">
        <f ca="1">AS639*'Ejercicio 3 - TIR'!$D$5</f>
        <v>30568.0844831869</v>
      </c>
      <c r="AY639" s="25">
        <f ca="1">AT639*'Ejercicio 3 - TIR'!$D$5</f>
        <v>34085.9130074975</v>
      </c>
      <c r="AZ639" s="25">
        <f ca="1" t="shared" ref="AZ639:BD639" si="4743">AJ639-AU639-AE639</f>
        <v>23467.2720778039</v>
      </c>
      <c r="BA639" s="25">
        <f ca="1" t="shared" si="4743"/>
        <v>30321.8308546129</v>
      </c>
      <c r="BB639" s="25">
        <f ca="1" t="shared" si="4743"/>
        <v>32400.2943319975</v>
      </c>
      <c r="BC639" s="25">
        <f ca="1" t="shared" si="4743"/>
        <v>38644.707548889</v>
      </c>
      <c r="BD639" s="25">
        <f ca="1" t="shared" si="4743"/>
        <v>39804.0653508043</v>
      </c>
      <c r="BE639" s="25">
        <f ca="1" t="shared" ref="BE639:BI639" si="4744">AZ639/Z639</f>
        <v>20378.1972710959</v>
      </c>
      <c r="BF639" s="25">
        <f ca="1" t="shared" si="4744"/>
        <v>23131.1127927414</v>
      </c>
      <c r="BG639" s="25">
        <f ca="1" t="shared" si="4744"/>
        <v>21173.0217312826</v>
      </c>
      <c r="BH639" s="25">
        <f ca="1" t="shared" si="4744"/>
        <v>21027.2165879562</v>
      </c>
      <c r="BI639" s="25">
        <f ca="1" t="shared" si="4744"/>
        <v>17167.1725163369</v>
      </c>
      <c r="BJ639" s="25">
        <f ca="1" t="shared" si="4310"/>
        <v>86407.8944191783</v>
      </c>
      <c r="BK639" s="25">
        <f ca="1" t="shared" si="4311"/>
        <v>39630.4877300137</v>
      </c>
      <c r="BL639" s="25">
        <f ca="1" t="shared" si="4312"/>
        <v>126038.382149192</v>
      </c>
      <c r="BM639" s="25">
        <f ca="1">BK639*'Ejercicio 3 - TIR'!$D$5</f>
        <v>19815.2438650068</v>
      </c>
      <c r="BN639" s="25">
        <f ca="1" t="shared" si="4313"/>
        <v>106223.138284185</v>
      </c>
      <c r="BO639" s="25">
        <f ca="1" t="shared" si="4314"/>
        <v>45813.1832535157</v>
      </c>
      <c r="BP639" s="25">
        <f ca="1" t="shared" si="4315"/>
        <v>-122728.577748336</v>
      </c>
      <c r="BQ639" s="25">
        <f ca="1" t="shared" ref="BQ639:BT639" si="4745">BE639</f>
        <v>20378.1972710959</v>
      </c>
      <c r="BR639" s="25">
        <f ca="1" t="shared" si="4745"/>
        <v>23131.1127927414</v>
      </c>
      <c r="BS639" s="25">
        <f ca="1" t="shared" si="4745"/>
        <v>21173.0217312826</v>
      </c>
      <c r="BT639" s="25">
        <f ca="1" t="shared" si="4745"/>
        <v>21027.2165879562</v>
      </c>
      <c r="BU639" s="25">
        <f ca="1" t="shared" si="4317"/>
        <v>62980.3557698526</v>
      </c>
      <c r="BV639" s="27">
        <f ca="1" t="shared" si="4318"/>
        <v>5.64053671848106</v>
      </c>
    </row>
    <row r="640" ht="15" customHeight="1" spans="1:74">
      <c r="A640" s="23">
        <v>639</v>
      </c>
      <c r="B640" s="24">
        <f ca="1" t="shared" ref="B640:F640" si="4746">RAND()</f>
        <v>0.344277909406483</v>
      </c>
      <c r="C640" s="25">
        <f ca="1">IF(B640&lt;=('Ejercicio 3 - TIR'!$D$13-'Ejercicio 3 - TIR'!$C$13)/('Ejercicio 3 - TIR'!$E$13-'Ejercicio 3 - TIR'!$C$13),'Ejercicio 3 - TIR'!$C$13+SQRT(('Ejercicio 3 - TIR'!$E$13-'Ejercicio 3 - TIR'!$C$13)*('Ejercicio 3 - TIR'!$D$13-'Ejercicio 3 - TIR'!$C$13)*B640),'Ejercicio 3 - TIR'!$E$13-SQRT(('Ejercicio 3 - TIR'!$E$13-'Ejercicio 3 - TIR'!$C$13)*('Ejercicio 3 - TIR'!$E$13-'Ejercicio 3 - TIR'!$D$13)*(1-B640)))</f>
        <v>71948.8590479421</v>
      </c>
      <c r="D640" s="24">
        <f ca="1" t="shared" si="4746"/>
        <v>0.870337840610235</v>
      </c>
      <c r="E640" s="25">
        <f ca="1">IF(D640&lt;=('Ejercicio 3 - TIR'!$D$14-'Ejercicio 3 - TIR'!$C$14)/('Ejercicio 3 - TIR'!$E$14-'Ejercicio 3 - TIR'!$C$14),'Ejercicio 3 - TIR'!$C$14+SQRT(('Ejercicio 3 - TIR'!$E$14-'Ejercicio 3 - TIR'!$C$14)*('Ejercicio 3 - TIR'!$D$14-'Ejercicio 3 - TIR'!$C$14)*D640),'Ejercicio 3 - TIR'!$E$14-SQRT(('Ejercicio 3 - TIR'!$E$14-'Ejercicio 3 - TIR'!$C$14)*('Ejercicio 3 - TIR'!$E$14-'Ejercicio 3 - TIR'!$D$14)*(1-D640)))</f>
        <v>35589.8612370511</v>
      </c>
      <c r="F640" s="24">
        <f ca="1" t="shared" si="4746"/>
        <v>0.538218491517659</v>
      </c>
      <c r="G640" s="25">
        <f ca="1">IF(F640&lt;=('Ejercicio 3 - TIR'!$D$18-'Ejercicio 3 - TIR'!$C$18)/('Ejercicio 3 - TIR'!$E$18-'Ejercicio 3 - TIR'!$C$18),'Ejercicio 3 - TIR'!$C$18+SQRT(('Ejercicio 3 - TIR'!$E$18-'Ejercicio 3 - TIR'!$C$18)*('Ejercicio 3 - TIR'!$D$18-'Ejercicio 3 - TIR'!$C$18)*F640),'Ejercicio 3 - TIR'!$E$18-SQRT(('Ejercicio 3 - TIR'!$E$18-'Ejercicio 3 - TIR'!$C$18)*('Ejercicio 3 - TIR'!$E$18-'Ejercicio 3 - TIR'!$D$18)*(1-F640)))</f>
        <v>38985.1418312483</v>
      </c>
      <c r="H640" s="24">
        <f ca="1" t="shared" ref="H640:L640" si="4747">RAND()</f>
        <v>0.608538340637518</v>
      </c>
      <c r="I640" s="25">
        <f ca="1">IF(H640&lt;=('Ejercicio 3 - TIR'!$D$18-'Ejercicio 3 - TIR'!$C$18)/('Ejercicio 3 - TIR'!$E$18-'Ejercicio 3 - TIR'!$C$18),'Ejercicio 3 - TIR'!$C$18+SQRT(('Ejercicio 3 - TIR'!$E$18-'Ejercicio 3 - TIR'!$C$18)*('Ejercicio 3 - TIR'!$D$18-'Ejercicio 3 - TIR'!$C$18)*H640),'Ejercicio 3 - TIR'!$E$18-SQRT(('Ejercicio 3 - TIR'!$E$18-'Ejercicio 3 - TIR'!$C$18)*('Ejercicio 3 - TIR'!$E$18-'Ejercicio 3 - TIR'!$D$18)*(1-H640)))</f>
        <v>39554.0960375971</v>
      </c>
      <c r="J640" s="24">
        <f ca="1" t="shared" si="4747"/>
        <v>0.727709508178215</v>
      </c>
      <c r="K640" s="25">
        <f ca="1">IF(J640&lt;=('Ejercicio 3 - TIR'!$D$18-'Ejercicio 3 - TIR'!$C$18)/('Ejercicio 3 - TIR'!$E$18-'Ejercicio 3 - TIR'!$C$18),'Ejercicio 3 - TIR'!$C$18+SQRT(('Ejercicio 3 - TIR'!$E$18-'Ejercicio 3 - TIR'!$C$18)*('Ejercicio 3 - TIR'!$D$18-'Ejercicio 3 - TIR'!$C$18)*J640),'Ejercicio 3 - TIR'!$E$18-SQRT(('Ejercicio 3 - TIR'!$E$18-'Ejercicio 3 - TIR'!$C$18)*('Ejercicio 3 - TIR'!$E$18-'Ejercicio 3 - TIR'!$D$18)*(1-J640)))</f>
        <v>40480.9528784672</v>
      </c>
      <c r="L640" s="24">
        <f ca="1" t="shared" si="4747"/>
        <v>0.886419730956334</v>
      </c>
      <c r="M640" s="25">
        <f ca="1">IF(L640&lt;=('Ejercicio 3 - TIR'!$D$18-'Ejercicio 3 - TIR'!$C$18)/('Ejercicio 3 - TIR'!$E$18-'Ejercicio 3 - TIR'!$C$18),'Ejercicio 3 - TIR'!$C$18+SQRT(('Ejercicio 3 - TIR'!$E$18-'Ejercicio 3 - TIR'!$C$18)*('Ejercicio 3 - TIR'!$D$18-'Ejercicio 3 - TIR'!$C$18)*L640),'Ejercicio 3 - TIR'!$E$18-SQRT(('Ejercicio 3 - TIR'!$E$18-'Ejercicio 3 - TIR'!$C$18)*('Ejercicio 3 - TIR'!$E$18-'Ejercicio 3 - TIR'!$D$18)*(1-L640)))</f>
        <v>42081.3495964273</v>
      </c>
      <c r="N640" s="24">
        <f ca="1" t="shared" ref="N640:R640" si="4748">RAND()</f>
        <v>0.957075488990526</v>
      </c>
      <c r="O640" s="25">
        <f ca="1">IF(N640&lt;=('Ejercicio 3 - TIR'!$D$18-'Ejercicio 3 - TIR'!$C$18)/('Ejercicio 3 - TIR'!$E$18-'Ejercicio 3 - TIR'!$C$18),'Ejercicio 3 - TIR'!$C$18+SQRT(('Ejercicio 3 - TIR'!$E$18-'Ejercicio 3 - TIR'!$C$18)*('Ejercicio 3 - TIR'!$D$18-'Ejercicio 3 - TIR'!$C$18)*N640),'Ejercicio 3 - TIR'!$E$18-SQRT(('Ejercicio 3 - TIR'!$E$18-'Ejercicio 3 - TIR'!$C$18)*('Ejercicio 3 - TIR'!$E$18-'Ejercicio 3 - TIR'!$D$18)*(1-N640)))</f>
        <v>43205.7485333124</v>
      </c>
      <c r="P640" s="24">
        <f ca="1" t="shared" si="4748"/>
        <v>0.825812960603491</v>
      </c>
      <c r="Q640" s="26">
        <f ca="1">IF(P640&lt;=('Ejercicio 3 - TIR'!$D$22-'Ejercicio 3 - TIR'!$C$22)/('Ejercicio 3 - TIR'!$E$22-'Ejercicio 3 - TIR'!$C$22),'Ejercicio 3 - TIR'!$C$22+SQRT(('Ejercicio 3 - TIR'!$E$22-'Ejercicio 3 - TIR'!$C$22)*('Ejercicio 3 - TIR'!$D$22-'Ejercicio 3 - TIR'!$C$22)*P640),'Ejercicio 3 - TIR'!$E$22-SQRT(('Ejercicio 3 - TIR'!$E$22-'Ejercicio 3 - TIR'!$C$22)*('Ejercicio 3 - TIR'!$E$22-'Ejercicio 3 - TIR'!$D$22)*(1-P640)))</f>
        <v>0.162293033266149</v>
      </c>
      <c r="R640" s="24">
        <f ca="1" t="shared" si="4748"/>
        <v>0.0714107875050196</v>
      </c>
      <c r="S640" s="26">
        <f ca="1">IF(R640&lt;=('Ejercicio 3 - TIR'!$D$23-'Ejercicio 3 - TIR'!$C$23)/('Ejercicio 3 - TIR'!$E$23-'Ejercicio 3 - TIR'!$C$23),'Ejercicio 3 - TIR'!$C$23+SQRT(('Ejercicio 3 - TIR'!$E$23-'Ejercicio 3 - TIR'!$C$23)*('Ejercicio 3 - TIR'!$D$23-'Ejercicio 3 - TIR'!$C$23)*R640),'Ejercicio 3 - TIR'!$E$23-SQRT(('Ejercicio 3 - TIR'!$E$23-'Ejercicio 3 - TIR'!$C$23)*('Ejercicio 3 - TIR'!$E$23-'Ejercicio 3 - TIR'!$D$23)*(1-R640)))</f>
        <v>0.131337522547234</v>
      </c>
      <c r="T640" s="24">
        <f ca="1" t="shared" ref="T640:X640" si="4749">RAND()</f>
        <v>0.84912903212365</v>
      </c>
      <c r="U640" s="26">
        <f ca="1">IF(T640&lt;=('Ejercicio 3 - TIR'!$D$24-'Ejercicio 3 - TIR'!$C$24)/('Ejercicio 3 - TIR'!$E$24-'Ejercicio 3 - TIR'!$C$24),'Ejercicio 3 - TIR'!$C$24+SQRT(('Ejercicio 3 - TIR'!$E$24-'Ejercicio 3 - TIR'!$C$24)*('Ejercicio 3 - TIR'!$D$24-'Ejercicio 3 - TIR'!$C$24)*T640),'Ejercicio 3 - TIR'!$E$24-SQRT(('Ejercicio 3 - TIR'!$E$24-'Ejercicio 3 - TIR'!$C$24)*('Ejercicio 3 - TIR'!$E$24-'Ejercicio 3 - TIR'!$D$24)*(1-T640)))</f>
        <v>0.199446686153961</v>
      </c>
      <c r="V640" s="24">
        <f ca="1" t="shared" si="4749"/>
        <v>0.0208876023916382</v>
      </c>
      <c r="W640" s="26">
        <f ca="1">IF(V640&lt;=('Ejercicio 3 - TIR'!$D$25-'Ejercicio 3 - TIR'!$C$25)/('Ejercicio 3 - TIR'!$E$25-'Ejercicio 3 - TIR'!$C$25),'Ejercicio 3 - TIR'!$C$25+SQRT(('Ejercicio 3 - TIR'!$E$25-'Ejercicio 3 - TIR'!$C$25)*('Ejercicio 3 - TIR'!$D$25-'Ejercicio 3 - TIR'!$C$25)*V640),'Ejercicio 3 - TIR'!$E$25-SQRT(('Ejercicio 3 - TIR'!$E$25-'Ejercicio 3 - TIR'!$C$25)*('Ejercicio 3 - TIR'!$E$25-'Ejercicio 3 - TIR'!$D$25)*(1-V640)))</f>
        <v>0.185407646747735</v>
      </c>
      <c r="X640" s="24">
        <f ca="1" t="shared" si="4749"/>
        <v>0.717343548867649</v>
      </c>
      <c r="Y640" s="26">
        <f ca="1">IF(X640&lt;=('Ejercicio 3 - TIR'!$D$26-'Ejercicio 3 - TIR'!$C$26)/('Ejercicio 3 - TIR'!$E$26-'Ejercicio 3 - TIR'!$C$26),'Ejercicio 3 - TIR'!$C$26+SQRT(('Ejercicio 3 - TIR'!$E$26-'Ejercicio 3 - TIR'!$C$26)*('Ejercicio 3 - TIR'!$D$26-'Ejercicio 3 - TIR'!$C$26)*X640),'Ejercicio 3 - TIR'!$E$26-SQRT(('Ejercicio 3 - TIR'!$E$26-'Ejercicio 3 - TIR'!$C$26)*('Ejercicio 3 - TIR'!$E$26-'Ejercicio 3 - TIR'!$D$26)*(1-X640)))</f>
        <v>0.240931536552935</v>
      </c>
      <c r="Z640" s="24">
        <f ca="1" t="shared" si="4288"/>
        <v>1.16229303326615</v>
      </c>
      <c r="AA640" s="24">
        <f ca="1" t="shared" si="4289"/>
        <v>1.31494572072923</v>
      </c>
      <c r="AB640" s="24">
        <f ca="1" t="shared" si="4290"/>
        <v>1.57720728720101</v>
      </c>
      <c r="AC640" s="24">
        <f ca="1" t="shared" si="4291"/>
        <v>1.86963357875433</v>
      </c>
      <c r="AD640" s="24">
        <f ca="1" t="shared" si="4292"/>
        <v>2.32008726967457</v>
      </c>
      <c r="AE640" s="23">
        <f ca="1" t="shared" si="4293"/>
        <v>5775.98653368234</v>
      </c>
      <c r="AF640" s="23">
        <f ca="1" t="shared" si="4294"/>
        <v>6534.59029528237</v>
      </c>
      <c r="AG640" s="23">
        <f ca="1" t="shared" si="4295"/>
        <v>7837.89267505027</v>
      </c>
      <c r="AH640" s="23">
        <f ca="1" t="shared" si="4296"/>
        <v>9291.09791139265</v>
      </c>
      <c r="AI640" s="23">
        <f ca="1" t="shared" si="4297"/>
        <v>11529.6164074482</v>
      </c>
      <c r="AJ640" s="25">
        <f ca="1" t="shared" si="4298"/>
        <v>45312.1587513527</v>
      </c>
      <c r="AK640" s="25">
        <f ca="1" t="shared" si="4299"/>
        <v>52011.4893219514</v>
      </c>
      <c r="AL640" s="25">
        <f ca="1" t="shared" si="4300"/>
        <v>63846.8538727593</v>
      </c>
      <c r="AM640" s="25">
        <f ca="1" t="shared" si="4301"/>
        <v>78676.7042447805</v>
      </c>
      <c r="AN640" s="25">
        <f ca="1" t="shared" si="4302"/>
        <v>100241.107148899</v>
      </c>
      <c r="AO640" s="25">
        <f ca="1">C640/'Ejercicio 3 - TIR'!$D$7</f>
        <v>14389.7718095884</v>
      </c>
      <c r="AP640" s="25">
        <f ca="1" t="shared" si="4303"/>
        <v>30922.3869417642</v>
      </c>
      <c r="AQ640" s="25">
        <f ca="1" t="shared" si="4304"/>
        <v>37621.717512363</v>
      </c>
      <c r="AR640" s="25">
        <f ca="1" t="shared" si="4305"/>
        <v>49457.0820631708</v>
      </c>
      <c r="AS640" s="25">
        <f ca="1" t="shared" si="4306"/>
        <v>64286.9324351921</v>
      </c>
      <c r="AT640" s="25">
        <f ca="1" t="shared" si="4307"/>
        <v>85851.3353393106</v>
      </c>
      <c r="AU640" s="25">
        <f ca="1">AP640*'Ejercicio 3 - TIR'!$D$5</f>
        <v>15461.1934708821</v>
      </c>
      <c r="AV640" s="25">
        <f ca="1">AQ640*'Ejercicio 3 - TIR'!$D$5</f>
        <v>18810.8587561815</v>
      </c>
      <c r="AW640" s="25">
        <f ca="1">AR640*'Ejercicio 3 - TIR'!$D$5</f>
        <v>24728.5410315854</v>
      </c>
      <c r="AX640" s="25">
        <f ca="1">AS640*'Ejercicio 3 - TIR'!$D$5</f>
        <v>32143.4662175961</v>
      </c>
      <c r="AY640" s="25">
        <f ca="1">AT640*'Ejercicio 3 - TIR'!$D$5</f>
        <v>42925.6676696553</v>
      </c>
      <c r="AZ640" s="25">
        <f ca="1" t="shared" ref="AZ640:BD640" si="4750">AJ640-AU640-AE640</f>
        <v>24074.9787467882</v>
      </c>
      <c r="BA640" s="25">
        <f ca="1" t="shared" si="4750"/>
        <v>26666.0402704875</v>
      </c>
      <c r="BB640" s="25">
        <f ca="1" t="shared" si="4750"/>
        <v>31280.4201661236</v>
      </c>
      <c r="BC640" s="25">
        <f ca="1" t="shared" si="4750"/>
        <v>37242.1401157918</v>
      </c>
      <c r="BD640" s="25">
        <f ca="1" t="shared" si="4750"/>
        <v>45785.8230717955</v>
      </c>
      <c r="BE640" s="25">
        <f ca="1" t="shared" ref="BE640:BI640" si="4751">AZ640/Z640</f>
        <v>20713.3468563735</v>
      </c>
      <c r="BF640" s="25">
        <f ca="1" t="shared" si="4751"/>
        <v>20279.1946847048</v>
      </c>
      <c r="BG640" s="25">
        <f ca="1" t="shared" si="4751"/>
        <v>19832.789526122</v>
      </c>
      <c r="BH640" s="25">
        <f ca="1" t="shared" si="4751"/>
        <v>19919.4861169561</v>
      </c>
      <c r="BI640" s="25">
        <f ca="1" t="shared" si="4751"/>
        <v>19734.5262267732</v>
      </c>
      <c r="BJ640" s="25">
        <f ca="1" t="shared" si="4310"/>
        <v>82571.5839855668</v>
      </c>
      <c r="BK640" s="25">
        <f ca="1" t="shared" si="4311"/>
        <v>33385.5263889482</v>
      </c>
      <c r="BL640" s="25">
        <f ca="1" t="shared" si="4312"/>
        <v>115957.110374515</v>
      </c>
      <c r="BM640" s="25">
        <f ca="1">BK640*'Ejercicio 3 - TIR'!$D$5</f>
        <v>16692.7631944741</v>
      </c>
      <c r="BN640" s="25">
        <f ca="1" t="shared" si="4313"/>
        <v>99264.3471800408</v>
      </c>
      <c r="BO640" s="25">
        <f ca="1" t="shared" si="4314"/>
        <v>42784.7471418453</v>
      </c>
      <c r="BP640" s="25">
        <f ca="1" t="shared" si="4315"/>
        <v>-107538.720284993</v>
      </c>
      <c r="BQ640" s="25">
        <f ca="1" t="shared" ref="BQ640:BT640" si="4752">BE640</f>
        <v>20713.3468563735</v>
      </c>
      <c r="BR640" s="25">
        <f ca="1" t="shared" si="4752"/>
        <v>20279.1946847048</v>
      </c>
      <c r="BS640" s="25">
        <f ca="1" t="shared" si="4752"/>
        <v>19832.789526122</v>
      </c>
      <c r="BT640" s="25">
        <f ca="1" t="shared" si="4752"/>
        <v>19919.4861169561</v>
      </c>
      <c r="BU640" s="25">
        <f ca="1" t="shared" si="4317"/>
        <v>62519.2733686185</v>
      </c>
      <c r="BV640" s="27">
        <f ca="1" t="shared" si="4318"/>
        <v>8.57642289995471</v>
      </c>
    </row>
    <row r="641" ht="15" customHeight="1" spans="1:74">
      <c r="A641" s="23">
        <v>640</v>
      </c>
      <c r="B641" s="24">
        <f ca="1" t="shared" ref="B641:F641" si="4753">RAND()</f>
        <v>0.0498932500427534</v>
      </c>
      <c r="C641" s="25">
        <f ca="1">IF(B641&lt;=('Ejercicio 3 - TIR'!$D$13-'Ejercicio 3 - TIR'!$C$13)/('Ejercicio 3 - TIR'!$E$13-'Ejercicio 3 - TIR'!$C$13),'Ejercicio 3 - TIR'!$C$13+SQRT(('Ejercicio 3 - TIR'!$E$13-'Ejercicio 3 - TIR'!$C$13)*('Ejercicio 3 - TIR'!$D$13-'Ejercicio 3 - TIR'!$C$13)*B641),'Ejercicio 3 - TIR'!$E$13-SQRT(('Ejercicio 3 - TIR'!$E$13-'Ejercicio 3 - TIR'!$C$13)*('Ejercicio 3 - TIR'!$E$13-'Ejercicio 3 - TIR'!$D$13)*(1-B641)))</f>
        <v>64467.3594009326</v>
      </c>
      <c r="D641" s="24">
        <f ca="1" t="shared" si="4753"/>
        <v>0.88499594286252</v>
      </c>
      <c r="E641" s="25">
        <f ca="1">IF(D641&lt;=('Ejercicio 3 - TIR'!$D$14-'Ejercicio 3 - TIR'!$C$14)/('Ejercicio 3 - TIR'!$E$14-'Ejercicio 3 - TIR'!$C$14),'Ejercicio 3 - TIR'!$C$14+SQRT(('Ejercicio 3 - TIR'!$E$14-'Ejercicio 3 - TIR'!$C$14)*('Ejercicio 3 - TIR'!$D$14-'Ejercicio 3 - TIR'!$C$14)*D641),'Ejercicio 3 - TIR'!$E$14-SQRT(('Ejercicio 3 - TIR'!$E$14-'Ejercicio 3 - TIR'!$C$14)*('Ejercicio 3 - TIR'!$E$14-'Ejercicio 3 - TIR'!$D$14)*(1-D641)))</f>
        <v>35846.6148058936</v>
      </c>
      <c r="F641" s="24">
        <f ca="1" t="shared" si="4753"/>
        <v>0.0584029129147348</v>
      </c>
      <c r="G641" s="25">
        <f ca="1">IF(F641&lt;=('Ejercicio 3 - TIR'!$D$18-'Ejercicio 3 - TIR'!$C$18)/('Ejercicio 3 - TIR'!$E$18-'Ejercicio 3 - TIR'!$C$18),'Ejercicio 3 - TIR'!$C$18+SQRT(('Ejercicio 3 - TIR'!$E$18-'Ejercicio 3 - TIR'!$C$18)*('Ejercicio 3 - TIR'!$D$18-'Ejercicio 3 - TIR'!$C$18)*F641),'Ejercicio 3 - TIR'!$E$18-SQRT(('Ejercicio 3 - TIR'!$E$18-'Ejercicio 3 - TIR'!$C$18)*('Ejercicio 3 - TIR'!$E$18-'Ejercicio 3 - TIR'!$D$18)*(1-F641)))</f>
        <v>32959.8035301706</v>
      </c>
      <c r="H641" s="24">
        <f ca="1" t="shared" ref="H641:L641" si="4754">RAND()</f>
        <v>0.191250356802279</v>
      </c>
      <c r="I641" s="25">
        <f ca="1">IF(H641&lt;=('Ejercicio 3 - TIR'!$D$18-'Ejercicio 3 - TIR'!$C$18)/('Ejercicio 3 - TIR'!$E$18-'Ejercicio 3 - TIR'!$C$18),'Ejercicio 3 - TIR'!$C$18+SQRT(('Ejercicio 3 - TIR'!$E$18-'Ejercicio 3 - TIR'!$C$18)*('Ejercicio 3 - TIR'!$D$18-'Ejercicio 3 - TIR'!$C$18)*H641),'Ejercicio 3 - TIR'!$E$18-SQRT(('Ejercicio 3 - TIR'!$E$18-'Ejercicio 3 - TIR'!$C$18)*('Ejercicio 3 - TIR'!$E$18-'Ejercicio 3 - TIR'!$D$18)*(1-H641)))</f>
        <v>35356.0763176361</v>
      </c>
      <c r="J641" s="24">
        <f ca="1" t="shared" si="4754"/>
        <v>0.837279574327945</v>
      </c>
      <c r="K641" s="25">
        <f ca="1">IF(J641&lt;=('Ejercicio 3 - TIR'!$D$18-'Ejercicio 3 - TIR'!$C$18)/('Ejercicio 3 - TIR'!$E$18-'Ejercicio 3 - TIR'!$C$18),'Ejercicio 3 - TIR'!$C$18+SQRT(('Ejercicio 3 - TIR'!$E$18-'Ejercicio 3 - TIR'!$C$18)*('Ejercicio 3 - TIR'!$D$18-'Ejercicio 3 - TIR'!$C$18)*J641),'Ejercicio 3 - TIR'!$E$18-SQRT(('Ejercicio 3 - TIR'!$E$18-'Ejercicio 3 - TIR'!$C$18)*('Ejercicio 3 - TIR'!$E$18-'Ejercicio 3 - TIR'!$D$18)*(1-J641)))</f>
        <v>41506.5730399214</v>
      </c>
      <c r="L641" s="24">
        <f ca="1" t="shared" si="4754"/>
        <v>0.48993366141838</v>
      </c>
      <c r="M641" s="25">
        <f ca="1">IF(L641&lt;=('Ejercicio 3 - TIR'!$D$18-'Ejercicio 3 - TIR'!$C$18)/('Ejercicio 3 - TIR'!$E$18-'Ejercicio 3 - TIR'!$C$18),'Ejercicio 3 - TIR'!$C$18+SQRT(('Ejercicio 3 - TIR'!$E$18-'Ejercicio 3 - TIR'!$C$18)*('Ejercicio 3 - TIR'!$D$18-'Ejercicio 3 - TIR'!$C$18)*L641),'Ejercicio 3 - TIR'!$E$18-SQRT(('Ejercicio 3 - TIR'!$E$18-'Ejercicio 3 - TIR'!$C$18)*('Ejercicio 3 - TIR'!$E$18-'Ejercicio 3 - TIR'!$D$18)*(1-L641)))</f>
        <v>38572.6337384002</v>
      </c>
      <c r="N641" s="24">
        <f ca="1" t="shared" ref="N641:R641" si="4755">RAND()</f>
        <v>0.590727319501387</v>
      </c>
      <c r="O641" s="25">
        <f ca="1">IF(N641&lt;=('Ejercicio 3 - TIR'!$D$18-'Ejercicio 3 - TIR'!$C$18)/('Ejercicio 3 - TIR'!$E$18-'Ejercicio 3 - TIR'!$C$18),'Ejercicio 3 - TIR'!$C$18+SQRT(('Ejercicio 3 - TIR'!$E$18-'Ejercicio 3 - TIR'!$C$18)*('Ejercicio 3 - TIR'!$D$18-'Ejercicio 3 - TIR'!$C$18)*N641),'Ejercicio 3 - TIR'!$E$18-SQRT(('Ejercicio 3 - TIR'!$E$18-'Ejercicio 3 - TIR'!$C$18)*('Ejercicio 3 - TIR'!$E$18-'Ejercicio 3 - TIR'!$D$18)*(1-N641)))</f>
        <v>39413.2405645032</v>
      </c>
      <c r="P641" s="24">
        <f ca="1" t="shared" si="4755"/>
        <v>0.914410424012405</v>
      </c>
      <c r="Q641" s="26">
        <f ca="1">IF(P641&lt;=('Ejercicio 3 - TIR'!$D$22-'Ejercicio 3 - TIR'!$C$22)/('Ejercicio 3 - TIR'!$E$22-'Ejercicio 3 - TIR'!$C$22),'Ejercicio 3 - TIR'!$C$22+SQRT(('Ejercicio 3 - TIR'!$E$22-'Ejercicio 3 - TIR'!$C$22)*('Ejercicio 3 - TIR'!$D$22-'Ejercicio 3 - TIR'!$C$22)*P641),'Ejercicio 3 - TIR'!$E$22-SQRT(('Ejercicio 3 - TIR'!$E$22-'Ejercicio 3 - TIR'!$C$22)*('Ejercicio 3 - TIR'!$E$22-'Ejercicio 3 - TIR'!$D$22)*(1-P641)))</f>
        <v>0.167587859299151</v>
      </c>
      <c r="R641" s="24">
        <f ca="1" t="shared" si="4755"/>
        <v>0.885726299402207</v>
      </c>
      <c r="S641" s="26">
        <f ca="1">IF(R641&lt;=('Ejercicio 3 - TIR'!$D$23-'Ejercicio 3 - TIR'!$C$23)/('Ejercicio 3 - TIR'!$E$23-'Ejercicio 3 - TIR'!$C$23),'Ejercicio 3 - TIR'!$C$23+SQRT(('Ejercicio 3 - TIR'!$E$23-'Ejercicio 3 - TIR'!$C$23)*('Ejercicio 3 - TIR'!$D$23-'Ejercicio 3 - TIR'!$C$23)*R641),'Ejercicio 3 - TIR'!$E$23-SQRT(('Ejercicio 3 - TIR'!$E$23-'Ejercicio 3 - TIR'!$C$23)*('Ejercicio 3 - TIR'!$E$23-'Ejercicio 3 - TIR'!$D$23)*(1-R641)))</f>
        <v>0.165658010560734</v>
      </c>
      <c r="T641" s="24">
        <f ca="1" t="shared" ref="T641:X641" si="4756">RAND()</f>
        <v>0.947547839345927</v>
      </c>
      <c r="U641" s="26">
        <f ca="1">IF(T641&lt;=('Ejercicio 3 - TIR'!$D$24-'Ejercicio 3 - TIR'!$C$24)/('Ejercicio 3 - TIR'!$E$24-'Ejercicio 3 - TIR'!$C$24),'Ejercicio 3 - TIR'!$C$24+SQRT(('Ejercicio 3 - TIR'!$E$24-'Ejercicio 3 - TIR'!$C$24)*('Ejercicio 3 - TIR'!$D$24-'Ejercicio 3 - TIR'!$C$24)*T641),'Ejercicio 3 - TIR'!$E$24-SQRT(('Ejercicio 3 - TIR'!$E$24-'Ejercicio 3 - TIR'!$C$24)*('Ejercicio 3 - TIR'!$E$24-'Ejercicio 3 - TIR'!$D$24)*(1-T641)))</f>
        <v>0.207881169617847</v>
      </c>
      <c r="V641" s="24">
        <f ca="1" t="shared" si="4756"/>
        <v>0.105187416303109</v>
      </c>
      <c r="W641" s="26">
        <f ca="1">IF(V641&lt;=('Ejercicio 3 - TIR'!$D$25-'Ejercicio 3 - TIR'!$C$25)/('Ejercicio 3 - TIR'!$E$25-'Ejercicio 3 - TIR'!$C$25),'Ejercicio 3 - TIR'!$C$25+SQRT(('Ejercicio 3 - TIR'!$E$25-'Ejercicio 3 - TIR'!$C$25)*('Ejercicio 3 - TIR'!$D$25-'Ejercicio 3 - TIR'!$C$25)*V641),'Ejercicio 3 - TIR'!$E$25-SQRT(('Ejercicio 3 - TIR'!$E$25-'Ejercicio 3 - TIR'!$C$25)*('Ejercicio 3 - TIR'!$E$25-'Ejercicio 3 - TIR'!$D$25)*(1-V641)))</f>
        <v>0.192135171314174</v>
      </c>
      <c r="X641" s="24">
        <f ca="1" t="shared" si="4756"/>
        <v>0.324023043593774</v>
      </c>
      <c r="Y641" s="26">
        <f ca="1">IF(X641&lt;=('Ejercicio 3 - TIR'!$D$26-'Ejercicio 3 - TIR'!$C$26)/('Ejercicio 3 - TIR'!$E$26-'Ejercicio 3 - TIR'!$C$26),'Ejercicio 3 - TIR'!$C$26+SQRT(('Ejercicio 3 - TIR'!$E$26-'Ejercicio 3 - TIR'!$C$26)*('Ejercicio 3 - TIR'!$D$26-'Ejercicio 3 - TIR'!$C$26)*X641),'Ejercicio 3 - TIR'!$E$26-SQRT(('Ejercicio 3 - TIR'!$E$26-'Ejercicio 3 - TIR'!$C$26)*('Ejercicio 3 - TIR'!$E$26-'Ejercicio 3 - TIR'!$D$26)*(1-X641)))</f>
        <v>0.219578069877921</v>
      </c>
      <c r="Z641" s="24">
        <f ca="1" t="shared" si="4288"/>
        <v>1.16758785929915</v>
      </c>
      <c r="AA641" s="24">
        <f ca="1" t="shared" si="4289"/>
        <v>1.36100814122551</v>
      </c>
      <c r="AB641" s="24">
        <f ca="1" t="shared" si="4290"/>
        <v>1.64393610548289</v>
      </c>
      <c r="AC641" s="24">
        <f ca="1" t="shared" si="4291"/>
        <v>1.9597940507394</v>
      </c>
      <c r="AD641" s="24">
        <f ca="1" t="shared" si="4292"/>
        <v>2.39012184575899</v>
      </c>
      <c r="AE641" s="23">
        <f ca="1" t="shared" si="4293"/>
        <v>6007.45743844097</v>
      </c>
      <c r="AF641" s="23">
        <f ca="1" t="shared" si="4294"/>
        <v>7002.64088622138</v>
      </c>
      <c r="AG641" s="23">
        <f ca="1" t="shared" si="4295"/>
        <v>8458.35806406284</v>
      </c>
      <c r="AH641" s="23">
        <f ca="1" t="shared" si="4296"/>
        <v>10083.5061397382</v>
      </c>
      <c r="AI641" s="23">
        <f ca="1" t="shared" si="4297"/>
        <v>12297.6229555041</v>
      </c>
      <c r="AJ641" s="25">
        <f ca="1" t="shared" si="4298"/>
        <v>38483.4664467125</v>
      </c>
      <c r="AK641" s="25">
        <f ca="1" t="shared" si="4299"/>
        <v>48119.9077100933</v>
      </c>
      <c r="AL641" s="25">
        <f ca="1" t="shared" si="4300"/>
        <v>68234.1540351893</v>
      </c>
      <c r="AM641" s="25">
        <f ca="1" t="shared" si="4301"/>
        <v>75594.4181218664</v>
      </c>
      <c r="AN641" s="25">
        <f ca="1" t="shared" si="4302"/>
        <v>94202.4472853733</v>
      </c>
      <c r="AO641" s="25">
        <f ca="1">C641/'Ejercicio 3 - TIR'!$D$7</f>
        <v>12893.4718801865</v>
      </c>
      <c r="AP641" s="25">
        <f ca="1" t="shared" si="4303"/>
        <v>25589.9945665259</v>
      </c>
      <c r="AQ641" s="25">
        <f ca="1" t="shared" si="4304"/>
        <v>35226.4358299067</v>
      </c>
      <c r="AR641" s="25">
        <f ca="1" t="shared" si="4305"/>
        <v>55340.6821550028</v>
      </c>
      <c r="AS641" s="25">
        <f ca="1" t="shared" si="4306"/>
        <v>62700.9462416799</v>
      </c>
      <c r="AT641" s="25">
        <f ca="1" t="shared" si="4307"/>
        <v>81308.9754051867</v>
      </c>
      <c r="AU641" s="25">
        <f ca="1">AP641*'Ejercicio 3 - TIR'!$D$5</f>
        <v>12794.997283263</v>
      </c>
      <c r="AV641" s="25">
        <f ca="1">AQ641*'Ejercicio 3 - TIR'!$D$5</f>
        <v>17613.2179149534</v>
      </c>
      <c r="AW641" s="25">
        <f ca="1">AR641*'Ejercicio 3 - TIR'!$D$5</f>
        <v>27670.3410775014</v>
      </c>
      <c r="AX641" s="25">
        <f ca="1">AS641*'Ejercicio 3 - TIR'!$D$5</f>
        <v>31350.4731208399</v>
      </c>
      <c r="AY641" s="25">
        <f ca="1">AT641*'Ejercicio 3 - TIR'!$D$5</f>
        <v>40654.4877025934</v>
      </c>
      <c r="AZ641" s="25">
        <f ca="1" t="shared" ref="AZ641:BD641" si="4757">AJ641-AU641-AE641</f>
        <v>19681.0117250085</v>
      </c>
      <c r="BA641" s="25">
        <f ca="1" t="shared" si="4757"/>
        <v>23504.0489089185</v>
      </c>
      <c r="BB641" s="25">
        <f ca="1" t="shared" si="4757"/>
        <v>32105.4548936251</v>
      </c>
      <c r="BC641" s="25">
        <f ca="1" t="shared" si="4757"/>
        <v>34160.4388612883</v>
      </c>
      <c r="BD641" s="25">
        <f ca="1" t="shared" si="4757"/>
        <v>41250.3366272758</v>
      </c>
      <c r="BE641" s="25">
        <f ca="1" t="shared" ref="BE641:BI641" si="4758">AZ641/Z641</f>
        <v>16856.1291283228</v>
      </c>
      <c r="BF641" s="25">
        <f ca="1" t="shared" si="4758"/>
        <v>17269.5872985406</v>
      </c>
      <c r="BG641" s="25">
        <f ca="1" t="shared" si="4758"/>
        <v>19529.6245313588</v>
      </c>
      <c r="BH641" s="25">
        <f ca="1" t="shared" si="4758"/>
        <v>17430.6268806154</v>
      </c>
      <c r="BI641" s="25">
        <f ca="1" t="shared" si="4758"/>
        <v>17258.6752012121</v>
      </c>
      <c r="BJ641" s="25">
        <f ca="1" t="shared" si="4310"/>
        <v>85677.7771440739</v>
      </c>
      <c r="BK641" s="25">
        <f ca="1" t="shared" si="4311"/>
        <v>30816.968808513</v>
      </c>
      <c r="BL641" s="25">
        <f ca="1" t="shared" si="4312"/>
        <v>116494.745952587</v>
      </c>
      <c r="BM641" s="25">
        <f ca="1">BK641*'Ejercicio 3 - TIR'!$D$5</f>
        <v>15408.4844042565</v>
      </c>
      <c r="BN641" s="25">
        <f ca="1" t="shared" si="4313"/>
        <v>101086.26154833</v>
      </c>
      <c r="BO641" s="25">
        <f ca="1" t="shared" si="4314"/>
        <v>42293.3507459869</v>
      </c>
      <c r="BP641" s="25">
        <f ca="1" t="shared" si="4315"/>
        <v>-100313.974206826</v>
      </c>
      <c r="BQ641" s="25">
        <f ca="1" t="shared" ref="BQ641:BT641" si="4759">BE641</f>
        <v>16856.1291283228</v>
      </c>
      <c r="BR641" s="25">
        <f ca="1" t="shared" si="4759"/>
        <v>17269.5872985406</v>
      </c>
      <c r="BS641" s="25">
        <f ca="1" t="shared" si="4759"/>
        <v>19529.6245313588</v>
      </c>
      <c r="BT641" s="25">
        <f ca="1" t="shared" si="4759"/>
        <v>17430.6268806154</v>
      </c>
      <c r="BU641" s="25">
        <f ca="1" t="shared" si="4317"/>
        <v>59552.025947199</v>
      </c>
      <c r="BV641" s="27">
        <f ca="1" t="shared" si="4318"/>
        <v>7.67285026487057</v>
      </c>
    </row>
    <row r="642" ht="15" customHeight="1" spans="1:74">
      <c r="A642" s="23">
        <v>641</v>
      </c>
      <c r="B642" s="24">
        <f ca="1" t="shared" ref="B642:F642" si="4760">RAND()</f>
        <v>0.526532548132043</v>
      </c>
      <c r="C642" s="25">
        <f ca="1">IF(B642&lt;=('Ejercicio 3 - TIR'!$D$13-'Ejercicio 3 - TIR'!$C$13)/('Ejercicio 3 - TIR'!$E$13-'Ejercicio 3 - TIR'!$C$13),'Ejercicio 3 - TIR'!$C$13+SQRT(('Ejercicio 3 - TIR'!$E$13-'Ejercicio 3 - TIR'!$C$13)*('Ejercicio 3 - TIR'!$D$13-'Ejercicio 3 - TIR'!$C$13)*B642),'Ejercicio 3 - TIR'!$E$13-SQRT(('Ejercicio 3 - TIR'!$E$13-'Ejercicio 3 - TIR'!$C$13)*('Ejercicio 3 - TIR'!$E$13-'Ejercicio 3 - TIR'!$D$13)*(1-B642)))</f>
        <v>76163.8731702999</v>
      </c>
      <c r="D642" s="24">
        <f ca="1" t="shared" si="4760"/>
        <v>0.315636421338846</v>
      </c>
      <c r="E642" s="25">
        <f ca="1">IF(D642&lt;=('Ejercicio 3 - TIR'!$D$14-'Ejercicio 3 - TIR'!$C$14)/('Ejercicio 3 - TIR'!$E$14-'Ejercicio 3 - TIR'!$C$14),'Ejercicio 3 - TIR'!$C$14+SQRT(('Ejercicio 3 - TIR'!$E$14-'Ejercicio 3 - TIR'!$C$14)*('Ejercicio 3 - TIR'!$D$14-'Ejercicio 3 - TIR'!$C$14)*D642),'Ejercicio 3 - TIR'!$E$14-SQRT(('Ejercicio 3 - TIR'!$E$14-'Ejercicio 3 - TIR'!$C$14)*('Ejercicio 3 - TIR'!$E$14-'Ejercicio 3 - TIR'!$D$14)*(1-D642)))</f>
        <v>29865.4631434647</v>
      </c>
      <c r="F642" s="24">
        <f ca="1" t="shared" si="4760"/>
        <v>0.342484454909768</v>
      </c>
      <c r="G642" s="25">
        <f ca="1">IF(F642&lt;=('Ejercicio 3 - TIR'!$D$18-'Ejercicio 3 - TIR'!$C$18)/('Ejercicio 3 - TIR'!$E$18-'Ejercicio 3 - TIR'!$C$18),'Ejercicio 3 - TIR'!$C$18+SQRT(('Ejercicio 3 - TIR'!$E$18-'Ejercicio 3 - TIR'!$C$18)*('Ejercicio 3 - TIR'!$D$18-'Ejercicio 3 - TIR'!$C$18)*F642),'Ejercicio 3 - TIR'!$E$18-SQRT(('Ejercicio 3 - TIR'!$E$18-'Ejercicio 3 - TIR'!$C$18)*('Ejercicio 3 - TIR'!$E$18-'Ejercicio 3 - TIR'!$D$18)*(1-F642)))</f>
        <v>37167.4729323846</v>
      </c>
      <c r="H642" s="24">
        <f ca="1" t="shared" ref="H642:L642" si="4761">RAND()</f>
        <v>0.557038560788908</v>
      </c>
      <c r="I642" s="25">
        <f ca="1">IF(H642&lt;=('Ejercicio 3 - TIR'!$D$18-'Ejercicio 3 - TIR'!$C$18)/('Ejercicio 3 - TIR'!$E$18-'Ejercicio 3 - TIR'!$C$18),'Ejercicio 3 - TIR'!$C$18+SQRT(('Ejercicio 3 - TIR'!$E$18-'Ejercicio 3 - TIR'!$C$18)*('Ejercicio 3 - TIR'!$D$18-'Ejercicio 3 - TIR'!$C$18)*H642),'Ejercicio 3 - TIR'!$E$18-SQRT(('Ejercicio 3 - TIR'!$E$18-'Ejercicio 3 - TIR'!$C$18)*('Ejercicio 3 - TIR'!$E$18-'Ejercicio 3 - TIR'!$D$18)*(1-H642)))</f>
        <v>39140.8853027667</v>
      </c>
      <c r="J642" s="24">
        <f ca="1" t="shared" si="4761"/>
        <v>0.545201869100233</v>
      </c>
      <c r="K642" s="25">
        <f ca="1">IF(J642&lt;=('Ejercicio 3 - TIR'!$D$18-'Ejercicio 3 - TIR'!$C$18)/('Ejercicio 3 - TIR'!$E$18-'Ejercicio 3 - TIR'!$C$18),'Ejercicio 3 - TIR'!$C$18+SQRT(('Ejercicio 3 - TIR'!$E$18-'Ejercicio 3 - TIR'!$C$18)*('Ejercicio 3 - TIR'!$D$18-'Ejercicio 3 - TIR'!$C$18)*J642),'Ejercicio 3 - TIR'!$E$18-SQRT(('Ejercicio 3 - TIR'!$E$18-'Ejercicio 3 - TIR'!$C$18)*('Ejercicio 3 - TIR'!$E$18-'Ejercicio 3 - TIR'!$D$18)*(1-J642)))</f>
        <v>39043.2450129937</v>
      </c>
      <c r="L642" s="24">
        <f ca="1" t="shared" si="4761"/>
        <v>0.881663956104335</v>
      </c>
      <c r="M642" s="25">
        <f ca="1">IF(L642&lt;=('Ejercicio 3 - TIR'!$D$18-'Ejercicio 3 - TIR'!$C$18)/('Ejercicio 3 - TIR'!$E$18-'Ejercicio 3 - TIR'!$C$18),'Ejercicio 3 - TIR'!$C$18+SQRT(('Ejercicio 3 - TIR'!$E$18-'Ejercicio 3 - TIR'!$C$18)*('Ejercicio 3 - TIR'!$D$18-'Ejercicio 3 - TIR'!$C$18)*L642),'Ejercicio 3 - TIR'!$E$18-SQRT(('Ejercicio 3 - TIR'!$E$18-'Ejercicio 3 - TIR'!$C$18)*('Ejercicio 3 - TIR'!$E$18-'Ejercicio 3 - TIR'!$D$18)*(1-L642)))</f>
        <v>42020.8720584414</v>
      </c>
      <c r="N642" s="24">
        <f ca="1" t="shared" ref="N642:R642" si="4762">RAND()</f>
        <v>0.710958678039319</v>
      </c>
      <c r="O642" s="25">
        <f ca="1">IF(N642&lt;=('Ejercicio 3 - TIR'!$D$18-'Ejercicio 3 - TIR'!$C$18)/('Ejercicio 3 - TIR'!$E$18-'Ejercicio 3 - TIR'!$C$18),'Ejercicio 3 - TIR'!$C$18+SQRT(('Ejercicio 3 - TIR'!$E$18-'Ejercicio 3 - TIR'!$C$18)*('Ejercicio 3 - TIR'!$D$18-'Ejercicio 3 - TIR'!$C$18)*N642),'Ejercicio 3 - TIR'!$E$18-SQRT(('Ejercicio 3 - TIR'!$E$18-'Ejercicio 3 - TIR'!$C$18)*('Ejercicio 3 - TIR'!$E$18-'Ejercicio 3 - TIR'!$D$18)*(1-N642)))</f>
        <v>40344.0254353088</v>
      </c>
      <c r="P642" s="24">
        <f ca="1" t="shared" si="4762"/>
        <v>0.354365586742393</v>
      </c>
      <c r="Q642" s="26">
        <f ca="1">IF(P642&lt;=('Ejercicio 3 - TIR'!$D$22-'Ejercicio 3 - TIR'!$C$22)/('Ejercicio 3 - TIR'!$E$22-'Ejercicio 3 - TIR'!$C$22),'Ejercicio 3 - TIR'!$C$22+SQRT(('Ejercicio 3 - TIR'!$E$22-'Ejercicio 3 - TIR'!$C$22)*('Ejercicio 3 - TIR'!$D$22-'Ejercicio 3 - TIR'!$C$22)*P642),'Ejercicio 3 - TIR'!$E$22-SQRT(('Ejercicio 3 - TIR'!$E$22-'Ejercicio 3 - TIR'!$C$22)*('Ejercicio 3 - TIR'!$E$22-'Ejercicio 3 - TIR'!$D$22)*(1-P642)))</f>
        <v>0.145255851918641</v>
      </c>
      <c r="R642" s="24">
        <f ca="1" t="shared" si="4762"/>
        <v>0.997886775160229</v>
      </c>
      <c r="S642" s="26">
        <f ca="1">IF(R642&lt;=('Ejercicio 3 - TIR'!$D$23-'Ejercicio 3 - TIR'!$C$23)/('Ejercicio 3 - TIR'!$E$23-'Ejercicio 3 - TIR'!$C$23),'Ejercicio 3 - TIR'!$C$23+SQRT(('Ejercicio 3 - TIR'!$E$23-'Ejercicio 3 - TIR'!$C$23)*('Ejercicio 3 - TIR'!$D$23-'Ejercicio 3 - TIR'!$C$23)*R642),'Ejercicio 3 - TIR'!$E$23-SQRT(('Ejercicio 3 - TIR'!$E$23-'Ejercicio 3 - TIR'!$C$23)*('Ejercicio 3 - TIR'!$E$23-'Ejercicio 3 - TIR'!$D$23)*(1-R642)))</f>
        <v>0.178049665487259</v>
      </c>
      <c r="T642" s="24">
        <f ca="1" t="shared" ref="T642:X642" si="4763">RAND()</f>
        <v>0.377419599457978</v>
      </c>
      <c r="U642" s="26">
        <f ca="1">IF(T642&lt;=('Ejercicio 3 - TIR'!$D$24-'Ejercicio 3 - TIR'!$C$24)/('Ejercicio 3 - TIR'!$E$24-'Ejercicio 3 - TIR'!$C$24),'Ejercicio 3 - TIR'!$C$24+SQRT(('Ejercicio 3 - TIR'!$E$24-'Ejercicio 3 - TIR'!$C$24)*('Ejercicio 3 - TIR'!$D$24-'Ejercicio 3 - TIR'!$C$24)*T642),'Ejercicio 3 - TIR'!$E$24-SQRT(('Ejercicio 3 - TIR'!$E$24-'Ejercicio 3 - TIR'!$C$24)*('Ejercicio 3 - TIR'!$E$24-'Ejercicio 3 - TIR'!$D$24)*(1-T642)))</f>
        <v>0.178152817955966</v>
      </c>
      <c r="V642" s="24">
        <f ca="1" t="shared" si="4763"/>
        <v>0.0266179994645517</v>
      </c>
      <c r="W642" s="26">
        <f ca="1">IF(V642&lt;=('Ejercicio 3 - TIR'!$D$25-'Ejercicio 3 - TIR'!$C$25)/('Ejercicio 3 - TIR'!$E$25-'Ejercicio 3 - TIR'!$C$25),'Ejercicio 3 - TIR'!$C$25+SQRT(('Ejercicio 3 - TIR'!$E$25-'Ejercicio 3 - TIR'!$C$25)*('Ejercicio 3 - TIR'!$D$25-'Ejercicio 3 - TIR'!$C$25)*V642),'Ejercicio 3 - TIR'!$E$25-SQRT(('Ejercicio 3 - TIR'!$E$25-'Ejercicio 3 - TIR'!$C$25)*('Ejercicio 3 - TIR'!$E$25-'Ejercicio 3 - TIR'!$D$25)*(1-V642)))</f>
        <v>0.186104522851982</v>
      </c>
      <c r="X642" s="24">
        <f ca="1" t="shared" si="4763"/>
        <v>0.260450293466978</v>
      </c>
      <c r="Y642" s="26">
        <f ca="1">IF(X642&lt;=('Ejercicio 3 - TIR'!$D$26-'Ejercicio 3 - TIR'!$C$26)/('Ejercicio 3 - TIR'!$E$26-'Ejercicio 3 - TIR'!$C$26),'Ejercicio 3 - TIR'!$C$26+SQRT(('Ejercicio 3 - TIR'!$E$26-'Ejercicio 3 - TIR'!$C$26)*('Ejercicio 3 - TIR'!$D$26-'Ejercicio 3 - TIR'!$C$26)*X642),'Ejercicio 3 - TIR'!$E$26-SQRT(('Ejercicio 3 - TIR'!$E$26-'Ejercicio 3 - TIR'!$C$26)*('Ejercicio 3 - TIR'!$E$26-'Ejercicio 3 - TIR'!$D$26)*(1-X642)))</f>
        <v>0.216518216236407</v>
      </c>
      <c r="Z642" s="24">
        <f ca="1" t="shared" ref="Z642:Z705" si="4764">(1+Q642)</f>
        <v>1.14525585191864</v>
      </c>
      <c r="AA642" s="24">
        <f ca="1" t="shared" ref="AA642:AA705" si="4765">Z642*(1+S642)</f>
        <v>1.34916827325008</v>
      </c>
      <c r="AB642" s="24">
        <f ca="1" t="shared" ref="AB642:AB705" si="4766">AA642*(1+U642)</f>
        <v>1.58952640302637</v>
      </c>
      <c r="AC642" s="24">
        <f ca="1" t="shared" ref="AC642:AC705" si="4767">AB642*(1+W642)</f>
        <v>1.88534445582222</v>
      </c>
      <c r="AD642" s="24">
        <f ca="1" t="shared" ref="AD642:AD705" si="4768">AC642*(1+Y642)</f>
        <v>2.29355587438804</v>
      </c>
      <c r="AE642" s="23">
        <f ca="1" t="shared" ref="AE642:AE705" si="4769">E642*Q642</f>
        <v>4338.13329184873</v>
      </c>
      <c r="AF642" s="23">
        <f ca="1" t="shared" ref="AF642:AF705" si="4770">AE642*(1+S642)</f>
        <v>5110.53647330154</v>
      </c>
      <c r="AG642" s="23">
        <f ca="1" t="shared" ref="AG642:AG705" si="4771">AF642*(1+U642)</f>
        <v>6020.99294728695</v>
      </c>
      <c r="AH642" s="23">
        <f ca="1" t="shared" ref="AH642:AH705" si="4772">AG642*(1+W642)</f>
        <v>7141.52696683694</v>
      </c>
      <c r="AI642" s="23">
        <f ca="1" t="shared" ref="AI642:AI705" si="4773">AH642*(1+Y642)</f>
        <v>8687.79764690067</v>
      </c>
      <c r="AJ642" s="25">
        <f ca="1" t="shared" ref="AJ642:AJ705" si="4774">G642*Z642</f>
        <v>42566.2658768411</v>
      </c>
      <c r="AK642" s="25">
        <f ca="1" t="shared" ref="AK642:AK705" si="4775">I642*AA642</f>
        <v>52807.6406374132</v>
      </c>
      <c r="AL642" s="25">
        <f ca="1" t="shared" ref="AL642:AL705" si="4776">K642*AB642</f>
        <v>62060.268807981</v>
      </c>
      <c r="AM642" s="25">
        <f ca="1" t="shared" ref="AM642:AM705" si="4777">M642*AC642</f>
        <v>79223.8181641973</v>
      </c>
      <c r="AN642" s="25">
        <f ca="1" t="shared" ref="AN642:AN705" si="4778">O642*AD642</f>
        <v>92531.2765336132</v>
      </c>
      <c r="AO642" s="25">
        <f ca="1">C642/'Ejercicio 3 - TIR'!$D$7</f>
        <v>15232.77463406</v>
      </c>
      <c r="AP642" s="25">
        <f ca="1" t="shared" ref="AP642:AP705" si="4779">AJ642-AO642</f>
        <v>27333.4912427811</v>
      </c>
      <c r="AQ642" s="25">
        <f ca="1" t="shared" ref="AQ642:AQ705" si="4780">AK642-AO642</f>
        <v>37574.8660033532</v>
      </c>
      <c r="AR642" s="25">
        <f ca="1" t="shared" ref="AR642:AR705" si="4781">AL642-AO642</f>
        <v>46827.494173921</v>
      </c>
      <c r="AS642" s="25">
        <f ca="1" t="shared" ref="AS642:AS705" si="4782">AM642-AO642</f>
        <v>63991.0435301373</v>
      </c>
      <c r="AT642" s="25">
        <f ca="1" t="shared" ref="AT642:AT705" si="4783">AN642-AO642</f>
        <v>77298.5018995532</v>
      </c>
      <c r="AU642" s="25">
        <f ca="1">AP642*'Ejercicio 3 - TIR'!$D$5</f>
        <v>13666.7456213906</v>
      </c>
      <c r="AV642" s="25">
        <f ca="1">AQ642*'Ejercicio 3 - TIR'!$D$5</f>
        <v>18787.4330016766</v>
      </c>
      <c r="AW642" s="25">
        <f ca="1">AR642*'Ejercicio 3 - TIR'!$D$5</f>
        <v>23413.7470869605</v>
      </c>
      <c r="AX642" s="25">
        <f ca="1">AS642*'Ejercicio 3 - TIR'!$D$5</f>
        <v>31995.5217650687</v>
      </c>
      <c r="AY642" s="25">
        <f ca="1">AT642*'Ejercicio 3 - TIR'!$D$5</f>
        <v>38649.2509497766</v>
      </c>
      <c r="AZ642" s="25">
        <f ca="1" t="shared" ref="AZ642:BD642" si="4784">AJ642-AU642-AE642</f>
        <v>24561.3869636018</v>
      </c>
      <c r="BA642" s="25">
        <f ca="1" t="shared" si="4784"/>
        <v>28909.6711624351</v>
      </c>
      <c r="BB642" s="25">
        <f ca="1" t="shared" si="4784"/>
        <v>32625.5287737335</v>
      </c>
      <c r="BC642" s="25">
        <f ca="1" t="shared" si="4784"/>
        <v>40086.7694322917</v>
      </c>
      <c r="BD642" s="25">
        <f ca="1" t="shared" si="4784"/>
        <v>45194.2279369359</v>
      </c>
      <c r="BE642" s="25">
        <f ca="1" t="shared" ref="BE642:BI642" si="4785">AZ642/Z642</f>
        <v>21446.2007964895</v>
      </c>
      <c r="BF642" s="25">
        <f ca="1" t="shared" si="4785"/>
        <v>21427.7727512767</v>
      </c>
      <c r="BG642" s="25">
        <f ca="1" t="shared" si="4785"/>
        <v>20525.314151194</v>
      </c>
      <c r="BH642" s="25">
        <f ca="1" t="shared" si="4785"/>
        <v>21262.3053089837</v>
      </c>
      <c r="BI642" s="25">
        <f ca="1" t="shared" si="4785"/>
        <v>19704.873311183</v>
      </c>
      <c r="BJ642" s="25">
        <f ca="1" t="shared" ref="BJ642:BJ705" si="4786">E642*AD642</f>
        <v>68498.108434013</v>
      </c>
      <c r="BK642" s="25">
        <f ca="1" t="shared" ref="BK642:BK705" si="4787">0.2*C642*AD642</f>
        <v>34937.2197451774</v>
      </c>
      <c r="BL642" s="25">
        <f ca="1" t="shared" ref="BL642:BL705" si="4788">BJ642+BK642</f>
        <v>103435.32817919</v>
      </c>
      <c r="BM642" s="25">
        <f ca="1">BK642*'Ejercicio 3 - TIR'!$D$5</f>
        <v>17468.6098725887</v>
      </c>
      <c r="BN642" s="25">
        <f ca="1" t="shared" ref="BN642:BN705" si="4789">BL642-BM642</f>
        <v>85966.7183066017</v>
      </c>
      <c r="BO642" s="25">
        <f ca="1" t="shared" ref="BO642:BO705" si="4790">BN642/AD642</f>
        <v>37481.8504604947</v>
      </c>
      <c r="BP642" s="25">
        <f ca="1" t="shared" ref="BP642:BP705" si="4791">-(C642+E642)</f>
        <v>-106029.336313765</v>
      </c>
      <c r="BQ642" s="25">
        <f ca="1" t="shared" ref="BQ642:BT642" si="4792">BE642</f>
        <v>21446.2007964895</v>
      </c>
      <c r="BR642" s="25">
        <f ca="1" t="shared" si="4792"/>
        <v>21427.7727512767</v>
      </c>
      <c r="BS642" s="25">
        <f ca="1" t="shared" si="4792"/>
        <v>20525.314151194</v>
      </c>
      <c r="BT642" s="25">
        <f ca="1" t="shared" si="4792"/>
        <v>21262.3053089837</v>
      </c>
      <c r="BU642" s="25">
        <f ca="1" t="shared" ref="BU642:BU705" si="4793">BI642+BO642</f>
        <v>57186.7237716777</v>
      </c>
      <c r="BV642" s="27">
        <f ca="1" t="shared" ref="BV642:BV705" si="4794">IFERROR(IRR(BP642:BU642,0.1),NA())*100</f>
        <v>8.92553775330827</v>
      </c>
    </row>
    <row r="643" ht="15" customHeight="1" spans="1:74">
      <c r="A643" s="23">
        <v>642</v>
      </c>
      <c r="B643" s="24">
        <f ca="1" t="shared" ref="B643:F643" si="4795">RAND()</f>
        <v>0.447602338664505</v>
      </c>
      <c r="C643" s="25">
        <f ca="1">IF(B643&lt;=('Ejercicio 3 - TIR'!$D$13-'Ejercicio 3 - TIR'!$C$13)/('Ejercicio 3 - TIR'!$E$13-'Ejercicio 3 - TIR'!$C$13),'Ejercicio 3 - TIR'!$C$13+SQRT(('Ejercicio 3 - TIR'!$E$13-'Ejercicio 3 - TIR'!$C$13)*('Ejercicio 3 - TIR'!$D$13-'Ejercicio 3 - TIR'!$C$13)*B643),'Ejercicio 3 - TIR'!$E$13-SQRT(('Ejercicio 3 - TIR'!$E$13-'Ejercicio 3 - TIR'!$C$13)*('Ejercicio 3 - TIR'!$E$13-'Ejercicio 3 - TIR'!$D$13)*(1-B643)))</f>
        <v>74253.5984339055</v>
      </c>
      <c r="D643" s="24">
        <f ca="1" t="shared" si="4795"/>
        <v>0.826854237846811</v>
      </c>
      <c r="E643" s="25">
        <f ca="1">IF(D643&lt;=('Ejercicio 3 - TIR'!$D$14-'Ejercicio 3 - TIR'!$C$14)/('Ejercicio 3 - TIR'!$E$14-'Ejercicio 3 - TIR'!$C$14),'Ejercicio 3 - TIR'!$C$14+SQRT(('Ejercicio 3 - TIR'!$E$14-'Ejercicio 3 - TIR'!$C$14)*('Ejercicio 3 - TIR'!$D$14-'Ejercicio 3 - TIR'!$C$14)*D643),'Ejercicio 3 - TIR'!$E$14-SQRT(('Ejercicio 3 - TIR'!$E$14-'Ejercicio 3 - TIR'!$C$14)*('Ejercicio 3 - TIR'!$E$14-'Ejercicio 3 - TIR'!$D$14)*(1-D643)))</f>
        <v>34903.740163318</v>
      </c>
      <c r="F643" s="24">
        <f ca="1" t="shared" si="4795"/>
        <v>0.142094089469174</v>
      </c>
      <c r="G643" s="25">
        <f ca="1">IF(F643&lt;=('Ejercicio 3 - TIR'!$D$18-'Ejercicio 3 - TIR'!$C$18)/('Ejercicio 3 - TIR'!$E$18-'Ejercicio 3 - TIR'!$C$18),'Ejercicio 3 - TIR'!$C$18+SQRT(('Ejercicio 3 - TIR'!$E$18-'Ejercicio 3 - TIR'!$C$18)*('Ejercicio 3 - TIR'!$D$18-'Ejercicio 3 - TIR'!$C$18)*F643),'Ejercicio 3 - TIR'!$E$18-SQRT(('Ejercicio 3 - TIR'!$E$18-'Ejercicio 3 - TIR'!$C$18)*('Ejercicio 3 - TIR'!$E$18-'Ejercicio 3 - TIR'!$D$18)*(1-F643)))</f>
        <v>34616.7210680716</v>
      </c>
      <c r="H643" s="24">
        <f ca="1" t="shared" ref="H643:L643" si="4796">RAND()</f>
        <v>0.791760575779006</v>
      </c>
      <c r="I643" s="25">
        <f ca="1">IF(H643&lt;=('Ejercicio 3 - TIR'!$D$18-'Ejercicio 3 - TIR'!$C$18)/('Ejercicio 3 - TIR'!$E$18-'Ejercicio 3 - TIR'!$C$18),'Ejercicio 3 - TIR'!$C$18+SQRT(('Ejercicio 3 - TIR'!$E$18-'Ejercicio 3 - TIR'!$C$18)*('Ejercicio 3 - TIR'!$D$18-'Ejercicio 3 - TIR'!$C$18)*H643),'Ejercicio 3 - TIR'!$E$18-SQRT(('Ejercicio 3 - TIR'!$E$18-'Ejercicio 3 - TIR'!$C$18)*('Ejercicio 3 - TIR'!$E$18-'Ejercicio 3 - TIR'!$D$18)*(1-H643)))</f>
        <v>41048.0439252726</v>
      </c>
      <c r="J643" s="24">
        <f ca="1" t="shared" si="4796"/>
        <v>0.0830617533380467</v>
      </c>
      <c r="K643" s="25">
        <f ca="1">IF(J643&lt;=('Ejercicio 3 - TIR'!$D$18-'Ejercicio 3 - TIR'!$C$18)/('Ejercicio 3 - TIR'!$E$18-'Ejercicio 3 - TIR'!$C$18),'Ejercicio 3 - TIR'!$C$18+SQRT(('Ejercicio 3 - TIR'!$E$18-'Ejercicio 3 - TIR'!$C$18)*('Ejercicio 3 - TIR'!$D$18-'Ejercicio 3 - TIR'!$C$18)*J643),'Ejercicio 3 - TIR'!$E$18-SQRT(('Ejercicio 3 - TIR'!$E$18-'Ejercicio 3 - TIR'!$C$18)*('Ejercicio 3 - TIR'!$E$18-'Ejercicio 3 - TIR'!$D$18)*(1-J643)))</f>
        <v>33529.768122796</v>
      </c>
      <c r="L643" s="24">
        <f ca="1" t="shared" si="4796"/>
        <v>0.338792915892691</v>
      </c>
      <c r="M643" s="25">
        <f ca="1">IF(L643&lt;=('Ejercicio 3 - TIR'!$D$18-'Ejercicio 3 - TIR'!$C$18)/('Ejercicio 3 - TIR'!$E$18-'Ejercicio 3 - TIR'!$C$18),'Ejercicio 3 - TIR'!$C$18+SQRT(('Ejercicio 3 - TIR'!$E$18-'Ejercicio 3 - TIR'!$C$18)*('Ejercicio 3 - TIR'!$D$18-'Ejercicio 3 - TIR'!$C$18)*L643),'Ejercicio 3 - TIR'!$E$18-SQRT(('Ejercicio 3 - TIR'!$E$18-'Ejercicio 3 - TIR'!$C$18)*('Ejercicio 3 - TIR'!$E$18-'Ejercicio 3 - TIR'!$D$18)*(1-L643)))</f>
        <v>37128.7402382121</v>
      </c>
      <c r="N643" s="24">
        <f ca="1" t="shared" ref="N643:R643" si="4797">RAND()</f>
        <v>0.51400461744258</v>
      </c>
      <c r="O643" s="25">
        <f ca="1">IF(N643&lt;=('Ejercicio 3 - TIR'!$D$18-'Ejercicio 3 - TIR'!$C$18)/('Ejercicio 3 - TIR'!$E$18-'Ejercicio 3 - TIR'!$C$18),'Ejercicio 3 - TIR'!$C$18+SQRT(('Ejercicio 3 - TIR'!$E$18-'Ejercicio 3 - TIR'!$C$18)*('Ejercicio 3 - TIR'!$D$18-'Ejercicio 3 - TIR'!$C$18)*N643),'Ejercicio 3 - TIR'!$E$18-SQRT(('Ejercicio 3 - TIR'!$E$18-'Ejercicio 3 - TIR'!$C$18)*('Ejercicio 3 - TIR'!$E$18-'Ejercicio 3 - TIR'!$D$18)*(1-N643)))</f>
        <v>38780.7000071969</v>
      </c>
      <c r="P643" s="24">
        <f ca="1" t="shared" si="4797"/>
        <v>0.502475954678204</v>
      </c>
      <c r="Q643" s="26">
        <f ca="1">IF(P643&lt;=('Ejercicio 3 - TIR'!$D$22-'Ejercicio 3 - TIR'!$C$22)/('Ejercicio 3 - TIR'!$E$22-'Ejercicio 3 - TIR'!$C$22),'Ejercicio 3 - TIR'!$C$22+SQRT(('Ejercicio 3 - TIR'!$E$22-'Ejercicio 3 - TIR'!$C$22)*('Ejercicio 3 - TIR'!$D$22-'Ejercicio 3 - TIR'!$C$22)*P643),'Ejercicio 3 - TIR'!$E$22-SQRT(('Ejercicio 3 - TIR'!$E$22-'Ejercicio 3 - TIR'!$C$22)*('Ejercicio 3 - TIR'!$E$22-'Ejercicio 3 - TIR'!$D$22)*(1-P643)))</f>
        <v>0.150074370824004</v>
      </c>
      <c r="R643" s="24">
        <f ca="1" t="shared" si="4797"/>
        <v>0.433199385955426</v>
      </c>
      <c r="S643" s="26">
        <f ca="1">IF(R643&lt;=('Ejercicio 3 - TIR'!$D$23-'Ejercicio 3 - TIR'!$C$23)/('Ejercicio 3 - TIR'!$E$23-'Ejercicio 3 - TIR'!$C$23),'Ejercicio 3 - TIR'!$C$23+SQRT(('Ejercicio 3 - TIR'!$E$23-'Ejercicio 3 - TIR'!$C$23)*('Ejercicio 3 - TIR'!$D$23-'Ejercicio 3 - TIR'!$C$23)*R643),'Ejercicio 3 - TIR'!$E$23-SQRT(('Ejercicio 3 - TIR'!$E$23-'Ejercicio 3 - TIR'!$C$23)*('Ejercicio 3 - TIR'!$E$23-'Ejercicio 3 - TIR'!$D$23)*(1-R643)))</f>
        <v>0.147924163276986</v>
      </c>
      <c r="T643" s="24">
        <f ca="1" t="shared" ref="T643:X643" si="4798">RAND()</f>
        <v>0.600722481408902</v>
      </c>
      <c r="U643" s="26">
        <f ca="1">IF(T643&lt;=('Ejercicio 3 - TIR'!$D$24-'Ejercicio 3 - TIR'!$C$24)/('Ejercicio 3 - TIR'!$E$24-'Ejercicio 3 - TIR'!$C$24),'Ejercicio 3 - TIR'!$C$24+SQRT(('Ejercicio 3 - TIR'!$E$24-'Ejercicio 3 - TIR'!$C$24)*('Ejercicio 3 - TIR'!$D$24-'Ejercicio 3 - TIR'!$C$24)*T643),'Ejercicio 3 - TIR'!$E$24-SQRT(('Ejercicio 3 - TIR'!$E$24-'Ejercicio 3 - TIR'!$C$24)*('Ejercicio 3 - TIR'!$E$24-'Ejercicio 3 - TIR'!$D$24)*(1-T643)))</f>
        <v>0.186563836164191</v>
      </c>
      <c r="V643" s="24">
        <f ca="1" t="shared" si="4798"/>
        <v>0.799368997777642</v>
      </c>
      <c r="W643" s="26">
        <f ca="1">IF(V643&lt;=('Ejercicio 3 - TIR'!$D$25-'Ejercicio 3 - TIR'!$C$25)/('Ejercicio 3 - TIR'!$E$25-'Ejercicio 3 - TIR'!$C$25),'Ejercicio 3 - TIR'!$C$25+SQRT(('Ejercicio 3 - TIR'!$E$25-'Ejercicio 3 - TIR'!$C$25)*('Ejercicio 3 - TIR'!$D$25-'Ejercicio 3 - TIR'!$C$25)*V643),'Ejercicio 3 - TIR'!$E$25-SQRT(('Ejercicio 3 - TIR'!$E$25-'Ejercicio 3 - TIR'!$C$25)*('Ejercicio 3 - TIR'!$E$25-'Ejercicio 3 - TIR'!$D$25)*(1-V643)))</f>
        <v>0.223500782883673</v>
      </c>
      <c r="X643" s="24">
        <f ca="1" t="shared" si="4798"/>
        <v>0.644383902397261</v>
      </c>
      <c r="Y643" s="26">
        <f ca="1">IF(X643&lt;=('Ejercicio 3 - TIR'!$D$26-'Ejercicio 3 - TIR'!$C$26)/('Ejercicio 3 - TIR'!$E$26-'Ejercicio 3 - TIR'!$C$26),'Ejercicio 3 - TIR'!$C$26+SQRT(('Ejercicio 3 - TIR'!$E$26-'Ejercicio 3 - TIR'!$C$26)*('Ejercicio 3 - TIR'!$D$26-'Ejercicio 3 - TIR'!$C$26)*X643),'Ejercicio 3 - TIR'!$E$26-SQRT(('Ejercicio 3 - TIR'!$E$26-'Ejercicio 3 - TIR'!$C$26)*('Ejercicio 3 - TIR'!$E$26-'Ejercicio 3 - TIR'!$D$26)*(1-X643)))</f>
        <v>0.236178465030823</v>
      </c>
      <c r="Z643" s="24">
        <f ca="1" t="shared" si="4764"/>
        <v>1.150074370824</v>
      </c>
      <c r="AA643" s="24">
        <f ca="1" t="shared" si="4765"/>
        <v>1.32019815983445</v>
      </c>
      <c r="AB643" s="24">
        <f ca="1" t="shared" si="4766"/>
        <v>1.56649939303007</v>
      </c>
      <c r="AC643" s="24">
        <f ca="1" t="shared" si="4767"/>
        <v>1.91661323375909</v>
      </c>
      <c r="AD643" s="24">
        <f ca="1" t="shared" si="4768"/>
        <v>2.36927600536607</v>
      </c>
      <c r="AE643" s="23">
        <f ca="1" t="shared" si="4769"/>
        <v>5238.15684441446</v>
      </c>
      <c r="AF643" s="23">
        <f ca="1" t="shared" si="4770"/>
        <v>6013.00681273808</v>
      </c>
      <c r="AG643" s="23">
        <f ca="1" t="shared" si="4771"/>
        <v>7134.81643060391</v>
      </c>
      <c r="AH643" s="23">
        <f ca="1" t="shared" si="4772"/>
        <v>8729.45348857518</v>
      </c>
      <c r="AI643" s="23">
        <f ca="1" t="shared" si="4773"/>
        <v>10791.1624140648</v>
      </c>
      <c r="AJ643" s="25">
        <f ca="1" t="shared" si="4774"/>
        <v>39811.8037023525</v>
      </c>
      <c r="AK643" s="25">
        <f ca="1" t="shared" si="4775"/>
        <v>54191.5520549486</v>
      </c>
      <c r="AL643" s="25">
        <f ca="1" t="shared" si="4776"/>
        <v>52524.361412799</v>
      </c>
      <c r="AM643" s="25">
        <f ca="1" t="shared" si="4777"/>
        <v>71161.4348933609</v>
      </c>
      <c r="AN643" s="25">
        <f ca="1" t="shared" si="4778"/>
        <v>91882.1819983515</v>
      </c>
      <c r="AO643" s="25">
        <f ca="1">C643/'Ejercicio 3 - TIR'!$D$7</f>
        <v>14850.7196867811</v>
      </c>
      <c r="AP643" s="25">
        <f ca="1" t="shared" si="4779"/>
        <v>24961.0840155714</v>
      </c>
      <c r="AQ643" s="25">
        <f ca="1" t="shared" si="4780"/>
        <v>39340.8323681675</v>
      </c>
      <c r="AR643" s="25">
        <f ca="1" t="shared" si="4781"/>
        <v>37673.6417260179</v>
      </c>
      <c r="AS643" s="25">
        <f ca="1" t="shared" si="4782"/>
        <v>56310.7152065798</v>
      </c>
      <c r="AT643" s="25">
        <f ca="1" t="shared" si="4783"/>
        <v>77031.4623115704</v>
      </c>
      <c r="AU643" s="25">
        <f ca="1">AP643*'Ejercicio 3 - TIR'!$D$5</f>
        <v>12480.5420077857</v>
      </c>
      <c r="AV643" s="25">
        <f ca="1">AQ643*'Ejercicio 3 - TIR'!$D$5</f>
        <v>19670.4161840838</v>
      </c>
      <c r="AW643" s="25">
        <f ca="1">AR643*'Ejercicio 3 - TIR'!$D$5</f>
        <v>18836.820863009</v>
      </c>
      <c r="AX643" s="25">
        <f ca="1">AS643*'Ejercicio 3 - TIR'!$D$5</f>
        <v>28155.3576032899</v>
      </c>
      <c r="AY643" s="25">
        <f ca="1">AT643*'Ejercicio 3 - TIR'!$D$5</f>
        <v>38515.7311557852</v>
      </c>
      <c r="AZ643" s="25">
        <f ca="1" t="shared" ref="AZ643:BD643" si="4799">AJ643-AU643-AE643</f>
        <v>22093.1048501523</v>
      </c>
      <c r="BA643" s="25">
        <f ca="1" t="shared" si="4799"/>
        <v>28508.1290581268</v>
      </c>
      <c r="BB643" s="25">
        <f ca="1" t="shared" si="4799"/>
        <v>26552.7241191861</v>
      </c>
      <c r="BC643" s="25">
        <f ca="1" t="shared" si="4799"/>
        <v>34276.6238014958</v>
      </c>
      <c r="BD643" s="25">
        <f ca="1" t="shared" si="4799"/>
        <v>42575.2884285015</v>
      </c>
      <c r="BE643" s="25">
        <f ca="1" t="shared" ref="BE643:BI643" si="4800">AZ643/Z643</f>
        <v>19210.1531958521</v>
      </c>
      <c r="BF643" s="25">
        <f ca="1" t="shared" si="4800"/>
        <v>21593.8257796857</v>
      </c>
      <c r="BG643" s="25">
        <f ca="1" t="shared" si="4800"/>
        <v>16950.3571066347</v>
      </c>
      <c r="BH643" s="25">
        <f ca="1" t="shared" si="4800"/>
        <v>17883.9544660079</v>
      </c>
      <c r="BI643" s="25">
        <f ca="1" t="shared" si="4800"/>
        <v>17969.7461722798</v>
      </c>
      <c r="BJ643" s="25">
        <f ca="1" t="shared" si="4786"/>
        <v>82696.5940664814</v>
      </c>
      <c r="BK643" s="25">
        <f ca="1" t="shared" si="4787"/>
        <v>35185.453816308</v>
      </c>
      <c r="BL643" s="25">
        <f ca="1" t="shared" si="4788"/>
        <v>117882.047882789</v>
      </c>
      <c r="BM643" s="25">
        <f ca="1">BK643*'Ejercicio 3 - TIR'!$D$5</f>
        <v>17592.726908154</v>
      </c>
      <c r="BN643" s="25">
        <f ca="1" t="shared" si="4789"/>
        <v>100289.320974635</v>
      </c>
      <c r="BO643" s="25">
        <f ca="1" t="shared" si="4790"/>
        <v>42329.1000067085</v>
      </c>
      <c r="BP643" s="25">
        <f ca="1" t="shared" si="4791"/>
        <v>-109157.338597223</v>
      </c>
      <c r="BQ643" s="25">
        <f ca="1" t="shared" ref="BQ643:BT643" si="4801">BE643</f>
        <v>19210.1531958521</v>
      </c>
      <c r="BR643" s="25">
        <f ca="1" t="shared" si="4801"/>
        <v>21593.8257796857</v>
      </c>
      <c r="BS643" s="25">
        <f ca="1" t="shared" si="4801"/>
        <v>16950.3571066347</v>
      </c>
      <c r="BT643" s="25">
        <f ca="1" t="shared" si="4801"/>
        <v>17883.9544660079</v>
      </c>
      <c r="BU643" s="25">
        <f ca="1" t="shared" si="4793"/>
        <v>60298.8461789884</v>
      </c>
      <c r="BV643" s="27">
        <f ca="1" t="shared" si="4794"/>
        <v>6.46120513465522</v>
      </c>
    </row>
    <row r="644" ht="15" customHeight="1" spans="1:74">
      <c r="A644" s="23">
        <v>643</v>
      </c>
      <c r="B644" s="24">
        <f ca="1" t="shared" ref="B644:F644" si="4802">RAND()</f>
        <v>0.503689899161118</v>
      </c>
      <c r="C644" s="25">
        <f ca="1">IF(B644&lt;=('Ejercicio 3 - TIR'!$D$13-'Ejercicio 3 - TIR'!$C$13)/('Ejercicio 3 - TIR'!$E$13-'Ejercicio 3 - TIR'!$C$13),'Ejercicio 3 - TIR'!$C$13+SQRT(('Ejercicio 3 - TIR'!$E$13-'Ejercicio 3 - TIR'!$C$13)*('Ejercicio 3 - TIR'!$D$13-'Ejercicio 3 - TIR'!$C$13)*B644),'Ejercicio 3 - TIR'!$E$13-SQRT(('Ejercicio 3 - TIR'!$E$13-'Ejercicio 3 - TIR'!$C$13)*('Ejercicio 3 - TIR'!$E$13-'Ejercicio 3 - TIR'!$D$13)*(1-B644)))</f>
        <v>75595.6536451668</v>
      </c>
      <c r="D644" s="24">
        <f ca="1" t="shared" si="4802"/>
        <v>0.283036598588829</v>
      </c>
      <c r="E644" s="25">
        <f ca="1">IF(D644&lt;=('Ejercicio 3 - TIR'!$D$14-'Ejercicio 3 - TIR'!$C$14)/('Ejercicio 3 - TIR'!$E$14-'Ejercicio 3 - TIR'!$C$14),'Ejercicio 3 - TIR'!$C$14+SQRT(('Ejercicio 3 - TIR'!$E$14-'Ejercicio 3 - TIR'!$C$14)*('Ejercicio 3 - TIR'!$D$14-'Ejercicio 3 - TIR'!$C$14)*D644),'Ejercicio 3 - TIR'!$E$14-SQRT(('Ejercicio 3 - TIR'!$E$14-'Ejercicio 3 - TIR'!$C$14)*('Ejercicio 3 - TIR'!$E$14-'Ejercicio 3 - TIR'!$D$14)*(1-D644)))</f>
        <v>29607.357691146</v>
      </c>
      <c r="F644" s="24">
        <f ca="1" t="shared" si="4802"/>
        <v>0.910582628009647</v>
      </c>
      <c r="G644" s="25">
        <f ca="1">IF(F644&lt;=('Ejercicio 3 - TIR'!$D$18-'Ejercicio 3 - TIR'!$C$18)/('Ejercicio 3 - TIR'!$E$18-'Ejercicio 3 - TIR'!$C$18),'Ejercicio 3 - TIR'!$C$18+SQRT(('Ejercicio 3 - TIR'!$E$18-'Ejercicio 3 - TIR'!$C$18)*('Ejercicio 3 - TIR'!$D$18-'Ejercicio 3 - TIR'!$C$18)*F644),'Ejercicio 3 - TIR'!$E$18-SQRT(('Ejercicio 3 - TIR'!$E$18-'Ejercicio 3 - TIR'!$C$18)*('Ejercicio 3 - TIR'!$E$18-'Ejercicio 3 - TIR'!$D$18)*(1-F644)))</f>
        <v>42410.3469538804</v>
      </c>
      <c r="H644" s="24">
        <f ca="1" t="shared" ref="H644:L644" si="4803">RAND()</f>
        <v>0.77795181088349</v>
      </c>
      <c r="I644" s="25">
        <f ca="1">IF(H644&lt;=('Ejercicio 3 - TIR'!$D$18-'Ejercicio 3 - TIR'!$C$18)/('Ejercicio 3 - TIR'!$E$18-'Ejercicio 3 - TIR'!$C$18),'Ejercicio 3 - TIR'!$C$18+SQRT(('Ejercicio 3 - TIR'!$E$18-'Ejercicio 3 - TIR'!$C$18)*('Ejercicio 3 - TIR'!$D$18-'Ejercicio 3 - TIR'!$C$18)*H644),'Ejercicio 3 - TIR'!$E$18-SQRT(('Ejercicio 3 - TIR'!$E$18-'Ejercicio 3 - TIR'!$C$18)*('Ejercicio 3 - TIR'!$E$18-'Ejercicio 3 - TIR'!$D$18)*(1-H644)))</f>
        <v>40919.1160046213</v>
      </c>
      <c r="J644" s="24">
        <f ca="1" t="shared" si="4803"/>
        <v>0.227241756154957</v>
      </c>
      <c r="K644" s="25">
        <f ca="1">IF(J644&lt;=('Ejercicio 3 - TIR'!$D$18-'Ejercicio 3 - TIR'!$C$18)/('Ejercicio 3 - TIR'!$E$18-'Ejercicio 3 - TIR'!$C$18),'Ejercicio 3 - TIR'!$C$18+SQRT(('Ejercicio 3 - TIR'!$E$18-'Ejercicio 3 - TIR'!$C$18)*('Ejercicio 3 - TIR'!$D$18-'Ejercicio 3 - TIR'!$C$18)*J644),'Ejercicio 3 - TIR'!$E$18-SQRT(('Ejercicio 3 - TIR'!$E$18-'Ejercicio 3 - TIR'!$C$18)*('Ejercicio 3 - TIR'!$E$18-'Ejercicio 3 - TIR'!$D$18)*(1-J644)))</f>
        <v>35838.3442364461</v>
      </c>
      <c r="L644" s="24">
        <f ca="1" t="shared" si="4803"/>
        <v>0.262784235777383</v>
      </c>
      <c r="M644" s="25">
        <f ca="1">IF(L644&lt;=('Ejercicio 3 - TIR'!$D$18-'Ejercicio 3 - TIR'!$C$18)/('Ejercicio 3 - TIR'!$E$18-'Ejercicio 3 - TIR'!$C$18),'Ejercicio 3 - TIR'!$C$18+SQRT(('Ejercicio 3 - TIR'!$E$18-'Ejercicio 3 - TIR'!$C$18)*('Ejercicio 3 - TIR'!$D$18-'Ejercicio 3 - TIR'!$C$18)*L644),'Ejercicio 3 - TIR'!$E$18-SQRT(('Ejercicio 3 - TIR'!$E$18-'Ejercicio 3 - TIR'!$C$18)*('Ejercicio 3 - TIR'!$E$18-'Ejercicio 3 - TIR'!$D$18)*(1-L644)))</f>
        <v>36278.3465471896</v>
      </c>
      <c r="N644" s="24">
        <f ca="1" t="shared" ref="N644:R644" si="4804">RAND()</f>
        <v>0.527137766623706</v>
      </c>
      <c r="O644" s="25">
        <f ca="1">IF(N644&lt;=('Ejercicio 3 - TIR'!$D$18-'Ejercicio 3 - TIR'!$C$18)/('Ejercicio 3 - TIR'!$E$18-'Ejercicio 3 - TIR'!$C$18),'Ejercicio 3 - TIR'!$C$18+SQRT(('Ejercicio 3 - TIR'!$E$18-'Ejercicio 3 - TIR'!$C$18)*('Ejercicio 3 - TIR'!$D$18-'Ejercicio 3 - TIR'!$C$18)*N644),'Ejercicio 3 - TIR'!$E$18-SQRT(('Ejercicio 3 - TIR'!$E$18-'Ejercicio 3 - TIR'!$C$18)*('Ejercicio 3 - TIR'!$E$18-'Ejercicio 3 - TIR'!$D$18)*(1-N644)))</f>
        <v>38892.168745225</v>
      </c>
      <c r="P644" s="24">
        <f ca="1" t="shared" si="4804"/>
        <v>0.953648927219461</v>
      </c>
      <c r="Q644" s="26">
        <f ca="1">IF(P644&lt;=('Ejercicio 3 - TIR'!$D$22-'Ejercicio 3 - TIR'!$C$22)/('Ejercicio 3 - TIR'!$E$22-'Ejercicio 3 - TIR'!$C$22),'Ejercicio 3 - TIR'!$C$22+SQRT(('Ejercicio 3 - TIR'!$E$22-'Ejercicio 3 - TIR'!$C$22)*('Ejercicio 3 - TIR'!$D$22-'Ejercicio 3 - TIR'!$C$22)*P644),'Ejercicio 3 - TIR'!$E$22-SQRT(('Ejercicio 3 - TIR'!$E$22-'Ejercicio 3 - TIR'!$C$22)*('Ejercicio 3 - TIR'!$E$22-'Ejercicio 3 - TIR'!$D$22)*(1-P644)))</f>
        <v>0.170865891887821</v>
      </c>
      <c r="R644" s="24">
        <f ca="1" t="shared" si="4804"/>
        <v>0.643676349118145</v>
      </c>
      <c r="S644" s="26">
        <f ca="1">IF(R644&lt;=('Ejercicio 3 - TIR'!$D$23-'Ejercicio 3 - TIR'!$C$23)/('Ejercicio 3 - TIR'!$E$23-'Ejercicio 3 - TIR'!$C$23),'Ejercicio 3 - TIR'!$C$23+SQRT(('Ejercicio 3 - TIR'!$E$23-'Ejercicio 3 - TIR'!$C$23)*('Ejercicio 3 - TIR'!$D$23-'Ejercicio 3 - TIR'!$C$23)*R644),'Ejercicio 3 - TIR'!$E$23-SQRT(('Ejercicio 3 - TIR'!$E$23-'Ejercicio 3 - TIR'!$C$23)*('Ejercicio 3 - TIR'!$E$23-'Ejercicio 3 - TIR'!$D$23)*(1-R644)))</f>
        <v>0.154674467990043</v>
      </c>
      <c r="T644" s="24">
        <f ca="1" t="shared" ref="T644:X644" si="4805">RAND()</f>
        <v>0.709617865897021</v>
      </c>
      <c r="U644" s="26">
        <f ca="1">IF(T644&lt;=('Ejercicio 3 - TIR'!$D$24-'Ejercicio 3 - TIR'!$C$24)/('Ejercicio 3 - TIR'!$E$24-'Ejercicio 3 - TIR'!$C$24),'Ejercicio 3 - TIR'!$C$24+SQRT(('Ejercicio 3 - TIR'!$E$24-'Ejercicio 3 - TIR'!$C$24)*('Ejercicio 3 - TIR'!$D$24-'Ejercicio 3 - TIR'!$C$24)*T644),'Ejercicio 3 - TIR'!$E$24-SQRT(('Ejercicio 3 - TIR'!$E$24-'Ejercicio 3 - TIR'!$C$24)*('Ejercicio 3 - TIR'!$E$24-'Ejercicio 3 - TIR'!$D$24)*(1-T644)))</f>
        <v>0.191485618093875</v>
      </c>
      <c r="V644" s="24">
        <f ca="1" t="shared" si="4805"/>
        <v>0.764106769124986</v>
      </c>
      <c r="W644" s="26">
        <f ca="1">IF(V644&lt;=('Ejercicio 3 - TIR'!$D$25-'Ejercicio 3 - TIR'!$C$25)/('Ejercicio 3 - TIR'!$E$25-'Ejercicio 3 - TIR'!$C$25),'Ejercicio 3 - TIR'!$C$25+SQRT(('Ejercicio 3 - TIR'!$E$25-'Ejercicio 3 - TIR'!$C$25)*('Ejercicio 3 - TIR'!$D$25-'Ejercicio 3 - TIR'!$C$25)*V644),'Ejercicio 3 - TIR'!$E$25-SQRT(('Ejercicio 3 - TIR'!$E$25-'Ejercicio 3 - TIR'!$C$25)*('Ejercicio 3 - TIR'!$E$25-'Ejercicio 3 - TIR'!$D$25)*(1-V644)))</f>
        <v>0.221266286211794</v>
      </c>
      <c r="X644" s="24">
        <f ca="1" t="shared" si="4805"/>
        <v>0.927931050004161</v>
      </c>
      <c r="Y644" s="26">
        <f ca="1">IF(X644&lt;=('Ejercicio 3 - TIR'!$D$26-'Ejercicio 3 - TIR'!$C$26)/('Ejercicio 3 - TIR'!$E$26-'Ejercicio 3 - TIR'!$C$26),'Ejercicio 3 - TIR'!$C$26+SQRT(('Ejercicio 3 - TIR'!$E$26-'Ejercicio 3 - TIR'!$C$26)*('Ejercicio 3 - TIR'!$D$26-'Ejercicio 3 - TIR'!$C$26)*X644),'Ejercicio 3 - TIR'!$E$26-SQRT(('Ejercicio 3 - TIR'!$E$26-'Ejercicio 3 - TIR'!$C$26)*('Ejercicio 3 - TIR'!$E$26-'Ejercicio 3 - TIR'!$D$26)*(1-X644)))</f>
        <v>0.260272548822072</v>
      </c>
      <c r="Z644" s="24">
        <f ca="1" t="shared" si="4764"/>
        <v>1.17086589188782</v>
      </c>
      <c r="AA644" s="24">
        <f ca="1" t="shared" si="4765"/>
        <v>1.35196895080326</v>
      </c>
      <c r="AB644" s="24">
        <f ca="1" t="shared" si="4766"/>
        <v>1.61085156099155</v>
      </c>
      <c r="AC644" s="24">
        <f ca="1" t="shared" si="4767"/>
        <v>1.96727870353062</v>
      </c>
      <c r="AD644" s="24">
        <f ca="1" t="shared" si="4768"/>
        <v>2.47930734594191</v>
      </c>
      <c r="AE644" s="23">
        <f ca="1" t="shared" si="4769"/>
        <v>5058.88757833941</v>
      </c>
      <c r="AF644" s="23">
        <f ca="1" t="shared" si="4770"/>
        <v>5841.36832314049</v>
      </c>
      <c r="AG644" s="23">
        <f ca="1" t="shared" si="4771"/>
        <v>6959.90634701103</v>
      </c>
      <c r="AH644" s="23">
        <f ca="1" t="shared" si="4772"/>
        <v>8499.89897679606</v>
      </c>
      <c r="AI644" s="23">
        <f ca="1" t="shared" si="4773"/>
        <v>10712.1893482169</v>
      </c>
      <c r="AJ644" s="25">
        <f ca="1" t="shared" si="4774"/>
        <v>49656.8287114271</v>
      </c>
      <c r="AK644" s="25">
        <f ca="1" t="shared" si="4775"/>
        <v>55321.3743325646</v>
      </c>
      <c r="AL644" s="25">
        <f ca="1" t="shared" si="4776"/>
        <v>57730.2527566316</v>
      </c>
      <c r="AM644" s="25">
        <f ca="1" t="shared" si="4777"/>
        <v>71369.6185615896</v>
      </c>
      <c r="AN644" s="25">
        <f ca="1" t="shared" si="4778"/>
        <v>96425.6396696487</v>
      </c>
      <c r="AO644" s="25">
        <f ca="1">C644/'Ejercicio 3 - TIR'!$D$7</f>
        <v>15119.1307290334</v>
      </c>
      <c r="AP644" s="25">
        <f ca="1" t="shared" si="4779"/>
        <v>34537.6979823938</v>
      </c>
      <c r="AQ644" s="25">
        <f ca="1" t="shared" si="4780"/>
        <v>40202.2436035312</v>
      </c>
      <c r="AR644" s="25">
        <f ca="1" t="shared" si="4781"/>
        <v>42611.1220275983</v>
      </c>
      <c r="AS644" s="25">
        <f ca="1" t="shared" si="4782"/>
        <v>56250.4878325562</v>
      </c>
      <c r="AT644" s="25">
        <f ca="1" t="shared" si="4783"/>
        <v>81306.5089406154</v>
      </c>
      <c r="AU644" s="25">
        <f ca="1">AP644*'Ejercicio 3 - TIR'!$D$5</f>
        <v>17268.8489911969</v>
      </c>
      <c r="AV644" s="25">
        <f ca="1">AQ644*'Ejercicio 3 - TIR'!$D$5</f>
        <v>20101.1218017656</v>
      </c>
      <c r="AW644" s="25">
        <f ca="1">AR644*'Ejercicio 3 - TIR'!$D$5</f>
        <v>21305.5610137991</v>
      </c>
      <c r="AX644" s="25">
        <f ca="1">AS644*'Ejercicio 3 - TIR'!$D$5</f>
        <v>28125.2439162781</v>
      </c>
      <c r="AY644" s="25">
        <f ca="1">AT644*'Ejercicio 3 - TIR'!$D$5</f>
        <v>40653.2544703077</v>
      </c>
      <c r="AZ644" s="25">
        <f ca="1" t="shared" ref="AZ644:BD644" si="4806">AJ644-AU644-AE644</f>
        <v>27329.0921418908</v>
      </c>
      <c r="BA644" s="25">
        <f ca="1" t="shared" si="4806"/>
        <v>29378.8842076585</v>
      </c>
      <c r="BB644" s="25">
        <f ca="1" t="shared" si="4806"/>
        <v>29464.7853958215</v>
      </c>
      <c r="BC644" s="25">
        <f ca="1" t="shared" si="4806"/>
        <v>34744.4756685154</v>
      </c>
      <c r="BD644" s="25">
        <f ca="1" t="shared" si="4806"/>
        <v>45060.1958511242</v>
      </c>
      <c r="BE644" s="25">
        <f ca="1" t="shared" ref="BE644:BI644" si="4807">AZ644/Z644</f>
        <v>23340.9242947776</v>
      </c>
      <c r="BF644" s="25">
        <f ca="1" t="shared" si="4807"/>
        <v>21730.4429885045</v>
      </c>
      <c r="BG644" s="25">
        <f ca="1" t="shared" si="4807"/>
        <v>18291.4342384749</v>
      </c>
      <c r="BH644" s="25">
        <f ca="1" t="shared" si="4807"/>
        <v>17661.186290565</v>
      </c>
      <c r="BI644" s="25">
        <f ca="1" t="shared" si="4807"/>
        <v>18174.5098786877</v>
      </c>
      <c r="BJ644" s="25">
        <f ca="1" t="shared" si="4786"/>
        <v>73405.7394175881</v>
      </c>
      <c r="BK644" s="25">
        <f ca="1" t="shared" si="4787"/>
        <v>37484.9718807485</v>
      </c>
      <c r="BL644" s="25">
        <f ca="1" t="shared" si="4788"/>
        <v>110890.711298337</v>
      </c>
      <c r="BM644" s="25">
        <f ca="1">BK644*'Ejercicio 3 - TIR'!$D$5</f>
        <v>18742.4859403743</v>
      </c>
      <c r="BN644" s="25">
        <f ca="1" t="shared" si="4789"/>
        <v>92148.2253579624</v>
      </c>
      <c r="BO644" s="25">
        <f ca="1" t="shared" si="4790"/>
        <v>37166.9230556627</v>
      </c>
      <c r="BP644" s="25">
        <f ca="1" t="shared" si="4791"/>
        <v>-105203.011336313</v>
      </c>
      <c r="BQ644" s="25">
        <f ca="1" t="shared" ref="BQ644:BT644" si="4808">BE644</f>
        <v>23340.9242947776</v>
      </c>
      <c r="BR644" s="25">
        <f ca="1" t="shared" si="4808"/>
        <v>21730.4429885045</v>
      </c>
      <c r="BS644" s="25">
        <f ca="1" t="shared" si="4808"/>
        <v>18291.4342384749</v>
      </c>
      <c r="BT644" s="25">
        <f ca="1" t="shared" si="4808"/>
        <v>17661.186290565</v>
      </c>
      <c r="BU644" s="25">
        <f ca="1" t="shared" si="4793"/>
        <v>55341.4329343503</v>
      </c>
      <c r="BV644" s="27">
        <f ca="1" t="shared" si="4794"/>
        <v>8.06489058402353</v>
      </c>
    </row>
    <row r="645" ht="15" customHeight="1" spans="1:74">
      <c r="A645" s="23">
        <v>644</v>
      </c>
      <c r="B645" s="24">
        <f ca="1" t="shared" ref="B645:F645" si="4809">RAND()</f>
        <v>0.916960812232962</v>
      </c>
      <c r="C645" s="25">
        <f ca="1">IF(B645&lt;=('Ejercicio 3 - TIR'!$D$13-'Ejercicio 3 - TIR'!$C$13)/('Ejercicio 3 - TIR'!$E$13-'Ejercicio 3 - TIR'!$C$13),'Ejercicio 3 - TIR'!$C$13+SQRT(('Ejercicio 3 - TIR'!$E$13-'Ejercicio 3 - TIR'!$C$13)*('Ejercicio 3 - TIR'!$D$13-'Ejercicio 3 - TIR'!$C$13)*B645),'Ejercicio 3 - TIR'!$E$13-SQRT(('Ejercicio 3 - TIR'!$E$13-'Ejercicio 3 - TIR'!$C$13)*('Ejercicio 3 - TIR'!$E$13-'Ejercicio 3 - TIR'!$D$13)*(1-B645)))</f>
        <v>90017.664335415</v>
      </c>
      <c r="D645" s="24">
        <f ca="1" t="shared" si="4809"/>
        <v>0.905610574434053</v>
      </c>
      <c r="E645" s="25">
        <f ca="1">IF(D645&lt;=('Ejercicio 3 - TIR'!$D$14-'Ejercicio 3 - TIR'!$C$14)/('Ejercicio 3 - TIR'!$E$14-'Ejercicio 3 - TIR'!$C$14),'Ejercicio 3 - TIR'!$C$14+SQRT(('Ejercicio 3 - TIR'!$E$14-'Ejercicio 3 - TIR'!$C$14)*('Ejercicio 3 - TIR'!$D$14-'Ejercicio 3 - TIR'!$C$14)*D645),'Ejercicio 3 - TIR'!$E$14-SQRT(('Ejercicio 3 - TIR'!$E$14-'Ejercicio 3 - TIR'!$C$14)*('Ejercicio 3 - TIR'!$E$14-'Ejercicio 3 - TIR'!$D$14)*(1-D645)))</f>
        <v>36237.233220768</v>
      </c>
      <c r="F645" s="24">
        <f ca="1" t="shared" si="4809"/>
        <v>0.777830149144313</v>
      </c>
      <c r="G645" s="25">
        <f ca="1">IF(F645&lt;=('Ejercicio 3 - TIR'!$D$18-'Ejercicio 3 - TIR'!$C$18)/('Ejercicio 3 - TIR'!$E$18-'Ejercicio 3 - TIR'!$C$18),'Ejercicio 3 - TIR'!$C$18+SQRT(('Ejercicio 3 - TIR'!$E$18-'Ejercicio 3 - TIR'!$C$18)*('Ejercicio 3 - TIR'!$D$18-'Ejercicio 3 - TIR'!$C$18)*F645),'Ejercicio 3 - TIR'!$E$18-SQRT(('Ejercicio 3 - TIR'!$E$18-'Ejercicio 3 - TIR'!$C$18)*('Ejercicio 3 - TIR'!$E$18-'Ejercicio 3 - TIR'!$D$18)*(1-F645)))</f>
        <v>40917.9981854271</v>
      </c>
      <c r="H645" s="24">
        <f ca="1" t="shared" ref="H645:L645" si="4810">RAND()</f>
        <v>0.749135165423916</v>
      </c>
      <c r="I645" s="25">
        <f ca="1">IF(H645&lt;=('Ejercicio 3 - TIR'!$D$18-'Ejercicio 3 - TIR'!$C$18)/('Ejercicio 3 - TIR'!$E$18-'Ejercicio 3 - TIR'!$C$18),'Ejercicio 3 - TIR'!$C$18+SQRT(('Ejercicio 3 - TIR'!$E$18-'Ejercicio 3 - TIR'!$C$18)*('Ejercicio 3 - TIR'!$D$18-'Ejercicio 3 - TIR'!$C$18)*H645),'Ejercicio 3 - TIR'!$E$18-SQRT(('Ejercicio 3 - TIR'!$E$18-'Ejercicio 3 - TIR'!$C$18)*('Ejercicio 3 - TIR'!$E$18-'Ejercicio 3 - TIR'!$D$18)*(1-H645)))</f>
        <v>40662.3897601091</v>
      </c>
      <c r="J645" s="24">
        <f ca="1" t="shared" si="4810"/>
        <v>0.00447899941736418</v>
      </c>
      <c r="K645" s="25">
        <f ca="1">IF(J645&lt;=('Ejercicio 3 - TIR'!$D$18-'Ejercicio 3 - TIR'!$C$18)/('Ejercicio 3 - TIR'!$E$18-'Ejercicio 3 - TIR'!$C$18),'Ejercicio 3 - TIR'!$C$18+SQRT(('Ejercicio 3 - TIR'!$E$18-'Ejercicio 3 - TIR'!$C$18)*('Ejercicio 3 - TIR'!$D$18-'Ejercicio 3 - TIR'!$C$18)*J645),'Ejercicio 3 - TIR'!$E$18-SQRT(('Ejercicio 3 - TIR'!$E$18-'Ejercicio 3 - TIR'!$C$18)*('Ejercicio 3 - TIR'!$E$18-'Ejercicio 3 - TIR'!$D$18)*(1-J645)))</f>
        <v>30819.6645122272</v>
      </c>
      <c r="L645" s="24">
        <f ca="1" t="shared" si="4810"/>
        <v>0.141007424264767</v>
      </c>
      <c r="M645" s="25">
        <f ca="1">IF(L645&lt;=('Ejercicio 3 - TIR'!$D$18-'Ejercicio 3 - TIR'!$C$18)/('Ejercicio 3 - TIR'!$E$18-'Ejercicio 3 - TIR'!$C$18),'Ejercicio 3 - TIR'!$C$18+SQRT(('Ejercicio 3 - TIR'!$E$18-'Ejercicio 3 - TIR'!$C$18)*('Ejercicio 3 - TIR'!$D$18-'Ejercicio 3 - TIR'!$C$18)*L645),'Ejercicio 3 - TIR'!$E$18-SQRT(('Ejercicio 3 - TIR'!$E$18-'Ejercicio 3 - TIR'!$C$18)*('Ejercicio 3 - TIR'!$E$18-'Ejercicio 3 - TIR'!$D$18)*(1-L645)))</f>
        <v>34599.0339898412</v>
      </c>
      <c r="N645" s="24">
        <f ca="1" t="shared" ref="N645:R645" si="4811">RAND()</f>
        <v>0.844628773013743</v>
      </c>
      <c r="O645" s="25">
        <f ca="1">IF(N645&lt;=('Ejercicio 3 - TIR'!$D$18-'Ejercicio 3 - TIR'!$C$18)/('Ejercicio 3 - TIR'!$E$18-'Ejercicio 3 - TIR'!$C$18),'Ejercicio 3 - TIR'!$C$18+SQRT(('Ejercicio 3 - TIR'!$E$18-'Ejercicio 3 - TIR'!$C$18)*('Ejercicio 3 - TIR'!$D$18-'Ejercicio 3 - TIR'!$C$18)*N645),'Ejercicio 3 - TIR'!$E$18-SQRT(('Ejercicio 3 - TIR'!$E$18-'Ejercicio 3 - TIR'!$C$18)*('Ejercicio 3 - TIR'!$E$18-'Ejercicio 3 - TIR'!$D$18)*(1-N645)))</f>
        <v>41586.3740650198</v>
      </c>
      <c r="P645" s="24">
        <f ca="1" t="shared" si="4811"/>
        <v>0.118017880931471</v>
      </c>
      <c r="Q645" s="26">
        <f ca="1">IF(P645&lt;=('Ejercicio 3 - TIR'!$D$22-'Ejercicio 3 - TIR'!$C$22)/('Ejercicio 3 - TIR'!$E$22-'Ejercicio 3 - TIR'!$C$22),'Ejercicio 3 - TIR'!$C$22+SQRT(('Ejercicio 3 - TIR'!$E$22-'Ejercicio 3 - TIR'!$C$22)*('Ejercicio 3 - TIR'!$D$22-'Ejercicio 3 - TIR'!$C$22)*P645),'Ejercicio 3 - TIR'!$E$22-SQRT(('Ejercicio 3 - TIR'!$E$22-'Ejercicio 3 - TIR'!$C$22)*('Ejercicio 3 - TIR'!$E$22-'Ejercicio 3 - TIR'!$D$22)*(1-P645)))</f>
        <v>0.134575053539409</v>
      </c>
      <c r="R645" s="24">
        <f ca="1" t="shared" si="4811"/>
        <v>0.749372174300529</v>
      </c>
      <c r="S645" s="26">
        <f ca="1">IF(R645&lt;=('Ejercicio 3 - TIR'!$D$23-'Ejercicio 3 - TIR'!$C$23)/('Ejercicio 3 - TIR'!$E$23-'Ejercicio 3 - TIR'!$C$23),'Ejercicio 3 - TIR'!$C$23+SQRT(('Ejercicio 3 - TIR'!$E$23-'Ejercicio 3 - TIR'!$C$23)*('Ejercicio 3 - TIR'!$D$23-'Ejercicio 3 - TIR'!$C$23)*R645),'Ejercicio 3 - TIR'!$E$23-SQRT(('Ejercicio 3 - TIR'!$E$23-'Ejercicio 3 - TIR'!$C$23)*('Ejercicio 3 - TIR'!$E$23-'Ejercicio 3 - TIR'!$D$23)*(1-R645)))</f>
        <v>0.158760176877878</v>
      </c>
      <c r="T645" s="24">
        <f ca="1" t="shared" ref="T645:X645" si="4812">RAND()</f>
        <v>0.157717218584867</v>
      </c>
      <c r="U645" s="26">
        <f ca="1">IF(T645&lt;=('Ejercicio 3 - TIR'!$D$24-'Ejercicio 3 - TIR'!$C$24)/('Ejercicio 3 - TIR'!$E$24-'Ejercicio 3 - TIR'!$C$24),'Ejercicio 3 - TIR'!$C$24+SQRT(('Ejercicio 3 - TIR'!$E$24-'Ejercicio 3 - TIR'!$C$24)*('Ejercicio 3 - TIR'!$D$24-'Ejercicio 3 - TIR'!$C$24)*T645),'Ejercicio 3 - TIR'!$E$24-SQRT(('Ejercicio 3 - TIR'!$E$24-'Ejercicio 3 - TIR'!$C$24)*('Ejercicio 3 - TIR'!$E$24-'Ejercicio 3 - TIR'!$D$24)*(1-T645)))</f>
        <v>0.168199070279226</v>
      </c>
      <c r="V645" s="24">
        <f ca="1" t="shared" si="4812"/>
        <v>0.423979921713279</v>
      </c>
      <c r="W645" s="26">
        <f ca="1">IF(V645&lt;=('Ejercicio 3 - TIR'!$D$25-'Ejercicio 3 - TIR'!$C$25)/('Ejercicio 3 - TIR'!$E$25-'Ejercicio 3 - TIR'!$C$25),'Ejercicio 3 - TIR'!$C$25+SQRT(('Ejercicio 3 - TIR'!$E$25-'Ejercicio 3 - TIR'!$C$25)*('Ejercicio 3 - TIR'!$D$25-'Ejercicio 3 - TIR'!$C$25)*V645),'Ejercicio 3 - TIR'!$E$25-SQRT(('Ejercicio 3 - TIR'!$E$25-'Ejercicio 3 - TIR'!$C$25)*('Ejercicio 3 - TIR'!$E$25-'Ejercicio 3 - TIR'!$D$25)*(1-V645)))</f>
        <v>0.205099328802305</v>
      </c>
      <c r="X645" s="24">
        <f ca="1" t="shared" si="4812"/>
        <v>0.950539202029873</v>
      </c>
      <c r="Y645" s="26">
        <f ca="1">IF(X645&lt;=('Ejercicio 3 - TIR'!$D$26-'Ejercicio 3 - TIR'!$C$26)/('Ejercicio 3 - TIR'!$E$26-'Ejercicio 3 - TIR'!$C$26),'Ejercicio 3 - TIR'!$C$26+SQRT(('Ejercicio 3 - TIR'!$E$26-'Ejercicio 3 - TIR'!$C$26)*('Ejercicio 3 - TIR'!$D$26-'Ejercicio 3 - TIR'!$C$26)*X645),'Ejercicio 3 - TIR'!$E$26-SQRT(('Ejercicio 3 - TIR'!$E$26-'Ejercicio 3 - TIR'!$C$26)*('Ejercicio 3 - TIR'!$E$26-'Ejercicio 3 - TIR'!$D$26)*(1-X645)))</f>
        <v>0.263657163372331</v>
      </c>
      <c r="Z645" s="24">
        <f ca="1" t="shared" si="4764"/>
        <v>1.13457505353941</v>
      </c>
      <c r="AA645" s="24">
        <f ca="1" t="shared" si="4765"/>
        <v>1.31470038972055</v>
      </c>
      <c r="AB645" s="24">
        <f ca="1" t="shared" si="4766"/>
        <v>1.53583177296729</v>
      </c>
      <c r="AC645" s="24">
        <f ca="1" t="shared" si="4767"/>
        <v>1.85082983875613</v>
      </c>
      <c r="AD645" s="24">
        <f ca="1" t="shared" si="4768"/>
        <v>2.33881438392744</v>
      </c>
      <c r="AE645" s="23">
        <f ca="1" t="shared" si="4769"/>
        <v>4876.62760080491</v>
      </c>
      <c r="AF645" s="23">
        <f ca="1" t="shared" si="4770"/>
        <v>5650.84186127624</v>
      </c>
      <c r="AG645" s="23">
        <f ca="1" t="shared" si="4771"/>
        <v>6601.30820863784</v>
      </c>
      <c r="AH645" s="23">
        <f ca="1" t="shared" si="4772"/>
        <v>7955.2320914466</v>
      </c>
      <c r="AI645" s="23">
        <f ca="1" t="shared" si="4773"/>
        <v>10052.6860186459</v>
      </c>
      <c r="AJ645" s="25">
        <f ca="1" t="shared" si="4774"/>
        <v>46424.5399819564</v>
      </c>
      <c r="AK645" s="25">
        <f ca="1" t="shared" si="4775"/>
        <v>53458.8596645845</v>
      </c>
      <c r="AL645" s="25">
        <f ca="1" t="shared" si="4776"/>
        <v>47333.8199900708</v>
      </c>
      <c r="AM645" s="25">
        <f ca="1" t="shared" si="4777"/>
        <v>64036.9245005358</v>
      </c>
      <c r="AN645" s="25">
        <f ca="1" t="shared" si="4778"/>
        <v>97262.8098386554</v>
      </c>
      <c r="AO645" s="25">
        <f ca="1">C645/'Ejercicio 3 - TIR'!$D$7</f>
        <v>18003.532867083</v>
      </c>
      <c r="AP645" s="25">
        <f ca="1" t="shared" si="4779"/>
        <v>28421.0071148734</v>
      </c>
      <c r="AQ645" s="25">
        <f ca="1" t="shared" si="4780"/>
        <v>35455.3267975015</v>
      </c>
      <c r="AR645" s="25">
        <f ca="1" t="shared" si="4781"/>
        <v>29330.2871229878</v>
      </c>
      <c r="AS645" s="25">
        <f ca="1" t="shared" si="4782"/>
        <v>46033.3916334528</v>
      </c>
      <c r="AT645" s="25">
        <f ca="1" t="shared" si="4783"/>
        <v>79259.2769715725</v>
      </c>
      <c r="AU645" s="25">
        <f ca="1">AP645*'Ejercicio 3 - TIR'!$D$5</f>
        <v>14210.5035574367</v>
      </c>
      <c r="AV645" s="25">
        <f ca="1">AQ645*'Ejercicio 3 - TIR'!$D$5</f>
        <v>17727.6633987507</v>
      </c>
      <c r="AW645" s="25">
        <f ca="1">AR645*'Ejercicio 3 - TIR'!$D$5</f>
        <v>14665.1435614939</v>
      </c>
      <c r="AX645" s="25">
        <f ca="1">AS645*'Ejercicio 3 - TIR'!$D$5</f>
        <v>23016.6958167264</v>
      </c>
      <c r="AY645" s="25">
        <f ca="1">AT645*'Ejercicio 3 - TIR'!$D$5</f>
        <v>39629.6384857862</v>
      </c>
      <c r="AZ645" s="25">
        <f ca="1" t="shared" ref="AZ645:BD645" si="4813">AJ645-AU645-AE645</f>
        <v>27337.4088237148</v>
      </c>
      <c r="BA645" s="25">
        <f ca="1" t="shared" si="4813"/>
        <v>30080.3544045575</v>
      </c>
      <c r="BB645" s="25">
        <f ca="1" t="shared" si="4813"/>
        <v>26067.3682199391</v>
      </c>
      <c r="BC645" s="25">
        <f ca="1" t="shared" si="4813"/>
        <v>33064.9965923628</v>
      </c>
      <c r="BD645" s="25">
        <f ca="1" t="shared" si="4813"/>
        <v>47580.4853342233</v>
      </c>
      <c r="BE645" s="25">
        <f ca="1" t="shared" ref="BE645:BI645" si="4814">AZ645/Z645</f>
        <v>24094.8439139687</v>
      </c>
      <c r="BF645" s="25">
        <f ca="1" t="shared" si="4814"/>
        <v>22880.0072166642</v>
      </c>
      <c r="BG645" s="25">
        <f ca="1" t="shared" si="4814"/>
        <v>16972.8017604271</v>
      </c>
      <c r="BH645" s="25">
        <f ca="1" t="shared" si="4814"/>
        <v>17864.9575990111</v>
      </c>
      <c r="BI645" s="25">
        <f ca="1" t="shared" si="4814"/>
        <v>20343.8484307267</v>
      </c>
      <c r="BJ645" s="25">
        <f ca="1" t="shared" si="4786"/>
        <v>84752.1622904655</v>
      </c>
      <c r="BK645" s="25">
        <f ca="1" t="shared" si="4787"/>
        <v>42106.9216310442</v>
      </c>
      <c r="BL645" s="25">
        <f ca="1" t="shared" si="4788"/>
        <v>126859.08392151</v>
      </c>
      <c r="BM645" s="25">
        <f ca="1">BK645*'Ejercicio 3 - TIR'!$D$5</f>
        <v>21053.4608155221</v>
      </c>
      <c r="BN645" s="25">
        <f ca="1" t="shared" si="4789"/>
        <v>105805.623105988</v>
      </c>
      <c r="BO645" s="25">
        <f ca="1" t="shared" si="4790"/>
        <v>45238.9996543095</v>
      </c>
      <c r="BP645" s="25">
        <f ca="1" t="shared" si="4791"/>
        <v>-126254.897556183</v>
      </c>
      <c r="BQ645" s="25">
        <f ca="1" t="shared" ref="BQ645:BT645" si="4815">BE645</f>
        <v>24094.8439139687</v>
      </c>
      <c r="BR645" s="25">
        <f ca="1" t="shared" si="4815"/>
        <v>22880.0072166642</v>
      </c>
      <c r="BS645" s="25">
        <f ca="1" t="shared" si="4815"/>
        <v>16972.8017604271</v>
      </c>
      <c r="BT645" s="25">
        <f ca="1" t="shared" si="4815"/>
        <v>17864.9575990111</v>
      </c>
      <c r="BU645" s="25">
        <f ca="1" t="shared" si="4793"/>
        <v>65582.8480850362</v>
      </c>
      <c r="BV645" s="27">
        <f ca="1" t="shared" si="4794"/>
        <v>4.55693213087704</v>
      </c>
    </row>
    <row r="646" ht="15" customHeight="1" spans="1:74">
      <c r="A646" s="23">
        <v>645</v>
      </c>
      <c r="B646" s="24">
        <f ca="1" t="shared" ref="B646:F646" si="4816">RAND()</f>
        <v>0.468131907624526</v>
      </c>
      <c r="C646" s="25">
        <f ca="1">IF(B646&lt;=('Ejercicio 3 - TIR'!$D$13-'Ejercicio 3 - TIR'!$C$13)/('Ejercicio 3 - TIR'!$E$13-'Ejercicio 3 - TIR'!$C$13),'Ejercicio 3 - TIR'!$C$13+SQRT(('Ejercicio 3 - TIR'!$E$13-'Ejercicio 3 - TIR'!$C$13)*('Ejercicio 3 - TIR'!$D$13-'Ejercicio 3 - TIR'!$C$13)*B646),'Ejercicio 3 - TIR'!$E$13-SQRT(('Ejercicio 3 - TIR'!$E$13-'Ejercicio 3 - TIR'!$C$13)*('Ejercicio 3 - TIR'!$E$13-'Ejercicio 3 - TIR'!$D$13)*(1-B646)))</f>
        <v>74736.5538603585</v>
      </c>
      <c r="D646" s="24">
        <f ca="1" t="shared" si="4816"/>
        <v>0.67042433555827</v>
      </c>
      <c r="E646" s="25">
        <f ca="1">IF(D646&lt;=('Ejercicio 3 - TIR'!$D$14-'Ejercicio 3 - TIR'!$C$14)/('Ejercicio 3 - TIR'!$E$14-'Ejercicio 3 - TIR'!$C$14),'Ejercicio 3 - TIR'!$C$14+SQRT(('Ejercicio 3 - TIR'!$E$14-'Ejercicio 3 - TIR'!$C$14)*('Ejercicio 3 - TIR'!$D$14-'Ejercicio 3 - TIR'!$C$14)*D646),'Ejercicio 3 - TIR'!$E$14-SQRT(('Ejercicio 3 - TIR'!$E$14-'Ejercicio 3 - TIR'!$C$14)*('Ejercicio 3 - TIR'!$E$14-'Ejercicio 3 - TIR'!$D$14)*(1-D646)))</f>
        <v>32968.9012475816</v>
      </c>
      <c r="F646" s="24">
        <f ca="1" t="shared" si="4816"/>
        <v>0.885672661863207</v>
      </c>
      <c r="G646" s="25">
        <f ca="1">IF(F646&lt;=('Ejercicio 3 - TIR'!$D$18-'Ejercicio 3 - TIR'!$C$18)/('Ejercicio 3 - TIR'!$E$18-'Ejercicio 3 - TIR'!$C$18),'Ejercicio 3 - TIR'!$C$18+SQRT(('Ejercicio 3 - TIR'!$E$18-'Ejercicio 3 - TIR'!$C$18)*('Ejercicio 3 - TIR'!$D$18-'Ejercicio 3 - TIR'!$C$18)*F646),'Ejercicio 3 - TIR'!$E$18-SQRT(('Ejercicio 3 - TIR'!$E$18-'Ejercicio 3 - TIR'!$C$18)*('Ejercicio 3 - TIR'!$E$18-'Ejercicio 3 - TIR'!$D$18)*(1-F646)))</f>
        <v>42071.7666827489</v>
      </c>
      <c r="H646" s="24">
        <f ca="1" t="shared" ref="H646:L646" si="4817">RAND()</f>
        <v>0.852530252548636</v>
      </c>
      <c r="I646" s="25">
        <f ca="1">IF(H646&lt;=('Ejercicio 3 - TIR'!$D$18-'Ejercicio 3 - TIR'!$C$18)/('Ejercicio 3 - TIR'!$E$18-'Ejercicio 3 - TIR'!$C$18),'Ejercicio 3 - TIR'!$C$18+SQRT(('Ejercicio 3 - TIR'!$E$18-'Ejercicio 3 - TIR'!$C$18)*('Ejercicio 3 - TIR'!$D$18-'Ejercicio 3 - TIR'!$C$18)*H646),'Ejercicio 3 - TIR'!$E$18-SQRT(('Ejercicio 3 - TIR'!$E$18-'Ejercicio 3 - TIR'!$C$18)*('Ejercicio 3 - TIR'!$E$18-'Ejercicio 3 - TIR'!$D$18)*(1-H646)))</f>
        <v>41674.307431699</v>
      </c>
      <c r="J646" s="24">
        <f ca="1" t="shared" si="4817"/>
        <v>0.124742612171843</v>
      </c>
      <c r="K646" s="25">
        <f ca="1">IF(J646&lt;=('Ejercicio 3 - TIR'!$D$18-'Ejercicio 3 - TIR'!$C$18)/('Ejercicio 3 - TIR'!$E$18-'Ejercicio 3 - TIR'!$C$18),'Ejercicio 3 - TIR'!$C$18+SQRT(('Ejercicio 3 - TIR'!$E$18-'Ejercicio 3 - TIR'!$C$18)*('Ejercicio 3 - TIR'!$D$18-'Ejercicio 3 - TIR'!$C$18)*J646),'Ejercicio 3 - TIR'!$E$18-SQRT(('Ejercicio 3 - TIR'!$E$18-'Ejercicio 3 - TIR'!$C$18)*('Ejercicio 3 - TIR'!$E$18-'Ejercicio 3 - TIR'!$D$18)*(1-J646)))</f>
        <v>34325.6666336851</v>
      </c>
      <c r="L646" s="24">
        <f ca="1" t="shared" si="4817"/>
        <v>0.789518410420583</v>
      </c>
      <c r="M646" s="25">
        <f ca="1">IF(L646&lt;=('Ejercicio 3 - TIR'!$D$18-'Ejercicio 3 - TIR'!$C$18)/('Ejercicio 3 - TIR'!$E$18-'Ejercicio 3 - TIR'!$C$18),'Ejercicio 3 - TIR'!$C$18+SQRT(('Ejercicio 3 - TIR'!$E$18-'Ejercicio 3 - TIR'!$C$18)*('Ejercicio 3 - TIR'!$D$18-'Ejercicio 3 - TIR'!$C$18)*L646),'Ejercicio 3 - TIR'!$E$18-SQRT(('Ejercicio 3 - TIR'!$E$18-'Ejercicio 3 - TIR'!$C$18)*('Ejercicio 3 - TIR'!$E$18-'Ejercicio 3 - TIR'!$D$18)*(1-L646)))</f>
        <v>41026.8250455767</v>
      </c>
      <c r="N646" s="24">
        <f ca="1" t="shared" ref="N646:R646" si="4818">RAND()</f>
        <v>0.42340880815971</v>
      </c>
      <c r="O646" s="25">
        <f ca="1">IF(N646&lt;=('Ejercicio 3 - TIR'!$D$18-'Ejercicio 3 - TIR'!$C$18)/('Ejercicio 3 - TIR'!$E$18-'Ejercicio 3 - TIR'!$C$18),'Ejercicio 3 - TIR'!$C$18+SQRT(('Ejercicio 3 - TIR'!$E$18-'Ejercicio 3 - TIR'!$C$18)*('Ejercicio 3 - TIR'!$D$18-'Ejercicio 3 - TIR'!$C$18)*N646),'Ejercicio 3 - TIR'!$E$18-SQRT(('Ejercicio 3 - TIR'!$E$18-'Ejercicio 3 - TIR'!$C$18)*('Ejercicio 3 - TIR'!$E$18-'Ejercicio 3 - TIR'!$D$18)*(1-N646)))</f>
        <v>37969.3990503649</v>
      </c>
      <c r="P646" s="24">
        <f ca="1" t="shared" si="4818"/>
        <v>0.100815367814689</v>
      </c>
      <c r="Q646" s="26">
        <f ca="1">IF(P646&lt;=('Ejercicio 3 - TIR'!$D$22-'Ejercicio 3 - TIR'!$C$22)/('Ejercicio 3 - TIR'!$E$22-'Ejercicio 3 - TIR'!$C$22),'Ejercicio 3 - TIR'!$C$22+SQRT(('Ejercicio 3 - TIR'!$E$22-'Ejercicio 3 - TIR'!$C$22)*('Ejercicio 3 - TIR'!$D$22-'Ejercicio 3 - TIR'!$C$22)*P646),'Ejercicio 3 - TIR'!$E$22-SQRT(('Ejercicio 3 - TIR'!$E$22-'Ejercicio 3 - TIR'!$C$22)*('Ejercicio 3 - TIR'!$E$22-'Ejercicio 3 - TIR'!$D$22)*(1-P646)))</f>
        <v>0.133470993358563</v>
      </c>
      <c r="R646" s="24">
        <f ca="1" t="shared" si="4818"/>
        <v>0.0779910097453693</v>
      </c>
      <c r="S646" s="26">
        <f ca="1">IF(R646&lt;=('Ejercicio 3 - TIR'!$D$23-'Ejercicio 3 - TIR'!$C$23)/('Ejercicio 3 - TIR'!$E$23-'Ejercicio 3 - TIR'!$C$23),'Ejercicio 3 - TIR'!$C$23+SQRT(('Ejercicio 3 - TIR'!$E$23-'Ejercicio 3 - TIR'!$C$23)*('Ejercicio 3 - TIR'!$D$23-'Ejercicio 3 - TIR'!$C$23)*R646),'Ejercicio 3 - TIR'!$E$23-SQRT(('Ejercicio 3 - TIR'!$E$23-'Ejercicio 3 - TIR'!$C$23)*('Ejercicio 3 - TIR'!$E$23-'Ejercicio 3 - TIR'!$D$23)*(1-R646)))</f>
        <v>0.131848367716342</v>
      </c>
      <c r="T646" s="24">
        <f ca="1" t="shared" ref="T646:X646" si="4819">RAND()</f>
        <v>0.304528033473178</v>
      </c>
      <c r="U646" s="26">
        <f ca="1">IF(T646&lt;=('Ejercicio 3 - TIR'!$D$24-'Ejercicio 3 - TIR'!$C$24)/('Ejercicio 3 - TIR'!$E$24-'Ejercicio 3 - TIR'!$C$24),'Ejercicio 3 - TIR'!$C$24+SQRT(('Ejercicio 3 - TIR'!$E$24-'Ejercicio 3 - TIR'!$C$24)*('Ejercicio 3 - TIR'!$D$24-'Ejercicio 3 - TIR'!$C$24)*T646),'Ejercicio 3 - TIR'!$E$24-SQRT(('Ejercicio 3 - TIR'!$E$24-'Ejercicio 3 - TIR'!$C$24)*('Ejercicio 3 - TIR'!$E$24-'Ejercicio 3 - TIR'!$D$24)*(1-T646)))</f>
        <v>0.17528851261529</v>
      </c>
      <c r="V646" s="24">
        <f ca="1" t="shared" si="4819"/>
        <v>0.394756451363305</v>
      </c>
      <c r="W646" s="26">
        <f ca="1">IF(V646&lt;=('Ejercicio 3 - TIR'!$D$25-'Ejercicio 3 - TIR'!$C$25)/('Ejercicio 3 - TIR'!$E$25-'Ejercicio 3 - TIR'!$C$25),'Ejercicio 3 - TIR'!$C$25+SQRT(('Ejercicio 3 - TIR'!$E$25-'Ejercicio 3 - TIR'!$C$25)*('Ejercicio 3 - TIR'!$D$25-'Ejercicio 3 - TIR'!$C$25)*V646),'Ejercicio 3 - TIR'!$E$25-SQRT(('Ejercicio 3 - TIR'!$E$25-'Ejercicio 3 - TIR'!$C$25)*('Ejercicio 3 - TIR'!$E$25-'Ejercicio 3 - TIR'!$D$25)*(1-V646)))</f>
        <v>0.203974437317634</v>
      </c>
      <c r="X646" s="24">
        <f ca="1" t="shared" si="4819"/>
        <v>0.411954225759646</v>
      </c>
      <c r="Y646" s="26">
        <f ca="1">IF(X646&lt;=('Ejercicio 3 - TIR'!$D$26-'Ejercicio 3 - TIR'!$C$26)/('Ejercicio 3 - TIR'!$E$26-'Ejercicio 3 - TIR'!$C$26),'Ejercicio 3 - TIR'!$C$26+SQRT(('Ejercicio 3 - TIR'!$E$26-'Ejercicio 3 - TIR'!$C$26)*('Ejercicio 3 - TIR'!$D$26-'Ejercicio 3 - TIR'!$C$26)*X646),'Ejercicio 3 - TIR'!$E$26-SQRT(('Ejercicio 3 - TIR'!$E$26-'Ejercicio 3 - TIR'!$C$26)*('Ejercicio 3 - TIR'!$E$26-'Ejercicio 3 - TIR'!$D$26)*(1-X646)))</f>
        <v>0.223648893702981</v>
      </c>
      <c r="Z646" s="24">
        <f ca="1" t="shared" si="4764"/>
        <v>1.13347099335856</v>
      </c>
      <c r="AA646" s="24">
        <f ca="1" t="shared" si="4765"/>
        <v>1.28291729368671</v>
      </c>
      <c r="AB646" s="24">
        <f ca="1" t="shared" si="4766"/>
        <v>1.50779795790549</v>
      </c>
      <c r="AC646" s="24">
        <f ca="1" t="shared" si="4767"/>
        <v>1.81535019795794</v>
      </c>
      <c r="AD646" s="24">
        <f ca="1" t="shared" si="4768"/>
        <v>2.22135126141472</v>
      </c>
      <c r="AE646" s="23">
        <f ca="1" t="shared" si="4769"/>
        <v>4400.39199945507</v>
      </c>
      <c r="AF646" s="23">
        <f ca="1" t="shared" si="4770"/>
        <v>4980.57650189528</v>
      </c>
      <c r="AG646" s="23">
        <f ca="1" t="shared" si="4771"/>
        <v>5853.61434887916</v>
      </c>
      <c r="AH646" s="23">
        <f ca="1" t="shared" si="4772"/>
        <v>7047.60204196622</v>
      </c>
      <c r="AI646" s="23">
        <f ca="1" t="shared" si="4773"/>
        <v>8623.79044191084</v>
      </c>
      <c r="AJ646" s="25">
        <f ca="1" t="shared" si="4774"/>
        <v>47687.1271742451</v>
      </c>
      <c r="AK646" s="25">
        <f ca="1" t="shared" si="4775"/>
        <v>53464.6897065433</v>
      </c>
      <c r="AL646" s="25">
        <f ca="1" t="shared" si="4776"/>
        <v>51756.1700540149</v>
      </c>
      <c r="AM646" s="25">
        <f ca="1" t="shared" si="4777"/>
        <v>74478.0549680733</v>
      </c>
      <c r="AN646" s="25">
        <f ca="1" t="shared" si="4778"/>
        <v>84343.3724756867</v>
      </c>
      <c r="AO646" s="25">
        <f ca="1">C646/'Ejercicio 3 - TIR'!$D$7</f>
        <v>14947.3107720717</v>
      </c>
      <c r="AP646" s="25">
        <f ca="1" t="shared" si="4779"/>
        <v>32739.8164021734</v>
      </c>
      <c r="AQ646" s="25">
        <f ca="1" t="shared" si="4780"/>
        <v>38517.3789344716</v>
      </c>
      <c r="AR646" s="25">
        <f ca="1" t="shared" si="4781"/>
        <v>36808.8592819432</v>
      </c>
      <c r="AS646" s="25">
        <f ca="1" t="shared" si="4782"/>
        <v>59530.7441960016</v>
      </c>
      <c r="AT646" s="25">
        <f ca="1" t="shared" si="4783"/>
        <v>69396.061703615</v>
      </c>
      <c r="AU646" s="25">
        <f ca="1">AP646*'Ejercicio 3 - TIR'!$D$5</f>
        <v>16369.9082010867</v>
      </c>
      <c r="AV646" s="25">
        <f ca="1">AQ646*'Ejercicio 3 - TIR'!$D$5</f>
        <v>19258.6894672358</v>
      </c>
      <c r="AW646" s="25">
        <f ca="1">AR646*'Ejercicio 3 - TIR'!$D$5</f>
        <v>18404.4296409716</v>
      </c>
      <c r="AX646" s="25">
        <f ca="1">AS646*'Ejercicio 3 - TIR'!$D$5</f>
        <v>29765.3720980008</v>
      </c>
      <c r="AY646" s="25">
        <f ca="1">AT646*'Ejercicio 3 - TIR'!$D$5</f>
        <v>34698.0308518075</v>
      </c>
      <c r="AZ646" s="25">
        <f ca="1" t="shared" ref="AZ646:BD646" si="4820">AJ646-AU646-AE646</f>
        <v>26916.8269737033</v>
      </c>
      <c r="BA646" s="25">
        <f ca="1" t="shared" si="4820"/>
        <v>29225.4237374122</v>
      </c>
      <c r="BB646" s="25">
        <f ca="1" t="shared" si="4820"/>
        <v>27498.1260641641</v>
      </c>
      <c r="BC646" s="25">
        <f ca="1" t="shared" si="4820"/>
        <v>37665.0808281063</v>
      </c>
      <c r="BD646" s="25">
        <f ca="1" t="shared" si="4820"/>
        <v>41021.5511819684</v>
      </c>
      <c r="BE646" s="25">
        <f ca="1" t="shared" ref="BE646:BI646" si="4821">AZ646/Z646</f>
        <v>23747.2569932704</v>
      </c>
      <c r="BF646" s="25">
        <f ca="1" t="shared" si="4821"/>
        <v>22780.4425750839</v>
      </c>
      <c r="BG646" s="25">
        <f ca="1" t="shared" si="4821"/>
        <v>18237.2750407238</v>
      </c>
      <c r="BH646" s="25">
        <f ca="1" t="shared" si="4821"/>
        <v>20748.1073737041</v>
      </c>
      <c r="BI646" s="25">
        <f ca="1" t="shared" si="4821"/>
        <v>18466.9358216867</v>
      </c>
      <c r="BJ646" s="25">
        <f ca="1" t="shared" si="4786"/>
        <v>73235.5103737726</v>
      </c>
      <c r="BK646" s="25">
        <f ca="1" t="shared" si="4787"/>
        <v>33203.2276382992</v>
      </c>
      <c r="BL646" s="25">
        <f ca="1" t="shared" si="4788"/>
        <v>106438.738012072</v>
      </c>
      <c r="BM646" s="25">
        <f ca="1">BK646*'Ejercicio 3 - TIR'!$D$5</f>
        <v>16601.6138191496</v>
      </c>
      <c r="BN646" s="25">
        <f ca="1" t="shared" si="4789"/>
        <v>89837.1241929222</v>
      </c>
      <c r="BO646" s="25">
        <f ca="1" t="shared" si="4790"/>
        <v>40442.5566336175</v>
      </c>
      <c r="BP646" s="25">
        <f ca="1" t="shared" si="4791"/>
        <v>-107705.45510794</v>
      </c>
      <c r="BQ646" s="25">
        <f ca="1" t="shared" ref="BQ646:BT646" si="4822">BE646</f>
        <v>23747.2569932704</v>
      </c>
      <c r="BR646" s="25">
        <f ca="1" t="shared" si="4822"/>
        <v>22780.4425750839</v>
      </c>
      <c r="BS646" s="25">
        <f ca="1" t="shared" si="4822"/>
        <v>18237.2750407238</v>
      </c>
      <c r="BT646" s="25">
        <f ca="1" t="shared" si="4822"/>
        <v>20748.1073737041</v>
      </c>
      <c r="BU646" s="25">
        <f ca="1" t="shared" si="4793"/>
        <v>58909.4924553042</v>
      </c>
      <c r="BV646" s="27">
        <f ca="1" t="shared" si="4794"/>
        <v>9.10007509740225</v>
      </c>
    </row>
    <row r="647" ht="15" customHeight="1" spans="1:74">
      <c r="A647" s="23">
        <v>646</v>
      </c>
      <c r="B647" s="24">
        <f ca="1" t="shared" ref="B647:F647" si="4823">RAND()</f>
        <v>0.0121728067204032</v>
      </c>
      <c r="C647" s="25">
        <f ca="1">IF(B647&lt;=('Ejercicio 3 - TIR'!$D$13-'Ejercicio 3 - TIR'!$C$13)/('Ejercicio 3 - TIR'!$E$13-'Ejercicio 3 - TIR'!$C$13),'Ejercicio 3 - TIR'!$C$13+SQRT(('Ejercicio 3 - TIR'!$E$13-'Ejercicio 3 - TIR'!$C$13)*('Ejercicio 3 - TIR'!$D$13-'Ejercicio 3 - TIR'!$C$13)*B647),'Ejercicio 3 - TIR'!$E$13-SQRT(('Ejercicio 3 - TIR'!$E$13-'Ejercicio 3 - TIR'!$C$13)*('Ejercicio 3 - TIR'!$E$13-'Ejercicio 3 - TIR'!$D$13)*(1-B647)))</f>
        <v>62206.6088661476</v>
      </c>
      <c r="D647" s="24">
        <f ca="1" t="shared" si="4823"/>
        <v>0.843563027243178</v>
      </c>
      <c r="E647" s="25">
        <f ca="1">IF(D647&lt;=('Ejercicio 3 - TIR'!$D$14-'Ejercicio 3 - TIR'!$C$14)/('Ejercicio 3 - TIR'!$E$14-'Ejercicio 3 - TIR'!$C$14),'Ejercicio 3 - TIR'!$C$14+SQRT(('Ejercicio 3 - TIR'!$E$14-'Ejercicio 3 - TIR'!$C$14)*('Ejercicio 3 - TIR'!$D$14-'Ejercicio 3 - TIR'!$C$14)*D647),'Ejercicio 3 - TIR'!$E$14-SQRT(('Ejercicio 3 - TIR'!$E$14-'Ejercicio 3 - TIR'!$C$14)*('Ejercicio 3 - TIR'!$E$14-'Ejercicio 3 - TIR'!$D$14)*(1-D647)))</f>
        <v>35155.8751137565</v>
      </c>
      <c r="F647" s="24">
        <f ca="1" t="shared" si="4823"/>
        <v>0.257739081015007</v>
      </c>
      <c r="G647" s="25">
        <f ca="1">IF(F647&lt;=('Ejercicio 3 - TIR'!$D$18-'Ejercicio 3 - TIR'!$C$18)/('Ejercicio 3 - TIR'!$E$18-'Ejercicio 3 - TIR'!$C$18),'Ejercicio 3 - TIR'!$C$18+SQRT(('Ejercicio 3 - TIR'!$E$18-'Ejercicio 3 - TIR'!$C$18)*('Ejercicio 3 - TIR'!$D$18-'Ejercicio 3 - TIR'!$C$18)*F647),'Ejercicio 3 - TIR'!$E$18-SQRT(('Ejercicio 3 - TIR'!$E$18-'Ejercicio 3 - TIR'!$C$18)*('Ejercicio 3 - TIR'!$E$18-'Ejercicio 3 - TIR'!$D$18)*(1-F647)))</f>
        <v>36217.7859525921</v>
      </c>
      <c r="H647" s="24">
        <f ca="1" t="shared" ref="H647:L647" si="4824">RAND()</f>
        <v>0.312885703758028</v>
      </c>
      <c r="I647" s="25">
        <f ca="1">IF(H647&lt;=('Ejercicio 3 - TIR'!$D$18-'Ejercicio 3 - TIR'!$C$18)/('Ejercicio 3 - TIR'!$E$18-'Ejercicio 3 - TIR'!$C$18),'Ejercicio 3 - TIR'!$C$18+SQRT(('Ejercicio 3 - TIR'!$E$18-'Ejercicio 3 - TIR'!$C$18)*('Ejercicio 3 - TIR'!$D$18-'Ejercicio 3 - TIR'!$C$18)*H647),'Ejercicio 3 - TIR'!$E$18-SQRT(('Ejercicio 3 - TIR'!$E$18-'Ejercicio 3 - TIR'!$C$18)*('Ejercicio 3 - TIR'!$E$18-'Ejercicio 3 - TIR'!$D$18)*(1-H647)))</f>
        <v>36850.7558388622</v>
      </c>
      <c r="J647" s="24">
        <f ca="1" t="shared" si="4824"/>
        <v>0.14649888319955</v>
      </c>
      <c r="K647" s="25">
        <f ca="1">IF(J647&lt;=('Ejercicio 3 - TIR'!$D$18-'Ejercicio 3 - TIR'!$C$18)/('Ejercicio 3 - TIR'!$E$18-'Ejercicio 3 - TIR'!$C$18),'Ejercicio 3 - TIR'!$C$18+SQRT(('Ejercicio 3 - TIR'!$E$18-'Ejercicio 3 - TIR'!$C$18)*('Ejercicio 3 - TIR'!$D$18-'Ejercicio 3 - TIR'!$C$18)*J647),'Ejercicio 3 - TIR'!$E$18-SQRT(('Ejercicio 3 - TIR'!$E$18-'Ejercicio 3 - TIR'!$C$18)*('Ejercicio 3 - TIR'!$E$18-'Ejercicio 3 - TIR'!$D$18)*(1-J647)))</f>
        <v>34687.7321254454</v>
      </c>
      <c r="L647" s="24">
        <f ca="1" t="shared" si="4824"/>
        <v>0.538071060770415</v>
      </c>
      <c r="M647" s="25">
        <f ca="1">IF(L647&lt;=('Ejercicio 3 - TIR'!$D$18-'Ejercicio 3 - TIR'!$C$18)/('Ejercicio 3 - TIR'!$E$18-'Ejercicio 3 - TIR'!$C$18),'Ejercicio 3 - TIR'!$C$18+SQRT(('Ejercicio 3 - TIR'!$E$18-'Ejercicio 3 - TIR'!$C$18)*('Ejercicio 3 - TIR'!$D$18-'Ejercicio 3 - TIR'!$C$18)*L647),'Ejercicio 3 - TIR'!$E$18-SQRT(('Ejercicio 3 - TIR'!$E$18-'Ejercicio 3 - TIR'!$C$18)*('Ejercicio 3 - TIR'!$E$18-'Ejercicio 3 - TIR'!$D$18)*(1-L647)))</f>
        <v>38983.9111257604</v>
      </c>
      <c r="N647" s="24">
        <f ca="1" t="shared" ref="N647:R647" si="4825">RAND()</f>
        <v>0.668222350465796</v>
      </c>
      <c r="O647" s="25">
        <f ca="1">IF(N647&lt;=('Ejercicio 3 - TIR'!$D$18-'Ejercicio 3 - TIR'!$C$18)/('Ejercicio 3 - TIR'!$E$18-'Ejercicio 3 - TIR'!$C$18),'Ejercicio 3 - TIR'!$C$18+SQRT(('Ejercicio 3 - TIR'!$E$18-'Ejercicio 3 - TIR'!$C$18)*('Ejercicio 3 - TIR'!$D$18-'Ejercicio 3 - TIR'!$C$18)*N647),'Ejercicio 3 - TIR'!$E$18-SQRT(('Ejercicio 3 - TIR'!$E$18-'Ejercicio 3 - TIR'!$C$18)*('Ejercicio 3 - TIR'!$E$18-'Ejercicio 3 - TIR'!$D$18)*(1-N647)))</f>
        <v>40011.681273709</v>
      </c>
      <c r="P647" s="24">
        <f ca="1" t="shared" si="4825"/>
        <v>0.203513606933538</v>
      </c>
      <c r="Q647" s="26">
        <f ca="1">IF(P647&lt;=('Ejercicio 3 - TIR'!$D$22-'Ejercicio 3 - TIR'!$C$22)/('Ejercicio 3 - TIR'!$E$22-'Ejercicio 3 - TIR'!$C$22),'Ejercicio 3 - TIR'!$C$22+SQRT(('Ejercicio 3 - TIR'!$E$22-'Ejercicio 3 - TIR'!$C$22)*('Ejercicio 3 - TIR'!$D$22-'Ejercicio 3 - TIR'!$C$22)*P647),'Ejercicio 3 - TIR'!$E$22-SQRT(('Ejercicio 3 - TIR'!$E$22-'Ejercicio 3 - TIR'!$C$22)*('Ejercicio 3 - TIR'!$E$22-'Ejercicio 3 - TIR'!$D$22)*(1-P647)))</f>
        <v>0.139139605337633</v>
      </c>
      <c r="R647" s="24">
        <f ca="1" t="shared" si="4825"/>
        <v>0.604724470792967</v>
      </c>
      <c r="S647" s="26">
        <f ca="1">IF(R647&lt;=('Ejercicio 3 - TIR'!$D$23-'Ejercicio 3 - TIR'!$C$23)/('Ejercicio 3 - TIR'!$E$23-'Ejercicio 3 - TIR'!$C$23),'Ejercicio 3 - TIR'!$C$23+SQRT(('Ejercicio 3 - TIR'!$E$23-'Ejercicio 3 - TIR'!$C$23)*('Ejercicio 3 - TIR'!$D$23-'Ejercicio 3 - TIR'!$C$23)*R647),'Ejercicio 3 - TIR'!$E$23-SQRT(('Ejercicio 3 - TIR'!$E$23-'Ejercicio 3 - TIR'!$C$23)*('Ejercicio 3 - TIR'!$E$23-'Ejercicio 3 - TIR'!$D$23)*(1-R647)))</f>
        <v>0.15332611853193</v>
      </c>
      <c r="T647" s="24">
        <f ca="1" t="shared" ref="T647:X647" si="4826">RAND()</f>
        <v>0.370383106972707</v>
      </c>
      <c r="U647" s="26">
        <f ca="1">IF(T647&lt;=('Ejercicio 3 - TIR'!$D$24-'Ejercicio 3 - TIR'!$C$24)/('Ejercicio 3 - TIR'!$E$24-'Ejercicio 3 - TIR'!$C$24),'Ejercicio 3 - TIR'!$C$24+SQRT(('Ejercicio 3 - TIR'!$E$24-'Ejercicio 3 - TIR'!$C$24)*('Ejercicio 3 - TIR'!$D$24-'Ejercicio 3 - TIR'!$C$24)*T647),'Ejercicio 3 - TIR'!$E$24-SQRT(('Ejercicio 3 - TIR'!$E$24-'Ejercicio 3 - TIR'!$C$24)*('Ejercicio 3 - TIR'!$E$24-'Ejercicio 3 - TIR'!$D$24)*(1-T647)))</f>
        <v>0.177889147076286</v>
      </c>
      <c r="V647" s="24">
        <f ca="1" t="shared" si="4826"/>
        <v>0.590845557464275</v>
      </c>
      <c r="W647" s="26">
        <f ca="1">IF(V647&lt;=('Ejercicio 3 - TIR'!$D$25-'Ejercicio 3 - TIR'!$C$25)/('Ejercicio 3 - TIR'!$E$25-'Ejercicio 3 - TIR'!$C$25),'Ejercicio 3 - TIR'!$C$25+SQRT(('Ejercicio 3 - TIR'!$E$25-'Ejercicio 3 - TIR'!$C$25)*('Ejercicio 3 - TIR'!$D$25-'Ejercicio 3 - TIR'!$C$25)*V647),'Ejercicio 3 - TIR'!$E$25-SQRT(('Ejercicio 3 - TIR'!$E$25-'Ejercicio 3 - TIR'!$C$25)*('Ejercicio 3 - TIR'!$E$25-'Ejercicio 3 - TIR'!$D$25)*(1-V647)))</f>
        <v>0.212157688378284</v>
      </c>
      <c r="X647" s="24">
        <f ca="1" t="shared" si="4826"/>
        <v>0.155659379302575</v>
      </c>
      <c r="Y647" s="26">
        <f ca="1">IF(X647&lt;=('Ejercicio 3 - TIR'!$D$26-'Ejercicio 3 - TIR'!$C$26)/('Ejercicio 3 - TIR'!$E$26-'Ejercicio 3 - TIR'!$C$26),'Ejercicio 3 - TIR'!$C$26+SQRT(('Ejercicio 3 - TIR'!$E$26-'Ejercicio 3 - TIR'!$C$26)*('Ejercicio 3 - TIR'!$D$26-'Ejercicio 3 - TIR'!$C$26)*X647),'Ejercicio 3 - TIR'!$E$26-SQRT(('Ejercicio 3 - TIR'!$E$26-'Ejercicio 3 - TIR'!$C$26)*('Ejercicio 3 - TIR'!$E$26-'Ejercicio 3 - TIR'!$D$26)*(1-X647)))</f>
        <v>0.210500739599267</v>
      </c>
      <c r="Z647" s="24">
        <f ca="1" t="shared" si="4764"/>
        <v>1.13913960533763</v>
      </c>
      <c r="AA647" s="24">
        <f ca="1" t="shared" si="4765"/>
        <v>1.31379945949005</v>
      </c>
      <c r="AB647" s="24">
        <f ca="1" t="shared" si="4766"/>
        <v>1.54751012476802</v>
      </c>
      <c r="AC647" s="24">
        <f ca="1" t="shared" si="4767"/>
        <v>1.87582629558079</v>
      </c>
      <c r="AD647" s="24">
        <f ca="1" t="shared" si="4768"/>
        <v>2.2706891181603</v>
      </c>
      <c r="AE647" s="23">
        <f ca="1" t="shared" si="4769"/>
        <v>4891.57458862721</v>
      </c>
      <c r="AF647" s="23">
        <f ca="1" t="shared" si="4770"/>
        <v>5641.58073381085</v>
      </c>
      <c r="AG647" s="23">
        <f ca="1" t="shared" si="4771"/>
        <v>6645.15671871046</v>
      </c>
      <c r="AH647" s="23">
        <f ca="1" t="shared" si="4772"/>
        <v>8054.9778070635</v>
      </c>
      <c r="AI647" s="23">
        <f ca="1" t="shared" si="4773"/>
        <v>9750.55659290605</v>
      </c>
      <c r="AJ647" s="25">
        <f ca="1" t="shared" si="4774"/>
        <v>41257.1143962386</v>
      </c>
      <c r="AK647" s="25">
        <f ca="1" t="shared" si="4775"/>
        <v>48414.5031028968</v>
      </c>
      <c r="AL647" s="25">
        <f ca="1" t="shared" si="4776"/>
        <v>53679.6166693675</v>
      </c>
      <c r="AM647" s="25">
        <f ca="1" t="shared" si="4777"/>
        <v>73127.0455942859</v>
      </c>
      <c r="AN647" s="25">
        <f ca="1" t="shared" si="4778"/>
        <v>90854.0892675093</v>
      </c>
      <c r="AO647" s="25">
        <f ca="1">C647/'Ejercicio 3 - TIR'!$D$7</f>
        <v>12441.3217732295</v>
      </c>
      <c r="AP647" s="25">
        <f ca="1" t="shared" si="4779"/>
        <v>28815.7926230091</v>
      </c>
      <c r="AQ647" s="25">
        <f ca="1" t="shared" si="4780"/>
        <v>35973.1813296673</v>
      </c>
      <c r="AR647" s="25">
        <f ca="1" t="shared" si="4781"/>
        <v>41238.294896138</v>
      </c>
      <c r="AS647" s="25">
        <f ca="1" t="shared" si="4782"/>
        <v>60685.7238210564</v>
      </c>
      <c r="AT647" s="25">
        <f ca="1" t="shared" si="4783"/>
        <v>78412.7674942797</v>
      </c>
      <c r="AU647" s="25">
        <f ca="1">AP647*'Ejercicio 3 - TIR'!$D$5</f>
        <v>14407.8963115045</v>
      </c>
      <c r="AV647" s="25">
        <f ca="1">AQ647*'Ejercicio 3 - TIR'!$D$5</f>
        <v>17986.5906648337</v>
      </c>
      <c r="AW647" s="25">
        <f ca="1">AR647*'Ejercicio 3 - TIR'!$D$5</f>
        <v>20619.147448069</v>
      </c>
      <c r="AX647" s="25">
        <f ca="1">AS647*'Ejercicio 3 - TIR'!$D$5</f>
        <v>30342.8619105282</v>
      </c>
      <c r="AY647" s="25">
        <f ca="1">AT647*'Ejercicio 3 - TIR'!$D$5</f>
        <v>39206.3837471399</v>
      </c>
      <c r="AZ647" s="25">
        <f ca="1" t="shared" ref="AZ647:BD647" si="4827">AJ647-AU647-AE647</f>
        <v>21957.6434961068</v>
      </c>
      <c r="BA647" s="25">
        <f ca="1" t="shared" si="4827"/>
        <v>24786.3317042523</v>
      </c>
      <c r="BB647" s="25">
        <f ca="1" t="shared" si="4827"/>
        <v>26415.312502588</v>
      </c>
      <c r="BC647" s="25">
        <f ca="1" t="shared" si="4827"/>
        <v>34729.2058766942</v>
      </c>
      <c r="BD647" s="25">
        <f ca="1" t="shared" si="4827"/>
        <v>41897.1489274633</v>
      </c>
      <c r="BE647" s="25">
        <f ca="1" t="shared" ref="BE647:BI647" si="4828">AZ647/Z647</f>
        <v>19275.6387305125</v>
      </c>
      <c r="BF647" s="25">
        <f ca="1" t="shared" si="4828"/>
        <v>18866.1454571409</v>
      </c>
      <c r="BG647" s="25">
        <f ca="1" t="shared" si="4828"/>
        <v>17069.5571420238</v>
      </c>
      <c r="BH647" s="25">
        <f ca="1" t="shared" si="4828"/>
        <v>18514.0841444178</v>
      </c>
      <c r="BI647" s="25">
        <f ca="1" t="shared" si="4828"/>
        <v>18451.2924258906</v>
      </c>
      <c r="BJ647" s="25">
        <f ca="1" t="shared" si="4786"/>
        <v>79828.0630602094</v>
      </c>
      <c r="BK647" s="25">
        <f ca="1" t="shared" si="4787"/>
        <v>28250.3739660031</v>
      </c>
      <c r="BL647" s="25">
        <f ca="1" t="shared" si="4788"/>
        <v>108078.437026212</v>
      </c>
      <c r="BM647" s="25">
        <f ca="1">BK647*'Ejercicio 3 - TIR'!$D$5</f>
        <v>14125.1869830015</v>
      </c>
      <c r="BN647" s="25">
        <f ca="1" t="shared" si="4789"/>
        <v>93953.250043211</v>
      </c>
      <c r="BO647" s="25">
        <f ca="1" t="shared" si="4790"/>
        <v>41376.5360003713</v>
      </c>
      <c r="BP647" s="25">
        <f ca="1" t="shared" si="4791"/>
        <v>-97362.4839799042</v>
      </c>
      <c r="BQ647" s="25">
        <f ca="1" t="shared" ref="BQ647:BT647" si="4829">BE647</f>
        <v>19275.6387305125</v>
      </c>
      <c r="BR647" s="25">
        <f ca="1" t="shared" si="4829"/>
        <v>18866.1454571409</v>
      </c>
      <c r="BS647" s="25">
        <f ca="1" t="shared" si="4829"/>
        <v>17069.5571420238</v>
      </c>
      <c r="BT647" s="25">
        <f ca="1" t="shared" si="4829"/>
        <v>18514.0841444178</v>
      </c>
      <c r="BU647" s="25">
        <f ca="1" t="shared" si="4793"/>
        <v>59827.8284262619</v>
      </c>
      <c r="BV647" s="27">
        <f ca="1" t="shared" si="4794"/>
        <v>9.45311573983954</v>
      </c>
    </row>
    <row r="648" ht="15" customHeight="1" spans="1:74">
      <c r="A648" s="23">
        <v>647</v>
      </c>
      <c r="B648" s="24">
        <f ca="1" t="shared" ref="B648:F648" si="4830">RAND()</f>
        <v>0.714832197937843</v>
      </c>
      <c r="C648" s="25">
        <f ca="1">IF(B648&lt;=('Ejercicio 3 - TIR'!$D$13-'Ejercicio 3 - TIR'!$C$13)/('Ejercicio 3 - TIR'!$E$13-'Ejercicio 3 - TIR'!$C$13),'Ejercicio 3 - TIR'!$C$13+SQRT(('Ejercicio 3 - TIR'!$E$13-'Ejercicio 3 - TIR'!$C$13)*('Ejercicio 3 - TIR'!$D$13-'Ejercicio 3 - TIR'!$C$13)*B648),'Ejercicio 3 - TIR'!$E$13-SQRT(('Ejercicio 3 - TIR'!$E$13-'Ejercicio 3 - TIR'!$C$13)*('Ejercicio 3 - TIR'!$E$13-'Ejercicio 3 - TIR'!$D$13)*(1-B648)))</f>
        <v>81501.3145744194</v>
      </c>
      <c r="D648" s="24">
        <f ca="1" t="shared" si="4830"/>
        <v>0.363822405171705</v>
      </c>
      <c r="E648" s="25">
        <f ca="1">IF(D648&lt;=('Ejercicio 3 - TIR'!$D$14-'Ejercicio 3 - TIR'!$C$14)/('Ejercicio 3 - TIR'!$E$14-'Ejercicio 3 - TIR'!$C$14),'Ejercicio 3 - TIR'!$C$14+SQRT(('Ejercicio 3 - TIR'!$E$14-'Ejercicio 3 - TIR'!$C$14)*('Ejercicio 3 - TIR'!$D$14-'Ejercicio 3 - TIR'!$C$14)*D648),'Ejercicio 3 - TIR'!$E$14-SQRT(('Ejercicio 3 - TIR'!$E$14-'Ejercicio 3 - TIR'!$C$14)*('Ejercicio 3 - TIR'!$E$14-'Ejercicio 3 - TIR'!$D$14)*(1-D648)))</f>
        <v>30231.344042078</v>
      </c>
      <c r="F648" s="24">
        <f ca="1" t="shared" si="4830"/>
        <v>0.307227672599906</v>
      </c>
      <c r="G648" s="25">
        <f ca="1">IF(F648&lt;=('Ejercicio 3 - TIR'!$D$18-'Ejercicio 3 - TIR'!$C$18)/('Ejercicio 3 - TIR'!$E$18-'Ejercicio 3 - TIR'!$C$18),'Ejercicio 3 - TIR'!$C$18+SQRT(('Ejercicio 3 - TIR'!$E$18-'Ejercicio 3 - TIR'!$C$18)*('Ejercicio 3 - TIR'!$D$18-'Ejercicio 3 - TIR'!$C$18)*F648),'Ejercicio 3 - TIR'!$E$18-SQRT(('Ejercicio 3 - TIR'!$E$18-'Ejercicio 3 - TIR'!$C$18)*('Ejercicio 3 - TIR'!$E$18-'Ejercicio 3 - TIR'!$D$18)*(1-F648)))</f>
        <v>36788.5308344285</v>
      </c>
      <c r="H648" s="24">
        <f ca="1" t="shared" ref="H648:L648" si="4831">RAND()</f>
        <v>0.417575600274707</v>
      </c>
      <c r="I648" s="25">
        <f ca="1">IF(H648&lt;=('Ejercicio 3 - TIR'!$D$18-'Ejercicio 3 - TIR'!$C$18)/('Ejercicio 3 - TIR'!$E$18-'Ejercicio 3 - TIR'!$C$18),'Ejercicio 3 - TIR'!$C$18+SQRT(('Ejercicio 3 - TIR'!$E$18-'Ejercicio 3 - TIR'!$C$18)*('Ejercicio 3 - TIR'!$D$18-'Ejercicio 3 - TIR'!$C$18)*H648),'Ejercicio 3 - TIR'!$E$18-SQRT(('Ejercicio 3 - TIR'!$E$18-'Ejercicio 3 - TIR'!$C$18)*('Ejercicio 3 - TIR'!$E$18-'Ejercicio 3 - TIR'!$D$18)*(1-H648)))</f>
        <v>37914.3123542861</v>
      </c>
      <c r="J648" s="24">
        <f ca="1" t="shared" si="4831"/>
        <v>0.873096099930767</v>
      </c>
      <c r="K648" s="25">
        <f ca="1">IF(J648&lt;=('Ejercicio 3 - TIR'!$D$18-'Ejercicio 3 - TIR'!$C$18)/('Ejercicio 3 - TIR'!$E$18-'Ejercicio 3 - TIR'!$C$18),'Ejercicio 3 - TIR'!$C$18+SQRT(('Ejercicio 3 - TIR'!$E$18-'Ejercicio 3 - TIR'!$C$18)*('Ejercicio 3 - TIR'!$D$18-'Ejercicio 3 - TIR'!$C$18)*J648),'Ejercicio 3 - TIR'!$E$18-SQRT(('Ejercicio 3 - TIR'!$E$18-'Ejercicio 3 - TIR'!$C$18)*('Ejercicio 3 - TIR'!$E$18-'Ejercicio 3 - TIR'!$D$18)*(1-J648)))</f>
        <v>41914.90802322</v>
      </c>
      <c r="L648" s="24">
        <f ca="1" t="shared" si="4831"/>
        <v>0.598852012796025</v>
      </c>
      <c r="M648" s="25">
        <f ca="1">IF(L648&lt;=('Ejercicio 3 - TIR'!$D$18-'Ejercicio 3 - TIR'!$C$18)/('Ejercicio 3 - TIR'!$E$18-'Ejercicio 3 - TIR'!$C$18),'Ejercicio 3 - TIR'!$C$18+SQRT(('Ejercicio 3 - TIR'!$E$18-'Ejercicio 3 - TIR'!$C$18)*('Ejercicio 3 - TIR'!$D$18-'Ejercicio 3 - TIR'!$C$18)*L648),'Ejercicio 3 - TIR'!$E$18-SQRT(('Ejercicio 3 - TIR'!$E$18-'Ejercicio 3 - TIR'!$C$18)*('Ejercicio 3 - TIR'!$E$18-'Ejercicio 3 - TIR'!$D$18)*(1-L648)))</f>
        <v>39477.7529994933</v>
      </c>
      <c r="N648" s="24">
        <f ca="1" t="shared" ref="N648:R648" si="4832">RAND()</f>
        <v>0.263716178781595</v>
      </c>
      <c r="O648" s="25">
        <f ca="1">IF(N648&lt;=('Ejercicio 3 - TIR'!$D$18-'Ejercicio 3 - TIR'!$C$18)/('Ejercicio 3 - TIR'!$E$18-'Ejercicio 3 - TIR'!$C$18),'Ejercicio 3 - TIR'!$C$18+SQRT(('Ejercicio 3 - TIR'!$E$18-'Ejercicio 3 - TIR'!$C$18)*('Ejercicio 3 - TIR'!$D$18-'Ejercicio 3 - TIR'!$C$18)*N648),'Ejercicio 3 - TIR'!$E$18-SQRT(('Ejercicio 3 - TIR'!$E$18-'Ejercicio 3 - TIR'!$C$18)*('Ejercicio 3 - TIR'!$E$18-'Ejercicio 3 - TIR'!$D$18)*(1-N648)))</f>
        <v>36289.4695179514</v>
      </c>
      <c r="P648" s="24">
        <f ca="1" t="shared" si="4832"/>
        <v>0.498602288947265</v>
      </c>
      <c r="Q648" s="26">
        <f ca="1">IF(P648&lt;=('Ejercicio 3 - TIR'!$D$22-'Ejercicio 3 - TIR'!$C$22)/('Ejercicio 3 - TIR'!$E$22-'Ejercicio 3 - TIR'!$C$22),'Ejercicio 3 - TIR'!$C$22+SQRT(('Ejercicio 3 - TIR'!$E$22-'Ejercicio 3 - TIR'!$C$22)*('Ejercicio 3 - TIR'!$D$22-'Ejercicio 3 - TIR'!$C$22)*P648),'Ejercicio 3 - TIR'!$E$22-SQRT(('Ejercicio 3 - TIR'!$E$22-'Ejercicio 3 - TIR'!$C$22)*('Ejercicio 3 - TIR'!$E$22-'Ejercicio 3 - TIR'!$D$22)*(1-P648)))</f>
        <v>0.149958039323445</v>
      </c>
      <c r="R648" s="24">
        <f ca="1" t="shared" si="4832"/>
        <v>0.395808321904546</v>
      </c>
      <c r="S648" s="26">
        <f ca="1">IF(R648&lt;=('Ejercicio 3 - TIR'!$D$23-'Ejercicio 3 - TIR'!$C$23)/('Ejercicio 3 - TIR'!$E$23-'Ejercicio 3 - TIR'!$C$23),'Ejercicio 3 - TIR'!$C$23+SQRT(('Ejercicio 3 - TIR'!$E$23-'Ejercicio 3 - TIR'!$C$23)*('Ejercicio 3 - TIR'!$D$23-'Ejercicio 3 - TIR'!$C$23)*R648),'Ejercicio 3 - TIR'!$E$23-SQRT(('Ejercicio 3 - TIR'!$E$23-'Ejercicio 3 - TIR'!$C$23)*('Ejercicio 3 - TIR'!$E$23-'Ejercicio 3 - TIR'!$D$23)*(1-R648)))</f>
        <v>0.14669185230418</v>
      </c>
      <c r="T648" s="24">
        <f ca="1" t="shared" ref="T648:X648" si="4833">RAND()</f>
        <v>0.379650172398435</v>
      </c>
      <c r="U648" s="26">
        <f ca="1">IF(T648&lt;=('Ejercicio 3 - TIR'!$D$24-'Ejercicio 3 - TIR'!$C$24)/('Ejercicio 3 - TIR'!$E$24-'Ejercicio 3 - TIR'!$C$24),'Ejercicio 3 - TIR'!$C$24+SQRT(('Ejercicio 3 - TIR'!$E$24-'Ejercicio 3 - TIR'!$C$24)*('Ejercicio 3 - TIR'!$D$24-'Ejercicio 3 - TIR'!$C$24)*T648),'Ejercicio 3 - TIR'!$E$24-SQRT(('Ejercicio 3 - TIR'!$E$24-'Ejercicio 3 - TIR'!$C$24)*('Ejercicio 3 - TIR'!$E$24-'Ejercicio 3 - TIR'!$D$24)*(1-T648)))</f>
        <v>0.178235887838648</v>
      </c>
      <c r="V648" s="24">
        <f ca="1" t="shared" si="4833"/>
        <v>0.539521577594843</v>
      </c>
      <c r="W648" s="26">
        <f ca="1">IF(V648&lt;=('Ejercicio 3 - TIR'!$D$25-'Ejercicio 3 - TIR'!$C$25)/('Ejercicio 3 - TIR'!$E$25-'Ejercicio 3 - TIR'!$C$25),'Ejercicio 3 - TIR'!$C$25+SQRT(('Ejercicio 3 - TIR'!$E$25-'Ejercicio 3 - TIR'!$C$25)*('Ejercicio 3 - TIR'!$D$25-'Ejercicio 3 - TIR'!$C$25)*V648),'Ejercicio 3 - TIR'!$E$25-SQRT(('Ejercicio 3 - TIR'!$E$25-'Ejercicio 3 - TIR'!$C$25)*('Ejercicio 3 - TIR'!$E$25-'Ejercicio 3 - TIR'!$D$25)*(1-V648)))</f>
        <v>0.209854334251154</v>
      </c>
      <c r="X648" s="24">
        <f ca="1" t="shared" si="4833"/>
        <v>0.700569105345503</v>
      </c>
      <c r="Y648" s="26">
        <f ca="1">IF(X648&lt;=('Ejercicio 3 - TIR'!$D$26-'Ejercicio 3 - TIR'!$C$26)/('Ejercicio 3 - TIR'!$E$26-'Ejercicio 3 - TIR'!$C$26),'Ejercicio 3 - TIR'!$C$26+SQRT(('Ejercicio 3 - TIR'!$E$26-'Ejercicio 3 - TIR'!$C$26)*('Ejercicio 3 - TIR'!$D$26-'Ejercicio 3 - TIR'!$C$26)*X648),'Ejercicio 3 - TIR'!$E$26-SQRT(('Ejercicio 3 - TIR'!$E$26-'Ejercicio 3 - TIR'!$C$26)*('Ejercicio 3 - TIR'!$E$26-'Ejercicio 3 - TIR'!$D$26)*(1-X648)))</f>
        <v>0.239788971274857</v>
      </c>
      <c r="Z648" s="24">
        <f ca="1" t="shared" si="4764"/>
        <v>1.14995803932344</v>
      </c>
      <c r="AA648" s="24">
        <f ca="1" t="shared" si="4765"/>
        <v>1.31864751418388</v>
      </c>
      <c r="AB648" s="24">
        <f ca="1" t="shared" si="4766"/>
        <v>1.55367782462068</v>
      </c>
      <c r="AC648" s="24">
        <f ca="1" t="shared" si="4767"/>
        <v>1.87972385014723</v>
      </c>
      <c r="AD648" s="24">
        <f ca="1" t="shared" si="4768"/>
        <v>2.33046089845485</v>
      </c>
      <c r="AE648" s="23">
        <f ca="1" t="shared" si="4769"/>
        <v>4533.43307866253</v>
      </c>
      <c r="AF648" s="23">
        <f ca="1" t="shared" si="4770"/>
        <v>5198.45077426858</v>
      </c>
      <c r="AG648" s="23">
        <f ca="1" t="shared" si="4771"/>
        <v>6125.00126340585</v>
      </c>
      <c r="AH648" s="23">
        <f ca="1" t="shared" si="4772"/>
        <v>7410.35932582537</v>
      </c>
      <c r="AI648" s="23">
        <f ca="1" t="shared" si="4773"/>
        <v>9187.28176534207</v>
      </c>
      <c r="AJ648" s="25">
        <f ca="1" t="shared" si="4774"/>
        <v>42305.2667879494</v>
      </c>
      <c r="AK648" s="25">
        <f ca="1" t="shared" si="4775"/>
        <v>49995.6137379708</v>
      </c>
      <c r="AL648" s="25">
        <f ca="1" t="shared" si="4776"/>
        <v>65122.2631166921</v>
      </c>
      <c r="AM648" s="25">
        <f ca="1" t="shared" si="4777"/>
        <v>74207.2738633688</v>
      </c>
      <c r="AN648" s="25">
        <f ca="1" t="shared" si="4778"/>
        <v>84571.1897372547</v>
      </c>
      <c r="AO648" s="25">
        <f ca="1">C648/'Ejercicio 3 - TIR'!$D$7</f>
        <v>16300.2629148839</v>
      </c>
      <c r="AP648" s="25">
        <f ca="1" t="shared" si="4779"/>
        <v>26005.0038730656</v>
      </c>
      <c r="AQ648" s="25">
        <f ca="1" t="shared" si="4780"/>
        <v>33695.3508230869</v>
      </c>
      <c r="AR648" s="25">
        <f ca="1" t="shared" si="4781"/>
        <v>48822.0002018082</v>
      </c>
      <c r="AS648" s="25">
        <f ca="1" t="shared" si="4782"/>
        <v>57907.0109484849</v>
      </c>
      <c r="AT648" s="25">
        <f ca="1" t="shared" si="4783"/>
        <v>68270.9268223708</v>
      </c>
      <c r="AU648" s="25">
        <f ca="1">AP648*'Ejercicio 3 - TIR'!$D$5</f>
        <v>13002.5019365328</v>
      </c>
      <c r="AV648" s="25">
        <f ca="1">AQ648*'Ejercicio 3 - TIR'!$D$5</f>
        <v>16847.6754115434</v>
      </c>
      <c r="AW648" s="25">
        <f ca="1">AR648*'Ejercicio 3 - TIR'!$D$5</f>
        <v>24411.0001009041</v>
      </c>
      <c r="AX648" s="25">
        <f ca="1">AS648*'Ejercicio 3 - TIR'!$D$5</f>
        <v>28953.5054742425</v>
      </c>
      <c r="AY648" s="25">
        <f ca="1">AT648*'Ejercicio 3 - TIR'!$D$5</f>
        <v>34135.4634111854</v>
      </c>
      <c r="AZ648" s="25">
        <f ca="1" t="shared" ref="AZ648:BD648" si="4834">AJ648-AU648-AE648</f>
        <v>24769.3317727541</v>
      </c>
      <c r="BA648" s="25">
        <f ca="1" t="shared" si="4834"/>
        <v>27949.4875521587</v>
      </c>
      <c r="BB648" s="25">
        <f ca="1" t="shared" si="4834"/>
        <v>34586.2617523821</v>
      </c>
      <c r="BC648" s="25">
        <f ca="1" t="shared" si="4834"/>
        <v>37843.409063301</v>
      </c>
      <c r="BD648" s="25">
        <f ca="1" t="shared" si="4834"/>
        <v>41248.4445607272</v>
      </c>
      <c r="BE648" s="25">
        <f ca="1" t="shared" ref="BE648:BI648" si="4835">AZ648/Z648</f>
        <v>21539.3352850741</v>
      </c>
      <c r="BF648" s="25">
        <f ca="1" t="shared" si="4835"/>
        <v>21195.5714104969</v>
      </c>
      <c r="BG648" s="25">
        <f ca="1" t="shared" si="4835"/>
        <v>22260.8968244921</v>
      </c>
      <c r="BH648" s="25">
        <f ca="1" t="shared" si="4835"/>
        <v>20132.4301228273</v>
      </c>
      <c r="BI648" s="25">
        <f ca="1" t="shared" si="4835"/>
        <v>17699.6939052168</v>
      </c>
      <c r="BJ648" s="25">
        <f ca="1" t="shared" si="4786"/>
        <v>70452.9651977988</v>
      </c>
      <c r="BK648" s="25">
        <f ca="1" t="shared" si="4787"/>
        <v>37987.1253576705</v>
      </c>
      <c r="BL648" s="25">
        <f ca="1" t="shared" si="4788"/>
        <v>108440.090555469</v>
      </c>
      <c r="BM648" s="25">
        <f ca="1">BK648*'Ejercicio 3 - TIR'!$D$5</f>
        <v>18993.5626788352</v>
      </c>
      <c r="BN648" s="25">
        <f ca="1" t="shared" si="4789"/>
        <v>89446.527876634</v>
      </c>
      <c r="BO648" s="25">
        <f ca="1" t="shared" si="4790"/>
        <v>38381.47549952</v>
      </c>
      <c r="BP648" s="25">
        <f ca="1" t="shared" si="4791"/>
        <v>-111732.658616497</v>
      </c>
      <c r="BQ648" s="25">
        <f ca="1" t="shared" ref="BQ648:BT648" si="4836">BE648</f>
        <v>21539.3352850741</v>
      </c>
      <c r="BR648" s="25">
        <f ca="1" t="shared" si="4836"/>
        <v>21195.5714104969</v>
      </c>
      <c r="BS648" s="25">
        <f ca="1" t="shared" si="4836"/>
        <v>22260.8968244921</v>
      </c>
      <c r="BT648" s="25">
        <f ca="1" t="shared" si="4836"/>
        <v>20132.4301228273</v>
      </c>
      <c r="BU648" s="25">
        <f ca="1" t="shared" si="4793"/>
        <v>56081.1694047367</v>
      </c>
      <c r="BV648" s="27">
        <f ca="1" t="shared" si="4794"/>
        <v>7.12258868420808</v>
      </c>
    </row>
    <row r="649" ht="15" customHeight="1" spans="1:74">
      <c r="A649" s="23">
        <v>648</v>
      </c>
      <c r="B649" s="24">
        <f ca="1" t="shared" ref="B649:F649" si="4837">RAND()</f>
        <v>0.941270210962229</v>
      </c>
      <c r="C649" s="25">
        <f ca="1">IF(B649&lt;=('Ejercicio 3 - TIR'!$D$13-'Ejercicio 3 - TIR'!$C$13)/('Ejercicio 3 - TIR'!$E$13-'Ejercicio 3 - TIR'!$C$13),'Ejercicio 3 - TIR'!$C$13+SQRT(('Ejercicio 3 - TIR'!$E$13-'Ejercicio 3 - TIR'!$C$13)*('Ejercicio 3 - TIR'!$D$13-'Ejercicio 3 - TIR'!$C$13)*B649),'Ejercicio 3 - TIR'!$E$13-SQRT(('Ejercicio 3 - TIR'!$E$13-'Ejercicio 3 - TIR'!$C$13)*('Ejercicio 3 - TIR'!$E$13-'Ejercicio 3 - TIR'!$D$13)*(1-B649)))</f>
        <v>91605.0165667033</v>
      </c>
      <c r="D649" s="24">
        <f ca="1" t="shared" si="4837"/>
        <v>0.93128709610831</v>
      </c>
      <c r="E649" s="25">
        <f ca="1">IF(D649&lt;=('Ejercicio 3 - TIR'!$D$14-'Ejercicio 3 - TIR'!$C$14)/('Ejercicio 3 - TIR'!$E$14-'Ejercicio 3 - TIR'!$C$14),'Ejercicio 3 - TIR'!$C$14+SQRT(('Ejercicio 3 - TIR'!$E$14-'Ejercicio 3 - TIR'!$C$14)*('Ejercicio 3 - TIR'!$D$14-'Ejercicio 3 - TIR'!$C$14)*D649),'Ejercicio 3 - TIR'!$E$14-SQRT(('Ejercicio 3 - TIR'!$E$14-'Ejercicio 3 - TIR'!$C$14)*('Ejercicio 3 - TIR'!$E$14-'Ejercicio 3 - TIR'!$D$14)*(1-D649)))</f>
        <v>36789.5583506699</v>
      </c>
      <c r="F649" s="24">
        <f ca="1" t="shared" si="4837"/>
        <v>0.344685686555877</v>
      </c>
      <c r="G649" s="25">
        <f ca="1">IF(F649&lt;=('Ejercicio 3 - TIR'!$D$18-'Ejercicio 3 - TIR'!$C$18)/('Ejercicio 3 - TIR'!$E$18-'Ejercicio 3 - TIR'!$C$18),'Ejercicio 3 - TIR'!$C$18+SQRT(('Ejercicio 3 - TIR'!$E$18-'Ejercicio 3 - TIR'!$C$18)*('Ejercicio 3 - TIR'!$D$18-'Ejercicio 3 - TIR'!$C$18)*F649),'Ejercicio 3 - TIR'!$E$18-SQRT(('Ejercicio 3 - TIR'!$E$18-'Ejercicio 3 - TIR'!$C$18)*('Ejercicio 3 - TIR'!$E$18-'Ejercicio 3 - TIR'!$D$18)*(1-F649)))</f>
        <v>37190.4695940795</v>
      </c>
      <c r="H649" s="24">
        <f ca="1" t="shared" ref="H649:L649" si="4838">RAND()</f>
        <v>0.707347085482845</v>
      </c>
      <c r="I649" s="25">
        <f ca="1">IF(H649&lt;=('Ejercicio 3 - TIR'!$D$18-'Ejercicio 3 - TIR'!$C$18)/('Ejercicio 3 - TIR'!$E$18-'Ejercicio 3 - TIR'!$C$18),'Ejercicio 3 - TIR'!$C$18+SQRT(('Ejercicio 3 - TIR'!$E$18-'Ejercicio 3 - TIR'!$C$18)*('Ejercicio 3 - TIR'!$D$18-'Ejercicio 3 - TIR'!$C$18)*H649),'Ejercicio 3 - TIR'!$E$18-SQRT(('Ejercicio 3 - TIR'!$E$18-'Ejercicio 3 - TIR'!$C$18)*('Ejercicio 3 - TIR'!$E$18-'Ejercicio 3 - TIR'!$D$18)*(1-H649)))</f>
        <v>40315.0273652041</v>
      </c>
      <c r="J649" s="24">
        <f ca="1" t="shared" si="4838"/>
        <v>0.204203791397515</v>
      </c>
      <c r="K649" s="25">
        <f ca="1">IF(J649&lt;=('Ejercicio 3 - TIR'!$D$18-'Ejercicio 3 - TIR'!$C$18)/('Ejercicio 3 - TIR'!$E$18-'Ejercicio 3 - TIR'!$C$18),'Ejercicio 3 - TIR'!$C$18+SQRT(('Ejercicio 3 - TIR'!$E$18-'Ejercicio 3 - TIR'!$C$18)*('Ejercicio 3 - TIR'!$D$18-'Ejercicio 3 - TIR'!$C$18)*J649),'Ejercicio 3 - TIR'!$E$18-SQRT(('Ejercicio 3 - TIR'!$E$18-'Ejercicio 3 - TIR'!$C$18)*('Ejercicio 3 - TIR'!$E$18-'Ejercicio 3 - TIR'!$D$18)*(1-J649)))</f>
        <v>35534.4890197404</v>
      </c>
      <c r="L649" s="24">
        <f ca="1" t="shared" si="4838"/>
        <v>0.941404553325919</v>
      </c>
      <c r="M649" s="25">
        <f ca="1">IF(L649&lt;=('Ejercicio 3 - TIR'!$D$18-'Ejercicio 3 - TIR'!$C$18)/('Ejercicio 3 - TIR'!$E$18-'Ejercicio 3 - TIR'!$C$18),'Ejercicio 3 - TIR'!$C$18+SQRT(('Ejercicio 3 - TIR'!$E$18-'Ejercicio 3 - TIR'!$C$18)*('Ejercicio 3 - TIR'!$D$18-'Ejercicio 3 - TIR'!$C$18)*L649),'Ejercicio 3 - TIR'!$E$18-SQRT(('Ejercicio 3 - TIR'!$E$18-'Ejercicio 3 - TIR'!$C$18)*('Ejercicio 3 - TIR'!$E$18-'Ejercicio 3 - TIR'!$D$18)*(1-L649)))</f>
        <v>42903.655920285</v>
      </c>
      <c r="N649" s="24">
        <f ca="1" t="shared" ref="N649:R649" si="4839">RAND()</f>
        <v>0.563823100702209</v>
      </c>
      <c r="O649" s="25">
        <f ca="1">IF(N649&lt;=('Ejercicio 3 - TIR'!$D$18-'Ejercicio 3 - TIR'!$C$18)/('Ejercicio 3 - TIR'!$E$18-'Ejercicio 3 - TIR'!$C$18),'Ejercicio 3 - TIR'!$C$18+SQRT(('Ejercicio 3 - TIR'!$E$18-'Ejercicio 3 - TIR'!$C$18)*('Ejercicio 3 - TIR'!$D$18-'Ejercicio 3 - TIR'!$C$18)*N649),'Ejercicio 3 - TIR'!$E$18-SQRT(('Ejercicio 3 - TIR'!$E$18-'Ejercicio 3 - TIR'!$C$18)*('Ejercicio 3 - TIR'!$E$18-'Ejercicio 3 - TIR'!$D$18)*(1-N649)))</f>
        <v>39196.3832622032</v>
      </c>
      <c r="P649" s="24">
        <f ca="1" t="shared" si="4839"/>
        <v>0.190214130834669</v>
      </c>
      <c r="Q649" s="26">
        <f ca="1">IF(P649&lt;=('Ejercicio 3 - TIR'!$D$22-'Ejercicio 3 - TIR'!$C$22)/('Ejercicio 3 - TIR'!$E$22-'Ejercicio 3 - TIR'!$C$22),'Ejercicio 3 - TIR'!$C$22+SQRT(('Ejercicio 3 - TIR'!$E$22-'Ejercicio 3 - TIR'!$C$22)*('Ejercicio 3 - TIR'!$D$22-'Ejercicio 3 - TIR'!$C$22)*P649),'Ejercicio 3 - TIR'!$E$22-SQRT(('Ejercicio 3 - TIR'!$E$22-'Ejercicio 3 - TIR'!$C$22)*('Ejercicio 3 - TIR'!$E$22-'Ejercicio 3 - TIR'!$D$22)*(1-P649)))</f>
        <v>0.138503660056929</v>
      </c>
      <c r="R649" s="24">
        <f ca="1" t="shared" si="4839"/>
        <v>0.0132029189604967</v>
      </c>
      <c r="S649" s="26">
        <f ca="1">IF(R649&lt;=('Ejercicio 3 - TIR'!$D$23-'Ejercicio 3 - TIR'!$C$23)/('Ejercicio 3 - TIR'!$E$23-'Ejercicio 3 - TIR'!$C$23),'Ejercicio 3 - TIR'!$C$23+SQRT(('Ejercicio 3 - TIR'!$E$23-'Ejercicio 3 - TIR'!$C$23)*('Ejercicio 3 - TIR'!$D$23-'Ejercicio 3 - TIR'!$C$23)*R649),'Ejercicio 3 - TIR'!$E$23-SQRT(('Ejercicio 3 - TIR'!$E$23-'Ejercicio 3 - TIR'!$C$23)*('Ejercicio 3 - TIR'!$E$23-'Ejercicio 3 - TIR'!$D$23)*(1-R649)))</f>
        <v>0.124874961961789</v>
      </c>
      <c r="T649" s="24">
        <f ca="1" t="shared" ref="T649:X649" si="4840">RAND()</f>
        <v>0.664600054380282</v>
      </c>
      <c r="U649" s="26">
        <f ca="1">IF(T649&lt;=('Ejercicio 3 - TIR'!$D$24-'Ejercicio 3 - TIR'!$C$24)/('Ejercicio 3 - TIR'!$E$24-'Ejercicio 3 - TIR'!$C$24),'Ejercicio 3 - TIR'!$C$24+SQRT(('Ejercicio 3 - TIR'!$E$24-'Ejercicio 3 - TIR'!$C$24)*('Ejercicio 3 - TIR'!$D$24-'Ejercicio 3 - TIR'!$C$24)*T649),'Ejercicio 3 - TIR'!$E$24-SQRT(('Ejercicio 3 - TIR'!$E$24-'Ejercicio 3 - TIR'!$C$24)*('Ejercicio 3 - TIR'!$E$24-'Ejercicio 3 - TIR'!$D$24)*(1-T649)))</f>
        <v>0.189354937628792</v>
      </c>
      <c r="V649" s="24">
        <f ca="1" t="shared" si="4840"/>
        <v>0.582102435611447</v>
      </c>
      <c r="W649" s="26">
        <f ca="1">IF(V649&lt;=('Ejercicio 3 - TIR'!$D$25-'Ejercicio 3 - TIR'!$C$25)/('Ejercicio 3 - TIR'!$E$25-'Ejercicio 3 - TIR'!$C$25),'Ejercicio 3 - TIR'!$C$25+SQRT(('Ejercicio 3 - TIR'!$E$25-'Ejercicio 3 - TIR'!$C$25)*('Ejercicio 3 - TIR'!$D$25-'Ejercicio 3 - TIR'!$C$25)*V649),'Ejercicio 3 - TIR'!$E$25-SQRT(('Ejercicio 3 - TIR'!$E$25-'Ejercicio 3 - TIR'!$C$25)*('Ejercicio 3 - TIR'!$E$25-'Ejercicio 3 - TIR'!$D$25)*(1-V649)))</f>
        <v>0.211755503986064</v>
      </c>
      <c r="X649" s="24">
        <f ca="1" t="shared" si="4840"/>
        <v>0.313132767705981</v>
      </c>
      <c r="Y649" s="26">
        <f ca="1">IF(X649&lt;=('Ejercicio 3 - TIR'!$D$26-'Ejercicio 3 - TIR'!$C$26)/('Ejercicio 3 - TIR'!$E$26-'Ejercicio 3 - TIR'!$C$26),'Ejercicio 3 - TIR'!$C$26+SQRT(('Ejercicio 3 - TIR'!$E$26-'Ejercicio 3 - TIR'!$C$26)*('Ejercicio 3 - TIR'!$D$26-'Ejercicio 3 - TIR'!$C$26)*X649),'Ejercicio 3 - TIR'!$E$26-SQRT(('Ejercicio 3 - TIR'!$E$26-'Ejercicio 3 - TIR'!$C$26)*('Ejercicio 3 - TIR'!$E$26-'Ejercicio 3 - TIR'!$D$26)*(1-X649)))</f>
        <v>0.219076768610115</v>
      </c>
      <c r="Z649" s="24">
        <f ca="1" t="shared" si="4764"/>
        <v>1.13850366005693</v>
      </c>
      <c r="AA649" s="24">
        <f ca="1" t="shared" si="4765"/>
        <v>1.2806742612999</v>
      </c>
      <c r="AB649" s="24">
        <f ca="1" t="shared" si="4766"/>
        <v>1.52317625617114</v>
      </c>
      <c r="AC649" s="24">
        <f ca="1" t="shared" si="4767"/>
        <v>1.84571721195626</v>
      </c>
      <c r="AD649" s="24">
        <f ca="1" t="shared" si="4768"/>
        <v>2.25007097451971</v>
      </c>
      <c r="AE649" s="23">
        <f ca="1" t="shared" si="4769"/>
        <v>5095.48848344575</v>
      </c>
      <c r="AF649" s="23">
        <f ca="1" t="shared" si="4770"/>
        <v>5731.78741399277</v>
      </c>
      <c r="AG649" s="23">
        <f ca="1" t="shared" si="4771"/>
        <v>6817.12966227087</v>
      </c>
      <c r="AH649" s="23">
        <f ca="1" t="shared" si="4772"/>
        <v>8260.69438964338</v>
      </c>
      <c r="AI649" s="23">
        <f ca="1" t="shared" si="4773"/>
        <v>10070.4206230022</v>
      </c>
      <c r="AJ649" s="25">
        <f ca="1" t="shared" si="4774"/>
        <v>42341.4857520954</v>
      </c>
      <c r="AK649" s="25">
        <f ca="1" t="shared" si="4775"/>
        <v>51630.4178902178</v>
      </c>
      <c r="AL649" s="25">
        <f ca="1" t="shared" si="4776"/>
        <v>54125.2899500426</v>
      </c>
      <c r="AM649" s="25">
        <f ca="1" t="shared" si="4777"/>
        <v>79188.0161879193</v>
      </c>
      <c r="AN649" s="25">
        <f ca="1" t="shared" si="4778"/>
        <v>88194.6442844337</v>
      </c>
      <c r="AO649" s="25">
        <f ca="1">C649/'Ejercicio 3 - TIR'!$D$7</f>
        <v>18321.0033133407</v>
      </c>
      <c r="AP649" s="25">
        <f ca="1" t="shared" si="4779"/>
        <v>24020.4824387548</v>
      </c>
      <c r="AQ649" s="25">
        <f ca="1" t="shared" si="4780"/>
        <v>33309.4145768772</v>
      </c>
      <c r="AR649" s="25">
        <f ca="1" t="shared" si="4781"/>
        <v>35804.2866367019</v>
      </c>
      <c r="AS649" s="25">
        <f ca="1" t="shared" si="4782"/>
        <v>60867.0128745786</v>
      </c>
      <c r="AT649" s="25">
        <f ca="1" t="shared" si="4783"/>
        <v>69873.6409710931</v>
      </c>
      <c r="AU649" s="25">
        <f ca="1">AP649*'Ejercicio 3 - TIR'!$D$5</f>
        <v>12010.2412193774</v>
      </c>
      <c r="AV649" s="25">
        <f ca="1">AQ649*'Ejercicio 3 - TIR'!$D$5</f>
        <v>16654.7072884386</v>
      </c>
      <c r="AW649" s="25">
        <f ca="1">AR649*'Ejercicio 3 - TIR'!$D$5</f>
        <v>17902.143318351</v>
      </c>
      <c r="AX649" s="25">
        <f ca="1">AS649*'Ejercicio 3 - TIR'!$D$5</f>
        <v>30433.5064372893</v>
      </c>
      <c r="AY649" s="25">
        <f ca="1">AT649*'Ejercicio 3 - TIR'!$D$5</f>
        <v>34936.8204855465</v>
      </c>
      <c r="AZ649" s="25">
        <f ca="1" t="shared" ref="AZ649:BD649" si="4841">AJ649-AU649-AE649</f>
        <v>25235.7560492723</v>
      </c>
      <c r="BA649" s="25">
        <f ca="1" t="shared" si="4841"/>
        <v>29243.9231877865</v>
      </c>
      <c r="BB649" s="25">
        <f ca="1" t="shared" si="4841"/>
        <v>29406.0169694208</v>
      </c>
      <c r="BC649" s="25">
        <f ca="1" t="shared" si="4841"/>
        <v>40493.8153609866</v>
      </c>
      <c r="BD649" s="25">
        <f ca="1" t="shared" si="4841"/>
        <v>43187.403175885</v>
      </c>
      <c r="BE649" s="25">
        <f ca="1" t="shared" ref="BE649:BI649" si="4842">AZ649/Z649</f>
        <v>22165.7223728296</v>
      </c>
      <c r="BF649" s="25">
        <f ca="1" t="shared" si="4842"/>
        <v>22834.7863867457</v>
      </c>
      <c r="BG649" s="25">
        <f ca="1" t="shared" si="4842"/>
        <v>19305.7217444682</v>
      </c>
      <c r="BH649" s="25">
        <f ca="1" t="shared" si="4842"/>
        <v>21939.3388644122</v>
      </c>
      <c r="BI649" s="25">
        <f ca="1" t="shared" si="4842"/>
        <v>19193.7959579713</v>
      </c>
      <c r="BJ649" s="25">
        <f ca="1" t="shared" si="4786"/>
        <v>82779.1174102416</v>
      </c>
      <c r="BK649" s="25">
        <f ca="1" t="shared" si="4787"/>
        <v>41223.5577794273</v>
      </c>
      <c r="BL649" s="25">
        <f ca="1" t="shared" si="4788"/>
        <v>124002.675189669</v>
      </c>
      <c r="BM649" s="25">
        <f ca="1">BK649*'Ejercicio 3 - TIR'!$D$5</f>
        <v>20611.7788897137</v>
      </c>
      <c r="BN649" s="25">
        <f ca="1" t="shared" si="4789"/>
        <v>103390.896299955</v>
      </c>
      <c r="BO649" s="25">
        <f ca="1" t="shared" si="4790"/>
        <v>45950.0600073402</v>
      </c>
      <c r="BP649" s="25">
        <f ca="1" t="shared" si="4791"/>
        <v>-128394.574917373</v>
      </c>
      <c r="BQ649" s="25">
        <f ca="1" t="shared" ref="BQ649:BT649" si="4843">BE649</f>
        <v>22165.7223728296</v>
      </c>
      <c r="BR649" s="25">
        <f ca="1" t="shared" si="4843"/>
        <v>22834.7863867457</v>
      </c>
      <c r="BS649" s="25">
        <f ca="1" t="shared" si="4843"/>
        <v>19305.7217444682</v>
      </c>
      <c r="BT649" s="25">
        <f ca="1" t="shared" si="4843"/>
        <v>21939.3388644122</v>
      </c>
      <c r="BU649" s="25">
        <f ca="1" t="shared" si="4793"/>
        <v>65143.8559653115</v>
      </c>
      <c r="BV649" s="27">
        <f ca="1" t="shared" si="4794"/>
        <v>4.80900395136263</v>
      </c>
    </row>
    <row r="650" ht="15" customHeight="1" spans="1:74">
      <c r="A650" s="23">
        <v>649</v>
      </c>
      <c r="B650" s="24">
        <f ca="1" t="shared" ref="B650:F650" si="4844">RAND()</f>
        <v>0.0303524652220366</v>
      </c>
      <c r="C650" s="25">
        <f ca="1">IF(B650&lt;=('Ejercicio 3 - TIR'!$D$13-'Ejercicio 3 - TIR'!$C$13)/('Ejercicio 3 - TIR'!$E$13-'Ejercicio 3 - TIR'!$C$13),'Ejercicio 3 - TIR'!$C$13+SQRT(('Ejercicio 3 - TIR'!$E$13-'Ejercicio 3 - TIR'!$C$13)*('Ejercicio 3 - TIR'!$D$13-'Ejercicio 3 - TIR'!$C$13)*B650),'Ejercicio 3 - TIR'!$E$13-SQRT(('Ejercicio 3 - TIR'!$E$13-'Ejercicio 3 - TIR'!$C$13)*('Ejercicio 3 - TIR'!$E$13-'Ejercicio 3 - TIR'!$D$13)*(1-B650)))</f>
        <v>63484.3917817626</v>
      </c>
      <c r="D650" s="24">
        <f ca="1" t="shared" si="4844"/>
        <v>0.850361887902875</v>
      </c>
      <c r="E650" s="25">
        <f ca="1">IF(D650&lt;=('Ejercicio 3 - TIR'!$D$14-'Ejercicio 3 - TIR'!$C$14)/('Ejercicio 3 - TIR'!$E$14-'Ejercicio 3 - TIR'!$C$14),'Ejercicio 3 - TIR'!$C$14+SQRT(('Ejercicio 3 - TIR'!$E$14-'Ejercicio 3 - TIR'!$C$14)*('Ejercicio 3 - TIR'!$D$14-'Ejercicio 3 - TIR'!$C$14)*D650),'Ejercicio 3 - TIR'!$E$14-SQRT(('Ejercicio 3 - TIR'!$E$14-'Ejercicio 3 - TIR'!$C$14)*('Ejercicio 3 - TIR'!$E$14-'Ejercicio 3 - TIR'!$D$14)*(1-D650)))</f>
        <v>35262.3089152448</v>
      </c>
      <c r="F650" s="24">
        <f ca="1" t="shared" si="4844"/>
        <v>0.421478558669155</v>
      </c>
      <c r="G650" s="25">
        <f ca="1">IF(F650&lt;=('Ejercicio 3 - TIR'!$D$18-'Ejercicio 3 - TIR'!$C$18)/('Ejercicio 3 - TIR'!$E$18-'Ejercicio 3 - TIR'!$C$18),'Ejercicio 3 - TIR'!$C$18+SQRT(('Ejercicio 3 - TIR'!$E$18-'Ejercicio 3 - TIR'!$C$18)*('Ejercicio 3 - TIR'!$D$18-'Ejercicio 3 - TIR'!$C$18)*F650),'Ejercicio 3 - TIR'!$E$18-SQRT(('Ejercicio 3 - TIR'!$E$18-'Ejercicio 3 - TIR'!$C$18)*('Ejercicio 3 - TIR'!$E$18-'Ejercicio 3 - TIR'!$D$18)*(1-F650)))</f>
        <v>37951.2127251365</v>
      </c>
      <c r="H650" s="24">
        <f ca="1" t="shared" ref="H650:L650" si="4845">RAND()</f>
        <v>0.0195852241160805</v>
      </c>
      <c r="I650" s="25">
        <f ca="1">IF(H650&lt;=('Ejercicio 3 - TIR'!$D$18-'Ejercicio 3 - TIR'!$C$18)/('Ejercicio 3 - TIR'!$E$18-'Ejercicio 3 - TIR'!$C$18),'Ejercicio 3 - TIR'!$C$18+SQRT(('Ejercicio 3 - TIR'!$E$18-'Ejercicio 3 - TIR'!$C$18)*('Ejercicio 3 - TIR'!$D$18-'Ejercicio 3 - TIR'!$C$18)*H650),'Ejercicio 3 - TIR'!$E$18-SQRT(('Ejercicio 3 - TIR'!$E$18-'Ejercicio 3 - TIR'!$C$18)*('Ejercicio 3 - TIR'!$E$18-'Ejercicio 3 - TIR'!$D$18)*(1-H650)))</f>
        <v>31713.996387806</v>
      </c>
      <c r="J650" s="24">
        <f ca="1" t="shared" si="4845"/>
        <v>0.536582434187773</v>
      </c>
      <c r="K650" s="25">
        <f ca="1">IF(J650&lt;=('Ejercicio 3 - TIR'!$D$18-'Ejercicio 3 - TIR'!$C$18)/('Ejercicio 3 - TIR'!$E$18-'Ejercicio 3 - TIR'!$C$18),'Ejercicio 3 - TIR'!$C$18+SQRT(('Ejercicio 3 - TIR'!$E$18-'Ejercicio 3 - TIR'!$C$18)*('Ejercicio 3 - TIR'!$D$18-'Ejercicio 3 - TIR'!$C$18)*J650),'Ejercicio 3 - TIR'!$E$18-SQRT(('Ejercicio 3 - TIR'!$E$18-'Ejercicio 3 - TIR'!$C$18)*('Ejercicio 3 - TIR'!$E$18-'Ejercicio 3 - TIR'!$D$18)*(1-J650)))</f>
        <v>38971.4750809533</v>
      </c>
      <c r="L650" s="24">
        <f ca="1" t="shared" si="4845"/>
        <v>0.924444190073653</v>
      </c>
      <c r="M650" s="25">
        <f ca="1">IF(L650&lt;=('Ejercicio 3 - TIR'!$D$18-'Ejercicio 3 - TIR'!$C$18)/('Ejercicio 3 - TIR'!$E$18-'Ejercicio 3 - TIR'!$C$18),'Ejercicio 3 - TIR'!$C$18+SQRT(('Ejercicio 3 - TIR'!$E$18-'Ejercicio 3 - TIR'!$C$18)*('Ejercicio 3 - TIR'!$D$18-'Ejercicio 3 - TIR'!$C$18)*L650),'Ejercicio 3 - TIR'!$E$18-SQRT(('Ejercicio 3 - TIR'!$E$18-'Ejercicio 3 - TIR'!$C$18)*('Ejercicio 3 - TIR'!$E$18-'Ejercicio 3 - TIR'!$D$18)*(1-L650)))</f>
        <v>42619.5198500143</v>
      </c>
      <c r="N650" s="24">
        <f ca="1" t="shared" ref="N650:R650" si="4846">RAND()</f>
        <v>0.624008022931551</v>
      </c>
      <c r="O650" s="25">
        <f ca="1">IF(N650&lt;=('Ejercicio 3 - TIR'!$D$18-'Ejercicio 3 - TIR'!$C$18)/('Ejercicio 3 - TIR'!$E$18-'Ejercicio 3 - TIR'!$C$18),'Ejercicio 3 - TIR'!$C$18+SQRT(('Ejercicio 3 - TIR'!$E$18-'Ejercicio 3 - TIR'!$C$18)*('Ejercicio 3 - TIR'!$D$18-'Ejercicio 3 - TIR'!$C$18)*N650),'Ejercicio 3 - TIR'!$E$18-SQRT(('Ejercicio 3 - TIR'!$E$18-'Ejercicio 3 - TIR'!$C$18)*('Ejercicio 3 - TIR'!$E$18-'Ejercicio 3 - TIR'!$D$18)*(1-N650)))</f>
        <v>39674.7714928949</v>
      </c>
      <c r="P650" s="24">
        <f ca="1" t="shared" si="4846"/>
        <v>0.801187511487657</v>
      </c>
      <c r="Q650" s="26">
        <f ca="1">IF(P650&lt;=('Ejercicio 3 - TIR'!$D$22-'Ejercicio 3 - TIR'!$C$22)/('Ejercicio 3 - TIR'!$E$22-'Ejercicio 3 - TIR'!$C$22),'Ejercicio 3 - TIR'!$C$22+SQRT(('Ejercicio 3 - TIR'!$E$22-'Ejercicio 3 - TIR'!$C$22)*('Ejercicio 3 - TIR'!$D$22-'Ejercicio 3 - TIR'!$C$22)*P650),'Ejercicio 3 - TIR'!$E$22-SQRT(('Ejercicio 3 - TIR'!$E$22-'Ejercicio 3 - TIR'!$C$22)*('Ejercicio 3 - TIR'!$E$22-'Ejercicio 3 - TIR'!$D$22)*(1-P650)))</f>
        <v>0.161082746517472</v>
      </c>
      <c r="R650" s="24">
        <f ca="1" t="shared" si="4846"/>
        <v>0.0628867578649124</v>
      </c>
      <c r="S650" s="26">
        <f ca="1">IF(R650&lt;=('Ejercicio 3 - TIR'!$D$23-'Ejercicio 3 - TIR'!$C$23)/('Ejercicio 3 - TIR'!$E$23-'Ejercicio 3 - TIR'!$C$23),'Ejercicio 3 - TIR'!$C$23+SQRT(('Ejercicio 3 - TIR'!$E$23-'Ejercicio 3 - TIR'!$C$23)*('Ejercicio 3 - TIR'!$D$23-'Ejercicio 3 - TIR'!$C$23)*R650),'Ejercicio 3 - TIR'!$E$23-SQRT(('Ejercicio 3 - TIR'!$E$23-'Ejercicio 3 - TIR'!$C$23)*('Ejercicio 3 - TIR'!$E$23-'Ejercicio 3 - TIR'!$D$23)*(1-R650)))</f>
        <v>0.130639368597659</v>
      </c>
      <c r="T650" s="24">
        <f ca="1" t="shared" ref="T650:X650" si="4847">RAND()</f>
        <v>0.522325275223609</v>
      </c>
      <c r="U650" s="26">
        <f ca="1">IF(T650&lt;=('Ejercicio 3 - TIR'!$D$24-'Ejercicio 3 - TIR'!$C$24)/('Ejercicio 3 - TIR'!$E$24-'Ejercicio 3 - TIR'!$C$24),'Ejercicio 3 - TIR'!$C$24+SQRT(('Ejercicio 3 - TIR'!$E$24-'Ejercicio 3 - TIR'!$C$24)*('Ejercicio 3 - TIR'!$D$24-'Ejercicio 3 - TIR'!$C$24)*T650),'Ejercicio 3 - TIR'!$E$24-SQRT(('Ejercicio 3 - TIR'!$E$24-'Ejercicio 3 - TIR'!$C$24)*('Ejercicio 3 - TIR'!$E$24-'Ejercicio 3 - TIR'!$D$24)*(1-T650)))</f>
        <v>0.183428300157446</v>
      </c>
      <c r="V650" s="24">
        <f ca="1" t="shared" si="4847"/>
        <v>0.715094848135489</v>
      </c>
      <c r="W650" s="26">
        <f ca="1">IF(V650&lt;=('Ejercicio 3 - TIR'!$D$25-'Ejercicio 3 - TIR'!$C$25)/('Ejercicio 3 - TIR'!$E$25-'Ejercicio 3 - TIR'!$C$25),'Ejercicio 3 - TIR'!$C$25+SQRT(('Ejercicio 3 - TIR'!$E$25-'Ejercicio 3 - TIR'!$C$25)*('Ejercicio 3 - TIR'!$D$25-'Ejercicio 3 - TIR'!$C$25)*V650),'Ejercicio 3 - TIR'!$E$25-SQRT(('Ejercicio 3 - TIR'!$E$25-'Ejercicio 3 - TIR'!$C$25)*('Ejercicio 3 - TIR'!$E$25-'Ejercicio 3 - TIR'!$D$25)*(1-V650)))</f>
        <v>0.2184220324985</v>
      </c>
      <c r="X650" s="24">
        <f ca="1" t="shared" si="4847"/>
        <v>0.816562402704064</v>
      </c>
      <c r="Y650" s="26">
        <f ca="1">IF(X650&lt;=('Ejercicio 3 - TIR'!$D$26-'Ejercicio 3 - TIR'!$C$26)/('Ejercicio 3 - TIR'!$E$26-'Ejercicio 3 - TIR'!$C$26),'Ejercicio 3 - TIR'!$C$26+SQRT(('Ejercicio 3 - TIR'!$E$26-'Ejercicio 3 - TIR'!$C$26)*('Ejercicio 3 - TIR'!$D$26-'Ejercicio 3 - TIR'!$C$26)*X650),'Ejercicio 3 - TIR'!$E$26-SQRT(('Ejercicio 3 - TIR'!$E$26-'Ejercicio 3 - TIR'!$C$26)*('Ejercicio 3 - TIR'!$E$26-'Ejercicio 3 - TIR'!$D$26)*(1-X650)))</f>
        <v>0.248526788765713</v>
      </c>
      <c r="Z650" s="24">
        <f ca="1" t="shared" si="4764"/>
        <v>1.16108274651747</v>
      </c>
      <c r="AA650" s="24">
        <f ca="1" t="shared" si="4765"/>
        <v>1.31276586341215</v>
      </c>
      <c r="AB650" s="24">
        <f ca="1" t="shared" si="4766"/>
        <v>1.55356427424256</v>
      </c>
      <c r="AC650" s="24">
        <f ca="1" t="shared" si="4767"/>
        <v>1.89289694063968</v>
      </c>
      <c r="AD650" s="24">
        <f ca="1" t="shared" si="4768"/>
        <v>2.3633325387613</v>
      </c>
      <c r="AE650" s="23">
        <f ca="1" t="shared" si="4769"/>
        <v>5680.14956861517</v>
      </c>
      <c r="AF650" s="23">
        <f ca="1" t="shared" si="4770"/>
        <v>6422.20072179932</v>
      </c>
      <c r="AG650" s="23">
        <f ca="1" t="shared" si="4771"/>
        <v>7600.21408346889</v>
      </c>
      <c r="AH650" s="23">
        <f ca="1" t="shared" si="4772"/>
        <v>9260.26829100389</v>
      </c>
      <c r="AI650" s="23">
        <f ca="1" t="shared" si="4773"/>
        <v>11561.6930324761</v>
      </c>
      <c r="AJ650" s="25">
        <f ca="1" t="shared" si="4774"/>
        <v>44064.4983045704</v>
      </c>
      <c r="AK650" s="25">
        <f ca="1" t="shared" si="4775"/>
        <v>41633.051850288</v>
      </c>
      <c r="AL650" s="25">
        <f ca="1" t="shared" si="4776"/>
        <v>60544.6914003033</v>
      </c>
      <c r="AM650" s="25">
        <f ca="1" t="shared" si="4777"/>
        <v>80674.3587356241</v>
      </c>
      <c r="AN650" s="25">
        <f ca="1" t="shared" si="4778"/>
        <v>93764.6784370779</v>
      </c>
      <c r="AO650" s="25">
        <f ca="1">C650/'Ejercicio 3 - TIR'!$D$7</f>
        <v>12696.8783563525</v>
      </c>
      <c r="AP650" s="25">
        <f ca="1" t="shared" si="4779"/>
        <v>31367.6199482179</v>
      </c>
      <c r="AQ650" s="25">
        <f ca="1" t="shared" si="4780"/>
        <v>28936.1734939354</v>
      </c>
      <c r="AR650" s="25">
        <f ca="1" t="shared" si="4781"/>
        <v>47847.8130439508</v>
      </c>
      <c r="AS650" s="25">
        <f ca="1" t="shared" si="4782"/>
        <v>67977.4803792716</v>
      </c>
      <c r="AT650" s="25">
        <f ca="1" t="shared" si="4783"/>
        <v>81067.8000807254</v>
      </c>
      <c r="AU650" s="25">
        <f ca="1">AP650*'Ejercicio 3 - TIR'!$D$5</f>
        <v>15683.8099741089</v>
      </c>
      <c r="AV650" s="25">
        <f ca="1">AQ650*'Ejercicio 3 - TIR'!$D$5</f>
        <v>14468.0867469677</v>
      </c>
      <c r="AW650" s="25">
        <f ca="1">AR650*'Ejercicio 3 - TIR'!$D$5</f>
        <v>23923.9065219754</v>
      </c>
      <c r="AX650" s="25">
        <f ca="1">AS650*'Ejercicio 3 - TIR'!$D$5</f>
        <v>33988.7401896358</v>
      </c>
      <c r="AY650" s="25">
        <f ca="1">AT650*'Ejercicio 3 - TIR'!$D$5</f>
        <v>40533.9000403627</v>
      </c>
      <c r="AZ650" s="25">
        <f ca="1" t="shared" ref="AZ650:BD650" si="4848">AJ650-AU650-AE650</f>
        <v>22700.5387618463</v>
      </c>
      <c r="BA650" s="25">
        <f ca="1" t="shared" si="4848"/>
        <v>20742.7643815209</v>
      </c>
      <c r="BB650" s="25">
        <f ca="1" t="shared" si="4848"/>
        <v>29020.570794859</v>
      </c>
      <c r="BC650" s="25">
        <f ca="1" t="shared" si="4848"/>
        <v>37425.3502549844</v>
      </c>
      <c r="BD650" s="25">
        <f ca="1" t="shared" si="4848"/>
        <v>41669.0853642392</v>
      </c>
      <c r="BE650" s="25">
        <f ca="1" t="shared" ref="BE650:BI650" si="4849">AZ650/Z650</f>
        <v>19551.1808524705</v>
      </c>
      <c r="BF650" s="25">
        <f ca="1" t="shared" si="4849"/>
        <v>15800.8103041362</v>
      </c>
      <c r="BG650" s="25">
        <f ca="1" t="shared" si="4849"/>
        <v>18679.9936610334</v>
      </c>
      <c r="BH650" s="25">
        <f ca="1" t="shared" si="4849"/>
        <v>19771.4674536571</v>
      </c>
      <c r="BI650" s="25">
        <f ca="1" t="shared" si="4849"/>
        <v>17631.4947984761</v>
      </c>
      <c r="BJ650" s="25">
        <f ca="1" t="shared" si="4786"/>
        <v>83336.5620512508</v>
      </c>
      <c r="BK650" s="25">
        <f ca="1" t="shared" si="4787"/>
        <v>30006.945760262</v>
      </c>
      <c r="BL650" s="25">
        <f ca="1" t="shared" si="4788"/>
        <v>113343.507811513</v>
      </c>
      <c r="BM650" s="25">
        <f ca="1">BK650*'Ejercicio 3 - TIR'!$D$5</f>
        <v>15003.472880131</v>
      </c>
      <c r="BN650" s="25">
        <f ca="1" t="shared" si="4789"/>
        <v>98340.0349313818</v>
      </c>
      <c r="BO650" s="25">
        <f ca="1" t="shared" si="4790"/>
        <v>41610.7480934211</v>
      </c>
      <c r="BP650" s="25">
        <f ca="1" t="shared" si="4791"/>
        <v>-98746.7006970074</v>
      </c>
      <c r="BQ650" s="25">
        <f ca="1" t="shared" ref="BQ650:BT650" si="4850">BE650</f>
        <v>19551.1808524705</v>
      </c>
      <c r="BR650" s="25">
        <f ca="1" t="shared" si="4850"/>
        <v>15800.8103041362</v>
      </c>
      <c r="BS650" s="25">
        <f ca="1" t="shared" si="4850"/>
        <v>18679.9936610334</v>
      </c>
      <c r="BT650" s="25">
        <f ca="1" t="shared" si="4850"/>
        <v>19771.4674536571</v>
      </c>
      <c r="BU650" s="25">
        <f ca="1" t="shared" si="4793"/>
        <v>59242.2428918972</v>
      </c>
      <c r="BV650" s="27">
        <f ca="1" t="shared" si="4794"/>
        <v>8.81407946602821</v>
      </c>
    </row>
    <row r="651" ht="15" customHeight="1" spans="1:74">
      <c r="A651" s="23">
        <v>650</v>
      </c>
      <c r="B651" s="24">
        <f ca="1" t="shared" ref="B651:F651" si="4851">RAND()</f>
        <v>0.658823893808425</v>
      </c>
      <c r="C651" s="25">
        <f ca="1">IF(B651&lt;=('Ejercicio 3 - TIR'!$D$13-'Ejercicio 3 - TIR'!$C$13)/('Ejercicio 3 - TIR'!$E$13-'Ejercicio 3 - TIR'!$C$13),'Ejercicio 3 - TIR'!$C$13+SQRT(('Ejercicio 3 - TIR'!$E$13-'Ejercicio 3 - TIR'!$C$13)*('Ejercicio 3 - TIR'!$D$13-'Ejercicio 3 - TIR'!$C$13)*B651),'Ejercicio 3 - TIR'!$E$13-SQRT(('Ejercicio 3 - TIR'!$E$13-'Ejercicio 3 - TIR'!$C$13)*('Ejercicio 3 - TIR'!$E$13-'Ejercicio 3 - TIR'!$D$13)*(1-B651)))</f>
        <v>79766.0847231711</v>
      </c>
      <c r="D651" s="24">
        <f ca="1" t="shared" si="4851"/>
        <v>0.421371412520958</v>
      </c>
      <c r="E651" s="25">
        <f ca="1">IF(D651&lt;=('Ejercicio 3 - TIR'!$D$14-'Ejercicio 3 - TIR'!$C$14)/('Ejercicio 3 - TIR'!$E$14-'Ejercicio 3 - TIR'!$C$14),'Ejercicio 3 - TIR'!$C$14+SQRT(('Ejercicio 3 - TIR'!$E$14-'Ejercicio 3 - TIR'!$C$14)*('Ejercicio 3 - TIR'!$D$14-'Ejercicio 3 - TIR'!$C$14)*D651),'Ejercicio 3 - TIR'!$E$14-SQRT(('Ejercicio 3 - TIR'!$E$14-'Ejercicio 3 - TIR'!$C$14)*('Ejercicio 3 - TIR'!$E$14-'Ejercicio 3 - TIR'!$D$14)*(1-D651)))</f>
        <v>30683.6547873183</v>
      </c>
      <c r="F651" s="24">
        <f ca="1" t="shared" si="4851"/>
        <v>0.0326856837539016</v>
      </c>
      <c r="G651" s="25">
        <f ca="1">IF(F651&lt;=('Ejercicio 3 - TIR'!$D$18-'Ejercicio 3 - TIR'!$C$18)/('Ejercicio 3 - TIR'!$E$18-'Ejercicio 3 - TIR'!$C$18),'Ejercicio 3 - TIR'!$C$18+SQRT(('Ejercicio 3 - TIR'!$E$18-'Ejercicio 3 - TIR'!$C$18)*('Ejercicio 3 - TIR'!$D$18-'Ejercicio 3 - TIR'!$C$18)*F651),'Ejercicio 3 - TIR'!$E$18-SQRT(('Ejercicio 3 - TIR'!$E$18-'Ejercicio 3 - TIR'!$C$18)*('Ejercicio 3 - TIR'!$E$18-'Ejercicio 3 - TIR'!$D$18)*(1-F651)))</f>
        <v>32214.2385966931</v>
      </c>
      <c r="H651" s="24">
        <f ca="1" t="shared" ref="H651:L651" si="4852">RAND()</f>
        <v>0.0845290544479813</v>
      </c>
      <c r="I651" s="25">
        <f ca="1">IF(H651&lt;=('Ejercicio 3 - TIR'!$D$18-'Ejercicio 3 - TIR'!$C$18)/('Ejercicio 3 - TIR'!$E$18-'Ejercicio 3 - TIR'!$C$18),'Ejercicio 3 - TIR'!$C$18+SQRT(('Ejercicio 3 - TIR'!$E$18-'Ejercicio 3 - TIR'!$C$18)*('Ejercicio 3 - TIR'!$D$18-'Ejercicio 3 - TIR'!$C$18)*H651),'Ejercicio 3 - TIR'!$E$18-SQRT(('Ejercicio 3 - TIR'!$E$18-'Ejercicio 3 - TIR'!$C$18)*('Ejercicio 3 - TIR'!$E$18-'Ejercicio 3 - TIR'!$D$18)*(1-H651)))</f>
        <v>33560.8086395083</v>
      </c>
      <c r="J651" s="24">
        <f ca="1" t="shared" si="4852"/>
        <v>0.861217263906935</v>
      </c>
      <c r="K651" s="25">
        <f ca="1">IF(J651&lt;=('Ejercicio 3 - TIR'!$D$18-'Ejercicio 3 - TIR'!$C$18)/('Ejercicio 3 - TIR'!$E$18-'Ejercicio 3 - TIR'!$C$18),'Ejercicio 3 - TIR'!$C$18+SQRT(('Ejercicio 3 - TIR'!$E$18-'Ejercicio 3 - TIR'!$C$18)*('Ejercicio 3 - TIR'!$D$18-'Ejercicio 3 - TIR'!$C$18)*J651),'Ejercicio 3 - TIR'!$E$18-SQRT(('Ejercicio 3 - TIR'!$E$18-'Ejercicio 3 - TIR'!$C$18)*('Ejercicio 3 - TIR'!$E$18-'Ejercicio 3 - TIR'!$D$18)*(1-J651)))</f>
        <v>41773.7474979506</v>
      </c>
      <c r="L651" s="24">
        <f ca="1" t="shared" si="4852"/>
        <v>0.435479426232225</v>
      </c>
      <c r="M651" s="25">
        <f ca="1">IF(L651&lt;=('Ejercicio 3 - TIR'!$D$18-'Ejercicio 3 - TIR'!$C$18)/('Ejercicio 3 - TIR'!$E$18-'Ejercicio 3 - TIR'!$C$18),'Ejercicio 3 - TIR'!$C$18+SQRT(('Ejercicio 3 - TIR'!$E$18-'Ejercicio 3 - TIR'!$C$18)*('Ejercicio 3 - TIR'!$D$18-'Ejercicio 3 - TIR'!$C$18)*L651),'Ejercicio 3 - TIR'!$E$18-SQRT(('Ejercicio 3 - TIR'!$E$18-'Ejercicio 3 - TIR'!$C$18)*('Ejercicio 3 - TIR'!$E$18-'Ejercicio 3 - TIR'!$D$18)*(1-L651)))</f>
        <v>38082.1973456996</v>
      </c>
      <c r="N651" s="24">
        <f ca="1" t="shared" ref="N651:R651" si="4853">RAND()</f>
        <v>0.185482281334847</v>
      </c>
      <c r="O651" s="25">
        <f ca="1">IF(N651&lt;=('Ejercicio 3 - TIR'!$D$18-'Ejercicio 3 - TIR'!$C$18)/('Ejercicio 3 - TIR'!$E$18-'Ejercicio 3 - TIR'!$C$18),'Ejercicio 3 - TIR'!$C$18+SQRT(('Ejercicio 3 - TIR'!$E$18-'Ejercicio 3 - TIR'!$C$18)*('Ejercicio 3 - TIR'!$D$18-'Ejercicio 3 - TIR'!$C$18)*N651),'Ejercicio 3 - TIR'!$E$18-SQRT(('Ejercicio 3 - TIR'!$E$18-'Ejercicio 3 - TIR'!$C$18)*('Ejercicio 3 - TIR'!$E$18-'Ejercicio 3 - TIR'!$D$18)*(1-N651)))</f>
        <v>35274.6888249665</v>
      </c>
      <c r="P651" s="24">
        <f ca="1" t="shared" si="4853"/>
        <v>0.655967455703155</v>
      </c>
      <c r="Q651" s="26">
        <f ca="1">IF(P651&lt;=('Ejercicio 3 - TIR'!$D$22-'Ejercicio 3 - TIR'!$C$22)/('Ejercicio 3 - TIR'!$E$22-'Ejercicio 3 - TIR'!$C$22),'Ejercicio 3 - TIR'!$C$22+SQRT(('Ejercicio 3 - TIR'!$E$22-'Ejercicio 3 - TIR'!$C$22)*('Ejercicio 3 - TIR'!$D$22-'Ejercicio 3 - TIR'!$C$22)*P651),'Ejercicio 3 - TIR'!$E$22-SQRT(('Ejercicio 3 - TIR'!$E$22-'Ejercicio 3 - TIR'!$C$22)*('Ejercicio 3 - TIR'!$E$22-'Ejercicio 3 - TIR'!$D$22)*(1-P651)))</f>
        <v>0.155115093334828</v>
      </c>
      <c r="R651" s="24">
        <f ca="1" t="shared" si="4853"/>
        <v>0.36944868392836</v>
      </c>
      <c r="S651" s="26">
        <f ca="1">IF(R651&lt;=('Ejercicio 3 - TIR'!$D$23-'Ejercicio 3 - TIR'!$C$23)/('Ejercicio 3 - TIR'!$E$23-'Ejercicio 3 - TIR'!$C$23),'Ejercicio 3 - TIR'!$C$23+SQRT(('Ejercicio 3 - TIR'!$E$23-'Ejercicio 3 - TIR'!$C$23)*('Ejercicio 3 - TIR'!$D$23-'Ejercicio 3 - TIR'!$C$23)*R651),'Ejercicio 3 - TIR'!$E$23-SQRT(('Ejercicio 3 - TIR'!$E$23-'Ejercicio 3 - TIR'!$C$23)*('Ejercicio 3 - TIR'!$E$23-'Ejercicio 3 - TIR'!$D$23)*(1-R651)))</f>
        <v>0.145787741876152</v>
      </c>
      <c r="T651" s="24">
        <f ca="1" t="shared" ref="T651:X651" si="4854">RAND()</f>
        <v>0.00687940513724827</v>
      </c>
      <c r="U651" s="26">
        <f ca="1">IF(T651&lt;=('Ejercicio 3 - TIR'!$D$24-'Ejercicio 3 - TIR'!$C$24)/('Ejercicio 3 - TIR'!$E$24-'Ejercicio 3 - TIR'!$C$24),'Ejercicio 3 - TIR'!$C$24+SQRT(('Ejercicio 3 - TIR'!$E$24-'Ejercicio 3 - TIR'!$C$24)*('Ejercicio 3 - TIR'!$D$24-'Ejercicio 3 - TIR'!$C$24)*T651),'Ejercicio 3 - TIR'!$E$24-SQRT(('Ejercicio 3 - TIR'!$E$24-'Ejercicio 3 - TIR'!$C$24)*('Ejercicio 3 - TIR'!$E$24-'Ejercicio 3 - TIR'!$D$24)*(1-T651)))</f>
        <v>0.153800888157815</v>
      </c>
      <c r="V651" s="24">
        <f ca="1" t="shared" si="4854"/>
        <v>0.618478114479027</v>
      </c>
      <c r="W651" s="26">
        <f ca="1">IF(V651&lt;=('Ejercicio 3 - TIR'!$D$25-'Ejercicio 3 - TIR'!$C$25)/('Ejercicio 3 - TIR'!$E$25-'Ejercicio 3 - TIR'!$C$25),'Ejercicio 3 - TIR'!$C$25+SQRT(('Ejercicio 3 - TIR'!$E$25-'Ejercicio 3 - TIR'!$C$25)*('Ejercicio 3 - TIR'!$D$25-'Ejercicio 3 - TIR'!$C$25)*V651),'Ejercicio 3 - TIR'!$E$25-SQRT(('Ejercicio 3 - TIR'!$E$25-'Ejercicio 3 - TIR'!$C$25)*('Ejercicio 3 - TIR'!$E$25-'Ejercicio 3 - TIR'!$D$25)*(1-V651)))</f>
        <v>0.213457879107482</v>
      </c>
      <c r="X651" s="24">
        <f ca="1" t="shared" si="4854"/>
        <v>0.544951252748525</v>
      </c>
      <c r="Y651" s="26">
        <f ca="1">IF(X651&lt;=('Ejercicio 3 - TIR'!$D$26-'Ejercicio 3 - TIR'!$C$26)/('Ejercicio 3 - TIR'!$E$26-'Ejercicio 3 - TIR'!$C$26),'Ejercicio 3 - TIR'!$C$26+SQRT(('Ejercicio 3 - TIR'!$E$26-'Ejercicio 3 - TIR'!$C$26)*('Ejercicio 3 - TIR'!$D$26-'Ejercicio 3 - TIR'!$C$26)*X651),'Ejercicio 3 - TIR'!$E$26-SQRT(('Ejercicio 3 - TIR'!$E$26-'Ejercicio 3 - TIR'!$C$26)*('Ejercicio 3 - TIR'!$E$26-'Ejercicio 3 - TIR'!$D$26)*(1-X651)))</f>
        <v>0.230429209859455</v>
      </c>
      <c r="Z651" s="24">
        <f ca="1" t="shared" si="4764"/>
        <v>1.15511509333483</v>
      </c>
      <c r="AA651" s="24">
        <f ca="1" t="shared" si="4765"/>
        <v>1.32351671439917</v>
      </c>
      <c r="AB651" s="24">
        <f ca="1" t="shared" si="4766"/>
        <v>1.52707476056548</v>
      </c>
      <c r="AC651" s="24">
        <f ca="1" t="shared" si="4767"/>
        <v>1.85304090019435</v>
      </c>
      <c r="AD651" s="24">
        <f ca="1" t="shared" si="4768"/>
        <v>2.28003565066339</v>
      </c>
      <c r="AE651" s="23">
        <f ca="1" t="shared" si="4769"/>
        <v>4759.49797618853</v>
      </c>
      <c r="AF651" s="23">
        <f ca="1" t="shared" si="4770"/>
        <v>5453.37443860117</v>
      </c>
      <c r="AG651" s="23">
        <f ca="1" t="shared" si="4771"/>
        <v>6292.10827071516</v>
      </c>
      <c r="AH651" s="23">
        <f ca="1" t="shared" si="4772"/>
        <v>7635.20835729666</v>
      </c>
      <c r="AI651" s="23">
        <f ca="1" t="shared" si="4773"/>
        <v>9394.58338618084</v>
      </c>
      <c r="AJ651" s="25">
        <f ca="1" t="shared" si="4774"/>
        <v>37211.1532233295</v>
      </c>
      <c r="AK651" s="25">
        <f ca="1" t="shared" si="4775"/>
        <v>44418.2911831415</v>
      </c>
      <c r="AL651" s="25">
        <f ca="1" t="shared" si="4776"/>
        <v>63791.6354583558</v>
      </c>
      <c r="AM651" s="25">
        <f ca="1" t="shared" si="4777"/>
        <v>70567.8692508542</v>
      </c>
      <c r="AN651" s="25">
        <f ca="1" t="shared" si="4778"/>
        <v>80427.5480869813</v>
      </c>
      <c r="AO651" s="25">
        <f ca="1">C651/'Ejercicio 3 - TIR'!$D$7</f>
        <v>15953.2169446342</v>
      </c>
      <c r="AP651" s="25">
        <f ca="1" t="shared" si="4779"/>
        <v>21257.9362786953</v>
      </c>
      <c r="AQ651" s="25">
        <f ca="1" t="shared" si="4780"/>
        <v>28465.0742385072</v>
      </c>
      <c r="AR651" s="25">
        <f ca="1" t="shared" si="4781"/>
        <v>47838.4185137215</v>
      </c>
      <c r="AS651" s="25">
        <f ca="1" t="shared" si="4782"/>
        <v>54614.65230622</v>
      </c>
      <c r="AT651" s="25">
        <f ca="1" t="shared" si="4783"/>
        <v>64474.331142347</v>
      </c>
      <c r="AU651" s="25">
        <f ca="1">AP651*'Ejercicio 3 - TIR'!$D$5</f>
        <v>10628.9681393476</v>
      </c>
      <c r="AV651" s="25">
        <f ca="1">AQ651*'Ejercicio 3 - TIR'!$D$5</f>
        <v>14232.5371192536</v>
      </c>
      <c r="AW651" s="25">
        <f ca="1">AR651*'Ejercicio 3 - TIR'!$D$5</f>
        <v>23919.2092568608</v>
      </c>
      <c r="AX651" s="25">
        <f ca="1">AS651*'Ejercicio 3 - TIR'!$D$5</f>
        <v>27307.32615311</v>
      </c>
      <c r="AY651" s="25">
        <f ca="1">AT651*'Ejercicio 3 - TIR'!$D$5</f>
        <v>32237.1655711735</v>
      </c>
      <c r="AZ651" s="25">
        <f ca="1" t="shared" ref="AZ651:BD651" si="4855">AJ651-AU651-AE651</f>
        <v>21822.6871077933</v>
      </c>
      <c r="BA651" s="25">
        <f ca="1" t="shared" si="4855"/>
        <v>24732.3796252867</v>
      </c>
      <c r="BB651" s="25">
        <f ca="1" t="shared" si="4855"/>
        <v>33580.3179307798</v>
      </c>
      <c r="BC651" s="25">
        <f ca="1" t="shared" si="4855"/>
        <v>35625.3347404476</v>
      </c>
      <c r="BD651" s="25">
        <f ca="1" t="shared" si="4855"/>
        <v>38795.7991296269</v>
      </c>
      <c r="BE651" s="25">
        <f ca="1" t="shared" ref="BE651:BI651" si="4856">AZ651/Z651</f>
        <v>18892.218821928</v>
      </c>
      <c r="BF651" s="25">
        <f ca="1" t="shared" si="4856"/>
        <v>18686.8661016603</v>
      </c>
      <c r="BG651" s="25">
        <f ca="1" t="shared" si="4856"/>
        <v>21989.9632931822</v>
      </c>
      <c r="BH651" s="25">
        <f ca="1" t="shared" si="4856"/>
        <v>19225.3364384515</v>
      </c>
      <c r="BI651" s="25">
        <f ca="1" t="shared" si="4856"/>
        <v>17015.435314943</v>
      </c>
      <c r="BJ651" s="25">
        <f ca="1" t="shared" si="4786"/>
        <v>69959.8268077343</v>
      </c>
      <c r="BK651" s="25">
        <f ca="1" t="shared" si="4787"/>
        <v>36373.9033765333</v>
      </c>
      <c r="BL651" s="25">
        <f ca="1" t="shared" si="4788"/>
        <v>106333.730184268</v>
      </c>
      <c r="BM651" s="25">
        <f ca="1">BK651*'Ejercicio 3 - TIR'!$D$5</f>
        <v>18186.9516882667</v>
      </c>
      <c r="BN651" s="25">
        <f ca="1" t="shared" si="4789"/>
        <v>88146.7784960009</v>
      </c>
      <c r="BO651" s="25">
        <f ca="1" t="shared" si="4790"/>
        <v>38660.2632596355</v>
      </c>
      <c r="BP651" s="25">
        <f ca="1" t="shared" si="4791"/>
        <v>-110449.739510489</v>
      </c>
      <c r="BQ651" s="25">
        <f ca="1" t="shared" ref="BQ651:BT651" si="4857">BE651</f>
        <v>18892.218821928</v>
      </c>
      <c r="BR651" s="25">
        <f ca="1" t="shared" si="4857"/>
        <v>18686.8661016603</v>
      </c>
      <c r="BS651" s="25">
        <f ca="1" t="shared" si="4857"/>
        <v>21989.9632931822</v>
      </c>
      <c r="BT651" s="25">
        <f ca="1" t="shared" si="4857"/>
        <v>19225.3364384515</v>
      </c>
      <c r="BU651" s="25">
        <f ca="1" t="shared" si="4793"/>
        <v>55675.6985745785</v>
      </c>
      <c r="BV651" s="27">
        <f ca="1" t="shared" si="4794"/>
        <v>5.80326357167125</v>
      </c>
    </row>
    <row r="652" ht="15" customHeight="1" spans="1:74">
      <c r="A652" s="23">
        <v>651</v>
      </c>
      <c r="B652" s="24">
        <f ca="1" t="shared" ref="B652:F652" si="4858">RAND()</f>
        <v>0.792079934549365</v>
      </c>
      <c r="C652" s="25">
        <f ca="1">IF(B652&lt;=('Ejercicio 3 - TIR'!$D$13-'Ejercicio 3 - TIR'!$C$13)/('Ejercicio 3 - TIR'!$E$13-'Ejercicio 3 - TIR'!$C$13),'Ejercicio 3 - TIR'!$C$13+SQRT(('Ejercicio 3 - TIR'!$E$13-'Ejercicio 3 - TIR'!$C$13)*('Ejercicio 3 - TIR'!$D$13-'Ejercicio 3 - TIR'!$C$13)*B652),'Ejercicio 3 - TIR'!$E$13-SQRT(('Ejercicio 3 - TIR'!$E$13-'Ejercicio 3 - TIR'!$C$13)*('Ejercicio 3 - TIR'!$E$13-'Ejercicio 3 - TIR'!$D$13)*(1-B652)))</f>
        <v>84204.3018976443</v>
      </c>
      <c r="D652" s="24">
        <f ca="1" t="shared" si="4858"/>
        <v>0.727247361255127</v>
      </c>
      <c r="E652" s="25">
        <f ca="1">IF(D652&lt;=('Ejercicio 3 - TIR'!$D$14-'Ejercicio 3 - TIR'!$C$14)/('Ejercicio 3 - TIR'!$E$14-'Ejercicio 3 - TIR'!$C$14),'Ejercicio 3 - TIR'!$C$14+SQRT(('Ejercicio 3 - TIR'!$E$14-'Ejercicio 3 - TIR'!$C$14)*('Ejercicio 3 - TIR'!$D$14-'Ejercicio 3 - TIR'!$C$14)*D652),'Ejercicio 3 - TIR'!$E$14-SQRT(('Ejercicio 3 - TIR'!$E$14-'Ejercicio 3 - TIR'!$C$14)*('Ejercicio 3 - TIR'!$E$14-'Ejercicio 3 - TIR'!$D$14)*(1-D652)))</f>
        <v>33603.6810733258</v>
      </c>
      <c r="F652" s="24">
        <f ca="1" t="shared" si="4858"/>
        <v>0.557650138792782</v>
      </c>
      <c r="G652" s="25">
        <f ca="1">IF(F652&lt;=('Ejercicio 3 - TIR'!$D$18-'Ejercicio 3 - TIR'!$C$18)/('Ejercicio 3 - TIR'!$E$18-'Ejercicio 3 - TIR'!$C$18),'Ejercicio 3 - TIR'!$C$18+SQRT(('Ejercicio 3 - TIR'!$E$18-'Ejercicio 3 - TIR'!$C$18)*('Ejercicio 3 - TIR'!$D$18-'Ejercicio 3 - TIR'!$C$18)*F652),'Ejercicio 3 - TIR'!$E$18-SQRT(('Ejercicio 3 - TIR'!$E$18-'Ejercicio 3 - TIR'!$C$18)*('Ejercicio 3 - TIR'!$E$18-'Ejercicio 3 - TIR'!$D$18)*(1-F652)))</f>
        <v>39145.9018592437</v>
      </c>
      <c r="H652" s="24">
        <f ca="1" t="shared" ref="H652:L652" si="4859">RAND()</f>
        <v>0.623605377268838</v>
      </c>
      <c r="I652" s="25">
        <f ca="1">IF(H652&lt;=('Ejercicio 3 - TIR'!$D$18-'Ejercicio 3 - TIR'!$C$18)/('Ejercicio 3 - TIR'!$E$18-'Ejercicio 3 - TIR'!$C$18),'Ejercicio 3 - TIR'!$C$18+SQRT(('Ejercicio 3 - TIR'!$E$18-'Ejercicio 3 - TIR'!$C$18)*('Ejercicio 3 - TIR'!$D$18-'Ejercicio 3 - TIR'!$C$18)*H652),'Ejercicio 3 - TIR'!$E$18-SQRT(('Ejercicio 3 - TIR'!$E$18-'Ejercicio 3 - TIR'!$C$18)*('Ejercicio 3 - TIR'!$E$18-'Ejercicio 3 - TIR'!$D$18)*(1-H652)))</f>
        <v>39671.6496312845</v>
      </c>
      <c r="J652" s="24">
        <f ca="1" t="shared" si="4859"/>
        <v>0.608186850309365</v>
      </c>
      <c r="K652" s="25">
        <f ca="1">IF(J652&lt;=('Ejercicio 3 - TIR'!$D$18-'Ejercicio 3 - TIR'!$C$18)/('Ejercicio 3 - TIR'!$E$18-'Ejercicio 3 - TIR'!$C$18),'Ejercicio 3 - TIR'!$C$18+SQRT(('Ejercicio 3 - TIR'!$E$18-'Ejercicio 3 - TIR'!$C$18)*('Ejercicio 3 - TIR'!$D$18-'Ejercicio 3 - TIR'!$C$18)*J652),'Ejercicio 3 - TIR'!$E$18-SQRT(('Ejercicio 3 - TIR'!$E$18-'Ejercicio 3 - TIR'!$C$18)*('Ejercicio 3 - TIR'!$E$18-'Ejercicio 3 - TIR'!$D$18)*(1-J652)))</f>
        <v>39551.3364272443</v>
      </c>
      <c r="L652" s="24">
        <f ca="1" t="shared" si="4859"/>
        <v>0.264606149946918</v>
      </c>
      <c r="M652" s="25">
        <f ca="1">IF(L652&lt;=('Ejercicio 3 - TIR'!$D$18-'Ejercicio 3 - TIR'!$C$18)/('Ejercicio 3 - TIR'!$E$18-'Ejercicio 3 - TIR'!$C$18),'Ejercicio 3 - TIR'!$C$18+SQRT(('Ejercicio 3 - TIR'!$E$18-'Ejercicio 3 - TIR'!$C$18)*('Ejercicio 3 - TIR'!$D$18-'Ejercicio 3 - TIR'!$C$18)*L652),'Ejercicio 3 - TIR'!$E$18-SQRT(('Ejercicio 3 - TIR'!$E$18-'Ejercicio 3 - TIR'!$C$18)*('Ejercicio 3 - TIR'!$E$18-'Ejercicio 3 - TIR'!$D$18)*(1-L652)))</f>
        <v>36300.0732132284</v>
      </c>
      <c r="N652" s="24">
        <f ca="1" t="shared" ref="N652:R652" si="4860">RAND()</f>
        <v>0.917857170862411</v>
      </c>
      <c r="O652" s="25">
        <f ca="1">IF(N652&lt;=('Ejercicio 3 - TIR'!$D$18-'Ejercicio 3 - TIR'!$C$18)/('Ejercicio 3 - TIR'!$E$18-'Ejercicio 3 - TIR'!$C$18),'Ejercicio 3 - TIR'!$C$18+SQRT(('Ejercicio 3 - TIR'!$E$18-'Ejercicio 3 - TIR'!$C$18)*('Ejercicio 3 - TIR'!$D$18-'Ejercicio 3 - TIR'!$C$18)*N652),'Ejercicio 3 - TIR'!$E$18-SQRT(('Ejercicio 3 - TIR'!$E$18-'Ejercicio 3 - TIR'!$C$18)*('Ejercicio 3 - TIR'!$E$18-'Ejercicio 3 - TIR'!$D$18)*(1-N652)))</f>
        <v>42517.9218011273</v>
      </c>
      <c r="P652" s="24">
        <f ca="1" t="shared" si="4860"/>
        <v>0.194367394850452</v>
      </c>
      <c r="Q652" s="26">
        <f ca="1">IF(P652&lt;=('Ejercicio 3 - TIR'!$D$22-'Ejercicio 3 - TIR'!$C$22)/('Ejercicio 3 - TIR'!$E$22-'Ejercicio 3 - TIR'!$C$22),'Ejercicio 3 - TIR'!$C$22+SQRT(('Ejercicio 3 - TIR'!$E$22-'Ejercicio 3 - TIR'!$C$22)*('Ejercicio 3 - TIR'!$D$22-'Ejercicio 3 - TIR'!$C$22)*P652),'Ejercicio 3 - TIR'!$E$22-SQRT(('Ejercicio 3 - TIR'!$E$22-'Ejercicio 3 - TIR'!$C$22)*('Ejercicio 3 - TIR'!$E$22-'Ejercicio 3 - TIR'!$D$22)*(1-P652)))</f>
        <v>0.138704579939972</v>
      </c>
      <c r="R652" s="24">
        <f ca="1" t="shared" si="4860"/>
        <v>0.783452511740875</v>
      </c>
      <c r="S652" s="26">
        <f ca="1">IF(R652&lt;=('Ejercicio 3 - TIR'!$D$23-'Ejercicio 3 - TIR'!$C$23)/('Ejercicio 3 - TIR'!$E$23-'Ejercicio 3 - TIR'!$C$23),'Ejercicio 3 - TIR'!$C$23+SQRT(('Ejercicio 3 - TIR'!$E$23-'Ejercicio 3 - TIR'!$C$23)*('Ejercicio 3 - TIR'!$D$23-'Ejercicio 3 - TIR'!$C$23)*R652),'Ejercicio 3 - TIR'!$E$23-SQRT(('Ejercicio 3 - TIR'!$E$23-'Ejercicio 3 - TIR'!$C$23)*('Ejercicio 3 - TIR'!$E$23-'Ejercicio 3 - TIR'!$D$23)*(1-R652)))</f>
        <v>0.160257014438884</v>
      </c>
      <c r="T652" s="24">
        <f ca="1" t="shared" ref="T652:X652" si="4861">RAND()</f>
        <v>0.494980069725509</v>
      </c>
      <c r="U652" s="26">
        <f ca="1">IF(T652&lt;=('Ejercicio 3 - TIR'!$D$24-'Ejercicio 3 - TIR'!$C$24)/('Ejercicio 3 - TIR'!$E$24-'Ejercicio 3 - TIR'!$C$24),'Ejercicio 3 - TIR'!$C$24+SQRT(('Ejercicio 3 - TIR'!$E$24-'Ejercicio 3 - TIR'!$C$24)*('Ejercicio 3 - TIR'!$D$24-'Ejercicio 3 - TIR'!$C$24)*T652),'Ejercicio 3 - TIR'!$E$24-SQRT(('Ejercicio 3 - TIR'!$E$24-'Ejercicio 3 - TIR'!$C$24)*('Ejercicio 3 - TIR'!$E$24-'Ejercicio 3 - TIR'!$D$24)*(1-T652)))</f>
        <v>0.182396066631686</v>
      </c>
      <c r="V652" s="24">
        <f ca="1" t="shared" si="4861"/>
        <v>0.426641456906437</v>
      </c>
      <c r="W652" s="26">
        <f ca="1">IF(V652&lt;=('Ejercicio 3 - TIR'!$D$25-'Ejercicio 3 - TIR'!$C$25)/('Ejercicio 3 - TIR'!$E$25-'Ejercicio 3 - TIR'!$C$25),'Ejercicio 3 - TIR'!$C$25+SQRT(('Ejercicio 3 - TIR'!$E$25-'Ejercicio 3 - TIR'!$C$25)*('Ejercicio 3 - TIR'!$D$25-'Ejercicio 3 - TIR'!$C$25)*V652),'Ejercicio 3 - TIR'!$E$25-SQRT(('Ejercicio 3 - TIR'!$E$25-'Ejercicio 3 - TIR'!$C$25)*('Ejercicio 3 - TIR'!$E$25-'Ejercicio 3 - TIR'!$D$25)*(1-V652)))</f>
        <v>0.205203182023413</v>
      </c>
      <c r="X652" s="24">
        <f ca="1" t="shared" si="4861"/>
        <v>0.389320790729598</v>
      </c>
      <c r="Y652" s="26">
        <f ca="1">IF(X652&lt;=('Ejercicio 3 - TIR'!$D$26-'Ejercicio 3 - TIR'!$C$26)/('Ejercicio 3 - TIR'!$E$26-'Ejercicio 3 - TIR'!$C$26),'Ejercicio 3 - TIR'!$C$26+SQRT(('Ejercicio 3 - TIR'!$E$26-'Ejercicio 3 - TIR'!$C$26)*('Ejercicio 3 - TIR'!$D$26-'Ejercicio 3 - TIR'!$C$26)*X652),'Ejercicio 3 - TIR'!$E$26-SQRT(('Ejercicio 3 - TIR'!$E$26-'Ejercicio 3 - TIR'!$C$26)*('Ejercicio 3 - TIR'!$E$26-'Ejercicio 3 - TIR'!$D$26)*(1-X652)))</f>
        <v>0.222574676926811</v>
      </c>
      <c r="Z652" s="24">
        <f ca="1" t="shared" si="4764"/>
        <v>1.13870457993997</v>
      </c>
      <c r="AA652" s="24">
        <f ca="1" t="shared" si="4765"/>
        <v>1.32118997624904</v>
      </c>
      <c r="AB652" s="24">
        <f ca="1" t="shared" si="4766"/>
        <v>1.56216983119007</v>
      </c>
      <c r="AC652" s="24">
        <f ca="1" t="shared" si="4767"/>
        <v>1.88273205141125</v>
      </c>
      <c r="AD652" s="24">
        <f ca="1" t="shared" si="4768"/>
        <v>2.30178052949386</v>
      </c>
      <c r="AE652" s="23">
        <f ca="1" t="shared" si="4769"/>
        <v>4660.98446771245</v>
      </c>
      <c r="AF652" s="23">
        <f ca="1" t="shared" si="4770"/>
        <v>5407.93992285406</v>
      </c>
      <c r="AG652" s="23">
        <f ca="1" t="shared" si="4771"/>
        <v>6394.3268933631</v>
      </c>
      <c r="AH652" s="23">
        <f ca="1" t="shared" si="4772"/>
        <v>7706.4631187791</v>
      </c>
      <c r="AI652" s="23">
        <f ca="1" t="shared" si="4773"/>
        <v>9421.72665768973</v>
      </c>
      <c r="AJ652" s="25">
        <f ca="1" t="shared" si="4774"/>
        <v>44575.6177330015</v>
      </c>
      <c r="AK652" s="25">
        <f ca="1" t="shared" si="4775"/>
        <v>52413.7858341168</v>
      </c>
      <c r="AL652" s="25">
        <f ca="1" t="shared" si="4776"/>
        <v>61785.90454989</v>
      </c>
      <c r="AM652" s="25">
        <f ca="1" t="shared" si="4777"/>
        <v>68343.3113071201</v>
      </c>
      <c r="AN652" s="25">
        <f ca="1" t="shared" si="4778"/>
        <v>97866.9245563774</v>
      </c>
      <c r="AO652" s="25">
        <f ca="1">C652/'Ejercicio 3 - TIR'!$D$7</f>
        <v>16840.8603795289</v>
      </c>
      <c r="AP652" s="25">
        <f ca="1" t="shared" si="4779"/>
        <v>27734.7573534726</v>
      </c>
      <c r="AQ652" s="25">
        <f ca="1" t="shared" si="4780"/>
        <v>35572.925454588</v>
      </c>
      <c r="AR652" s="25">
        <f ca="1" t="shared" si="4781"/>
        <v>44945.0441703611</v>
      </c>
      <c r="AS652" s="25">
        <f ca="1" t="shared" si="4782"/>
        <v>51502.4509275912</v>
      </c>
      <c r="AT652" s="25">
        <f ca="1" t="shared" si="4783"/>
        <v>81026.0641768486</v>
      </c>
      <c r="AU652" s="25">
        <f ca="1">AP652*'Ejercicio 3 - TIR'!$D$5</f>
        <v>13867.3786767363</v>
      </c>
      <c r="AV652" s="25">
        <f ca="1">AQ652*'Ejercicio 3 - TIR'!$D$5</f>
        <v>17786.462727294</v>
      </c>
      <c r="AW652" s="25">
        <f ca="1">AR652*'Ejercicio 3 - TIR'!$D$5</f>
        <v>22472.5220851806</v>
      </c>
      <c r="AX652" s="25">
        <f ca="1">AS652*'Ejercicio 3 - TIR'!$D$5</f>
        <v>25751.2254637956</v>
      </c>
      <c r="AY652" s="25">
        <f ca="1">AT652*'Ejercicio 3 - TIR'!$D$5</f>
        <v>40513.0320884243</v>
      </c>
      <c r="AZ652" s="25">
        <f ca="1" t="shared" ref="AZ652:BD652" si="4862">AJ652-AU652-AE652</f>
        <v>26047.2545885527</v>
      </c>
      <c r="BA652" s="25">
        <f ca="1" t="shared" si="4862"/>
        <v>29219.3831839688</v>
      </c>
      <c r="BB652" s="25">
        <f ca="1" t="shared" si="4862"/>
        <v>32919.0555713463</v>
      </c>
      <c r="BC652" s="25">
        <f ca="1" t="shared" si="4862"/>
        <v>34885.6227245454</v>
      </c>
      <c r="BD652" s="25">
        <f ca="1" t="shared" si="4862"/>
        <v>47932.1658102634</v>
      </c>
      <c r="BE652" s="25">
        <f ca="1" t="shared" ref="BE652:BI652" si="4863">AZ652/Z652</f>
        <v>22874.4619521297</v>
      </c>
      <c r="BF652" s="25">
        <f ca="1" t="shared" si="4863"/>
        <v>22115.9588774091</v>
      </c>
      <c r="BG652" s="25">
        <f ca="1" t="shared" si="4863"/>
        <v>21072.648385655</v>
      </c>
      <c r="BH652" s="25">
        <f ca="1" t="shared" si="4863"/>
        <v>18529.255237566</v>
      </c>
      <c r="BI652" s="25">
        <f ca="1" t="shared" si="4863"/>
        <v>20823.9513698568</v>
      </c>
      <c r="BJ652" s="25">
        <f ca="1" t="shared" si="4786"/>
        <v>77348.2988139027</v>
      </c>
      <c r="BK652" s="25">
        <f ca="1" t="shared" si="4787"/>
        <v>38763.9645215242</v>
      </c>
      <c r="BL652" s="25">
        <f ca="1" t="shared" si="4788"/>
        <v>116112.263335427</v>
      </c>
      <c r="BM652" s="25">
        <f ca="1">BK652*'Ejercicio 3 - TIR'!$D$5</f>
        <v>19381.9822607621</v>
      </c>
      <c r="BN652" s="25">
        <f ca="1" t="shared" si="4789"/>
        <v>96730.2810746648</v>
      </c>
      <c r="BO652" s="25">
        <f ca="1" t="shared" si="4790"/>
        <v>42024.1112630902</v>
      </c>
      <c r="BP652" s="25">
        <f ca="1" t="shared" si="4791"/>
        <v>-117807.98297097</v>
      </c>
      <c r="BQ652" s="25">
        <f ca="1" t="shared" ref="BQ652:BT652" si="4864">BE652</f>
        <v>22874.4619521297</v>
      </c>
      <c r="BR652" s="25">
        <f ca="1" t="shared" si="4864"/>
        <v>22115.9588774091</v>
      </c>
      <c r="BS652" s="25">
        <f ca="1" t="shared" si="4864"/>
        <v>21072.648385655</v>
      </c>
      <c r="BT652" s="25">
        <f ca="1" t="shared" si="4864"/>
        <v>18529.255237566</v>
      </c>
      <c r="BU652" s="25">
        <f ca="1" t="shared" si="4793"/>
        <v>62848.062632947</v>
      </c>
      <c r="BV652" s="27">
        <f ca="1" t="shared" si="4794"/>
        <v>6.73815027901976</v>
      </c>
    </row>
    <row r="653" ht="15" customHeight="1" spans="1:74">
      <c r="A653" s="23">
        <v>652</v>
      </c>
      <c r="B653" s="24">
        <f ca="1" t="shared" ref="B653:F653" si="4865">RAND()</f>
        <v>0.353855010749283</v>
      </c>
      <c r="C653" s="25">
        <f ca="1">IF(B653&lt;=('Ejercicio 3 - TIR'!$D$13-'Ejercicio 3 - TIR'!$C$13)/('Ejercicio 3 - TIR'!$E$13-'Ejercicio 3 - TIR'!$C$13),'Ejercicio 3 - TIR'!$C$13+SQRT(('Ejercicio 3 - TIR'!$E$13-'Ejercicio 3 - TIR'!$C$13)*('Ejercicio 3 - TIR'!$D$13-'Ejercicio 3 - TIR'!$C$13)*B653),'Ejercicio 3 - TIR'!$E$13-SQRT(('Ejercicio 3 - TIR'!$E$13-'Ejercicio 3 - TIR'!$C$13)*('Ejercicio 3 - TIR'!$E$13-'Ejercicio 3 - TIR'!$D$13)*(1-B653)))</f>
        <v>72154.4619893804</v>
      </c>
      <c r="D653" s="24">
        <f ca="1" t="shared" si="4865"/>
        <v>0.775838747180003</v>
      </c>
      <c r="E653" s="25">
        <f ca="1">IF(D653&lt;=('Ejercicio 3 - TIR'!$D$14-'Ejercicio 3 - TIR'!$C$14)/('Ejercicio 3 - TIR'!$E$14-'Ejercicio 3 - TIR'!$C$14),'Ejercicio 3 - TIR'!$C$14+SQRT(('Ejercicio 3 - TIR'!$E$14-'Ejercicio 3 - TIR'!$C$14)*('Ejercicio 3 - TIR'!$D$14-'Ejercicio 3 - TIR'!$C$14)*D653),'Ejercicio 3 - TIR'!$E$14-SQRT(('Ejercicio 3 - TIR'!$E$14-'Ejercicio 3 - TIR'!$C$14)*('Ejercicio 3 - TIR'!$E$14-'Ejercicio 3 - TIR'!$D$14)*(1-D653)))</f>
        <v>34201.3632703023</v>
      </c>
      <c r="F653" s="24">
        <f ca="1" t="shared" si="4865"/>
        <v>0.614414442729847</v>
      </c>
      <c r="G653" s="25">
        <f ca="1">IF(F653&lt;=('Ejercicio 3 - TIR'!$D$18-'Ejercicio 3 - TIR'!$C$18)/('Ejercicio 3 - TIR'!$E$18-'Ejercicio 3 - TIR'!$C$18),'Ejercicio 3 - TIR'!$C$18+SQRT(('Ejercicio 3 - TIR'!$E$18-'Ejercicio 3 - TIR'!$C$18)*('Ejercicio 3 - TIR'!$D$18-'Ejercicio 3 - TIR'!$C$18)*F653),'Ejercicio 3 - TIR'!$E$18-SQRT(('Ejercicio 3 - TIR'!$E$18-'Ejercicio 3 - TIR'!$C$18)*('Ejercicio 3 - TIR'!$E$18-'Ejercicio 3 - TIR'!$D$18)*(1-F653)))</f>
        <v>39600.1128331638</v>
      </c>
      <c r="H653" s="24">
        <f ca="1" t="shared" ref="H653:L653" si="4866">RAND()</f>
        <v>0.0612736444410487</v>
      </c>
      <c r="I653" s="25">
        <f ca="1">IF(H653&lt;=('Ejercicio 3 - TIR'!$D$18-'Ejercicio 3 - TIR'!$C$18)/('Ejercicio 3 - TIR'!$E$18-'Ejercicio 3 - TIR'!$C$18),'Ejercicio 3 - TIR'!$C$18+SQRT(('Ejercicio 3 - TIR'!$E$18-'Ejercicio 3 - TIR'!$C$18)*('Ejercicio 3 - TIR'!$D$18-'Ejercicio 3 - TIR'!$C$18)*H653),'Ejercicio 3 - TIR'!$E$18-SQRT(('Ejercicio 3 - TIR'!$E$18-'Ejercicio 3 - TIR'!$C$18)*('Ejercicio 3 - TIR'!$E$18-'Ejercicio 3 - TIR'!$D$18)*(1-H653)))</f>
        <v>33031.6739049834</v>
      </c>
      <c r="J653" s="24">
        <f ca="1" t="shared" si="4866"/>
        <v>0.976458153655701</v>
      </c>
      <c r="K653" s="25">
        <f ca="1">IF(J653&lt;=('Ejercicio 3 - TIR'!$D$18-'Ejercicio 3 - TIR'!$C$18)/('Ejercicio 3 - TIR'!$E$18-'Ejercicio 3 - TIR'!$C$18),'Ejercicio 3 - TIR'!$C$18+SQRT(('Ejercicio 3 - TIR'!$E$18-'Ejercicio 3 - TIR'!$C$18)*('Ejercicio 3 - TIR'!$D$18-'Ejercicio 3 - TIR'!$C$18)*J653),'Ejercicio 3 - TIR'!$E$18-SQRT(('Ejercicio 3 - TIR'!$E$18-'Ejercicio 3 - TIR'!$C$18)*('Ejercicio 3 - TIR'!$E$18-'Ejercicio 3 - TIR'!$D$18)*(1-J653)))</f>
        <v>43671.2267026229</v>
      </c>
      <c r="L653" s="24">
        <f ca="1" t="shared" si="4866"/>
        <v>0.146273521367111</v>
      </c>
      <c r="M653" s="25">
        <f ca="1">IF(L653&lt;=('Ejercicio 3 - TIR'!$D$18-'Ejercicio 3 - TIR'!$C$18)/('Ejercicio 3 - TIR'!$E$18-'Ejercicio 3 - TIR'!$C$18),'Ejercicio 3 - TIR'!$C$18+SQRT(('Ejercicio 3 - TIR'!$E$18-'Ejercicio 3 - TIR'!$C$18)*('Ejercicio 3 - TIR'!$D$18-'Ejercicio 3 - TIR'!$C$18)*L653),'Ejercicio 3 - TIR'!$E$18-SQRT(('Ejercicio 3 - TIR'!$E$18-'Ejercicio 3 - TIR'!$C$18)*('Ejercicio 3 - TIR'!$E$18-'Ejercicio 3 - TIR'!$D$18)*(1-L653)))</f>
        <v>34684.1251269652</v>
      </c>
      <c r="N653" s="24">
        <f ca="1" t="shared" ref="N653:R653" si="4867">RAND()</f>
        <v>0.289258390017682</v>
      </c>
      <c r="O653" s="25">
        <f ca="1">IF(N653&lt;=('Ejercicio 3 - TIR'!$D$18-'Ejercicio 3 - TIR'!$C$18)/('Ejercicio 3 - TIR'!$E$18-'Ejercicio 3 - TIR'!$C$18),'Ejercicio 3 - TIR'!$C$18+SQRT(('Ejercicio 3 - TIR'!$E$18-'Ejercicio 3 - TIR'!$C$18)*('Ejercicio 3 - TIR'!$D$18-'Ejercicio 3 - TIR'!$C$18)*N653),'Ejercicio 3 - TIR'!$E$18-SQRT(('Ejercicio 3 - TIR'!$E$18-'Ejercicio 3 - TIR'!$C$18)*('Ejercicio 3 - TIR'!$E$18-'Ejercicio 3 - TIR'!$D$18)*(1-N653)))</f>
        <v>36587.0143845791</v>
      </c>
      <c r="P653" s="24">
        <f ca="1" t="shared" si="4867"/>
        <v>0.934136623553328</v>
      </c>
      <c r="Q653" s="26">
        <f ca="1">IF(P653&lt;=('Ejercicio 3 - TIR'!$D$22-'Ejercicio 3 - TIR'!$C$22)/('Ejercicio 3 - TIR'!$E$22-'Ejercicio 3 - TIR'!$C$22),'Ejercicio 3 - TIR'!$C$22+SQRT(('Ejercicio 3 - TIR'!$E$22-'Ejercicio 3 - TIR'!$C$22)*('Ejercicio 3 - TIR'!$D$22-'Ejercicio 3 - TIR'!$C$22)*P653),'Ejercicio 3 - TIR'!$E$22-SQRT(('Ejercicio 3 - TIR'!$E$22-'Ejercicio 3 - TIR'!$C$22)*('Ejercicio 3 - TIR'!$E$22-'Ejercicio 3 - TIR'!$D$22)*(1-P653)))</f>
        <v>0.16911174588816</v>
      </c>
      <c r="R653" s="24">
        <f ca="1" t="shared" si="4867"/>
        <v>0.0301643470630024</v>
      </c>
      <c r="S653" s="26">
        <f ca="1">IF(R653&lt;=('Ejercicio 3 - TIR'!$D$23-'Ejercicio 3 - TIR'!$C$23)/('Ejercicio 3 - TIR'!$E$23-'Ejercicio 3 - TIR'!$C$23),'Ejercicio 3 - TIR'!$C$23+SQRT(('Ejercicio 3 - TIR'!$E$23-'Ejercicio 3 - TIR'!$C$23)*('Ejercicio 3 - TIR'!$D$23-'Ejercicio 3 - TIR'!$C$23)*R653),'Ejercicio 3 - TIR'!$E$23-SQRT(('Ejercicio 3 - TIR'!$E$23-'Ejercicio 3 - TIR'!$C$23)*('Ejercicio 3 - TIR'!$E$23-'Ejercicio 3 - TIR'!$D$23)*(1-R653)))</f>
        <v>0.127368570058933</v>
      </c>
      <c r="T653" s="24">
        <f ca="1" t="shared" ref="T653:X653" si="4868">RAND()</f>
        <v>0.701151255400136</v>
      </c>
      <c r="U653" s="26">
        <f ca="1">IF(T653&lt;=('Ejercicio 3 - TIR'!$D$24-'Ejercicio 3 - TIR'!$C$24)/('Ejercicio 3 - TIR'!$E$24-'Ejercicio 3 - TIR'!$C$24),'Ejercicio 3 - TIR'!$C$24+SQRT(('Ejercicio 3 - TIR'!$E$24-'Ejercicio 3 - TIR'!$C$24)*('Ejercicio 3 - TIR'!$D$24-'Ejercicio 3 - TIR'!$C$24)*T653),'Ejercicio 3 - TIR'!$E$24-SQRT(('Ejercicio 3 - TIR'!$E$24-'Ejercicio 3 - TIR'!$C$24)*('Ejercicio 3 - TIR'!$E$24-'Ejercicio 3 - TIR'!$D$24)*(1-T653)))</f>
        <v>0.191072910881328</v>
      </c>
      <c r="V653" s="24">
        <f ca="1" t="shared" si="4868"/>
        <v>0.402702847313745</v>
      </c>
      <c r="W653" s="26">
        <f ca="1">IF(V653&lt;=('Ejercicio 3 - TIR'!$D$25-'Ejercicio 3 - TIR'!$C$25)/('Ejercicio 3 - TIR'!$E$25-'Ejercicio 3 - TIR'!$C$25),'Ejercicio 3 - TIR'!$C$25+SQRT(('Ejercicio 3 - TIR'!$E$25-'Ejercicio 3 - TIR'!$C$25)*('Ejercicio 3 - TIR'!$D$25-'Ejercicio 3 - TIR'!$C$25)*V653),'Ejercicio 3 - TIR'!$E$25-SQRT(('Ejercicio 3 - TIR'!$E$25-'Ejercicio 3 - TIR'!$C$25)*('Ejercicio 3 - TIR'!$E$25-'Ejercicio 3 - TIR'!$D$25)*(1-V653)))</f>
        <v>0.204277576240953</v>
      </c>
      <c r="X653" s="24">
        <f ca="1" t="shared" si="4868"/>
        <v>0.83386213727605</v>
      </c>
      <c r="Y653" s="26">
        <f ca="1">IF(X653&lt;=('Ejercicio 3 - TIR'!$D$26-'Ejercicio 3 - TIR'!$C$26)/('Ejercicio 3 - TIR'!$E$26-'Ejercicio 3 - TIR'!$C$26),'Ejercicio 3 - TIR'!$C$26+SQRT(('Ejercicio 3 - TIR'!$E$26-'Ejercicio 3 - TIR'!$C$26)*('Ejercicio 3 - TIR'!$D$26-'Ejercicio 3 - TIR'!$C$26)*X653),'Ejercicio 3 - TIR'!$E$26-SQRT(('Ejercicio 3 - TIR'!$E$26-'Ejercicio 3 - TIR'!$C$26)*('Ejercicio 3 - TIR'!$E$26-'Ejercicio 3 - TIR'!$D$26)*(1-X653)))</f>
        <v>0.250047630165389</v>
      </c>
      <c r="Z653" s="24">
        <f ca="1" t="shared" si="4764"/>
        <v>1.16911174588816</v>
      </c>
      <c r="AA653" s="24">
        <f ca="1" t="shared" si="4765"/>
        <v>1.31801983720104</v>
      </c>
      <c r="AB653" s="24">
        <f ca="1" t="shared" si="4766"/>
        <v>1.56985772409437</v>
      </c>
      <c r="AC653" s="24">
        <f ca="1" t="shared" si="4767"/>
        <v>1.89054445501551</v>
      </c>
      <c r="AD653" s="24">
        <f ca="1" t="shared" si="4768"/>
        <v>2.36327061571445</v>
      </c>
      <c r="AE653" s="23">
        <f ca="1" t="shared" si="4769"/>
        <v>5783.85225439599</v>
      </c>
      <c r="AF653" s="23">
        <f ca="1" t="shared" si="4770"/>
        <v>6520.53324547055</v>
      </c>
      <c r="AG653" s="23">
        <f ca="1" t="shared" si="4771"/>
        <v>7766.43051318108</v>
      </c>
      <c r="AH653" s="23">
        <f ca="1" t="shared" si="4772"/>
        <v>9352.93811445748</v>
      </c>
      <c r="AI653" s="23">
        <f ca="1" t="shared" si="4773"/>
        <v>11691.6181250611</v>
      </c>
      <c r="AJ653" s="25">
        <f ca="1" t="shared" si="4774"/>
        <v>46296.9570517483</v>
      </c>
      <c r="AK653" s="25">
        <f ca="1" t="shared" si="4775"/>
        <v>43536.401462724</v>
      </c>
      <c r="AL653" s="25">
        <f ca="1" t="shared" si="4776"/>
        <v>68557.612559789</v>
      </c>
      <c r="AM653" s="25">
        <f ca="1" t="shared" si="4777"/>
        <v>65571.8804358482</v>
      </c>
      <c r="AN653" s="25">
        <f ca="1" t="shared" si="4778"/>
        <v>86465.0160117979</v>
      </c>
      <c r="AO653" s="25">
        <f ca="1">C653/'Ejercicio 3 - TIR'!$D$7</f>
        <v>14430.8923978761</v>
      </c>
      <c r="AP653" s="25">
        <f ca="1" t="shared" si="4779"/>
        <v>31866.0646538722</v>
      </c>
      <c r="AQ653" s="25">
        <f ca="1" t="shared" si="4780"/>
        <v>29105.5090648479</v>
      </c>
      <c r="AR653" s="25">
        <f ca="1" t="shared" si="4781"/>
        <v>54126.7201619129</v>
      </c>
      <c r="AS653" s="25">
        <f ca="1" t="shared" si="4782"/>
        <v>51140.9880379721</v>
      </c>
      <c r="AT653" s="25">
        <f ca="1" t="shared" si="4783"/>
        <v>72034.1236139218</v>
      </c>
      <c r="AU653" s="25">
        <f ca="1">AP653*'Ejercicio 3 - TIR'!$D$5</f>
        <v>15933.0323269361</v>
      </c>
      <c r="AV653" s="25">
        <f ca="1">AQ653*'Ejercicio 3 - TIR'!$D$5</f>
        <v>14552.7545324239</v>
      </c>
      <c r="AW653" s="25">
        <f ca="1">AR653*'Ejercicio 3 - TIR'!$D$5</f>
        <v>27063.3600809565</v>
      </c>
      <c r="AX653" s="25">
        <f ca="1">AS653*'Ejercicio 3 - TIR'!$D$5</f>
        <v>25570.494018986</v>
      </c>
      <c r="AY653" s="25">
        <f ca="1">AT653*'Ejercicio 3 - TIR'!$D$5</f>
        <v>36017.0618069609</v>
      </c>
      <c r="AZ653" s="25">
        <f ca="1" t="shared" ref="AZ653:BD653" si="4869">AJ653-AU653-AE653</f>
        <v>24580.0724704162</v>
      </c>
      <c r="BA653" s="25">
        <f ca="1" t="shared" si="4869"/>
        <v>22463.1136848295</v>
      </c>
      <c r="BB653" s="25">
        <f ca="1" t="shared" si="4869"/>
        <v>33727.8219656515</v>
      </c>
      <c r="BC653" s="25">
        <f ca="1" t="shared" si="4869"/>
        <v>30648.4483024046</v>
      </c>
      <c r="BD653" s="25">
        <f ca="1" t="shared" si="4869"/>
        <v>38756.3360797759</v>
      </c>
      <c r="BE653" s="25">
        <f ca="1" t="shared" ref="BE653:BI653" si="4870">AZ653/Z653</f>
        <v>21024.570625405</v>
      </c>
      <c r="BF653" s="25">
        <f ca="1" t="shared" si="4870"/>
        <v>17043.0770848885</v>
      </c>
      <c r="BG653" s="25">
        <f ca="1" t="shared" si="4870"/>
        <v>21484.6361221101</v>
      </c>
      <c r="BH653" s="25">
        <f ca="1" t="shared" si="4870"/>
        <v>16211.4401600534</v>
      </c>
      <c r="BI653" s="25">
        <f ca="1" t="shared" si="4870"/>
        <v>16399.4490610036</v>
      </c>
      <c r="BJ653" s="25">
        <f ca="1" t="shared" si="4786"/>
        <v>80827.076834081</v>
      </c>
      <c r="BK653" s="25">
        <f ca="1" t="shared" si="4787"/>
        <v>34104.1039624376</v>
      </c>
      <c r="BL653" s="25">
        <f ca="1" t="shared" si="4788"/>
        <v>114931.180796519</v>
      </c>
      <c r="BM653" s="25">
        <f ca="1">BK653*'Ejercicio 3 - TIR'!$D$5</f>
        <v>17052.0519812188</v>
      </c>
      <c r="BN653" s="25">
        <f ca="1" t="shared" si="4789"/>
        <v>97879.1288152998</v>
      </c>
      <c r="BO653" s="25">
        <f ca="1" t="shared" si="4790"/>
        <v>41416.8094692403</v>
      </c>
      <c r="BP653" s="25">
        <f ca="1" t="shared" si="4791"/>
        <v>-106355.825259683</v>
      </c>
      <c r="BQ653" s="25">
        <f ca="1" t="shared" ref="BQ653:BT653" si="4871">BE653</f>
        <v>21024.570625405</v>
      </c>
      <c r="BR653" s="25">
        <f ca="1" t="shared" si="4871"/>
        <v>17043.0770848885</v>
      </c>
      <c r="BS653" s="25">
        <f ca="1" t="shared" si="4871"/>
        <v>21484.6361221101</v>
      </c>
      <c r="BT653" s="25">
        <f ca="1" t="shared" si="4871"/>
        <v>16211.4401600534</v>
      </c>
      <c r="BU653" s="25">
        <f ca="1" t="shared" si="4793"/>
        <v>57816.2585302439</v>
      </c>
      <c r="BV653" s="27">
        <f ca="1" t="shared" si="4794"/>
        <v>6.79369294482168</v>
      </c>
    </row>
    <row r="654" ht="15" customHeight="1" spans="1:74">
      <c r="A654" s="23">
        <v>653</v>
      </c>
      <c r="B654" s="24">
        <f ca="1" t="shared" ref="B654:F654" si="4872">RAND()</f>
        <v>0.0165670372021038</v>
      </c>
      <c r="C654" s="25">
        <f ca="1">IF(B654&lt;=('Ejercicio 3 - TIR'!$D$13-'Ejercicio 3 - TIR'!$C$13)/('Ejercicio 3 - TIR'!$E$13-'Ejercicio 3 - TIR'!$C$13),'Ejercicio 3 - TIR'!$C$13+SQRT(('Ejercicio 3 - TIR'!$E$13-'Ejercicio 3 - TIR'!$C$13)*('Ejercicio 3 - TIR'!$D$13-'Ejercicio 3 - TIR'!$C$13)*B654),'Ejercicio 3 - TIR'!$E$13-SQRT(('Ejercicio 3 - TIR'!$E$13-'Ejercicio 3 - TIR'!$C$13)*('Ejercicio 3 - TIR'!$E$13-'Ejercicio 3 - TIR'!$D$13)*(1-B654)))</f>
        <v>62574.2600647257</v>
      </c>
      <c r="D654" s="24">
        <f ca="1" t="shared" si="4872"/>
        <v>0.712944985129955</v>
      </c>
      <c r="E654" s="25">
        <f ca="1">IF(D654&lt;=('Ejercicio 3 - TIR'!$D$14-'Ejercicio 3 - TIR'!$C$14)/('Ejercicio 3 - TIR'!$E$14-'Ejercicio 3 - TIR'!$C$14),'Ejercicio 3 - TIR'!$C$14+SQRT(('Ejercicio 3 - TIR'!$E$14-'Ejercicio 3 - TIR'!$C$14)*('Ejercicio 3 - TIR'!$D$14-'Ejercicio 3 - TIR'!$C$14)*D654),'Ejercicio 3 - TIR'!$E$14-SQRT(('Ejercicio 3 - TIR'!$E$14-'Ejercicio 3 - TIR'!$C$14)*('Ejercicio 3 - TIR'!$E$14-'Ejercicio 3 - TIR'!$D$14)*(1-D654)))</f>
        <v>33438.1212880375</v>
      </c>
      <c r="F654" s="24">
        <f ca="1" t="shared" si="4872"/>
        <v>0.336022290071405</v>
      </c>
      <c r="G654" s="25">
        <f ca="1">IF(F654&lt;=('Ejercicio 3 - TIR'!$D$18-'Ejercicio 3 - TIR'!$C$18)/('Ejercicio 3 - TIR'!$E$18-'Ejercicio 3 - TIR'!$C$18),'Ejercicio 3 - TIR'!$C$18+SQRT(('Ejercicio 3 - TIR'!$E$18-'Ejercicio 3 - TIR'!$C$18)*('Ejercicio 3 - TIR'!$D$18-'Ejercicio 3 - TIR'!$C$18)*F654),'Ejercicio 3 - TIR'!$E$18-SQRT(('Ejercicio 3 - TIR'!$E$18-'Ejercicio 3 - TIR'!$C$18)*('Ejercicio 3 - TIR'!$E$18-'Ejercicio 3 - TIR'!$D$18)*(1-F654)))</f>
        <v>37099.5312176728</v>
      </c>
      <c r="H654" s="24">
        <f ca="1" t="shared" ref="H654:L654" si="4873">RAND()</f>
        <v>0.946072900081402</v>
      </c>
      <c r="I654" s="25">
        <f ca="1">IF(H654&lt;=('Ejercicio 3 - TIR'!$D$18-'Ejercicio 3 - TIR'!$C$18)/('Ejercicio 3 - TIR'!$E$18-'Ejercicio 3 - TIR'!$C$18),'Ejercicio 3 - TIR'!$C$18+SQRT(('Ejercicio 3 - TIR'!$E$18-'Ejercicio 3 - TIR'!$C$18)*('Ejercicio 3 - TIR'!$D$18-'Ejercicio 3 - TIR'!$C$18)*H654),'Ejercicio 3 - TIR'!$E$18-SQRT(('Ejercicio 3 - TIR'!$E$18-'Ejercicio 3 - TIR'!$C$18)*('Ejercicio 3 - TIR'!$E$18-'Ejercicio 3 - TIR'!$D$18)*(1-H654)))</f>
        <v>42988.8976918379</v>
      </c>
      <c r="J654" s="24">
        <f ca="1" t="shared" si="4873"/>
        <v>0.634073532535756</v>
      </c>
      <c r="K654" s="25">
        <f ca="1">IF(J654&lt;=('Ejercicio 3 - TIR'!$D$18-'Ejercicio 3 - TIR'!$C$18)/('Ejercicio 3 - TIR'!$E$18-'Ejercicio 3 - TIR'!$C$18),'Ejercicio 3 - TIR'!$C$18+SQRT(('Ejercicio 3 - TIR'!$E$18-'Ejercicio 3 - TIR'!$C$18)*('Ejercicio 3 - TIR'!$D$18-'Ejercicio 3 - TIR'!$C$18)*J654),'Ejercicio 3 - TIR'!$E$18-SQRT(('Ejercicio 3 - TIR'!$E$18-'Ejercicio 3 - TIR'!$C$18)*('Ejercicio 3 - TIR'!$E$18-'Ejercicio 3 - TIR'!$D$18)*(1-J654)))</f>
        <v>39752.4883942696</v>
      </c>
      <c r="L654" s="24">
        <f ca="1" t="shared" si="4873"/>
        <v>0.335786558078721</v>
      </c>
      <c r="M654" s="25">
        <f ca="1">IF(L654&lt;=('Ejercicio 3 - TIR'!$D$18-'Ejercicio 3 - TIR'!$C$18)/('Ejercicio 3 - TIR'!$E$18-'Ejercicio 3 - TIR'!$C$18),'Ejercicio 3 - TIR'!$C$18+SQRT(('Ejercicio 3 - TIR'!$E$18-'Ejercicio 3 - TIR'!$C$18)*('Ejercicio 3 - TIR'!$D$18-'Ejercicio 3 - TIR'!$C$18)*L654),'Ejercicio 3 - TIR'!$E$18-SQRT(('Ejercicio 3 - TIR'!$E$18-'Ejercicio 3 - TIR'!$C$18)*('Ejercicio 3 - TIR'!$E$18-'Ejercicio 3 - TIR'!$D$18)*(1-L654)))</f>
        <v>37097.0404896554</v>
      </c>
      <c r="N654" s="24">
        <f ca="1" t="shared" ref="N654:R654" si="4874">RAND()</f>
        <v>0.258778936352361</v>
      </c>
      <c r="O654" s="25">
        <f ca="1">IF(N654&lt;=('Ejercicio 3 - TIR'!$D$18-'Ejercicio 3 - TIR'!$C$18)/('Ejercicio 3 - TIR'!$E$18-'Ejercicio 3 - TIR'!$C$18),'Ejercicio 3 - TIR'!$C$18+SQRT(('Ejercicio 3 - TIR'!$E$18-'Ejercicio 3 - TIR'!$C$18)*('Ejercicio 3 - TIR'!$D$18-'Ejercicio 3 - TIR'!$C$18)*N654),'Ejercicio 3 - TIR'!$E$18-SQRT(('Ejercicio 3 - TIR'!$E$18-'Ejercicio 3 - TIR'!$C$18)*('Ejercicio 3 - TIR'!$E$18-'Ejercicio 3 - TIR'!$D$18)*(1-N654)))</f>
        <v>36230.3162401963</v>
      </c>
      <c r="P654" s="24">
        <f ca="1" t="shared" si="4874"/>
        <v>0.524547341132367</v>
      </c>
      <c r="Q654" s="26">
        <f ca="1">IF(P654&lt;=('Ejercicio 3 - TIR'!$D$22-'Ejercicio 3 - TIR'!$C$22)/('Ejercicio 3 - TIR'!$E$22-'Ejercicio 3 - TIR'!$C$22),'Ejercicio 3 - TIR'!$C$22+SQRT(('Ejercicio 3 - TIR'!$E$22-'Ejercicio 3 - TIR'!$C$22)*('Ejercicio 3 - TIR'!$D$22-'Ejercicio 3 - TIR'!$C$22)*P654),'Ejercicio 3 - TIR'!$E$22-SQRT(('Ejercicio 3 - TIR'!$E$22-'Ejercicio 3 - TIR'!$C$22)*('Ejercicio 3 - TIR'!$E$22-'Ejercicio 3 - TIR'!$D$22)*(1-P654)))</f>
        <v>0.150745687737331</v>
      </c>
      <c r="R654" s="24">
        <f ca="1" t="shared" si="4874"/>
        <v>0.674154276969573</v>
      </c>
      <c r="S654" s="26">
        <f ca="1">IF(R654&lt;=('Ejercicio 3 - TIR'!$D$23-'Ejercicio 3 - TIR'!$C$23)/('Ejercicio 3 - TIR'!$E$23-'Ejercicio 3 - TIR'!$C$23),'Ejercicio 3 - TIR'!$C$23+SQRT(('Ejercicio 3 - TIR'!$E$23-'Ejercicio 3 - TIR'!$C$23)*('Ejercicio 3 - TIR'!$D$23-'Ejercicio 3 - TIR'!$C$23)*R654),'Ejercicio 3 - TIR'!$E$23-SQRT(('Ejercicio 3 - TIR'!$E$23-'Ejercicio 3 - TIR'!$C$23)*('Ejercicio 3 - TIR'!$E$23-'Ejercicio 3 - TIR'!$D$23)*(1-R654)))</f>
        <v>0.15578177749184</v>
      </c>
      <c r="T654" s="24">
        <f ca="1" t="shared" ref="T654:X654" si="4875">RAND()</f>
        <v>0.0283690017671865</v>
      </c>
      <c r="U654" s="26">
        <f ca="1">IF(T654&lt;=('Ejercicio 3 - TIR'!$D$24-'Ejercicio 3 - TIR'!$C$24)/('Ejercicio 3 - TIR'!$E$24-'Ejercicio 3 - TIR'!$C$24),'Ejercicio 3 - TIR'!$C$24+SQRT(('Ejercicio 3 - TIR'!$E$24-'Ejercicio 3 - TIR'!$C$24)*('Ejercicio 3 - TIR'!$D$24-'Ejercicio 3 - TIR'!$C$24)*T654),'Ejercicio 3 - TIR'!$E$24-SQRT(('Ejercicio 3 - TIR'!$E$24-'Ejercicio 3 - TIR'!$C$24)*('Ejercicio 3 - TIR'!$E$24-'Ejercicio 3 - TIR'!$D$24)*(1-T654)))</f>
        <v>0.157718478069613</v>
      </c>
      <c r="V654" s="24">
        <f ca="1" t="shared" si="4875"/>
        <v>0.125700174909376</v>
      </c>
      <c r="W654" s="26">
        <f ca="1">IF(V654&lt;=('Ejercicio 3 - TIR'!$D$25-'Ejercicio 3 - TIR'!$C$25)/('Ejercicio 3 - TIR'!$E$25-'Ejercicio 3 - TIR'!$C$25),'Ejercicio 3 - TIR'!$C$25+SQRT(('Ejercicio 3 - TIR'!$E$25-'Ejercicio 3 - TIR'!$C$25)*('Ejercicio 3 - TIR'!$D$25-'Ejercicio 3 - TIR'!$C$25)*V654),'Ejercicio 3 - TIR'!$E$25-SQRT(('Ejercicio 3 - TIR'!$E$25-'Ejercicio 3 - TIR'!$C$25)*('Ejercicio 3 - TIR'!$E$25-'Ejercicio 3 - TIR'!$D$25)*(1-V654)))</f>
        <v>0.193265754591169</v>
      </c>
      <c r="X654" s="24">
        <f ca="1" t="shared" si="4875"/>
        <v>0.361766777155149</v>
      </c>
      <c r="Y654" s="26">
        <f ca="1">IF(X654&lt;=('Ejercicio 3 - TIR'!$D$26-'Ejercicio 3 - TIR'!$C$26)/('Ejercicio 3 - TIR'!$E$26-'Ejercicio 3 - TIR'!$C$26),'Ejercicio 3 - TIR'!$C$26+SQRT(('Ejercicio 3 - TIR'!$E$26-'Ejercicio 3 - TIR'!$C$26)*('Ejercicio 3 - TIR'!$D$26-'Ejercicio 3 - TIR'!$C$26)*X654),'Ejercicio 3 - TIR'!$E$26-SQRT(('Ejercicio 3 - TIR'!$E$26-'Ejercicio 3 - TIR'!$C$26)*('Ejercicio 3 - TIR'!$E$26-'Ejercicio 3 - TIR'!$D$26)*(1-X654)))</f>
        <v>0.221293446674479</v>
      </c>
      <c r="Z654" s="24">
        <f ca="1" t="shared" si="4764"/>
        <v>1.15074568773733</v>
      </c>
      <c r="AA654" s="24">
        <f ca="1" t="shared" si="4765"/>
        <v>1.33001089641412</v>
      </c>
      <c r="AB654" s="24">
        <f ca="1" t="shared" si="4766"/>
        <v>1.53977819081256</v>
      </c>
      <c r="AC654" s="24">
        <f ca="1" t="shared" si="4767"/>
        <v>1.83736458476297</v>
      </c>
      <c r="AD654" s="24">
        <f ca="1" t="shared" si="4768"/>
        <v>2.24396132652279</v>
      </c>
      <c r="AE654" s="23">
        <f ca="1" t="shared" si="4769"/>
        <v>5040.6525902095</v>
      </c>
      <c r="AF654" s="23">
        <f ca="1" t="shared" si="4770"/>
        <v>5825.89441043118</v>
      </c>
      <c r="AG654" s="23">
        <f ca="1" t="shared" si="4771"/>
        <v>6744.74561023865</v>
      </c>
      <c r="AH654" s="23">
        <f ca="1" t="shared" si="4772"/>
        <v>8048.2739601269</v>
      </c>
      <c r="AI654" s="23">
        <f ca="1" t="shared" si="4773"/>
        <v>9829.30424454385</v>
      </c>
      <c r="AJ654" s="25">
        <f ca="1" t="shared" si="4774"/>
        <v>42692.1255658135</v>
      </c>
      <c r="AK654" s="25">
        <f ca="1" t="shared" si="4775"/>
        <v>57175.7023549763</v>
      </c>
      <c r="AL654" s="25">
        <f ca="1" t="shared" si="4776"/>
        <v>61210.0146600257</v>
      </c>
      <c r="AM654" s="25">
        <f ca="1" t="shared" si="4777"/>
        <v>68160.7883952109</v>
      </c>
      <c r="AN654" s="25">
        <f ca="1" t="shared" si="4778"/>
        <v>81299.4284906913</v>
      </c>
      <c r="AO654" s="25">
        <f ca="1">C654/'Ejercicio 3 - TIR'!$D$7</f>
        <v>12514.8520129451</v>
      </c>
      <c r="AP654" s="25">
        <f ca="1" t="shared" si="4779"/>
        <v>30177.2735528684</v>
      </c>
      <c r="AQ654" s="25">
        <f ca="1" t="shared" si="4780"/>
        <v>44660.8503420312</v>
      </c>
      <c r="AR654" s="25">
        <f ca="1" t="shared" si="4781"/>
        <v>48695.1626470805</v>
      </c>
      <c r="AS654" s="25">
        <f ca="1" t="shared" si="4782"/>
        <v>55645.9363822658</v>
      </c>
      <c r="AT654" s="25">
        <f ca="1" t="shared" si="4783"/>
        <v>68784.5764777462</v>
      </c>
      <c r="AU654" s="25">
        <f ca="1">AP654*'Ejercicio 3 - TIR'!$D$5</f>
        <v>15088.6367764342</v>
      </c>
      <c r="AV654" s="25">
        <f ca="1">AQ654*'Ejercicio 3 - TIR'!$D$5</f>
        <v>22330.4251710156</v>
      </c>
      <c r="AW654" s="25">
        <f ca="1">AR654*'Ejercicio 3 - TIR'!$D$5</f>
        <v>24347.5813235403</v>
      </c>
      <c r="AX654" s="25">
        <f ca="1">AS654*'Ejercicio 3 - TIR'!$D$5</f>
        <v>27822.9681911329</v>
      </c>
      <c r="AY654" s="25">
        <f ca="1">AT654*'Ejercicio 3 - TIR'!$D$5</f>
        <v>34392.2882388731</v>
      </c>
      <c r="AZ654" s="25">
        <f ca="1" t="shared" ref="AZ654:BD654" si="4876">AJ654-AU654-AE654</f>
        <v>22562.8361991698</v>
      </c>
      <c r="BA654" s="25">
        <f ca="1" t="shared" si="4876"/>
        <v>29019.3827735296</v>
      </c>
      <c r="BB654" s="25">
        <f ca="1" t="shared" si="4876"/>
        <v>30117.6877262468</v>
      </c>
      <c r="BC654" s="25">
        <f ca="1" t="shared" si="4876"/>
        <v>32289.5462439511</v>
      </c>
      <c r="BD654" s="25">
        <f ca="1" t="shared" si="4876"/>
        <v>37077.8360072744</v>
      </c>
      <c r="BE654" s="25">
        <f ca="1" t="shared" ref="BE654:BI654" si="4877">AZ654/Z654</f>
        <v>19607.14381953</v>
      </c>
      <c r="BF654" s="25">
        <f ca="1" t="shared" si="4877"/>
        <v>21818.9060343562</v>
      </c>
      <c r="BG654" s="25">
        <f ca="1" t="shared" si="4877"/>
        <v>19559.7573117679</v>
      </c>
      <c r="BH654" s="25">
        <f ca="1" t="shared" si="4877"/>
        <v>17573.8372839687</v>
      </c>
      <c r="BI654" s="25">
        <f ca="1" t="shared" si="4877"/>
        <v>16523.3845918056</v>
      </c>
      <c r="BJ654" s="25">
        <f ca="1" t="shared" si="4786"/>
        <v>75033.8510019347</v>
      </c>
      <c r="BK654" s="25">
        <f ca="1" t="shared" si="4787"/>
        <v>28082.8439242048</v>
      </c>
      <c r="BL654" s="25">
        <f ca="1" t="shared" si="4788"/>
        <v>103116.69492614</v>
      </c>
      <c r="BM654" s="25">
        <f ca="1">BK654*'Ejercicio 3 - TIR'!$D$5</f>
        <v>14041.4219621024</v>
      </c>
      <c r="BN654" s="25">
        <f ca="1" t="shared" si="4789"/>
        <v>89075.2729640371</v>
      </c>
      <c r="BO654" s="25">
        <f ca="1" t="shared" si="4790"/>
        <v>39695.5472945101</v>
      </c>
      <c r="BP654" s="25">
        <f ca="1" t="shared" si="4791"/>
        <v>-96012.3813527632</v>
      </c>
      <c r="BQ654" s="25">
        <f ca="1" t="shared" ref="BQ654:BT654" si="4878">BE654</f>
        <v>19607.14381953</v>
      </c>
      <c r="BR654" s="25">
        <f ca="1" t="shared" si="4878"/>
        <v>21818.9060343562</v>
      </c>
      <c r="BS654" s="25">
        <f ca="1" t="shared" si="4878"/>
        <v>19559.7573117679</v>
      </c>
      <c r="BT654" s="25">
        <f ca="1" t="shared" si="4878"/>
        <v>17573.8372839687</v>
      </c>
      <c r="BU654" s="25">
        <f ca="1" t="shared" si="4793"/>
        <v>56218.9318863157</v>
      </c>
      <c r="BV654" s="27">
        <f ca="1" t="shared" si="4794"/>
        <v>10.5035800712554</v>
      </c>
    </row>
    <row r="655" ht="15" customHeight="1" spans="1:74">
      <c r="A655" s="23">
        <v>654</v>
      </c>
      <c r="B655" s="24">
        <f ca="1" t="shared" ref="B655:F655" si="4879">RAND()</f>
        <v>0.67184341701383</v>
      </c>
      <c r="C655" s="25">
        <f ca="1">IF(B655&lt;=('Ejercicio 3 - TIR'!$D$13-'Ejercicio 3 - TIR'!$C$13)/('Ejercicio 3 - TIR'!$E$13-'Ejercicio 3 - TIR'!$C$13),'Ejercicio 3 - TIR'!$C$13+SQRT(('Ejercicio 3 - TIR'!$E$13-'Ejercicio 3 - TIR'!$C$13)*('Ejercicio 3 - TIR'!$D$13-'Ejercicio 3 - TIR'!$C$13)*B655),'Ejercicio 3 - TIR'!$E$13-SQRT(('Ejercicio 3 - TIR'!$E$13-'Ejercicio 3 - TIR'!$C$13)*('Ejercicio 3 - TIR'!$E$13-'Ejercicio 3 - TIR'!$D$13)*(1-B655)))</f>
        <v>80155.9102102565</v>
      </c>
      <c r="D655" s="24">
        <f ca="1" t="shared" si="4879"/>
        <v>0.338863265478384</v>
      </c>
      <c r="E655" s="25">
        <f ca="1">IF(D655&lt;=('Ejercicio 3 - TIR'!$D$14-'Ejercicio 3 - TIR'!$C$14)/('Ejercicio 3 - TIR'!$E$14-'Ejercicio 3 - TIR'!$C$14),'Ejercicio 3 - TIR'!$C$14+SQRT(('Ejercicio 3 - TIR'!$E$14-'Ejercicio 3 - TIR'!$C$14)*('Ejercicio 3 - TIR'!$D$14-'Ejercicio 3 - TIR'!$C$14)*D655),'Ejercicio 3 - TIR'!$E$14-SQRT(('Ejercicio 3 - TIR'!$E$14-'Ejercicio 3 - TIR'!$C$14)*('Ejercicio 3 - TIR'!$E$14-'Ejercicio 3 - TIR'!$D$14)*(1-D655)))</f>
        <v>30041.5608563268</v>
      </c>
      <c r="F655" s="24">
        <f ca="1" t="shared" si="4879"/>
        <v>0.759446174165971</v>
      </c>
      <c r="G655" s="25">
        <f ca="1">IF(F655&lt;=('Ejercicio 3 - TIR'!$D$18-'Ejercicio 3 - TIR'!$C$18)/('Ejercicio 3 - TIR'!$E$18-'Ejercicio 3 - TIR'!$C$18),'Ejercicio 3 - TIR'!$C$18+SQRT(('Ejercicio 3 - TIR'!$E$18-'Ejercicio 3 - TIR'!$C$18)*('Ejercicio 3 - TIR'!$D$18-'Ejercicio 3 - TIR'!$C$18)*F655),'Ejercicio 3 - TIR'!$E$18-SQRT(('Ejercicio 3 - TIR'!$E$18-'Ejercicio 3 - TIR'!$C$18)*('Ejercicio 3 - TIR'!$E$18-'Ejercicio 3 - TIR'!$D$18)*(1-F655)))</f>
        <v>40752.4669586274</v>
      </c>
      <c r="H655" s="24">
        <f ca="1" t="shared" ref="H655:L655" si="4880">RAND()</f>
        <v>0.349306910350426</v>
      </c>
      <c r="I655" s="25">
        <f ca="1">IF(H655&lt;=('Ejercicio 3 - TIR'!$D$18-'Ejercicio 3 - TIR'!$C$18)/('Ejercicio 3 - TIR'!$E$18-'Ejercicio 3 - TIR'!$C$18),'Ejercicio 3 - TIR'!$C$18+SQRT(('Ejercicio 3 - TIR'!$E$18-'Ejercicio 3 - TIR'!$C$18)*('Ejercicio 3 - TIR'!$D$18-'Ejercicio 3 - TIR'!$C$18)*H655),'Ejercicio 3 - TIR'!$E$18-SQRT(('Ejercicio 3 - TIR'!$E$18-'Ejercicio 3 - TIR'!$C$18)*('Ejercicio 3 - TIR'!$E$18-'Ejercicio 3 - TIR'!$D$18)*(1-H655)))</f>
        <v>37238.5106584548</v>
      </c>
      <c r="J655" s="24">
        <f ca="1" t="shared" si="4880"/>
        <v>0.0384552870324657</v>
      </c>
      <c r="K655" s="25">
        <f ca="1">IF(J655&lt;=('Ejercicio 3 - TIR'!$D$18-'Ejercicio 3 - TIR'!$C$18)/('Ejercicio 3 - TIR'!$E$18-'Ejercicio 3 - TIR'!$C$18),'Ejercicio 3 - TIR'!$C$18+SQRT(('Ejercicio 3 - TIR'!$E$18-'Ejercicio 3 - TIR'!$C$18)*('Ejercicio 3 - TIR'!$D$18-'Ejercicio 3 - TIR'!$C$18)*J655),'Ejercicio 3 - TIR'!$E$18-SQRT(('Ejercicio 3 - TIR'!$E$18-'Ejercicio 3 - TIR'!$C$18)*('Ejercicio 3 - TIR'!$E$18-'Ejercicio 3 - TIR'!$D$18)*(1-J655)))</f>
        <v>32401.7270983336</v>
      </c>
      <c r="L655" s="24">
        <f ca="1" t="shared" si="4880"/>
        <v>0.745814417432958</v>
      </c>
      <c r="M655" s="25">
        <f ca="1">IF(L655&lt;=('Ejercicio 3 - TIR'!$D$18-'Ejercicio 3 - TIR'!$C$18)/('Ejercicio 3 - TIR'!$E$18-'Ejercicio 3 - TIR'!$C$18),'Ejercicio 3 - TIR'!$C$18+SQRT(('Ejercicio 3 - TIR'!$E$18-'Ejercicio 3 - TIR'!$C$18)*('Ejercicio 3 - TIR'!$D$18-'Ejercicio 3 - TIR'!$C$18)*L655),'Ejercicio 3 - TIR'!$E$18-SQRT(('Ejercicio 3 - TIR'!$E$18-'Ejercicio 3 - TIR'!$C$18)*('Ejercicio 3 - TIR'!$E$18-'Ejercicio 3 - TIR'!$D$18)*(1-L655)))</f>
        <v>40633.7752356838</v>
      </c>
      <c r="N655" s="24">
        <f ca="1" t="shared" ref="N655:R655" si="4881">RAND()</f>
        <v>0.806862817839115</v>
      </c>
      <c r="O655" s="25">
        <f ca="1">IF(N655&lt;=('Ejercicio 3 - TIR'!$D$18-'Ejercicio 3 - TIR'!$C$18)/('Ejercicio 3 - TIR'!$E$18-'Ejercicio 3 - TIR'!$C$18),'Ejercicio 3 - TIR'!$C$18+SQRT(('Ejercicio 3 - TIR'!$E$18-'Ejercicio 3 - TIR'!$C$18)*('Ejercicio 3 - TIR'!$D$18-'Ejercicio 3 - TIR'!$C$18)*N655),'Ejercicio 3 - TIR'!$E$18-SQRT(('Ejercicio 3 - TIR'!$E$18-'Ejercicio 3 - TIR'!$C$18)*('Ejercicio 3 - TIR'!$E$18-'Ejercicio 3 - TIR'!$D$18)*(1-N655)))</f>
        <v>41194.0456305854</v>
      </c>
      <c r="P655" s="24">
        <f ca="1" t="shared" si="4881"/>
        <v>0.00937494762847613</v>
      </c>
      <c r="Q655" s="26">
        <f ca="1">IF(P655&lt;=('Ejercicio 3 - TIR'!$D$22-'Ejercicio 3 - TIR'!$C$22)/('Ejercicio 3 - TIR'!$E$22-'Ejercicio 3 - TIR'!$C$22),'Ejercicio 3 - TIR'!$C$22+SQRT(('Ejercicio 3 - TIR'!$E$22-'Ejercicio 3 - TIR'!$C$22)*('Ejercicio 3 - TIR'!$D$22-'Ejercicio 3 - TIR'!$C$22)*P655),'Ejercicio 3 - TIR'!$E$22-SQRT(('Ejercicio 3 - TIR'!$E$22-'Ejercicio 3 - TIR'!$C$22)*('Ejercicio 3 - TIR'!$E$22-'Ejercicio 3 - TIR'!$D$22)*(1-P655)))</f>
        <v>0.124107907707247</v>
      </c>
      <c r="R655" s="24">
        <f ca="1" t="shared" si="4881"/>
        <v>0.351262780378162</v>
      </c>
      <c r="S655" s="26">
        <f ca="1">IF(R655&lt;=('Ejercicio 3 - TIR'!$D$23-'Ejercicio 3 - TIR'!$C$23)/('Ejercicio 3 - TIR'!$E$23-'Ejercicio 3 - TIR'!$C$23),'Ejercicio 3 - TIR'!$C$23+SQRT(('Ejercicio 3 - TIR'!$E$23-'Ejercicio 3 - TIR'!$C$23)*('Ejercicio 3 - TIR'!$D$23-'Ejercicio 3 - TIR'!$C$23)*R655),'Ejercicio 3 - TIR'!$E$23-SQRT(('Ejercicio 3 - TIR'!$E$23-'Ejercicio 3 - TIR'!$C$23)*('Ejercicio 3 - TIR'!$E$23-'Ejercicio 3 - TIR'!$D$23)*(1-R655)))</f>
        <v>0.145145039365264</v>
      </c>
      <c r="T655" s="24">
        <f ca="1" t="shared" ref="T655:X655" si="4882">RAND()</f>
        <v>0.391109031917285</v>
      </c>
      <c r="U655" s="26">
        <f ca="1">IF(T655&lt;=('Ejercicio 3 - TIR'!$D$24-'Ejercicio 3 - TIR'!$C$24)/('Ejercicio 3 - TIR'!$E$24-'Ejercicio 3 - TIR'!$C$24),'Ejercicio 3 - TIR'!$C$24+SQRT(('Ejercicio 3 - TIR'!$E$24-'Ejercicio 3 - TIR'!$C$24)*('Ejercicio 3 - TIR'!$D$24-'Ejercicio 3 - TIR'!$C$24)*T655),'Ejercicio 3 - TIR'!$E$24-SQRT(('Ejercicio 3 - TIR'!$E$24-'Ejercicio 3 - TIR'!$C$24)*('Ejercicio 3 - TIR'!$E$24-'Ejercicio 3 - TIR'!$D$24)*(1-T655)))</f>
        <v>0.178658837503051</v>
      </c>
      <c r="V655" s="24">
        <f ca="1" t="shared" si="4882"/>
        <v>0.11632820425181</v>
      </c>
      <c r="W655" s="26">
        <f ca="1">IF(V655&lt;=('Ejercicio 3 - TIR'!$D$25-'Ejercicio 3 - TIR'!$C$25)/('Ejercicio 3 - TIR'!$E$25-'Ejercicio 3 - TIR'!$C$25),'Ejercicio 3 - TIR'!$C$25+SQRT(('Ejercicio 3 - TIR'!$E$25-'Ejercicio 3 - TIR'!$C$25)*('Ejercicio 3 - TIR'!$D$25-'Ejercicio 3 - TIR'!$C$25)*V655),'Ejercicio 3 - TIR'!$E$25-SQRT(('Ejercicio 3 - TIR'!$E$25-'Ejercicio 3 - TIR'!$C$25)*('Ejercicio 3 - TIR'!$E$25-'Ejercicio 3 - TIR'!$D$25)*(1-V655)))</f>
        <v>0.192761641193535</v>
      </c>
      <c r="X655" s="24">
        <f ca="1" t="shared" si="4882"/>
        <v>0.478180531066121</v>
      </c>
      <c r="Y655" s="26">
        <f ca="1">IF(X655&lt;=('Ejercicio 3 - TIR'!$D$26-'Ejercicio 3 - TIR'!$C$26)/('Ejercicio 3 - TIR'!$E$26-'Ejercicio 3 - TIR'!$C$26),'Ejercicio 3 - TIR'!$C$26+SQRT(('Ejercicio 3 - TIR'!$E$26-'Ejercicio 3 - TIR'!$C$26)*('Ejercicio 3 - TIR'!$D$26-'Ejercicio 3 - TIR'!$C$26)*X655),'Ejercicio 3 - TIR'!$E$26-SQRT(('Ejercicio 3 - TIR'!$E$26-'Ejercicio 3 - TIR'!$C$26)*('Ejercicio 3 - TIR'!$E$26-'Ejercicio 3 - TIR'!$D$26)*(1-X655)))</f>
        <v>0.226916809324957</v>
      </c>
      <c r="Z655" s="24">
        <f ca="1" t="shared" si="4764"/>
        <v>1.12410790770725</v>
      </c>
      <c r="AA655" s="24">
        <f ca="1" t="shared" si="4765"/>
        <v>1.28726659422222</v>
      </c>
      <c r="AB655" s="24">
        <f ca="1" t="shared" si="4766"/>
        <v>1.51724814750247</v>
      </c>
      <c r="AC655" s="24">
        <f ca="1" t="shared" si="4767"/>
        <v>1.8097153905129</v>
      </c>
      <c r="AD655" s="24">
        <f ca="1" t="shared" si="4768"/>
        <v>2.22037023271436</v>
      </c>
      <c r="AE655" s="23">
        <f ca="1" t="shared" si="4769"/>
        <v>3728.39526213864</v>
      </c>
      <c r="AF655" s="23">
        <f ca="1" t="shared" si="4770"/>
        <v>4269.55333923102</v>
      </c>
      <c r="AG655" s="23">
        <f ca="1" t="shared" si="4771"/>
        <v>5032.34677547531</v>
      </c>
      <c r="AH655" s="23">
        <f ca="1" t="shared" si="4772"/>
        <v>6002.39019897092</v>
      </c>
      <c r="AI655" s="23">
        <f ca="1" t="shared" si="4773"/>
        <v>7364.4334312448</v>
      </c>
      <c r="AJ655" s="25">
        <f ca="1" t="shared" si="4774"/>
        <v>45810.1703667713</v>
      </c>
      <c r="AK655" s="25">
        <f ca="1" t="shared" si="4775"/>
        <v>47935.890789217</v>
      </c>
      <c r="AL655" s="25">
        <f ca="1" t="shared" si="4776"/>
        <v>49161.4604158273</v>
      </c>
      <c r="AM655" s="25">
        <f ca="1" t="shared" si="4777"/>
        <v>73535.568418659</v>
      </c>
      <c r="AN655" s="25">
        <f ca="1" t="shared" si="4778"/>
        <v>91466.0326832287</v>
      </c>
      <c r="AO655" s="25">
        <f ca="1">C655/'Ejercicio 3 - TIR'!$D$7</f>
        <v>16031.1820420513</v>
      </c>
      <c r="AP655" s="25">
        <f ca="1" t="shared" si="4779"/>
        <v>29778.98832472</v>
      </c>
      <c r="AQ655" s="25">
        <f ca="1" t="shared" si="4780"/>
        <v>31904.7087471657</v>
      </c>
      <c r="AR655" s="25">
        <f ca="1" t="shared" si="4781"/>
        <v>33130.278373776</v>
      </c>
      <c r="AS655" s="25">
        <f ca="1" t="shared" si="4782"/>
        <v>57504.3863766077</v>
      </c>
      <c r="AT655" s="25">
        <f ca="1" t="shared" si="4783"/>
        <v>75434.8506411774</v>
      </c>
      <c r="AU655" s="25">
        <f ca="1">AP655*'Ejercicio 3 - TIR'!$D$5</f>
        <v>14889.49416236</v>
      </c>
      <c r="AV655" s="25">
        <f ca="1">AQ655*'Ejercicio 3 - TIR'!$D$5</f>
        <v>15952.3543735828</v>
      </c>
      <c r="AW655" s="25">
        <f ca="1">AR655*'Ejercicio 3 - TIR'!$D$5</f>
        <v>16565.139186888</v>
      </c>
      <c r="AX655" s="25">
        <f ca="1">AS655*'Ejercicio 3 - TIR'!$D$5</f>
        <v>28752.1931883038</v>
      </c>
      <c r="AY655" s="25">
        <f ca="1">AT655*'Ejercicio 3 - TIR'!$D$5</f>
        <v>37717.4253205887</v>
      </c>
      <c r="AZ655" s="25">
        <f ca="1" t="shared" ref="AZ655:BD655" si="4883">AJ655-AU655-AE655</f>
        <v>27192.2809422727</v>
      </c>
      <c r="BA655" s="25">
        <f ca="1" t="shared" si="4883"/>
        <v>27713.9830764031</v>
      </c>
      <c r="BB655" s="25">
        <f ca="1" t="shared" si="4883"/>
        <v>27563.974453464</v>
      </c>
      <c r="BC655" s="25">
        <f ca="1" t="shared" si="4883"/>
        <v>38780.9850313842</v>
      </c>
      <c r="BD655" s="25">
        <f ca="1" t="shared" si="4883"/>
        <v>46384.1739313952</v>
      </c>
      <c r="BE655" s="25">
        <f ca="1" t="shared" ref="BE655:BI655" si="4884">AZ655/Z655</f>
        <v>24190.0984379112</v>
      </c>
      <c r="BF655" s="25">
        <f ca="1" t="shared" si="4884"/>
        <v>21529.3267150681</v>
      </c>
      <c r="BG655" s="25">
        <f ca="1" t="shared" si="4884"/>
        <v>18167.0839399849</v>
      </c>
      <c r="BH655" s="25">
        <f ca="1" t="shared" si="4884"/>
        <v>21429.3281886679</v>
      </c>
      <c r="BI655" s="25">
        <f ca="1" t="shared" si="4884"/>
        <v>20890.2881366282</v>
      </c>
      <c r="BJ655" s="25">
        <f ca="1" t="shared" si="4786"/>
        <v>66703.3874696649</v>
      </c>
      <c r="BK655" s="25">
        <f ca="1" t="shared" si="4787"/>
        <v>35595.1594013957</v>
      </c>
      <c r="BL655" s="25">
        <f ca="1" t="shared" si="4788"/>
        <v>102298.546871061</v>
      </c>
      <c r="BM655" s="25">
        <f ca="1">BK655*'Ejercicio 3 - TIR'!$D$5</f>
        <v>17797.5797006978</v>
      </c>
      <c r="BN655" s="25">
        <f ca="1" t="shared" si="4789"/>
        <v>84500.9671703628</v>
      </c>
      <c r="BO655" s="25">
        <f ca="1" t="shared" si="4790"/>
        <v>38057.1518773525</v>
      </c>
      <c r="BP655" s="25">
        <f ca="1" t="shared" si="4791"/>
        <v>-110197.471066583</v>
      </c>
      <c r="BQ655" s="25">
        <f ca="1" t="shared" ref="BQ655:BT655" si="4885">BE655</f>
        <v>24190.0984379112</v>
      </c>
      <c r="BR655" s="25">
        <f ca="1" t="shared" si="4885"/>
        <v>21529.3267150681</v>
      </c>
      <c r="BS655" s="25">
        <f ca="1" t="shared" si="4885"/>
        <v>18167.0839399849</v>
      </c>
      <c r="BT655" s="25">
        <f ca="1" t="shared" si="4885"/>
        <v>21429.3281886679</v>
      </c>
      <c r="BU655" s="25">
        <f ca="1" t="shared" si="4793"/>
        <v>58947.4400139807</v>
      </c>
      <c r="BV655" s="27">
        <f ca="1" t="shared" si="4794"/>
        <v>8.28208353260946</v>
      </c>
    </row>
    <row r="656" ht="15" customHeight="1" spans="1:74">
      <c r="A656" s="23">
        <v>655</v>
      </c>
      <c r="B656" s="24">
        <f ca="1" t="shared" ref="B656:F656" si="4886">RAND()</f>
        <v>0.326389507010809</v>
      </c>
      <c r="C656" s="25">
        <f ca="1">IF(B656&lt;=('Ejercicio 3 - TIR'!$D$13-'Ejercicio 3 - TIR'!$C$13)/('Ejercicio 3 - TIR'!$E$13-'Ejercicio 3 - TIR'!$C$13),'Ejercicio 3 - TIR'!$C$13+SQRT(('Ejercicio 3 - TIR'!$E$13-'Ejercicio 3 - TIR'!$C$13)*('Ejercicio 3 - TIR'!$D$13-'Ejercicio 3 - TIR'!$C$13)*B656),'Ejercicio 3 - TIR'!$E$13-SQRT(('Ejercicio 3 - TIR'!$E$13-'Ejercicio 3 - TIR'!$C$13)*('Ejercicio 3 - TIR'!$E$13-'Ejercicio 3 - TIR'!$D$13)*(1-B656)))</f>
        <v>71568.8095291979</v>
      </c>
      <c r="D656" s="24">
        <f ca="1" t="shared" si="4886"/>
        <v>0.564654523897452</v>
      </c>
      <c r="E656" s="25">
        <f ca="1">IF(D656&lt;=('Ejercicio 3 - TIR'!$D$14-'Ejercicio 3 - TIR'!$C$14)/('Ejercicio 3 - TIR'!$E$14-'Ejercicio 3 - TIR'!$C$14),'Ejercicio 3 - TIR'!$C$14+SQRT(('Ejercicio 3 - TIR'!$E$14-'Ejercicio 3 - TIR'!$C$14)*('Ejercicio 3 - TIR'!$D$14-'Ejercicio 3 - TIR'!$C$14)*D656),'Ejercicio 3 - TIR'!$E$14-SQRT(('Ejercicio 3 - TIR'!$E$14-'Ejercicio 3 - TIR'!$C$14)*('Ejercicio 3 - TIR'!$E$14-'Ejercicio 3 - TIR'!$D$14)*(1-D656)))</f>
        <v>31919.045760841</v>
      </c>
      <c r="F656" s="24">
        <f ca="1" t="shared" si="4886"/>
        <v>0.760479719233858</v>
      </c>
      <c r="G656" s="25">
        <f ca="1">IF(F656&lt;=('Ejercicio 3 - TIR'!$D$18-'Ejercicio 3 - TIR'!$C$18)/('Ejercicio 3 - TIR'!$E$18-'Ejercicio 3 - TIR'!$C$18),'Ejercicio 3 - TIR'!$C$18+SQRT(('Ejercicio 3 - TIR'!$E$18-'Ejercicio 3 - TIR'!$C$18)*('Ejercicio 3 - TIR'!$D$18-'Ejercicio 3 - TIR'!$C$18)*F656),'Ejercicio 3 - TIR'!$E$18-SQRT(('Ejercicio 3 - TIR'!$E$18-'Ejercicio 3 - TIR'!$C$18)*('Ejercicio 3 - TIR'!$E$18-'Ejercicio 3 - TIR'!$D$18)*(1-F656)))</f>
        <v>40761.601592882</v>
      </c>
      <c r="H656" s="24">
        <f ca="1" t="shared" ref="H656:L656" si="4887">RAND()</f>
        <v>0.228696854965261</v>
      </c>
      <c r="I656" s="25">
        <f ca="1">IF(H656&lt;=('Ejercicio 3 - TIR'!$D$18-'Ejercicio 3 - TIR'!$C$18)/('Ejercicio 3 - TIR'!$E$18-'Ejercicio 3 - TIR'!$C$18),'Ejercicio 3 - TIR'!$C$18+SQRT(('Ejercicio 3 - TIR'!$E$18-'Ejercicio 3 - TIR'!$C$18)*('Ejercicio 3 - TIR'!$D$18-'Ejercicio 3 - TIR'!$C$18)*H656),'Ejercicio 3 - TIR'!$E$18-SQRT(('Ejercicio 3 - TIR'!$E$18-'Ejercicio 3 - TIR'!$C$18)*('Ejercicio 3 - TIR'!$E$18-'Ejercicio 3 - TIR'!$D$18)*(1-H656)))</f>
        <v>35857.0067649602</v>
      </c>
      <c r="J656" s="24">
        <f ca="1" t="shared" si="4887"/>
        <v>0.604302929235251</v>
      </c>
      <c r="K656" s="25">
        <f ca="1">IF(J656&lt;=('Ejercicio 3 - TIR'!$D$18-'Ejercicio 3 - TIR'!$C$18)/('Ejercicio 3 - TIR'!$E$18-'Ejercicio 3 - TIR'!$C$18),'Ejercicio 3 - TIR'!$C$18+SQRT(('Ejercicio 3 - TIR'!$E$18-'Ejercicio 3 - TIR'!$C$18)*('Ejercicio 3 - TIR'!$D$18-'Ejercicio 3 - TIR'!$C$18)*J656),'Ejercicio 3 - TIR'!$E$18-SQRT(('Ejercicio 3 - TIR'!$E$18-'Ejercicio 3 - TIR'!$C$18)*('Ejercicio 3 - TIR'!$E$18-'Ejercicio 3 - TIR'!$D$18)*(1-J656)))</f>
        <v>39520.7898509151</v>
      </c>
      <c r="L656" s="24">
        <f ca="1" t="shared" si="4887"/>
        <v>0.364607141358305</v>
      </c>
      <c r="M656" s="25">
        <f ca="1">IF(L656&lt;=('Ejercicio 3 - TIR'!$D$18-'Ejercicio 3 - TIR'!$C$18)/('Ejercicio 3 - TIR'!$E$18-'Ejercicio 3 - TIR'!$C$18),'Ejercicio 3 - TIR'!$C$18+SQRT(('Ejercicio 3 - TIR'!$E$18-'Ejercicio 3 - TIR'!$C$18)*('Ejercicio 3 - TIR'!$D$18-'Ejercicio 3 - TIR'!$C$18)*L656),'Ejercicio 3 - TIR'!$E$18-SQRT(('Ejercicio 3 - TIR'!$E$18-'Ejercicio 3 - TIR'!$C$18)*('Ejercicio 3 - TIR'!$E$18-'Ejercicio 3 - TIR'!$D$18)*(1-L656)))</f>
        <v>37395.3411823759</v>
      </c>
      <c r="N656" s="24">
        <f ca="1" t="shared" ref="N656:R656" si="4888">RAND()</f>
        <v>0.774245184619702</v>
      </c>
      <c r="O656" s="25">
        <f ca="1">IF(N656&lt;=('Ejercicio 3 - TIR'!$D$18-'Ejercicio 3 - TIR'!$C$18)/('Ejercicio 3 - TIR'!$E$18-'Ejercicio 3 - TIR'!$C$18),'Ejercicio 3 - TIR'!$C$18+SQRT(('Ejercicio 3 - TIR'!$E$18-'Ejercicio 3 - TIR'!$C$18)*('Ejercicio 3 - TIR'!$D$18-'Ejercicio 3 - TIR'!$C$18)*N656),'Ejercicio 3 - TIR'!$E$18-SQRT(('Ejercicio 3 - TIR'!$E$18-'Ejercicio 3 - TIR'!$C$18)*('Ejercicio 3 - TIR'!$E$18-'Ejercicio 3 - TIR'!$D$18)*(1-N656)))</f>
        <v>40885.1960978046</v>
      </c>
      <c r="P656" s="24">
        <f ca="1" t="shared" si="4888"/>
        <v>0.97075488611337</v>
      </c>
      <c r="Q656" s="26">
        <f ca="1">IF(P656&lt;=('Ejercicio 3 - TIR'!$D$22-'Ejercicio 3 - TIR'!$C$22)/('Ejercicio 3 - TIR'!$E$22-'Ejercicio 3 - TIR'!$C$22),'Ejercicio 3 - TIR'!$C$22+SQRT(('Ejercicio 3 - TIR'!$E$22-'Ejercicio 3 - TIR'!$C$22)*('Ejercicio 3 - TIR'!$D$22-'Ejercicio 3 - TIR'!$C$22)*P656),'Ejercicio 3 - TIR'!$E$22-SQRT(('Ejercicio 3 - TIR'!$E$22-'Ejercicio 3 - TIR'!$C$22)*('Ejercicio 3 - TIR'!$E$22-'Ejercicio 3 - TIR'!$D$22)*(1-P656)))</f>
        <v>0.172744574099618</v>
      </c>
      <c r="R656" s="24">
        <f ca="1" t="shared" si="4888"/>
        <v>0.67726218055436</v>
      </c>
      <c r="S656" s="26">
        <f ca="1">IF(R656&lt;=('Ejercicio 3 - TIR'!$D$23-'Ejercicio 3 - TIR'!$C$23)/('Ejercicio 3 - TIR'!$E$23-'Ejercicio 3 - TIR'!$C$23),'Ejercicio 3 - TIR'!$C$23+SQRT(('Ejercicio 3 - TIR'!$E$23-'Ejercicio 3 - TIR'!$C$23)*('Ejercicio 3 - TIR'!$D$23-'Ejercicio 3 - TIR'!$C$23)*R656),'Ejercicio 3 - TIR'!$E$23-SQRT(('Ejercicio 3 - TIR'!$E$23-'Ejercicio 3 - TIR'!$C$23)*('Ejercicio 3 - TIR'!$E$23-'Ejercicio 3 - TIR'!$D$23)*(1-R656)))</f>
        <v>0.155897550435648</v>
      </c>
      <c r="T656" s="24">
        <f ca="1" t="shared" ref="T656:X656" si="4889">RAND()</f>
        <v>0.652516161379551</v>
      </c>
      <c r="U656" s="26">
        <f ca="1">IF(T656&lt;=('Ejercicio 3 - TIR'!$D$24-'Ejercicio 3 - TIR'!$C$24)/('Ejercicio 3 - TIR'!$E$24-'Ejercicio 3 - TIR'!$C$24),'Ejercicio 3 - TIR'!$C$24+SQRT(('Ejercicio 3 - TIR'!$E$24-'Ejercicio 3 - TIR'!$C$24)*('Ejercicio 3 - TIR'!$D$24-'Ejercicio 3 - TIR'!$C$24)*T656),'Ejercicio 3 - TIR'!$E$24-SQRT(('Ejercicio 3 - TIR'!$E$24-'Ejercicio 3 - TIR'!$C$24)*('Ejercicio 3 - TIR'!$E$24-'Ejercicio 3 - TIR'!$D$24)*(1-T656)))</f>
        <v>0.188807777441528</v>
      </c>
      <c r="V656" s="24">
        <f ca="1" t="shared" si="4889"/>
        <v>0.844970248896259</v>
      </c>
      <c r="W656" s="26">
        <f ca="1">IF(V656&lt;=('Ejercicio 3 - TIR'!$D$25-'Ejercicio 3 - TIR'!$C$25)/('Ejercicio 3 - TIR'!$E$25-'Ejercicio 3 - TIR'!$C$25),'Ejercicio 3 - TIR'!$C$25+SQRT(('Ejercicio 3 - TIR'!$E$25-'Ejercicio 3 - TIR'!$C$25)*('Ejercicio 3 - TIR'!$D$25-'Ejercicio 3 - TIR'!$C$25)*V656),'Ejercicio 3 - TIR'!$E$25-SQRT(('Ejercicio 3 - TIR'!$E$25-'Ejercicio 3 - TIR'!$C$25)*('Ejercicio 3 - TIR'!$E$25-'Ejercicio 3 - TIR'!$D$25)*(1-V656)))</f>
        <v>0.226706135381541</v>
      </c>
      <c r="X656" s="24">
        <f ca="1" t="shared" si="4889"/>
        <v>0.0402347753820613</v>
      </c>
      <c r="Y656" s="26">
        <f ca="1">IF(X656&lt;=('Ejercicio 3 - TIR'!$D$26-'Ejercicio 3 - TIR'!$C$26)/('Ejercicio 3 - TIR'!$E$26-'Ejercicio 3 - TIR'!$C$26),'Ejercicio 3 - TIR'!$C$26+SQRT(('Ejercicio 3 - TIR'!$E$26-'Ejercicio 3 - TIR'!$C$26)*('Ejercicio 3 - TIR'!$D$26-'Ejercicio 3 - TIR'!$C$26)*X656),'Ejercicio 3 - TIR'!$E$26-SQRT(('Ejercicio 3 - TIR'!$E$26-'Ejercicio 3 - TIR'!$C$26)*('Ejercicio 3 - TIR'!$E$26-'Ejercicio 3 - TIR'!$D$26)*(1-X656)))</f>
        <v>0.200422758441582</v>
      </c>
      <c r="Z656" s="24">
        <f ca="1" t="shared" si="4764"/>
        <v>1.17274457409962</v>
      </c>
      <c r="AA656" s="24">
        <f ca="1" t="shared" si="4765"/>
        <v>1.35557258048845</v>
      </c>
      <c r="AB656" s="24">
        <f ca="1" t="shared" si="4766"/>
        <v>1.61151522657115</v>
      </c>
      <c r="AC656" s="24">
        <f ca="1" t="shared" si="4767"/>
        <v>1.9768556156956</v>
      </c>
      <c r="AD656" s="24">
        <f ca="1" t="shared" si="4768"/>
        <v>2.37306247123404</v>
      </c>
      <c r="AE656" s="23">
        <f ca="1" t="shared" si="4769"/>
        <v>5513.84196562269</v>
      </c>
      <c r="AF656" s="23">
        <f ca="1" t="shared" si="4770"/>
        <v>6373.43642155255</v>
      </c>
      <c r="AG656" s="23">
        <f ca="1" t="shared" si="4771"/>
        <v>7576.79078697077</v>
      </c>
      <c r="AH656" s="23">
        <f ca="1" t="shared" si="4772"/>
        <v>9294.49574487937</v>
      </c>
      <c r="AI656" s="23">
        <f ca="1" t="shared" si="4773"/>
        <v>11157.3242203916</v>
      </c>
      <c r="AJ656" s="25">
        <f ca="1" t="shared" si="4774"/>
        <v>47802.9470996627</v>
      </c>
      <c r="AK656" s="25">
        <f ca="1" t="shared" si="4775"/>
        <v>48606.7751889687</v>
      </c>
      <c r="AL656" s="25">
        <f ca="1" t="shared" si="4776"/>
        <v>63688.354610868</v>
      </c>
      <c r="AM656" s="25">
        <f ca="1" t="shared" si="4777"/>
        <v>73925.1902172328</v>
      </c>
      <c r="AN656" s="25">
        <f ca="1" t="shared" si="4778"/>
        <v>97023.1244887446</v>
      </c>
      <c r="AO656" s="25">
        <f ca="1">C656/'Ejercicio 3 - TIR'!$D$7</f>
        <v>14313.7619058396</v>
      </c>
      <c r="AP656" s="25">
        <f ca="1" t="shared" si="4779"/>
        <v>33489.1851938231</v>
      </c>
      <c r="AQ656" s="25">
        <f ca="1" t="shared" si="4780"/>
        <v>34293.0132831291</v>
      </c>
      <c r="AR656" s="25">
        <f ca="1" t="shared" si="4781"/>
        <v>49374.5927050285</v>
      </c>
      <c r="AS656" s="25">
        <f ca="1" t="shared" si="4782"/>
        <v>59611.4283113932</v>
      </c>
      <c r="AT656" s="25">
        <f ca="1" t="shared" si="4783"/>
        <v>82709.3625829051</v>
      </c>
      <c r="AU656" s="25">
        <f ca="1">AP656*'Ejercicio 3 - TIR'!$D$5</f>
        <v>16744.5925969115</v>
      </c>
      <c r="AV656" s="25">
        <f ca="1">AQ656*'Ejercicio 3 - TIR'!$D$5</f>
        <v>17146.5066415646</v>
      </c>
      <c r="AW656" s="25">
        <f ca="1">AR656*'Ejercicio 3 - TIR'!$D$5</f>
        <v>24687.2963525142</v>
      </c>
      <c r="AX656" s="25">
        <f ca="1">AS656*'Ejercicio 3 - TIR'!$D$5</f>
        <v>29805.7141556966</v>
      </c>
      <c r="AY656" s="25">
        <f ca="1">AT656*'Ejercicio 3 - TIR'!$D$5</f>
        <v>41354.6812914525</v>
      </c>
      <c r="AZ656" s="25">
        <f ca="1" t="shared" ref="AZ656:BD656" si="4890">AJ656-AU656-AE656</f>
        <v>25544.5125371284</v>
      </c>
      <c r="BA656" s="25">
        <f ca="1" t="shared" si="4890"/>
        <v>25086.8321258516</v>
      </c>
      <c r="BB656" s="25">
        <f ca="1" t="shared" si="4890"/>
        <v>31424.267471383</v>
      </c>
      <c r="BC656" s="25">
        <f ca="1" t="shared" si="4890"/>
        <v>34824.9803166568</v>
      </c>
      <c r="BD656" s="25">
        <f ca="1" t="shared" si="4890"/>
        <v>44511.1189769005</v>
      </c>
      <c r="BE656" s="25">
        <f ca="1" t="shared" ref="BE656:BI656" si="4891">AZ656/Z656</f>
        <v>21781.8211239565</v>
      </c>
      <c r="BF656" s="25">
        <f ca="1" t="shared" si="4891"/>
        <v>18506.4470076639</v>
      </c>
      <c r="BG656" s="25">
        <f ca="1" t="shared" si="4891"/>
        <v>19499.826593786</v>
      </c>
      <c r="BH656" s="25">
        <f ca="1" t="shared" si="4891"/>
        <v>17616.3499449113</v>
      </c>
      <c r="BI656" s="25">
        <f ca="1" t="shared" si="4891"/>
        <v>18756.8256278368</v>
      </c>
      <c r="BJ656" s="25">
        <f ca="1" t="shared" si="4786"/>
        <v>75745.8896126538</v>
      </c>
      <c r="BK656" s="25">
        <f ca="1" t="shared" si="4787"/>
        <v>33967.4512009274</v>
      </c>
      <c r="BL656" s="25">
        <f ca="1" t="shared" si="4788"/>
        <v>109713.340813581</v>
      </c>
      <c r="BM656" s="25">
        <f ca="1">BK656*'Ejercicio 3 - TIR'!$D$5</f>
        <v>16983.7256004637</v>
      </c>
      <c r="BN656" s="25">
        <f ca="1" t="shared" si="4789"/>
        <v>92729.6152131174</v>
      </c>
      <c r="BO656" s="25">
        <f ca="1" t="shared" si="4790"/>
        <v>39075.9267137608</v>
      </c>
      <c r="BP656" s="25">
        <f ca="1" t="shared" si="4791"/>
        <v>-103487.855290039</v>
      </c>
      <c r="BQ656" s="25">
        <f ca="1" t="shared" ref="BQ656:BT656" si="4892">BE656</f>
        <v>21781.8211239565</v>
      </c>
      <c r="BR656" s="25">
        <f ca="1" t="shared" si="4892"/>
        <v>18506.4470076639</v>
      </c>
      <c r="BS656" s="25">
        <f ca="1" t="shared" si="4892"/>
        <v>19499.826593786</v>
      </c>
      <c r="BT656" s="25">
        <f ca="1" t="shared" si="4892"/>
        <v>17616.3499449113</v>
      </c>
      <c r="BU656" s="25">
        <f ca="1" t="shared" si="4793"/>
        <v>57832.7523415976</v>
      </c>
      <c r="BV656" s="27">
        <f ca="1" t="shared" si="4794"/>
        <v>8.10451836639528</v>
      </c>
    </row>
    <row r="657" ht="15" customHeight="1" spans="1:74">
      <c r="A657" s="23">
        <v>656</v>
      </c>
      <c r="B657" s="24">
        <f ca="1" t="shared" ref="B657:F657" si="4893">RAND()</f>
        <v>0.852832048771031</v>
      </c>
      <c r="C657" s="25">
        <f ca="1">IF(B657&lt;=('Ejercicio 3 - TIR'!$D$13-'Ejercicio 3 - TIR'!$C$13)/('Ejercicio 3 - TIR'!$E$13-'Ejercicio 3 - TIR'!$C$13),'Ejercicio 3 - TIR'!$C$13+SQRT(('Ejercicio 3 - TIR'!$E$13-'Ejercicio 3 - TIR'!$C$13)*('Ejercicio 3 - TIR'!$D$13-'Ejercicio 3 - TIR'!$C$13)*B657),'Ejercicio 3 - TIR'!$E$13-SQRT(('Ejercicio 3 - TIR'!$E$13-'Ejercicio 3 - TIR'!$C$13)*('Ejercicio 3 - TIR'!$E$13-'Ejercicio 3 - TIR'!$D$13)*(1-B657)))</f>
        <v>86710.848730082</v>
      </c>
      <c r="D657" s="24">
        <f ca="1" t="shared" si="4893"/>
        <v>0.608844727403509</v>
      </c>
      <c r="E657" s="25">
        <f ca="1">IF(D657&lt;=('Ejercicio 3 - TIR'!$D$14-'Ejercicio 3 - TIR'!$C$14)/('Ejercicio 3 - TIR'!$E$14-'Ejercicio 3 - TIR'!$C$14),'Ejercicio 3 - TIR'!$C$14+SQRT(('Ejercicio 3 - TIR'!$E$14-'Ejercicio 3 - TIR'!$C$14)*('Ejercicio 3 - TIR'!$D$14-'Ejercicio 3 - TIR'!$C$14)*D657),'Ejercicio 3 - TIR'!$E$14-SQRT(('Ejercicio 3 - TIR'!$E$14-'Ejercicio 3 - TIR'!$C$14)*('Ejercicio 3 - TIR'!$E$14-'Ejercicio 3 - TIR'!$D$14)*(1-D657)))</f>
        <v>32340.1507267131</v>
      </c>
      <c r="F657" s="24">
        <f ca="1" t="shared" si="4893"/>
        <v>0.448300386796822</v>
      </c>
      <c r="G657" s="25">
        <f ca="1">IF(F657&lt;=('Ejercicio 3 - TIR'!$D$18-'Ejercicio 3 - TIR'!$C$18)/('Ejercicio 3 - TIR'!$E$18-'Ejercicio 3 - TIR'!$C$18),'Ejercicio 3 - TIR'!$C$18+SQRT(('Ejercicio 3 - TIR'!$E$18-'Ejercicio 3 - TIR'!$C$18)*('Ejercicio 3 - TIR'!$D$18-'Ejercicio 3 - TIR'!$C$18)*F657),'Ejercicio 3 - TIR'!$E$18-SQRT(('Ejercicio 3 - TIR'!$E$18-'Ejercicio 3 - TIR'!$C$18)*('Ejercicio 3 - TIR'!$E$18-'Ejercicio 3 - TIR'!$D$18)*(1-F657)))</f>
        <v>38200.3084100248</v>
      </c>
      <c r="H657" s="24">
        <f ca="1" t="shared" ref="H657:L657" si="4894">RAND()</f>
        <v>0.170820155083628</v>
      </c>
      <c r="I657" s="25">
        <f ca="1">IF(H657&lt;=('Ejercicio 3 - TIR'!$D$18-'Ejercicio 3 - TIR'!$C$18)/('Ejercicio 3 - TIR'!$E$18-'Ejercicio 3 - TIR'!$C$18),'Ejercicio 3 - TIR'!$C$18+SQRT(('Ejercicio 3 - TIR'!$E$18-'Ejercicio 3 - TIR'!$C$18)*('Ejercicio 3 - TIR'!$D$18-'Ejercicio 3 - TIR'!$C$18)*H657),'Ejercicio 3 - TIR'!$E$18-SQRT(('Ejercicio 3 - TIR'!$E$18-'Ejercicio 3 - TIR'!$C$18)*('Ejercicio 3 - TIR'!$E$18-'Ejercicio 3 - TIR'!$D$18)*(1-H657)))</f>
        <v>35061.9189308546</v>
      </c>
      <c r="J657" s="24">
        <f ca="1" t="shared" si="4894"/>
        <v>0.427327704691857</v>
      </c>
      <c r="K657" s="25">
        <f ca="1">IF(J657&lt;=('Ejercicio 3 - TIR'!$D$18-'Ejercicio 3 - TIR'!$C$18)/('Ejercicio 3 - TIR'!$E$18-'Ejercicio 3 - TIR'!$C$18),'Ejercicio 3 - TIR'!$C$18+SQRT(('Ejercicio 3 - TIR'!$E$18-'Ejercicio 3 - TIR'!$C$18)*('Ejercicio 3 - TIR'!$D$18-'Ejercicio 3 - TIR'!$C$18)*J657),'Ejercicio 3 - TIR'!$E$18-SQRT(('Ejercicio 3 - TIR'!$E$18-'Ejercicio 3 - TIR'!$C$18)*('Ejercicio 3 - TIR'!$E$18-'Ejercicio 3 - TIR'!$D$18)*(1-J657)))</f>
        <v>38006.1948329889</v>
      </c>
      <c r="L657" s="24">
        <f ca="1" t="shared" si="4894"/>
        <v>0.71157119890763</v>
      </c>
      <c r="M657" s="25">
        <f ca="1">IF(L657&lt;=('Ejercicio 3 - TIR'!$D$18-'Ejercicio 3 - TIR'!$C$18)/('Ejercicio 3 - TIR'!$E$18-'Ejercicio 3 - TIR'!$C$18),'Ejercicio 3 - TIR'!$C$18+SQRT(('Ejercicio 3 - TIR'!$E$18-'Ejercicio 3 - TIR'!$C$18)*('Ejercicio 3 - TIR'!$D$18-'Ejercicio 3 - TIR'!$C$18)*L657),'Ejercicio 3 - TIR'!$E$18-SQRT(('Ejercicio 3 - TIR'!$E$18-'Ejercicio 3 - TIR'!$C$18)*('Ejercicio 3 - TIR'!$E$18-'Ejercicio 3 - TIR'!$D$18)*(1-L657)))</f>
        <v>40348.9613975019</v>
      </c>
      <c r="N657" s="24">
        <f ca="1" t="shared" ref="N657:R657" si="4895">RAND()</f>
        <v>0.400972266582985</v>
      </c>
      <c r="O657" s="25">
        <f ca="1">IF(N657&lt;=('Ejercicio 3 - TIR'!$D$18-'Ejercicio 3 - TIR'!$C$18)/('Ejercicio 3 - TIR'!$E$18-'Ejercicio 3 - TIR'!$C$18),'Ejercicio 3 - TIR'!$C$18+SQRT(('Ejercicio 3 - TIR'!$E$18-'Ejercicio 3 - TIR'!$C$18)*('Ejercicio 3 - TIR'!$D$18-'Ejercicio 3 - TIR'!$C$18)*N657),'Ejercicio 3 - TIR'!$E$18-SQRT(('Ejercicio 3 - TIR'!$E$18-'Ejercicio 3 - TIR'!$C$18)*('Ejercicio 3 - TIR'!$E$18-'Ejercicio 3 - TIR'!$D$18)*(1-N657)))</f>
        <v>37755.3749095352</v>
      </c>
      <c r="P657" s="24">
        <f ca="1" t="shared" si="4895"/>
        <v>0.0929858817458367</v>
      </c>
      <c r="Q657" s="26">
        <f ca="1">IF(P657&lt;=('Ejercicio 3 - TIR'!$D$22-'Ejercicio 3 - TIR'!$C$22)/('Ejercicio 3 - TIR'!$E$22-'Ejercicio 3 - TIR'!$C$22),'Ejercicio 3 - TIR'!$C$22+SQRT(('Ejercicio 3 - TIR'!$E$22-'Ejercicio 3 - TIR'!$C$22)*('Ejercicio 3 - TIR'!$D$22-'Ejercicio 3 - TIR'!$C$22)*P657),'Ejercicio 3 - TIR'!$E$22-SQRT(('Ejercicio 3 - TIR'!$E$22-'Ejercicio 3 - TIR'!$C$22)*('Ejercicio 3 - TIR'!$E$22-'Ejercicio 3 - TIR'!$D$22)*(1-P657)))</f>
        <v>0.132937333076894</v>
      </c>
      <c r="R657" s="24">
        <f ca="1" t="shared" si="4895"/>
        <v>0.134628224414774</v>
      </c>
      <c r="S657" s="26">
        <f ca="1">IF(R657&lt;=('Ejercicio 3 - TIR'!$D$23-'Ejercicio 3 - TIR'!$C$23)/('Ejercicio 3 - TIR'!$E$23-'Ejercicio 3 - TIR'!$C$23),'Ejercicio 3 - TIR'!$C$23+SQRT(('Ejercicio 3 - TIR'!$E$23-'Ejercicio 3 - TIR'!$C$23)*('Ejercicio 3 - TIR'!$D$23-'Ejercicio 3 - TIR'!$C$23)*R657),'Ejercicio 3 - TIR'!$E$23-SQRT(('Ejercicio 3 - TIR'!$E$23-'Ejercicio 3 - TIR'!$C$23)*('Ejercicio 3 - TIR'!$E$23-'Ejercicio 3 - TIR'!$D$23)*(1-R657)))</f>
        <v>0.135566977996599</v>
      </c>
      <c r="T657" s="24">
        <f ca="1" t="shared" ref="T657:X657" si="4896">RAND()</f>
        <v>0.0570733224130624</v>
      </c>
      <c r="U657" s="26">
        <f ca="1">IF(T657&lt;=('Ejercicio 3 - TIR'!$D$24-'Ejercicio 3 - TIR'!$C$24)/('Ejercicio 3 - TIR'!$E$24-'Ejercicio 3 - TIR'!$C$24),'Ejercicio 3 - TIR'!$C$24+SQRT(('Ejercicio 3 - TIR'!$E$24-'Ejercicio 3 - TIR'!$C$24)*('Ejercicio 3 - TIR'!$D$24-'Ejercicio 3 - TIR'!$C$24)*T657),'Ejercicio 3 - TIR'!$E$24-SQRT(('Ejercicio 3 - TIR'!$E$24-'Ejercicio 3 - TIR'!$C$24)*('Ejercicio 3 - TIR'!$E$24-'Ejercicio 3 - TIR'!$D$24)*(1-T657)))</f>
        <v>0.160947784116771</v>
      </c>
      <c r="V657" s="24">
        <f ca="1" t="shared" si="4896"/>
        <v>0.0643264654821776</v>
      </c>
      <c r="W657" s="26">
        <f ca="1">IF(V657&lt;=('Ejercicio 3 - TIR'!$D$25-'Ejercicio 3 - TIR'!$C$25)/('Ejercicio 3 - TIR'!$E$25-'Ejercicio 3 - TIR'!$C$25),'Ejercicio 3 - TIR'!$C$25+SQRT(('Ejercicio 3 - TIR'!$E$25-'Ejercicio 3 - TIR'!$C$25)*('Ejercicio 3 - TIR'!$D$25-'Ejercicio 3 - TIR'!$C$25)*V657),'Ejercicio 3 - TIR'!$E$25-SQRT(('Ejercicio 3 - TIR'!$E$25-'Ejercicio 3 - TIR'!$C$25)*('Ejercicio 3 - TIR'!$E$25-'Ejercicio 3 - TIR'!$D$25)*(1-V657)))</f>
        <v>0.189489839391425</v>
      </c>
      <c r="X657" s="24">
        <f ca="1" t="shared" si="4896"/>
        <v>0.572007552448418</v>
      </c>
      <c r="Y657" s="26">
        <f ca="1">IF(X657&lt;=('Ejercicio 3 - TIR'!$D$26-'Ejercicio 3 - TIR'!$C$26)/('Ejercicio 3 - TIR'!$E$26-'Ejercicio 3 - TIR'!$C$26),'Ejercicio 3 - TIR'!$C$26+SQRT(('Ejercicio 3 - TIR'!$E$26-'Ejercicio 3 - TIR'!$C$26)*('Ejercicio 3 - TIR'!$D$26-'Ejercicio 3 - TIR'!$C$26)*X657),'Ejercicio 3 - TIR'!$E$26-SQRT(('Ejercicio 3 - TIR'!$E$26-'Ejercicio 3 - TIR'!$C$26)*('Ejercicio 3 - TIR'!$E$26-'Ejercicio 3 - TIR'!$D$26)*(1-X657)))</f>
        <v>0.231925482667233</v>
      </c>
      <c r="Z657" s="24">
        <f ca="1" t="shared" si="4764"/>
        <v>1.13293733307689</v>
      </c>
      <c r="AA657" s="24">
        <f ca="1" t="shared" si="4765"/>
        <v>1.28652622358166</v>
      </c>
      <c r="AB657" s="24">
        <f ca="1" t="shared" si="4766"/>
        <v>1.49358976847524</v>
      </c>
      <c r="AC657" s="24">
        <f ca="1" t="shared" si="4767"/>
        <v>1.77660985382029</v>
      </c>
      <c r="AD657" s="24">
        <f ca="1" t="shared" si="4768"/>
        <v>2.18865095167892</v>
      </c>
      <c r="AE657" s="23">
        <f ca="1" t="shared" si="4769"/>
        <v>4299.21338891403</v>
      </c>
      <c r="AF657" s="23">
        <f ca="1" t="shared" si="4770"/>
        <v>4882.04475581162</v>
      </c>
      <c r="AG657" s="23">
        <f ca="1" t="shared" si="4771"/>
        <v>5667.7990412184</v>
      </c>
      <c r="AH657" s="23">
        <f ca="1" t="shared" si="4772"/>
        <v>6741.78937124175</v>
      </c>
      <c r="AI657" s="23">
        <f ca="1" t="shared" si="4773"/>
        <v>8305.38212520782</v>
      </c>
      <c r="AJ657" s="25">
        <f ca="1" t="shared" si="4774"/>
        <v>43278.5555327683</v>
      </c>
      <c r="AK657" s="25">
        <f ca="1" t="shared" si="4775"/>
        <v>45108.0781536385</v>
      </c>
      <c r="AL657" s="25">
        <f ca="1" t="shared" si="4776"/>
        <v>56765.6637412288</v>
      </c>
      <c r="AM657" s="25">
        <f ca="1" t="shared" si="4777"/>
        <v>71684.3624102163</v>
      </c>
      <c r="AN657" s="25">
        <f ca="1" t="shared" si="4778"/>
        <v>82633.3372267487</v>
      </c>
      <c r="AO657" s="25">
        <f ca="1">C657/'Ejercicio 3 - TIR'!$D$7</f>
        <v>17342.1697460164</v>
      </c>
      <c r="AP657" s="25">
        <f ca="1" t="shared" si="4779"/>
        <v>25936.3857867519</v>
      </c>
      <c r="AQ657" s="25">
        <f ca="1" t="shared" si="4780"/>
        <v>27765.9084076221</v>
      </c>
      <c r="AR657" s="25">
        <f ca="1" t="shared" si="4781"/>
        <v>39423.4939952124</v>
      </c>
      <c r="AS657" s="25">
        <f ca="1" t="shared" si="4782"/>
        <v>54342.1926641999</v>
      </c>
      <c r="AT657" s="25">
        <f ca="1" t="shared" si="4783"/>
        <v>65291.1674807323</v>
      </c>
      <c r="AU657" s="25">
        <f ca="1">AP657*'Ejercicio 3 - TIR'!$D$5</f>
        <v>12968.192893376</v>
      </c>
      <c r="AV657" s="25">
        <f ca="1">AQ657*'Ejercicio 3 - TIR'!$D$5</f>
        <v>13882.9542038111</v>
      </c>
      <c r="AW657" s="25">
        <f ca="1">AR657*'Ejercicio 3 - TIR'!$D$5</f>
        <v>19711.7469976062</v>
      </c>
      <c r="AX657" s="25">
        <f ca="1">AS657*'Ejercicio 3 - TIR'!$D$5</f>
        <v>27171.0963321</v>
      </c>
      <c r="AY657" s="25">
        <f ca="1">AT657*'Ejercicio 3 - TIR'!$D$5</f>
        <v>32645.5837403661</v>
      </c>
      <c r="AZ657" s="25">
        <f ca="1" t="shared" ref="AZ657:BD657" si="4897">AJ657-AU657-AE657</f>
        <v>26011.1492504783</v>
      </c>
      <c r="BA657" s="25">
        <f ca="1" t="shared" si="4897"/>
        <v>26343.0791940158</v>
      </c>
      <c r="BB657" s="25">
        <f ca="1" t="shared" si="4897"/>
        <v>31386.1177024042</v>
      </c>
      <c r="BC657" s="25">
        <f ca="1" t="shared" si="4897"/>
        <v>37771.4767068746</v>
      </c>
      <c r="BD657" s="25">
        <f ca="1" t="shared" si="4897"/>
        <v>41682.3713611747</v>
      </c>
      <c r="BE657" s="25">
        <f ca="1" t="shared" ref="BE657:BI657" si="4898">AZ657/Z657</f>
        <v>22959.0362070917</v>
      </c>
      <c r="BF657" s="25">
        <f ca="1" t="shared" si="4898"/>
        <v>20476.1307707179</v>
      </c>
      <c r="BG657" s="25">
        <f ca="1" t="shared" si="4898"/>
        <v>21013.881030027</v>
      </c>
      <c r="BH657" s="25">
        <f ca="1" t="shared" si="4898"/>
        <v>21260.4228360288</v>
      </c>
      <c r="BI657" s="25">
        <f ca="1" t="shared" si="4898"/>
        <v>19044.7779392141</v>
      </c>
      <c r="BJ657" s="25">
        <f ca="1" t="shared" si="4786"/>
        <v>70781.3016654604</v>
      </c>
      <c r="BK657" s="25">
        <f ca="1" t="shared" si="4787"/>
        <v>37955.9563187962</v>
      </c>
      <c r="BL657" s="25">
        <f ca="1" t="shared" si="4788"/>
        <v>108737.257984257</v>
      </c>
      <c r="BM657" s="25">
        <f ca="1">BK657*'Ejercicio 3 - TIR'!$D$5</f>
        <v>18977.9781593981</v>
      </c>
      <c r="BN657" s="25">
        <f ca="1" t="shared" si="4789"/>
        <v>89759.2798248586</v>
      </c>
      <c r="BO657" s="25">
        <f ca="1" t="shared" si="4790"/>
        <v>41011.2355997213</v>
      </c>
      <c r="BP657" s="25">
        <f ca="1" t="shared" si="4791"/>
        <v>-119050.999456795</v>
      </c>
      <c r="BQ657" s="25">
        <f ca="1" t="shared" ref="BQ657:BT657" si="4899">BE657</f>
        <v>22959.0362070917</v>
      </c>
      <c r="BR657" s="25">
        <f ca="1" t="shared" si="4899"/>
        <v>20476.1307707179</v>
      </c>
      <c r="BS657" s="25">
        <f ca="1" t="shared" si="4899"/>
        <v>21013.881030027</v>
      </c>
      <c r="BT657" s="25">
        <f ca="1" t="shared" si="4899"/>
        <v>21260.4228360288</v>
      </c>
      <c r="BU657" s="25">
        <f ca="1" t="shared" si="4793"/>
        <v>60056.0135389354</v>
      </c>
      <c r="BV657" s="27">
        <f ca="1" t="shared" si="4794"/>
        <v>6.05096009489552</v>
      </c>
    </row>
    <row r="658" ht="15" customHeight="1" spans="1:74">
      <c r="A658" s="23">
        <v>657</v>
      </c>
      <c r="B658" s="24">
        <f ca="1" t="shared" ref="B658:F658" si="4900">RAND()</f>
        <v>0.140453811899618</v>
      </c>
      <c r="C658" s="25">
        <f ca="1">IF(B658&lt;=('Ejercicio 3 - TIR'!$D$13-'Ejercicio 3 - TIR'!$C$13)/('Ejercicio 3 - TIR'!$E$13-'Ejercicio 3 - TIR'!$C$13),'Ejercicio 3 - TIR'!$C$13+SQRT(('Ejercicio 3 - TIR'!$E$13-'Ejercicio 3 - TIR'!$C$13)*('Ejercicio 3 - TIR'!$D$13-'Ejercicio 3 - TIR'!$C$13)*B658),'Ejercicio 3 - TIR'!$E$13-SQRT(('Ejercicio 3 - TIR'!$E$13-'Ejercicio 3 - TIR'!$C$13)*('Ejercicio 3 - TIR'!$E$13-'Ejercicio 3 - TIR'!$D$13)*(1-B658)))</f>
        <v>67495.4335938521</v>
      </c>
      <c r="D658" s="24">
        <f ca="1" t="shared" si="4900"/>
        <v>0.186409352298216</v>
      </c>
      <c r="E658" s="25">
        <f ca="1">IF(D658&lt;=('Ejercicio 3 - TIR'!$D$14-'Ejercicio 3 - TIR'!$C$14)/('Ejercicio 3 - TIR'!$E$14-'Ejercicio 3 - TIR'!$C$14),'Ejercicio 3 - TIR'!$C$14+SQRT(('Ejercicio 3 - TIR'!$E$14-'Ejercicio 3 - TIR'!$C$14)*('Ejercicio 3 - TIR'!$D$14-'Ejercicio 3 - TIR'!$C$14)*D658),'Ejercicio 3 - TIR'!$E$14-SQRT(('Ejercicio 3 - TIR'!$E$14-'Ejercicio 3 - TIR'!$C$14)*('Ejercicio 3 - TIR'!$E$14-'Ejercicio 3 - TIR'!$D$14)*(1-D658)))</f>
        <v>28739.0776165207</v>
      </c>
      <c r="F658" s="24">
        <f ca="1" t="shared" si="4900"/>
        <v>0.208642490096035</v>
      </c>
      <c r="G658" s="25">
        <f ca="1">IF(F658&lt;=('Ejercicio 3 - TIR'!$D$18-'Ejercicio 3 - TIR'!$C$18)/('Ejercicio 3 - TIR'!$E$18-'Ejercicio 3 - TIR'!$C$18),'Ejercicio 3 - TIR'!$C$18+SQRT(('Ejercicio 3 - TIR'!$E$18-'Ejercicio 3 - TIR'!$C$18)*('Ejercicio 3 - TIR'!$D$18-'Ejercicio 3 - TIR'!$C$18)*F658),'Ejercicio 3 - TIR'!$E$18-SQRT(('Ejercicio 3 - TIR'!$E$18-'Ejercicio 3 - TIR'!$C$18)*('Ejercicio 3 - TIR'!$E$18-'Ejercicio 3 - TIR'!$D$18)*(1-F658)))</f>
        <v>35594.3161793382</v>
      </c>
      <c r="H658" s="24">
        <f ca="1" t="shared" ref="H658:L658" si="4901">RAND()</f>
        <v>0.874778631061103</v>
      </c>
      <c r="I658" s="25">
        <f ca="1">IF(H658&lt;=('Ejercicio 3 - TIR'!$D$18-'Ejercicio 3 - TIR'!$C$18)/('Ejercicio 3 - TIR'!$E$18-'Ejercicio 3 - TIR'!$C$18),'Ejercicio 3 - TIR'!$C$18+SQRT(('Ejercicio 3 - TIR'!$E$18-'Ejercicio 3 - TIR'!$C$18)*('Ejercicio 3 - TIR'!$D$18-'Ejercicio 3 - TIR'!$C$18)*H658),'Ejercicio 3 - TIR'!$E$18-SQRT(('Ejercicio 3 - TIR'!$E$18-'Ejercicio 3 - TIR'!$C$18)*('Ejercicio 3 - TIR'!$E$18-'Ejercicio 3 - TIR'!$D$18)*(1-H658)))</f>
        <v>41935.4278160863</v>
      </c>
      <c r="J658" s="24">
        <f ca="1" t="shared" si="4901"/>
        <v>0.6606860685721</v>
      </c>
      <c r="K658" s="25">
        <f ca="1">IF(J658&lt;=('Ejercicio 3 - TIR'!$D$18-'Ejercicio 3 - TIR'!$C$18)/('Ejercicio 3 - TIR'!$E$18-'Ejercicio 3 - TIR'!$C$18),'Ejercicio 3 - TIR'!$C$18+SQRT(('Ejercicio 3 - TIR'!$E$18-'Ejercicio 3 - TIR'!$C$18)*('Ejercicio 3 - TIR'!$D$18-'Ejercicio 3 - TIR'!$C$18)*J658),'Ejercicio 3 - TIR'!$E$18-SQRT(('Ejercicio 3 - TIR'!$E$18-'Ejercicio 3 - TIR'!$C$18)*('Ejercicio 3 - TIR'!$E$18-'Ejercicio 3 - TIR'!$D$18)*(1-J658)))</f>
        <v>39955.0444642812</v>
      </c>
      <c r="L658" s="24">
        <f ca="1" t="shared" si="4901"/>
        <v>0.901658199994362</v>
      </c>
      <c r="M658" s="25">
        <f ca="1">IF(L658&lt;=('Ejercicio 3 - TIR'!$D$18-'Ejercicio 3 - TIR'!$C$18)/('Ejercicio 3 - TIR'!$E$18-'Ejercicio 3 - TIR'!$C$18),'Ejercicio 3 - TIR'!$C$18+SQRT(('Ejercicio 3 - TIR'!$E$18-'Ejercicio 3 - TIR'!$C$18)*('Ejercicio 3 - TIR'!$D$18-'Ejercicio 3 - TIR'!$C$18)*L658),'Ejercicio 3 - TIR'!$E$18-SQRT(('Ejercicio 3 - TIR'!$E$18-'Ejercicio 3 - TIR'!$C$18)*('Ejercicio 3 - TIR'!$E$18-'Ejercicio 3 - TIR'!$D$18)*(1-L658)))</f>
        <v>42284.1879666621</v>
      </c>
      <c r="N658" s="24">
        <f ca="1" t="shared" ref="N658:R658" si="4902">RAND()</f>
        <v>0.668531746305061</v>
      </c>
      <c r="O658" s="25">
        <f ca="1">IF(N658&lt;=('Ejercicio 3 - TIR'!$D$18-'Ejercicio 3 - TIR'!$C$18)/('Ejercicio 3 - TIR'!$E$18-'Ejercicio 3 - TIR'!$C$18),'Ejercicio 3 - TIR'!$C$18+SQRT(('Ejercicio 3 - TIR'!$E$18-'Ejercicio 3 - TIR'!$C$18)*('Ejercicio 3 - TIR'!$D$18-'Ejercicio 3 - TIR'!$C$18)*N658),'Ejercicio 3 - TIR'!$E$18-SQRT(('Ejercicio 3 - TIR'!$E$18-'Ejercicio 3 - TIR'!$C$18)*('Ejercicio 3 - TIR'!$E$18-'Ejercicio 3 - TIR'!$D$18)*(1-N658)))</f>
        <v>40014.0077189069</v>
      </c>
      <c r="P658" s="24">
        <f ca="1" t="shared" si="4902"/>
        <v>0.654028642797447</v>
      </c>
      <c r="Q658" s="26">
        <f ca="1">IF(P658&lt;=('Ejercicio 3 - TIR'!$D$22-'Ejercicio 3 - TIR'!$C$22)/('Ejercicio 3 - TIR'!$E$22-'Ejercicio 3 - TIR'!$C$22),'Ejercicio 3 - TIR'!$C$22+SQRT(('Ejercicio 3 - TIR'!$E$22-'Ejercicio 3 - TIR'!$C$22)*('Ejercicio 3 - TIR'!$D$22-'Ejercicio 3 - TIR'!$C$22)*P658),'Ejercicio 3 - TIR'!$E$22-SQRT(('Ejercicio 3 - TIR'!$E$22-'Ejercicio 3 - TIR'!$C$22)*('Ejercicio 3 - TIR'!$E$22-'Ejercicio 3 - TIR'!$D$22)*(1-P658)))</f>
        <v>0.155045071769997</v>
      </c>
      <c r="R658" s="24">
        <f ca="1" t="shared" si="4902"/>
        <v>0.171642168667875</v>
      </c>
      <c r="S658" s="26">
        <f ca="1">IF(R658&lt;=('Ejercicio 3 - TIR'!$D$23-'Ejercicio 3 - TIR'!$C$23)/('Ejercicio 3 - TIR'!$E$23-'Ejercicio 3 - TIR'!$C$23),'Ejercicio 3 - TIR'!$C$23+SQRT(('Ejercicio 3 - TIR'!$E$23-'Ejercicio 3 - TIR'!$C$23)*('Ejercicio 3 - TIR'!$D$23-'Ejercicio 3 - TIR'!$C$23)*R658),'Ejercicio 3 - TIR'!$E$23-SQRT(('Ejercicio 3 - TIR'!$E$23-'Ejercicio 3 - TIR'!$C$23)*('Ejercicio 3 - TIR'!$E$23-'Ejercicio 3 - TIR'!$D$23)*(1-R658)))</f>
        <v>0.137577141508282</v>
      </c>
      <c r="T658" s="24">
        <f ca="1" t="shared" ref="T658:X658" si="4903">RAND()</f>
        <v>0.296931418439927</v>
      </c>
      <c r="U658" s="26">
        <f ca="1">IF(T658&lt;=('Ejercicio 3 - TIR'!$D$24-'Ejercicio 3 - TIR'!$C$24)/('Ejercicio 3 - TIR'!$E$24-'Ejercicio 3 - TIR'!$C$24),'Ejercicio 3 - TIR'!$C$24+SQRT(('Ejercicio 3 - TIR'!$E$24-'Ejercicio 3 - TIR'!$C$24)*('Ejercicio 3 - TIR'!$D$24-'Ejercicio 3 - TIR'!$C$24)*T658),'Ejercicio 3 - TIR'!$E$24-SQRT(('Ejercicio 3 - TIR'!$E$24-'Ejercicio 3 - TIR'!$C$24)*('Ejercicio 3 - TIR'!$E$24-'Ejercicio 3 - TIR'!$D$24)*(1-T658)))</f>
        <v>0.174971102873599</v>
      </c>
      <c r="V658" s="24">
        <f ca="1" t="shared" si="4903"/>
        <v>0.111463692353323</v>
      </c>
      <c r="W658" s="26">
        <f ca="1">IF(V658&lt;=('Ejercicio 3 - TIR'!$D$25-'Ejercicio 3 - TIR'!$C$25)/('Ejercicio 3 - TIR'!$E$25-'Ejercicio 3 - TIR'!$C$25),'Ejercicio 3 - TIR'!$C$25+SQRT(('Ejercicio 3 - TIR'!$E$25-'Ejercicio 3 - TIR'!$C$25)*('Ejercicio 3 - TIR'!$D$25-'Ejercicio 3 - TIR'!$C$25)*V658),'Ejercicio 3 - TIR'!$E$25-SQRT(('Ejercicio 3 - TIR'!$E$25-'Ejercicio 3 - TIR'!$C$25)*('Ejercicio 3 - TIR'!$E$25-'Ejercicio 3 - TIR'!$D$25)*(1-V658)))</f>
        <v>0.192491964188816</v>
      </c>
      <c r="X658" s="24">
        <f ca="1" t="shared" si="4903"/>
        <v>0.959092991090659</v>
      </c>
      <c r="Y658" s="26">
        <f ca="1">IF(X658&lt;=('Ejercicio 3 - TIR'!$D$26-'Ejercicio 3 - TIR'!$C$26)/('Ejercicio 3 - TIR'!$E$26-'Ejercicio 3 - TIR'!$C$26),'Ejercicio 3 - TIR'!$C$26+SQRT(('Ejercicio 3 - TIR'!$E$26-'Ejercicio 3 - TIR'!$C$26)*('Ejercicio 3 - TIR'!$D$26-'Ejercicio 3 - TIR'!$C$26)*X658),'Ejercicio 3 - TIR'!$E$26-SQRT(('Ejercicio 3 - TIR'!$E$26-'Ejercicio 3 - TIR'!$C$26)*('Ejercicio 3 - TIR'!$E$26-'Ejercicio 3 - TIR'!$D$26)*(1-X658)))</f>
        <v>0.265137367389643</v>
      </c>
      <c r="Z658" s="24">
        <f ca="1" t="shared" si="4764"/>
        <v>1.15504507177</v>
      </c>
      <c r="AA658" s="24">
        <f ca="1" t="shared" si="4765"/>
        <v>1.31395287105734</v>
      </c>
      <c r="AB658" s="24">
        <f ca="1" t="shared" si="4766"/>
        <v>1.54385665403018</v>
      </c>
      <c r="AC658" s="24">
        <f ca="1" t="shared" si="4767"/>
        <v>1.84103665379042</v>
      </c>
      <c r="AD658" s="24">
        <f ca="1" t="shared" si="4768"/>
        <v>2.32916426544425</v>
      </c>
      <c r="AE658" s="23">
        <f ca="1" t="shared" si="4769"/>
        <v>4455.85235165697</v>
      </c>
      <c r="AF658" s="23">
        <f ca="1" t="shared" si="4770"/>
        <v>5068.87578118089</v>
      </c>
      <c r="AG658" s="23">
        <f ca="1" t="shared" si="4771"/>
        <v>5955.78256694339</v>
      </c>
      <c r="AH658" s="23">
        <f ca="1" t="shared" si="4772"/>
        <v>7102.22285153583</v>
      </c>
      <c r="AI658" s="23">
        <f ca="1" t="shared" si="4773"/>
        <v>8985.2875210066</v>
      </c>
      <c r="AJ658" s="25">
        <f ca="1" t="shared" si="4774"/>
        <v>41113.0394859677</v>
      </c>
      <c r="AK658" s="25">
        <f ca="1" t="shared" si="4775"/>
        <v>55101.1757779646</v>
      </c>
      <c r="AL658" s="25">
        <f ca="1" t="shared" si="4776"/>
        <v>61684.861258252</v>
      </c>
      <c r="AM658" s="25">
        <f ca="1" t="shared" si="4777"/>
        <v>77846.7399223887</v>
      </c>
      <c r="AN658" s="25">
        <f ca="1" t="shared" si="4778"/>
        <v>93199.1968960881</v>
      </c>
      <c r="AO658" s="25">
        <f ca="1">C658/'Ejercicio 3 - TIR'!$D$7</f>
        <v>13499.0867187704</v>
      </c>
      <c r="AP658" s="25">
        <f ca="1" t="shared" si="4779"/>
        <v>27613.9527671972</v>
      </c>
      <c r="AQ658" s="25">
        <f ca="1" t="shared" si="4780"/>
        <v>41602.0890591941</v>
      </c>
      <c r="AR658" s="25">
        <f ca="1" t="shared" si="4781"/>
        <v>48185.7745394816</v>
      </c>
      <c r="AS658" s="25">
        <f ca="1" t="shared" si="4782"/>
        <v>64347.6532036182</v>
      </c>
      <c r="AT658" s="25">
        <f ca="1" t="shared" si="4783"/>
        <v>79700.1101773177</v>
      </c>
      <c r="AU658" s="25">
        <f ca="1">AP658*'Ejercicio 3 - TIR'!$D$5</f>
        <v>13806.9763835986</v>
      </c>
      <c r="AV658" s="25">
        <f ca="1">AQ658*'Ejercicio 3 - TIR'!$D$5</f>
        <v>20801.0445295971</v>
      </c>
      <c r="AW658" s="25">
        <f ca="1">AR658*'Ejercicio 3 - TIR'!$D$5</f>
        <v>24092.8872697408</v>
      </c>
      <c r="AX658" s="25">
        <f ca="1">AS658*'Ejercicio 3 - TIR'!$D$5</f>
        <v>32173.8266018091</v>
      </c>
      <c r="AY658" s="25">
        <f ca="1">AT658*'Ejercicio 3 - TIR'!$D$5</f>
        <v>39850.0550886588</v>
      </c>
      <c r="AZ658" s="25">
        <f ca="1" t="shared" ref="AZ658:BD658" si="4904">AJ658-AU658-AE658</f>
        <v>22850.2107507121</v>
      </c>
      <c r="BA658" s="25">
        <f ca="1" t="shared" si="4904"/>
        <v>29231.2554671866</v>
      </c>
      <c r="BB658" s="25">
        <f ca="1" t="shared" si="4904"/>
        <v>31636.1914215678</v>
      </c>
      <c r="BC658" s="25">
        <f ca="1" t="shared" si="4904"/>
        <v>38570.6904690437</v>
      </c>
      <c r="BD658" s="25">
        <f ca="1" t="shared" si="4904"/>
        <v>44363.8542864227</v>
      </c>
      <c r="BE658" s="25">
        <f ca="1" t="shared" ref="BE658:BI658" si="4905">AZ658/Z658</f>
        <v>19782.9602577294</v>
      </c>
      <c r="BF658" s="25">
        <f ca="1" t="shared" si="4905"/>
        <v>22246.8066481442</v>
      </c>
      <c r="BG658" s="25">
        <f ca="1" t="shared" si="4905"/>
        <v>20491.6637428629</v>
      </c>
      <c r="BH658" s="25">
        <f ca="1" t="shared" si="4905"/>
        <v>20950.5282741832</v>
      </c>
      <c r="BI658" s="25">
        <f ca="1" t="shared" si="4905"/>
        <v>19047.1127110312</v>
      </c>
      <c r="BJ658" s="25">
        <f ca="1" t="shared" si="4786"/>
        <v>66938.0326062287</v>
      </c>
      <c r="BK658" s="25">
        <f ca="1" t="shared" si="4787"/>
        <v>31441.5904014931</v>
      </c>
      <c r="BL658" s="25">
        <f ca="1" t="shared" si="4788"/>
        <v>98379.6230077218</v>
      </c>
      <c r="BM658" s="25">
        <f ca="1">BK658*'Ejercicio 3 - TIR'!$D$5</f>
        <v>15720.7952007466</v>
      </c>
      <c r="BN658" s="25">
        <f ca="1" t="shared" si="4789"/>
        <v>82658.8278069752</v>
      </c>
      <c r="BO658" s="25">
        <f ca="1" t="shared" si="4790"/>
        <v>35488.6209759059</v>
      </c>
      <c r="BP658" s="25">
        <f ca="1" t="shared" si="4791"/>
        <v>-96234.5112103728</v>
      </c>
      <c r="BQ658" s="25">
        <f ca="1" t="shared" ref="BQ658:BT658" si="4906">BE658</f>
        <v>19782.9602577294</v>
      </c>
      <c r="BR658" s="25">
        <f ca="1" t="shared" si="4906"/>
        <v>22246.8066481442</v>
      </c>
      <c r="BS658" s="25">
        <f ca="1" t="shared" si="4906"/>
        <v>20491.6637428629</v>
      </c>
      <c r="BT658" s="25">
        <f ca="1" t="shared" si="4906"/>
        <v>20950.5282741832</v>
      </c>
      <c r="BU658" s="25">
        <f ca="1" t="shared" si="4793"/>
        <v>54535.7336869371</v>
      </c>
      <c r="BV658" s="27">
        <f ca="1" t="shared" si="4794"/>
        <v>11.2801635144401</v>
      </c>
    </row>
    <row r="659" ht="15" customHeight="1" spans="1:74">
      <c r="A659" s="23">
        <v>658</v>
      </c>
      <c r="B659" s="24">
        <f ca="1" t="shared" ref="B659:F659" si="4907">RAND()</f>
        <v>0.103915863745866</v>
      </c>
      <c r="C659" s="25">
        <f ca="1">IF(B659&lt;=('Ejercicio 3 - TIR'!$D$13-'Ejercicio 3 - TIR'!$C$13)/('Ejercicio 3 - TIR'!$E$13-'Ejercicio 3 - TIR'!$C$13),'Ejercicio 3 - TIR'!$C$13+SQRT(('Ejercicio 3 - TIR'!$E$13-'Ejercicio 3 - TIR'!$C$13)*('Ejercicio 3 - TIR'!$D$13-'Ejercicio 3 - TIR'!$C$13)*B659),'Ejercicio 3 - TIR'!$E$13-SQRT(('Ejercicio 3 - TIR'!$E$13-'Ejercicio 3 - TIR'!$C$13)*('Ejercicio 3 - TIR'!$E$13-'Ejercicio 3 - TIR'!$D$13)*(1-B659)))</f>
        <v>66447.1967162749</v>
      </c>
      <c r="D659" s="24">
        <f ca="1" t="shared" si="4907"/>
        <v>0.3319095889586</v>
      </c>
      <c r="E659" s="25">
        <f ca="1">IF(D659&lt;=('Ejercicio 3 - TIR'!$D$14-'Ejercicio 3 - TIR'!$C$14)/('Ejercicio 3 - TIR'!$E$14-'Ejercicio 3 - TIR'!$C$14),'Ejercicio 3 - TIR'!$C$14+SQRT(('Ejercicio 3 - TIR'!$E$14-'Ejercicio 3 - TIR'!$C$14)*('Ejercicio 3 - TIR'!$D$14-'Ejercicio 3 - TIR'!$C$14)*D659),'Ejercicio 3 - TIR'!$E$14-SQRT(('Ejercicio 3 - TIR'!$E$14-'Ejercicio 3 - TIR'!$C$14)*('Ejercicio 3 - TIR'!$E$14-'Ejercicio 3 - TIR'!$D$14)*(1-D659)))</f>
        <v>29989.3104906284</v>
      </c>
      <c r="F659" s="24">
        <f ca="1" t="shared" si="4907"/>
        <v>0.439380729466389</v>
      </c>
      <c r="G659" s="25">
        <f ca="1">IF(F659&lt;=('Ejercicio 3 - TIR'!$D$18-'Ejercicio 3 - TIR'!$C$18)/('Ejercicio 3 - TIR'!$E$18-'Ejercicio 3 - TIR'!$C$18),'Ejercicio 3 - TIR'!$C$18+SQRT(('Ejercicio 3 - TIR'!$E$18-'Ejercicio 3 - TIR'!$C$18)*('Ejercicio 3 - TIR'!$D$18-'Ejercicio 3 - TIR'!$C$18)*F659),'Ejercicio 3 - TIR'!$E$18-SQRT(('Ejercicio 3 - TIR'!$E$18-'Ejercicio 3 - TIR'!$C$18)*('Ejercicio 3 - TIR'!$E$18-'Ejercicio 3 - TIR'!$D$18)*(1-F659)))</f>
        <v>38118.3193716408</v>
      </c>
      <c r="H659" s="24">
        <f ca="1" t="shared" ref="H659:L659" si="4908">RAND()</f>
        <v>0.14166746568878</v>
      </c>
      <c r="I659" s="25">
        <f ca="1">IF(H659&lt;=('Ejercicio 3 - TIR'!$D$18-'Ejercicio 3 - TIR'!$C$18)/('Ejercicio 3 - TIR'!$E$18-'Ejercicio 3 - TIR'!$C$18),'Ejercicio 3 - TIR'!$C$18+SQRT(('Ejercicio 3 - TIR'!$E$18-'Ejercicio 3 - TIR'!$C$18)*('Ejercicio 3 - TIR'!$D$18-'Ejercicio 3 - TIR'!$C$18)*H659),'Ejercicio 3 - TIR'!$E$18-SQRT(('Ejercicio 3 - TIR'!$E$18-'Ejercicio 3 - TIR'!$C$18)*('Ejercicio 3 - TIR'!$E$18-'Ejercicio 3 - TIR'!$D$18)*(1-H659)))</f>
        <v>34609.7852285456</v>
      </c>
      <c r="J659" s="24">
        <f ca="1" t="shared" si="4908"/>
        <v>0.817137354572073</v>
      </c>
      <c r="K659" s="25">
        <f ca="1">IF(J659&lt;=('Ejercicio 3 - TIR'!$D$18-'Ejercicio 3 - TIR'!$C$18)/('Ejercicio 3 - TIR'!$E$18-'Ejercicio 3 - TIR'!$C$18),'Ejercicio 3 - TIR'!$C$18+SQRT(('Ejercicio 3 - TIR'!$E$18-'Ejercicio 3 - TIR'!$C$18)*('Ejercicio 3 - TIR'!$D$18-'Ejercicio 3 - TIR'!$C$18)*J659),'Ejercicio 3 - TIR'!$E$18-SQRT(('Ejercicio 3 - TIR'!$E$18-'Ejercicio 3 - TIR'!$C$18)*('Ejercicio 3 - TIR'!$E$18-'Ejercicio 3 - TIR'!$D$18)*(1-J659)))</f>
        <v>41296.6638814314</v>
      </c>
      <c r="L659" s="24">
        <f ca="1" t="shared" si="4908"/>
        <v>0.512183409982526</v>
      </c>
      <c r="M659" s="25">
        <f ca="1">IF(L659&lt;=('Ejercicio 3 - TIR'!$D$18-'Ejercicio 3 - TIR'!$C$18)/('Ejercicio 3 - TIR'!$E$18-'Ejercicio 3 - TIR'!$C$18),'Ejercicio 3 - TIR'!$C$18+SQRT(('Ejercicio 3 - TIR'!$E$18-'Ejercicio 3 - TIR'!$C$18)*('Ejercicio 3 - TIR'!$D$18-'Ejercicio 3 - TIR'!$C$18)*L659),'Ejercicio 3 - TIR'!$E$18-SQRT(('Ejercicio 3 - TIR'!$E$18-'Ejercicio 3 - TIR'!$C$18)*('Ejercicio 3 - TIR'!$E$18-'Ejercicio 3 - TIR'!$D$18)*(1-L659)))</f>
        <v>38765.1304324225</v>
      </c>
      <c r="N659" s="24">
        <f ca="1" t="shared" ref="N659:R659" si="4909">RAND()</f>
        <v>0.792888866424458</v>
      </c>
      <c r="O659" s="25">
        <f ca="1">IF(N659&lt;=('Ejercicio 3 - TIR'!$D$18-'Ejercicio 3 - TIR'!$C$18)/('Ejercicio 3 - TIR'!$E$18-'Ejercicio 3 - TIR'!$C$18),'Ejercicio 3 - TIR'!$C$18+SQRT(('Ejercicio 3 - TIR'!$E$18-'Ejercicio 3 - TIR'!$C$18)*('Ejercicio 3 - TIR'!$D$18-'Ejercicio 3 - TIR'!$C$18)*N659),'Ejercicio 3 - TIR'!$E$18-SQRT(('Ejercicio 3 - TIR'!$E$18-'Ejercicio 3 - TIR'!$C$18)*('Ejercicio 3 - TIR'!$E$18-'Ejercicio 3 - TIR'!$D$18)*(1-N659)))</f>
        <v>41058.7647852271</v>
      </c>
      <c r="P659" s="24">
        <f ca="1" t="shared" si="4909"/>
        <v>0.308670800323871</v>
      </c>
      <c r="Q659" s="26">
        <f ca="1">IF(P659&lt;=('Ejercicio 3 - TIR'!$D$22-'Ejercicio 3 - TIR'!$C$22)/('Ejercicio 3 - TIR'!$E$22-'Ejercicio 3 - TIR'!$C$22),'Ejercicio 3 - TIR'!$C$22+SQRT(('Ejercicio 3 - TIR'!$E$22-'Ejercicio 3 - TIR'!$C$22)*('Ejercicio 3 - TIR'!$D$22-'Ejercicio 3 - TIR'!$C$22)*P659),'Ejercicio 3 - TIR'!$E$22-SQRT(('Ejercicio 3 - TIR'!$E$22-'Ejercicio 3 - TIR'!$C$22)*('Ejercicio 3 - TIR'!$E$22-'Ejercicio 3 - TIR'!$D$22)*(1-P659)))</f>
        <v>0.143571326661496</v>
      </c>
      <c r="R659" s="24">
        <f ca="1" t="shared" si="4909"/>
        <v>0.384217658500053</v>
      </c>
      <c r="S659" s="26">
        <f ca="1">IF(R659&lt;=('Ejercicio 3 - TIR'!$D$23-'Ejercicio 3 - TIR'!$C$23)/('Ejercicio 3 - TIR'!$E$23-'Ejercicio 3 - TIR'!$C$23),'Ejercicio 3 - TIR'!$C$23+SQRT(('Ejercicio 3 - TIR'!$E$23-'Ejercicio 3 - TIR'!$C$23)*('Ejercicio 3 - TIR'!$D$23-'Ejercicio 3 - TIR'!$C$23)*R659),'Ejercicio 3 - TIR'!$E$23-SQRT(('Ejercicio 3 - TIR'!$E$23-'Ejercicio 3 - TIR'!$C$23)*('Ejercicio 3 - TIR'!$E$23-'Ejercicio 3 - TIR'!$D$23)*(1-R659)))</f>
        <v>0.146298132734095</v>
      </c>
      <c r="T659" s="24">
        <f ca="1" t="shared" ref="T659:X659" si="4910">RAND()</f>
        <v>0.146029234748466</v>
      </c>
      <c r="U659" s="26">
        <f ca="1">IF(T659&lt;=('Ejercicio 3 - TIR'!$D$24-'Ejercicio 3 - TIR'!$C$24)/('Ejercicio 3 - TIR'!$E$24-'Ejercicio 3 - TIR'!$C$24),'Ejercicio 3 - TIR'!$C$24+SQRT(('Ejercicio 3 - TIR'!$E$24-'Ejercicio 3 - TIR'!$C$24)*('Ejercicio 3 - TIR'!$D$24-'Ejercicio 3 - TIR'!$C$24)*T659),'Ejercicio 3 - TIR'!$E$24-SQRT(('Ejercicio 3 - TIR'!$E$24-'Ejercicio 3 - TIR'!$C$24)*('Ejercicio 3 - TIR'!$E$24-'Ejercicio 3 - TIR'!$D$24)*(1-T659)))</f>
        <v>0.167511750140171</v>
      </c>
      <c r="V659" s="24">
        <f ca="1" t="shared" si="4910"/>
        <v>0.204646591050771</v>
      </c>
      <c r="W659" s="26">
        <f ca="1">IF(V659&lt;=('Ejercicio 3 - TIR'!$D$25-'Ejercicio 3 - TIR'!$C$25)/('Ejercicio 3 - TIR'!$E$25-'Ejercicio 3 - TIR'!$C$25),'Ejercicio 3 - TIR'!$C$25+SQRT(('Ejercicio 3 - TIR'!$E$25-'Ejercicio 3 - TIR'!$C$25)*('Ejercicio 3 - TIR'!$D$25-'Ejercicio 3 - TIR'!$C$25)*V659),'Ejercicio 3 - TIR'!$E$25-SQRT(('Ejercicio 3 - TIR'!$E$25-'Ejercicio 3 - TIR'!$C$25)*('Ejercicio 3 - TIR'!$E$25-'Ejercicio 3 - TIR'!$D$25)*(1-V659)))</f>
        <v>0.196926465297607</v>
      </c>
      <c r="X659" s="24">
        <f ca="1" t="shared" si="4910"/>
        <v>0.554435177728053</v>
      </c>
      <c r="Y659" s="26">
        <f ca="1">IF(X659&lt;=('Ejercicio 3 - TIR'!$D$26-'Ejercicio 3 - TIR'!$C$26)/('Ejercicio 3 - TIR'!$E$26-'Ejercicio 3 - TIR'!$C$26),'Ejercicio 3 - TIR'!$C$26+SQRT(('Ejercicio 3 - TIR'!$E$26-'Ejercicio 3 - TIR'!$C$26)*('Ejercicio 3 - TIR'!$D$26-'Ejercicio 3 - TIR'!$C$26)*X659),'Ejercicio 3 - TIR'!$E$26-SQRT(('Ejercicio 3 - TIR'!$E$26-'Ejercicio 3 - TIR'!$C$26)*('Ejercicio 3 - TIR'!$E$26-'Ejercicio 3 - TIR'!$D$26)*(1-X659)))</f>
        <v>0.230948496044785</v>
      </c>
      <c r="Z659" s="24">
        <f ca="1" t="shared" si="4764"/>
        <v>1.1435713266615</v>
      </c>
      <c r="AA659" s="24">
        <f ca="1" t="shared" si="4765"/>
        <v>1.31087367640033</v>
      </c>
      <c r="AB659" s="24">
        <f ca="1" t="shared" si="4766"/>
        <v>1.53046042014682</v>
      </c>
      <c r="AC659" s="24">
        <f ca="1" t="shared" si="4767"/>
        <v>1.83184858096423</v>
      </c>
      <c r="AD659" s="24">
        <f ca="1" t="shared" si="4768"/>
        <v>2.25491125571969</v>
      </c>
      <c r="AE659" s="23">
        <f ca="1" t="shared" si="4769"/>
        <v>4305.60509280306</v>
      </c>
      <c r="AF659" s="23">
        <f ca="1" t="shared" si="4770"/>
        <v>4935.50707817055</v>
      </c>
      <c r="AG659" s="23">
        <f ca="1" t="shared" si="4771"/>
        <v>5762.2625066641</v>
      </c>
      <c r="AH659" s="23">
        <f ca="1" t="shared" si="4772"/>
        <v>6897.00449421839</v>
      </c>
      <c r="AI659" s="23">
        <f ca="1" t="shared" si="4773"/>
        <v>8489.85730937225</v>
      </c>
      <c r="AJ659" s="25">
        <f ca="1" t="shared" si="4774"/>
        <v>43591.0170539339</v>
      </c>
      <c r="AK659" s="25">
        <f ca="1" t="shared" si="4775"/>
        <v>45369.0564019692</v>
      </c>
      <c r="AL659" s="25">
        <f ca="1" t="shared" si="4776"/>
        <v>63202.9095546377</v>
      </c>
      <c r="AM659" s="25">
        <f ca="1" t="shared" si="4777"/>
        <v>71011.8491735264</v>
      </c>
      <c r="AN659" s="25">
        <f ca="1" t="shared" si="4778"/>
        <v>92583.8708601559</v>
      </c>
      <c r="AO659" s="25">
        <f ca="1">C659/'Ejercicio 3 - TIR'!$D$7</f>
        <v>13289.439343255</v>
      </c>
      <c r="AP659" s="25">
        <f ca="1" t="shared" si="4779"/>
        <v>30301.5777106789</v>
      </c>
      <c r="AQ659" s="25">
        <f ca="1" t="shared" si="4780"/>
        <v>32079.6170587142</v>
      </c>
      <c r="AR659" s="25">
        <f ca="1" t="shared" si="4781"/>
        <v>49913.4702113827</v>
      </c>
      <c r="AS659" s="25">
        <f ca="1" t="shared" si="4782"/>
        <v>57722.4098302714</v>
      </c>
      <c r="AT659" s="25">
        <f ca="1" t="shared" si="4783"/>
        <v>79294.4315169009</v>
      </c>
      <c r="AU659" s="25">
        <f ca="1">AP659*'Ejercicio 3 - TIR'!$D$5</f>
        <v>15150.7888553395</v>
      </c>
      <c r="AV659" s="25">
        <f ca="1">AQ659*'Ejercicio 3 - TIR'!$D$5</f>
        <v>16039.8085293571</v>
      </c>
      <c r="AW659" s="25">
        <f ca="1">AR659*'Ejercicio 3 - TIR'!$D$5</f>
        <v>24956.7351056914</v>
      </c>
      <c r="AX659" s="25">
        <f ca="1">AS659*'Ejercicio 3 - TIR'!$D$5</f>
        <v>28861.2049151357</v>
      </c>
      <c r="AY659" s="25">
        <f ca="1">AT659*'Ejercicio 3 - TIR'!$D$5</f>
        <v>39647.2157584505</v>
      </c>
      <c r="AZ659" s="25">
        <f ca="1" t="shared" ref="AZ659:BD659" si="4911">AJ659-AU659-AE659</f>
        <v>24134.6231057914</v>
      </c>
      <c r="BA659" s="25">
        <f ca="1" t="shared" si="4911"/>
        <v>24393.7407944415</v>
      </c>
      <c r="BB659" s="25">
        <f ca="1" t="shared" si="4911"/>
        <v>32483.9119422823</v>
      </c>
      <c r="BC659" s="25">
        <f ca="1" t="shared" si="4911"/>
        <v>35253.6397641723</v>
      </c>
      <c r="BD659" s="25">
        <f ca="1" t="shared" si="4911"/>
        <v>44446.7977923332</v>
      </c>
      <c r="BE659" s="25">
        <f ca="1" t="shared" ref="BE659:BI659" si="4912">AZ659/Z659</f>
        <v>21104.6067202902</v>
      </c>
      <c r="BF659" s="25">
        <f ca="1" t="shared" si="4912"/>
        <v>18608.7654619986</v>
      </c>
      <c r="BG659" s="25">
        <f ca="1" t="shared" si="4912"/>
        <v>21224.9278156216</v>
      </c>
      <c r="BH659" s="25">
        <f ca="1" t="shared" si="4912"/>
        <v>19244.8437772165</v>
      </c>
      <c r="BI659" s="25">
        <f ca="1" t="shared" si="4912"/>
        <v>19711.1073349746</v>
      </c>
      <c r="BJ659" s="25">
        <f ca="1" t="shared" si="4786"/>
        <v>67623.2337765906</v>
      </c>
      <c r="BK659" s="25">
        <f ca="1" t="shared" si="4787"/>
        <v>29966.5063573098</v>
      </c>
      <c r="BL659" s="25">
        <f ca="1" t="shared" si="4788"/>
        <v>97589.7401339004</v>
      </c>
      <c r="BM659" s="25">
        <f ca="1">BK659*'Ejercicio 3 - TIR'!$D$5</f>
        <v>14983.2531786549</v>
      </c>
      <c r="BN659" s="25">
        <f ca="1" t="shared" si="4789"/>
        <v>82606.4869552455</v>
      </c>
      <c r="BO659" s="25">
        <f ca="1" t="shared" si="4790"/>
        <v>36634.0301622559</v>
      </c>
      <c r="BP659" s="25">
        <f ca="1" t="shared" si="4791"/>
        <v>-96436.5072069034</v>
      </c>
      <c r="BQ659" s="25">
        <f ca="1" t="shared" ref="BQ659:BT659" si="4913">BE659</f>
        <v>21104.6067202902</v>
      </c>
      <c r="BR659" s="25">
        <f ca="1" t="shared" si="4913"/>
        <v>18608.7654619986</v>
      </c>
      <c r="BS659" s="25">
        <f ca="1" t="shared" si="4913"/>
        <v>21224.9278156216</v>
      </c>
      <c r="BT659" s="25">
        <f ca="1" t="shared" si="4913"/>
        <v>19244.8437772165</v>
      </c>
      <c r="BU659" s="25">
        <f ca="1" t="shared" si="4793"/>
        <v>56345.1374972305</v>
      </c>
      <c r="BV659" s="27">
        <f ca="1" t="shared" si="4794"/>
        <v>10.7588136607096</v>
      </c>
    </row>
    <row r="660" ht="15" customHeight="1" spans="1:74">
      <c r="A660" s="23">
        <v>659</v>
      </c>
      <c r="B660" s="24">
        <f ca="1" t="shared" ref="B660:F660" si="4914">RAND()</f>
        <v>0.526050030918697</v>
      </c>
      <c r="C660" s="25">
        <f ca="1">IF(B660&lt;=('Ejercicio 3 - TIR'!$D$13-'Ejercicio 3 - TIR'!$C$13)/('Ejercicio 3 - TIR'!$E$13-'Ejercicio 3 - TIR'!$C$13),'Ejercicio 3 - TIR'!$C$13+SQRT(('Ejercicio 3 - TIR'!$E$13-'Ejercicio 3 - TIR'!$C$13)*('Ejercicio 3 - TIR'!$D$13-'Ejercicio 3 - TIR'!$C$13)*B660),'Ejercicio 3 - TIR'!$E$13-SQRT(('Ejercicio 3 - TIR'!$E$13-'Ejercicio 3 - TIR'!$C$13)*('Ejercicio 3 - TIR'!$E$13-'Ejercicio 3 - TIR'!$D$13)*(1-B660)))</f>
        <v>76151.7304003506</v>
      </c>
      <c r="D660" s="24">
        <f ca="1" t="shared" si="4914"/>
        <v>0.0406503632891209</v>
      </c>
      <c r="E660" s="25">
        <f ca="1">IF(D660&lt;=('Ejercicio 3 - TIR'!$D$14-'Ejercicio 3 - TIR'!$C$14)/('Ejercicio 3 - TIR'!$E$14-'Ejercicio 3 - TIR'!$C$14),'Ejercicio 3 - TIR'!$C$14+SQRT(('Ejercicio 3 - TIR'!$E$14-'Ejercicio 3 - TIR'!$C$14)*('Ejercicio 3 - TIR'!$D$14-'Ejercicio 3 - TIR'!$C$14)*D660),'Ejercicio 3 - TIR'!$E$14-SQRT(('Ejercicio 3 - TIR'!$E$14-'Ejercicio 3 - TIR'!$C$14)*('Ejercicio 3 - TIR'!$E$14-'Ejercicio 3 - TIR'!$D$14)*(1-D660)))</f>
        <v>26746.0748113079</v>
      </c>
      <c r="F660" s="24">
        <f ca="1" t="shared" si="4914"/>
        <v>0.908837640537032</v>
      </c>
      <c r="G660" s="25">
        <f ca="1">IF(F660&lt;=('Ejercicio 3 - TIR'!$D$18-'Ejercicio 3 - TIR'!$C$18)/('Ejercicio 3 - TIR'!$E$18-'Ejercicio 3 - TIR'!$C$18),'Ejercicio 3 - TIR'!$C$18+SQRT(('Ejercicio 3 - TIR'!$E$18-'Ejercicio 3 - TIR'!$C$18)*('Ejercicio 3 - TIR'!$D$18-'Ejercicio 3 - TIR'!$C$18)*F660),'Ejercicio 3 - TIR'!$E$18-SQRT(('Ejercicio 3 - TIR'!$E$18-'Ejercicio 3 - TIR'!$C$18)*('Ejercicio 3 - TIR'!$E$18-'Ejercicio 3 - TIR'!$D$18)*(1-F660)))</f>
        <v>42385.200397789</v>
      </c>
      <c r="H660" s="24">
        <f ca="1" t="shared" ref="H660:L660" si="4915">RAND()</f>
        <v>0.0270537131334236</v>
      </c>
      <c r="I660" s="25">
        <f ca="1">IF(H660&lt;=('Ejercicio 3 - TIR'!$D$18-'Ejercicio 3 - TIR'!$C$18)/('Ejercicio 3 - TIR'!$E$18-'Ejercicio 3 - TIR'!$C$18),'Ejercicio 3 - TIR'!$C$18+SQRT(('Ejercicio 3 - TIR'!$E$18-'Ejercicio 3 - TIR'!$C$18)*('Ejercicio 3 - TIR'!$D$18-'Ejercicio 3 - TIR'!$C$18)*H660),'Ejercicio 3 - TIR'!$E$18-SQRT(('Ejercicio 3 - TIR'!$E$18-'Ejercicio 3 - TIR'!$C$18)*('Ejercicio 3 - TIR'!$E$18-'Ejercicio 3 - TIR'!$D$18)*(1-H660)))</f>
        <v>32014.4619554644</v>
      </c>
      <c r="J660" s="24">
        <f ca="1" t="shared" si="4915"/>
        <v>0.690007774476898</v>
      </c>
      <c r="K660" s="25">
        <f ca="1">IF(J660&lt;=('Ejercicio 3 - TIR'!$D$18-'Ejercicio 3 - TIR'!$C$18)/('Ejercicio 3 - TIR'!$E$18-'Ejercicio 3 - TIR'!$C$18),'Ejercicio 3 - TIR'!$C$18+SQRT(('Ejercicio 3 - TIR'!$E$18-'Ejercicio 3 - TIR'!$C$18)*('Ejercicio 3 - TIR'!$D$18-'Ejercicio 3 - TIR'!$C$18)*J660),'Ejercicio 3 - TIR'!$E$18-SQRT(('Ejercicio 3 - TIR'!$E$18-'Ejercicio 3 - TIR'!$C$18)*('Ejercicio 3 - TIR'!$E$18-'Ejercicio 3 - TIR'!$D$18)*(1-J660)))</f>
        <v>40178.2350830601</v>
      </c>
      <c r="L660" s="24">
        <f ca="1" t="shared" si="4915"/>
        <v>0.496517151957708</v>
      </c>
      <c r="M660" s="25">
        <f ca="1">IF(L660&lt;=('Ejercicio 3 - TIR'!$D$18-'Ejercicio 3 - TIR'!$C$18)/('Ejercicio 3 - TIR'!$E$18-'Ejercicio 3 - TIR'!$C$18),'Ejercicio 3 - TIR'!$C$18+SQRT(('Ejercicio 3 - TIR'!$E$18-'Ejercicio 3 - TIR'!$C$18)*('Ejercicio 3 - TIR'!$D$18-'Ejercicio 3 - TIR'!$C$18)*L660),'Ejercicio 3 - TIR'!$E$18-SQRT(('Ejercicio 3 - TIR'!$E$18-'Ejercicio 3 - TIR'!$C$18)*('Ejercicio 3 - TIR'!$E$18-'Ejercicio 3 - TIR'!$D$18)*(1-L660)))</f>
        <v>38630.0389798457</v>
      </c>
      <c r="N660" s="24">
        <f ca="1" t="shared" ref="N660:R660" si="4916">RAND()</f>
        <v>0.460230656688697</v>
      </c>
      <c r="O660" s="25">
        <f ca="1">IF(N660&lt;=('Ejercicio 3 - TIR'!$D$18-'Ejercicio 3 - TIR'!$C$18)/('Ejercicio 3 - TIR'!$E$18-'Ejercicio 3 - TIR'!$C$18),'Ejercicio 3 - TIR'!$C$18+SQRT(('Ejercicio 3 - TIR'!$E$18-'Ejercicio 3 - TIR'!$C$18)*('Ejercicio 3 - TIR'!$D$18-'Ejercicio 3 - TIR'!$C$18)*N660),'Ejercicio 3 - TIR'!$E$18-SQRT(('Ejercicio 3 - TIR'!$E$18-'Ejercicio 3 - TIR'!$C$18)*('Ejercicio 3 - TIR'!$E$18-'Ejercicio 3 - TIR'!$D$18)*(1-N660)))</f>
        <v>38308.706187085</v>
      </c>
      <c r="P660" s="24">
        <f ca="1" t="shared" si="4916"/>
        <v>0.909737646036555</v>
      </c>
      <c r="Q660" s="26">
        <f ca="1">IF(P660&lt;=('Ejercicio 3 - TIR'!$D$22-'Ejercicio 3 - TIR'!$C$22)/('Ejercicio 3 - TIR'!$E$22-'Ejercicio 3 - TIR'!$C$22),'Ejercicio 3 - TIR'!$C$22+SQRT(('Ejercicio 3 - TIR'!$E$22-'Ejercicio 3 - TIR'!$C$22)*('Ejercicio 3 - TIR'!$D$22-'Ejercicio 3 - TIR'!$C$22)*P660),'Ejercicio 3 - TIR'!$E$22-SQRT(('Ejercicio 3 - TIR'!$E$22-'Ejercicio 3 - TIR'!$C$22)*('Ejercicio 3 - TIR'!$E$22-'Ejercicio 3 - TIR'!$D$22)*(1-P660)))</f>
        <v>0.167253540211722</v>
      </c>
      <c r="R660" s="24">
        <f ca="1" t="shared" si="4916"/>
        <v>0.116757864254387</v>
      </c>
      <c r="S660" s="26">
        <f ca="1">IF(R660&lt;=('Ejercicio 3 - TIR'!$D$23-'Ejercicio 3 - TIR'!$C$23)/('Ejercicio 3 - TIR'!$E$23-'Ejercicio 3 - TIR'!$C$23),'Ejercicio 3 - TIR'!$C$23+SQRT(('Ejercicio 3 - TIR'!$E$23-'Ejercicio 3 - TIR'!$C$23)*('Ejercicio 3 - TIR'!$D$23-'Ejercicio 3 - TIR'!$C$23)*R660),'Ejercicio 3 - TIR'!$E$23-SQRT(('Ejercicio 3 - TIR'!$E$23-'Ejercicio 3 - TIR'!$C$23)*('Ejercicio 3 - TIR'!$E$23-'Ejercicio 3 - TIR'!$D$23)*(1-R660)))</f>
        <v>0.134497039548056</v>
      </c>
      <c r="T660" s="24">
        <f ca="1" t="shared" ref="T660:X660" si="4917">RAND()</f>
        <v>0.303560904740603</v>
      </c>
      <c r="U660" s="26">
        <f ca="1">IF(T660&lt;=('Ejercicio 3 - TIR'!$D$24-'Ejercicio 3 - TIR'!$C$24)/('Ejercicio 3 - TIR'!$E$24-'Ejercicio 3 - TIR'!$C$24),'Ejercicio 3 - TIR'!$C$24+SQRT(('Ejercicio 3 - TIR'!$E$24-'Ejercicio 3 - TIR'!$C$24)*('Ejercicio 3 - TIR'!$D$24-'Ejercicio 3 - TIR'!$C$24)*T660),'Ejercicio 3 - TIR'!$E$24-SQRT(('Ejercicio 3 - TIR'!$E$24-'Ejercicio 3 - TIR'!$C$24)*('Ejercicio 3 - TIR'!$E$24-'Ejercicio 3 - TIR'!$D$24)*(1-T660)))</f>
        <v>0.175248324696012</v>
      </c>
      <c r="V660" s="24">
        <f ca="1" t="shared" si="4917"/>
        <v>0.784116887429038</v>
      </c>
      <c r="W660" s="26">
        <f ca="1">IF(V660&lt;=('Ejercicio 3 - TIR'!$D$25-'Ejercicio 3 - TIR'!$C$25)/('Ejercicio 3 - TIR'!$E$25-'Ejercicio 3 - TIR'!$C$25),'Ejercicio 3 - TIR'!$C$25+SQRT(('Ejercicio 3 - TIR'!$E$25-'Ejercicio 3 - TIR'!$C$25)*('Ejercicio 3 - TIR'!$D$25-'Ejercicio 3 - TIR'!$C$25)*V660),'Ejercicio 3 - TIR'!$E$25-SQRT(('Ejercicio 3 - TIR'!$E$25-'Ejercicio 3 - TIR'!$C$25)*('Ejercicio 3 - TIR'!$E$25-'Ejercicio 3 - TIR'!$D$25)*(1-V660)))</f>
        <v>0.222511986357716</v>
      </c>
      <c r="X660" s="24">
        <f ca="1" t="shared" si="4917"/>
        <v>0.779127637202065</v>
      </c>
      <c r="Y660" s="26">
        <f ca="1">IF(X660&lt;=('Ejercicio 3 - TIR'!$D$26-'Ejercicio 3 - TIR'!$C$26)/('Ejercicio 3 - TIR'!$E$26-'Ejercicio 3 - TIR'!$C$26),'Ejercicio 3 - TIR'!$C$26+SQRT(('Ejercicio 3 - TIR'!$E$26-'Ejercicio 3 - TIR'!$C$26)*('Ejercicio 3 - TIR'!$D$26-'Ejercicio 3 - TIR'!$C$26)*X660),'Ejercicio 3 - TIR'!$E$26-SQRT(('Ejercicio 3 - TIR'!$E$26-'Ejercicio 3 - TIR'!$C$26)*('Ejercicio 3 - TIR'!$E$26-'Ejercicio 3 - TIR'!$D$26)*(1-X660)))</f>
        <v>0.245464355238264</v>
      </c>
      <c r="Z660" s="24">
        <f ca="1" t="shared" si="4764"/>
        <v>1.16725354021172</v>
      </c>
      <c r="AA660" s="24">
        <f ca="1" t="shared" si="4765"/>
        <v>1.32424568577219</v>
      </c>
      <c r="AB660" s="24">
        <f ca="1" t="shared" si="4766"/>
        <v>1.55631752368968</v>
      </c>
      <c r="AC660" s="24">
        <f ca="1" t="shared" si="4767"/>
        <v>1.9026168272892</v>
      </c>
      <c r="AD660" s="24">
        <f ca="1" t="shared" si="4768"/>
        <v>2.36964144006521</v>
      </c>
      <c r="AE660" s="23">
        <f ca="1" t="shared" si="4769"/>
        <v>4473.3756989588</v>
      </c>
      <c r="AF660" s="23">
        <f ca="1" t="shared" si="4770"/>
        <v>5075.03148725498</v>
      </c>
      <c r="AG660" s="23">
        <f ca="1" t="shared" si="4771"/>
        <v>5964.42225317593</v>
      </c>
      <c r="AH660" s="23">
        <f ca="1" t="shared" si="4772"/>
        <v>7291.57769620627</v>
      </c>
      <c r="AI660" s="23">
        <f ca="1" t="shared" si="4773"/>
        <v>9081.40011407524</v>
      </c>
      <c r="AJ660" s="25">
        <f ca="1" t="shared" si="4774"/>
        <v>49474.2752169025</v>
      </c>
      <c r="AK660" s="25">
        <f ca="1" t="shared" si="4775"/>
        <v>42395.0131268415</v>
      </c>
      <c r="AL660" s="25">
        <f ca="1" t="shared" si="4776"/>
        <v>62530.09133069</v>
      </c>
      <c r="AM660" s="25">
        <f ca="1" t="shared" si="4777"/>
        <v>73498.162201892</v>
      </c>
      <c r="AN660" s="25">
        <f ca="1" t="shared" si="4778"/>
        <v>90777.8976961991</v>
      </c>
      <c r="AO660" s="25">
        <f ca="1">C660/'Ejercicio 3 - TIR'!$D$7</f>
        <v>15230.3460800701</v>
      </c>
      <c r="AP660" s="25">
        <f ca="1" t="shared" si="4779"/>
        <v>34243.9291368324</v>
      </c>
      <c r="AQ660" s="25">
        <f ca="1" t="shared" si="4780"/>
        <v>27164.6670467714</v>
      </c>
      <c r="AR660" s="25">
        <f ca="1" t="shared" si="4781"/>
        <v>47299.7452506199</v>
      </c>
      <c r="AS660" s="25">
        <f ca="1" t="shared" si="4782"/>
        <v>58267.8161218219</v>
      </c>
      <c r="AT660" s="25">
        <f ca="1" t="shared" si="4783"/>
        <v>75547.551616129</v>
      </c>
      <c r="AU660" s="25">
        <f ca="1">AP660*'Ejercicio 3 - TIR'!$D$5</f>
        <v>17121.9645684162</v>
      </c>
      <c r="AV660" s="25">
        <f ca="1">AQ660*'Ejercicio 3 - TIR'!$D$5</f>
        <v>13582.3335233857</v>
      </c>
      <c r="AW660" s="25">
        <f ca="1">AR660*'Ejercicio 3 - TIR'!$D$5</f>
        <v>23649.87262531</v>
      </c>
      <c r="AX660" s="25">
        <f ca="1">AS660*'Ejercicio 3 - TIR'!$D$5</f>
        <v>29133.908060911</v>
      </c>
      <c r="AY660" s="25">
        <f ca="1">AT660*'Ejercicio 3 - TIR'!$D$5</f>
        <v>37773.7758080645</v>
      </c>
      <c r="AZ660" s="25">
        <f ca="1" t="shared" ref="AZ660:BD660" si="4918">AJ660-AU660-AE660</f>
        <v>27878.9349495275</v>
      </c>
      <c r="BA660" s="25">
        <f ca="1" t="shared" si="4918"/>
        <v>23737.6481162008</v>
      </c>
      <c r="BB660" s="25">
        <f ca="1" t="shared" si="4918"/>
        <v>32915.7964522041</v>
      </c>
      <c r="BC660" s="25">
        <f ca="1" t="shared" si="4918"/>
        <v>37072.6764447748</v>
      </c>
      <c r="BD660" s="25">
        <f ca="1" t="shared" si="4918"/>
        <v>43922.7217740594</v>
      </c>
      <c r="BE660" s="25">
        <f ca="1" t="shared" ref="BE660:BI660" si="4919">AZ660/Z660</f>
        <v>23884.2153731834</v>
      </c>
      <c r="BF660" s="25">
        <f ca="1" t="shared" si="4919"/>
        <v>17925.4109499772</v>
      </c>
      <c r="BG660" s="25">
        <f ca="1" t="shared" si="4919"/>
        <v>21149.7949172789</v>
      </c>
      <c r="BH660" s="25">
        <f ca="1" t="shared" si="4919"/>
        <v>19485.0985826689</v>
      </c>
      <c r="BI660" s="25">
        <f ca="1" t="shared" si="4919"/>
        <v>18535.598268762</v>
      </c>
      <c r="BJ660" s="25">
        <f ca="1" t="shared" si="4786"/>
        <v>63378.6072319596</v>
      </c>
      <c r="BK660" s="25">
        <f ca="1" t="shared" si="4787"/>
        <v>36090.4592178689</v>
      </c>
      <c r="BL660" s="25">
        <f ca="1" t="shared" si="4788"/>
        <v>99469.0664498285</v>
      </c>
      <c r="BM660" s="25">
        <f ca="1">BK660*'Ejercicio 3 - TIR'!$D$5</f>
        <v>18045.2296089344</v>
      </c>
      <c r="BN660" s="25">
        <f ca="1" t="shared" si="4789"/>
        <v>81423.836840894</v>
      </c>
      <c r="BO660" s="25">
        <f ca="1" t="shared" si="4790"/>
        <v>34361.247851343</v>
      </c>
      <c r="BP660" s="25">
        <f ca="1" t="shared" si="4791"/>
        <v>-102897.805211659</v>
      </c>
      <c r="BQ660" s="25">
        <f ca="1" t="shared" ref="BQ660:BT660" si="4920">BE660</f>
        <v>23884.2153731834</v>
      </c>
      <c r="BR660" s="25">
        <f ca="1" t="shared" si="4920"/>
        <v>17925.4109499772</v>
      </c>
      <c r="BS660" s="25">
        <f ca="1" t="shared" si="4920"/>
        <v>21149.7949172789</v>
      </c>
      <c r="BT660" s="25">
        <f ca="1" t="shared" si="4920"/>
        <v>19485.0985826689</v>
      </c>
      <c r="BU660" s="25">
        <f ca="1" t="shared" si="4793"/>
        <v>52896.846120105</v>
      </c>
      <c r="BV660" s="27">
        <f ca="1" t="shared" si="4794"/>
        <v>8.54523832330532</v>
      </c>
    </row>
    <row r="661" ht="15" customHeight="1" spans="1:74">
      <c r="A661" s="23">
        <v>660</v>
      </c>
      <c r="B661" s="24">
        <f ca="1" t="shared" ref="B661:F661" si="4921">RAND()</f>
        <v>0.535294531277502</v>
      </c>
      <c r="C661" s="25">
        <f ca="1">IF(B661&lt;=('Ejercicio 3 - TIR'!$D$13-'Ejercicio 3 - TIR'!$C$13)/('Ejercicio 3 - TIR'!$E$13-'Ejercicio 3 - TIR'!$C$13),'Ejercicio 3 - TIR'!$C$13+SQRT(('Ejercicio 3 - TIR'!$E$13-'Ejercicio 3 - TIR'!$C$13)*('Ejercicio 3 - TIR'!$D$13-'Ejercicio 3 - TIR'!$C$13)*B661),'Ejercicio 3 - TIR'!$E$13-SQRT(('Ejercicio 3 - TIR'!$E$13-'Ejercicio 3 - TIR'!$C$13)*('Ejercicio 3 - TIR'!$E$13-'Ejercicio 3 - TIR'!$D$13)*(1-B661)))</f>
        <v>76385.4586649032</v>
      </c>
      <c r="D661" s="24">
        <f ca="1" t="shared" si="4921"/>
        <v>0.474326870063224</v>
      </c>
      <c r="E661" s="25">
        <f ca="1">IF(D661&lt;=('Ejercicio 3 - TIR'!$D$14-'Ejercicio 3 - TIR'!$C$14)/('Ejercicio 3 - TIR'!$E$14-'Ejercicio 3 - TIR'!$C$14),'Ejercicio 3 - TIR'!$C$14+SQRT(('Ejercicio 3 - TIR'!$E$14-'Ejercicio 3 - TIR'!$C$14)*('Ejercicio 3 - TIR'!$D$14-'Ejercicio 3 - TIR'!$C$14)*D661),'Ejercicio 3 - TIR'!$E$14-SQRT(('Ejercicio 3 - TIR'!$E$14-'Ejercicio 3 - TIR'!$C$14)*('Ejercicio 3 - TIR'!$E$14-'Ejercicio 3 - TIR'!$D$14)*(1-D661)))</f>
        <v>31120.1931614186</v>
      </c>
      <c r="F661" s="24">
        <f ca="1" t="shared" si="4921"/>
        <v>0.299870485712957</v>
      </c>
      <c r="G661" s="25">
        <f ca="1">IF(F661&lt;=('Ejercicio 3 - TIR'!$D$18-'Ejercicio 3 - TIR'!$C$18)/('Ejercicio 3 - TIR'!$E$18-'Ejercicio 3 - TIR'!$C$18),'Ejercicio 3 - TIR'!$C$18+SQRT(('Ejercicio 3 - TIR'!$E$18-'Ejercicio 3 - TIR'!$C$18)*('Ejercicio 3 - TIR'!$D$18-'Ejercicio 3 - TIR'!$C$18)*F661),'Ejercicio 3 - TIR'!$E$18-SQRT(('Ejercicio 3 - TIR'!$E$18-'Ejercicio 3 - TIR'!$C$18)*('Ejercicio 3 - TIR'!$E$18-'Ejercicio 3 - TIR'!$D$18)*(1-F661)))</f>
        <v>36706.7557624341</v>
      </c>
      <c r="H661" s="24">
        <f ca="1" t="shared" ref="H661:L661" si="4922">RAND()</f>
        <v>0.954523483030907</v>
      </c>
      <c r="I661" s="25">
        <f ca="1">IF(H661&lt;=('Ejercicio 3 - TIR'!$D$18-'Ejercicio 3 - TIR'!$C$18)/('Ejercicio 3 - TIR'!$E$18-'Ejercicio 3 - TIR'!$C$18),'Ejercicio 3 - TIR'!$C$18+SQRT(('Ejercicio 3 - TIR'!$E$18-'Ejercicio 3 - TIR'!$C$18)*('Ejercicio 3 - TIR'!$D$18-'Ejercicio 3 - TIR'!$C$18)*H661),'Ejercicio 3 - TIR'!$E$18-SQRT(('Ejercicio 3 - TIR'!$E$18-'Ejercicio 3 - TIR'!$C$18)*('Ejercicio 3 - TIR'!$E$18-'Ejercicio 3 - TIR'!$D$18)*(1-H661)))</f>
        <v>43153.1814456526</v>
      </c>
      <c r="J661" s="24">
        <f ca="1" t="shared" si="4922"/>
        <v>0.387858618249256</v>
      </c>
      <c r="K661" s="25">
        <f ca="1">IF(J661&lt;=('Ejercicio 3 - TIR'!$D$18-'Ejercicio 3 - TIR'!$C$18)/('Ejercicio 3 - TIR'!$E$18-'Ejercicio 3 - TIR'!$C$18),'Ejercicio 3 - TIR'!$C$18+SQRT(('Ejercicio 3 - TIR'!$E$18-'Ejercicio 3 - TIR'!$C$18)*('Ejercicio 3 - TIR'!$D$18-'Ejercicio 3 - TIR'!$C$18)*J661),'Ejercicio 3 - TIR'!$E$18-SQRT(('Ejercicio 3 - TIR'!$E$18-'Ejercicio 3 - TIR'!$C$18)*('Ejercicio 3 - TIR'!$E$18-'Ejercicio 3 - TIR'!$D$18)*(1-J661)))</f>
        <v>37627.5023918311</v>
      </c>
      <c r="L661" s="24">
        <f ca="1" t="shared" si="4922"/>
        <v>0.587637084705008</v>
      </c>
      <c r="M661" s="25">
        <f ca="1">IF(L661&lt;=('Ejercicio 3 - TIR'!$D$18-'Ejercicio 3 - TIR'!$C$18)/('Ejercicio 3 - TIR'!$E$18-'Ejercicio 3 - TIR'!$C$18),'Ejercicio 3 - TIR'!$C$18+SQRT(('Ejercicio 3 - TIR'!$E$18-'Ejercicio 3 - TIR'!$C$18)*('Ejercicio 3 - TIR'!$D$18-'Ejercicio 3 - TIR'!$C$18)*L661),'Ejercicio 3 - TIR'!$E$18-SQRT(('Ejercicio 3 - TIR'!$E$18-'Ejercicio 3 - TIR'!$C$18)*('Ejercicio 3 - TIR'!$E$18-'Ejercicio 3 - TIR'!$D$18)*(1-L661)))</f>
        <v>39388.5868321996</v>
      </c>
      <c r="N661" s="24">
        <f ca="1" t="shared" ref="N661:R661" si="4923">RAND()</f>
        <v>0.617798591300701</v>
      </c>
      <c r="O661" s="25">
        <f ca="1">IF(N661&lt;=('Ejercicio 3 - TIR'!$D$18-'Ejercicio 3 - TIR'!$C$18)/('Ejercicio 3 - TIR'!$E$18-'Ejercicio 3 - TIR'!$C$18),'Ejercicio 3 - TIR'!$C$18+SQRT(('Ejercicio 3 - TIR'!$E$18-'Ejercicio 3 - TIR'!$C$18)*('Ejercicio 3 - TIR'!$D$18-'Ejercicio 3 - TIR'!$C$18)*N661),'Ejercicio 3 - TIR'!$E$18-SQRT(('Ejercicio 3 - TIR'!$E$18-'Ejercicio 3 - TIR'!$C$18)*('Ejercicio 3 - TIR'!$E$18-'Ejercicio 3 - TIR'!$D$18)*(1-N661)))</f>
        <v>39626.5148779351</v>
      </c>
      <c r="P661" s="24">
        <f ca="1" t="shared" si="4923"/>
        <v>0.7025246133652</v>
      </c>
      <c r="Q661" s="26">
        <f ca="1">IF(P661&lt;=('Ejercicio 3 - TIR'!$D$22-'Ejercicio 3 - TIR'!$C$22)/('Ejercicio 3 - TIR'!$E$22-'Ejercicio 3 - TIR'!$C$22),'Ejercicio 3 - TIR'!$C$22+SQRT(('Ejercicio 3 - TIR'!$E$22-'Ejercicio 3 - TIR'!$C$22)*('Ejercicio 3 - TIR'!$D$22-'Ejercicio 3 - TIR'!$C$22)*P661),'Ejercicio 3 - TIR'!$E$22-SQRT(('Ejercicio 3 - TIR'!$E$22-'Ejercicio 3 - TIR'!$C$22)*('Ejercicio 3 - TIR'!$E$22-'Ejercicio 3 - TIR'!$D$22)*(1-P661)))</f>
        <v>0.156860084357486</v>
      </c>
      <c r="R661" s="24">
        <f ca="1" t="shared" si="4923"/>
        <v>0.0643435679113045</v>
      </c>
      <c r="S661" s="26">
        <f ca="1">IF(R661&lt;=('Ejercicio 3 - TIR'!$D$23-'Ejercicio 3 - TIR'!$C$23)/('Ejercicio 3 - TIR'!$E$23-'Ejercicio 3 - TIR'!$C$23),'Ejercicio 3 - TIR'!$C$23+SQRT(('Ejercicio 3 - TIR'!$E$23-'Ejercicio 3 - TIR'!$C$23)*('Ejercicio 3 - TIR'!$D$23-'Ejercicio 3 - TIR'!$C$23)*R661),'Ejercicio 3 - TIR'!$E$23-SQRT(('Ejercicio 3 - TIR'!$E$23-'Ejercicio 3 - TIR'!$C$23)*('Ejercicio 3 - TIR'!$E$23-'Ejercicio 3 - TIR'!$D$23)*(1-R661)))</f>
        <v>0.130761896777072</v>
      </c>
      <c r="T661" s="24">
        <f ca="1" t="shared" ref="T661:X661" si="4924">RAND()</f>
        <v>0.942110213527433</v>
      </c>
      <c r="U661" s="26">
        <f ca="1">IF(T661&lt;=('Ejercicio 3 - TIR'!$D$24-'Ejercicio 3 - TIR'!$C$24)/('Ejercicio 3 - TIR'!$E$24-'Ejercicio 3 - TIR'!$C$24),'Ejercicio 3 - TIR'!$C$24+SQRT(('Ejercicio 3 - TIR'!$E$24-'Ejercicio 3 - TIR'!$C$24)*('Ejercicio 3 - TIR'!$D$24-'Ejercicio 3 - TIR'!$C$24)*T661),'Ejercicio 3 - TIR'!$E$24-SQRT(('Ejercicio 3 - TIR'!$E$24-'Ejercicio 3 - TIR'!$C$24)*('Ejercicio 3 - TIR'!$E$24-'Ejercicio 3 - TIR'!$D$24)*(1-T661)))</f>
        <v>0.207268487830458</v>
      </c>
      <c r="V661" s="24">
        <f ca="1" t="shared" si="4924"/>
        <v>0.585595991913263</v>
      </c>
      <c r="W661" s="26">
        <f ca="1">IF(V661&lt;=('Ejercicio 3 - TIR'!$D$25-'Ejercicio 3 - TIR'!$C$25)/('Ejercicio 3 - TIR'!$E$25-'Ejercicio 3 - TIR'!$C$25),'Ejercicio 3 - TIR'!$C$25+SQRT(('Ejercicio 3 - TIR'!$E$25-'Ejercicio 3 - TIR'!$C$25)*('Ejercicio 3 - TIR'!$D$25-'Ejercicio 3 - TIR'!$C$25)*V661),'Ejercicio 3 - TIR'!$E$25-SQRT(('Ejercicio 3 - TIR'!$E$25-'Ejercicio 3 - TIR'!$C$25)*('Ejercicio 3 - TIR'!$E$25-'Ejercicio 3 - TIR'!$D$25)*(1-V661)))</f>
        <v>0.211915698400738</v>
      </c>
      <c r="X661" s="24">
        <f ca="1" t="shared" si="4924"/>
        <v>0.775683116037169</v>
      </c>
      <c r="Y661" s="26">
        <f ca="1">IF(X661&lt;=('Ejercicio 3 - TIR'!$D$26-'Ejercicio 3 - TIR'!$C$26)/('Ejercicio 3 - TIR'!$E$26-'Ejercicio 3 - TIR'!$C$26),'Ejercicio 3 - TIR'!$C$26+SQRT(('Ejercicio 3 - TIR'!$E$26-'Ejercicio 3 - TIR'!$C$26)*('Ejercicio 3 - TIR'!$D$26-'Ejercicio 3 - TIR'!$C$26)*X661),'Ejercicio 3 - TIR'!$E$26-SQRT(('Ejercicio 3 - TIR'!$E$26-'Ejercicio 3 - TIR'!$C$26)*('Ejercicio 3 - TIR'!$E$26-'Ejercicio 3 - TIR'!$D$26)*(1-X661)))</f>
        <v>0.245196104048551</v>
      </c>
      <c r="Z661" s="24">
        <f ca="1" t="shared" si="4764"/>
        <v>1.15686008435749</v>
      </c>
      <c r="AA661" s="24">
        <f ca="1" t="shared" si="4765"/>
        <v>1.30813330329375</v>
      </c>
      <c r="AB661" s="24">
        <f ca="1" t="shared" si="4766"/>
        <v>1.57926811494811</v>
      </c>
      <c r="AC661" s="24">
        <f ca="1" t="shared" si="4767"/>
        <v>1.91393982048936</v>
      </c>
      <c r="AD661" s="24">
        <f ca="1" t="shared" si="4768"/>
        <v>2.38323040785673</v>
      </c>
      <c r="AE661" s="23">
        <f ca="1" t="shared" si="4769"/>
        <v>4881.5161245214</v>
      </c>
      <c r="AF661" s="23">
        <f ca="1" t="shared" si="4770"/>
        <v>5519.83243211168</v>
      </c>
      <c r="AG661" s="23">
        <f ca="1" t="shared" si="4771"/>
        <v>6663.91975339299</v>
      </c>
      <c r="AH661" s="23">
        <f ca="1" t="shared" si="4772"/>
        <v>8076.10896201974</v>
      </c>
      <c r="AI661" s="23">
        <f ca="1" t="shared" si="4773"/>
        <v>10056.3394153786</v>
      </c>
      <c r="AJ661" s="25">
        <f ca="1" t="shared" si="4774"/>
        <v>42464.5805678192</v>
      </c>
      <c r="AK661" s="25">
        <f ca="1" t="shared" si="4775"/>
        <v>56450.1137921362</v>
      </c>
      <c r="AL661" s="25">
        <f ca="1" t="shared" si="4776"/>
        <v>59423.9147725527</v>
      </c>
      <c r="AM661" s="25">
        <f ca="1" t="shared" si="4777"/>
        <v>75387.3848109496</v>
      </c>
      <c r="AN661" s="25">
        <f ca="1" t="shared" si="4778"/>
        <v>94439.1152144821</v>
      </c>
      <c r="AO661" s="25">
        <f ca="1">C661/'Ejercicio 3 - TIR'!$D$7</f>
        <v>15277.0917329806</v>
      </c>
      <c r="AP661" s="25">
        <f ca="1" t="shared" si="4779"/>
        <v>27187.4888348386</v>
      </c>
      <c r="AQ661" s="25">
        <f ca="1" t="shared" si="4780"/>
        <v>41173.0220591556</v>
      </c>
      <c r="AR661" s="25">
        <f ca="1" t="shared" si="4781"/>
        <v>44146.823039572</v>
      </c>
      <c r="AS661" s="25">
        <f ca="1" t="shared" si="4782"/>
        <v>60110.293077969</v>
      </c>
      <c r="AT661" s="25">
        <f ca="1" t="shared" si="4783"/>
        <v>79162.0234815015</v>
      </c>
      <c r="AU661" s="25">
        <f ca="1">AP661*'Ejercicio 3 - TIR'!$D$5</f>
        <v>13593.7444174193</v>
      </c>
      <c r="AV661" s="25">
        <f ca="1">AQ661*'Ejercicio 3 - TIR'!$D$5</f>
        <v>20586.5110295778</v>
      </c>
      <c r="AW661" s="25">
        <f ca="1">AR661*'Ejercicio 3 - TIR'!$D$5</f>
        <v>22073.411519786</v>
      </c>
      <c r="AX661" s="25">
        <f ca="1">AS661*'Ejercicio 3 - TIR'!$D$5</f>
        <v>30055.1465389845</v>
      </c>
      <c r="AY661" s="25">
        <f ca="1">AT661*'Ejercicio 3 - TIR'!$D$5</f>
        <v>39581.0117407507</v>
      </c>
      <c r="AZ661" s="25">
        <f ca="1" t="shared" ref="AZ661:BD661" si="4925">AJ661-AU661-AE661</f>
        <v>23989.3200258785</v>
      </c>
      <c r="BA661" s="25">
        <f ca="1" t="shared" si="4925"/>
        <v>30343.7703304468</v>
      </c>
      <c r="BB661" s="25">
        <f ca="1" t="shared" si="4925"/>
        <v>30686.5834993737</v>
      </c>
      <c r="BC661" s="25">
        <f ca="1" t="shared" si="4925"/>
        <v>37256.1293099454</v>
      </c>
      <c r="BD661" s="25">
        <f ca="1" t="shared" si="4925"/>
        <v>44801.7640583528</v>
      </c>
      <c r="BE661" s="25">
        <f ca="1" t="shared" ref="BE661:BI661" si="4926">AZ661/Z661</f>
        <v>20736.5785631735</v>
      </c>
      <c r="BF661" s="25">
        <f ca="1" t="shared" si="4926"/>
        <v>23196.2371526235</v>
      </c>
      <c r="BG661" s="25">
        <f ca="1" t="shared" si="4926"/>
        <v>19430.8890358252</v>
      </c>
      <c r="BH661" s="25">
        <f ca="1" t="shared" si="4926"/>
        <v>19465.6743702734</v>
      </c>
      <c r="BI661" s="25">
        <f ca="1" t="shared" si="4926"/>
        <v>18798.7547954474</v>
      </c>
      <c r="BJ661" s="25">
        <f ca="1" t="shared" si="4786"/>
        <v>74166.5906406681</v>
      </c>
      <c r="BK661" s="25">
        <f ca="1" t="shared" si="4787"/>
        <v>36408.8295616562</v>
      </c>
      <c r="BL661" s="25">
        <f ca="1" t="shared" si="4788"/>
        <v>110575.420202324</v>
      </c>
      <c r="BM661" s="25">
        <f ca="1">BK661*'Ejercicio 3 - TIR'!$D$5</f>
        <v>18204.4147808281</v>
      </c>
      <c r="BN661" s="25">
        <f ca="1" t="shared" si="4789"/>
        <v>92371.0054214961</v>
      </c>
      <c r="BO661" s="25">
        <f ca="1" t="shared" si="4790"/>
        <v>38758.739027909</v>
      </c>
      <c r="BP661" s="25">
        <f ca="1" t="shared" si="4791"/>
        <v>-107505.651826322</v>
      </c>
      <c r="BQ661" s="25">
        <f ca="1" t="shared" ref="BQ661:BT661" si="4927">BE661</f>
        <v>20736.5785631735</v>
      </c>
      <c r="BR661" s="25">
        <f ca="1" t="shared" si="4927"/>
        <v>23196.2371526235</v>
      </c>
      <c r="BS661" s="25">
        <f ca="1" t="shared" si="4927"/>
        <v>19430.8890358252</v>
      </c>
      <c r="BT661" s="25">
        <f ca="1" t="shared" si="4927"/>
        <v>19465.6743702734</v>
      </c>
      <c r="BU661" s="25">
        <f ca="1" t="shared" si="4793"/>
        <v>57557.4938233563</v>
      </c>
      <c r="BV661" s="27">
        <f ca="1" t="shared" si="4794"/>
        <v>8.14737025111148</v>
      </c>
    </row>
    <row r="662" ht="15" customHeight="1" spans="1:74">
      <c r="A662" s="23">
        <v>661</v>
      </c>
      <c r="B662" s="24">
        <f ca="1" t="shared" ref="B662:F662" si="4928">RAND()</f>
        <v>0.635419707753138</v>
      </c>
      <c r="C662" s="25">
        <f ca="1">IF(B662&lt;=('Ejercicio 3 - TIR'!$D$13-'Ejercicio 3 - TIR'!$C$13)/('Ejercicio 3 - TIR'!$E$13-'Ejercicio 3 - TIR'!$C$13),'Ejercicio 3 - TIR'!$C$13+SQRT(('Ejercicio 3 - TIR'!$E$13-'Ejercicio 3 - TIR'!$C$13)*('Ejercicio 3 - TIR'!$D$13-'Ejercicio 3 - TIR'!$C$13)*B662),'Ejercicio 3 - TIR'!$E$13-SQRT(('Ejercicio 3 - TIR'!$E$13-'Ejercicio 3 - TIR'!$C$13)*('Ejercicio 3 - TIR'!$E$13-'Ejercicio 3 - TIR'!$D$13)*(1-B662)))</f>
        <v>79083.5865718753</v>
      </c>
      <c r="D662" s="24">
        <f ca="1" t="shared" si="4928"/>
        <v>0.89322498531326</v>
      </c>
      <c r="E662" s="25">
        <f ca="1">IF(D662&lt;=('Ejercicio 3 - TIR'!$D$14-'Ejercicio 3 - TIR'!$C$14)/('Ejercicio 3 - TIR'!$E$14-'Ejercicio 3 - TIR'!$C$14),'Ejercicio 3 - TIR'!$C$14+SQRT(('Ejercicio 3 - TIR'!$E$14-'Ejercicio 3 - TIR'!$C$14)*('Ejercicio 3 - TIR'!$D$14-'Ejercicio 3 - TIR'!$C$14)*D662),'Ejercicio 3 - TIR'!$E$14-SQRT(('Ejercicio 3 - TIR'!$E$14-'Ejercicio 3 - TIR'!$C$14)*('Ejercicio 3 - TIR'!$E$14-'Ejercicio 3 - TIR'!$D$14)*(1-D662)))</f>
        <v>35997.9689902487</v>
      </c>
      <c r="F662" s="24">
        <f ca="1" t="shared" si="4928"/>
        <v>0.187722729570065</v>
      </c>
      <c r="G662" s="25">
        <f ca="1">IF(F662&lt;=('Ejercicio 3 - TIR'!$D$18-'Ejercicio 3 - TIR'!$C$18)/('Ejercicio 3 - TIR'!$E$18-'Ejercicio 3 - TIR'!$C$18),'Ejercicio 3 - TIR'!$C$18+SQRT(('Ejercicio 3 - TIR'!$E$18-'Ejercicio 3 - TIR'!$C$18)*('Ejercicio 3 - TIR'!$D$18-'Ejercicio 3 - TIR'!$C$18)*F662),'Ejercicio 3 - TIR'!$E$18-SQRT(('Ejercicio 3 - TIR'!$E$18-'Ejercicio 3 - TIR'!$C$18)*('Ejercicio 3 - TIR'!$E$18-'Ejercicio 3 - TIR'!$D$18)*(1-F662)))</f>
        <v>35306.4497958154</v>
      </c>
      <c r="H662" s="24">
        <f ca="1" t="shared" ref="H662:L662" si="4929">RAND()</f>
        <v>0.263528497354497</v>
      </c>
      <c r="I662" s="25">
        <f ca="1">IF(H662&lt;=('Ejercicio 3 - TIR'!$D$18-'Ejercicio 3 - TIR'!$C$18)/('Ejercicio 3 - TIR'!$E$18-'Ejercicio 3 - TIR'!$C$18),'Ejercicio 3 - TIR'!$C$18+SQRT(('Ejercicio 3 - TIR'!$E$18-'Ejercicio 3 - TIR'!$C$18)*('Ejercicio 3 - TIR'!$D$18-'Ejercicio 3 - TIR'!$C$18)*H662),'Ejercicio 3 - TIR'!$E$18-SQRT(('Ejercicio 3 - TIR'!$E$18-'Ejercicio 3 - TIR'!$C$18)*('Ejercicio 3 - TIR'!$E$18-'Ejercicio 3 - TIR'!$D$18)*(1-H662)))</f>
        <v>36287.2310760123</v>
      </c>
      <c r="J662" s="24">
        <f ca="1" t="shared" si="4929"/>
        <v>0.90466717768307</v>
      </c>
      <c r="K662" s="25">
        <f ca="1">IF(J662&lt;=('Ejercicio 3 - TIR'!$D$18-'Ejercicio 3 - TIR'!$C$18)/('Ejercicio 3 - TIR'!$E$18-'Ejercicio 3 - TIR'!$C$18),'Ejercicio 3 - TIR'!$C$18+SQRT(('Ejercicio 3 - TIR'!$E$18-'Ejercicio 3 - TIR'!$C$18)*('Ejercicio 3 - TIR'!$D$18-'Ejercicio 3 - TIR'!$C$18)*J662),'Ejercicio 3 - TIR'!$E$18-SQRT(('Ejercicio 3 - TIR'!$E$18-'Ejercicio 3 - TIR'!$C$18)*('Ejercicio 3 - TIR'!$E$18-'Ejercicio 3 - TIR'!$D$18)*(1-J662)))</f>
        <v>42326.0587751841</v>
      </c>
      <c r="L662" s="24">
        <f ca="1" t="shared" si="4929"/>
        <v>0.33071639278509</v>
      </c>
      <c r="M662" s="25">
        <f ca="1">IF(L662&lt;=('Ejercicio 3 - TIR'!$D$18-'Ejercicio 3 - TIR'!$C$18)/('Ejercicio 3 - TIR'!$E$18-'Ejercicio 3 - TIR'!$C$18),'Ejercicio 3 - TIR'!$C$18+SQRT(('Ejercicio 3 - TIR'!$E$18-'Ejercicio 3 - TIR'!$C$18)*('Ejercicio 3 - TIR'!$D$18-'Ejercicio 3 - TIR'!$C$18)*L662),'Ejercicio 3 - TIR'!$E$18-SQRT(('Ejercicio 3 - TIR'!$E$18-'Ejercicio 3 - TIR'!$C$18)*('Ejercicio 3 - TIR'!$E$18-'Ejercicio 3 - TIR'!$D$18)*(1-L662)))</f>
        <v>37043.2562723334</v>
      </c>
      <c r="N662" s="24">
        <f ca="1" t="shared" ref="N662:R662" si="4930">RAND()</f>
        <v>0.277151483627478</v>
      </c>
      <c r="O662" s="25">
        <f ca="1">IF(N662&lt;=('Ejercicio 3 - TIR'!$D$18-'Ejercicio 3 - TIR'!$C$18)/('Ejercicio 3 - TIR'!$E$18-'Ejercicio 3 - TIR'!$C$18),'Ejercicio 3 - TIR'!$C$18+SQRT(('Ejercicio 3 - TIR'!$E$18-'Ejercicio 3 - TIR'!$C$18)*('Ejercicio 3 - TIR'!$D$18-'Ejercicio 3 - TIR'!$C$18)*N662),'Ejercicio 3 - TIR'!$E$18-SQRT(('Ejercicio 3 - TIR'!$E$18-'Ejercicio 3 - TIR'!$C$18)*('Ejercicio 3 - TIR'!$E$18-'Ejercicio 3 - TIR'!$D$18)*(1-N662)))</f>
        <v>36447.6912568858</v>
      </c>
      <c r="P662" s="24">
        <f ca="1" t="shared" si="4930"/>
        <v>0.188414869456087</v>
      </c>
      <c r="Q662" s="26">
        <f ca="1">IF(P662&lt;=('Ejercicio 3 - TIR'!$D$22-'Ejercicio 3 - TIR'!$C$22)/('Ejercicio 3 - TIR'!$E$22-'Ejercicio 3 - TIR'!$C$22),'Ejercicio 3 - TIR'!$C$22+SQRT(('Ejercicio 3 - TIR'!$E$22-'Ejercicio 3 - TIR'!$C$22)*('Ejercicio 3 - TIR'!$D$22-'Ejercicio 3 - TIR'!$C$22)*P662),'Ejercicio 3 - TIR'!$E$22-SQRT(('Ejercicio 3 - TIR'!$E$22-'Ejercicio 3 - TIR'!$C$22)*('Ejercicio 3 - TIR'!$E$22-'Ejercicio 3 - TIR'!$D$22)*(1-P662)))</f>
        <v>0.138415937799117</v>
      </c>
      <c r="R662" s="24">
        <f ca="1" t="shared" si="4930"/>
        <v>0.285237755028575</v>
      </c>
      <c r="S662" s="26">
        <f ca="1">IF(R662&lt;=('Ejercicio 3 - TIR'!$D$23-'Ejercicio 3 - TIR'!$C$23)/('Ejercicio 3 - TIR'!$E$23-'Ejercicio 3 - TIR'!$C$23),'Ejercicio 3 - TIR'!$C$23+SQRT(('Ejercicio 3 - TIR'!$E$23-'Ejercicio 3 - TIR'!$C$23)*('Ejercicio 3 - TIR'!$D$23-'Ejercicio 3 - TIR'!$C$23)*R662),'Ejercicio 3 - TIR'!$E$23-SQRT(('Ejercicio 3 - TIR'!$E$23-'Ejercicio 3 - TIR'!$C$23)*('Ejercicio 3 - TIR'!$E$23-'Ejercicio 3 - TIR'!$D$23)*(1-R662)))</f>
        <v>0.142658948763158</v>
      </c>
      <c r="T662" s="24">
        <f ca="1" t="shared" ref="T662:X662" si="4931">RAND()</f>
        <v>0.290952306776323</v>
      </c>
      <c r="U662" s="26">
        <f ca="1">IF(T662&lt;=('Ejercicio 3 - TIR'!$D$24-'Ejercicio 3 - TIR'!$C$24)/('Ejercicio 3 - TIR'!$E$24-'Ejercicio 3 - TIR'!$C$24),'Ejercicio 3 - TIR'!$C$24+SQRT(('Ejercicio 3 - TIR'!$E$24-'Ejercicio 3 - TIR'!$C$24)*('Ejercicio 3 - TIR'!$D$24-'Ejercicio 3 - TIR'!$C$24)*T662),'Ejercicio 3 - TIR'!$E$24-SQRT(('Ejercicio 3 - TIR'!$E$24-'Ejercicio 3 - TIR'!$C$24)*('Ejercicio 3 - TIR'!$E$24-'Ejercicio 3 - TIR'!$D$24)*(1-T662)))</f>
        <v>0.174718411037732</v>
      </c>
      <c r="V662" s="24">
        <f ca="1" t="shared" si="4931"/>
        <v>0.373280731671496</v>
      </c>
      <c r="W662" s="26">
        <f ca="1">IF(V662&lt;=('Ejercicio 3 - TIR'!$D$25-'Ejercicio 3 - TIR'!$C$25)/('Ejercicio 3 - TIR'!$E$25-'Ejercicio 3 - TIR'!$C$25),'Ejercicio 3 - TIR'!$C$25+SQRT(('Ejercicio 3 - TIR'!$E$25-'Ejercicio 3 - TIR'!$C$25)*('Ejercicio 3 - TIR'!$D$25-'Ejercicio 3 - TIR'!$C$25)*V662),'Ejercicio 3 - TIR'!$E$25-SQRT(('Ejercicio 3 - TIR'!$E$25-'Ejercicio 3 - TIR'!$C$25)*('Ejercicio 3 - TIR'!$E$25-'Ejercicio 3 - TIR'!$D$25)*(1-V662)))</f>
        <v>0.203164997713785</v>
      </c>
      <c r="X662" s="24">
        <f ca="1" t="shared" si="4931"/>
        <v>0.386453471046</v>
      </c>
      <c r="Y662" s="26">
        <f ca="1">IF(X662&lt;=('Ejercicio 3 - TIR'!$D$26-'Ejercicio 3 - TIR'!$C$26)/('Ejercicio 3 - TIR'!$E$26-'Ejercicio 3 - TIR'!$C$26),'Ejercicio 3 - TIR'!$C$26+SQRT(('Ejercicio 3 - TIR'!$E$26-'Ejercicio 3 - TIR'!$C$26)*('Ejercicio 3 - TIR'!$D$26-'Ejercicio 3 - TIR'!$C$26)*X662),'Ejercicio 3 - TIR'!$E$26-SQRT(('Ejercicio 3 - TIR'!$E$26-'Ejercicio 3 - TIR'!$C$26)*('Ejercicio 3 - TIR'!$E$26-'Ejercicio 3 - TIR'!$D$26)*(1-X662)))</f>
        <v>0.222440020358311</v>
      </c>
      <c r="Z662" s="24">
        <f ca="1" t="shared" si="4764"/>
        <v>1.13841593779912</v>
      </c>
      <c r="AA662" s="24">
        <f ca="1" t="shared" si="4765"/>
        <v>1.30082115874076</v>
      </c>
      <c r="AB662" s="24">
        <f ca="1" t="shared" si="4766"/>
        <v>1.52809856464021</v>
      </c>
      <c r="AC662" s="24">
        <f ca="1" t="shared" si="4767"/>
        <v>1.83855470603178</v>
      </c>
      <c r="AD662" s="24">
        <f ca="1" t="shared" si="4768"/>
        <v>2.24752285227136</v>
      </c>
      <c r="AE662" s="23">
        <f ca="1" t="shared" si="4769"/>
        <v>4982.69263664882</v>
      </c>
      <c r="AF662" s="23">
        <f ca="1" t="shared" si="4770"/>
        <v>5693.51833020307</v>
      </c>
      <c r="AG662" s="23">
        <f ca="1" t="shared" si="4771"/>
        <v>6688.28080607035</v>
      </c>
      <c r="AH662" s="23">
        <f ca="1" t="shared" si="4772"/>
        <v>8047.10536074478</v>
      </c>
      <c r="AI662" s="23">
        <f ca="1" t="shared" si="4773"/>
        <v>9837.10364101433</v>
      </c>
      <c r="AJ662" s="25">
        <f ca="1" t="shared" si="4774"/>
        <v>40193.4251546607</v>
      </c>
      <c r="AK662" s="25">
        <f ca="1" t="shared" si="4775"/>
        <v>47203.1979757922</v>
      </c>
      <c r="AL662" s="25">
        <f ca="1" t="shared" si="4776"/>
        <v>64678.3896612361</v>
      </c>
      <c r="AM662" s="25">
        <f ca="1" t="shared" si="4777"/>
        <v>68106.0531462397</v>
      </c>
      <c r="AN662" s="25">
        <f ca="1" t="shared" si="4778"/>
        <v>81917.0190123818</v>
      </c>
      <c r="AO662" s="25">
        <f ca="1">C662/'Ejercicio 3 - TIR'!$D$7</f>
        <v>15816.7173143751</v>
      </c>
      <c r="AP662" s="25">
        <f ca="1" t="shared" si="4779"/>
        <v>24376.7078402856</v>
      </c>
      <c r="AQ662" s="25">
        <f ca="1" t="shared" si="4780"/>
        <v>31386.4806614171</v>
      </c>
      <c r="AR662" s="25">
        <f ca="1" t="shared" si="4781"/>
        <v>48861.6723468611</v>
      </c>
      <c r="AS662" s="25">
        <f ca="1" t="shared" si="4782"/>
        <v>52289.3358318647</v>
      </c>
      <c r="AT662" s="25">
        <f ca="1" t="shared" si="4783"/>
        <v>66100.3016980067</v>
      </c>
      <c r="AU662" s="25">
        <f ca="1">AP662*'Ejercicio 3 - TIR'!$D$5</f>
        <v>12188.3539201428</v>
      </c>
      <c r="AV662" s="25">
        <f ca="1">AQ662*'Ejercicio 3 - TIR'!$D$5</f>
        <v>15693.2403307086</v>
      </c>
      <c r="AW662" s="25">
        <f ca="1">AR662*'Ejercicio 3 - TIR'!$D$5</f>
        <v>24430.8361734305</v>
      </c>
      <c r="AX662" s="25">
        <f ca="1">AS662*'Ejercicio 3 - TIR'!$D$5</f>
        <v>26144.6679159323</v>
      </c>
      <c r="AY662" s="25">
        <f ca="1">AT662*'Ejercicio 3 - TIR'!$D$5</f>
        <v>33050.1508490034</v>
      </c>
      <c r="AZ662" s="25">
        <f ca="1" t="shared" ref="AZ662:BD662" si="4932">AJ662-AU662-AE662</f>
        <v>23022.3785978691</v>
      </c>
      <c r="BA662" s="25">
        <f ca="1" t="shared" si="4932"/>
        <v>25816.4393148805</v>
      </c>
      <c r="BB662" s="25">
        <f ca="1" t="shared" si="4932"/>
        <v>33559.2726817353</v>
      </c>
      <c r="BC662" s="25">
        <f ca="1" t="shared" si="4932"/>
        <v>33914.2798695626</v>
      </c>
      <c r="BD662" s="25">
        <f ca="1" t="shared" si="4932"/>
        <v>39029.7645223641</v>
      </c>
      <c r="BE662" s="25">
        <f ca="1" t="shared" ref="BE662:BI662" si="4933">AZ662/Z662</f>
        <v>20223.169610905</v>
      </c>
      <c r="BF662" s="25">
        <f ca="1" t="shared" si="4933"/>
        <v>19846.2633709554</v>
      </c>
      <c r="BG662" s="25">
        <f ca="1" t="shared" si="4933"/>
        <v>21961.4581534776</v>
      </c>
      <c r="BH662" s="25">
        <f ca="1" t="shared" si="4933"/>
        <v>18446.1630422524</v>
      </c>
      <c r="BI662" s="25">
        <f ca="1" t="shared" si="4933"/>
        <v>17365.6808352006</v>
      </c>
      <c r="BJ662" s="25">
        <f ca="1" t="shared" si="4786"/>
        <v>80906.2579409396</v>
      </c>
      <c r="BK662" s="25">
        <f ca="1" t="shared" si="4787"/>
        <v>35548.433611974</v>
      </c>
      <c r="BL662" s="25">
        <f ca="1" t="shared" si="4788"/>
        <v>116454.691552914</v>
      </c>
      <c r="BM662" s="25">
        <f ca="1">BK662*'Ejercicio 3 - TIR'!$D$5</f>
        <v>17774.216805987</v>
      </c>
      <c r="BN662" s="25">
        <f ca="1" t="shared" si="4789"/>
        <v>98680.4747469267</v>
      </c>
      <c r="BO662" s="25">
        <f ca="1" t="shared" si="4790"/>
        <v>43906.3276474362</v>
      </c>
      <c r="BP662" s="25">
        <f ca="1" t="shared" si="4791"/>
        <v>-115081.555562124</v>
      </c>
      <c r="BQ662" s="25">
        <f ca="1" t="shared" ref="BQ662:BT662" si="4934">BE662</f>
        <v>20223.169610905</v>
      </c>
      <c r="BR662" s="25">
        <f ca="1" t="shared" si="4934"/>
        <v>19846.2633709554</v>
      </c>
      <c r="BS662" s="25">
        <f ca="1" t="shared" si="4934"/>
        <v>21961.4581534776</v>
      </c>
      <c r="BT662" s="25">
        <f ca="1" t="shared" si="4934"/>
        <v>18446.1630422524</v>
      </c>
      <c r="BU662" s="25">
        <f ca="1" t="shared" si="4793"/>
        <v>61272.0084826368</v>
      </c>
      <c r="BV662" s="27">
        <f ca="1" t="shared" si="4794"/>
        <v>6.13292537502832</v>
      </c>
    </row>
    <row r="663" ht="15" customHeight="1" spans="1:74">
      <c r="A663" s="23">
        <v>662</v>
      </c>
      <c r="B663" s="24">
        <f ca="1" t="shared" ref="B663:F663" si="4935">RAND()</f>
        <v>0.421149593580766</v>
      </c>
      <c r="C663" s="25">
        <f ca="1">IF(B663&lt;=('Ejercicio 3 - TIR'!$D$13-'Ejercicio 3 - TIR'!$C$13)/('Ejercicio 3 - TIR'!$E$13-'Ejercicio 3 - TIR'!$C$13),'Ejercicio 3 - TIR'!$C$13+SQRT(('Ejercicio 3 - TIR'!$E$13-'Ejercicio 3 - TIR'!$C$13)*('Ejercicio 3 - TIR'!$D$13-'Ejercicio 3 - TIR'!$C$13)*B663),'Ejercicio 3 - TIR'!$E$13-SQRT(('Ejercicio 3 - TIR'!$E$13-'Ejercicio 3 - TIR'!$C$13)*('Ejercicio 3 - TIR'!$E$13-'Ejercicio 3 - TIR'!$D$13)*(1-B663)))</f>
        <v>73644.3461909388</v>
      </c>
      <c r="D663" s="24">
        <f ca="1" t="shared" si="4935"/>
        <v>0.932504268964698</v>
      </c>
      <c r="E663" s="25">
        <f ca="1">IF(D663&lt;=('Ejercicio 3 - TIR'!$D$14-'Ejercicio 3 - TIR'!$C$14)/('Ejercicio 3 - TIR'!$E$14-'Ejercicio 3 - TIR'!$C$14),'Ejercicio 3 - TIR'!$C$14+SQRT(('Ejercicio 3 - TIR'!$E$14-'Ejercicio 3 - TIR'!$C$14)*('Ejercicio 3 - TIR'!$D$14-'Ejercicio 3 - TIR'!$C$14)*D663),'Ejercicio 3 - TIR'!$E$14-SQRT(('Ejercicio 3 - TIR'!$E$14-'Ejercicio 3 - TIR'!$C$14)*('Ejercicio 3 - TIR'!$E$14-'Ejercicio 3 - TIR'!$D$14)*(1-D663)))</f>
        <v>36818.1201067144</v>
      </c>
      <c r="F663" s="24">
        <f ca="1" t="shared" si="4935"/>
        <v>0.798716273359766</v>
      </c>
      <c r="G663" s="25">
        <f ca="1">IF(F663&lt;=('Ejercicio 3 - TIR'!$D$18-'Ejercicio 3 - TIR'!$C$18)/('Ejercicio 3 - TIR'!$E$18-'Ejercicio 3 - TIR'!$C$18),'Ejercicio 3 - TIR'!$C$18+SQRT(('Ejercicio 3 - TIR'!$E$18-'Ejercicio 3 - TIR'!$C$18)*('Ejercicio 3 - TIR'!$D$18-'Ejercicio 3 - TIR'!$C$18)*F663),'Ejercicio 3 - TIR'!$E$18-SQRT(('Ejercicio 3 - TIR'!$E$18-'Ejercicio 3 - TIR'!$C$18)*('Ejercicio 3 - TIR'!$E$18-'Ejercicio 3 - TIR'!$D$18)*(1-F663)))</f>
        <v>41114.6069055992</v>
      </c>
      <c r="H663" s="24">
        <f ca="1" t="shared" ref="H663:L663" si="4936">RAND()</f>
        <v>0.189710001799319</v>
      </c>
      <c r="I663" s="25">
        <f ca="1">IF(H663&lt;=('Ejercicio 3 - TIR'!$D$18-'Ejercicio 3 - TIR'!$C$18)/('Ejercicio 3 - TIR'!$E$18-'Ejercicio 3 - TIR'!$C$18),'Ejercicio 3 - TIR'!$C$18+SQRT(('Ejercicio 3 - TIR'!$E$18-'Ejercicio 3 - TIR'!$C$18)*('Ejercicio 3 - TIR'!$D$18-'Ejercicio 3 - TIR'!$C$18)*H663),'Ejercicio 3 - TIR'!$E$18-SQRT(('Ejercicio 3 - TIR'!$E$18-'Ejercicio 3 - TIR'!$C$18)*('Ejercicio 3 - TIR'!$E$18-'Ejercicio 3 - TIR'!$D$18)*(1-H663)))</f>
        <v>35334.4634472361</v>
      </c>
      <c r="J663" s="24">
        <f ca="1" t="shared" si="4936"/>
        <v>0.583926859737032</v>
      </c>
      <c r="K663" s="25">
        <f ca="1">IF(J663&lt;=('Ejercicio 3 - TIR'!$D$18-'Ejercicio 3 - TIR'!$C$18)/('Ejercicio 3 - TIR'!$E$18-'Ejercicio 3 - TIR'!$C$18),'Ejercicio 3 - TIR'!$C$18+SQRT(('Ejercicio 3 - TIR'!$E$18-'Ejercicio 3 - TIR'!$C$18)*('Ejercicio 3 - TIR'!$D$18-'Ejercicio 3 - TIR'!$C$18)*J663),'Ejercicio 3 - TIR'!$E$18-SQRT(('Ejercicio 3 - TIR'!$E$18-'Ejercicio 3 - TIR'!$C$18)*('Ejercicio 3 - TIR'!$E$18-'Ejercicio 3 - TIR'!$D$18)*(1-J663)))</f>
        <v>39358.9010551749</v>
      </c>
      <c r="L663" s="24">
        <f ca="1" t="shared" si="4936"/>
        <v>0.66017948774528</v>
      </c>
      <c r="M663" s="25">
        <f ca="1">IF(L663&lt;=('Ejercicio 3 - TIR'!$D$18-'Ejercicio 3 - TIR'!$C$18)/('Ejercicio 3 - TIR'!$E$18-'Ejercicio 3 - TIR'!$C$18),'Ejercicio 3 - TIR'!$C$18+SQRT(('Ejercicio 3 - TIR'!$E$18-'Ejercicio 3 - TIR'!$C$18)*('Ejercicio 3 - TIR'!$D$18-'Ejercicio 3 - TIR'!$C$18)*L663),'Ejercicio 3 - TIR'!$E$18-SQRT(('Ejercicio 3 - TIR'!$E$18-'Ejercicio 3 - TIR'!$C$18)*('Ejercicio 3 - TIR'!$E$18-'Ejercicio 3 - TIR'!$D$18)*(1-L663)))</f>
        <v>39951.2272188807</v>
      </c>
      <c r="N663" s="24">
        <f ca="1" t="shared" ref="N663:R663" si="4937">RAND()</f>
        <v>0.530621923940047</v>
      </c>
      <c r="O663" s="25">
        <f ca="1">IF(N663&lt;=('Ejercicio 3 - TIR'!$D$18-'Ejercicio 3 - TIR'!$C$18)/('Ejercicio 3 - TIR'!$E$18-'Ejercicio 3 - TIR'!$C$18),'Ejercicio 3 - TIR'!$C$18+SQRT(('Ejercicio 3 - TIR'!$E$18-'Ejercicio 3 - TIR'!$C$18)*('Ejercicio 3 - TIR'!$D$18-'Ejercicio 3 - TIR'!$C$18)*N663),'Ejercicio 3 - TIR'!$E$18-SQRT(('Ejercicio 3 - TIR'!$E$18-'Ejercicio 3 - TIR'!$C$18)*('Ejercicio 3 - TIR'!$E$18-'Ejercicio 3 - TIR'!$D$18)*(1-N663)))</f>
        <v>38921.5070807015</v>
      </c>
      <c r="P663" s="24">
        <f ca="1" t="shared" si="4937"/>
        <v>0.828931927838387</v>
      </c>
      <c r="Q663" s="26">
        <f ca="1">IF(P663&lt;=('Ejercicio 3 - TIR'!$D$22-'Ejercicio 3 - TIR'!$C$22)/('Ejercicio 3 - TIR'!$E$22-'Ejercicio 3 - TIR'!$C$22),'Ejercicio 3 - TIR'!$C$22+SQRT(('Ejercicio 3 - TIR'!$E$22-'Ejercicio 3 - TIR'!$C$22)*('Ejercicio 3 - TIR'!$D$22-'Ejercicio 3 - TIR'!$C$22)*P663),'Ejercicio 3 - TIR'!$E$22-SQRT(('Ejercicio 3 - TIR'!$E$22-'Ejercicio 3 - TIR'!$C$22)*('Ejercicio 3 - TIR'!$E$22-'Ejercicio 3 - TIR'!$D$22)*(1-P663)))</f>
        <v>0.162452278498594</v>
      </c>
      <c r="R663" s="24">
        <f ca="1" t="shared" si="4937"/>
        <v>0.39378338369519</v>
      </c>
      <c r="S663" s="26">
        <f ca="1">IF(R663&lt;=('Ejercicio 3 - TIR'!$D$23-'Ejercicio 3 - TIR'!$C$23)/('Ejercicio 3 - TIR'!$E$23-'Ejercicio 3 - TIR'!$C$23),'Ejercicio 3 - TIR'!$C$23+SQRT(('Ejercicio 3 - TIR'!$E$23-'Ejercicio 3 - TIR'!$C$23)*('Ejercicio 3 - TIR'!$D$23-'Ejercicio 3 - TIR'!$C$23)*R663),'Ejercicio 3 - TIR'!$E$23-SQRT(('Ejercicio 3 - TIR'!$E$23-'Ejercicio 3 - TIR'!$C$23)*('Ejercicio 3 - TIR'!$E$23-'Ejercicio 3 - TIR'!$D$23)*(1-R663)))</f>
        <v>0.146623487574909</v>
      </c>
      <c r="T663" s="24">
        <f ca="1" t="shared" ref="T663:X663" si="4938">RAND()</f>
        <v>0.180048866344096</v>
      </c>
      <c r="U663" s="26">
        <f ca="1">IF(T663&lt;=('Ejercicio 3 - TIR'!$D$24-'Ejercicio 3 - TIR'!$C$24)/('Ejercicio 3 - TIR'!$E$24-'Ejercicio 3 - TIR'!$C$24),'Ejercicio 3 - TIR'!$C$24+SQRT(('Ejercicio 3 - TIR'!$E$24-'Ejercicio 3 - TIR'!$C$24)*('Ejercicio 3 - TIR'!$D$24-'Ejercicio 3 - TIR'!$C$24)*T663),'Ejercicio 3 - TIR'!$E$24-SQRT(('Ejercicio 3 - TIR'!$E$24-'Ejercicio 3 - TIR'!$C$24)*('Ejercicio 3 - TIR'!$E$24-'Ejercicio 3 - TIR'!$D$24)*(1-T663)))</f>
        <v>0.169444861000341</v>
      </c>
      <c r="V663" s="24">
        <f ca="1" t="shared" si="4938"/>
        <v>0.106081481340545</v>
      </c>
      <c r="W663" s="26">
        <f ca="1">IF(V663&lt;=('Ejercicio 3 - TIR'!$D$25-'Ejercicio 3 - TIR'!$C$25)/('Ejercicio 3 - TIR'!$E$25-'Ejercicio 3 - TIR'!$C$25),'Ejercicio 3 - TIR'!$C$25+SQRT(('Ejercicio 3 - TIR'!$E$25-'Ejercicio 3 - TIR'!$C$25)*('Ejercicio 3 - TIR'!$D$25-'Ejercicio 3 - TIR'!$C$25)*V663),'Ejercicio 3 - TIR'!$E$25-SQRT(('Ejercicio 3 - TIR'!$E$25-'Ejercicio 3 - TIR'!$C$25)*('Ejercicio 3 - TIR'!$E$25-'Ejercicio 3 - TIR'!$D$25)*(1-V663)))</f>
        <v>0.192186635051431</v>
      </c>
      <c r="X663" s="24">
        <f ca="1" t="shared" si="4938"/>
        <v>0.643671096695485</v>
      </c>
      <c r="Y663" s="26">
        <f ca="1">IF(X663&lt;=('Ejercicio 3 - TIR'!$D$26-'Ejercicio 3 - TIR'!$C$26)/('Ejercicio 3 - TIR'!$E$26-'Ejercicio 3 - TIR'!$C$26),'Ejercicio 3 - TIR'!$C$26+SQRT(('Ejercicio 3 - TIR'!$E$26-'Ejercicio 3 - TIR'!$C$26)*('Ejercicio 3 - TIR'!$D$26-'Ejercicio 3 - TIR'!$C$26)*X663),'Ejercicio 3 - TIR'!$E$26-SQRT(('Ejercicio 3 - TIR'!$E$26-'Ejercicio 3 - TIR'!$C$26)*('Ejercicio 3 - TIR'!$E$26-'Ejercicio 3 - TIR'!$D$26)*(1-X663)))</f>
        <v>0.236134568532335</v>
      </c>
      <c r="Z663" s="24">
        <f ca="1" t="shared" si="4764"/>
        <v>1.16245227849859</v>
      </c>
      <c r="AA663" s="24">
        <f ca="1" t="shared" si="4765"/>
        <v>1.33289508571146</v>
      </c>
      <c r="AB663" s="24">
        <f ca="1" t="shared" si="4766"/>
        <v>1.55874730823787</v>
      </c>
      <c r="AC663" s="24">
        <f ca="1" t="shared" si="4767"/>
        <v>1.85831770830359</v>
      </c>
      <c r="AD663" s="24">
        <f ca="1" t="shared" si="4768"/>
        <v>2.29713075854985</v>
      </c>
      <c r="AE663" s="23">
        <f ca="1" t="shared" si="4769"/>
        <v>5981.18750137065</v>
      </c>
      <c r="AF663" s="23">
        <f ca="1" t="shared" si="4770"/>
        <v>6858.17007266107</v>
      </c>
      <c r="AG663" s="23">
        <f ca="1" t="shared" si="4771"/>
        <v>8020.25174733983</v>
      </c>
      <c r="AH663" s="23">
        <f ca="1" t="shared" si="4772"/>
        <v>9561.63694292643</v>
      </c>
      <c r="AI663" s="23">
        <f ca="1" t="shared" si="4773"/>
        <v>11819.4699569072</v>
      </c>
      <c r="AJ663" s="25">
        <f ca="1" t="shared" si="4774"/>
        <v>47793.7684769878</v>
      </c>
      <c r="AK663" s="25">
        <f ca="1" t="shared" si="4775"/>
        <v>47097.1326850721</v>
      </c>
      <c r="AL663" s="25">
        <f ca="1" t="shared" si="4776"/>
        <v>61350.5810749547</v>
      </c>
      <c r="AM663" s="25">
        <f ca="1" t="shared" si="4777"/>
        <v>74242.0730093062</v>
      </c>
      <c r="AN663" s="25">
        <f ca="1" t="shared" si="4778"/>
        <v>89407.7910841952</v>
      </c>
      <c r="AO663" s="25">
        <f ca="1">C663/'Ejercicio 3 - TIR'!$D$7</f>
        <v>14728.8692381878</v>
      </c>
      <c r="AP663" s="25">
        <f ca="1" t="shared" si="4779"/>
        <v>33064.8992388</v>
      </c>
      <c r="AQ663" s="25">
        <f ca="1" t="shared" si="4780"/>
        <v>32368.2634468843</v>
      </c>
      <c r="AR663" s="25">
        <f ca="1" t="shared" si="4781"/>
        <v>46621.711836767</v>
      </c>
      <c r="AS663" s="25">
        <f ca="1" t="shared" si="4782"/>
        <v>59513.2037711185</v>
      </c>
      <c r="AT663" s="25">
        <f ca="1" t="shared" si="4783"/>
        <v>74678.9218460075</v>
      </c>
      <c r="AU663" s="25">
        <f ca="1">AP663*'Ejercicio 3 - TIR'!$D$5</f>
        <v>16532.4496194</v>
      </c>
      <c r="AV663" s="25">
        <f ca="1">AQ663*'Ejercicio 3 - TIR'!$D$5</f>
        <v>16184.1317234422</v>
      </c>
      <c r="AW663" s="25">
        <f ca="1">AR663*'Ejercicio 3 - TIR'!$D$5</f>
        <v>23310.8559183835</v>
      </c>
      <c r="AX663" s="25">
        <f ca="1">AS663*'Ejercicio 3 - TIR'!$D$5</f>
        <v>29756.6018855592</v>
      </c>
      <c r="AY663" s="25">
        <f ca="1">AT663*'Ejercicio 3 - TIR'!$D$5</f>
        <v>37339.4609230037</v>
      </c>
      <c r="AZ663" s="25">
        <f ca="1" t="shared" ref="AZ663:BD663" si="4939">AJ663-AU663-AE663</f>
        <v>25280.1313562171</v>
      </c>
      <c r="BA663" s="25">
        <f ca="1" t="shared" si="4939"/>
        <v>24054.8308889689</v>
      </c>
      <c r="BB663" s="25">
        <f ca="1" t="shared" si="4939"/>
        <v>30019.4734092314</v>
      </c>
      <c r="BC663" s="25">
        <f ca="1" t="shared" si="4939"/>
        <v>34923.8341808206</v>
      </c>
      <c r="BD663" s="25">
        <f ca="1" t="shared" si="4939"/>
        <v>40248.8602042843</v>
      </c>
      <c r="BE663" s="25">
        <f ca="1" t="shared" ref="BE663:BI663" si="4940">AZ663/Z663</f>
        <v>21747.2422944265</v>
      </c>
      <c r="BF663" s="25">
        <f ca="1" t="shared" si="4940"/>
        <v>18047.0549759204</v>
      </c>
      <c r="BG663" s="25">
        <f ca="1" t="shared" si="4940"/>
        <v>19258.7170804277</v>
      </c>
      <c r="BH663" s="25">
        <f ca="1" t="shared" si="4940"/>
        <v>18793.252641768</v>
      </c>
      <c r="BI663" s="25">
        <f ca="1" t="shared" si="4940"/>
        <v>17521.3622709457</v>
      </c>
      <c r="BJ663" s="25">
        <f ca="1" t="shared" si="4786"/>
        <v>84576.0361691163</v>
      </c>
      <c r="BK663" s="25">
        <f ca="1" t="shared" si="4787"/>
        <v>33834.1385656998</v>
      </c>
      <c r="BL663" s="25">
        <f ca="1" t="shared" si="4788"/>
        <v>118410.174734816</v>
      </c>
      <c r="BM663" s="25">
        <f ca="1">BK663*'Ejercicio 3 - TIR'!$D$5</f>
        <v>16917.0692828499</v>
      </c>
      <c r="BN663" s="25">
        <f ca="1" t="shared" si="4789"/>
        <v>101493.105451966</v>
      </c>
      <c r="BO663" s="25">
        <f ca="1" t="shared" si="4790"/>
        <v>44182.5547258083</v>
      </c>
      <c r="BP663" s="25">
        <f ca="1" t="shared" si="4791"/>
        <v>-110462.466297653</v>
      </c>
      <c r="BQ663" s="25">
        <f ca="1" t="shared" ref="BQ663:BT663" si="4941">BE663</f>
        <v>21747.2422944265</v>
      </c>
      <c r="BR663" s="25">
        <f ca="1" t="shared" si="4941"/>
        <v>18047.0549759204</v>
      </c>
      <c r="BS663" s="25">
        <f ca="1" t="shared" si="4941"/>
        <v>19258.7170804277</v>
      </c>
      <c r="BT663" s="25">
        <f ca="1" t="shared" si="4941"/>
        <v>18793.252641768</v>
      </c>
      <c r="BU663" s="25">
        <f ca="1" t="shared" si="4793"/>
        <v>61703.916996754</v>
      </c>
      <c r="BV663" s="27">
        <f ca="1" t="shared" si="4794"/>
        <v>6.90842991170733</v>
      </c>
    </row>
    <row r="664" ht="15" customHeight="1" spans="1:74">
      <c r="A664" s="23">
        <v>663</v>
      </c>
      <c r="B664" s="24">
        <f ca="1" t="shared" ref="B664:F664" si="4942">RAND()</f>
        <v>0.598501004835495</v>
      </c>
      <c r="C664" s="25">
        <f ca="1">IF(B664&lt;=('Ejercicio 3 - TIR'!$D$13-'Ejercicio 3 - TIR'!$C$13)/('Ejercicio 3 - TIR'!$E$13-'Ejercicio 3 - TIR'!$C$13),'Ejercicio 3 - TIR'!$C$13+SQRT(('Ejercicio 3 - TIR'!$E$13-'Ejercicio 3 - TIR'!$C$13)*('Ejercicio 3 - TIR'!$D$13-'Ejercicio 3 - TIR'!$C$13)*B664),'Ejercicio 3 - TIR'!$E$13-SQRT(('Ejercicio 3 - TIR'!$E$13-'Ejercicio 3 - TIR'!$C$13)*('Ejercicio 3 - TIR'!$E$13-'Ejercicio 3 - TIR'!$D$13)*(1-B664)))</f>
        <v>78050.0844148</v>
      </c>
      <c r="D664" s="24">
        <f ca="1" t="shared" si="4942"/>
        <v>0.962515337819613</v>
      </c>
      <c r="E664" s="25">
        <f ca="1">IF(D664&lt;=('Ejercicio 3 - TIR'!$D$14-'Ejercicio 3 - TIR'!$C$14)/('Ejercicio 3 - TIR'!$E$14-'Ejercicio 3 - TIR'!$C$14),'Ejercicio 3 - TIR'!$C$14+SQRT(('Ejercicio 3 - TIR'!$E$14-'Ejercicio 3 - TIR'!$C$14)*('Ejercicio 3 - TIR'!$D$14-'Ejercicio 3 - TIR'!$C$14)*D664),'Ejercicio 3 - TIR'!$E$14-SQRT(('Ejercicio 3 - TIR'!$E$14-'Ejercicio 3 - TIR'!$C$14)*('Ejercicio 3 - TIR'!$E$14-'Ejercicio 3 - TIR'!$D$14)*(1-D664)))</f>
        <v>37628.7768289218</v>
      </c>
      <c r="F664" s="24">
        <f ca="1" t="shared" si="4942"/>
        <v>0.18114635746878</v>
      </c>
      <c r="G664" s="25">
        <f ca="1">IF(F664&lt;=('Ejercicio 3 - TIR'!$D$18-'Ejercicio 3 - TIR'!$C$18)/('Ejercicio 3 - TIR'!$E$18-'Ejercicio 3 - TIR'!$C$18),'Ejercicio 3 - TIR'!$C$18+SQRT(('Ejercicio 3 - TIR'!$E$18-'Ejercicio 3 - TIR'!$C$18)*('Ejercicio 3 - TIR'!$D$18-'Ejercicio 3 - TIR'!$C$18)*F664),'Ejercicio 3 - TIR'!$E$18-SQRT(('Ejercicio 3 - TIR'!$E$18-'Ejercicio 3 - TIR'!$C$18)*('Ejercicio 3 - TIR'!$E$18-'Ejercicio 3 - TIR'!$D$18)*(1-F664)))</f>
        <v>35212.6724067715</v>
      </c>
      <c r="H664" s="24">
        <f ca="1" t="shared" ref="H664:L664" si="4943">RAND()</f>
        <v>0.65887654429637</v>
      </c>
      <c r="I664" s="25">
        <f ca="1">IF(H664&lt;=('Ejercicio 3 - TIR'!$D$18-'Ejercicio 3 - TIR'!$C$18)/('Ejercicio 3 - TIR'!$E$18-'Ejercicio 3 - TIR'!$C$18),'Ejercicio 3 - TIR'!$C$18+SQRT(('Ejercicio 3 - TIR'!$E$18-'Ejercicio 3 - TIR'!$C$18)*('Ejercicio 3 - TIR'!$D$18-'Ejercicio 3 - TIR'!$C$18)*H664),'Ejercicio 3 - TIR'!$E$18-SQRT(('Ejercicio 3 - TIR'!$E$18-'Ejercicio 3 - TIR'!$C$18)*('Ejercicio 3 - TIR'!$E$18-'Ejercicio 3 - TIR'!$D$18)*(1-H664)))</f>
        <v>39941.4023982764</v>
      </c>
      <c r="J664" s="24">
        <f ca="1" t="shared" si="4943"/>
        <v>0.818962478334659</v>
      </c>
      <c r="K664" s="25">
        <f ca="1">IF(J664&lt;=('Ejercicio 3 - TIR'!$D$18-'Ejercicio 3 - TIR'!$C$18)/('Ejercicio 3 - TIR'!$E$18-'Ejercicio 3 - TIR'!$C$18),'Ejercicio 3 - TIR'!$C$18+SQRT(('Ejercicio 3 - TIR'!$E$18-'Ejercicio 3 - TIR'!$C$18)*('Ejercicio 3 - TIR'!$D$18-'Ejercicio 3 - TIR'!$C$18)*J664),'Ejercicio 3 - TIR'!$E$18-SQRT(('Ejercicio 3 - TIR'!$E$18-'Ejercicio 3 - TIR'!$C$18)*('Ejercicio 3 - TIR'!$E$18-'Ejercicio 3 - TIR'!$D$18)*(1-J664)))</f>
        <v>41315.1914398573</v>
      </c>
      <c r="L664" s="24">
        <f ca="1" t="shared" si="4943"/>
        <v>0.478647091070072</v>
      </c>
      <c r="M664" s="25">
        <f ca="1">IF(L664&lt;=('Ejercicio 3 - TIR'!$D$18-'Ejercicio 3 - TIR'!$C$18)/('Ejercicio 3 - TIR'!$E$18-'Ejercicio 3 - TIR'!$C$18),'Ejercicio 3 - TIR'!$C$18+SQRT(('Ejercicio 3 - TIR'!$E$18-'Ejercicio 3 - TIR'!$C$18)*('Ejercicio 3 - TIR'!$D$18-'Ejercicio 3 - TIR'!$C$18)*L664),'Ejercicio 3 - TIR'!$E$18-SQRT(('Ejercicio 3 - TIR'!$E$18-'Ejercicio 3 - TIR'!$C$18)*('Ejercicio 3 - TIR'!$E$18-'Ejercicio 3 - TIR'!$D$18)*(1-L664)))</f>
        <v>38473.3147976757</v>
      </c>
      <c r="N664" s="24">
        <f ca="1" t="shared" ref="N664:R664" si="4944">RAND()</f>
        <v>0.603151752787654</v>
      </c>
      <c r="O664" s="25">
        <f ca="1">IF(N664&lt;=('Ejercicio 3 - TIR'!$D$18-'Ejercicio 3 - TIR'!$C$18)/('Ejercicio 3 - TIR'!$E$18-'Ejercicio 3 - TIR'!$C$18),'Ejercicio 3 - TIR'!$C$18+SQRT(('Ejercicio 3 - TIR'!$E$18-'Ejercicio 3 - TIR'!$C$18)*('Ejercicio 3 - TIR'!$D$18-'Ejercicio 3 - TIR'!$C$18)*N664),'Ejercicio 3 - TIR'!$E$18-SQRT(('Ejercicio 3 - TIR'!$E$18-'Ejercicio 3 - TIR'!$C$18)*('Ejercicio 3 - TIR'!$E$18-'Ejercicio 3 - TIR'!$D$18)*(1-N664)))</f>
        <v>39511.7171382536</v>
      </c>
      <c r="P664" s="24">
        <f ca="1" t="shared" si="4944"/>
        <v>0.699334705873979</v>
      </c>
      <c r="Q664" s="26">
        <f ca="1">IF(P664&lt;=('Ejercicio 3 - TIR'!$D$22-'Ejercicio 3 - TIR'!$C$22)/('Ejercicio 3 - TIR'!$E$22-'Ejercicio 3 - TIR'!$C$22),'Ejercicio 3 - TIR'!$C$22+SQRT(('Ejercicio 3 - TIR'!$E$22-'Ejercicio 3 - TIR'!$C$22)*('Ejercicio 3 - TIR'!$D$22-'Ejercicio 3 - TIR'!$C$22)*P664),'Ejercicio 3 - TIR'!$E$22-SQRT(('Ejercicio 3 - TIR'!$E$22-'Ejercicio 3 - TIR'!$C$22)*('Ejercicio 3 - TIR'!$E$22-'Ejercicio 3 - TIR'!$D$22)*(1-P664)))</f>
        <v>0.156736347461612</v>
      </c>
      <c r="R664" s="24">
        <f ca="1" t="shared" si="4944"/>
        <v>0.82888648627221</v>
      </c>
      <c r="S664" s="26">
        <f ca="1">IF(R664&lt;=('Ejercicio 3 - TIR'!$D$23-'Ejercicio 3 - TIR'!$C$23)/('Ejercicio 3 - TIR'!$E$23-'Ejercicio 3 - TIR'!$C$23),'Ejercicio 3 - TIR'!$C$23+SQRT(('Ejercicio 3 - TIR'!$E$23-'Ejercicio 3 - TIR'!$C$23)*('Ejercicio 3 - TIR'!$D$23-'Ejercicio 3 - TIR'!$C$23)*R664),'Ejercicio 3 - TIR'!$E$23-SQRT(('Ejercicio 3 - TIR'!$E$23-'Ejercicio 3 - TIR'!$C$23)*('Ejercicio 3 - TIR'!$E$23-'Ejercicio 3 - TIR'!$D$23)*(1-R664)))</f>
        <v>0.162449948014037</v>
      </c>
      <c r="T664" s="24">
        <f ca="1" t="shared" ref="T664:X664" si="4945">RAND()</f>
        <v>0.915719083102607</v>
      </c>
      <c r="U664" s="26">
        <f ca="1">IF(T664&lt;=('Ejercicio 3 - TIR'!$D$24-'Ejercicio 3 - TIR'!$C$24)/('Ejercicio 3 - TIR'!$E$24-'Ejercicio 3 - TIR'!$C$24),'Ejercicio 3 - TIR'!$C$24+SQRT(('Ejercicio 3 - TIR'!$E$24-'Ejercicio 3 - TIR'!$C$24)*('Ejercicio 3 - TIR'!$D$24-'Ejercicio 3 - TIR'!$C$24)*T664),'Ejercicio 3 - TIR'!$E$24-SQRT(('Ejercicio 3 - TIR'!$E$24-'Ejercicio 3 - TIR'!$C$24)*('Ejercicio 3 - TIR'!$E$24-'Ejercicio 3 - TIR'!$D$24)*(1-T664)))</f>
        <v>0.204638145707217</v>
      </c>
      <c r="V664" s="24">
        <f ca="1" t="shared" si="4945"/>
        <v>0.813578764906445</v>
      </c>
      <c r="W664" s="26">
        <f ca="1">IF(V664&lt;=('Ejercicio 3 - TIR'!$D$25-'Ejercicio 3 - TIR'!$C$25)/('Ejercicio 3 - TIR'!$E$25-'Ejercicio 3 - TIR'!$C$25),'Ejercicio 3 - TIR'!$C$25+SQRT(('Ejercicio 3 - TIR'!$E$25-'Ejercicio 3 - TIR'!$C$25)*('Ejercicio 3 - TIR'!$D$25-'Ejercicio 3 - TIR'!$C$25)*V664),'Ejercicio 3 - TIR'!$E$25-SQRT(('Ejercicio 3 - TIR'!$E$25-'Ejercicio 3 - TIR'!$C$25)*('Ejercicio 3 - TIR'!$E$25-'Ejercicio 3 - TIR'!$D$25)*(1-V664)))</f>
        <v>0.224456423061219</v>
      </c>
      <c r="X664" s="24">
        <f ca="1" t="shared" si="4945"/>
        <v>0.486033913463434</v>
      </c>
      <c r="Y664" s="26">
        <f ca="1">IF(X664&lt;=('Ejercicio 3 - TIR'!$D$26-'Ejercicio 3 - TIR'!$C$26)/('Ejercicio 3 - TIR'!$E$26-'Ejercicio 3 - TIR'!$C$26),'Ejercicio 3 - TIR'!$C$26+SQRT(('Ejercicio 3 - TIR'!$E$26-'Ejercicio 3 - TIR'!$C$26)*('Ejercicio 3 - TIR'!$D$26-'Ejercicio 3 - TIR'!$C$26)*X664),'Ejercicio 3 - TIR'!$E$26-SQRT(('Ejercicio 3 - TIR'!$E$26-'Ejercicio 3 - TIR'!$C$26)*('Ejercicio 3 - TIR'!$E$26-'Ejercicio 3 - TIR'!$D$26)*(1-X664)))</f>
        <v>0.227317774655037</v>
      </c>
      <c r="Z664" s="24">
        <f ca="1" t="shared" si="4764"/>
        <v>1.15673634746161</v>
      </c>
      <c r="AA664" s="24">
        <f ca="1" t="shared" si="4765"/>
        <v>1.3446481069727</v>
      </c>
      <c r="AB664" s="24">
        <f ca="1" t="shared" si="4766"/>
        <v>1.61981440221231</v>
      </c>
      <c r="AC664" s="24">
        <f ca="1" t="shared" si="4767"/>
        <v>1.98339214895593</v>
      </c>
      <c r="AD664" s="24">
        <f ca="1" t="shared" si="4768"/>
        <v>2.43425243852486</v>
      </c>
      <c r="AE664" s="23">
        <f ca="1" t="shared" si="4769"/>
        <v>5897.79703961335</v>
      </c>
      <c r="AF664" s="23">
        <f ca="1" t="shared" si="4770"/>
        <v>6855.89386209588</v>
      </c>
      <c r="AG664" s="23">
        <f ca="1" t="shared" si="4771"/>
        <v>8258.87126920067</v>
      </c>
      <c r="AH664" s="23">
        <f ca="1" t="shared" si="4772"/>
        <v>10112.6279728085</v>
      </c>
      <c r="AI664" s="23">
        <f ca="1" t="shared" si="4773"/>
        <v>12411.4080595016</v>
      </c>
      <c r="AJ664" s="25">
        <f ca="1" t="shared" si="4774"/>
        <v>40731.7780641712</v>
      </c>
      <c r="AK664" s="25">
        <f ca="1" t="shared" si="4775"/>
        <v>53707.1311246771</v>
      </c>
      <c r="AL664" s="25">
        <f ca="1" t="shared" si="4776"/>
        <v>66922.9421244397</v>
      </c>
      <c r="AM664" s="25">
        <f ca="1" t="shared" si="4777"/>
        <v>76307.6705140201</v>
      </c>
      <c r="AN664" s="25">
        <f ca="1" t="shared" si="4778"/>
        <v>96181.4937940986</v>
      </c>
      <c r="AO664" s="25">
        <f ca="1">C664/'Ejercicio 3 - TIR'!$D$7</f>
        <v>15610.01688296</v>
      </c>
      <c r="AP664" s="25">
        <f ca="1" t="shared" si="4779"/>
        <v>25121.7611812112</v>
      </c>
      <c r="AQ664" s="25">
        <f ca="1" t="shared" si="4780"/>
        <v>38097.1142417171</v>
      </c>
      <c r="AR664" s="25">
        <f ca="1" t="shared" si="4781"/>
        <v>51312.9252414797</v>
      </c>
      <c r="AS664" s="25">
        <f ca="1" t="shared" si="4782"/>
        <v>60697.6536310601</v>
      </c>
      <c r="AT664" s="25">
        <f ca="1" t="shared" si="4783"/>
        <v>80571.4769111386</v>
      </c>
      <c r="AU664" s="25">
        <f ca="1">AP664*'Ejercicio 3 - TIR'!$D$5</f>
        <v>12560.8805906056</v>
      </c>
      <c r="AV664" s="25">
        <f ca="1">AQ664*'Ejercicio 3 - TIR'!$D$5</f>
        <v>19048.5571208586</v>
      </c>
      <c r="AW664" s="25">
        <f ca="1">AR664*'Ejercicio 3 - TIR'!$D$5</f>
        <v>25656.4626207398</v>
      </c>
      <c r="AX664" s="25">
        <f ca="1">AS664*'Ejercicio 3 - TIR'!$D$5</f>
        <v>30348.8268155301</v>
      </c>
      <c r="AY664" s="25">
        <f ca="1">AT664*'Ejercicio 3 - TIR'!$D$5</f>
        <v>40285.7384555693</v>
      </c>
      <c r="AZ664" s="25">
        <f ca="1" t="shared" ref="AZ664:BD664" si="4946">AJ664-AU664-AE664</f>
        <v>22273.1004339522</v>
      </c>
      <c r="BA664" s="25">
        <f ca="1" t="shared" si="4946"/>
        <v>27802.6801417227</v>
      </c>
      <c r="BB664" s="25">
        <f ca="1" t="shared" si="4946"/>
        <v>33007.6082344992</v>
      </c>
      <c r="BC664" s="25">
        <f ca="1" t="shared" si="4946"/>
        <v>35846.2157256815</v>
      </c>
      <c r="BD664" s="25">
        <f ca="1" t="shared" si="4946"/>
        <v>43484.3472790277</v>
      </c>
      <c r="BE664" s="25">
        <f ca="1" t="shared" ref="BE664:BI664" si="4947">AZ664/Z664</f>
        <v>19255.1228141393</v>
      </c>
      <c r="BF664" s="25">
        <f ca="1" t="shared" si="4947"/>
        <v>20676.5472673121</v>
      </c>
      <c r="BG664" s="25">
        <f ca="1" t="shared" si="4947"/>
        <v>20377.4013797001</v>
      </c>
      <c r="BH664" s="25">
        <f ca="1" t="shared" si="4947"/>
        <v>18073.1862554519</v>
      </c>
      <c r="BI664" s="25">
        <f ca="1" t="shared" si="4947"/>
        <v>17863.5323891793</v>
      </c>
      <c r="BJ664" s="25">
        <f ca="1" t="shared" si="4786"/>
        <v>91597.9417545109</v>
      </c>
      <c r="BK664" s="25">
        <f ca="1" t="shared" si="4787"/>
        <v>37998.7216627597</v>
      </c>
      <c r="BL664" s="25">
        <f ca="1" t="shared" si="4788"/>
        <v>129596.663417271</v>
      </c>
      <c r="BM664" s="25">
        <f ca="1">BK664*'Ejercicio 3 - TIR'!$D$5</f>
        <v>18999.3608313798</v>
      </c>
      <c r="BN664" s="25">
        <f ca="1" t="shared" si="4789"/>
        <v>110597.302585891</v>
      </c>
      <c r="BO664" s="25">
        <f ca="1" t="shared" si="4790"/>
        <v>45433.7852704018</v>
      </c>
      <c r="BP664" s="25">
        <f ca="1" t="shared" si="4791"/>
        <v>-115678.861243722</v>
      </c>
      <c r="BQ664" s="25">
        <f ca="1" t="shared" ref="BQ664:BT664" si="4948">BE664</f>
        <v>19255.1228141393</v>
      </c>
      <c r="BR664" s="25">
        <f ca="1" t="shared" si="4948"/>
        <v>20676.5472673121</v>
      </c>
      <c r="BS664" s="25">
        <f ca="1" t="shared" si="4948"/>
        <v>20377.4013797001</v>
      </c>
      <c r="BT664" s="25">
        <f ca="1" t="shared" si="4948"/>
        <v>18073.1862554519</v>
      </c>
      <c r="BU664" s="25">
        <f ca="1" t="shared" si="4793"/>
        <v>63297.3176595811</v>
      </c>
      <c r="BV664" s="27">
        <f ca="1" t="shared" si="4794"/>
        <v>5.89764952776464</v>
      </c>
    </row>
    <row r="665" ht="15" customHeight="1" spans="1:74">
      <c r="A665" s="23">
        <v>664</v>
      </c>
      <c r="B665" s="24">
        <f ca="1" t="shared" ref="B665:F665" si="4949">RAND()</f>
        <v>0.153920685505798</v>
      </c>
      <c r="C665" s="25">
        <f ca="1">IF(B665&lt;=('Ejercicio 3 - TIR'!$D$13-'Ejercicio 3 - TIR'!$C$13)/('Ejercicio 3 - TIR'!$E$13-'Ejercicio 3 - TIR'!$C$13),'Ejercicio 3 - TIR'!$C$13+SQRT(('Ejercicio 3 - TIR'!$E$13-'Ejercicio 3 - TIR'!$C$13)*('Ejercicio 3 - TIR'!$D$13-'Ejercicio 3 - TIR'!$C$13)*B665),'Ejercicio 3 - TIR'!$E$13-SQRT(('Ejercicio 3 - TIR'!$E$13-'Ejercicio 3 - TIR'!$C$13)*('Ejercicio 3 - TIR'!$E$13-'Ejercicio 3 - TIR'!$D$13)*(1-B665)))</f>
        <v>67846.5453673779</v>
      </c>
      <c r="D665" s="24">
        <f ca="1" t="shared" si="4949"/>
        <v>0.188131810970267</v>
      </c>
      <c r="E665" s="25">
        <f ca="1">IF(D665&lt;=('Ejercicio 3 - TIR'!$D$14-'Ejercicio 3 - TIR'!$C$14)/('Ejercicio 3 - TIR'!$E$14-'Ejercicio 3 - TIR'!$C$14),'Ejercicio 3 - TIR'!$C$14+SQRT(('Ejercicio 3 - TIR'!$E$14-'Ejercicio 3 - TIR'!$C$14)*('Ejercicio 3 - TIR'!$D$14-'Ejercicio 3 - TIR'!$C$14)*D665),'Ejercicio 3 - TIR'!$E$14-SQRT(('Ejercicio 3 - TIR'!$E$14-'Ejercicio 3 - TIR'!$C$14)*('Ejercicio 3 - TIR'!$E$14-'Ejercicio 3 - TIR'!$D$14)*(1-D665)))</f>
        <v>28756.3127961833</v>
      </c>
      <c r="F665" s="24">
        <f ca="1" t="shared" si="4949"/>
        <v>0.105733158087914</v>
      </c>
      <c r="G665" s="25">
        <f ca="1">IF(F665&lt;=('Ejercicio 3 - TIR'!$D$18-'Ejercicio 3 - TIR'!$C$18)/('Ejercicio 3 - TIR'!$E$18-'Ejercicio 3 - TIR'!$C$18),'Ejercicio 3 - TIR'!$C$18+SQRT(('Ejercicio 3 - TIR'!$E$18-'Ejercicio 3 - TIR'!$C$18)*('Ejercicio 3 - TIR'!$D$18-'Ejercicio 3 - TIR'!$C$18)*F665),'Ejercicio 3 - TIR'!$E$18-SQRT(('Ejercicio 3 - TIR'!$E$18-'Ejercicio 3 - TIR'!$C$18)*('Ejercicio 3 - TIR'!$E$18-'Ejercicio 3 - TIR'!$D$18)*(1-F665)))</f>
        <v>33982.4582500244</v>
      </c>
      <c r="H665" s="24">
        <f ca="1" t="shared" ref="H665:L665" si="4950">RAND()</f>
        <v>0.352870523986801</v>
      </c>
      <c r="I665" s="25">
        <f ca="1">IF(H665&lt;=('Ejercicio 3 - TIR'!$D$18-'Ejercicio 3 - TIR'!$C$18)/('Ejercicio 3 - TIR'!$E$18-'Ejercicio 3 - TIR'!$C$18),'Ejercicio 3 - TIR'!$C$18+SQRT(('Ejercicio 3 - TIR'!$E$18-'Ejercicio 3 - TIR'!$C$18)*('Ejercicio 3 - TIR'!$D$18-'Ejercicio 3 - TIR'!$C$18)*H665),'Ejercicio 3 - TIR'!$E$18-SQRT(('Ejercicio 3 - TIR'!$E$18-'Ejercicio 3 - TIR'!$C$18)*('Ejercicio 3 - TIR'!$E$18-'Ejercicio 3 - TIR'!$D$18)*(1-H665)))</f>
        <v>37275.3404455063</v>
      </c>
      <c r="J665" s="24">
        <f ca="1" t="shared" si="4950"/>
        <v>0.0118355326948447</v>
      </c>
      <c r="K665" s="25">
        <f ca="1">IF(J665&lt;=('Ejercicio 3 - TIR'!$D$18-'Ejercicio 3 - TIR'!$C$18)/('Ejercicio 3 - TIR'!$E$18-'Ejercicio 3 - TIR'!$C$18),'Ejercicio 3 - TIR'!$C$18+SQRT(('Ejercicio 3 - TIR'!$E$18-'Ejercicio 3 - TIR'!$C$18)*('Ejercicio 3 - TIR'!$D$18-'Ejercicio 3 - TIR'!$C$18)*J665),'Ejercicio 3 - TIR'!$E$18-SQRT(('Ejercicio 3 - TIR'!$E$18-'Ejercicio 3 - TIR'!$C$18)*('Ejercicio 3 - TIR'!$E$18-'Ejercicio 3 - TIR'!$D$18)*(1-J665)))</f>
        <v>31332.4150645451</v>
      </c>
      <c r="L665" s="24">
        <f ca="1" t="shared" si="4950"/>
        <v>0.460860655671619</v>
      </c>
      <c r="M665" s="25">
        <f ca="1">IF(L665&lt;=('Ejercicio 3 - TIR'!$D$18-'Ejercicio 3 - TIR'!$C$18)/('Ejercicio 3 - TIR'!$E$18-'Ejercicio 3 - TIR'!$C$18),'Ejercicio 3 - TIR'!$C$18+SQRT(('Ejercicio 3 - TIR'!$E$18-'Ejercicio 3 - TIR'!$C$18)*('Ejercicio 3 - TIR'!$D$18-'Ejercicio 3 - TIR'!$C$18)*L665),'Ejercicio 3 - TIR'!$E$18-SQRT(('Ejercicio 3 - TIR'!$E$18-'Ejercicio 3 - TIR'!$C$18)*('Ejercicio 3 - TIR'!$E$18-'Ejercicio 3 - TIR'!$D$18)*(1-L665)))</f>
        <v>38314.3910390805</v>
      </c>
      <c r="N665" s="24">
        <f ca="1" t="shared" ref="N665:R665" si="4951">RAND()</f>
        <v>0.329914710579997</v>
      </c>
      <c r="O665" s="25">
        <f ca="1">IF(N665&lt;=('Ejercicio 3 - TIR'!$D$18-'Ejercicio 3 - TIR'!$C$18)/('Ejercicio 3 - TIR'!$E$18-'Ejercicio 3 - TIR'!$C$18),'Ejercicio 3 - TIR'!$C$18+SQRT(('Ejercicio 3 - TIR'!$E$18-'Ejercicio 3 - TIR'!$C$18)*('Ejercicio 3 - TIR'!$D$18-'Ejercicio 3 - TIR'!$C$18)*N665),'Ejercicio 3 - TIR'!$E$18-SQRT(('Ejercicio 3 - TIR'!$E$18-'Ejercicio 3 - TIR'!$C$18)*('Ejercicio 3 - TIR'!$E$18-'Ejercicio 3 - TIR'!$D$18)*(1-N665)))</f>
        <v>37034.7143927099</v>
      </c>
      <c r="P665" s="24">
        <f ca="1" t="shared" si="4951"/>
        <v>0.485889087352223</v>
      </c>
      <c r="Q665" s="26">
        <f ca="1">IF(P665&lt;=('Ejercicio 3 - TIR'!$D$22-'Ejercicio 3 - TIR'!$C$22)/('Ejercicio 3 - TIR'!$E$22-'Ejercicio 3 - TIR'!$C$22),'Ejercicio 3 - TIR'!$C$22+SQRT(('Ejercicio 3 - TIR'!$E$22-'Ejercicio 3 - TIR'!$C$22)*('Ejercicio 3 - TIR'!$D$22-'Ejercicio 3 - TIR'!$C$22)*P665),'Ejercicio 3 - TIR'!$E$22-SQRT(('Ejercicio 3 - TIR'!$E$22-'Ejercicio 3 - TIR'!$C$22)*('Ejercicio 3 - TIR'!$E$22-'Ejercicio 3 - TIR'!$D$22)*(1-P665)))</f>
        <v>0.149573642948308</v>
      </c>
      <c r="R665" s="24">
        <f ca="1" t="shared" si="4951"/>
        <v>0.914771368073586</v>
      </c>
      <c r="S665" s="26">
        <f ca="1">IF(R665&lt;=('Ejercicio 3 - TIR'!$D$23-'Ejercicio 3 - TIR'!$C$23)/('Ejercicio 3 - TIR'!$E$23-'Ejercicio 3 - TIR'!$C$23),'Ejercicio 3 - TIR'!$C$23+SQRT(('Ejercicio 3 - TIR'!$E$23-'Ejercicio 3 - TIR'!$C$23)*('Ejercicio 3 - TIR'!$D$23-'Ejercicio 3 - TIR'!$C$23)*R665),'Ejercicio 3 - TIR'!$E$23-SQRT(('Ejercicio 3 - TIR'!$E$23-'Ejercicio 3 - TIR'!$C$23)*('Ejercicio 3 - TIR'!$E$23-'Ejercicio 3 - TIR'!$D$23)*(1-R665)))</f>
        <v>0.167614058878408</v>
      </c>
      <c r="T665" s="24">
        <f ca="1" t="shared" ref="T665:X665" si="4952">RAND()</f>
        <v>0.175255338529943</v>
      </c>
      <c r="U665" s="26">
        <f ca="1">IF(T665&lt;=('Ejercicio 3 - TIR'!$D$24-'Ejercicio 3 - TIR'!$C$24)/('Ejercicio 3 - TIR'!$E$24-'Ejercicio 3 - TIR'!$C$24),'Ejercicio 3 - TIR'!$C$24+SQRT(('Ejercicio 3 - TIR'!$E$24-'Ejercicio 3 - TIR'!$C$24)*('Ejercicio 3 - TIR'!$D$24-'Ejercicio 3 - TIR'!$C$24)*T665),'Ejercicio 3 - TIR'!$E$24-SQRT(('Ejercicio 3 - TIR'!$E$24-'Ejercicio 3 - TIR'!$C$24)*('Ejercicio 3 - TIR'!$E$24-'Ejercicio 3 - TIR'!$D$24)*(1-T665)))</f>
        <v>0.169184269882195</v>
      </c>
      <c r="V665" s="24">
        <f ca="1" t="shared" si="4952"/>
        <v>0.535678011940669</v>
      </c>
      <c r="W665" s="26">
        <f ca="1">IF(V665&lt;=('Ejercicio 3 - TIR'!$D$25-'Ejercicio 3 - TIR'!$C$25)/('Ejercicio 3 - TIR'!$E$25-'Ejercicio 3 - TIR'!$C$25),'Ejercicio 3 - TIR'!$C$25+SQRT(('Ejercicio 3 - TIR'!$E$25-'Ejercicio 3 - TIR'!$C$25)*('Ejercicio 3 - TIR'!$D$25-'Ejercicio 3 - TIR'!$C$25)*V665),'Ejercicio 3 - TIR'!$E$25-SQRT(('Ejercicio 3 - TIR'!$E$25-'Ejercicio 3 - TIR'!$C$25)*('Ejercicio 3 - TIR'!$E$25-'Ejercicio 3 - TIR'!$D$25)*(1-V665)))</f>
        <v>0.209687136566504</v>
      </c>
      <c r="X665" s="24">
        <f ca="1" t="shared" si="4952"/>
        <v>0.517511759632534</v>
      </c>
      <c r="Y665" s="26">
        <f ca="1">IF(X665&lt;=('Ejercicio 3 - TIR'!$D$26-'Ejercicio 3 - TIR'!$C$26)/('Ejercicio 3 - TIR'!$E$26-'Ejercicio 3 - TIR'!$C$26),'Ejercicio 3 - TIR'!$C$26+SQRT(('Ejercicio 3 - TIR'!$E$26-'Ejercicio 3 - TIR'!$C$26)*('Ejercicio 3 - TIR'!$D$26-'Ejercicio 3 - TIR'!$C$26)*X665),'Ejercicio 3 - TIR'!$E$26-SQRT(('Ejercicio 3 - TIR'!$E$26-'Ejercicio 3 - TIR'!$C$26)*('Ejercicio 3 - TIR'!$E$26-'Ejercicio 3 - TIR'!$D$26)*(1-X665)))</f>
        <v>0.228956523453194</v>
      </c>
      <c r="Z665" s="24">
        <f ca="1" t="shared" si="4764"/>
        <v>1.14957364294831</v>
      </c>
      <c r="AA665" s="24">
        <f ca="1" t="shared" si="4765"/>
        <v>1.34225834722251</v>
      </c>
      <c r="AB665" s="24">
        <f ca="1" t="shared" si="4766"/>
        <v>1.56934734569063</v>
      </c>
      <c r="AC665" s="24">
        <f ca="1" t="shared" si="4767"/>
        <v>1.89841929688675</v>
      </c>
      <c r="AD665" s="24">
        <f ca="1" t="shared" si="4768"/>
        <v>2.33307477915839</v>
      </c>
      <c r="AE665" s="23">
        <f ca="1" t="shared" si="4769"/>
        <v>4301.18646268617</v>
      </c>
      <c r="AF665" s="23">
        <f ca="1" t="shared" si="4770"/>
        <v>5022.12578368986</v>
      </c>
      <c r="AG665" s="23">
        <f ca="1" t="shared" si="4771"/>
        <v>5871.79046765997</v>
      </c>
      <c r="AH665" s="23">
        <f ca="1" t="shared" si="4772"/>
        <v>7103.02939734209</v>
      </c>
      <c r="AI665" s="23">
        <f ca="1" t="shared" si="4773"/>
        <v>8729.31431414337</v>
      </c>
      <c r="AJ665" s="25">
        <f ca="1" t="shared" si="4774"/>
        <v>39065.3383268193</v>
      </c>
      <c r="AK665" s="25">
        <f ca="1" t="shared" si="4775"/>
        <v>50033.1368585417</v>
      </c>
      <c r="AL665" s="25">
        <f ca="1" t="shared" si="4776"/>
        <v>49171.4424156211</v>
      </c>
      <c r="AM665" s="25">
        <f ca="1" t="shared" si="4777"/>
        <v>72736.7792970552</v>
      </c>
      <c r="AN665" s="25">
        <f ca="1" t="shared" si="4778"/>
        <v>86404.7581029658</v>
      </c>
      <c r="AO665" s="25">
        <f ca="1">C665/'Ejercicio 3 - TIR'!$D$7</f>
        <v>13569.3090734756</v>
      </c>
      <c r="AP665" s="25">
        <f ca="1" t="shared" si="4779"/>
        <v>25496.0292533437</v>
      </c>
      <c r="AQ665" s="25">
        <f ca="1" t="shared" si="4780"/>
        <v>36463.8277850662</v>
      </c>
      <c r="AR665" s="25">
        <f ca="1" t="shared" si="4781"/>
        <v>35602.1333421455</v>
      </c>
      <c r="AS665" s="25">
        <f ca="1" t="shared" si="4782"/>
        <v>59167.4702235796</v>
      </c>
      <c r="AT665" s="25">
        <f ca="1" t="shared" si="4783"/>
        <v>72835.4490294902</v>
      </c>
      <c r="AU665" s="25">
        <f ca="1">AP665*'Ejercicio 3 - TIR'!$D$5</f>
        <v>12748.0146266719</v>
      </c>
      <c r="AV665" s="25">
        <f ca="1">AQ665*'Ejercicio 3 - TIR'!$D$5</f>
        <v>18231.9138925331</v>
      </c>
      <c r="AW665" s="25">
        <f ca="1">AR665*'Ejercicio 3 - TIR'!$D$5</f>
        <v>17801.0666710727</v>
      </c>
      <c r="AX665" s="25">
        <f ca="1">AS665*'Ejercicio 3 - TIR'!$D$5</f>
        <v>29583.7351117898</v>
      </c>
      <c r="AY665" s="25">
        <f ca="1">AT665*'Ejercicio 3 - TIR'!$D$5</f>
        <v>36417.7245147451</v>
      </c>
      <c r="AZ665" s="25">
        <f ca="1" t="shared" ref="AZ665:BD665" si="4953">AJ665-AU665-AE665</f>
        <v>22016.1372374613</v>
      </c>
      <c r="BA665" s="25">
        <f ca="1" t="shared" si="4953"/>
        <v>26779.0971823188</v>
      </c>
      <c r="BB665" s="25">
        <f ca="1" t="shared" si="4953"/>
        <v>25498.5852768883</v>
      </c>
      <c r="BC665" s="25">
        <f ca="1" t="shared" si="4953"/>
        <v>36050.0147879233</v>
      </c>
      <c r="BD665" s="25">
        <f ca="1" t="shared" si="4953"/>
        <v>41257.7192740773</v>
      </c>
      <c r="BE665" s="25">
        <f ca="1" t="shared" ref="BE665:BI665" si="4954">AZ665/Z665</f>
        <v>19151.5675159327</v>
      </c>
      <c r="BF665" s="25">
        <f ca="1" t="shared" si="4954"/>
        <v>19950.7771642708</v>
      </c>
      <c r="BG665" s="25">
        <f ca="1" t="shared" si="4954"/>
        <v>16247.891422448</v>
      </c>
      <c r="BH665" s="25">
        <f ca="1" t="shared" si="4954"/>
        <v>18989.4902812263</v>
      </c>
      <c r="BI665" s="25">
        <f ca="1" t="shared" si="4954"/>
        <v>17683.8392162296</v>
      </c>
      <c r="BJ665" s="25">
        <f ca="1" t="shared" si="4786"/>
        <v>67090.6281263649</v>
      </c>
      <c r="BK665" s="25">
        <f ca="1" t="shared" si="4787"/>
        <v>31658.212769931</v>
      </c>
      <c r="BL665" s="25">
        <f ca="1" t="shared" si="4788"/>
        <v>98748.8408962959</v>
      </c>
      <c r="BM665" s="25">
        <f ca="1">BK665*'Ejercicio 3 - TIR'!$D$5</f>
        <v>15829.1063849655</v>
      </c>
      <c r="BN665" s="25">
        <f ca="1" t="shared" si="4789"/>
        <v>82919.7345113304</v>
      </c>
      <c r="BO665" s="25">
        <f ca="1" t="shared" si="4790"/>
        <v>35540.967332921</v>
      </c>
      <c r="BP665" s="25">
        <f ca="1" t="shared" si="4791"/>
        <v>-96602.8581635611</v>
      </c>
      <c r="BQ665" s="25">
        <f ca="1" t="shared" ref="BQ665:BT665" si="4955">BE665</f>
        <v>19151.5675159327</v>
      </c>
      <c r="BR665" s="25">
        <f ca="1" t="shared" si="4955"/>
        <v>19950.7771642708</v>
      </c>
      <c r="BS665" s="25">
        <f ca="1" t="shared" si="4955"/>
        <v>16247.891422448</v>
      </c>
      <c r="BT665" s="25">
        <f ca="1" t="shared" si="4955"/>
        <v>18989.4902812263</v>
      </c>
      <c r="BU665" s="25">
        <f ca="1" t="shared" si="4793"/>
        <v>53224.8065491506</v>
      </c>
      <c r="BV665" s="27">
        <f ca="1" t="shared" si="4794"/>
        <v>8.43782427037745</v>
      </c>
    </row>
    <row r="666" ht="15" customHeight="1" spans="1:74">
      <c r="A666" s="23">
        <v>665</v>
      </c>
      <c r="B666" s="24">
        <f ca="1" t="shared" ref="B666:F666" si="4956">RAND()</f>
        <v>0.584870111969761</v>
      </c>
      <c r="C666" s="25">
        <f ca="1">IF(B666&lt;=('Ejercicio 3 - TIR'!$D$13-'Ejercicio 3 - TIR'!$C$13)/('Ejercicio 3 - TIR'!$E$13-'Ejercicio 3 - TIR'!$C$13),'Ejercicio 3 - TIR'!$C$13+SQRT(('Ejercicio 3 - TIR'!$E$13-'Ejercicio 3 - TIR'!$C$13)*('Ejercicio 3 - TIR'!$D$13-'Ejercicio 3 - TIR'!$C$13)*B666),'Ejercicio 3 - TIR'!$E$13-SQRT(('Ejercicio 3 - TIR'!$E$13-'Ejercicio 3 - TIR'!$C$13)*('Ejercicio 3 - TIR'!$E$13-'Ejercicio 3 - TIR'!$D$13)*(1-B666)))</f>
        <v>77680.5944157044</v>
      </c>
      <c r="D666" s="24">
        <f ca="1" t="shared" si="4956"/>
        <v>0.333815382498811</v>
      </c>
      <c r="E666" s="25">
        <f ca="1">IF(D666&lt;=('Ejercicio 3 - TIR'!$D$14-'Ejercicio 3 - TIR'!$C$14)/('Ejercicio 3 - TIR'!$E$14-'Ejercicio 3 - TIR'!$C$14),'Ejercicio 3 - TIR'!$C$14+SQRT(('Ejercicio 3 - TIR'!$E$14-'Ejercicio 3 - TIR'!$C$14)*('Ejercicio 3 - TIR'!$D$14-'Ejercicio 3 - TIR'!$C$14)*D666),'Ejercicio 3 - TIR'!$E$14-SQRT(('Ejercicio 3 - TIR'!$E$14-'Ejercicio 3 - TIR'!$C$14)*('Ejercicio 3 - TIR'!$E$14-'Ejercicio 3 - TIR'!$D$14)*(1-D666)))</f>
        <v>30003.616022522</v>
      </c>
      <c r="F666" s="24">
        <f ca="1" t="shared" si="4956"/>
        <v>0.435538472905417</v>
      </c>
      <c r="G666" s="25">
        <f ca="1">IF(F666&lt;=('Ejercicio 3 - TIR'!$D$18-'Ejercicio 3 - TIR'!$C$18)/('Ejercicio 3 - TIR'!$E$18-'Ejercicio 3 - TIR'!$C$18),'Ejercicio 3 - TIR'!$C$18+SQRT(('Ejercicio 3 - TIR'!$E$18-'Ejercicio 3 - TIR'!$C$18)*('Ejercicio 3 - TIR'!$D$18-'Ejercicio 3 - TIR'!$C$18)*F666),'Ejercicio 3 - TIR'!$E$18-SQRT(('Ejercicio 3 - TIR'!$E$18-'Ejercicio 3 - TIR'!$C$18)*('Ejercicio 3 - TIR'!$E$18-'Ejercicio 3 - TIR'!$D$18)*(1-F666)))</f>
        <v>38082.7452598614</v>
      </c>
      <c r="H666" s="24">
        <f ca="1" t="shared" ref="H666:L666" si="4957">RAND()</f>
        <v>0.145573900021879</v>
      </c>
      <c r="I666" s="25">
        <f ca="1">IF(H666&lt;=('Ejercicio 3 - TIR'!$D$18-'Ejercicio 3 - TIR'!$C$18)/('Ejercicio 3 - TIR'!$E$18-'Ejercicio 3 - TIR'!$C$18),'Ejercicio 3 - TIR'!$C$18+SQRT(('Ejercicio 3 - TIR'!$E$18-'Ejercicio 3 - TIR'!$C$18)*('Ejercicio 3 - TIR'!$D$18-'Ejercicio 3 - TIR'!$C$18)*H666),'Ejercicio 3 - TIR'!$E$18-SQRT(('Ejercicio 3 - TIR'!$E$18-'Ejercicio 3 - TIR'!$C$18)*('Ejercicio 3 - TIR'!$E$18-'Ejercicio 3 - TIR'!$D$18)*(1-H666)))</f>
        <v>34672.9096934653</v>
      </c>
      <c r="J666" s="24">
        <f ca="1" t="shared" si="4957"/>
        <v>0.30367871187207</v>
      </c>
      <c r="K666" s="25">
        <f ca="1">IF(J666&lt;=('Ejercicio 3 - TIR'!$D$18-'Ejercicio 3 - TIR'!$C$18)/('Ejercicio 3 - TIR'!$E$18-'Ejercicio 3 - TIR'!$C$18),'Ejercicio 3 - TIR'!$C$18+SQRT(('Ejercicio 3 - TIR'!$E$18-'Ejercicio 3 - TIR'!$C$18)*('Ejercicio 3 - TIR'!$D$18-'Ejercicio 3 - TIR'!$C$18)*J666),'Ejercicio 3 - TIR'!$E$18-SQRT(('Ejercicio 3 - TIR'!$E$18-'Ejercicio 3 - TIR'!$C$18)*('Ejercicio 3 - TIR'!$E$18-'Ejercicio 3 - TIR'!$D$18)*(1-J666)))</f>
        <v>36749.2078632096</v>
      </c>
      <c r="L666" s="24">
        <f ca="1" t="shared" si="4957"/>
        <v>0.266605946731886</v>
      </c>
      <c r="M666" s="25">
        <f ca="1">IF(L666&lt;=('Ejercicio 3 - TIR'!$D$18-'Ejercicio 3 - TIR'!$C$18)/('Ejercicio 3 - TIR'!$E$18-'Ejercicio 3 - TIR'!$C$18),'Ejercicio 3 - TIR'!$C$18+SQRT(('Ejercicio 3 - TIR'!$E$18-'Ejercicio 3 - TIR'!$C$18)*('Ejercicio 3 - TIR'!$D$18-'Ejercicio 3 - TIR'!$C$18)*L666),'Ejercicio 3 - TIR'!$E$18-SQRT(('Ejercicio 3 - TIR'!$E$18-'Ejercicio 3 - TIR'!$C$18)*('Ejercicio 3 - TIR'!$E$18-'Ejercicio 3 - TIR'!$D$18)*(1-L666)))</f>
        <v>36323.8352294935</v>
      </c>
      <c r="N666" s="24">
        <f ca="1" t="shared" ref="N666:R666" si="4958">RAND()</f>
        <v>0.400789977572384</v>
      </c>
      <c r="O666" s="25">
        <f ca="1">IF(N666&lt;=('Ejercicio 3 - TIR'!$D$18-'Ejercicio 3 - TIR'!$C$18)/('Ejercicio 3 - TIR'!$E$18-'Ejercicio 3 - TIR'!$C$18),'Ejercicio 3 - TIR'!$C$18+SQRT(('Ejercicio 3 - TIR'!$E$18-'Ejercicio 3 - TIR'!$C$18)*('Ejercicio 3 - TIR'!$D$18-'Ejercicio 3 - TIR'!$C$18)*N666),'Ejercicio 3 - TIR'!$E$18-SQRT(('Ejercicio 3 - TIR'!$E$18-'Ejercicio 3 - TIR'!$C$18)*('Ejercicio 3 - TIR'!$E$18-'Ejercicio 3 - TIR'!$D$18)*(1-N666)))</f>
        <v>37753.6118445443</v>
      </c>
      <c r="P666" s="24">
        <f ca="1" t="shared" si="4958"/>
        <v>0.883952950314393</v>
      </c>
      <c r="Q666" s="26">
        <f ca="1">IF(P666&lt;=('Ejercicio 3 - TIR'!$D$22-'Ejercicio 3 - TIR'!$C$22)/('Ejercicio 3 - TIR'!$E$22-'Ejercicio 3 - TIR'!$C$22),'Ejercicio 3 - TIR'!$C$22+SQRT(('Ejercicio 3 - TIR'!$E$22-'Ejercicio 3 - TIR'!$C$22)*('Ejercicio 3 - TIR'!$D$22-'Ejercicio 3 - TIR'!$C$22)*P666),'Ejercicio 3 - TIR'!$E$22-SQRT(('Ejercicio 3 - TIR'!$E$22-'Ejercicio 3 - TIR'!$C$22)*('Ejercicio 3 - TIR'!$E$22-'Ejercicio 3 - TIR'!$D$22)*(1-P666)))</f>
        <v>0.165547156354748</v>
      </c>
      <c r="R666" s="24">
        <f ca="1" t="shared" si="4958"/>
        <v>0.374260103321341</v>
      </c>
      <c r="S666" s="26">
        <f ca="1">IF(R666&lt;=('Ejercicio 3 - TIR'!$D$23-'Ejercicio 3 - TIR'!$C$23)/('Ejercicio 3 - TIR'!$E$23-'Ejercicio 3 - TIR'!$C$23),'Ejercicio 3 - TIR'!$C$23+SQRT(('Ejercicio 3 - TIR'!$E$23-'Ejercicio 3 - TIR'!$C$23)*('Ejercicio 3 - TIR'!$D$23-'Ejercicio 3 - TIR'!$C$23)*R666),'Ejercicio 3 - TIR'!$E$23-SQRT(('Ejercicio 3 - TIR'!$E$23-'Ejercicio 3 - TIR'!$C$23)*('Ejercicio 3 - TIR'!$E$23-'Ejercicio 3 - TIR'!$D$23)*(1-R666)))</f>
        <v>0.1459551186855</v>
      </c>
      <c r="T666" s="24">
        <f ca="1" t="shared" ref="T666:X666" si="4959">RAND()</f>
        <v>0.854871850960112</v>
      </c>
      <c r="U666" s="26">
        <f ca="1">IF(T666&lt;=('Ejercicio 3 - TIR'!$D$24-'Ejercicio 3 - TIR'!$C$24)/('Ejercicio 3 - TIR'!$E$24-'Ejercicio 3 - TIR'!$C$24),'Ejercicio 3 - TIR'!$C$24+SQRT(('Ejercicio 3 - TIR'!$E$24-'Ejercicio 3 - TIR'!$C$24)*('Ejercicio 3 - TIR'!$D$24-'Ejercicio 3 - TIR'!$C$24)*T666),'Ejercicio 3 - TIR'!$E$24-SQRT(('Ejercicio 3 - TIR'!$E$24-'Ejercicio 3 - TIR'!$C$24)*('Ejercicio 3 - TIR'!$E$24-'Ejercicio 3 - TIR'!$D$24)*(1-T666)))</f>
        <v>0.19984165638472</v>
      </c>
      <c r="V666" s="24">
        <f ca="1" t="shared" si="4959"/>
        <v>0.817750375578721</v>
      </c>
      <c r="W666" s="26">
        <f ca="1">IF(V666&lt;=('Ejercicio 3 - TIR'!$D$25-'Ejercicio 3 - TIR'!$C$25)/('Ejercicio 3 - TIR'!$E$25-'Ejercicio 3 - TIR'!$C$25),'Ejercicio 3 - TIR'!$C$25+SQRT(('Ejercicio 3 - TIR'!$E$25-'Ejercicio 3 - TIR'!$C$25)*('Ejercicio 3 - TIR'!$D$25-'Ejercicio 3 - TIR'!$C$25)*V666),'Ejercicio 3 - TIR'!$E$25-SQRT(('Ejercicio 3 - TIR'!$E$25-'Ejercicio 3 - TIR'!$C$25)*('Ejercicio 3 - TIR'!$E$25-'Ejercicio 3 - TIR'!$D$25)*(1-V666)))</f>
        <v>0.224743838663121</v>
      </c>
      <c r="X666" s="24">
        <f ca="1" t="shared" si="4959"/>
        <v>0.286689697634861</v>
      </c>
      <c r="Y666" s="26">
        <f ca="1">IF(X666&lt;=('Ejercicio 3 - TIR'!$D$26-'Ejercicio 3 - TIR'!$C$26)/('Ejercicio 3 - TIR'!$E$26-'Ejercicio 3 - TIR'!$C$26),'Ejercicio 3 - TIR'!$C$26+SQRT(('Ejercicio 3 - TIR'!$E$26-'Ejercicio 3 - TIR'!$C$26)*('Ejercicio 3 - TIR'!$D$26-'Ejercicio 3 - TIR'!$C$26)*X666),'Ejercicio 3 - TIR'!$E$26-SQRT(('Ejercicio 3 - TIR'!$E$26-'Ejercicio 3 - TIR'!$C$26)*('Ejercicio 3 - TIR'!$E$26-'Ejercicio 3 - TIR'!$D$26)*(1-X666)))</f>
        <v>0.217821973035968</v>
      </c>
      <c r="Z666" s="24">
        <f ca="1" t="shared" si="4764"/>
        <v>1.16554715635475</v>
      </c>
      <c r="AA666" s="24">
        <f ca="1" t="shared" si="4765"/>
        <v>1.33566472989405</v>
      </c>
      <c r="AB666" s="24">
        <f ca="1" t="shared" si="4766"/>
        <v>1.60258618189073</v>
      </c>
      <c r="AC666" s="24">
        <f ca="1" t="shared" si="4767"/>
        <v>1.96275755219733</v>
      </c>
      <c r="AD666" s="24">
        <f ca="1" t="shared" si="4768"/>
        <v>2.3902892748082</v>
      </c>
      <c r="AE666" s="23">
        <f ca="1" t="shared" si="4769"/>
        <v>4967.01331288828</v>
      </c>
      <c r="AF666" s="23">
        <f ca="1" t="shared" si="4770"/>
        <v>5691.97433048335</v>
      </c>
      <c r="AG666" s="23">
        <f ca="1" t="shared" si="4771"/>
        <v>6829.46790878646</v>
      </c>
      <c r="AH666" s="23">
        <f ca="1" t="shared" si="4772"/>
        <v>8364.34874263372</v>
      </c>
      <c r="AI666" s="23">
        <f ca="1" t="shared" si="4773"/>
        <v>10186.2876889151</v>
      </c>
      <c r="AJ666" s="25">
        <f ca="1" t="shared" si="4774"/>
        <v>44387.2354438138</v>
      </c>
      <c r="AK666" s="25">
        <f ca="1" t="shared" si="4775"/>
        <v>46311.3825603632</v>
      </c>
      <c r="AL666" s="25">
        <f ca="1" t="shared" si="4776"/>
        <v>58893.7727170099</v>
      </c>
      <c r="AM666" s="25">
        <f ca="1" t="shared" si="4777"/>
        <v>71294.8819214597</v>
      </c>
      <c r="AN666" s="25">
        <f ca="1" t="shared" si="4778"/>
        <v>90242.0534772859</v>
      </c>
      <c r="AO666" s="25">
        <f ca="1">C666/'Ejercicio 3 - TIR'!$D$7</f>
        <v>15536.1188831409</v>
      </c>
      <c r="AP666" s="25">
        <f ca="1" t="shared" si="4779"/>
        <v>28851.1165606729</v>
      </c>
      <c r="AQ666" s="25">
        <f ca="1" t="shared" si="4780"/>
        <v>30775.2636772223</v>
      </c>
      <c r="AR666" s="25">
        <f ca="1" t="shared" si="4781"/>
        <v>43357.653833869</v>
      </c>
      <c r="AS666" s="25">
        <f ca="1" t="shared" si="4782"/>
        <v>55758.7630383188</v>
      </c>
      <c r="AT666" s="25">
        <f ca="1" t="shared" si="4783"/>
        <v>74705.934594145</v>
      </c>
      <c r="AU666" s="25">
        <f ca="1">AP666*'Ejercicio 3 - TIR'!$D$5</f>
        <v>14425.5582803365</v>
      </c>
      <c r="AV666" s="25">
        <f ca="1">AQ666*'Ejercicio 3 - TIR'!$D$5</f>
        <v>15387.6318386112</v>
      </c>
      <c r="AW666" s="25">
        <f ca="1">AR666*'Ejercicio 3 - TIR'!$D$5</f>
        <v>21678.8269169345</v>
      </c>
      <c r="AX666" s="25">
        <f ca="1">AS666*'Ejercicio 3 - TIR'!$D$5</f>
        <v>27879.3815191594</v>
      </c>
      <c r="AY666" s="25">
        <f ca="1">AT666*'Ejercicio 3 - TIR'!$D$5</f>
        <v>37352.9672970725</v>
      </c>
      <c r="AZ666" s="25">
        <f ca="1" t="shared" ref="AZ666:BD666" si="4960">AJ666-AU666-AE666</f>
        <v>24994.663850589</v>
      </c>
      <c r="BA666" s="25">
        <f ca="1" t="shared" si="4960"/>
        <v>25231.7763912687</v>
      </c>
      <c r="BB666" s="25">
        <f ca="1" t="shared" si="4960"/>
        <v>30385.4778912889</v>
      </c>
      <c r="BC666" s="25">
        <f ca="1" t="shared" si="4960"/>
        <v>35051.1516596666</v>
      </c>
      <c r="BD666" s="25">
        <f ca="1" t="shared" si="4960"/>
        <v>42702.7984912983</v>
      </c>
      <c r="BE666" s="25">
        <f ca="1" t="shared" ref="BE666:BI666" si="4961">AZ666/Z666</f>
        <v>21444.5753775934</v>
      </c>
      <c r="BF666" s="25">
        <f ca="1" t="shared" si="4961"/>
        <v>18890.8008323841</v>
      </c>
      <c r="BG666" s="25">
        <f ca="1" t="shared" si="4961"/>
        <v>18960.2769789517</v>
      </c>
      <c r="BH666" s="25">
        <f ca="1" t="shared" si="4961"/>
        <v>17858.1158026504</v>
      </c>
      <c r="BI666" s="25">
        <f ca="1" t="shared" si="4961"/>
        <v>17865.1173903313</v>
      </c>
      <c r="BJ666" s="25">
        <f ca="1" t="shared" si="4786"/>
        <v>71717.3215840978</v>
      </c>
      <c r="BK666" s="25">
        <f ca="1" t="shared" si="4787"/>
        <v>37135.8183385167</v>
      </c>
      <c r="BL666" s="25">
        <f ca="1" t="shared" si="4788"/>
        <v>108853.139922615</v>
      </c>
      <c r="BM666" s="25">
        <f ca="1">BK666*'Ejercicio 3 - TIR'!$D$5</f>
        <v>18567.9091692584</v>
      </c>
      <c r="BN666" s="25">
        <f ca="1" t="shared" si="4789"/>
        <v>90285.2307533561</v>
      </c>
      <c r="BO666" s="25">
        <f ca="1" t="shared" si="4790"/>
        <v>37771.6754640925</v>
      </c>
      <c r="BP666" s="25">
        <f ca="1" t="shared" si="4791"/>
        <v>-107684.210438226</v>
      </c>
      <c r="BQ666" s="25">
        <f ca="1" t="shared" ref="BQ666:BT666" si="4962">BE666</f>
        <v>21444.5753775934</v>
      </c>
      <c r="BR666" s="25">
        <f ca="1" t="shared" si="4962"/>
        <v>18890.8008323841</v>
      </c>
      <c r="BS666" s="25">
        <f ca="1" t="shared" si="4962"/>
        <v>18960.2769789517</v>
      </c>
      <c r="BT666" s="25">
        <f ca="1" t="shared" si="4962"/>
        <v>17858.1158026504</v>
      </c>
      <c r="BU666" s="25">
        <f ca="1" t="shared" si="4793"/>
        <v>55636.7928544238</v>
      </c>
      <c r="BV666" s="27">
        <f ca="1" t="shared" si="4794"/>
        <v>6.29130498926476</v>
      </c>
    </row>
    <row r="667" ht="15" customHeight="1" spans="1:74">
      <c r="A667" s="23">
        <v>666</v>
      </c>
      <c r="B667" s="24">
        <f ca="1" t="shared" ref="B667:F667" si="4963">RAND()</f>
        <v>0.868585875528379</v>
      </c>
      <c r="C667" s="25">
        <f ca="1">IF(B667&lt;=('Ejercicio 3 - TIR'!$D$13-'Ejercicio 3 - TIR'!$C$13)/('Ejercicio 3 - TIR'!$E$13-'Ejercicio 3 - TIR'!$C$13),'Ejercicio 3 - TIR'!$C$13+SQRT(('Ejercicio 3 - TIR'!$E$13-'Ejercicio 3 - TIR'!$C$13)*('Ejercicio 3 - TIR'!$D$13-'Ejercicio 3 - TIR'!$C$13)*B667),'Ejercicio 3 - TIR'!$E$13-SQRT(('Ejercicio 3 - TIR'!$E$13-'Ejercicio 3 - TIR'!$C$13)*('Ejercicio 3 - TIR'!$E$13-'Ejercicio 3 - TIR'!$D$13)*(1-B667)))</f>
        <v>87442.255402902</v>
      </c>
      <c r="D667" s="24">
        <f ca="1" t="shared" si="4963"/>
        <v>0.517918238813724</v>
      </c>
      <c r="E667" s="25">
        <f ca="1">IF(D667&lt;=('Ejercicio 3 - TIR'!$D$14-'Ejercicio 3 - TIR'!$C$14)/('Ejercicio 3 - TIR'!$E$14-'Ejercicio 3 - TIR'!$C$14),'Ejercicio 3 - TIR'!$C$14+SQRT(('Ejercicio 3 - TIR'!$E$14-'Ejercicio 3 - TIR'!$C$14)*('Ejercicio 3 - TIR'!$D$14-'Ejercicio 3 - TIR'!$C$14)*D667),'Ejercicio 3 - TIR'!$E$14-SQRT(('Ejercicio 3 - TIR'!$E$14-'Ejercicio 3 - TIR'!$C$14)*('Ejercicio 3 - TIR'!$E$14-'Ejercicio 3 - TIR'!$D$14)*(1-D667)))</f>
        <v>31496.3381900536</v>
      </c>
      <c r="F667" s="24">
        <f ca="1" t="shared" si="4963"/>
        <v>0.259122152748695</v>
      </c>
      <c r="G667" s="25">
        <f ca="1">IF(F667&lt;=('Ejercicio 3 - TIR'!$D$18-'Ejercicio 3 - TIR'!$C$18)/('Ejercicio 3 - TIR'!$E$18-'Ejercicio 3 - TIR'!$C$18),'Ejercicio 3 - TIR'!$C$18+SQRT(('Ejercicio 3 - TIR'!$E$18-'Ejercicio 3 - TIR'!$C$18)*('Ejercicio 3 - TIR'!$D$18-'Ejercicio 3 - TIR'!$C$18)*F667),'Ejercicio 3 - TIR'!$E$18-SQRT(('Ejercicio 3 - TIR'!$E$18-'Ejercicio 3 - TIR'!$C$18)*('Ejercicio 3 - TIR'!$E$18-'Ejercicio 3 - TIR'!$D$18)*(1-F667)))</f>
        <v>36234.4464800257</v>
      </c>
      <c r="H667" s="24">
        <f ca="1" t="shared" ref="H667:L667" si="4964">RAND()</f>
        <v>0.0629698987409539</v>
      </c>
      <c r="I667" s="25">
        <f ca="1">IF(H667&lt;=('Ejercicio 3 - TIR'!$D$18-'Ejercicio 3 - TIR'!$C$18)/('Ejercicio 3 - TIR'!$E$18-'Ejercicio 3 - TIR'!$C$18),'Ejercicio 3 - TIR'!$C$18+SQRT(('Ejercicio 3 - TIR'!$E$18-'Ejercicio 3 - TIR'!$C$18)*('Ejercicio 3 - TIR'!$D$18-'Ejercicio 3 - TIR'!$C$18)*H667),'Ejercicio 3 - TIR'!$E$18-SQRT(('Ejercicio 3 - TIR'!$E$18-'Ejercicio 3 - TIR'!$C$18)*('Ejercicio 3 - TIR'!$E$18-'Ejercicio 3 - TIR'!$D$18)*(1-H667)))</f>
        <v>33073.3507465213</v>
      </c>
      <c r="J667" s="24">
        <f ca="1" t="shared" si="4964"/>
        <v>0.756506875708049</v>
      </c>
      <c r="K667" s="25">
        <f ca="1">IF(J667&lt;=('Ejercicio 3 - TIR'!$D$18-'Ejercicio 3 - TIR'!$C$18)/('Ejercicio 3 - TIR'!$E$18-'Ejercicio 3 - TIR'!$C$18),'Ejercicio 3 - TIR'!$C$18+SQRT(('Ejercicio 3 - TIR'!$E$18-'Ejercicio 3 - TIR'!$C$18)*('Ejercicio 3 - TIR'!$D$18-'Ejercicio 3 - TIR'!$C$18)*J667),'Ejercicio 3 - TIR'!$E$18-SQRT(('Ejercicio 3 - TIR'!$E$18-'Ejercicio 3 - TIR'!$C$18)*('Ejercicio 3 - TIR'!$E$18-'Ejercicio 3 - TIR'!$D$18)*(1-J667)))</f>
        <v>40726.5956987553</v>
      </c>
      <c r="L667" s="24">
        <f ca="1" t="shared" si="4964"/>
        <v>0.24456305547632</v>
      </c>
      <c r="M667" s="25">
        <f ca="1">IF(L667&lt;=('Ejercicio 3 - TIR'!$D$18-'Ejercicio 3 - TIR'!$C$18)/('Ejercicio 3 - TIR'!$E$18-'Ejercicio 3 - TIR'!$C$18),'Ejercicio 3 - TIR'!$C$18+SQRT(('Ejercicio 3 - TIR'!$E$18-'Ejercicio 3 - TIR'!$C$18)*('Ejercicio 3 - TIR'!$D$18-'Ejercicio 3 - TIR'!$C$18)*L667),'Ejercicio 3 - TIR'!$E$18-SQRT(('Ejercicio 3 - TIR'!$E$18-'Ejercicio 3 - TIR'!$C$18)*('Ejercicio 3 - TIR'!$E$18-'Ejercicio 3 - TIR'!$D$18)*(1-L667)))</f>
        <v>36056.7696275695</v>
      </c>
      <c r="N667" s="24">
        <f ca="1" t="shared" ref="N667:R667" si="4965">RAND()</f>
        <v>0.89713587649441</v>
      </c>
      <c r="O667" s="25">
        <f ca="1">IF(N667&lt;=('Ejercicio 3 - TIR'!$D$18-'Ejercicio 3 - TIR'!$C$18)/('Ejercicio 3 - TIR'!$E$18-'Ejercicio 3 - TIR'!$C$18),'Ejercicio 3 - TIR'!$C$18+SQRT(('Ejercicio 3 - TIR'!$E$18-'Ejercicio 3 - TIR'!$C$18)*('Ejercicio 3 - TIR'!$D$18-'Ejercicio 3 - TIR'!$C$18)*N667),'Ejercicio 3 - TIR'!$E$18-SQRT(('Ejercicio 3 - TIR'!$E$18-'Ejercicio 3 - TIR'!$C$18)*('Ejercicio 3 - TIR'!$E$18-'Ejercicio 3 - TIR'!$D$18)*(1-N667)))</f>
        <v>42222.4454527554</v>
      </c>
      <c r="P667" s="24">
        <f ca="1" t="shared" si="4965"/>
        <v>0.429079713783234</v>
      </c>
      <c r="Q667" s="26">
        <f ca="1">IF(P667&lt;=('Ejercicio 3 - TIR'!$D$22-'Ejercicio 3 - TIR'!$C$22)/('Ejercicio 3 - TIR'!$E$22-'Ejercicio 3 - TIR'!$C$22),'Ejercicio 3 - TIR'!$C$22+SQRT(('Ejercicio 3 - TIR'!$E$22-'Ejercicio 3 - TIR'!$C$22)*('Ejercicio 3 - TIR'!$D$22-'Ejercicio 3 - TIR'!$C$22)*P667),'Ejercicio 3 - TIR'!$E$22-SQRT(('Ejercicio 3 - TIR'!$E$22-'Ejercicio 3 - TIR'!$C$22)*('Ejercicio 3 - TIR'!$E$22-'Ejercicio 3 - TIR'!$D$22)*(1-P667)))</f>
        <v>0.147791068435917</v>
      </c>
      <c r="R667" s="24">
        <f ca="1" t="shared" si="4965"/>
        <v>0.152088921553988</v>
      </c>
      <c r="S667" s="26">
        <f ca="1">IF(R667&lt;=('Ejercicio 3 - TIR'!$D$23-'Ejercicio 3 - TIR'!$C$23)/('Ejercicio 3 - TIR'!$E$23-'Ejercicio 3 - TIR'!$C$23),'Ejercicio 3 - TIR'!$C$23+SQRT(('Ejercicio 3 - TIR'!$E$23-'Ejercicio 3 - TIR'!$C$23)*('Ejercicio 3 - TIR'!$D$23-'Ejercicio 3 - TIR'!$C$23)*R667),'Ejercicio 3 - TIR'!$E$23-SQRT(('Ejercicio 3 - TIR'!$E$23-'Ejercicio 3 - TIR'!$C$23)*('Ejercicio 3 - TIR'!$E$23-'Ejercicio 3 - TIR'!$D$23)*(1-R667)))</f>
        <v>0.136545696080769</v>
      </c>
      <c r="T667" s="24">
        <f ca="1" t="shared" ref="T667:X667" si="4966">RAND()</f>
        <v>0.171080494829737</v>
      </c>
      <c r="U667" s="26">
        <f ca="1">IF(T667&lt;=('Ejercicio 3 - TIR'!$D$24-'Ejercicio 3 - TIR'!$C$24)/('Ejercicio 3 - TIR'!$E$24-'Ejercicio 3 - TIR'!$C$24),'Ejercicio 3 - TIR'!$C$24+SQRT(('Ejercicio 3 - TIR'!$E$24-'Ejercicio 3 - TIR'!$C$24)*('Ejercicio 3 - TIR'!$D$24-'Ejercicio 3 - TIR'!$C$24)*T667),'Ejercicio 3 - TIR'!$E$24-SQRT(('Ejercicio 3 - TIR'!$E$24-'Ejercicio 3 - TIR'!$C$24)*('Ejercicio 3 - TIR'!$E$24-'Ejercicio 3 - TIR'!$D$24)*(1-T667)))</f>
        <v>0.168954393663276</v>
      </c>
      <c r="V667" s="24">
        <f ca="1" t="shared" si="4966"/>
        <v>0.879911022044887</v>
      </c>
      <c r="W667" s="26">
        <f ca="1">IF(V667&lt;=('Ejercicio 3 - TIR'!$D$25-'Ejercicio 3 - TIR'!$C$25)/('Ejercicio 3 - TIR'!$E$25-'Ejercicio 3 - TIR'!$C$25),'Ejercicio 3 - TIR'!$C$25+SQRT(('Ejercicio 3 - TIR'!$E$25-'Ejercicio 3 - TIR'!$C$25)*('Ejercicio 3 - TIR'!$D$25-'Ejercicio 3 - TIR'!$C$25)*V667),'Ejercicio 3 - TIR'!$E$25-SQRT(('Ejercicio 3 - TIR'!$E$25-'Ejercicio 3 - TIR'!$C$25)*('Ejercicio 3 - TIR'!$E$25-'Ejercicio 3 - TIR'!$D$25)*(1-V667)))</f>
        <v>0.229498501936617</v>
      </c>
      <c r="X667" s="24">
        <f ca="1" t="shared" si="4966"/>
        <v>0.12883238166966</v>
      </c>
      <c r="Y667" s="26">
        <f ca="1">IF(X667&lt;=('Ejercicio 3 - TIR'!$D$26-'Ejercicio 3 - TIR'!$C$26)/('Ejercicio 3 - TIR'!$E$26-'Ejercicio 3 - TIR'!$C$26),'Ejercicio 3 - TIR'!$C$26+SQRT(('Ejercicio 3 - TIR'!$E$26-'Ejercicio 3 - TIR'!$C$26)*('Ejercicio 3 - TIR'!$D$26-'Ejercicio 3 - TIR'!$C$26)*X667),'Ejercicio 3 - TIR'!$E$26-SQRT(('Ejercicio 3 - TIR'!$E$26-'Ejercicio 3 - TIR'!$C$26)*('Ejercicio 3 - TIR'!$E$26-'Ejercicio 3 - TIR'!$D$26)*(1-X667)))</f>
        <v>0.208650668366257</v>
      </c>
      <c r="Z667" s="24">
        <f ca="1" t="shared" si="4764"/>
        <v>1.14779106843592</v>
      </c>
      <c r="AA667" s="24">
        <f ca="1" t="shared" si="4765"/>
        <v>1.30451699883079</v>
      </c>
      <c r="AB667" s="24">
        <f ca="1" t="shared" si="4766"/>
        <v>1.52492087739168</v>
      </c>
      <c r="AC667" s="24">
        <f ca="1" t="shared" si="4767"/>
        <v>1.87488793432494</v>
      </c>
      <c r="AD667" s="24">
        <f ca="1" t="shared" si="4768"/>
        <v>2.26608455493367</v>
      </c>
      <c r="AE667" s="23">
        <f ca="1" t="shared" si="4769"/>
        <v>4654.87747292699</v>
      </c>
      <c r="AF667" s="23">
        <f ca="1" t="shared" si="4770"/>
        <v>5290.4809576385</v>
      </c>
      <c r="AG667" s="23">
        <f ca="1" t="shared" si="4771"/>
        <v>6184.33096002342</v>
      </c>
      <c r="AH667" s="23">
        <f ca="1" t="shared" si="4772"/>
        <v>7603.62565082904</v>
      </c>
      <c r="AI667" s="23">
        <f ca="1" t="shared" si="4773"/>
        <v>9190.12722488133</v>
      </c>
      <c r="AJ667" s="25">
        <f ca="1" t="shared" si="4774"/>
        <v>41589.5740394927</v>
      </c>
      <c r="AK667" s="25">
        <f ca="1" t="shared" si="4775"/>
        <v>43144.74825713</v>
      </c>
      <c r="AL667" s="25">
        <f ca="1" t="shared" si="4776"/>
        <v>62104.8360461223</v>
      </c>
      <c r="AM667" s="25">
        <f ca="1" t="shared" si="4777"/>
        <v>67602.4023254641</v>
      </c>
      <c r="AN667" s="25">
        <f ca="1" t="shared" si="4778"/>
        <v>95679.6315120185</v>
      </c>
      <c r="AO667" s="25">
        <f ca="1">C667/'Ejercicio 3 - TIR'!$D$7</f>
        <v>17488.4510805804</v>
      </c>
      <c r="AP667" s="25">
        <f ca="1" t="shared" si="4779"/>
        <v>24101.1229589123</v>
      </c>
      <c r="AQ667" s="25">
        <f ca="1" t="shared" si="4780"/>
        <v>25656.2971765496</v>
      </c>
      <c r="AR667" s="25">
        <f ca="1" t="shared" si="4781"/>
        <v>44616.3849655419</v>
      </c>
      <c r="AS667" s="25">
        <f ca="1" t="shared" si="4782"/>
        <v>50113.9512448837</v>
      </c>
      <c r="AT667" s="25">
        <f ca="1" t="shared" si="4783"/>
        <v>78191.1804314381</v>
      </c>
      <c r="AU667" s="25">
        <f ca="1">AP667*'Ejercicio 3 - TIR'!$D$5</f>
        <v>12050.5614794562</v>
      </c>
      <c r="AV667" s="25">
        <f ca="1">AQ667*'Ejercicio 3 - TIR'!$D$5</f>
        <v>12828.1485882748</v>
      </c>
      <c r="AW667" s="25">
        <f ca="1">AR667*'Ejercicio 3 - TIR'!$D$5</f>
        <v>22308.192482771</v>
      </c>
      <c r="AX667" s="25">
        <f ca="1">AS667*'Ejercicio 3 - TIR'!$D$5</f>
        <v>25056.9756224419</v>
      </c>
      <c r="AY667" s="25">
        <f ca="1">AT667*'Ejercicio 3 - TIR'!$D$5</f>
        <v>39095.5902157191</v>
      </c>
      <c r="AZ667" s="25">
        <f ca="1" t="shared" ref="AZ667:BD667" si="4967">AJ667-AU667-AE667</f>
        <v>24884.1350871095</v>
      </c>
      <c r="BA667" s="25">
        <f ca="1" t="shared" si="4967"/>
        <v>25026.1187112167</v>
      </c>
      <c r="BB667" s="25">
        <f ca="1" t="shared" si="4967"/>
        <v>33612.3126033279</v>
      </c>
      <c r="BC667" s="25">
        <f ca="1" t="shared" si="4967"/>
        <v>34941.8010521932</v>
      </c>
      <c r="BD667" s="25">
        <f ca="1" t="shared" si="4967"/>
        <v>47393.9140714181</v>
      </c>
      <c r="BE667" s="25">
        <f ca="1" t="shared" ref="BE667:BI667" si="4968">AZ667/Z667</f>
        <v>21680.0215399994</v>
      </c>
      <c r="BF667" s="25">
        <f ca="1" t="shared" si="4968"/>
        <v>19184.2028380213</v>
      </c>
      <c r="BG667" s="25">
        <f ca="1" t="shared" si="4968"/>
        <v>22042.0043437404</v>
      </c>
      <c r="BH667" s="25">
        <f ca="1" t="shared" si="4968"/>
        <v>18636.7411152891</v>
      </c>
      <c r="BI667" s="25">
        <f ca="1" t="shared" si="4968"/>
        <v>20914.4508611707</v>
      </c>
      <c r="BJ667" s="25">
        <f ca="1" t="shared" si="4786"/>
        <v>71373.365509448</v>
      </c>
      <c r="BK667" s="25">
        <f ca="1" t="shared" si="4787"/>
        <v>39630.3088834163</v>
      </c>
      <c r="BL667" s="25">
        <f ca="1" t="shared" si="4788"/>
        <v>111003.674392864</v>
      </c>
      <c r="BM667" s="25">
        <f ca="1">BK667*'Ejercicio 3 - TIR'!$D$5</f>
        <v>19815.1544417082</v>
      </c>
      <c r="BN667" s="25">
        <f ca="1" t="shared" si="4789"/>
        <v>91188.5199511562</v>
      </c>
      <c r="BO667" s="25">
        <f ca="1" t="shared" si="4790"/>
        <v>40240.5637303438</v>
      </c>
      <c r="BP667" s="25">
        <f ca="1" t="shared" si="4791"/>
        <v>-118938.593592956</v>
      </c>
      <c r="BQ667" s="25">
        <f ca="1" t="shared" ref="BQ667:BT667" si="4969">BE667</f>
        <v>21680.0215399994</v>
      </c>
      <c r="BR667" s="25">
        <f ca="1" t="shared" si="4969"/>
        <v>19184.2028380213</v>
      </c>
      <c r="BS667" s="25">
        <f ca="1" t="shared" si="4969"/>
        <v>22042.0043437404</v>
      </c>
      <c r="BT667" s="25">
        <f ca="1" t="shared" si="4969"/>
        <v>18636.7411152891</v>
      </c>
      <c r="BU667" s="25">
        <f ca="1" t="shared" si="4793"/>
        <v>61155.0145915144</v>
      </c>
      <c r="BV667" s="27">
        <f ca="1" t="shared" si="4794"/>
        <v>5.35848668265286</v>
      </c>
    </row>
    <row r="668" ht="15" customHeight="1" spans="1:74">
      <c r="A668" s="23">
        <v>667</v>
      </c>
      <c r="B668" s="24">
        <f ca="1" t="shared" ref="B668:F668" si="4970">RAND()</f>
        <v>0.0697968118781307</v>
      </c>
      <c r="C668" s="25">
        <f ca="1">IF(B668&lt;=('Ejercicio 3 - TIR'!$D$13-'Ejercicio 3 - TIR'!$C$13)/('Ejercicio 3 - TIR'!$E$13-'Ejercicio 3 - TIR'!$C$13),'Ejercicio 3 - TIR'!$C$13+SQRT(('Ejercicio 3 - TIR'!$E$13-'Ejercicio 3 - TIR'!$C$13)*('Ejercicio 3 - TIR'!$D$13-'Ejercicio 3 - TIR'!$C$13)*B668),'Ejercicio 3 - TIR'!$E$13-SQRT(('Ejercicio 3 - TIR'!$E$13-'Ejercicio 3 - TIR'!$C$13)*('Ejercicio 3 - TIR'!$E$13-'Ejercicio 3 - TIR'!$D$13)*(1-B668)))</f>
        <v>65283.8172518788</v>
      </c>
      <c r="D668" s="24">
        <f ca="1" t="shared" si="4970"/>
        <v>0.981384485293355</v>
      </c>
      <c r="E668" s="25">
        <f ca="1">IF(D668&lt;=('Ejercicio 3 - TIR'!$D$14-'Ejercicio 3 - TIR'!$C$14)/('Ejercicio 3 - TIR'!$E$14-'Ejercicio 3 - TIR'!$C$14),'Ejercicio 3 - TIR'!$C$14+SQRT(('Ejercicio 3 - TIR'!$E$14-'Ejercicio 3 - TIR'!$C$14)*('Ejercicio 3 - TIR'!$D$14-'Ejercicio 3 - TIR'!$C$14)*D668),'Ejercicio 3 - TIR'!$E$14-SQRT(('Ejercicio 3 - TIR'!$E$14-'Ejercicio 3 - TIR'!$C$14)*('Ejercicio 3 - TIR'!$E$14-'Ejercicio 3 - TIR'!$D$14)*(1-D668)))</f>
        <v>38328.9742054664</v>
      </c>
      <c r="F668" s="24">
        <f ca="1" t="shared" si="4970"/>
        <v>0.670494678762693</v>
      </c>
      <c r="G668" s="25">
        <f ca="1">IF(F668&lt;=('Ejercicio 3 - TIR'!$D$18-'Ejercicio 3 - TIR'!$C$18)/('Ejercicio 3 - TIR'!$E$18-'Ejercicio 3 - TIR'!$C$18),'Ejercicio 3 - TIR'!$C$18+SQRT(('Ejercicio 3 - TIR'!$E$18-'Ejercicio 3 - TIR'!$C$18)*('Ejercicio 3 - TIR'!$D$18-'Ejercicio 3 - TIR'!$C$18)*F668),'Ejercicio 3 - TIR'!$E$18-SQRT(('Ejercicio 3 - TIR'!$E$18-'Ejercicio 3 - TIR'!$C$18)*('Ejercicio 3 - TIR'!$E$18-'Ejercicio 3 - TIR'!$D$18)*(1-F668)))</f>
        <v>40028.7929943727</v>
      </c>
      <c r="H668" s="24">
        <f ca="1" t="shared" ref="H668:L668" si="4971">RAND()</f>
        <v>0.650459281224381</v>
      </c>
      <c r="I668" s="25">
        <f ca="1">IF(H668&lt;=('Ejercicio 3 - TIR'!$D$18-'Ejercicio 3 - TIR'!$C$18)/('Ejercicio 3 - TIR'!$E$18-'Ejercicio 3 - TIR'!$C$18),'Ejercicio 3 - TIR'!$C$18+SQRT(('Ejercicio 3 - TIR'!$E$18-'Ejercicio 3 - TIR'!$C$18)*('Ejercicio 3 - TIR'!$D$18-'Ejercicio 3 - TIR'!$C$18)*H668),'Ejercicio 3 - TIR'!$E$18-SQRT(('Ejercicio 3 - TIR'!$E$18-'Ejercicio 3 - TIR'!$C$18)*('Ejercicio 3 - TIR'!$E$18-'Ejercicio 3 - TIR'!$D$18)*(1-H668)))</f>
        <v>39877.6967043768</v>
      </c>
      <c r="J668" s="24">
        <f ca="1" t="shared" si="4971"/>
        <v>0.553832779670352</v>
      </c>
      <c r="K668" s="25">
        <f ca="1">IF(J668&lt;=('Ejercicio 3 - TIR'!$D$18-'Ejercicio 3 - TIR'!$C$18)/('Ejercicio 3 - TIR'!$E$18-'Ejercicio 3 - TIR'!$C$18),'Ejercicio 3 - TIR'!$C$18+SQRT(('Ejercicio 3 - TIR'!$E$18-'Ejercicio 3 - TIR'!$C$18)*('Ejercicio 3 - TIR'!$D$18-'Ejercicio 3 - TIR'!$C$18)*J668),'Ejercicio 3 - TIR'!$E$18-SQRT(('Ejercicio 3 - TIR'!$E$18-'Ejercicio 3 - TIR'!$C$18)*('Ejercicio 3 - TIR'!$E$18-'Ejercicio 3 - TIR'!$D$18)*(1-J668)))</f>
        <v>39114.5442535846</v>
      </c>
      <c r="L668" s="24">
        <f ca="1" t="shared" si="4971"/>
        <v>0.829821680528678</v>
      </c>
      <c r="M668" s="25">
        <f ca="1">IF(L668&lt;=('Ejercicio 3 - TIR'!$D$18-'Ejercicio 3 - TIR'!$C$18)/('Ejercicio 3 - TIR'!$E$18-'Ejercicio 3 - TIR'!$C$18),'Ejercicio 3 - TIR'!$C$18+SQRT(('Ejercicio 3 - TIR'!$E$18-'Ejercicio 3 - TIR'!$C$18)*('Ejercicio 3 - TIR'!$D$18-'Ejercicio 3 - TIR'!$C$18)*L668),'Ejercicio 3 - TIR'!$E$18-SQRT(('Ejercicio 3 - TIR'!$E$18-'Ejercicio 3 - TIR'!$C$18)*('Ejercicio 3 - TIR'!$E$18-'Ejercicio 3 - TIR'!$D$18)*(1-L668)))</f>
        <v>41427.4135475332</v>
      </c>
      <c r="N668" s="24">
        <f ca="1" t="shared" ref="N668:R668" si="4972">RAND()</f>
        <v>0.57143380837635</v>
      </c>
      <c r="O668" s="25">
        <f ca="1">IF(N668&lt;=('Ejercicio 3 - TIR'!$D$18-'Ejercicio 3 - TIR'!$C$18)/('Ejercicio 3 - TIR'!$E$18-'Ejercicio 3 - TIR'!$C$18),'Ejercicio 3 - TIR'!$C$18+SQRT(('Ejercicio 3 - TIR'!$E$18-'Ejercicio 3 - TIR'!$C$18)*('Ejercicio 3 - TIR'!$D$18-'Ejercicio 3 - TIR'!$C$18)*N668),'Ejercicio 3 - TIR'!$E$18-SQRT(('Ejercicio 3 - TIR'!$E$18-'Ejercicio 3 - TIR'!$C$18)*('Ejercicio 3 - TIR'!$E$18-'Ejercicio 3 - TIR'!$D$18)*(1-N668)))</f>
        <v>39258.2434217541</v>
      </c>
      <c r="P668" s="24">
        <f ca="1" t="shared" si="4972"/>
        <v>0.728733413151238</v>
      </c>
      <c r="Q668" s="26">
        <f ca="1">IF(P668&lt;=('Ejercicio 3 - TIR'!$D$22-'Ejercicio 3 - TIR'!$C$22)/('Ejercicio 3 - TIR'!$E$22-'Ejercicio 3 - TIR'!$C$22),'Ejercicio 3 - TIR'!$C$22+SQRT(('Ejercicio 3 - TIR'!$E$22-'Ejercicio 3 - TIR'!$C$22)*('Ejercicio 3 - TIR'!$D$22-'Ejercicio 3 - TIR'!$C$22)*P668),'Ejercicio 3 - TIR'!$E$22-SQRT(('Ejercicio 3 - TIR'!$E$22-'Ejercicio 3 - TIR'!$C$22)*('Ejercicio 3 - TIR'!$E$22-'Ejercicio 3 - TIR'!$D$22)*(1-P668)))</f>
        <v>0.157902944623146</v>
      </c>
      <c r="R668" s="24">
        <f ca="1" t="shared" si="4972"/>
        <v>0.597802105075147</v>
      </c>
      <c r="S668" s="26">
        <f ca="1">IF(R668&lt;=('Ejercicio 3 - TIR'!$D$23-'Ejercicio 3 - TIR'!$C$23)/('Ejercicio 3 - TIR'!$E$23-'Ejercicio 3 - TIR'!$C$23),'Ejercicio 3 - TIR'!$C$23+SQRT(('Ejercicio 3 - TIR'!$E$23-'Ejercicio 3 - TIR'!$C$23)*('Ejercicio 3 - TIR'!$D$23-'Ejercicio 3 - TIR'!$C$23)*R668),'Ejercicio 3 - TIR'!$E$23-SQRT(('Ejercicio 3 - TIR'!$E$23-'Ejercicio 3 - TIR'!$C$23)*('Ejercicio 3 - TIR'!$E$23-'Ejercicio 3 - TIR'!$D$23)*(1-R668)))</f>
        <v>0.153093565623354</v>
      </c>
      <c r="T668" s="24">
        <f ca="1" t="shared" ref="T668:X668" si="4973">RAND()</f>
        <v>0.635110572760309</v>
      </c>
      <c r="U668" s="26">
        <f ca="1">IF(T668&lt;=('Ejercicio 3 - TIR'!$D$24-'Ejercicio 3 - TIR'!$C$24)/('Ejercicio 3 - TIR'!$E$24-'Ejercicio 3 - TIR'!$C$24),'Ejercicio 3 - TIR'!$C$24+SQRT(('Ejercicio 3 - TIR'!$E$24-'Ejercicio 3 - TIR'!$C$24)*('Ejercicio 3 - TIR'!$D$24-'Ejercicio 3 - TIR'!$C$24)*T668),'Ejercicio 3 - TIR'!$E$24-SQRT(('Ejercicio 3 - TIR'!$E$24-'Ejercicio 3 - TIR'!$C$24)*('Ejercicio 3 - TIR'!$E$24-'Ejercicio 3 - TIR'!$D$24)*(1-T668)))</f>
        <v>0.188036107929867</v>
      </c>
      <c r="V668" s="24">
        <f ca="1" t="shared" si="4973"/>
        <v>0.586641544895053</v>
      </c>
      <c r="W668" s="26">
        <f ca="1">IF(V668&lt;=('Ejercicio 3 - TIR'!$D$25-'Ejercicio 3 - TIR'!$C$25)/('Ejercicio 3 - TIR'!$E$25-'Ejercicio 3 - TIR'!$C$25),'Ejercicio 3 - TIR'!$C$25+SQRT(('Ejercicio 3 - TIR'!$E$25-'Ejercicio 3 - TIR'!$C$25)*('Ejercicio 3 - TIR'!$D$25-'Ejercicio 3 - TIR'!$C$25)*V668),'Ejercicio 3 - TIR'!$E$25-SQRT(('Ejercicio 3 - TIR'!$E$25-'Ejercicio 3 - TIR'!$C$25)*('Ejercicio 3 - TIR'!$E$25-'Ejercicio 3 - TIR'!$D$25)*(1-V668)))</f>
        <v>0.211963772625728</v>
      </c>
      <c r="X668" s="24">
        <f ca="1" t="shared" si="4973"/>
        <v>0.893995361472567</v>
      </c>
      <c r="Y668" s="26">
        <f ca="1">IF(X668&lt;=('Ejercicio 3 - TIR'!$D$26-'Ejercicio 3 - TIR'!$C$26)/('Ejercicio 3 - TIR'!$E$26-'Ejercicio 3 - TIR'!$C$26),'Ejercicio 3 - TIR'!$C$26+SQRT(('Ejercicio 3 - TIR'!$E$26-'Ejercicio 3 - TIR'!$C$26)*('Ejercicio 3 - TIR'!$D$26-'Ejercicio 3 - TIR'!$C$26)*X668),'Ejercicio 3 - TIR'!$E$26-SQRT(('Ejercicio 3 - TIR'!$E$26-'Ejercicio 3 - TIR'!$C$26)*('Ejercicio 3 - TIR'!$E$26-'Ejercicio 3 - TIR'!$D$26)*(1-X668)))</f>
        <v>0.256074594088122</v>
      </c>
      <c r="Z668" s="24">
        <f ca="1" t="shared" si="4764"/>
        <v>1.15790294462315</v>
      </c>
      <c r="AA668" s="24">
        <f ca="1" t="shared" si="4765"/>
        <v>1.33517043506128</v>
      </c>
      <c r="AB668" s="24">
        <f ca="1" t="shared" si="4766"/>
        <v>1.58623068709324</v>
      </c>
      <c r="AC668" s="24">
        <f ca="1" t="shared" si="4767"/>
        <v>1.92245412778422</v>
      </c>
      <c r="AD668" s="24">
        <f ca="1" t="shared" si="4768"/>
        <v>2.4147457882096</v>
      </c>
      <c r="AE668" s="23">
        <f ca="1" t="shared" si="4769"/>
        <v>6052.25789142773</v>
      </c>
      <c r="AF668" s="23">
        <f ca="1" t="shared" si="4770"/>
        <v>6978.81963209849</v>
      </c>
      <c r="AG668" s="23">
        <f ca="1" t="shared" si="4771"/>
        <v>8291.08971366283</v>
      </c>
      <c r="AH668" s="23">
        <f ca="1" t="shared" si="4772"/>
        <v>10048.5003685492</v>
      </c>
      <c r="AI668" s="23">
        <f ca="1" t="shared" si="4773"/>
        <v>12621.6660216197</v>
      </c>
      <c r="AJ668" s="25">
        <f ca="1" t="shared" si="4774"/>
        <v>46349.4572778945</v>
      </c>
      <c r="AK668" s="25">
        <f ca="1" t="shared" si="4775"/>
        <v>53243.5216580248</v>
      </c>
      <c r="AL668" s="25">
        <f ca="1" t="shared" si="4776"/>
        <v>62044.6904067023</v>
      </c>
      <c r="AM668" s="25">
        <f ca="1" t="shared" si="4777"/>
        <v>79642.3021778791</v>
      </c>
      <c r="AN668" s="25">
        <f ca="1" t="shared" si="4778"/>
        <v>94798.6779551877</v>
      </c>
      <c r="AO668" s="25">
        <f ca="1">C668/'Ejercicio 3 - TIR'!$D$7</f>
        <v>13056.7634503758</v>
      </c>
      <c r="AP668" s="25">
        <f ca="1" t="shared" si="4779"/>
        <v>33292.6938275187</v>
      </c>
      <c r="AQ668" s="25">
        <f ca="1" t="shared" si="4780"/>
        <v>40186.758207649</v>
      </c>
      <c r="AR668" s="25">
        <f ca="1" t="shared" si="4781"/>
        <v>48987.9269563265</v>
      </c>
      <c r="AS668" s="25">
        <f ca="1" t="shared" si="4782"/>
        <v>66585.5387275033</v>
      </c>
      <c r="AT668" s="25">
        <f ca="1" t="shared" si="4783"/>
        <v>81741.9145048119</v>
      </c>
      <c r="AU668" s="25">
        <f ca="1">AP668*'Ejercicio 3 - TIR'!$D$5</f>
        <v>16646.3469137594</v>
      </c>
      <c r="AV668" s="25">
        <f ca="1">AQ668*'Ejercicio 3 - TIR'!$D$5</f>
        <v>20093.3791038245</v>
      </c>
      <c r="AW668" s="25">
        <f ca="1">AR668*'Ejercicio 3 - TIR'!$D$5</f>
        <v>24493.9634781633</v>
      </c>
      <c r="AX668" s="25">
        <f ca="1">AS668*'Ejercicio 3 - TIR'!$D$5</f>
        <v>33292.7693637517</v>
      </c>
      <c r="AY668" s="25">
        <f ca="1">AT668*'Ejercicio 3 - TIR'!$D$5</f>
        <v>40870.957252406</v>
      </c>
      <c r="AZ668" s="25">
        <f ca="1" t="shared" ref="AZ668:BD668" si="4974">AJ668-AU668-AE668</f>
        <v>23650.8524727074</v>
      </c>
      <c r="BA668" s="25">
        <f ca="1" t="shared" si="4974"/>
        <v>26171.3229221018</v>
      </c>
      <c r="BB668" s="25">
        <f ca="1" t="shared" si="4974"/>
        <v>29259.6372148762</v>
      </c>
      <c r="BC668" s="25">
        <f ca="1" t="shared" si="4974"/>
        <v>36301.0324455782</v>
      </c>
      <c r="BD668" s="25">
        <f ca="1" t="shared" si="4974"/>
        <v>41306.054681162</v>
      </c>
      <c r="BE668" s="25">
        <f ca="1" t="shared" ref="BE668:BI668" si="4975">AZ668/Z668</f>
        <v>20425.5914388445</v>
      </c>
      <c r="BF668" s="25">
        <f ca="1" t="shared" si="4975"/>
        <v>19601.4847504472</v>
      </c>
      <c r="BG668" s="25">
        <f ca="1" t="shared" si="4975"/>
        <v>18446.0163663171</v>
      </c>
      <c r="BH668" s="25">
        <f ca="1" t="shared" si="4975"/>
        <v>18882.6520856537</v>
      </c>
      <c r="BI668" s="25">
        <f ca="1" t="shared" si="4975"/>
        <v>17105.7570046693</v>
      </c>
      <c r="BJ668" s="25">
        <f ca="1" t="shared" si="4786"/>
        <v>92554.7290290442</v>
      </c>
      <c r="BK668" s="25">
        <f ca="1" t="shared" si="4787"/>
        <v>31528.7645494439</v>
      </c>
      <c r="BL668" s="25">
        <f ca="1" t="shared" si="4788"/>
        <v>124083.493578488</v>
      </c>
      <c r="BM668" s="25">
        <f ca="1">BK668*'Ejercicio 3 - TIR'!$D$5</f>
        <v>15764.3822747219</v>
      </c>
      <c r="BN668" s="25">
        <f ca="1" t="shared" si="4789"/>
        <v>108319.111303766</v>
      </c>
      <c r="BO668" s="25">
        <f ca="1" t="shared" si="4790"/>
        <v>44857.3559306543</v>
      </c>
      <c r="BP668" s="25">
        <f ca="1" t="shared" si="4791"/>
        <v>-103612.791457345</v>
      </c>
      <c r="BQ668" s="25">
        <f ca="1" t="shared" ref="BQ668:BT668" si="4976">BE668</f>
        <v>20425.5914388445</v>
      </c>
      <c r="BR668" s="25">
        <f ca="1" t="shared" si="4976"/>
        <v>19601.4847504472</v>
      </c>
      <c r="BS668" s="25">
        <f ca="1" t="shared" si="4976"/>
        <v>18446.0163663171</v>
      </c>
      <c r="BT668" s="25">
        <f ca="1" t="shared" si="4976"/>
        <v>18882.6520856537</v>
      </c>
      <c r="BU668" s="25">
        <f ca="1" t="shared" si="4793"/>
        <v>61963.1129353236</v>
      </c>
      <c r="BV668" s="27">
        <f ca="1" t="shared" si="4794"/>
        <v>8.84978798765021</v>
      </c>
    </row>
    <row r="669" ht="15" customHeight="1" spans="1:74">
      <c r="A669" s="23">
        <v>668</v>
      </c>
      <c r="B669" s="24">
        <f ca="1" t="shared" ref="B669:F669" si="4977">RAND()</f>
        <v>0.201363220627933</v>
      </c>
      <c r="C669" s="25">
        <f ca="1">IF(B669&lt;=('Ejercicio 3 - TIR'!$D$13-'Ejercicio 3 - TIR'!$C$13)/('Ejercicio 3 - TIR'!$E$13-'Ejercicio 3 - TIR'!$C$13),'Ejercicio 3 - TIR'!$C$13+SQRT(('Ejercicio 3 - TIR'!$E$13-'Ejercicio 3 - TIR'!$C$13)*('Ejercicio 3 - TIR'!$D$13-'Ejercicio 3 - TIR'!$C$13)*B669),'Ejercicio 3 - TIR'!$E$13-SQRT(('Ejercicio 3 - TIR'!$E$13-'Ejercicio 3 - TIR'!$C$13)*('Ejercicio 3 - TIR'!$E$13-'Ejercicio 3 - TIR'!$D$13)*(1-B669)))</f>
        <v>68974.702683163</v>
      </c>
      <c r="D669" s="24">
        <f ca="1" t="shared" si="4977"/>
        <v>0.720152903605252</v>
      </c>
      <c r="E669" s="25">
        <f ca="1">IF(D669&lt;=('Ejercicio 3 - TIR'!$D$14-'Ejercicio 3 - TIR'!$C$14)/('Ejercicio 3 - TIR'!$E$14-'Ejercicio 3 - TIR'!$C$14),'Ejercicio 3 - TIR'!$C$14+SQRT(('Ejercicio 3 - TIR'!$E$14-'Ejercicio 3 - TIR'!$C$14)*('Ejercicio 3 - TIR'!$D$14-'Ejercicio 3 - TIR'!$C$14)*D669),'Ejercicio 3 - TIR'!$E$14-SQRT(('Ejercicio 3 - TIR'!$E$14-'Ejercicio 3 - TIR'!$C$14)*('Ejercicio 3 - TIR'!$E$14-'Ejercicio 3 - TIR'!$D$14)*(1-D669)))</f>
        <v>33521.0290586226</v>
      </c>
      <c r="F669" s="24">
        <f ca="1" t="shared" si="4977"/>
        <v>0.823712392783641</v>
      </c>
      <c r="G669" s="25">
        <f ca="1">IF(F669&lt;=('Ejercicio 3 - TIR'!$D$18-'Ejercicio 3 - TIR'!$C$18)/('Ejercicio 3 - TIR'!$E$18-'Ejercicio 3 - TIR'!$C$18),'Ejercicio 3 - TIR'!$C$18+SQRT(('Ejercicio 3 - TIR'!$E$18-'Ejercicio 3 - TIR'!$C$18)*('Ejercicio 3 - TIR'!$D$18-'Ejercicio 3 - TIR'!$C$18)*F669),'Ejercicio 3 - TIR'!$E$18-SQRT(('Ejercicio 3 - TIR'!$E$18-'Ejercicio 3 - TIR'!$C$18)*('Ejercicio 3 - TIR'!$E$18-'Ejercicio 3 - TIR'!$D$18)*(1-F669)))</f>
        <v>41363.8522388073</v>
      </c>
      <c r="H669" s="24">
        <f ca="1" t="shared" ref="H669:L669" si="4978">RAND()</f>
        <v>0.275145059583519</v>
      </c>
      <c r="I669" s="25">
        <f ca="1">IF(H669&lt;=('Ejercicio 3 - TIR'!$D$18-'Ejercicio 3 - TIR'!$C$18)/('Ejercicio 3 - TIR'!$E$18-'Ejercicio 3 - TIR'!$C$18),'Ejercicio 3 - TIR'!$C$18+SQRT(('Ejercicio 3 - TIR'!$E$18-'Ejercicio 3 - TIR'!$C$18)*('Ejercicio 3 - TIR'!$D$18-'Ejercicio 3 - TIR'!$C$18)*H669),'Ejercicio 3 - TIR'!$E$18-SQRT(('Ejercicio 3 - TIR'!$E$18-'Ejercicio 3 - TIR'!$C$18)*('Ejercicio 3 - TIR'!$E$18-'Ejercicio 3 - TIR'!$D$18)*(1-H669)))</f>
        <v>36424.309996998</v>
      </c>
      <c r="J669" s="24">
        <f ca="1" t="shared" si="4978"/>
        <v>0.470349916396429</v>
      </c>
      <c r="K669" s="25">
        <f ca="1">IF(J669&lt;=('Ejercicio 3 - TIR'!$D$18-'Ejercicio 3 - TIR'!$C$18)/('Ejercicio 3 - TIR'!$E$18-'Ejercicio 3 - TIR'!$C$18),'Ejercicio 3 - TIR'!$C$18+SQRT(('Ejercicio 3 - TIR'!$E$18-'Ejercicio 3 - TIR'!$C$18)*('Ejercicio 3 - TIR'!$D$18-'Ejercicio 3 - TIR'!$C$18)*J669),'Ejercicio 3 - TIR'!$E$18-SQRT(('Ejercicio 3 - TIR'!$E$18-'Ejercicio 3 - TIR'!$C$18)*('Ejercicio 3 - TIR'!$E$18-'Ejercicio 3 - TIR'!$D$18)*(1-J669)))</f>
        <v>38399.5528130648</v>
      </c>
      <c r="L669" s="24">
        <f ca="1" t="shared" si="4978"/>
        <v>0.773014698554104</v>
      </c>
      <c r="M669" s="25">
        <f ca="1">IF(L669&lt;=('Ejercicio 3 - TIR'!$D$18-'Ejercicio 3 - TIR'!$C$18)/('Ejercicio 3 - TIR'!$E$18-'Ejercicio 3 - TIR'!$C$18),'Ejercicio 3 - TIR'!$C$18+SQRT(('Ejercicio 3 - TIR'!$E$18-'Ejercicio 3 - TIR'!$C$18)*('Ejercicio 3 - TIR'!$D$18-'Ejercicio 3 - TIR'!$C$18)*L669),'Ejercicio 3 - TIR'!$E$18-SQRT(('Ejercicio 3 - TIR'!$E$18-'Ejercicio 3 - TIR'!$C$18)*('Ejercicio 3 - TIR'!$E$18-'Ejercicio 3 - TIR'!$D$18)*(1-L669)))</f>
        <v>40873.9973814305</v>
      </c>
      <c r="N669" s="24">
        <f ca="1" t="shared" ref="N669:R669" si="4979">RAND()</f>
        <v>0.134106571163704</v>
      </c>
      <c r="O669" s="25">
        <f ca="1">IF(N669&lt;=('Ejercicio 3 - TIR'!$D$18-'Ejercicio 3 - TIR'!$C$18)/('Ejercicio 3 - TIR'!$E$18-'Ejercicio 3 - TIR'!$C$18),'Ejercicio 3 - TIR'!$C$18+SQRT(('Ejercicio 3 - TIR'!$E$18-'Ejercicio 3 - TIR'!$C$18)*('Ejercicio 3 - TIR'!$D$18-'Ejercicio 3 - TIR'!$C$18)*N669),'Ejercicio 3 - TIR'!$E$18-SQRT(('Ejercicio 3 - TIR'!$E$18-'Ejercicio 3 - TIR'!$C$18)*('Ejercicio 3 - TIR'!$E$18-'Ejercicio 3 - TIR'!$D$18)*(1-N669)))</f>
        <v>34485.0848012669</v>
      </c>
      <c r="P669" s="24">
        <f ca="1" t="shared" si="4979"/>
        <v>0.519408202291394</v>
      </c>
      <c r="Q669" s="26">
        <f ca="1">IF(P669&lt;=('Ejercicio 3 - TIR'!$D$22-'Ejercicio 3 - TIR'!$C$22)/('Ejercicio 3 - TIR'!$E$22-'Ejercicio 3 - TIR'!$C$22),'Ejercicio 3 - TIR'!$C$22+SQRT(('Ejercicio 3 - TIR'!$E$22-'Ejercicio 3 - TIR'!$C$22)*('Ejercicio 3 - TIR'!$D$22-'Ejercicio 3 - TIR'!$C$22)*P669),'Ejercicio 3 - TIR'!$E$22-SQRT(('Ejercicio 3 - TIR'!$E$22-'Ejercicio 3 - TIR'!$C$22)*('Ejercicio 3 - TIR'!$E$22-'Ejercicio 3 - TIR'!$D$22)*(1-P669)))</f>
        <v>0.150588008638049</v>
      </c>
      <c r="R669" s="24">
        <f ca="1" t="shared" si="4979"/>
        <v>0.944935640605333</v>
      </c>
      <c r="S669" s="26">
        <f ca="1">IF(R669&lt;=('Ejercicio 3 - TIR'!$D$23-'Ejercicio 3 - TIR'!$C$23)/('Ejercicio 3 - TIR'!$E$23-'Ejercicio 3 - TIR'!$C$23),'Ejercicio 3 - TIR'!$C$23+SQRT(('Ejercicio 3 - TIR'!$E$23-'Ejercicio 3 - TIR'!$C$23)*('Ejercicio 3 - TIR'!$D$23-'Ejercicio 3 - TIR'!$C$23)*R669),'Ejercicio 3 - TIR'!$E$23-SQRT(('Ejercicio 3 - TIR'!$E$23-'Ejercicio 3 - TIR'!$C$23)*('Ejercicio 3 - TIR'!$E$23-'Ejercicio 3 - TIR'!$D$23)*(1-R669)))</f>
        <v>0.170044305804696</v>
      </c>
      <c r="T669" s="24">
        <f ca="1" t="shared" ref="T669:X669" si="4980">RAND()</f>
        <v>0.689152141621725</v>
      </c>
      <c r="U669" s="26">
        <f ca="1">IF(T669&lt;=('Ejercicio 3 - TIR'!$D$24-'Ejercicio 3 - TIR'!$C$24)/('Ejercicio 3 - TIR'!$E$24-'Ejercicio 3 - TIR'!$C$24),'Ejercicio 3 - TIR'!$C$24+SQRT(('Ejercicio 3 - TIR'!$E$24-'Ejercicio 3 - TIR'!$C$24)*('Ejercicio 3 - TIR'!$D$24-'Ejercicio 3 - TIR'!$C$24)*T669),'Ejercicio 3 - TIR'!$E$24-SQRT(('Ejercicio 3 - TIR'!$E$24-'Ejercicio 3 - TIR'!$C$24)*('Ejercicio 3 - TIR'!$E$24-'Ejercicio 3 - TIR'!$D$24)*(1-T669)))</f>
        <v>0.19049789832132</v>
      </c>
      <c r="V669" s="24">
        <f ca="1" t="shared" si="4980"/>
        <v>0.169164578981184</v>
      </c>
      <c r="W669" s="26">
        <f ca="1">IF(V669&lt;=('Ejercicio 3 - TIR'!$D$25-'Ejercicio 3 - TIR'!$C$25)/('Ejercicio 3 - TIR'!$E$25-'Ejercicio 3 - TIR'!$C$25),'Ejercicio 3 - TIR'!$C$25+SQRT(('Ejercicio 3 - TIR'!$E$25-'Ejercicio 3 - TIR'!$C$25)*('Ejercicio 3 - TIR'!$D$25-'Ejercicio 3 - TIR'!$C$25)*V669),'Ejercicio 3 - TIR'!$E$25-SQRT(('Ejercicio 3 - TIR'!$E$25-'Ejercicio 3 - TIR'!$C$25)*('Ejercicio 3 - TIR'!$E$25-'Ejercicio 3 - TIR'!$D$25)*(1-V669)))</f>
        <v>0.195389295324142</v>
      </c>
      <c r="X669" s="24">
        <f ca="1" t="shared" si="4980"/>
        <v>0.723337286169173</v>
      </c>
      <c r="Y669" s="26">
        <f ca="1">IF(X669&lt;=('Ejercicio 3 - TIR'!$D$26-'Ejercicio 3 - TIR'!$C$26)/('Ejercicio 3 - TIR'!$E$26-'Ejercicio 3 - TIR'!$C$26),'Ejercicio 3 - TIR'!$C$26+SQRT(('Ejercicio 3 - TIR'!$E$26-'Ejercicio 3 - TIR'!$C$26)*('Ejercicio 3 - TIR'!$D$26-'Ejercicio 3 - TIR'!$C$26)*X669),'Ejercicio 3 - TIR'!$E$26-SQRT(('Ejercicio 3 - TIR'!$E$26-'Ejercicio 3 - TIR'!$C$26)*('Ejercicio 3 - TIR'!$E$26-'Ejercicio 3 - TIR'!$D$26)*(1-X669)))</f>
        <v>0.241347979940416</v>
      </c>
      <c r="Z669" s="24">
        <f ca="1" t="shared" si="4764"/>
        <v>1.15058800863805</v>
      </c>
      <c r="AA669" s="24">
        <f ca="1" t="shared" si="4765"/>
        <v>1.34623894783411</v>
      </c>
      <c r="AB669" s="24">
        <f ca="1" t="shared" si="4766"/>
        <v>1.60269463803482</v>
      </c>
      <c r="AC669" s="24">
        <f ca="1" t="shared" si="4767"/>
        <v>1.91584401398022</v>
      </c>
      <c r="AD669" s="24">
        <f ca="1" t="shared" si="4768"/>
        <v>2.37822909663529</v>
      </c>
      <c r="AE669" s="23">
        <f ca="1" t="shared" si="4769"/>
        <v>5047.86501343615</v>
      </c>
      <c r="AF669" s="23">
        <f ca="1" t="shared" si="4770"/>
        <v>5906.22571544172</v>
      </c>
      <c r="AG669" s="23">
        <f ca="1" t="shared" si="4771"/>
        <v>7031.3493012447</v>
      </c>
      <c r="AH669" s="23">
        <f ca="1" t="shared" si="4772"/>
        <v>8405.1996863928</v>
      </c>
      <c r="AI669" s="23">
        <f ca="1" t="shared" si="4773"/>
        <v>10433.7776516995</v>
      </c>
      <c r="AJ669" s="25">
        <f ca="1" t="shared" si="4774"/>
        <v>47592.7523770477</v>
      </c>
      <c r="AK669" s="25">
        <f ca="1" t="shared" si="4775"/>
        <v>49035.8247659421</v>
      </c>
      <c r="AL669" s="25">
        <f ca="1" t="shared" si="4776"/>
        <v>61542.7573964337</v>
      </c>
      <c r="AM669" s="25">
        <f ca="1" t="shared" si="4777"/>
        <v>78308.2032106569</v>
      </c>
      <c r="AN669" s="25">
        <f ca="1" t="shared" si="4778"/>
        <v>82013.4320743083</v>
      </c>
      <c r="AO669" s="25">
        <f ca="1">C669/'Ejercicio 3 - TIR'!$D$7</f>
        <v>13794.9405366326</v>
      </c>
      <c r="AP669" s="25">
        <f ca="1" t="shared" si="4779"/>
        <v>33797.8118404151</v>
      </c>
      <c r="AQ669" s="25">
        <f ca="1" t="shared" si="4780"/>
        <v>35240.8842293095</v>
      </c>
      <c r="AR669" s="25">
        <f ca="1" t="shared" si="4781"/>
        <v>47747.8168598011</v>
      </c>
      <c r="AS669" s="25">
        <f ca="1" t="shared" si="4782"/>
        <v>64513.2626740243</v>
      </c>
      <c r="AT669" s="25">
        <f ca="1" t="shared" si="4783"/>
        <v>68218.4915376757</v>
      </c>
      <c r="AU669" s="25">
        <f ca="1">AP669*'Ejercicio 3 - TIR'!$D$5</f>
        <v>16898.9059202076</v>
      </c>
      <c r="AV669" s="25">
        <f ca="1">AQ669*'Ejercicio 3 - TIR'!$D$5</f>
        <v>17620.4421146548</v>
      </c>
      <c r="AW669" s="25">
        <f ca="1">AR669*'Ejercicio 3 - TIR'!$D$5</f>
        <v>23873.9084299006</v>
      </c>
      <c r="AX669" s="25">
        <f ca="1">AS669*'Ejercicio 3 - TIR'!$D$5</f>
        <v>32256.6313370122</v>
      </c>
      <c r="AY669" s="25">
        <f ca="1">AT669*'Ejercicio 3 - TIR'!$D$5</f>
        <v>34109.2457688379</v>
      </c>
      <c r="AZ669" s="25">
        <f ca="1" t="shared" ref="AZ669:BD669" si="4981">AJ669-AU669-AE669</f>
        <v>25645.981443404</v>
      </c>
      <c r="BA669" s="25">
        <f ca="1" t="shared" si="4981"/>
        <v>25509.1569358456</v>
      </c>
      <c r="BB669" s="25">
        <f ca="1" t="shared" si="4981"/>
        <v>30637.4996652885</v>
      </c>
      <c r="BC669" s="25">
        <f ca="1" t="shared" si="4981"/>
        <v>37646.372187252</v>
      </c>
      <c r="BD669" s="25">
        <f ca="1" t="shared" si="4981"/>
        <v>37470.4086537709</v>
      </c>
      <c r="BE669" s="25">
        <f ca="1" t="shared" ref="BE669:BI669" si="4982">AZ669/Z669</f>
        <v>22289.4565655705</v>
      </c>
      <c r="BF669" s="25">
        <f ca="1" t="shared" si="4982"/>
        <v>18948.4615468048</v>
      </c>
      <c r="BG669" s="25">
        <f ca="1" t="shared" si="4982"/>
        <v>19116.2426941512</v>
      </c>
      <c r="BH669" s="25">
        <f ca="1" t="shared" si="4982"/>
        <v>19650.0194757717</v>
      </c>
      <c r="BI669" s="25">
        <f ca="1" t="shared" si="4982"/>
        <v>15755.5925569929</v>
      </c>
      <c r="BJ669" s="25">
        <f ca="1" t="shared" si="4786"/>
        <v>79720.6866563733</v>
      </c>
      <c r="BK669" s="25">
        <f ca="1" t="shared" si="4787"/>
        <v>32807.5289705733</v>
      </c>
      <c r="BL669" s="25">
        <f ca="1" t="shared" si="4788"/>
        <v>112528.215626947</v>
      </c>
      <c r="BM669" s="25">
        <f ca="1">BK669*'Ejercicio 3 - TIR'!$D$5</f>
        <v>16403.7644852866</v>
      </c>
      <c r="BN669" s="25">
        <f ca="1" t="shared" si="4789"/>
        <v>96124.45114166</v>
      </c>
      <c r="BO669" s="25">
        <f ca="1" t="shared" si="4790"/>
        <v>40418.4993269389</v>
      </c>
      <c r="BP669" s="25">
        <f ca="1" t="shared" si="4791"/>
        <v>-102495.731741786</v>
      </c>
      <c r="BQ669" s="25">
        <f ca="1" t="shared" ref="BQ669:BT669" si="4983">BE669</f>
        <v>22289.4565655705</v>
      </c>
      <c r="BR669" s="25">
        <f ca="1" t="shared" si="4983"/>
        <v>18948.4615468048</v>
      </c>
      <c r="BS669" s="25">
        <f ca="1" t="shared" si="4983"/>
        <v>19116.2426941512</v>
      </c>
      <c r="BT669" s="25">
        <f ca="1" t="shared" si="4983"/>
        <v>19650.0194757717</v>
      </c>
      <c r="BU669" s="25">
        <f ca="1" t="shared" si="4793"/>
        <v>56174.0918839319</v>
      </c>
      <c r="BV669" s="27">
        <f ca="1" t="shared" si="4794"/>
        <v>8.70675253662969</v>
      </c>
    </row>
    <row r="670" ht="15" customHeight="1" spans="1:74">
      <c r="A670" s="23">
        <v>669</v>
      </c>
      <c r="B670" s="24">
        <f ca="1" t="shared" ref="B670:F670" si="4984">RAND()</f>
        <v>0.221195266406127</v>
      </c>
      <c r="C670" s="25">
        <f ca="1">IF(B670&lt;=('Ejercicio 3 - TIR'!$D$13-'Ejercicio 3 - TIR'!$C$13)/('Ejercicio 3 - TIR'!$E$13-'Ejercicio 3 - TIR'!$C$13),'Ejercicio 3 - TIR'!$C$13+SQRT(('Ejercicio 3 - TIR'!$E$13-'Ejercicio 3 - TIR'!$C$13)*('Ejercicio 3 - TIR'!$D$13-'Ejercicio 3 - TIR'!$C$13)*B670),'Ejercicio 3 - TIR'!$E$13-SQRT(('Ejercicio 3 - TIR'!$E$13-'Ejercicio 3 - TIR'!$C$13)*('Ejercicio 3 - TIR'!$E$13-'Ejercicio 3 - TIR'!$D$13)*(1-B670)))</f>
        <v>69406.280166062</v>
      </c>
      <c r="D670" s="24">
        <f ca="1" t="shared" si="4984"/>
        <v>0.911227022610542</v>
      </c>
      <c r="E670" s="25">
        <f ca="1">IF(D670&lt;=('Ejercicio 3 - TIR'!$D$14-'Ejercicio 3 - TIR'!$C$14)/('Ejercicio 3 - TIR'!$E$14-'Ejercicio 3 - TIR'!$C$14),'Ejercicio 3 - TIR'!$C$14+SQRT(('Ejercicio 3 - TIR'!$E$14-'Ejercicio 3 - TIR'!$C$14)*('Ejercicio 3 - TIR'!$D$14-'Ejercicio 3 - TIR'!$C$14)*D670),'Ejercicio 3 - TIR'!$E$14-SQRT(('Ejercicio 3 - TIR'!$E$14-'Ejercicio 3 - TIR'!$C$14)*('Ejercicio 3 - TIR'!$E$14-'Ejercicio 3 - TIR'!$D$14)*(1-D670)))</f>
        <v>36350.8978352999</v>
      </c>
      <c r="F670" s="24">
        <f ca="1" t="shared" si="4984"/>
        <v>0.207553549325801</v>
      </c>
      <c r="G670" s="25">
        <f ca="1">IF(F670&lt;=('Ejercicio 3 - TIR'!$D$18-'Ejercicio 3 - TIR'!$C$18)/('Ejercicio 3 - TIR'!$E$18-'Ejercicio 3 - TIR'!$C$18),'Ejercicio 3 - TIR'!$C$18+SQRT(('Ejercicio 3 - TIR'!$E$18-'Ejercicio 3 - TIR'!$C$18)*('Ejercicio 3 - TIR'!$D$18-'Ejercicio 3 - TIR'!$C$18)*F670),'Ejercicio 3 - TIR'!$E$18-SQRT(('Ejercicio 3 - TIR'!$E$18-'Ejercicio 3 - TIR'!$C$18)*('Ejercicio 3 - TIR'!$E$18-'Ejercicio 3 - TIR'!$D$18)*(1-F670)))</f>
        <v>35579.6982354667</v>
      </c>
      <c r="H670" s="24">
        <f ca="1" t="shared" ref="H670:L670" si="4985">RAND()</f>
        <v>0.312368294683863</v>
      </c>
      <c r="I670" s="25">
        <f ca="1">IF(H670&lt;=('Ejercicio 3 - TIR'!$D$18-'Ejercicio 3 - TIR'!$C$18)/('Ejercicio 3 - TIR'!$E$18-'Ejercicio 3 - TIR'!$C$18),'Ejercicio 3 - TIR'!$C$18+SQRT(('Ejercicio 3 - TIR'!$E$18-'Ejercicio 3 - TIR'!$C$18)*('Ejercicio 3 - TIR'!$D$18-'Ejercicio 3 - TIR'!$C$18)*H670),'Ejercicio 3 - TIR'!$E$18-SQRT(('Ejercicio 3 - TIR'!$E$18-'Ejercicio 3 - TIR'!$C$18)*('Ejercicio 3 - TIR'!$E$18-'Ejercicio 3 - TIR'!$D$18)*(1-H670)))</f>
        <v>36845.0890573154</v>
      </c>
      <c r="J670" s="24">
        <f ca="1" t="shared" si="4985"/>
        <v>0.414562335831473</v>
      </c>
      <c r="K670" s="25">
        <f ca="1">IF(J670&lt;=('Ejercicio 3 - TIR'!$D$18-'Ejercicio 3 - TIR'!$C$18)/('Ejercicio 3 - TIR'!$E$18-'Ejercicio 3 - TIR'!$C$18),'Ejercicio 3 - TIR'!$C$18+SQRT(('Ejercicio 3 - TIR'!$E$18-'Ejercicio 3 - TIR'!$C$18)*('Ejercicio 3 - TIR'!$D$18-'Ejercicio 3 - TIR'!$C$18)*J670),'Ejercicio 3 - TIR'!$E$18-SQRT(('Ejercicio 3 - TIR'!$E$18-'Ejercicio 3 - TIR'!$C$18)*('Ejercicio 3 - TIR'!$E$18-'Ejercicio 3 - TIR'!$D$18)*(1-J670)))</f>
        <v>37885.7054455972</v>
      </c>
      <c r="L670" s="24">
        <f ca="1" t="shared" si="4985"/>
        <v>0.34528744582445</v>
      </c>
      <c r="M670" s="25">
        <f ca="1">IF(L670&lt;=('Ejercicio 3 - TIR'!$D$18-'Ejercicio 3 - TIR'!$C$18)/('Ejercicio 3 - TIR'!$E$18-'Ejercicio 3 - TIR'!$C$18),'Ejercicio 3 - TIR'!$C$18+SQRT(('Ejercicio 3 - TIR'!$E$18-'Ejercicio 3 - TIR'!$C$18)*('Ejercicio 3 - TIR'!$D$18-'Ejercicio 3 - TIR'!$C$18)*L670),'Ejercicio 3 - TIR'!$E$18-SQRT(('Ejercicio 3 - TIR'!$E$18-'Ejercicio 3 - TIR'!$C$18)*('Ejercicio 3 - TIR'!$E$18-'Ejercicio 3 - TIR'!$D$18)*(1-L670)))</f>
        <v>37196.74349089</v>
      </c>
      <c r="N670" s="24">
        <f ca="1" t="shared" ref="N670:R670" si="4986">RAND()</f>
        <v>0.284107372678106</v>
      </c>
      <c r="O670" s="25">
        <f ca="1">IF(N670&lt;=('Ejercicio 3 - TIR'!$D$18-'Ejercicio 3 - TIR'!$C$18)/('Ejercicio 3 - TIR'!$E$18-'Ejercicio 3 - TIR'!$C$18),'Ejercicio 3 - TIR'!$C$18+SQRT(('Ejercicio 3 - TIR'!$E$18-'Ejercicio 3 - TIR'!$C$18)*('Ejercicio 3 - TIR'!$D$18-'Ejercicio 3 - TIR'!$C$18)*N670),'Ejercicio 3 - TIR'!$E$18-SQRT(('Ejercicio 3 - TIR'!$E$18-'Ejercicio 3 - TIR'!$C$18)*('Ejercicio 3 - TIR'!$E$18-'Ejercicio 3 - TIR'!$D$18)*(1-N670)))</f>
        <v>36528.1012478144</v>
      </c>
      <c r="P670" s="24">
        <f ca="1" t="shared" si="4986"/>
        <v>0.329453629650779</v>
      </c>
      <c r="Q670" s="26">
        <f ca="1">IF(P670&lt;=('Ejercicio 3 - TIR'!$D$22-'Ejercicio 3 - TIR'!$C$22)/('Ejercicio 3 - TIR'!$E$22-'Ejercicio 3 - TIR'!$C$22),'Ejercicio 3 - TIR'!$C$22+SQRT(('Ejercicio 3 - TIR'!$E$22-'Ejercicio 3 - TIR'!$C$22)*('Ejercicio 3 - TIR'!$D$22-'Ejercicio 3 - TIR'!$C$22)*P670),'Ejercicio 3 - TIR'!$E$22-SQRT(('Ejercicio 3 - TIR'!$E$22-'Ejercicio 3 - TIR'!$C$22)*('Ejercicio 3 - TIR'!$E$22-'Ejercicio 3 - TIR'!$D$22)*(1-P670)))</f>
        <v>0.1443519307935</v>
      </c>
      <c r="R670" s="24">
        <f ca="1" t="shared" si="4986"/>
        <v>0.677181677081619</v>
      </c>
      <c r="S670" s="26">
        <f ca="1">IF(R670&lt;=('Ejercicio 3 - TIR'!$D$23-'Ejercicio 3 - TIR'!$C$23)/('Ejercicio 3 - TIR'!$E$23-'Ejercicio 3 - TIR'!$C$23),'Ejercicio 3 - TIR'!$C$23+SQRT(('Ejercicio 3 - TIR'!$E$23-'Ejercicio 3 - TIR'!$C$23)*('Ejercicio 3 - TIR'!$D$23-'Ejercicio 3 - TIR'!$C$23)*R670),'Ejercicio 3 - TIR'!$E$23-SQRT(('Ejercicio 3 - TIR'!$E$23-'Ejercicio 3 - TIR'!$C$23)*('Ejercicio 3 - TIR'!$E$23-'Ejercicio 3 - TIR'!$D$23)*(1-R670)))</f>
        <v>0.155894544574867</v>
      </c>
      <c r="T670" s="24">
        <f ca="1" t="shared" ref="T670:X670" si="4987">RAND()</f>
        <v>0.101389347475734</v>
      </c>
      <c r="U670" s="26">
        <f ca="1">IF(T670&lt;=('Ejercicio 3 - TIR'!$D$24-'Ejercicio 3 - TIR'!$C$24)/('Ejercicio 3 - TIR'!$E$24-'Ejercicio 3 - TIR'!$C$24),'Ejercicio 3 - TIR'!$C$24+SQRT(('Ejercicio 3 - TIR'!$E$24-'Ejercicio 3 - TIR'!$C$24)*('Ejercicio 3 - TIR'!$D$24-'Ejercicio 3 - TIR'!$C$24)*T670),'Ejercicio 3 - TIR'!$E$24-SQRT(('Ejercicio 3 - TIR'!$E$24-'Ejercicio 3 - TIR'!$C$24)*('Ejercicio 3 - TIR'!$E$24-'Ejercicio 3 - TIR'!$D$24)*(1-T670)))</f>
        <v>0.164591697286438</v>
      </c>
      <c r="V670" s="24">
        <f ca="1" t="shared" si="4987"/>
        <v>0.662655052230366</v>
      </c>
      <c r="W670" s="26">
        <f ca="1">IF(V670&lt;=('Ejercicio 3 - TIR'!$D$25-'Ejercicio 3 - TIR'!$C$25)/('Ejercicio 3 - TIR'!$E$25-'Ejercicio 3 - TIR'!$C$25),'Ejercicio 3 - TIR'!$C$25+SQRT(('Ejercicio 3 - TIR'!$E$25-'Ejercicio 3 - TIR'!$C$25)*('Ejercicio 3 - TIR'!$D$25-'Ejercicio 3 - TIR'!$C$25)*V670),'Ejercicio 3 - TIR'!$E$25-SQRT(('Ejercicio 3 - TIR'!$E$25-'Ejercicio 3 - TIR'!$C$25)*('Ejercicio 3 - TIR'!$E$25-'Ejercicio 3 - TIR'!$D$25)*(1-V670)))</f>
        <v>0.21563857806793</v>
      </c>
      <c r="X670" s="24">
        <f ca="1" t="shared" si="4987"/>
        <v>0.915030415967985</v>
      </c>
      <c r="Y670" s="26">
        <f ca="1">IF(X670&lt;=('Ejercicio 3 - TIR'!$D$26-'Ejercicio 3 - TIR'!$C$26)/('Ejercicio 3 - TIR'!$E$26-'Ejercicio 3 - TIR'!$C$26),'Ejercicio 3 - TIR'!$C$26+SQRT(('Ejercicio 3 - TIR'!$E$26-'Ejercicio 3 - TIR'!$C$26)*('Ejercicio 3 - TIR'!$D$26-'Ejercicio 3 - TIR'!$C$26)*X670),'Ejercicio 3 - TIR'!$E$26-SQRT(('Ejercicio 3 - TIR'!$E$26-'Ejercicio 3 - TIR'!$C$26)*('Ejercicio 3 - TIR'!$E$26-'Ejercicio 3 - TIR'!$D$26)*(1-X670)))</f>
        <v>0.258579548236023</v>
      </c>
      <c r="Z670" s="24">
        <f ca="1" t="shared" si="4764"/>
        <v>1.1443519307935</v>
      </c>
      <c r="AA670" s="24">
        <f ca="1" t="shared" si="4765"/>
        <v>1.32275015387792</v>
      </c>
      <c r="AB670" s="24">
        <f ca="1" t="shared" si="4766"/>
        <v>1.54046384679059</v>
      </c>
      <c r="AC670" s="24">
        <f ca="1" t="shared" si="4767"/>
        <v>1.87264728027756</v>
      </c>
      <c r="AD670" s="24">
        <f ca="1" t="shared" si="4768"/>
        <v>2.35687556801715</v>
      </c>
      <c r="AE670" s="23">
        <f ca="1" t="shared" si="4769"/>
        <v>5247.3222886028</v>
      </c>
      <c r="AF670" s="23">
        <f ca="1" t="shared" si="4770"/>
        <v>6065.35120702208</v>
      </c>
      <c r="AG670" s="23">
        <f ca="1" t="shared" si="4771"/>
        <v>7063.65765682419</v>
      </c>
      <c r="AH670" s="23">
        <f ca="1" t="shared" si="4772"/>
        <v>8586.8547499004</v>
      </c>
      <c r="AI670" s="23">
        <f ca="1" t="shared" si="4773"/>
        <v>10807.239771898</v>
      </c>
      <c r="AJ670" s="25">
        <f ca="1" t="shared" si="4774"/>
        <v>40715.6963728064</v>
      </c>
      <c r="AK670" s="25">
        <f ca="1" t="shared" si="4775"/>
        <v>48736.8472202097</v>
      </c>
      <c r="AL670" s="25">
        <f ca="1" t="shared" si="4776"/>
        <v>58361.5595490997</v>
      </c>
      <c r="AM670" s="25">
        <f ca="1" t="shared" si="4777"/>
        <v>69656.3805333973</v>
      </c>
      <c r="AN670" s="25">
        <f ca="1" t="shared" si="4778"/>
        <v>86092.1893770306</v>
      </c>
      <c r="AO670" s="25">
        <f ca="1">C670/'Ejercicio 3 - TIR'!$D$7</f>
        <v>13881.2560332124</v>
      </c>
      <c r="AP670" s="25">
        <f ca="1" t="shared" si="4779"/>
        <v>26834.440339594</v>
      </c>
      <c r="AQ670" s="25">
        <f ca="1" t="shared" si="4780"/>
        <v>34855.5911869973</v>
      </c>
      <c r="AR670" s="25">
        <f ca="1" t="shared" si="4781"/>
        <v>44480.3035158873</v>
      </c>
      <c r="AS670" s="25">
        <f ca="1" t="shared" si="4782"/>
        <v>55775.1245001849</v>
      </c>
      <c r="AT670" s="25">
        <f ca="1" t="shared" si="4783"/>
        <v>72210.9333438182</v>
      </c>
      <c r="AU670" s="25">
        <f ca="1">AP670*'Ejercicio 3 - TIR'!$D$5</f>
        <v>13417.220169797</v>
      </c>
      <c r="AV670" s="25">
        <f ca="1">AQ670*'Ejercicio 3 - TIR'!$D$5</f>
        <v>17427.7955934987</v>
      </c>
      <c r="AW670" s="25">
        <f ca="1">AR670*'Ejercicio 3 - TIR'!$D$5</f>
        <v>22240.1517579436</v>
      </c>
      <c r="AX670" s="25">
        <f ca="1">AS670*'Ejercicio 3 - TIR'!$D$5</f>
        <v>27887.5622500924</v>
      </c>
      <c r="AY670" s="25">
        <f ca="1">AT670*'Ejercicio 3 - TIR'!$D$5</f>
        <v>36105.4666719091</v>
      </c>
      <c r="AZ670" s="25">
        <f ca="1" t="shared" ref="AZ670:BD670" si="4988">AJ670-AU670-AE670</f>
        <v>22051.1539144066</v>
      </c>
      <c r="BA670" s="25">
        <f ca="1" t="shared" si="4988"/>
        <v>25243.700419689</v>
      </c>
      <c r="BB670" s="25">
        <f ca="1" t="shared" si="4988"/>
        <v>29057.7501343319</v>
      </c>
      <c r="BC670" s="25">
        <f ca="1" t="shared" si="4988"/>
        <v>33181.9635334044</v>
      </c>
      <c r="BD670" s="25">
        <f ca="1" t="shared" si="4988"/>
        <v>39179.4829332235</v>
      </c>
      <c r="BE670" s="25">
        <f ca="1" t="shared" ref="BE670:BI670" si="4989">AZ670/Z670</f>
        <v>19269.5562623958</v>
      </c>
      <c r="BF670" s="25">
        <f ca="1" t="shared" si="4989"/>
        <v>19084.2543814353</v>
      </c>
      <c r="BG670" s="25">
        <f ca="1" t="shared" si="4989"/>
        <v>18862.9874014057</v>
      </c>
      <c r="BH670" s="25">
        <f ca="1" t="shared" si="4989"/>
        <v>17719.2810855904</v>
      </c>
      <c r="BI670" s="25">
        <f ca="1" t="shared" si="4989"/>
        <v>16623.4838465339</v>
      </c>
      <c r="BJ670" s="25">
        <f ca="1" t="shared" si="4786"/>
        <v>85674.542983506</v>
      </c>
      <c r="BK670" s="25">
        <f ca="1" t="shared" si="4787"/>
        <v>32716.393198069</v>
      </c>
      <c r="BL670" s="25">
        <f ca="1" t="shared" si="4788"/>
        <v>118390.936181575</v>
      </c>
      <c r="BM670" s="25">
        <f ca="1">BK670*'Ejercicio 3 - TIR'!$D$5</f>
        <v>16358.1965990345</v>
      </c>
      <c r="BN670" s="25">
        <f ca="1" t="shared" si="4789"/>
        <v>102032.73958254</v>
      </c>
      <c r="BO670" s="25">
        <f ca="1" t="shared" si="4790"/>
        <v>43291.5258519061</v>
      </c>
      <c r="BP670" s="25">
        <f ca="1" t="shared" si="4791"/>
        <v>-105757.178001362</v>
      </c>
      <c r="BQ670" s="25">
        <f ca="1" t="shared" ref="BQ670:BT670" si="4990">BE670</f>
        <v>19269.5562623958</v>
      </c>
      <c r="BR670" s="25">
        <f ca="1" t="shared" si="4990"/>
        <v>19084.2543814353</v>
      </c>
      <c r="BS670" s="25">
        <f ca="1" t="shared" si="4990"/>
        <v>18862.9874014057</v>
      </c>
      <c r="BT670" s="25">
        <f ca="1" t="shared" si="4990"/>
        <v>17719.2810855904</v>
      </c>
      <c r="BU670" s="25">
        <f ca="1" t="shared" si="4793"/>
        <v>59915.00969844</v>
      </c>
      <c r="BV670" s="27">
        <f ca="1" t="shared" si="4794"/>
        <v>7.16325121849779</v>
      </c>
    </row>
    <row r="671" ht="15" customHeight="1" spans="1:74">
      <c r="A671" s="23">
        <v>670</v>
      </c>
      <c r="B671" s="24">
        <f ca="1" t="shared" ref="B671:F671" si="4991">RAND()</f>
        <v>0.214411217502694</v>
      </c>
      <c r="C671" s="25">
        <f ca="1">IF(B671&lt;=('Ejercicio 3 - TIR'!$D$13-'Ejercicio 3 - TIR'!$C$13)/('Ejercicio 3 - TIR'!$E$13-'Ejercicio 3 - TIR'!$C$13),'Ejercicio 3 - TIR'!$C$13+SQRT(('Ejercicio 3 - TIR'!$E$13-'Ejercicio 3 - TIR'!$C$13)*('Ejercicio 3 - TIR'!$D$13-'Ejercicio 3 - TIR'!$C$13)*B671),'Ejercicio 3 - TIR'!$E$13-SQRT(('Ejercicio 3 - TIR'!$E$13-'Ejercicio 3 - TIR'!$C$13)*('Ejercicio 3 - TIR'!$E$13-'Ejercicio 3 - TIR'!$D$13)*(1-B671)))</f>
        <v>69260.9117802232</v>
      </c>
      <c r="D671" s="24">
        <f ca="1" t="shared" si="4991"/>
        <v>0.858416406999833</v>
      </c>
      <c r="E671" s="25">
        <f ca="1">IF(D671&lt;=('Ejercicio 3 - TIR'!$D$14-'Ejercicio 3 - TIR'!$C$14)/('Ejercicio 3 - TIR'!$E$14-'Ejercicio 3 - TIR'!$C$14),'Ejercicio 3 - TIR'!$C$14+SQRT(('Ejercicio 3 - TIR'!$E$14-'Ejercicio 3 - TIR'!$C$14)*('Ejercicio 3 - TIR'!$D$14-'Ejercicio 3 - TIR'!$C$14)*D671),'Ejercicio 3 - TIR'!$E$14-SQRT(('Ejercicio 3 - TIR'!$E$14-'Ejercicio 3 - TIR'!$C$14)*('Ejercicio 3 - TIR'!$E$14-'Ejercicio 3 - TIR'!$D$14)*(1-D671)))</f>
        <v>35391.5795601936</v>
      </c>
      <c r="F671" s="24">
        <f ca="1" t="shared" si="4991"/>
        <v>0.576908222053248</v>
      </c>
      <c r="G671" s="25">
        <f ca="1">IF(F671&lt;=('Ejercicio 3 - TIR'!$D$18-'Ejercicio 3 - TIR'!$C$18)/('Ejercicio 3 - TIR'!$E$18-'Ejercicio 3 - TIR'!$C$18),'Ejercicio 3 - TIR'!$C$18+SQRT(('Ejercicio 3 - TIR'!$E$18-'Ejercicio 3 - TIR'!$C$18)*('Ejercicio 3 - TIR'!$D$18-'Ejercicio 3 - TIR'!$C$18)*F671),'Ejercicio 3 - TIR'!$E$18-SQRT(('Ejercicio 3 - TIR'!$E$18-'Ejercicio 3 - TIR'!$C$18)*('Ejercicio 3 - TIR'!$E$18-'Ejercicio 3 - TIR'!$D$18)*(1-F671)))</f>
        <v>39302.4853296303</v>
      </c>
      <c r="H671" s="24">
        <f ca="1" t="shared" ref="H671:L671" si="4992">RAND()</f>
        <v>0.129414766217314</v>
      </c>
      <c r="I671" s="25">
        <f ca="1">IF(H671&lt;=('Ejercicio 3 - TIR'!$D$18-'Ejercicio 3 - TIR'!$C$18)/('Ejercicio 3 - TIR'!$E$18-'Ejercicio 3 - TIR'!$C$18),'Ejercicio 3 - TIR'!$C$18+SQRT(('Ejercicio 3 - TIR'!$E$18-'Ejercicio 3 - TIR'!$C$18)*('Ejercicio 3 - TIR'!$D$18-'Ejercicio 3 - TIR'!$C$18)*H671),'Ejercicio 3 - TIR'!$E$18-SQRT(('Ejercicio 3 - TIR'!$E$18-'Ejercicio 3 - TIR'!$C$18)*('Ejercicio 3 - TIR'!$E$18-'Ejercicio 3 - TIR'!$D$18)*(1-H671)))</f>
        <v>34405.9295197038</v>
      </c>
      <c r="J671" s="24">
        <f ca="1" t="shared" si="4992"/>
        <v>0.0165404410785202</v>
      </c>
      <c r="K671" s="25">
        <f ca="1">IF(J671&lt;=('Ejercicio 3 - TIR'!$D$18-'Ejercicio 3 - TIR'!$C$18)/('Ejercicio 3 - TIR'!$E$18-'Ejercicio 3 - TIR'!$C$18),'Ejercicio 3 - TIR'!$C$18+SQRT(('Ejercicio 3 - TIR'!$E$18-'Ejercicio 3 - TIR'!$C$18)*('Ejercicio 3 - TIR'!$D$18-'Ejercicio 3 - TIR'!$C$18)*J671),'Ejercicio 3 - TIR'!$E$18-SQRT(('Ejercicio 3 - TIR'!$E$18-'Ejercicio 3 - TIR'!$C$18)*('Ejercicio 3 - TIR'!$E$18-'Ejercicio 3 - TIR'!$D$18)*(1-J671)))</f>
        <v>31575.1400451319</v>
      </c>
      <c r="L671" s="24">
        <f ca="1" t="shared" si="4992"/>
        <v>0.843399459787742</v>
      </c>
      <c r="M671" s="25">
        <f ca="1">IF(L671&lt;=('Ejercicio 3 - TIR'!$D$18-'Ejercicio 3 - TIR'!$C$18)/('Ejercicio 3 - TIR'!$E$18-'Ejercicio 3 - TIR'!$C$18),'Ejercicio 3 - TIR'!$C$18+SQRT(('Ejercicio 3 - TIR'!$E$18-'Ejercicio 3 - TIR'!$C$18)*('Ejercicio 3 - TIR'!$D$18-'Ejercicio 3 - TIR'!$C$18)*L671),'Ejercicio 3 - TIR'!$E$18-SQRT(('Ejercicio 3 - TIR'!$E$18-'Ejercicio 3 - TIR'!$C$18)*('Ejercicio 3 - TIR'!$E$18-'Ejercicio 3 - TIR'!$D$18)*(1-L671)))</f>
        <v>41572.8961912543</v>
      </c>
      <c r="N671" s="24">
        <f ca="1" t="shared" ref="N671:R671" si="4993">RAND()</f>
        <v>0.142943268708496</v>
      </c>
      <c r="O671" s="25">
        <f ca="1">IF(N671&lt;=('Ejercicio 3 - TIR'!$D$18-'Ejercicio 3 - TIR'!$C$18)/('Ejercicio 3 - TIR'!$E$18-'Ejercicio 3 - TIR'!$C$18),'Ejercicio 3 - TIR'!$C$18+SQRT(('Ejercicio 3 - TIR'!$E$18-'Ejercicio 3 - TIR'!$C$18)*('Ejercicio 3 - TIR'!$D$18-'Ejercicio 3 - TIR'!$C$18)*N671),'Ejercicio 3 - TIR'!$E$18-SQRT(('Ejercicio 3 - TIR'!$E$18-'Ejercicio 3 - TIR'!$C$18)*('Ejercicio 3 - TIR'!$E$18-'Ejercicio 3 - TIR'!$D$18)*(1-N671)))</f>
        <v>34630.4956868865</v>
      </c>
      <c r="P671" s="24">
        <f ca="1" t="shared" si="4993"/>
        <v>0.645068763260255</v>
      </c>
      <c r="Q671" s="26">
        <f ca="1">IF(P671&lt;=('Ejercicio 3 - TIR'!$D$22-'Ejercicio 3 - TIR'!$C$22)/('Ejercicio 3 - TIR'!$E$22-'Ejercicio 3 - TIR'!$C$22),'Ejercicio 3 - TIR'!$C$22+SQRT(('Ejercicio 3 - TIR'!$E$22-'Ejercicio 3 - TIR'!$C$22)*('Ejercicio 3 - TIR'!$D$22-'Ejercicio 3 - TIR'!$C$22)*P671),'Ejercicio 3 - TIR'!$E$22-SQRT(('Ejercicio 3 - TIR'!$E$22-'Ejercicio 3 - TIR'!$C$22)*('Ejercicio 3 - TIR'!$E$22-'Ejercicio 3 - TIR'!$D$22)*(1-P671)))</f>
        <v>0.154723999008317</v>
      </c>
      <c r="R671" s="24">
        <f ca="1" t="shared" si="4993"/>
        <v>0.295617366279738</v>
      </c>
      <c r="S671" s="26">
        <f ca="1">IF(R671&lt;=('Ejercicio 3 - TIR'!$D$23-'Ejercicio 3 - TIR'!$C$23)/('Ejercicio 3 - TIR'!$E$23-'Ejercicio 3 - TIR'!$C$23),'Ejercicio 3 - TIR'!$C$23+SQRT(('Ejercicio 3 - TIR'!$E$23-'Ejercicio 3 - TIR'!$C$23)*('Ejercicio 3 - TIR'!$D$23-'Ejercicio 3 - TIR'!$C$23)*R671),'Ejercicio 3 - TIR'!$E$23-SQRT(('Ejercicio 3 - TIR'!$E$23-'Ejercicio 3 - TIR'!$C$23)*('Ejercicio 3 - TIR'!$E$23-'Ejercicio 3 - TIR'!$D$23)*(1-R671)))</f>
        <v>0.143067536914537</v>
      </c>
      <c r="T671" s="24">
        <f ca="1" t="shared" ref="T671:X671" si="4994">RAND()</f>
        <v>0.523342869638148</v>
      </c>
      <c r="U671" s="26">
        <f ca="1">IF(T671&lt;=('Ejercicio 3 - TIR'!$D$24-'Ejercicio 3 - TIR'!$C$24)/('Ejercicio 3 - TIR'!$E$24-'Ejercicio 3 - TIR'!$C$24),'Ejercicio 3 - TIR'!$C$24+SQRT(('Ejercicio 3 - TIR'!$E$24-'Ejercicio 3 - TIR'!$C$24)*('Ejercicio 3 - TIR'!$D$24-'Ejercicio 3 - TIR'!$C$24)*T671),'Ejercicio 3 - TIR'!$E$24-SQRT(('Ejercicio 3 - TIR'!$E$24-'Ejercicio 3 - TIR'!$C$24)*('Ejercicio 3 - TIR'!$E$24-'Ejercicio 3 - TIR'!$D$24)*(1-T671)))</f>
        <v>0.183467275423079</v>
      </c>
      <c r="V671" s="24">
        <f ca="1" t="shared" si="4994"/>
        <v>0.930078423148215</v>
      </c>
      <c r="W671" s="26">
        <f ca="1">IF(V671&lt;=('Ejercicio 3 - TIR'!$D$25-'Ejercicio 3 - TIR'!$C$25)/('Ejercicio 3 - TIR'!$E$25-'Ejercicio 3 - TIR'!$C$25),'Ejercicio 3 - TIR'!$C$25+SQRT(('Ejercicio 3 - TIR'!$E$25-'Ejercicio 3 - TIR'!$C$25)*('Ejercicio 3 - TIR'!$D$25-'Ejercicio 3 - TIR'!$C$25)*V671),'Ejercicio 3 - TIR'!$E$25-SQRT(('Ejercicio 3 - TIR'!$E$25-'Ejercicio 3 - TIR'!$C$25)*('Ejercicio 3 - TIR'!$E$25-'Ejercicio 3 - TIR'!$D$25)*(1-V671)))</f>
        <v>0.234356294589157</v>
      </c>
      <c r="X671" s="24">
        <f ca="1" t="shared" si="4994"/>
        <v>0.346152470324496</v>
      </c>
      <c r="Y671" s="26">
        <f ca="1">IF(X671&lt;=('Ejercicio 3 - TIR'!$D$26-'Ejercicio 3 - TIR'!$C$26)/('Ejercicio 3 - TIR'!$E$26-'Ejercicio 3 - TIR'!$C$26),'Ejercicio 3 - TIR'!$C$26+SQRT(('Ejercicio 3 - TIR'!$E$26-'Ejercicio 3 - TIR'!$C$26)*('Ejercicio 3 - TIR'!$D$26-'Ejercicio 3 - TIR'!$C$26)*X671),'Ejercicio 3 - TIR'!$E$26-SQRT(('Ejercicio 3 - TIR'!$E$26-'Ejercicio 3 - TIR'!$C$26)*('Ejercicio 3 - TIR'!$E$26-'Ejercicio 3 - TIR'!$D$26)*(1-X671)))</f>
        <v>0.220579661224058</v>
      </c>
      <c r="Z671" s="24">
        <f ca="1" t="shared" si="4764"/>
        <v>1.15472399900832</v>
      </c>
      <c r="AA671" s="24">
        <f ca="1" t="shared" si="4765"/>
        <v>1.31992751736254</v>
      </c>
      <c r="AB671" s="24">
        <f ca="1" t="shared" si="4766"/>
        <v>1.562091022729</v>
      </c>
      <c r="AC671" s="24">
        <f ca="1" t="shared" si="4767"/>
        <v>1.92817688662675</v>
      </c>
      <c r="AD671" s="24">
        <f ca="1" t="shared" si="4768"/>
        <v>2.35349349105894</v>
      </c>
      <c r="AE671" s="23">
        <f ca="1" t="shared" si="4769"/>
        <v>5475.92672077419</v>
      </c>
      <c r="AF671" s="23">
        <f ca="1" t="shared" si="4770"/>
        <v>6259.35406903985</v>
      </c>
      <c r="AG671" s="23">
        <f ca="1" t="shared" si="4771"/>
        <v>7407.74070599495</v>
      </c>
      <c r="AH671" s="23">
        <f ca="1" t="shared" si="4772"/>
        <v>9143.79136912919</v>
      </c>
      <c r="AI671" s="23">
        <f ca="1" t="shared" si="4773"/>
        <v>11160.7257716352</v>
      </c>
      <c r="AJ671" s="25">
        <f ca="1" t="shared" si="4774"/>
        <v>45383.5230307964</v>
      </c>
      <c r="AK671" s="25">
        <f ca="1" t="shared" si="4775"/>
        <v>45413.3331334932</v>
      </c>
      <c r="AL671" s="25">
        <f ca="1" t="shared" si="4776"/>
        <v>49323.2428059113</v>
      </c>
      <c r="AM671" s="25">
        <f ca="1" t="shared" si="4777"/>
        <v>80159.8975461098</v>
      </c>
      <c r="AN671" s="25">
        <f ca="1" t="shared" si="4778"/>
        <v>81502.646191232</v>
      </c>
      <c r="AO671" s="25">
        <f ca="1">C671/'Ejercicio 3 - TIR'!$D$7</f>
        <v>13852.1823560446</v>
      </c>
      <c r="AP671" s="25">
        <f ca="1" t="shared" si="4779"/>
        <v>31531.3406747518</v>
      </c>
      <c r="AQ671" s="25">
        <f ca="1" t="shared" si="4780"/>
        <v>31561.1507774485</v>
      </c>
      <c r="AR671" s="25">
        <f ca="1" t="shared" si="4781"/>
        <v>35471.0604498667</v>
      </c>
      <c r="AS671" s="25">
        <f ca="1" t="shared" si="4782"/>
        <v>66307.7151900651</v>
      </c>
      <c r="AT671" s="25">
        <f ca="1" t="shared" si="4783"/>
        <v>67650.4638351873</v>
      </c>
      <c r="AU671" s="25">
        <f ca="1">AP671*'Ejercicio 3 - TIR'!$D$5</f>
        <v>15765.6703373759</v>
      </c>
      <c r="AV671" s="25">
        <f ca="1">AQ671*'Ejercicio 3 - TIR'!$D$5</f>
        <v>15780.5753887243</v>
      </c>
      <c r="AW671" s="25">
        <f ca="1">AR671*'Ejercicio 3 - TIR'!$D$5</f>
        <v>17735.5302249333</v>
      </c>
      <c r="AX671" s="25">
        <f ca="1">AS671*'Ejercicio 3 - TIR'!$D$5</f>
        <v>33153.8575950326</v>
      </c>
      <c r="AY671" s="25">
        <f ca="1">AT671*'Ejercicio 3 - TIR'!$D$5</f>
        <v>33825.2319175937</v>
      </c>
      <c r="AZ671" s="25">
        <f ca="1" t="shared" ref="AZ671:BD671" si="4995">AJ671-AU671-AE671</f>
        <v>24141.9259726464</v>
      </c>
      <c r="BA671" s="25">
        <f ca="1" t="shared" si="4995"/>
        <v>23373.4036757291</v>
      </c>
      <c r="BB671" s="25">
        <f ca="1" t="shared" si="4995"/>
        <v>24179.971874983</v>
      </c>
      <c r="BC671" s="25">
        <f ca="1" t="shared" si="4995"/>
        <v>37862.248581948</v>
      </c>
      <c r="BD671" s="25">
        <f ca="1" t="shared" si="4995"/>
        <v>36516.6885020031</v>
      </c>
      <c r="BE671" s="25">
        <f ca="1" t="shared" ref="BE671:BI671" si="4996">AZ671/Z671</f>
        <v>20907.0964086479</v>
      </c>
      <c r="BF671" s="25">
        <f ca="1" t="shared" si="4996"/>
        <v>17708.0963676198</v>
      </c>
      <c r="BG671" s="25">
        <f ca="1" t="shared" si="4996"/>
        <v>15479.2336190117</v>
      </c>
      <c r="BH671" s="25">
        <f ca="1" t="shared" si="4996"/>
        <v>19636.2941826287</v>
      </c>
      <c r="BI671" s="25">
        <f ca="1" t="shared" si="4996"/>
        <v>15515.9504968814</v>
      </c>
      <c r="BJ671" s="25">
        <f ca="1" t="shared" si="4786"/>
        <v>83293.8521332102</v>
      </c>
      <c r="BK671" s="25">
        <f ca="1" t="shared" si="4787"/>
        <v>32601.0210119125</v>
      </c>
      <c r="BL671" s="25">
        <f ca="1" t="shared" si="4788"/>
        <v>115894.873145123</v>
      </c>
      <c r="BM671" s="25">
        <f ca="1">BK671*'Ejercicio 3 - TIR'!$D$5</f>
        <v>16300.5105059563</v>
      </c>
      <c r="BN671" s="25">
        <f ca="1" t="shared" si="4789"/>
        <v>99594.3626391665</v>
      </c>
      <c r="BO671" s="25">
        <f ca="1" t="shared" si="4790"/>
        <v>42317.670738216</v>
      </c>
      <c r="BP671" s="25">
        <f ca="1" t="shared" si="4791"/>
        <v>-104652.491340417</v>
      </c>
      <c r="BQ671" s="25">
        <f ca="1" t="shared" ref="BQ671:BT671" si="4997">BE671</f>
        <v>20907.0964086479</v>
      </c>
      <c r="BR671" s="25">
        <f ca="1" t="shared" si="4997"/>
        <v>17708.0963676198</v>
      </c>
      <c r="BS671" s="25">
        <f ca="1" t="shared" si="4997"/>
        <v>15479.2336190117</v>
      </c>
      <c r="BT671" s="25">
        <f ca="1" t="shared" si="4997"/>
        <v>19636.2941826287</v>
      </c>
      <c r="BU671" s="25">
        <f ca="1" t="shared" si="4793"/>
        <v>57833.6212350974</v>
      </c>
      <c r="BV671" s="27">
        <f ca="1" t="shared" si="4794"/>
        <v>6.76123708079548</v>
      </c>
    </row>
    <row r="672" ht="15" customHeight="1" spans="1:74">
      <c r="A672" s="23">
        <v>671</v>
      </c>
      <c r="B672" s="24">
        <f ca="1" t="shared" ref="B672:F672" si="4998">RAND()</f>
        <v>0.221353121393264</v>
      </c>
      <c r="C672" s="25">
        <f ca="1">IF(B672&lt;=('Ejercicio 3 - TIR'!$D$13-'Ejercicio 3 - TIR'!$C$13)/('Ejercicio 3 - TIR'!$E$13-'Ejercicio 3 - TIR'!$C$13),'Ejercicio 3 - TIR'!$C$13+SQRT(('Ejercicio 3 - TIR'!$E$13-'Ejercicio 3 - TIR'!$C$13)*('Ejercicio 3 - TIR'!$D$13-'Ejercicio 3 - TIR'!$C$13)*B672),'Ejercicio 3 - TIR'!$E$13-SQRT(('Ejercicio 3 - TIR'!$E$13-'Ejercicio 3 - TIR'!$C$13)*('Ejercicio 3 - TIR'!$E$13-'Ejercicio 3 - TIR'!$D$13)*(1-B672)))</f>
        <v>69409.6359418048</v>
      </c>
      <c r="D672" s="24">
        <f ca="1" t="shared" si="4998"/>
        <v>0.460303500050823</v>
      </c>
      <c r="E672" s="25">
        <f ca="1">IF(D672&lt;=('Ejercicio 3 - TIR'!$D$14-'Ejercicio 3 - TIR'!$C$14)/('Ejercicio 3 - TIR'!$E$14-'Ejercicio 3 - TIR'!$C$14),'Ejercicio 3 - TIR'!$C$14+SQRT(('Ejercicio 3 - TIR'!$E$14-'Ejercicio 3 - TIR'!$C$14)*('Ejercicio 3 - TIR'!$D$14-'Ejercicio 3 - TIR'!$C$14)*D672),'Ejercicio 3 - TIR'!$E$14-SQRT(('Ejercicio 3 - TIR'!$E$14-'Ejercicio 3 - TIR'!$C$14)*('Ejercicio 3 - TIR'!$E$14-'Ejercicio 3 - TIR'!$D$14)*(1-D672)))</f>
        <v>31002.5295225615</v>
      </c>
      <c r="F672" s="24">
        <f ca="1" t="shared" si="4998"/>
        <v>0.259350710874052</v>
      </c>
      <c r="G672" s="25">
        <f ca="1">IF(F672&lt;=('Ejercicio 3 - TIR'!$D$18-'Ejercicio 3 - TIR'!$C$18)/('Ejercicio 3 - TIR'!$E$18-'Ejercicio 3 - TIR'!$C$18),'Ejercicio 3 - TIR'!$C$18+SQRT(('Ejercicio 3 - TIR'!$E$18-'Ejercicio 3 - TIR'!$C$18)*('Ejercicio 3 - TIR'!$D$18-'Ejercicio 3 - TIR'!$C$18)*F672),'Ejercicio 3 - TIR'!$E$18-SQRT(('Ejercicio 3 - TIR'!$E$18-'Ejercicio 3 - TIR'!$C$18)*('Ejercicio 3 - TIR'!$E$18-'Ejercicio 3 - TIR'!$D$18)*(1-F672)))</f>
        <v>36237.1954138946</v>
      </c>
      <c r="H672" s="24">
        <f ca="1" t="shared" ref="H672:L672" si="4999">RAND()</f>
        <v>0.338119544665195</v>
      </c>
      <c r="I672" s="25">
        <f ca="1">IF(H672&lt;=('Ejercicio 3 - TIR'!$D$18-'Ejercicio 3 - TIR'!$C$18)/('Ejercicio 3 - TIR'!$E$18-'Ejercicio 3 - TIR'!$C$18),'Ejercicio 3 - TIR'!$C$18+SQRT(('Ejercicio 3 - TIR'!$E$18-'Ejercicio 3 - TIR'!$C$18)*('Ejercicio 3 - TIR'!$D$18-'Ejercicio 3 - TIR'!$C$18)*H672),'Ejercicio 3 - TIR'!$E$18-SQRT(('Ejercicio 3 - TIR'!$E$18-'Ejercicio 3 - TIR'!$C$18)*('Ejercicio 3 - TIR'!$E$18-'Ejercicio 3 - TIR'!$D$18)*(1-H672)))</f>
        <v>37121.6523152832</v>
      </c>
      <c r="J672" s="24">
        <f ca="1" t="shared" si="4999"/>
        <v>0.261893571987753</v>
      </c>
      <c r="K672" s="25">
        <f ca="1">IF(J672&lt;=('Ejercicio 3 - TIR'!$D$18-'Ejercicio 3 - TIR'!$C$18)/('Ejercicio 3 - TIR'!$E$18-'Ejercicio 3 - TIR'!$C$18),'Ejercicio 3 - TIR'!$C$18+SQRT(('Ejercicio 3 - TIR'!$E$18-'Ejercicio 3 - TIR'!$C$18)*('Ejercicio 3 - TIR'!$D$18-'Ejercicio 3 - TIR'!$C$18)*J672),'Ejercicio 3 - TIR'!$E$18-SQRT(('Ejercicio 3 - TIR'!$E$18-'Ejercicio 3 - TIR'!$C$18)*('Ejercicio 3 - TIR'!$E$18-'Ejercicio 3 - TIR'!$D$18)*(1-J672)))</f>
        <v>36267.6978068636</v>
      </c>
      <c r="L672" s="24">
        <f ca="1" t="shared" si="4999"/>
        <v>0.577933109551241</v>
      </c>
      <c r="M672" s="25">
        <f ca="1">IF(L672&lt;=('Ejercicio 3 - TIR'!$D$18-'Ejercicio 3 - TIR'!$C$18)/('Ejercicio 3 - TIR'!$E$18-'Ejercicio 3 - TIR'!$C$18),'Ejercicio 3 - TIR'!$C$18+SQRT(('Ejercicio 3 - TIR'!$E$18-'Ejercicio 3 - TIR'!$C$18)*('Ejercicio 3 - TIR'!$D$18-'Ejercicio 3 - TIR'!$C$18)*L672),'Ejercicio 3 - TIR'!$E$18-SQRT(('Ejercicio 3 - TIR'!$E$18-'Ejercicio 3 - TIR'!$C$18)*('Ejercicio 3 - TIR'!$E$18-'Ejercicio 3 - TIR'!$D$18)*(1-L672)))</f>
        <v>39310.744676592</v>
      </c>
      <c r="N672" s="24">
        <f ca="1" t="shared" ref="N672:R672" si="5000">RAND()</f>
        <v>0.871674445328018</v>
      </c>
      <c r="O672" s="25">
        <f ca="1">IF(N672&lt;=('Ejercicio 3 - TIR'!$D$18-'Ejercicio 3 - TIR'!$C$18)/('Ejercicio 3 - TIR'!$E$18-'Ejercicio 3 - TIR'!$C$18),'Ejercicio 3 - TIR'!$C$18+SQRT(('Ejercicio 3 - TIR'!$E$18-'Ejercicio 3 - TIR'!$C$18)*('Ejercicio 3 - TIR'!$D$18-'Ejercicio 3 - TIR'!$C$18)*N672),'Ejercicio 3 - TIR'!$E$18-SQRT(('Ejercicio 3 - TIR'!$E$18-'Ejercicio 3 - TIR'!$C$18)*('Ejercicio 3 - TIR'!$E$18-'Ejercicio 3 - TIR'!$D$18)*(1-N672)))</f>
        <v>41897.6756132863</v>
      </c>
      <c r="P672" s="24">
        <f ca="1" t="shared" si="5000"/>
        <v>0.818679252171269</v>
      </c>
      <c r="Q672" s="26">
        <f ca="1">IF(P672&lt;=('Ejercicio 3 - TIR'!$D$22-'Ejercicio 3 - TIR'!$C$22)/('Ejercicio 3 - TIR'!$E$22-'Ejercicio 3 - TIR'!$C$22),'Ejercicio 3 - TIR'!$C$22+SQRT(('Ejercicio 3 - TIR'!$E$22-'Ejercicio 3 - TIR'!$C$22)*('Ejercicio 3 - TIR'!$D$22-'Ejercicio 3 - TIR'!$C$22)*P672),'Ejercicio 3 - TIR'!$E$22-SQRT(('Ejercicio 3 - TIR'!$E$22-'Ejercicio 3 - TIR'!$C$22)*('Ejercicio 3 - TIR'!$E$22-'Ejercicio 3 - TIR'!$D$22)*(1-P672)))</f>
        <v>0.161934083303311</v>
      </c>
      <c r="R672" s="24">
        <f ca="1" t="shared" si="5000"/>
        <v>0.738901642771232</v>
      </c>
      <c r="S672" s="26">
        <f ca="1">IF(R672&lt;=('Ejercicio 3 - TIR'!$D$23-'Ejercicio 3 - TIR'!$C$23)/('Ejercicio 3 - TIR'!$E$23-'Ejercicio 3 - TIR'!$C$23),'Ejercicio 3 - TIR'!$C$23+SQRT(('Ejercicio 3 - TIR'!$E$23-'Ejercicio 3 - TIR'!$C$23)*('Ejercicio 3 - TIR'!$D$23-'Ejercicio 3 - TIR'!$C$23)*R672),'Ejercicio 3 - TIR'!$E$23-SQRT(('Ejercicio 3 - TIR'!$E$23-'Ejercicio 3 - TIR'!$C$23)*('Ejercicio 3 - TIR'!$E$23-'Ejercicio 3 - TIR'!$D$23)*(1-R672)))</f>
        <v>0.158321046081239</v>
      </c>
      <c r="T672" s="24">
        <f ca="1" t="shared" ref="T672:X672" si="5001">RAND()</f>
        <v>0.0527541071639726</v>
      </c>
      <c r="U672" s="26">
        <f ca="1">IF(T672&lt;=('Ejercicio 3 - TIR'!$D$24-'Ejercicio 3 - TIR'!$C$24)/('Ejercicio 3 - TIR'!$E$24-'Ejercicio 3 - TIR'!$C$24),'Ejercicio 3 - TIR'!$C$24+SQRT(('Ejercicio 3 - TIR'!$E$24-'Ejercicio 3 - TIR'!$C$24)*('Ejercicio 3 - TIR'!$D$24-'Ejercicio 3 - TIR'!$C$24)*T672),'Ejercicio 3 - TIR'!$E$24-SQRT(('Ejercicio 3 - TIR'!$E$24-'Ejercicio 3 - TIR'!$C$24)*('Ejercicio 3 - TIR'!$E$24-'Ejercicio 3 - TIR'!$D$24)*(1-T672)))</f>
        <v>0.160525380042751</v>
      </c>
      <c r="V672" s="24">
        <f ca="1" t="shared" si="5001"/>
        <v>0.813317759825698</v>
      </c>
      <c r="W672" s="26">
        <f ca="1">IF(V672&lt;=('Ejercicio 3 - TIR'!$D$25-'Ejercicio 3 - TIR'!$C$25)/('Ejercicio 3 - TIR'!$E$25-'Ejercicio 3 - TIR'!$C$25),'Ejercicio 3 - TIR'!$C$25+SQRT(('Ejercicio 3 - TIR'!$E$25-'Ejercicio 3 - TIR'!$C$25)*('Ejercicio 3 - TIR'!$D$25-'Ejercicio 3 - TIR'!$C$25)*V672),'Ejercicio 3 - TIR'!$E$25-SQRT(('Ejercicio 3 - TIR'!$E$25-'Ejercicio 3 - TIR'!$C$25)*('Ejercicio 3 - TIR'!$E$25-'Ejercicio 3 - TIR'!$D$25)*(1-V672)))</f>
        <v>0.224438547760152</v>
      </c>
      <c r="X672" s="24">
        <f ca="1" t="shared" si="5001"/>
        <v>0.0739909913560317</v>
      </c>
      <c r="Y672" s="26">
        <f ca="1">IF(X672&lt;=('Ejercicio 3 - TIR'!$D$26-'Ejercicio 3 - TIR'!$C$26)/('Ejercicio 3 - TIR'!$E$26-'Ejercicio 3 - TIR'!$C$26),'Ejercicio 3 - TIR'!$C$26+SQRT(('Ejercicio 3 - TIR'!$E$26-'Ejercicio 3 - TIR'!$C$26)*('Ejercicio 3 - TIR'!$D$26-'Ejercicio 3 - TIR'!$C$26)*X672),'Ejercicio 3 - TIR'!$E$26-SQRT(('Ejercicio 3 - TIR'!$E$26-'Ejercicio 3 - TIR'!$C$26)*('Ejercicio 3 - TIR'!$E$26-'Ejercicio 3 - TIR'!$D$26)*(1-X672)))</f>
        <v>0.20413420237089</v>
      </c>
      <c r="Z672" s="24">
        <f ca="1" t="shared" si="4764"/>
        <v>1.16193408330331</v>
      </c>
      <c r="AA672" s="24">
        <f ca="1" t="shared" si="4765"/>
        <v>1.34589270284934</v>
      </c>
      <c r="AB672" s="24">
        <f ca="1" t="shared" si="4766"/>
        <v>1.56194264047099</v>
      </c>
      <c r="AC672" s="24">
        <f ca="1" t="shared" si="4767"/>
        <v>1.91250277838296</v>
      </c>
      <c r="AD672" s="24">
        <f ca="1" t="shared" si="4768"/>
        <v>2.30291000758027</v>
      </c>
      <c r="AE672" s="23">
        <f ca="1" t="shared" si="4769"/>
        <v>5020.36619831983</v>
      </c>
      <c r="AF672" s="23">
        <f ca="1" t="shared" si="4770"/>
        <v>5815.19582654872</v>
      </c>
      <c r="AG672" s="23">
        <f ca="1" t="shared" si="4771"/>
        <v>6748.68234662847</v>
      </c>
      <c r="AH672" s="23">
        <f ca="1" t="shared" si="4772"/>
        <v>8263.34681180034</v>
      </c>
      <c r="AI672" s="23">
        <f ca="1" t="shared" si="4773"/>
        <v>9950.17852214124</v>
      </c>
      <c r="AJ672" s="25">
        <f ca="1" t="shared" si="4774"/>
        <v>42105.2324347266</v>
      </c>
      <c r="AK672" s="25">
        <f ca="1" t="shared" si="4775"/>
        <v>49961.7609688499</v>
      </c>
      <c r="AL672" s="25">
        <f ca="1" t="shared" si="4776"/>
        <v>56648.0636762565</v>
      </c>
      <c r="AM672" s="25">
        <f ca="1" t="shared" si="4777"/>
        <v>75181.9084142852</v>
      </c>
      <c r="AN672" s="25">
        <f ca="1" t="shared" si="4778"/>
        <v>96486.576464189</v>
      </c>
      <c r="AO672" s="25">
        <f ca="1">C672/'Ejercicio 3 - TIR'!$D$7</f>
        <v>13881.927188361</v>
      </c>
      <c r="AP672" s="25">
        <f ca="1" t="shared" si="4779"/>
        <v>28223.3052463656</v>
      </c>
      <c r="AQ672" s="25">
        <f ca="1" t="shared" si="4780"/>
        <v>36079.8337804889</v>
      </c>
      <c r="AR672" s="25">
        <f ca="1" t="shared" si="4781"/>
        <v>42766.1364878956</v>
      </c>
      <c r="AS672" s="25">
        <f ca="1" t="shared" si="4782"/>
        <v>61299.9812259242</v>
      </c>
      <c r="AT672" s="25">
        <f ca="1" t="shared" si="4783"/>
        <v>82604.649275828</v>
      </c>
      <c r="AU672" s="25">
        <f ca="1">AP672*'Ejercicio 3 - TIR'!$D$5</f>
        <v>14111.6526231828</v>
      </c>
      <c r="AV672" s="25">
        <f ca="1">AQ672*'Ejercicio 3 - TIR'!$D$5</f>
        <v>18039.9168902445</v>
      </c>
      <c r="AW672" s="25">
        <f ca="1">AR672*'Ejercicio 3 - TIR'!$D$5</f>
        <v>21383.0682439478</v>
      </c>
      <c r="AX672" s="25">
        <f ca="1">AS672*'Ejercicio 3 - TIR'!$D$5</f>
        <v>30649.9906129621</v>
      </c>
      <c r="AY672" s="25">
        <f ca="1">AT672*'Ejercicio 3 - TIR'!$D$5</f>
        <v>41302.324637914</v>
      </c>
      <c r="AZ672" s="25">
        <f ca="1" t="shared" ref="AZ672:BD672" si="5002">AJ672-AU672-AE672</f>
        <v>22973.2136132239</v>
      </c>
      <c r="BA672" s="25">
        <f ca="1" t="shared" si="5002"/>
        <v>26106.6482520567</v>
      </c>
      <c r="BB672" s="25">
        <f ca="1" t="shared" si="5002"/>
        <v>28516.3130856803</v>
      </c>
      <c r="BC672" s="25">
        <f ca="1" t="shared" si="5002"/>
        <v>36268.5709895227</v>
      </c>
      <c r="BD672" s="25">
        <f ca="1" t="shared" si="5002"/>
        <v>45234.0733041337</v>
      </c>
      <c r="BE672" s="25">
        <f ca="1" t="shared" ref="BE672:BI672" si="5003">AZ672/Z672</f>
        <v>19771.5291627494</v>
      </c>
      <c r="BF672" s="25">
        <f ca="1" t="shared" si="5003"/>
        <v>19397.273049172</v>
      </c>
      <c r="BG672" s="25">
        <f ca="1" t="shared" si="5003"/>
        <v>18256.9528142733</v>
      </c>
      <c r="BH672" s="25">
        <f ca="1" t="shared" si="5003"/>
        <v>18963.9311374953</v>
      </c>
      <c r="BI672" s="25">
        <f ca="1" t="shared" si="5003"/>
        <v>19642.1367553404</v>
      </c>
      <c r="BJ672" s="25">
        <f ca="1" t="shared" si="4786"/>
        <v>71396.0354978099</v>
      </c>
      <c r="BK672" s="25">
        <f ca="1" t="shared" si="4787"/>
        <v>31968.8290465772</v>
      </c>
      <c r="BL672" s="25">
        <f ca="1" t="shared" si="4788"/>
        <v>103364.864544387</v>
      </c>
      <c r="BM672" s="25">
        <f ca="1">BK672*'Ejercicio 3 - TIR'!$D$5</f>
        <v>15984.4145232886</v>
      </c>
      <c r="BN672" s="25">
        <f ca="1" t="shared" si="4789"/>
        <v>87380.4500210985</v>
      </c>
      <c r="BO672" s="25">
        <f ca="1" t="shared" si="4790"/>
        <v>37943.493116742</v>
      </c>
      <c r="BP672" s="25">
        <f ca="1" t="shared" si="4791"/>
        <v>-100412.165464366</v>
      </c>
      <c r="BQ672" s="25">
        <f ca="1" t="shared" ref="BQ672:BT672" si="5004">BE672</f>
        <v>19771.5291627494</v>
      </c>
      <c r="BR672" s="25">
        <f ca="1" t="shared" si="5004"/>
        <v>19397.273049172</v>
      </c>
      <c r="BS672" s="25">
        <f ca="1" t="shared" si="5004"/>
        <v>18256.9528142733</v>
      </c>
      <c r="BT672" s="25">
        <f ca="1" t="shared" si="5004"/>
        <v>18963.9311374953</v>
      </c>
      <c r="BU672" s="25">
        <f ca="1" t="shared" si="4793"/>
        <v>57585.6298720824</v>
      </c>
      <c r="BV672" s="27">
        <f ca="1" t="shared" si="4794"/>
        <v>8.67995937909156</v>
      </c>
    </row>
    <row r="673" ht="15" customHeight="1" spans="1:74">
      <c r="A673" s="23">
        <v>672</v>
      </c>
      <c r="B673" s="24">
        <f ca="1" t="shared" ref="B673:F673" si="5005">RAND()</f>
        <v>0.802992507291681</v>
      </c>
      <c r="C673" s="25">
        <f ca="1">IF(B673&lt;=('Ejercicio 3 - TIR'!$D$13-'Ejercicio 3 - TIR'!$C$13)/('Ejercicio 3 - TIR'!$E$13-'Ejercicio 3 - TIR'!$C$13),'Ejercicio 3 - TIR'!$C$13+SQRT(('Ejercicio 3 - TIR'!$E$13-'Ejercicio 3 - TIR'!$C$13)*('Ejercicio 3 - TIR'!$D$13-'Ejercicio 3 - TIR'!$C$13)*B673),'Ejercicio 3 - TIR'!$E$13-SQRT(('Ejercicio 3 - TIR'!$E$13-'Ejercicio 3 - TIR'!$C$13)*('Ejercicio 3 - TIR'!$E$13-'Ejercicio 3 - TIR'!$D$13)*(1-B673)))</f>
        <v>84624.4027351786</v>
      </c>
      <c r="D673" s="24">
        <f ca="1" t="shared" si="5005"/>
        <v>0.215804609057717</v>
      </c>
      <c r="E673" s="25">
        <f ca="1">IF(D673&lt;=('Ejercicio 3 - TIR'!$D$14-'Ejercicio 3 - TIR'!$C$14)/('Ejercicio 3 - TIR'!$E$14-'Ejercicio 3 - TIR'!$C$14),'Ejercicio 3 - TIR'!$C$14+SQRT(('Ejercicio 3 - TIR'!$E$14-'Ejercicio 3 - TIR'!$C$14)*('Ejercicio 3 - TIR'!$D$14-'Ejercicio 3 - TIR'!$C$14)*D673),'Ejercicio 3 - TIR'!$E$14-SQRT(('Ejercicio 3 - TIR'!$E$14-'Ejercicio 3 - TIR'!$C$14)*('Ejercicio 3 - TIR'!$E$14-'Ejercicio 3 - TIR'!$D$14)*(1-D673)))</f>
        <v>29023.1015000033</v>
      </c>
      <c r="F673" s="24">
        <f ca="1" t="shared" si="5005"/>
        <v>0.123538589224093</v>
      </c>
      <c r="G673" s="25">
        <f ca="1">IF(F673&lt;=('Ejercicio 3 - TIR'!$D$18-'Ejercicio 3 - TIR'!$C$18)/('Ejercicio 3 - TIR'!$E$18-'Ejercicio 3 - TIR'!$C$18),'Ejercicio 3 - TIR'!$C$18+SQRT(('Ejercicio 3 - TIR'!$E$18-'Ejercicio 3 - TIR'!$C$18)*('Ejercicio 3 - TIR'!$D$18-'Ejercicio 3 - TIR'!$C$18)*F673),'Ejercicio 3 - TIR'!$E$18-SQRT(('Ejercicio 3 - TIR'!$E$18-'Ejercicio 3 - TIR'!$C$18)*('Ejercicio 3 - TIR'!$E$18-'Ejercicio 3 - TIR'!$D$18)*(1-F673)))</f>
        <v>34304.740222547</v>
      </c>
      <c r="H673" s="24">
        <f ca="1" t="shared" ref="H673:L673" si="5006">RAND()</f>
        <v>0.774514477326637</v>
      </c>
      <c r="I673" s="25">
        <f ca="1">IF(H673&lt;=('Ejercicio 3 - TIR'!$D$18-'Ejercicio 3 - TIR'!$C$18)/('Ejercicio 3 - TIR'!$E$18-'Ejercicio 3 - TIR'!$C$18),'Ejercicio 3 - TIR'!$C$18+SQRT(('Ejercicio 3 - TIR'!$E$18-'Ejercicio 3 - TIR'!$C$18)*('Ejercicio 3 - TIR'!$D$18-'Ejercicio 3 - TIR'!$C$18)*H673),'Ejercicio 3 - TIR'!$E$18-SQRT(('Ejercicio 3 - TIR'!$E$18-'Ejercicio 3 - TIR'!$C$18)*('Ejercicio 3 - TIR'!$E$18-'Ejercicio 3 - TIR'!$D$18)*(1-H673)))</f>
        <v>40887.6510118301</v>
      </c>
      <c r="J673" s="24">
        <f ca="1" t="shared" si="5006"/>
        <v>0.771906841222141</v>
      </c>
      <c r="K673" s="25">
        <f ca="1">IF(J673&lt;=('Ejercicio 3 - TIR'!$D$18-'Ejercicio 3 - TIR'!$C$18)/('Ejercicio 3 - TIR'!$E$18-'Ejercicio 3 - TIR'!$C$18),'Ejercicio 3 - TIR'!$C$18+SQRT(('Ejercicio 3 - TIR'!$E$18-'Ejercicio 3 - TIR'!$C$18)*('Ejercicio 3 - TIR'!$D$18-'Ejercicio 3 - TIR'!$C$18)*J673),'Ejercicio 3 - TIR'!$E$18-SQRT(('Ejercicio 3 - TIR'!$E$18-'Ejercicio 3 - TIR'!$C$18)*('Ejercicio 3 - TIR'!$E$18-'Ejercicio 3 - TIR'!$D$18)*(1-J673)))</f>
        <v>40863.94065464</v>
      </c>
      <c r="L673" s="24">
        <f ca="1" t="shared" si="5006"/>
        <v>0.538288943392342</v>
      </c>
      <c r="M673" s="25">
        <f ca="1">IF(L673&lt;=('Ejercicio 3 - TIR'!$D$18-'Ejercicio 3 - TIR'!$C$18)/('Ejercicio 3 - TIR'!$E$18-'Ejercicio 3 - TIR'!$C$18),'Ejercicio 3 - TIR'!$C$18+SQRT(('Ejercicio 3 - TIR'!$E$18-'Ejercicio 3 - TIR'!$C$18)*('Ejercicio 3 - TIR'!$D$18-'Ejercicio 3 - TIR'!$C$18)*L673),'Ejercicio 3 - TIR'!$E$18-SQRT(('Ejercicio 3 - TIR'!$E$18-'Ejercicio 3 - TIR'!$C$18)*('Ejercicio 3 - TIR'!$E$18-'Ejercicio 3 - TIR'!$D$18)*(1-L673)))</f>
        <v>38985.7298818099</v>
      </c>
      <c r="N673" s="24">
        <f ca="1" t="shared" ref="N673:R673" si="5007">RAND()</f>
        <v>0.707226642729271</v>
      </c>
      <c r="O673" s="25">
        <f ca="1">IF(N673&lt;=('Ejercicio 3 - TIR'!$D$18-'Ejercicio 3 - TIR'!$C$18)/('Ejercicio 3 - TIR'!$E$18-'Ejercicio 3 - TIR'!$C$18),'Ejercicio 3 - TIR'!$C$18+SQRT(('Ejercicio 3 - TIR'!$E$18-'Ejercicio 3 - TIR'!$C$18)*('Ejercicio 3 - TIR'!$D$18-'Ejercicio 3 - TIR'!$C$18)*N673),'Ejercicio 3 - TIR'!$E$18-SQRT(('Ejercicio 3 - TIR'!$E$18-'Ejercicio 3 - TIR'!$C$18)*('Ejercicio 3 - TIR'!$E$18-'Ejercicio 3 - TIR'!$D$18)*(1-N673)))</f>
        <v>40314.0634025518</v>
      </c>
      <c r="P673" s="24">
        <f ca="1" t="shared" si="5007"/>
        <v>0.937351532826536</v>
      </c>
      <c r="Q673" s="26">
        <f ca="1">IF(P673&lt;=('Ejercicio 3 - TIR'!$D$22-'Ejercicio 3 - TIR'!$C$22)/('Ejercicio 3 - TIR'!$E$22-'Ejercicio 3 - TIR'!$C$22),'Ejercicio 3 - TIR'!$C$22+SQRT(('Ejercicio 3 - TIR'!$E$22-'Ejercicio 3 - TIR'!$C$22)*('Ejercicio 3 - TIR'!$D$22-'Ejercicio 3 - TIR'!$C$22)*P673),'Ejercicio 3 - TIR'!$E$22-SQRT(('Ejercicio 3 - TIR'!$E$22-'Ejercicio 3 - TIR'!$C$22)*('Ejercicio 3 - TIR'!$E$22-'Ejercicio 3 - TIR'!$D$22)*(1-P673)))</f>
        <v>0.169380807897385</v>
      </c>
      <c r="R673" s="24">
        <f ca="1" t="shared" si="5007"/>
        <v>0.233697079828518</v>
      </c>
      <c r="S673" s="26">
        <f ca="1">IF(R673&lt;=('Ejercicio 3 - TIR'!$D$23-'Ejercicio 3 - TIR'!$C$23)/('Ejercicio 3 - TIR'!$E$23-'Ejercicio 3 - TIR'!$C$23),'Ejercicio 3 - TIR'!$C$23+SQRT(('Ejercicio 3 - TIR'!$E$23-'Ejercicio 3 - TIR'!$C$23)*('Ejercicio 3 - TIR'!$D$23-'Ejercicio 3 - TIR'!$C$23)*R673),'Ejercicio 3 - TIR'!$E$23-SQRT(('Ejercicio 3 - TIR'!$E$23-'Ejercicio 3 - TIR'!$C$23)*('Ejercicio 3 - TIR'!$E$23-'Ejercicio 3 - TIR'!$D$23)*(1-R673)))</f>
        <v>0.140509869421606</v>
      </c>
      <c r="T673" s="24">
        <f ca="1" t="shared" ref="T673:X673" si="5008">RAND()</f>
        <v>0.721480375645736</v>
      </c>
      <c r="U673" s="26">
        <f ca="1">IF(T673&lt;=('Ejercicio 3 - TIR'!$D$24-'Ejercicio 3 - TIR'!$C$24)/('Ejercicio 3 - TIR'!$E$24-'Ejercicio 3 - TIR'!$C$24),'Ejercicio 3 - TIR'!$C$24+SQRT(('Ejercicio 3 - TIR'!$E$24-'Ejercicio 3 - TIR'!$C$24)*('Ejercicio 3 - TIR'!$D$24-'Ejercicio 3 - TIR'!$C$24)*T673),'Ejercicio 3 - TIR'!$E$24-SQRT(('Ejercicio 3 - TIR'!$E$24-'Ejercicio 3 - TIR'!$C$24)*('Ejercicio 3 - TIR'!$E$24-'Ejercicio 3 - TIR'!$D$24)*(1-T673)))</f>
        <v>0.192074116877135</v>
      </c>
      <c r="V673" s="24">
        <f ca="1" t="shared" si="5008"/>
        <v>0.322962736905988</v>
      </c>
      <c r="W673" s="26">
        <f ca="1">IF(V673&lt;=('Ejercicio 3 - TIR'!$D$25-'Ejercicio 3 - TIR'!$C$25)/('Ejercicio 3 - TIR'!$E$25-'Ejercicio 3 - TIR'!$C$25),'Ejercicio 3 - TIR'!$C$25+SQRT(('Ejercicio 3 - TIR'!$E$25-'Ejercicio 3 - TIR'!$C$25)*('Ejercicio 3 - TIR'!$D$25-'Ejercicio 3 - TIR'!$C$25)*V673),'Ejercicio 3 - TIR'!$E$25-SQRT(('Ejercicio 3 - TIR'!$E$25-'Ejercicio 3 - TIR'!$C$25)*('Ejercicio 3 - TIR'!$E$25-'Ejercicio 3 - TIR'!$D$25)*(1-V673)))</f>
        <v>0.201321150169411</v>
      </c>
      <c r="X673" s="24">
        <f ca="1" t="shared" si="5008"/>
        <v>0.490861668375673</v>
      </c>
      <c r="Y673" s="26">
        <f ca="1">IF(X673&lt;=('Ejercicio 3 - TIR'!$D$26-'Ejercicio 3 - TIR'!$C$26)/('Ejercicio 3 - TIR'!$E$26-'Ejercicio 3 - TIR'!$C$26),'Ejercicio 3 - TIR'!$C$26+SQRT(('Ejercicio 3 - TIR'!$E$26-'Ejercicio 3 - TIR'!$C$26)*('Ejercicio 3 - TIR'!$D$26-'Ejercicio 3 - TIR'!$C$26)*X673),'Ejercicio 3 - TIR'!$E$26-SQRT(('Ejercicio 3 - TIR'!$E$26-'Ejercicio 3 - TIR'!$C$26)*('Ejercicio 3 - TIR'!$E$26-'Ejercicio 3 - TIR'!$D$26)*(1-X673)))</f>
        <v>0.227565784159851</v>
      </c>
      <c r="Z673" s="24">
        <f ca="1" t="shared" si="4764"/>
        <v>1.16938080789739</v>
      </c>
      <c r="AA673" s="24">
        <f ca="1" t="shared" si="4765"/>
        <v>1.33369035251918</v>
      </c>
      <c r="AB673" s="24">
        <f ca="1" t="shared" si="4766"/>
        <v>1.58985774916685</v>
      </c>
      <c r="AC673" s="24">
        <f ca="1" t="shared" si="4767"/>
        <v>1.90992973983488</v>
      </c>
      <c r="AD673" s="24">
        <f ca="1" t="shared" si="4768"/>
        <v>2.34456439877062</v>
      </c>
      <c r="AE673" s="23">
        <f ca="1" t="shared" si="4769"/>
        <v>4915.95637975837</v>
      </c>
      <c r="AF673" s="23">
        <f ca="1" t="shared" si="4770"/>
        <v>5606.69676876053</v>
      </c>
      <c r="AG673" s="23">
        <f ca="1" t="shared" si="4771"/>
        <v>6683.59809921809</v>
      </c>
      <c r="AH673" s="23">
        <f ca="1" t="shared" si="4772"/>
        <v>8029.14775582277</v>
      </c>
      <c r="AI673" s="23">
        <f ca="1" t="shared" si="4773"/>
        <v>9856.30706101188</v>
      </c>
      <c r="AJ673" s="25">
        <f ca="1" t="shared" si="4774"/>
        <v>40115.3048361519</v>
      </c>
      <c r="AK673" s="25">
        <f ca="1" t="shared" si="4775"/>
        <v>54531.4656916488</v>
      </c>
      <c r="AL673" s="25">
        <f ca="1" t="shared" si="4776"/>
        <v>64967.8527112739</v>
      </c>
      <c r="AM673" s="25">
        <f ca="1" t="shared" si="4777"/>
        <v>74460.0049304379</v>
      </c>
      <c r="AN673" s="25">
        <f ca="1" t="shared" si="4778"/>
        <v>94518.9178234044</v>
      </c>
      <c r="AO673" s="25">
        <f ca="1">C673/'Ejercicio 3 - TIR'!$D$7</f>
        <v>16924.8805470357</v>
      </c>
      <c r="AP673" s="25">
        <f ca="1" t="shared" si="4779"/>
        <v>23190.4242891162</v>
      </c>
      <c r="AQ673" s="25">
        <f ca="1" t="shared" si="4780"/>
        <v>37606.5851446131</v>
      </c>
      <c r="AR673" s="25">
        <f ca="1" t="shared" si="4781"/>
        <v>48042.9721642382</v>
      </c>
      <c r="AS673" s="25">
        <f ca="1" t="shared" si="4782"/>
        <v>57535.1243834022</v>
      </c>
      <c r="AT673" s="25">
        <f ca="1" t="shared" si="4783"/>
        <v>77594.0372763687</v>
      </c>
      <c r="AU673" s="25">
        <f ca="1">AP673*'Ejercicio 3 - TIR'!$D$5</f>
        <v>11595.2121445581</v>
      </c>
      <c r="AV673" s="25">
        <f ca="1">AQ673*'Ejercicio 3 - TIR'!$D$5</f>
        <v>18803.2925723065</v>
      </c>
      <c r="AW673" s="25">
        <f ca="1">AR673*'Ejercicio 3 - TIR'!$D$5</f>
        <v>24021.4860821191</v>
      </c>
      <c r="AX673" s="25">
        <f ca="1">AS673*'Ejercicio 3 - TIR'!$D$5</f>
        <v>28767.5621917011</v>
      </c>
      <c r="AY673" s="25">
        <f ca="1">AT673*'Ejercicio 3 - TIR'!$D$5</f>
        <v>38797.0186381844</v>
      </c>
      <c r="AZ673" s="25">
        <f ca="1" t="shared" ref="AZ673:BD673" si="5009">AJ673-AU673-AE673</f>
        <v>23604.1363118355</v>
      </c>
      <c r="BA673" s="25">
        <f ca="1" t="shared" si="5009"/>
        <v>30121.4763505817</v>
      </c>
      <c r="BB673" s="25">
        <f ca="1" t="shared" si="5009"/>
        <v>34262.7685299367</v>
      </c>
      <c r="BC673" s="25">
        <f ca="1" t="shared" si="5009"/>
        <v>37663.2949829141</v>
      </c>
      <c r="BD673" s="25">
        <f ca="1" t="shared" si="5009"/>
        <v>45865.5921242082</v>
      </c>
      <c r="BE673" s="25">
        <f ca="1" t="shared" ref="BE673:BI673" si="5010">AZ673/Z673</f>
        <v>20185.1579506227</v>
      </c>
      <c r="BF673" s="25">
        <f ca="1" t="shared" si="5010"/>
        <v>22585.0597881929</v>
      </c>
      <c r="BG673" s="25">
        <f ca="1" t="shared" si="5010"/>
        <v>21550.8390910393</v>
      </c>
      <c r="BH673" s="25">
        <f ca="1" t="shared" si="5010"/>
        <v>19719.728007466</v>
      </c>
      <c r="BI673" s="25">
        <f ca="1" t="shared" si="5010"/>
        <v>19562.5217836874</v>
      </c>
      <c r="BJ673" s="25">
        <f ca="1" t="shared" si="4786"/>
        <v>68046.5305188139</v>
      </c>
      <c r="BK673" s="25">
        <f ca="1" t="shared" si="4787"/>
        <v>39681.4723840254</v>
      </c>
      <c r="BL673" s="25">
        <f ca="1" t="shared" si="4788"/>
        <v>107728.002902839</v>
      </c>
      <c r="BM673" s="25">
        <f ca="1">BK673*'Ejercicio 3 - TIR'!$D$5</f>
        <v>19840.7361920127</v>
      </c>
      <c r="BN673" s="25">
        <f ca="1" t="shared" si="4789"/>
        <v>87887.2667108266</v>
      </c>
      <c r="BO673" s="25">
        <f ca="1" t="shared" si="4790"/>
        <v>37485.5417735212</v>
      </c>
      <c r="BP673" s="25">
        <f ca="1" t="shared" si="4791"/>
        <v>-113647.504235182</v>
      </c>
      <c r="BQ673" s="25">
        <f ca="1" t="shared" ref="BQ673:BT673" si="5011">BE673</f>
        <v>20185.1579506227</v>
      </c>
      <c r="BR673" s="25">
        <f ca="1" t="shared" si="5011"/>
        <v>22585.0597881929</v>
      </c>
      <c r="BS673" s="25">
        <f ca="1" t="shared" si="5011"/>
        <v>21550.8390910393</v>
      </c>
      <c r="BT673" s="25">
        <f ca="1" t="shared" si="5011"/>
        <v>19719.728007466</v>
      </c>
      <c r="BU673" s="25">
        <f ca="1" t="shared" si="4793"/>
        <v>57048.0635572086</v>
      </c>
      <c r="BV673" s="27">
        <f ca="1" t="shared" si="4794"/>
        <v>6.50718502457199</v>
      </c>
    </row>
    <row r="674" ht="15" customHeight="1" spans="1:74">
      <c r="A674" s="23">
        <v>673</v>
      </c>
      <c r="B674" s="24">
        <f ca="1" t="shared" ref="B674:F674" si="5012">RAND()</f>
        <v>0.806424230296837</v>
      </c>
      <c r="C674" s="25">
        <f ca="1">IF(B674&lt;=('Ejercicio 3 - TIR'!$D$13-'Ejercicio 3 - TIR'!$C$13)/('Ejercicio 3 - TIR'!$E$13-'Ejercicio 3 - TIR'!$C$13),'Ejercicio 3 - TIR'!$C$13+SQRT(('Ejercicio 3 - TIR'!$E$13-'Ejercicio 3 - TIR'!$C$13)*('Ejercicio 3 - TIR'!$D$13-'Ejercicio 3 - TIR'!$C$13)*B674),'Ejercicio 3 - TIR'!$E$13-SQRT(('Ejercicio 3 - TIR'!$E$13-'Ejercicio 3 - TIR'!$C$13)*('Ejercicio 3 - TIR'!$E$13-'Ejercicio 3 - TIR'!$D$13)*(1-B674)))</f>
        <v>84758.9067438128</v>
      </c>
      <c r="D674" s="24">
        <f ca="1" t="shared" si="5012"/>
        <v>0.32487124246631</v>
      </c>
      <c r="E674" s="25">
        <f ca="1">IF(D674&lt;=('Ejercicio 3 - TIR'!$D$14-'Ejercicio 3 - TIR'!$C$14)/('Ejercicio 3 - TIR'!$E$14-'Ejercicio 3 - TIR'!$C$14),'Ejercicio 3 - TIR'!$C$14+SQRT(('Ejercicio 3 - TIR'!$E$14-'Ejercicio 3 - TIR'!$C$14)*('Ejercicio 3 - TIR'!$D$14-'Ejercicio 3 - TIR'!$C$14)*D674),'Ejercicio 3 - TIR'!$E$14-SQRT(('Ejercicio 3 - TIR'!$E$14-'Ejercicio 3 - TIR'!$C$14)*('Ejercicio 3 - TIR'!$E$14-'Ejercicio 3 - TIR'!$D$14)*(1-D674)))</f>
        <v>29936.1263339762</v>
      </c>
      <c r="F674" s="24">
        <f ca="1" t="shared" si="5012"/>
        <v>0.535824072662273</v>
      </c>
      <c r="G674" s="25">
        <f ca="1">IF(F674&lt;=('Ejercicio 3 - TIR'!$D$18-'Ejercicio 3 - TIR'!$C$18)/('Ejercicio 3 - TIR'!$E$18-'Ejercicio 3 - TIR'!$C$18),'Ejercicio 3 - TIR'!$C$18+SQRT(('Ejercicio 3 - TIR'!$E$18-'Ejercicio 3 - TIR'!$C$18)*('Ejercicio 3 - TIR'!$D$18-'Ejercicio 3 - TIR'!$C$18)*F674),'Ejercicio 3 - TIR'!$E$18-SQRT(('Ejercicio 3 - TIR'!$E$18-'Ejercicio 3 - TIR'!$C$18)*('Ejercicio 3 - TIR'!$E$18-'Ejercicio 3 - TIR'!$D$18)*(1-F674)))</f>
        <v>38965.1330664604</v>
      </c>
      <c r="H674" s="24">
        <f ca="1" t="shared" ref="H674:L674" si="5013">RAND()</f>
        <v>0.48431021514141</v>
      </c>
      <c r="I674" s="25">
        <f ca="1">IF(H674&lt;=('Ejercicio 3 - TIR'!$D$18-'Ejercicio 3 - TIR'!$C$18)/('Ejercicio 3 - TIR'!$E$18-'Ejercicio 3 - TIR'!$C$18),'Ejercicio 3 - TIR'!$C$18+SQRT(('Ejercicio 3 - TIR'!$E$18-'Ejercicio 3 - TIR'!$C$18)*('Ejercicio 3 - TIR'!$D$18-'Ejercicio 3 - TIR'!$C$18)*H674),'Ejercicio 3 - TIR'!$E$18-SQRT(('Ejercicio 3 - TIR'!$E$18-'Ejercicio 3 - TIR'!$C$18)*('Ejercicio 3 - TIR'!$E$18-'Ejercicio 3 - TIR'!$D$18)*(1-H674)))</f>
        <v>38523.293510798</v>
      </c>
      <c r="J674" s="24">
        <f ca="1" t="shared" si="5013"/>
        <v>0.129857801357658</v>
      </c>
      <c r="K674" s="25">
        <f ca="1">IF(J674&lt;=('Ejercicio 3 - TIR'!$D$18-'Ejercicio 3 - TIR'!$C$18)/('Ejercicio 3 - TIR'!$E$18-'Ejercicio 3 - TIR'!$C$18),'Ejercicio 3 - TIR'!$C$18+SQRT(('Ejercicio 3 - TIR'!$E$18-'Ejercicio 3 - TIR'!$C$18)*('Ejercicio 3 - TIR'!$D$18-'Ejercicio 3 - TIR'!$C$18)*J674),'Ejercicio 3 - TIR'!$E$18-SQRT(('Ejercicio 3 - TIR'!$E$18-'Ejercicio 3 - TIR'!$C$18)*('Ejercicio 3 - TIR'!$E$18-'Ejercicio 3 - TIR'!$D$18)*(1-J674)))</f>
        <v>34413.4646485101</v>
      </c>
      <c r="L674" s="24">
        <f ca="1" t="shared" si="5013"/>
        <v>0.782524376021367</v>
      </c>
      <c r="M674" s="25">
        <f ca="1">IF(L674&lt;=('Ejercicio 3 - TIR'!$D$18-'Ejercicio 3 - TIR'!$C$18)/('Ejercicio 3 - TIR'!$E$18-'Ejercicio 3 - TIR'!$C$18),'Ejercicio 3 - TIR'!$C$18+SQRT(('Ejercicio 3 - TIR'!$E$18-'Ejercicio 3 - TIR'!$C$18)*('Ejercicio 3 - TIR'!$D$18-'Ejercicio 3 - TIR'!$C$18)*L674),'Ejercicio 3 - TIR'!$E$18-SQRT(('Ejercicio 3 - TIR'!$E$18-'Ejercicio 3 - TIR'!$C$18)*('Ejercicio 3 - TIR'!$E$18-'Ejercicio 3 - TIR'!$D$18)*(1-L674)))</f>
        <v>40961.3527266673</v>
      </c>
      <c r="N674" s="24">
        <f ca="1" t="shared" ref="N674:R674" si="5014">RAND()</f>
        <v>0.132489195685925</v>
      </c>
      <c r="O674" s="25">
        <f ca="1">IF(N674&lt;=('Ejercicio 3 - TIR'!$D$18-'Ejercicio 3 - TIR'!$C$18)/('Ejercicio 3 - TIR'!$E$18-'Ejercicio 3 - TIR'!$C$18),'Ejercicio 3 - TIR'!$C$18+SQRT(('Ejercicio 3 - TIR'!$E$18-'Ejercicio 3 - TIR'!$C$18)*('Ejercicio 3 - TIR'!$D$18-'Ejercicio 3 - TIR'!$C$18)*N674),'Ejercicio 3 - TIR'!$E$18-SQRT(('Ejercicio 3 - TIR'!$E$18-'Ejercicio 3 - TIR'!$C$18)*('Ejercicio 3 - TIR'!$E$18-'Ejercicio 3 - TIR'!$D$18)*(1-N674)))</f>
        <v>34457.956858572</v>
      </c>
      <c r="P674" s="24">
        <f ca="1" t="shared" si="5014"/>
        <v>0.735240510056572</v>
      </c>
      <c r="Q674" s="26">
        <f ca="1">IF(P674&lt;=('Ejercicio 3 - TIR'!$D$22-'Ejercicio 3 - TIR'!$C$22)/('Ejercicio 3 - TIR'!$E$22-'Ejercicio 3 - TIR'!$C$22),'Ejercicio 3 - TIR'!$C$22+SQRT(('Ejercicio 3 - TIR'!$E$22-'Ejercicio 3 - TIR'!$C$22)*('Ejercicio 3 - TIR'!$D$22-'Ejercicio 3 - TIR'!$C$22)*P674),'Ejercicio 3 - TIR'!$E$22-SQRT(('Ejercicio 3 - TIR'!$E$22-'Ejercicio 3 - TIR'!$C$22)*('Ejercicio 3 - TIR'!$E$22-'Ejercicio 3 - TIR'!$D$22)*(1-P674)))</f>
        <v>0.158169583561046</v>
      </c>
      <c r="R674" s="24">
        <f ca="1" t="shared" si="5014"/>
        <v>0.826600220256607</v>
      </c>
      <c r="S674" s="26">
        <f ca="1">IF(R674&lt;=('Ejercicio 3 - TIR'!$D$23-'Ejercicio 3 - TIR'!$C$23)/('Ejercicio 3 - TIR'!$E$23-'Ejercicio 3 - TIR'!$C$23),'Ejercicio 3 - TIR'!$C$23+SQRT(('Ejercicio 3 - TIR'!$E$23-'Ejercicio 3 - TIR'!$C$23)*('Ejercicio 3 - TIR'!$D$23-'Ejercicio 3 - TIR'!$C$23)*R674),'Ejercicio 3 - TIR'!$E$23-SQRT(('Ejercicio 3 - TIR'!$E$23-'Ejercicio 3 - TIR'!$C$23)*('Ejercicio 3 - TIR'!$E$23-'Ejercicio 3 - TIR'!$D$23)*(1-R674)))</f>
        <v>0.162333092983261</v>
      </c>
      <c r="T674" s="24">
        <f ca="1" t="shared" ref="T674:X674" si="5015">RAND()</f>
        <v>0.0492080294117576</v>
      </c>
      <c r="U674" s="26">
        <f ca="1">IF(T674&lt;=('Ejercicio 3 - TIR'!$D$24-'Ejercicio 3 - TIR'!$C$24)/('Ejercicio 3 - TIR'!$E$24-'Ejercicio 3 - TIR'!$C$24),'Ejercicio 3 - TIR'!$C$24+SQRT(('Ejercicio 3 - TIR'!$E$24-'Ejercicio 3 - TIR'!$C$24)*('Ejercicio 3 - TIR'!$D$24-'Ejercicio 3 - TIR'!$C$24)*T674),'Ejercicio 3 - TIR'!$E$24-SQRT(('Ejercicio 3 - TIR'!$E$24-'Ejercicio 3 - TIR'!$C$24)*('Ejercicio 3 - TIR'!$E$24-'Ejercicio 3 - TIR'!$D$24)*(1-T674)))</f>
        <v>0.160165474005903</v>
      </c>
      <c r="V674" s="24">
        <f ca="1" t="shared" si="5015"/>
        <v>0.99495041897099</v>
      </c>
      <c r="W674" s="26">
        <f ca="1">IF(V674&lt;=('Ejercicio 3 - TIR'!$D$25-'Ejercicio 3 - TIR'!$C$25)/('Ejercicio 3 - TIR'!$E$25-'Ejercicio 3 - TIR'!$C$25),'Ejercicio 3 - TIR'!$C$25+SQRT(('Ejercicio 3 - TIR'!$E$25-'Ejercicio 3 - TIR'!$C$25)*('Ejercicio 3 - TIR'!$D$25-'Ejercicio 3 - TIR'!$C$25)*V674),'Ejercicio 3 - TIR'!$E$25-SQRT(('Ejercicio 3 - TIR'!$E$25-'Ejercicio 3 - TIR'!$C$25)*('Ejercicio 3 - TIR'!$E$25-'Ejercicio 3 - TIR'!$D$25)*(1-V674)))</f>
        <v>0.245796009800019</v>
      </c>
      <c r="X674" s="24">
        <f ca="1" t="shared" si="5015"/>
        <v>0.710747021045274</v>
      </c>
      <c r="Y674" s="26">
        <f ca="1">IF(X674&lt;=('Ejercicio 3 - TIR'!$D$26-'Ejercicio 3 - TIR'!$C$26)/('Ejercicio 3 - TIR'!$E$26-'Ejercicio 3 - TIR'!$C$26),'Ejercicio 3 - TIR'!$C$26+SQRT(('Ejercicio 3 - TIR'!$E$26-'Ejercicio 3 - TIR'!$C$26)*('Ejercicio 3 - TIR'!$D$26-'Ejercicio 3 - TIR'!$C$26)*X674),'Ejercicio 3 - TIR'!$E$26-SQRT(('Ejercicio 3 - TIR'!$E$26-'Ejercicio 3 - TIR'!$C$26)*('Ejercicio 3 - TIR'!$E$26-'Ejercicio 3 - TIR'!$D$26)*(1-X674)))</f>
        <v>0.240478283357684</v>
      </c>
      <c r="Z674" s="24">
        <f ca="1" t="shared" si="4764"/>
        <v>1.15816958356105</v>
      </c>
      <c r="AA674" s="24">
        <f ca="1" t="shared" si="4765"/>
        <v>1.34617883425965</v>
      </c>
      <c r="AB674" s="24">
        <f ca="1" t="shared" si="4766"/>
        <v>1.56179020534556</v>
      </c>
      <c r="AC674" s="24">
        <f ca="1" t="shared" si="4767"/>
        <v>1.94567200596425</v>
      </c>
      <c r="AD674" s="24">
        <f ca="1" t="shared" si="4768"/>
        <v>2.41356386993563</v>
      </c>
      <c r="AE674" s="23">
        <f ca="1" t="shared" si="4769"/>
        <v>4734.98463567587</v>
      </c>
      <c r="AF674" s="23">
        <f ca="1" t="shared" si="4770"/>
        <v>5503.62933681335</v>
      </c>
      <c r="AG674" s="23">
        <f ca="1" t="shared" si="4771"/>
        <v>6385.12073829685</v>
      </c>
      <c r="AH674" s="23">
        <f ca="1" t="shared" si="4772"/>
        <v>7954.55793786157</v>
      </c>
      <c r="AI674" s="23">
        <f ca="1" t="shared" si="4773"/>
        <v>9867.45637562776</v>
      </c>
      <c r="AJ674" s="25">
        <f ca="1" t="shared" si="4774"/>
        <v>45128.2319369831</v>
      </c>
      <c r="AK674" s="25">
        <f ca="1" t="shared" si="4775"/>
        <v>51859.2423502082</v>
      </c>
      <c r="AL674" s="25">
        <f ca="1" t="shared" si="4776"/>
        <v>53746.6120200487</v>
      </c>
      <c r="AM674" s="25">
        <f ca="1" t="shared" si="4777"/>
        <v>79697.3573267038</v>
      </c>
      <c r="AN674" s="25">
        <f ca="1" t="shared" si="4778"/>
        <v>83166.4797056499</v>
      </c>
      <c r="AO674" s="25">
        <f ca="1">C674/'Ejercicio 3 - TIR'!$D$7</f>
        <v>16951.7813487626</v>
      </c>
      <c r="AP674" s="25">
        <f ca="1" t="shared" si="4779"/>
        <v>28176.4505882206</v>
      </c>
      <c r="AQ674" s="25">
        <f ca="1" t="shared" si="4780"/>
        <v>34907.4610014457</v>
      </c>
      <c r="AR674" s="25">
        <f ca="1" t="shared" si="4781"/>
        <v>36794.8306712861</v>
      </c>
      <c r="AS674" s="25">
        <f ca="1" t="shared" si="4782"/>
        <v>62745.5759779413</v>
      </c>
      <c r="AT674" s="25">
        <f ca="1" t="shared" si="4783"/>
        <v>66214.6983568873</v>
      </c>
      <c r="AU674" s="25">
        <f ca="1">AP674*'Ejercicio 3 - TIR'!$D$5</f>
        <v>14088.2252941103</v>
      </c>
      <c r="AV674" s="25">
        <f ca="1">AQ674*'Ejercicio 3 - TIR'!$D$5</f>
        <v>17453.7305007228</v>
      </c>
      <c r="AW674" s="25">
        <f ca="1">AR674*'Ejercicio 3 - TIR'!$D$5</f>
        <v>18397.4153356431</v>
      </c>
      <c r="AX674" s="25">
        <f ca="1">AS674*'Ejercicio 3 - TIR'!$D$5</f>
        <v>31372.7879889706</v>
      </c>
      <c r="AY674" s="25">
        <f ca="1">AT674*'Ejercicio 3 - TIR'!$D$5</f>
        <v>33107.3491784437</v>
      </c>
      <c r="AZ674" s="25">
        <f ca="1" t="shared" ref="AZ674:BD674" si="5016">AJ674-AU674-AE674</f>
        <v>26305.022007197</v>
      </c>
      <c r="BA674" s="25">
        <f ca="1" t="shared" si="5016"/>
        <v>28901.882512672</v>
      </c>
      <c r="BB674" s="25">
        <f ca="1" t="shared" si="5016"/>
        <v>28964.0759461088</v>
      </c>
      <c r="BC674" s="25">
        <f ca="1" t="shared" si="5016"/>
        <v>40370.0113998716</v>
      </c>
      <c r="BD674" s="25">
        <f ca="1" t="shared" si="5016"/>
        <v>40191.6741515785</v>
      </c>
      <c r="BE674" s="25">
        <f ca="1" t="shared" ref="BE674:BI674" si="5017">AZ674/Z674</f>
        <v>22712.5823200402</v>
      </c>
      <c r="BF674" s="25">
        <f ca="1" t="shared" si="5017"/>
        <v>21469.5713356444</v>
      </c>
      <c r="BG674" s="25">
        <f ca="1" t="shared" si="5017"/>
        <v>18545.4332130994</v>
      </c>
      <c r="BH674" s="25">
        <f ca="1" t="shared" si="5017"/>
        <v>20748.6211839003</v>
      </c>
      <c r="BI674" s="25">
        <f ca="1" t="shared" si="5017"/>
        <v>16652.41788387</v>
      </c>
      <c r="BJ674" s="25">
        <f ca="1" t="shared" si="4786"/>
        <v>72252.7529255135</v>
      </c>
      <c r="BK674" s="25">
        <f ca="1" t="shared" si="4787"/>
        <v>40914.206994422</v>
      </c>
      <c r="BL674" s="25">
        <f ca="1" t="shared" si="4788"/>
        <v>113166.959919935</v>
      </c>
      <c r="BM674" s="25">
        <f ca="1">BK674*'Ejercicio 3 - TIR'!$D$5</f>
        <v>20457.103497211</v>
      </c>
      <c r="BN674" s="25">
        <f ca="1" t="shared" si="4789"/>
        <v>92709.8564227245</v>
      </c>
      <c r="BO674" s="25">
        <f ca="1" t="shared" si="4790"/>
        <v>38412.0170083575</v>
      </c>
      <c r="BP674" s="25">
        <f ca="1" t="shared" si="4791"/>
        <v>-114695.033077789</v>
      </c>
      <c r="BQ674" s="25">
        <f ca="1" t="shared" ref="BQ674:BT674" si="5018">BE674</f>
        <v>22712.5823200402</v>
      </c>
      <c r="BR674" s="25">
        <f ca="1" t="shared" si="5018"/>
        <v>21469.5713356444</v>
      </c>
      <c r="BS674" s="25">
        <f ca="1" t="shared" si="5018"/>
        <v>18545.4332130994</v>
      </c>
      <c r="BT674" s="25">
        <f ca="1" t="shared" si="5018"/>
        <v>20748.6211839003</v>
      </c>
      <c r="BU674" s="25">
        <f ca="1" t="shared" si="4793"/>
        <v>55064.4348922274</v>
      </c>
      <c r="BV674" s="27">
        <f ca="1" t="shared" si="4794"/>
        <v>5.71939554514747</v>
      </c>
    </row>
    <row r="675" ht="15" customHeight="1" spans="1:74">
      <c r="A675" s="23">
        <v>674</v>
      </c>
      <c r="B675" s="24">
        <f ca="1" t="shared" ref="B675:F675" si="5019">RAND()</f>
        <v>0.851133048192134</v>
      </c>
      <c r="C675" s="25">
        <f ca="1">IF(B675&lt;=('Ejercicio 3 - TIR'!$D$13-'Ejercicio 3 - TIR'!$C$13)/('Ejercicio 3 - TIR'!$E$13-'Ejercicio 3 - TIR'!$C$13),'Ejercicio 3 - TIR'!$C$13+SQRT(('Ejercicio 3 - TIR'!$E$13-'Ejercicio 3 - TIR'!$C$13)*('Ejercicio 3 - TIR'!$D$13-'Ejercicio 3 - TIR'!$C$13)*B675),'Ejercicio 3 - TIR'!$E$13-SQRT(('Ejercicio 3 - TIR'!$E$13-'Ejercicio 3 - TIR'!$C$13)*('Ejercicio 3 - TIR'!$E$13-'Ejercicio 3 - TIR'!$D$13)*(1-B675)))</f>
        <v>86634.3596423726</v>
      </c>
      <c r="D675" s="24">
        <f ca="1" t="shared" si="5019"/>
        <v>0.496865031845918</v>
      </c>
      <c r="E675" s="25">
        <f ca="1">IF(D675&lt;=('Ejercicio 3 - TIR'!$D$14-'Ejercicio 3 - TIR'!$C$14)/('Ejercicio 3 - TIR'!$E$14-'Ejercicio 3 - TIR'!$C$14),'Ejercicio 3 - TIR'!$C$14+SQRT(('Ejercicio 3 - TIR'!$E$14-'Ejercicio 3 - TIR'!$C$14)*('Ejercicio 3 - TIR'!$D$14-'Ejercicio 3 - TIR'!$C$14)*D675),'Ejercicio 3 - TIR'!$E$14-SQRT(('Ejercicio 3 - TIR'!$E$14-'Ejercicio 3 - TIR'!$C$14)*('Ejercicio 3 - TIR'!$E$14-'Ejercicio 3 - TIR'!$D$14)*(1-D675)))</f>
        <v>31312.6387652457</v>
      </c>
      <c r="F675" s="24">
        <f ca="1" t="shared" si="5019"/>
        <v>0.0593538620621579</v>
      </c>
      <c r="G675" s="25">
        <f ca="1">IF(F675&lt;=('Ejercicio 3 - TIR'!$D$18-'Ejercicio 3 - TIR'!$C$18)/('Ejercicio 3 - TIR'!$E$18-'Ejercicio 3 - TIR'!$C$18),'Ejercicio 3 - TIR'!$C$18+SQRT(('Ejercicio 3 - TIR'!$E$18-'Ejercicio 3 - TIR'!$C$18)*('Ejercicio 3 - TIR'!$D$18-'Ejercicio 3 - TIR'!$C$18)*F675),'Ejercicio 3 - TIR'!$E$18-SQRT(('Ejercicio 3 - TIR'!$E$18-'Ejercicio 3 - TIR'!$C$18)*('Ejercicio 3 - TIR'!$E$18-'Ejercicio 3 - TIR'!$D$18)*(1-F675)))</f>
        <v>32983.8028268174</v>
      </c>
      <c r="H675" s="24">
        <f ca="1" t="shared" ref="H675:L675" si="5020">RAND()</f>
        <v>0.99917100456881</v>
      </c>
      <c r="I675" s="25">
        <f ca="1">IF(H675&lt;=('Ejercicio 3 - TIR'!$D$18-'Ejercicio 3 - TIR'!$C$18)/('Ejercicio 3 - TIR'!$E$18-'Ejercicio 3 - TIR'!$C$18),'Ejercicio 3 - TIR'!$C$18+SQRT(('Ejercicio 3 - TIR'!$E$18-'Ejercicio 3 - TIR'!$C$18)*('Ejercicio 3 - TIR'!$D$18-'Ejercicio 3 - TIR'!$C$18)*H675),'Ejercicio 3 - TIR'!$E$18-SQRT(('Ejercicio 3 - TIR'!$E$18-'Ejercicio 3 - TIR'!$C$18)*('Ejercicio 3 - TIR'!$E$18-'Ejercicio 3 - TIR'!$D$18)*(1-H675)))</f>
        <v>44750.6515343155</v>
      </c>
      <c r="J675" s="24">
        <f ca="1" t="shared" si="5020"/>
        <v>0.915918244325598</v>
      </c>
      <c r="K675" s="25">
        <f ca="1">IF(J675&lt;=('Ejercicio 3 - TIR'!$D$18-'Ejercicio 3 - TIR'!$C$18)/('Ejercicio 3 - TIR'!$E$18-'Ejercicio 3 - TIR'!$C$18),'Ejercicio 3 - TIR'!$C$18+SQRT(('Ejercicio 3 - TIR'!$E$18-'Ejercicio 3 - TIR'!$C$18)*('Ejercicio 3 - TIR'!$D$18-'Ejercicio 3 - TIR'!$C$18)*J675),'Ejercicio 3 - TIR'!$E$18-SQRT(('Ejercicio 3 - TIR'!$E$18-'Ejercicio 3 - TIR'!$C$18)*('Ejercicio 3 - TIR'!$E$18-'Ejercicio 3 - TIR'!$D$18)*(1-J675)))</f>
        <v>42488.7987584464</v>
      </c>
      <c r="L675" s="24">
        <f ca="1" t="shared" si="5020"/>
        <v>0.922534082011352</v>
      </c>
      <c r="M675" s="25">
        <f ca="1">IF(L675&lt;=('Ejercicio 3 - TIR'!$D$18-'Ejercicio 3 - TIR'!$C$18)/('Ejercicio 3 - TIR'!$E$18-'Ejercicio 3 - TIR'!$C$18),'Ejercicio 3 - TIR'!$C$18+SQRT(('Ejercicio 3 - TIR'!$E$18-'Ejercicio 3 - TIR'!$C$18)*('Ejercicio 3 - TIR'!$D$18-'Ejercicio 3 - TIR'!$C$18)*L675),'Ejercicio 3 - TIR'!$E$18-SQRT(('Ejercicio 3 - TIR'!$E$18-'Ejercicio 3 - TIR'!$C$18)*('Ejercicio 3 - TIR'!$E$18-'Ejercicio 3 - TIR'!$D$18)*(1-L675)))</f>
        <v>42589.6174890386</v>
      </c>
      <c r="N675" s="24">
        <f ca="1" t="shared" ref="N675:R675" si="5021">RAND()</f>
        <v>0.050117753273663</v>
      </c>
      <c r="O675" s="25">
        <f ca="1">IF(N675&lt;=('Ejercicio 3 - TIR'!$D$18-'Ejercicio 3 - TIR'!$C$18)/('Ejercicio 3 - TIR'!$E$18-'Ejercicio 3 - TIR'!$C$18),'Ejercicio 3 - TIR'!$C$18+SQRT(('Ejercicio 3 - TIR'!$E$18-'Ejercicio 3 - TIR'!$C$18)*('Ejercicio 3 - TIR'!$D$18-'Ejercicio 3 - TIR'!$C$18)*N675),'Ejercicio 3 - TIR'!$E$18-SQRT(('Ejercicio 3 - TIR'!$E$18-'Ejercicio 3 - TIR'!$C$18)*('Ejercicio 3 - TIR'!$E$18-'Ejercicio 3 - TIR'!$D$18)*(1-N675)))</f>
        <v>32741.8356973111</v>
      </c>
      <c r="P675" s="24">
        <f ca="1" t="shared" si="5021"/>
        <v>0.0209027561474409</v>
      </c>
      <c r="Q675" s="26">
        <f ca="1">IF(P675&lt;=('Ejercicio 3 - TIR'!$D$22-'Ejercicio 3 - TIR'!$C$22)/('Ejercicio 3 - TIR'!$E$22-'Ejercicio 3 - TIR'!$C$22),'Ejercicio 3 - TIR'!$C$22+SQRT(('Ejercicio 3 - TIR'!$E$22-'Ejercicio 3 - TIR'!$C$22)*('Ejercicio 3 - TIR'!$D$22-'Ejercicio 3 - TIR'!$C$22)*P675),'Ejercicio 3 - TIR'!$E$22-SQRT(('Ejercicio 3 - TIR'!$E$22-'Ejercicio 3 - TIR'!$C$22)*('Ejercicio 3 - TIR'!$E$22-'Ejercicio 3 - TIR'!$D$22)*(1-P675)))</f>
        <v>0.12613391889948</v>
      </c>
      <c r="R675" s="24">
        <f ca="1" t="shared" si="5021"/>
        <v>0.997201123692694</v>
      </c>
      <c r="S675" s="26">
        <f ca="1">IF(R675&lt;=('Ejercicio 3 - TIR'!$D$23-'Ejercicio 3 - TIR'!$C$23)/('Ejercicio 3 - TIR'!$E$23-'Ejercicio 3 - TIR'!$C$23),'Ejercicio 3 - TIR'!$C$23+SQRT(('Ejercicio 3 - TIR'!$E$23-'Ejercicio 3 - TIR'!$C$23)*('Ejercicio 3 - TIR'!$D$23-'Ejercicio 3 - TIR'!$C$23)*R675),'Ejercicio 3 - TIR'!$E$23-SQRT(('Ejercicio 3 - TIR'!$E$23-'Ejercicio 3 - TIR'!$C$23)*('Ejercicio 3 - TIR'!$E$23-'Ejercicio 3 - TIR'!$D$23)*(1-R675)))</f>
        <v>0.177755456092398</v>
      </c>
      <c r="T675" s="24">
        <f ca="1" t="shared" ref="T675:X675" si="5022">RAND()</f>
        <v>0.353501589602461</v>
      </c>
      <c r="U675" s="26">
        <f ca="1">IF(T675&lt;=('Ejercicio 3 - TIR'!$D$24-'Ejercicio 3 - TIR'!$C$24)/('Ejercicio 3 - TIR'!$E$24-'Ejercicio 3 - TIR'!$C$24),'Ejercicio 3 - TIR'!$C$24+SQRT(('Ejercicio 3 - TIR'!$E$24-'Ejercicio 3 - TIR'!$C$24)*('Ejercicio 3 - TIR'!$D$24-'Ejercicio 3 - TIR'!$C$24)*T675),'Ejercicio 3 - TIR'!$E$24-SQRT(('Ejercicio 3 - TIR'!$E$24-'Ejercicio 3 - TIR'!$C$24)*('Ejercicio 3 - TIR'!$E$24-'Ejercicio 3 - TIR'!$D$24)*(1-T675)))</f>
        <v>0.177246161897874</v>
      </c>
      <c r="V675" s="24">
        <f ca="1" t="shared" si="5022"/>
        <v>0.406112582349197</v>
      </c>
      <c r="W675" s="26">
        <f ca="1">IF(V675&lt;=('Ejercicio 3 - TIR'!$D$25-'Ejercicio 3 - TIR'!$C$25)/('Ejercicio 3 - TIR'!$E$25-'Ejercicio 3 - TIR'!$C$25),'Ejercicio 3 - TIR'!$C$25+SQRT(('Ejercicio 3 - TIR'!$E$25-'Ejercicio 3 - TIR'!$C$25)*('Ejercicio 3 - TIR'!$D$25-'Ejercicio 3 - TIR'!$C$25)*V675),'Ejercicio 3 - TIR'!$E$25-SQRT(('Ejercicio 3 - TIR'!$E$25-'Ejercicio 3 - TIR'!$C$25)*('Ejercicio 3 - TIR'!$E$25-'Ejercicio 3 - TIR'!$D$25)*(1-V675)))</f>
        <v>0.204408268712651</v>
      </c>
      <c r="X675" s="24">
        <f ca="1" t="shared" si="5022"/>
        <v>0.407748796793999</v>
      </c>
      <c r="Y675" s="26">
        <f ca="1">IF(X675&lt;=('Ejercicio 3 - TIR'!$D$26-'Ejercicio 3 - TIR'!$C$26)/('Ejercicio 3 - TIR'!$E$26-'Ejercicio 3 - TIR'!$C$26),'Ejercicio 3 - TIR'!$C$26+SQRT(('Ejercicio 3 - TIR'!$E$26-'Ejercicio 3 - TIR'!$C$26)*('Ejercicio 3 - TIR'!$D$26-'Ejercicio 3 - TIR'!$C$26)*X675),'Ejercicio 3 - TIR'!$E$26-SQRT(('Ejercicio 3 - TIR'!$E$26-'Ejercicio 3 - TIR'!$C$26)*('Ejercicio 3 - TIR'!$E$26-'Ejercicio 3 - TIR'!$D$26)*(1-X675)))</f>
        <v>0.223447754268178</v>
      </c>
      <c r="Z675" s="24">
        <f ca="1" t="shared" si="4764"/>
        <v>1.12613391889948</v>
      </c>
      <c r="AA675" s="24">
        <f ca="1" t="shared" si="4765"/>
        <v>1.32631036727458</v>
      </c>
      <c r="AB675" s="24">
        <f ca="1" t="shared" si="4766"/>
        <v>1.56139378935936</v>
      </c>
      <c r="AC675" s="24">
        <f ca="1" t="shared" si="4767"/>
        <v>1.88055559062099</v>
      </c>
      <c r="AD675" s="24">
        <f ca="1" t="shared" si="4768"/>
        <v>2.30076151412171</v>
      </c>
      <c r="AE675" s="23">
        <f ca="1" t="shared" si="4769"/>
        <v>3949.5858385442</v>
      </c>
      <c r="AF675" s="23">
        <f ca="1" t="shared" si="4770"/>
        <v>4651.6462706507</v>
      </c>
      <c r="AG675" s="23">
        <f ca="1" t="shared" si="4771"/>
        <v>5476.1327186301</v>
      </c>
      <c r="AH675" s="23">
        <f ca="1" t="shared" si="4772"/>
        <v>6595.49952688598</v>
      </c>
      <c r="AI675" s="23">
        <f ca="1" t="shared" si="4773"/>
        <v>8069.24908444548</v>
      </c>
      <c r="AJ675" s="25">
        <f ca="1" t="shared" si="4774"/>
        <v>37144.1791375716</v>
      </c>
      <c r="AK675" s="25">
        <f ca="1" t="shared" si="4775"/>
        <v>59353.2530722546</v>
      </c>
      <c r="AL675" s="25">
        <f ca="1" t="shared" si="4776"/>
        <v>66341.7464987777</v>
      </c>
      <c r="AM675" s="25">
        <f ca="1" t="shared" si="4777"/>
        <v>80092.1432714209</v>
      </c>
      <c r="AN675" s="25">
        <f ca="1" t="shared" si="4778"/>
        <v>75331.1554740699</v>
      </c>
      <c r="AO675" s="25">
        <f ca="1">C675/'Ejercicio 3 - TIR'!$D$7</f>
        <v>17326.8719284745</v>
      </c>
      <c r="AP675" s="25">
        <f ca="1" t="shared" si="4779"/>
        <v>19817.3072090971</v>
      </c>
      <c r="AQ675" s="25">
        <f ca="1" t="shared" si="4780"/>
        <v>42026.3811437801</v>
      </c>
      <c r="AR675" s="25">
        <f ca="1" t="shared" si="4781"/>
        <v>49014.8745703032</v>
      </c>
      <c r="AS675" s="25">
        <f ca="1" t="shared" si="4782"/>
        <v>62765.2713429464</v>
      </c>
      <c r="AT675" s="25">
        <f ca="1" t="shared" si="4783"/>
        <v>58004.2835455954</v>
      </c>
      <c r="AU675" s="25">
        <f ca="1">AP675*'Ejercicio 3 - TIR'!$D$5</f>
        <v>9908.65360454857</v>
      </c>
      <c r="AV675" s="25">
        <f ca="1">AQ675*'Ejercicio 3 - TIR'!$D$5</f>
        <v>21013.19057189</v>
      </c>
      <c r="AW675" s="25">
        <f ca="1">AR675*'Ejercicio 3 - TIR'!$D$5</f>
        <v>24507.4372851516</v>
      </c>
      <c r="AX675" s="25">
        <f ca="1">AS675*'Ejercicio 3 - TIR'!$D$5</f>
        <v>31382.6356714732</v>
      </c>
      <c r="AY675" s="25">
        <f ca="1">AT675*'Ejercicio 3 - TIR'!$D$5</f>
        <v>29002.1417727977</v>
      </c>
      <c r="AZ675" s="25">
        <f ca="1" t="shared" ref="AZ675:BD675" si="5023">AJ675-AU675-AE675</f>
        <v>23285.9396944789</v>
      </c>
      <c r="BA675" s="25">
        <f ca="1" t="shared" si="5023"/>
        <v>33688.4162297138</v>
      </c>
      <c r="BB675" s="25">
        <f ca="1" t="shared" si="5023"/>
        <v>36358.176494996</v>
      </c>
      <c r="BC675" s="25">
        <f ca="1" t="shared" si="5023"/>
        <v>42114.0080730617</v>
      </c>
      <c r="BD675" s="25">
        <f ca="1" t="shared" si="5023"/>
        <v>38259.7646168267</v>
      </c>
      <c r="BE675" s="25">
        <f ca="1" t="shared" ref="BE675:BI675" si="5024">AZ675/Z675</f>
        <v>20677.7713588764</v>
      </c>
      <c r="BF675" s="25">
        <f ca="1" t="shared" si="5024"/>
        <v>25400.100203499</v>
      </c>
      <c r="BG675" s="25">
        <f ca="1" t="shared" si="5024"/>
        <v>23285.7186590411</v>
      </c>
      <c r="BH675" s="25">
        <f ca="1" t="shared" si="5024"/>
        <v>22394.4499610113</v>
      </c>
      <c r="BI675" s="25">
        <f ca="1" t="shared" si="5024"/>
        <v>16629.1744633219</v>
      </c>
      <c r="BJ675" s="25">
        <f ca="1" t="shared" si="4786"/>
        <v>72042.9141766729</v>
      </c>
      <c r="BK675" s="25">
        <f ca="1" t="shared" si="4787"/>
        <v>39865.00009315</v>
      </c>
      <c r="BL675" s="25">
        <f ca="1" t="shared" si="4788"/>
        <v>111907.914269823</v>
      </c>
      <c r="BM675" s="25">
        <f ca="1">BK675*'Ejercicio 3 - TIR'!$D$5</f>
        <v>19932.500046575</v>
      </c>
      <c r="BN675" s="25">
        <f ca="1" t="shared" si="4789"/>
        <v>91975.4142232479</v>
      </c>
      <c r="BO675" s="25">
        <f ca="1" t="shared" si="4790"/>
        <v>39976.0747294829</v>
      </c>
      <c r="BP675" s="25">
        <f ca="1" t="shared" si="4791"/>
        <v>-117946.998407618</v>
      </c>
      <c r="BQ675" s="25">
        <f ca="1" t="shared" ref="BQ675:BT675" si="5025">BE675</f>
        <v>20677.7713588764</v>
      </c>
      <c r="BR675" s="25">
        <f ca="1" t="shared" si="5025"/>
        <v>25400.100203499</v>
      </c>
      <c r="BS675" s="25">
        <f ca="1" t="shared" si="5025"/>
        <v>23285.7186590411</v>
      </c>
      <c r="BT675" s="25">
        <f ca="1" t="shared" si="5025"/>
        <v>22394.4499610113</v>
      </c>
      <c r="BU675" s="25">
        <f ca="1" t="shared" si="4793"/>
        <v>56605.2491928049</v>
      </c>
      <c r="BV675" s="27">
        <f ca="1" t="shared" si="4794"/>
        <v>7.00408338911811</v>
      </c>
    </row>
    <row r="676" ht="15" customHeight="1" spans="1:74">
      <c r="A676" s="23">
        <v>675</v>
      </c>
      <c r="B676" s="24">
        <f ca="1" t="shared" ref="B676:F676" si="5026">RAND()</f>
        <v>0.354265773425515</v>
      </c>
      <c r="C676" s="25">
        <f ca="1">IF(B676&lt;=('Ejercicio 3 - TIR'!$D$13-'Ejercicio 3 - TIR'!$C$13)/('Ejercicio 3 - TIR'!$E$13-'Ejercicio 3 - TIR'!$C$13),'Ejercicio 3 - TIR'!$C$13+SQRT(('Ejercicio 3 - TIR'!$E$13-'Ejercicio 3 - TIR'!$C$13)*('Ejercicio 3 - TIR'!$D$13-'Ejercicio 3 - TIR'!$C$13)*B676),'Ejercicio 3 - TIR'!$E$13-SQRT(('Ejercicio 3 - TIR'!$E$13-'Ejercicio 3 - TIR'!$C$13)*('Ejercicio 3 - TIR'!$E$13-'Ejercicio 3 - TIR'!$D$13)*(1-B676)))</f>
        <v>72163.3142797247</v>
      </c>
      <c r="D676" s="24">
        <f ca="1" t="shared" si="5026"/>
        <v>0.63274097624777</v>
      </c>
      <c r="E676" s="25">
        <f ca="1">IF(D676&lt;=('Ejercicio 3 - TIR'!$D$14-'Ejercicio 3 - TIR'!$C$14)/('Ejercicio 3 - TIR'!$E$14-'Ejercicio 3 - TIR'!$C$14),'Ejercicio 3 - TIR'!$C$14+SQRT(('Ejercicio 3 - TIR'!$E$14-'Ejercicio 3 - TIR'!$C$14)*('Ejercicio 3 - TIR'!$D$14-'Ejercicio 3 - TIR'!$C$14)*D676),'Ejercicio 3 - TIR'!$E$14-SQRT(('Ejercicio 3 - TIR'!$E$14-'Ejercicio 3 - TIR'!$C$14)*('Ejercicio 3 - TIR'!$E$14-'Ejercicio 3 - TIR'!$D$14)*(1-D676)))</f>
        <v>32577.8134244123</v>
      </c>
      <c r="F676" s="24">
        <f ca="1" t="shared" si="5026"/>
        <v>0.750748332086499</v>
      </c>
      <c r="G676" s="25">
        <f ca="1">IF(F676&lt;=('Ejercicio 3 - TIR'!$D$18-'Ejercicio 3 - TIR'!$C$18)/('Ejercicio 3 - TIR'!$E$18-'Ejercicio 3 - TIR'!$C$18),'Ejercicio 3 - TIR'!$C$18+SQRT(('Ejercicio 3 - TIR'!$E$18-'Ejercicio 3 - TIR'!$C$18)*('Ejercicio 3 - TIR'!$D$18-'Ejercicio 3 - TIR'!$C$18)*F676),'Ejercicio 3 - TIR'!$E$18-SQRT(('Ejercicio 3 - TIR'!$E$18-'Ejercicio 3 - TIR'!$C$18)*('Ejercicio 3 - TIR'!$E$18-'Ejercicio 3 - TIR'!$D$18)*(1-F676)))</f>
        <v>40676.3585840738</v>
      </c>
      <c r="H676" s="24">
        <f ca="1" t="shared" ref="H676:L676" si="5027">RAND()</f>
        <v>0.283327487430339</v>
      </c>
      <c r="I676" s="25">
        <f ca="1">IF(H676&lt;=('Ejercicio 3 - TIR'!$D$18-'Ejercicio 3 - TIR'!$C$18)/('Ejercicio 3 - TIR'!$E$18-'Ejercicio 3 - TIR'!$C$18),'Ejercicio 3 - TIR'!$C$18+SQRT(('Ejercicio 3 - TIR'!$E$18-'Ejercicio 3 - TIR'!$C$18)*('Ejercicio 3 - TIR'!$D$18-'Ejercicio 3 - TIR'!$C$18)*H676),'Ejercicio 3 - TIR'!$E$18-SQRT(('Ejercicio 3 - TIR'!$E$18-'Ejercicio 3 - TIR'!$C$18)*('Ejercicio 3 - TIR'!$E$18-'Ejercicio 3 - TIR'!$D$18)*(1-H676)))</f>
        <v>36519.1351508119</v>
      </c>
      <c r="J676" s="24">
        <f ca="1" t="shared" si="5027"/>
        <v>0.273638051926159</v>
      </c>
      <c r="K676" s="25">
        <f ca="1">IF(J676&lt;=('Ejercicio 3 - TIR'!$D$18-'Ejercicio 3 - TIR'!$C$18)/('Ejercicio 3 - TIR'!$E$18-'Ejercicio 3 - TIR'!$C$18),'Ejercicio 3 - TIR'!$C$18+SQRT(('Ejercicio 3 - TIR'!$E$18-'Ejercicio 3 - TIR'!$C$18)*('Ejercicio 3 - TIR'!$D$18-'Ejercicio 3 - TIR'!$C$18)*J676),'Ejercicio 3 - TIR'!$E$18-SQRT(('Ejercicio 3 - TIR'!$E$18-'Ejercicio 3 - TIR'!$C$18)*('Ejercicio 3 - TIR'!$E$18-'Ejercicio 3 - TIR'!$D$18)*(1-J676)))</f>
        <v>36406.6924219073</v>
      </c>
      <c r="L676" s="24">
        <f ca="1" t="shared" si="5027"/>
        <v>0.27933987217846</v>
      </c>
      <c r="M676" s="25">
        <f ca="1">IF(L676&lt;=('Ejercicio 3 - TIR'!$D$18-'Ejercicio 3 - TIR'!$C$18)/('Ejercicio 3 - TIR'!$E$18-'Ejercicio 3 - TIR'!$C$18),'Ejercicio 3 - TIR'!$C$18+SQRT(('Ejercicio 3 - TIR'!$E$18-'Ejercicio 3 - TIR'!$C$18)*('Ejercicio 3 - TIR'!$D$18-'Ejercicio 3 - TIR'!$C$18)*L676),'Ejercicio 3 - TIR'!$E$18-SQRT(('Ejercicio 3 - TIR'!$E$18-'Ejercicio 3 - TIR'!$C$18)*('Ejercicio 3 - TIR'!$E$18-'Ejercicio 3 - TIR'!$D$18)*(1-L676)))</f>
        <v>36473.096695305</v>
      </c>
      <c r="N676" s="24">
        <f ca="1" t="shared" ref="N676:R676" si="5028">RAND()</f>
        <v>0.0313362919802127</v>
      </c>
      <c r="O676" s="25">
        <f ca="1">IF(N676&lt;=('Ejercicio 3 - TIR'!$D$18-'Ejercicio 3 - TIR'!$C$18)/('Ejercicio 3 - TIR'!$E$18-'Ejercicio 3 - TIR'!$C$18),'Ejercicio 3 - TIR'!$C$18+SQRT(('Ejercicio 3 - TIR'!$E$18-'Ejercicio 3 - TIR'!$C$18)*('Ejercicio 3 - TIR'!$D$18-'Ejercicio 3 - TIR'!$C$18)*N676),'Ejercicio 3 - TIR'!$E$18-SQRT(('Ejercicio 3 - TIR'!$E$18-'Ejercicio 3 - TIR'!$C$18)*('Ejercicio 3 - TIR'!$E$18-'Ejercicio 3 - TIR'!$D$18)*(1-N676)))</f>
        <v>32168.0506906048</v>
      </c>
      <c r="P676" s="24">
        <f ca="1" t="shared" si="5028"/>
        <v>0.244190121479662</v>
      </c>
      <c r="Q676" s="26">
        <f ca="1">IF(P676&lt;=('Ejercicio 3 - TIR'!$D$22-'Ejercicio 3 - TIR'!$C$22)/('Ejercicio 3 - TIR'!$E$22-'Ejercicio 3 - TIR'!$C$22),'Ejercicio 3 - TIR'!$C$22+SQRT(('Ejercicio 3 - TIR'!$E$22-'Ejercicio 3 - TIR'!$C$22)*('Ejercicio 3 - TIR'!$D$22-'Ejercicio 3 - TIR'!$C$22)*P676),'Ejercicio 3 - TIR'!$E$22-SQRT(('Ejercicio 3 - TIR'!$E$22-'Ejercicio 3 - TIR'!$C$22)*('Ejercicio 3 - TIR'!$E$22-'Ejercicio 3 - TIR'!$D$22)*(1-P676)))</f>
        <v>0.140965262189236</v>
      </c>
      <c r="R676" s="24">
        <f ca="1" t="shared" si="5028"/>
        <v>0.593462905539236</v>
      </c>
      <c r="S676" s="26">
        <f ca="1">IF(R676&lt;=('Ejercicio 3 - TIR'!$D$23-'Ejercicio 3 - TIR'!$C$23)/('Ejercicio 3 - TIR'!$E$23-'Ejercicio 3 - TIR'!$C$23),'Ejercicio 3 - TIR'!$C$23+SQRT(('Ejercicio 3 - TIR'!$E$23-'Ejercicio 3 - TIR'!$C$23)*('Ejercicio 3 - TIR'!$D$23-'Ejercicio 3 - TIR'!$C$23)*R676),'Ejercicio 3 - TIR'!$E$23-SQRT(('Ejercicio 3 - TIR'!$E$23-'Ejercicio 3 - TIR'!$C$23)*('Ejercicio 3 - TIR'!$E$23-'Ejercicio 3 - TIR'!$D$23)*(1-R676)))</f>
        <v>0.15294881204033</v>
      </c>
      <c r="T676" s="24">
        <f ca="1" t="shared" ref="T676:X676" si="5029">RAND()</f>
        <v>0.987557440808845</v>
      </c>
      <c r="U676" s="26">
        <f ca="1">IF(T676&lt;=('Ejercicio 3 - TIR'!$D$24-'Ejercicio 3 - TIR'!$C$24)/('Ejercicio 3 - TIR'!$E$24-'Ejercicio 3 - TIR'!$C$24),'Ejercicio 3 - TIR'!$C$24+SQRT(('Ejercicio 3 - TIR'!$E$24-'Ejercicio 3 - TIR'!$C$24)*('Ejercicio 3 - TIR'!$D$24-'Ejercicio 3 - TIR'!$C$24)*T676),'Ejercicio 3 - TIR'!$E$24-SQRT(('Ejercicio 3 - TIR'!$E$24-'Ejercicio 3 - TIR'!$C$24)*('Ejercicio 3 - TIR'!$E$24-'Ejercicio 3 - TIR'!$D$24)*(1-T676)))</f>
        <v>0.214097528845032</v>
      </c>
      <c r="V676" s="24">
        <f ca="1" t="shared" si="5029"/>
        <v>0.824850796477671</v>
      </c>
      <c r="W676" s="26">
        <f ca="1">IF(V676&lt;=('Ejercicio 3 - TIR'!$D$25-'Ejercicio 3 - TIR'!$C$25)/('Ejercicio 3 - TIR'!$E$25-'Ejercicio 3 - TIR'!$C$25),'Ejercicio 3 - TIR'!$C$25+SQRT(('Ejercicio 3 - TIR'!$E$25-'Ejercicio 3 - TIR'!$C$25)*('Ejercicio 3 - TIR'!$D$25-'Ejercicio 3 - TIR'!$C$25)*V676),'Ejercicio 3 - TIR'!$E$25-SQRT(('Ejercicio 3 - TIR'!$E$25-'Ejercicio 3 - TIR'!$C$25)*('Ejercicio 3 - TIR'!$E$25-'Ejercicio 3 - TIR'!$D$25)*(1-V676)))</f>
        <v>0.225240714624042</v>
      </c>
      <c r="X676" s="24">
        <f ca="1" t="shared" si="5029"/>
        <v>0.394674826965391</v>
      </c>
      <c r="Y676" s="26">
        <f ca="1">IF(X676&lt;=('Ejercicio 3 - TIR'!$D$26-'Ejercicio 3 - TIR'!$C$26)/('Ejercicio 3 - TIR'!$E$26-'Ejercicio 3 - TIR'!$C$26),'Ejercicio 3 - TIR'!$C$26+SQRT(('Ejercicio 3 - TIR'!$E$26-'Ejercicio 3 - TIR'!$C$26)*('Ejercicio 3 - TIR'!$D$26-'Ejercicio 3 - TIR'!$C$26)*X676),'Ejercicio 3 - TIR'!$E$26-SQRT(('Ejercicio 3 - TIR'!$E$26-'Ejercicio 3 - TIR'!$C$26)*('Ejercicio 3 - TIR'!$E$26-'Ejercicio 3 - TIR'!$D$26)*(1-X676)))</f>
        <v>0.222826964971353</v>
      </c>
      <c r="Z676" s="24">
        <f ca="1" t="shared" si="4764"/>
        <v>1.14096526218924</v>
      </c>
      <c r="AA676" s="24">
        <f ca="1" t="shared" si="4765"/>
        <v>1.31547454362036</v>
      </c>
      <c r="AB676" s="24">
        <f ca="1" t="shared" si="4766"/>
        <v>1.59711439266803</v>
      </c>
      <c r="AC676" s="24">
        <f ca="1" t="shared" si="4767"/>
        <v>1.95684957980892</v>
      </c>
      <c r="AD676" s="24">
        <f ca="1" t="shared" si="4768"/>
        <v>2.39288843258321</v>
      </c>
      <c r="AE676" s="23">
        <f ca="1" t="shared" si="4769"/>
        <v>4592.34001092428</v>
      </c>
      <c r="AF676" s="23">
        <f ca="1" t="shared" si="4770"/>
        <v>5294.73296008042</v>
      </c>
      <c r="AG676" s="23">
        <f ca="1" t="shared" si="4771"/>
        <v>6428.32220272798</v>
      </c>
      <c r="AH676" s="23">
        <f ca="1" t="shared" si="4772"/>
        <v>7876.24208950403</v>
      </c>
      <c r="AI676" s="23">
        <f ca="1" t="shared" si="4773"/>
        <v>9631.28120968784</v>
      </c>
      <c r="AJ676" s="25">
        <f ca="1" t="shared" si="4774"/>
        <v>46410.3121367811</v>
      </c>
      <c r="AK676" s="25">
        <f ca="1" t="shared" si="4775"/>
        <v>48039.9926459246</v>
      </c>
      <c r="AL676" s="25">
        <f ca="1" t="shared" si="4776"/>
        <v>58145.6524564662</v>
      </c>
      <c r="AM676" s="25">
        <f ca="1" t="shared" si="4777"/>
        <v>71372.3639425377</v>
      </c>
      <c r="AN676" s="25">
        <f ca="1" t="shared" si="4778"/>
        <v>76974.5563962984</v>
      </c>
      <c r="AO676" s="25">
        <f ca="1">C676/'Ejercicio 3 - TIR'!$D$7</f>
        <v>14432.6628559449</v>
      </c>
      <c r="AP676" s="25">
        <f ca="1" t="shared" si="4779"/>
        <v>31977.6492808362</v>
      </c>
      <c r="AQ676" s="25">
        <f ca="1" t="shared" si="4780"/>
        <v>33607.3297899797</v>
      </c>
      <c r="AR676" s="25">
        <f ca="1" t="shared" si="4781"/>
        <v>43712.9896005212</v>
      </c>
      <c r="AS676" s="25">
        <f ca="1" t="shared" si="4782"/>
        <v>56939.7010865928</v>
      </c>
      <c r="AT676" s="25">
        <f ca="1" t="shared" si="4783"/>
        <v>62541.8935403535</v>
      </c>
      <c r="AU676" s="25">
        <f ca="1">AP676*'Ejercicio 3 - TIR'!$D$5</f>
        <v>15988.8246404181</v>
      </c>
      <c r="AV676" s="25">
        <f ca="1">AQ676*'Ejercicio 3 - TIR'!$D$5</f>
        <v>16803.6648949898</v>
      </c>
      <c r="AW676" s="25">
        <f ca="1">AR676*'Ejercicio 3 - TIR'!$D$5</f>
        <v>21856.4948002606</v>
      </c>
      <c r="AX676" s="25">
        <f ca="1">AS676*'Ejercicio 3 - TIR'!$D$5</f>
        <v>28469.8505432964</v>
      </c>
      <c r="AY676" s="25">
        <f ca="1">AT676*'Ejercicio 3 - TIR'!$D$5</f>
        <v>31270.9467701768</v>
      </c>
      <c r="AZ676" s="25">
        <f ca="1" t="shared" ref="AZ676:BD676" si="5030">AJ676-AU676-AE676</f>
        <v>25829.1474854387</v>
      </c>
      <c r="BA676" s="25">
        <f ca="1" t="shared" si="5030"/>
        <v>25941.5947908543</v>
      </c>
      <c r="BB676" s="25">
        <f ca="1" t="shared" si="5030"/>
        <v>29860.8354534776</v>
      </c>
      <c r="BC676" s="25">
        <f ca="1" t="shared" si="5030"/>
        <v>35026.2713097373</v>
      </c>
      <c r="BD676" s="25">
        <f ca="1" t="shared" si="5030"/>
        <v>36072.3284164339</v>
      </c>
      <c r="BE676" s="25">
        <f ca="1" t="shared" ref="BE676:BI676" si="5031">AZ676/Z676</f>
        <v>22637.9788600039</v>
      </c>
      <c r="BF676" s="25">
        <f ca="1" t="shared" si="5031"/>
        <v>19720.332040375</v>
      </c>
      <c r="BG676" s="25">
        <f ca="1" t="shared" si="5031"/>
        <v>18696.7418179697</v>
      </c>
      <c r="BH676" s="25">
        <f ca="1" t="shared" si="5031"/>
        <v>17899.3171836731</v>
      </c>
      <c r="BI676" s="25">
        <f ca="1" t="shared" si="5031"/>
        <v>15074.805797566</v>
      </c>
      <c r="BJ676" s="25">
        <f ca="1" t="shared" si="4786"/>
        <v>77955.0729021301</v>
      </c>
      <c r="BK676" s="25">
        <f ca="1" t="shared" si="4787"/>
        <v>34535.7519993639</v>
      </c>
      <c r="BL676" s="25">
        <f ca="1" t="shared" si="4788"/>
        <v>112490.824901494</v>
      </c>
      <c r="BM676" s="25">
        <f ca="1">BK676*'Ejercicio 3 - TIR'!$D$5</f>
        <v>17267.875999682</v>
      </c>
      <c r="BN676" s="25">
        <f ca="1" t="shared" si="4789"/>
        <v>95222.9489018121</v>
      </c>
      <c r="BO676" s="25">
        <f ca="1" t="shared" si="4790"/>
        <v>39794.1448523848</v>
      </c>
      <c r="BP676" s="25">
        <f ca="1" t="shared" si="4791"/>
        <v>-104741.127704137</v>
      </c>
      <c r="BQ676" s="25">
        <f ca="1" t="shared" ref="BQ676:BT676" si="5032">BE676</f>
        <v>22637.9788600039</v>
      </c>
      <c r="BR676" s="25">
        <f ca="1" t="shared" si="5032"/>
        <v>19720.332040375</v>
      </c>
      <c r="BS676" s="25">
        <f ca="1" t="shared" si="5032"/>
        <v>18696.7418179697</v>
      </c>
      <c r="BT676" s="25">
        <f ca="1" t="shared" si="5032"/>
        <v>17899.3171836731</v>
      </c>
      <c r="BU676" s="25">
        <f ca="1" t="shared" si="4793"/>
        <v>54868.9506499507</v>
      </c>
      <c r="BV676" s="27">
        <f ca="1" t="shared" si="4794"/>
        <v>7.5170496256139</v>
      </c>
    </row>
    <row r="677" ht="15" customHeight="1" spans="1:74">
      <c r="A677" s="23">
        <v>676</v>
      </c>
      <c r="B677" s="24">
        <f ca="1" t="shared" ref="B677:F677" si="5033">RAND()</f>
        <v>0.914984666456336</v>
      </c>
      <c r="C677" s="25">
        <f ca="1">IF(B677&lt;=('Ejercicio 3 - TIR'!$D$13-'Ejercicio 3 - TIR'!$C$13)/('Ejercicio 3 - TIR'!$E$13-'Ejercicio 3 - TIR'!$C$13),'Ejercicio 3 - TIR'!$C$13+SQRT(('Ejercicio 3 - TIR'!$E$13-'Ejercicio 3 - TIR'!$C$13)*('Ejercicio 3 - TIR'!$D$13-'Ejercicio 3 - TIR'!$C$13)*B677),'Ejercicio 3 - TIR'!$E$13-SQRT(('Ejercicio 3 - TIR'!$E$13-'Ejercicio 3 - TIR'!$C$13)*('Ejercicio 3 - TIR'!$E$13-'Ejercicio 3 - TIR'!$D$13)*(1-B677)))</f>
        <v>89899.5841544817</v>
      </c>
      <c r="D677" s="24">
        <f ca="1" t="shared" si="5033"/>
        <v>0.502947802884654</v>
      </c>
      <c r="E677" s="25">
        <f ca="1">IF(D677&lt;=('Ejercicio 3 - TIR'!$D$14-'Ejercicio 3 - TIR'!$C$14)/('Ejercicio 3 - TIR'!$E$14-'Ejercicio 3 - TIR'!$C$14),'Ejercicio 3 - TIR'!$C$14+SQRT(('Ejercicio 3 - TIR'!$E$14-'Ejercicio 3 - TIR'!$C$14)*('Ejercicio 3 - TIR'!$D$14-'Ejercicio 3 - TIR'!$C$14)*D677),'Ejercicio 3 - TIR'!$E$14-SQRT(('Ejercicio 3 - TIR'!$E$14-'Ejercicio 3 - TIR'!$C$14)*('Ejercicio 3 - TIR'!$E$14-'Ejercicio 3 - TIR'!$D$14)*(1-D677)))</f>
        <v>31365.312422137</v>
      </c>
      <c r="F677" s="24">
        <f ca="1" t="shared" si="5033"/>
        <v>0.325474833679073</v>
      </c>
      <c r="G677" s="25">
        <f ca="1">IF(F677&lt;=('Ejercicio 3 - TIR'!$D$18-'Ejercicio 3 - TIR'!$C$18)/('Ejercicio 3 - TIR'!$E$18-'Ejercicio 3 - TIR'!$C$18),'Ejercicio 3 - TIR'!$C$18+SQRT(('Ejercicio 3 - TIR'!$E$18-'Ejercicio 3 - TIR'!$C$18)*('Ejercicio 3 - TIR'!$D$18-'Ejercicio 3 - TIR'!$C$18)*F677),'Ejercicio 3 - TIR'!$E$18-SQRT(('Ejercicio 3 - TIR'!$E$18-'Ejercicio 3 - TIR'!$C$18)*('Ejercicio 3 - TIR'!$E$18-'Ejercicio 3 - TIR'!$D$18)*(1-F677)))</f>
        <v>36987.218692145</v>
      </c>
      <c r="H677" s="24">
        <f ca="1" t="shared" ref="H677:L677" si="5034">RAND()</f>
        <v>0.0764483917146006</v>
      </c>
      <c r="I677" s="25">
        <f ca="1">IF(H677&lt;=('Ejercicio 3 - TIR'!$D$18-'Ejercicio 3 - TIR'!$C$18)/('Ejercicio 3 - TIR'!$E$18-'Ejercicio 3 - TIR'!$C$18),'Ejercicio 3 - TIR'!$C$18+SQRT(('Ejercicio 3 - TIR'!$E$18-'Ejercicio 3 - TIR'!$C$18)*('Ejercicio 3 - TIR'!$D$18-'Ejercicio 3 - TIR'!$C$18)*H677),'Ejercicio 3 - TIR'!$E$18-SQRT(('Ejercicio 3 - TIR'!$E$18-'Ejercicio 3 - TIR'!$C$18)*('Ejercicio 3 - TIR'!$E$18-'Ejercicio 3 - TIR'!$D$18)*(1-H677)))</f>
        <v>33386.3341177725</v>
      </c>
      <c r="J677" s="24">
        <f ca="1" t="shared" si="5034"/>
        <v>0.778473234806897</v>
      </c>
      <c r="K677" s="25">
        <f ca="1">IF(J677&lt;=('Ejercicio 3 - TIR'!$D$18-'Ejercicio 3 - TIR'!$C$18)/('Ejercicio 3 - TIR'!$E$18-'Ejercicio 3 - TIR'!$C$18),'Ejercicio 3 - TIR'!$C$18+SQRT(('Ejercicio 3 - TIR'!$E$18-'Ejercicio 3 - TIR'!$C$18)*('Ejercicio 3 - TIR'!$D$18-'Ejercicio 3 - TIR'!$C$18)*J677),'Ejercicio 3 - TIR'!$E$18-SQRT(('Ejercicio 3 - TIR'!$E$18-'Ejercicio 3 - TIR'!$C$18)*('Ejercicio 3 - TIR'!$E$18-'Ejercicio 3 - TIR'!$D$18)*(1-J677)))</f>
        <v>40923.9102819635</v>
      </c>
      <c r="L677" s="24">
        <f ca="1" t="shared" si="5034"/>
        <v>0.400784120413676</v>
      </c>
      <c r="M677" s="25">
        <f ca="1">IF(L677&lt;=('Ejercicio 3 - TIR'!$D$18-'Ejercicio 3 - TIR'!$C$18)/('Ejercicio 3 - TIR'!$E$18-'Ejercicio 3 - TIR'!$C$18),'Ejercicio 3 - TIR'!$C$18+SQRT(('Ejercicio 3 - TIR'!$E$18-'Ejercicio 3 - TIR'!$C$18)*('Ejercicio 3 - TIR'!$D$18-'Ejercicio 3 - TIR'!$C$18)*L677),'Ejercicio 3 - TIR'!$E$18-SQRT(('Ejercicio 3 - TIR'!$E$18-'Ejercicio 3 - TIR'!$C$18)*('Ejercicio 3 - TIR'!$E$18-'Ejercicio 3 - TIR'!$D$18)*(1-L677)))</f>
        <v>37753.5551885604</v>
      </c>
      <c r="N677" s="24">
        <f ca="1" t="shared" ref="N677:R677" si="5035">RAND()</f>
        <v>0.714865650350286</v>
      </c>
      <c r="O677" s="25">
        <f ca="1">IF(N677&lt;=('Ejercicio 3 - TIR'!$D$18-'Ejercicio 3 - TIR'!$C$18)/('Ejercicio 3 - TIR'!$E$18-'Ejercicio 3 - TIR'!$C$18),'Ejercicio 3 - TIR'!$C$18+SQRT(('Ejercicio 3 - TIR'!$E$18-'Ejercicio 3 - TIR'!$C$18)*('Ejercicio 3 - TIR'!$D$18-'Ejercicio 3 - TIR'!$C$18)*N677),'Ejercicio 3 - TIR'!$E$18-SQRT(('Ejercicio 3 - TIR'!$E$18-'Ejercicio 3 - TIR'!$C$18)*('Ejercicio 3 - TIR'!$E$18-'Ejercicio 3 - TIR'!$D$18)*(1-N677)))</f>
        <v>40375.5999066118</v>
      </c>
      <c r="P677" s="24">
        <f ca="1" t="shared" si="5035"/>
        <v>0.401438289498238</v>
      </c>
      <c r="Q677" s="26">
        <f ca="1">IF(P677&lt;=('Ejercicio 3 - TIR'!$D$22-'Ejercicio 3 - TIR'!$C$22)/('Ejercicio 3 - TIR'!$E$22-'Ejercicio 3 - TIR'!$C$22),'Ejercicio 3 - TIR'!$C$22+SQRT(('Ejercicio 3 - TIR'!$E$22-'Ejercicio 3 - TIR'!$C$22)*('Ejercicio 3 - TIR'!$D$22-'Ejercicio 3 - TIR'!$C$22)*P677),'Ejercicio 3 - TIR'!$E$22-SQRT(('Ejercicio 3 - TIR'!$E$22-'Ejercicio 3 - TIR'!$C$22)*('Ejercicio 3 - TIR'!$E$22-'Ejercicio 3 - TIR'!$D$22)*(1-P677)))</f>
        <v>0.146881014138176</v>
      </c>
      <c r="R677" s="24">
        <f ca="1" t="shared" si="5035"/>
        <v>0.558141631349016</v>
      </c>
      <c r="S677" s="26">
        <f ca="1">IF(R677&lt;=('Ejercicio 3 - TIR'!$D$23-'Ejercicio 3 - TIR'!$C$23)/('Ejercicio 3 - TIR'!$E$23-'Ejercicio 3 - TIR'!$C$23),'Ejercicio 3 - TIR'!$C$23+SQRT(('Ejercicio 3 - TIR'!$E$23-'Ejercicio 3 - TIR'!$C$23)*('Ejercicio 3 - TIR'!$D$23-'Ejercicio 3 - TIR'!$C$23)*R677),'Ejercicio 3 - TIR'!$E$23-SQRT(('Ejercicio 3 - TIR'!$E$23-'Ejercicio 3 - TIR'!$C$23)*('Ejercicio 3 - TIR'!$E$23-'Ejercicio 3 - TIR'!$D$23)*(1-R677)))</f>
        <v>0.151798137232236</v>
      </c>
      <c r="T677" s="24">
        <f ca="1" t="shared" ref="T677:X677" si="5036">RAND()</f>
        <v>0.938800744800533</v>
      </c>
      <c r="U677" s="26">
        <f ca="1">IF(T677&lt;=('Ejercicio 3 - TIR'!$D$24-'Ejercicio 3 - TIR'!$C$24)/('Ejercicio 3 - TIR'!$E$24-'Ejercicio 3 - TIR'!$C$24),'Ejercicio 3 - TIR'!$C$24+SQRT(('Ejercicio 3 - TIR'!$E$24-'Ejercicio 3 - TIR'!$C$24)*('Ejercicio 3 - TIR'!$D$24-'Ejercicio 3 - TIR'!$C$24)*T677),'Ejercicio 3 - TIR'!$E$24-SQRT(('Ejercicio 3 - TIR'!$E$24-'Ejercicio 3 - TIR'!$C$24)*('Ejercicio 3 - TIR'!$E$24-'Ejercicio 3 - TIR'!$D$24)*(1-T677)))</f>
        <v>0.206909625117725</v>
      </c>
      <c r="V677" s="24">
        <f ca="1" t="shared" si="5036"/>
        <v>0.549700121210106</v>
      </c>
      <c r="W677" s="26">
        <f ca="1">IF(V677&lt;=('Ejercicio 3 - TIR'!$D$25-'Ejercicio 3 - TIR'!$C$25)/('Ejercicio 3 - TIR'!$E$25-'Ejercicio 3 - TIR'!$C$25),'Ejercicio 3 - TIR'!$C$25+SQRT(('Ejercicio 3 - TIR'!$E$25-'Ejercicio 3 - TIR'!$C$25)*('Ejercicio 3 - TIR'!$D$25-'Ejercicio 3 - TIR'!$C$25)*V677),'Ejercicio 3 - TIR'!$E$25-SQRT(('Ejercicio 3 - TIR'!$E$25-'Ejercicio 3 - TIR'!$C$25)*('Ejercicio 3 - TIR'!$E$25-'Ejercicio 3 - TIR'!$D$25)*(1-V677)))</f>
        <v>0.210300509124617</v>
      </c>
      <c r="X677" s="24">
        <f ca="1" t="shared" si="5036"/>
        <v>0.805840691352886</v>
      </c>
      <c r="Y677" s="26">
        <f ca="1">IF(X677&lt;=('Ejercicio 3 - TIR'!$D$26-'Ejercicio 3 - TIR'!$C$26)/('Ejercicio 3 - TIR'!$E$26-'Ejercicio 3 - TIR'!$C$26),'Ejercicio 3 - TIR'!$C$26+SQRT(('Ejercicio 3 - TIR'!$E$26-'Ejercicio 3 - TIR'!$C$26)*('Ejercicio 3 - TIR'!$D$26-'Ejercicio 3 - TIR'!$C$26)*X677),'Ejercicio 3 - TIR'!$E$26-SQRT(('Ejercicio 3 - TIR'!$E$26-'Ejercicio 3 - TIR'!$C$26)*('Ejercicio 3 - TIR'!$E$26-'Ejercicio 3 - TIR'!$D$26)*(1-X677)))</f>
        <v>0.247620063825041</v>
      </c>
      <c r="Z677" s="24">
        <f ca="1" t="shared" si="4764"/>
        <v>1.14688101413818</v>
      </c>
      <c r="AA677" s="24">
        <f ca="1" t="shared" si="4765"/>
        <v>1.32097541571137</v>
      </c>
      <c r="AB677" s="24">
        <f ca="1" t="shared" si="4766"/>
        <v>1.59429794376594</v>
      </c>
      <c r="AC677" s="24">
        <f ca="1" t="shared" si="4767"/>
        <v>1.92957961303625</v>
      </c>
      <c r="AD677" s="24">
        <f ca="1" t="shared" si="4768"/>
        <v>2.40738223997178</v>
      </c>
      <c r="AE677" s="23">
        <f ca="1" t="shared" si="4769"/>
        <v>4606.96889732422</v>
      </c>
      <c r="AF677" s="23">
        <f ca="1" t="shared" si="4770"/>
        <v>5306.29819422488</v>
      </c>
      <c r="AG677" s="23">
        <f ca="1" t="shared" si="4771"/>
        <v>6404.22236435481</v>
      </c>
      <c r="AH677" s="23">
        <f ca="1" t="shared" si="4772"/>
        <v>7751.03358812588</v>
      </c>
      <c r="AI677" s="23">
        <f ca="1" t="shared" si="4773"/>
        <v>9670.34501992765</v>
      </c>
      <c r="AJ677" s="25">
        <f ca="1" t="shared" si="4774"/>
        <v>42419.9388837978</v>
      </c>
      <c r="AK677" s="25">
        <f ca="1" t="shared" si="4775"/>
        <v>44102.5265903032</v>
      </c>
      <c r="AL677" s="25">
        <f ca="1" t="shared" si="4776"/>
        <v>65244.9060133962</v>
      </c>
      <c r="AM677" s="25">
        <f ca="1" t="shared" si="4777"/>
        <v>72848.4904114849</v>
      </c>
      <c r="AN677" s="25">
        <f ca="1" t="shared" si="4778"/>
        <v>97199.5021433835</v>
      </c>
      <c r="AO677" s="25">
        <f ca="1">C677/'Ejercicio 3 - TIR'!$D$7</f>
        <v>17979.9168308963</v>
      </c>
      <c r="AP677" s="25">
        <f ca="1" t="shared" si="4779"/>
        <v>24440.0220529015</v>
      </c>
      <c r="AQ677" s="25">
        <f ca="1" t="shared" si="4780"/>
        <v>26122.6097594069</v>
      </c>
      <c r="AR677" s="25">
        <f ca="1" t="shared" si="4781"/>
        <v>47264.9891824999</v>
      </c>
      <c r="AS677" s="25">
        <f ca="1" t="shared" si="4782"/>
        <v>54868.5735805885</v>
      </c>
      <c r="AT677" s="25">
        <f ca="1" t="shared" si="4783"/>
        <v>79219.5853124872</v>
      </c>
      <c r="AU677" s="25">
        <f ca="1">AP677*'Ejercicio 3 - TIR'!$D$5</f>
        <v>12220.0110264507</v>
      </c>
      <c r="AV677" s="25">
        <f ca="1">AQ677*'Ejercicio 3 - TIR'!$D$5</f>
        <v>13061.3048797034</v>
      </c>
      <c r="AW677" s="25">
        <f ca="1">AR677*'Ejercicio 3 - TIR'!$D$5</f>
        <v>23632.4945912499</v>
      </c>
      <c r="AX677" s="25">
        <f ca="1">AS677*'Ejercicio 3 - TIR'!$D$5</f>
        <v>27434.2867902943</v>
      </c>
      <c r="AY677" s="25">
        <f ca="1">AT677*'Ejercicio 3 - TIR'!$D$5</f>
        <v>39609.7926562436</v>
      </c>
      <c r="AZ677" s="25">
        <f ca="1" t="shared" ref="AZ677:BD677" si="5037">AJ677-AU677-AE677</f>
        <v>25592.9589600229</v>
      </c>
      <c r="BA677" s="25">
        <f ca="1" t="shared" si="5037"/>
        <v>25734.9235163749</v>
      </c>
      <c r="BB677" s="25">
        <f ca="1" t="shared" si="5037"/>
        <v>35208.1890577915</v>
      </c>
      <c r="BC677" s="25">
        <f ca="1" t="shared" si="5037"/>
        <v>37663.1700330647</v>
      </c>
      <c r="BD677" s="25">
        <f ca="1" t="shared" si="5037"/>
        <v>47919.3644672123</v>
      </c>
      <c r="BE677" s="25">
        <f ca="1" t="shared" ref="BE677:BI677" si="5038">AZ677/Z677</f>
        <v>22315.2695393207</v>
      </c>
      <c r="BF677" s="25">
        <f ca="1" t="shared" si="5038"/>
        <v>19481.7581086596</v>
      </c>
      <c r="BG677" s="25">
        <f ca="1" t="shared" si="5038"/>
        <v>22083.8201513483</v>
      </c>
      <c r="BH677" s="25">
        <f ca="1" t="shared" si="5038"/>
        <v>19518.8474103956</v>
      </c>
      <c r="BI677" s="25">
        <f ca="1" t="shared" si="5038"/>
        <v>19905.1748706819</v>
      </c>
      <c r="BJ677" s="25">
        <f ca="1" t="shared" si="4786"/>
        <v>75508.2960762188</v>
      </c>
      <c r="BK677" s="25">
        <f ca="1" t="shared" si="4787"/>
        <v>43284.5324548695</v>
      </c>
      <c r="BL677" s="25">
        <f ca="1" t="shared" si="4788"/>
        <v>118792.828531088</v>
      </c>
      <c r="BM677" s="25">
        <f ca="1">BK677*'Ejercicio 3 - TIR'!$D$5</f>
        <v>21642.2662274348</v>
      </c>
      <c r="BN677" s="25">
        <f ca="1" t="shared" si="4789"/>
        <v>97150.5623036536</v>
      </c>
      <c r="BO677" s="25">
        <f ca="1" t="shared" si="4790"/>
        <v>40355.2708375852</v>
      </c>
      <c r="BP677" s="25">
        <f ca="1" t="shared" si="4791"/>
        <v>-121264.896576619</v>
      </c>
      <c r="BQ677" s="25">
        <f ca="1" t="shared" ref="BQ677:BT677" si="5039">BE677</f>
        <v>22315.2695393207</v>
      </c>
      <c r="BR677" s="25">
        <f ca="1" t="shared" si="5039"/>
        <v>19481.7581086596</v>
      </c>
      <c r="BS677" s="25">
        <f ca="1" t="shared" si="5039"/>
        <v>22083.8201513483</v>
      </c>
      <c r="BT677" s="25">
        <f ca="1" t="shared" si="5039"/>
        <v>19518.8474103956</v>
      </c>
      <c r="BU677" s="25">
        <f ca="1" t="shared" si="4793"/>
        <v>60260.4457082671</v>
      </c>
      <c r="BV677" s="27">
        <f ca="1" t="shared" si="4794"/>
        <v>5.00226784807354</v>
      </c>
    </row>
    <row r="678" ht="15" customHeight="1" spans="1:74">
      <c r="A678" s="23">
        <v>677</v>
      </c>
      <c r="B678" s="24">
        <f ca="1" t="shared" ref="B678:F678" si="5040">RAND()</f>
        <v>0.334120004384206</v>
      </c>
      <c r="C678" s="25">
        <f ca="1">IF(B678&lt;=('Ejercicio 3 - TIR'!$D$13-'Ejercicio 3 - TIR'!$C$13)/('Ejercicio 3 - TIR'!$E$13-'Ejercicio 3 - TIR'!$C$13),'Ejercicio 3 - TIR'!$C$13+SQRT(('Ejercicio 3 - TIR'!$E$13-'Ejercicio 3 - TIR'!$C$13)*('Ejercicio 3 - TIR'!$D$13-'Ejercicio 3 - TIR'!$C$13)*B678),'Ejercicio 3 - TIR'!$E$13-SQRT(('Ejercicio 3 - TIR'!$E$13-'Ejercicio 3 - TIR'!$C$13)*('Ejercicio 3 - TIR'!$E$13-'Ejercicio 3 - TIR'!$D$13)*(1-B678)))</f>
        <v>71732.4214914161</v>
      </c>
      <c r="D678" s="24">
        <f ca="1" t="shared" si="5040"/>
        <v>0.966473263237156</v>
      </c>
      <c r="E678" s="25">
        <f ca="1">IF(D678&lt;=('Ejercicio 3 - TIR'!$D$14-'Ejercicio 3 - TIR'!$C$14)/('Ejercicio 3 - TIR'!$E$14-'Ejercicio 3 - TIR'!$C$14),'Ejercicio 3 - TIR'!$C$14+SQRT(('Ejercicio 3 - TIR'!$E$14-'Ejercicio 3 - TIR'!$C$14)*('Ejercicio 3 - TIR'!$D$14-'Ejercicio 3 - TIR'!$C$14)*D678),'Ejercicio 3 - TIR'!$E$14-SQRT(('Ejercicio 3 - TIR'!$E$14-'Ejercicio 3 - TIR'!$C$14)*('Ejercicio 3 - TIR'!$E$14-'Ejercicio 3 - TIR'!$D$14)*(1-D678)))</f>
        <v>37757.4544565546</v>
      </c>
      <c r="F678" s="24">
        <f ca="1" t="shared" si="5040"/>
        <v>0.395564730728359</v>
      </c>
      <c r="G678" s="25">
        <f ca="1">IF(F678&lt;=('Ejercicio 3 - TIR'!$D$18-'Ejercicio 3 - TIR'!$C$18)/('Ejercicio 3 - TIR'!$E$18-'Ejercicio 3 - TIR'!$C$18),'Ejercicio 3 - TIR'!$C$18+SQRT(('Ejercicio 3 - TIR'!$E$18-'Ejercicio 3 - TIR'!$C$18)*('Ejercicio 3 - TIR'!$D$18-'Ejercicio 3 - TIR'!$C$18)*F678),'Ejercicio 3 - TIR'!$E$18-SQRT(('Ejercicio 3 - TIR'!$E$18-'Ejercicio 3 - TIR'!$C$18)*('Ejercicio 3 - TIR'!$E$18-'Ejercicio 3 - TIR'!$D$18)*(1-F678)))</f>
        <v>37702.9026742686</v>
      </c>
      <c r="H678" s="24">
        <f ca="1" t="shared" ref="H678:L678" si="5041">RAND()</f>
        <v>0.330316442551347</v>
      </c>
      <c r="I678" s="25">
        <f ca="1">IF(H678&lt;=('Ejercicio 3 - TIR'!$D$18-'Ejercicio 3 - TIR'!$C$18)/('Ejercicio 3 - TIR'!$E$18-'Ejercicio 3 - TIR'!$C$18),'Ejercicio 3 - TIR'!$C$18+SQRT(('Ejercicio 3 - TIR'!$E$18-'Ejercicio 3 - TIR'!$C$18)*('Ejercicio 3 - TIR'!$D$18-'Ejercicio 3 - TIR'!$C$18)*H678),'Ejercicio 3 - TIR'!$E$18-SQRT(('Ejercicio 3 - TIR'!$E$18-'Ejercicio 3 - TIR'!$C$18)*('Ejercicio 3 - TIR'!$E$18-'Ejercicio 3 - TIR'!$D$18)*(1-H678)))</f>
        <v>37038.9961203784</v>
      </c>
      <c r="J678" s="24">
        <f ca="1" t="shared" si="5041"/>
        <v>0.678875012221733</v>
      </c>
      <c r="K678" s="25">
        <f ca="1">IF(J678&lt;=('Ejercicio 3 - TIR'!$D$18-'Ejercicio 3 - TIR'!$C$18)/('Ejercicio 3 - TIR'!$E$18-'Ejercicio 3 - TIR'!$C$18),'Ejercicio 3 - TIR'!$C$18+SQRT(('Ejercicio 3 - TIR'!$E$18-'Ejercicio 3 - TIR'!$C$18)*('Ejercicio 3 - TIR'!$D$18-'Ejercicio 3 - TIR'!$C$18)*J678),'Ejercicio 3 - TIR'!$E$18-SQRT(('Ejercicio 3 - TIR'!$E$18-'Ejercicio 3 - TIR'!$C$18)*('Ejercicio 3 - TIR'!$E$18-'Ejercicio 3 - TIR'!$D$18)*(1-J678)))</f>
        <v>40092.4166758607</v>
      </c>
      <c r="L678" s="24">
        <f ca="1" t="shared" si="5041"/>
        <v>0.943028441230731</v>
      </c>
      <c r="M678" s="25">
        <f ca="1">IF(L678&lt;=('Ejercicio 3 - TIR'!$D$18-'Ejercicio 3 - TIR'!$C$18)/('Ejercicio 3 - TIR'!$E$18-'Ejercicio 3 - TIR'!$C$18),'Ejercicio 3 - TIR'!$C$18+SQRT(('Ejercicio 3 - TIR'!$E$18-'Ejercicio 3 - TIR'!$C$18)*('Ejercicio 3 - TIR'!$D$18-'Ejercicio 3 - TIR'!$C$18)*L678),'Ejercicio 3 - TIR'!$E$18-SQRT(('Ejercicio 3 - TIR'!$E$18-'Ejercicio 3 - TIR'!$C$18)*('Ejercicio 3 - TIR'!$E$18-'Ejercicio 3 - TIR'!$D$18)*(1-L678)))</f>
        <v>42932.9085874845</v>
      </c>
      <c r="N678" s="24">
        <f ca="1" t="shared" ref="N678:R678" si="5042">RAND()</f>
        <v>0.972400762480206</v>
      </c>
      <c r="O678" s="25">
        <f ca="1">IF(N678&lt;=('Ejercicio 3 - TIR'!$D$18-'Ejercicio 3 - TIR'!$C$18)/('Ejercicio 3 - TIR'!$E$18-'Ejercicio 3 - TIR'!$C$18),'Ejercicio 3 - TIR'!$C$18+SQRT(('Ejercicio 3 - TIR'!$E$18-'Ejercicio 3 - TIR'!$C$18)*('Ejercicio 3 - TIR'!$D$18-'Ejercicio 3 - TIR'!$C$18)*N678),'Ejercicio 3 - TIR'!$E$18-SQRT(('Ejercicio 3 - TIR'!$E$18-'Ejercicio 3 - TIR'!$C$18)*('Ejercicio 3 - TIR'!$E$18-'Ejercicio 3 - TIR'!$D$18)*(1-N678)))</f>
        <v>43561.2704166576</v>
      </c>
      <c r="P678" s="24">
        <f ca="1" t="shared" si="5042"/>
        <v>0.151058077156669</v>
      </c>
      <c r="Q678" s="26">
        <f ca="1">IF(P678&lt;=('Ejercicio 3 - TIR'!$D$22-'Ejercicio 3 - TIR'!$C$22)/('Ejercicio 3 - TIR'!$E$22-'Ejercicio 3 - TIR'!$C$22),'Ejercicio 3 - TIR'!$C$22+SQRT(('Ejercicio 3 - TIR'!$E$22-'Ejercicio 3 - TIR'!$C$22)*('Ejercicio 3 - TIR'!$D$22-'Ejercicio 3 - TIR'!$C$22)*P678),'Ejercicio 3 - TIR'!$E$22-SQRT(('Ejercicio 3 - TIR'!$E$22-'Ejercicio 3 - TIR'!$C$22)*('Ejercicio 3 - TIR'!$E$22-'Ejercicio 3 - TIR'!$D$22)*(1-P678)))</f>
        <v>0.136489528158259</v>
      </c>
      <c r="R678" s="24">
        <f ca="1" t="shared" si="5042"/>
        <v>0.666188462522454</v>
      </c>
      <c r="S678" s="26">
        <f ca="1">IF(R678&lt;=('Ejercicio 3 - TIR'!$D$23-'Ejercicio 3 - TIR'!$C$23)/('Ejercicio 3 - TIR'!$E$23-'Ejercicio 3 - TIR'!$C$23),'Ejercicio 3 - TIR'!$C$23+SQRT(('Ejercicio 3 - TIR'!$E$23-'Ejercicio 3 - TIR'!$C$23)*('Ejercicio 3 - TIR'!$D$23-'Ejercicio 3 - TIR'!$C$23)*R678),'Ejercicio 3 - TIR'!$E$23-SQRT(('Ejercicio 3 - TIR'!$E$23-'Ejercicio 3 - TIR'!$C$23)*('Ejercicio 3 - TIR'!$E$23-'Ejercicio 3 - TIR'!$D$23)*(1-R678)))</f>
        <v>0.155487538527117</v>
      </c>
      <c r="T678" s="24">
        <f ca="1" t="shared" ref="T678:X678" si="5043">RAND()</f>
        <v>0.477140824481072</v>
      </c>
      <c r="U678" s="26">
        <f ca="1">IF(T678&lt;=('Ejercicio 3 - TIR'!$D$24-'Ejercicio 3 - TIR'!$C$24)/('Ejercicio 3 - TIR'!$E$24-'Ejercicio 3 - TIR'!$C$24),'Ejercicio 3 - TIR'!$C$24+SQRT(('Ejercicio 3 - TIR'!$E$24-'Ejercicio 3 - TIR'!$C$24)*('Ejercicio 3 - TIR'!$D$24-'Ejercicio 3 - TIR'!$C$24)*T678),'Ejercicio 3 - TIR'!$E$24-SQRT(('Ejercicio 3 - TIR'!$E$24-'Ejercicio 3 - TIR'!$C$24)*('Ejercicio 3 - TIR'!$E$24-'Ejercicio 3 - TIR'!$D$24)*(1-T678)))</f>
        <v>0.181737672686401</v>
      </c>
      <c r="V678" s="24">
        <f ca="1" t="shared" si="5043"/>
        <v>0.422853793930358</v>
      </c>
      <c r="W678" s="26">
        <f ca="1">IF(V678&lt;=('Ejercicio 3 - TIR'!$D$25-'Ejercicio 3 - TIR'!$C$25)/('Ejercicio 3 - TIR'!$E$25-'Ejercicio 3 - TIR'!$C$25),'Ejercicio 3 - TIR'!$C$25+SQRT(('Ejercicio 3 - TIR'!$E$25-'Ejercicio 3 - TIR'!$C$25)*('Ejercicio 3 - TIR'!$D$25-'Ejercicio 3 - TIR'!$C$25)*V678),'Ejercicio 3 - TIR'!$E$25-SQRT(('Ejercicio 3 - TIR'!$E$25-'Ejercicio 3 - TIR'!$C$25)*('Ejercicio 3 - TIR'!$E$25-'Ejercicio 3 - TIR'!$D$25)*(1-V678)))</f>
        <v>0.205055459494575</v>
      </c>
      <c r="X678" s="24">
        <f ca="1" t="shared" si="5043"/>
        <v>0.13084492137587</v>
      </c>
      <c r="Y678" s="26">
        <f ca="1">IF(X678&lt;=('Ejercicio 3 - TIR'!$D$26-'Ejercicio 3 - TIR'!$C$26)/('Ejercicio 3 - TIR'!$E$26-'Ejercicio 3 - TIR'!$C$26),'Ejercicio 3 - TIR'!$C$26+SQRT(('Ejercicio 3 - TIR'!$E$26-'Ejercicio 3 - TIR'!$C$26)*('Ejercicio 3 - TIR'!$D$26-'Ejercicio 3 - TIR'!$C$26)*X678),'Ejercicio 3 - TIR'!$E$26-SQRT(('Ejercicio 3 - TIR'!$E$26-'Ejercicio 3 - TIR'!$C$26)*('Ejercicio 3 - TIR'!$E$26-'Ejercicio 3 - TIR'!$D$26)*(1-X678)))</f>
        <v>0.208795778454612</v>
      </c>
      <c r="Z678" s="24">
        <f ca="1" t="shared" si="4764"/>
        <v>1.13648952815826</v>
      </c>
      <c r="AA678" s="24">
        <f ca="1" t="shared" si="4765"/>
        <v>1.31319948745343</v>
      </c>
      <c r="AB678" s="24">
        <f ca="1" t="shared" si="4766"/>
        <v>1.55185730607619</v>
      </c>
      <c r="AC678" s="24">
        <f ca="1" t="shared" si="4767"/>
        <v>1.87007411904366</v>
      </c>
      <c r="AD678" s="24">
        <f ca="1" t="shared" si="4768"/>
        <v>2.2605377004972</v>
      </c>
      <c r="AE678" s="23">
        <f ca="1" t="shared" si="4769"/>
        <v>5153.49714323208</v>
      </c>
      <c r="AF678" s="23">
        <f ca="1" t="shared" si="4770"/>
        <v>5954.80172883977</v>
      </c>
      <c r="AG678" s="23">
        <f ca="1" t="shared" si="4771"/>
        <v>7037.01353634806</v>
      </c>
      <c r="AH678" s="23">
        <f ca="1" t="shared" si="4772"/>
        <v>8479.99158051346</v>
      </c>
      <c r="AI678" s="23">
        <f ca="1" t="shared" si="4773"/>
        <v>10250.5780238553</v>
      </c>
      <c r="AJ678" s="25">
        <f ca="1" t="shared" si="4774"/>
        <v>42848.9540704762</v>
      </c>
      <c r="AK678" s="25">
        <f ca="1" t="shared" si="4775"/>
        <v>48639.5907210705</v>
      </c>
      <c r="AL678" s="25">
        <f ca="1" t="shared" si="4776"/>
        <v>62217.7097366854</v>
      </c>
      <c r="AM678" s="25">
        <f ca="1" t="shared" si="4777"/>
        <v>80287.7212047221</v>
      </c>
      <c r="AN678" s="25">
        <f ca="1" t="shared" si="4778"/>
        <v>98471.894058408</v>
      </c>
      <c r="AO678" s="25">
        <f ca="1">C678/'Ejercicio 3 - TIR'!$D$7</f>
        <v>14346.4842982832</v>
      </c>
      <c r="AP678" s="25">
        <f ca="1" t="shared" si="4779"/>
        <v>28502.469772193</v>
      </c>
      <c r="AQ678" s="25">
        <f ca="1" t="shared" si="4780"/>
        <v>34293.1064227873</v>
      </c>
      <c r="AR678" s="25">
        <f ca="1" t="shared" si="4781"/>
        <v>47871.2254384021</v>
      </c>
      <c r="AS678" s="25">
        <f ca="1" t="shared" si="4782"/>
        <v>65941.2369064388</v>
      </c>
      <c r="AT678" s="25">
        <f ca="1" t="shared" si="4783"/>
        <v>84125.4097601248</v>
      </c>
      <c r="AU678" s="25">
        <f ca="1">AP678*'Ejercicio 3 - TIR'!$D$5</f>
        <v>14251.2348860965</v>
      </c>
      <c r="AV678" s="25">
        <f ca="1">AQ678*'Ejercicio 3 - TIR'!$D$5</f>
        <v>17146.5532113936</v>
      </c>
      <c r="AW678" s="25">
        <f ca="1">AR678*'Ejercicio 3 - TIR'!$D$5</f>
        <v>23935.6127192011</v>
      </c>
      <c r="AX678" s="25">
        <f ca="1">AS678*'Ejercicio 3 - TIR'!$D$5</f>
        <v>32970.6184532194</v>
      </c>
      <c r="AY678" s="25">
        <f ca="1">AT678*'Ejercicio 3 - TIR'!$D$5</f>
        <v>42062.7048800624</v>
      </c>
      <c r="AZ678" s="25">
        <f ca="1" t="shared" ref="AZ678:BD678" si="5044">AJ678-AU678-AE678</f>
        <v>23444.2220411476</v>
      </c>
      <c r="BA678" s="25">
        <f ca="1" t="shared" si="5044"/>
        <v>25538.2357808371</v>
      </c>
      <c r="BB678" s="25">
        <f ca="1" t="shared" si="5044"/>
        <v>31245.0834811362</v>
      </c>
      <c r="BC678" s="25">
        <f ca="1" t="shared" si="5044"/>
        <v>38837.1111709892</v>
      </c>
      <c r="BD678" s="25">
        <f ca="1" t="shared" si="5044"/>
        <v>46158.6111544903</v>
      </c>
      <c r="BE678" s="25">
        <f ca="1" t="shared" ref="BE678:BI678" si="5045">AZ678/Z678</f>
        <v>20628.6300579824</v>
      </c>
      <c r="BF678" s="25">
        <f ca="1" t="shared" si="5045"/>
        <v>19447.3391322754</v>
      </c>
      <c r="BG678" s="25">
        <f ca="1" t="shared" si="5045"/>
        <v>20133.9925770225</v>
      </c>
      <c r="BH678" s="25">
        <f ca="1" t="shared" si="5045"/>
        <v>20767.6855026742</v>
      </c>
      <c r="BI678" s="25">
        <f ca="1" t="shared" si="5045"/>
        <v>20419.3060546337</v>
      </c>
      <c r="BJ678" s="25">
        <f ca="1" t="shared" si="4786"/>
        <v>85352.1492738478</v>
      </c>
      <c r="BK678" s="25">
        <f ca="1" t="shared" si="4787"/>
        <v>32430.7686258604</v>
      </c>
      <c r="BL678" s="25">
        <f ca="1" t="shared" si="4788"/>
        <v>117782.917899708</v>
      </c>
      <c r="BM678" s="25">
        <f ca="1">BK678*'Ejercicio 3 - TIR'!$D$5</f>
        <v>16215.3843129302</v>
      </c>
      <c r="BN678" s="25">
        <f ca="1" t="shared" si="4789"/>
        <v>101567.533586778</v>
      </c>
      <c r="BO678" s="25">
        <f ca="1" t="shared" si="4790"/>
        <v>44930.6966056963</v>
      </c>
      <c r="BP678" s="25">
        <f ca="1" t="shared" si="4791"/>
        <v>-109489.875947971</v>
      </c>
      <c r="BQ678" s="25">
        <f ca="1" t="shared" ref="BQ678:BT678" si="5046">BE678</f>
        <v>20628.6300579824</v>
      </c>
      <c r="BR678" s="25">
        <f ca="1" t="shared" si="5046"/>
        <v>19447.3391322754</v>
      </c>
      <c r="BS678" s="25">
        <f ca="1" t="shared" si="5046"/>
        <v>20133.9925770225</v>
      </c>
      <c r="BT678" s="25">
        <f ca="1" t="shared" si="5046"/>
        <v>20767.6855026742</v>
      </c>
      <c r="BU678" s="25">
        <f ca="1" t="shared" si="4793"/>
        <v>65350.00266033</v>
      </c>
      <c r="BV678" s="27">
        <f ca="1" t="shared" si="4794"/>
        <v>8.57259810707276</v>
      </c>
    </row>
    <row r="679" ht="15" customHeight="1" spans="1:74">
      <c r="A679" s="23">
        <v>678</v>
      </c>
      <c r="B679" s="24">
        <f ca="1" t="shared" ref="B679:F679" si="5047">RAND()</f>
        <v>0.28638769425057</v>
      </c>
      <c r="C679" s="25">
        <f ca="1">IF(B679&lt;=('Ejercicio 3 - TIR'!$D$13-'Ejercicio 3 - TIR'!$C$13)/('Ejercicio 3 - TIR'!$E$13-'Ejercicio 3 - TIR'!$C$13),'Ejercicio 3 - TIR'!$C$13+SQRT(('Ejercicio 3 - TIR'!$E$13-'Ejercicio 3 - TIR'!$C$13)*('Ejercicio 3 - TIR'!$D$13-'Ejercicio 3 - TIR'!$C$13)*B679),'Ejercicio 3 - TIR'!$E$13-SQRT(('Ejercicio 3 - TIR'!$E$13-'Ejercicio 3 - TIR'!$C$13)*('Ejercicio 3 - TIR'!$E$13-'Ejercicio 3 - TIR'!$D$13)*(1-B679)))</f>
        <v>70736.8018340559</v>
      </c>
      <c r="D679" s="24">
        <f ca="1" t="shared" si="5047"/>
        <v>0.523767477482797</v>
      </c>
      <c r="E679" s="25">
        <f ca="1">IF(D679&lt;=('Ejercicio 3 - TIR'!$D$14-'Ejercicio 3 - TIR'!$C$14)/('Ejercicio 3 - TIR'!$E$14-'Ejercicio 3 - TIR'!$C$14),'Ejercicio 3 - TIR'!$C$14+SQRT(('Ejercicio 3 - TIR'!$E$14-'Ejercicio 3 - TIR'!$C$14)*('Ejercicio 3 - TIR'!$D$14-'Ejercicio 3 - TIR'!$C$14)*D679),'Ejercicio 3 - TIR'!$E$14-SQRT(('Ejercicio 3 - TIR'!$E$14-'Ejercicio 3 - TIR'!$C$14)*('Ejercicio 3 - TIR'!$E$14-'Ejercicio 3 - TIR'!$D$14)*(1-D679)))</f>
        <v>31548.0843368157</v>
      </c>
      <c r="F679" s="24">
        <f ca="1" t="shared" si="5047"/>
        <v>0.4483737489788</v>
      </c>
      <c r="G679" s="25">
        <f ca="1">IF(F679&lt;=('Ejercicio 3 - TIR'!$D$18-'Ejercicio 3 - TIR'!$C$18)/('Ejercicio 3 - TIR'!$E$18-'Ejercicio 3 - TIR'!$C$18),'Ejercicio 3 - TIR'!$C$18+SQRT(('Ejercicio 3 - TIR'!$E$18-'Ejercicio 3 - TIR'!$C$18)*('Ejercicio 3 - TIR'!$D$18-'Ejercicio 3 - TIR'!$C$18)*F679),'Ejercicio 3 - TIR'!$E$18-SQRT(('Ejercicio 3 - TIR'!$E$18-'Ejercicio 3 - TIR'!$C$18)*('Ejercicio 3 - TIR'!$E$18-'Ejercicio 3 - TIR'!$D$18)*(1-F679)))</f>
        <v>38200.9793529078</v>
      </c>
      <c r="H679" s="24">
        <f ca="1" t="shared" ref="H679:L679" si="5048">RAND()</f>
        <v>0.673819075713819</v>
      </c>
      <c r="I679" s="25">
        <f ca="1">IF(H679&lt;=('Ejercicio 3 - TIR'!$D$18-'Ejercicio 3 - TIR'!$C$18)/('Ejercicio 3 - TIR'!$E$18-'Ejercicio 3 - TIR'!$C$18),'Ejercicio 3 - TIR'!$C$18+SQRT(('Ejercicio 3 - TIR'!$E$18-'Ejercicio 3 - TIR'!$C$18)*('Ejercicio 3 - TIR'!$D$18-'Ejercicio 3 - TIR'!$C$18)*H679),'Ejercicio 3 - TIR'!$E$18-SQRT(('Ejercicio 3 - TIR'!$E$18-'Ejercicio 3 - TIR'!$C$18)*('Ejercicio 3 - TIR'!$E$18-'Ejercicio 3 - TIR'!$D$18)*(1-H679)))</f>
        <v>40053.9339550039</v>
      </c>
      <c r="J679" s="24">
        <f ca="1" t="shared" si="5048"/>
        <v>0.312348993653041</v>
      </c>
      <c r="K679" s="25">
        <f ca="1">IF(J679&lt;=('Ejercicio 3 - TIR'!$D$18-'Ejercicio 3 - TIR'!$C$18)/('Ejercicio 3 - TIR'!$E$18-'Ejercicio 3 - TIR'!$C$18),'Ejercicio 3 - TIR'!$C$18+SQRT(('Ejercicio 3 - TIR'!$E$18-'Ejercicio 3 - TIR'!$C$18)*('Ejercicio 3 - TIR'!$D$18-'Ejercicio 3 - TIR'!$C$18)*J679),'Ejercicio 3 - TIR'!$E$18-SQRT(('Ejercicio 3 - TIR'!$E$18-'Ejercicio 3 - TIR'!$C$18)*('Ejercicio 3 - TIR'!$E$18-'Ejercicio 3 - TIR'!$D$18)*(1-J679)))</f>
        <v>36844.8775772804</v>
      </c>
      <c r="L679" s="24">
        <f ca="1" t="shared" si="5048"/>
        <v>0.4146924593849</v>
      </c>
      <c r="M679" s="25">
        <f ca="1">IF(L679&lt;=('Ejercicio 3 - TIR'!$D$18-'Ejercicio 3 - TIR'!$C$18)/('Ejercicio 3 - TIR'!$E$18-'Ejercicio 3 - TIR'!$C$18),'Ejercicio 3 - TIR'!$C$18+SQRT(('Ejercicio 3 - TIR'!$E$18-'Ejercicio 3 - TIR'!$C$18)*('Ejercicio 3 - TIR'!$D$18-'Ejercicio 3 - TIR'!$C$18)*L679),'Ejercicio 3 - TIR'!$E$18-SQRT(('Ejercicio 3 - TIR'!$E$18-'Ejercicio 3 - TIR'!$C$18)*('Ejercicio 3 - TIR'!$E$18-'Ejercicio 3 - TIR'!$D$18)*(1-L679)))</f>
        <v>37886.9429380296</v>
      </c>
      <c r="N679" s="24">
        <f ca="1" t="shared" ref="N679:R679" si="5049">RAND()</f>
        <v>0.811941730415544</v>
      </c>
      <c r="O679" s="25">
        <f ca="1">IF(N679&lt;=('Ejercicio 3 - TIR'!$D$18-'Ejercicio 3 - TIR'!$C$18)/('Ejercicio 3 - TIR'!$E$18-'Ejercicio 3 - TIR'!$C$18),'Ejercicio 3 - TIR'!$C$18+SQRT(('Ejercicio 3 - TIR'!$E$18-'Ejercicio 3 - TIR'!$C$18)*('Ejercicio 3 - TIR'!$D$18-'Ejercicio 3 - TIR'!$C$18)*N679),'Ejercicio 3 - TIR'!$E$18-SQRT(('Ejercicio 3 - TIR'!$E$18-'Ejercicio 3 - TIR'!$C$18)*('Ejercicio 3 - TIR'!$E$18-'Ejercicio 3 - TIR'!$D$18)*(1-N679)))</f>
        <v>41244.4214535129</v>
      </c>
      <c r="P679" s="24">
        <f ca="1" t="shared" si="5049"/>
        <v>0.702711526581352</v>
      </c>
      <c r="Q679" s="26">
        <f ca="1">IF(P679&lt;=('Ejercicio 3 - TIR'!$D$22-'Ejercicio 3 - TIR'!$C$22)/('Ejercicio 3 - TIR'!$E$22-'Ejercicio 3 - TIR'!$C$22),'Ejercicio 3 - TIR'!$C$22+SQRT(('Ejercicio 3 - TIR'!$E$22-'Ejercicio 3 - TIR'!$C$22)*('Ejercicio 3 - TIR'!$D$22-'Ejercicio 3 - TIR'!$C$22)*P679),'Ejercicio 3 - TIR'!$E$22-SQRT(('Ejercicio 3 - TIR'!$E$22-'Ejercicio 3 - TIR'!$C$22)*('Ejercicio 3 - TIR'!$E$22-'Ejercicio 3 - TIR'!$D$22)*(1-P679)))</f>
        <v>0.156867355271099</v>
      </c>
      <c r="R679" s="24">
        <f ca="1" t="shared" si="5049"/>
        <v>0.849299921630295</v>
      </c>
      <c r="S679" s="26">
        <f ca="1">IF(R679&lt;=('Ejercicio 3 - TIR'!$D$23-'Ejercicio 3 - TIR'!$C$23)/('Ejercicio 3 - TIR'!$E$23-'Ejercicio 3 - TIR'!$C$23),'Ejercicio 3 - TIR'!$C$23+SQRT(('Ejercicio 3 - TIR'!$E$23-'Ejercicio 3 - TIR'!$C$23)*('Ejercicio 3 - TIR'!$D$23-'Ejercicio 3 - TIR'!$C$23)*R679),'Ejercicio 3 - TIR'!$E$23-SQRT(('Ejercicio 3 - TIR'!$E$23-'Ejercicio 3 - TIR'!$C$23)*('Ejercicio 3 - TIR'!$E$23-'Ejercicio 3 - TIR'!$D$23)*(1-R679)))</f>
        <v>0.163530023039923</v>
      </c>
      <c r="T679" s="24">
        <f ca="1" t="shared" ref="T679:X679" si="5050">RAND()</f>
        <v>0.185808785615993</v>
      </c>
      <c r="U679" s="26">
        <f ca="1">IF(T679&lt;=('Ejercicio 3 - TIR'!$D$24-'Ejercicio 3 - TIR'!$C$24)/('Ejercicio 3 - TIR'!$E$24-'Ejercicio 3 - TIR'!$C$24),'Ejercicio 3 - TIR'!$C$24+SQRT(('Ejercicio 3 - TIR'!$E$24-'Ejercicio 3 - TIR'!$C$24)*('Ejercicio 3 - TIR'!$D$24-'Ejercicio 3 - TIR'!$C$24)*T679),'Ejercicio 3 - TIR'!$E$24-SQRT(('Ejercicio 3 - TIR'!$E$24-'Ejercicio 3 - TIR'!$C$24)*('Ejercicio 3 - TIR'!$E$24-'Ejercicio 3 - TIR'!$D$24)*(1-T679)))</f>
        <v>0.169753441467086</v>
      </c>
      <c r="V679" s="24">
        <f ca="1" t="shared" si="5050"/>
        <v>0.614358690864721</v>
      </c>
      <c r="W679" s="26">
        <f ca="1">IF(V679&lt;=('Ejercicio 3 - TIR'!$D$25-'Ejercicio 3 - TIR'!$C$25)/('Ejercicio 3 - TIR'!$E$25-'Ejercicio 3 - TIR'!$C$25),'Ejercicio 3 - TIR'!$C$25+SQRT(('Ejercicio 3 - TIR'!$E$25-'Ejercicio 3 - TIR'!$C$25)*('Ejercicio 3 - TIR'!$D$25-'Ejercicio 3 - TIR'!$C$25)*V679),'Ejercicio 3 - TIR'!$E$25-SQRT(('Ejercicio 3 - TIR'!$E$25-'Ejercicio 3 - TIR'!$C$25)*('Ejercicio 3 - TIR'!$E$25-'Ejercicio 3 - TIR'!$D$25)*(1-V679)))</f>
        <v>0.213261129821761</v>
      </c>
      <c r="X679" s="24">
        <f ca="1" t="shared" si="5050"/>
        <v>0.647170890288861</v>
      </c>
      <c r="Y679" s="26">
        <f ca="1">IF(X679&lt;=('Ejercicio 3 - TIR'!$D$26-'Ejercicio 3 - TIR'!$C$26)/('Ejercicio 3 - TIR'!$E$26-'Ejercicio 3 - TIR'!$C$26),'Ejercicio 3 - TIR'!$C$26+SQRT(('Ejercicio 3 - TIR'!$E$26-'Ejercicio 3 - TIR'!$C$26)*('Ejercicio 3 - TIR'!$D$26-'Ejercicio 3 - TIR'!$C$26)*X679),'Ejercicio 3 - TIR'!$E$26-SQRT(('Ejercicio 3 - TIR'!$E$26-'Ejercicio 3 - TIR'!$C$26)*('Ejercicio 3 - TIR'!$E$26-'Ejercicio 3 - TIR'!$D$26)*(1-X679)))</f>
        <v>0.236350518990025</v>
      </c>
      <c r="Z679" s="24">
        <f ca="1" t="shared" si="4764"/>
        <v>1.1568673552711</v>
      </c>
      <c r="AA679" s="24">
        <f ca="1" t="shared" si="4765"/>
        <v>1.34604990053272</v>
      </c>
      <c r="AB679" s="24">
        <f ca="1" t="shared" si="4766"/>
        <v>1.57454650353457</v>
      </c>
      <c r="AC679" s="24">
        <f ca="1" t="shared" si="4767"/>
        <v>1.91033606983526</v>
      </c>
      <c r="AD679" s="24">
        <f ca="1" t="shared" si="4768"/>
        <v>2.36184499138619</v>
      </c>
      <c r="AE679" s="23">
        <f ca="1" t="shared" si="4769"/>
        <v>4948.86455378585</v>
      </c>
      <c r="AF679" s="23">
        <f ca="1" t="shared" si="4770"/>
        <v>5758.15248828791</v>
      </c>
      <c r="AG679" s="23">
        <f ca="1" t="shared" si="4771"/>
        <v>6735.61868966704</v>
      </c>
      <c r="AH679" s="23">
        <f ca="1" t="shared" si="4772"/>
        <v>8172.06434147401</v>
      </c>
      <c r="AI679" s="23">
        <f ca="1" t="shared" si="4773"/>
        <v>10103.5359898013</v>
      </c>
      <c r="AJ679" s="25">
        <f ca="1" t="shared" si="4774"/>
        <v>44193.4659527643</v>
      </c>
      <c r="AK679" s="25">
        <f ca="1" t="shared" si="4775"/>
        <v>53914.593816077</v>
      </c>
      <c r="AL679" s="25">
        <f ca="1" t="shared" si="4776"/>
        <v>58013.9731624663</v>
      </c>
      <c r="AM679" s="25">
        <f ca="1" t="shared" si="4777"/>
        <v>72376.7936703082</v>
      </c>
      <c r="AN679" s="25">
        <f ca="1" t="shared" si="4778"/>
        <v>97412.9302326005</v>
      </c>
      <c r="AO679" s="25">
        <f ca="1">C679/'Ejercicio 3 - TIR'!$D$7</f>
        <v>14147.3603668112</v>
      </c>
      <c r="AP679" s="25">
        <f ca="1" t="shared" si="4779"/>
        <v>30046.1055859531</v>
      </c>
      <c r="AQ679" s="25">
        <f ca="1" t="shared" si="4780"/>
        <v>39767.2334492658</v>
      </c>
      <c r="AR679" s="25">
        <f ca="1" t="shared" si="4781"/>
        <v>43866.6127956551</v>
      </c>
      <c r="AS679" s="25">
        <f ca="1" t="shared" si="4782"/>
        <v>58229.4333034971</v>
      </c>
      <c r="AT679" s="25">
        <f ca="1" t="shared" si="4783"/>
        <v>83265.5698657893</v>
      </c>
      <c r="AU679" s="25">
        <f ca="1">AP679*'Ejercicio 3 - TIR'!$D$5</f>
        <v>15023.0527929766</v>
      </c>
      <c r="AV679" s="25">
        <f ca="1">AQ679*'Ejercicio 3 - TIR'!$D$5</f>
        <v>19883.6167246329</v>
      </c>
      <c r="AW679" s="25">
        <f ca="1">AR679*'Ejercicio 3 - TIR'!$D$5</f>
        <v>21933.3063978275</v>
      </c>
      <c r="AX679" s="25">
        <f ca="1">AS679*'Ejercicio 3 - TIR'!$D$5</f>
        <v>29114.7166517485</v>
      </c>
      <c r="AY679" s="25">
        <f ca="1">AT679*'Ejercicio 3 - TIR'!$D$5</f>
        <v>41632.7849328947</v>
      </c>
      <c r="AZ679" s="25">
        <f ca="1" t="shared" ref="AZ679:BD679" si="5051">AJ679-AU679-AE679</f>
        <v>24221.5486060019</v>
      </c>
      <c r="BA679" s="25">
        <f ca="1" t="shared" si="5051"/>
        <v>28272.8246031562</v>
      </c>
      <c r="BB679" s="25">
        <f ca="1" t="shared" si="5051"/>
        <v>29345.0480749717</v>
      </c>
      <c r="BC679" s="25">
        <f ca="1" t="shared" si="5051"/>
        <v>35090.0126770857</v>
      </c>
      <c r="BD679" s="25">
        <f ca="1" t="shared" si="5051"/>
        <v>45676.6093099046</v>
      </c>
      <c r="BE679" s="25">
        <f ca="1" t="shared" ref="BE679:BI679" si="5052">AZ679/Z679</f>
        <v>20937.1873928674</v>
      </c>
      <c r="BF679" s="25">
        <f ca="1" t="shared" si="5052"/>
        <v>21004.2915882738</v>
      </c>
      <c r="BG679" s="25">
        <f ca="1" t="shared" si="5052"/>
        <v>18637.1428275363</v>
      </c>
      <c r="BH679" s="25">
        <f ca="1" t="shared" si="5052"/>
        <v>18368.5023966028</v>
      </c>
      <c r="BI679" s="25">
        <f ca="1" t="shared" si="5052"/>
        <v>19339.3764097518</v>
      </c>
      <c r="BJ679" s="25">
        <f ca="1" t="shared" si="4786"/>
        <v>74511.6849787372</v>
      </c>
      <c r="BK679" s="25">
        <f ca="1" t="shared" si="4787"/>
        <v>33413.8722236885</v>
      </c>
      <c r="BL679" s="25">
        <f ca="1" t="shared" si="4788"/>
        <v>107925.557202426</v>
      </c>
      <c r="BM679" s="25">
        <f ca="1">BK679*'Ejercicio 3 - TIR'!$D$5</f>
        <v>16706.9361118442</v>
      </c>
      <c r="BN679" s="25">
        <f ca="1" t="shared" si="4789"/>
        <v>91218.6210905814</v>
      </c>
      <c r="BO679" s="25">
        <f ca="1" t="shared" si="4790"/>
        <v>38621.7645202213</v>
      </c>
      <c r="BP679" s="25">
        <f ca="1" t="shared" si="4791"/>
        <v>-102284.886170872</v>
      </c>
      <c r="BQ679" s="25">
        <f ca="1" t="shared" ref="BQ679:BT679" si="5053">BE679</f>
        <v>20937.1873928674</v>
      </c>
      <c r="BR679" s="25">
        <f ca="1" t="shared" si="5053"/>
        <v>21004.2915882738</v>
      </c>
      <c r="BS679" s="25">
        <f ca="1" t="shared" si="5053"/>
        <v>18637.1428275363</v>
      </c>
      <c r="BT679" s="25">
        <f ca="1" t="shared" si="5053"/>
        <v>18368.5023966028</v>
      </c>
      <c r="BU679" s="25">
        <f ca="1" t="shared" si="4793"/>
        <v>57961.1409299731</v>
      </c>
      <c r="BV679" s="27">
        <f ca="1" t="shared" si="4794"/>
        <v>8.89619750276489</v>
      </c>
    </row>
    <row r="680" ht="15" customHeight="1" spans="1:74">
      <c r="A680" s="23">
        <v>679</v>
      </c>
      <c r="B680" s="24">
        <f ca="1" t="shared" ref="B680:F680" si="5054">RAND()</f>
        <v>0.158928575516544</v>
      </c>
      <c r="C680" s="25">
        <f ca="1">IF(B680&lt;=('Ejercicio 3 - TIR'!$D$13-'Ejercicio 3 - TIR'!$C$13)/('Ejercicio 3 - TIR'!$E$13-'Ejercicio 3 - TIR'!$C$13),'Ejercicio 3 - TIR'!$C$13+SQRT(('Ejercicio 3 - TIR'!$E$13-'Ejercicio 3 - TIR'!$C$13)*('Ejercicio 3 - TIR'!$D$13-'Ejercicio 3 - TIR'!$C$13)*B680),'Ejercicio 3 - TIR'!$E$13-SQRT(('Ejercicio 3 - TIR'!$E$13-'Ejercicio 3 - TIR'!$C$13)*('Ejercicio 3 - TIR'!$E$13-'Ejercicio 3 - TIR'!$D$13)*(1-B680)))</f>
        <v>67973.1693953294</v>
      </c>
      <c r="D680" s="24">
        <f ca="1" t="shared" si="5054"/>
        <v>0.153690728886994</v>
      </c>
      <c r="E680" s="25">
        <f ca="1">IF(D680&lt;=('Ejercicio 3 - TIR'!$D$14-'Ejercicio 3 - TIR'!$C$14)/('Ejercicio 3 - TIR'!$E$14-'Ejercicio 3 - TIR'!$C$14),'Ejercicio 3 - TIR'!$C$14+SQRT(('Ejercicio 3 - TIR'!$E$14-'Ejercicio 3 - TIR'!$C$14)*('Ejercicio 3 - TIR'!$D$14-'Ejercicio 3 - TIR'!$C$14)*D680),'Ejercicio 3 - TIR'!$E$14-SQRT(('Ejercicio 3 - TIR'!$E$14-'Ejercicio 3 - TIR'!$C$14)*('Ejercicio 3 - TIR'!$E$14-'Ejercicio 3 - TIR'!$D$14)*(1-D680)))</f>
        <v>28395.1148237614</v>
      </c>
      <c r="F680" s="24">
        <f ca="1" t="shared" si="5054"/>
        <v>0.577414024411379</v>
      </c>
      <c r="G680" s="25">
        <f ca="1">IF(F680&lt;=('Ejercicio 3 - TIR'!$D$18-'Ejercicio 3 - TIR'!$C$18)/('Ejercicio 3 - TIR'!$E$18-'Ejercicio 3 - TIR'!$C$18),'Ejercicio 3 - TIR'!$C$18+SQRT(('Ejercicio 3 - TIR'!$E$18-'Ejercicio 3 - TIR'!$C$18)*('Ejercicio 3 - TIR'!$D$18-'Ejercicio 3 - TIR'!$C$18)*F680),'Ejercicio 3 - TIR'!$E$18-SQRT(('Ejercicio 3 - TIR'!$E$18-'Ejercicio 3 - TIR'!$C$18)*('Ejercicio 3 - TIR'!$E$18-'Ejercicio 3 - TIR'!$D$18)*(1-F680)))</f>
        <v>39306.562397669</v>
      </c>
      <c r="H680" s="24">
        <f ca="1" t="shared" ref="H680:L680" si="5055">RAND()</f>
        <v>0.945703619647875</v>
      </c>
      <c r="I680" s="25">
        <f ca="1">IF(H680&lt;=('Ejercicio 3 - TIR'!$D$18-'Ejercicio 3 - TIR'!$C$18)/('Ejercicio 3 - TIR'!$E$18-'Ejercicio 3 - TIR'!$C$18),'Ejercicio 3 - TIR'!$C$18+SQRT(('Ejercicio 3 - TIR'!$E$18-'Ejercicio 3 - TIR'!$C$18)*('Ejercicio 3 - TIR'!$D$18-'Ejercicio 3 - TIR'!$C$18)*H680),'Ejercicio 3 - TIR'!$E$18-SQRT(('Ejercicio 3 - TIR'!$E$18-'Ejercicio 3 - TIR'!$C$18)*('Ejercicio 3 - TIR'!$E$18-'Ejercicio 3 - TIR'!$D$18)*(1-H680)))</f>
        <v>42982.0236556368</v>
      </c>
      <c r="J680" s="24">
        <f ca="1" t="shared" si="5055"/>
        <v>0.732780163216264</v>
      </c>
      <c r="K680" s="25">
        <f ca="1">IF(J680&lt;=('Ejercicio 3 - TIR'!$D$18-'Ejercicio 3 - TIR'!$C$18)/('Ejercicio 3 - TIR'!$E$18-'Ejercicio 3 - TIR'!$C$18),'Ejercicio 3 - TIR'!$C$18+SQRT(('Ejercicio 3 - TIR'!$E$18-'Ejercicio 3 - TIR'!$C$18)*('Ejercicio 3 - TIR'!$D$18-'Ejercicio 3 - TIR'!$C$18)*J680),'Ejercicio 3 - TIR'!$E$18-SQRT(('Ejercicio 3 - TIR'!$E$18-'Ejercicio 3 - TIR'!$C$18)*('Ejercicio 3 - TIR'!$E$18-'Ejercicio 3 - TIR'!$D$18)*(1-J680)))</f>
        <v>40523.2279755632</v>
      </c>
      <c r="L680" s="24">
        <f ca="1" t="shared" si="5055"/>
        <v>0.209643225225631</v>
      </c>
      <c r="M680" s="25">
        <f ca="1">IF(L680&lt;=('Ejercicio 3 - TIR'!$D$18-'Ejercicio 3 - TIR'!$C$18)/('Ejercicio 3 - TIR'!$E$18-'Ejercicio 3 - TIR'!$C$18),'Ejercicio 3 - TIR'!$C$18+SQRT(('Ejercicio 3 - TIR'!$E$18-'Ejercicio 3 - TIR'!$C$18)*('Ejercicio 3 - TIR'!$D$18-'Ejercicio 3 - TIR'!$C$18)*L680),'Ejercicio 3 - TIR'!$E$18-SQRT(('Ejercicio 3 - TIR'!$E$18-'Ejercicio 3 - TIR'!$C$18)*('Ejercicio 3 - TIR'!$E$18-'Ejercicio 3 - TIR'!$D$18)*(1-L680)))</f>
        <v>35607.7164500218</v>
      </c>
      <c r="N680" s="24">
        <f ca="1" t="shared" ref="N680:R680" si="5056">RAND()</f>
        <v>0.767895939197432</v>
      </c>
      <c r="O680" s="25">
        <f ca="1">IF(N680&lt;=('Ejercicio 3 - TIR'!$D$18-'Ejercicio 3 - TIR'!$C$18)/('Ejercicio 3 - TIR'!$E$18-'Ejercicio 3 - TIR'!$C$18),'Ejercicio 3 - TIR'!$C$18+SQRT(('Ejercicio 3 - TIR'!$E$18-'Ejercicio 3 - TIR'!$C$18)*('Ejercicio 3 - TIR'!$D$18-'Ejercicio 3 - TIR'!$C$18)*N680),'Ejercicio 3 - TIR'!$E$18-SQRT(('Ejercicio 3 - TIR'!$E$18-'Ejercicio 3 - TIR'!$C$18)*('Ejercicio 3 - TIR'!$E$18-'Ejercicio 3 - TIR'!$D$18)*(1-N680)))</f>
        <v>40827.7338819063</v>
      </c>
      <c r="P680" s="24">
        <f ca="1" t="shared" si="5056"/>
        <v>0.162473777950853</v>
      </c>
      <c r="Q680" s="26">
        <f ca="1">IF(P680&lt;=('Ejercicio 3 - TIR'!$D$22-'Ejercicio 3 - TIR'!$C$22)/('Ejercicio 3 - TIR'!$E$22-'Ejercicio 3 - TIR'!$C$22),'Ejercicio 3 - TIR'!$C$22+SQRT(('Ejercicio 3 - TIR'!$E$22-'Ejercicio 3 - TIR'!$C$22)*('Ejercicio 3 - TIR'!$D$22-'Ejercicio 3 - TIR'!$C$22)*P680),'Ejercicio 3 - TIR'!$E$22-SQRT(('Ejercicio 3 - TIR'!$E$22-'Ejercicio 3 - TIR'!$C$22)*('Ejercicio 3 - TIR'!$E$22-'Ejercicio 3 - TIR'!$D$22)*(1-P680)))</f>
        <v>0.137101251425306</v>
      </c>
      <c r="R680" s="24">
        <f ca="1" t="shared" si="5056"/>
        <v>0.242925465646181</v>
      </c>
      <c r="S680" s="26">
        <f ca="1">IF(R680&lt;=('Ejercicio 3 - TIR'!$D$23-'Ejercicio 3 - TIR'!$C$23)/('Ejercicio 3 - TIR'!$E$23-'Ejercicio 3 - TIR'!$C$23),'Ejercicio 3 - TIR'!$C$23+SQRT(('Ejercicio 3 - TIR'!$E$23-'Ejercicio 3 - TIR'!$C$23)*('Ejercicio 3 - TIR'!$D$23-'Ejercicio 3 - TIR'!$C$23)*R680),'Ejercicio 3 - TIR'!$E$23-SQRT(('Ejercicio 3 - TIR'!$E$23-'Ejercicio 3 - TIR'!$C$23)*('Ejercicio 3 - TIR'!$E$23-'Ejercicio 3 - TIR'!$D$23)*(1-R680)))</f>
        <v>0.14091090237563</v>
      </c>
      <c r="T680" s="24">
        <f ca="1" t="shared" ref="T680:X680" si="5057">RAND()</f>
        <v>0.715083763152037</v>
      </c>
      <c r="U680" s="26">
        <f ca="1">IF(T680&lt;=('Ejercicio 3 - TIR'!$D$24-'Ejercicio 3 - TIR'!$C$24)/('Ejercicio 3 - TIR'!$E$24-'Ejercicio 3 - TIR'!$C$24),'Ejercicio 3 - TIR'!$C$24+SQRT(('Ejercicio 3 - TIR'!$E$24-'Ejercicio 3 - TIR'!$C$24)*('Ejercicio 3 - TIR'!$D$24-'Ejercicio 3 - TIR'!$C$24)*T680),'Ejercicio 3 - TIR'!$E$24-SQRT(('Ejercicio 3 - TIR'!$E$24-'Ejercicio 3 - TIR'!$C$24)*('Ejercicio 3 - TIR'!$E$24-'Ejercicio 3 - TIR'!$D$24)*(1-T680)))</f>
        <v>0.191755257778229</v>
      </c>
      <c r="V680" s="24">
        <f ca="1" t="shared" si="5057"/>
        <v>0.132137020301907</v>
      </c>
      <c r="W680" s="26">
        <f ca="1">IF(V680&lt;=('Ejercicio 3 - TIR'!$D$25-'Ejercicio 3 - TIR'!$C$25)/('Ejercicio 3 - TIR'!$E$25-'Ejercicio 3 - TIR'!$C$25),'Ejercicio 3 - TIR'!$C$25+SQRT(('Ejercicio 3 - TIR'!$E$25-'Ejercicio 3 - TIR'!$C$25)*('Ejercicio 3 - TIR'!$D$25-'Ejercicio 3 - TIR'!$C$25)*V680),'Ejercicio 3 - TIR'!$E$25-SQRT(('Ejercicio 3 - TIR'!$E$25-'Ejercicio 3 - TIR'!$C$25)*('Ejercicio 3 - TIR'!$E$25-'Ejercicio 3 - TIR'!$D$25)*(1-V680)))</f>
        <v>0.193601170112261</v>
      </c>
      <c r="X680" s="24">
        <f ca="1" t="shared" si="5057"/>
        <v>0.606668259686432</v>
      </c>
      <c r="Y680" s="26">
        <f ca="1">IF(X680&lt;=('Ejercicio 3 - TIR'!$D$26-'Ejercicio 3 - TIR'!$C$26)/('Ejercicio 3 - TIR'!$E$26-'Ejercicio 3 - TIR'!$C$26),'Ejercicio 3 - TIR'!$C$26+SQRT(('Ejercicio 3 - TIR'!$E$26-'Ejercicio 3 - TIR'!$C$26)*('Ejercicio 3 - TIR'!$D$26-'Ejercicio 3 - TIR'!$C$26)*X680),'Ejercicio 3 - TIR'!$E$26-SQRT(('Ejercicio 3 - TIR'!$E$26-'Ejercicio 3 - TIR'!$C$26)*('Ejercicio 3 - TIR'!$E$26-'Ejercicio 3 - TIR'!$D$26)*(1-X680)))</f>
        <v>0.233913218839962</v>
      </c>
      <c r="Z680" s="24">
        <f ca="1" t="shared" si="4764"/>
        <v>1.13710125142531</v>
      </c>
      <c r="AA680" s="24">
        <f ca="1" t="shared" si="4765"/>
        <v>1.2973312148561</v>
      </c>
      <c r="AB680" s="24">
        <f ca="1" t="shared" si="4766"/>
        <v>1.54610129638458</v>
      </c>
      <c r="AC680" s="24">
        <f ca="1" t="shared" si="4767"/>
        <v>1.84542831647672</v>
      </c>
      <c r="AD680" s="24">
        <f ca="1" t="shared" si="4768"/>
        <v>2.2770983941222</v>
      </c>
      <c r="AE680" s="23">
        <f ca="1" t="shared" si="4769"/>
        <v>3893.00577670295</v>
      </c>
      <c r="AF680" s="23">
        <f ca="1" t="shared" si="4770"/>
        <v>4441.57273365171</v>
      </c>
      <c r="AG680" s="23">
        <f ca="1" t="shared" si="4771"/>
        <v>5293.26765813384</v>
      </c>
      <c r="AH680" s="23">
        <f ca="1" t="shared" si="4772"/>
        <v>6318.05047046594</v>
      </c>
      <c r="AI680" s="23">
        <f ca="1" t="shared" si="4773"/>
        <v>7795.92599280596</v>
      </c>
      <c r="AJ680" s="25">
        <f ca="1" t="shared" si="4774"/>
        <v>44695.5412916163</v>
      </c>
      <c r="AK680" s="25">
        <f ca="1" t="shared" si="4775"/>
        <v>55761.9209661411</v>
      </c>
      <c r="AL680" s="25">
        <f ca="1" t="shared" si="4776"/>
        <v>62653.0153067061</v>
      </c>
      <c r="AM680" s="25">
        <f ca="1" t="shared" si="4777"/>
        <v>65711.488221944</v>
      </c>
      <c r="AN680" s="25">
        <f ca="1" t="shared" si="4778"/>
        <v>92968.7672581373</v>
      </c>
      <c r="AO680" s="25">
        <f ca="1">C680/'Ejercicio 3 - TIR'!$D$7</f>
        <v>13594.6338790659</v>
      </c>
      <c r="AP680" s="25">
        <f ca="1" t="shared" si="4779"/>
        <v>31100.9074125504</v>
      </c>
      <c r="AQ680" s="25">
        <f ca="1" t="shared" si="4780"/>
        <v>42167.2870870752</v>
      </c>
      <c r="AR680" s="25">
        <f ca="1" t="shared" si="4781"/>
        <v>49058.3814276402</v>
      </c>
      <c r="AS680" s="25">
        <f ca="1" t="shared" si="4782"/>
        <v>52116.8543428781</v>
      </c>
      <c r="AT680" s="25">
        <f ca="1" t="shared" si="4783"/>
        <v>79374.1333790714</v>
      </c>
      <c r="AU680" s="25">
        <f ca="1">AP680*'Ejercicio 3 - TIR'!$D$5</f>
        <v>15550.4537062752</v>
      </c>
      <c r="AV680" s="25">
        <f ca="1">AQ680*'Ejercicio 3 - TIR'!$D$5</f>
        <v>21083.6435435376</v>
      </c>
      <c r="AW680" s="25">
        <f ca="1">AR680*'Ejercicio 3 - TIR'!$D$5</f>
        <v>24529.1907138201</v>
      </c>
      <c r="AX680" s="25">
        <f ca="1">AS680*'Ejercicio 3 - TIR'!$D$5</f>
        <v>26058.427171439</v>
      </c>
      <c r="AY680" s="25">
        <f ca="1">AT680*'Ejercicio 3 - TIR'!$D$5</f>
        <v>39687.0666895357</v>
      </c>
      <c r="AZ680" s="25">
        <f ca="1" t="shared" ref="AZ680:BD680" si="5058">AJ680-AU680-AE680</f>
        <v>25252.0818086381</v>
      </c>
      <c r="BA680" s="25">
        <f ca="1" t="shared" si="5058"/>
        <v>30236.7046889518</v>
      </c>
      <c r="BB680" s="25">
        <f ca="1" t="shared" si="5058"/>
        <v>32830.5569347521</v>
      </c>
      <c r="BC680" s="25">
        <f ca="1" t="shared" si="5058"/>
        <v>33335.010580039</v>
      </c>
      <c r="BD680" s="25">
        <f ca="1" t="shared" si="5058"/>
        <v>45485.7745757956</v>
      </c>
      <c r="BE680" s="25">
        <f ca="1" t="shared" ref="BE680:BI680" si="5059">AZ680/Z680</f>
        <v>22207.4171292889</v>
      </c>
      <c r="BF680" s="25">
        <f ca="1" t="shared" si="5059"/>
        <v>23306.8505118067</v>
      </c>
      <c r="BG680" s="25">
        <f ca="1" t="shared" si="5059"/>
        <v>21234.4152427292</v>
      </c>
      <c r="BH680" s="25">
        <f ca="1" t="shared" si="5059"/>
        <v>18063.56295848</v>
      </c>
      <c r="BI680" s="25">
        <f ca="1" t="shared" si="5059"/>
        <v>19975.3224073262</v>
      </c>
      <c r="BJ680" s="25">
        <f ca="1" t="shared" si="4786"/>
        <v>64658.4703661026</v>
      </c>
      <c r="BK680" s="25">
        <f ca="1" t="shared" si="4787"/>
        <v>30956.3189747002</v>
      </c>
      <c r="BL680" s="25">
        <f ca="1" t="shared" si="4788"/>
        <v>95614.7893408027</v>
      </c>
      <c r="BM680" s="25">
        <f ca="1">BK680*'Ejercicio 3 - TIR'!$D$5</f>
        <v>15478.1594873501</v>
      </c>
      <c r="BN680" s="25">
        <f ca="1" t="shared" si="4789"/>
        <v>80136.6298534526</v>
      </c>
      <c r="BO680" s="25">
        <f ca="1" t="shared" si="4790"/>
        <v>35192.4317632944</v>
      </c>
      <c r="BP680" s="25">
        <f ca="1" t="shared" si="4791"/>
        <v>-96368.2842190908</v>
      </c>
      <c r="BQ680" s="25">
        <f ca="1" t="shared" ref="BQ680:BT680" si="5060">BE680</f>
        <v>22207.4171292889</v>
      </c>
      <c r="BR680" s="25">
        <f ca="1" t="shared" si="5060"/>
        <v>23306.8505118067</v>
      </c>
      <c r="BS680" s="25">
        <f ca="1" t="shared" si="5060"/>
        <v>21234.4152427292</v>
      </c>
      <c r="BT680" s="25">
        <f ca="1" t="shared" si="5060"/>
        <v>18063.56295848</v>
      </c>
      <c r="BU680" s="25">
        <f ca="1" t="shared" si="4793"/>
        <v>55167.7541706206</v>
      </c>
      <c r="BV680" s="27">
        <f ca="1" t="shared" si="4794"/>
        <v>11.9770318487377</v>
      </c>
    </row>
    <row r="681" ht="15" customHeight="1" spans="1:74">
      <c r="A681" s="23">
        <v>680</v>
      </c>
      <c r="B681" s="24">
        <f ca="1" t="shared" ref="B681:F681" si="5061">RAND()</f>
        <v>0.0503586544640662</v>
      </c>
      <c r="C681" s="25">
        <f ca="1">IF(B681&lt;=('Ejercicio 3 - TIR'!$D$13-'Ejercicio 3 - TIR'!$C$13)/('Ejercicio 3 - TIR'!$E$13-'Ejercicio 3 - TIR'!$C$13),'Ejercicio 3 - TIR'!$C$13+SQRT(('Ejercicio 3 - TIR'!$E$13-'Ejercicio 3 - TIR'!$C$13)*('Ejercicio 3 - TIR'!$D$13-'Ejercicio 3 - TIR'!$C$13)*B681),'Ejercicio 3 - TIR'!$E$13-SQRT(('Ejercicio 3 - TIR'!$E$13-'Ejercicio 3 - TIR'!$C$13)*('Ejercicio 3 - TIR'!$E$13-'Ejercicio 3 - TIR'!$D$13)*(1-B681)))</f>
        <v>64488.146809723</v>
      </c>
      <c r="D681" s="24">
        <f ca="1" t="shared" si="5061"/>
        <v>0.193348831333854</v>
      </c>
      <c r="E681" s="25">
        <f ca="1">IF(D681&lt;=('Ejercicio 3 - TIR'!$D$14-'Ejercicio 3 - TIR'!$C$14)/('Ejercicio 3 - TIR'!$E$14-'Ejercicio 3 - TIR'!$C$14),'Ejercicio 3 - TIR'!$C$14+SQRT(('Ejercicio 3 - TIR'!$E$14-'Ejercicio 3 - TIR'!$C$14)*('Ejercicio 3 - TIR'!$D$14-'Ejercicio 3 - TIR'!$C$14)*D681),'Ejercicio 3 - TIR'!$E$14-SQRT(('Ejercicio 3 - TIR'!$E$14-'Ejercicio 3 - TIR'!$C$14)*('Ejercicio 3 - TIR'!$E$14-'Ejercicio 3 - TIR'!$D$14)*(1-D681)))</f>
        <v>28808.0391739108</v>
      </c>
      <c r="F681" s="24">
        <f ca="1" t="shared" si="5061"/>
        <v>0.0154722637537885</v>
      </c>
      <c r="G681" s="25">
        <f ca="1">IF(F681&lt;=('Ejercicio 3 - TIR'!$D$18-'Ejercicio 3 - TIR'!$C$18)/('Ejercicio 3 - TIR'!$E$18-'Ejercicio 3 - TIR'!$C$18),'Ejercicio 3 - TIR'!$C$18+SQRT(('Ejercicio 3 - TIR'!$E$18-'Ejercicio 3 - TIR'!$C$18)*('Ejercicio 3 - TIR'!$D$18-'Ejercicio 3 - TIR'!$C$18)*F681),'Ejercicio 3 - TIR'!$E$18-SQRT(('Ejercicio 3 - TIR'!$E$18-'Ejercicio 3 - TIR'!$C$18)*('Ejercicio 3 - TIR'!$E$18-'Ejercicio 3 - TIR'!$D$18)*(1-F681)))</f>
        <v>31523.4301963228</v>
      </c>
      <c r="H681" s="24">
        <f ca="1" t="shared" ref="H681:L681" si="5062">RAND()</f>
        <v>0.915238065295797</v>
      </c>
      <c r="I681" s="25">
        <f ca="1">IF(H681&lt;=('Ejercicio 3 - TIR'!$D$18-'Ejercicio 3 - TIR'!$C$18)/('Ejercicio 3 - TIR'!$E$18-'Ejercicio 3 - TIR'!$C$18),'Ejercicio 3 - TIR'!$C$18+SQRT(('Ejercicio 3 - TIR'!$E$18-'Ejercicio 3 - TIR'!$C$18)*('Ejercicio 3 - TIR'!$D$18-'Ejercicio 3 - TIR'!$C$18)*H681),'Ejercicio 3 - TIR'!$E$18-SQRT(('Ejercicio 3 - TIR'!$E$18-'Ejercicio 3 - TIR'!$C$18)*('Ejercicio 3 - TIR'!$E$18-'Ejercicio 3 - TIR'!$D$18)*(1-H681)))</f>
        <v>42478.6620411347</v>
      </c>
      <c r="J681" s="24">
        <f ca="1" t="shared" si="5062"/>
        <v>0.293095627470749</v>
      </c>
      <c r="K681" s="25">
        <f ca="1">IF(J681&lt;=('Ejercicio 3 - TIR'!$D$18-'Ejercicio 3 - TIR'!$C$18)/('Ejercicio 3 - TIR'!$E$18-'Ejercicio 3 - TIR'!$C$18),'Ejercicio 3 - TIR'!$C$18+SQRT(('Ejercicio 3 - TIR'!$E$18-'Ejercicio 3 - TIR'!$C$18)*('Ejercicio 3 - TIR'!$D$18-'Ejercicio 3 - TIR'!$C$18)*J681),'Ejercicio 3 - TIR'!$E$18-SQRT(('Ejercicio 3 - TIR'!$E$18-'Ejercicio 3 - TIR'!$C$18)*('Ejercicio 3 - TIR'!$E$18-'Ejercicio 3 - TIR'!$D$18)*(1-J681)))</f>
        <v>36630.5613729617</v>
      </c>
      <c r="L681" s="24">
        <f ca="1" t="shared" si="5062"/>
        <v>0.809237483406386</v>
      </c>
      <c r="M681" s="25">
        <f ca="1">IF(L681&lt;=('Ejercicio 3 - TIR'!$D$18-'Ejercicio 3 - TIR'!$C$18)/('Ejercicio 3 - TIR'!$E$18-'Ejercicio 3 - TIR'!$C$18),'Ejercicio 3 - TIR'!$C$18+SQRT(('Ejercicio 3 - TIR'!$E$18-'Ejercicio 3 - TIR'!$C$18)*('Ejercicio 3 - TIR'!$D$18-'Ejercicio 3 - TIR'!$C$18)*L681),'Ejercicio 3 - TIR'!$E$18-SQRT(('Ejercicio 3 - TIR'!$E$18-'Ejercicio 3 - TIR'!$C$18)*('Ejercicio 3 - TIR'!$E$18-'Ejercicio 3 - TIR'!$D$18)*(1-L681)))</f>
        <v>41217.5155328117</v>
      </c>
      <c r="N681" s="24">
        <f ca="1" t="shared" ref="N681:R681" si="5063">RAND()</f>
        <v>0.10580618763599</v>
      </c>
      <c r="O681" s="25">
        <f ca="1">IF(N681&lt;=('Ejercicio 3 - TIR'!$D$18-'Ejercicio 3 - TIR'!$C$18)/('Ejercicio 3 - TIR'!$E$18-'Ejercicio 3 - TIR'!$C$18),'Ejercicio 3 - TIR'!$C$18+SQRT(('Ejercicio 3 - TIR'!$E$18-'Ejercicio 3 - TIR'!$C$18)*('Ejercicio 3 - TIR'!$D$18-'Ejercicio 3 - TIR'!$C$18)*N681),'Ejercicio 3 - TIR'!$E$18-SQRT(('Ejercicio 3 - TIR'!$E$18-'Ejercicio 3 - TIR'!$C$18)*('Ejercicio 3 - TIR'!$E$18-'Ejercicio 3 - TIR'!$D$18)*(1-N681)))</f>
        <v>33983.8333480956</v>
      </c>
      <c r="P681" s="24">
        <f ca="1" t="shared" si="5063"/>
        <v>0.347911816840691</v>
      </c>
      <c r="Q681" s="26">
        <f ca="1">IF(P681&lt;=('Ejercicio 3 - TIR'!$D$22-'Ejercicio 3 - TIR'!$C$22)/('Ejercicio 3 - TIR'!$E$22-'Ejercicio 3 - TIR'!$C$22),'Ejercicio 3 - TIR'!$C$22+SQRT(('Ejercicio 3 - TIR'!$E$22-'Ejercicio 3 - TIR'!$C$22)*('Ejercicio 3 - TIR'!$D$22-'Ejercicio 3 - TIR'!$C$22)*P681),'Ejercicio 3 - TIR'!$E$22-SQRT(('Ejercicio 3 - TIR'!$E$22-'Ejercicio 3 - TIR'!$C$22)*('Ejercicio 3 - TIR'!$E$22-'Ejercicio 3 - TIR'!$D$22)*(1-P681)))</f>
        <v>0.145024813092474</v>
      </c>
      <c r="R681" s="24">
        <f ca="1" t="shared" si="5063"/>
        <v>0.819832334036182</v>
      </c>
      <c r="S681" s="26">
        <f ca="1">IF(R681&lt;=('Ejercicio 3 - TIR'!$D$23-'Ejercicio 3 - TIR'!$C$23)/('Ejercicio 3 - TIR'!$E$23-'Ejercicio 3 - TIR'!$C$23),'Ejercicio 3 - TIR'!$C$23+SQRT(('Ejercicio 3 - TIR'!$E$23-'Ejercicio 3 - TIR'!$C$23)*('Ejercicio 3 - TIR'!$D$23-'Ejercicio 3 - TIR'!$C$23)*R681),'Ejercicio 3 - TIR'!$E$23-SQRT(('Ejercicio 3 - TIR'!$E$23-'Ejercicio 3 - TIR'!$C$23)*('Ejercicio 3 - TIR'!$E$23-'Ejercicio 3 - TIR'!$D$23)*(1-R681)))</f>
        <v>0.161991618653114</v>
      </c>
      <c r="T681" s="24">
        <f ca="1" t="shared" ref="T681:X681" si="5064">RAND()</f>
        <v>0.374978362475441</v>
      </c>
      <c r="U681" s="26">
        <f ca="1">IF(T681&lt;=('Ejercicio 3 - TIR'!$D$24-'Ejercicio 3 - TIR'!$C$24)/('Ejercicio 3 - TIR'!$E$24-'Ejercicio 3 - TIR'!$C$24),'Ejercicio 3 - TIR'!$C$24+SQRT(('Ejercicio 3 - TIR'!$E$24-'Ejercicio 3 - TIR'!$C$24)*('Ejercicio 3 - TIR'!$D$24-'Ejercicio 3 - TIR'!$C$24)*T681),'Ejercicio 3 - TIR'!$E$24-SQRT(('Ejercicio 3 - TIR'!$E$24-'Ejercicio 3 - TIR'!$C$24)*('Ejercicio 3 - TIR'!$E$24-'Ejercicio 3 - TIR'!$D$24)*(1-T681)))</f>
        <v>0.17806162078709</v>
      </c>
      <c r="V681" s="24">
        <f ca="1" t="shared" si="5064"/>
        <v>0.320796923477261</v>
      </c>
      <c r="W681" s="26">
        <f ca="1">IF(V681&lt;=('Ejercicio 3 - TIR'!$D$25-'Ejercicio 3 - TIR'!$C$25)/('Ejercicio 3 - TIR'!$E$25-'Ejercicio 3 - TIR'!$C$25),'Ejercicio 3 - TIR'!$C$25+SQRT(('Ejercicio 3 - TIR'!$E$25-'Ejercicio 3 - TIR'!$C$25)*('Ejercicio 3 - TIR'!$D$25-'Ejercicio 3 - TIR'!$C$25)*V681),'Ejercicio 3 - TIR'!$E$25-SQRT(('Ejercicio 3 - TIR'!$E$25-'Ejercicio 3 - TIR'!$C$25)*('Ejercicio 3 - TIR'!$E$25-'Ejercicio 3 - TIR'!$D$25)*(1-V681)))</f>
        <v>0.201243351552536</v>
      </c>
      <c r="X681" s="24">
        <f ca="1" t="shared" si="5064"/>
        <v>0.680853759495151</v>
      </c>
      <c r="Y681" s="26">
        <f ca="1">IF(X681&lt;=('Ejercicio 3 - TIR'!$D$26-'Ejercicio 3 - TIR'!$C$26)/('Ejercicio 3 - TIR'!$E$26-'Ejercicio 3 - TIR'!$C$26),'Ejercicio 3 - TIR'!$C$26+SQRT(('Ejercicio 3 - TIR'!$E$26-'Ejercicio 3 - TIR'!$C$26)*('Ejercicio 3 - TIR'!$D$26-'Ejercicio 3 - TIR'!$C$26)*X681),'Ejercicio 3 - TIR'!$E$26-SQRT(('Ejercicio 3 - TIR'!$E$26-'Ejercicio 3 - TIR'!$C$26)*('Ejercicio 3 - TIR'!$E$26-'Ejercicio 3 - TIR'!$D$26)*(1-X681)))</f>
        <v>0.238486270960968</v>
      </c>
      <c r="Z681" s="24">
        <f ca="1" t="shared" si="4764"/>
        <v>1.14502481309247</v>
      </c>
      <c r="AA681" s="24">
        <f ca="1" t="shared" si="4765"/>
        <v>1.3305092359633</v>
      </c>
      <c r="AB681" s="24">
        <f ca="1" t="shared" si="4766"/>
        <v>1.56742186699112</v>
      </c>
      <c r="AC681" s="24">
        <f ca="1" t="shared" si="4767"/>
        <v>1.88285509680115</v>
      </c>
      <c r="AD681" s="24">
        <f ca="1" t="shared" si="4768"/>
        <v>2.33189018759711</v>
      </c>
      <c r="AE681" s="23">
        <f ca="1" t="shared" si="4769"/>
        <v>4177.88049675707</v>
      </c>
      <c r="AF681" s="23">
        <f ca="1" t="shared" si="4770"/>
        <v>4854.66212096602</v>
      </c>
      <c r="AG681" s="23">
        <f ca="1" t="shared" si="4771"/>
        <v>5719.09112659893</v>
      </c>
      <c r="AH681" s="23">
        <f ca="1" t="shared" si="4772"/>
        <v>6870.02019275006</v>
      </c>
      <c r="AI681" s="23">
        <f ca="1" t="shared" si="4773"/>
        <v>8508.42568994557</v>
      </c>
      <c r="AJ681" s="25">
        <f ca="1" t="shared" si="4774"/>
        <v>36095.1097685782</v>
      </c>
      <c r="AK681" s="25">
        <f ca="1" t="shared" si="4775"/>
        <v>56518.2521770934</v>
      </c>
      <c r="AL681" s="25">
        <f ca="1" t="shared" si="4776"/>
        <v>57415.5428961405</v>
      </c>
      <c r="AM681" s="25">
        <f ca="1" t="shared" si="4777"/>
        <v>77606.6091984349</v>
      </c>
      <c r="AN681" s="25">
        <f ca="1" t="shared" si="4778"/>
        <v>79246.5675213594</v>
      </c>
      <c r="AO681" s="25">
        <f ca="1">C681/'Ejercicio 3 - TIR'!$D$7</f>
        <v>12897.6293619446</v>
      </c>
      <c r="AP681" s="25">
        <f ca="1" t="shared" si="4779"/>
        <v>23197.4804066336</v>
      </c>
      <c r="AQ681" s="25">
        <f ca="1" t="shared" si="4780"/>
        <v>43620.6228151488</v>
      </c>
      <c r="AR681" s="25">
        <f ca="1" t="shared" si="4781"/>
        <v>44517.9135341959</v>
      </c>
      <c r="AS681" s="25">
        <f ca="1" t="shared" si="4782"/>
        <v>64708.9798364903</v>
      </c>
      <c r="AT681" s="25">
        <f ca="1" t="shared" si="4783"/>
        <v>66348.9381594148</v>
      </c>
      <c r="AU681" s="25">
        <f ca="1">AP681*'Ejercicio 3 - TIR'!$D$5</f>
        <v>11598.7402033168</v>
      </c>
      <c r="AV681" s="25">
        <f ca="1">AQ681*'Ejercicio 3 - TIR'!$D$5</f>
        <v>21810.3114075744</v>
      </c>
      <c r="AW681" s="25">
        <f ca="1">AR681*'Ejercicio 3 - TIR'!$D$5</f>
        <v>22258.956767098</v>
      </c>
      <c r="AX681" s="25">
        <f ca="1">AS681*'Ejercicio 3 - TIR'!$D$5</f>
        <v>32354.4899182452</v>
      </c>
      <c r="AY681" s="25">
        <f ca="1">AT681*'Ejercicio 3 - TIR'!$D$5</f>
        <v>33174.4690797074</v>
      </c>
      <c r="AZ681" s="25">
        <f ca="1" t="shared" ref="AZ681:BD681" si="5065">AJ681-AU681-AE681</f>
        <v>20318.4890685043</v>
      </c>
      <c r="BA681" s="25">
        <f ca="1" t="shared" si="5065"/>
        <v>29853.278648553</v>
      </c>
      <c r="BB681" s="25">
        <f ca="1" t="shared" si="5065"/>
        <v>29437.4950024436</v>
      </c>
      <c r="BC681" s="25">
        <f ca="1" t="shared" si="5065"/>
        <v>38382.0990874397</v>
      </c>
      <c r="BD681" s="25">
        <f ca="1" t="shared" si="5065"/>
        <v>37563.6727517064</v>
      </c>
      <c r="BE681" s="25">
        <f ca="1" t="shared" ref="BE681:BI681" si="5066">AZ681/Z681</f>
        <v>17745.0207507978</v>
      </c>
      <c r="BF681" s="25">
        <f ca="1" t="shared" si="5066"/>
        <v>22437.4832144167</v>
      </c>
      <c r="BG681" s="25">
        <f ca="1" t="shared" si="5066"/>
        <v>18780.8372604581</v>
      </c>
      <c r="BH681" s="25">
        <f ca="1" t="shared" si="5066"/>
        <v>20385.0520162961</v>
      </c>
      <c r="BI681" s="25">
        <f ca="1" t="shared" si="5066"/>
        <v>16108.6799676506</v>
      </c>
      <c r="BJ681" s="25">
        <f ca="1" t="shared" si="4786"/>
        <v>67177.1838735556</v>
      </c>
      <c r="BK681" s="25">
        <f ca="1" t="shared" si="4787"/>
        <v>30075.8553523829</v>
      </c>
      <c r="BL681" s="25">
        <f ca="1" t="shared" si="4788"/>
        <v>97253.0392259385</v>
      </c>
      <c r="BM681" s="25">
        <f ca="1">BK681*'Ejercicio 3 - TIR'!$D$5</f>
        <v>15037.9276761915</v>
      </c>
      <c r="BN681" s="25">
        <f ca="1" t="shared" si="4789"/>
        <v>82215.111549747</v>
      </c>
      <c r="BO681" s="25">
        <f ca="1" t="shared" si="4790"/>
        <v>35256.8538548831</v>
      </c>
      <c r="BP681" s="25">
        <f ca="1" t="shared" si="4791"/>
        <v>-93296.1859836337</v>
      </c>
      <c r="BQ681" s="25">
        <f ca="1" t="shared" ref="BQ681:BT681" si="5067">BE681</f>
        <v>17745.0207507978</v>
      </c>
      <c r="BR681" s="25">
        <f ca="1" t="shared" si="5067"/>
        <v>22437.4832144167</v>
      </c>
      <c r="BS681" s="25">
        <f ca="1" t="shared" si="5067"/>
        <v>18780.8372604581</v>
      </c>
      <c r="BT681" s="25">
        <f ca="1" t="shared" si="5067"/>
        <v>20385.0520162961</v>
      </c>
      <c r="BU681" s="25">
        <f ca="1" t="shared" si="4793"/>
        <v>51365.5338225336</v>
      </c>
      <c r="BV681" s="27">
        <f ca="1" t="shared" si="4794"/>
        <v>10.4674626650126</v>
      </c>
    </row>
    <row r="682" ht="15" customHeight="1" spans="1:74">
      <c r="A682" s="23">
        <v>681</v>
      </c>
      <c r="B682" s="24">
        <f ca="1" t="shared" ref="B682:F682" si="5068">RAND()</f>
        <v>0.371987940335968</v>
      </c>
      <c r="C682" s="25">
        <f ca="1">IF(B682&lt;=('Ejercicio 3 - TIR'!$D$13-'Ejercicio 3 - TIR'!$C$13)/('Ejercicio 3 - TIR'!$E$13-'Ejercicio 3 - TIR'!$C$13),'Ejercicio 3 - TIR'!$C$13+SQRT(('Ejercicio 3 - TIR'!$E$13-'Ejercicio 3 - TIR'!$C$13)*('Ejercicio 3 - TIR'!$D$13-'Ejercicio 3 - TIR'!$C$13)*B682),'Ejercicio 3 - TIR'!$E$13-SQRT(('Ejercicio 3 - TIR'!$E$13-'Ejercicio 3 - TIR'!$C$13)*('Ejercicio 3 - TIR'!$E$13-'Ejercicio 3 - TIR'!$D$13)*(1-B682)))</f>
        <v>72547.9605202667</v>
      </c>
      <c r="D682" s="24">
        <f ca="1" t="shared" si="5068"/>
        <v>0.68598609778732</v>
      </c>
      <c r="E682" s="25">
        <f ca="1">IF(D682&lt;=('Ejercicio 3 - TIR'!$D$14-'Ejercicio 3 - TIR'!$C$14)/('Ejercicio 3 - TIR'!$E$14-'Ejercicio 3 - TIR'!$C$14),'Ejercicio 3 - TIR'!$C$14+SQRT(('Ejercicio 3 - TIR'!$E$14-'Ejercicio 3 - TIR'!$C$14)*('Ejercicio 3 - TIR'!$D$14-'Ejercicio 3 - TIR'!$C$14)*D682),'Ejercicio 3 - TIR'!$E$14-SQRT(('Ejercicio 3 - TIR'!$E$14-'Ejercicio 3 - TIR'!$C$14)*('Ejercicio 3 - TIR'!$E$14-'Ejercicio 3 - TIR'!$D$14)*(1-D682)))</f>
        <v>33136.9041000506</v>
      </c>
      <c r="F682" s="24">
        <f ca="1" t="shared" si="5068"/>
        <v>0.335742300498964</v>
      </c>
      <c r="G682" s="25">
        <f ca="1">IF(F682&lt;=('Ejercicio 3 - TIR'!$D$18-'Ejercicio 3 - TIR'!$C$18)/('Ejercicio 3 - TIR'!$E$18-'Ejercicio 3 - TIR'!$C$18),'Ejercicio 3 - TIR'!$C$18+SQRT(('Ejercicio 3 - TIR'!$E$18-'Ejercicio 3 - TIR'!$C$18)*('Ejercicio 3 - TIR'!$D$18-'Ejercicio 3 - TIR'!$C$18)*F682),'Ejercicio 3 - TIR'!$E$18-SQRT(('Ejercicio 3 - TIR'!$E$18-'Ejercicio 3 - TIR'!$C$18)*('Ejercicio 3 - TIR'!$E$18-'Ejercicio 3 - TIR'!$D$18)*(1-F682)))</f>
        <v>37096.5727696434</v>
      </c>
      <c r="H682" s="24">
        <f ca="1" t="shared" ref="H682:L682" si="5069">RAND()</f>
        <v>0.998491324141651</v>
      </c>
      <c r="I682" s="25">
        <f ca="1">IF(H682&lt;=('Ejercicio 3 - TIR'!$D$18-'Ejercicio 3 - TIR'!$C$18)/('Ejercicio 3 - TIR'!$E$18-'Ejercicio 3 - TIR'!$C$18),'Ejercicio 3 - TIR'!$C$18+SQRT(('Ejercicio 3 - TIR'!$E$18-'Ejercicio 3 - TIR'!$C$18)*('Ejercicio 3 - TIR'!$D$18-'Ejercicio 3 - TIR'!$C$18)*H682),'Ejercicio 3 - TIR'!$E$18-SQRT(('Ejercicio 3 - TIR'!$E$18-'Ejercicio 3 - TIR'!$C$18)*('Ejercicio 3 - TIR'!$E$18-'Ejercicio 3 - TIR'!$D$18)*(1-H682)))</f>
        <v>44663.6212114651</v>
      </c>
      <c r="J682" s="24">
        <f ca="1" t="shared" si="5069"/>
        <v>0.699050249713572</v>
      </c>
      <c r="K682" s="25">
        <f ca="1">IF(J682&lt;=('Ejercicio 3 - TIR'!$D$18-'Ejercicio 3 - TIR'!$C$18)/('Ejercicio 3 - TIR'!$E$18-'Ejercicio 3 - TIR'!$C$18),'Ejercicio 3 - TIR'!$C$18+SQRT(('Ejercicio 3 - TIR'!$E$18-'Ejercicio 3 - TIR'!$C$18)*('Ejercicio 3 - TIR'!$D$18-'Ejercicio 3 - TIR'!$C$18)*J682),'Ejercicio 3 - TIR'!$E$18-SQRT(('Ejercicio 3 - TIR'!$E$18-'Ejercicio 3 - TIR'!$C$18)*('Ejercicio 3 - TIR'!$E$18-'Ejercicio 3 - TIR'!$D$18)*(1-J682)))</f>
        <v>40249.081007691</v>
      </c>
      <c r="L682" s="24">
        <f ca="1" t="shared" si="5069"/>
        <v>0.0120179640027391</v>
      </c>
      <c r="M682" s="25">
        <f ca="1">IF(L682&lt;=('Ejercicio 3 - TIR'!$D$18-'Ejercicio 3 - TIR'!$C$18)/('Ejercicio 3 - TIR'!$E$18-'Ejercicio 3 - TIR'!$C$18),'Ejercicio 3 - TIR'!$C$18+SQRT(('Ejercicio 3 - TIR'!$E$18-'Ejercicio 3 - TIR'!$C$18)*('Ejercicio 3 - TIR'!$D$18-'Ejercicio 3 - TIR'!$C$18)*L682),'Ejercicio 3 - TIR'!$E$18-SQRT(('Ejercicio 3 - TIR'!$E$18-'Ejercicio 3 - TIR'!$C$18)*('Ejercicio 3 - TIR'!$E$18-'Ejercicio 3 - TIR'!$D$18)*(1-L682)))</f>
        <v>31342.644629234</v>
      </c>
      <c r="N682" s="24">
        <f ca="1" t="shared" ref="N682:R682" si="5070">RAND()</f>
        <v>0.332566351613555</v>
      </c>
      <c r="O682" s="25">
        <f ca="1">IF(N682&lt;=('Ejercicio 3 - TIR'!$D$18-'Ejercicio 3 - TIR'!$C$18)/('Ejercicio 3 - TIR'!$E$18-'Ejercicio 3 - TIR'!$C$18),'Ejercicio 3 - TIR'!$C$18+SQRT(('Ejercicio 3 - TIR'!$E$18-'Ejercicio 3 - TIR'!$C$18)*('Ejercicio 3 - TIR'!$D$18-'Ejercicio 3 - TIR'!$C$18)*N682),'Ejercicio 3 - TIR'!$E$18-SQRT(('Ejercicio 3 - TIR'!$E$18-'Ejercicio 3 - TIR'!$C$18)*('Ejercicio 3 - TIR'!$E$18-'Ejercicio 3 - TIR'!$D$18)*(1-N682)))</f>
        <v>37062.9280572602</v>
      </c>
      <c r="P682" s="24">
        <f ca="1" t="shared" si="5070"/>
        <v>0.0359223472761798</v>
      </c>
      <c r="Q682" s="26">
        <f ca="1">IF(P682&lt;=('Ejercicio 3 - TIR'!$D$22-'Ejercicio 3 - TIR'!$C$22)/('Ejercicio 3 - TIR'!$E$22-'Ejercicio 3 - TIR'!$C$22),'Ejercicio 3 - TIR'!$C$22+SQRT(('Ejercicio 3 - TIR'!$E$22-'Ejercicio 3 - TIR'!$C$22)*('Ejercicio 3 - TIR'!$D$22-'Ejercicio 3 - TIR'!$C$22)*P682),'Ejercicio 3 - TIR'!$E$22-SQRT(('Ejercicio 3 - TIR'!$E$22-'Ejercicio 3 - TIR'!$C$22)*('Ejercicio 3 - TIR'!$E$22-'Ejercicio 3 - TIR'!$D$22)*(1-P682)))</f>
        <v>0.128041158193763</v>
      </c>
      <c r="R682" s="24">
        <f ca="1" t="shared" si="5070"/>
        <v>0.880886448506063</v>
      </c>
      <c r="S682" s="26">
        <f ca="1">IF(R682&lt;=('Ejercicio 3 - TIR'!$D$23-'Ejercicio 3 - TIR'!$C$23)/('Ejercicio 3 - TIR'!$E$23-'Ejercicio 3 - TIR'!$C$23),'Ejercicio 3 - TIR'!$C$23+SQRT(('Ejercicio 3 - TIR'!$E$23-'Ejercicio 3 - TIR'!$C$23)*('Ejercicio 3 - TIR'!$D$23-'Ejercicio 3 - TIR'!$C$23)*R682),'Ejercicio 3 - TIR'!$E$23-SQRT(('Ejercicio 3 - TIR'!$E$23-'Ejercicio 3 - TIR'!$C$23)*('Ejercicio 3 - TIR'!$E$23-'Ejercicio 3 - TIR'!$D$23)*(1-R682)))</f>
        <v>0.165357445827688</v>
      </c>
      <c r="T682" s="24">
        <f ca="1" t="shared" ref="T682:X682" si="5071">RAND()</f>
        <v>0.143042323993908</v>
      </c>
      <c r="U682" s="26">
        <f ca="1">IF(T682&lt;=('Ejercicio 3 - TIR'!$D$24-'Ejercicio 3 - TIR'!$C$24)/('Ejercicio 3 - TIR'!$E$24-'Ejercicio 3 - TIR'!$C$24),'Ejercicio 3 - TIR'!$C$24+SQRT(('Ejercicio 3 - TIR'!$E$24-'Ejercicio 3 - TIR'!$C$24)*('Ejercicio 3 - TIR'!$D$24-'Ejercicio 3 - TIR'!$C$24)*T682),'Ejercicio 3 - TIR'!$E$24-SQRT(('Ejercicio 3 - TIR'!$E$24-'Ejercicio 3 - TIR'!$C$24)*('Ejercicio 3 - TIR'!$E$24-'Ejercicio 3 - TIR'!$D$24)*(1-T682)))</f>
        <v>0.167331730449877</v>
      </c>
      <c r="V682" s="24">
        <f ca="1" t="shared" si="5071"/>
        <v>0.866787485862232</v>
      </c>
      <c r="W682" s="26">
        <f ca="1">IF(V682&lt;=('Ejercicio 3 - TIR'!$D$25-'Ejercicio 3 - TIR'!$C$25)/('Ejercicio 3 - TIR'!$E$25-'Ejercicio 3 - TIR'!$C$25),'Ejercicio 3 - TIR'!$C$25+SQRT(('Ejercicio 3 - TIR'!$E$25-'Ejercicio 3 - TIR'!$C$25)*('Ejercicio 3 - TIR'!$D$25-'Ejercicio 3 - TIR'!$C$25)*V682),'Ejercicio 3 - TIR'!$E$25-SQRT(('Ejercicio 3 - TIR'!$E$25-'Ejercicio 3 - TIR'!$C$25)*('Ejercicio 3 - TIR'!$E$25-'Ejercicio 3 - TIR'!$D$25)*(1-V682)))</f>
        <v>0.228407320697</v>
      </c>
      <c r="X682" s="24">
        <f ca="1" t="shared" si="5071"/>
        <v>0.361579948761821</v>
      </c>
      <c r="Y682" s="26">
        <f ca="1">IF(X682&lt;=('Ejercicio 3 - TIR'!$D$26-'Ejercicio 3 - TIR'!$C$26)/('Ejercicio 3 - TIR'!$E$26-'Ejercicio 3 - TIR'!$C$26),'Ejercicio 3 - TIR'!$C$26+SQRT(('Ejercicio 3 - TIR'!$E$26-'Ejercicio 3 - TIR'!$C$26)*('Ejercicio 3 - TIR'!$D$26-'Ejercicio 3 - TIR'!$C$26)*X682),'Ejercicio 3 - TIR'!$E$26-SQRT(('Ejercicio 3 - TIR'!$E$26-'Ejercicio 3 - TIR'!$C$26)*('Ejercicio 3 - TIR'!$E$26-'Ejercicio 3 - TIR'!$D$26)*(1-X682)))</f>
        <v>0.22128485479294</v>
      </c>
      <c r="Z682" s="24">
        <f ca="1" t="shared" si="4764"/>
        <v>1.12804115819376</v>
      </c>
      <c r="AA682" s="24">
        <f ca="1" t="shared" si="4765"/>
        <v>1.31457116290119</v>
      </c>
      <c r="AB682" s="24">
        <f ca="1" t="shared" si="4766"/>
        <v>1.53454063038895</v>
      </c>
      <c r="AC682" s="24">
        <f ca="1" t="shared" si="4767"/>
        <v>1.88504094427678</v>
      </c>
      <c r="AD682" s="24">
        <f ca="1" t="shared" si="4768"/>
        <v>2.30217195590982</v>
      </c>
      <c r="AE682" s="23">
        <f ca="1" t="shared" si="4769"/>
        <v>4242.88757992614</v>
      </c>
      <c r="AF682" s="23">
        <f ca="1" t="shared" si="4770"/>
        <v>4944.48063307675</v>
      </c>
      <c r="AG682" s="23">
        <f ca="1" t="shared" si="4771"/>
        <v>5771.84913358538</v>
      </c>
      <c r="AH682" s="23">
        <f ca="1" t="shared" si="4772"/>
        <v>7090.18172965492</v>
      </c>
      <c r="AI682" s="23">
        <f ca="1" t="shared" si="4773"/>
        <v>8659.13156415717</v>
      </c>
      <c r="AJ682" s="25">
        <f ca="1" t="shared" si="4774"/>
        <v>41846.4609120878</v>
      </c>
      <c r="AK682" s="25">
        <f ca="1" t="shared" si="4775"/>
        <v>58713.508475334</v>
      </c>
      <c r="AL682" s="25">
        <f ca="1" t="shared" si="4776"/>
        <v>61763.8501421183</v>
      </c>
      <c r="AM682" s="25">
        <f ca="1" t="shared" si="4777"/>
        <v>59082.1684280228</v>
      </c>
      <c r="AN682" s="25">
        <f ca="1" t="shared" si="4778"/>
        <v>85325.2335773275</v>
      </c>
      <c r="AO682" s="25">
        <f ca="1">C682/'Ejercicio 3 - TIR'!$D$7</f>
        <v>14509.5921040533</v>
      </c>
      <c r="AP682" s="25">
        <f ca="1" t="shared" si="4779"/>
        <v>27336.8688080345</v>
      </c>
      <c r="AQ682" s="25">
        <f ca="1" t="shared" si="4780"/>
        <v>44203.9163712807</v>
      </c>
      <c r="AR682" s="25">
        <f ca="1" t="shared" si="4781"/>
        <v>47254.258038065</v>
      </c>
      <c r="AS682" s="25">
        <f ca="1" t="shared" si="4782"/>
        <v>44572.5763239695</v>
      </c>
      <c r="AT682" s="25">
        <f ca="1" t="shared" si="4783"/>
        <v>70815.6414732742</v>
      </c>
      <c r="AU682" s="25">
        <f ca="1">AP682*'Ejercicio 3 - TIR'!$D$5</f>
        <v>13668.4344040172</v>
      </c>
      <c r="AV682" s="25">
        <f ca="1">AQ682*'Ejercicio 3 - TIR'!$D$5</f>
        <v>22101.9581856403</v>
      </c>
      <c r="AW682" s="25">
        <f ca="1">AR682*'Ejercicio 3 - TIR'!$D$5</f>
        <v>23627.1290190325</v>
      </c>
      <c r="AX682" s="25">
        <f ca="1">AS682*'Ejercicio 3 - TIR'!$D$5</f>
        <v>22286.2881619848</v>
      </c>
      <c r="AY682" s="25">
        <f ca="1">AT682*'Ejercicio 3 - TIR'!$D$5</f>
        <v>35407.8207366371</v>
      </c>
      <c r="AZ682" s="25">
        <f ca="1" t="shared" ref="AZ682:BD682" si="5072">AJ682-AU682-AE682</f>
        <v>23935.1389281444</v>
      </c>
      <c r="BA682" s="25">
        <f ca="1" t="shared" si="5072"/>
        <v>31667.0696566169</v>
      </c>
      <c r="BB682" s="25">
        <f ca="1" t="shared" si="5072"/>
        <v>32364.8719895004</v>
      </c>
      <c r="BC682" s="25">
        <f ca="1" t="shared" si="5072"/>
        <v>29705.6985363832</v>
      </c>
      <c r="BD682" s="25">
        <f ca="1" t="shared" si="5072"/>
        <v>41258.2812765332</v>
      </c>
      <c r="BE682" s="25">
        <f ca="1" t="shared" ref="BE682:BI682" si="5073">AZ682/Z682</f>
        <v>21218.3205854561</v>
      </c>
      <c r="BF682" s="25">
        <f ca="1" t="shared" si="5073"/>
        <v>24089.2775912788</v>
      </c>
      <c r="BG682" s="25">
        <f ca="1" t="shared" si="5073"/>
        <v>21090.9189033965</v>
      </c>
      <c r="BH682" s="25">
        <f ca="1" t="shared" si="5073"/>
        <v>15758.6489707682</v>
      </c>
      <c r="BI682" s="25">
        <f ca="1" t="shared" si="5073"/>
        <v>17921.4594160183</v>
      </c>
      <c r="BJ682" s="25">
        <f ca="1" t="shared" si="4786"/>
        <v>76286.8513248095</v>
      </c>
      <c r="BK682" s="25">
        <f ca="1" t="shared" si="4787"/>
        <v>33403.5760336421</v>
      </c>
      <c r="BL682" s="25">
        <f ca="1" t="shared" si="4788"/>
        <v>109690.427358452</v>
      </c>
      <c r="BM682" s="25">
        <f ca="1">BK682*'Ejercicio 3 - TIR'!$D$5</f>
        <v>16701.788016821</v>
      </c>
      <c r="BN682" s="25">
        <f ca="1" t="shared" si="4789"/>
        <v>92988.6393416306</v>
      </c>
      <c r="BO682" s="25">
        <f ca="1" t="shared" si="4790"/>
        <v>40391.7001520773</v>
      </c>
      <c r="BP682" s="25">
        <f ca="1" t="shared" si="4791"/>
        <v>-105684.864620317</v>
      </c>
      <c r="BQ682" s="25">
        <f ca="1" t="shared" ref="BQ682:BT682" si="5074">BE682</f>
        <v>21218.3205854561</v>
      </c>
      <c r="BR682" s="25">
        <f ca="1" t="shared" si="5074"/>
        <v>24089.2775912788</v>
      </c>
      <c r="BS682" s="25">
        <f ca="1" t="shared" si="5074"/>
        <v>21090.9189033965</v>
      </c>
      <c r="BT682" s="25">
        <f ca="1" t="shared" si="5074"/>
        <v>15758.6489707682</v>
      </c>
      <c r="BU682" s="25">
        <f ca="1" t="shared" si="4793"/>
        <v>58313.1595680956</v>
      </c>
      <c r="BV682" s="27">
        <f ca="1" t="shared" si="4794"/>
        <v>8.81218625146101</v>
      </c>
    </row>
    <row r="683" ht="15" customHeight="1" spans="1:74">
      <c r="A683" s="23">
        <v>682</v>
      </c>
      <c r="B683" s="24">
        <f ca="1" t="shared" ref="B683:F683" si="5075">RAND()</f>
        <v>0.966622666710953</v>
      </c>
      <c r="C683" s="25">
        <f ca="1">IF(B683&lt;=('Ejercicio 3 - TIR'!$D$13-'Ejercicio 3 - TIR'!$C$13)/('Ejercicio 3 - TIR'!$E$13-'Ejercicio 3 - TIR'!$C$13),'Ejercicio 3 - TIR'!$C$13+SQRT(('Ejercicio 3 - TIR'!$E$13-'Ejercicio 3 - TIR'!$C$13)*('Ejercicio 3 - TIR'!$D$13-'Ejercicio 3 - TIR'!$C$13)*B683),'Ejercicio 3 - TIR'!$E$13-SQRT(('Ejercicio 3 - TIR'!$E$13-'Ejercicio 3 - TIR'!$C$13)*('Ejercicio 3 - TIR'!$E$13-'Ejercicio 3 - TIR'!$D$13)*(1-B683)))</f>
        <v>93671.2718539301</v>
      </c>
      <c r="D683" s="24">
        <f ca="1" t="shared" si="5075"/>
        <v>0.108438603304338</v>
      </c>
      <c r="E683" s="25">
        <f ca="1">IF(D683&lt;=('Ejercicio 3 - TIR'!$D$14-'Ejercicio 3 - TIR'!$C$14)/('Ejercicio 3 - TIR'!$E$14-'Ejercicio 3 - TIR'!$C$14),'Ejercicio 3 - TIR'!$C$14+SQRT(('Ejercicio 3 - TIR'!$E$14-'Ejercicio 3 - TIR'!$C$14)*('Ejercicio 3 - TIR'!$D$14-'Ejercicio 3 - TIR'!$C$14)*D683),'Ejercicio 3 - TIR'!$E$14-SQRT(('Ejercicio 3 - TIR'!$E$14-'Ejercicio 3 - TIR'!$C$14)*('Ejercicio 3 - TIR'!$E$14-'Ejercicio 3 - TIR'!$D$14)*(1-D683)))</f>
        <v>27851.823144556</v>
      </c>
      <c r="F683" s="24">
        <f ca="1" t="shared" si="5075"/>
        <v>0.258164285755163</v>
      </c>
      <c r="G683" s="25">
        <f ca="1">IF(F683&lt;=('Ejercicio 3 - TIR'!$D$18-'Ejercicio 3 - TIR'!$C$18)/('Ejercicio 3 - TIR'!$E$18-'Ejercicio 3 - TIR'!$C$18),'Ejercicio 3 - TIR'!$C$18+SQRT(('Ejercicio 3 - TIR'!$E$18-'Ejercicio 3 - TIR'!$C$18)*('Ejercicio 3 - TIR'!$D$18-'Ejercicio 3 - TIR'!$C$18)*F683),'Ejercicio 3 - TIR'!$E$18-SQRT(('Ejercicio 3 - TIR'!$E$18-'Ejercicio 3 - TIR'!$C$18)*('Ejercicio 3 - TIR'!$E$18-'Ejercicio 3 - TIR'!$D$18)*(1-F683)))</f>
        <v>36222.9127314526</v>
      </c>
      <c r="H683" s="24">
        <f ca="1" t="shared" ref="H683:L683" si="5076">RAND()</f>
        <v>0.565185060734843</v>
      </c>
      <c r="I683" s="25">
        <f ca="1">IF(H683&lt;=('Ejercicio 3 - TIR'!$D$18-'Ejercicio 3 - TIR'!$C$18)/('Ejercicio 3 - TIR'!$E$18-'Ejercicio 3 - TIR'!$C$18),'Ejercicio 3 - TIR'!$C$18+SQRT(('Ejercicio 3 - TIR'!$E$18-'Ejercicio 3 - TIR'!$C$18)*('Ejercicio 3 - TIR'!$D$18-'Ejercicio 3 - TIR'!$C$18)*H683),'Ejercicio 3 - TIR'!$E$18-SQRT(('Ejercicio 3 - TIR'!$E$18-'Ejercicio 3 - TIR'!$C$18)*('Ejercicio 3 - TIR'!$E$18-'Ejercicio 3 - TIR'!$D$18)*(1-H683)))</f>
        <v>39207.4838642393</v>
      </c>
      <c r="J683" s="24">
        <f ca="1" t="shared" si="5076"/>
        <v>0.103071287938236</v>
      </c>
      <c r="K683" s="25">
        <f ca="1">IF(J683&lt;=('Ejercicio 3 - TIR'!$D$18-'Ejercicio 3 - TIR'!$C$18)/('Ejercicio 3 - TIR'!$E$18-'Ejercicio 3 - TIR'!$C$18),'Ejercicio 3 - TIR'!$C$18+SQRT(('Ejercicio 3 - TIR'!$E$18-'Ejercicio 3 - TIR'!$C$18)*('Ejercicio 3 - TIR'!$D$18-'Ejercicio 3 - TIR'!$C$18)*J683),'Ejercicio 3 - TIR'!$E$18-SQRT(('Ejercicio 3 - TIR'!$E$18-'Ejercicio 3 - TIR'!$C$18)*('Ejercicio 3 - TIR'!$E$18-'Ejercicio 3 - TIR'!$D$18)*(1-J683)))</f>
        <v>33932.0087984051</v>
      </c>
      <c r="L683" s="24">
        <f ca="1" t="shared" si="5076"/>
        <v>0.214927715212062</v>
      </c>
      <c r="M683" s="25">
        <f ca="1">IF(L683&lt;=('Ejercicio 3 - TIR'!$D$18-'Ejercicio 3 - TIR'!$C$18)/('Ejercicio 3 - TIR'!$E$18-'Ejercicio 3 - TIR'!$C$18),'Ejercicio 3 - TIR'!$C$18+SQRT(('Ejercicio 3 - TIR'!$E$18-'Ejercicio 3 - TIR'!$C$18)*('Ejercicio 3 - TIR'!$D$18-'Ejercicio 3 - TIR'!$C$18)*L683),'Ejercicio 3 - TIR'!$E$18-SQRT(('Ejercicio 3 - TIR'!$E$18-'Ejercicio 3 - TIR'!$C$18)*('Ejercicio 3 - TIR'!$E$18-'Ejercicio 3 - TIR'!$D$18)*(1-L683)))</f>
        <v>35677.9536174408</v>
      </c>
      <c r="N683" s="24">
        <f ca="1" t="shared" ref="N683:R683" si="5077">RAND()</f>
        <v>0.850591079361457</v>
      </c>
      <c r="O683" s="25">
        <f ca="1">IF(N683&lt;=('Ejercicio 3 - TIR'!$D$18-'Ejercicio 3 - TIR'!$C$18)/('Ejercicio 3 - TIR'!$E$18-'Ejercicio 3 - TIR'!$C$18),'Ejercicio 3 - TIR'!$C$18+SQRT(('Ejercicio 3 - TIR'!$E$18-'Ejercicio 3 - TIR'!$C$18)*('Ejercicio 3 - TIR'!$D$18-'Ejercicio 3 - TIR'!$C$18)*N683),'Ejercicio 3 - TIR'!$E$18-SQRT(('Ejercicio 3 - TIR'!$E$18-'Ejercicio 3 - TIR'!$C$18)*('Ejercicio 3 - TIR'!$E$18-'Ejercicio 3 - TIR'!$D$18)*(1-N683)))</f>
        <v>41652.5130249856</v>
      </c>
      <c r="P683" s="24">
        <f ca="1" t="shared" si="5077"/>
        <v>0.91664262878138</v>
      </c>
      <c r="Q683" s="26">
        <f ca="1">IF(P683&lt;=('Ejercicio 3 - TIR'!$D$22-'Ejercicio 3 - TIR'!$C$22)/('Ejercicio 3 - TIR'!$E$22-'Ejercicio 3 - TIR'!$C$22),'Ejercicio 3 - TIR'!$C$22+SQRT(('Ejercicio 3 - TIR'!$E$22-'Ejercicio 3 - TIR'!$C$22)*('Ejercicio 3 - TIR'!$D$22-'Ejercicio 3 - TIR'!$C$22)*P683),'Ejercicio 3 - TIR'!$E$22-SQRT(('Ejercicio 3 - TIR'!$E$22-'Ejercicio 3 - TIR'!$C$22)*('Ejercicio 3 - TIR'!$E$22-'Ejercicio 3 - TIR'!$D$22)*(1-P683)))</f>
        <v>0.167750784996845</v>
      </c>
      <c r="R683" s="24">
        <f ca="1" t="shared" si="5077"/>
        <v>0.551675201325835</v>
      </c>
      <c r="S683" s="26">
        <f ca="1">IF(R683&lt;=('Ejercicio 3 - TIR'!$D$23-'Ejercicio 3 - TIR'!$C$23)/('Ejercicio 3 - TIR'!$E$23-'Ejercicio 3 - TIR'!$C$23),'Ejercicio 3 - TIR'!$C$23+SQRT(('Ejercicio 3 - TIR'!$E$23-'Ejercicio 3 - TIR'!$C$23)*('Ejercicio 3 - TIR'!$D$23-'Ejercicio 3 - TIR'!$C$23)*R683),'Ejercicio 3 - TIR'!$E$23-SQRT(('Ejercicio 3 - TIR'!$E$23-'Ejercicio 3 - TIR'!$C$23)*('Ejercicio 3 - TIR'!$E$23-'Ejercicio 3 - TIR'!$D$23)*(1-R683)))</f>
        <v>0.151592524969412</v>
      </c>
      <c r="T683" s="24">
        <f ca="1" t="shared" ref="T683:X683" si="5078">RAND()</f>
        <v>0.929032661764625</v>
      </c>
      <c r="U683" s="26">
        <f ca="1">IF(T683&lt;=('Ejercicio 3 - TIR'!$D$24-'Ejercicio 3 - TIR'!$C$24)/('Ejercicio 3 - TIR'!$E$24-'Ejercicio 3 - TIR'!$C$24),'Ejercicio 3 - TIR'!$C$24+SQRT(('Ejercicio 3 - TIR'!$E$24-'Ejercicio 3 - TIR'!$C$24)*('Ejercicio 3 - TIR'!$D$24-'Ejercicio 3 - TIR'!$C$24)*T683),'Ejercicio 3 - TIR'!$E$24-SQRT(('Ejercicio 3 - TIR'!$E$24-'Ejercicio 3 - TIR'!$C$24)*('Ejercicio 3 - TIR'!$E$24-'Ejercicio 3 - TIR'!$D$24)*(1-T683)))</f>
        <v>0.205903598081104</v>
      </c>
      <c r="V683" s="24">
        <f ca="1" t="shared" si="5078"/>
        <v>0.758936419311289</v>
      </c>
      <c r="W683" s="26">
        <f ca="1">IF(V683&lt;=('Ejercicio 3 - TIR'!$D$25-'Ejercicio 3 - TIR'!$C$25)/('Ejercicio 3 - TIR'!$E$25-'Ejercicio 3 - TIR'!$C$25),'Ejercicio 3 - TIR'!$C$25+SQRT(('Ejercicio 3 - TIR'!$E$25-'Ejercicio 3 - TIR'!$C$25)*('Ejercicio 3 - TIR'!$D$25-'Ejercicio 3 - TIR'!$C$25)*V683),'Ejercicio 3 - TIR'!$E$25-SQRT(('Ejercicio 3 - TIR'!$E$25-'Ejercicio 3 - TIR'!$C$25)*('Ejercicio 3 - TIR'!$E$25-'Ejercicio 3 - TIR'!$D$25)*(1-V683)))</f>
        <v>0.220953097714033</v>
      </c>
      <c r="X683" s="24">
        <f ca="1" t="shared" si="5078"/>
        <v>0.0764959470118709</v>
      </c>
      <c r="Y683" s="26">
        <f ca="1">IF(X683&lt;=('Ejercicio 3 - TIR'!$D$26-'Ejercicio 3 - TIR'!$C$26)/('Ejercicio 3 - TIR'!$E$26-'Ejercicio 3 - TIR'!$C$26),'Ejercicio 3 - TIR'!$C$26+SQRT(('Ejercicio 3 - TIR'!$E$26-'Ejercicio 3 - TIR'!$C$26)*('Ejercicio 3 - TIR'!$D$26-'Ejercicio 3 - TIR'!$C$26)*X683),'Ejercicio 3 - TIR'!$E$26-SQRT(('Ejercicio 3 - TIR'!$E$26-'Ejercicio 3 - TIR'!$C$26)*('Ejercicio 3 - TIR'!$E$26-'Ejercicio 3 - TIR'!$D$26)*(1-X683)))</f>
        <v>0.204371466763419</v>
      </c>
      <c r="Z683" s="24">
        <f ca="1" t="shared" si="4764"/>
        <v>1.16775078499685</v>
      </c>
      <c r="AA683" s="24">
        <f ca="1" t="shared" si="4765"/>
        <v>1.34477307502953</v>
      </c>
      <c r="AB683" s="24">
        <f ca="1" t="shared" si="4766"/>
        <v>1.6216666897807</v>
      </c>
      <c r="AC683" s="24">
        <f ca="1" t="shared" si="4767"/>
        <v>1.97997896834741</v>
      </c>
      <c r="AD683" s="24">
        <f ca="1" t="shared" si="4768"/>
        <v>2.38463017426929</v>
      </c>
      <c r="AE683" s="23">
        <f ca="1" t="shared" si="4769"/>
        <v>4672.16519609257</v>
      </c>
      <c r="AF683" s="23">
        <f ca="1" t="shared" si="4770"/>
        <v>5380.43051524245</v>
      </c>
      <c r="AG683" s="23">
        <f ca="1" t="shared" si="4771"/>
        <v>6488.28051755624</v>
      </c>
      <c r="AH683" s="23">
        <f ca="1" t="shared" si="4772"/>
        <v>7921.8861967479</v>
      </c>
      <c r="AI683" s="23">
        <f ca="1" t="shared" si="4773"/>
        <v>9540.89369831015</v>
      </c>
      <c r="AJ683" s="25">
        <f ca="1" t="shared" si="4774"/>
        <v>42299.3347770259</v>
      </c>
      <c r="AK683" s="25">
        <f ca="1" t="shared" si="4775"/>
        <v>52725.1686402837</v>
      </c>
      <c r="AL683" s="25">
        <f ca="1" t="shared" si="4776"/>
        <v>55026.4083857193</v>
      </c>
      <c r="AM683" s="25">
        <f ca="1" t="shared" si="4777"/>
        <v>70641.5977962072</v>
      </c>
      <c r="AN683" s="25">
        <f ca="1" t="shared" si="4778"/>
        <v>99325.8393935254</v>
      </c>
      <c r="AO683" s="25">
        <f ca="1">C683/'Ejercicio 3 - TIR'!$D$7</f>
        <v>18734.254370786</v>
      </c>
      <c r="AP683" s="25">
        <f ca="1" t="shared" si="4779"/>
        <v>23565.0804062399</v>
      </c>
      <c r="AQ683" s="25">
        <f ca="1" t="shared" si="4780"/>
        <v>33990.9142694977</v>
      </c>
      <c r="AR683" s="25">
        <f ca="1" t="shared" si="4781"/>
        <v>36292.1540149332</v>
      </c>
      <c r="AS683" s="25">
        <f ca="1" t="shared" si="4782"/>
        <v>51907.3434254212</v>
      </c>
      <c r="AT683" s="25">
        <f ca="1" t="shared" si="4783"/>
        <v>80591.5850227393</v>
      </c>
      <c r="AU683" s="25">
        <f ca="1">AP683*'Ejercicio 3 - TIR'!$D$5</f>
        <v>11782.54020312</v>
      </c>
      <c r="AV683" s="25">
        <f ca="1">AQ683*'Ejercicio 3 - TIR'!$D$5</f>
        <v>16995.4571347488</v>
      </c>
      <c r="AW683" s="25">
        <f ca="1">AR683*'Ejercicio 3 - TIR'!$D$5</f>
        <v>18146.0770074666</v>
      </c>
      <c r="AX683" s="25">
        <f ca="1">AS683*'Ejercicio 3 - TIR'!$D$5</f>
        <v>25953.6717127106</v>
      </c>
      <c r="AY683" s="25">
        <f ca="1">AT683*'Ejercicio 3 - TIR'!$D$5</f>
        <v>40295.7925113697</v>
      </c>
      <c r="AZ683" s="25">
        <f ca="1" t="shared" ref="AZ683:BD683" si="5079">AJ683-AU683-AE683</f>
        <v>25844.6293778134</v>
      </c>
      <c r="BA683" s="25">
        <f ca="1" t="shared" si="5079"/>
        <v>30349.2809902924</v>
      </c>
      <c r="BB683" s="25">
        <f ca="1" t="shared" si="5079"/>
        <v>30392.0508606964</v>
      </c>
      <c r="BC683" s="25">
        <f ca="1" t="shared" si="5079"/>
        <v>36766.0398867487</v>
      </c>
      <c r="BD683" s="25">
        <f ca="1" t="shared" si="5079"/>
        <v>49489.1531838455</v>
      </c>
      <c r="BE683" s="25">
        <f ca="1" t="shared" ref="BE683:BI683" si="5080">AZ683/Z683</f>
        <v>22131.9734568907</v>
      </c>
      <c r="BF683" s="25">
        <f ca="1" t="shared" si="5080"/>
        <v>22568.3288532721</v>
      </c>
      <c r="BG683" s="25">
        <f ca="1" t="shared" si="5080"/>
        <v>18741.2438401916</v>
      </c>
      <c r="BH683" s="25">
        <f ca="1" t="shared" si="5080"/>
        <v>18568.9042532788</v>
      </c>
      <c r="BI683" s="25">
        <f ca="1" t="shared" si="5080"/>
        <v>20753.3871364394</v>
      </c>
      <c r="BJ683" s="25">
        <f ca="1" t="shared" si="4786"/>
        <v>66416.29787892</v>
      </c>
      <c r="BK683" s="25">
        <f ca="1" t="shared" si="4787"/>
        <v>44674.2682650127</v>
      </c>
      <c r="BL683" s="25">
        <f ca="1" t="shared" si="4788"/>
        <v>111090.566143933</v>
      </c>
      <c r="BM683" s="25">
        <f ca="1">BK683*'Ejercicio 3 - TIR'!$D$5</f>
        <v>22337.1341325063</v>
      </c>
      <c r="BN683" s="25">
        <f ca="1" t="shared" si="4789"/>
        <v>88753.4320114264</v>
      </c>
      <c r="BO683" s="25">
        <f ca="1" t="shared" si="4790"/>
        <v>37218.950329949</v>
      </c>
      <c r="BP683" s="25">
        <f ca="1" t="shared" si="4791"/>
        <v>-121523.094998486</v>
      </c>
      <c r="BQ683" s="25">
        <f ca="1" t="shared" ref="BQ683:BT683" si="5081">BE683</f>
        <v>22131.9734568907</v>
      </c>
      <c r="BR683" s="25">
        <f ca="1" t="shared" si="5081"/>
        <v>22568.3288532721</v>
      </c>
      <c r="BS683" s="25">
        <f ca="1" t="shared" si="5081"/>
        <v>18741.2438401916</v>
      </c>
      <c r="BT683" s="25">
        <f ca="1" t="shared" si="5081"/>
        <v>18568.9042532788</v>
      </c>
      <c r="BU683" s="25">
        <f ca="1" t="shared" si="4793"/>
        <v>57972.3374663884</v>
      </c>
      <c r="BV683" s="27">
        <f ca="1" t="shared" si="4794"/>
        <v>4.20313577855469</v>
      </c>
    </row>
    <row r="684" ht="15" customHeight="1" spans="1:74">
      <c r="A684" s="23">
        <v>683</v>
      </c>
      <c r="B684" s="24">
        <f ca="1" t="shared" ref="B684:F684" si="5082">RAND()</f>
        <v>0.0550545578344248</v>
      </c>
      <c r="C684" s="25">
        <f ca="1">IF(B684&lt;=('Ejercicio 3 - TIR'!$D$13-'Ejercicio 3 - TIR'!$C$13)/('Ejercicio 3 - TIR'!$E$13-'Ejercicio 3 - TIR'!$C$13),'Ejercicio 3 - TIR'!$C$13+SQRT(('Ejercicio 3 - TIR'!$E$13-'Ejercicio 3 - TIR'!$C$13)*('Ejercicio 3 - TIR'!$D$13-'Ejercicio 3 - TIR'!$C$13)*B684),'Ejercicio 3 - TIR'!$E$13-SQRT(('Ejercicio 3 - TIR'!$E$13-'Ejercicio 3 - TIR'!$C$13)*('Ejercicio 3 - TIR'!$E$13-'Ejercicio 3 - TIR'!$D$13)*(1-B684)))</f>
        <v>64692.741537073</v>
      </c>
      <c r="D684" s="24">
        <f ca="1" t="shared" si="5082"/>
        <v>0.787249467143395</v>
      </c>
      <c r="E684" s="25">
        <f ca="1">IF(D684&lt;=('Ejercicio 3 - TIR'!$D$14-'Ejercicio 3 - TIR'!$C$14)/('Ejercicio 3 - TIR'!$E$14-'Ejercicio 3 - TIR'!$C$14),'Ejercicio 3 - TIR'!$C$14+SQRT(('Ejercicio 3 - TIR'!$E$14-'Ejercicio 3 - TIR'!$C$14)*('Ejercicio 3 - TIR'!$D$14-'Ejercicio 3 - TIR'!$C$14)*D684),'Ejercicio 3 - TIR'!$E$14-SQRT(('Ejercicio 3 - TIR'!$E$14-'Ejercicio 3 - TIR'!$C$14)*('Ejercicio 3 - TIR'!$E$14-'Ejercicio 3 - TIR'!$D$14)*(1-D684)))</f>
        <v>34350.8779506466</v>
      </c>
      <c r="F684" s="24">
        <f ca="1" t="shared" si="5082"/>
        <v>0.0322734173128603</v>
      </c>
      <c r="G684" s="25">
        <f ca="1">IF(F684&lt;=('Ejercicio 3 - TIR'!$D$18-'Ejercicio 3 - TIR'!$C$18)/('Ejercicio 3 - TIR'!$E$18-'Ejercicio 3 - TIR'!$C$18),'Ejercicio 3 - TIR'!$C$18+SQRT(('Ejercicio 3 - TIR'!$E$18-'Ejercicio 3 - TIR'!$C$18)*('Ejercicio 3 - TIR'!$D$18-'Ejercicio 3 - TIR'!$C$18)*F684),'Ejercicio 3 - TIR'!$E$18-SQRT(('Ejercicio 3 - TIR'!$E$18-'Ejercicio 3 - TIR'!$C$18)*('Ejercicio 3 - TIR'!$E$18-'Ejercicio 3 - TIR'!$D$18)*(1-F684)))</f>
        <v>32200.23012363</v>
      </c>
      <c r="H684" s="24">
        <f ca="1" t="shared" ref="H684:L684" si="5083">RAND()</f>
        <v>0.0124654137761153</v>
      </c>
      <c r="I684" s="25">
        <f ca="1">IF(H684&lt;=('Ejercicio 3 - TIR'!$D$18-'Ejercicio 3 - TIR'!$C$18)/('Ejercicio 3 - TIR'!$E$18-'Ejercicio 3 - TIR'!$C$18),'Ejercicio 3 - TIR'!$C$18+SQRT(('Ejercicio 3 - TIR'!$E$18-'Ejercicio 3 - TIR'!$C$18)*('Ejercicio 3 - TIR'!$D$18-'Ejercicio 3 - TIR'!$C$18)*H684),'Ejercicio 3 - TIR'!$E$18-SQRT(('Ejercicio 3 - TIR'!$E$18-'Ejercicio 3 - TIR'!$C$18)*('Ejercicio 3 - TIR'!$E$18-'Ejercicio 3 - TIR'!$D$18)*(1-H684)))</f>
        <v>31367.4107160679</v>
      </c>
      <c r="J684" s="24">
        <f ca="1" t="shared" si="5083"/>
        <v>0.293972118711163</v>
      </c>
      <c r="K684" s="25">
        <f ca="1">IF(J684&lt;=('Ejercicio 3 - TIR'!$D$18-'Ejercicio 3 - TIR'!$C$18)/('Ejercicio 3 - TIR'!$E$18-'Ejercicio 3 - TIR'!$C$18),'Ejercicio 3 - TIR'!$C$18+SQRT(('Ejercicio 3 - TIR'!$E$18-'Ejercicio 3 - TIR'!$C$18)*('Ejercicio 3 - TIR'!$D$18-'Ejercicio 3 - TIR'!$C$18)*J684),'Ejercicio 3 - TIR'!$E$18-SQRT(('Ejercicio 3 - TIR'!$E$18-'Ejercicio 3 - TIR'!$C$18)*('Ejercicio 3 - TIR'!$E$18-'Ejercicio 3 - TIR'!$D$18)*(1-J684)))</f>
        <v>36640.4681918276</v>
      </c>
      <c r="L684" s="24">
        <f ca="1" t="shared" si="5083"/>
        <v>0.389015574157048</v>
      </c>
      <c r="M684" s="25">
        <f ca="1">IF(L684&lt;=('Ejercicio 3 - TIR'!$D$18-'Ejercicio 3 - TIR'!$C$18)/('Ejercicio 3 - TIR'!$E$18-'Ejercicio 3 - TIR'!$C$18),'Ejercicio 3 - TIR'!$C$18+SQRT(('Ejercicio 3 - TIR'!$E$18-'Ejercicio 3 - TIR'!$C$18)*('Ejercicio 3 - TIR'!$D$18-'Ejercicio 3 - TIR'!$C$18)*L684),'Ejercicio 3 - TIR'!$E$18-SQRT(('Ejercicio 3 - TIR'!$E$18-'Ejercicio 3 - TIR'!$C$18)*('Ejercicio 3 - TIR'!$E$18-'Ejercicio 3 - TIR'!$D$18)*(1-L684)))</f>
        <v>37638.8700815996</v>
      </c>
      <c r="N684" s="24">
        <f ca="1" t="shared" ref="N684:R684" si="5084">RAND()</f>
        <v>0.668335998427299</v>
      </c>
      <c r="O684" s="25">
        <f ca="1">IF(N684&lt;=('Ejercicio 3 - TIR'!$D$18-'Ejercicio 3 - TIR'!$C$18)/('Ejercicio 3 - TIR'!$E$18-'Ejercicio 3 - TIR'!$C$18),'Ejercicio 3 - TIR'!$C$18+SQRT(('Ejercicio 3 - TIR'!$E$18-'Ejercicio 3 - TIR'!$C$18)*('Ejercicio 3 - TIR'!$D$18-'Ejercicio 3 - TIR'!$C$18)*N684),'Ejercicio 3 - TIR'!$E$18-SQRT(('Ejercicio 3 - TIR'!$E$18-'Ejercicio 3 - TIR'!$C$18)*('Ejercicio 3 - TIR'!$E$18-'Ejercicio 3 - TIR'!$D$18)*(1-N684)))</f>
        <v>40012.5357025887</v>
      </c>
      <c r="P684" s="24">
        <f ca="1" t="shared" si="5084"/>
        <v>0.622442588223648</v>
      </c>
      <c r="Q684" s="26">
        <f ca="1">IF(P684&lt;=('Ejercicio 3 - TIR'!$D$22-'Ejercicio 3 - TIR'!$C$22)/('Ejercicio 3 - TIR'!$E$22-'Ejercicio 3 - TIR'!$C$22),'Ejercicio 3 - TIR'!$C$22+SQRT(('Ejercicio 3 - TIR'!$E$22-'Ejercicio 3 - TIR'!$C$22)*('Ejercicio 3 - TIR'!$D$22-'Ejercicio 3 - TIR'!$C$22)*P684),'Ejercicio 3 - TIR'!$E$22-SQRT(('Ejercicio 3 - TIR'!$E$22-'Ejercicio 3 - TIR'!$C$22)*('Ejercicio 3 - TIR'!$E$22-'Ejercicio 3 - TIR'!$D$22)*(1-P684)))</f>
        <v>0.153930797073991</v>
      </c>
      <c r="R684" s="24">
        <f ca="1" t="shared" si="5084"/>
        <v>0.703766871803352</v>
      </c>
      <c r="S684" s="26">
        <f ca="1">IF(R684&lt;=('Ejercicio 3 - TIR'!$D$23-'Ejercicio 3 - TIR'!$C$23)/('Ejercicio 3 - TIR'!$E$23-'Ejercicio 3 - TIR'!$C$23),'Ejercicio 3 - TIR'!$C$23+SQRT(('Ejercicio 3 - TIR'!$E$23-'Ejercicio 3 - TIR'!$C$23)*('Ejercicio 3 - TIR'!$D$23-'Ejercicio 3 - TIR'!$C$23)*R684),'Ejercicio 3 - TIR'!$E$23-SQRT(('Ejercicio 3 - TIR'!$E$23-'Ejercicio 3 - TIR'!$C$23)*('Ejercicio 3 - TIR'!$E$23-'Ejercicio 3 - TIR'!$D$23)*(1-R684)))</f>
        <v>0.15690845109669</v>
      </c>
      <c r="T684" s="24">
        <f ca="1" t="shared" ref="T684:X684" si="5085">RAND()</f>
        <v>0.92365630539345</v>
      </c>
      <c r="U684" s="26">
        <f ca="1">IF(T684&lt;=('Ejercicio 3 - TIR'!$D$24-'Ejercicio 3 - TIR'!$C$24)/('Ejercicio 3 - TIR'!$E$24-'Ejercicio 3 - TIR'!$C$24),'Ejercicio 3 - TIR'!$C$24+SQRT(('Ejercicio 3 - TIR'!$E$24-'Ejercicio 3 - TIR'!$C$24)*('Ejercicio 3 - TIR'!$D$24-'Ejercicio 3 - TIR'!$C$24)*T684),'Ejercicio 3 - TIR'!$E$24-SQRT(('Ejercicio 3 - TIR'!$E$24-'Ejercicio 3 - TIR'!$C$24)*('Ejercicio 3 - TIR'!$E$24-'Ejercicio 3 - TIR'!$D$24)*(1-T684)))</f>
        <v>0.205379386302267</v>
      </c>
      <c r="V684" s="24">
        <f ca="1" t="shared" si="5085"/>
        <v>0.32649798135626</v>
      </c>
      <c r="W684" s="26">
        <f ca="1">IF(V684&lt;=('Ejercicio 3 - TIR'!$D$25-'Ejercicio 3 - TIR'!$C$25)/('Ejercicio 3 - TIR'!$E$25-'Ejercicio 3 - TIR'!$C$25),'Ejercicio 3 - TIR'!$C$25+SQRT(('Ejercicio 3 - TIR'!$E$25-'Ejercicio 3 - TIR'!$C$25)*('Ejercicio 3 - TIR'!$D$25-'Ejercicio 3 - TIR'!$C$25)*V684),'Ejercicio 3 - TIR'!$E$25-SQRT(('Ejercicio 3 - TIR'!$E$25-'Ejercicio 3 - TIR'!$C$25)*('Ejercicio 3 - TIR'!$E$25-'Ejercicio 3 - TIR'!$D$25)*(1-V684)))</f>
        <v>0.201448408210924</v>
      </c>
      <c r="X684" s="24">
        <f ca="1" t="shared" si="5085"/>
        <v>0.815379660392171</v>
      </c>
      <c r="Y684" s="26">
        <f ca="1">IF(X684&lt;=('Ejercicio 3 - TIR'!$D$26-'Ejercicio 3 - TIR'!$C$26)/('Ejercicio 3 - TIR'!$E$26-'Ejercicio 3 - TIR'!$C$26),'Ejercicio 3 - TIR'!$C$26+SQRT(('Ejercicio 3 - TIR'!$E$26-'Ejercicio 3 - TIR'!$C$26)*('Ejercicio 3 - TIR'!$D$26-'Ejercicio 3 - TIR'!$C$26)*X684),'Ejercicio 3 - TIR'!$E$26-SQRT(('Ejercicio 3 - TIR'!$E$26-'Ejercicio 3 - TIR'!$C$26)*('Ejercicio 3 - TIR'!$E$26-'Ejercicio 3 - TIR'!$D$26)*(1-X684)))</f>
        <v>0.248425487590744</v>
      </c>
      <c r="Z684" s="24">
        <f ca="1" t="shared" si="4764"/>
        <v>1.15393079707399</v>
      </c>
      <c r="AA684" s="24">
        <f ca="1" t="shared" si="4765"/>
        <v>1.33499229111564</v>
      </c>
      <c r="AB684" s="24">
        <f ca="1" t="shared" si="4766"/>
        <v>1.60917218858323</v>
      </c>
      <c r="AC684" s="24">
        <f ca="1" t="shared" si="4767"/>
        <v>1.93333736451061</v>
      </c>
      <c r="AD684" s="24">
        <f ca="1" t="shared" si="4768"/>
        <v>2.41362764196656</v>
      </c>
      <c r="AE684" s="23">
        <f ca="1" t="shared" si="4769"/>
        <v>5287.65802313442</v>
      </c>
      <c r="AF684" s="23">
        <f ca="1" t="shared" si="4770"/>
        <v>6117.33625347342</v>
      </c>
      <c r="AG684" s="23">
        <f ca="1" t="shared" si="4771"/>
        <v>7373.7110190164</v>
      </c>
      <c r="AH684" s="23">
        <f ca="1" t="shared" si="4772"/>
        <v>8859.1333664046</v>
      </c>
      <c r="AI684" s="23">
        <f ca="1" t="shared" si="4773"/>
        <v>11059.9678925851</v>
      </c>
      <c r="AJ684" s="25">
        <f ca="1" t="shared" si="4774"/>
        <v>37156.8372125263</v>
      </c>
      <c r="AK684" s="25">
        <f ca="1" t="shared" si="4775"/>
        <v>41875.2514982087</v>
      </c>
      <c r="AL684" s="25">
        <f ca="1" t="shared" si="4776"/>
        <v>58960.8223909574</v>
      </c>
      <c r="AM684" s="25">
        <f ca="1" t="shared" si="4777"/>
        <v>72768.6338867169</v>
      </c>
      <c r="AN684" s="25">
        <f ca="1" t="shared" si="4778"/>
        <v>96575.3621969418</v>
      </c>
      <c r="AO684" s="25">
        <f ca="1">C684/'Ejercicio 3 - TIR'!$D$7</f>
        <v>12938.5483074146</v>
      </c>
      <c r="AP684" s="25">
        <f ca="1" t="shared" si="4779"/>
        <v>24218.2889051118</v>
      </c>
      <c r="AQ684" s="25">
        <f ca="1" t="shared" si="4780"/>
        <v>28936.7031907942</v>
      </c>
      <c r="AR684" s="25">
        <f ca="1" t="shared" si="4781"/>
        <v>46022.2740835428</v>
      </c>
      <c r="AS684" s="25">
        <f ca="1" t="shared" si="4782"/>
        <v>59830.0855793023</v>
      </c>
      <c r="AT684" s="25">
        <f ca="1" t="shared" si="4783"/>
        <v>83636.8138895273</v>
      </c>
      <c r="AU684" s="25">
        <f ca="1">AP684*'Ejercicio 3 - TIR'!$D$5</f>
        <v>12109.1444525559</v>
      </c>
      <c r="AV684" s="25">
        <f ca="1">AQ684*'Ejercicio 3 - TIR'!$D$5</f>
        <v>14468.3515953971</v>
      </c>
      <c r="AW684" s="25">
        <f ca="1">AR684*'Ejercicio 3 - TIR'!$D$5</f>
        <v>23011.1370417714</v>
      </c>
      <c r="AX684" s="25">
        <f ca="1">AS684*'Ejercicio 3 - TIR'!$D$5</f>
        <v>29915.0427896511</v>
      </c>
      <c r="AY684" s="25">
        <f ca="1">AT684*'Ejercicio 3 - TIR'!$D$5</f>
        <v>41818.4069447636</v>
      </c>
      <c r="AZ684" s="25">
        <f ca="1" t="shared" ref="AZ684:BD684" si="5086">AJ684-AU684-AE684</f>
        <v>19760.0347368361</v>
      </c>
      <c r="BA684" s="25">
        <f ca="1" t="shared" si="5086"/>
        <v>21289.5636493382</v>
      </c>
      <c r="BB684" s="25">
        <f ca="1" t="shared" si="5086"/>
        <v>28575.9743301696</v>
      </c>
      <c r="BC684" s="25">
        <f ca="1" t="shared" si="5086"/>
        <v>33994.4577306611</v>
      </c>
      <c r="BD684" s="25">
        <f ca="1" t="shared" si="5086"/>
        <v>43696.9873595931</v>
      </c>
      <c r="BE684" s="25">
        <f ca="1" t="shared" ref="BE684:BI684" si="5087">AZ684/Z684</f>
        <v>17124.1072575074</v>
      </c>
      <c r="BF684" s="25">
        <f ca="1" t="shared" si="5087"/>
        <v>15947.3307756307</v>
      </c>
      <c r="BG684" s="25">
        <f ca="1" t="shared" si="5087"/>
        <v>17758.1830787971</v>
      </c>
      <c r="BH684" s="25">
        <f ca="1" t="shared" si="5087"/>
        <v>17583.3035427142</v>
      </c>
      <c r="BI684" s="25">
        <f ca="1" t="shared" si="5087"/>
        <v>18104.2786384357</v>
      </c>
      <c r="BJ684" s="25">
        <f ca="1" t="shared" si="4786"/>
        <v>82910.2285475002</v>
      </c>
      <c r="BK684" s="25">
        <f ca="1" t="shared" si="4787"/>
        <v>31228.8378416955</v>
      </c>
      <c r="BL684" s="25">
        <f ca="1" t="shared" si="4788"/>
        <v>114139.066389196</v>
      </c>
      <c r="BM684" s="25">
        <f ca="1">BK684*'Ejercicio 3 - TIR'!$D$5</f>
        <v>15614.4189208477</v>
      </c>
      <c r="BN684" s="25">
        <f ca="1" t="shared" si="4789"/>
        <v>98524.6474683479</v>
      </c>
      <c r="BO684" s="25">
        <f ca="1" t="shared" si="4790"/>
        <v>40820.1521043539</v>
      </c>
      <c r="BP684" s="25">
        <f ca="1" t="shared" si="4791"/>
        <v>-99043.6194877196</v>
      </c>
      <c r="BQ684" s="25">
        <f ca="1" t="shared" ref="BQ684:BT684" si="5088">BE684</f>
        <v>17124.1072575074</v>
      </c>
      <c r="BR684" s="25">
        <f ca="1" t="shared" si="5088"/>
        <v>15947.3307756307</v>
      </c>
      <c r="BS684" s="25">
        <f ca="1" t="shared" si="5088"/>
        <v>17758.1830787971</v>
      </c>
      <c r="BT684" s="25">
        <f ca="1" t="shared" si="5088"/>
        <v>17583.3035427142</v>
      </c>
      <c r="BU684" s="25">
        <f ca="1" t="shared" si="4793"/>
        <v>58924.4307427896</v>
      </c>
      <c r="BV684" s="27">
        <f ca="1" t="shared" si="4794"/>
        <v>7.24889272022335</v>
      </c>
    </row>
    <row r="685" ht="15" customHeight="1" spans="1:74">
      <c r="A685" s="23">
        <v>684</v>
      </c>
      <c r="B685" s="24">
        <f ca="1" t="shared" ref="B685:F685" si="5089">RAND()</f>
        <v>0.277238958026629</v>
      </c>
      <c r="C685" s="25">
        <f ca="1">IF(B685&lt;=('Ejercicio 3 - TIR'!$D$13-'Ejercicio 3 - TIR'!$C$13)/('Ejercicio 3 - TIR'!$E$13-'Ejercicio 3 - TIR'!$C$13),'Ejercicio 3 - TIR'!$C$13+SQRT(('Ejercicio 3 - TIR'!$E$13-'Ejercicio 3 - TIR'!$C$13)*('Ejercicio 3 - TIR'!$D$13-'Ejercicio 3 - TIR'!$C$13)*B685),'Ejercicio 3 - TIR'!$E$13-SQRT(('Ejercicio 3 - TIR'!$E$13-'Ejercicio 3 - TIR'!$C$13)*('Ejercicio 3 - TIR'!$E$13-'Ejercicio 3 - TIR'!$D$13)*(1-B685)))</f>
        <v>70549.8174815835</v>
      </c>
      <c r="D685" s="24">
        <f ca="1" t="shared" si="5089"/>
        <v>0.7563953809819</v>
      </c>
      <c r="E685" s="25">
        <f ca="1">IF(D685&lt;=('Ejercicio 3 - TIR'!$D$14-'Ejercicio 3 - TIR'!$C$14)/('Ejercicio 3 - TIR'!$E$14-'Ejercicio 3 - TIR'!$C$14),'Ejercicio 3 - TIR'!$C$14+SQRT(('Ejercicio 3 - TIR'!$E$14-'Ejercicio 3 - TIR'!$C$14)*('Ejercicio 3 - TIR'!$D$14-'Ejercicio 3 - TIR'!$C$14)*D685),'Ejercicio 3 - TIR'!$E$14-SQRT(('Ejercicio 3 - TIR'!$E$14-'Ejercicio 3 - TIR'!$C$14)*('Ejercicio 3 - TIR'!$E$14-'Ejercicio 3 - TIR'!$D$14)*(1-D685)))</f>
        <v>33955.1101868839</v>
      </c>
      <c r="F685" s="24">
        <f ca="1" t="shared" si="5089"/>
        <v>0.665296333039199</v>
      </c>
      <c r="G685" s="25">
        <f ca="1">IF(F685&lt;=('Ejercicio 3 - TIR'!$D$18-'Ejercicio 3 - TIR'!$C$18)/('Ejercicio 3 - TIR'!$E$18-'Ejercicio 3 - TIR'!$C$18),'Ejercicio 3 - TIR'!$C$18+SQRT(('Ejercicio 3 - TIR'!$E$18-'Ejercicio 3 - TIR'!$C$18)*('Ejercicio 3 - TIR'!$D$18-'Ejercicio 3 - TIR'!$C$18)*F685),'Ejercicio 3 - TIR'!$E$18-SQRT(('Ejercicio 3 - TIR'!$E$18-'Ejercicio 3 - TIR'!$C$18)*('Ejercicio 3 - TIR'!$E$18-'Ejercicio 3 - TIR'!$D$18)*(1-F685)))</f>
        <v>39989.7172110065</v>
      </c>
      <c r="H685" s="24">
        <f ca="1" t="shared" ref="H685:L685" si="5090">RAND()</f>
        <v>0.148892371306176</v>
      </c>
      <c r="I685" s="25">
        <f ca="1">IF(H685&lt;=('Ejercicio 3 - TIR'!$D$18-'Ejercicio 3 - TIR'!$C$18)/('Ejercicio 3 - TIR'!$E$18-'Ejercicio 3 - TIR'!$C$18),'Ejercicio 3 - TIR'!$C$18+SQRT(('Ejercicio 3 - TIR'!$E$18-'Ejercicio 3 - TIR'!$C$18)*('Ejercicio 3 - TIR'!$D$18-'Ejercicio 3 - TIR'!$C$18)*H685),'Ejercicio 3 - TIR'!$E$18-SQRT(('Ejercicio 3 - TIR'!$E$18-'Ejercicio 3 - TIR'!$C$18)*('Ejercicio 3 - TIR'!$E$18-'Ejercicio 3 - TIR'!$D$18)*(1-H685)))</f>
        <v>34725.8708928542</v>
      </c>
      <c r="J685" s="24">
        <f ca="1" t="shared" si="5090"/>
        <v>0.422393192217218</v>
      </c>
      <c r="K685" s="25">
        <f ca="1">IF(J685&lt;=('Ejercicio 3 - TIR'!$D$18-'Ejercicio 3 - TIR'!$C$18)/('Ejercicio 3 - TIR'!$E$18-'Ejercicio 3 - TIR'!$C$18),'Ejercicio 3 - TIR'!$C$18+SQRT(('Ejercicio 3 - TIR'!$E$18-'Ejercicio 3 - TIR'!$C$18)*('Ejercicio 3 - TIR'!$D$18-'Ejercicio 3 - TIR'!$C$18)*J685),'Ejercicio 3 - TIR'!$E$18-SQRT(('Ejercicio 3 - TIR'!$E$18-'Ejercicio 3 - TIR'!$C$18)*('Ejercicio 3 - TIR'!$E$18-'Ejercicio 3 - TIR'!$D$18)*(1-J685)))</f>
        <v>37959.8353521026</v>
      </c>
      <c r="L685" s="24">
        <f ca="1" t="shared" si="5090"/>
        <v>0.500285845757151</v>
      </c>
      <c r="M685" s="25">
        <f ca="1">IF(L685&lt;=('Ejercicio 3 - TIR'!$D$18-'Ejercicio 3 - TIR'!$C$18)/('Ejercicio 3 - TIR'!$E$18-'Ejercicio 3 - TIR'!$C$18),'Ejercicio 3 - TIR'!$C$18+SQRT(('Ejercicio 3 - TIR'!$E$18-'Ejercicio 3 - TIR'!$C$18)*('Ejercicio 3 - TIR'!$D$18-'Ejercicio 3 - TIR'!$C$18)*L685),'Ejercicio 3 - TIR'!$E$18-SQRT(('Ejercicio 3 - TIR'!$E$18-'Ejercicio 3 - TIR'!$C$18)*('Ejercicio 3 - TIR'!$E$18-'Ejercicio 3 - TIR'!$D$18)*(1-L685)))</f>
        <v>38662.7291810129</v>
      </c>
      <c r="N685" s="24">
        <f ca="1" t="shared" ref="N685:R685" si="5091">RAND()</f>
        <v>0.929401059103534</v>
      </c>
      <c r="O685" s="25">
        <f ca="1">IF(N685&lt;=('Ejercicio 3 - TIR'!$D$18-'Ejercicio 3 - TIR'!$C$18)/('Ejercicio 3 - TIR'!$E$18-'Ejercicio 3 - TIR'!$C$18),'Ejercicio 3 - TIR'!$C$18+SQRT(('Ejercicio 3 - TIR'!$E$18-'Ejercicio 3 - TIR'!$C$18)*('Ejercicio 3 - TIR'!$D$18-'Ejercicio 3 - TIR'!$C$18)*N685),'Ejercicio 3 - TIR'!$E$18-SQRT(('Ejercicio 3 - TIR'!$E$18-'Ejercicio 3 - TIR'!$C$18)*('Ejercicio 3 - TIR'!$E$18-'Ejercicio 3 - TIR'!$D$18)*(1-N685)))</f>
        <v>42698.9305601015</v>
      </c>
      <c r="P685" s="24">
        <f ca="1" t="shared" si="5091"/>
        <v>0.00469829536573796</v>
      </c>
      <c r="Q685" s="26">
        <f ca="1">IF(P685&lt;=('Ejercicio 3 - TIR'!$D$22-'Ejercicio 3 - TIR'!$C$22)/('Ejercicio 3 - TIR'!$E$22-'Ejercicio 3 - TIR'!$C$22),'Ejercicio 3 - TIR'!$C$22+SQRT(('Ejercicio 3 - TIR'!$E$22-'Ejercicio 3 - TIR'!$C$22)*('Ejercicio 3 - TIR'!$D$22-'Ejercicio 3 - TIR'!$C$22)*P685),'Ejercicio 3 - TIR'!$E$22-SQRT(('Ejercicio 3 - TIR'!$E$22-'Ejercicio 3 - TIR'!$C$22)*('Ejercicio 3 - TIR'!$E$22-'Ejercicio 3 - TIR'!$D$22)*(1-P685)))</f>
        <v>0.122908080407817</v>
      </c>
      <c r="R685" s="24">
        <f ca="1" t="shared" si="5091"/>
        <v>0.740084974423222</v>
      </c>
      <c r="S685" s="26">
        <f ca="1">IF(R685&lt;=('Ejercicio 3 - TIR'!$D$23-'Ejercicio 3 - TIR'!$C$23)/('Ejercicio 3 - TIR'!$E$23-'Ejercicio 3 - TIR'!$C$23),'Ejercicio 3 - TIR'!$C$23+SQRT(('Ejercicio 3 - TIR'!$E$23-'Ejercicio 3 - TIR'!$C$23)*('Ejercicio 3 - TIR'!$D$23-'Ejercicio 3 - TIR'!$C$23)*R685),'Ejercicio 3 - TIR'!$E$23-SQRT(('Ejercicio 3 - TIR'!$E$23-'Ejercicio 3 - TIR'!$C$23)*('Ejercicio 3 - TIR'!$E$23-'Ejercicio 3 - TIR'!$D$23)*(1-R685)))</f>
        <v>0.1583702277858</v>
      </c>
      <c r="T685" s="24">
        <f ca="1" t="shared" ref="T685:X685" si="5092">RAND()</f>
        <v>0.92828820338177</v>
      </c>
      <c r="U685" s="26">
        <f ca="1">IF(T685&lt;=('Ejercicio 3 - TIR'!$D$24-'Ejercicio 3 - TIR'!$C$24)/('Ejercicio 3 - TIR'!$E$24-'Ejercicio 3 - TIR'!$C$24),'Ejercicio 3 - TIR'!$C$24+SQRT(('Ejercicio 3 - TIR'!$E$24-'Ejercicio 3 - TIR'!$C$24)*('Ejercicio 3 - TIR'!$D$24-'Ejercicio 3 - TIR'!$C$24)*T685),'Ejercicio 3 - TIR'!$E$24-SQRT(('Ejercicio 3 - TIR'!$E$24-'Ejercicio 3 - TIR'!$C$24)*('Ejercicio 3 - TIR'!$E$24-'Ejercicio 3 - TIR'!$D$24)*(1-T685)))</f>
        <v>0.205829854251595</v>
      </c>
      <c r="V685" s="24">
        <f ca="1" t="shared" si="5092"/>
        <v>0.456597204732716</v>
      </c>
      <c r="W685" s="26">
        <f ca="1">IF(V685&lt;=('Ejercicio 3 - TIR'!$D$25-'Ejercicio 3 - TIR'!$C$25)/('Ejercicio 3 - TIR'!$E$25-'Ejercicio 3 - TIR'!$C$25),'Ejercicio 3 - TIR'!$C$25+SQRT(('Ejercicio 3 - TIR'!$E$25-'Ejercicio 3 - TIR'!$C$25)*('Ejercicio 3 - TIR'!$D$25-'Ejercicio 3 - TIR'!$C$25)*V685),'Ejercicio 3 - TIR'!$E$25-SQRT(('Ejercicio 3 - TIR'!$E$25-'Ejercicio 3 - TIR'!$C$25)*('Ejercicio 3 - TIR'!$E$25-'Ejercicio 3 - TIR'!$D$25)*(1-V685)))</f>
        <v>0.206389109348289</v>
      </c>
      <c r="X685" s="24">
        <f ca="1" t="shared" si="5092"/>
        <v>0.549739758457723</v>
      </c>
      <c r="Y685" s="26">
        <f ca="1">IF(X685&lt;=('Ejercicio 3 - TIR'!$D$26-'Ejercicio 3 - TIR'!$C$26)/('Ejercicio 3 - TIR'!$E$26-'Ejercicio 3 - TIR'!$C$26),'Ejercicio 3 - TIR'!$C$26+SQRT(('Ejercicio 3 - TIR'!$E$26-'Ejercicio 3 - TIR'!$C$26)*('Ejercicio 3 - TIR'!$D$26-'Ejercicio 3 - TIR'!$C$26)*X685),'Ejercicio 3 - TIR'!$E$26-SQRT(('Ejercicio 3 - TIR'!$E$26-'Ejercicio 3 - TIR'!$C$26)*('Ejercicio 3 - TIR'!$E$26-'Ejercicio 3 - TIR'!$D$26)*(1-X685)))</f>
        <v>0.230690717868455</v>
      </c>
      <c r="Z685" s="24">
        <f ca="1" t="shared" si="4764"/>
        <v>1.12290808040782</v>
      </c>
      <c r="AA685" s="24">
        <f ca="1" t="shared" si="4765"/>
        <v>1.30074328888452</v>
      </c>
      <c r="AB685" s="24">
        <f ca="1" t="shared" si="4766"/>
        <v>1.56847509045436</v>
      </c>
      <c r="AC685" s="24">
        <f ca="1" t="shared" si="4767"/>
        <v>1.89219126740821</v>
      </c>
      <c r="AD685" s="24">
        <f ca="1" t="shared" si="4768"/>
        <v>2.32870222923103</v>
      </c>
      <c r="AE685" s="23">
        <f ca="1" t="shared" si="4769"/>
        <v>4173.35741310581</v>
      </c>
      <c r="AF685" s="23">
        <f ca="1" t="shared" si="4770"/>
        <v>4834.29297725093</v>
      </c>
      <c r="AG685" s="23">
        <f ca="1" t="shared" si="4771"/>
        <v>5829.33479616799</v>
      </c>
      <c r="AH685" s="23">
        <f ca="1" t="shared" si="4772"/>
        <v>7032.4460128421</v>
      </c>
      <c r="AI685" s="23">
        <f ca="1" t="shared" si="4773"/>
        <v>8654.76603191579</v>
      </c>
      <c r="AJ685" s="25">
        <f ca="1" t="shared" si="4774"/>
        <v>44904.7765894628</v>
      </c>
      <c r="AK685" s="25">
        <f ca="1" t="shared" si="4775"/>
        <v>45169.4435145503</v>
      </c>
      <c r="AL685" s="25">
        <f ca="1" t="shared" si="4776"/>
        <v>59539.0561875217</v>
      </c>
      <c r="AM685" s="25">
        <f ca="1" t="shared" si="4777"/>
        <v>73157.2785304812</v>
      </c>
      <c r="AN685" s="25">
        <f ca="1" t="shared" si="4778"/>
        <v>99433.0947810893</v>
      </c>
      <c r="AO685" s="25">
        <f ca="1">C685/'Ejercicio 3 - TIR'!$D$7</f>
        <v>14109.9634963167</v>
      </c>
      <c r="AP685" s="25">
        <f ca="1" t="shared" si="4779"/>
        <v>30794.8130931461</v>
      </c>
      <c r="AQ685" s="25">
        <f ca="1" t="shared" si="4780"/>
        <v>31059.4800182336</v>
      </c>
      <c r="AR685" s="25">
        <f ca="1" t="shared" si="4781"/>
        <v>45429.092691205</v>
      </c>
      <c r="AS685" s="25">
        <f ca="1" t="shared" si="4782"/>
        <v>59047.3150341645</v>
      </c>
      <c r="AT685" s="25">
        <f ca="1" t="shared" si="4783"/>
        <v>85323.1312847726</v>
      </c>
      <c r="AU685" s="25">
        <f ca="1">AP685*'Ejercicio 3 - TIR'!$D$5</f>
        <v>15397.406546573</v>
      </c>
      <c r="AV685" s="25">
        <f ca="1">AQ685*'Ejercicio 3 - TIR'!$D$5</f>
        <v>15529.7400091168</v>
      </c>
      <c r="AW685" s="25">
        <f ca="1">AR685*'Ejercicio 3 - TIR'!$D$5</f>
        <v>22714.5463456025</v>
      </c>
      <c r="AX685" s="25">
        <f ca="1">AS685*'Ejercicio 3 - TIR'!$D$5</f>
        <v>29523.6575170823</v>
      </c>
      <c r="AY685" s="25">
        <f ca="1">AT685*'Ejercicio 3 - TIR'!$D$5</f>
        <v>42661.5656423863</v>
      </c>
      <c r="AZ685" s="25">
        <f ca="1" t="shared" ref="AZ685:BD685" si="5093">AJ685-AU685-AE685</f>
        <v>25334.0126297839</v>
      </c>
      <c r="BA685" s="25">
        <f ca="1" t="shared" si="5093"/>
        <v>24805.4105281826</v>
      </c>
      <c r="BB685" s="25">
        <f ca="1" t="shared" si="5093"/>
        <v>30995.1750457512</v>
      </c>
      <c r="BC685" s="25">
        <f ca="1" t="shared" si="5093"/>
        <v>36601.1750005569</v>
      </c>
      <c r="BD685" s="25">
        <f ca="1" t="shared" si="5093"/>
        <v>48116.7631067872</v>
      </c>
      <c r="BE685" s="25">
        <f ca="1" t="shared" ref="BE685:BI685" si="5094">AZ685/Z685</f>
        <v>22561.0742961108</v>
      </c>
      <c r="BF685" s="25">
        <f ca="1" t="shared" si="5094"/>
        <v>19070.1814417624</v>
      </c>
      <c r="BG685" s="25">
        <f ca="1" t="shared" si="5094"/>
        <v>19761.3435077075</v>
      </c>
      <c r="BH685" s="25">
        <f ca="1" t="shared" si="5094"/>
        <v>19343.274451684</v>
      </c>
      <c r="BI685" s="25">
        <f ca="1" t="shared" si="5094"/>
        <v>20662.4799438939</v>
      </c>
      <c r="BJ685" s="25">
        <f ca="1" t="shared" si="4786"/>
        <v>79071.3407859818</v>
      </c>
      <c r="BK685" s="25">
        <f ca="1" t="shared" si="4787"/>
        <v>32857.9034482412</v>
      </c>
      <c r="BL685" s="25">
        <f ca="1" t="shared" si="4788"/>
        <v>111929.244234223</v>
      </c>
      <c r="BM685" s="25">
        <f ca="1">BK685*'Ejercicio 3 - TIR'!$D$5</f>
        <v>16428.9517241206</v>
      </c>
      <c r="BN685" s="25">
        <f ca="1" t="shared" si="4789"/>
        <v>95500.2925101024</v>
      </c>
      <c r="BO685" s="25">
        <f ca="1" t="shared" si="4790"/>
        <v>41010.0919350422</v>
      </c>
      <c r="BP685" s="25">
        <f ca="1" t="shared" si="4791"/>
        <v>-104504.927668467</v>
      </c>
      <c r="BQ685" s="25">
        <f ca="1" t="shared" ref="BQ685:BT685" si="5095">BE685</f>
        <v>22561.0742961108</v>
      </c>
      <c r="BR685" s="25">
        <f ca="1" t="shared" si="5095"/>
        <v>19070.1814417624</v>
      </c>
      <c r="BS685" s="25">
        <f ca="1" t="shared" si="5095"/>
        <v>19761.3435077075</v>
      </c>
      <c r="BT685" s="25">
        <f ca="1" t="shared" si="5095"/>
        <v>19343.274451684</v>
      </c>
      <c r="BU685" s="25">
        <f ca="1" t="shared" si="4793"/>
        <v>61672.5718789361</v>
      </c>
      <c r="BV685" s="27">
        <f ca="1" t="shared" si="4794"/>
        <v>9.4011047219541</v>
      </c>
    </row>
    <row r="686" ht="15" customHeight="1" spans="1:74">
      <c r="A686" s="23">
        <v>685</v>
      </c>
      <c r="B686" s="24">
        <f ca="1" t="shared" ref="B686:F686" si="5096">RAND()</f>
        <v>0.258328175970413</v>
      </c>
      <c r="C686" s="25">
        <f ca="1">IF(B686&lt;=('Ejercicio 3 - TIR'!$D$13-'Ejercicio 3 - TIR'!$C$13)/('Ejercicio 3 - TIR'!$E$13-'Ejercicio 3 - TIR'!$C$13),'Ejercicio 3 - TIR'!$C$13+SQRT(('Ejercicio 3 - TIR'!$E$13-'Ejercicio 3 - TIR'!$C$13)*('Ejercicio 3 - TIR'!$D$13-'Ejercicio 3 - TIR'!$C$13)*B686),'Ejercicio 3 - TIR'!$E$13-SQRT(('Ejercicio 3 - TIR'!$E$13-'Ejercicio 3 - TIR'!$C$13)*('Ejercicio 3 - TIR'!$E$13-'Ejercicio 3 - TIR'!$D$13)*(1-B686)))</f>
        <v>70167.028494709</v>
      </c>
      <c r="D686" s="24">
        <f ca="1" t="shared" si="5096"/>
        <v>0.379348163237827</v>
      </c>
      <c r="E686" s="25">
        <f ca="1">IF(D686&lt;=('Ejercicio 3 - TIR'!$D$14-'Ejercicio 3 - TIR'!$C$14)/('Ejercicio 3 - TIR'!$E$14-'Ejercicio 3 - TIR'!$C$14),'Ejercicio 3 - TIR'!$C$14+SQRT(('Ejercicio 3 - TIR'!$E$14-'Ejercicio 3 - TIR'!$C$14)*('Ejercicio 3 - TIR'!$D$14-'Ejercicio 3 - TIR'!$C$14)*D686),'Ejercicio 3 - TIR'!$E$14-SQRT(('Ejercicio 3 - TIR'!$E$14-'Ejercicio 3 - TIR'!$C$14)*('Ejercicio 3 - TIR'!$E$14-'Ejercicio 3 - TIR'!$D$14)*(1-D686)))</f>
        <v>30351.2811464772</v>
      </c>
      <c r="F686" s="24">
        <f ca="1" t="shared" si="5096"/>
        <v>0.816122828749044</v>
      </c>
      <c r="G686" s="25">
        <f ca="1">IF(F686&lt;=('Ejercicio 3 - TIR'!$D$18-'Ejercicio 3 - TIR'!$C$18)/('Ejercicio 3 - TIR'!$E$18-'Ejercicio 3 - TIR'!$C$18),'Ejercicio 3 - TIR'!$C$18+SQRT(('Ejercicio 3 - TIR'!$E$18-'Ejercicio 3 - TIR'!$C$18)*('Ejercicio 3 - TIR'!$D$18-'Ejercicio 3 - TIR'!$C$18)*F686),'Ejercicio 3 - TIR'!$E$18-SQRT(('Ejercicio 3 - TIR'!$E$18-'Ejercicio 3 - TIR'!$C$18)*('Ejercicio 3 - TIR'!$E$18-'Ejercicio 3 - TIR'!$D$18)*(1-F686)))</f>
        <v>41286.4049973346</v>
      </c>
      <c r="H686" s="24">
        <f ca="1" t="shared" ref="H686:L686" si="5097">RAND()</f>
        <v>0.454590294712959</v>
      </c>
      <c r="I686" s="25">
        <f ca="1">IF(H686&lt;=('Ejercicio 3 - TIR'!$D$18-'Ejercicio 3 - TIR'!$C$18)/('Ejercicio 3 - TIR'!$E$18-'Ejercicio 3 - TIR'!$C$18),'Ejercicio 3 - TIR'!$C$18+SQRT(('Ejercicio 3 - TIR'!$E$18-'Ejercicio 3 - TIR'!$C$18)*('Ejercicio 3 - TIR'!$D$18-'Ejercicio 3 - TIR'!$C$18)*H686),'Ejercicio 3 - TIR'!$E$18-SQRT(('Ejercicio 3 - TIR'!$E$18-'Ejercicio 3 - TIR'!$C$18)*('Ejercicio 3 - TIR'!$E$18-'Ejercicio 3 - TIR'!$D$18)*(1-H686)))</f>
        <v>38257.6355094509</v>
      </c>
      <c r="J686" s="24">
        <f ca="1" t="shared" si="5097"/>
        <v>0.855902446336623</v>
      </c>
      <c r="K686" s="25">
        <f ca="1">IF(J686&lt;=('Ejercicio 3 - TIR'!$D$18-'Ejercicio 3 - TIR'!$C$18)/('Ejercicio 3 - TIR'!$E$18-'Ejercicio 3 - TIR'!$C$18),'Ejercicio 3 - TIR'!$C$18+SQRT(('Ejercicio 3 - TIR'!$E$18-'Ejercicio 3 - TIR'!$C$18)*('Ejercicio 3 - TIR'!$D$18-'Ejercicio 3 - TIR'!$C$18)*J686),'Ejercicio 3 - TIR'!$E$18-SQRT(('Ejercicio 3 - TIR'!$E$18-'Ejercicio 3 - TIR'!$C$18)*('Ejercicio 3 - TIR'!$E$18-'Ejercicio 3 - TIR'!$D$18)*(1-J686)))</f>
        <v>41712.5516696451</v>
      </c>
      <c r="L686" s="24">
        <f ca="1" t="shared" si="5097"/>
        <v>0.986940868631477</v>
      </c>
      <c r="M686" s="25">
        <f ca="1">IF(L686&lt;=('Ejercicio 3 - TIR'!$D$18-'Ejercicio 3 - TIR'!$C$18)/('Ejercicio 3 - TIR'!$E$18-'Ejercicio 3 - TIR'!$C$18),'Ejercicio 3 - TIR'!$C$18+SQRT(('Ejercicio 3 - TIR'!$E$18-'Ejercicio 3 - TIR'!$C$18)*('Ejercicio 3 - TIR'!$D$18-'Ejercicio 3 - TIR'!$C$18)*L686),'Ejercicio 3 - TIR'!$E$18-SQRT(('Ejercicio 3 - TIR'!$E$18-'Ejercicio 3 - TIR'!$C$18)*('Ejercicio 3 - TIR'!$E$18-'Ejercicio 3 - TIR'!$D$18)*(1-L686)))</f>
        <v>44010.3359900253</v>
      </c>
      <c r="N686" s="24">
        <f ca="1" t="shared" ref="N686:R686" si="5098">RAND()</f>
        <v>0.884375922942433</v>
      </c>
      <c r="O686" s="25">
        <f ca="1">IF(N686&lt;=('Ejercicio 3 - TIR'!$D$18-'Ejercicio 3 - TIR'!$C$18)/('Ejercicio 3 - TIR'!$E$18-'Ejercicio 3 - TIR'!$C$18),'Ejercicio 3 - TIR'!$C$18+SQRT(('Ejercicio 3 - TIR'!$E$18-'Ejercicio 3 - TIR'!$C$18)*('Ejercicio 3 - TIR'!$D$18-'Ejercicio 3 - TIR'!$C$18)*N686),'Ejercicio 3 - TIR'!$E$18-SQRT(('Ejercicio 3 - TIR'!$E$18-'Ejercicio 3 - TIR'!$C$18)*('Ejercicio 3 - TIR'!$E$18-'Ejercicio 3 - TIR'!$D$18)*(1-N686)))</f>
        <v>42055.2070056933</v>
      </c>
      <c r="P686" s="24">
        <f ca="1" t="shared" si="5098"/>
        <v>0.868255156973871</v>
      </c>
      <c r="Q686" s="26">
        <f ca="1">IF(P686&lt;=('Ejercicio 3 - TIR'!$D$22-'Ejercicio 3 - TIR'!$C$22)/('Ejercicio 3 - TIR'!$E$22-'Ejercicio 3 - TIR'!$C$22),'Ejercicio 3 - TIR'!$C$22+SQRT(('Ejercicio 3 - TIR'!$E$22-'Ejercicio 3 - TIR'!$C$22)*('Ejercicio 3 - TIR'!$D$22-'Ejercicio 3 - TIR'!$C$22)*P686),'Ejercicio 3 - TIR'!$E$22-SQRT(('Ejercicio 3 - TIR'!$E$22-'Ejercicio 3 - TIR'!$C$22)*('Ejercicio 3 - TIR'!$E$22-'Ejercicio 3 - TIR'!$D$22)*(1-P686)))</f>
        <v>0.164600626069641</v>
      </c>
      <c r="R686" s="24">
        <f ca="1" t="shared" si="5098"/>
        <v>0.826540347489508</v>
      </c>
      <c r="S686" s="26">
        <f ca="1">IF(R686&lt;=('Ejercicio 3 - TIR'!$D$23-'Ejercicio 3 - TIR'!$C$23)/('Ejercicio 3 - TIR'!$E$23-'Ejercicio 3 - TIR'!$C$23),'Ejercicio 3 - TIR'!$C$23+SQRT(('Ejercicio 3 - TIR'!$E$23-'Ejercicio 3 - TIR'!$C$23)*('Ejercicio 3 - TIR'!$D$23-'Ejercicio 3 - TIR'!$C$23)*R686),'Ejercicio 3 - TIR'!$E$23-SQRT(('Ejercicio 3 - TIR'!$E$23-'Ejercicio 3 - TIR'!$C$23)*('Ejercicio 3 - TIR'!$E$23-'Ejercicio 3 - TIR'!$D$23)*(1-R686)))</f>
        <v>0.162330043165902</v>
      </c>
      <c r="T686" s="24">
        <f ca="1" t="shared" ref="T686:X686" si="5099">RAND()</f>
        <v>0.517756313403763</v>
      </c>
      <c r="U686" s="26">
        <f ca="1">IF(T686&lt;=('Ejercicio 3 - TIR'!$D$24-'Ejercicio 3 - TIR'!$C$24)/('Ejercicio 3 - TIR'!$E$24-'Ejercicio 3 - TIR'!$C$24),'Ejercicio 3 - TIR'!$C$24+SQRT(('Ejercicio 3 - TIR'!$E$24-'Ejercicio 3 - TIR'!$C$24)*('Ejercicio 3 - TIR'!$D$24-'Ejercicio 3 - TIR'!$C$24)*T686),'Ejercicio 3 - TIR'!$E$24-SQRT(('Ejercicio 3 - TIR'!$E$24-'Ejercicio 3 - TIR'!$C$24)*('Ejercicio 3 - TIR'!$E$24-'Ejercicio 3 - TIR'!$D$24)*(1-T686)))</f>
        <v>0.183253812136911</v>
      </c>
      <c r="V686" s="24">
        <f ca="1" t="shared" si="5099"/>
        <v>0.953657903069967</v>
      </c>
      <c r="W686" s="26">
        <f ca="1">IF(V686&lt;=('Ejercicio 3 - TIR'!$D$25-'Ejercicio 3 - TIR'!$C$25)/('Ejercicio 3 - TIR'!$E$25-'Ejercicio 3 - TIR'!$C$25),'Ejercicio 3 - TIR'!$C$25+SQRT(('Ejercicio 3 - TIR'!$E$25-'Ejercicio 3 - TIR'!$C$25)*('Ejercicio 3 - TIR'!$D$25-'Ejercicio 3 - TIR'!$C$25)*V686),'Ejercicio 3 - TIR'!$E$25-SQRT(('Ejercicio 3 - TIR'!$E$25-'Ejercicio 3 - TIR'!$C$25)*('Ejercicio 3 - TIR'!$E$25-'Ejercicio 3 - TIR'!$D$25)*(1-V686)))</f>
        <v>0.237264328079951</v>
      </c>
      <c r="X686" s="24">
        <f ca="1" t="shared" si="5099"/>
        <v>0.778135116220087</v>
      </c>
      <c r="Y686" s="26">
        <f ca="1">IF(X686&lt;=('Ejercicio 3 - TIR'!$D$26-'Ejercicio 3 - TIR'!$C$26)/('Ejercicio 3 - TIR'!$E$26-'Ejercicio 3 - TIR'!$C$26),'Ejercicio 3 - TIR'!$C$26+SQRT(('Ejercicio 3 - TIR'!$E$26-'Ejercicio 3 - TIR'!$C$26)*('Ejercicio 3 - TIR'!$D$26-'Ejercicio 3 - TIR'!$C$26)*X686),'Ejercicio 3 - TIR'!$E$26-SQRT(('Ejercicio 3 - TIR'!$E$26-'Ejercicio 3 - TIR'!$C$26)*('Ejercicio 3 - TIR'!$E$26-'Ejercicio 3 - TIR'!$D$26)*(1-X686)))</f>
        <v>0.245386846829398</v>
      </c>
      <c r="Z686" s="24">
        <f ca="1" t="shared" si="4764"/>
        <v>1.16460062606964</v>
      </c>
      <c r="AA686" s="24">
        <f ca="1" t="shared" si="4765"/>
        <v>1.35365029597056</v>
      </c>
      <c r="AB686" s="24">
        <f ca="1" t="shared" si="4766"/>
        <v>1.60171187300742</v>
      </c>
      <c r="AC686" s="24">
        <f ca="1" t="shared" si="4767"/>
        <v>1.98174096433421</v>
      </c>
      <c r="AD686" s="24">
        <f ca="1" t="shared" si="4768"/>
        <v>2.46803413080484</v>
      </c>
      <c r="AE686" s="23">
        <f ca="1" t="shared" si="4769"/>
        <v>4995.83987872583</v>
      </c>
      <c r="AF686" s="23">
        <f ca="1" t="shared" si="4770"/>
        <v>5806.81478188933</v>
      </c>
      <c r="AG686" s="23">
        <f ca="1" t="shared" si="4771"/>
        <v>6870.93572704351</v>
      </c>
      <c r="AH686" s="23">
        <f ca="1" t="shared" si="4772"/>
        <v>8501.16367560102</v>
      </c>
      <c r="AI686" s="23">
        <f ca="1" t="shared" si="4773"/>
        <v>10587.2374243374</v>
      </c>
      <c r="AJ686" s="25">
        <f ca="1" t="shared" si="4774"/>
        <v>48082.1731080606</v>
      </c>
      <c r="AK686" s="25">
        <f ca="1" t="shared" si="4775"/>
        <v>51787.4596305021</v>
      </c>
      <c r="AL686" s="25">
        <f ca="1" t="shared" si="4776"/>
        <v>66811.4892627062</v>
      </c>
      <c r="AM686" s="25">
        <f ca="1" t="shared" si="4777"/>
        <v>87217.0856855454</v>
      </c>
      <c r="AN686" s="25">
        <f ca="1" t="shared" si="4778"/>
        <v>103793.686268114</v>
      </c>
      <c r="AO686" s="25">
        <f ca="1">C686/'Ejercicio 3 - TIR'!$D$7</f>
        <v>14033.4056989418</v>
      </c>
      <c r="AP686" s="25">
        <f ca="1" t="shared" si="4779"/>
        <v>34048.7674091188</v>
      </c>
      <c r="AQ686" s="25">
        <f ca="1" t="shared" si="4780"/>
        <v>37754.0539315603</v>
      </c>
      <c r="AR686" s="25">
        <f ca="1" t="shared" si="4781"/>
        <v>52778.0835637644</v>
      </c>
      <c r="AS686" s="25">
        <f ca="1" t="shared" si="4782"/>
        <v>73183.6799866036</v>
      </c>
      <c r="AT686" s="25">
        <f ca="1" t="shared" si="4783"/>
        <v>89760.280569172</v>
      </c>
      <c r="AU686" s="25">
        <f ca="1">AP686*'Ejercicio 3 - TIR'!$D$5</f>
        <v>17024.3837045594</v>
      </c>
      <c r="AV686" s="25">
        <f ca="1">AQ686*'Ejercicio 3 - TIR'!$D$5</f>
        <v>18877.0269657801</v>
      </c>
      <c r="AW686" s="25">
        <f ca="1">AR686*'Ejercicio 3 - TIR'!$D$5</f>
        <v>26389.0417818822</v>
      </c>
      <c r="AX686" s="25">
        <f ca="1">AS686*'Ejercicio 3 - TIR'!$D$5</f>
        <v>36591.8399933018</v>
      </c>
      <c r="AY686" s="25">
        <f ca="1">AT686*'Ejercicio 3 - TIR'!$D$5</f>
        <v>44880.140284586</v>
      </c>
      <c r="AZ686" s="25">
        <f ca="1" t="shared" ref="AZ686:BD686" si="5100">AJ686-AU686-AE686</f>
        <v>26061.9495247754</v>
      </c>
      <c r="BA686" s="25">
        <f ca="1" t="shared" si="5100"/>
        <v>27103.6178828326</v>
      </c>
      <c r="BB686" s="25">
        <f ca="1" t="shared" si="5100"/>
        <v>33551.5117537805</v>
      </c>
      <c r="BC686" s="25">
        <f ca="1" t="shared" si="5100"/>
        <v>42124.0820166426</v>
      </c>
      <c r="BD686" s="25">
        <f ca="1" t="shared" si="5100"/>
        <v>48326.3085591904</v>
      </c>
      <c r="BE686" s="25">
        <f ca="1" t="shared" ref="BE686:BI686" si="5101">AZ686/Z686</f>
        <v>22378.4436839354</v>
      </c>
      <c r="BF686" s="25">
        <f ca="1" t="shared" si="5101"/>
        <v>20022.6143809169</v>
      </c>
      <c r="BG686" s="25">
        <f ca="1" t="shared" si="5101"/>
        <v>20947.2829159861</v>
      </c>
      <c r="BH686" s="25">
        <f ca="1" t="shared" si="5101"/>
        <v>21256.0989426762</v>
      </c>
      <c r="BI686" s="25">
        <f ca="1" t="shared" si="5101"/>
        <v>19580.8915103743</v>
      </c>
      <c r="BJ686" s="25">
        <f ca="1" t="shared" si="4786"/>
        <v>74907.9977831591</v>
      </c>
      <c r="BK686" s="25">
        <f ca="1" t="shared" si="4787"/>
        <v>34634.9242364195</v>
      </c>
      <c r="BL686" s="25">
        <f ca="1" t="shared" si="4788"/>
        <v>109542.922019579</v>
      </c>
      <c r="BM686" s="25">
        <f ca="1">BK686*'Ejercicio 3 - TIR'!$D$5</f>
        <v>17317.4621182097</v>
      </c>
      <c r="BN686" s="25">
        <f ca="1" t="shared" si="4789"/>
        <v>92225.4599013688</v>
      </c>
      <c r="BO686" s="25">
        <f ca="1" t="shared" si="4790"/>
        <v>37367.9839959481</v>
      </c>
      <c r="BP686" s="25">
        <f ca="1" t="shared" si="4791"/>
        <v>-100518.309641186</v>
      </c>
      <c r="BQ686" s="25">
        <f ca="1" t="shared" ref="BQ686:BT686" si="5102">BE686</f>
        <v>22378.4436839354</v>
      </c>
      <c r="BR686" s="25">
        <f ca="1" t="shared" si="5102"/>
        <v>20022.6143809169</v>
      </c>
      <c r="BS686" s="25">
        <f ca="1" t="shared" si="5102"/>
        <v>20947.2829159861</v>
      </c>
      <c r="BT686" s="25">
        <f ca="1" t="shared" si="5102"/>
        <v>21256.0989426762</v>
      </c>
      <c r="BU686" s="25">
        <f ca="1" t="shared" si="4793"/>
        <v>56948.8755063224</v>
      </c>
      <c r="BV686" s="27">
        <f ca="1" t="shared" si="4794"/>
        <v>10.6623660115656</v>
      </c>
    </row>
    <row r="687" ht="15" customHeight="1" spans="1:74">
      <c r="A687" s="23">
        <v>686</v>
      </c>
      <c r="B687" s="24">
        <f ca="1" t="shared" ref="B687:F687" si="5103">RAND()</f>
        <v>0.0442483532576741</v>
      </c>
      <c r="C687" s="25">
        <f ca="1">IF(B687&lt;=('Ejercicio 3 - TIR'!$D$13-'Ejercicio 3 - TIR'!$C$13)/('Ejercicio 3 - TIR'!$E$13-'Ejercicio 3 - TIR'!$C$13),'Ejercicio 3 - TIR'!$C$13+SQRT(('Ejercicio 3 - TIR'!$E$13-'Ejercicio 3 - TIR'!$C$13)*('Ejercicio 3 - TIR'!$D$13-'Ejercicio 3 - TIR'!$C$13)*B687),'Ejercicio 3 - TIR'!$E$13-SQRT(('Ejercicio 3 - TIR'!$E$13-'Ejercicio 3 - TIR'!$C$13)*('Ejercicio 3 - TIR'!$E$13-'Ejercicio 3 - TIR'!$D$13)*(1-B687)))</f>
        <v>64207.0585095848</v>
      </c>
      <c r="D687" s="24">
        <f ca="1" t="shared" si="5103"/>
        <v>0.439886331813546</v>
      </c>
      <c r="E687" s="25">
        <f ca="1">IF(D687&lt;=('Ejercicio 3 - TIR'!$D$14-'Ejercicio 3 - TIR'!$C$14)/('Ejercicio 3 - TIR'!$E$14-'Ejercicio 3 - TIR'!$C$14),'Ejercicio 3 - TIR'!$C$14+SQRT(('Ejercicio 3 - TIR'!$E$14-'Ejercicio 3 - TIR'!$C$14)*('Ejercicio 3 - TIR'!$D$14-'Ejercicio 3 - TIR'!$C$14)*D687),'Ejercicio 3 - TIR'!$E$14-SQRT(('Ejercicio 3 - TIR'!$E$14-'Ejercicio 3 - TIR'!$C$14)*('Ejercicio 3 - TIR'!$E$14-'Ejercicio 3 - TIR'!$D$14)*(1-D687)))</f>
        <v>30833.9184910907</v>
      </c>
      <c r="F687" s="24">
        <f ca="1" t="shared" si="5103"/>
        <v>0.0174088025653616</v>
      </c>
      <c r="G687" s="25">
        <f ca="1">IF(F687&lt;=('Ejercicio 3 - TIR'!$D$18-'Ejercicio 3 - TIR'!$C$18)/('Ejercicio 3 - TIR'!$E$18-'Ejercicio 3 - TIR'!$C$18),'Ejercicio 3 - TIR'!$C$18+SQRT(('Ejercicio 3 - TIR'!$E$18-'Ejercicio 3 - TIR'!$C$18)*('Ejercicio 3 - TIR'!$D$18-'Ejercicio 3 - TIR'!$C$18)*F687),'Ejercicio 3 - TIR'!$E$18-SQRT(('Ejercicio 3 - TIR'!$E$18-'Ejercicio 3 - TIR'!$C$18)*('Ejercicio 3 - TIR'!$E$18-'Ejercicio 3 - TIR'!$D$18)*(1-F687)))</f>
        <v>31615.958039308</v>
      </c>
      <c r="H687" s="24">
        <f ca="1" t="shared" ref="H687:L687" si="5104">RAND()</f>
        <v>0.60071507272145</v>
      </c>
      <c r="I687" s="25">
        <f ca="1">IF(H687&lt;=('Ejercicio 3 - TIR'!$D$18-'Ejercicio 3 - TIR'!$C$18)/('Ejercicio 3 - TIR'!$E$18-'Ejercicio 3 - TIR'!$C$18),'Ejercicio 3 - TIR'!$C$18+SQRT(('Ejercicio 3 - TIR'!$E$18-'Ejercicio 3 - TIR'!$C$18)*('Ejercicio 3 - TIR'!$D$18-'Ejercicio 3 - TIR'!$C$18)*H687),'Ejercicio 3 - TIR'!$E$18-SQRT(('Ejercicio 3 - TIR'!$E$18-'Ejercicio 3 - TIR'!$C$18)*('Ejercicio 3 - TIR'!$E$18-'Ejercicio 3 - TIR'!$D$18)*(1-H687)))</f>
        <v>39492.4844434014</v>
      </c>
      <c r="J687" s="24">
        <f ca="1" t="shared" si="5104"/>
        <v>0.713922150948207</v>
      </c>
      <c r="K687" s="25">
        <f ca="1">IF(J687&lt;=('Ejercicio 3 - TIR'!$D$18-'Ejercicio 3 - TIR'!$C$18)/('Ejercicio 3 - TIR'!$E$18-'Ejercicio 3 - TIR'!$C$18),'Ejercicio 3 - TIR'!$C$18+SQRT(('Ejercicio 3 - TIR'!$E$18-'Ejercicio 3 - TIR'!$C$18)*('Ejercicio 3 - TIR'!$D$18-'Ejercicio 3 - TIR'!$C$18)*J687),'Ejercicio 3 - TIR'!$E$18-SQRT(('Ejercicio 3 - TIR'!$E$18-'Ejercicio 3 - TIR'!$C$18)*('Ejercicio 3 - TIR'!$E$18-'Ejercicio 3 - TIR'!$D$18)*(1-J687)))</f>
        <v>40367.9552378151</v>
      </c>
      <c r="L687" s="24">
        <f ca="1" t="shared" si="5104"/>
        <v>0.431179981093181</v>
      </c>
      <c r="M687" s="25">
        <f ca="1">IF(L687&lt;=('Ejercicio 3 - TIR'!$D$18-'Ejercicio 3 - TIR'!$C$18)/('Ejercicio 3 - TIR'!$E$18-'Ejercicio 3 - TIR'!$C$18),'Ejercicio 3 - TIR'!$C$18+SQRT(('Ejercicio 3 - TIR'!$E$18-'Ejercicio 3 - TIR'!$C$18)*('Ejercicio 3 - TIR'!$D$18-'Ejercicio 3 - TIR'!$C$18)*L687),'Ejercicio 3 - TIR'!$E$18-SQRT(('Ejercicio 3 - TIR'!$E$18-'Ejercicio 3 - TIR'!$C$18)*('Ejercicio 3 - TIR'!$E$18-'Ejercicio 3 - TIR'!$D$18)*(1-L687)))</f>
        <v>38042.2010148949</v>
      </c>
      <c r="N687" s="24">
        <f ca="1" t="shared" ref="N687:R687" si="5105">RAND()</f>
        <v>0.0537305582326126</v>
      </c>
      <c r="O687" s="25">
        <f ca="1">IF(N687&lt;=('Ejercicio 3 - TIR'!$D$18-'Ejercicio 3 - TIR'!$C$18)/('Ejercicio 3 - TIR'!$E$18-'Ejercicio 3 - TIR'!$C$18),'Ejercicio 3 - TIR'!$C$18+SQRT(('Ejercicio 3 - TIR'!$E$18-'Ejercicio 3 - TIR'!$C$18)*('Ejercicio 3 - TIR'!$D$18-'Ejercicio 3 - TIR'!$C$18)*N687),'Ejercicio 3 - TIR'!$E$18-SQRT(('Ejercicio 3 - TIR'!$E$18-'Ejercicio 3 - TIR'!$C$18)*('Ejercicio 3 - TIR'!$E$18-'Ejercicio 3 - TIR'!$D$18)*(1-N687)))</f>
        <v>32838.9406008037</v>
      </c>
      <c r="P687" s="24">
        <f ca="1" t="shared" si="5105"/>
        <v>0.48188285459205</v>
      </c>
      <c r="Q687" s="26">
        <f ca="1">IF(P687&lt;=('Ejercicio 3 - TIR'!$D$22-'Ejercicio 3 - TIR'!$C$22)/('Ejercicio 3 - TIR'!$E$22-'Ejercicio 3 - TIR'!$C$22),'Ejercicio 3 - TIR'!$C$22+SQRT(('Ejercicio 3 - TIR'!$E$22-'Ejercicio 3 - TIR'!$C$22)*('Ejercicio 3 - TIR'!$D$22-'Ejercicio 3 - TIR'!$C$22)*P687),'Ejercicio 3 - TIR'!$E$22-SQRT(('Ejercicio 3 - TIR'!$E$22-'Ejercicio 3 - TIR'!$C$22)*('Ejercicio 3 - TIR'!$E$22-'Ejercicio 3 - TIR'!$D$22)*(1-P687)))</f>
        <v>0.149451470901564</v>
      </c>
      <c r="R687" s="24">
        <f ca="1" t="shared" si="5105"/>
        <v>0.0761154246746816</v>
      </c>
      <c r="S687" s="26">
        <f ca="1">IF(R687&lt;=('Ejercicio 3 - TIR'!$D$23-'Ejercicio 3 - TIR'!$C$23)/('Ejercicio 3 - TIR'!$E$23-'Ejercicio 3 - TIR'!$C$23),'Ejercicio 3 - TIR'!$C$23+SQRT(('Ejercicio 3 - TIR'!$E$23-'Ejercicio 3 - TIR'!$C$23)*('Ejercicio 3 - TIR'!$D$23-'Ejercicio 3 - TIR'!$C$23)*R687),'Ejercicio 3 - TIR'!$E$23-SQRT(('Ejercicio 3 - TIR'!$E$23-'Ejercicio 3 - TIR'!$C$23)*('Ejercicio 3 - TIR'!$E$23-'Ejercicio 3 - TIR'!$D$23)*(1-R687)))</f>
        <v>0.131705031585366</v>
      </c>
      <c r="T687" s="24">
        <f ca="1" t="shared" ref="T687:X687" si="5106">RAND()</f>
        <v>0.451510354976005</v>
      </c>
      <c r="U687" s="26">
        <f ca="1">IF(T687&lt;=('Ejercicio 3 - TIR'!$D$24-'Ejercicio 3 - TIR'!$C$24)/('Ejercicio 3 - TIR'!$E$24-'Ejercicio 3 - TIR'!$C$24),'Ejercicio 3 - TIR'!$C$24+SQRT(('Ejercicio 3 - TIR'!$E$24-'Ejercicio 3 - TIR'!$C$24)*('Ejercicio 3 - TIR'!$D$24-'Ejercicio 3 - TIR'!$C$24)*T687),'Ejercicio 3 - TIR'!$E$24-SQRT(('Ejercicio 3 - TIR'!$E$24-'Ejercicio 3 - TIR'!$C$24)*('Ejercicio 3 - TIR'!$E$24-'Ejercicio 3 - TIR'!$D$24)*(1-T687)))</f>
        <v>0.180811085673788</v>
      </c>
      <c r="V687" s="24">
        <f ca="1" t="shared" si="5106"/>
        <v>0.0836189486357748</v>
      </c>
      <c r="W687" s="26">
        <f ca="1">IF(V687&lt;=('Ejercicio 3 - TIR'!$D$25-'Ejercicio 3 - TIR'!$C$25)/('Ejercicio 3 - TIR'!$E$25-'Ejercicio 3 - TIR'!$C$25),'Ejercicio 3 - TIR'!$C$25+SQRT(('Ejercicio 3 - TIR'!$E$25-'Ejercicio 3 - TIR'!$C$25)*('Ejercicio 3 - TIR'!$D$25-'Ejercicio 3 - TIR'!$C$25)*V687),'Ejercicio 3 - TIR'!$E$25-SQRT(('Ejercicio 3 - TIR'!$E$25-'Ejercicio 3 - TIR'!$C$25)*('Ejercicio 3 - TIR'!$E$25-'Ejercicio 3 - TIR'!$D$25)*(1-V687)))</f>
        <v>0.190819728651407</v>
      </c>
      <c r="X687" s="24">
        <f ca="1" t="shared" si="5106"/>
        <v>0.657220103029168</v>
      </c>
      <c r="Y687" s="26">
        <f ca="1">IF(X687&lt;=('Ejercicio 3 - TIR'!$D$26-'Ejercicio 3 - TIR'!$C$26)/('Ejercicio 3 - TIR'!$E$26-'Ejercicio 3 - TIR'!$C$26),'Ejercicio 3 - TIR'!$C$26+SQRT(('Ejercicio 3 - TIR'!$E$26-'Ejercicio 3 - TIR'!$C$26)*('Ejercicio 3 - TIR'!$D$26-'Ejercicio 3 - TIR'!$C$26)*X687),'Ejercicio 3 - TIR'!$E$26-SQRT(('Ejercicio 3 - TIR'!$E$26-'Ejercicio 3 - TIR'!$C$26)*('Ejercicio 3 - TIR'!$E$26-'Ejercicio 3 - TIR'!$D$26)*(1-X687)))</f>
        <v>0.236976617477905</v>
      </c>
      <c r="Z687" s="24">
        <f ca="1" t="shared" si="4764"/>
        <v>1.14945147090156</v>
      </c>
      <c r="AA687" s="24">
        <f ca="1" t="shared" si="4765"/>
        <v>1.3008400131825</v>
      </c>
      <c r="AB687" s="24">
        <f ca="1" t="shared" si="4766"/>
        <v>1.53604630825393</v>
      </c>
      <c r="AC687" s="24">
        <f ca="1" t="shared" si="4767"/>
        <v>1.82915424799095</v>
      </c>
      <c r="AD687" s="24">
        <f ca="1" t="shared" si="4768"/>
        <v>2.26262103452518</v>
      </c>
      <c r="AE687" s="23">
        <f ca="1" t="shared" si="4769"/>
        <v>4608.17447215246</v>
      </c>
      <c r="AF687" s="23">
        <f ca="1" t="shared" si="4770"/>
        <v>5215.09423655817</v>
      </c>
      <c r="AG687" s="23">
        <f ca="1" t="shared" si="4771"/>
        <v>6158.04108736137</v>
      </c>
      <c r="AH687" s="23">
        <f ca="1" t="shared" si="4772"/>
        <v>7333.11681667589</v>
      </c>
      <c r="AI687" s="23">
        <f ca="1" t="shared" si="4773"/>
        <v>9070.89403546208</v>
      </c>
      <c r="AJ687" s="25">
        <f ca="1" t="shared" si="4774"/>
        <v>36341.0094722447</v>
      </c>
      <c r="AK687" s="25">
        <f ca="1" t="shared" si="4775"/>
        <v>51373.403983964</v>
      </c>
      <c r="AL687" s="25">
        <f ca="1" t="shared" si="4776"/>
        <v>62007.0486148059</v>
      </c>
      <c r="AM687" s="25">
        <f ca="1" t="shared" si="4777"/>
        <v>69585.0535893205</v>
      </c>
      <c r="AN687" s="25">
        <f ca="1" t="shared" si="4778"/>
        <v>74302.0777549015</v>
      </c>
      <c r="AO687" s="25">
        <f ca="1">C687/'Ejercicio 3 - TIR'!$D$7</f>
        <v>12841.411701917</v>
      </c>
      <c r="AP687" s="25">
        <f ca="1" t="shared" si="4779"/>
        <v>23499.5977703278</v>
      </c>
      <c r="AQ687" s="25">
        <f ca="1" t="shared" si="4780"/>
        <v>38531.992282047</v>
      </c>
      <c r="AR687" s="25">
        <f ca="1" t="shared" si="4781"/>
        <v>49165.636912889</v>
      </c>
      <c r="AS687" s="25">
        <f ca="1" t="shared" si="4782"/>
        <v>56743.6418874036</v>
      </c>
      <c r="AT687" s="25">
        <f ca="1" t="shared" si="4783"/>
        <v>61460.6660529846</v>
      </c>
      <c r="AU687" s="25">
        <f ca="1">AP687*'Ejercicio 3 - TIR'!$D$5</f>
        <v>11749.7988851639</v>
      </c>
      <c r="AV687" s="25">
        <f ca="1">AQ687*'Ejercicio 3 - TIR'!$D$5</f>
        <v>19265.9961410235</v>
      </c>
      <c r="AW687" s="25">
        <f ca="1">AR687*'Ejercicio 3 - TIR'!$D$5</f>
        <v>24582.8184564445</v>
      </c>
      <c r="AX687" s="25">
        <f ca="1">AS687*'Ejercicio 3 - TIR'!$D$5</f>
        <v>28371.8209437018</v>
      </c>
      <c r="AY687" s="25">
        <f ca="1">AT687*'Ejercicio 3 - TIR'!$D$5</f>
        <v>30730.3330264923</v>
      </c>
      <c r="AZ687" s="25">
        <f ca="1" t="shared" ref="AZ687:BD687" si="5107">AJ687-AU687-AE687</f>
        <v>19983.0361149284</v>
      </c>
      <c r="BA687" s="25">
        <f ca="1" t="shared" si="5107"/>
        <v>26892.3136063823</v>
      </c>
      <c r="BB687" s="25">
        <f ca="1" t="shared" si="5107"/>
        <v>31266.1890710001</v>
      </c>
      <c r="BC687" s="25">
        <f ca="1" t="shared" si="5107"/>
        <v>33880.1158289428</v>
      </c>
      <c r="BD687" s="25">
        <f ca="1" t="shared" si="5107"/>
        <v>34500.8506929471</v>
      </c>
      <c r="BE687" s="25">
        <f ca="1" t="shared" ref="BE687:BI687" si="5108">AZ687/Z687</f>
        <v>17384.8453986969</v>
      </c>
      <c r="BF687" s="25">
        <f ca="1" t="shared" si="5108"/>
        <v>20673.036909889</v>
      </c>
      <c r="BG687" s="25">
        <f ca="1" t="shared" si="5108"/>
        <v>20354.9781689467</v>
      </c>
      <c r="BH687" s="25">
        <f ca="1" t="shared" si="5108"/>
        <v>18522.2847478036</v>
      </c>
      <c r="BI687" s="25">
        <f ca="1" t="shared" si="5108"/>
        <v>15248.179066004</v>
      </c>
      <c r="BJ687" s="25">
        <f ca="1" t="shared" si="4786"/>
        <v>69765.4725547768</v>
      </c>
      <c r="BK687" s="25">
        <f ca="1" t="shared" si="4787"/>
        <v>29055.2482297551</v>
      </c>
      <c r="BL687" s="25">
        <f ca="1" t="shared" si="4788"/>
        <v>98820.7207845319</v>
      </c>
      <c r="BM687" s="25">
        <f ca="1">BK687*'Ejercicio 3 - TIR'!$D$5</f>
        <v>14527.6241148775</v>
      </c>
      <c r="BN687" s="25">
        <f ca="1" t="shared" si="4789"/>
        <v>84293.0966696544</v>
      </c>
      <c r="BO687" s="25">
        <f ca="1" t="shared" si="4790"/>
        <v>37254.6243420492</v>
      </c>
      <c r="BP687" s="25">
        <f ca="1" t="shared" si="4791"/>
        <v>-95040.9770006755</v>
      </c>
      <c r="BQ687" s="25">
        <f ca="1" t="shared" ref="BQ687:BT687" si="5109">BE687</f>
        <v>17384.8453986969</v>
      </c>
      <c r="BR687" s="25">
        <f ca="1" t="shared" si="5109"/>
        <v>20673.036909889</v>
      </c>
      <c r="BS687" s="25">
        <f ca="1" t="shared" si="5109"/>
        <v>20354.9781689467</v>
      </c>
      <c r="BT687" s="25">
        <f ca="1" t="shared" si="5109"/>
        <v>18522.2847478036</v>
      </c>
      <c r="BU687" s="25">
        <f ca="1" t="shared" si="4793"/>
        <v>52502.8034080532</v>
      </c>
      <c r="BV687" s="27">
        <f ca="1" t="shared" si="4794"/>
        <v>9.43596990425921</v>
      </c>
    </row>
    <row r="688" ht="15" customHeight="1" spans="1:74">
      <c r="A688" s="23">
        <v>687</v>
      </c>
      <c r="B688" s="24">
        <f ca="1" t="shared" ref="B688:F688" si="5110">RAND()</f>
        <v>0.308012506565061</v>
      </c>
      <c r="C688" s="25">
        <f ca="1">IF(B688&lt;=('Ejercicio 3 - TIR'!$D$13-'Ejercicio 3 - TIR'!$C$13)/('Ejercicio 3 - TIR'!$E$13-'Ejercicio 3 - TIR'!$C$13),'Ejercicio 3 - TIR'!$C$13+SQRT(('Ejercicio 3 - TIR'!$E$13-'Ejercicio 3 - TIR'!$C$13)*('Ejercicio 3 - TIR'!$D$13-'Ejercicio 3 - TIR'!$C$13)*B688),'Ejercicio 3 - TIR'!$E$13-SQRT(('Ejercicio 3 - TIR'!$E$13-'Ejercicio 3 - TIR'!$C$13)*('Ejercicio 3 - TIR'!$E$13-'Ejercicio 3 - TIR'!$D$13)*(1-B688)))</f>
        <v>71183.5985570383</v>
      </c>
      <c r="D688" s="24">
        <f ca="1" t="shared" si="5110"/>
        <v>0.603670407927734</v>
      </c>
      <c r="E688" s="25">
        <f ca="1">IF(D688&lt;=('Ejercicio 3 - TIR'!$D$14-'Ejercicio 3 - TIR'!$C$14)/('Ejercicio 3 - TIR'!$E$14-'Ejercicio 3 - TIR'!$C$14),'Ejercicio 3 - TIR'!$C$14+SQRT(('Ejercicio 3 - TIR'!$E$14-'Ejercicio 3 - TIR'!$C$14)*('Ejercicio 3 - TIR'!$D$14-'Ejercicio 3 - TIR'!$C$14)*D688),'Ejercicio 3 - TIR'!$E$14-SQRT(('Ejercicio 3 - TIR'!$E$14-'Ejercicio 3 - TIR'!$C$14)*('Ejercicio 3 - TIR'!$E$14-'Ejercicio 3 - TIR'!$D$14)*(1-D688)))</f>
        <v>32289.6537813896</v>
      </c>
      <c r="F688" s="24">
        <f ca="1" t="shared" si="5110"/>
        <v>0.964446807138512</v>
      </c>
      <c r="G688" s="25">
        <f ca="1">IF(F688&lt;=('Ejercicio 3 - TIR'!$D$18-'Ejercicio 3 - TIR'!$C$18)/('Ejercicio 3 - TIR'!$E$18-'Ejercicio 3 - TIR'!$C$18),'Ejercicio 3 - TIR'!$C$18+SQRT(('Ejercicio 3 - TIR'!$E$18-'Ejercicio 3 - TIR'!$C$18)*('Ejercicio 3 - TIR'!$D$18-'Ejercicio 3 - TIR'!$C$18)*F688),'Ejercicio 3 - TIR'!$E$18-SQRT(('Ejercicio 3 - TIR'!$E$18-'Ejercicio 3 - TIR'!$C$18)*('Ejercicio 3 - TIR'!$E$18-'Ejercicio 3 - TIR'!$D$18)*(1-F688)))</f>
        <v>43367.061095873</v>
      </c>
      <c r="H688" s="24">
        <f ca="1" t="shared" ref="H688:L688" si="5111">RAND()</f>
        <v>0.939475080391354</v>
      </c>
      <c r="I688" s="25">
        <f ca="1">IF(H688&lt;=('Ejercicio 3 - TIR'!$D$18-'Ejercicio 3 - TIR'!$C$18)/('Ejercicio 3 - TIR'!$E$18-'Ejercicio 3 - TIR'!$C$18),'Ejercicio 3 - TIR'!$C$18+SQRT(('Ejercicio 3 - TIR'!$E$18-'Ejercicio 3 - TIR'!$C$18)*('Ejercicio 3 - TIR'!$D$18-'Ejercicio 3 - TIR'!$C$18)*H688),'Ejercicio 3 - TIR'!$E$18-SQRT(('Ejercicio 3 - TIR'!$E$18-'Ejercicio 3 - TIR'!$C$18)*('Ejercicio 3 - TIR'!$E$18-'Ejercicio 3 - TIR'!$D$18)*(1-H688)))</f>
        <v>42869.4205082541</v>
      </c>
      <c r="J688" s="24">
        <f ca="1" t="shared" si="5111"/>
        <v>0.699752717830626</v>
      </c>
      <c r="K688" s="25">
        <f ca="1">IF(J688&lt;=('Ejercicio 3 - TIR'!$D$18-'Ejercicio 3 - TIR'!$C$18)/('Ejercicio 3 - TIR'!$E$18-'Ejercicio 3 - TIR'!$C$18),'Ejercicio 3 - TIR'!$C$18+SQRT(('Ejercicio 3 - TIR'!$E$18-'Ejercicio 3 - TIR'!$C$18)*('Ejercicio 3 - TIR'!$D$18-'Ejercicio 3 - TIR'!$C$18)*J688),'Ejercicio 3 - TIR'!$E$18-SQRT(('Ejercicio 3 - TIR'!$E$18-'Ejercicio 3 - TIR'!$C$18)*('Ejercicio 3 - TIR'!$E$18-'Ejercicio 3 - TIR'!$D$18)*(1-J688)))</f>
        <v>40254.6289752325</v>
      </c>
      <c r="L688" s="24">
        <f ca="1" t="shared" si="5111"/>
        <v>0.290040111751934</v>
      </c>
      <c r="M688" s="25">
        <f ca="1">IF(L688&lt;=('Ejercicio 3 - TIR'!$D$18-'Ejercicio 3 - TIR'!$C$18)/('Ejercicio 3 - TIR'!$E$18-'Ejercicio 3 - TIR'!$C$18),'Ejercicio 3 - TIR'!$C$18+SQRT(('Ejercicio 3 - TIR'!$E$18-'Ejercicio 3 - TIR'!$C$18)*('Ejercicio 3 - TIR'!$D$18-'Ejercicio 3 - TIR'!$C$18)*L688),'Ejercicio 3 - TIR'!$E$18-SQRT(('Ejercicio 3 - TIR'!$E$18-'Ejercicio 3 - TIR'!$C$18)*('Ejercicio 3 - TIR'!$E$18-'Ejercicio 3 - TIR'!$D$18)*(1-L688)))</f>
        <v>36595.909092975</v>
      </c>
      <c r="N688" s="24">
        <f ca="1" t="shared" ref="N688:R688" si="5112">RAND()</f>
        <v>0.254382537387922</v>
      </c>
      <c r="O688" s="25">
        <f ca="1">IF(N688&lt;=('Ejercicio 3 - TIR'!$D$18-'Ejercicio 3 - TIR'!$C$18)/('Ejercicio 3 - TIR'!$E$18-'Ejercicio 3 - TIR'!$C$18),'Ejercicio 3 - TIR'!$C$18+SQRT(('Ejercicio 3 - TIR'!$E$18-'Ejercicio 3 - TIR'!$C$18)*('Ejercicio 3 - TIR'!$D$18-'Ejercicio 3 - TIR'!$C$18)*N688),'Ejercicio 3 - TIR'!$E$18-SQRT(('Ejercicio 3 - TIR'!$E$18-'Ejercicio 3 - TIR'!$C$18)*('Ejercicio 3 - TIR'!$E$18-'Ejercicio 3 - TIR'!$D$18)*(1-N688)))</f>
        <v>36177.1660661009</v>
      </c>
      <c r="P688" s="24">
        <f ca="1" t="shared" si="5112"/>
        <v>0.396156677357261</v>
      </c>
      <c r="Q688" s="26">
        <f ca="1">IF(P688&lt;=('Ejercicio 3 - TIR'!$D$22-'Ejercicio 3 - TIR'!$C$22)/('Ejercicio 3 - TIR'!$E$22-'Ejercicio 3 - TIR'!$C$22),'Ejercicio 3 - TIR'!$C$22+SQRT(('Ejercicio 3 - TIR'!$E$22-'Ejercicio 3 - TIR'!$C$22)*('Ejercicio 3 - TIR'!$D$22-'Ejercicio 3 - TIR'!$C$22)*P688),'Ejercicio 3 - TIR'!$E$22-SQRT(('Ejercicio 3 - TIR'!$E$22-'Ejercicio 3 - TIR'!$C$22)*('Ejercicio 3 - TIR'!$E$22-'Ejercicio 3 - TIR'!$D$22)*(1-P688)))</f>
        <v>0.146703595623868</v>
      </c>
      <c r="R688" s="24">
        <f ca="1" t="shared" si="5112"/>
        <v>0.288073515368169</v>
      </c>
      <c r="S688" s="26">
        <f ca="1">IF(R688&lt;=('Ejercicio 3 - TIR'!$D$23-'Ejercicio 3 - TIR'!$C$23)/('Ejercicio 3 - TIR'!$E$23-'Ejercicio 3 - TIR'!$C$23),'Ejercicio 3 - TIR'!$C$23+SQRT(('Ejercicio 3 - TIR'!$E$23-'Ejercicio 3 - TIR'!$C$23)*('Ejercicio 3 - TIR'!$D$23-'Ejercicio 3 - TIR'!$C$23)*R688),'Ejercicio 3 - TIR'!$E$23-SQRT(('Ejercicio 3 - TIR'!$E$23-'Ejercicio 3 - TIR'!$C$23)*('Ejercicio 3 - TIR'!$E$23-'Ejercicio 3 - TIR'!$D$23)*(1-R688)))</f>
        <v>0.142771304917872</v>
      </c>
      <c r="T688" s="24">
        <f ca="1" t="shared" ref="T688:X688" si="5113">RAND()</f>
        <v>0.439976955681234</v>
      </c>
      <c r="U688" s="26">
        <f ca="1">IF(T688&lt;=('Ejercicio 3 - TIR'!$D$24-'Ejercicio 3 - TIR'!$C$24)/('Ejercicio 3 - TIR'!$E$24-'Ejercicio 3 - TIR'!$C$24),'Ejercicio 3 - TIR'!$C$24+SQRT(('Ejercicio 3 - TIR'!$E$24-'Ejercicio 3 - TIR'!$C$24)*('Ejercicio 3 - TIR'!$D$24-'Ejercicio 3 - TIR'!$C$24)*T688),'Ejercicio 3 - TIR'!$E$24-SQRT(('Ejercicio 3 - TIR'!$E$24-'Ejercicio 3 - TIR'!$C$24)*('Ejercicio 3 - TIR'!$E$24-'Ejercicio 3 - TIR'!$D$24)*(1-T688)))</f>
        <v>0.180401205522232</v>
      </c>
      <c r="V688" s="24">
        <f ca="1" t="shared" si="5113"/>
        <v>0.701984962011473</v>
      </c>
      <c r="W688" s="26">
        <f ca="1">IF(V688&lt;=('Ejercicio 3 - TIR'!$D$25-'Ejercicio 3 - TIR'!$C$25)/('Ejercicio 3 - TIR'!$E$25-'Ejercicio 3 - TIR'!$C$25),'Ejercicio 3 - TIR'!$C$25+SQRT(('Ejercicio 3 - TIR'!$E$25-'Ejercicio 3 - TIR'!$C$25)*('Ejercicio 3 - TIR'!$D$25-'Ejercicio 3 - TIR'!$C$25)*V688),'Ejercicio 3 - TIR'!$E$25-SQRT(('Ejercicio 3 - TIR'!$E$25-'Ejercicio 3 - TIR'!$C$25)*('Ejercicio 3 - TIR'!$E$25-'Ejercicio 3 - TIR'!$D$25)*(1-V688)))</f>
        <v>0.217703674621409</v>
      </c>
      <c r="X688" s="24">
        <f ca="1" t="shared" si="5113"/>
        <v>0.342315894592308</v>
      </c>
      <c r="Y688" s="26">
        <f ca="1">IF(X688&lt;=('Ejercicio 3 - TIR'!$D$26-'Ejercicio 3 - TIR'!$C$26)/('Ejercicio 3 - TIR'!$E$26-'Ejercicio 3 - TIR'!$C$26),'Ejercicio 3 - TIR'!$C$26+SQRT(('Ejercicio 3 - TIR'!$E$26-'Ejercicio 3 - TIR'!$C$26)*('Ejercicio 3 - TIR'!$D$26-'Ejercicio 3 - TIR'!$C$26)*X688),'Ejercicio 3 - TIR'!$E$26-SQRT(('Ejercicio 3 - TIR'!$E$26-'Ejercicio 3 - TIR'!$C$26)*('Ejercicio 3 - TIR'!$E$26-'Ejercicio 3 - TIR'!$D$26)*(1-X688)))</f>
        <v>0.220405586090628</v>
      </c>
      <c r="Z688" s="24">
        <f ca="1" t="shared" si="4764"/>
        <v>1.14670359562387</v>
      </c>
      <c r="AA688" s="24">
        <f ca="1" t="shared" si="4765"/>
        <v>1.3104199643251</v>
      </c>
      <c r="AB688" s="24">
        <f ca="1" t="shared" si="4766"/>
        <v>1.54682130562975</v>
      </c>
      <c r="AC688" s="24">
        <f ca="1" t="shared" si="4767"/>
        <v>1.88356998784803</v>
      </c>
      <c r="AD688" s="24">
        <f ca="1" t="shared" si="4768"/>
        <v>2.2987193349624</v>
      </c>
      <c r="AE688" s="23">
        <f ca="1" t="shared" si="4769"/>
        <v>4737.00831117968</v>
      </c>
      <c r="AF688" s="23">
        <f ca="1" t="shared" si="4770"/>
        <v>5413.31716917361</v>
      </c>
      <c r="AG688" s="23">
        <f ca="1" t="shared" si="4771"/>
        <v>6389.88611236672</v>
      </c>
      <c r="AH688" s="23">
        <f ca="1" t="shared" si="4772"/>
        <v>7780.98779944127</v>
      </c>
      <c r="AI688" s="23">
        <f ca="1" t="shared" si="4773"/>
        <v>9495.96097574115</v>
      </c>
      <c r="AJ688" s="25">
        <f ca="1" t="shared" si="4774"/>
        <v>49729.1648902775</v>
      </c>
      <c r="AK688" s="25">
        <f ca="1" t="shared" si="4775"/>
        <v>56176.9444930641</v>
      </c>
      <c r="AL688" s="25">
        <f ca="1" t="shared" si="4776"/>
        <v>62266.7177491104</v>
      </c>
      <c r="AM688" s="25">
        <f ca="1" t="shared" si="4777"/>
        <v>68930.9560455426</v>
      </c>
      <c r="AN688" s="25">
        <f ca="1" t="shared" si="4778"/>
        <v>83161.1511202916</v>
      </c>
      <c r="AO688" s="25">
        <f ca="1">C688/'Ejercicio 3 - TIR'!$D$7</f>
        <v>14236.7197114077</v>
      </c>
      <c r="AP688" s="25">
        <f ca="1" t="shared" si="4779"/>
        <v>35492.4451788698</v>
      </c>
      <c r="AQ688" s="25">
        <f ca="1" t="shared" si="4780"/>
        <v>41940.2247816565</v>
      </c>
      <c r="AR688" s="25">
        <f ca="1" t="shared" si="4781"/>
        <v>48029.9980377027</v>
      </c>
      <c r="AS688" s="25">
        <f ca="1" t="shared" si="4782"/>
        <v>54694.236334135</v>
      </c>
      <c r="AT688" s="25">
        <f ca="1" t="shared" si="4783"/>
        <v>68924.431408884</v>
      </c>
      <c r="AU688" s="25">
        <f ca="1">AP688*'Ejercicio 3 - TIR'!$D$5</f>
        <v>17746.2225894349</v>
      </c>
      <c r="AV688" s="25">
        <f ca="1">AQ688*'Ejercicio 3 - TIR'!$D$5</f>
        <v>20970.1123908282</v>
      </c>
      <c r="AW688" s="25">
        <f ca="1">AR688*'Ejercicio 3 - TIR'!$D$5</f>
        <v>24014.9990188513</v>
      </c>
      <c r="AX688" s="25">
        <f ca="1">AS688*'Ejercicio 3 - TIR'!$D$5</f>
        <v>27347.1181670675</v>
      </c>
      <c r="AY688" s="25">
        <f ca="1">AT688*'Ejercicio 3 - TIR'!$D$5</f>
        <v>34462.215704442</v>
      </c>
      <c r="AZ688" s="25">
        <f ca="1" t="shared" ref="AZ688:BD688" si="5114">AJ688-AU688-AE688</f>
        <v>27245.9339896629</v>
      </c>
      <c r="BA688" s="25">
        <f ca="1" t="shared" si="5114"/>
        <v>29793.5149330623</v>
      </c>
      <c r="BB688" s="25">
        <f ca="1" t="shared" si="5114"/>
        <v>31861.8326178923</v>
      </c>
      <c r="BC688" s="25">
        <f ca="1" t="shared" si="5114"/>
        <v>33802.8500790339</v>
      </c>
      <c r="BD688" s="25">
        <f ca="1" t="shared" si="5114"/>
        <v>39202.9744401085</v>
      </c>
      <c r="BE688" s="25">
        <f ca="1" t="shared" ref="BE688:BI688" si="5115">AZ688/Z688</f>
        <v>23760.2237349222</v>
      </c>
      <c r="BF688" s="25">
        <f ca="1" t="shared" si="5115"/>
        <v>22735.8524321679</v>
      </c>
      <c r="BG688" s="25">
        <f ca="1" t="shared" si="5115"/>
        <v>20598.2633559088</v>
      </c>
      <c r="BH688" s="25">
        <f ca="1" t="shared" si="5115"/>
        <v>17946.1609056818</v>
      </c>
      <c r="BI688" s="25">
        <f ca="1" t="shared" si="5115"/>
        <v>17054.2674974932</v>
      </c>
      <c r="BJ688" s="25">
        <f ca="1" t="shared" si="4786"/>
        <v>74224.8514665219</v>
      </c>
      <c r="BK688" s="25">
        <f ca="1" t="shared" si="4787"/>
        <v>32726.2228670531</v>
      </c>
      <c r="BL688" s="25">
        <f ca="1" t="shared" si="4788"/>
        <v>106951.074333575</v>
      </c>
      <c r="BM688" s="25">
        <f ca="1">BK688*'Ejercicio 3 - TIR'!$D$5</f>
        <v>16363.1114335265</v>
      </c>
      <c r="BN688" s="25">
        <f ca="1" t="shared" si="4789"/>
        <v>90587.9629000484</v>
      </c>
      <c r="BO688" s="25">
        <f ca="1" t="shared" si="4790"/>
        <v>39408.0136370934</v>
      </c>
      <c r="BP688" s="25">
        <f ca="1" t="shared" si="4791"/>
        <v>-103473.252338428</v>
      </c>
      <c r="BQ688" s="25">
        <f ca="1" t="shared" ref="BQ688:BT688" si="5116">BE688</f>
        <v>23760.2237349222</v>
      </c>
      <c r="BR688" s="25">
        <f ca="1" t="shared" si="5116"/>
        <v>22735.8524321679</v>
      </c>
      <c r="BS688" s="25">
        <f ca="1" t="shared" si="5116"/>
        <v>20598.2633559088</v>
      </c>
      <c r="BT688" s="25">
        <f ca="1" t="shared" si="5116"/>
        <v>17946.1609056818</v>
      </c>
      <c r="BU688" s="25">
        <f ca="1" t="shared" si="4793"/>
        <v>56462.2811345867</v>
      </c>
      <c r="BV688" s="27">
        <f ca="1" t="shared" si="4794"/>
        <v>9.90312366232096</v>
      </c>
    </row>
    <row r="689" ht="15" customHeight="1" spans="1:74">
      <c r="A689" s="23">
        <v>688</v>
      </c>
      <c r="B689" s="24">
        <f ca="1" t="shared" ref="B689:F689" si="5117">RAND()</f>
        <v>0.63063682755221</v>
      </c>
      <c r="C689" s="25">
        <f ca="1">IF(B689&lt;=('Ejercicio 3 - TIR'!$D$13-'Ejercicio 3 - TIR'!$C$13)/('Ejercicio 3 - TIR'!$E$13-'Ejercicio 3 - TIR'!$C$13),'Ejercicio 3 - TIR'!$C$13+SQRT(('Ejercicio 3 - TIR'!$E$13-'Ejercicio 3 - TIR'!$C$13)*('Ejercicio 3 - TIR'!$D$13-'Ejercicio 3 - TIR'!$C$13)*B689),'Ejercicio 3 - TIR'!$E$13-SQRT(('Ejercicio 3 - TIR'!$E$13-'Ejercicio 3 - TIR'!$C$13)*('Ejercicio 3 - TIR'!$E$13-'Ejercicio 3 - TIR'!$D$13)*(1-B689)))</f>
        <v>78946.8338025525</v>
      </c>
      <c r="D689" s="24">
        <f ca="1" t="shared" si="5117"/>
        <v>0.228608222265195</v>
      </c>
      <c r="E689" s="25">
        <f ca="1">IF(D689&lt;=('Ejercicio 3 - TIR'!$D$14-'Ejercicio 3 - TIR'!$C$14)/('Ejercicio 3 - TIR'!$E$14-'Ejercicio 3 - TIR'!$C$14),'Ejercicio 3 - TIR'!$C$14+SQRT(('Ejercicio 3 - TIR'!$E$14-'Ejercicio 3 - TIR'!$C$14)*('Ejercicio 3 - TIR'!$D$14-'Ejercicio 3 - TIR'!$C$14)*D689),'Ejercicio 3 - TIR'!$E$14-SQRT(('Ejercicio 3 - TIR'!$E$14-'Ejercicio 3 - TIR'!$C$14)*('Ejercicio 3 - TIR'!$E$14-'Ejercicio 3 - TIR'!$D$14)*(1-D689)))</f>
        <v>29140.7265871933</v>
      </c>
      <c r="F689" s="24">
        <f ca="1" t="shared" si="5117"/>
        <v>0.141988372505888</v>
      </c>
      <c r="G689" s="25">
        <f ca="1">IF(F689&lt;=('Ejercicio 3 - TIR'!$D$18-'Ejercicio 3 - TIR'!$C$18)/('Ejercicio 3 - TIR'!$E$18-'Ejercicio 3 - TIR'!$C$18),'Ejercicio 3 - TIR'!$C$18+SQRT(('Ejercicio 3 - TIR'!$E$18-'Ejercicio 3 - TIR'!$C$18)*('Ejercicio 3 - TIR'!$D$18-'Ejercicio 3 - TIR'!$C$18)*F689),'Ejercicio 3 - TIR'!$E$18-SQRT(('Ejercicio 3 - TIR'!$E$18-'Ejercicio 3 - TIR'!$C$18)*('Ejercicio 3 - TIR'!$E$18-'Ejercicio 3 - TIR'!$D$18)*(1-F689)))</f>
        <v>34615.0033451649</v>
      </c>
      <c r="H689" s="24">
        <f ca="1" t="shared" ref="H689:L689" si="5118">RAND()</f>
        <v>0.652526227517753</v>
      </c>
      <c r="I689" s="25">
        <f ca="1">IF(H689&lt;=('Ejercicio 3 - TIR'!$D$18-'Ejercicio 3 - TIR'!$C$18)/('Ejercicio 3 - TIR'!$E$18-'Ejercicio 3 - TIR'!$C$18),'Ejercicio 3 - TIR'!$C$18+SQRT(('Ejercicio 3 - TIR'!$E$18-'Ejercicio 3 - TIR'!$C$18)*('Ejercicio 3 - TIR'!$D$18-'Ejercicio 3 - TIR'!$C$18)*H689),'Ejercicio 3 - TIR'!$E$18-SQRT(('Ejercicio 3 - TIR'!$E$18-'Ejercicio 3 - TIR'!$C$18)*('Ejercicio 3 - TIR'!$E$18-'Ejercicio 3 - TIR'!$D$18)*(1-H689)))</f>
        <v>39893.3782970057</v>
      </c>
      <c r="J689" s="24">
        <f ca="1" t="shared" si="5118"/>
        <v>0.415140698157636</v>
      </c>
      <c r="K689" s="25">
        <f ca="1">IF(J689&lt;=('Ejercicio 3 - TIR'!$D$18-'Ejercicio 3 - TIR'!$C$18)/('Ejercicio 3 - TIR'!$E$18-'Ejercicio 3 - TIR'!$C$18),'Ejercicio 3 - TIR'!$C$18+SQRT(('Ejercicio 3 - TIR'!$E$18-'Ejercicio 3 - TIR'!$C$18)*('Ejercicio 3 - TIR'!$D$18-'Ejercicio 3 - TIR'!$C$18)*J689),'Ejercicio 3 - TIR'!$E$18-SQRT(('Ejercicio 3 - TIR'!$E$18-'Ejercicio 3 - TIR'!$C$18)*('Ejercicio 3 - TIR'!$E$18-'Ejercicio 3 - TIR'!$D$18)*(1-J689)))</f>
        <v>37891.2042632063</v>
      </c>
      <c r="L689" s="24">
        <f ca="1" t="shared" si="5118"/>
        <v>0.732131406257367</v>
      </c>
      <c r="M689" s="25">
        <f ca="1">IF(L689&lt;=('Ejercicio 3 - TIR'!$D$18-'Ejercicio 3 - TIR'!$C$18)/('Ejercicio 3 - TIR'!$E$18-'Ejercicio 3 - TIR'!$C$18),'Ejercicio 3 - TIR'!$C$18+SQRT(('Ejercicio 3 - TIR'!$E$18-'Ejercicio 3 - TIR'!$C$18)*('Ejercicio 3 - TIR'!$D$18-'Ejercicio 3 - TIR'!$C$18)*L689),'Ejercicio 3 - TIR'!$E$18-SQRT(('Ejercicio 3 - TIR'!$E$18-'Ejercicio 3 - TIR'!$C$18)*('Ejercicio 3 - TIR'!$E$18-'Ejercicio 3 - TIR'!$D$18)*(1-L689)))</f>
        <v>40517.7969110383</v>
      </c>
      <c r="N689" s="24">
        <f ca="1" t="shared" ref="N689:R689" si="5119">RAND()</f>
        <v>0.304165510617375</v>
      </c>
      <c r="O689" s="25">
        <f ca="1">IF(N689&lt;=('Ejercicio 3 - TIR'!$D$18-'Ejercicio 3 - TIR'!$C$18)/('Ejercicio 3 - TIR'!$E$18-'Ejercicio 3 - TIR'!$C$18),'Ejercicio 3 - TIR'!$C$18+SQRT(('Ejercicio 3 - TIR'!$E$18-'Ejercicio 3 - TIR'!$C$18)*('Ejercicio 3 - TIR'!$D$18-'Ejercicio 3 - TIR'!$C$18)*N689),'Ejercicio 3 - TIR'!$E$18-SQRT(('Ejercicio 3 - TIR'!$E$18-'Ejercicio 3 - TIR'!$C$18)*('Ejercicio 3 - TIR'!$E$18-'Ejercicio 3 - TIR'!$D$18)*(1-N689)))</f>
        <v>36754.6152068498</v>
      </c>
      <c r="P689" s="24">
        <f ca="1" t="shared" si="5119"/>
        <v>0.451754760661164</v>
      </c>
      <c r="Q689" s="26">
        <f ca="1">IF(P689&lt;=('Ejercicio 3 - TIR'!$D$22-'Ejercicio 3 - TIR'!$C$22)/('Ejercicio 3 - TIR'!$E$22-'Ejercicio 3 - TIR'!$C$22),'Ejercicio 3 - TIR'!$C$22+SQRT(('Ejercicio 3 - TIR'!$E$22-'Ejercicio 3 - TIR'!$C$22)*('Ejercicio 3 - TIR'!$D$22-'Ejercicio 3 - TIR'!$C$22)*P689),'Ejercicio 3 - TIR'!$E$22-SQRT(('Ejercicio 3 - TIR'!$E$22-'Ejercicio 3 - TIR'!$C$22)*('Ejercicio 3 - TIR'!$E$22-'Ejercicio 3 - TIR'!$D$22)*(1-P689)))</f>
        <v>0.148515935355343</v>
      </c>
      <c r="R689" s="24">
        <f ca="1" t="shared" si="5119"/>
        <v>0.511598609356405</v>
      </c>
      <c r="S689" s="26">
        <f ca="1">IF(R689&lt;=('Ejercicio 3 - TIR'!$D$23-'Ejercicio 3 - TIR'!$C$23)/('Ejercicio 3 - TIR'!$E$23-'Ejercicio 3 - TIR'!$C$23),'Ejercicio 3 - TIR'!$C$23+SQRT(('Ejercicio 3 - TIR'!$E$23-'Ejercicio 3 - TIR'!$C$23)*('Ejercicio 3 - TIR'!$D$23-'Ejercicio 3 - TIR'!$C$23)*R689),'Ejercicio 3 - TIR'!$E$23-SQRT(('Ejercicio 3 - TIR'!$E$23-'Ejercicio 3 - TIR'!$C$23)*('Ejercicio 3 - TIR'!$E$23-'Ejercicio 3 - TIR'!$D$23)*(1-R689)))</f>
        <v>0.150349999946737</v>
      </c>
      <c r="T689" s="24">
        <f ca="1" t="shared" ref="T689:X689" si="5120">RAND()</f>
        <v>0.0932209725030773</v>
      </c>
      <c r="U689" s="26">
        <f ca="1">IF(T689&lt;=('Ejercicio 3 - TIR'!$D$24-'Ejercicio 3 - TIR'!$C$24)/('Ejercicio 3 - TIR'!$E$24-'Ejercicio 3 - TIR'!$C$24),'Ejercicio 3 - TIR'!$C$24+SQRT(('Ejercicio 3 - TIR'!$E$24-'Ejercicio 3 - TIR'!$C$24)*('Ejercicio 3 - TIR'!$D$24-'Ejercicio 3 - TIR'!$C$24)*T689),'Ejercicio 3 - TIR'!$E$24-SQRT(('Ejercicio 3 - TIR'!$E$24-'Ejercicio 3 - TIR'!$C$24)*('Ejercicio 3 - TIR'!$E$24-'Ejercicio 3 - TIR'!$D$24)*(1-T689)))</f>
        <v>0.163991570399939</v>
      </c>
      <c r="V689" s="24">
        <f ca="1" t="shared" si="5120"/>
        <v>0.100819474456116</v>
      </c>
      <c r="W689" s="26">
        <f ca="1">IF(V689&lt;=('Ejercicio 3 - TIR'!$D$25-'Ejercicio 3 - TIR'!$C$25)/('Ejercicio 3 - TIR'!$E$25-'Ejercicio 3 - TIR'!$C$25),'Ejercicio 3 - TIR'!$C$25+SQRT(('Ejercicio 3 - TIR'!$E$25-'Ejercicio 3 - TIR'!$C$25)*('Ejercicio 3 - TIR'!$D$25-'Ejercicio 3 - TIR'!$C$25)*V689),'Ejercicio 3 - TIR'!$E$25-SQRT(('Ejercicio 3 - TIR'!$E$25-'Ejercicio 3 - TIR'!$C$25)*('Ejercicio 3 - TIR'!$E$25-'Ejercicio 3 - TIR'!$D$25)*(1-V689)))</f>
        <v>0.191880541411845</v>
      </c>
      <c r="X689" s="24">
        <f ca="1" t="shared" si="5120"/>
        <v>0.0271758296176681</v>
      </c>
      <c r="Y689" s="26">
        <f ca="1">IF(X689&lt;=('Ejercicio 3 - TIR'!$D$26-'Ejercicio 3 - TIR'!$C$26)/('Ejercicio 3 - TIR'!$E$26-'Ejercicio 3 - TIR'!$C$26),'Ejercicio 3 - TIR'!$C$26+SQRT(('Ejercicio 3 - TIR'!$E$26-'Ejercicio 3 - TIR'!$C$26)*('Ejercicio 3 - TIR'!$D$26-'Ejercicio 3 - TIR'!$C$26)*X689),'Ejercicio 3 - TIR'!$E$26-SQRT(('Ejercicio 3 - TIR'!$E$26-'Ejercicio 3 - TIR'!$C$26)*('Ejercicio 3 - TIR'!$E$26-'Ejercicio 3 - TIR'!$D$26)*(1-X689)))</f>
        <v>0.198565905671189</v>
      </c>
      <c r="Z689" s="24">
        <f ca="1" t="shared" si="4764"/>
        <v>1.14851593535534</v>
      </c>
      <c r="AA689" s="24">
        <f ca="1" t="shared" si="4765"/>
        <v>1.32119530617485</v>
      </c>
      <c r="AB689" s="24">
        <f ca="1" t="shared" si="4766"/>
        <v>1.53786019923949</v>
      </c>
      <c r="AC689" s="24">
        <f ca="1" t="shared" si="4767"/>
        <v>1.83294564688529</v>
      </c>
      <c r="AD689" s="24">
        <f ca="1" t="shared" si="4768"/>
        <v>2.19690615930513</v>
      </c>
      <c r="AE689" s="23">
        <f ca="1" t="shared" si="4769"/>
        <v>4327.86226603133</v>
      </c>
      <c r="AF689" s="23">
        <f ca="1" t="shared" si="4770"/>
        <v>4978.55635749862</v>
      </c>
      <c r="AG689" s="23">
        <f ca="1" t="shared" si="4771"/>
        <v>5794.99763288942</v>
      </c>
      <c r="AH689" s="23">
        <f ca="1" t="shared" si="4772"/>
        <v>6906.94491616861</v>
      </c>
      <c r="AI689" s="23">
        <f ca="1" t="shared" si="4773"/>
        <v>8278.42868886864</v>
      </c>
      <c r="AJ689" s="25">
        <f ca="1" t="shared" si="4774"/>
        <v>39755.8829443004</v>
      </c>
      <c r="AK689" s="25">
        <f ca="1" t="shared" si="4775"/>
        <v>52706.9441534614</v>
      </c>
      <c r="AL689" s="25">
        <f ca="1" t="shared" si="4776"/>
        <v>58271.3749376386</v>
      </c>
      <c r="AM689" s="25">
        <f ca="1" t="shared" si="4777"/>
        <v>74266.9194694699</v>
      </c>
      <c r="AN689" s="25">
        <f ca="1" t="shared" si="4778"/>
        <v>80746.4405308182</v>
      </c>
      <c r="AO689" s="25">
        <f ca="1">C689/'Ejercicio 3 - TIR'!$D$7</f>
        <v>15789.3667605105</v>
      </c>
      <c r="AP689" s="25">
        <f ca="1" t="shared" si="4779"/>
        <v>23966.5161837899</v>
      </c>
      <c r="AQ689" s="25">
        <f ca="1" t="shared" si="4780"/>
        <v>36917.5773929509</v>
      </c>
      <c r="AR689" s="25">
        <f ca="1" t="shared" si="4781"/>
        <v>42482.0081771281</v>
      </c>
      <c r="AS689" s="25">
        <f ca="1" t="shared" si="4782"/>
        <v>58477.5527089594</v>
      </c>
      <c r="AT689" s="25">
        <f ca="1" t="shared" si="4783"/>
        <v>64957.0737703077</v>
      </c>
      <c r="AU689" s="25">
        <f ca="1">AP689*'Ejercicio 3 - TIR'!$D$5</f>
        <v>11983.2580918949</v>
      </c>
      <c r="AV689" s="25">
        <f ca="1">AQ689*'Ejercicio 3 - TIR'!$D$5</f>
        <v>18458.7886964754</v>
      </c>
      <c r="AW689" s="25">
        <f ca="1">AR689*'Ejercicio 3 - TIR'!$D$5</f>
        <v>21241.004088564</v>
      </c>
      <c r="AX689" s="25">
        <f ca="1">AS689*'Ejercicio 3 - TIR'!$D$5</f>
        <v>29238.7763544797</v>
      </c>
      <c r="AY689" s="25">
        <f ca="1">AT689*'Ejercicio 3 - TIR'!$D$5</f>
        <v>32478.5368851539</v>
      </c>
      <c r="AZ689" s="25">
        <f ca="1" t="shared" ref="AZ689:BD689" si="5121">AJ689-AU689-AE689</f>
        <v>23444.7625863741</v>
      </c>
      <c r="BA689" s="25">
        <f ca="1" t="shared" si="5121"/>
        <v>29269.5990994873</v>
      </c>
      <c r="BB689" s="25">
        <f ca="1" t="shared" si="5121"/>
        <v>31235.3732161851</v>
      </c>
      <c r="BC689" s="25">
        <f ca="1" t="shared" si="5121"/>
        <v>38121.1981988216</v>
      </c>
      <c r="BD689" s="25">
        <f ca="1" t="shared" si="5121"/>
        <v>39989.4749567957</v>
      </c>
      <c r="BE689" s="25">
        <f ca="1" t="shared" ref="BE689:BI689" si="5122">AZ689/Z689</f>
        <v>20413.092987796</v>
      </c>
      <c r="BF689" s="25">
        <f ca="1" t="shared" si="5122"/>
        <v>22153.8776006019</v>
      </c>
      <c r="BG689" s="25">
        <f ca="1" t="shared" si="5122"/>
        <v>20310.9315343695</v>
      </c>
      <c r="BH689" s="25">
        <f ca="1" t="shared" si="5122"/>
        <v>20797.7788449978</v>
      </c>
      <c r="BI689" s="25">
        <f ca="1" t="shared" si="5122"/>
        <v>18202.6322733076</v>
      </c>
      <c r="BJ689" s="25">
        <f ca="1" t="shared" si="4786"/>
        <v>64019.4417260317</v>
      </c>
      <c r="BK689" s="25">
        <f ca="1" t="shared" si="4787"/>
        <v>34687.7570876932</v>
      </c>
      <c r="BL689" s="25">
        <f ca="1" t="shared" si="4788"/>
        <v>98707.1988137249</v>
      </c>
      <c r="BM689" s="25">
        <f ca="1">BK689*'Ejercicio 3 - TIR'!$D$5</f>
        <v>17343.8785438466</v>
      </c>
      <c r="BN689" s="25">
        <f ca="1" t="shared" si="4789"/>
        <v>81363.3202698783</v>
      </c>
      <c r="BO689" s="25">
        <f ca="1" t="shared" si="4790"/>
        <v>37035.4099674486</v>
      </c>
      <c r="BP689" s="25">
        <f ca="1" t="shared" si="4791"/>
        <v>-108087.560389746</v>
      </c>
      <c r="BQ689" s="25">
        <f ca="1" t="shared" ref="BQ689:BT689" si="5123">BE689</f>
        <v>20413.092987796</v>
      </c>
      <c r="BR689" s="25">
        <f ca="1" t="shared" si="5123"/>
        <v>22153.8776006019</v>
      </c>
      <c r="BS689" s="25">
        <f ca="1" t="shared" si="5123"/>
        <v>20310.9315343695</v>
      </c>
      <c r="BT689" s="25">
        <f ca="1" t="shared" si="5123"/>
        <v>20797.7788449978</v>
      </c>
      <c r="BU689" s="25">
        <f ca="1" t="shared" si="4793"/>
        <v>55238.0422407561</v>
      </c>
      <c r="BV689" s="27">
        <f ca="1" t="shared" si="4794"/>
        <v>7.64077392814484</v>
      </c>
    </row>
    <row r="690" ht="15" customHeight="1" spans="1:74">
      <c r="A690" s="23">
        <v>689</v>
      </c>
      <c r="B690" s="24">
        <f ca="1" t="shared" ref="B690:F690" si="5124">RAND()</f>
        <v>0.173315669449335</v>
      </c>
      <c r="C690" s="25">
        <f ca="1">IF(B690&lt;=('Ejercicio 3 - TIR'!$D$13-'Ejercicio 3 - TIR'!$C$13)/('Ejercicio 3 - TIR'!$E$13-'Ejercicio 3 - TIR'!$C$13),'Ejercicio 3 - TIR'!$C$13+SQRT(('Ejercicio 3 - TIR'!$E$13-'Ejercicio 3 - TIR'!$C$13)*('Ejercicio 3 - TIR'!$D$13-'Ejercicio 3 - TIR'!$C$13)*B690),'Ejercicio 3 - TIR'!$E$13-SQRT(('Ejercicio 3 - TIR'!$E$13-'Ejercicio 3 - TIR'!$C$13)*('Ejercicio 3 - TIR'!$E$13-'Ejercicio 3 - TIR'!$D$13)*(1-B690)))</f>
        <v>68326.2397142848</v>
      </c>
      <c r="D690" s="24">
        <f ca="1" t="shared" si="5124"/>
        <v>0.0506845935172222</v>
      </c>
      <c r="E690" s="25">
        <f ca="1">IF(D690&lt;=('Ejercicio 3 - TIR'!$D$14-'Ejercicio 3 - TIR'!$C$14)/('Ejercicio 3 - TIR'!$E$14-'Ejercicio 3 - TIR'!$C$14),'Ejercicio 3 - TIR'!$C$14+SQRT(('Ejercicio 3 - TIR'!$E$14-'Ejercicio 3 - TIR'!$C$14)*('Ejercicio 3 - TIR'!$D$14-'Ejercicio 3 - TIR'!$C$14)*D690),'Ejercicio 3 - TIR'!$E$14-SQRT(('Ejercicio 3 - TIR'!$E$14-'Ejercicio 3 - TIR'!$C$14)*('Ejercicio 3 - TIR'!$E$14-'Ejercicio 3 - TIR'!$D$14)*(1-D690)))</f>
        <v>26949.7036989737</v>
      </c>
      <c r="F690" s="24">
        <f ca="1" t="shared" si="5124"/>
        <v>0.169623928449313</v>
      </c>
      <c r="G690" s="25">
        <f ca="1">IF(F690&lt;=('Ejercicio 3 - TIR'!$D$18-'Ejercicio 3 - TIR'!$C$18)/('Ejercicio 3 - TIR'!$E$18-'Ejercicio 3 - TIR'!$C$18),'Ejercicio 3 - TIR'!$C$18+SQRT(('Ejercicio 3 - TIR'!$E$18-'Ejercicio 3 - TIR'!$C$18)*('Ejercicio 3 - TIR'!$D$18-'Ejercicio 3 - TIR'!$C$18)*F690),'Ejercicio 3 - TIR'!$E$18-SQRT(('Ejercicio 3 - TIR'!$E$18-'Ejercicio 3 - TIR'!$C$18)*('Ejercicio 3 - TIR'!$E$18-'Ejercicio 3 - TIR'!$D$18)*(1-F690)))</f>
        <v>35044.1638818933</v>
      </c>
      <c r="H690" s="24">
        <f ca="1" t="shared" ref="H690:L690" si="5125">RAND()</f>
        <v>0.0173922809611673</v>
      </c>
      <c r="I690" s="25">
        <f ca="1">IF(H690&lt;=('Ejercicio 3 - TIR'!$D$18-'Ejercicio 3 - TIR'!$C$18)/('Ejercicio 3 - TIR'!$E$18-'Ejercicio 3 - TIR'!$C$18),'Ejercicio 3 - TIR'!$C$18+SQRT(('Ejercicio 3 - TIR'!$E$18-'Ejercicio 3 - TIR'!$C$18)*('Ejercicio 3 - TIR'!$D$18-'Ejercicio 3 - TIR'!$C$18)*H690),'Ejercicio 3 - TIR'!$E$18-SQRT(('Ejercicio 3 - TIR'!$E$18-'Ejercicio 3 - TIR'!$C$18)*('Ejercicio 3 - TIR'!$E$18-'Ejercicio 3 - TIR'!$D$18)*(1-H690)))</f>
        <v>31615.1910550071</v>
      </c>
      <c r="J690" s="24">
        <f ca="1" t="shared" si="5125"/>
        <v>0.0241060074800141</v>
      </c>
      <c r="K690" s="25">
        <f ca="1">IF(J690&lt;=('Ejercicio 3 - TIR'!$D$18-'Ejercicio 3 - TIR'!$C$18)/('Ejercicio 3 - TIR'!$E$18-'Ejercicio 3 - TIR'!$C$18),'Ejercicio 3 - TIR'!$C$18+SQRT(('Ejercicio 3 - TIR'!$E$18-'Ejercicio 3 - TIR'!$C$18)*('Ejercicio 3 - TIR'!$D$18-'Ejercicio 3 - TIR'!$C$18)*J690),'Ejercicio 3 - TIR'!$E$18-SQRT(('Ejercicio 3 - TIR'!$E$18-'Ejercicio 3 - TIR'!$C$18)*('Ejercicio 3 - TIR'!$E$18-'Ejercicio 3 - TIR'!$D$18)*(1-J690)))</f>
        <v>31901.552292734</v>
      </c>
      <c r="L690" s="24">
        <f ca="1" t="shared" si="5125"/>
        <v>0.633150500052815</v>
      </c>
      <c r="M690" s="25">
        <f ca="1">IF(L690&lt;=('Ejercicio 3 - TIR'!$D$18-'Ejercicio 3 - TIR'!$C$18)/('Ejercicio 3 - TIR'!$E$18-'Ejercicio 3 - TIR'!$C$18),'Ejercicio 3 - TIR'!$C$18+SQRT(('Ejercicio 3 - TIR'!$E$18-'Ejercicio 3 - TIR'!$C$18)*('Ejercicio 3 - TIR'!$D$18-'Ejercicio 3 - TIR'!$C$18)*L690),'Ejercicio 3 - TIR'!$E$18-SQRT(('Ejercicio 3 - TIR'!$E$18-'Ejercicio 3 - TIR'!$C$18)*('Ejercicio 3 - TIR'!$E$18-'Ejercicio 3 - TIR'!$D$18)*(1-L690)))</f>
        <v>39745.38737085</v>
      </c>
      <c r="N690" s="24">
        <f ca="1" t="shared" ref="N690:R690" si="5126">RAND()</f>
        <v>0.942113691873549</v>
      </c>
      <c r="O690" s="25">
        <f ca="1">IF(N690&lt;=('Ejercicio 3 - TIR'!$D$18-'Ejercicio 3 - TIR'!$C$18)/('Ejercicio 3 - TIR'!$E$18-'Ejercicio 3 - TIR'!$C$18),'Ejercicio 3 - TIR'!$C$18+SQRT(('Ejercicio 3 - TIR'!$E$18-'Ejercicio 3 - TIR'!$C$18)*('Ejercicio 3 - TIR'!$D$18-'Ejercicio 3 - TIR'!$C$18)*N690),'Ejercicio 3 - TIR'!$E$18-SQRT(('Ejercicio 3 - TIR'!$E$18-'Ejercicio 3 - TIR'!$C$18)*('Ejercicio 3 - TIR'!$E$18-'Ejercicio 3 - TIR'!$D$18)*(1-N690)))</f>
        <v>42916.3798068065</v>
      </c>
      <c r="P690" s="24">
        <f ca="1" t="shared" si="5126"/>
        <v>0.540585818685738</v>
      </c>
      <c r="Q690" s="26">
        <f ca="1">IF(P690&lt;=('Ejercicio 3 - TIR'!$D$22-'Ejercicio 3 - TIR'!$C$22)/('Ejercicio 3 - TIR'!$E$22-'Ejercicio 3 - TIR'!$C$22),'Ejercicio 3 - TIR'!$C$22+SQRT(('Ejercicio 3 - TIR'!$E$22-'Ejercicio 3 - TIR'!$C$22)*('Ejercicio 3 - TIR'!$D$22-'Ejercicio 3 - TIR'!$C$22)*P690),'Ejercicio 3 - TIR'!$E$22-SQRT(('Ejercicio 3 - TIR'!$E$22-'Ejercicio 3 - TIR'!$C$22)*('Ejercicio 3 - TIR'!$E$22-'Ejercicio 3 - TIR'!$D$22)*(1-P690)))</f>
        <v>0.151243339443432</v>
      </c>
      <c r="R690" s="24">
        <f ca="1" t="shared" si="5126"/>
        <v>0.124391006241458</v>
      </c>
      <c r="S690" s="26">
        <f ca="1">IF(R690&lt;=('Ejercicio 3 - TIR'!$D$23-'Ejercicio 3 - TIR'!$C$23)/('Ejercicio 3 - TIR'!$E$23-'Ejercicio 3 - TIR'!$C$23),'Ejercicio 3 - TIR'!$C$23+SQRT(('Ejercicio 3 - TIR'!$E$23-'Ejercicio 3 - TIR'!$C$23)*('Ejercicio 3 - TIR'!$D$23-'Ejercicio 3 - TIR'!$C$23)*R690),'Ejercicio 3 - TIR'!$E$23-SQRT(('Ejercicio 3 - TIR'!$E$23-'Ejercicio 3 - TIR'!$C$23)*('Ejercicio 3 - TIR'!$E$23-'Ejercicio 3 - TIR'!$D$23)*(1-R690)))</f>
        <v>0.134963415760936</v>
      </c>
      <c r="T690" s="24">
        <f ca="1" t="shared" ref="T690:X690" si="5127">RAND()</f>
        <v>0.0100664999191926</v>
      </c>
      <c r="U690" s="26">
        <f ca="1">IF(T690&lt;=('Ejercicio 3 - TIR'!$D$24-'Ejercicio 3 - TIR'!$C$24)/('Ejercicio 3 - TIR'!$E$24-'Ejercicio 3 - TIR'!$C$24),'Ejercicio 3 - TIR'!$C$24+SQRT(('Ejercicio 3 - TIR'!$E$24-'Ejercicio 3 - TIR'!$C$24)*('Ejercicio 3 - TIR'!$D$24-'Ejercicio 3 - TIR'!$C$24)*T690),'Ejercicio 3 - TIR'!$E$24-SQRT(('Ejercicio 3 - TIR'!$E$24-'Ejercicio 3 - TIR'!$C$24)*('Ejercicio 3 - TIR'!$E$24-'Ejercicio 3 - TIR'!$D$24)*(1-T690)))</f>
        <v>0.154597787492948</v>
      </c>
      <c r="V690" s="24">
        <f ca="1" t="shared" si="5127"/>
        <v>0.400839526067472</v>
      </c>
      <c r="W690" s="26">
        <f ca="1">IF(V690&lt;=('Ejercicio 3 - TIR'!$D$25-'Ejercicio 3 - TIR'!$C$25)/('Ejercicio 3 - TIR'!$E$25-'Ejercicio 3 - TIR'!$C$25),'Ejercicio 3 - TIR'!$C$25+SQRT(('Ejercicio 3 - TIR'!$E$25-'Ejercicio 3 - TIR'!$C$25)*('Ejercicio 3 - TIR'!$D$25-'Ejercicio 3 - TIR'!$C$25)*V690),'Ejercicio 3 - TIR'!$E$25-SQRT(('Ejercicio 3 - TIR'!$E$25-'Ejercicio 3 - TIR'!$C$25)*('Ejercicio 3 - TIR'!$E$25-'Ejercicio 3 - TIR'!$D$25)*(1-V690)))</f>
        <v>0.204206314204207</v>
      </c>
      <c r="X690" s="24">
        <f ca="1" t="shared" si="5127"/>
        <v>0.479525243548586</v>
      </c>
      <c r="Y690" s="26">
        <f ca="1">IF(X690&lt;=('Ejercicio 3 - TIR'!$D$26-'Ejercicio 3 - TIR'!$C$26)/('Ejercicio 3 - TIR'!$E$26-'Ejercicio 3 - TIR'!$C$26),'Ejercicio 3 - TIR'!$C$26+SQRT(('Ejercicio 3 - TIR'!$E$26-'Ejercicio 3 - TIR'!$C$26)*('Ejercicio 3 - TIR'!$D$26-'Ejercicio 3 - TIR'!$C$26)*X690),'Ejercicio 3 - TIR'!$E$26-SQRT(('Ejercicio 3 - TIR'!$E$26-'Ejercicio 3 - TIR'!$C$26)*('Ejercicio 3 - TIR'!$E$26-'Ejercicio 3 - TIR'!$D$26)*(1-X690)))</f>
        <v>0.226985250308639</v>
      </c>
      <c r="Z690" s="24">
        <f ca="1" t="shared" si="4764"/>
        <v>1.15124333944343</v>
      </c>
      <c r="AA690" s="24">
        <f ca="1" t="shared" si="4765"/>
        <v>1.30661907290674</v>
      </c>
      <c r="AB690" s="24">
        <f ca="1" t="shared" si="4766"/>
        <v>1.50861949067421</v>
      </c>
      <c r="AC690" s="24">
        <f ca="1" t="shared" si="4767"/>
        <v>1.81668911640142</v>
      </c>
      <c r="AD690" s="24">
        <f ca="1" t="shared" si="4768"/>
        <v>2.22905075022078</v>
      </c>
      <c r="AE690" s="23">
        <f ca="1" t="shared" si="4769"/>
        <v>4075.96318444379</v>
      </c>
      <c r="AF690" s="23">
        <f ca="1" t="shared" si="4770"/>
        <v>4626.06909833215</v>
      </c>
      <c r="AG690" s="23">
        <f ca="1" t="shared" si="4771"/>
        <v>5341.24914572379</v>
      </c>
      <c r="AH690" s="23">
        <f ca="1" t="shared" si="4772"/>
        <v>6431.96594701842</v>
      </c>
      <c r="AI690" s="23">
        <f ca="1" t="shared" si="4773"/>
        <v>7891.92734747903</v>
      </c>
      <c r="AJ690" s="25">
        <f ca="1" t="shared" si="4774"/>
        <v>40344.3602553937</v>
      </c>
      <c r="AK690" s="25">
        <f ca="1" t="shared" si="4775"/>
        <v>41309.011626063</v>
      </c>
      <c r="AL690" s="25">
        <f ca="1" t="shared" si="4776"/>
        <v>48127.3035715812</v>
      </c>
      <c r="AM690" s="25">
        <f ca="1" t="shared" si="4777"/>
        <v>72205.0126637817</v>
      </c>
      <c r="AN690" s="25">
        <f ca="1" t="shared" si="4778"/>
        <v>95662.7886051218</v>
      </c>
      <c r="AO690" s="25">
        <f ca="1">C690/'Ejercicio 3 - TIR'!$D$7</f>
        <v>13665.247942857</v>
      </c>
      <c r="AP690" s="25">
        <f ca="1" t="shared" si="4779"/>
        <v>26679.1123125368</v>
      </c>
      <c r="AQ690" s="25">
        <f ca="1" t="shared" si="4780"/>
        <v>27643.7636832061</v>
      </c>
      <c r="AR690" s="25">
        <f ca="1" t="shared" si="4781"/>
        <v>34462.0556287243</v>
      </c>
      <c r="AS690" s="25">
        <f ca="1" t="shared" si="4782"/>
        <v>58539.7647209247</v>
      </c>
      <c r="AT690" s="25">
        <f ca="1" t="shared" si="4783"/>
        <v>81997.5406622649</v>
      </c>
      <c r="AU690" s="25">
        <f ca="1">AP690*'Ejercicio 3 - TIR'!$D$5</f>
        <v>13339.5561562684</v>
      </c>
      <c r="AV690" s="25">
        <f ca="1">AQ690*'Ejercicio 3 - TIR'!$D$5</f>
        <v>13821.881841603</v>
      </c>
      <c r="AW690" s="25">
        <f ca="1">AR690*'Ejercicio 3 - TIR'!$D$5</f>
        <v>17231.0278143621</v>
      </c>
      <c r="AX690" s="25">
        <f ca="1">AS690*'Ejercicio 3 - TIR'!$D$5</f>
        <v>29269.8823604624</v>
      </c>
      <c r="AY690" s="25">
        <f ca="1">AT690*'Ejercicio 3 - TIR'!$D$5</f>
        <v>40998.7703311324</v>
      </c>
      <c r="AZ690" s="25">
        <f ca="1" t="shared" ref="AZ690:BD690" si="5128">AJ690-AU690-AE690</f>
        <v>22928.8409146816</v>
      </c>
      <c r="BA690" s="25">
        <f ca="1" t="shared" si="5128"/>
        <v>22861.0606861279</v>
      </c>
      <c r="BB690" s="25">
        <f ca="1" t="shared" si="5128"/>
        <v>25555.0266114953</v>
      </c>
      <c r="BC690" s="25">
        <f ca="1" t="shared" si="5128"/>
        <v>36503.1643563009</v>
      </c>
      <c r="BD690" s="25">
        <f ca="1" t="shared" si="5128"/>
        <v>46772.0909265104</v>
      </c>
      <c r="BE690" s="25">
        <f ca="1" t="shared" ref="BE690:BI690" si="5129">AZ690/Z690</f>
        <v>19916.5894204144</v>
      </c>
      <c r="BF690" s="25">
        <f ca="1" t="shared" si="5129"/>
        <v>17496.3469921424</v>
      </c>
      <c r="BG690" s="25">
        <f ca="1" t="shared" si="5129"/>
        <v>16939.3453879312</v>
      </c>
      <c r="BH690" s="25">
        <f ca="1" t="shared" si="5129"/>
        <v>20093.2366615417</v>
      </c>
      <c r="BI690" s="25">
        <f ca="1" t="shared" si="5129"/>
        <v>20982.9636771966</v>
      </c>
      <c r="BJ690" s="25">
        <f ca="1" t="shared" si="4786"/>
        <v>60072.257248425</v>
      </c>
      <c r="BK690" s="25">
        <f ca="1" t="shared" si="4787"/>
        <v>30460.5311789783</v>
      </c>
      <c r="BL690" s="25">
        <f ca="1" t="shared" si="4788"/>
        <v>90532.7884274033</v>
      </c>
      <c r="BM690" s="25">
        <f ca="1">BK690*'Ejercicio 3 - TIR'!$D$5</f>
        <v>15230.2655894891</v>
      </c>
      <c r="BN690" s="25">
        <f ca="1" t="shared" si="4789"/>
        <v>75302.5228379141</v>
      </c>
      <c r="BO690" s="25">
        <f ca="1" t="shared" si="4790"/>
        <v>33782.3276704022</v>
      </c>
      <c r="BP690" s="25">
        <f ca="1" t="shared" si="4791"/>
        <v>-95275.9434132585</v>
      </c>
      <c r="BQ690" s="25">
        <f ca="1" t="shared" ref="BQ690:BT690" si="5130">BE690</f>
        <v>19916.5894204144</v>
      </c>
      <c r="BR690" s="25">
        <f ca="1" t="shared" si="5130"/>
        <v>17496.3469921424</v>
      </c>
      <c r="BS690" s="25">
        <f ca="1" t="shared" si="5130"/>
        <v>16939.3453879312</v>
      </c>
      <c r="BT690" s="25">
        <f ca="1" t="shared" si="5130"/>
        <v>20093.2366615417</v>
      </c>
      <c r="BU690" s="25">
        <f ca="1" t="shared" si="4793"/>
        <v>54765.2913475987</v>
      </c>
      <c r="BV690" s="27">
        <f ca="1" t="shared" si="4794"/>
        <v>9.21475458830949</v>
      </c>
    </row>
    <row r="691" ht="15" customHeight="1" spans="1:74">
      <c r="A691" s="23">
        <v>690</v>
      </c>
      <c r="B691" s="24">
        <f ca="1" t="shared" ref="B691:F691" si="5131">RAND()</f>
        <v>0.336756757197182</v>
      </c>
      <c r="C691" s="25">
        <f ca="1">IF(B691&lt;=('Ejercicio 3 - TIR'!$D$13-'Ejercicio 3 - TIR'!$C$13)/('Ejercicio 3 - TIR'!$E$13-'Ejercicio 3 - TIR'!$C$13),'Ejercicio 3 - TIR'!$C$13+SQRT(('Ejercicio 3 - TIR'!$E$13-'Ejercicio 3 - TIR'!$C$13)*('Ejercicio 3 - TIR'!$D$13-'Ejercicio 3 - TIR'!$C$13)*B691),'Ejercicio 3 - TIR'!$E$13-SQRT(('Ejercicio 3 - TIR'!$E$13-'Ejercicio 3 - TIR'!$C$13)*('Ejercicio 3 - TIR'!$E$13-'Ejercicio 3 - TIR'!$D$13)*(1-B691)))</f>
        <v>71788.4440102397</v>
      </c>
      <c r="D691" s="24">
        <f ca="1" t="shared" si="5131"/>
        <v>0.78463641252234</v>
      </c>
      <c r="E691" s="25">
        <f ca="1">IF(D691&lt;=('Ejercicio 3 - TIR'!$D$14-'Ejercicio 3 - TIR'!$C$14)/('Ejercicio 3 - TIR'!$E$14-'Ejercicio 3 - TIR'!$C$14),'Ejercicio 3 - TIR'!$C$14+SQRT(('Ejercicio 3 - TIR'!$E$14-'Ejercicio 3 - TIR'!$C$14)*('Ejercicio 3 - TIR'!$D$14-'Ejercicio 3 - TIR'!$C$14)*D691),'Ejercicio 3 - TIR'!$E$14-SQRT(('Ejercicio 3 - TIR'!$E$14-'Ejercicio 3 - TIR'!$C$14)*('Ejercicio 3 - TIR'!$E$14-'Ejercicio 3 - TIR'!$D$14)*(1-D691)))</f>
        <v>34316.2918687138</v>
      </c>
      <c r="F691" s="24">
        <f ca="1" t="shared" si="5131"/>
        <v>0.334618225248105</v>
      </c>
      <c r="G691" s="25">
        <f ca="1">IF(F691&lt;=('Ejercicio 3 - TIR'!$D$18-'Ejercicio 3 - TIR'!$C$18)/('Ejercicio 3 - TIR'!$E$18-'Ejercicio 3 - TIR'!$C$18),'Ejercicio 3 - TIR'!$C$18+SQRT(('Ejercicio 3 - TIR'!$E$18-'Ejercicio 3 - TIR'!$C$18)*('Ejercicio 3 - TIR'!$D$18-'Ejercicio 3 - TIR'!$C$18)*F691),'Ejercicio 3 - TIR'!$E$18-SQRT(('Ejercicio 3 - TIR'!$E$18-'Ejercicio 3 - TIR'!$C$18)*('Ejercicio 3 - TIR'!$E$18-'Ejercicio 3 - TIR'!$D$18)*(1-F691)))</f>
        <v>37084.6830407024</v>
      </c>
      <c r="H691" s="24">
        <f ca="1" t="shared" ref="H691:L691" si="5132">RAND()</f>
        <v>0.429792610746874</v>
      </c>
      <c r="I691" s="25">
        <f ca="1">IF(H691&lt;=('Ejercicio 3 - TIR'!$D$18-'Ejercicio 3 - TIR'!$C$18)/('Ejercicio 3 - TIR'!$E$18-'Ejercicio 3 - TIR'!$C$18),'Ejercicio 3 - TIR'!$C$18+SQRT(('Ejercicio 3 - TIR'!$E$18-'Ejercicio 3 - TIR'!$C$18)*('Ejercicio 3 - TIR'!$D$18-'Ejercicio 3 - TIR'!$C$18)*H691),'Ejercicio 3 - TIR'!$E$18-SQRT(('Ejercicio 3 - TIR'!$E$18-'Ejercicio 3 - TIR'!$C$18)*('Ejercicio 3 - TIR'!$E$18-'Ejercicio 3 - TIR'!$D$18)*(1-H691)))</f>
        <v>38029.2522448875</v>
      </c>
      <c r="J691" s="24">
        <f ca="1" t="shared" si="5132"/>
        <v>0.495262147104292</v>
      </c>
      <c r="K691" s="25">
        <f ca="1">IF(J691&lt;=('Ejercicio 3 - TIR'!$D$18-'Ejercicio 3 - TIR'!$C$18)/('Ejercicio 3 - TIR'!$E$18-'Ejercicio 3 - TIR'!$C$18),'Ejercicio 3 - TIR'!$C$18+SQRT(('Ejercicio 3 - TIR'!$E$18-'Ejercicio 3 - TIR'!$C$18)*('Ejercicio 3 - TIR'!$D$18-'Ejercicio 3 - TIR'!$C$18)*J691),'Ejercicio 3 - TIR'!$E$18-SQRT(('Ejercicio 3 - TIR'!$E$18-'Ejercicio 3 - TIR'!$C$18)*('Ejercicio 3 - TIR'!$E$18-'Ejercicio 3 - TIR'!$D$18)*(1-J691)))</f>
        <v>38619.1253654674</v>
      </c>
      <c r="L691" s="24">
        <f ca="1" t="shared" si="5132"/>
        <v>0.444268186384031</v>
      </c>
      <c r="M691" s="25">
        <f ca="1">IF(L691&lt;=('Ejercicio 3 - TIR'!$D$18-'Ejercicio 3 - TIR'!$C$18)/('Ejercicio 3 - TIR'!$E$18-'Ejercicio 3 - TIR'!$C$18),'Ejercicio 3 - TIR'!$C$18+SQRT(('Ejercicio 3 - TIR'!$E$18-'Ejercicio 3 - TIR'!$C$18)*('Ejercicio 3 - TIR'!$D$18-'Ejercicio 3 - TIR'!$C$18)*L691),'Ejercicio 3 - TIR'!$E$18-SQRT(('Ejercicio 3 - TIR'!$E$18-'Ejercicio 3 - TIR'!$C$18)*('Ejercicio 3 - TIR'!$E$18-'Ejercicio 3 - TIR'!$D$18)*(1-L691)))</f>
        <v>38163.3466150596</v>
      </c>
      <c r="N691" s="24">
        <f ca="1" t="shared" ref="N691:R691" si="5133">RAND()</f>
        <v>0.0527412539974912</v>
      </c>
      <c r="O691" s="25">
        <f ca="1">IF(N691&lt;=('Ejercicio 3 - TIR'!$D$18-'Ejercicio 3 - TIR'!$C$18)/('Ejercicio 3 - TIR'!$E$18-'Ejercicio 3 - TIR'!$C$18),'Ejercicio 3 - TIR'!$C$18+SQRT(('Ejercicio 3 - TIR'!$E$18-'Ejercicio 3 - TIR'!$C$18)*('Ejercicio 3 - TIR'!$D$18-'Ejercicio 3 - TIR'!$C$18)*N691),'Ejercicio 3 - TIR'!$E$18-SQRT(('Ejercicio 3 - TIR'!$E$18-'Ejercicio 3 - TIR'!$C$18)*('Ejercicio 3 - TIR'!$E$18-'Ejercicio 3 - TIR'!$D$18)*(1-N691)))</f>
        <v>32812.6834339512</v>
      </c>
      <c r="P691" s="24">
        <f ca="1" t="shared" si="5133"/>
        <v>0.833928176088937</v>
      </c>
      <c r="Q691" s="26">
        <f ca="1">IF(P691&lt;=('Ejercicio 3 - TIR'!$D$22-'Ejercicio 3 - TIR'!$C$22)/('Ejercicio 3 - TIR'!$E$22-'Ejercicio 3 - TIR'!$C$22),'Ejercicio 3 - TIR'!$C$22+SQRT(('Ejercicio 3 - TIR'!$E$22-'Ejercicio 3 - TIR'!$C$22)*('Ejercicio 3 - TIR'!$D$22-'Ejercicio 3 - TIR'!$C$22)*P691),'Ejercicio 3 - TIR'!$E$22-SQRT(('Ejercicio 3 - TIR'!$E$22-'Ejercicio 3 - TIR'!$C$22)*('Ejercicio 3 - TIR'!$E$22-'Ejercicio 3 - TIR'!$D$22)*(1-P691)))</f>
        <v>0.162710428488828</v>
      </c>
      <c r="R691" s="24">
        <f ca="1" t="shared" si="5133"/>
        <v>0.892217967535662</v>
      </c>
      <c r="S691" s="26">
        <f ca="1">IF(R691&lt;=('Ejercicio 3 - TIR'!$D$23-'Ejercicio 3 - TIR'!$C$23)/('Ejercicio 3 - TIR'!$E$23-'Ejercicio 3 - TIR'!$C$23),'Ejercicio 3 - TIR'!$C$23+SQRT(('Ejercicio 3 - TIR'!$E$23-'Ejercicio 3 - TIR'!$C$23)*('Ejercicio 3 - TIR'!$D$23-'Ejercicio 3 - TIR'!$C$23)*R691),'Ejercicio 3 - TIR'!$E$23-SQRT(('Ejercicio 3 - TIR'!$E$23-'Ejercicio 3 - TIR'!$C$23)*('Ejercicio 3 - TIR'!$E$23-'Ejercicio 3 - TIR'!$D$23)*(1-R691)))</f>
        <v>0.166071336803706</v>
      </c>
      <c r="T691" s="24">
        <f ca="1" t="shared" ref="T691:X691" si="5134">RAND()</f>
        <v>0.425983716674888</v>
      </c>
      <c r="U691" s="26">
        <f ca="1">IF(T691&lt;=('Ejercicio 3 - TIR'!$D$24-'Ejercicio 3 - TIR'!$C$24)/('Ejercicio 3 - TIR'!$E$24-'Ejercicio 3 - TIR'!$C$24),'Ejercicio 3 - TIR'!$C$24+SQRT(('Ejercicio 3 - TIR'!$E$24-'Ejercicio 3 - TIR'!$C$24)*('Ejercicio 3 - TIR'!$D$24-'Ejercicio 3 - TIR'!$C$24)*T691),'Ejercicio 3 - TIR'!$E$24-SQRT(('Ejercicio 3 - TIR'!$E$24-'Ejercicio 3 - TIR'!$C$24)*('Ejercicio 3 - TIR'!$E$24-'Ejercicio 3 - TIR'!$D$24)*(1-T691)))</f>
        <v>0.179909292954152</v>
      </c>
      <c r="V691" s="24">
        <f ca="1" t="shared" si="5134"/>
        <v>0.395307736388741</v>
      </c>
      <c r="W691" s="26">
        <f ca="1">IF(V691&lt;=('Ejercicio 3 - TIR'!$D$25-'Ejercicio 3 - TIR'!$C$25)/('Ejercicio 3 - TIR'!$E$25-'Ejercicio 3 - TIR'!$C$25),'Ejercicio 3 - TIR'!$C$25+SQRT(('Ejercicio 3 - TIR'!$E$25-'Ejercicio 3 - TIR'!$C$25)*('Ejercicio 3 - TIR'!$D$25-'Ejercicio 3 - TIR'!$C$25)*V691),'Ejercicio 3 - TIR'!$E$25-SQRT(('Ejercicio 3 - TIR'!$E$25-'Ejercicio 3 - TIR'!$C$25)*('Ejercicio 3 - TIR'!$E$25-'Ejercicio 3 - TIR'!$D$25)*(1-V691)))</f>
        <v>0.203995403244465</v>
      </c>
      <c r="X691" s="24">
        <f ca="1" t="shared" si="5134"/>
        <v>0.264815878104665</v>
      </c>
      <c r="Y691" s="26">
        <f ca="1">IF(X691&lt;=('Ejercicio 3 - TIR'!$D$26-'Ejercicio 3 - TIR'!$C$26)/('Ejercicio 3 - TIR'!$E$26-'Ejercicio 3 - TIR'!$C$26),'Ejercicio 3 - TIR'!$C$26+SQRT(('Ejercicio 3 - TIR'!$E$26-'Ejercicio 3 - TIR'!$C$26)*('Ejercicio 3 - TIR'!$D$26-'Ejercicio 3 - TIR'!$C$26)*X691),'Ejercicio 3 - TIR'!$E$26-SQRT(('Ejercicio 3 - TIR'!$E$26-'Ejercicio 3 - TIR'!$C$26)*('Ejercicio 3 - TIR'!$E$26-'Ejercicio 3 - TIR'!$D$26)*(1-X691)))</f>
        <v>0.216739537596649</v>
      </c>
      <c r="Z691" s="24">
        <f ca="1" t="shared" si="4764"/>
        <v>1.16271042848883</v>
      </c>
      <c r="AA691" s="24">
        <f ca="1" t="shared" si="4765"/>
        <v>1.35580330366358</v>
      </c>
      <c r="AB691" s="24">
        <f ca="1" t="shared" si="4766"/>
        <v>1.59972491741059</v>
      </c>
      <c r="AC691" s="24">
        <f ca="1" t="shared" si="4767"/>
        <v>1.92606144701799</v>
      </c>
      <c r="AD691" s="24">
        <f ca="1" t="shared" si="4768"/>
        <v>2.3435151144274</v>
      </c>
      <c r="AE691" s="23">
        <f ca="1" t="shared" si="4769"/>
        <v>5583.61855410612</v>
      </c>
      <c r="AF691" s="23">
        <f ca="1" t="shared" si="4770"/>
        <v>6510.8975515885</v>
      </c>
      <c r="AG691" s="23">
        <f ca="1" t="shared" si="4771"/>
        <v>7682.2685265917</v>
      </c>
      <c r="AH691" s="23">
        <f ca="1" t="shared" si="4772"/>
        <v>9249.41599250604</v>
      </c>
      <c r="AI691" s="23">
        <f ca="1" t="shared" si="4773"/>
        <v>11254.1301377608</v>
      </c>
      <c r="AJ691" s="25">
        <f ca="1" t="shared" si="4774"/>
        <v>43118.7477086274</v>
      </c>
      <c r="AK691" s="25">
        <f ca="1" t="shared" si="4775"/>
        <v>51560.185829474</v>
      </c>
      <c r="AL691" s="25">
        <f ca="1" t="shared" si="4776"/>
        <v>61779.9771357418</v>
      </c>
      <c r="AM691" s="25">
        <f ca="1" t="shared" si="4777"/>
        <v>73504.9506044506</v>
      </c>
      <c r="AN691" s="25">
        <f ca="1" t="shared" si="4778"/>
        <v>76897.0195723862</v>
      </c>
      <c r="AO691" s="25">
        <f ca="1">C691/'Ejercicio 3 - TIR'!$D$7</f>
        <v>14357.6888020479</v>
      </c>
      <c r="AP691" s="25">
        <f ca="1" t="shared" si="4779"/>
        <v>28761.0589065795</v>
      </c>
      <c r="AQ691" s="25">
        <f ca="1" t="shared" si="4780"/>
        <v>37202.4970274261</v>
      </c>
      <c r="AR691" s="25">
        <f ca="1" t="shared" si="4781"/>
        <v>47422.2883336938</v>
      </c>
      <c r="AS691" s="25">
        <f ca="1" t="shared" si="4782"/>
        <v>59147.2618024027</v>
      </c>
      <c r="AT691" s="25">
        <f ca="1" t="shared" si="4783"/>
        <v>62539.3307703382</v>
      </c>
      <c r="AU691" s="25">
        <f ca="1">AP691*'Ejercicio 3 - TIR'!$D$5</f>
        <v>14380.5294532898</v>
      </c>
      <c r="AV691" s="25">
        <f ca="1">AQ691*'Ejercicio 3 - TIR'!$D$5</f>
        <v>18601.248513713</v>
      </c>
      <c r="AW691" s="25">
        <f ca="1">AR691*'Ejercicio 3 - TIR'!$D$5</f>
        <v>23711.1441668469</v>
      </c>
      <c r="AX691" s="25">
        <f ca="1">AS691*'Ejercicio 3 - TIR'!$D$5</f>
        <v>29573.6309012014</v>
      </c>
      <c r="AY691" s="25">
        <f ca="1">AT691*'Ejercicio 3 - TIR'!$D$5</f>
        <v>31269.6653851691</v>
      </c>
      <c r="AZ691" s="25">
        <f ca="1" t="shared" ref="AZ691:BD691" si="5135">AJ691-AU691-AE691</f>
        <v>23154.5997012316</v>
      </c>
      <c r="BA691" s="25">
        <f ca="1" t="shared" si="5135"/>
        <v>26448.0397641725</v>
      </c>
      <c r="BB691" s="25">
        <f ca="1" t="shared" si="5135"/>
        <v>30386.5644423031</v>
      </c>
      <c r="BC691" s="25">
        <f ca="1" t="shared" si="5135"/>
        <v>34681.9037107433</v>
      </c>
      <c r="BD691" s="25">
        <f ca="1" t="shared" si="5135"/>
        <v>34373.2240494562</v>
      </c>
      <c r="BE691" s="25">
        <f ca="1" t="shared" ref="BE691:BI691" si="5136">AZ691/Z691</f>
        <v>19914.3304591544</v>
      </c>
      <c r="BF691" s="25">
        <f ca="1" t="shared" si="5136"/>
        <v>19507.2837576852</v>
      </c>
      <c r="BG691" s="25">
        <f ca="1" t="shared" si="5136"/>
        <v>18994.8684999472</v>
      </c>
      <c r="BH691" s="25">
        <f ca="1" t="shared" si="5136"/>
        <v>18006.6444735911</v>
      </c>
      <c r="BI691" s="25">
        <f ca="1" t="shared" si="5136"/>
        <v>14667.3788608591</v>
      </c>
      <c r="BJ691" s="25">
        <f ca="1" t="shared" si="4786"/>
        <v>80420.7486654328</v>
      </c>
      <c r="BK691" s="25">
        <f ca="1" t="shared" si="4787"/>
        <v>33647.4607158443</v>
      </c>
      <c r="BL691" s="25">
        <f ca="1" t="shared" si="4788"/>
        <v>114068.209381277</v>
      </c>
      <c r="BM691" s="25">
        <f ca="1">BK691*'Ejercicio 3 - TIR'!$D$5</f>
        <v>16823.7303579222</v>
      </c>
      <c r="BN691" s="25">
        <f ca="1" t="shared" si="4789"/>
        <v>97244.4790233549</v>
      </c>
      <c r="BO691" s="25">
        <f ca="1" t="shared" si="4790"/>
        <v>41495.1362697378</v>
      </c>
      <c r="BP691" s="25">
        <f ca="1" t="shared" si="4791"/>
        <v>-106104.735878953</v>
      </c>
      <c r="BQ691" s="25">
        <f ca="1" t="shared" ref="BQ691:BT691" si="5137">BE691</f>
        <v>19914.3304591544</v>
      </c>
      <c r="BR691" s="25">
        <f ca="1" t="shared" si="5137"/>
        <v>19507.2837576852</v>
      </c>
      <c r="BS691" s="25">
        <f ca="1" t="shared" si="5137"/>
        <v>18994.8684999472</v>
      </c>
      <c r="BT691" s="25">
        <f ca="1" t="shared" si="5137"/>
        <v>18006.6444735911</v>
      </c>
      <c r="BU691" s="25">
        <f ca="1" t="shared" si="4793"/>
        <v>56162.5151305969</v>
      </c>
      <c r="BV691" s="27">
        <f ca="1" t="shared" si="4794"/>
        <v>6.64994424168162</v>
      </c>
    </row>
    <row r="692" ht="15" customHeight="1" spans="1:74">
      <c r="A692" s="23">
        <v>691</v>
      </c>
      <c r="B692" s="24">
        <f ca="1" t="shared" ref="B692:F692" si="5138">RAND()</f>
        <v>0.721478612824906</v>
      </c>
      <c r="C692" s="25">
        <f ca="1">IF(B692&lt;=('Ejercicio 3 - TIR'!$D$13-'Ejercicio 3 - TIR'!$C$13)/('Ejercicio 3 - TIR'!$E$13-'Ejercicio 3 - TIR'!$C$13),'Ejercicio 3 - TIR'!$C$13+SQRT(('Ejercicio 3 - TIR'!$E$13-'Ejercicio 3 - TIR'!$C$13)*('Ejercicio 3 - TIR'!$D$13-'Ejercicio 3 - TIR'!$C$13)*B692),'Ejercicio 3 - TIR'!$E$13-SQRT(('Ejercicio 3 - TIR'!$E$13-'Ejercicio 3 - TIR'!$C$13)*('Ejercicio 3 - TIR'!$E$13-'Ejercicio 3 - TIR'!$D$13)*(1-B692)))</f>
        <v>81718.1602509454</v>
      </c>
      <c r="D692" s="24">
        <f ca="1" t="shared" si="5138"/>
        <v>0.906765760432885</v>
      </c>
      <c r="E692" s="25">
        <f ca="1">IF(D692&lt;=('Ejercicio 3 - TIR'!$D$14-'Ejercicio 3 - TIR'!$C$14)/('Ejercicio 3 - TIR'!$E$14-'Ejercicio 3 - TIR'!$C$14),'Ejercicio 3 - TIR'!$C$14+SQRT(('Ejercicio 3 - TIR'!$E$14-'Ejercicio 3 - TIR'!$C$14)*('Ejercicio 3 - TIR'!$D$14-'Ejercicio 3 - TIR'!$C$14)*D692),'Ejercicio 3 - TIR'!$E$14-SQRT(('Ejercicio 3 - TIR'!$E$14-'Ejercicio 3 - TIR'!$C$14)*('Ejercicio 3 - TIR'!$E$14-'Ejercicio 3 - TIR'!$D$14)*(1-D692)))</f>
        <v>36260.3294349546</v>
      </c>
      <c r="F692" s="24">
        <f ca="1" t="shared" si="5138"/>
        <v>0.435342110655423</v>
      </c>
      <c r="G692" s="25">
        <f ca="1">IF(F692&lt;=('Ejercicio 3 - TIR'!$D$18-'Ejercicio 3 - TIR'!$C$18)/('Ejercicio 3 - TIR'!$E$18-'Ejercicio 3 - TIR'!$C$18),'Ejercicio 3 - TIR'!$C$18+SQRT(('Ejercicio 3 - TIR'!$E$18-'Ejercicio 3 - TIR'!$C$18)*('Ejercicio 3 - TIR'!$D$18-'Ejercicio 3 - TIR'!$C$18)*F692),'Ejercicio 3 - TIR'!$E$18-SQRT(('Ejercicio 3 - TIR'!$E$18-'Ejercicio 3 - TIR'!$C$18)*('Ejercicio 3 - TIR'!$E$18-'Ejercicio 3 - TIR'!$D$18)*(1-F692)))</f>
        <v>38080.9230041075</v>
      </c>
      <c r="H692" s="24">
        <f ca="1" t="shared" ref="H692:L692" si="5139">RAND()</f>
        <v>0.607811009632722</v>
      </c>
      <c r="I692" s="25">
        <f ca="1">IF(H692&lt;=('Ejercicio 3 - TIR'!$D$18-'Ejercicio 3 - TIR'!$C$18)/('Ejercicio 3 - TIR'!$E$18-'Ejercicio 3 - TIR'!$C$18),'Ejercicio 3 - TIR'!$C$18+SQRT(('Ejercicio 3 - TIR'!$E$18-'Ejercicio 3 - TIR'!$C$18)*('Ejercicio 3 - TIR'!$D$18-'Ejercicio 3 - TIR'!$C$18)*H692),'Ejercicio 3 - TIR'!$E$18-SQRT(('Ejercicio 3 - TIR'!$E$18-'Ejercicio 3 - TIR'!$C$18)*('Ejercicio 3 - TIR'!$E$18-'Ejercicio 3 - TIR'!$D$18)*(1-H692)))</f>
        <v>39548.384755806</v>
      </c>
      <c r="J692" s="24">
        <f ca="1" t="shared" si="5139"/>
        <v>0.987565906378254</v>
      </c>
      <c r="K692" s="25">
        <f ca="1">IF(J692&lt;=('Ejercicio 3 - TIR'!$D$18-'Ejercicio 3 - TIR'!$C$18)/('Ejercicio 3 - TIR'!$E$18-'Ejercicio 3 - TIR'!$C$18),'Ejercicio 3 - TIR'!$C$18+SQRT(('Ejercicio 3 - TIR'!$E$18-'Ejercicio 3 - TIR'!$C$18)*('Ejercicio 3 - TIR'!$D$18-'Ejercicio 3 - TIR'!$C$18)*J692),'Ejercicio 3 - TIR'!$E$18-SQRT(('Ejercicio 3 - TIR'!$E$18-'Ejercicio 3 - TIR'!$C$18)*('Ejercicio 3 - TIR'!$E$18-'Ejercicio 3 - TIR'!$D$18)*(1-J692)))</f>
        <v>44034.3100799786</v>
      </c>
      <c r="L692" s="24">
        <f ca="1" t="shared" si="5139"/>
        <v>0.942404761382543</v>
      </c>
      <c r="M692" s="25">
        <f ca="1">IF(L692&lt;=('Ejercicio 3 - TIR'!$D$18-'Ejercicio 3 - TIR'!$C$18)/('Ejercicio 3 - TIR'!$E$18-'Ejercicio 3 - TIR'!$C$18),'Ejercicio 3 - TIR'!$C$18+SQRT(('Ejercicio 3 - TIR'!$E$18-'Ejercicio 3 - TIR'!$C$18)*('Ejercicio 3 - TIR'!$D$18-'Ejercicio 3 - TIR'!$C$18)*L692),'Ejercicio 3 - TIR'!$E$18-SQRT(('Ejercicio 3 - TIR'!$E$18-'Ejercicio 3 - TIR'!$C$18)*('Ejercicio 3 - TIR'!$E$18-'Ejercicio 3 - TIR'!$D$18)*(1-L692)))</f>
        <v>42921.6249384894</v>
      </c>
      <c r="N692" s="24">
        <f ca="1" t="shared" ref="N692:R692" si="5140">RAND()</f>
        <v>0.314904970734339</v>
      </c>
      <c r="O692" s="25">
        <f ca="1">IF(N692&lt;=('Ejercicio 3 - TIR'!$D$18-'Ejercicio 3 - TIR'!$C$18)/('Ejercicio 3 - TIR'!$E$18-'Ejercicio 3 - TIR'!$C$18),'Ejercicio 3 - TIR'!$C$18+SQRT(('Ejercicio 3 - TIR'!$E$18-'Ejercicio 3 - TIR'!$C$18)*('Ejercicio 3 - TIR'!$D$18-'Ejercicio 3 - TIR'!$C$18)*N692),'Ejercicio 3 - TIR'!$E$18-SQRT(('Ejercicio 3 - TIR'!$E$18-'Ejercicio 3 - TIR'!$C$18)*('Ejercicio 3 - TIR'!$E$18-'Ejercicio 3 - TIR'!$D$18)*(1-N692)))</f>
        <v>36872.8266099292</v>
      </c>
      <c r="P692" s="24">
        <f ca="1" t="shared" si="5140"/>
        <v>0.162751773175852</v>
      </c>
      <c r="Q692" s="26">
        <f ca="1">IF(P692&lt;=('Ejercicio 3 - TIR'!$D$22-'Ejercicio 3 - TIR'!$C$22)/('Ejercicio 3 - TIR'!$E$22-'Ejercicio 3 - TIR'!$C$22),'Ejercicio 3 - TIR'!$C$22+SQRT(('Ejercicio 3 - TIR'!$E$22-'Ejercicio 3 - TIR'!$C$22)*('Ejercicio 3 - TIR'!$D$22-'Ejercicio 3 - TIR'!$C$22)*P692),'Ejercicio 3 - TIR'!$E$22-SQRT(('Ejercicio 3 - TIR'!$E$22-'Ejercicio 3 - TIR'!$C$22)*('Ejercicio 3 - TIR'!$E$22-'Ejercicio 3 - TIR'!$D$22)*(1-P692)))</f>
        <v>0.137115875429452</v>
      </c>
      <c r="R692" s="24">
        <f ca="1" t="shared" si="5140"/>
        <v>0.115085345780809</v>
      </c>
      <c r="S692" s="26">
        <f ca="1">IF(R692&lt;=('Ejercicio 3 - TIR'!$D$23-'Ejercicio 3 - TIR'!$C$23)/('Ejercicio 3 - TIR'!$E$23-'Ejercicio 3 - TIR'!$C$23),'Ejercicio 3 - TIR'!$C$23+SQRT(('Ejercicio 3 - TIR'!$E$23-'Ejercicio 3 - TIR'!$C$23)*('Ejercicio 3 - TIR'!$D$23-'Ejercicio 3 - TIR'!$C$23)*R692),'Ejercicio 3 - TIR'!$E$23-SQRT(('Ejercicio 3 - TIR'!$E$23-'Ejercicio 3 - TIR'!$C$23)*('Ejercicio 3 - TIR'!$E$23-'Ejercicio 3 - TIR'!$D$23)*(1-R692)))</f>
        <v>0.134392832327428</v>
      </c>
      <c r="T692" s="24">
        <f ca="1" t="shared" ref="T692:X692" si="5141">RAND()</f>
        <v>0.0915463431694838</v>
      </c>
      <c r="U692" s="26">
        <f ca="1">IF(T692&lt;=('Ejercicio 3 - TIR'!$D$24-'Ejercicio 3 - TIR'!$C$24)/('Ejercicio 3 - TIR'!$E$24-'Ejercicio 3 - TIR'!$C$24),'Ejercicio 3 - TIR'!$C$24+SQRT(('Ejercicio 3 - TIR'!$E$24-'Ejercicio 3 - TIR'!$C$24)*('Ejercicio 3 - TIR'!$D$24-'Ejercicio 3 - TIR'!$C$24)*T692),'Ejercicio 3 - TIR'!$E$24-SQRT(('Ejercicio 3 - TIR'!$E$24-'Ejercicio 3 - TIR'!$C$24)*('Ejercicio 3 - TIR'!$E$24-'Ejercicio 3 - TIR'!$D$24)*(1-T692)))</f>
        <v>0.163865328003907</v>
      </c>
      <c r="V692" s="24">
        <f ca="1" t="shared" si="5141"/>
        <v>0.00969579462383652</v>
      </c>
      <c r="W692" s="26">
        <f ca="1">IF(V692&lt;=('Ejercicio 3 - TIR'!$D$25-'Ejercicio 3 - TIR'!$C$25)/('Ejercicio 3 - TIR'!$E$25-'Ejercicio 3 - TIR'!$C$25),'Ejercicio 3 - TIR'!$C$25+SQRT(('Ejercicio 3 - TIR'!$E$25-'Ejercicio 3 - TIR'!$C$25)*('Ejercicio 3 - TIR'!$D$25-'Ejercicio 3 - TIR'!$C$25)*V692),'Ejercicio 3 - TIR'!$E$25-SQRT(('Ejercicio 3 - TIR'!$E$25-'Ejercicio 3 - TIR'!$C$25)*('Ejercicio 3 - TIR'!$E$25-'Ejercicio 3 - TIR'!$D$25)*(1-V692)))</f>
        <v>0.183684306240444</v>
      </c>
      <c r="X692" s="24">
        <f ca="1" t="shared" si="5141"/>
        <v>0.708069048165054</v>
      </c>
      <c r="Y692" s="26">
        <f ca="1">IF(X692&lt;=('Ejercicio 3 - TIR'!$D$26-'Ejercicio 3 - TIR'!$C$26)/('Ejercicio 3 - TIR'!$E$26-'Ejercicio 3 - TIR'!$C$26),'Ejercicio 3 - TIR'!$C$26+SQRT(('Ejercicio 3 - TIR'!$E$26-'Ejercicio 3 - TIR'!$C$26)*('Ejercicio 3 - TIR'!$D$26-'Ejercicio 3 - TIR'!$C$26)*X692),'Ejercicio 3 - TIR'!$E$26-SQRT(('Ejercicio 3 - TIR'!$E$26-'Ejercicio 3 - TIR'!$C$26)*('Ejercicio 3 - TIR'!$E$26-'Ejercicio 3 - TIR'!$D$26)*(1-X692)))</f>
        <v>0.240295754132477</v>
      </c>
      <c r="Z692" s="24">
        <f ca="1" t="shared" si="4764"/>
        <v>1.13711587542945</v>
      </c>
      <c r="AA692" s="24">
        <f ca="1" t="shared" si="4765"/>
        <v>1.2899360986129</v>
      </c>
      <c r="AB692" s="24">
        <f ca="1" t="shared" si="4766"/>
        <v>1.50131190051618</v>
      </c>
      <c r="AC692" s="24">
        <f ca="1" t="shared" si="4767"/>
        <v>1.77707933541302</v>
      </c>
      <c r="AD692" s="24">
        <f ca="1" t="shared" si="4768"/>
        <v>2.20410395446933</v>
      </c>
      <c r="AE692" s="23">
        <f ca="1" t="shared" si="4769"/>
        <v>4971.86681383414</v>
      </c>
      <c r="AF692" s="23">
        <f ca="1" t="shared" si="4770"/>
        <v>5640.05007690005</v>
      </c>
      <c r="AG692" s="23">
        <f ca="1" t="shared" si="4771"/>
        <v>6564.25873270974</v>
      </c>
      <c r="AH692" s="23">
        <f ca="1" t="shared" si="4772"/>
        <v>7770.0100440103</v>
      </c>
      <c r="AI692" s="23">
        <f ca="1" t="shared" si="4773"/>
        <v>9637.11046715268</v>
      </c>
      <c r="AJ692" s="25">
        <f ca="1" t="shared" si="4774"/>
        <v>43302.4220989772</v>
      </c>
      <c r="AK692" s="25">
        <f ca="1" t="shared" si="4775"/>
        <v>51014.8891383462</v>
      </c>
      <c r="AL692" s="25">
        <f ca="1" t="shared" si="4776"/>
        <v>66109.2337540915</v>
      </c>
      <c r="AM692" s="25">
        <f ca="1" t="shared" si="4777"/>
        <v>76275.1327205375</v>
      </c>
      <c r="AN692" s="25">
        <f ca="1" t="shared" si="4778"/>
        <v>81271.5429434069</v>
      </c>
      <c r="AO692" s="25">
        <f ca="1">C692/'Ejercicio 3 - TIR'!$D$7</f>
        <v>16343.6320501891</v>
      </c>
      <c r="AP692" s="25">
        <f ca="1" t="shared" si="4779"/>
        <v>26958.7900487882</v>
      </c>
      <c r="AQ692" s="25">
        <f ca="1" t="shared" si="4780"/>
        <v>34671.2570881572</v>
      </c>
      <c r="AR692" s="25">
        <f ca="1" t="shared" si="4781"/>
        <v>49765.6017039024</v>
      </c>
      <c r="AS692" s="25">
        <f ca="1" t="shared" si="4782"/>
        <v>59931.5006703484</v>
      </c>
      <c r="AT692" s="25">
        <f ca="1" t="shared" si="4783"/>
        <v>64927.9108932178</v>
      </c>
      <c r="AU692" s="25">
        <f ca="1">AP692*'Ejercicio 3 - TIR'!$D$5</f>
        <v>13479.3950243941</v>
      </c>
      <c r="AV692" s="25">
        <f ca="1">AQ692*'Ejercicio 3 - TIR'!$D$5</f>
        <v>17335.6285440786</v>
      </c>
      <c r="AW692" s="25">
        <f ca="1">AR692*'Ejercicio 3 - TIR'!$D$5</f>
        <v>24882.8008519512</v>
      </c>
      <c r="AX692" s="25">
        <f ca="1">AS692*'Ejercicio 3 - TIR'!$D$5</f>
        <v>29965.7503351742</v>
      </c>
      <c r="AY692" s="25">
        <f ca="1">AT692*'Ejercicio 3 - TIR'!$D$5</f>
        <v>32463.9554466089</v>
      </c>
      <c r="AZ692" s="25">
        <f ca="1" t="shared" ref="AZ692:BD692" si="5142">AJ692-AU692-AE692</f>
        <v>24851.160260749</v>
      </c>
      <c r="BA692" s="25">
        <f ca="1" t="shared" si="5142"/>
        <v>28039.2105173676</v>
      </c>
      <c r="BB692" s="25">
        <f ca="1" t="shared" si="5142"/>
        <v>34662.1741694305</v>
      </c>
      <c r="BC692" s="25">
        <f ca="1" t="shared" si="5142"/>
        <v>38539.372341353</v>
      </c>
      <c r="BD692" s="25">
        <f ca="1" t="shared" si="5142"/>
        <v>39170.4770296453</v>
      </c>
      <c r="BE692" s="25">
        <f ca="1" t="shared" ref="BE692:BI692" si="5143">AZ692/Z692</f>
        <v>21854.5539621136</v>
      </c>
      <c r="BF692" s="25">
        <f ca="1" t="shared" si="5143"/>
        <v>21736.8988646173</v>
      </c>
      <c r="BG692" s="25">
        <f ca="1" t="shared" si="5143"/>
        <v>23087.9234071967</v>
      </c>
      <c r="BH692" s="25">
        <f ca="1" t="shared" si="5143"/>
        <v>21686.9171642221</v>
      </c>
      <c r="BI692" s="25">
        <f ca="1" t="shared" si="5143"/>
        <v>17771.6105223704</v>
      </c>
      <c r="BJ692" s="25">
        <f ca="1" t="shared" si="4786"/>
        <v>79921.535497944</v>
      </c>
      <c r="BK692" s="25">
        <f ca="1" t="shared" si="4787"/>
        <v>36023.0640322134</v>
      </c>
      <c r="BL692" s="25">
        <f ca="1" t="shared" si="4788"/>
        <v>115944.599530157</v>
      </c>
      <c r="BM692" s="25">
        <f ca="1">BK692*'Ejercicio 3 - TIR'!$D$5</f>
        <v>18011.5320161067</v>
      </c>
      <c r="BN692" s="25">
        <f ca="1" t="shared" si="4789"/>
        <v>97933.0675140507</v>
      </c>
      <c r="BO692" s="25">
        <f ca="1" t="shared" si="4790"/>
        <v>44432.1454600491</v>
      </c>
      <c r="BP692" s="25">
        <f ca="1" t="shared" si="4791"/>
        <v>-117978.4896859</v>
      </c>
      <c r="BQ692" s="25">
        <f ca="1" t="shared" ref="BQ692:BT692" si="5144">BE692</f>
        <v>21854.5539621136</v>
      </c>
      <c r="BR692" s="25">
        <f ca="1" t="shared" si="5144"/>
        <v>21736.8988646173</v>
      </c>
      <c r="BS692" s="25">
        <f ca="1" t="shared" si="5144"/>
        <v>23087.9234071967</v>
      </c>
      <c r="BT692" s="25">
        <f ca="1" t="shared" si="5144"/>
        <v>21686.9171642221</v>
      </c>
      <c r="BU692" s="25">
        <f ca="1" t="shared" si="4793"/>
        <v>62203.7559824195</v>
      </c>
      <c r="BV692" s="27">
        <f ca="1" t="shared" si="4794"/>
        <v>7.31414952505844</v>
      </c>
    </row>
    <row r="693" ht="15" customHeight="1" spans="1:74">
      <c r="A693" s="23">
        <v>692</v>
      </c>
      <c r="B693" s="24">
        <f ca="1" t="shared" ref="B693:F693" si="5145">RAND()</f>
        <v>0.188687666409983</v>
      </c>
      <c r="C693" s="25">
        <f ca="1">IF(B693&lt;=('Ejercicio 3 - TIR'!$D$13-'Ejercicio 3 - TIR'!$C$13)/('Ejercicio 3 - TIR'!$E$13-'Ejercicio 3 - TIR'!$C$13),'Ejercicio 3 - TIR'!$C$13+SQRT(('Ejercicio 3 - TIR'!$E$13-'Ejercicio 3 - TIR'!$C$13)*('Ejercicio 3 - TIR'!$D$13-'Ejercicio 3 - TIR'!$C$13)*B693),'Ejercicio 3 - TIR'!$E$13-SQRT(('Ejercicio 3 - TIR'!$E$13-'Ejercicio 3 - TIR'!$C$13)*('Ejercicio 3 - TIR'!$E$13-'Ejercicio 3 - TIR'!$D$13)*(1-B693)))</f>
        <v>68687.638722</v>
      </c>
      <c r="D693" s="24">
        <f ca="1" t="shared" si="5145"/>
        <v>0.394127165718502</v>
      </c>
      <c r="E693" s="25">
        <f ca="1">IF(D693&lt;=('Ejercicio 3 - TIR'!$D$14-'Ejercicio 3 - TIR'!$C$14)/('Ejercicio 3 - TIR'!$E$14-'Ejercicio 3 - TIR'!$C$14),'Ejercicio 3 - TIR'!$C$14+SQRT(('Ejercicio 3 - TIR'!$E$14-'Ejercicio 3 - TIR'!$C$14)*('Ejercicio 3 - TIR'!$D$14-'Ejercicio 3 - TIR'!$C$14)*D693),'Ejercicio 3 - TIR'!$E$14-SQRT(('Ejercicio 3 - TIR'!$E$14-'Ejercicio 3 - TIR'!$C$14)*('Ejercicio 3 - TIR'!$E$14-'Ejercicio 3 - TIR'!$D$14)*(1-D693)))</f>
        <v>30466.8512472413</v>
      </c>
      <c r="F693" s="24">
        <f ca="1" t="shared" si="5145"/>
        <v>0.93878240916179</v>
      </c>
      <c r="G693" s="25">
        <f ca="1">IF(F693&lt;=('Ejercicio 3 - TIR'!$D$18-'Ejercicio 3 - TIR'!$C$18)/('Ejercicio 3 - TIR'!$E$18-'Ejercicio 3 - TIR'!$C$18),'Ejercicio 3 - TIR'!$C$18+SQRT(('Ejercicio 3 - TIR'!$E$18-'Ejercicio 3 - TIR'!$C$18)*('Ejercicio 3 - TIR'!$D$18-'Ejercicio 3 - TIR'!$C$18)*F693),'Ejercicio 3 - TIR'!$E$18-SQRT(('Ejercicio 3 - TIR'!$E$18-'Ejercicio 3 - TIR'!$C$18)*('Ejercicio 3 - TIR'!$E$18-'Ejercicio 3 - TIR'!$D$18)*(1-F693)))</f>
        <v>42857.2635923041</v>
      </c>
      <c r="H693" s="24">
        <f ca="1" t="shared" ref="H693:L693" si="5146">RAND()</f>
        <v>0.444061333040521</v>
      </c>
      <c r="I693" s="25">
        <f ca="1">IF(H693&lt;=('Ejercicio 3 - TIR'!$D$18-'Ejercicio 3 - TIR'!$C$18)/('Ejercicio 3 - TIR'!$E$18-'Ejercicio 3 - TIR'!$C$18),'Ejercicio 3 - TIR'!$C$18+SQRT(('Ejercicio 3 - TIR'!$E$18-'Ejercicio 3 - TIR'!$C$18)*('Ejercicio 3 - TIR'!$D$18-'Ejercicio 3 - TIR'!$C$18)*H693),'Ejercicio 3 - TIR'!$E$18-SQRT(('Ejercicio 3 - TIR'!$E$18-'Ejercicio 3 - TIR'!$C$18)*('Ejercicio 3 - TIR'!$E$18-'Ejercicio 3 - TIR'!$D$18)*(1-H693)))</f>
        <v>38161.4459476295</v>
      </c>
      <c r="J693" s="24">
        <f ca="1" t="shared" si="5146"/>
        <v>0.818057762792709</v>
      </c>
      <c r="K693" s="25">
        <f ca="1">IF(J693&lt;=('Ejercicio 3 - TIR'!$D$18-'Ejercicio 3 - TIR'!$C$18)/('Ejercicio 3 - TIR'!$E$18-'Ejercicio 3 - TIR'!$C$18),'Ejercicio 3 - TIR'!$C$18+SQRT(('Ejercicio 3 - TIR'!$E$18-'Ejercicio 3 - TIR'!$C$18)*('Ejercicio 3 - TIR'!$D$18-'Ejercicio 3 - TIR'!$C$18)*J693),'Ejercicio 3 - TIR'!$E$18-SQRT(('Ejercicio 3 - TIR'!$E$18-'Ejercicio 3 - TIR'!$C$18)*('Ejercicio 3 - TIR'!$E$18-'Ejercicio 3 - TIR'!$D$18)*(1-J693)))</f>
        <v>41305.9956970048</v>
      </c>
      <c r="L693" s="24">
        <f ca="1" t="shared" si="5146"/>
        <v>0.15929584876765</v>
      </c>
      <c r="M693" s="25">
        <f ca="1">IF(L693&lt;=('Ejercicio 3 - TIR'!$D$18-'Ejercicio 3 - TIR'!$C$18)/('Ejercicio 3 - TIR'!$E$18-'Ejercicio 3 - TIR'!$C$18),'Ejercicio 3 - TIR'!$C$18+SQRT(('Ejercicio 3 - TIR'!$E$18-'Ejercicio 3 - TIR'!$C$18)*('Ejercicio 3 - TIR'!$D$18-'Ejercicio 3 - TIR'!$C$18)*L693),'Ejercicio 3 - TIR'!$E$18-SQRT(('Ejercicio 3 - TIR'!$E$18-'Ejercicio 3 - TIR'!$C$18)*('Ejercicio 3 - TIR'!$E$18-'Ejercicio 3 - TIR'!$D$18)*(1-L693)))</f>
        <v>34888.1875286396</v>
      </c>
      <c r="N693" s="24">
        <f ca="1" t="shared" ref="N693:R693" si="5147">RAND()</f>
        <v>0.929035119654047</v>
      </c>
      <c r="O693" s="25">
        <f ca="1">IF(N693&lt;=('Ejercicio 3 - TIR'!$D$18-'Ejercicio 3 - TIR'!$C$18)/('Ejercicio 3 - TIR'!$E$18-'Ejercicio 3 - TIR'!$C$18),'Ejercicio 3 - TIR'!$C$18+SQRT(('Ejercicio 3 - TIR'!$E$18-'Ejercicio 3 - TIR'!$C$18)*('Ejercicio 3 - TIR'!$D$18-'Ejercicio 3 - TIR'!$C$18)*N693),'Ejercicio 3 - TIR'!$E$18-SQRT(('Ejercicio 3 - TIR'!$E$18-'Ejercicio 3 - TIR'!$C$18)*('Ejercicio 3 - TIR'!$E$18-'Ejercicio 3 - TIR'!$D$18)*(1-N693)))</f>
        <v>42692.9746369087</v>
      </c>
      <c r="P693" s="24">
        <f ca="1" t="shared" si="5147"/>
        <v>0.774802837812423</v>
      </c>
      <c r="Q693" s="26">
        <f ca="1">IF(P693&lt;=('Ejercicio 3 - TIR'!$D$22-'Ejercicio 3 - TIR'!$C$22)/('Ejercicio 3 - TIR'!$E$22-'Ejercicio 3 - TIR'!$C$22),'Ejercicio 3 - TIR'!$C$22+SQRT(('Ejercicio 3 - TIR'!$E$22-'Ejercicio 3 - TIR'!$C$22)*('Ejercicio 3 - TIR'!$D$22-'Ejercicio 3 - TIR'!$C$22)*P693),'Ejercicio 3 - TIR'!$E$22-SQRT(('Ejercicio 3 - TIR'!$E$22-'Ejercicio 3 - TIR'!$C$22)*('Ejercicio 3 - TIR'!$E$22-'Ejercicio 3 - TIR'!$D$22)*(1-P693)))</f>
        <v>0.159866572772187</v>
      </c>
      <c r="R693" s="24">
        <f ca="1" t="shared" si="5147"/>
        <v>0.475306382371168</v>
      </c>
      <c r="S693" s="26">
        <f ca="1">IF(R693&lt;=('Ejercicio 3 - TIR'!$D$23-'Ejercicio 3 - TIR'!$C$23)/('Ejercicio 3 - TIR'!$E$23-'Ejercicio 3 - TIR'!$C$23),'Ejercicio 3 - TIR'!$C$23+SQRT(('Ejercicio 3 - TIR'!$E$23-'Ejercicio 3 - TIR'!$C$23)*('Ejercicio 3 - TIR'!$D$23-'Ejercicio 3 - TIR'!$C$23)*R693),'Ejercicio 3 - TIR'!$E$23-SQRT(('Ejercicio 3 - TIR'!$E$23-'Ejercicio 3 - TIR'!$C$23)*('Ejercicio 3 - TIR'!$E$23-'Ejercicio 3 - TIR'!$D$23)*(1-R693)))</f>
        <v>0.149249811764661</v>
      </c>
      <c r="T693" s="24">
        <f ca="1" t="shared" ref="T693:X693" si="5148">RAND()</f>
        <v>0.051564076509129</v>
      </c>
      <c r="U693" s="26">
        <f ca="1">IF(T693&lt;=('Ejercicio 3 - TIR'!$D$24-'Ejercicio 3 - TIR'!$C$24)/('Ejercicio 3 - TIR'!$E$24-'Ejercicio 3 - TIR'!$C$24),'Ejercicio 3 - TIR'!$C$24+SQRT(('Ejercicio 3 - TIR'!$E$24-'Ejercicio 3 - TIR'!$C$24)*('Ejercicio 3 - TIR'!$D$24-'Ejercicio 3 - TIR'!$C$24)*T693),'Ejercicio 3 - TIR'!$E$24-SQRT(('Ejercicio 3 - TIR'!$E$24-'Ejercicio 3 - TIR'!$C$24)*('Ejercicio 3 - TIR'!$E$24-'Ejercicio 3 - TIR'!$D$24)*(1-T693)))</f>
        <v>0.160405986770565</v>
      </c>
      <c r="V693" s="24">
        <f ca="1" t="shared" si="5148"/>
        <v>0.496248145376939</v>
      </c>
      <c r="W693" s="26">
        <f ca="1">IF(V693&lt;=('Ejercicio 3 - TIR'!$D$25-'Ejercicio 3 - TIR'!$C$25)/('Ejercicio 3 - TIR'!$E$25-'Ejercicio 3 - TIR'!$C$25),'Ejercicio 3 - TIR'!$C$25+SQRT(('Ejercicio 3 - TIR'!$E$25-'Ejercicio 3 - TIR'!$C$25)*('Ejercicio 3 - TIR'!$D$25-'Ejercicio 3 - TIR'!$C$25)*V693),'Ejercicio 3 - TIR'!$E$25-SQRT(('Ejercicio 3 - TIR'!$E$25-'Ejercicio 3 - TIR'!$C$25)*('Ejercicio 3 - TIR'!$E$25-'Ejercicio 3 - TIR'!$D$25)*(1-V693)))</f>
        <v>0.208010340663674</v>
      </c>
      <c r="X693" s="24">
        <f ca="1" t="shared" si="5148"/>
        <v>0.351698517015324</v>
      </c>
      <c r="Y693" s="26">
        <f ca="1">IF(X693&lt;=('Ejercicio 3 - TIR'!$D$26-'Ejercicio 3 - TIR'!$C$26)/('Ejercicio 3 - TIR'!$E$26-'Ejercicio 3 - TIR'!$C$26),'Ejercicio 3 - TIR'!$C$26+SQRT(('Ejercicio 3 - TIR'!$E$26-'Ejercicio 3 - TIR'!$C$26)*('Ejercicio 3 - TIR'!$D$26-'Ejercicio 3 - TIR'!$C$26)*X693),'Ejercicio 3 - TIR'!$E$26-SQRT(('Ejercicio 3 - TIR'!$E$26-'Ejercicio 3 - TIR'!$C$26)*('Ejercicio 3 - TIR'!$E$26-'Ejercicio 3 - TIR'!$D$26)*(1-X693)))</f>
        <v>0.220832204637005</v>
      </c>
      <c r="Z693" s="24">
        <f ca="1" t="shared" si="4764"/>
        <v>1.15986657277219</v>
      </c>
      <c r="AA693" s="24">
        <f ca="1" t="shared" si="4765"/>
        <v>1.33297644043056</v>
      </c>
      <c r="AB693" s="24">
        <f ca="1" t="shared" si="4766"/>
        <v>1.54679384169974</v>
      </c>
      <c r="AC693" s="24">
        <f ca="1" t="shared" si="4767"/>
        <v>1.86854295564817</v>
      </c>
      <c r="AD693" s="24">
        <f ca="1" t="shared" si="4768"/>
        <v>2.2811774160029</v>
      </c>
      <c r="AE693" s="23">
        <f ca="1" t="shared" si="4769"/>
        <v>4870.6310920565</v>
      </c>
      <c r="AF693" s="23">
        <f ca="1" t="shared" si="4770"/>
        <v>5597.57186572104</v>
      </c>
      <c r="AG693" s="23">
        <f ca="1" t="shared" si="4771"/>
        <v>6495.45590436117</v>
      </c>
      <c r="AH693" s="23">
        <f ca="1" t="shared" si="4772"/>
        <v>7846.57789979321</v>
      </c>
      <c r="AI693" s="23">
        <f ca="1" t="shared" si="4773"/>
        <v>9579.35499626055</v>
      </c>
      <c r="AJ693" s="25">
        <f ca="1" t="shared" si="4774"/>
        <v>49708.7074411999</v>
      </c>
      <c r="AK693" s="25">
        <f ca="1" t="shared" si="4775"/>
        <v>50868.3083809543</v>
      </c>
      <c r="AL693" s="25">
        <f ca="1" t="shared" si="4776"/>
        <v>63891.8597694029</v>
      </c>
      <c r="AM693" s="25">
        <f ca="1" t="shared" si="4777"/>
        <v>65190.0770419719</v>
      </c>
      <c r="AN693" s="25">
        <f ca="1" t="shared" si="4778"/>
        <v>97390.2495637009</v>
      </c>
      <c r="AO693" s="25">
        <f ca="1">C693/'Ejercicio 3 - TIR'!$D$7</f>
        <v>13737.5277444</v>
      </c>
      <c r="AP693" s="25">
        <f ca="1" t="shared" si="4779"/>
        <v>35971.1796967999</v>
      </c>
      <c r="AQ693" s="25">
        <f ca="1" t="shared" si="4780"/>
        <v>37130.7806365543</v>
      </c>
      <c r="AR693" s="25">
        <f ca="1" t="shared" si="4781"/>
        <v>50154.3320250029</v>
      </c>
      <c r="AS693" s="25">
        <f ca="1" t="shared" si="4782"/>
        <v>51452.5492975719</v>
      </c>
      <c r="AT693" s="25">
        <f ca="1" t="shared" si="4783"/>
        <v>83652.7218193009</v>
      </c>
      <c r="AU693" s="25">
        <f ca="1">AP693*'Ejercicio 3 - TIR'!$D$5</f>
        <v>17985.5898484</v>
      </c>
      <c r="AV693" s="25">
        <f ca="1">AQ693*'Ejercicio 3 - TIR'!$D$5</f>
        <v>18565.3903182772</v>
      </c>
      <c r="AW693" s="25">
        <f ca="1">AR693*'Ejercicio 3 - TIR'!$D$5</f>
        <v>25077.1660125015</v>
      </c>
      <c r="AX693" s="25">
        <f ca="1">AS693*'Ejercicio 3 - TIR'!$D$5</f>
        <v>25726.274648786</v>
      </c>
      <c r="AY693" s="25">
        <f ca="1">AT693*'Ejercicio 3 - TIR'!$D$5</f>
        <v>41826.3609096505</v>
      </c>
      <c r="AZ693" s="25">
        <f ca="1" t="shared" ref="AZ693:BD693" si="5149">AJ693-AU693-AE693</f>
        <v>26852.4865007435</v>
      </c>
      <c r="BA693" s="25">
        <f ca="1" t="shared" si="5149"/>
        <v>26705.3461969561</v>
      </c>
      <c r="BB693" s="25">
        <f ca="1" t="shared" si="5149"/>
        <v>32319.2378525403</v>
      </c>
      <c r="BC693" s="25">
        <f ca="1" t="shared" si="5149"/>
        <v>31617.2244933927</v>
      </c>
      <c r="BD693" s="25">
        <f ca="1" t="shared" si="5149"/>
        <v>45984.5336577899</v>
      </c>
      <c r="BE693" s="25">
        <f ca="1" t="shared" ref="BE693:BI693" si="5150">AZ693/Z693</f>
        <v>23151.3582088702</v>
      </c>
      <c r="BF693" s="25">
        <f ca="1" t="shared" si="5150"/>
        <v>20034.3722416655</v>
      </c>
      <c r="BG693" s="25">
        <f ca="1" t="shared" si="5150"/>
        <v>20894.3409142523</v>
      </c>
      <c r="BH693" s="25">
        <f ca="1" t="shared" si="5150"/>
        <v>16920.7908214372</v>
      </c>
      <c r="BI693" s="25">
        <f ca="1" t="shared" si="5150"/>
        <v>20158.2451830355</v>
      </c>
      <c r="BJ693" s="25">
        <f ca="1" t="shared" si="4786"/>
        <v>69500.2930019268</v>
      </c>
      <c r="BK693" s="25">
        <f ca="1" t="shared" si="4787"/>
        <v>31337.7380422386</v>
      </c>
      <c r="BL693" s="25">
        <f ca="1" t="shared" si="4788"/>
        <v>100838.031044165</v>
      </c>
      <c r="BM693" s="25">
        <f ca="1">BK693*'Ejercicio 3 - TIR'!$D$5</f>
        <v>15668.8690211193</v>
      </c>
      <c r="BN693" s="25">
        <f ca="1" t="shared" si="4789"/>
        <v>85169.1620230461</v>
      </c>
      <c r="BO693" s="25">
        <f ca="1" t="shared" si="4790"/>
        <v>37335.6151194413</v>
      </c>
      <c r="BP693" s="25">
        <f ca="1" t="shared" si="4791"/>
        <v>-99154.4899692413</v>
      </c>
      <c r="BQ693" s="25">
        <f ca="1" t="shared" ref="BQ693:BT693" si="5151">BE693</f>
        <v>23151.3582088702</v>
      </c>
      <c r="BR693" s="25">
        <f ca="1" t="shared" si="5151"/>
        <v>20034.3722416655</v>
      </c>
      <c r="BS693" s="25">
        <f ca="1" t="shared" si="5151"/>
        <v>20894.3409142523</v>
      </c>
      <c r="BT693" s="25">
        <f ca="1" t="shared" si="5151"/>
        <v>16920.7908214372</v>
      </c>
      <c r="BU693" s="25">
        <f ca="1" t="shared" si="4793"/>
        <v>57493.8603024768</v>
      </c>
      <c r="BV693" s="27">
        <f ca="1" t="shared" si="4794"/>
        <v>10.478960604251</v>
      </c>
    </row>
    <row r="694" ht="15" customHeight="1" spans="1:74">
      <c r="A694" s="23">
        <v>693</v>
      </c>
      <c r="B694" s="24">
        <f ca="1" t="shared" ref="B694:F694" si="5152">RAND()</f>
        <v>0.812067683279716</v>
      </c>
      <c r="C694" s="25">
        <f ca="1">IF(B694&lt;=('Ejercicio 3 - TIR'!$D$13-'Ejercicio 3 - TIR'!$C$13)/('Ejercicio 3 - TIR'!$E$13-'Ejercicio 3 - TIR'!$C$13),'Ejercicio 3 - TIR'!$C$13+SQRT(('Ejercicio 3 - TIR'!$E$13-'Ejercicio 3 - TIR'!$C$13)*('Ejercicio 3 - TIR'!$D$13-'Ejercicio 3 - TIR'!$C$13)*B694),'Ejercicio 3 - TIR'!$E$13-SQRT(('Ejercicio 3 - TIR'!$E$13-'Ejercicio 3 - TIR'!$C$13)*('Ejercicio 3 - TIR'!$E$13-'Ejercicio 3 - TIR'!$D$13)*(1-B694)))</f>
        <v>84982.7172875936</v>
      </c>
      <c r="D694" s="24">
        <f ca="1" t="shared" si="5152"/>
        <v>0.553653458299016</v>
      </c>
      <c r="E694" s="25">
        <f ca="1">IF(D694&lt;=('Ejercicio 3 - TIR'!$D$14-'Ejercicio 3 - TIR'!$C$14)/('Ejercicio 3 - TIR'!$E$14-'Ejercicio 3 - TIR'!$C$14),'Ejercicio 3 - TIR'!$C$14+SQRT(('Ejercicio 3 - TIR'!$E$14-'Ejercicio 3 - TIR'!$C$14)*('Ejercicio 3 - TIR'!$D$14-'Ejercicio 3 - TIR'!$C$14)*D694),'Ejercicio 3 - TIR'!$E$14-SQRT(('Ejercicio 3 - TIR'!$E$14-'Ejercicio 3 - TIR'!$C$14)*('Ejercicio 3 - TIR'!$E$14-'Ejercicio 3 - TIR'!$D$14)*(1-D694)))</f>
        <v>31817.5809655611</v>
      </c>
      <c r="F694" s="24">
        <f ca="1" t="shared" si="5152"/>
        <v>0.815860195999898</v>
      </c>
      <c r="G694" s="25">
        <f ca="1">IF(F694&lt;=('Ejercicio 3 - TIR'!$D$18-'Ejercicio 3 - TIR'!$C$18)/('Ejercicio 3 - TIR'!$E$18-'Ejercicio 3 - TIR'!$C$18),'Ejercicio 3 - TIR'!$C$18+SQRT(('Ejercicio 3 - TIR'!$E$18-'Ejercicio 3 - TIR'!$C$18)*('Ejercicio 3 - TIR'!$D$18-'Ejercicio 3 - TIR'!$C$18)*F694),'Ejercicio 3 - TIR'!$E$18-SQRT(('Ejercicio 3 - TIR'!$E$18-'Ejercicio 3 - TIR'!$C$18)*('Ejercicio 3 - TIR'!$E$18-'Ejercicio 3 - TIR'!$D$18)*(1-F694)))</f>
        <v>41283.7538698294</v>
      </c>
      <c r="H694" s="24">
        <f ca="1" t="shared" ref="H694:L694" si="5153">RAND()</f>
        <v>0.92828643404532</v>
      </c>
      <c r="I694" s="25">
        <f ca="1">IF(H694&lt;=('Ejercicio 3 - TIR'!$D$18-'Ejercicio 3 - TIR'!$C$18)/('Ejercicio 3 - TIR'!$E$18-'Ejercicio 3 - TIR'!$C$18),'Ejercicio 3 - TIR'!$C$18+SQRT(('Ejercicio 3 - TIR'!$E$18-'Ejercicio 3 - TIR'!$C$18)*('Ejercicio 3 - TIR'!$D$18-'Ejercicio 3 - TIR'!$C$18)*H694),'Ejercicio 3 - TIR'!$E$18-SQRT(('Ejercicio 3 - TIR'!$E$18-'Ejercicio 3 - TIR'!$C$18)*('Ejercicio 3 - TIR'!$E$18-'Ejercicio 3 - TIR'!$D$18)*(1-H694)))</f>
        <v>42680.8369081496</v>
      </c>
      <c r="J694" s="24">
        <f ca="1" t="shared" si="5153"/>
        <v>0.559535892568698</v>
      </c>
      <c r="K694" s="25">
        <f ca="1">IF(J694&lt;=('Ejercicio 3 - TIR'!$D$18-'Ejercicio 3 - TIR'!$C$18)/('Ejercicio 3 - TIR'!$E$18-'Ejercicio 3 - TIR'!$C$18),'Ejercicio 3 - TIR'!$C$18+SQRT(('Ejercicio 3 - TIR'!$E$18-'Ejercicio 3 - TIR'!$C$18)*('Ejercicio 3 - TIR'!$D$18-'Ejercicio 3 - TIR'!$C$18)*J694),'Ejercicio 3 - TIR'!$E$18-SQRT(('Ejercicio 3 - TIR'!$E$18-'Ejercicio 3 - TIR'!$C$18)*('Ejercicio 3 - TIR'!$E$18-'Ejercicio 3 - TIR'!$D$18)*(1-J694)))</f>
        <v>39161.3527322828</v>
      </c>
      <c r="L694" s="24">
        <f ca="1" t="shared" si="5153"/>
        <v>0.357692351686737</v>
      </c>
      <c r="M694" s="25">
        <f ca="1">IF(L694&lt;=('Ejercicio 3 - TIR'!$D$18-'Ejercicio 3 - TIR'!$C$18)/('Ejercicio 3 - TIR'!$E$18-'Ejercicio 3 - TIR'!$C$18),'Ejercicio 3 - TIR'!$C$18+SQRT(('Ejercicio 3 - TIR'!$E$18-'Ejercicio 3 - TIR'!$C$18)*('Ejercicio 3 - TIR'!$D$18-'Ejercicio 3 - TIR'!$C$18)*L694),'Ejercicio 3 - TIR'!$E$18-SQRT(('Ejercicio 3 - TIR'!$E$18-'Ejercicio 3 - TIR'!$C$18)*('Ejercicio 3 - TIR'!$E$18-'Ejercicio 3 - TIR'!$D$18)*(1-L694)))</f>
        <v>37324.8790265103</v>
      </c>
      <c r="N694" s="24">
        <f ca="1" t="shared" ref="N694:R694" si="5154">RAND()</f>
        <v>0.866365386299053</v>
      </c>
      <c r="O694" s="25">
        <f ca="1">IF(N694&lt;=('Ejercicio 3 - TIR'!$D$18-'Ejercicio 3 - TIR'!$C$18)/('Ejercicio 3 - TIR'!$E$18-'Ejercicio 3 - TIR'!$C$18),'Ejercicio 3 - TIR'!$C$18+SQRT(('Ejercicio 3 - TIR'!$E$18-'Ejercicio 3 - TIR'!$C$18)*('Ejercicio 3 - TIR'!$D$18-'Ejercicio 3 - TIR'!$C$18)*N694),'Ejercicio 3 - TIR'!$E$18-SQRT(('Ejercicio 3 - TIR'!$E$18-'Ejercicio 3 - TIR'!$C$18)*('Ejercicio 3 - TIR'!$E$18-'Ejercicio 3 - TIR'!$D$18)*(1-N694)))</f>
        <v>41834.1516101413</v>
      </c>
      <c r="P694" s="24">
        <f ca="1" t="shared" si="5154"/>
        <v>0.99601111498824</v>
      </c>
      <c r="Q694" s="26">
        <f ca="1">IF(P694&lt;=('Ejercicio 3 - TIR'!$D$22-'Ejercicio 3 - TIR'!$C$22)/('Ejercicio 3 - TIR'!$E$22-'Ejercicio 3 - TIR'!$C$22),'Ejercicio 3 - TIR'!$C$22+SQRT(('Ejercicio 3 - TIR'!$E$22-'Ejercicio 3 - TIR'!$C$22)*('Ejercicio 3 - TIR'!$D$22-'Ejercicio 3 - TIR'!$C$22)*P694),'Ejercicio 3 - TIR'!$E$22-SQRT(('Ejercicio 3 - TIR'!$E$22-'Ejercicio 3 - TIR'!$C$22)*('Ejercicio 3 - TIR'!$E$22-'Ejercicio 3 - TIR'!$D$22)*(1-P694)))</f>
        <v>0.177320449100844</v>
      </c>
      <c r="R694" s="24">
        <f ca="1" t="shared" si="5154"/>
        <v>0.116992640525681</v>
      </c>
      <c r="S694" s="26">
        <f ca="1">IF(R694&lt;=('Ejercicio 3 - TIR'!$D$23-'Ejercicio 3 - TIR'!$C$23)/('Ejercicio 3 - TIR'!$E$23-'Ejercicio 3 - TIR'!$C$23),'Ejercicio 3 - TIR'!$C$23+SQRT(('Ejercicio 3 - TIR'!$E$23-'Ejercicio 3 - TIR'!$C$23)*('Ejercicio 3 - TIR'!$D$23-'Ejercicio 3 - TIR'!$C$23)*R694),'Ejercicio 3 - TIR'!$E$23-SQRT(('Ejercicio 3 - TIR'!$E$23-'Ejercicio 3 - TIR'!$C$23)*('Ejercicio 3 - TIR'!$E$23-'Ejercicio 3 - TIR'!$D$23)*(1-R694)))</f>
        <v>0.134511607524538</v>
      </c>
      <c r="T694" s="24">
        <f ca="1" t="shared" ref="T694:X694" si="5155">RAND()</f>
        <v>0.228471212883002</v>
      </c>
      <c r="U694" s="26">
        <f ca="1">IF(T694&lt;=('Ejercicio 3 - TIR'!$D$24-'Ejercicio 3 - TIR'!$C$24)/('Ejercicio 3 - TIR'!$E$24-'Ejercicio 3 - TIR'!$C$24),'Ejercicio 3 - TIR'!$C$24+SQRT(('Ejercicio 3 - TIR'!$E$24-'Ejercicio 3 - TIR'!$C$24)*('Ejercicio 3 - TIR'!$D$24-'Ejercicio 3 - TIR'!$C$24)*T694),'Ejercicio 3 - TIR'!$E$24-SQRT(('Ejercicio 3 - TIR'!$E$24-'Ejercicio 3 - TIR'!$C$24)*('Ejercicio 3 - TIR'!$E$24-'Ejercicio 3 - TIR'!$D$24)*(1-T694)))</f>
        <v>0.171904098864238</v>
      </c>
      <c r="V694" s="24">
        <f ca="1" t="shared" si="5155"/>
        <v>0.828237403681762</v>
      </c>
      <c r="W694" s="26">
        <f ca="1">IF(V694&lt;=('Ejercicio 3 - TIR'!$D$25-'Ejercicio 3 - TIR'!$C$25)/('Ejercicio 3 - TIR'!$E$25-'Ejercicio 3 - TIR'!$C$25),'Ejercicio 3 - TIR'!$C$25+SQRT(('Ejercicio 3 - TIR'!$E$25-'Ejercicio 3 - TIR'!$C$25)*('Ejercicio 3 - TIR'!$D$25-'Ejercicio 3 - TIR'!$C$25)*V694),'Ejercicio 3 - TIR'!$E$25-SQRT(('Ejercicio 3 - TIR'!$E$25-'Ejercicio 3 - TIR'!$C$25)*('Ejercicio 3 - TIR'!$E$25-'Ejercicio 3 - TIR'!$D$25)*(1-V694)))</f>
        <v>0.225481250294645</v>
      </c>
      <c r="X694" s="24">
        <f ca="1" t="shared" si="5155"/>
        <v>0.0655899754333742</v>
      </c>
      <c r="Y694" s="26">
        <f ca="1">IF(X694&lt;=('Ejercicio 3 - TIR'!$D$26-'Ejercicio 3 - TIR'!$C$26)/('Ejercicio 3 - TIR'!$E$26-'Ejercicio 3 - TIR'!$C$26),'Ejercicio 3 - TIR'!$C$26+SQRT(('Ejercicio 3 - TIR'!$E$26-'Ejercicio 3 - TIR'!$C$26)*('Ejercicio 3 - TIR'!$D$26-'Ejercicio 3 - TIR'!$C$26)*X694),'Ejercicio 3 - TIR'!$E$26-SQRT(('Ejercicio 3 - TIR'!$E$26-'Ejercicio 3 - TIR'!$C$26)*('Ejercicio 3 - TIR'!$E$26-'Ejercicio 3 - TIR'!$D$26)*(1-X694)))</f>
        <v>0.203307626898516</v>
      </c>
      <c r="Z694" s="24">
        <f ca="1" t="shared" si="4764"/>
        <v>1.17732044910084</v>
      </c>
      <c r="AA694" s="24">
        <f ca="1" t="shared" si="4765"/>
        <v>1.33568371528091</v>
      </c>
      <c r="AB694" s="24">
        <f ca="1" t="shared" si="4766"/>
        <v>1.56529322072391</v>
      </c>
      <c r="AC694" s="24">
        <f ca="1" t="shared" si="4767"/>
        <v>1.91823749321047</v>
      </c>
      <c r="AD694" s="24">
        <f ca="1" t="shared" si="4768"/>
        <v>2.30822980578285</v>
      </c>
      <c r="AE694" s="23">
        <f ca="1" t="shared" si="4769"/>
        <v>5641.90774611577</v>
      </c>
      <c r="AF694" s="23">
        <f ca="1" t="shared" si="4770"/>
        <v>6400.80982655094</v>
      </c>
      <c r="AG694" s="23">
        <f ca="1" t="shared" si="4771"/>
        <v>7501.13527178554</v>
      </c>
      <c r="AH694" s="23">
        <f ca="1" t="shared" si="4772"/>
        <v>9192.50063149701</v>
      </c>
      <c r="AI694" s="23">
        <f ca="1" t="shared" si="4773"/>
        <v>11061.4061201498</v>
      </c>
      <c r="AJ694" s="25">
        <f ca="1" t="shared" si="4774"/>
        <v>48604.2076465963</v>
      </c>
      <c r="AK694" s="25">
        <f ca="1" t="shared" si="4775"/>
        <v>57008.0988127759</v>
      </c>
      <c r="AL694" s="25">
        <f ca="1" t="shared" si="4776"/>
        <v>61298.99994622</v>
      </c>
      <c r="AM694" s="25">
        <f ca="1" t="shared" si="4777"/>
        <v>71597.9823781972</v>
      </c>
      <c r="AN694" s="25">
        <f ca="1" t="shared" si="4778"/>
        <v>96562.8356461667</v>
      </c>
      <c r="AO694" s="25">
        <f ca="1">C694/'Ejercicio 3 - TIR'!$D$7</f>
        <v>16996.5434575187</v>
      </c>
      <c r="AP694" s="25">
        <f ca="1" t="shared" si="4779"/>
        <v>31607.6641890776</v>
      </c>
      <c r="AQ694" s="25">
        <f ca="1" t="shared" si="4780"/>
        <v>40011.5553552571</v>
      </c>
      <c r="AR694" s="25">
        <f ca="1" t="shared" si="4781"/>
        <v>44302.4564887013</v>
      </c>
      <c r="AS694" s="25">
        <f ca="1" t="shared" si="4782"/>
        <v>54601.4389206785</v>
      </c>
      <c r="AT694" s="25">
        <f ca="1" t="shared" si="4783"/>
        <v>79566.292188648</v>
      </c>
      <c r="AU694" s="25">
        <f ca="1">AP694*'Ejercicio 3 - TIR'!$D$5</f>
        <v>15803.8320945388</v>
      </c>
      <c r="AV694" s="25">
        <f ca="1">AQ694*'Ejercicio 3 - TIR'!$D$5</f>
        <v>20005.7776776286</v>
      </c>
      <c r="AW694" s="25">
        <f ca="1">AR694*'Ejercicio 3 - TIR'!$D$5</f>
        <v>22151.2282443507</v>
      </c>
      <c r="AX694" s="25">
        <f ca="1">AS694*'Ejercicio 3 - TIR'!$D$5</f>
        <v>27300.7194603392</v>
      </c>
      <c r="AY694" s="25">
        <f ca="1">AT694*'Ejercicio 3 - TIR'!$D$5</f>
        <v>39783.146094324</v>
      </c>
      <c r="AZ694" s="25">
        <f ca="1" t="shared" ref="AZ694:BD694" si="5156">AJ694-AU694-AE694</f>
        <v>27158.4678059417</v>
      </c>
      <c r="BA694" s="25">
        <f ca="1" t="shared" si="5156"/>
        <v>30601.5113085963</v>
      </c>
      <c r="BB694" s="25">
        <f ca="1" t="shared" si="5156"/>
        <v>31646.6364300838</v>
      </c>
      <c r="BC694" s="25">
        <f ca="1" t="shared" si="5156"/>
        <v>35104.762286361</v>
      </c>
      <c r="BD694" s="25">
        <f ca="1" t="shared" si="5156"/>
        <v>45718.2834316929</v>
      </c>
      <c r="BE694" s="25">
        <f ca="1" t="shared" ref="BE694:BI694" si="5157">AZ694/Z694</f>
        <v>23068.0337088203</v>
      </c>
      <c r="BF694" s="25">
        <f ca="1" t="shared" si="5157"/>
        <v>22910.7467273122</v>
      </c>
      <c r="BG694" s="25">
        <f ca="1" t="shared" si="5157"/>
        <v>20217.7049073579</v>
      </c>
      <c r="BH694" s="25">
        <f ca="1" t="shared" si="5157"/>
        <v>18300.5297366009</v>
      </c>
      <c r="BI694" s="25">
        <f ca="1" t="shared" si="5157"/>
        <v>19806.6428728864</v>
      </c>
      <c r="BJ694" s="25">
        <f ca="1" t="shared" si="4786"/>
        <v>73442.2887326173</v>
      </c>
      <c r="BK694" s="25">
        <f ca="1" t="shared" si="4787"/>
        <v>39231.9282039282</v>
      </c>
      <c r="BL694" s="25">
        <f ca="1" t="shared" si="4788"/>
        <v>112674.216936546</v>
      </c>
      <c r="BM694" s="25">
        <f ca="1">BK694*'Ejercicio 3 - TIR'!$D$5</f>
        <v>19615.9641019641</v>
      </c>
      <c r="BN694" s="25">
        <f ca="1" t="shared" si="4789"/>
        <v>93058.2528345814</v>
      </c>
      <c r="BO694" s="25">
        <f ca="1" t="shared" si="4790"/>
        <v>40315.8526943205</v>
      </c>
      <c r="BP694" s="25">
        <f ca="1" t="shared" si="4791"/>
        <v>-116800.298253155</v>
      </c>
      <c r="BQ694" s="25">
        <f ca="1" t="shared" ref="BQ694:BT694" si="5158">BE694</f>
        <v>23068.0337088203</v>
      </c>
      <c r="BR694" s="25">
        <f ca="1" t="shared" si="5158"/>
        <v>22910.7467273122</v>
      </c>
      <c r="BS694" s="25">
        <f ca="1" t="shared" si="5158"/>
        <v>20217.7049073579</v>
      </c>
      <c r="BT694" s="25">
        <f ca="1" t="shared" si="5158"/>
        <v>18300.5297366009</v>
      </c>
      <c r="BU694" s="25">
        <f ca="1" t="shared" si="4793"/>
        <v>60122.4955672069</v>
      </c>
      <c r="BV694" s="27">
        <f ca="1" t="shared" si="4794"/>
        <v>6.47375755357267</v>
      </c>
    </row>
    <row r="695" ht="15" customHeight="1" spans="1:74">
      <c r="A695" s="23">
        <v>694</v>
      </c>
      <c r="B695" s="24">
        <f ca="1" t="shared" ref="B695:F695" si="5159">RAND()</f>
        <v>0.321603703519775</v>
      </c>
      <c r="C695" s="25">
        <f ca="1">IF(B695&lt;=('Ejercicio 3 - TIR'!$D$13-'Ejercicio 3 - TIR'!$C$13)/('Ejercicio 3 - TIR'!$E$13-'Ejercicio 3 - TIR'!$C$13),'Ejercicio 3 - TIR'!$C$13+SQRT(('Ejercicio 3 - TIR'!$E$13-'Ejercicio 3 - TIR'!$C$13)*('Ejercicio 3 - TIR'!$D$13-'Ejercicio 3 - TIR'!$C$13)*B695),'Ejercicio 3 - TIR'!$E$13-SQRT(('Ejercicio 3 - TIR'!$E$13-'Ejercicio 3 - TIR'!$C$13)*('Ejercicio 3 - TIR'!$E$13-'Ejercicio 3 - TIR'!$D$13)*(1-B695)))</f>
        <v>71467.9906810567</v>
      </c>
      <c r="D695" s="24">
        <f ca="1" t="shared" si="5159"/>
        <v>0.717000430034596</v>
      </c>
      <c r="E695" s="25">
        <f ca="1">IF(D695&lt;=('Ejercicio 3 - TIR'!$D$14-'Ejercicio 3 - TIR'!$C$14)/('Ejercicio 3 - TIR'!$E$14-'Ejercicio 3 - TIR'!$C$14),'Ejercicio 3 - TIR'!$C$14+SQRT(('Ejercicio 3 - TIR'!$E$14-'Ejercicio 3 - TIR'!$C$14)*('Ejercicio 3 - TIR'!$D$14-'Ejercicio 3 - TIR'!$C$14)*D695),'Ejercicio 3 - TIR'!$E$14-SQRT(('Ejercicio 3 - TIR'!$E$14-'Ejercicio 3 - TIR'!$C$14)*('Ejercicio 3 - TIR'!$E$14-'Ejercicio 3 - TIR'!$D$14)*(1-D695)))</f>
        <v>33484.6384985321</v>
      </c>
      <c r="F695" s="24">
        <f ca="1" t="shared" si="5159"/>
        <v>0.6936514750523</v>
      </c>
      <c r="G695" s="25">
        <f ca="1">IF(F695&lt;=('Ejercicio 3 - TIR'!$D$18-'Ejercicio 3 - TIR'!$C$18)/('Ejercicio 3 - TIR'!$E$18-'Ejercicio 3 - TIR'!$C$18),'Ejercicio 3 - TIR'!$C$18+SQRT(('Ejercicio 3 - TIR'!$E$18-'Ejercicio 3 - TIR'!$C$18)*('Ejercicio 3 - TIR'!$D$18-'Ejercicio 3 - TIR'!$C$18)*F695),'Ejercicio 3 - TIR'!$E$18-SQRT(('Ejercicio 3 - TIR'!$E$18-'Ejercicio 3 - TIR'!$C$18)*('Ejercicio 3 - TIR'!$E$18-'Ejercicio 3 - TIR'!$D$18)*(1-F695)))</f>
        <v>40206.6567647332</v>
      </c>
      <c r="H695" s="24">
        <f ca="1" t="shared" ref="H695:L695" si="5160">RAND()</f>
        <v>0.0515566167062558</v>
      </c>
      <c r="I695" s="25">
        <f ca="1">IF(H695&lt;=('Ejercicio 3 - TIR'!$D$18-'Ejercicio 3 - TIR'!$C$18)/('Ejercicio 3 - TIR'!$E$18-'Ejercicio 3 - TIR'!$C$18),'Ejercicio 3 - TIR'!$C$18+SQRT(('Ejercicio 3 - TIR'!$E$18-'Ejercicio 3 - TIR'!$C$18)*('Ejercicio 3 - TIR'!$D$18-'Ejercicio 3 - TIR'!$C$18)*H695),'Ejercicio 3 - TIR'!$E$18-SQRT(('Ejercicio 3 - TIR'!$E$18-'Ejercicio 3 - TIR'!$C$18)*('Ejercicio 3 - TIR'!$E$18-'Ejercicio 3 - TIR'!$D$18)*(1-H695)))</f>
        <v>32780.9157675015</v>
      </c>
      <c r="J695" s="24">
        <f ca="1" t="shared" si="5160"/>
        <v>0.711653463356538</v>
      </c>
      <c r="K695" s="25">
        <f ca="1">IF(J695&lt;=('Ejercicio 3 - TIR'!$D$18-'Ejercicio 3 - TIR'!$C$18)/('Ejercicio 3 - TIR'!$E$18-'Ejercicio 3 - TIR'!$C$18),'Ejercicio 3 - TIR'!$C$18+SQRT(('Ejercicio 3 - TIR'!$E$18-'Ejercicio 3 - TIR'!$C$18)*('Ejercicio 3 - TIR'!$D$18-'Ejercicio 3 - TIR'!$C$18)*J695),'Ejercicio 3 - TIR'!$E$18-SQRT(('Ejercicio 3 - TIR'!$E$18-'Ejercicio 3 - TIR'!$C$18)*('Ejercicio 3 - TIR'!$E$18-'Ejercicio 3 - TIR'!$D$18)*(1-J695)))</f>
        <v>40349.6247196318</v>
      </c>
      <c r="L695" s="24">
        <f ca="1" t="shared" si="5160"/>
        <v>0.436265090330994</v>
      </c>
      <c r="M695" s="25">
        <f ca="1">IF(L695&lt;=('Ejercicio 3 - TIR'!$D$18-'Ejercicio 3 - TIR'!$C$18)/('Ejercicio 3 - TIR'!$E$18-'Ejercicio 3 - TIR'!$C$18),'Ejercicio 3 - TIR'!$C$18+SQRT(('Ejercicio 3 - TIR'!$E$18-'Ejercicio 3 - TIR'!$C$18)*('Ejercicio 3 - TIR'!$D$18-'Ejercicio 3 - TIR'!$C$18)*L695),'Ejercicio 3 - TIR'!$E$18-SQRT(('Ejercicio 3 - TIR'!$E$18-'Ejercicio 3 - TIR'!$C$18)*('Ejercicio 3 - TIR'!$E$18-'Ejercicio 3 - TIR'!$D$18)*(1-L695)))</f>
        <v>38089.4847518027</v>
      </c>
      <c r="N695" s="24">
        <f ca="1" t="shared" ref="N695:R695" si="5161">RAND()</f>
        <v>0.515542530580588</v>
      </c>
      <c r="O695" s="25">
        <f ca="1">IF(N695&lt;=('Ejercicio 3 - TIR'!$D$18-'Ejercicio 3 - TIR'!$C$18)/('Ejercicio 3 - TIR'!$E$18-'Ejercicio 3 - TIR'!$C$18),'Ejercicio 3 - TIR'!$C$18+SQRT(('Ejercicio 3 - TIR'!$E$18-'Ejercicio 3 - TIR'!$C$18)*('Ejercicio 3 - TIR'!$D$18-'Ejercicio 3 - TIR'!$C$18)*N695),'Ejercicio 3 - TIR'!$E$18-SQRT(('Ejercicio 3 - TIR'!$E$18-'Ejercicio 3 - TIR'!$C$18)*('Ejercicio 3 - TIR'!$E$18-'Ejercicio 3 - TIR'!$D$18)*(1-N695)))</f>
        <v>38793.8262199732</v>
      </c>
      <c r="P695" s="24">
        <f ca="1" t="shared" si="5161"/>
        <v>0.886275362537238</v>
      </c>
      <c r="Q695" s="26">
        <f ca="1">IF(P695&lt;=('Ejercicio 3 - TIR'!$D$22-'Ejercicio 3 - TIR'!$C$22)/('Ejercicio 3 - TIR'!$E$22-'Ejercicio 3 - TIR'!$C$22),'Ejercicio 3 - TIR'!$C$22+SQRT(('Ejercicio 3 - TIR'!$E$22-'Ejercicio 3 - TIR'!$C$22)*('Ejercicio 3 - TIR'!$D$22-'Ejercicio 3 - TIR'!$C$22)*P695),'Ejercicio 3 - TIR'!$E$22-SQRT(('Ejercicio 3 - TIR'!$E$22-'Ejercicio 3 - TIR'!$C$22)*('Ejercicio 3 - TIR'!$E$22-'Ejercicio 3 - TIR'!$D$22)*(1-P695)))</f>
        <v>0.165692507297469</v>
      </c>
      <c r="R695" s="24">
        <f ca="1" t="shared" si="5161"/>
        <v>0.656743120316833</v>
      </c>
      <c r="S695" s="26">
        <f ca="1">IF(R695&lt;=('Ejercicio 3 - TIR'!$D$23-'Ejercicio 3 - TIR'!$C$23)/('Ejercicio 3 - TIR'!$E$23-'Ejercicio 3 - TIR'!$C$23),'Ejercicio 3 - TIR'!$C$23+SQRT(('Ejercicio 3 - TIR'!$E$23-'Ejercicio 3 - TIR'!$C$23)*('Ejercicio 3 - TIR'!$D$23-'Ejercicio 3 - TIR'!$C$23)*R695),'Ejercicio 3 - TIR'!$E$23-SQRT(('Ejercicio 3 - TIR'!$E$23-'Ejercicio 3 - TIR'!$C$23)*('Ejercicio 3 - TIR'!$E$23-'Ejercicio 3 - TIR'!$D$23)*(1-R695)))</f>
        <v>0.155143162239945</v>
      </c>
      <c r="T695" s="24">
        <f ca="1" t="shared" ref="T695:X695" si="5162">RAND()</f>
        <v>0.948077099020157</v>
      </c>
      <c r="U695" s="26">
        <f ca="1">IF(T695&lt;=('Ejercicio 3 - TIR'!$D$24-'Ejercicio 3 - TIR'!$C$24)/('Ejercicio 3 - TIR'!$E$24-'Ejercicio 3 - TIR'!$C$24),'Ejercicio 3 - TIR'!$C$24+SQRT(('Ejercicio 3 - TIR'!$E$24-'Ejercicio 3 - TIR'!$C$24)*('Ejercicio 3 - TIR'!$D$24-'Ejercicio 3 - TIR'!$C$24)*T695),'Ejercicio 3 - TIR'!$E$24-SQRT(('Ejercicio 3 - TIR'!$E$24-'Ejercicio 3 - TIR'!$C$24)*('Ejercicio 3 - TIR'!$E$24-'Ejercicio 3 - TIR'!$D$24)*(1-T695)))</f>
        <v>0.20794246614172</v>
      </c>
      <c r="V695" s="24">
        <f ca="1" t="shared" si="5162"/>
        <v>0.47058330763366</v>
      </c>
      <c r="W695" s="26">
        <f ca="1">IF(V695&lt;=('Ejercicio 3 - TIR'!$D$25-'Ejercicio 3 - TIR'!$C$25)/('Ejercicio 3 - TIR'!$E$25-'Ejercicio 3 - TIR'!$C$25),'Ejercicio 3 - TIR'!$C$25+SQRT(('Ejercicio 3 - TIR'!$E$25-'Ejercicio 3 - TIR'!$C$25)*('Ejercicio 3 - TIR'!$D$25-'Ejercicio 3 - TIR'!$C$25)*V695),'Ejercicio 3 - TIR'!$E$25-SQRT(('Ejercicio 3 - TIR'!$E$25-'Ejercicio 3 - TIR'!$C$25)*('Ejercicio 3 - TIR'!$E$25-'Ejercicio 3 - TIR'!$D$25)*(1-V695)))</f>
        <v>0.20695399643077</v>
      </c>
      <c r="X695" s="24">
        <f ca="1" t="shared" si="5162"/>
        <v>0.296929944905715</v>
      </c>
      <c r="Y695" s="26">
        <f ca="1">IF(X695&lt;=('Ejercicio 3 - TIR'!$D$26-'Ejercicio 3 - TIR'!$C$26)/('Ejercicio 3 - TIR'!$E$26-'Ejercicio 3 - TIR'!$C$26),'Ejercicio 3 - TIR'!$C$26+SQRT(('Ejercicio 3 - TIR'!$E$26-'Ejercicio 3 - TIR'!$C$26)*('Ejercicio 3 - TIR'!$D$26-'Ejercicio 3 - TIR'!$C$26)*X695),'Ejercicio 3 - TIR'!$E$26-SQRT(('Ejercicio 3 - TIR'!$E$26-'Ejercicio 3 - TIR'!$C$26)*('Ejercicio 3 - TIR'!$E$26-'Ejercicio 3 - TIR'!$D$26)*(1-X695)))</f>
        <v>0.21831449895805</v>
      </c>
      <c r="Z695" s="24">
        <f ca="1" t="shared" si="4764"/>
        <v>1.16569250729747</v>
      </c>
      <c r="AA695" s="24">
        <f ca="1" t="shared" si="4765"/>
        <v>1.34654172907901</v>
      </c>
      <c r="AB695" s="24">
        <f ca="1" t="shared" si="4766"/>
        <v>1.62654493698643</v>
      </c>
      <c r="AC695" s="24">
        <f ca="1" t="shared" si="4767"/>
        <v>1.96316491207001</v>
      </c>
      <c r="AD695" s="24">
        <f ca="1" t="shared" si="4768"/>
        <v>2.3917522762206</v>
      </c>
      <c r="AE695" s="23">
        <f ca="1" t="shared" si="4769"/>
        <v>5548.15370877114</v>
      </c>
      <c r="AF695" s="23">
        <f ca="1" t="shared" si="4770"/>
        <v>6408.91181974318</v>
      </c>
      <c r="AG695" s="23">
        <f ca="1" t="shared" si="4771"/>
        <v>7741.59674882539</v>
      </c>
      <c r="AH695" s="23">
        <f ca="1" t="shared" si="4772"/>
        <v>9343.75113475026</v>
      </c>
      <c r="AI695" s="23">
        <f ca="1" t="shared" si="4773"/>
        <v>11383.627482122</v>
      </c>
      <c r="AJ695" s="25">
        <f ca="1" t="shared" si="4774"/>
        <v>46868.5985341307</v>
      </c>
      <c r="AK695" s="25">
        <f ca="1" t="shared" si="4775"/>
        <v>44140.8709983648</v>
      </c>
      <c r="AL695" s="25">
        <f ca="1" t="shared" si="4776"/>
        <v>65630.4777970198</v>
      </c>
      <c r="AM695" s="25">
        <f ca="1" t="shared" si="4777"/>
        <v>74775.9399835649</v>
      </c>
      <c r="AN695" s="25">
        <f ca="1" t="shared" si="4778"/>
        <v>92785.2221649273</v>
      </c>
      <c r="AO695" s="25">
        <f ca="1">C695/'Ejercicio 3 - TIR'!$D$7</f>
        <v>14293.5981362113</v>
      </c>
      <c r="AP695" s="25">
        <f ca="1" t="shared" si="4779"/>
        <v>32575.0003979193</v>
      </c>
      <c r="AQ695" s="25">
        <f ca="1" t="shared" si="4780"/>
        <v>29847.2728621535</v>
      </c>
      <c r="AR695" s="25">
        <f ca="1" t="shared" si="4781"/>
        <v>51336.8796608084</v>
      </c>
      <c r="AS695" s="25">
        <f ca="1" t="shared" si="4782"/>
        <v>60482.3418473535</v>
      </c>
      <c r="AT695" s="25">
        <f ca="1" t="shared" si="4783"/>
        <v>78491.624028716</v>
      </c>
      <c r="AU695" s="25">
        <f ca="1">AP695*'Ejercicio 3 - TIR'!$D$5</f>
        <v>16287.5001989597</v>
      </c>
      <c r="AV695" s="25">
        <f ca="1">AQ695*'Ejercicio 3 - TIR'!$D$5</f>
        <v>14923.6364310767</v>
      </c>
      <c r="AW695" s="25">
        <f ca="1">AR695*'Ejercicio 3 - TIR'!$D$5</f>
        <v>25668.4398304042</v>
      </c>
      <c r="AX695" s="25">
        <f ca="1">AS695*'Ejercicio 3 - TIR'!$D$5</f>
        <v>30241.1709236768</v>
      </c>
      <c r="AY695" s="25">
        <f ca="1">AT695*'Ejercicio 3 - TIR'!$D$5</f>
        <v>39245.812014358</v>
      </c>
      <c r="AZ695" s="25">
        <f ca="1" t="shared" ref="AZ695:BD695" si="5163">AJ695-AU695-AE695</f>
        <v>25032.9446263999</v>
      </c>
      <c r="BA695" s="25">
        <f ca="1" t="shared" si="5163"/>
        <v>22808.3227475449</v>
      </c>
      <c r="BB695" s="25">
        <f ca="1" t="shared" si="5163"/>
        <v>32220.4412177902</v>
      </c>
      <c r="BC695" s="25">
        <f ca="1" t="shared" si="5163"/>
        <v>35191.0179251378</v>
      </c>
      <c r="BD695" s="25">
        <f ca="1" t="shared" si="5163"/>
        <v>42155.7826684474</v>
      </c>
      <c r="BE695" s="25">
        <f ca="1" t="shared" ref="BE695:BI695" si="5164">AZ695/Z695</f>
        <v>21474.7409541441</v>
      </c>
      <c r="BF695" s="25">
        <f ca="1" t="shared" si="5164"/>
        <v>16938.4447989926</v>
      </c>
      <c r="BG695" s="25">
        <f ca="1" t="shared" si="5164"/>
        <v>19809.1306825413</v>
      </c>
      <c r="BH695" s="25">
        <f ca="1" t="shared" si="5164"/>
        <v>17925.6555110449</v>
      </c>
      <c r="BI695" s="25">
        <f ca="1" t="shared" si="5164"/>
        <v>17625.4803173266</v>
      </c>
      <c r="BJ695" s="25">
        <f ca="1" t="shared" si="4786"/>
        <v>80086.960347288</v>
      </c>
      <c r="BK695" s="25">
        <f ca="1" t="shared" si="4787"/>
        <v>34186.745877666</v>
      </c>
      <c r="BL695" s="25">
        <f ca="1" t="shared" si="4788"/>
        <v>114273.706224954</v>
      </c>
      <c r="BM695" s="25">
        <f ca="1">BK695*'Ejercicio 3 - TIR'!$D$5</f>
        <v>17093.372938833</v>
      </c>
      <c r="BN695" s="25">
        <f ca="1" t="shared" si="4789"/>
        <v>97180.333286121</v>
      </c>
      <c r="BO695" s="25">
        <f ca="1" t="shared" si="4790"/>
        <v>40631.4375666377</v>
      </c>
      <c r="BP695" s="25">
        <f ca="1" t="shared" si="4791"/>
        <v>-104952.629179589</v>
      </c>
      <c r="BQ695" s="25">
        <f ca="1" t="shared" ref="BQ695:BT695" si="5165">BE695</f>
        <v>21474.7409541441</v>
      </c>
      <c r="BR695" s="25">
        <f ca="1" t="shared" si="5165"/>
        <v>16938.4447989926</v>
      </c>
      <c r="BS695" s="25">
        <f ca="1" t="shared" si="5165"/>
        <v>19809.1306825413</v>
      </c>
      <c r="BT695" s="25">
        <f ca="1" t="shared" si="5165"/>
        <v>17925.6555110449</v>
      </c>
      <c r="BU695" s="25">
        <f ca="1" t="shared" si="4793"/>
        <v>58256.9178839644</v>
      </c>
      <c r="BV695" s="27">
        <f ca="1" t="shared" si="4794"/>
        <v>7.38752706327652</v>
      </c>
    </row>
    <row r="696" ht="15" customHeight="1" spans="1:74">
      <c r="A696" s="23">
        <v>695</v>
      </c>
      <c r="B696" s="24">
        <f ca="1" t="shared" ref="B696:F696" si="5166">RAND()</f>
        <v>0.930477140891878</v>
      </c>
      <c r="C696" s="25">
        <f ca="1">IF(B696&lt;=('Ejercicio 3 - TIR'!$D$13-'Ejercicio 3 - TIR'!$C$13)/('Ejercicio 3 - TIR'!$E$13-'Ejercicio 3 - TIR'!$C$13),'Ejercicio 3 - TIR'!$C$13+SQRT(('Ejercicio 3 - TIR'!$E$13-'Ejercicio 3 - TIR'!$C$13)*('Ejercicio 3 - TIR'!$D$13-'Ejercicio 3 - TIR'!$C$13)*B696),'Ejercicio 3 - TIR'!$E$13-SQRT(('Ejercicio 3 - TIR'!$E$13-'Ejercicio 3 - TIR'!$C$13)*('Ejercicio 3 - TIR'!$E$13-'Ejercicio 3 - TIR'!$D$13)*(1-B696)))</f>
        <v>90866.1382247296</v>
      </c>
      <c r="D696" s="24">
        <f ca="1" t="shared" si="5166"/>
        <v>0.187322757812302</v>
      </c>
      <c r="E696" s="25">
        <f ca="1">IF(D696&lt;=('Ejercicio 3 - TIR'!$D$14-'Ejercicio 3 - TIR'!$C$14)/('Ejercicio 3 - TIR'!$E$14-'Ejercicio 3 - TIR'!$C$14),'Ejercicio 3 - TIR'!$C$14+SQRT(('Ejercicio 3 - TIR'!$E$14-'Ejercicio 3 - TIR'!$C$14)*('Ejercicio 3 - TIR'!$D$14-'Ejercicio 3 - TIR'!$C$14)*D696),'Ejercicio 3 - TIR'!$E$14-SQRT(('Ejercicio 3 - TIR'!$E$14-'Ejercicio 3 - TIR'!$C$14)*('Ejercicio 3 - TIR'!$E$14-'Ejercicio 3 - TIR'!$D$14)*(1-D696)))</f>
        <v>28748.227159061</v>
      </c>
      <c r="F696" s="24">
        <f ca="1" t="shared" si="5166"/>
        <v>0.119005248041331</v>
      </c>
      <c r="G696" s="25">
        <f ca="1">IF(F696&lt;=('Ejercicio 3 - TIR'!$D$18-'Ejercicio 3 - TIR'!$C$18)/('Ejercicio 3 - TIR'!$E$18-'Ejercicio 3 - TIR'!$C$18),'Ejercicio 3 - TIR'!$C$18+SQRT(('Ejercicio 3 - TIR'!$E$18-'Ejercicio 3 - TIR'!$C$18)*('Ejercicio 3 - TIR'!$D$18-'Ejercicio 3 - TIR'!$C$18)*F696),'Ejercicio 3 - TIR'!$E$18-SQRT(('Ejercicio 3 - TIR'!$E$18-'Ejercicio 3 - TIR'!$C$18)*('Ejercicio 3 - TIR'!$E$18-'Ejercicio 3 - TIR'!$D$18)*(1-F696)))</f>
        <v>34225.0191959564</v>
      </c>
      <c r="H696" s="24">
        <f ca="1" t="shared" ref="H696:L696" si="5167">RAND()</f>
        <v>0.23841443583284</v>
      </c>
      <c r="I696" s="25">
        <f ca="1">IF(H696&lt;=('Ejercicio 3 - TIR'!$D$18-'Ejercicio 3 - TIR'!$C$18)/('Ejercicio 3 - TIR'!$E$18-'Ejercicio 3 - TIR'!$C$18),'Ejercicio 3 - TIR'!$C$18+SQRT(('Ejercicio 3 - TIR'!$E$18-'Ejercicio 3 - TIR'!$C$18)*('Ejercicio 3 - TIR'!$D$18-'Ejercicio 3 - TIR'!$C$18)*H696),'Ejercicio 3 - TIR'!$E$18-SQRT(('Ejercicio 3 - TIR'!$E$18-'Ejercicio 3 - TIR'!$C$18)*('Ejercicio 3 - TIR'!$E$18-'Ejercicio 3 - TIR'!$D$18)*(1-H696)))</f>
        <v>35980.1476047775</v>
      </c>
      <c r="J696" s="24">
        <f ca="1" t="shared" si="5167"/>
        <v>0.197658710031169</v>
      </c>
      <c r="K696" s="25">
        <f ca="1">IF(J696&lt;=('Ejercicio 3 - TIR'!$D$18-'Ejercicio 3 - TIR'!$C$18)/('Ejercicio 3 - TIR'!$E$18-'Ejercicio 3 - TIR'!$C$18),'Ejercicio 3 - TIR'!$C$18+SQRT(('Ejercicio 3 - TIR'!$E$18-'Ejercicio 3 - TIR'!$C$18)*('Ejercicio 3 - TIR'!$D$18-'Ejercicio 3 - TIR'!$C$18)*J696),'Ejercicio 3 - TIR'!$E$18-SQRT(('Ejercicio 3 - TIR'!$E$18-'Ejercicio 3 - TIR'!$C$18)*('Ejercicio 3 - TIR'!$E$18-'Ejercicio 3 - TIR'!$D$18)*(1-J696)))</f>
        <v>35445.0717630418</v>
      </c>
      <c r="L696" s="24">
        <f ca="1" t="shared" si="5167"/>
        <v>0.709893502668558</v>
      </c>
      <c r="M696" s="25">
        <f ca="1">IF(L696&lt;=('Ejercicio 3 - TIR'!$D$18-'Ejercicio 3 - TIR'!$C$18)/('Ejercicio 3 - TIR'!$E$18-'Ejercicio 3 - TIR'!$C$18),'Ejercicio 3 - TIR'!$C$18+SQRT(('Ejercicio 3 - TIR'!$E$18-'Ejercicio 3 - TIR'!$C$18)*('Ejercicio 3 - TIR'!$D$18-'Ejercicio 3 - TIR'!$C$18)*L696),'Ejercicio 3 - TIR'!$E$18-SQRT(('Ejercicio 3 - TIR'!$E$18-'Ejercicio 3 - TIR'!$C$18)*('Ejercicio 3 - TIR'!$E$18-'Ejercicio 3 - TIR'!$D$18)*(1-L696)))</f>
        <v>40335.4542236293</v>
      </c>
      <c r="N696" s="24">
        <f ca="1" t="shared" ref="N696:R696" si="5168">RAND()</f>
        <v>0.613760998174097</v>
      </c>
      <c r="O696" s="25">
        <f ca="1">IF(N696&lt;=('Ejercicio 3 - TIR'!$D$18-'Ejercicio 3 - TIR'!$C$18)/('Ejercicio 3 - TIR'!$E$18-'Ejercicio 3 - TIR'!$C$18),'Ejercicio 3 - TIR'!$C$18+SQRT(('Ejercicio 3 - TIR'!$E$18-'Ejercicio 3 - TIR'!$C$18)*('Ejercicio 3 - TIR'!$D$18-'Ejercicio 3 - TIR'!$C$18)*N696),'Ejercicio 3 - TIR'!$E$18-SQRT(('Ejercicio 3 - TIR'!$E$18-'Ejercicio 3 - TIR'!$C$18)*('Ejercicio 3 - TIR'!$E$18-'Ejercicio 3 - TIR'!$D$18)*(1-N696)))</f>
        <v>39595.0064995348</v>
      </c>
      <c r="P696" s="24">
        <f ca="1" t="shared" si="5168"/>
        <v>0.366735406582376</v>
      </c>
      <c r="Q696" s="26">
        <f ca="1">IF(P696&lt;=('Ejercicio 3 - TIR'!$D$22-'Ejercicio 3 - TIR'!$C$22)/('Ejercicio 3 - TIR'!$E$22-'Ejercicio 3 - TIR'!$C$22),'Ejercicio 3 - TIR'!$C$22+SQRT(('Ejercicio 3 - TIR'!$E$22-'Ejercicio 3 - TIR'!$C$22)*('Ejercicio 3 - TIR'!$D$22-'Ejercicio 3 - TIR'!$C$22)*P696),'Ejercicio 3 - TIR'!$E$22-SQRT(('Ejercicio 3 - TIR'!$E$22-'Ejercicio 3 - TIR'!$C$22)*('Ejercicio 3 - TIR'!$E$22-'Ejercicio 3 - TIR'!$D$22)*(1-P696)))</f>
        <v>0.145692873172307</v>
      </c>
      <c r="R696" s="24">
        <f ca="1" t="shared" si="5168"/>
        <v>0.375749202310242</v>
      </c>
      <c r="S696" s="26">
        <f ca="1">IF(R696&lt;=('Ejercicio 3 - TIR'!$D$23-'Ejercicio 3 - TIR'!$C$23)/('Ejercicio 3 - TIR'!$E$23-'Ejercicio 3 - TIR'!$C$23),'Ejercicio 3 - TIR'!$C$23+SQRT(('Ejercicio 3 - TIR'!$E$23-'Ejercicio 3 - TIR'!$C$23)*('Ejercicio 3 - TIR'!$D$23-'Ejercicio 3 - TIR'!$C$23)*R696),'Ejercicio 3 - TIR'!$E$23-SQRT(('Ejercicio 3 - TIR'!$E$23-'Ejercicio 3 - TIR'!$C$23)*('Ejercicio 3 - TIR'!$E$23-'Ejercicio 3 - TIR'!$D$23)*(1-R696)))</f>
        <v>0.146006702293033</v>
      </c>
      <c r="T696" s="24">
        <f ca="1" t="shared" ref="T696:X696" si="5169">RAND()</f>
        <v>0.380506430688097</v>
      </c>
      <c r="U696" s="26">
        <f ca="1">IF(T696&lt;=('Ejercicio 3 - TIR'!$D$24-'Ejercicio 3 - TIR'!$C$24)/('Ejercicio 3 - TIR'!$E$24-'Ejercicio 3 - TIR'!$C$24),'Ejercicio 3 - TIR'!$C$24+SQRT(('Ejercicio 3 - TIR'!$E$24-'Ejercicio 3 - TIR'!$C$24)*('Ejercicio 3 - TIR'!$D$24-'Ejercicio 3 - TIR'!$C$24)*T696),'Ejercicio 3 - TIR'!$E$24-SQRT(('Ejercicio 3 - TIR'!$E$24-'Ejercicio 3 - TIR'!$C$24)*('Ejercicio 3 - TIR'!$E$24-'Ejercicio 3 - TIR'!$D$24)*(1-T696)))</f>
        <v>0.178267711340768</v>
      </c>
      <c r="V696" s="24">
        <f ca="1" t="shared" si="5169"/>
        <v>0.0281401797935719</v>
      </c>
      <c r="W696" s="26">
        <f ca="1">IF(V696&lt;=('Ejercicio 3 - TIR'!$D$25-'Ejercicio 3 - TIR'!$C$25)/('Ejercicio 3 - TIR'!$E$25-'Ejercicio 3 - TIR'!$C$25),'Ejercicio 3 - TIR'!$C$25+SQRT(('Ejercicio 3 - TIR'!$E$25-'Ejercicio 3 - TIR'!$C$25)*('Ejercicio 3 - TIR'!$D$25-'Ejercicio 3 - TIR'!$C$25)*V696),'Ejercicio 3 - TIR'!$E$25-SQRT(('Ejercicio 3 - TIR'!$E$25-'Ejercicio 3 - TIR'!$C$25)*('Ejercicio 3 - TIR'!$E$25-'Ejercicio 3 - TIR'!$D$25)*(1-V696)))</f>
        <v>0.186276643347443</v>
      </c>
      <c r="X696" s="24">
        <f ca="1" t="shared" si="5169"/>
        <v>0.804192855024147</v>
      </c>
      <c r="Y696" s="26">
        <f ca="1">IF(X696&lt;=('Ejercicio 3 - TIR'!$D$26-'Ejercicio 3 - TIR'!$C$26)/('Ejercicio 3 - TIR'!$E$26-'Ejercicio 3 - TIR'!$C$26),'Ejercicio 3 - TIR'!$C$26+SQRT(('Ejercicio 3 - TIR'!$E$26-'Ejercicio 3 - TIR'!$C$26)*('Ejercicio 3 - TIR'!$D$26-'Ejercicio 3 - TIR'!$C$26)*X696),'Ejercicio 3 - TIR'!$E$26-SQRT(('Ejercicio 3 - TIR'!$E$26-'Ejercicio 3 - TIR'!$C$26)*('Ejercicio 3 - TIR'!$E$26-'Ejercicio 3 - TIR'!$D$26)*(1-X696)))</f>
        <v>0.247482949351615</v>
      </c>
      <c r="Z696" s="24">
        <f ca="1" t="shared" si="4764"/>
        <v>1.14569287317231</v>
      </c>
      <c r="AA696" s="24">
        <f ca="1" t="shared" si="4765"/>
        <v>1.31297171142483</v>
      </c>
      <c r="AB696" s="24">
        <f ca="1" t="shared" si="4766"/>
        <v>1.5470321734757</v>
      </c>
      <c r="AC696" s="24">
        <f ca="1" t="shared" si="4767"/>
        <v>1.83520813390125</v>
      </c>
      <c r="AD696" s="24">
        <f ca="1" t="shared" si="4768"/>
        <v>2.28939085555321</v>
      </c>
      <c r="AE696" s="23">
        <f ca="1" t="shared" si="4769"/>
        <v>4188.41181341376</v>
      </c>
      <c r="AF696" s="23">
        <f ca="1" t="shared" si="4770"/>
        <v>4799.94801013549</v>
      </c>
      <c r="AG696" s="23">
        <f ca="1" t="shared" si="4771"/>
        <v>5655.62375645701</v>
      </c>
      <c r="AH696" s="23">
        <f ca="1" t="shared" si="4772"/>
        <v>6709.13436584588</v>
      </c>
      <c r="AI696" s="23">
        <f ca="1" t="shared" si="4773"/>
        <v>8369.5307263017</v>
      </c>
      <c r="AJ696" s="25">
        <f ca="1" t="shared" si="4774"/>
        <v>39211.3605769926</v>
      </c>
      <c r="AK696" s="25">
        <f ca="1" t="shared" si="4775"/>
        <v>47240.9159779626</v>
      </c>
      <c r="AL696" s="25">
        <f ca="1" t="shared" si="4776"/>
        <v>54834.6664085808</v>
      </c>
      <c r="AM696" s="25">
        <f ca="1" t="shared" si="4777"/>
        <v>74023.9536758061</v>
      </c>
      <c r="AN696" s="25">
        <f ca="1" t="shared" si="4778"/>
        <v>90648.4458056049</v>
      </c>
      <c r="AO696" s="25">
        <f ca="1">C696/'Ejercicio 3 - TIR'!$D$7</f>
        <v>18173.2276449459</v>
      </c>
      <c r="AP696" s="25">
        <f ca="1" t="shared" si="4779"/>
        <v>21038.1329320467</v>
      </c>
      <c r="AQ696" s="25">
        <f ca="1" t="shared" si="4780"/>
        <v>29067.6883330166</v>
      </c>
      <c r="AR696" s="25">
        <f ca="1" t="shared" si="4781"/>
        <v>36661.4387636349</v>
      </c>
      <c r="AS696" s="25">
        <f ca="1" t="shared" si="4782"/>
        <v>55850.7260308602</v>
      </c>
      <c r="AT696" s="25">
        <f ca="1" t="shared" si="4783"/>
        <v>72475.218160659</v>
      </c>
      <c r="AU696" s="25">
        <f ca="1">AP696*'Ejercicio 3 - TIR'!$D$5</f>
        <v>10519.0664660234</v>
      </c>
      <c r="AV696" s="25">
        <f ca="1">AQ696*'Ejercicio 3 - TIR'!$D$5</f>
        <v>14533.8441665083</v>
      </c>
      <c r="AW696" s="25">
        <f ca="1">AR696*'Ejercicio 3 - TIR'!$D$5</f>
        <v>18330.7193818174</v>
      </c>
      <c r="AX696" s="25">
        <f ca="1">AS696*'Ejercicio 3 - TIR'!$D$5</f>
        <v>27925.3630154301</v>
      </c>
      <c r="AY696" s="25">
        <f ca="1">AT696*'Ejercicio 3 - TIR'!$D$5</f>
        <v>36237.6090803295</v>
      </c>
      <c r="AZ696" s="25">
        <f ca="1" t="shared" ref="AZ696:BD696" si="5170">AJ696-AU696-AE696</f>
        <v>24503.8822975555</v>
      </c>
      <c r="BA696" s="25">
        <f ca="1" t="shared" si="5170"/>
        <v>27907.1238013187</v>
      </c>
      <c r="BB696" s="25">
        <f ca="1" t="shared" si="5170"/>
        <v>30848.3232703063</v>
      </c>
      <c r="BC696" s="25">
        <f ca="1" t="shared" si="5170"/>
        <v>39389.4562945301</v>
      </c>
      <c r="BD696" s="25">
        <f ca="1" t="shared" si="5170"/>
        <v>46041.3059989737</v>
      </c>
      <c r="BE696" s="25">
        <f ca="1" t="shared" ref="BE696:BI696" si="5171">AZ696/Z696</f>
        <v>21387.828161754</v>
      </c>
      <c r="BF696" s="25">
        <f ca="1" t="shared" si="5171"/>
        <v>21254.9315103173</v>
      </c>
      <c r="BG696" s="25">
        <f ca="1" t="shared" si="5171"/>
        <v>19940.3243185303</v>
      </c>
      <c r="BH696" s="25">
        <f ca="1" t="shared" si="5171"/>
        <v>21463.2093041113</v>
      </c>
      <c r="BI696" s="25">
        <f ca="1" t="shared" si="5171"/>
        <v>20110.7232901252</v>
      </c>
      <c r="BJ696" s="25">
        <f ca="1" t="shared" si="4786"/>
        <v>65815.9283713208</v>
      </c>
      <c r="BK696" s="25">
        <f ca="1" t="shared" si="4787"/>
        <v>41605.621186226</v>
      </c>
      <c r="BL696" s="25">
        <f ca="1" t="shared" si="4788"/>
        <v>107421.549557547</v>
      </c>
      <c r="BM696" s="25">
        <f ca="1">BK696*'Ejercicio 3 - TIR'!$D$5</f>
        <v>20802.810593113</v>
      </c>
      <c r="BN696" s="25">
        <f ca="1" t="shared" si="4789"/>
        <v>86618.7389644338</v>
      </c>
      <c r="BO696" s="25">
        <f ca="1" t="shared" si="4790"/>
        <v>37834.840981534</v>
      </c>
      <c r="BP696" s="25">
        <f ca="1" t="shared" si="4791"/>
        <v>-119614.365383791</v>
      </c>
      <c r="BQ696" s="25">
        <f ca="1" t="shared" ref="BQ696:BT696" si="5172">BE696</f>
        <v>21387.828161754</v>
      </c>
      <c r="BR696" s="25">
        <f ca="1" t="shared" si="5172"/>
        <v>21254.9315103173</v>
      </c>
      <c r="BS696" s="25">
        <f ca="1" t="shared" si="5172"/>
        <v>19940.3243185303</v>
      </c>
      <c r="BT696" s="25">
        <f ca="1" t="shared" si="5172"/>
        <v>21463.2093041113</v>
      </c>
      <c r="BU696" s="25">
        <f ca="1" t="shared" si="4793"/>
        <v>57945.5642716592</v>
      </c>
      <c r="BV696" s="27">
        <f ca="1" t="shared" si="4794"/>
        <v>5.08214498019277</v>
      </c>
    </row>
    <row r="697" ht="15" customHeight="1" spans="1:74">
      <c r="A697" s="23">
        <v>696</v>
      </c>
      <c r="B697" s="24">
        <f ca="1" t="shared" ref="B697:F697" si="5173">RAND()</f>
        <v>0.228455890889515</v>
      </c>
      <c r="C697" s="25">
        <f ca="1">IF(B697&lt;=('Ejercicio 3 - TIR'!$D$13-'Ejercicio 3 - TIR'!$C$13)/('Ejercicio 3 - TIR'!$E$13-'Ejercicio 3 - TIR'!$C$13),'Ejercicio 3 - TIR'!$C$13+SQRT(('Ejercicio 3 - TIR'!$E$13-'Ejercicio 3 - TIR'!$C$13)*('Ejercicio 3 - TIR'!$D$13-'Ejercicio 3 - TIR'!$C$13)*B697),'Ejercicio 3 - TIR'!$E$13-SQRT(('Ejercicio 3 - TIR'!$E$13-'Ejercicio 3 - TIR'!$C$13)*('Ejercicio 3 - TIR'!$E$13-'Ejercicio 3 - TIR'!$D$13)*(1-B697)))</f>
        <v>69559.4119252078</v>
      </c>
      <c r="D697" s="24">
        <f ca="1" t="shared" si="5173"/>
        <v>0.801194512575963</v>
      </c>
      <c r="E697" s="25">
        <f ca="1">IF(D697&lt;=('Ejercicio 3 - TIR'!$D$14-'Ejercicio 3 - TIR'!$C$14)/('Ejercicio 3 - TIR'!$E$14-'Ejercicio 3 - TIR'!$C$14),'Ejercicio 3 - TIR'!$C$14+SQRT(('Ejercicio 3 - TIR'!$E$14-'Ejercicio 3 - TIR'!$C$14)*('Ejercicio 3 - TIR'!$D$14-'Ejercicio 3 - TIR'!$C$14)*D697),'Ejercicio 3 - TIR'!$E$14-SQRT(('Ejercicio 3 - TIR'!$E$14-'Ejercicio 3 - TIR'!$C$14)*('Ejercicio 3 - TIR'!$E$14-'Ejercicio 3 - TIR'!$D$14)*(1-D697)))</f>
        <v>34539.155457843</v>
      </c>
      <c r="F697" s="24">
        <f ca="1" t="shared" si="5173"/>
        <v>0.53355635358444</v>
      </c>
      <c r="G697" s="25">
        <f ca="1">IF(F697&lt;=('Ejercicio 3 - TIR'!$D$18-'Ejercicio 3 - TIR'!$C$18)/('Ejercicio 3 - TIR'!$E$18-'Ejercicio 3 - TIR'!$C$18),'Ejercicio 3 - TIR'!$C$18+SQRT(('Ejercicio 3 - TIR'!$E$18-'Ejercicio 3 - TIR'!$C$18)*('Ejercicio 3 - TIR'!$D$18-'Ejercicio 3 - TIR'!$C$18)*F697),'Ejercicio 3 - TIR'!$E$18-SQRT(('Ejercicio 3 - TIR'!$E$18-'Ejercicio 3 - TIR'!$C$18)*('Ejercicio 3 - TIR'!$E$18-'Ejercicio 3 - TIR'!$D$18)*(1-F697)))</f>
        <v>38946.1417961972</v>
      </c>
      <c r="H697" s="24">
        <f ca="1" t="shared" ref="H697:L697" si="5174">RAND()</f>
        <v>0.655895283268226</v>
      </c>
      <c r="I697" s="25">
        <f ca="1">IF(H697&lt;=('Ejercicio 3 - TIR'!$D$18-'Ejercicio 3 - TIR'!$C$18)/('Ejercicio 3 - TIR'!$E$18-'Ejercicio 3 - TIR'!$C$18),'Ejercicio 3 - TIR'!$C$18+SQRT(('Ejercicio 3 - TIR'!$E$18-'Ejercicio 3 - TIR'!$C$18)*('Ejercicio 3 - TIR'!$D$18-'Ejercicio 3 - TIR'!$C$18)*H697),'Ejercicio 3 - TIR'!$E$18-SQRT(('Ejercicio 3 - TIR'!$E$18-'Ejercicio 3 - TIR'!$C$18)*('Ejercicio 3 - TIR'!$E$18-'Ejercicio 3 - TIR'!$D$18)*(1-H697)))</f>
        <v>39918.8856476035</v>
      </c>
      <c r="J697" s="24">
        <f ca="1" t="shared" si="5174"/>
        <v>0.586948516145774</v>
      </c>
      <c r="K697" s="25">
        <f ca="1">IF(J697&lt;=('Ejercicio 3 - TIR'!$D$18-'Ejercicio 3 - TIR'!$C$18)/('Ejercicio 3 - TIR'!$E$18-'Ejercicio 3 - TIR'!$C$18),'Ejercicio 3 - TIR'!$C$18+SQRT(('Ejercicio 3 - TIR'!$E$18-'Ejercicio 3 - TIR'!$C$18)*('Ejercicio 3 - TIR'!$D$18-'Ejercicio 3 - TIR'!$C$18)*J697),'Ejercicio 3 - TIR'!$E$18-SQRT(('Ejercicio 3 - TIR'!$E$18-'Ejercicio 3 - TIR'!$C$18)*('Ejercicio 3 - TIR'!$E$18-'Ejercicio 3 - TIR'!$D$18)*(1-J697)))</f>
        <v>39383.0846432219</v>
      </c>
      <c r="L697" s="24">
        <f ca="1" t="shared" si="5174"/>
        <v>0.945260975297971</v>
      </c>
      <c r="M697" s="25">
        <f ca="1">IF(L697&lt;=('Ejercicio 3 - TIR'!$D$18-'Ejercicio 3 - TIR'!$C$18)/('Ejercicio 3 - TIR'!$E$18-'Ejercicio 3 - TIR'!$C$18),'Ejercicio 3 - TIR'!$C$18+SQRT(('Ejercicio 3 - TIR'!$E$18-'Ejercicio 3 - TIR'!$C$18)*('Ejercicio 3 - TIR'!$D$18-'Ejercicio 3 - TIR'!$C$18)*L697),'Ejercicio 3 - TIR'!$E$18-SQRT(('Ejercicio 3 - TIR'!$E$18-'Ejercicio 3 - TIR'!$C$18)*('Ejercicio 3 - TIR'!$E$18-'Ejercicio 3 - TIR'!$D$18)*(1-L697)))</f>
        <v>42973.8147042651</v>
      </c>
      <c r="N697" s="24">
        <f ca="1" t="shared" ref="N697:R697" si="5175">RAND()</f>
        <v>0.748104708220971</v>
      </c>
      <c r="O697" s="25">
        <f ca="1">IF(N697&lt;=('Ejercicio 3 - TIR'!$D$18-'Ejercicio 3 - TIR'!$C$18)/('Ejercicio 3 - TIR'!$E$18-'Ejercicio 3 - TIR'!$C$18),'Ejercicio 3 - TIR'!$C$18+SQRT(('Ejercicio 3 - TIR'!$E$18-'Ejercicio 3 - TIR'!$C$18)*('Ejercicio 3 - TIR'!$D$18-'Ejercicio 3 - TIR'!$C$18)*N697),'Ejercicio 3 - TIR'!$E$18-SQRT(('Ejercicio 3 - TIR'!$E$18-'Ejercicio 3 - TIR'!$C$18)*('Ejercicio 3 - TIR'!$E$18-'Ejercicio 3 - TIR'!$D$18)*(1-N697)))</f>
        <v>40653.4902641974</v>
      </c>
      <c r="P697" s="24">
        <f ca="1" t="shared" si="5175"/>
        <v>0.176923146799464</v>
      </c>
      <c r="Q697" s="26">
        <f ca="1">IF(P697&lt;=('Ejercicio 3 - TIR'!$D$22-'Ejercicio 3 - TIR'!$C$22)/('Ejercicio 3 - TIR'!$E$22-'Ejercicio 3 - TIR'!$C$22),'Ejercicio 3 - TIR'!$C$22+SQRT(('Ejercicio 3 - TIR'!$E$22-'Ejercicio 3 - TIR'!$C$22)*('Ejercicio 3 - TIR'!$D$22-'Ejercicio 3 - TIR'!$C$22)*P697),'Ejercicio 3 - TIR'!$E$22-SQRT(('Ejercicio 3 - TIR'!$E$22-'Ejercicio 3 - TIR'!$C$22)*('Ejercicio 3 - TIR'!$E$22-'Ejercicio 3 - TIR'!$D$22)*(1-P697)))</f>
        <v>0.137845494227929</v>
      </c>
      <c r="R697" s="24">
        <f ca="1" t="shared" si="5175"/>
        <v>0.989874850313557</v>
      </c>
      <c r="S697" s="26">
        <f ca="1">IF(R697&lt;=('Ejercicio 3 - TIR'!$D$23-'Ejercicio 3 - TIR'!$C$23)/('Ejercicio 3 - TIR'!$E$23-'Ejercicio 3 - TIR'!$C$23),'Ejercicio 3 - TIR'!$C$23+SQRT(('Ejercicio 3 - TIR'!$E$23-'Ejercicio 3 - TIR'!$C$23)*('Ejercicio 3 - TIR'!$D$23-'Ejercicio 3 - TIR'!$C$23)*R697),'Ejercicio 3 - TIR'!$E$23-SQRT(('Ejercicio 3 - TIR'!$E$23-'Ejercicio 3 - TIR'!$C$23)*('Ejercicio 3 - TIR'!$E$23-'Ejercicio 3 - TIR'!$D$23)*(1-R697)))</f>
        <v>0.175730893602216</v>
      </c>
      <c r="T697" s="24">
        <f ca="1" t="shared" ref="T697:X697" si="5176">RAND()</f>
        <v>0.387936761863611</v>
      </c>
      <c r="U697" s="26">
        <f ca="1">IF(T697&lt;=('Ejercicio 3 - TIR'!$D$24-'Ejercicio 3 - TIR'!$C$24)/('Ejercicio 3 - TIR'!$E$24-'Ejercicio 3 - TIR'!$C$24),'Ejercicio 3 - TIR'!$C$24+SQRT(('Ejercicio 3 - TIR'!$E$24-'Ejercicio 3 - TIR'!$C$24)*('Ejercicio 3 - TIR'!$D$24-'Ejercicio 3 - TIR'!$C$24)*T697),'Ejercicio 3 - TIR'!$E$24-SQRT(('Ejercicio 3 - TIR'!$E$24-'Ejercicio 3 - TIR'!$C$24)*('Ejercicio 3 - TIR'!$E$24-'Ejercicio 3 - TIR'!$D$24)*(1-T697)))</f>
        <v>0.178542375512798</v>
      </c>
      <c r="V697" s="24">
        <f ca="1" t="shared" si="5176"/>
        <v>0.939173691721909</v>
      </c>
      <c r="W697" s="26">
        <f ca="1">IF(V697&lt;=('Ejercicio 3 - TIR'!$D$25-'Ejercicio 3 - TIR'!$C$25)/('Ejercicio 3 - TIR'!$E$25-'Ejercicio 3 - TIR'!$C$25),'Ejercicio 3 - TIR'!$C$25+SQRT(('Ejercicio 3 - TIR'!$E$25-'Ejercicio 3 - TIR'!$C$25)*('Ejercicio 3 - TIR'!$D$25-'Ejercicio 3 - TIR'!$C$25)*V697),'Ejercicio 3 - TIR'!$E$25-SQRT(('Ejercicio 3 - TIR'!$E$25-'Ejercicio 3 - TIR'!$C$25)*('Ejercicio 3 - TIR'!$E$25-'Ejercicio 3 - TIR'!$D$25)*(1-V697)))</f>
        <v>0.235409178262575</v>
      </c>
      <c r="X697" s="24">
        <f ca="1" t="shared" si="5176"/>
        <v>0.373877184680656</v>
      </c>
      <c r="Y697" s="26">
        <f ca="1">IF(X697&lt;=('Ejercicio 3 - TIR'!$D$26-'Ejercicio 3 - TIR'!$C$26)/('Ejercicio 3 - TIR'!$E$26-'Ejercicio 3 - TIR'!$C$26),'Ejercicio 3 - TIR'!$C$26+SQRT(('Ejercicio 3 - TIR'!$E$26-'Ejercicio 3 - TIR'!$C$26)*('Ejercicio 3 - TIR'!$D$26-'Ejercicio 3 - TIR'!$C$26)*X697),'Ejercicio 3 - TIR'!$E$26-SQRT(('Ejercicio 3 - TIR'!$E$26-'Ejercicio 3 - TIR'!$C$26)*('Ejercicio 3 - TIR'!$E$26-'Ejercicio 3 - TIR'!$D$26)*(1-X697)))</f>
        <v>0.221853089482549</v>
      </c>
      <c r="Z697" s="24">
        <f ca="1" t="shared" si="4764"/>
        <v>1.13784549422793</v>
      </c>
      <c r="AA697" s="24">
        <f ca="1" t="shared" si="4765"/>
        <v>1.33780009970986</v>
      </c>
      <c r="AB697" s="24">
        <f ca="1" t="shared" si="4766"/>
        <v>1.57665410747331</v>
      </c>
      <c r="AC697" s="24">
        <f ca="1" t="shared" si="4767"/>
        <v>1.94781295531792</v>
      </c>
      <c r="AD697" s="24">
        <f ca="1" t="shared" si="4768"/>
        <v>2.37994127718933</v>
      </c>
      <c r="AE697" s="23">
        <f ca="1" t="shared" si="4769"/>
        <v>4761.06695430163</v>
      </c>
      <c r="AF697" s="23">
        <f ca="1" t="shared" si="4770"/>
        <v>5597.73350468104</v>
      </c>
      <c r="AG697" s="23">
        <f ca="1" t="shared" si="4771"/>
        <v>6597.16614209437</v>
      </c>
      <c r="AH697" s="23">
        <f ca="1" t="shared" si="4772"/>
        <v>8150.19960246649</v>
      </c>
      <c r="AI697" s="23">
        <f ca="1" t="shared" si="4773"/>
        <v>9958.34656417313</v>
      </c>
      <c r="AJ697" s="25">
        <f ca="1" t="shared" si="4774"/>
        <v>44314.691960365</v>
      </c>
      <c r="AK697" s="25">
        <f ca="1" t="shared" si="4775"/>
        <v>53403.4891996703</v>
      </c>
      <c r="AL697" s="25">
        <f ca="1" t="shared" si="4776"/>
        <v>62093.502167705</v>
      </c>
      <c r="AM697" s="25">
        <f ca="1" t="shared" si="4777"/>
        <v>83704.9530203994</v>
      </c>
      <c r="AN697" s="25">
        <f ca="1" t="shared" si="4778"/>
        <v>96752.9195415781</v>
      </c>
      <c r="AO697" s="25">
        <f ca="1">C697/'Ejercicio 3 - TIR'!$D$7</f>
        <v>13911.8823850416</v>
      </c>
      <c r="AP697" s="25">
        <f ca="1" t="shared" si="4779"/>
        <v>30402.8095753234</v>
      </c>
      <c r="AQ697" s="25">
        <f ca="1" t="shared" si="4780"/>
        <v>39491.6068146288</v>
      </c>
      <c r="AR697" s="25">
        <f ca="1" t="shared" si="4781"/>
        <v>48181.6197826634</v>
      </c>
      <c r="AS697" s="25">
        <f ca="1" t="shared" si="4782"/>
        <v>69793.0706353578</v>
      </c>
      <c r="AT697" s="25">
        <f ca="1" t="shared" si="4783"/>
        <v>82841.0371565365</v>
      </c>
      <c r="AU697" s="25">
        <f ca="1">AP697*'Ejercicio 3 - TIR'!$D$5</f>
        <v>15201.4047876617</v>
      </c>
      <c r="AV697" s="25">
        <f ca="1">AQ697*'Ejercicio 3 - TIR'!$D$5</f>
        <v>19745.8034073144</v>
      </c>
      <c r="AW697" s="25">
        <f ca="1">AR697*'Ejercicio 3 - TIR'!$D$5</f>
        <v>24090.8098913317</v>
      </c>
      <c r="AX697" s="25">
        <f ca="1">AS697*'Ejercicio 3 - TIR'!$D$5</f>
        <v>34896.5353176789</v>
      </c>
      <c r="AY697" s="25">
        <f ca="1">AT697*'Ejercicio 3 - TIR'!$D$5</f>
        <v>41420.5185782683</v>
      </c>
      <c r="AZ697" s="25">
        <f ca="1" t="shared" ref="AZ697:BD697" si="5177">AJ697-AU697-AE697</f>
        <v>24352.2202184016</v>
      </c>
      <c r="BA697" s="25">
        <f ca="1" t="shared" si="5177"/>
        <v>28059.9522876749</v>
      </c>
      <c r="BB697" s="25">
        <f ca="1" t="shared" si="5177"/>
        <v>31405.5261342789</v>
      </c>
      <c r="BC697" s="25">
        <f ca="1" t="shared" si="5177"/>
        <v>40658.218100254</v>
      </c>
      <c r="BD697" s="25">
        <f ca="1" t="shared" si="5177"/>
        <v>45374.0543991367</v>
      </c>
      <c r="BE697" s="25">
        <f ca="1" t="shared" ref="BE697:BI697" si="5178">AZ697/Z697</f>
        <v>21402.0447784306</v>
      </c>
      <c r="BF697" s="25">
        <f ca="1" t="shared" si="5178"/>
        <v>20974.6974108916</v>
      </c>
      <c r="BG697" s="25">
        <f ca="1" t="shared" si="5178"/>
        <v>19919.0970203402</v>
      </c>
      <c r="BH697" s="25">
        <f ca="1" t="shared" si="5178"/>
        <v>20873.7794813659</v>
      </c>
      <c r="BI697" s="25">
        <f ca="1" t="shared" si="5178"/>
        <v>19065.1991433682</v>
      </c>
      <c r="BJ697" s="25">
        <f ca="1" t="shared" si="4786"/>
        <v>82201.16175338</v>
      </c>
      <c r="BK697" s="25">
        <f ca="1" t="shared" si="4787"/>
        <v>33109.4631315636</v>
      </c>
      <c r="BL697" s="25">
        <f ca="1" t="shared" si="4788"/>
        <v>115310.624884944</v>
      </c>
      <c r="BM697" s="25">
        <f ca="1">BK697*'Ejercicio 3 - TIR'!$D$5</f>
        <v>16554.7315657818</v>
      </c>
      <c r="BN697" s="25">
        <f ca="1" t="shared" si="4789"/>
        <v>98755.8933191618</v>
      </c>
      <c r="BO697" s="25">
        <f ca="1" t="shared" si="4790"/>
        <v>41495.0966503638</v>
      </c>
      <c r="BP697" s="25">
        <f ca="1" t="shared" si="4791"/>
        <v>-104098.567383051</v>
      </c>
      <c r="BQ697" s="25">
        <f ca="1" t="shared" ref="BQ697:BT697" si="5179">BE697</f>
        <v>21402.0447784306</v>
      </c>
      <c r="BR697" s="25">
        <f ca="1" t="shared" si="5179"/>
        <v>20974.6974108916</v>
      </c>
      <c r="BS697" s="25">
        <f ca="1" t="shared" si="5179"/>
        <v>19919.0970203402</v>
      </c>
      <c r="BT697" s="25">
        <f ca="1" t="shared" si="5179"/>
        <v>20873.7794813659</v>
      </c>
      <c r="BU697" s="25">
        <f ca="1" t="shared" si="4793"/>
        <v>60560.295793732</v>
      </c>
      <c r="BV697" s="27">
        <f ca="1" t="shared" si="4794"/>
        <v>9.84646343599138</v>
      </c>
    </row>
    <row r="698" ht="15" customHeight="1" spans="1:74">
      <c r="A698" s="23">
        <v>697</v>
      </c>
      <c r="B698" s="24">
        <f ca="1" t="shared" ref="B698:F698" si="5180">RAND()</f>
        <v>0.323342255030489</v>
      </c>
      <c r="C698" s="25">
        <f ca="1">IF(B698&lt;=('Ejercicio 3 - TIR'!$D$13-'Ejercicio 3 - TIR'!$C$13)/('Ejercicio 3 - TIR'!$E$13-'Ejercicio 3 - TIR'!$C$13),'Ejercicio 3 - TIR'!$C$13+SQRT(('Ejercicio 3 - TIR'!$E$13-'Ejercicio 3 - TIR'!$C$13)*('Ejercicio 3 - TIR'!$D$13-'Ejercicio 3 - TIR'!$C$13)*B698),'Ejercicio 3 - TIR'!$E$13-SQRT(('Ejercicio 3 - TIR'!$E$13-'Ejercicio 3 - TIR'!$C$13)*('Ejercicio 3 - TIR'!$E$13-'Ejercicio 3 - TIR'!$D$13)*(1-B698)))</f>
        <v>71504.5741571842</v>
      </c>
      <c r="D698" s="24">
        <f ca="1" t="shared" si="5180"/>
        <v>0.0208796459925702</v>
      </c>
      <c r="E698" s="25">
        <f ca="1">IF(D698&lt;=('Ejercicio 3 - TIR'!$D$14-'Ejercicio 3 - TIR'!$C$14)/('Ejercicio 3 - TIR'!$E$14-'Ejercicio 3 - TIR'!$C$14),'Ejercicio 3 - TIR'!$C$14+SQRT(('Ejercicio 3 - TIR'!$E$14-'Ejercicio 3 - TIR'!$C$14)*('Ejercicio 3 - TIR'!$D$14-'Ejercicio 3 - TIR'!$C$14)*D698),'Ejercicio 3 - TIR'!$E$14-SQRT(('Ejercicio 3 - TIR'!$E$14-'Ejercicio 3 - TIR'!$C$14)*('Ejercicio 3 - TIR'!$E$14-'Ejercicio 3 - TIR'!$D$14)*(1-D698)))</f>
        <v>26251.3886084837</v>
      </c>
      <c r="F698" s="24">
        <f ca="1" t="shared" si="5180"/>
        <v>0.401056950374546</v>
      </c>
      <c r="G698" s="25">
        <f ca="1">IF(F698&lt;=('Ejercicio 3 - TIR'!$D$18-'Ejercicio 3 - TIR'!$C$18)/('Ejercicio 3 - TIR'!$E$18-'Ejercicio 3 - TIR'!$C$18),'Ejercicio 3 - TIR'!$C$18+SQRT(('Ejercicio 3 - TIR'!$E$18-'Ejercicio 3 - TIR'!$C$18)*('Ejercicio 3 - TIR'!$D$18-'Ejercicio 3 - TIR'!$C$18)*F698),'Ejercicio 3 - TIR'!$E$18-SQRT(('Ejercicio 3 - TIR'!$E$18-'Ejercicio 3 - TIR'!$C$18)*('Ejercicio 3 - TIR'!$E$18-'Ejercicio 3 - TIR'!$D$18)*(1-F698)))</f>
        <v>37756.1938188896</v>
      </c>
      <c r="H698" s="24">
        <f ca="1" t="shared" ref="H698:L698" si="5181">RAND()</f>
        <v>0.372283888134886</v>
      </c>
      <c r="I698" s="25">
        <f ca="1">IF(H698&lt;=('Ejercicio 3 - TIR'!$D$18-'Ejercicio 3 - TIR'!$C$18)/('Ejercicio 3 - TIR'!$E$18-'Ejercicio 3 - TIR'!$C$18),'Ejercicio 3 - TIR'!$C$18+SQRT(('Ejercicio 3 - TIR'!$E$18-'Ejercicio 3 - TIR'!$C$18)*('Ejercicio 3 - TIR'!$D$18-'Ejercicio 3 - TIR'!$C$18)*H698),'Ejercicio 3 - TIR'!$E$18-SQRT(('Ejercicio 3 - TIR'!$E$18-'Ejercicio 3 - TIR'!$C$18)*('Ejercicio 3 - TIR'!$E$18-'Ejercicio 3 - TIR'!$D$18)*(1-H698)))</f>
        <v>37472.7895206698</v>
      </c>
      <c r="J698" s="24">
        <f ca="1" t="shared" si="5181"/>
        <v>0.622051856723322</v>
      </c>
      <c r="K698" s="25">
        <f ca="1">IF(J698&lt;=('Ejercicio 3 - TIR'!$D$18-'Ejercicio 3 - TIR'!$C$18)/('Ejercicio 3 - TIR'!$E$18-'Ejercicio 3 - TIR'!$C$18),'Ejercicio 3 - TIR'!$C$18+SQRT(('Ejercicio 3 - TIR'!$E$18-'Ejercicio 3 - TIR'!$C$18)*('Ejercicio 3 - TIR'!$D$18-'Ejercicio 3 - TIR'!$C$18)*J698),'Ejercicio 3 - TIR'!$E$18-SQRT(('Ejercicio 3 - TIR'!$E$18-'Ejercicio 3 - TIR'!$C$18)*('Ejercicio 3 - TIR'!$E$18-'Ejercicio 3 - TIR'!$D$18)*(1-J698)))</f>
        <v>39659.5951524118</v>
      </c>
      <c r="L698" s="24">
        <f ca="1" t="shared" si="5181"/>
        <v>0.93133583108748</v>
      </c>
      <c r="M698" s="25">
        <f ca="1">IF(L698&lt;=('Ejercicio 3 - TIR'!$D$18-'Ejercicio 3 - TIR'!$C$18)/('Ejercicio 3 - TIR'!$E$18-'Ejercicio 3 - TIR'!$C$18),'Ejercicio 3 - TIR'!$C$18+SQRT(('Ejercicio 3 - TIR'!$E$18-'Ejercicio 3 - TIR'!$C$18)*('Ejercicio 3 - TIR'!$D$18-'Ejercicio 3 - TIR'!$C$18)*L698),'Ejercicio 3 - TIR'!$E$18-SQRT(('Ejercicio 3 - TIR'!$E$18-'Ejercicio 3 - TIR'!$C$18)*('Ejercicio 3 - TIR'!$E$18-'Ejercicio 3 - TIR'!$D$18)*(1-L698)))</f>
        <v>42730.6801308676</v>
      </c>
      <c r="N698" s="24">
        <f ca="1" t="shared" ref="N698:R698" si="5182">RAND()</f>
        <v>0.148497936800393</v>
      </c>
      <c r="O698" s="25">
        <f ca="1">IF(N698&lt;=('Ejercicio 3 - TIR'!$D$18-'Ejercicio 3 - TIR'!$C$18)/('Ejercicio 3 - TIR'!$E$18-'Ejercicio 3 - TIR'!$C$18),'Ejercicio 3 - TIR'!$C$18+SQRT(('Ejercicio 3 - TIR'!$E$18-'Ejercicio 3 - TIR'!$C$18)*('Ejercicio 3 - TIR'!$D$18-'Ejercicio 3 - TIR'!$C$18)*N698),'Ejercicio 3 - TIR'!$E$18-SQRT(('Ejercicio 3 - TIR'!$E$18-'Ejercicio 3 - TIR'!$C$18)*('Ejercicio 3 - TIR'!$E$18-'Ejercicio 3 - TIR'!$D$18)*(1-N698)))</f>
        <v>34719.6070302578</v>
      </c>
      <c r="P698" s="24">
        <f ca="1" t="shared" si="5182"/>
        <v>0.97721915330696</v>
      </c>
      <c r="Q698" s="26">
        <f ca="1">IF(P698&lt;=('Ejercicio 3 - TIR'!$D$22-'Ejercicio 3 - TIR'!$C$22)/('Ejercicio 3 - TIR'!$E$22-'Ejercicio 3 - TIR'!$C$22),'Ejercicio 3 - TIR'!$C$22+SQRT(('Ejercicio 3 - TIR'!$E$22-'Ejercicio 3 - TIR'!$C$22)*('Ejercicio 3 - TIR'!$D$22-'Ejercicio 3 - TIR'!$C$22)*P698),'Ejercicio 3 - TIR'!$E$22-SQRT(('Ejercicio 3 - TIR'!$E$22-'Ejercicio 3 - TIR'!$C$22)*('Ejercicio 3 - TIR'!$E$22-'Ejercicio 3 - TIR'!$D$22)*(1-P698)))</f>
        <v>0.173596444421458</v>
      </c>
      <c r="R698" s="24">
        <f ca="1" t="shared" si="5182"/>
        <v>0.712087040586647</v>
      </c>
      <c r="S698" s="26">
        <f ca="1">IF(R698&lt;=('Ejercicio 3 - TIR'!$D$23-'Ejercicio 3 - TIR'!$C$23)/('Ejercicio 3 - TIR'!$E$23-'Ejercicio 3 - TIR'!$C$23),'Ejercicio 3 - TIR'!$C$23+SQRT(('Ejercicio 3 - TIR'!$E$23-'Ejercicio 3 - TIR'!$C$23)*('Ejercicio 3 - TIR'!$D$23-'Ejercicio 3 - TIR'!$C$23)*R698),'Ejercicio 3 - TIR'!$E$23-SQRT(('Ejercicio 3 - TIR'!$E$23-'Ejercicio 3 - TIR'!$C$23)*('Ejercicio 3 - TIR'!$E$23-'Ejercicio 3 - TIR'!$D$23)*(1-R698)))</f>
        <v>0.157235041688067</v>
      </c>
      <c r="T698" s="24">
        <f ca="1" t="shared" ref="T698:X698" si="5183">RAND()</f>
        <v>0.318505874529164</v>
      </c>
      <c r="U698" s="26">
        <f ca="1">IF(T698&lt;=('Ejercicio 3 - TIR'!$D$24-'Ejercicio 3 - TIR'!$C$24)/('Ejercicio 3 - TIR'!$E$24-'Ejercicio 3 - TIR'!$C$24),'Ejercicio 3 - TIR'!$C$24+SQRT(('Ejercicio 3 - TIR'!$E$24-'Ejercicio 3 - TIR'!$C$24)*('Ejercicio 3 - TIR'!$D$24-'Ejercicio 3 - TIR'!$C$24)*T698),'Ejercicio 3 - TIR'!$E$24-SQRT(('Ejercicio 3 - TIR'!$E$24-'Ejercicio 3 - TIR'!$C$24)*('Ejercicio 3 - TIR'!$E$24-'Ejercicio 3 - TIR'!$D$24)*(1-T698)))</f>
        <v>0.175862372986856</v>
      </c>
      <c r="V698" s="24">
        <f ca="1" t="shared" si="5183"/>
        <v>0.970567231637065</v>
      </c>
      <c r="W698" s="26">
        <f ca="1">IF(V698&lt;=('Ejercicio 3 - TIR'!$D$25-'Ejercicio 3 - TIR'!$C$25)/('Ejercicio 3 - TIR'!$E$25-'Ejercicio 3 - TIR'!$C$25),'Ejercicio 3 - TIR'!$C$25+SQRT(('Ejercicio 3 - TIR'!$E$25-'Ejercicio 3 - TIR'!$C$25)*('Ejercicio 3 - TIR'!$D$25-'Ejercicio 3 - TIR'!$C$25)*V698),'Ejercicio 3 - TIR'!$E$25-SQRT(('Ejercicio 3 - TIR'!$E$25-'Ejercicio 3 - TIR'!$C$25)*('Ejercicio 3 - TIR'!$E$25-'Ejercicio 3 - TIR'!$D$25)*(1-V698)))</f>
        <v>0.239850384772304</v>
      </c>
      <c r="X698" s="24">
        <f ca="1" t="shared" si="5183"/>
        <v>0.894297114448982</v>
      </c>
      <c r="Y698" s="26">
        <f ca="1">IF(X698&lt;=('Ejercicio 3 - TIR'!$D$26-'Ejercicio 3 - TIR'!$C$26)/('Ejercicio 3 - TIR'!$E$26-'Ejercicio 3 - TIR'!$C$26),'Ejercicio 3 - TIR'!$C$26+SQRT(('Ejercicio 3 - TIR'!$E$26-'Ejercicio 3 - TIR'!$C$26)*('Ejercicio 3 - TIR'!$D$26-'Ejercicio 3 - TIR'!$C$26)*X698),'Ejercicio 3 - TIR'!$E$26-SQRT(('Ejercicio 3 - TIR'!$E$26-'Ejercicio 3 - TIR'!$C$26)*('Ejercicio 3 - TIR'!$E$26-'Ejercicio 3 - TIR'!$D$26)*(1-X698)))</f>
        <v>0.25610867140623</v>
      </c>
      <c r="Z698" s="24">
        <f ca="1" t="shared" si="4764"/>
        <v>1.17359644442146</v>
      </c>
      <c r="AA698" s="24">
        <f ca="1" t="shared" si="4765"/>
        <v>1.35812693028503</v>
      </c>
      <c r="AB698" s="24">
        <f ca="1" t="shared" si="4766"/>
        <v>1.59697035506231</v>
      </c>
      <c r="AC698" s="24">
        <f ca="1" t="shared" si="4767"/>
        <v>1.98000430919397</v>
      </c>
      <c r="AD698" s="24">
        <f ca="1" t="shared" si="4768"/>
        <v>2.48710058220025</v>
      </c>
      <c r="AE698" s="23">
        <f ca="1" t="shared" si="4769"/>
        <v>4557.14772355874</v>
      </c>
      <c r="AF698" s="23">
        <f ca="1" t="shared" si="4770"/>
        <v>5273.69103585118</v>
      </c>
      <c r="AG698" s="23">
        <f ca="1" t="shared" si="4771"/>
        <v>6201.13485581548</v>
      </c>
      <c r="AH698" s="23">
        <f ca="1" t="shared" si="4772"/>
        <v>7688.47943700777</v>
      </c>
      <c r="AI698" s="23">
        <f ca="1" t="shared" si="4773"/>
        <v>9657.56569075395</v>
      </c>
      <c r="AJ698" s="25">
        <f ca="1" t="shared" si="4774"/>
        <v>44310.5348207363</v>
      </c>
      <c r="AK698" s="25">
        <f ca="1" t="shared" si="4775"/>
        <v>50892.8046009245</v>
      </c>
      <c r="AL698" s="25">
        <f ca="1" t="shared" si="4776"/>
        <v>63335.1977521747</v>
      </c>
      <c r="AM698" s="25">
        <f ca="1" t="shared" si="4777"/>
        <v>84606.9307939072</v>
      </c>
      <c r="AN698" s="25">
        <f ca="1" t="shared" si="4778"/>
        <v>86351.1548587181</v>
      </c>
      <c r="AO698" s="25">
        <f ca="1">C698/'Ejercicio 3 - TIR'!$D$7</f>
        <v>14300.9148314368</v>
      </c>
      <c r="AP698" s="25">
        <f ca="1" t="shared" si="4779"/>
        <v>30009.6199892995</v>
      </c>
      <c r="AQ698" s="25">
        <f ca="1" t="shared" si="4780"/>
        <v>36591.8897694877</v>
      </c>
      <c r="AR698" s="25">
        <f ca="1" t="shared" si="4781"/>
        <v>49034.2829207379</v>
      </c>
      <c r="AS698" s="25">
        <f ca="1" t="shared" si="4782"/>
        <v>70306.0159624704</v>
      </c>
      <c r="AT698" s="25">
        <f ca="1" t="shared" si="4783"/>
        <v>72050.2400272813</v>
      </c>
      <c r="AU698" s="25">
        <f ca="1">AP698*'Ejercicio 3 - TIR'!$D$5</f>
        <v>15004.8099946497</v>
      </c>
      <c r="AV698" s="25">
        <f ca="1">AQ698*'Ejercicio 3 - TIR'!$D$5</f>
        <v>18295.9448847438</v>
      </c>
      <c r="AW698" s="25">
        <f ca="1">AR698*'Ejercicio 3 - TIR'!$D$5</f>
        <v>24517.141460369</v>
      </c>
      <c r="AX698" s="25">
        <f ca="1">AS698*'Ejercicio 3 - TIR'!$D$5</f>
        <v>35153.0079812352</v>
      </c>
      <c r="AY698" s="25">
        <f ca="1">AT698*'Ejercicio 3 - TIR'!$D$5</f>
        <v>36025.1200136406</v>
      </c>
      <c r="AZ698" s="25">
        <f ca="1" t="shared" ref="AZ698:BD698" si="5184">AJ698-AU698-AE698</f>
        <v>24748.5771025278</v>
      </c>
      <c r="BA698" s="25">
        <f ca="1" t="shared" si="5184"/>
        <v>27323.1686803295</v>
      </c>
      <c r="BB698" s="25">
        <f ca="1" t="shared" si="5184"/>
        <v>32616.9214359903</v>
      </c>
      <c r="BC698" s="25">
        <f ca="1" t="shared" si="5184"/>
        <v>41765.4433756643</v>
      </c>
      <c r="BD698" s="25">
        <f ca="1" t="shared" si="5184"/>
        <v>40668.4691543235</v>
      </c>
      <c r="BE698" s="25">
        <f ca="1" t="shared" ref="BE698:BI698" si="5185">AZ698/Z698</f>
        <v>21087.8085223989</v>
      </c>
      <c r="BF698" s="25">
        <f ca="1" t="shared" si="5185"/>
        <v>20118.2732416587</v>
      </c>
      <c r="BG698" s="25">
        <f ca="1" t="shared" si="5185"/>
        <v>20424.2497881043</v>
      </c>
      <c r="BH698" s="25">
        <f ca="1" t="shared" si="5185"/>
        <v>21093.6123632308</v>
      </c>
      <c r="BI698" s="25">
        <f ca="1" t="shared" si="5185"/>
        <v>16351.758929808</v>
      </c>
      <c r="BJ698" s="25">
        <f ca="1" t="shared" si="4786"/>
        <v>65289.8438917249</v>
      </c>
      <c r="BK698" s="25">
        <f ca="1" t="shared" si="4787"/>
        <v>35567.8136032628</v>
      </c>
      <c r="BL698" s="25">
        <f ca="1" t="shared" si="4788"/>
        <v>100857.657494988</v>
      </c>
      <c r="BM698" s="25">
        <f ca="1">BK698*'Ejercicio 3 - TIR'!$D$5</f>
        <v>17783.9068016314</v>
      </c>
      <c r="BN698" s="25">
        <f ca="1" t="shared" si="4789"/>
        <v>83073.7506933563</v>
      </c>
      <c r="BO698" s="25">
        <f ca="1" t="shared" si="4790"/>
        <v>33401.8460242021</v>
      </c>
      <c r="BP698" s="25">
        <f ca="1" t="shared" si="4791"/>
        <v>-97755.9627656679</v>
      </c>
      <c r="BQ698" s="25">
        <f ca="1" t="shared" ref="BQ698:BT698" si="5186">BE698</f>
        <v>21087.8085223989</v>
      </c>
      <c r="BR698" s="25">
        <f ca="1" t="shared" si="5186"/>
        <v>20118.2732416587</v>
      </c>
      <c r="BS698" s="25">
        <f ca="1" t="shared" si="5186"/>
        <v>20424.2497881043</v>
      </c>
      <c r="BT698" s="25">
        <f ca="1" t="shared" si="5186"/>
        <v>21093.6123632308</v>
      </c>
      <c r="BU698" s="25">
        <f ca="1" t="shared" si="4793"/>
        <v>49753.6049540101</v>
      </c>
      <c r="BV698" s="27">
        <f ca="1" t="shared" si="4794"/>
        <v>9.53965939994912</v>
      </c>
    </row>
    <row r="699" ht="15" customHeight="1" spans="1:74">
      <c r="A699" s="23">
        <v>698</v>
      </c>
      <c r="B699" s="24">
        <f ca="1" t="shared" ref="B699:F699" si="5187">RAND()</f>
        <v>0.476311664537571</v>
      </c>
      <c r="C699" s="25">
        <f ca="1">IF(B699&lt;=('Ejercicio 3 - TIR'!$D$13-'Ejercicio 3 - TIR'!$C$13)/('Ejercicio 3 - TIR'!$E$13-'Ejercicio 3 - TIR'!$C$13),'Ejercicio 3 - TIR'!$C$13+SQRT(('Ejercicio 3 - TIR'!$E$13-'Ejercicio 3 - TIR'!$C$13)*('Ejercicio 3 - TIR'!$D$13-'Ejercicio 3 - TIR'!$C$13)*B699),'Ejercicio 3 - TIR'!$E$13-SQRT(('Ejercicio 3 - TIR'!$E$13-'Ejercicio 3 - TIR'!$C$13)*('Ejercicio 3 - TIR'!$E$13-'Ejercicio 3 - TIR'!$D$13)*(1-B699)))</f>
        <v>74931.5735923669</v>
      </c>
      <c r="D699" s="24">
        <f ca="1" t="shared" si="5187"/>
        <v>0.847846730015352</v>
      </c>
      <c r="E699" s="25">
        <f ca="1">IF(D699&lt;=('Ejercicio 3 - TIR'!$D$14-'Ejercicio 3 - TIR'!$C$14)/('Ejercicio 3 - TIR'!$E$14-'Ejercicio 3 - TIR'!$C$14),'Ejercicio 3 - TIR'!$C$14+SQRT(('Ejercicio 3 - TIR'!$E$14-'Ejercicio 3 - TIR'!$C$14)*('Ejercicio 3 - TIR'!$D$14-'Ejercicio 3 - TIR'!$C$14)*D699),'Ejercicio 3 - TIR'!$E$14-SQRT(('Ejercicio 3 - TIR'!$E$14-'Ejercicio 3 - TIR'!$C$14)*('Ejercicio 3 - TIR'!$E$14-'Ejercicio 3 - TIR'!$D$14)*(1-D699)))</f>
        <v>35222.6586370977</v>
      </c>
      <c r="F699" s="24">
        <f ca="1" t="shared" si="5187"/>
        <v>0.782849361525026</v>
      </c>
      <c r="G699" s="25">
        <f ca="1">IF(F699&lt;=('Ejercicio 3 - TIR'!$D$18-'Ejercicio 3 - TIR'!$C$18)/('Ejercicio 3 - TIR'!$E$18-'Ejercicio 3 - TIR'!$C$18),'Ejercicio 3 - TIR'!$C$18+SQRT(('Ejercicio 3 - TIR'!$E$18-'Ejercicio 3 - TIR'!$C$18)*('Ejercicio 3 - TIR'!$D$18-'Ejercicio 3 - TIR'!$C$18)*F699),'Ejercicio 3 - TIR'!$E$18-SQRT(('Ejercicio 3 - TIR'!$E$18-'Ejercicio 3 - TIR'!$C$18)*('Ejercicio 3 - TIR'!$E$18-'Ejercicio 3 - TIR'!$D$18)*(1-F699)))</f>
        <v>40964.3714385956</v>
      </c>
      <c r="H699" s="24">
        <f ca="1" t="shared" ref="H699:L699" si="5188">RAND()</f>
        <v>0.125102591013119</v>
      </c>
      <c r="I699" s="25">
        <f ca="1">IF(H699&lt;=('Ejercicio 3 - TIR'!$D$18-'Ejercicio 3 - TIR'!$C$18)/('Ejercicio 3 - TIR'!$E$18-'Ejercicio 3 - TIR'!$C$18),'Ejercicio 3 - TIR'!$C$18+SQRT(('Ejercicio 3 - TIR'!$E$18-'Ejercicio 3 - TIR'!$C$18)*('Ejercicio 3 - TIR'!$D$18-'Ejercicio 3 - TIR'!$C$18)*H699),'Ejercicio 3 - TIR'!$E$18-SQRT(('Ejercicio 3 - TIR'!$E$18-'Ejercicio 3 - TIR'!$C$18)*('Ejercicio 3 - TIR'!$E$18-'Ejercicio 3 - TIR'!$D$18)*(1-H699)))</f>
        <v>34331.9035829492</v>
      </c>
      <c r="J699" s="24">
        <f ca="1" t="shared" si="5188"/>
        <v>0.70924314235258</v>
      </c>
      <c r="K699" s="25">
        <f ca="1">IF(J699&lt;=('Ejercicio 3 - TIR'!$D$18-'Ejercicio 3 - TIR'!$C$18)/('Ejercicio 3 - TIR'!$E$18-'Ejercicio 3 - TIR'!$C$18),'Ejercicio 3 - TIR'!$C$18+SQRT(('Ejercicio 3 - TIR'!$E$18-'Ejercicio 3 - TIR'!$C$18)*('Ejercicio 3 - TIR'!$D$18-'Ejercicio 3 - TIR'!$C$18)*J699),'Ejercicio 3 - TIR'!$E$18-SQRT(('Ejercicio 3 - TIR'!$E$18-'Ejercicio 3 - TIR'!$C$18)*('Ejercicio 3 - TIR'!$E$18-'Ejercicio 3 - TIR'!$D$18)*(1-J699)))</f>
        <v>40330.2286647464</v>
      </c>
      <c r="L699" s="24">
        <f ca="1" t="shared" si="5188"/>
        <v>0.569917006338005</v>
      </c>
      <c r="M699" s="25">
        <f ca="1">IF(L699&lt;=('Ejercicio 3 - TIR'!$D$18-'Ejercicio 3 - TIR'!$C$18)/('Ejercicio 3 - TIR'!$E$18-'Ejercicio 3 - TIR'!$C$18),'Ejercicio 3 - TIR'!$C$18+SQRT(('Ejercicio 3 - TIR'!$E$18-'Ejercicio 3 - TIR'!$C$18)*('Ejercicio 3 - TIR'!$D$18-'Ejercicio 3 - TIR'!$C$18)*L699),'Ejercicio 3 - TIR'!$E$18-SQRT(('Ejercicio 3 - TIR'!$E$18-'Ejercicio 3 - TIR'!$C$18)*('Ejercicio 3 - TIR'!$E$18-'Ejercicio 3 - TIR'!$D$18)*(1-L699)))</f>
        <v>39245.9478124582</v>
      </c>
      <c r="N699" s="24">
        <f ca="1" t="shared" ref="N699:R699" si="5189">RAND()</f>
        <v>0.793497413583668</v>
      </c>
      <c r="O699" s="25">
        <f ca="1">IF(N699&lt;=('Ejercicio 3 - TIR'!$D$18-'Ejercicio 3 - TIR'!$C$18)/('Ejercicio 3 - TIR'!$E$18-'Ejercicio 3 - TIR'!$C$18),'Ejercicio 3 - TIR'!$C$18+SQRT(('Ejercicio 3 - TIR'!$E$18-'Ejercicio 3 - TIR'!$C$18)*('Ejercicio 3 - TIR'!$D$18-'Ejercicio 3 - TIR'!$C$18)*N699),'Ejercicio 3 - TIR'!$E$18-SQRT(('Ejercicio 3 - TIR'!$E$18-'Ejercicio 3 - TIR'!$C$18)*('Ejercicio 3 - TIR'!$E$18-'Ejercicio 3 - TIR'!$D$18)*(1-N699)))</f>
        <v>41064.5592392688</v>
      </c>
      <c r="P699" s="24">
        <f ca="1" t="shared" si="5189"/>
        <v>0.443365539334566</v>
      </c>
      <c r="Q699" s="26">
        <f ca="1">IF(P699&lt;=('Ejercicio 3 - TIR'!$D$22-'Ejercicio 3 - TIR'!$C$22)/('Ejercicio 3 - TIR'!$E$22-'Ejercicio 3 - TIR'!$C$22),'Ejercicio 3 - TIR'!$C$22+SQRT(('Ejercicio 3 - TIR'!$E$22-'Ejercicio 3 - TIR'!$C$22)*('Ejercicio 3 - TIR'!$D$22-'Ejercicio 3 - TIR'!$C$22)*P699),'Ejercicio 3 - TIR'!$E$22-SQRT(('Ejercicio 3 - TIR'!$E$22-'Ejercicio 3 - TIR'!$C$22)*('Ejercicio 3 - TIR'!$E$22-'Ejercicio 3 - TIR'!$D$22)*(1-P699)))</f>
        <v>0.148249919837094</v>
      </c>
      <c r="R699" s="24">
        <f ca="1" t="shared" si="5189"/>
        <v>0.239351035043026</v>
      </c>
      <c r="S699" s="26">
        <f ca="1">IF(R699&lt;=('Ejercicio 3 - TIR'!$D$23-'Ejercicio 3 - TIR'!$C$23)/('Ejercicio 3 - TIR'!$E$23-'Ejercicio 3 - TIR'!$C$23),'Ejercicio 3 - TIR'!$C$23+SQRT(('Ejercicio 3 - TIR'!$E$23-'Ejercicio 3 - TIR'!$C$23)*('Ejercicio 3 - TIR'!$D$23-'Ejercicio 3 - TIR'!$C$23)*R699),'Ejercicio 3 - TIR'!$E$23-SQRT(('Ejercicio 3 - TIR'!$E$23-'Ejercicio 3 - TIR'!$C$23)*('Ejercicio 3 - TIR'!$E$23-'Ejercicio 3 - TIR'!$D$23)*(1-R699)))</f>
        <v>0.140756489661729</v>
      </c>
      <c r="T699" s="24">
        <f ca="1" t="shared" ref="T699:X699" si="5190">RAND()</f>
        <v>0.472564417825374</v>
      </c>
      <c r="U699" s="26">
        <f ca="1">IF(T699&lt;=('Ejercicio 3 - TIR'!$D$24-'Ejercicio 3 - TIR'!$C$24)/('Ejercicio 3 - TIR'!$E$24-'Ejercicio 3 - TIR'!$C$24),'Ejercicio 3 - TIR'!$C$24+SQRT(('Ejercicio 3 - TIR'!$E$24-'Ejercicio 3 - TIR'!$C$24)*('Ejercicio 3 - TIR'!$D$24-'Ejercicio 3 - TIR'!$C$24)*T699),'Ejercicio 3 - TIR'!$E$24-SQRT(('Ejercicio 3 - TIR'!$E$24-'Ejercicio 3 - TIR'!$C$24)*('Ejercicio 3 - TIR'!$E$24-'Ejercicio 3 - TIR'!$D$24)*(1-T699)))</f>
        <v>0.18157058899633</v>
      </c>
      <c r="V699" s="24">
        <f ca="1" t="shared" si="5190"/>
        <v>0.549958049612217</v>
      </c>
      <c r="W699" s="26">
        <f ca="1">IF(V699&lt;=('Ejercicio 3 - TIR'!$D$25-'Ejercicio 3 - TIR'!$C$25)/('Ejercicio 3 - TIR'!$E$25-'Ejercicio 3 - TIR'!$C$25),'Ejercicio 3 - TIR'!$C$25+SQRT(('Ejercicio 3 - TIR'!$E$25-'Ejercicio 3 - TIR'!$C$25)*('Ejercicio 3 - TIR'!$D$25-'Ejercicio 3 - TIR'!$C$25)*V699),'Ejercicio 3 - TIR'!$E$25-SQRT(('Ejercicio 3 - TIR'!$E$25-'Ejercicio 3 - TIR'!$C$25)*('Ejercicio 3 - TIR'!$E$25-'Ejercicio 3 - TIR'!$D$25)*(1-V699)))</f>
        <v>0.210311880538916</v>
      </c>
      <c r="X699" s="24">
        <f ca="1" t="shared" si="5190"/>
        <v>0.461219970410508</v>
      </c>
      <c r="Y699" s="26">
        <f ca="1">IF(X699&lt;=('Ejercicio 3 - TIR'!$D$26-'Ejercicio 3 - TIR'!$C$26)/('Ejercicio 3 - TIR'!$E$26-'Ejercicio 3 - TIR'!$C$26),'Ejercicio 3 - TIR'!$C$26+SQRT(('Ejercicio 3 - TIR'!$E$26-'Ejercicio 3 - TIR'!$C$26)*('Ejercicio 3 - TIR'!$D$26-'Ejercicio 3 - TIR'!$C$26)*X699),'Ejercicio 3 - TIR'!$E$26-SQRT(('Ejercicio 3 - TIR'!$E$26-'Ejercicio 3 - TIR'!$C$26)*('Ejercicio 3 - TIR'!$E$26-'Ejercicio 3 - TIR'!$D$26)*(1-X699)))</f>
        <v>0.22606103301153</v>
      </c>
      <c r="Z699" s="24">
        <f ca="1" t="shared" si="4764"/>
        <v>1.14824991983709</v>
      </c>
      <c r="AA699" s="24">
        <f ca="1" t="shared" si="4765"/>
        <v>1.30987354780772</v>
      </c>
      <c r="AB699" s="24">
        <f ca="1" t="shared" si="4766"/>
        <v>1.54770805939389</v>
      </c>
      <c r="AC699" s="24">
        <f ca="1" t="shared" si="4767"/>
        <v>1.87320945189025</v>
      </c>
      <c r="AD699" s="24">
        <f ca="1" t="shared" si="4768"/>
        <v>2.29666911563152</v>
      </c>
      <c r="AE699" s="23">
        <f ca="1" t="shared" si="4769"/>
        <v>5221.75631939905</v>
      </c>
      <c r="AF699" s="23">
        <f ca="1" t="shared" si="4770"/>
        <v>5956.75240878661</v>
      </c>
      <c r="AG699" s="23">
        <f ca="1" t="shared" si="4771"/>
        <v>7038.3234521553</v>
      </c>
      <c r="AH699" s="23">
        <f ca="1" t="shared" si="4772"/>
        <v>8518.56649321924</v>
      </c>
      <c r="AI699" s="23">
        <f ca="1" t="shared" si="4773"/>
        <v>10444.2824344538</v>
      </c>
      <c r="AJ699" s="25">
        <f ca="1" t="shared" si="4774"/>
        <v>47037.3362205443</v>
      </c>
      <c r="AK699" s="25">
        <f ca="1" t="shared" si="4775"/>
        <v>44970.4523491903</v>
      </c>
      <c r="AL699" s="25">
        <f ca="1" t="shared" si="4776"/>
        <v>62419.4199416263</v>
      </c>
      <c r="AM699" s="25">
        <f ca="1" t="shared" si="4777"/>
        <v>73515.8803906882</v>
      </c>
      <c r="AN699" s="25">
        <f ca="1" t="shared" si="4778"/>
        <v>94311.7049518497</v>
      </c>
      <c r="AO699" s="25">
        <f ca="1">C699/'Ejercicio 3 - TIR'!$D$7</f>
        <v>14986.3147184734</v>
      </c>
      <c r="AP699" s="25">
        <f ca="1" t="shared" si="4779"/>
        <v>32051.0215020709</v>
      </c>
      <c r="AQ699" s="25">
        <f ca="1" t="shared" si="4780"/>
        <v>29984.137630717</v>
      </c>
      <c r="AR699" s="25">
        <f ca="1" t="shared" si="4781"/>
        <v>47433.1052231529</v>
      </c>
      <c r="AS699" s="25">
        <f ca="1" t="shared" si="4782"/>
        <v>58529.5656722148</v>
      </c>
      <c r="AT699" s="25">
        <f ca="1" t="shared" si="4783"/>
        <v>79325.3902333763</v>
      </c>
      <c r="AU699" s="25">
        <f ca="1">AP699*'Ejercicio 3 - TIR'!$D$5</f>
        <v>16025.5107510355</v>
      </c>
      <c r="AV699" s="25">
        <f ca="1">AQ699*'Ejercicio 3 - TIR'!$D$5</f>
        <v>14992.0688153585</v>
      </c>
      <c r="AW699" s="25">
        <f ca="1">AR699*'Ejercicio 3 - TIR'!$D$5</f>
        <v>23716.5526115764</v>
      </c>
      <c r="AX699" s="25">
        <f ca="1">AS699*'Ejercicio 3 - TIR'!$D$5</f>
        <v>29264.7828361074</v>
      </c>
      <c r="AY699" s="25">
        <f ca="1">AT699*'Ejercicio 3 - TIR'!$D$5</f>
        <v>39662.6951166881</v>
      </c>
      <c r="AZ699" s="25">
        <f ca="1" t="shared" ref="AZ699:BD699" si="5191">AJ699-AU699-AE699</f>
        <v>25790.0691501098</v>
      </c>
      <c r="BA699" s="25">
        <f ca="1" t="shared" si="5191"/>
        <v>24021.6311250453</v>
      </c>
      <c r="BB699" s="25">
        <f ca="1" t="shared" si="5191"/>
        <v>31664.5438778945</v>
      </c>
      <c r="BC699" s="25">
        <f ca="1" t="shared" si="5191"/>
        <v>35732.5310613616</v>
      </c>
      <c r="BD699" s="25">
        <f ca="1" t="shared" si="5191"/>
        <v>44204.7274007077</v>
      </c>
      <c r="BE699" s="25">
        <f ca="1" t="shared" ref="BE699:BI699" si="5192">AZ699/Z699</f>
        <v>22460.3274117961</v>
      </c>
      <c r="BF699" s="25">
        <f ca="1" t="shared" si="5192"/>
        <v>18338.8932200739</v>
      </c>
      <c r="BG699" s="25">
        <f ca="1" t="shared" si="5192"/>
        <v>20458.9901084414</v>
      </c>
      <c r="BH699" s="25">
        <f ca="1" t="shared" si="5192"/>
        <v>19075.5662829397</v>
      </c>
      <c r="BI699" s="25">
        <f ca="1" t="shared" si="5192"/>
        <v>19247.3208699689</v>
      </c>
      <c r="BJ699" s="25">
        <f ca="1" t="shared" si="4786"/>
        <v>80894.7922622542</v>
      </c>
      <c r="BK699" s="25">
        <f ca="1" t="shared" si="4787"/>
        <v>34418.606171052</v>
      </c>
      <c r="BL699" s="25">
        <f ca="1" t="shared" si="4788"/>
        <v>115313.398433306</v>
      </c>
      <c r="BM699" s="25">
        <f ca="1">BK699*'Ejercicio 3 - TIR'!$D$5</f>
        <v>17209.303085526</v>
      </c>
      <c r="BN699" s="25">
        <f ca="1" t="shared" si="4789"/>
        <v>98104.0953477802</v>
      </c>
      <c r="BO699" s="25">
        <f ca="1" t="shared" si="4790"/>
        <v>42715.8159963344</v>
      </c>
      <c r="BP699" s="25">
        <f ca="1" t="shared" si="4791"/>
        <v>-110154.232229465</v>
      </c>
      <c r="BQ699" s="25">
        <f ca="1" t="shared" ref="BQ699:BT699" si="5193">BE699</f>
        <v>22460.3274117961</v>
      </c>
      <c r="BR699" s="25">
        <f ca="1" t="shared" si="5193"/>
        <v>18338.8932200739</v>
      </c>
      <c r="BS699" s="25">
        <f ca="1" t="shared" si="5193"/>
        <v>20458.9901084414</v>
      </c>
      <c r="BT699" s="25">
        <f ca="1" t="shared" si="5193"/>
        <v>19075.5662829397</v>
      </c>
      <c r="BU699" s="25">
        <f ca="1" t="shared" si="4793"/>
        <v>61963.1368663033</v>
      </c>
      <c r="BV699" s="27">
        <f ca="1" t="shared" si="4794"/>
        <v>7.65011672957085</v>
      </c>
    </row>
    <row r="700" ht="15" customHeight="1" spans="1:74">
      <c r="A700" s="23">
        <v>699</v>
      </c>
      <c r="B700" s="24">
        <f ca="1" t="shared" ref="B700:F700" si="5194">RAND()</f>
        <v>0.366088046327742</v>
      </c>
      <c r="C700" s="25">
        <f ca="1">IF(B700&lt;=('Ejercicio 3 - TIR'!$D$13-'Ejercicio 3 - TIR'!$C$13)/('Ejercicio 3 - TIR'!$E$13-'Ejercicio 3 - TIR'!$C$13),'Ejercicio 3 - TIR'!$C$13+SQRT(('Ejercicio 3 - TIR'!$E$13-'Ejercicio 3 - TIR'!$C$13)*('Ejercicio 3 - TIR'!$D$13-'Ejercicio 3 - TIR'!$C$13)*B700),'Ejercicio 3 - TIR'!$E$13-SQRT(('Ejercicio 3 - TIR'!$E$13-'Ejercicio 3 - TIR'!$C$13)*('Ejercicio 3 - TIR'!$E$13-'Ejercicio 3 - TIR'!$D$13)*(1-B700)))</f>
        <v>72419.31211143</v>
      </c>
      <c r="D700" s="24">
        <f ca="1" t="shared" si="5194"/>
        <v>0.846979182509647</v>
      </c>
      <c r="E700" s="25">
        <f ca="1">IF(D700&lt;=('Ejercicio 3 - TIR'!$D$14-'Ejercicio 3 - TIR'!$C$14)/('Ejercicio 3 - TIR'!$E$14-'Ejercicio 3 - TIR'!$C$14),'Ejercicio 3 - TIR'!$C$14+SQRT(('Ejercicio 3 - TIR'!$E$14-'Ejercicio 3 - TIR'!$C$14)*('Ejercicio 3 - TIR'!$D$14-'Ejercicio 3 - TIR'!$C$14)*D700),'Ejercicio 3 - TIR'!$E$14-SQRT(('Ejercicio 3 - TIR'!$E$14-'Ejercicio 3 - TIR'!$C$14)*('Ejercicio 3 - TIR'!$E$14-'Ejercicio 3 - TIR'!$D$14)*(1-D700)))</f>
        <v>35209.0582738304</v>
      </c>
      <c r="F700" s="24">
        <f ca="1" t="shared" si="5194"/>
        <v>0.529061218950732</v>
      </c>
      <c r="G700" s="25">
        <f ca="1">IF(F700&lt;=('Ejercicio 3 - TIR'!$D$18-'Ejercicio 3 - TIR'!$C$18)/('Ejercicio 3 - TIR'!$E$18-'Ejercicio 3 - TIR'!$C$18),'Ejercicio 3 - TIR'!$C$18+SQRT(('Ejercicio 3 - TIR'!$E$18-'Ejercicio 3 - TIR'!$C$18)*('Ejercicio 3 - TIR'!$D$18-'Ejercicio 3 - TIR'!$C$18)*F700),'Ejercicio 3 - TIR'!$E$18-SQRT(('Ejercicio 3 - TIR'!$E$18-'Ejercicio 3 - TIR'!$C$18)*('Ejercicio 3 - TIR'!$E$18-'Ejercicio 3 - TIR'!$D$18)*(1-F700)))</f>
        <v>38908.3771160975</v>
      </c>
      <c r="H700" s="24">
        <f ca="1" t="shared" ref="H700:L700" si="5195">RAND()</f>
        <v>0.788165843277265</v>
      </c>
      <c r="I700" s="25">
        <f ca="1">IF(H700&lt;=('Ejercicio 3 - TIR'!$D$18-'Ejercicio 3 - TIR'!$C$18)/('Ejercicio 3 - TIR'!$E$18-'Ejercicio 3 - TIR'!$C$18),'Ejercicio 3 - TIR'!$C$18+SQRT(('Ejercicio 3 - TIR'!$E$18-'Ejercicio 3 - TIR'!$C$18)*('Ejercicio 3 - TIR'!$D$18-'Ejercicio 3 - TIR'!$C$18)*H700),'Ejercicio 3 - TIR'!$E$18-SQRT(('Ejercicio 3 - TIR'!$E$18-'Ejercicio 3 - TIR'!$C$18)*('Ejercicio 3 - TIR'!$E$18-'Ejercicio 3 - TIR'!$D$18)*(1-H700)))</f>
        <v>41014.0795599755</v>
      </c>
      <c r="J700" s="24">
        <f ca="1" t="shared" si="5195"/>
        <v>0.238223349846009</v>
      </c>
      <c r="K700" s="25">
        <f ca="1">IF(J700&lt;=('Ejercicio 3 - TIR'!$D$18-'Ejercicio 3 - TIR'!$C$18)/('Ejercicio 3 - TIR'!$E$18-'Ejercicio 3 - TIR'!$C$18),'Ejercicio 3 - TIR'!$C$18+SQRT(('Ejercicio 3 - TIR'!$E$18-'Ejercicio 3 - TIR'!$C$18)*('Ejercicio 3 - TIR'!$D$18-'Ejercicio 3 - TIR'!$C$18)*J700),'Ejercicio 3 - TIR'!$E$18-SQRT(('Ejercicio 3 - TIR'!$E$18-'Ejercicio 3 - TIR'!$C$18)*('Ejercicio 3 - TIR'!$E$18-'Ejercicio 3 - TIR'!$D$18)*(1-J700)))</f>
        <v>35977.7506201665</v>
      </c>
      <c r="L700" s="24">
        <f ca="1" t="shared" si="5195"/>
        <v>0.0318972493926908</v>
      </c>
      <c r="M700" s="25">
        <f ca="1">IF(L700&lt;=('Ejercicio 3 - TIR'!$D$18-'Ejercicio 3 - TIR'!$C$18)/('Ejercicio 3 - TIR'!$E$18-'Ejercicio 3 - TIR'!$C$18),'Ejercicio 3 - TIR'!$C$18+SQRT(('Ejercicio 3 - TIR'!$E$18-'Ejercicio 3 - TIR'!$C$18)*('Ejercicio 3 - TIR'!$D$18-'Ejercicio 3 - TIR'!$C$18)*L700),'Ejercicio 3 - TIR'!$E$18-SQRT(('Ejercicio 3 - TIR'!$E$18-'Ejercicio 3 - TIR'!$C$18)*('Ejercicio 3 - TIR'!$E$18-'Ejercicio 3 - TIR'!$D$18)*(1-L700)))</f>
        <v>32187.3699753136</v>
      </c>
      <c r="N700" s="24">
        <f ca="1" t="shared" ref="N700:R700" si="5196">RAND()</f>
        <v>0.378903443076762</v>
      </c>
      <c r="O700" s="25">
        <f ca="1">IF(N700&lt;=('Ejercicio 3 - TIR'!$D$18-'Ejercicio 3 - TIR'!$C$18)/('Ejercicio 3 - TIR'!$E$18-'Ejercicio 3 - TIR'!$C$18),'Ejercicio 3 - TIR'!$C$18+SQRT(('Ejercicio 3 - TIR'!$E$18-'Ejercicio 3 - TIR'!$C$18)*('Ejercicio 3 - TIR'!$D$18-'Ejercicio 3 - TIR'!$C$18)*N700),'Ejercicio 3 - TIR'!$E$18-SQRT(('Ejercicio 3 - TIR'!$E$18-'Ejercicio 3 - TIR'!$C$18)*('Ejercicio 3 - TIR'!$E$18-'Ejercicio 3 - TIR'!$D$18)*(1-N700)))</f>
        <v>37538.9333769118</v>
      </c>
      <c r="P700" s="24">
        <f ca="1" t="shared" si="5196"/>
        <v>0.18529024981376</v>
      </c>
      <c r="Q700" s="26">
        <f ca="1">IF(P700&lt;=('Ejercicio 3 - TIR'!$D$22-'Ejercicio 3 - TIR'!$C$22)/('Ejercicio 3 - TIR'!$E$22-'Ejercicio 3 - TIR'!$C$22),'Ejercicio 3 - TIR'!$C$22+SQRT(('Ejercicio 3 - TIR'!$E$22-'Ejercicio 3 - TIR'!$C$22)*('Ejercicio 3 - TIR'!$D$22-'Ejercicio 3 - TIR'!$C$22)*P700),'Ejercicio 3 - TIR'!$E$22-SQRT(('Ejercicio 3 - TIR'!$E$22-'Ejercicio 3 - TIR'!$C$22)*('Ejercicio 3 - TIR'!$E$22-'Ejercicio 3 - TIR'!$D$22)*(1-P700)))</f>
        <v>0.138262597013151</v>
      </c>
      <c r="R700" s="24">
        <f ca="1" t="shared" si="5196"/>
        <v>0.867813765581628</v>
      </c>
      <c r="S700" s="26">
        <f ca="1">IF(R700&lt;=('Ejercicio 3 - TIR'!$D$23-'Ejercicio 3 - TIR'!$C$23)/('Ejercicio 3 - TIR'!$E$23-'Ejercicio 3 - TIR'!$C$23),'Ejercicio 3 - TIR'!$C$23+SQRT(('Ejercicio 3 - TIR'!$E$23-'Ejercicio 3 - TIR'!$C$23)*('Ejercicio 3 - TIR'!$D$23-'Ejercicio 3 - TIR'!$C$23)*R700),'Ejercicio 3 - TIR'!$E$23-SQRT(('Ejercicio 3 - TIR'!$E$23-'Ejercicio 3 - TIR'!$C$23)*('Ejercicio 3 - TIR'!$E$23-'Ejercicio 3 - TIR'!$D$23)*(1-R700)))</f>
        <v>0.164574850990896</v>
      </c>
      <c r="T700" s="24">
        <f ca="1" t="shared" ref="T700:X700" si="5197">RAND()</f>
        <v>0.94526266657249</v>
      </c>
      <c r="U700" s="26">
        <f ca="1">IF(T700&lt;=('Ejercicio 3 - TIR'!$D$24-'Ejercicio 3 - TIR'!$C$24)/('Ejercicio 3 - TIR'!$E$24-'Ejercicio 3 - TIR'!$C$24),'Ejercicio 3 - TIR'!$C$24+SQRT(('Ejercicio 3 - TIR'!$E$24-'Ejercicio 3 - TIR'!$C$24)*('Ejercicio 3 - TIR'!$D$24-'Ejercicio 3 - TIR'!$C$24)*T700),'Ejercicio 3 - TIR'!$E$24-SQRT(('Ejercicio 3 - TIR'!$E$24-'Ejercicio 3 - TIR'!$C$24)*('Ejercicio 3 - TIR'!$E$24-'Ejercicio 3 - TIR'!$D$24)*(1-T700)))</f>
        <v>0.207619994604322</v>
      </c>
      <c r="V700" s="24">
        <f ca="1" t="shared" si="5197"/>
        <v>0.801323040754756</v>
      </c>
      <c r="W700" s="26">
        <f ca="1">IF(V700&lt;=('Ejercicio 3 - TIR'!$D$25-'Ejercicio 3 - TIR'!$C$25)/('Ejercicio 3 - TIR'!$E$25-'Ejercicio 3 - TIR'!$C$25),'Ejercicio 3 - TIR'!$C$25+SQRT(('Ejercicio 3 - TIR'!$E$25-'Ejercicio 3 - TIR'!$C$25)*('Ejercicio 3 - TIR'!$D$25-'Ejercicio 3 - TIR'!$C$25)*V700),'Ejercicio 3 - TIR'!$E$25-SQRT(('Ejercicio 3 - TIR'!$E$25-'Ejercicio 3 - TIR'!$C$25)*('Ejercicio 3 - TIR'!$E$25-'Ejercicio 3 - TIR'!$D$25)*(1-V700)))</f>
        <v>0.223630143015967</v>
      </c>
      <c r="X700" s="24">
        <f ca="1" t="shared" si="5197"/>
        <v>0.6651098891926</v>
      </c>
      <c r="Y700" s="26">
        <f ca="1">IF(X700&lt;=('Ejercicio 3 - TIR'!$D$26-'Ejercicio 3 - TIR'!$C$26)/('Ejercicio 3 - TIR'!$E$26-'Ejercicio 3 - TIR'!$C$26),'Ejercicio 3 - TIR'!$C$26+SQRT(('Ejercicio 3 - TIR'!$E$26-'Ejercicio 3 - TIR'!$C$26)*('Ejercicio 3 - TIR'!$D$26-'Ejercicio 3 - TIR'!$C$26)*X700),'Ejercicio 3 - TIR'!$E$26-SQRT(('Ejercicio 3 - TIR'!$E$26-'Ejercicio 3 - TIR'!$C$26)*('Ejercicio 3 - TIR'!$E$26-'Ejercicio 3 - TIR'!$D$26)*(1-X700)))</f>
        <v>0.237474635823312</v>
      </c>
      <c r="Z700" s="24">
        <f ca="1" t="shared" si="4764"/>
        <v>1.13826259701315</v>
      </c>
      <c r="AA700" s="24">
        <f ca="1" t="shared" si="4765"/>
        <v>1.3255919943051</v>
      </c>
      <c r="AB700" s="24">
        <f ca="1" t="shared" si="4766"/>
        <v>1.60081139701026</v>
      </c>
      <c r="AC700" s="24">
        <f ca="1" t="shared" si="4767"/>
        <v>1.95880107866525</v>
      </c>
      <c r="AD700" s="24">
        <f ca="1" t="shared" si="4768"/>
        <v>2.42396665147159</v>
      </c>
      <c r="AE700" s="23">
        <f ca="1" t="shared" si="4769"/>
        <v>4868.09583532718</v>
      </c>
      <c r="AF700" s="23">
        <f ca="1" t="shared" si="4770"/>
        <v>5669.26198203555</v>
      </c>
      <c r="AG700" s="23">
        <f ca="1" t="shared" si="4771"/>
        <v>6846.31412415626</v>
      </c>
      <c r="AH700" s="23">
        <f ca="1" t="shared" si="4772"/>
        <v>8377.35633087355</v>
      </c>
      <c r="AI700" s="23">
        <f ca="1" t="shared" si="4773"/>
        <v>10366.7659747099</v>
      </c>
      <c r="AJ700" s="25">
        <f ca="1" t="shared" si="4774"/>
        <v>44287.9503817362</v>
      </c>
      <c r="AK700" s="25">
        <f ca="1" t="shared" si="4775"/>
        <v>54367.935518496</v>
      </c>
      <c r="AL700" s="25">
        <f ca="1" t="shared" si="4776"/>
        <v>57593.5932315555</v>
      </c>
      <c r="AM700" s="25">
        <f ca="1" t="shared" si="4777"/>
        <v>63048.6550270419</v>
      </c>
      <c r="AN700" s="25">
        <f ca="1" t="shared" si="4778"/>
        <v>90993.122637448</v>
      </c>
      <c r="AO700" s="25">
        <f ca="1">C700/'Ejercicio 3 - TIR'!$D$7</f>
        <v>14483.862422286</v>
      </c>
      <c r="AP700" s="25">
        <f ca="1" t="shared" si="4779"/>
        <v>29804.0879594502</v>
      </c>
      <c r="AQ700" s="25">
        <f ca="1" t="shared" si="4780"/>
        <v>39884.07309621</v>
      </c>
      <c r="AR700" s="25">
        <f ca="1" t="shared" si="4781"/>
        <v>43109.7308092694</v>
      </c>
      <c r="AS700" s="25">
        <f ca="1" t="shared" si="4782"/>
        <v>48564.7926047559</v>
      </c>
      <c r="AT700" s="25">
        <f ca="1" t="shared" si="4783"/>
        <v>76509.260215162</v>
      </c>
      <c r="AU700" s="25">
        <f ca="1">AP700*'Ejercicio 3 - TIR'!$D$5</f>
        <v>14902.0439797251</v>
      </c>
      <c r="AV700" s="25">
        <f ca="1">AQ700*'Ejercicio 3 - TIR'!$D$5</f>
        <v>19942.036548105</v>
      </c>
      <c r="AW700" s="25">
        <f ca="1">AR700*'Ejercicio 3 - TIR'!$D$5</f>
        <v>21554.8654046347</v>
      </c>
      <c r="AX700" s="25">
        <f ca="1">AS700*'Ejercicio 3 - TIR'!$D$5</f>
        <v>24282.396302378</v>
      </c>
      <c r="AY700" s="25">
        <f ca="1">AT700*'Ejercicio 3 - TIR'!$D$5</f>
        <v>38254.630107581</v>
      </c>
      <c r="AZ700" s="25">
        <f ca="1" t="shared" ref="AZ700:BD700" si="5198">AJ700-AU700-AE700</f>
        <v>24517.8105666839</v>
      </c>
      <c r="BA700" s="25">
        <f ca="1" t="shared" si="5198"/>
        <v>28756.6369883555</v>
      </c>
      <c r="BB700" s="25">
        <f ca="1" t="shared" si="5198"/>
        <v>29192.4137027645</v>
      </c>
      <c r="BC700" s="25">
        <f ca="1" t="shared" si="5198"/>
        <v>30388.9023937904</v>
      </c>
      <c r="BD700" s="25">
        <f ca="1" t="shared" si="5198"/>
        <v>42371.7265551571</v>
      </c>
      <c r="BE700" s="25">
        <f ca="1" t="shared" ref="BE700:BI700" si="5199">AZ700/Z700</f>
        <v>21539.6786567701</v>
      </c>
      <c r="BF700" s="25">
        <f ca="1" t="shared" si="5199"/>
        <v>21693.4298878519</v>
      </c>
      <c r="BG700" s="25">
        <f ca="1" t="shared" si="5199"/>
        <v>18236.0106613967</v>
      </c>
      <c r="BH700" s="25">
        <f ca="1" t="shared" si="5199"/>
        <v>15514.0318865343</v>
      </c>
      <c r="BI700" s="25">
        <f ca="1" t="shared" si="5199"/>
        <v>17480.3257006169</v>
      </c>
      <c r="BJ700" s="25">
        <f ca="1" t="shared" si="4786"/>
        <v>85345.5830854848</v>
      </c>
      <c r="BK700" s="25">
        <f ca="1" t="shared" si="4787"/>
        <v>35108.3994961238</v>
      </c>
      <c r="BL700" s="25">
        <f ca="1" t="shared" si="4788"/>
        <v>120453.982581609</v>
      </c>
      <c r="BM700" s="25">
        <f ca="1">BK700*'Ejercicio 3 - TIR'!$D$5</f>
        <v>17554.1997480619</v>
      </c>
      <c r="BN700" s="25">
        <f ca="1" t="shared" si="4789"/>
        <v>102899.782833547</v>
      </c>
      <c r="BO700" s="25">
        <f ca="1" t="shared" si="4790"/>
        <v>42450.9894849734</v>
      </c>
      <c r="BP700" s="25">
        <f ca="1" t="shared" si="4791"/>
        <v>-107628.37038526</v>
      </c>
      <c r="BQ700" s="25">
        <f ca="1" t="shared" ref="BQ700:BT700" si="5200">BE700</f>
        <v>21539.6786567701</v>
      </c>
      <c r="BR700" s="25">
        <f ca="1" t="shared" si="5200"/>
        <v>21693.4298878519</v>
      </c>
      <c r="BS700" s="25">
        <f ca="1" t="shared" si="5200"/>
        <v>18236.0106613967</v>
      </c>
      <c r="BT700" s="25">
        <f ca="1" t="shared" si="5200"/>
        <v>15514.0318865343</v>
      </c>
      <c r="BU700" s="25">
        <f ca="1" t="shared" si="4793"/>
        <v>59931.3151855903</v>
      </c>
      <c r="BV700" s="27">
        <f ca="1" t="shared" si="4794"/>
        <v>7.26702597181101</v>
      </c>
    </row>
    <row r="701" ht="15" customHeight="1" spans="1:74">
      <c r="A701" s="23">
        <v>700</v>
      </c>
      <c r="B701" s="24">
        <f ca="1" t="shared" ref="B701:F701" si="5201">RAND()</f>
        <v>0.664072862121084</v>
      </c>
      <c r="C701" s="25">
        <f ca="1">IF(B701&lt;=('Ejercicio 3 - TIR'!$D$13-'Ejercicio 3 - TIR'!$C$13)/('Ejercicio 3 - TIR'!$E$13-'Ejercicio 3 - TIR'!$C$13),'Ejercicio 3 - TIR'!$C$13+SQRT(('Ejercicio 3 - TIR'!$E$13-'Ejercicio 3 - TIR'!$C$13)*('Ejercicio 3 - TIR'!$D$13-'Ejercicio 3 - TIR'!$C$13)*B701),'Ejercicio 3 - TIR'!$E$13-SQRT(('Ejercicio 3 - TIR'!$E$13-'Ejercicio 3 - TIR'!$C$13)*('Ejercicio 3 - TIR'!$E$13-'Ejercicio 3 - TIR'!$D$13)*(1-B701)))</f>
        <v>79922.3366535172</v>
      </c>
      <c r="D701" s="24">
        <f ca="1" t="shared" si="5201"/>
        <v>0.656045568948366</v>
      </c>
      <c r="E701" s="25">
        <f ca="1">IF(D701&lt;=('Ejercicio 3 - TIR'!$D$14-'Ejercicio 3 - TIR'!$C$14)/('Ejercicio 3 - TIR'!$E$14-'Ejercicio 3 - TIR'!$C$14),'Ejercicio 3 - TIR'!$C$14+SQRT(('Ejercicio 3 - TIR'!$E$14-'Ejercicio 3 - TIR'!$C$14)*('Ejercicio 3 - TIR'!$D$14-'Ejercicio 3 - TIR'!$C$14)*D701),'Ejercicio 3 - TIR'!$E$14-SQRT(('Ejercicio 3 - TIR'!$E$14-'Ejercicio 3 - TIR'!$C$14)*('Ejercicio 3 - TIR'!$E$14-'Ejercicio 3 - TIR'!$D$14)*(1-D701)))</f>
        <v>32817.161796494</v>
      </c>
      <c r="F701" s="24">
        <f ca="1" t="shared" si="5201"/>
        <v>0.447254641740767</v>
      </c>
      <c r="G701" s="25">
        <f ca="1">IF(F701&lt;=('Ejercicio 3 - TIR'!$D$18-'Ejercicio 3 - TIR'!$C$18)/('Ejercicio 3 - TIR'!$E$18-'Ejercicio 3 - TIR'!$C$18),'Ejercicio 3 - TIR'!$C$18+SQRT(('Ejercicio 3 - TIR'!$E$18-'Ejercicio 3 - TIR'!$C$18)*('Ejercicio 3 - TIR'!$D$18-'Ejercicio 3 - TIR'!$C$18)*F701),'Ejercicio 3 - TIR'!$E$18-SQRT(('Ejercicio 3 - TIR'!$E$18-'Ejercicio 3 - TIR'!$C$18)*('Ejercicio 3 - TIR'!$E$18-'Ejercicio 3 - TIR'!$D$18)*(1-F701)))</f>
        <v>38190.738444189</v>
      </c>
      <c r="H701" s="24">
        <f ca="1" t="shared" ref="H701:L701" si="5202">RAND()</f>
        <v>0.613903839313048</v>
      </c>
      <c r="I701" s="25">
        <f ca="1">IF(H701&lt;=('Ejercicio 3 - TIR'!$D$18-'Ejercicio 3 - TIR'!$C$18)/('Ejercicio 3 - TIR'!$E$18-'Ejercicio 3 - TIR'!$C$18),'Ejercicio 3 - TIR'!$C$18+SQRT(('Ejercicio 3 - TIR'!$E$18-'Ejercicio 3 - TIR'!$C$18)*('Ejercicio 3 - TIR'!$D$18-'Ejercicio 3 - TIR'!$C$18)*H701),'Ejercicio 3 - TIR'!$E$18-SQRT(('Ejercicio 3 - TIR'!$E$18-'Ejercicio 3 - TIR'!$C$18)*('Ejercicio 3 - TIR'!$E$18-'Ejercicio 3 - TIR'!$D$18)*(1-H701)))</f>
        <v>39596.1229617464</v>
      </c>
      <c r="J701" s="24">
        <f ca="1" t="shared" si="5202"/>
        <v>0.232570401968928</v>
      </c>
      <c r="K701" s="25">
        <f ca="1">IF(J701&lt;=('Ejercicio 3 - TIR'!$D$18-'Ejercicio 3 - TIR'!$C$18)/('Ejercicio 3 - TIR'!$E$18-'Ejercicio 3 - TIR'!$C$18),'Ejercicio 3 - TIR'!$C$18+SQRT(('Ejercicio 3 - TIR'!$E$18-'Ejercicio 3 - TIR'!$C$18)*('Ejercicio 3 - TIR'!$D$18-'Ejercicio 3 - TIR'!$C$18)*J701),'Ejercicio 3 - TIR'!$E$18-SQRT(('Ejercicio 3 - TIR'!$E$18-'Ejercicio 3 - TIR'!$C$18)*('Ejercicio 3 - TIR'!$E$18-'Ejercicio 3 - TIR'!$D$18)*(1-J701)))</f>
        <v>35906.3999437338</v>
      </c>
      <c r="L701" s="24">
        <f ca="1" t="shared" si="5202"/>
        <v>0.430630271001275</v>
      </c>
      <c r="M701" s="25">
        <f ca="1">IF(L701&lt;=('Ejercicio 3 - TIR'!$D$18-'Ejercicio 3 - TIR'!$C$18)/('Ejercicio 3 - TIR'!$E$18-'Ejercicio 3 - TIR'!$C$18),'Ejercicio 3 - TIR'!$C$18+SQRT(('Ejercicio 3 - TIR'!$E$18-'Ejercicio 3 - TIR'!$C$18)*('Ejercicio 3 - TIR'!$D$18-'Ejercicio 3 - TIR'!$C$18)*L701),'Ejercicio 3 - TIR'!$E$18-SQRT(('Ejercicio 3 - TIR'!$E$18-'Ejercicio 3 - TIR'!$C$18)*('Ejercicio 3 - TIR'!$E$18-'Ejercicio 3 - TIR'!$D$18)*(1-L701)))</f>
        <v>38037.0728906855</v>
      </c>
      <c r="N701" s="24">
        <f ca="1" t="shared" ref="N701:R701" si="5203">RAND()</f>
        <v>0.159295316735999</v>
      </c>
      <c r="O701" s="25">
        <f ca="1">IF(N701&lt;=('Ejercicio 3 - TIR'!$D$18-'Ejercicio 3 - TIR'!$C$18)/('Ejercicio 3 - TIR'!$E$18-'Ejercicio 3 - TIR'!$C$18),'Ejercicio 3 - TIR'!$C$18+SQRT(('Ejercicio 3 - TIR'!$E$18-'Ejercicio 3 - TIR'!$C$18)*('Ejercicio 3 - TIR'!$D$18-'Ejercicio 3 - TIR'!$C$18)*N701),'Ejercicio 3 - TIR'!$E$18-SQRT(('Ejercicio 3 - TIR'!$E$18-'Ejercicio 3 - TIR'!$C$18)*('Ejercicio 3 - TIR'!$E$18-'Ejercicio 3 - TIR'!$D$18)*(1-N701)))</f>
        <v>34888.1793656125</v>
      </c>
      <c r="P701" s="24">
        <f ca="1" t="shared" si="5203"/>
        <v>0.801826989561683</v>
      </c>
      <c r="Q701" s="26">
        <f ca="1">IF(P701&lt;=('Ejercicio 3 - TIR'!$D$22-'Ejercicio 3 - TIR'!$C$22)/('Ejercicio 3 - TIR'!$E$22-'Ejercicio 3 - TIR'!$C$22),'Ejercicio 3 - TIR'!$C$22+SQRT(('Ejercicio 3 - TIR'!$E$22-'Ejercicio 3 - TIR'!$C$22)*('Ejercicio 3 - TIR'!$D$22-'Ejercicio 3 - TIR'!$C$22)*P701),'Ejercicio 3 - TIR'!$E$22-SQRT(('Ejercicio 3 - TIR'!$E$22-'Ejercicio 3 - TIR'!$C$22)*('Ejercicio 3 - TIR'!$E$22-'Ejercicio 3 - TIR'!$D$22)*(1-P701)))</f>
        <v>0.16111319458487</v>
      </c>
      <c r="R701" s="24">
        <f ca="1" t="shared" si="5203"/>
        <v>0.328109071418045</v>
      </c>
      <c r="S701" s="26">
        <f ca="1">IF(R701&lt;=('Ejercicio 3 - TIR'!$D$23-'Ejercicio 3 - TIR'!$C$23)/('Ejercicio 3 - TIR'!$E$23-'Ejercicio 3 - TIR'!$C$23),'Ejercicio 3 - TIR'!$C$23+SQRT(('Ejercicio 3 - TIR'!$E$23-'Ejercicio 3 - TIR'!$C$23)*('Ejercicio 3 - TIR'!$D$23-'Ejercicio 3 - TIR'!$C$23)*R701),'Ejercicio 3 - TIR'!$E$23-SQRT(('Ejercicio 3 - TIR'!$E$23-'Ejercicio 3 - TIR'!$C$23)*('Ejercicio 3 - TIR'!$E$23-'Ejercicio 3 - TIR'!$D$23)*(1-R701)))</f>
        <v>0.144302187731817</v>
      </c>
      <c r="T701" s="24">
        <f ca="1" t="shared" ref="T701:X701" si="5204">RAND()</f>
        <v>0.302507888098648</v>
      </c>
      <c r="U701" s="26">
        <f ca="1">IF(T701&lt;=('Ejercicio 3 - TIR'!$D$24-'Ejercicio 3 - TIR'!$C$24)/('Ejercicio 3 - TIR'!$E$24-'Ejercicio 3 - TIR'!$C$24),'Ejercicio 3 - TIR'!$C$24+SQRT(('Ejercicio 3 - TIR'!$E$24-'Ejercicio 3 - TIR'!$C$24)*('Ejercicio 3 - TIR'!$D$24-'Ejercicio 3 - TIR'!$C$24)*T701),'Ejercicio 3 - TIR'!$E$24-SQRT(('Ejercicio 3 - TIR'!$E$24-'Ejercicio 3 - TIR'!$C$24)*('Ejercicio 3 - TIR'!$E$24-'Ejercicio 3 - TIR'!$D$24)*(1-T701)))</f>
        <v>0.175204494936562</v>
      </c>
      <c r="V701" s="24">
        <f ca="1" t="shared" si="5204"/>
        <v>0.979796899789783</v>
      </c>
      <c r="W701" s="26">
        <f ca="1">IF(V701&lt;=('Ejercicio 3 - TIR'!$D$25-'Ejercicio 3 - TIR'!$C$25)/('Ejercicio 3 - TIR'!$E$25-'Ejercicio 3 - TIR'!$C$25),'Ejercicio 3 - TIR'!$C$25+SQRT(('Ejercicio 3 - TIR'!$E$25-'Ejercicio 3 - TIR'!$C$25)*('Ejercicio 3 - TIR'!$D$25-'Ejercicio 3 - TIR'!$C$25)*V701),'Ejercicio 3 - TIR'!$E$25-SQRT(('Ejercicio 3 - TIR'!$E$25-'Ejercicio 3 - TIR'!$C$25)*('Ejercicio 3 - TIR'!$E$25-'Ejercicio 3 - TIR'!$D$25)*(1-V701)))</f>
        <v>0.241591025583595</v>
      </c>
      <c r="X701" s="24">
        <f ca="1" t="shared" si="5204"/>
        <v>0.318503504076743</v>
      </c>
      <c r="Y701" s="26">
        <f ca="1">IF(X701&lt;=('Ejercicio 3 - TIR'!$D$26-'Ejercicio 3 - TIR'!$C$26)/('Ejercicio 3 - TIR'!$E$26-'Ejercicio 3 - TIR'!$C$26),'Ejercicio 3 - TIR'!$C$26+SQRT(('Ejercicio 3 - TIR'!$E$26-'Ejercicio 3 - TIR'!$C$26)*('Ejercicio 3 - TIR'!$D$26-'Ejercicio 3 - TIR'!$C$26)*X701),'Ejercicio 3 - TIR'!$E$26-SQRT(('Ejercicio 3 - TIR'!$E$26-'Ejercicio 3 - TIR'!$C$26)*('Ejercicio 3 - TIR'!$E$26-'Ejercicio 3 - TIR'!$D$26)*(1-X701)))</f>
        <v>0.219325065404995</v>
      </c>
      <c r="Z701" s="24">
        <f ca="1" t="shared" si="4764"/>
        <v>1.16111319458487</v>
      </c>
      <c r="AA701" s="24">
        <f ca="1" t="shared" si="4765"/>
        <v>1.32866436876775</v>
      </c>
      <c r="AB701" s="24">
        <f ca="1" t="shared" si="4766"/>
        <v>1.5614523384379</v>
      </c>
      <c r="AC701" s="24">
        <f ca="1" t="shared" si="4767"/>
        <v>1.93868521028102</v>
      </c>
      <c r="AD701" s="24">
        <f ca="1" t="shared" si="4768"/>
        <v>2.3638874708256</v>
      </c>
      <c r="AE701" s="23">
        <f ca="1" t="shared" si="4769"/>
        <v>5287.27777424171</v>
      </c>
      <c r="AF701" s="23">
        <f ca="1" t="shared" si="4770"/>
        <v>6050.2435242106</v>
      </c>
      <c r="AG701" s="23">
        <f ca="1" t="shared" si="4771"/>
        <v>7110.27338511313</v>
      </c>
      <c r="AH701" s="23">
        <f ca="1" t="shared" si="4772"/>
        <v>8828.05162440234</v>
      </c>
      <c r="AI701" s="23">
        <f ca="1" t="shared" si="4773"/>
        <v>10764.2646243231</v>
      </c>
      <c r="AJ701" s="25">
        <f ca="1" t="shared" si="4774"/>
        <v>44343.7703184875</v>
      </c>
      <c r="AK701" s="25">
        <f ca="1" t="shared" si="4775"/>
        <v>52609.9577206189</v>
      </c>
      <c r="AL701" s="25">
        <f ca="1" t="shared" si="4776"/>
        <v>56066.1321570299</v>
      </c>
      <c r="AM701" s="25">
        <f ca="1" t="shared" si="4777"/>
        <v>73741.910655553</v>
      </c>
      <c r="AN701" s="25">
        <f ca="1" t="shared" si="4778"/>
        <v>82471.7300822877</v>
      </c>
      <c r="AO701" s="25">
        <f ca="1">C701/'Ejercicio 3 - TIR'!$D$7</f>
        <v>15984.4673307034</v>
      </c>
      <c r="AP701" s="25">
        <f ca="1" t="shared" si="4779"/>
        <v>28359.302987784</v>
      </c>
      <c r="AQ701" s="25">
        <f ca="1" t="shared" si="4780"/>
        <v>36625.4903899154</v>
      </c>
      <c r="AR701" s="25">
        <f ca="1" t="shared" si="4781"/>
        <v>40081.6648263264</v>
      </c>
      <c r="AS701" s="25">
        <f ca="1" t="shared" si="4782"/>
        <v>57757.4433248496</v>
      </c>
      <c r="AT701" s="25">
        <f ca="1" t="shared" si="4783"/>
        <v>66487.2627515842</v>
      </c>
      <c r="AU701" s="25">
        <f ca="1">AP701*'Ejercicio 3 - TIR'!$D$5</f>
        <v>14179.651493892</v>
      </c>
      <c r="AV701" s="25">
        <f ca="1">AQ701*'Ejercicio 3 - TIR'!$D$5</f>
        <v>18312.7451949577</v>
      </c>
      <c r="AW701" s="25">
        <f ca="1">AR701*'Ejercicio 3 - TIR'!$D$5</f>
        <v>20040.8324131632</v>
      </c>
      <c r="AX701" s="25">
        <f ca="1">AS701*'Ejercicio 3 - TIR'!$D$5</f>
        <v>28878.7216624248</v>
      </c>
      <c r="AY701" s="25">
        <f ca="1">AT701*'Ejercicio 3 - TIR'!$D$5</f>
        <v>33243.6313757921</v>
      </c>
      <c r="AZ701" s="25">
        <f ca="1" t="shared" ref="AZ701:BD701" si="5205">AJ701-AU701-AE701</f>
        <v>24876.8410503537</v>
      </c>
      <c r="BA701" s="25">
        <f ca="1" t="shared" si="5205"/>
        <v>28246.9690014506</v>
      </c>
      <c r="BB701" s="25">
        <f ca="1" t="shared" si="5205"/>
        <v>28915.0263587535</v>
      </c>
      <c r="BC701" s="25">
        <f ca="1" t="shared" si="5205"/>
        <v>36035.1373687259</v>
      </c>
      <c r="BD701" s="25">
        <f ca="1" t="shared" si="5205"/>
        <v>38463.8340821725</v>
      </c>
      <c r="BE701" s="25">
        <f ca="1" t="shared" ref="BE701:BI701" si="5206">AZ701/Z701</f>
        <v>21424.99212512</v>
      </c>
      <c r="BF701" s="25">
        <f ca="1" t="shared" si="5206"/>
        <v>21259.6722433731</v>
      </c>
      <c r="BG701" s="25">
        <f ca="1" t="shared" si="5206"/>
        <v>18518.0332738689</v>
      </c>
      <c r="BH701" s="25">
        <f ca="1" t="shared" si="5206"/>
        <v>18587.4102601229</v>
      </c>
      <c r="BI701" s="25">
        <f ca="1" t="shared" si="5206"/>
        <v>16271.4319344223</v>
      </c>
      <c r="BJ701" s="25">
        <f ca="1" t="shared" si="4786"/>
        <v>77576.0775987887</v>
      </c>
      <c r="BK701" s="25">
        <f ca="1" t="shared" si="4787"/>
        <v>37785.482050871</v>
      </c>
      <c r="BL701" s="25">
        <f ca="1" t="shared" si="4788"/>
        <v>115361.55964966</v>
      </c>
      <c r="BM701" s="25">
        <f ca="1">BK701*'Ejercicio 3 - TIR'!$D$5</f>
        <v>18892.7410254355</v>
      </c>
      <c r="BN701" s="25">
        <f ca="1" t="shared" si="4789"/>
        <v>96468.8186242242</v>
      </c>
      <c r="BO701" s="25">
        <f ca="1" t="shared" si="4790"/>
        <v>40809.3954618457</v>
      </c>
      <c r="BP701" s="25">
        <f ca="1" t="shared" si="4791"/>
        <v>-112739.498450011</v>
      </c>
      <c r="BQ701" s="25">
        <f ca="1" t="shared" ref="BQ701:BT701" si="5207">BE701</f>
        <v>21424.99212512</v>
      </c>
      <c r="BR701" s="25">
        <f ca="1" t="shared" si="5207"/>
        <v>21259.6722433731</v>
      </c>
      <c r="BS701" s="25">
        <f ca="1" t="shared" si="5207"/>
        <v>18518.0332738689</v>
      </c>
      <c r="BT701" s="25">
        <f ca="1" t="shared" si="5207"/>
        <v>18587.4102601229</v>
      </c>
      <c r="BU701" s="25">
        <f ca="1" t="shared" si="4793"/>
        <v>57080.827396268</v>
      </c>
      <c r="BV701" s="27">
        <f ca="1" t="shared" si="4794"/>
        <v>5.80932176688214</v>
      </c>
    </row>
    <row r="702" ht="15" customHeight="1" spans="1:74">
      <c r="A702" s="23">
        <v>701</v>
      </c>
      <c r="B702" s="24">
        <f ca="1" t="shared" ref="B702:F702" si="5208">RAND()</f>
        <v>0.445263904855011</v>
      </c>
      <c r="C702" s="25">
        <f ca="1">IF(B702&lt;=('Ejercicio 3 - TIR'!$D$13-'Ejercicio 3 - TIR'!$C$13)/('Ejercicio 3 - TIR'!$E$13-'Ejercicio 3 - TIR'!$C$13),'Ejercicio 3 - TIR'!$C$13+SQRT(('Ejercicio 3 - TIR'!$E$13-'Ejercicio 3 - TIR'!$C$13)*('Ejercicio 3 - TIR'!$D$13-'Ejercicio 3 - TIR'!$C$13)*B702),'Ejercicio 3 - TIR'!$E$13-SQRT(('Ejercicio 3 - TIR'!$E$13-'Ejercicio 3 - TIR'!$C$13)*('Ejercicio 3 - TIR'!$E$13-'Ejercicio 3 - TIR'!$D$13)*(1-B702)))</f>
        <v>74199.1605916787</v>
      </c>
      <c r="D702" s="24">
        <f ca="1" t="shared" si="5208"/>
        <v>0.645711329473662</v>
      </c>
      <c r="E702" s="25">
        <f ca="1">IF(D702&lt;=('Ejercicio 3 - TIR'!$D$14-'Ejercicio 3 - TIR'!$C$14)/('Ejercicio 3 - TIR'!$E$14-'Ejercicio 3 - TIR'!$C$14),'Ejercicio 3 - TIR'!$C$14+SQRT(('Ejercicio 3 - TIR'!$E$14-'Ejercicio 3 - TIR'!$C$14)*('Ejercicio 3 - TIR'!$D$14-'Ejercicio 3 - TIR'!$C$14)*D702),'Ejercicio 3 - TIR'!$E$14-SQRT(('Ejercicio 3 - TIR'!$E$14-'Ejercicio 3 - TIR'!$C$14)*('Ejercicio 3 - TIR'!$E$14-'Ejercicio 3 - TIR'!$D$14)*(1-D702)))</f>
        <v>32710.0548301821</v>
      </c>
      <c r="F702" s="24">
        <f ca="1" t="shared" si="5208"/>
        <v>0.518789782950493</v>
      </c>
      <c r="G702" s="25">
        <f ca="1">IF(F702&lt;=('Ejercicio 3 - TIR'!$D$18-'Ejercicio 3 - TIR'!$C$18)/('Ejercicio 3 - TIR'!$E$18-'Ejercicio 3 - TIR'!$C$18),'Ejercicio 3 - TIR'!$C$18+SQRT(('Ejercicio 3 - TIR'!$E$18-'Ejercicio 3 - TIR'!$C$18)*('Ejercicio 3 - TIR'!$D$18-'Ejercicio 3 - TIR'!$C$18)*F702),'Ejercicio 3 - TIR'!$E$18-SQRT(('Ejercicio 3 - TIR'!$E$18-'Ejercicio 3 - TIR'!$C$18)*('Ejercicio 3 - TIR'!$E$18-'Ejercicio 3 - TIR'!$D$18)*(1-F702)))</f>
        <v>38821.477622404</v>
      </c>
      <c r="H702" s="24">
        <f ca="1" t="shared" ref="H702:L702" si="5209">RAND()</f>
        <v>0.987428170866885</v>
      </c>
      <c r="I702" s="25">
        <f ca="1">IF(H702&lt;=('Ejercicio 3 - TIR'!$D$18-'Ejercicio 3 - TIR'!$C$18)/('Ejercicio 3 - TIR'!$E$18-'Ejercicio 3 - TIR'!$C$18),'Ejercicio 3 - TIR'!$C$18+SQRT(('Ejercicio 3 - TIR'!$E$18-'Ejercicio 3 - TIR'!$C$18)*('Ejercicio 3 - TIR'!$D$18-'Ejercicio 3 - TIR'!$C$18)*H702),'Ejercicio 3 - TIR'!$E$18-SQRT(('Ejercicio 3 - TIR'!$E$18-'Ejercicio 3 - TIR'!$C$18)*('Ejercicio 3 - TIR'!$E$18-'Ejercicio 3 - TIR'!$D$18)*(1-H702)))</f>
        <v>44028.9762181163</v>
      </c>
      <c r="J702" s="24">
        <f ca="1" t="shared" si="5209"/>
        <v>0.930207182776475</v>
      </c>
      <c r="K702" s="25">
        <f ca="1">IF(J702&lt;=('Ejercicio 3 - TIR'!$D$18-'Ejercicio 3 - TIR'!$C$18)/('Ejercicio 3 - TIR'!$E$18-'Ejercicio 3 - TIR'!$C$18),'Ejercicio 3 - TIR'!$C$18+SQRT(('Ejercicio 3 - TIR'!$E$18-'Ejercicio 3 - TIR'!$C$18)*('Ejercicio 3 - TIR'!$D$18-'Ejercicio 3 - TIR'!$C$18)*J702),'Ejercicio 3 - TIR'!$E$18-SQRT(('Ejercicio 3 - TIR'!$E$18-'Ejercicio 3 - TIR'!$C$18)*('Ejercicio 3 - TIR'!$E$18-'Ejercicio 3 - TIR'!$D$18)*(1-J702)))</f>
        <v>42712.1054893714</v>
      </c>
      <c r="L702" s="24">
        <f ca="1" t="shared" si="5209"/>
        <v>0.258071665212615</v>
      </c>
      <c r="M702" s="25">
        <f ca="1">IF(L702&lt;=('Ejercicio 3 - TIR'!$D$18-'Ejercicio 3 - TIR'!$C$18)/('Ejercicio 3 - TIR'!$E$18-'Ejercicio 3 - TIR'!$C$18),'Ejercicio 3 - TIR'!$C$18+SQRT(('Ejercicio 3 - TIR'!$E$18-'Ejercicio 3 - TIR'!$C$18)*('Ejercicio 3 - TIR'!$D$18-'Ejercicio 3 - TIR'!$C$18)*L702),'Ejercicio 3 - TIR'!$E$18-SQRT(('Ejercicio 3 - TIR'!$E$18-'Ejercicio 3 - TIR'!$C$18)*('Ejercicio 3 - TIR'!$E$18-'Ejercicio 3 - TIR'!$D$18)*(1-L702)))</f>
        <v>36221.7963468674</v>
      </c>
      <c r="N702" s="24">
        <f ca="1" t="shared" ref="N702:R702" si="5210">RAND()</f>
        <v>0.0110458486707523</v>
      </c>
      <c r="O702" s="25">
        <f ca="1">IF(N702&lt;=('Ejercicio 3 - TIR'!$D$18-'Ejercicio 3 - TIR'!$C$18)/('Ejercicio 3 - TIR'!$E$18-'Ejercicio 3 - TIR'!$C$18),'Ejercicio 3 - TIR'!$C$18+SQRT(('Ejercicio 3 - TIR'!$E$18-'Ejercicio 3 - TIR'!$C$18)*('Ejercicio 3 - TIR'!$D$18-'Ejercicio 3 - TIR'!$C$18)*N702),'Ejercicio 3 - TIR'!$E$18-SQRT(('Ejercicio 3 - TIR'!$E$18-'Ejercicio 3 - TIR'!$C$18)*('Ejercicio 3 - TIR'!$E$18-'Ejercicio 3 - TIR'!$D$18)*(1-N702)))</f>
        <v>31287.1974598378</v>
      </c>
      <c r="P702" s="24">
        <f ca="1" t="shared" si="5210"/>
        <v>0.927308703172515</v>
      </c>
      <c r="Q702" s="26">
        <f ca="1">IF(P702&lt;=('Ejercicio 3 - TIR'!$D$22-'Ejercicio 3 - TIR'!$C$22)/('Ejercicio 3 - TIR'!$E$22-'Ejercicio 3 - TIR'!$C$22),'Ejercicio 3 - TIR'!$C$22+SQRT(('Ejercicio 3 - TIR'!$E$22-'Ejercicio 3 - TIR'!$C$22)*('Ejercicio 3 - TIR'!$D$22-'Ejercicio 3 - TIR'!$C$22)*P702),'Ejercicio 3 - TIR'!$E$22-SQRT(('Ejercicio 3 - TIR'!$E$22-'Ejercicio 3 - TIR'!$C$22)*('Ejercicio 3 - TIR'!$E$22-'Ejercicio 3 - TIR'!$D$22)*(1-P702)))</f>
        <v>0.168561279167255</v>
      </c>
      <c r="R702" s="24">
        <f ca="1" t="shared" si="5210"/>
        <v>0.466026645329148</v>
      </c>
      <c r="S702" s="26">
        <f ca="1">IF(R702&lt;=('Ejercicio 3 - TIR'!$D$23-'Ejercicio 3 - TIR'!$C$23)/('Ejercicio 3 - TIR'!$E$23-'Ejercicio 3 - TIR'!$C$23),'Ejercicio 3 - TIR'!$C$23+SQRT(('Ejercicio 3 - TIR'!$E$23-'Ejercicio 3 - TIR'!$C$23)*('Ejercicio 3 - TIR'!$D$23-'Ejercicio 3 - TIR'!$C$23)*R702),'Ejercicio 3 - TIR'!$E$23-SQRT(('Ejercicio 3 - TIR'!$E$23-'Ejercicio 3 - TIR'!$C$23)*('Ejercicio 3 - TIR'!$E$23-'Ejercicio 3 - TIR'!$D$23)*(1-R702)))</f>
        <v>0.148962872122641</v>
      </c>
      <c r="T702" s="24">
        <f ca="1" t="shared" ref="T702:X702" si="5211">RAND()</f>
        <v>0.982864481924116</v>
      </c>
      <c r="U702" s="26">
        <f ca="1">IF(T702&lt;=('Ejercicio 3 - TIR'!$D$24-'Ejercicio 3 - TIR'!$C$24)/('Ejercicio 3 - TIR'!$E$24-'Ejercicio 3 - TIR'!$C$24),'Ejercicio 3 - TIR'!$C$24+SQRT(('Ejercicio 3 - TIR'!$E$24-'Ejercicio 3 - TIR'!$C$24)*('Ejercicio 3 - TIR'!$D$24-'Ejercicio 3 - TIR'!$C$24)*T702),'Ejercicio 3 - TIR'!$E$24-SQRT(('Ejercicio 3 - TIR'!$E$24-'Ejercicio 3 - TIR'!$C$24)*('Ejercicio 3 - TIR'!$E$24-'Ejercicio 3 - TIR'!$D$24)*(1-T702)))</f>
        <v>0.213073279952786</v>
      </c>
      <c r="V702" s="24">
        <f ca="1" t="shared" si="5211"/>
        <v>0.511670196256303</v>
      </c>
      <c r="W702" s="26">
        <f ca="1">IF(V702&lt;=('Ejercicio 3 - TIR'!$D$25-'Ejercicio 3 - TIR'!$C$25)/('Ejercicio 3 - TIR'!$E$25-'Ejercicio 3 - TIR'!$C$25),'Ejercicio 3 - TIR'!$C$25+SQRT(('Ejercicio 3 - TIR'!$E$25-'Ejercicio 3 - TIR'!$C$25)*('Ejercicio 3 - TIR'!$D$25-'Ejercicio 3 - TIR'!$C$25)*V702),'Ejercicio 3 - TIR'!$E$25-SQRT(('Ejercicio 3 - TIR'!$E$25-'Ejercicio 3 - TIR'!$C$25)*('Ejercicio 3 - TIR'!$E$25-'Ejercicio 3 - TIR'!$D$25)*(1-V702)))</f>
        <v>0.208658080437612</v>
      </c>
      <c r="X702" s="24">
        <f ca="1" t="shared" si="5211"/>
        <v>0.760964522184288</v>
      </c>
      <c r="Y702" s="26">
        <f ca="1">IF(X702&lt;=('Ejercicio 3 - TIR'!$D$26-'Ejercicio 3 - TIR'!$C$26)/('Ejercicio 3 - TIR'!$E$26-'Ejercicio 3 - TIR'!$C$26),'Ejercicio 3 - TIR'!$C$26+SQRT(('Ejercicio 3 - TIR'!$E$26-'Ejercicio 3 - TIR'!$C$26)*('Ejercicio 3 - TIR'!$D$26-'Ejercicio 3 - TIR'!$C$26)*X702),'Ejercicio 3 - TIR'!$E$26-SQRT(('Ejercicio 3 - TIR'!$E$26-'Ejercicio 3 - TIR'!$C$26)*('Ejercicio 3 - TIR'!$E$26-'Ejercicio 3 - TIR'!$D$26)*(1-X702)))</f>
        <v>0.244072411990159</v>
      </c>
      <c r="Z702" s="24">
        <f ca="1" t="shared" si="4764"/>
        <v>1.16856127916726</v>
      </c>
      <c r="AA702" s="24">
        <f ca="1" t="shared" si="4765"/>
        <v>1.34263352356332</v>
      </c>
      <c r="AB702" s="24">
        <f ca="1" t="shared" si="4766"/>
        <v>1.62871285220352</v>
      </c>
      <c r="AC702" s="24">
        <f ca="1" t="shared" si="4767"/>
        <v>1.96855694952837</v>
      </c>
      <c r="AD702" s="24">
        <f ca="1" t="shared" si="4768"/>
        <v>2.44902739233975</v>
      </c>
      <c r="AE702" s="23">
        <f ca="1" t="shared" si="4769"/>
        <v>5513.64868380655</v>
      </c>
      <c r="AF702" s="23">
        <f ca="1" t="shared" si="4770"/>
        <v>6334.9776276216</v>
      </c>
      <c r="AG702" s="23">
        <f ca="1" t="shared" si="4771"/>
        <v>7684.79208916645</v>
      </c>
      <c r="AH702" s="23">
        <f ca="1" t="shared" si="4772"/>
        <v>9288.28605505407</v>
      </c>
      <c r="AI702" s="23">
        <f ca="1" t="shared" si="4773"/>
        <v>11555.3004357657</v>
      </c>
      <c r="AJ702" s="25">
        <f ca="1" t="shared" si="4774"/>
        <v>45365.2755495993</v>
      </c>
      <c r="AK702" s="25">
        <f ca="1" t="shared" si="4775"/>
        <v>59114.779478615</v>
      </c>
      <c r="AL702" s="25">
        <f ca="1" t="shared" si="4776"/>
        <v>69565.7551552117</v>
      </c>
      <c r="AM702" s="25">
        <f ca="1" t="shared" si="4777"/>
        <v>71304.6689230272</v>
      </c>
      <c r="AN702" s="25">
        <f ca="1" t="shared" si="4778"/>
        <v>76623.2036086855</v>
      </c>
      <c r="AO702" s="25">
        <f ca="1">C702/'Ejercicio 3 - TIR'!$D$7</f>
        <v>14839.8321183357</v>
      </c>
      <c r="AP702" s="25">
        <f ca="1" t="shared" si="4779"/>
        <v>30525.4434312636</v>
      </c>
      <c r="AQ702" s="25">
        <f ca="1" t="shared" si="4780"/>
        <v>44274.9473602793</v>
      </c>
      <c r="AR702" s="25">
        <f ca="1" t="shared" si="4781"/>
        <v>54725.923036876</v>
      </c>
      <c r="AS702" s="25">
        <f ca="1" t="shared" si="4782"/>
        <v>56464.8368046915</v>
      </c>
      <c r="AT702" s="25">
        <f ca="1" t="shared" si="4783"/>
        <v>61783.3714903498</v>
      </c>
      <c r="AU702" s="25">
        <f ca="1">AP702*'Ejercicio 3 - TIR'!$D$5</f>
        <v>15262.7217156318</v>
      </c>
      <c r="AV702" s="25">
        <f ca="1">AQ702*'Ejercicio 3 - TIR'!$D$5</f>
        <v>22137.4736801396</v>
      </c>
      <c r="AW702" s="25">
        <f ca="1">AR702*'Ejercicio 3 - TIR'!$D$5</f>
        <v>27362.961518438</v>
      </c>
      <c r="AX702" s="25">
        <f ca="1">AS702*'Ejercicio 3 - TIR'!$D$5</f>
        <v>28232.4184023457</v>
      </c>
      <c r="AY702" s="25">
        <f ca="1">AT702*'Ejercicio 3 - TIR'!$D$5</f>
        <v>30891.6857451749</v>
      </c>
      <c r="AZ702" s="25">
        <f ca="1" t="shared" ref="AZ702:BD702" si="5212">AJ702-AU702-AE702</f>
        <v>24588.905150161</v>
      </c>
      <c r="BA702" s="25">
        <f ca="1" t="shared" si="5212"/>
        <v>30642.3281708538</v>
      </c>
      <c r="BB702" s="25">
        <f ca="1" t="shared" si="5212"/>
        <v>34518.0015476073</v>
      </c>
      <c r="BC702" s="25">
        <f ca="1" t="shared" si="5212"/>
        <v>33783.9644656274</v>
      </c>
      <c r="BD702" s="25">
        <f ca="1" t="shared" si="5212"/>
        <v>34176.2174277449</v>
      </c>
      <c r="BE702" s="25">
        <f ca="1" t="shared" ref="BE702:BI702" si="5213">AZ702/Z702</f>
        <v>21042.0331295622</v>
      </c>
      <c r="BF702" s="25">
        <f ca="1" t="shared" si="5213"/>
        <v>22822.5555470489</v>
      </c>
      <c r="BG702" s="25">
        <f ca="1" t="shared" si="5213"/>
        <v>21193.423690927</v>
      </c>
      <c r="BH702" s="25">
        <f ca="1" t="shared" si="5213"/>
        <v>17161.7917753009</v>
      </c>
      <c r="BI702" s="25">
        <f ca="1" t="shared" si="5213"/>
        <v>13955.0164014677</v>
      </c>
      <c r="BJ702" s="25">
        <f ca="1" t="shared" si="4786"/>
        <v>80107.8202840513</v>
      </c>
      <c r="BK702" s="25">
        <f ca="1" t="shared" si="4787"/>
        <v>36343.1553555275</v>
      </c>
      <c r="BL702" s="25">
        <f ca="1" t="shared" si="4788"/>
        <v>116450.975639579</v>
      </c>
      <c r="BM702" s="25">
        <f ca="1">BK702*'Ejercicio 3 - TIR'!$D$5</f>
        <v>18171.5776777637</v>
      </c>
      <c r="BN702" s="25">
        <f ca="1" t="shared" si="4789"/>
        <v>98279.3979618151</v>
      </c>
      <c r="BO702" s="25">
        <f ca="1" t="shared" si="4790"/>
        <v>40129.97088935</v>
      </c>
      <c r="BP702" s="25">
        <f ca="1" t="shared" si="4791"/>
        <v>-106909.215421861</v>
      </c>
      <c r="BQ702" s="25">
        <f ca="1" t="shared" ref="BQ702:BT702" si="5214">BE702</f>
        <v>21042.0331295622</v>
      </c>
      <c r="BR702" s="25">
        <f ca="1" t="shared" si="5214"/>
        <v>22822.5555470489</v>
      </c>
      <c r="BS702" s="25">
        <f ca="1" t="shared" si="5214"/>
        <v>21193.423690927</v>
      </c>
      <c r="BT702" s="25">
        <f ca="1" t="shared" si="5214"/>
        <v>17161.7917753009</v>
      </c>
      <c r="BU702" s="25">
        <f ca="1" t="shared" si="4793"/>
        <v>54084.9872908177</v>
      </c>
      <c r="BV702" s="27">
        <f ca="1" t="shared" si="4794"/>
        <v>7.49934413140154</v>
      </c>
    </row>
    <row r="703" ht="15" customHeight="1" spans="1:74">
      <c r="A703" s="23">
        <v>702</v>
      </c>
      <c r="B703" s="24">
        <f ca="1" t="shared" ref="B703:F703" si="5215">RAND()</f>
        <v>0.875828806529815</v>
      </c>
      <c r="C703" s="25">
        <f ca="1">IF(B703&lt;=('Ejercicio 3 - TIR'!$D$13-'Ejercicio 3 - TIR'!$C$13)/('Ejercicio 3 - TIR'!$E$13-'Ejercicio 3 - TIR'!$C$13),'Ejercicio 3 - TIR'!$C$13+SQRT(('Ejercicio 3 - TIR'!$E$13-'Ejercicio 3 - TIR'!$C$13)*('Ejercicio 3 - TIR'!$D$13-'Ejercicio 3 - TIR'!$C$13)*B703),'Ejercicio 3 - TIR'!$E$13-SQRT(('Ejercicio 3 - TIR'!$E$13-'Ejercicio 3 - TIR'!$C$13)*('Ejercicio 3 - TIR'!$E$13-'Ejercicio 3 - TIR'!$D$13)*(1-B703)))</f>
        <v>87793.2218761779</v>
      </c>
      <c r="D703" s="24">
        <f ca="1" t="shared" si="5215"/>
        <v>0.914671753721007</v>
      </c>
      <c r="E703" s="25">
        <f ca="1">IF(D703&lt;=('Ejercicio 3 - TIR'!$D$14-'Ejercicio 3 - TIR'!$C$14)/('Ejercicio 3 - TIR'!$E$14-'Ejercicio 3 - TIR'!$C$14),'Ejercicio 3 - TIR'!$C$14+SQRT(('Ejercicio 3 - TIR'!$E$14-'Ejercicio 3 - TIR'!$C$14)*('Ejercicio 3 - TIR'!$D$14-'Ejercicio 3 - TIR'!$C$14)*D703),'Ejercicio 3 - TIR'!$E$14-SQRT(('Ejercicio 3 - TIR'!$E$14-'Ejercicio 3 - TIR'!$C$14)*('Ejercicio 3 - TIR'!$E$14-'Ejercicio 3 - TIR'!$D$14)*(1-D703)))</f>
        <v>36422.3978782082</v>
      </c>
      <c r="F703" s="24">
        <f ca="1" t="shared" si="5215"/>
        <v>0.30545367901352</v>
      </c>
      <c r="G703" s="25">
        <f ca="1">IF(F703&lt;=('Ejercicio 3 - TIR'!$D$18-'Ejercicio 3 - TIR'!$C$18)/('Ejercicio 3 - TIR'!$E$18-'Ejercicio 3 - TIR'!$C$18),'Ejercicio 3 - TIR'!$C$18+SQRT(('Ejercicio 3 - TIR'!$E$18-'Ejercicio 3 - TIR'!$C$18)*('Ejercicio 3 - TIR'!$D$18-'Ejercicio 3 - TIR'!$C$18)*F703),'Ejercicio 3 - TIR'!$E$18-SQRT(('Ejercicio 3 - TIR'!$E$18-'Ejercicio 3 - TIR'!$C$18)*('Ejercicio 3 - TIR'!$E$18-'Ejercicio 3 - TIR'!$D$18)*(1-F703)))</f>
        <v>36768.9032975829</v>
      </c>
      <c r="H703" s="24">
        <f ca="1" t="shared" ref="H703:L703" si="5216">RAND()</f>
        <v>0.797725549197092</v>
      </c>
      <c r="I703" s="25">
        <f ca="1">IF(H703&lt;=('Ejercicio 3 - TIR'!$D$18-'Ejercicio 3 - TIR'!$C$18)/('Ejercicio 3 - TIR'!$E$18-'Ejercicio 3 - TIR'!$C$18),'Ejercicio 3 - TIR'!$C$18+SQRT(('Ejercicio 3 - TIR'!$E$18-'Ejercicio 3 - TIR'!$C$18)*('Ejercicio 3 - TIR'!$D$18-'Ejercicio 3 - TIR'!$C$18)*H703),'Ejercicio 3 - TIR'!$E$18-SQRT(('Ejercicio 3 - TIR'!$E$18-'Ejercicio 3 - TIR'!$C$18)*('Ejercicio 3 - TIR'!$E$18-'Ejercicio 3 - TIR'!$D$18)*(1-H703)))</f>
        <v>41105.0566358138</v>
      </c>
      <c r="J703" s="24">
        <f ca="1" t="shared" si="5216"/>
        <v>0.771540463096012</v>
      </c>
      <c r="K703" s="25">
        <f ca="1">IF(J703&lt;=('Ejercicio 3 - TIR'!$D$18-'Ejercicio 3 - TIR'!$C$18)/('Ejercicio 3 - TIR'!$E$18-'Ejercicio 3 - TIR'!$C$18),'Ejercicio 3 - TIR'!$C$18+SQRT(('Ejercicio 3 - TIR'!$E$18-'Ejercicio 3 - TIR'!$C$18)*('Ejercicio 3 - TIR'!$D$18-'Ejercicio 3 - TIR'!$C$18)*J703),'Ejercicio 3 - TIR'!$E$18-SQRT(('Ejercicio 3 - TIR'!$E$18-'Ejercicio 3 - TIR'!$C$18)*('Ejercicio 3 - TIR'!$E$18-'Ejercicio 3 - TIR'!$D$18)*(1-J703)))</f>
        <v>40860.6201831918</v>
      </c>
      <c r="L703" s="24">
        <f ca="1" t="shared" si="5216"/>
        <v>0.900871868943343</v>
      </c>
      <c r="M703" s="25">
        <f ca="1">IF(L703&lt;=('Ejercicio 3 - TIR'!$D$18-'Ejercicio 3 - TIR'!$C$18)/('Ejercicio 3 - TIR'!$E$18-'Ejercicio 3 - TIR'!$C$18),'Ejercicio 3 - TIR'!$C$18+SQRT(('Ejercicio 3 - TIR'!$E$18-'Ejercicio 3 - TIR'!$C$18)*('Ejercicio 3 - TIR'!$D$18-'Ejercicio 3 - TIR'!$C$18)*L703),'Ejercicio 3 - TIR'!$E$18-SQRT(('Ejercicio 3 - TIR'!$E$18-'Ejercicio 3 - TIR'!$C$18)*('Ejercicio 3 - TIR'!$E$18-'Ejercicio 3 - TIR'!$D$18)*(1-L703)))</f>
        <v>42273.3519058651</v>
      </c>
      <c r="N703" s="24">
        <f ca="1" t="shared" ref="N703:R703" si="5217">RAND()</f>
        <v>0.014741057510677</v>
      </c>
      <c r="O703" s="25">
        <f ca="1">IF(N703&lt;=('Ejercicio 3 - TIR'!$D$18-'Ejercicio 3 - TIR'!$C$18)/('Ejercicio 3 - TIR'!$E$18-'Ejercicio 3 - TIR'!$C$18),'Ejercicio 3 - TIR'!$C$18+SQRT(('Ejercicio 3 - TIR'!$E$18-'Ejercicio 3 - TIR'!$C$18)*('Ejercicio 3 - TIR'!$D$18-'Ejercicio 3 - TIR'!$C$18)*N703),'Ejercicio 3 - TIR'!$E$18-SQRT(('Ejercicio 3 - TIR'!$E$18-'Ejercicio 3 - TIR'!$C$18)*('Ejercicio 3 - TIR'!$E$18-'Ejercicio 3 - TIR'!$D$18)*(1-N703)))</f>
        <v>31486.9965119668</v>
      </c>
      <c r="P703" s="24">
        <f ca="1" t="shared" si="5217"/>
        <v>0.0715600045697817</v>
      </c>
      <c r="Q703" s="26">
        <f ca="1">IF(P703&lt;=('Ejercicio 3 - TIR'!$D$22-'Ejercicio 3 - TIR'!$C$22)/('Ejercicio 3 - TIR'!$E$22-'Ejercicio 3 - TIR'!$C$22),'Ejercicio 3 - TIR'!$C$22+SQRT(('Ejercicio 3 - TIR'!$E$22-'Ejercicio 3 - TIR'!$C$22)*('Ejercicio 3 - TIR'!$D$22-'Ejercicio 3 - TIR'!$C$22)*P703),'Ejercicio 3 - TIR'!$E$22-SQRT(('Ejercicio 3 - TIR'!$E$22-'Ejercicio 3 - TIR'!$C$22)*('Ejercicio 3 - TIR'!$E$22-'Ejercicio 3 - TIR'!$D$22)*(1-P703)))</f>
        <v>0.131349361577887</v>
      </c>
      <c r="R703" s="24">
        <f ca="1" t="shared" si="5217"/>
        <v>0.151479832740355</v>
      </c>
      <c r="S703" s="26">
        <f ca="1">IF(R703&lt;=('Ejercicio 3 - TIR'!$D$23-'Ejercicio 3 - TIR'!$C$23)/('Ejercicio 3 - TIR'!$E$23-'Ejercicio 3 - TIR'!$C$23),'Ejercicio 3 - TIR'!$C$23+SQRT(('Ejercicio 3 - TIR'!$E$23-'Ejercicio 3 - TIR'!$C$23)*('Ejercicio 3 - TIR'!$D$23-'Ejercicio 3 - TIR'!$C$23)*R703),'Ejercicio 3 - TIR'!$E$23-SQRT(('Ejercicio 3 - TIR'!$E$23-'Ejercicio 3 - TIR'!$C$23)*('Ejercicio 3 - TIR'!$E$23-'Ejercicio 3 - TIR'!$D$23)*(1-R703)))</f>
        <v>0.136512531572495</v>
      </c>
      <c r="T703" s="24">
        <f ca="1" t="shared" ref="T703:X703" si="5218">RAND()</f>
        <v>0.452891423948204</v>
      </c>
      <c r="U703" s="26">
        <f ca="1">IF(T703&lt;=('Ejercicio 3 - TIR'!$D$24-'Ejercicio 3 - TIR'!$C$24)/('Ejercicio 3 - TIR'!$E$24-'Ejercicio 3 - TIR'!$C$24),'Ejercicio 3 - TIR'!$C$24+SQRT(('Ejercicio 3 - TIR'!$E$24-'Ejercicio 3 - TIR'!$C$24)*('Ejercicio 3 - TIR'!$D$24-'Ejercicio 3 - TIR'!$C$24)*T703),'Ejercicio 3 - TIR'!$E$24-SQRT(('Ejercicio 3 - TIR'!$E$24-'Ejercicio 3 - TIR'!$C$24)*('Ejercicio 3 - TIR'!$E$24-'Ejercicio 3 - TIR'!$D$24)*(1-T703)))</f>
        <v>0.180860454614993</v>
      </c>
      <c r="V703" s="24">
        <f ca="1" t="shared" si="5218"/>
        <v>0.221515449179483</v>
      </c>
      <c r="W703" s="26">
        <f ca="1">IF(V703&lt;=('Ejercicio 3 - TIR'!$D$25-'Ejercicio 3 - TIR'!$C$25)/('Ejercicio 3 - TIR'!$E$25-'Ejercicio 3 - TIR'!$C$25),'Ejercicio 3 - TIR'!$C$25+SQRT(('Ejercicio 3 - TIR'!$E$25-'Ejercicio 3 - TIR'!$C$25)*('Ejercicio 3 - TIR'!$D$25-'Ejercicio 3 - TIR'!$C$25)*V703),'Ejercicio 3 - TIR'!$E$25-SQRT(('Ejercicio 3 - TIR'!$E$25-'Ejercicio 3 - TIR'!$C$25)*('Ejercicio 3 - TIR'!$E$25-'Ejercicio 3 - TIR'!$D$25)*(1-V703)))</f>
        <v>0.197610270550201</v>
      </c>
      <c r="X703" s="24">
        <f ca="1" t="shared" si="5218"/>
        <v>0.656619485217138</v>
      </c>
      <c r="Y703" s="26">
        <f ca="1">IF(X703&lt;=('Ejercicio 3 - TIR'!$D$26-'Ejercicio 3 - TIR'!$C$26)/('Ejercicio 3 - TIR'!$E$26-'Ejercicio 3 - TIR'!$C$26),'Ejercicio 3 - TIR'!$C$26+SQRT(('Ejercicio 3 - TIR'!$E$26-'Ejercicio 3 - TIR'!$C$26)*('Ejercicio 3 - TIR'!$D$26-'Ejercicio 3 - TIR'!$C$26)*X703),'Ejercicio 3 - TIR'!$E$26-SQRT(('Ejercicio 3 - TIR'!$E$26-'Ejercicio 3 - TIR'!$C$26)*('Ejercicio 3 - TIR'!$E$26-'Ejercicio 3 - TIR'!$D$26)*(1-X703)))</f>
        <v>0.236938941259794</v>
      </c>
      <c r="Z703" s="24">
        <f ca="1" t="shared" si="4764"/>
        <v>1.13134936157789</v>
      </c>
      <c r="AA703" s="24">
        <f ca="1" t="shared" si="4765"/>
        <v>1.28579272701981</v>
      </c>
      <c r="AB703" s="24">
        <f ca="1" t="shared" si="4766"/>
        <v>1.51834178416926</v>
      </c>
      <c r="AC703" s="24">
        <f ca="1" t="shared" si="4767"/>
        <v>1.81838171492663</v>
      </c>
      <c r="AD703" s="24">
        <f ca="1" t="shared" si="4768"/>
        <v>2.24922715326751</v>
      </c>
      <c r="AE703" s="23">
        <f ca="1" t="shared" si="4769"/>
        <v>4784.05870843842</v>
      </c>
      <c r="AF703" s="23">
        <f ca="1" t="shared" si="4770"/>
        <v>5437.14267391879</v>
      </c>
      <c r="AG703" s="23">
        <f ca="1" t="shared" si="4771"/>
        <v>6420.50676973032</v>
      </c>
      <c r="AH703" s="23">
        <f ca="1" t="shared" si="4772"/>
        <v>7689.26484956612</v>
      </c>
      <c r="AI703" s="23">
        <f ca="1" t="shared" si="4773"/>
        <v>9511.15112208847</v>
      </c>
      <c r="AJ703" s="25">
        <f ca="1" t="shared" si="4774"/>
        <v>41598.4752716394</v>
      </c>
      <c r="AK703" s="25">
        <f ca="1" t="shared" si="4775"/>
        <v>52852.5828660667</v>
      </c>
      <c r="AL703" s="25">
        <f ca="1" t="shared" si="4776"/>
        <v>62040.3869512101</v>
      </c>
      <c r="AM703" s="25">
        <f ca="1" t="shared" si="4777"/>
        <v>76869.0901342839</v>
      </c>
      <c r="AN703" s="25">
        <f ca="1" t="shared" si="4778"/>
        <v>70821.4075295552</v>
      </c>
      <c r="AO703" s="25">
        <f ca="1">C703/'Ejercicio 3 - TIR'!$D$7</f>
        <v>17558.6443752356</v>
      </c>
      <c r="AP703" s="25">
        <f ca="1" t="shared" si="4779"/>
        <v>24039.8308964038</v>
      </c>
      <c r="AQ703" s="25">
        <f ca="1" t="shared" si="4780"/>
        <v>35293.9384908312</v>
      </c>
      <c r="AR703" s="25">
        <f ca="1" t="shared" si="4781"/>
        <v>44481.7425759745</v>
      </c>
      <c r="AS703" s="25">
        <f ca="1" t="shared" si="4782"/>
        <v>59310.4457590483</v>
      </c>
      <c r="AT703" s="25">
        <f ca="1" t="shared" si="4783"/>
        <v>53262.7631543197</v>
      </c>
      <c r="AU703" s="25">
        <f ca="1">AP703*'Ejercicio 3 - TIR'!$D$5</f>
        <v>12019.9154482019</v>
      </c>
      <c r="AV703" s="25">
        <f ca="1">AQ703*'Ejercicio 3 - TIR'!$D$5</f>
        <v>17646.9692454156</v>
      </c>
      <c r="AW703" s="25">
        <f ca="1">AR703*'Ejercicio 3 - TIR'!$D$5</f>
        <v>22240.8712879872</v>
      </c>
      <c r="AX703" s="25">
        <f ca="1">AS703*'Ejercicio 3 - TIR'!$D$5</f>
        <v>29655.2228795241</v>
      </c>
      <c r="AY703" s="25">
        <f ca="1">AT703*'Ejercicio 3 - TIR'!$D$5</f>
        <v>26631.3815771598</v>
      </c>
      <c r="AZ703" s="25">
        <f ca="1" t="shared" ref="AZ703:BD703" si="5219">AJ703-AU703-AE703</f>
        <v>24794.5011149991</v>
      </c>
      <c r="BA703" s="25">
        <f ca="1" t="shared" si="5219"/>
        <v>29768.4709467324</v>
      </c>
      <c r="BB703" s="25">
        <f ca="1" t="shared" si="5219"/>
        <v>33379.0088934925</v>
      </c>
      <c r="BC703" s="25">
        <f ca="1" t="shared" si="5219"/>
        <v>39524.6024051936</v>
      </c>
      <c r="BD703" s="25">
        <f ca="1" t="shared" si="5219"/>
        <v>34678.8748303069</v>
      </c>
      <c r="BE703" s="25">
        <f ca="1" t="shared" ref="BE703:BI703" si="5220">AZ703/Z703</f>
        <v>21915.866094995</v>
      </c>
      <c r="BF703" s="25">
        <f ca="1" t="shared" si="5220"/>
        <v>23151.8426890851</v>
      </c>
      <c r="BG703" s="25">
        <f ca="1" t="shared" si="5220"/>
        <v>21983.8571535824</v>
      </c>
      <c r="BH703" s="25">
        <f ca="1" t="shared" si="5220"/>
        <v>21736.1415816857</v>
      </c>
      <c r="BI703" s="25">
        <f ca="1" t="shared" si="5220"/>
        <v>15418.1291915883</v>
      </c>
      <c r="BJ703" s="25">
        <f ca="1" t="shared" si="4786"/>
        <v>81922.2462947789</v>
      </c>
      <c r="BK703" s="25">
        <f ca="1" t="shared" si="4787"/>
        <v>39493.3797033477</v>
      </c>
      <c r="BL703" s="25">
        <f ca="1" t="shared" si="4788"/>
        <v>121415.625998127</v>
      </c>
      <c r="BM703" s="25">
        <f ca="1">BK703*'Ejercicio 3 - TIR'!$D$5</f>
        <v>19746.6898516739</v>
      </c>
      <c r="BN703" s="25">
        <f ca="1" t="shared" si="4789"/>
        <v>101668.936146453</v>
      </c>
      <c r="BO703" s="25">
        <f ca="1" t="shared" si="4790"/>
        <v>45201.720065826</v>
      </c>
      <c r="BP703" s="25">
        <f ca="1" t="shared" si="4791"/>
        <v>-124215.619754386</v>
      </c>
      <c r="BQ703" s="25">
        <f ca="1" t="shared" ref="BQ703:BT703" si="5221">BE703</f>
        <v>21915.866094995</v>
      </c>
      <c r="BR703" s="25">
        <f ca="1" t="shared" si="5221"/>
        <v>23151.8426890851</v>
      </c>
      <c r="BS703" s="25">
        <f ca="1" t="shared" si="5221"/>
        <v>21983.8571535824</v>
      </c>
      <c r="BT703" s="25">
        <f ca="1" t="shared" si="5221"/>
        <v>21736.1415816857</v>
      </c>
      <c r="BU703" s="25">
        <f ca="1" t="shared" si="4793"/>
        <v>60619.8492574143</v>
      </c>
      <c r="BV703" s="27">
        <f ca="1" t="shared" si="4794"/>
        <v>5.50210736881029</v>
      </c>
    </row>
    <row r="704" ht="15" customHeight="1" spans="1:74">
      <c r="A704" s="23">
        <v>703</v>
      </c>
      <c r="B704" s="24">
        <f ca="1" t="shared" ref="B704:F704" si="5222">RAND()</f>
        <v>0.605938060635123</v>
      </c>
      <c r="C704" s="25">
        <f ca="1">IF(B704&lt;=('Ejercicio 3 - TIR'!$D$13-'Ejercicio 3 - TIR'!$C$13)/('Ejercicio 3 - TIR'!$E$13-'Ejercicio 3 - TIR'!$C$13),'Ejercicio 3 - TIR'!$C$13+SQRT(('Ejercicio 3 - TIR'!$E$13-'Ejercicio 3 - TIR'!$C$13)*('Ejercicio 3 - TIR'!$D$13-'Ejercicio 3 - TIR'!$C$13)*B704),'Ejercicio 3 - TIR'!$E$13-SQRT(('Ejercicio 3 - TIR'!$E$13-'Ejercicio 3 - TIR'!$C$13)*('Ejercicio 3 - TIR'!$E$13-'Ejercicio 3 - TIR'!$D$13)*(1-B704)))</f>
        <v>78254.3262408852</v>
      </c>
      <c r="D704" s="24">
        <f ca="1" t="shared" si="5222"/>
        <v>0.0715557858858835</v>
      </c>
      <c r="E704" s="25">
        <f ca="1">IF(D704&lt;=('Ejercicio 3 - TIR'!$D$14-'Ejercicio 3 - TIR'!$C$14)/('Ejercicio 3 - TIR'!$E$14-'Ejercicio 3 - TIR'!$C$14),'Ejercicio 3 - TIR'!$C$14+SQRT(('Ejercicio 3 - TIR'!$E$14-'Ejercicio 3 - TIR'!$C$14)*('Ejercicio 3 - TIR'!$D$14-'Ejercicio 3 - TIR'!$C$14)*D704),'Ejercicio 3 - TIR'!$E$14-SQRT(('Ejercicio 3 - TIR'!$E$14-'Ejercicio 3 - TIR'!$C$14)*('Ejercicio 3 - TIR'!$E$14-'Ejercicio 3 - TIR'!$D$14)*(1-D704)))</f>
        <v>27316.6104423146</v>
      </c>
      <c r="F704" s="24">
        <f ca="1" t="shared" si="5222"/>
        <v>0.370875143953654</v>
      </c>
      <c r="G704" s="25">
        <f ca="1">IF(F704&lt;=('Ejercicio 3 - TIR'!$D$18-'Ejercicio 3 - TIR'!$C$18)/('Ejercicio 3 - TIR'!$E$18-'Ejercicio 3 - TIR'!$C$18),'Ejercicio 3 - TIR'!$C$18+SQRT(('Ejercicio 3 - TIR'!$E$18-'Ejercicio 3 - TIR'!$C$18)*('Ejercicio 3 - TIR'!$D$18-'Ejercicio 3 - TIR'!$C$18)*F704),'Ejercicio 3 - TIR'!$E$18-SQRT(('Ejercicio 3 - TIR'!$E$18-'Ejercicio 3 - TIR'!$C$18)*('Ejercicio 3 - TIR'!$E$18-'Ejercicio 3 - TIR'!$D$18)*(1-F704)))</f>
        <v>37458.6373817909</v>
      </c>
      <c r="H704" s="24">
        <f ca="1" t="shared" ref="H704:L704" si="5223">RAND()</f>
        <v>0.792546135545603</v>
      </c>
      <c r="I704" s="25">
        <f ca="1">IF(H704&lt;=('Ejercicio 3 - TIR'!$D$18-'Ejercicio 3 - TIR'!$C$18)/('Ejercicio 3 - TIR'!$E$18-'Ejercicio 3 - TIR'!$C$18),'Ejercicio 3 - TIR'!$C$18+SQRT(('Ejercicio 3 - TIR'!$E$18-'Ejercicio 3 - TIR'!$C$18)*('Ejercicio 3 - TIR'!$D$18-'Ejercicio 3 - TIR'!$C$18)*H704),'Ejercicio 3 - TIR'!$E$18-SQRT(('Ejercicio 3 - TIR'!$E$18-'Ejercicio 3 - TIR'!$C$18)*('Ejercicio 3 - TIR'!$E$18-'Ejercicio 3 - TIR'!$D$18)*(1-H704)))</f>
        <v>41055.505123076</v>
      </c>
      <c r="J704" s="24">
        <f ca="1" t="shared" si="5223"/>
        <v>0.276288620921049</v>
      </c>
      <c r="K704" s="25">
        <f ca="1">IF(J704&lt;=('Ejercicio 3 - TIR'!$D$18-'Ejercicio 3 - TIR'!$C$18)/('Ejercicio 3 - TIR'!$E$18-'Ejercicio 3 - TIR'!$C$18),'Ejercicio 3 - TIR'!$C$18+SQRT(('Ejercicio 3 - TIR'!$E$18-'Ejercicio 3 - TIR'!$C$18)*('Ejercicio 3 - TIR'!$D$18-'Ejercicio 3 - TIR'!$C$18)*J704),'Ejercicio 3 - TIR'!$E$18-SQRT(('Ejercicio 3 - TIR'!$E$18-'Ejercicio 3 - TIR'!$C$18)*('Ejercicio 3 - TIR'!$E$18-'Ejercicio 3 - TIR'!$D$18)*(1-J704)))</f>
        <v>36437.6465527518</v>
      </c>
      <c r="L704" s="24">
        <f ca="1" t="shared" si="5223"/>
        <v>0.592984385575734</v>
      </c>
      <c r="M704" s="25">
        <f ca="1">IF(L704&lt;=('Ejercicio 3 - TIR'!$D$18-'Ejercicio 3 - TIR'!$C$18)/('Ejercicio 3 - TIR'!$E$18-'Ejercicio 3 - TIR'!$C$18),'Ejercicio 3 - TIR'!$C$18+SQRT(('Ejercicio 3 - TIR'!$E$18-'Ejercicio 3 - TIR'!$C$18)*('Ejercicio 3 - TIR'!$D$18-'Ejercicio 3 - TIR'!$C$18)*L704),'Ejercicio 3 - TIR'!$E$18-SQRT(('Ejercicio 3 - TIR'!$E$18-'Ejercicio 3 - TIR'!$C$18)*('Ejercicio 3 - TIR'!$E$18-'Ejercicio 3 - TIR'!$D$18)*(1-L704)))</f>
        <v>39431.2065949358</v>
      </c>
      <c r="N704" s="24">
        <f ca="1" t="shared" ref="N704:R704" si="5224">RAND()</f>
        <v>0.0268023430018631</v>
      </c>
      <c r="O704" s="25">
        <f ca="1">IF(N704&lt;=('Ejercicio 3 - TIR'!$D$18-'Ejercicio 3 - TIR'!$C$18)/('Ejercicio 3 - TIR'!$E$18-'Ejercicio 3 - TIR'!$C$18),'Ejercicio 3 - TIR'!$C$18+SQRT(('Ejercicio 3 - TIR'!$E$18-'Ejercicio 3 - TIR'!$C$18)*('Ejercicio 3 - TIR'!$D$18-'Ejercicio 3 - TIR'!$C$18)*N704),'Ejercicio 3 - TIR'!$E$18-SQRT(('Ejercicio 3 - TIR'!$E$18-'Ejercicio 3 - TIR'!$C$18)*('Ejercicio 3 - TIR'!$E$18-'Ejercicio 3 - TIR'!$D$18)*(1-N704)))</f>
        <v>32005.0814073946</v>
      </c>
      <c r="P704" s="24">
        <f ca="1" t="shared" si="5224"/>
        <v>0.988258510524786</v>
      </c>
      <c r="Q704" s="26">
        <f ca="1">IF(P704&lt;=('Ejercicio 3 - TIR'!$D$22-'Ejercicio 3 - TIR'!$C$22)/('Ejercicio 3 - TIR'!$E$22-'Ejercicio 3 - TIR'!$C$22),'Ejercicio 3 - TIR'!$C$22+SQRT(('Ejercicio 3 - TIR'!$E$22-'Ejercicio 3 - TIR'!$C$22)*('Ejercicio 3 - TIR'!$D$22-'Ejercicio 3 - TIR'!$C$22)*P704),'Ejercicio 3 - TIR'!$E$22-SQRT(('Ejercicio 3 - TIR'!$E$22-'Ejercicio 3 - TIR'!$C$22)*('Ejercicio 3 - TIR'!$E$22-'Ejercicio 3 - TIR'!$D$22)*(1-P704)))</f>
        <v>0.175402752882932</v>
      </c>
      <c r="R704" s="24">
        <f ca="1" t="shared" si="5224"/>
        <v>0.563793820600892</v>
      </c>
      <c r="S704" s="26">
        <f ca="1">IF(R704&lt;=('Ejercicio 3 - TIR'!$D$23-'Ejercicio 3 - TIR'!$C$23)/('Ejercicio 3 - TIR'!$E$23-'Ejercicio 3 - TIR'!$C$23),'Ejercicio 3 - TIR'!$C$23+SQRT(('Ejercicio 3 - TIR'!$E$23-'Ejercicio 3 - TIR'!$C$23)*('Ejercicio 3 - TIR'!$D$23-'Ejercicio 3 - TIR'!$C$23)*R704),'Ejercicio 3 - TIR'!$E$23-SQRT(('Ejercicio 3 - TIR'!$E$23-'Ejercicio 3 - TIR'!$C$23)*('Ejercicio 3 - TIR'!$E$23-'Ejercicio 3 - TIR'!$D$23)*(1-R704)))</f>
        <v>0.151979094894733</v>
      </c>
      <c r="T704" s="24">
        <f ca="1" t="shared" ref="T704:X704" si="5225">RAND()</f>
        <v>0.805362282302629</v>
      </c>
      <c r="U704" s="26">
        <f ca="1">IF(T704&lt;=('Ejercicio 3 - TIR'!$D$24-'Ejercicio 3 - TIR'!$C$24)/('Ejercicio 3 - TIR'!$E$24-'Ejercicio 3 - TIR'!$C$24),'Ejercicio 3 - TIR'!$C$24+SQRT(('Ejercicio 3 - TIR'!$E$24-'Ejercicio 3 - TIR'!$C$24)*('Ejercicio 3 - TIR'!$D$24-'Ejercicio 3 - TIR'!$C$24)*T704),'Ejercicio 3 - TIR'!$E$24-SQRT(('Ejercicio 3 - TIR'!$E$24-'Ejercicio 3 - TIR'!$C$24)*('Ejercicio 3 - TIR'!$E$24-'Ejercicio 3 - TIR'!$D$24)*(1-T704)))</f>
        <v>0.196655073151697</v>
      </c>
      <c r="V704" s="24">
        <f ca="1" t="shared" si="5225"/>
        <v>0.290160826646924</v>
      </c>
      <c r="W704" s="26">
        <f ca="1">IF(V704&lt;=('Ejercicio 3 - TIR'!$D$25-'Ejercicio 3 - TIR'!$C$25)/('Ejercicio 3 - TIR'!$E$25-'Ejercicio 3 - TIR'!$C$25),'Ejercicio 3 - TIR'!$C$25+SQRT(('Ejercicio 3 - TIR'!$E$25-'Ejercicio 3 - TIR'!$C$25)*('Ejercicio 3 - TIR'!$D$25-'Ejercicio 3 - TIR'!$C$25)*V704),'Ejercicio 3 - TIR'!$E$25-SQRT(('Ejercicio 3 - TIR'!$E$25-'Ejercicio 3 - TIR'!$C$25)*('Ejercicio 3 - TIR'!$E$25-'Ejercicio 3 - TIR'!$D$25)*(1-V704)))</f>
        <v>0.200155871893113</v>
      </c>
      <c r="X704" s="24">
        <f ca="1" t="shared" si="5225"/>
        <v>0.619100174601462</v>
      </c>
      <c r="Y704" s="26">
        <f ca="1">IF(X704&lt;=('Ejercicio 3 - TIR'!$D$26-'Ejercicio 3 - TIR'!$C$26)/('Ejercicio 3 - TIR'!$E$26-'Ejercicio 3 - TIR'!$C$26),'Ejercicio 3 - TIR'!$C$26+SQRT(('Ejercicio 3 - TIR'!$E$26-'Ejercicio 3 - TIR'!$C$26)*('Ejercicio 3 - TIR'!$D$26-'Ejercicio 3 - TIR'!$C$26)*X704),'Ejercicio 3 - TIR'!$E$26-SQRT(('Ejercicio 3 - TIR'!$E$26-'Ejercicio 3 - TIR'!$C$26)*('Ejercicio 3 - TIR'!$E$26-'Ejercicio 3 - TIR'!$D$26)*(1-X704)))</f>
        <v>0.234647391947628</v>
      </c>
      <c r="Z704" s="24">
        <f ca="1" t="shared" si="4764"/>
        <v>1.17540275288293</v>
      </c>
      <c r="AA704" s="24">
        <f ca="1" t="shared" si="4765"/>
        <v>1.35403939940286</v>
      </c>
      <c r="AB704" s="24">
        <f ca="1" t="shared" si="4766"/>
        <v>1.62031811654271</v>
      </c>
      <c r="AC704" s="24">
        <f ca="1" t="shared" si="4767"/>
        <v>1.94463430190352</v>
      </c>
      <c r="AD704" s="24">
        <f ca="1" t="shared" si="4768"/>
        <v>2.40093766913707</v>
      </c>
      <c r="AE704" s="23">
        <f ca="1" t="shared" si="4769"/>
        <v>4791.40867101265</v>
      </c>
      <c r="AF704" s="23">
        <f ca="1" t="shared" si="4770"/>
        <v>5519.60262410392</v>
      </c>
      <c r="AG704" s="23">
        <f ca="1" t="shared" si="4771"/>
        <v>6605.06048191538</v>
      </c>
      <c r="AH704" s="23">
        <f ca="1" t="shared" si="4772"/>
        <v>7927.10212157989</v>
      </c>
      <c r="AI704" s="23">
        <f ca="1" t="shared" si="4773"/>
        <v>9787.17596011112</v>
      </c>
      <c r="AJ704" s="25">
        <f ca="1" t="shared" si="4774"/>
        <v>44028.9854978005</v>
      </c>
      <c r="AK704" s="25">
        <f ca="1" t="shared" si="4775"/>
        <v>55590.7714990308</v>
      </c>
      <c r="AL704" s="25">
        <f ca="1" t="shared" si="4776"/>
        <v>59040.5788336036</v>
      </c>
      <c r="AM704" s="25">
        <f ca="1" t="shared" si="4777"/>
        <v>76679.2769099563</v>
      </c>
      <c r="AN704" s="25">
        <f ca="1" t="shared" si="4778"/>
        <v>76842.2055548123</v>
      </c>
      <c r="AO704" s="25">
        <f ca="1">C704/'Ejercicio 3 - TIR'!$D$7</f>
        <v>15650.865248177</v>
      </c>
      <c r="AP704" s="25">
        <f ca="1" t="shared" si="4779"/>
        <v>28378.1202496235</v>
      </c>
      <c r="AQ704" s="25">
        <f ca="1" t="shared" si="4780"/>
        <v>39939.9062508537</v>
      </c>
      <c r="AR704" s="25">
        <f ca="1" t="shared" si="4781"/>
        <v>43389.7135854266</v>
      </c>
      <c r="AS704" s="25">
        <f ca="1" t="shared" si="4782"/>
        <v>61028.4116617793</v>
      </c>
      <c r="AT704" s="25">
        <f ca="1" t="shared" si="4783"/>
        <v>61191.3403066352</v>
      </c>
      <c r="AU704" s="25">
        <f ca="1">AP704*'Ejercicio 3 - TIR'!$D$5</f>
        <v>14189.0601248117</v>
      </c>
      <c r="AV704" s="25">
        <f ca="1">AQ704*'Ejercicio 3 - TIR'!$D$5</f>
        <v>19969.9531254269</v>
      </c>
      <c r="AW704" s="25">
        <f ca="1">AR704*'Ejercicio 3 - TIR'!$D$5</f>
        <v>21694.8567927133</v>
      </c>
      <c r="AX704" s="25">
        <f ca="1">AS704*'Ejercicio 3 - TIR'!$D$5</f>
        <v>30514.2058308896</v>
      </c>
      <c r="AY704" s="25">
        <f ca="1">AT704*'Ejercicio 3 - TIR'!$D$5</f>
        <v>30595.6701533176</v>
      </c>
      <c r="AZ704" s="25">
        <f ca="1" t="shared" ref="AZ704:BD704" si="5226">AJ704-AU704-AE704</f>
        <v>25048.5167019761</v>
      </c>
      <c r="BA704" s="25">
        <f ca="1" t="shared" si="5226"/>
        <v>30101.2157495</v>
      </c>
      <c r="BB704" s="25">
        <f ca="1" t="shared" si="5226"/>
        <v>30740.661558975</v>
      </c>
      <c r="BC704" s="25">
        <f ca="1" t="shared" si="5226"/>
        <v>38237.9689574868</v>
      </c>
      <c r="BD704" s="25">
        <f ca="1" t="shared" si="5226"/>
        <v>36459.3594413835</v>
      </c>
      <c r="BE704" s="25">
        <f ca="1" t="shared" ref="BE704:BI704" si="5227">AZ704/Z704</f>
        <v>21310.5819605571</v>
      </c>
      <c r="BF704" s="25">
        <f ca="1" t="shared" si="5227"/>
        <v>22230.6793751902</v>
      </c>
      <c r="BG704" s="25">
        <f ca="1" t="shared" si="5227"/>
        <v>18971.9915152012</v>
      </c>
      <c r="BH704" s="25">
        <f ca="1" t="shared" si="5227"/>
        <v>19663.3212322015</v>
      </c>
      <c r="BI704" s="25">
        <f ca="1" t="shared" si="5227"/>
        <v>15185.4668740682</v>
      </c>
      <c r="BJ704" s="25">
        <f ca="1" t="shared" si="4786"/>
        <v>65585.4790040964</v>
      </c>
      <c r="BK704" s="25">
        <f ca="1" t="shared" si="4787"/>
        <v>37576.7519289366</v>
      </c>
      <c r="BL704" s="25">
        <f ca="1" t="shared" si="4788"/>
        <v>103162.230933033</v>
      </c>
      <c r="BM704" s="25">
        <f ca="1">BK704*'Ejercicio 3 - TIR'!$D$5</f>
        <v>18788.3759644683</v>
      </c>
      <c r="BN704" s="25">
        <f ca="1" t="shared" si="4789"/>
        <v>84373.8549685647</v>
      </c>
      <c r="BO704" s="25">
        <f ca="1" t="shared" si="4790"/>
        <v>35142.0430664032</v>
      </c>
      <c r="BP704" s="25">
        <f ca="1" t="shared" si="4791"/>
        <v>-105570.9366832</v>
      </c>
      <c r="BQ704" s="25">
        <f ca="1" t="shared" ref="BQ704:BT704" si="5228">BE704</f>
        <v>21310.5819605571</v>
      </c>
      <c r="BR704" s="25">
        <f ca="1" t="shared" si="5228"/>
        <v>22230.6793751902</v>
      </c>
      <c r="BS704" s="25">
        <f ca="1" t="shared" si="5228"/>
        <v>18971.9915152012</v>
      </c>
      <c r="BT704" s="25">
        <f ca="1" t="shared" si="5228"/>
        <v>19663.3212322015</v>
      </c>
      <c r="BU704" s="25">
        <f ca="1" t="shared" si="4793"/>
        <v>50327.5099404714</v>
      </c>
      <c r="BV704" s="27">
        <f ca="1" t="shared" si="4794"/>
        <v>7.04142687060574</v>
      </c>
    </row>
    <row r="705" ht="15" customHeight="1" spans="1:74">
      <c r="A705" s="23">
        <v>704</v>
      </c>
      <c r="B705" s="24">
        <f ca="1" t="shared" ref="B705:F705" si="5229">RAND()</f>
        <v>0.0794807539614737</v>
      </c>
      <c r="C705" s="25">
        <f ca="1">IF(B705&lt;=('Ejercicio 3 - TIR'!$D$13-'Ejercicio 3 - TIR'!$C$13)/('Ejercicio 3 - TIR'!$E$13-'Ejercicio 3 - TIR'!$C$13),'Ejercicio 3 - TIR'!$C$13+SQRT(('Ejercicio 3 - TIR'!$E$13-'Ejercicio 3 - TIR'!$C$13)*('Ejercicio 3 - TIR'!$D$13-'Ejercicio 3 - TIR'!$C$13)*B705),'Ejercicio 3 - TIR'!$E$13-SQRT(('Ejercicio 3 - TIR'!$E$13-'Ejercicio 3 - TIR'!$C$13)*('Ejercicio 3 - TIR'!$E$13-'Ejercicio 3 - TIR'!$D$13)*(1-B705)))</f>
        <v>65638.4662439878</v>
      </c>
      <c r="D705" s="24">
        <f ca="1" t="shared" si="5229"/>
        <v>0.969212609752695</v>
      </c>
      <c r="E705" s="25">
        <f ca="1">IF(D705&lt;=('Ejercicio 3 - TIR'!$D$14-'Ejercicio 3 - TIR'!$C$14)/('Ejercicio 3 - TIR'!$E$14-'Ejercicio 3 - TIR'!$C$14),'Ejercicio 3 - TIR'!$C$14+SQRT(('Ejercicio 3 - TIR'!$E$14-'Ejercicio 3 - TIR'!$C$14)*('Ejercicio 3 - TIR'!$D$14-'Ejercicio 3 - TIR'!$C$14)*D705),'Ejercicio 3 - TIR'!$E$14-SQRT(('Ejercicio 3 - TIR'!$E$14-'Ejercicio 3 - TIR'!$C$14)*('Ejercicio 3 - TIR'!$E$14-'Ejercicio 3 - TIR'!$D$14)*(1-D705)))</f>
        <v>37851.0215131147</v>
      </c>
      <c r="F705" s="24">
        <f ca="1" t="shared" si="5229"/>
        <v>0.742814731775925</v>
      </c>
      <c r="G705" s="25">
        <f ca="1">IF(F705&lt;=('Ejercicio 3 - TIR'!$D$18-'Ejercicio 3 - TIR'!$C$18)/('Ejercicio 3 - TIR'!$E$18-'Ejercicio 3 - TIR'!$C$18),'Ejercicio 3 - TIR'!$C$18+SQRT(('Ejercicio 3 - TIR'!$E$18-'Ejercicio 3 - TIR'!$C$18)*('Ejercicio 3 - TIR'!$D$18-'Ejercicio 3 - TIR'!$C$18)*F705),'Ejercicio 3 - TIR'!$E$18-SQRT(('Ejercicio 3 - TIR'!$E$18-'Ejercicio 3 - TIR'!$C$18)*('Ejercicio 3 - TIR'!$E$18-'Ejercicio 3 - TIR'!$D$18)*(1-F705)))</f>
        <v>40608.0875331121</v>
      </c>
      <c r="H705" s="24">
        <f ca="1" t="shared" ref="H705:L705" si="5230">RAND()</f>
        <v>0.2550357457435</v>
      </c>
      <c r="I705" s="25">
        <f ca="1">IF(H705&lt;=('Ejercicio 3 - TIR'!$D$18-'Ejercicio 3 - TIR'!$C$18)/('Ejercicio 3 - TIR'!$E$18-'Ejercicio 3 - TIR'!$C$18),'Ejercicio 3 - TIR'!$C$18+SQRT(('Ejercicio 3 - TIR'!$E$18-'Ejercicio 3 - TIR'!$C$18)*('Ejercicio 3 - TIR'!$D$18-'Ejercicio 3 - TIR'!$C$18)*H705),'Ejercicio 3 - TIR'!$E$18-SQRT(('Ejercicio 3 - TIR'!$E$18-'Ejercicio 3 - TIR'!$C$18)*('Ejercicio 3 - TIR'!$E$18-'Ejercicio 3 - TIR'!$D$18)*(1-H705)))</f>
        <v>36185.0919040484</v>
      </c>
      <c r="J705" s="24">
        <f ca="1" t="shared" si="5230"/>
        <v>0.240404930827323</v>
      </c>
      <c r="K705" s="25">
        <f ca="1">IF(J705&lt;=('Ejercicio 3 - TIR'!$D$18-'Ejercicio 3 - TIR'!$C$18)/('Ejercicio 3 - TIR'!$E$18-'Ejercicio 3 - TIR'!$C$18),'Ejercicio 3 - TIR'!$C$18+SQRT(('Ejercicio 3 - TIR'!$E$18-'Ejercicio 3 - TIR'!$C$18)*('Ejercicio 3 - TIR'!$D$18-'Ejercicio 3 - TIR'!$C$18)*J705),'Ejercicio 3 - TIR'!$E$18-SQRT(('Ejercicio 3 - TIR'!$E$18-'Ejercicio 3 - TIR'!$C$18)*('Ejercicio 3 - TIR'!$E$18-'Ejercicio 3 - TIR'!$D$18)*(1-J705)))</f>
        <v>36005.0595021281</v>
      </c>
      <c r="L705" s="24">
        <f ca="1" t="shared" si="5230"/>
        <v>0.340070885764975</v>
      </c>
      <c r="M705" s="25">
        <f ca="1">IF(L705&lt;=('Ejercicio 3 - TIR'!$D$18-'Ejercicio 3 - TIR'!$C$18)/('Ejercicio 3 - TIR'!$E$18-'Ejercicio 3 - TIR'!$C$18),'Ejercicio 3 - TIR'!$C$18+SQRT(('Ejercicio 3 - TIR'!$E$18-'Ejercicio 3 - TIR'!$C$18)*('Ejercicio 3 - TIR'!$D$18-'Ejercicio 3 - TIR'!$C$18)*L705),'Ejercicio 3 - TIR'!$E$18-SQRT(('Ejercicio 3 - TIR'!$E$18-'Ejercicio 3 - TIR'!$C$18)*('Ejercicio 3 - TIR'!$E$18-'Ejercicio 3 - TIR'!$D$18)*(1-L705)))</f>
        <v>37142.1728391818</v>
      </c>
      <c r="N705" s="24">
        <f ca="1" t="shared" ref="N705:R705" si="5231">RAND()</f>
        <v>0.250916333646114</v>
      </c>
      <c r="O705" s="25">
        <f ca="1">IF(N705&lt;=('Ejercicio 3 - TIR'!$D$18-'Ejercicio 3 - TIR'!$C$18)/('Ejercicio 3 - TIR'!$E$18-'Ejercicio 3 - TIR'!$C$18),'Ejercicio 3 - TIR'!$C$18+SQRT(('Ejercicio 3 - TIR'!$E$18-'Ejercicio 3 - TIR'!$C$18)*('Ejercicio 3 - TIR'!$D$18-'Ejercicio 3 - TIR'!$C$18)*N705),'Ejercicio 3 - TIR'!$E$18-SQRT(('Ejercicio 3 - TIR'!$E$18-'Ejercicio 3 - TIR'!$C$18)*('Ejercicio 3 - TIR'!$E$18-'Ejercicio 3 - TIR'!$D$18)*(1-N705)))</f>
        <v>36134.9368413144</v>
      </c>
      <c r="P705" s="24">
        <f ca="1" t="shared" si="5231"/>
        <v>0.55288348559601</v>
      </c>
      <c r="Q705" s="26">
        <f ca="1">IF(P705&lt;=('Ejercicio 3 - TIR'!$D$22-'Ejercicio 3 - TIR'!$C$22)/('Ejercicio 3 - TIR'!$E$22-'Ejercicio 3 - TIR'!$C$22),'Ejercicio 3 - TIR'!$C$22+SQRT(('Ejercicio 3 - TIR'!$E$22-'Ejercicio 3 - TIR'!$C$22)*('Ejercicio 3 - TIR'!$D$22-'Ejercicio 3 - TIR'!$C$22)*P705),'Ejercicio 3 - TIR'!$E$22-SQRT(('Ejercicio 3 - TIR'!$E$22-'Ejercicio 3 - TIR'!$C$22)*('Ejercicio 3 - TIR'!$E$22-'Ejercicio 3 - TIR'!$D$22)*(1-P705)))</f>
        <v>0.151630831419882</v>
      </c>
      <c r="R705" s="24">
        <f ca="1" t="shared" si="5231"/>
        <v>0.168190560953764</v>
      </c>
      <c r="S705" s="26">
        <f ca="1">IF(R705&lt;=('Ejercicio 3 - TIR'!$D$23-'Ejercicio 3 - TIR'!$C$23)/('Ejercicio 3 - TIR'!$E$23-'Ejercicio 3 - TIR'!$C$23),'Ejercicio 3 - TIR'!$C$23+SQRT(('Ejercicio 3 - TIR'!$E$23-'Ejercicio 3 - TIR'!$C$23)*('Ejercicio 3 - TIR'!$D$23-'Ejercicio 3 - TIR'!$C$23)*R705),'Ejercicio 3 - TIR'!$E$23-SQRT(('Ejercicio 3 - TIR'!$E$23-'Ejercicio 3 - TIR'!$C$23)*('Ejercicio 3 - TIR'!$E$23-'Ejercicio 3 - TIR'!$D$23)*(1-R705)))</f>
        <v>0.137399511766621</v>
      </c>
      <c r="T705" s="24">
        <f ca="1" t="shared" ref="T705:X705" si="5232">RAND()</f>
        <v>0.800520868037924</v>
      </c>
      <c r="U705" s="26">
        <f ca="1">IF(T705&lt;=('Ejercicio 3 - TIR'!$D$24-'Ejercicio 3 - TIR'!$C$24)/('Ejercicio 3 - TIR'!$E$24-'Ejercicio 3 - TIR'!$C$24),'Ejercicio 3 - TIR'!$C$24+SQRT(('Ejercicio 3 - TIR'!$E$24-'Ejercicio 3 - TIR'!$C$24)*('Ejercicio 3 - TIR'!$D$24-'Ejercicio 3 - TIR'!$C$24)*T705),'Ejercicio 3 - TIR'!$E$24-SQRT(('Ejercicio 3 - TIR'!$E$24-'Ejercicio 3 - TIR'!$C$24)*('Ejercicio 3 - TIR'!$E$24-'Ejercicio 3 - TIR'!$D$24)*(1-T705)))</f>
        <v>0.196366515925623</v>
      </c>
      <c r="V705" s="24">
        <f ca="1" t="shared" si="5232"/>
        <v>0.755191276508234</v>
      </c>
      <c r="W705" s="26">
        <f ca="1">IF(V705&lt;=('Ejercicio 3 - TIR'!$D$25-'Ejercicio 3 - TIR'!$C$25)/('Ejercicio 3 - TIR'!$E$25-'Ejercicio 3 - TIR'!$C$25),'Ejercicio 3 - TIR'!$C$25+SQRT(('Ejercicio 3 - TIR'!$E$25-'Ejercicio 3 - TIR'!$C$25)*('Ejercicio 3 - TIR'!$D$25-'Ejercicio 3 - TIR'!$C$25)*V705),'Ejercicio 3 - TIR'!$E$25-SQRT(('Ejercicio 3 - TIR'!$E$25-'Ejercicio 3 - TIR'!$C$25)*('Ejercicio 3 - TIR'!$E$25-'Ejercicio 3 - TIR'!$D$25)*(1-V705)))</f>
        <v>0.220728332261021</v>
      </c>
      <c r="X705" s="24">
        <f ca="1" t="shared" si="5232"/>
        <v>0.249913655208348</v>
      </c>
      <c r="Y705" s="26">
        <f ca="1">IF(X705&lt;=('Ejercicio 3 - TIR'!$D$26-'Ejercicio 3 - TIR'!$C$26)/('Ejercicio 3 - TIR'!$E$26-'Ejercicio 3 - TIR'!$C$26),'Ejercicio 3 - TIR'!$C$26+SQRT(('Ejercicio 3 - TIR'!$E$26-'Ejercicio 3 - TIR'!$C$26)*('Ejercicio 3 - TIR'!$D$26-'Ejercicio 3 - TIR'!$C$26)*X705),'Ejercicio 3 - TIR'!$E$26-SQRT(('Ejercicio 3 - TIR'!$E$26-'Ejercicio 3 - TIR'!$C$26)*('Ejercicio 3 - TIR'!$E$26-'Ejercicio 3 - TIR'!$D$26)*(1-X705)))</f>
        <v>0.215976275119088</v>
      </c>
      <c r="Z705" s="24">
        <f ca="1" t="shared" si="4764"/>
        <v>1.15163083141988</v>
      </c>
      <c r="AA705" s="24">
        <f ca="1" t="shared" si="4765"/>
        <v>1.30986434539236</v>
      </c>
      <c r="AB705" s="24">
        <f ca="1" t="shared" si="4766"/>
        <v>1.56707784323226</v>
      </c>
      <c r="AC705" s="24">
        <f ca="1" t="shared" si="4767"/>
        <v>1.91297632209211</v>
      </c>
      <c r="AD705" s="24">
        <f ca="1" t="shared" si="4768"/>
        <v>2.32613382252858</v>
      </c>
      <c r="AE705" s="23">
        <f ca="1" t="shared" si="4769"/>
        <v>5739.38186212541</v>
      </c>
      <c r="AF705" s="23">
        <f ca="1" t="shared" si="4770"/>
        <v>6527.97012782364</v>
      </c>
      <c r="AG705" s="23">
        <f ca="1" t="shared" si="4771"/>
        <v>7809.84487789091</v>
      </c>
      <c r="AH705" s="23">
        <f ca="1" t="shared" si="4772"/>
        <v>9533.69891300505</v>
      </c>
      <c r="AI705" s="23">
        <f ca="1" t="shared" si="4773"/>
        <v>11592.7516923428</v>
      </c>
      <c r="AJ705" s="25">
        <f ca="1" t="shared" si="4774"/>
        <v>46765.5256081292</v>
      </c>
      <c r="AK705" s="25">
        <f ca="1" t="shared" si="4775"/>
        <v>47397.5617198588</v>
      </c>
      <c r="AL705" s="25">
        <f ca="1" t="shared" si="4776"/>
        <v>56422.7309900439</v>
      </c>
      <c r="AM705" s="25">
        <f ca="1" t="shared" si="4777"/>
        <v>71052.0971924075</v>
      </c>
      <c r="AN705" s="25">
        <f ca="1" t="shared" si="4778"/>
        <v>84054.6987615154</v>
      </c>
      <c r="AO705" s="25">
        <f ca="1">C705/'Ejercicio 3 - TIR'!$D$7</f>
        <v>13127.6932487976</v>
      </c>
      <c r="AP705" s="25">
        <f ca="1" t="shared" si="4779"/>
        <v>33637.8323593316</v>
      </c>
      <c r="AQ705" s="25">
        <f ca="1" t="shared" si="4780"/>
        <v>34269.8684710612</v>
      </c>
      <c r="AR705" s="25">
        <f ca="1" t="shared" si="4781"/>
        <v>43295.0377412463</v>
      </c>
      <c r="AS705" s="25">
        <f ca="1" t="shared" si="4782"/>
        <v>57924.4039436099</v>
      </c>
      <c r="AT705" s="25">
        <f ca="1" t="shared" si="4783"/>
        <v>70927.0055127178</v>
      </c>
      <c r="AU705" s="25">
        <f ca="1">AP705*'Ejercicio 3 - TIR'!$D$5</f>
        <v>16818.9161796658</v>
      </c>
      <c r="AV705" s="25">
        <f ca="1">AQ705*'Ejercicio 3 - TIR'!$D$5</f>
        <v>17134.9342355306</v>
      </c>
      <c r="AW705" s="25">
        <f ca="1">AR705*'Ejercicio 3 - TIR'!$D$5</f>
        <v>21647.5188706232</v>
      </c>
      <c r="AX705" s="25">
        <f ca="1">AS705*'Ejercicio 3 - TIR'!$D$5</f>
        <v>28962.201971805</v>
      </c>
      <c r="AY705" s="25">
        <f ca="1">AT705*'Ejercicio 3 - TIR'!$D$5</f>
        <v>35463.5027563589</v>
      </c>
      <c r="AZ705" s="25">
        <f ca="1" t="shared" ref="AZ705:BD705" si="5233">AJ705-AU705-AE705</f>
        <v>24207.227566338</v>
      </c>
      <c r="BA705" s="25">
        <f ca="1" t="shared" si="5233"/>
        <v>23734.6573565045</v>
      </c>
      <c r="BB705" s="25">
        <f ca="1" t="shared" si="5233"/>
        <v>26965.3672415298</v>
      </c>
      <c r="BC705" s="25">
        <f ca="1" t="shared" si="5233"/>
        <v>32556.1963075974</v>
      </c>
      <c r="BD705" s="25">
        <f ca="1" t="shared" si="5233"/>
        <v>36998.4443128137</v>
      </c>
      <c r="BE705" s="25">
        <f ca="1" t="shared" ref="BE705:BI705" si="5234">AZ705/Z705</f>
        <v>21019.9544036973</v>
      </c>
      <c r="BF705" s="25">
        <f ca="1" t="shared" si="5234"/>
        <v>18119.9354268972</v>
      </c>
      <c r="BG705" s="25">
        <f ca="1" t="shared" si="5234"/>
        <v>17207.4203958567</v>
      </c>
      <c r="BH705" s="25">
        <f ca="1" t="shared" si="5234"/>
        <v>17018.6091336419</v>
      </c>
      <c r="BI705" s="25">
        <f ca="1" t="shared" si="5234"/>
        <v>15905.5527908516</v>
      </c>
      <c r="BJ705" s="25">
        <f ca="1" t="shared" si="4786"/>
        <v>88046.5413589129</v>
      </c>
      <c r="BK705" s="25">
        <f ca="1" t="shared" si="4787"/>
        <v>30536.771277808</v>
      </c>
      <c r="BL705" s="25">
        <f ca="1" t="shared" si="4788"/>
        <v>118583.312636721</v>
      </c>
      <c r="BM705" s="25">
        <f ca="1">BK705*'Ejercicio 3 - TIR'!$D$5</f>
        <v>15268.385638904</v>
      </c>
      <c r="BN705" s="25">
        <f ca="1" t="shared" si="4789"/>
        <v>103314.926997817</v>
      </c>
      <c r="BO705" s="25">
        <f ca="1" t="shared" si="4790"/>
        <v>44414.8681375135</v>
      </c>
      <c r="BP705" s="25">
        <f ca="1" t="shared" si="4791"/>
        <v>-103489.487757102</v>
      </c>
      <c r="BQ705" s="25">
        <f ca="1" t="shared" ref="BQ705:BT705" si="5235">BE705</f>
        <v>21019.9544036973</v>
      </c>
      <c r="BR705" s="25">
        <f ca="1" t="shared" si="5235"/>
        <v>18119.9354268972</v>
      </c>
      <c r="BS705" s="25">
        <f ca="1" t="shared" si="5235"/>
        <v>17207.4203958567</v>
      </c>
      <c r="BT705" s="25">
        <f ca="1" t="shared" si="5235"/>
        <v>17018.6091336419</v>
      </c>
      <c r="BU705" s="25">
        <f ca="1" t="shared" si="4793"/>
        <v>60320.4209283651</v>
      </c>
      <c r="BV705" s="27">
        <f ca="1" t="shared" si="4794"/>
        <v>7.60831256138395</v>
      </c>
    </row>
    <row r="706" ht="15" customHeight="1" spans="1:74">
      <c r="A706" s="23">
        <v>705</v>
      </c>
      <c r="B706" s="24">
        <f ca="1" t="shared" ref="B706:F706" si="5236">RAND()</f>
        <v>0.323395858081276</v>
      </c>
      <c r="C706" s="25">
        <f ca="1">IF(B706&lt;=('Ejercicio 3 - TIR'!$D$13-'Ejercicio 3 - TIR'!$C$13)/('Ejercicio 3 - TIR'!$E$13-'Ejercicio 3 - TIR'!$C$13),'Ejercicio 3 - TIR'!$C$13+SQRT(('Ejercicio 3 - TIR'!$E$13-'Ejercicio 3 - TIR'!$C$13)*('Ejercicio 3 - TIR'!$D$13-'Ejercicio 3 - TIR'!$C$13)*B706),'Ejercicio 3 - TIR'!$E$13-SQRT(('Ejercicio 3 - TIR'!$E$13-'Ejercicio 3 - TIR'!$C$13)*('Ejercicio 3 - TIR'!$E$13-'Ejercicio 3 - TIR'!$D$13)*(1-B706)))</f>
        <v>71505.7028459646</v>
      </c>
      <c r="D706" s="24">
        <f ca="1" t="shared" si="5236"/>
        <v>0.502492163480717</v>
      </c>
      <c r="E706" s="25">
        <f ca="1">IF(D706&lt;=('Ejercicio 3 - TIR'!$D$14-'Ejercicio 3 - TIR'!$C$14)/('Ejercicio 3 - TIR'!$E$14-'Ejercicio 3 - TIR'!$C$14),'Ejercicio 3 - TIR'!$C$14+SQRT(('Ejercicio 3 - TIR'!$E$14-'Ejercicio 3 - TIR'!$C$14)*('Ejercicio 3 - TIR'!$D$14-'Ejercicio 3 - TIR'!$C$14)*D706),'Ejercicio 3 - TIR'!$E$14-SQRT(('Ejercicio 3 - TIR'!$E$14-'Ejercicio 3 - TIR'!$C$14)*('Ejercicio 3 - TIR'!$E$14-'Ejercicio 3 - TIR'!$D$14)*(1-D706)))</f>
        <v>31361.3556921301</v>
      </c>
      <c r="F706" s="24">
        <f ca="1" t="shared" si="5236"/>
        <v>0.872380874666935</v>
      </c>
      <c r="G706" s="25">
        <f ca="1">IF(F706&lt;=('Ejercicio 3 - TIR'!$D$18-'Ejercicio 3 - TIR'!$C$18)/('Ejercicio 3 - TIR'!$E$18-'Ejercicio 3 - TIR'!$C$18),'Ejercicio 3 - TIR'!$C$18+SQRT(('Ejercicio 3 - TIR'!$E$18-'Ejercicio 3 - TIR'!$C$18)*('Ejercicio 3 - TIR'!$D$18-'Ejercicio 3 - TIR'!$C$18)*F706),'Ejercicio 3 - TIR'!$E$18-SQRT(('Ejercicio 3 - TIR'!$E$18-'Ejercicio 3 - TIR'!$C$18)*('Ejercicio 3 - TIR'!$E$18-'Ejercicio 3 - TIR'!$D$18)*(1-F706)))</f>
        <v>41906.2265112035</v>
      </c>
      <c r="H706" s="24">
        <f ca="1" t="shared" ref="H706:L706" si="5237">RAND()</f>
        <v>0.646539632222537</v>
      </c>
      <c r="I706" s="25">
        <f ca="1">IF(H706&lt;=('Ejercicio 3 - TIR'!$D$18-'Ejercicio 3 - TIR'!$C$18)/('Ejercicio 3 - TIR'!$E$18-'Ejercicio 3 - TIR'!$C$18),'Ejercicio 3 - TIR'!$C$18+SQRT(('Ejercicio 3 - TIR'!$E$18-'Ejercicio 3 - TIR'!$C$18)*('Ejercicio 3 - TIR'!$D$18-'Ejercicio 3 - TIR'!$C$18)*H706),'Ejercicio 3 - TIR'!$E$18-SQRT(('Ejercicio 3 - TIR'!$E$18-'Ejercicio 3 - TIR'!$C$18)*('Ejercicio 3 - TIR'!$E$18-'Ejercicio 3 - TIR'!$D$18)*(1-H706)))</f>
        <v>39847.8903747646</v>
      </c>
      <c r="J706" s="24">
        <f ca="1" t="shared" si="5237"/>
        <v>0.67168628955967</v>
      </c>
      <c r="K706" s="25">
        <f ca="1">IF(J706&lt;=('Ejercicio 3 - TIR'!$D$18-'Ejercicio 3 - TIR'!$C$18)/('Ejercicio 3 - TIR'!$E$18-'Ejercicio 3 - TIR'!$C$18),'Ejercicio 3 - TIR'!$C$18+SQRT(('Ejercicio 3 - TIR'!$E$18-'Ejercicio 3 - TIR'!$C$18)*('Ejercicio 3 - TIR'!$D$18-'Ejercicio 3 - TIR'!$C$18)*J706),'Ejercicio 3 - TIR'!$E$18-SQRT(('Ejercicio 3 - TIR'!$E$18-'Ejercicio 3 - TIR'!$C$18)*('Ejercicio 3 - TIR'!$E$18-'Ejercicio 3 - TIR'!$D$18)*(1-J706)))</f>
        <v>40037.789979956</v>
      </c>
      <c r="L706" s="24">
        <f ca="1" t="shared" si="5237"/>
        <v>0.884337081097802</v>
      </c>
      <c r="M706" s="25">
        <f ca="1">IF(L706&lt;=('Ejercicio 3 - TIR'!$D$18-'Ejercicio 3 - TIR'!$C$18)/('Ejercicio 3 - TIR'!$E$18-'Ejercicio 3 - TIR'!$C$18),'Ejercicio 3 - TIR'!$C$18+SQRT(('Ejercicio 3 - TIR'!$E$18-'Ejercicio 3 - TIR'!$C$18)*('Ejercicio 3 - TIR'!$D$18-'Ejercicio 3 - TIR'!$C$18)*L706),'Ejercicio 3 - TIR'!$E$18-SQRT(('Ejercicio 3 - TIR'!$E$18-'Ejercicio 3 - TIR'!$C$18)*('Ejercicio 3 - TIR'!$E$18-'Ejercicio 3 - TIR'!$D$18)*(1-L706)))</f>
        <v>42054.7124219077</v>
      </c>
      <c r="N706" s="24">
        <f ca="1" t="shared" ref="N706:R706" si="5238">RAND()</f>
        <v>0.608361345607676</v>
      </c>
      <c r="O706" s="25">
        <f ca="1">IF(N706&lt;=('Ejercicio 3 - TIR'!$D$18-'Ejercicio 3 - TIR'!$C$18)/('Ejercicio 3 - TIR'!$E$18-'Ejercicio 3 - TIR'!$C$18),'Ejercicio 3 - TIR'!$C$18+SQRT(('Ejercicio 3 - TIR'!$E$18-'Ejercicio 3 - TIR'!$C$18)*('Ejercicio 3 - TIR'!$D$18-'Ejercicio 3 - TIR'!$C$18)*N706),'Ejercicio 3 - TIR'!$E$18-SQRT(('Ejercicio 3 - TIR'!$E$18-'Ejercicio 3 - TIR'!$C$18)*('Ejercicio 3 - TIR'!$E$18-'Ejercicio 3 - TIR'!$D$18)*(1-N706)))</f>
        <v>39552.7065191573</v>
      </c>
      <c r="P706" s="24">
        <f ca="1" t="shared" si="5238"/>
        <v>0.877293717137346</v>
      </c>
      <c r="Q706" s="26">
        <f ca="1">IF(P706&lt;=('Ejercicio 3 - TIR'!$D$22-'Ejercicio 3 - TIR'!$C$22)/('Ejercicio 3 - TIR'!$E$22-'Ejercicio 3 - TIR'!$C$22),'Ejercicio 3 - TIR'!$C$22+SQRT(('Ejercicio 3 - TIR'!$E$22-'Ejercicio 3 - TIR'!$C$22)*('Ejercicio 3 - TIR'!$D$22-'Ejercicio 3 - TIR'!$C$22)*P706),'Ejercicio 3 - TIR'!$E$22-SQRT(('Ejercicio 3 - TIR'!$E$22-'Ejercicio 3 - TIR'!$C$22)*('Ejercicio 3 - TIR'!$E$22-'Ejercicio 3 - TIR'!$D$22)*(1-P706)))</f>
        <v>0.165138260224564</v>
      </c>
      <c r="R706" s="24">
        <f ca="1" t="shared" si="5238"/>
        <v>0.985950709455289</v>
      </c>
      <c r="S706" s="26">
        <f ca="1">IF(R706&lt;=('Ejercicio 3 - TIR'!$D$23-'Ejercicio 3 - TIR'!$C$23)/('Ejercicio 3 - TIR'!$E$23-'Ejercicio 3 - TIR'!$C$23),'Ejercicio 3 - TIR'!$C$23+SQRT(('Ejercicio 3 - TIR'!$E$23-'Ejercicio 3 - TIR'!$C$23)*('Ejercicio 3 - TIR'!$D$23-'Ejercicio 3 - TIR'!$C$23)*R706),'Ejercicio 3 - TIR'!$E$23-SQRT(('Ejercicio 3 - TIR'!$E$23-'Ejercicio 3 - TIR'!$C$23)*('Ejercicio 3 - TIR'!$E$23-'Ejercicio 3 - TIR'!$D$23)*(1-R706)))</f>
        <v>0.174971210584994</v>
      </c>
      <c r="T706" s="24">
        <f ca="1" t="shared" ref="T706:X706" si="5239">RAND()</f>
        <v>0.180067302565855</v>
      </c>
      <c r="U706" s="26">
        <f ca="1">IF(T706&lt;=('Ejercicio 3 - TIR'!$D$24-'Ejercicio 3 - TIR'!$C$24)/('Ejercicio 3 - TIR'!$E$24-'Ejercicio 3 - TIR'!$C$24),'Ejercicio 3 - TIR'!$C$24+SQRT(('Ejercicio 3 - TIR'!$E$24-'Ejercicio 3 - TIR'!$C$24)*('Ejercicio 3 - TIR'!$D$24-'Ejercicio 3 - TIR'!$C$24)*T706),'Ejercicio 3 - TIR'!$E$24-SQRT(('Ejercicio 3 - TIR'!$E$24-'Ejercicio 3 - TIR'!$C$24)*('Ejercicio 3 - TIR'!$E$24-'Ejercicio 3 - TIR'!$D$24)*(1-T706)))</f>
        <v>0.169445856509506</v>
      </c>
      <c r="V706" s="24">
        <f ca="1" t="shared" si="5239"/>
        <v>0.191238192550267</v>
      </c>
      <c r="W706" s="26">
        <f ca="1">IF(V706&lt;=('Ejercicio 3 - TIR'!$D$25-'Ejercicio 3 - TIR'!$C$25)/('Ejercicio 3 - TIR'!$E$25-'Ejercicio 3 - TIR'!$C$25),'Ejercicio 3 - TIR'!$C$25+SQRT(('Ejercicio 3 - TIR'!$E$25-'Ejercicio 3 - TIR'!$C$25)*('Ejercicio 3 - TIR'!$D$25-'Ejercicio 3 - TIR'!$C$25)*V706),'Ejercicio 3 - TIR'!$E$25-SQRT(('Ejercicio 3 - TIR'!$E$25-'Ejercicio 3 - TIR'!$C$25)*('Ejercicio 3 - TIR'!$E$25-'Ejercicio 3 - TIR'!$D$25)*(1-V706)))</f>
        <v>0.196362563050157</v>
      </c>
      <c r="X706" s="24">
        <f ca="1" t="shared" si="5239"/>
        <v>0.117342853320073</v>
      </c>
      <c r="Y706" s="26">
        <f ca="1">IF(X706&lt;=('Ejercicio 3 - TIR'!$D$26-'Ejercicio 3 - TIR'!$C$26)/('Ejercicio 3 - TIR'!$E$26-'Ejercicio 3 - TIR'!$C$26),'Ejercicio 3 - TIR'!$C$26+SQRT(('Ejercicio 3 - TIR'!$E$26-'Ejercicio 3 - TIR'!$C$26)*('Ejercicio 3 - TIR'!$D$26-'Ejercicio 3 - TIR'!$C$26)*X706),'Ejercicio 3 - TIR'!$E$26-SQRT(('Ejercicio 3 - TIR'!$E$26-'Ejercicio 3 - TIR'!$C$26)*('Ejercicio 3 - TIR'!$E$26-'Ejercicio 3 - TIR'!$D$26)*(1-X706)))</f>
        <v>0.207799598421431</v>
      </c>
      <c r="Z706" s="24">
        <f ca="1" t="shared" ref="Z706:Z769" si="5240">(1+Q706)</f>
        <v>1.16513826022456</v>
      </c>
      <c r="AA706" s="24">
        <f ca="1" t="shared" ref="AA706:AA769" si="5241">Z706*(1+S706)</f>
        <v>1.36900391211495</v>
      </c>
      <c r="AB706" s="24">
        <f ca="1" t="shared" ref="AB706:AB769" si="5242">AA706*(1+U706)</f>
        <v>1.60097595256813</v>
      </c>
      <c r="AC706" s="24">
        <f ca="1" t="shared" ref="AC706:AC769" si="5243">AB706*(1+W706)</f>
        <v>1.91534769399608</v>
      </c>
      <c r="AD706" s="24">
        <f ca="1" t="shared" ref="AD706:AD769" si="5244">AC706*(1+Y706)</f>
        <v>2.31335617564587</v>
      </c>
      <c r="AE706" s="23">
        <f ca="1" t="shared" ref="AE706:AE769" si="5245">E706*Q706</f>
        <v>5178.9597172821</v>
      </c>
      <c r="AF706" s="23">
        <f ca="1" t="shared" ref="AF706:AF769" si="5246">AE706*(1+S706)</f>
        <v>6085.12856858586</v>
      </c>
      <c r="AG706" s="23">
        <f ca="1" t="shared" ref="AG706:AG769" si="5247">AF706*(1+U706)</f>
        <v>7116.22839086036</v>
      </c>
      <c r="AH706" s="23">
        <f ca="1" t="shared" ref="AH706:AH769" si="5248">AG706*(1+W706)</f>
        <v>8513.58923694</v>
      </c>
      <c r="AI706" s="23">
        <f ca="1" t="shared" ref="AI706:AI769" si="5249">AH706*(1+Y706)</f>
        <v>10282.7096615011</v>
      </c>
      <c r="AJ706" s="25">
        <f ca="1" t="shared" ref="AJ706:AJ769" si="5250">G706*Z706</f>
        <v>48826.5478498402</v>
      </c>
      <c r="AK706" s="25">
        <f ca="1" t="shared" ref="AK706:AK769" si="5251">I706*AA706</f>
        <v>54551.9178125803</v>
      </c>
      <c r="AL706" s="25">
        <f ca="1" t="shared" ref="AL706:AL769" si="5252">K706*AB706</f>
        <v>64099.5389518829</v>
      </c>
      <c r="AM706" s="25">
        <f ca="1" t="shared" ref="AM706:AM769" si="5253">M706*AC706</f>
        <v>80549.3964589691</v>
      </c>
      <c r="AN706" s="25">
        <f ca="1" t="shared" ref="AN706:AN769" si="5254">O706*AD706</f>
        <v>91499.4978896015</v>
      </c>
      <c r="AO706" s="25">
        <f ca="1">C706/'Ejercicio 3 - TIR'!$D$7</f>
        <v>14301.1405691929</v>
      </c>
      <c r="AP706" s="25">
        <f ca="1" t="shared" ref="AP706:AP769" si="5255">AJ706-AO706</f>
        <v>34525.4072806473</v>
      </c>
      <c r="AQ706" s="25">
        <f ca="1" t="shared" ref="AQ706:AQ769" si="5256">AK706-AO706</f>
        <v>40250.7772433874</v>
      </c>
      <c r="AR706" s="25">
        <f ca="1" t="shared" ref="AR706:AR769" si="5257">AL706-AO706</f>
        <v>49798.39838269</v>
      </c>
      <c r="AS706" s="25">
        <f ca="1" t="shared" ref="AS706:AS769" si="5258">AM706-AO706</f>
        <v>66248.2558897761</v>
      </c>
      <c r="AT706" s="25">
        <f ca="1" t="shared" ref="AT706:AT769" si="5259">AN706-AO706</f>
        <v>77198.3573204086</v>
      </c>
      <c r="AU706" s="25">
        <f ca="1">AP706*'Ejercicio 3 - TIR'!$D$5</f>
        <v>17262.7036403236</v>
      </c>
      <c r="AV706" s="25">
        <f ca="1">AQ706*'Ejercicio 3 - TIR'!$D$5</f>
        <v>20125.3886216937</v>
      </c>
      <c r="AW706" s="25">
        <f ca="1">AR706*'Ejercicio 3 - TIR'!$D$5</f>
        <v>24899.199191345</v>
      </c>
      <c r="AX706" s="25">
        <f ca="1">AS706*'Ejercicio 3 - TIR'!$D$5</f>
        <v>33124.1279448881</v>
      </c>
      <c r="AY706" s="25">
        <f ca="1">AT706*'Ejercicio 3 - TIR'!$D$5</f>
        <v>38599.1786602043</v>
      </c>
      <c r="AZ706" s="25">
        <f ca="1" t="shared" ref="AZ706:BD706" si="5260">AJ706-AU706-AE706</f>
        <v>26384.8844922345</v>
      </c>
      <c r="BA706" s="25">
        <f ca="1" t="shared" si="5260"/>
        <v>28341.4006223008</v>
      </c>
      <c r="BB706" s="25">
        <f ca="1" t="shared" si="5260"/>
        <v>32084.1113696776</v>
      </c>
      <c r="BC706" s="25">
        <f ca="1" t="shared" si="5260"/>
        <v>38911.679277141</v>
      </c>
      <c r="BD706" s="25">
        <f ca="1" t="shared" si="5260"/>
        <v>42617.6095678961</v>
      </c>
      <c r="BE706" s="25">
        <f ca="1" t="shared" ref="BE706:BI706" si="5261">AZ706/Z706</f>
        <v>22645.28201756</v>
      </c>
      <c r="BF706" s="25">
        <f ca="1" t="shared" si="5261"/>
        <v>20702.205721616</v>
      </c>
      <c r="BG706" s="25">
        <f ca="1" t="shared" si="5261"/>
        <v>20040.3455893334</v>
      </c>
      <c r="BH706" s="25">
        <f ca="1" t="shared" si="5261"/>
        <v>20315.7261729111</v>
      </c>
      <c r="BI706" s="25">
        <f ca="1" t="shared" si="5261"/>
        <v>18422.4158893291</v>
      </c>
      <c r="BJ706" s="25">
        <f ca="1" t="shared" ref="BJ706:BJ769" si="5262">E706*AD706</f>
        <v>72549.9858670162</v>
      </c>
      <c r="BK706" s="25">
        <f ca="1" t="shared" ref="BK706:BK769" si="5263">0.2*C706*AD706</f>
        <v>33083.6318545222</v>
      </c>
      <c r="BL706" s="25">
        <f ca="1" t="shared" ref="BL706:BL769" si="5264">BJ706+BK706</f>
        <v>105633.617721538</v>
      </c>
      <c r="BM706" s="25">
        <f ca="1">BK706*'Ejercicio 3 - TIR'!$D$5</f>
        <v>16541.8159272611</v>
      </c>
      <c r="BN706" s="25">
        <f ca="1" t="shared" ref="BN706:BN769" si="5265">BL706-BM706</f>
        <v>89091.8017942773</v>
      </c>
      <c r="BO706" s="25">
        <f ca="1" t="shared" ref="BO706:BO769" si="5266">BN706/AD706</f>
        <v>38511.9259767266</v>
      </c>
      <c r="BP706" s="25">
        <f ca="1" t="shared" ref="BP706:BP769" si="5267">-(C706+E706)</f>
        <v>-102867.058538095</v>
      </c>
      <c r="BQ706" s="25">
        <f ca="1" t="shared" ref="BQ706:BT706" si="5268">BE706</f>
        <v>22645.28201756</v>
      </c>
      <c r="BR706" s="25">
        <f ca="1" t="shared" si="5268"/>
        <v>20702.205721616</v>
      </c>
      <c r="BS706" s="25">
        <f ca="1" t="shared" si="5268"/>
        <v>20040.3455893334</v>
      </c>
      <c r="BT706" s="25">
        <f ca="1" t="shared" si="5268"/>
        <v>20315.7261729111</v>
      </c>
      <c r="BU706" s="25">
        <f ca="1" t="shared" ref="BU706:BU769" si="5269">BI706+BO706</f>
        <v>56934.3418660557</v>
      </c>
      <c r="BV706" s="27">
        <f ca="1" t="shared" ref="BV706:BV769" si="5270">IFERROR(IRR(BP706:BU706,0.1),NA())*100</f>
        <v>9.70830116392016</v>
      </c>
    </row>
    <row r="707" ht="15" customHeight="1" spans="1:74">
      <c r="A707" s="23">
        <v>706</v>
      </c>
      <c r="B707" s="24">
        <f ca="1" t="shared" ref="B707:F707" si="5271">RAND()</f>
        <v>0.66603774599707</v>
      </c>
      <c r="C707" s="25">
        <f ca="1">IF(B707&lt;=('Ejercicio 3 - TIR'!$D$13-'Ejercicio 3 - TIR'!$C$13)/('Ejercicio 3 - TIR'!$E$13-'Ejercicio 3 - TIR'!$C$13),'Ejercicio 3 - TIR'!$C$13+SQRT(('Ejercicio 3 - TIR'!$E$13-'Ejercicio 3 - TIR'!$C$13)*('Ejercicio 3 - TIR'!$D$13-'Ejercicio 3 - TIR'!$C$13)*B707),'Ejercicio 3 - TIR'!$E$13-SQRT(('Ejercicio 3 - TIR'!$E$13-'Ejercicio 3 - TIR'!$C$13)*('Ejercicio 3 - TIR'!$E$13-'Ejercicio 3 - TIR'!$D$13)*(1-B707)))</f>
        <v>79981.1412712034</v>
      </c>
      <c r="D707" s="24">
        <f ca="1" t="shared" si="5271"/>
        <v>0.219890304062732</v>
      </c>
      <c r="E707" s="25">
        <f ca="1">IF(D707&lt;=('Ejercicio 3 - TIR'!$D$14-'Ejercicio 3 - TIR'!$C$14)/('Ejercicio 3 - TIR'!$E$14-'Ejercicio 3 - TIR'!$C$14),'Ejercicio 3 - TIR'!$C$14+SQRT(('Ejercicio 3 - TIR'!$E$14-'Ejercicio 3 - TIR'!$C$14)*('Ejercicio 3 - TIR'!$D$14-'Ejercicio 3 - TIR'!$C$14)*D707),'Ejercicio 3 - TIR'!$E$14-SQRT(('Ejercicio 3 - TIR'!$E$14-'Ejercicio 3 - TIR'!$C$14)*('Ejercicio 3 - TIR'!$E$14-'Ejercicio 3 - TIR'!$D$14)*(1-D707)))</f>
        <v>29061.0063783137</v>
      </c>
      <c r="F707" s="24">
        <f ca="1" t="shared" si="5271"/>
        <v>0.0246050882347257</v>
      </c>
      <c r="G707" s="25">
        <f ca="1">IF(F707&lt;=('Ejercicio 3 - TIR'!$D$18-'Ejercicio 3 - TIR'!$C$18)/('Ejercicio 3 - TIR'!$E$18-'Ejercicio 3 - TIR'!$C$18),'Ejercicio 3 - TIR'!$C$18+SQRT(('Ejercicio 3 - TIR'!$E$18-'Ejercicio 3 - TIR'!$C$18)*('Ejercicio 3 - TIR'!$D$18-'Ejercicio 3 - TIR'!$C$18)*F707),'Ejercicio 3 - TIR'!$E$18-SQRT(('Ejercicio 3 - TIR'!$E$18-'Ejercicio 3 - TIR'!$C$18)*('Ejercicio 3 - TIR'!$E$18-'Ejercicio 3 - TIR'!$D$18)*(1-F707)))</f>
        <v>31921.1359231478</v>
      </c>
      <c r="H707" s="24">
        <f ca="1" t="shared" ref="H707:L707" si="5272">RAND()</f>
        <v>0.555143004016604</v>
      </c>
      <c r="I707" s="25">
        <f ca="1">IF(H707&lt;=('Ejercicio 3 - TIR'!$D$18-'Ejercicio 3 - TIR'!$C$18)/('Ejercicio 3 - TIR'!$E$18-'Ejercicio 3 - TIR'!$C$18),'Ejercicio 3 - TIR'!$C$18+SQRT(('Ejercicio 3 - TIR'!$E$18-'Ejercicio 3 - TIR'!$C$18)*('Ejercicio 3 - TIR'!$D$18-'Ejercicio 3 - TIR'!$C$18)*H707),'Ejercicio 3 - TIR'!$E$18-SQRT(('Ejercicio 3 - TIR'!$E$18-'Ejercicio 3 - TIR'!$C$18)*('Ejercicio 3 - TIR'!$E$18-'Ejercicio 3 - TIR'!$D$18)*(1-H707)))</f>
        <v>39125.3192055122</v>
      </c>
      <c r="J707" s="24">
        <f ca="1" t="shared" si="5272"/>
        <v>0.11934412712163</v>
      </c>
      <c r="K707" s="25">
        <f ca="1">IF(J707&lt;=('Ejercicio 3 - TIR'!$D$18-'Ejercicio 3 - TIR'!$C$18)/('Ejercicio 3 - TIR'!$E$18-'Ejercicio 3 - TIR'!$C$18),'Ejercicio 3 - TIR'!$C$18+SQRT(('Ejercicio 3 - TIR'!$E$18-'Ejercicio 3 - TIR'!$C$18)*('Ejercicio 3 - TIR'!$D$18-'Ejercicio 3 - TIR'!$C$18)*J707),'Ejercicio 3 - TIR'!$E$18-SQRT(('Ejercicio 3 - TIR'!$E$18-'Ejercicio 3 - TIR'!$C$18)*('Ejercicio 3 - TIR'!$E$18-'Ejercicio 3 - TIR'!$D$18)*(1-J707)))</f>
        <v>34231.0304972009</v>
      </c>
      <c r="L707" s="24">
        <f ca="1" t="shared" si="5272"/>
        <v>0.545348438661462</v>
      </c>
      <c r="M707" s="25">
        <f ca="1">IF(L707&lt;=('Ejercicio 3 - TIR'!$D$18-'Ejercicio 3 - TIR'!$C$18)/('Ejercicio 3 - TIR'!$E$18-'Ejercicio 3 - TIR'!$C$18),'Ejercicio 3 - TIR'!$C$18+SQRT(('Ejercicio 3 - TIR'!$E$18-'Ejercicio 3 - TIR'!$C$18)*('Ejercicio 3 - TIR'!$D$18-'Ejercicio 3 - TIR'!$C$18)*L707),'Ejercicio 3 - TIR'!$E$18-SQRT(('Ejercicio 3 - TIR'!$E$18-'Ejercicio 3 - TIR'!$C$18)*('Ejercicio 3 - TIR'!$E$18-'Ejercicio 3 - TIR'!$D$18)*(1-L707)))</f>
        <v>39044.4605034916</v>
      </c>
      <c r="N707" s="24">
        <f ca="1" t="shared" ref="N707:R707" si="5273">RAND()</f>
        <v>0.713258948054983</v>
      </c>
      <c r="O707" s="25">
        <f ca="1">IF(N707&lt;=('Ejercicio 3 - TIR'!$D$18-'Ejercicio 3 - TIR'!$C$18)/('Ejercicio 3 - TIR'!$E$18-'Ejercicio 3 - TIR'!$C$18),'Ejercicio 3 - TIR'!$C$18+SQRT(('Ejercicio 3 - TIR'!$E$18-'Ejercicio 3 - TIR'!$C$18)*('Ejercicio 3 - TIR'!$D$18-'Ejercicio 3 - TIR'!$C$18)*N707),'Ejercicio 3 - TIR'!$E$18-SQRT(('Ejercicio 3 - TIR'!$E$18-'Ejercicio 3 - TIR'!$C$18)*('Ejercicio 3 - TIR'!$E$18-'Ejercicio 3 - TIR'!$D$18)*(1-N707)))</f>
        <v>40362.5892034589</v>
      </c>
      <c r="P707" s="24">
        <f ca="1" t="shared" si="5273"/>
        <v>0.969235369346471</v>
      </c>
      <c r="Q707" s="26">
        <f ca="1">IF(P707&lt;=('Ejercicio 3 - TIR'!$D$22-'Ejercicio 3 - TIR'!$C$22)/('Ejercicio 3 - TIR'!$E$22-'Ejercicio 3 - TIR'!$C$22),'Ejercicio 3 - TIR'!$C$22+SQRT(('Ejercicio 3 - TIR'!$E$22-'Ejercicio 3 - TIR'!$C$22)*('Ejercicio 3 - TIR'!$D$22-'Ejercicio 3 - TIR'!$C$22)*P707),'Ejercicio 3 - TIR'!$E$22-SQRT(('Ejercicio 3 - TIR'!$E$22-'Ejercicio 3 - TIR'!$C$22)*('Ejercicio 3 - TIR'!$E$22-'Ejercicio 3 - TIR'!$D$22)*(1-P707)))</f>
        <v>0.172558472255219</v>
      </c>
      <c r="R707" s="24">
        <f ca="1" t="shared" si="5273"/>
        <v>0.0425004911024764</v>
      </c>
      <c r="S707" s="26">
        <f ca="1">IF(R707&lt;=('Ejercicio 3 - TIR'!$D$23-'Ejercicio 3 - TIR'!$C$23)/('Ejercicio 3 - TIR'!$E$23-'Ejercicio 3 - TIR'!$C$23),'Ejercicio 3 - TIR'!$C$23+SQRT(('Ejercicio 3 - TIR'!$E$23-'Ejercicio 3 - TIR'!$C$23)*('Ejercicio 3 - TIR'!$D$23-'Ejercicio 3 - TIR'!$C$23)*R707),'Ejercicio 3 - TIR'!$E$23-SQRT(('Ejercicio 3 - TIR'!$E$23-'Ejercicio 3 - TIR'!$C$23)*('Ejercicio 3 - TIR'!$E$23-'Ejercicio 3 - TIR'!$D$23)*(1-R707)))</f>
        <v>0.12874647837615</v>
      </c>
      <c r="T707" s="24">
        <f ca="1" t="shared" ref="T707:X707" si="5274">RAND()</f>
        <v>0.793954014490556</v>
      </c>
      <c r="U707" s="26">
        <f ca="1">IF(T707&lt;=('Ejercicio 3 - TIR'!$D$24-'Ejercicio 3 - TIR'!$C$24)/('Ejercicio 3 - TIR'!$E$24-'Ejercicio 3 - TIR'!$C$24),'Ejercicio 3 - TIR'!$C$24+SQRT(('Ejercicio 3 - TIR'!$E$24-'Ejercicio 3 - TIR'!$C$24)*('Ejercicio 3 - TIR'!$D$24-'Ejercicio 3 - TIR'!$C$24)*T707),'Ejercicio 3 - TIR'!$E$24-SQRT(('Ejercicio 3 - TIR'!$E$24-'Ejercicio 3 - TIR'!$C$24)*('Ejercicio 3 - TIR'!$E$24-'Ejercicio 3 - TIR'!$D$24)*(1-T707)))</f>
        <v>0.195980658638788</v>
      </c>
      <c r="V707" s="24">
        <f ca="1" t="shared" si="5274"/>
        <v>0.881382696341615</v>
      </c>
      <c r="W707" s="26">
        <f ca="1">IF(V707&lt;=('Ejercicio 3 - TIR'!$D$25-'Ejercicio 3 - TIR'!$C$25)/('Ejercicio 3 - TIR'!$E$25-'Ejercicio 3 - TIR'!$C$25),'Ejercicio 3 - TIR'!$C$25+SQRT(('Ejercicio 3 - TIR'!$E$25-'Ejercicio 3 - TIR'!$C$25)*('Ejercicio 3 - TIR'!$D$25-'Ejercicio 3 - TIR'!$C$25)*V707),'Ejercicio 3 - TIR'!$E$25-SQRT(('Ejercicio 3 - TIR'!$E$25-'Ejercicio 3 - TIR'!$C$25)*('Ejercicio 3 - TIR'!$E$25-'Ejercicio 3 - TIR'!$D$25)*(1-V707)))</f>
        <v>0.229624510734602</v>
      </c>
      <c r="X707" s="24">
        <f ca="1" t="shared" si="5274"/>
        <v>0.156706990028925</v>
      </c>
      <c r="Y707" s="26">
        <f ca="1">IF(X707&lt;=('Ejercicio 3 - TIR'!$D$26-'Ejercicio 3 - TIR'!$C$26)/('Ejercicio 3 - TIR'!$E$26-'Ejercicio 3 - TIR'!$C$26),'Ejercicio 3 - TIR'!$C$26+SQRT(('Ejercicio 3 - TIR'!$E$26-'Ejercicio 3 - TIR'!$C$26)*('Ejercicio 3 - TIR'!$D$26-'Ejercicio 3 - TIR'!$C$26)*X707),'Ejercicio 3 - TIR'!$E$26-SQRT(('Ejercicio 3 - TIR'!$E$26-'Ejercicio 3 - TIR'!$C$26)*('Ejercicio 3 - TIR'!$E$26-'Ejercicio 3 - TIR'!$D$26)*(1-X707)))</f>
        <v>0.210569610426017</v>
      </c>
      <c r="Z707" s="24">
        <f ca="1" t="shared" si="5240"/>
        <v>1.17255847225522</v>
      </c>
      <c r="AA707" s="24">
        <f ca="1" t="shared" si="5241"/>
        <v>1.3235212462482</v>
      </c>
      <c r="AB707" s="24">
        <f ca="1" t="shared" si="5242"/>
        <v>1.58290581181035</v>
      </c>
      <c r="AC707" s="24">
        <f ca="1" t="shared" si="5243"/>
        <v>1.94637978438626</v>
      </c>
      <c r="AD707" s="24">
        <f ca="1" t="shared" si="5244"/>
        <v>2.35622821732554</v>
      </c>
      <c r="AE707" s="23">
        <f ca="1" t="shared" si="5245"/>
        <v>5014.72286284098</v>
      </c>
      <c r="AF707" s="23">
        <f ca="1" t="shared" si="5246"/>
        <v>5660.35077146412</v>
      </c>
      <c r="AG707" s="23">
        <f ca="1" t="shared" si="5247"/>
        <v>6769.67004378223</v>
      </c>
      <c r="AH707" s="23">
        <f ca="1" t="shared" si="5248"/>
        <v>8324.15221542042</v>
      </c>
      <c r="AI707" s="23">
        <f ca="1" t="shared" si="5249"/>
        <v>10076.9657045484</v>
      </c>
      <c r="AJ707" s="25">
        <f ca="1" t="shared" si="5250"/>
        <v>37429.3983706973</v>
      </c>
      <c r="AK707" s="25">
        <f ca="1" t="shared" si="5251"/>
        <v>51783.191234738</v>
      </c>
      <c r="AL707" s="25">
        <f ca="1" t="shared" si="5252"/>
        <v>54184.4971182766</v>
      </c>
      <c r="AM707" s="25">
        <f ca="1" t="shared" si="5253"/>
        <v>75995.3486162636</v>
      </c>
      <c r="AN707" s="25">
        <f ca="1" t="shared" si="5254"/>
        <v>95103.4716055091</v>
      </c>
      <c r="AO707" s="25">
        <f ca="1">C707/'Ejercicio 3 - TIR'!$D$7</f>
        <v>15996.2282542407</v>
      </c>
      <c r="AP707" s="25">
        <f ca="1" t="shared" si="5255"/>
        <v>21433.1701164566</v>
      </c>
      <c r="AQ707" s="25">
        <f ca="1" t="shared" si="5256"/>
        <v>35786.9629804974</v>
      </c>
      <c r="AR707" s="25">
        <f ca="1" t="shared" si="5257"/>
        <v>38188.2688640359</v>
      </c>
      <c r="AS707" s="25">
        <f ca="1" t="shared" si="5258"/>
        <v>59999.120362023</v>
      </c>
      <c r="AT707" s="25">
        <f ca="1" t="shared" si="5259"/>
        <v>79107.2433512685</v>
      </c>
      <c r="AU707" s="25">
        <f ca="1">AP707*'Ejercicio 3 - TIR'!$D$5</f>
        <v>10716.5850582283</v>
      </c>
      <c r="AV707" s="25">
        <f ca="1">AQ707*'Ejercicio 3 - TIR'!$D$5</f>
        <v>17893.4814902487</v>
      </c>
      <c r="AW707" s="25">
        <f ca="1">AR707*'Ejercicio 3 - TIR'!$D$5</f>
        <v>19094.134432018</v>
      </c>
      <c r="AX707" s="25">
        <f ca="1">AS707*'Ejercicio 3 - TIR'!$D$5</f>
        <v>29999.5601810115</v>
      </c>
      <c r="AY707" s="25">
        <f ca="1">AT707*'Ejercicio 3 - TIR'!$D$5</f>
        <v>39553.6216756342</v>
      </c>
      <c r="AZ707" s="25">
        <f ca="1" t="shared" ref="AZ707:BD707" si="5275">AJ707-AU707-AE707</f>
        <v>21698.090449628</v>
      </c>
      <c r="BA707" s="25">
        <f ca="1" t="shared" si="5275"/>
        <v>28229.3589730252</v>
      </c>
      <c r="BB707" s="25">
        <f ca="1" t="shared" si="5275"/>
        <v>28320.6926424764</v>
      </c>
      <c r="BC707" s="25">
        <f ca="1" t="shared" si="5275"/>
        <v>37671.6362198318</v>
      </c>
      <c r="BD707" s="25">
        <f ca="1" t="shared" si="5275"/>
        <v>45472.8842253265</v>
      </c>
      <c r="BE707" s="25">
        <f ca="1" t="shared" ref="BE707:BI707" si="5276">AZ707/Z707</f>
        <v>18504.911237301</v>
      </c>
      <c r="BF707" s="25">
        <f ca="1" t="shared" si="5276"/>
        <v>21328.9805910161</v>
      </c>
      <c r="BG707" s="25">
        <f ca="1" t="shared" si="5276"/>
        <v>17891.5842188276</v>
      </c>
      <c r="BH707" s="25">
        <f ca="1" t="shared" si="5276"/>
        <v>19354.7202462908</v>
      </c>
      <c r="BI707" s="25">
        <f ca="1" t="shared" si="5276"/>
        <v>19299.0152188827</v>
      </c>
      <c r="BJ707" s="25">
        <f ca="1" t="shared" si="5262"/>
        <v>68474.3632524605</v>
      </c>
      <c r="BK707" s="25">
        <f ca="1" t="shared" si="5263"/>
        <v>37690.764383422</v>
      </c>
      <c r="BL707" s="25">
        <f ca="1" t="shared" si="5264"/>
        <v>106165.127635882</v>
      </c>
      <c r="BM707" s="25">
        <f ca="1">BK707*'Ejercicio 3 - TIR'!$D$5</f>
        <v>18845.382191711</v>
      </c>
      <c r="BN707" s="25">
        <f ca="1" t="shared" si="5265"/>
        <v>87319.7454441715</v>
      </c>
      <c r="BO707" s="25">
        <f ca="1" t="shared" si="5266"/>
        <v>37059.1205054341</v>
      </c>
      <c r="BP707" s="25">
        <f ca="1" t="shared" si="5267"/>
        <v>-109042.147649517</v>
      </c>
      <c r="BQ707" s="25">
        <f ca="1" t="shared" ref="BQ707:BT707" si="5277">BE707</f>
        <v>18504.911237301</v>
      </c>
      <c r="BR707" s="25">
        <f ca="1" t="shared" si="5277"/>
        <v>21328.9805910161</v>
      </c>
      <c r="BS707" s="25">
        <f ca="1" t="shared" si="5277"/>
        <v>17891.5842188276</v>
      </c>
      <c r="BT707" s="25">
        <f ca="1" t="shared" si="5277"/>
        <v>19354.7202462908</v>
      </c>
      <c r="BU707" s="25">
        <f ca="1" t="shared" si="5269"/>
        <v>56358.1357243168</v>
      </c>
      <c r="BV707" s="27">
        <f ca="1" t="shared" si="5270"/>
        <v>5.96160172597848</v>
      </c>
    </row>
    <row r="708" ht="15" customHeight="1" spans="1:74">
      <c r="A708" s="23">
        <v>707</v>
      </c>
      <c r="B708" s="24">
        <f ca="1" t="shared" ref="B708:F708" si="5278">RAND()</f>
        <v>0.217367525487253</v>
      </c>
      <c r="C708" s="25">
        <f ca="1">IF(B708&lt;=('Ejercicio 3 - TIR'!$D$13-'Ejercicio 3 - TIR'!$C$13)/('Ejercicio 3 - TIR'!$E$13-'Ejercicio 3 - TIR'!$C$13),'Ejercicio 3 - TIR'!$C$13+SQRT(('Ejercicio 3 - TIR'!$E$13-'Ejercicio 3 - TIR'!$C$13)*('Ejercicio 3 - TIR'!$D$13-'Ejercicio 3 - TIR'!$C$13)*B708),'Ejercicio 3 - TIR'!$E$13-SQRT(('Ejercicio 3 - TIR'!$E$13-'Ejercicio 3 - TIR'!$C$13)*('Ejercicio 3 - TIR'!$E$13-'Ejercicio 3 - TIR'!$D$13)*(1-B708)))</f>
        <v>69324.5380687143</v>
      </c>
      <c r="D708" s="24">
        <f ca="1" t="shared" si="5278"/>
        <v>0.894186042973371</v>
      </c>
      <c r="E708" s="25">
        <f ca="1">IF(D708&lt;=('Ejercicio 3 - TIR'!$D$14-'Ejercicio 3 - TIR'!$C$14)/('Ejercicio 3 - TIR'!$E$14-'Ejercicio 3 - TIR'!$C$14),'Ejercicio 3 - TIR'!$C$14+SQRT(('Ejercicio 3 - TIR'!$E$14-'Ejercicio 3 - TIR'!$C$14)*('Ejercicio 3 - TIR'!$D$14-'Ejercicio 3 - TIR'!$C$14)*D708),'Ejercicio 3 - TIR'!$E$14-SQRT(('Ejercicio 3 - TIR'!$E$14-'Ejercicio 3 - TIR'!$C$14)*('Ejercicio 3 - TIR'!$E$14-'Ejercicio 3 - TIR'!$D$14)*(1-D708)))</f>
        <v>36016.0203873521</v>
      </c>
      <c r="F708" s="24">
        <f ca="1" t="shared" si="5278"/>
        <v>0.916897269845488</v>
      </c>
      <c r="G708" s="25">
        <f ca="1">IF(F708&lt;=('Ejercicio 3 - TIR'!$D$18-'Ejercicio 3 - TIR'!$C$18)/('Ejercicio 3 - TIR'!$E$18-'Ejercicio 3 - TIR'!$C$18),'Ejercicio 3 - TIR'!$C$18+SQRT(('Ejercicio 3 - TIR'!$E$18-'Ejercicio 3 - TIR'!$C$18)*('Ejercicio 3 - TIR'!$D$18-'Ejercicio 3 - TIR'!$C$18)*F708),'Ejercicio 3 - TIR'!$E$18-SQRT(('Ejercicio 3 - TIR'!$E$18-'Ejercicio 3 - TIR'!$C$18)*('Ejercicio 3 - TIR'!$E$18-'Ejercicio 3 - TIR'!$D$18)*(1-F708)))</f>
        <v>42503.4614440012</v>
      </c>
      <c r="H708" s="24">
        <f ca="1" t="shared" ref="H708:L708" si="5279">RAND()</f>
        <v>0.27613226604037</v>
      </c>
      <c r="I708" s="25">
        <f ca="1">IF(H708&lt;=('Ejercicio 3 - TIR'!$D$18-'Ejercicio 3 - TIR'!$C$18)/('Ejercicio 3 - TIR'!$E$18-'Ejercicio 3 - TIR'!$C$18),'Ejercicio 3 - TIR'!$C$18+SQRT(('Ejercicio 3 - TIR'!$E$18-'Ejercicio 3 - TIR'!$C$18)*('Ejercicio 3 - TIR'!$D$18-'Ejercicio 3 - TIR'!$C$18)*H708),'Ejercicio 3 - TIR'!$E$18-SQRT(('Ejercicio 3 - TIR'!$E$18-'Ejercicio 3 - TIR'!$C$18)*('Ejercicio 3 - TIR'!$E$18-'Ejercicio 3 - TIR'!$D$18)*(1-H708)))</f>
        <v>36435.8247261758</v>
      </c>
      <c r="J708" s="24">
        <f ca="1" t="shared" si="5279"/>
        <v>0.621794105376569</v>
      </c>
      <c r="K708" s="25">
        <f ca="1">IF(J708&lt;=('Ejercicio 3 - TIR'!$D$18-'Ejercicio 3 - TIR'!$C$18)/('Ejercicio 3 - TIR'!$E$18-'Ejercicio 3 - TIR'!$C$18),'Ejercicio 3 - TIR'!$C$18+SQRT(('Ejercicio 3 - TIR'!$E$18-'Ejercicio 3 - TIR'!$C$18)*('Ejercicio 3 - TIR'!$D$18-'Ejercicio 3 - TIR'!$C$18)*J708),'Ejercicio 3 - TIR'!$E$18-SQRT(('Ejercicio 3 - TIR'!$E$18-'Ejercicio 3 - TIR'!$C$18)*('Ejercicio 3 - TIR'!$E$18-'Ejercicio 3 - TIR'!$D$18)*(1-J708)))</f>
        <v>39657.5936861356</v>
      </c>
      <c r="L708" s="24">
        <f ca="1" t="shared" si="5279"/>
        <v>0.142081082270175</v>
      </c>
      <c r="M708" s="25">
        <f ca="1">IF(L708&lt;=('Ejercicio 3 - TIR'!$D$18-'Ejercicio 3 - TIR'!$C$18)/('Ejercicio 3 - TIR'!$E$18-'Ejercicio 3 - TIR'!$C$18),'Ejercicio 3 - TIR'!$C$18+SQRT(('Ejercicio 3 - TIR'!$E$18-'Ejercicio 3 - TIR'!$C$18)*('Ejercicio 3 - TIR'!$D$18-'Ejercicio 3 - TIR'!$C$18)*L708),'Ejercicio 3 - TIR'!$E$18-SQRT(('Ejercicio 3 - TIR'!$E$18-'Ejercicio 3 - TIR'!$C$18)*('Ejercicio 3 - TIR'!$E$18-'Ejercicio 3 - TIR'!$D$18)*(1-L708)))</f>
        <v>34616.5097574387</v>
      </c>
      <c r="N708" s="24">
        <f ca="1" t="shared" ref="N708:R708" si="5280">RAND()</f>
        <v>0.219230779594333</v>
      </c>
      <c r="O708" s="25">
        <f ca="1">IF(N708&lt;=('Ejercicio 3 - TIR'!$D$18-'Ejercicio 3 - TIR'!$C$18)/('Ejercicio 3 - TIR'!$E$18-'Ejercicio 3 - TIR'!$C$18),'Ejercicio 3 - TIR'!$C$18+SQRT(('Ejercicio 3 - TIR'!$E$18-'Ejercicio 3 - TIR'!$C$18)*('Ejercicio 3 - TIR'!$D$18-'Ejercicio 3 - TIR'!$C$18)*N708),'Ejercicio 3 - TIR'!$E$18-SQRT(('Ejercicio 3 - TIR'!$E$18-'Ejercicio 3 - TIR'!$C$18)*('Ejercicio 3 - TIR'!$E$18-'Ejercicio 3 - TIR'!$D$18)*(1-N708)))</f>
        <v>35734.511046214</v>
      </c>
      <c r="P708" s="24">
        <f ca="1" t="shared" si="5280"/>
        <v>0.0770195713707502</v>
      </c>
      <c r="Q708" s="26">
        <f ca="1">IF(P708&lt;=('Ejercicio 3 - TIR'!$D$22-'Ejercicio 3 - TIR'!$C$22)/('Ejercicio 3 - TIR'!$E$22-'Ejercicio 3 - TIR'!$C$22),'Ejercicio 3 - TIR'!$C$22+SQRT(('Ejercicio 3 - TIR'!$E$22-'Ejercicio 3 - TIR'!$C$22)*('Ejercicio 3 - TIR'!$D$22-'Ejercicio 3 - TIR'!$C$22)*P708),'Ejercicio 3 - TIR'!$E$22-SQRT(('Ejercicio 3 - TIR'!$E$22-'Ejercicio 3 - TIR'!$C$22)*('Ejercicio 3 - TIR'!$E$22-'Ejercicio 3 - TIR'!$D$22)*(1-P708)))</f>
        <v>0.13177434620127</v>
      </c>
      <c r="R708" s="24">
        <f ca="1" t="shared" si="5280"/>
        <v>0.291351099102632</v>
      </c>
      <c r="S708" s="26">
        <f ca="1">IF(R708&lt;=('Ejercicio 3 - TIR'!$D$23-'Ejercicio 3 - TIR'!$C$23)/('Ejercicio 3 - TIR'!$E$23-'Ejercicio 3 - TIR'!$C$23),'Ejercicio 3 - TIR'!$C$23+SQRT(('Ejercicio 3 - TIR'!$E$23-'Ejercicio 3 - TIR'!$C$23)*('Ejercicio 3 - TIR'!$D$23-'Ejercicio 3 - TIR'!$C$23)*R708),'Ejercicio 3 - TIR'!$E$23-SQRT(('Ejercicio 3 - TIR'!$E$23-'Ejercicio 3 - TIR'!$C$23)*('Ejercicio 3 - TIR'!$E$23-'Ejercicio 3 - TIR'!$D$23)*(1-R708)))</f>
        <v>0.142900479872368</v>
      </c>
      <c r="T708" s="24">
        <f ca="1" t="shared" ref="T708:X708" si="5281">RAND()</f>
        <v>0.592587029216191</v>
      </c>
      <c r="U708" s="26">
        <f ca="1">IF(T708&lt;=('Ejercicio 3 - TIR'!$D$24-'Ejercicio 3 - TIR'!$C$24)/('Ejercicio 3 - TIR'!$E$24-'Ejercicio 3 - TIR'!$C$24),'Ejercicio 3 - TIR'!$C$24+SQRT(('Ejercicio 3 - TIR'!$E$24-'Ejercicio 3 - TIR'!$C$24)*('Ejercicio 3 - TIR'!$D$24-'Ejercicio 3 - TIR'!$C$24)*T708),'Ejercicio 3 - TIR'!$E$24-SQRT(('Ejercicio 3 - TIR'!$E$24-'Ejercicio 3 - TIR'!$C$24)*('Ejercicio 3 - TIR'!$E$24-'Ejercicio 3 - TIR'!$D$24)*(1-T708)))</f>
        <v>0.186224915718911</v>
      </c>
      <c r="V708" s="24">
        <f ca="1" t="shared" si="5281"/>
        <v>0.526897163097056</v>
      </c>
      <c r="W708" s="26">
        <f ca="1">IF(V708&lt;=('Ejercicio 3 - TIR'!$D$25-'Ejercicio 3 - TIR'!$C$25)/('Ejercicio 3 - TIR'!$E$25-'Ejercicio 3 - TIR'!$C$25),'Ejercicio 3 - TIR'!$C$25+SQRT(('Ejercicio 3 - TIR'!$E$25-'Ejercicio 3 - TIR'!$C$25)*('Ejercicio 3 - TIR'!$D$25-'Ejercicio 3 - TIR'!$C$25)*V708),'Ejercicio 3 - TIR'!$E$25-SQRT(('Ejercicio 3 - TIR'!$E$25-'Ejercicio 3 - TIR'!$C$25)*('Ejercicio 3 - TIR'!$E$25-'Ejercicio 3 - TIR'!$D$25)*(1-V708)))</f>
        <v>0.209307741164193</v>
      </c>
      <c r="X708" s="24">
        <f ca="1" t="shared" si="5281"/>
        <v>0.186320357499311</v>
      </c>
      <c r="Y708" s="26">
        <f ca="1">IF(X708&lt;=('Ejercicio 3 - TIR'!$D$26-'Ejercicio 3 - TIR'!$C$26)/('Ejercicio 3 - TIR'!$E$26-'Ejercicio 3 - TIR'!$C$26),'Ejercicio 3 - TIR'!$C$26+SQRT(('Ejercicio 3 - TIR'!$E$26-'Ejercicio 3 - TIR'!$C$26)*('Ejercicio 3 - TIR'!$D$26-'Ejercicio 3 - TIR'!$C$26)*X708),'Ejercicio 3 - TIR'!$E$26-SQRT(('Ejercicio 3 - TIR'!$E$26-'Ejercicio 3 - TIR'!$C$26)*('Ejercicio 3 - TIR'!$E$26-'Ejercicio 3 - TIR'!$D$26)*(1-X708)))</f>
        <v>0.212429109773866</v>
      </c>
      <c r="Z708" s="24">
        <f ca="1" t="shared" si="5240"/>
        <v>1.13177434620127</v>
      </c>
      <c r="AA708" s="24">
        <f ca="1" t="shared" si="5241"/>
        <v>1.29350544338067</v>
      </c>
      <c r="AB708" s="24">
        <f ca="1" t="shared" si="5242"/>
        <v>1.53438838555618</v>
      </c>
      <c r="AC708" s="24">
        <f ca="1" t="shared" si="5243"/>
        <v>1.85554775260552</v>
      </c>
      <c r="AD708" s="24">
        <f ca="1" t="shared" si="5244"/>
        <v>2.24972010983441</v>
      </c>
      <c r="AE708" s="23">
        <f ca="1" t="shared" si="5245"/>
        <v>4745.98753931492</v>
      </c>
      <c r="AF708" s="23">
        <f ca="1" t="shared" si="5246"/>
        <v>5424.1914361513</v>
      </c>
      <c r="AG708" s="23">
        <f ca="1" t="shared" si="5247"/>
        <v>6434.31102919181</v>
      </c>
      <c r="AH708" s="23">
        <f ca="1" t="shared" si="5248"/>
        <v>7781.0621366598</v>
      </c>
      <c r="AI708" s="23">
        <f ca="1" t="shared" si="5249"/>
        <v>9433.98623944558</v>
      </c>
      <c r="AJ708" s="25">
        <f ca="1" t="shared" si="5250"/>
        <v>48104.3272870754</v>
      </c>
      <c r="AK708" s="25">
        <f ca="1" t="shared" si="5251"/>
        <v>47129.9376173723</v>
      </c>
      <c r="AL708" s="25">
        <f ca="1" t="shared" si="5252"/>
        <v>60850.1511511127</v>
      </c>
      <c r="AM708" s="25">
        <f ca="1" t="shared" si="5253"/>
        <v>64232.5868834624</v>
      </c>
      <c r="AN708" s="25">
        <f ca="1" t="shared" si="5254"/>
        <v>80392.6481157674</v>
      </c>
      <c r="AO708" s="25">
        <f ca="1">C708/'Ejercicio 3 - TIR'!$D$7</f>
        <v>13864.9076137429</v>
      </c>
      <c r="AP708" s="25">
        <f ca="1" t="shared" si="5255"/>
        <v>34239.4196733325</v>
      </c>
      <c r="AQ708" s="25">
        <f ca="1" t="shared" si="5256"/>
        <v>33265.0300036294</v>
      </c>
      <c r="AR708" s="25">
        <f ca="1" t="shared" si="5257"/>
        <v>46985.2435373698</v>
      </c>
      <c r="AS708" s="25">
        <f ca="1" t="shared" si="5258"/>
        <v>50367.6792697196</v>
      </c>
      <c r="AT708" s="25">
        <f ca="1" t="shared" si="5259"/>
        <v>66527.7405020246</v>
      </c>
      <c r="AU708" s="25">
        <f ca="1">AP708*'Ejercicio 3 - TIR'!$D$5</f>
        <v>17119.7098366663</v>
      </c>
      <c r="AV708" s="25">
        <f ca="1">AQ708*'Ejercicio 3 - TIR'!$D$5</f>
        <v>16632.5150018147</v>
      </c>
      <c r="AW708" s="25">
        <f ca="1">AR708*'Ejercicio 3 - TIR'!$D$5</f>
        <v>23492.6217686849</v>
      </c>
      <c r="AX708" s="25">
        <f ca="1">AS708*'Ejercicio 3 - TIR'!$D$5</f>
        <v>25183.8396348598</v>
      </c>
      <c r="AY708" s="25">
        <f ca="1">AT708*'Ejercicio 3 - TIR'!$D$5</f>
        <v>33263.8702510123</v>
      </c>
      <c r="AZ708" s="25">
        <f ca="1" t="shared" ref="AZ708:BD708" si="5282">AJ708-AU708-AE708</f>
        <v>26238.6299110942</v>
      </c>
      <c r="BA708" s="25">
        <f ca="1" t="shared" si="5282"/>
        <v>25073.2311794063</v>
      </c>
      <c r="BB708" s="25">
        <f ca="1" t="shared" si="5282"/>
        <v>30923.2183532359</v>
      </c>
      <c r="BC708" s="25">
        <f ca="1" t="shared" si="5282"/>
        <v>31267.6851119428</v>
      </c>
      <c r="BD708" s="25">
        <f ca="1" t="shared" si="5282"/>
        <v>37694.7916253096</v>
      </c>
      <c r="BE708" s="25">
        <f ca="1" t="shared" ref="BE708:BI708" si="5283">AZ708/Z708</f>
        <v>23183.6231304964</v>
      </c>
      <c r="BF708" s="25">
        <f ca="1" t="shared" si="5283"/>
        <v>19383.9394396947</v>
      </c>
      <c r="BG708" s="25">
        <f ca="1" t="shared" si="5283"/>
        <v>20153.44918166</v>
      </c>
      <c r="BH708" s="25">
        <f ca="1" t="shared" si="5283"/>
        <v>16850.9191251141</v>
      </c>
      <c r="BI708" s="25">
        <f ca="1" t="shared" si="5283"/>
        <v>16755.3250115562</v>
      </c>
      <c r="BJ708" s="25">
        <f ca="1" t="shared" si="5262"/>
        <v>81025.9653416321</v>
      </c>
      <c r="BK708" s="25">
        <f ca="1" t="shared" si="5263"/>
        <v>31192.1614796335</v>
      </c>
      <c r="BL708" s="25">
        <f ca="1" t="shared" si="5264"/>
        <v>112218.126821266</v>
      </c>
      <c r="BM708" s="25">
        <f ca="1">BK708*'Ejercicio 3 - TIR'!$D$5</f>
        <v>15596.0807398168</v>
      </c>
      <c r="BN708" s="25">
        <f ca="1" t="shared" si="5265"/>
        <v>96622.0460814489</v>
      </c>
      <c r="BO708" s="25">
        <f ca="1" t="shared" si="5266"/>
        <v>42948.4741942235</v>
      </c>
      <c r="BP708" s="25">
        <f ca="1" t="shared" si="5267"/>
        <v>-105340.558456066</v>
      </c>
      <c r="BQ708" s="25">
        <f ca="1" t="shared" ref="BQ708:BT708" si="5284">BE708</f>
        <v>23183.6231304964</v>
      </c>
      <c r="BR708" s="25">
        <f ca="1" t="shared" si="5284"/>
        <v>19383.9394396947</v>
      </c>
      <c r="BS708" s="25">
        <f ca="1" t="shared" si="5284"/>
        <v>20153.44918166</v>
      </c>
      <c r="BT708" s="25">
        <f ca="1" t="shared" si="5284"/>
        <v>16850.9191251141</v>
      </c>
      <c r="BU708" s="25">
        <f ca="1" t="shared" si="5269"/>
        <v>59703.7992057798</v>
      </c>
      <c r="BV708" s="27">
        <f ca="1" t="shared" si="5270"/>
        <v>8.54230105730069</v>
      </c>
    </row>
    <row r="709" ht="15" customHeight="1" spans="1:74">
      <c r="A709" s="23">
        <v>708</v>
      </c>
      <c r="B709" s="24">
        <f ca="1" t="shared" ref="B709:F709" si="5285">RAND()</f>
        <v>0.768678787343303</v>
      </c>
      <c r="C709" s="25">
        <f ca="1">IF(B709&lt;=('Ejercicio 3 - TIR'!$D$13-'Ejercicio 3 - TIR'!$C$13)/('Ejercicio 3 - TIR'!$E$13-'Ejercicio 3 - TIR'!$C$13),'Ejercicio 3 - TIR'!$C$13+SQRT(('Ejercicio 3 - TIR'!$E$13-'Ejercicio 3 - TIR'!$C$13)*('Ejercicio 3 - TIR'!$D$13-'Ejercicio 3 - TIR'!$C$13)*B709),'Ejercicio 3 - TIR'!$E$13-SQRT(('Ejercicio 3 - TIR'!$E$13-'Ejercicio 3 - TIR'!$C$13)*('Ejercicio 3 - TIR'!$E$13-'Ejercicio 3 - TIR'!$D$13)*(1-B709)))</f>
        <v>83339.1040100469</v>
      </c>
      <c r="D709" s="24">
        <f ca="1" t="shared" si="5285"/>
        <v>0.0328684383718765</v>
      </c>
      <c r="E709" s="25">
        <f ca="1">IF(D709&lt;=('Ejercicio 3 - TIR'!$D$14-'Ejercicio 3 - TIR'!$C$14)/('Ejercicio 3 - TIR'!$E$14-'Ejercicio 3 - TIR'!$C$14),'Ejercicio 3 - TIR'!$C$14+SQRT(('Ejercicio 3 - TIR'!$E$14-'Ejercicio 3 - TIR'!$C$14)*('Ejercicio 3 - TIR'!$D$14-'Ejercicio 3 - TIR'!$C$14)*D709),'Ejercicio 3 - TIR'!$E$14-SQRT(('Ejercicio 3 - TIR'!$E$14-'Ejercicio 3 - TIR'!$C$14)*('Ejercicio 3 - TIR'!$E$14-'Ejercicio 3 - TIR'!$D$14)*(1-D709)))</f>
        <v>26570.0741631817</v>
      </c>
      <c r="F709" s="24">
        <f ca="1" t="shared" si="5285"/>
        <v>0.788406600376057</v>
      </c>
      <c r="G709" s="25">
        <f ca="1">IF(F709&lt;=('Ejercicio 3 - TIR'!$D$18-'Ejercicio 3 - TIR'!$C$18)/('Ejercicio 3 - TIR'!$E$18-'Ejercicio 3 - TIR'!$C$18),'Ejercicio 3 - TIR'!$C$18+SQRT(('Ejercicio 3 - TIR'!$E$18-'Ejercicio 3 - TIR'!$C$18)*('Ejercicio 3 - TIR'!$D$18-'Ejercicio 3 - TIR'!$C$18)*F709),'Ejercicio 3 - TIR'!$E$18-SQRT(('Ejercicio 3 - TIR'!$E$18-'Ejercicio 3 - TIR'!$C$18)*('Ejercicio 3 - TIR'!$E$18-'Ejercicio 3 - TIR'!$D$18)*(1-F709)))</f>
        <v>41016.3452745254</v>
      </c>
      <c r="H709" s="24">
        <f ca="1" t="shared" ref="H709:L709" si="5286">RAND()</f>
        <v>0.0172035460376621</v>
      </c>
      <c r="I709" s="25">
        <f ca="1">IF(H709&lt;=('Ejercicio 3 - TIR'!$D$18-'Ejercicio 3 - TIR'!$C$18)/('Ejercicio 3 - TIR'!$E$18-'Ejercicio 3 - TIR'!$C$18),'Ejercicio 3 - TIR'!$C$18+SQRT(('Ejercicio 3 - TIR'!$E$18-'Ejercicio 3 - TIR'!$C$18)*('Ejercicio 3 - TIR'!$D$18-'Ejercicio 3 - TIR'!$C$18)*H709),'Ejercicio 3 - TIR'!$E$18-SQRT(('Ejercicio 3 - TIR'!$E$18-'Ejercicio 3 - TIR'!$C$18)*('Ejercicio 3 - TIR'!$E$18-'Ejercicio 3 - TIR'!$D$18)*(1-H709)))</f>
        <v>31606.4034068842</v>
      </c>
      <c r="J709" s="24">
        <f ca="1" t="shared" si="5286"/>
        <v>0.321967106799082</v>
      </c>
      <c r="K709" s="25">
        <f ca="1">IF(J709&lt;=('Ejercicio 3 - TIR'!$D$18-'Ejercicio 3 - TIR'!$C$18)/('Ejercicio 3 - TIR'!$E$18-'Ejercicio 3 - TIR'!$C$18),'Ejercicio 3 - TIR'!$C$18+SQRT(('Ejercicio 3 - TIR'!$E$18-'Ejercicio 3 - TIR'!$C$18)*('Ejercicio 3 - TIR'!$D$18-'Ejercicio 3 - TIR'!$C$18)*J709),'Ejercicio 3 - TIR'!$E$18-SQRT(('Ejercicio 3 - TIR'!$E$18-'Ejercicio 3 - TIR'!$C$18)*('Ejercicio 3 - TIR'!$E$18-'Ejercicio 3 - TIR'!$D$18)*(1-J709)))</f>
        <v>36949.4651607057</v>
      </c>
      <c r="L709" s="24">
        <f ca="1" t="shared" si="5286"/>
        <v>0.715710648128566</v>
      </c>
      <c r="M709" s="25">
        <f ca="1">IF(L709&lt;=('Ejercicio 3 - TIR'!$D$18-'Ejercicio 3 - TIR'!$C$18)/('Ejercicio 3 - TIR'!$E$18-'Ejercicio 3 - TIR'!$C$18),'Ejercicio 3 - TIR'!$C$18+SQRT(('Ejercicio 3 - TIR'!$E$18-'Ejercicio 3 - TIR'!$C$18)*('Ejercicio 3 - TIR'!$D$18-'Ejercicio 3 - TIR'!$C$18)*L709),'Ejercicio 3 - TIR'!$E$18-SQRT(('Ejercicio 3 - TIR'!$E$18-'Ejercicio 3 - TIR'!$C$18)*('Ejercicio 3 - TIR'!$E$18-'Ejercicio 3 - TIR'!$D$18)*(1-L709)))</f>
        <v>40382.457212937</v>
      </c>
      <c r="N709" s="24">
        <f ca="1" t="shared" ref="N709:R709" si="5287">RAND()</f>
        <v>0.934134489771438</v>
      </c>
      <c r="O709" s="25">
        <f ca="1">IF(N709&lt;=('Ejercicio 3 - TIR'!$D$18-'Ejercicio 3 - TIR'!$C$18)/('Ejercicio 3 - TIR'!$E$18-'Ejercicio 3 - TIR'!$C$18),'Ejercicio 3 - TIR'!$C$18+SQRT(('Ejercicio 3 - TIR'!$E$18-'Ejercicio 3 - TIR'!$C$18)*('Ejercicio 3 - TIR'!$D$18-'Ejercicio 3 - TIR'!$C$18)*N709),'Ejercicio 3 - TIR'!$E$18-SQRT(('Ejercicio 3 - TIR'!$E$18-'Ejercicio 3 - TIR'!$C$18)*('Ejercicio 3 - TIR'!$E$18-'Ejercicio 3 - TIR'!$D$18)*(1-N709)))</f>
        <v>42777.4084344752</v>
      </c>
      <c r="P709" s="24">
        <f ca="1" t="shared" si="5287"/>
        <v>0.00133963741588183</v>
      </c>
      <c r="Q709" s="26">
        <f ca="1">IF(P709&lt;=('Ejercicio 3 - TIR'!$D$22-'Ejercicio 3 - TIR'!$C$22)/('Ejercicio 3 - TIR'!$E$22-'Ejercicio 3 - TIR'!$C$22),'Ejercicio 3 - TIR'!$C$22+SQRT(('Ejercicio 3 - TIR'!$E$22-'Ejercicio 3 - TIR'!$C$22)*('Ejercicio 3 - TIR'!$D$22-'Ejercicio 3 - TIR'!$C$22)*P709),'Ejercicio 3 - TIR'!$E$22-SQRT(('Ejercicio 3 - TIR'!$E$22-'Ejercicio 3 - TIR'!$C$22)*('Ejercicio 3 - TIR'!$E$22-'Ejercicio 3 - TIR'!$D$22)*(1-P709)))</f>
        <v>0.121552851360751</v>
      </c>
      <c r="R709" s="24">
        <f ca="1" t="shared" si="5287"/>
        <v>0.00976101512416738</v>
      </c>
      <c r="S709" s="26">
        <f ca="1">IF(R709&lt;=('Ejercicio 3 - TIR'!$D$23-'Ejercicio 3 - TIR'!$C$23)/('Ejercicio 3 - TIR'!$E$23-'Ejercicio 3 - TIR'!$C$23),'Ejercicio 3 - TIR'!$C$23+SQRT(('Ejercicio 3 - TIR'!$E$23-'Ejercicio 3 - TIR'!$C$23)*('Ejercicio 3 - TIR'!$D$23-'Ejercicio 3 - TIR'!$C$23)*R709),'Ejercicio 3 - TIR'!$E$23-SQRT(('Ejercicio 3 - TIR'!$E$23-'Ejercicio 3 - TIR'!$C$23)*('Ejercicio 3 - TIR'!$E$23-'Ejercicio 3 - TIR'!$D$23)*(1-R709)))</f>
        <v>0.124191637773413</v>
      </c>
      <c r="T709" s="24">
        <f ca="1" t="shared" ref="T709:X709" si="5288">RAND()</f>
        <v>0.445236196584869</v>
      </c>
      <c r="U709" s="26">
        <f ca="1">IF(T709&lt;=('Ejercicio 3 - TIR'!$D$24-'Ejercicio 3 - TIR'!$C$24)/('Ejercicio 3 - TIR'!$E$24-'Ejercicio 3 - TIR'!$C$24),'Ejercicio 3 - TIR'!$C$24+SQRT(('Ejercicio 3 - TIR'!$E$24-'Ejercicio 3 - TIR'!$C$24)*('Ejercicio 3 - TIR'!$D$24-'Ejercicio 3 - TIR'!$C$24)*T709),'Ejercicio 3 - TIR'!$E$24-SQRT(('Ejercicio 3 - TIR'!$E$24-'Ejercicio 3 - TIR'!$C$24)*('Ejercicio 3 - TIR'!$E$24-'Ejercicio 3 - TIR'!$D$24)*(1-T709)))</f>
        <v>0.180587582546076</v>
      </c>
      <c r="V709" s="24">
        <f ca="1" t="shared" si="5288"/>
        <v>0.357263243601249</v>
      </c>
      <c r="W709" s="26">
        <f ca="1">IF(V709&lt;=('Ejercicio 3 - TIR'!$D$25-'Ejercicio 3 - TIR'!$C$25)/('Ejercicio 3 - TIR'!$E$25-'Ejercicio 3 - TIR'!$C$25),'Ejercicio 3 - TIR'!$C$25+SQRT(('Ejercicio 3 - TIR'!$E$25-'Ejercicio 3 - TIR'!$C$25)*('Ejercicio 3 - TIR'!$D$25-'Ejercicio 3 - TIR'!$C$25)*V709),'Ejercicio 3 - TIR'!$E$25-SQRT(('Ejercicio 3 - TIR'!$E$25-'Ejercicio 3 - TIR'!$C$25)*('Ejercicio 3 - TIR'!$E$25-'Ejercicio 3 - TIR'!$D$25)*(1-V709)))</f>
        <v>0.202570276751855</v>
      </c>
      <c r="X709" s="24">
        <f ca="1" t="shared" si="5288"/>
        <v>0.249596738210587</v>
      </c>
      <c r="Y709" s="26">
        <f ca="1">IF(X709&lt;=('Ejercicio 3 - TIR'!$D$26-'Ejercicio 3 - TIR'!$C$26)/('Ejercicio 3 - TIR'!$E$26-'Ejercicio 3 - TIR'!$C$26),'Ejercicio 3 - TIR'!$C$26+SQRT(('Ejercicio 3 - TIR'!$E$26-'Ejercicio 3 - TIR'!$C$26)*('Ejercicio 3 - TIR'!$D$26-'Ejercicio 3 - TIR'!$C$26)*X709),'Ejercicio 3 - TIR'!$E$26-SQRT(('Ejercicio 3 - TIR'!$E$26-'Ejercicio 3 - TIR'!$C$26)*('Ejercicio 3 - TIR'!$E$26-'Ejercicio 3 - TIR'!$D$26)*(1-X709)))</f>
        <v>0.215959799559484</v>
      </c>
      <c r="Z709" s="24">
        <f ca="1" t="shared" si="5240"/>
        <v>1.12155285136075</v>
      </c>
      <c r="AA709" s="24">
        <f ca="1" t="shared" si="5241"/>
        <v>1.26084033682068</v>
      </c>
      <c r="AB709" s="24">
        <f ca="1" t="shared" si="5242"/>
        <v>1.48853244522371</v>
      </c>
      <c r="AC709" s="24">
        <f ca="1" t="shared" si="5243"/>
        <v>1.79006487460679</v>
      </c>
      <c r="AD709" s="24">
        <f ca="1" t="shared" si="5244"/>
        <v>2.17664692612535</v>
      </c>
      <c r="AE709" s="23">
        <f ca="1" t="shared" si="5245"/>
        <v>3229.66827540137</v>
      </c>
      <c r="AF709" s="23">
        <f ca="1" t="shared" si="5246"/>
        <v>3630.7660679883</v>
      </c>
      <c r="AG709" s="23">
        <f ca="1" t="shared" si="5247"/>
        <v>4286.43733499662</v>
      </c>
      <c r="AH709" s="23">
        <f ca="1" t="shared" si="5248"/>
        <v>5154.74213222637</v>
      </c>
      <c r="AI709" s="23">
        <f ca="1" t="shared" si="5249"/>
        <v>6267.95920988281</v>
      </c>
      <c r="AJ709" s="25">
        <f ca="1" t="shared" si="5250"/>
        <v>46001.9989950411</v>
      </c>
      <c r="AK709" s="25">
        <f ca="1" t="shared" si="5251"/>
        <v>39850.6283172264</v>
      </c>
      <c r="AL709" s="25">
        <f ca="1" t="shared" si="5252"/>
        <v>55000.4777253736</v>
      </c>
      <c r="AM709" s="25">
        <f ca="1" t="shared" si="5253"/>
        <v>72287.2182071903</v>
      </c>
      <c r="AN709" s="25">
        <f ca="1" t="shared" si="5254"/>
        <v>93111.314576509</v>
      </c>
      <c r="AO709" s="25">
        <f ca="1">C709/'Ejercicio 3 - TIR'!$D$7</f>
        <v>16667.8208020094</v>
      </c>
      <c r="AP709" s="25">
        <f ca="1" t="shared" si="5255"/>
        <v>29334.1781930317</v>
      </c>
      <c r="AQ709" s="25">
        <f ca="1" t="shared" si="5256"/>
        <v>23182.807515217</v>
      </c>
      <c r="AR709" s="25">
        <f ca="1" t="shared" si="5257"/>
        <v>38332.6569233642</v>
      </c>
      <c r="AS709" s="25">
        <f ca="1" t="shared" si="5258"/>
        <v>55619.3974051809</v>
      </c>
      <c r="AT709" s="25">
        <f ca="1" t="shared" si="5259"/>
        <v>76443.4937744996</v>
      </c>
      <c r="AU709" s="25">
        <f ca="1">AP709*'Ejercicio 3 - TIR'!$D$5</f>
        <v>14667.0890965159</v>
      </c>
      <c r="AV709" s="25">
        <f ca="1">AQ709*'Ejercicio 3 - TIR'!$D$5</f>
        <v>11591.4037576085</v>
      </c>
      <c r="AW709" s="25">
        <f ca="1">AR709*'Ejercicio 3 - TIR'!$D$5</f>
        <v>19166.3284616821</v>
      </c>
      <c r="AX709" s="25">
        <f ca="1">AS709*'Ejercicio 3 - TIR'!$D$5</f>
        <v>27809.6987025905</v>
      </c>
      <c r="AY709" s="25">
        <f ca="1">AT709*'Ejercicio 3 - TIR'!$D$5</f>
        <v>38221.7468872498</v>
      </c>
      <c r="AZ709" s="25">
        <f ca="1" t="shared" ref="AZ709:BD709" si="5289">AJ709-AU709-AE709</f>
        <v>28105.2416231239</v>
      </c>
      <c r="BA709" s="25">
        <f ca="1" t="shared" si="5289"/>
        <v>24628.4584916296</v>
      </c>
      <c r="BB709" s="25">
        <f ca="1" t="shared" si="5289"/>
        <v>31547.7119286949</v>
      </c>
      <c r="BC709" s="25">
        <f ca="1" t="shared" si="5289"/>
        <v>39322.7773723735</v>
      </c>
      <c r="BD709" s="25">
        <f ca="1" t="shared" si="5289"/>
        <v>48621.6084793764</v>
      </c>
      <c r="BE709" s="25">
        <f ca="1" t="shared" ref="BE709:BI709" si="5290">AZ709/Z709</f>
        <v>25059.2217647385</v>
      </c>
      <c r="BF709" s="25">
        <f ca="1" t="shared" si="5290"/>
        <v>19533.3681612157</v>
      </c>
      <c r="BG709" s="25">
        <f ca="1" t="shared" si="5290"/>
        <v>21193.8355995684</v>
      </c>
      <c r="BH709" s="25">
        <f ca="1" t="shared" si="5290"/>
        <v>21967.235897532</v>
      </c>
      <c r="BI709" s="25">
        <f ca="1" t="shared" si="5290"/>
        <v>22337.8481350339</v>
      </c>
      <c r="BJ709" s="25">
        <f ca="1" t="shared" si="5262"/>
        <v>57833.6702542121</v>
      </c>
      <c r="BK709" s="25">
        <f ca="1" t="shared" si="5263"/>
        <v>36279.9609139019</v>
      </c>
      <c r="BL709" s="25">
        <f ca="1" t="shared" si="5264"/>
        <v>94113.6311681139</v>
      </c>
      <c r="BM709" s="25">
        <f ca="1">BK709*'Ejercicio 3 - TIR'!$D$5</f>
        <v>18139.9804569509</v>
      </c>
      <c r="BN709" s="25">
        <f ca="1" t="shared" si="5265"/>
        <v>75973.650711163</v>
      </c>
      <c r="BO709" s="25">
        <f ca="1" t="shared" si="5266"/>
        <v>34903.9845641864</v>
      </c>
      <c r="BP709" s="25">
        <f ca="1" t="shared" si="5267"/>
        <v>-109909.178173229</v>
      </c>
      <c r="BQ709" s="25">
        <f ca="1" t="shared" ref="BQ709:BT709" si="5291">BE709</f>
        <v>25059.2217647385</v>
      </c>
      <c r="BR709" s="25">
        <f ca="1" t="shared" si="5291"/>
        <v>19533.3681612157</v>
      </c>
      <c r="BS709" s="25">
        <f ca="1" t="shared" si="5291"/>
        <v>21193.8355995684</v>
      </c>
      <c r="BT709" s="25">
        <f ca="1" t="shared" si="5291"/>
        <v>21967.235897532</v>
      </c>
      <c r="BU709" s="25">
        <f ca="1" t="shared" si="5269"/>
        <v>57241.8326992203</v>
      </c>
      <c r="BV709" s="27">
        <f ca="1" t="shared" si="5270"/>
        <v>8.58818365787794</v>
      </c>
    </row>
    <row r="710" ht="15" customHeight="1" spans="1:74">
      <c r="A710" s="23">
        <v>709</v>
      </c>
      <c r="B710" s="24">
        <f ca="1" t="shared" ref="B710:F710" si="5292">RAND()</f>
        <v>0.259291002784479</v>
      </c>
      <c r="C710" s="25">
        <f ca="1">IF(B710&lt;=('Ejercicio 3 - TIR'!$D$13-'Ejercicio 3 - TIR'!$C$13)/('Ejercicio 3 - TIR'!$E$13-'Ejercicio 3 - TIR'!$C$13),'Ejercicio 3 - TIR'!$C$13+SQRT(('Ejercicio 3 - TIR'!$E$13-'Ejercicio 3 - TIR'!$C$13)*('Ejercicio 3 - TIR'!$D$13-'Ejercicio 3 - TIR'!$C$13)*B710),'Ejercicio 3 - TIR'!$E$13-SQRT(('Ejercicio 3 - TIR'!$E$13-'Ejercicio 3 - TIR'!$C$13)*('Ejercicio 3 - TIR'!$E$13-'Ejercicio 3 - TIR'!$D$13)*(1-B710)))</f>
        <v>70186.3991329691</v>
      </c>
      <c r="D710" s="24">
        <f ca="1" t="shared" si="5292"/>
        <v>0.166276252966323</v>
      </c>
      <c r="E710" s="25">
        <f ca="1">IF(D710&lt;=('Ejercicio 3 - TIR'!$D$14-'Ejercicio 3 - TIR'!$C$14)/('Ejercicio 3 - TIR'!$E$14-'Ejercicio 3 - TIR'!$C$14),'Ejercicio 3 - TIR'!$C$14+SQRT(('Ejercicio 3 - TIR'!$E$14-'Ejercicio 3 - TIR'!$C$14)*('Ejercicio 3 - TIR'!$D$14-'Ejercicio 3 - TIR'!$C$14)*D710),'Ejercicio 3 - TIR'!$E$14-SQRT(('Ejercicio 3 - TIR'!$E$14-'Ejercicio 3 - TIR'!$C$14)*('Ejercicio 3 - TIR'!$E$14-'Ejercicio 3 - TIR'!$D$14)*(1-D710)))</f>
        <v>28531.3905154307</v>
      </c>
      <c r="F710" s="24">
        <f ca="1" t="shared" si="5292"/>
        <v>0.578499800123284</v>
      </c>
      <c r="G710" s="25">
        <f ca="1">IF(F710&lt;=('Ejercicio 3 - TIR'!$D$18-'Ejercicio 3 - TIR'!$C$18)/('Ejercicio 3 - TIR'!$E$18-'Ejercicio 3 - TIR'!$C$18),'Ejercicio 3 - TIR'!$C$18+SQRT(('Ejercicio 3 - TIR'!$E$18-'Ejercicio 3 - TIR'!$C$18)*('Ejercicio 3 - TIR'!$D$18-'Ejercicio 3 - TIR'!$C$18)*F710),'Ejercicio 3 - TIR'!$E$18-SQRT(('Ejercicio 3 - TIR'!$E$18-'Ejercicio 3 - TIR'!$C$18)*('Ejercicio 3 - TIR'!$E$18-'Ejercicio 3 - TIR'!$D$18)*(1-F710)))</f>
        <v>39315.3083694794</v>
      </c>
      <c r="H710" s="24">
        <f ca="1" t="shared" ref="H710:L710" si="5293">RAND()</f>
        <v>0.909740041858422</v>
      </c>
      <c r="I710" s="25">
        <f ca="1">IF(H710&lt;=('Ejercicio 3 - TIR'!$D$18-'Ejercicio 3 - TIR'!$C$18)/('Ejercicio 3 - TIR'!$E$18-'Ejercicio 3 - TIR'!$C$18),'Ejercicio 3 - TIR'!$C$18+SQRT(('Ejercicio 3 - TIR'!$E$18-'Ejercicio 3 - TIR'!$C$18)*('Ejercicio 3 - TIR'!$D$18-'Ejercicio 3 - TIR'!$C$18)*H710),'Ejercicio 3 - TIR'!$E$18-SQRT(('Ejercicio 3 - TIR'!$E$18-'Ejercicio 3 - TIR'!$C$18)*('Ejercicio 3 - TIR'!$E$18-'Ejercicio 3 - TIR'!$D$18)*(1-H710)))</f>
        <v>42398.1743216314</v>
      </c>
      <c r="J710" s="24">
        <f ca="1" t="shared" si="5293"/>
        <v>0.686992186557366</v>
      </c>
      <c r="K710" s="25">
        <f ca="1">IF(J710&lt;=('Ejercicio 3 - TIR'!$D$18-'Ejercicio 3 - TIR'!$C$18)/('Ejercicio 3 - TIR'!$E$18-'Ejercicio 3 - TIR'!$C$18),'Ejercicio 3 - TIR'!$C$18+SQRT(('Ejercicio 3 - TIR'!$E$18-'Ejercicio 3 - TIR'!$C$18)*('Ejercicio 3 - TIR'!$D$18-'Ejercicio 3 - TIR'!$C$18)*J710),'Ejercicio 3 - TIR'!$E$18-SQRT(('Ejercicio 3 - TIR'!$E$18-'Ejercicio 3 - TIR'!$C$18)*('Ejercicio 3 - TIR'!$E$18-'Ejercicio 3 - TIR'!$D$18)*(1-J710)))</f>
        <v>40154.8389079209</v>
      </c>
      <c r="L710" s="24">
        <f ca="1" t="shared" si="5293"/>
        <v>0.57261288890229</v>
      </c>
      <c r="M710" s="25">
        <f ca="1">IF(L710&lt;=('Ejercicio 3 - TIR'!$D$18-'Ejercicio 3 - TIR'!$C$18)/('Ejercicio 3 - TIR'!$E$18-'Ejercicio 3 - TIR'!$C$18),'Ejercicio 3 - TIR'!$C$18+SQRT(('Ejercicio 3 - TIR'!$E$18-'Ejercicio 3 - TIR'!$C$18)*('Ejercicio 3 - TIR'!$D$18-'Ejercicio 3 - TIR'!$C$18)*L710),'Ejercicio 3 - TIR'!$E$18-SQRT(('Ejercicio 3 - TIR'!$E$18-'Ejercicio 3 - TIR'!$C$18)*('Ejercicio 3 - TIR'!$E$18-'Ejercicio 3 - TIR'!$D$18)*(1-L710)))</f>
        <v>39267.7900998751</v>
      </c>
      <c r="N710" s="24">
        <f ca="1" t="shared" ref="N710:R710" si="5294">RAND()</f>
        <v>0.514121752414311</v>
      </c>
      <c r="O710" s="25">
        <f ca="1">IF(N710&lt;=('Ejercicio 3 - TIR'!$D$18-'Ejercicio 3 - TIR'!$C$18)/('Ejercicio 3 - TIR'!$E$18-'Ejercicio 3 - TIR'!$C$18),'Ejercicio 3 - TIR'!$C$18+SQRT(('Ejercicio 3 - TIR'!$E$18-'Ejercicio 3 - TIR'!$C$18)*('Ejercicio 3 - TIR'!$D$18-'Ejercicio 3 - TIR'!$C$18)*N710),'Ejercicio 3 - TIR'!$E$18-SQRT(('Ejercicio 3 - TIR'!$E$18-'Ejercicio 3 - TIR'!$C$18)*('Ejercicio 3 - TIR'!$E$18-'Ejercicio 3 - TIR'!$D$18)*(1-N710)))</f>
        <v>38781.7004539068</v>
      </c>
      <c r="P710" s="24">
        <f ca="1" t="shared" si="5294"/>
        <v>0.0746295179443726</v>
      </c>
      <c r="Q710" s="26">
        <f ca="1">IF(P710&lt;=('Ejercicio 3 - TIR'!$D$22-'Ejercicio 3 - TIR'!$C$22)/('Ejercicio 3 - TIR'!$E$22-'Ejercicio 3 - TIR'!$C$22),'Ejercicio 3 - TIR'!$C$22+SQRT(('Ejercicio 3 - TIR'!$E$22-'Ejercicio 3 - TIR'!$C$22)*('Ejercicio 3 - TIR'!$D$22-'Ejercicio 3 - TIR'!$C$22)*P710),'Ejercicio 3 - TIR'!$E$22-SQRT(('Ejercicio 3 - TIR'!$E$22-'Ejercicio 3 - TIR'!$C$22)*('Ejercicio 3 - TIR'!$E$22-'Ejercicio 3 - TIR'!$D$22)*(1-P710)))</f>
        <v>0.131590217094596</v>
      </c>
      <c r="R710" s="24">
        <f ca="1" t="shared" si="5294"/>
        <v>0.582745969051638</v>
      </c>
      <c r="S710" s="26">
        <f ca="1">IF(R710&lt;=('Ejercicio 3 - TIR'!$D$23-'Ejercicio 3 - TIR'!$C$23)/('Ejercicio 3 - TIR'!$E$23-'Ejercicio 3 - TIR'!$C$23),'Ejercicio 3 - TIR'!$C$23+SQRT(('Ejercicio 3 - TIR'!$E$23-'Ejercicio 3 - TIR'!$C$23)*('Ejercicio 3 - TIR'!$D$23-'Ejercicio 3 - TIR'!$C$23)*R710),'Ejercicio 3 - TIR'!$E$23-SQRT(('Ejercicio 3 - TIR'!$E$23-'Ejercicio 3 - TIR'!$C$23)*('Ejercicio 3 - TIR'!$E$23-'Ejercicio 3 - TIR'!$D$23)*(1-R710)))</f>
        <v>0.152594576162609</v>
      </c>
      <c r="T710" s="24">
        <f ca="1" t="shared" ref="T710:X710" si="5295">RAND()</f>
        <v>0.323335663605882</v>
      </c>
      <c r="U710" s="26">
        <f ca="1">IF(T710&lt;=('Ejercicio 3 - TIR'!$D$24-'Ejercicio 3 - TIR'!$C$24)/('Ejercicio 3 - TIR'!$E$24-'Ejercicio 3 - TIR'!$C$24),'Ejercicio 3 - TIR'!$C$24+SQRT(('Ejercicio 3 - TIR'!$E$24-'Ejercicio 3 - TIR'!$C$24)*('Ejercicio 3 - TIR'!$D$24-'Ejercicio 3 - TIR'!$C$24)*T710),'Ejercicio 3 - TIR'!$E$24-SQRT(('Ejercicio 3 - TIR'!$E$24-'Ejercicio 3 - TIR'!$C$24)*('Ejercicio 3 - TIR'!$E$24-'Ejercicio 3 - TIR'!$D$24)*(1-T710)))</f>
        <v>0.176057722340457</v>
      </c>
      <c r="V710" s="24">
        <f ca="1" t="shared" si="5295"/>
        <v>0.321042124371485</v>
      </c>
      <c r="W710" s="26">
        <f ca="1">IF(V710&lt;=('Ejercicio 3 - TIR'!$D$25-'Ejercicio 3 - TIR'!$C$25)/('Ejercicio 3 - TIR'!$E$25-'Ejercicio 3 - TIR'!$C$25),'Ejercicio 3 - TIR'!$C$25+SQRT(('Ejercicio 3 - TIR'!$E$25-'Ejercicio 3 - TIR'!$C$25)*('Ejercicio 3 - TIR'!$D$25-'Ejercicio 3 - TIR'!$C$25)*V710),'Ejercicio 3 - TIR'!$E$25-SQRT(('Ejercicio 3 - TIR'!$E$25-'Ejercicio 3 - TIR'!$C$25)*('Ejercicio 3 - TIR'!$E$25-'Ejercicio 3 - TIR'!$D$25)*(1-V710)))</f>
        <v>0.201252153230119</v>
      </c>
      <c r="X710" s="24">
        <f ca="1" t="shared" si="5295"/>
        <v>0.793952442656337</v>
      </c>
      <c r="Y710" s="26">
        <f ca="1">IF(X710&lt;=('Ejercicio 3 - TIR'!$D$26-'Ejercicio 3 - TIR'!$C$26)/('Ejercicio 3 - TIR'!$E$26-'Ejercicio 3 - TIR'!$C$26),'Ejercicio 3 - TIR'!$C$26+SQRT(('Ejercicio 3 - TIR'!$E$26-'Ejercicio 3 - TIR'!$C$26)*('Ejercicio 3 - TIR'!$D$26-'Ejercicio 3 - TIR'!$C$26)*X710),'Ejercicio 3 - TIR'!$E$26-SQRT(('Ejercicio 3 - TIR'!$E$26-'Ejercicio 3 - TIR'!$C$26)*('Ejercicio 3 - TIR'!$E$26-'Ejercicio 3 - TIR'!$D$26)*(1-X710)))</f>
        <v>0.246643489246389</v>
      </c>
      <c r="Z710" s="24">
        <f ca="1" t="shared" si="5240"/>
        <v>1.1315902170946</v>
      </c>
      <c r="AA710" s="24">
        <f ca="1" t="shared" si="5241"/>
        <v>1.3042647466619</v>
      </c>
      <c r="AB710" s="24">
        <f ca="1" t="shared" si="5242"/>
        <v>1.53389062728815</v>
      </c>
      <c r="AC710" s="24">
        <f ca="1" t="shared" si="5243"/>
        <v>1.84258941884939</v>
      </c>
      <c r="AD710" s="24">
        <f ca="1" t="shared" si="5244"/>
        <v>2.29705210236287</v>
      </c>
      <c r="AE710" s="23">
        <f ca="1" t="shared" si="5245"/>
        <v>3754.45187193624</v>
      </c>
      <c r="AF710" s="23">
        <f ca="1" t="shared" si="5246"/>
        <v>4327.36086405726</v>
      </c>
      <c r="AG710" s="23">
        <f ca="1" t="shared" si="5247"/>
        <v>5089.22616152841</v>
      </c>
      <c r="AH710" s="23">
        <f ca="1" t="shared" si="5248"/>
        <v>6113.44388481106</v>
      </c>
      <c r="AI710" s="23">
        <f ca="1" t="shared" si="5249"/>
        <v>7621.28501587285</v>
      </c>
      <c r="AJ710" s="25">
        <f ca="1" t="shared" si="5250"/>
        <v>44488.8183329602</v>
      </c>
      <c r="AK710" s="25">
        <f ca="1" t="shared" si="5251"/>
        <v>55298.4440905296</v>
      </c>
      <c r="AL710" s="25">
        <f ca="1" t="shared" si="5252"/>
        <v>61593.1310411252</v>
      </c>
      <c r="AM710" s="25">
        <f ca="1" t="shared" si="5253"/>
        <v>72354.4145396286</v>
      </c>
      <c r="AN710" s="25">
        <f ca="1" t="shared" si="5254"/>
        <v>89083.5865608538</v>
      </c>
      <c r="AO710" s="25">
        <f ca="1">C710/'Ejercicio 3 - TIR'!$D$7</f>
        <v>14037.2798265938</v>
      </c>
      <c r="AP710" s="25">
        <f ca="1" t="shared" si="5255"/>
        <v>30451.5385063663</v>
      </c>
      <c r="AQ710" s="25">
        <f ca="1" t="shared" si="5256"/>
        <v>41261.1642639358</v>
      </c>
      <c r="AR710" s="25">
        <f ca="1" t="shared" si="5257"/>
        <v>47555.8512145314</v>
      </c>
      <c r="AS710" s="25">
        <f ca="1" t="shared" si="5258"/>
        <v>58317.1347130348</v>
      </c>
      <c r="AT710" s="25">
        <f ca="1" t="shared" si="5259"/>
        <v>75046.30673426</v>
      </c>
      <c r="AU710" s="25">
        <f ca="1">AP710*'Ejercicio 3 - TIR'!$D$5</f>
        <v>15225.7692531832</v>
      </c>
      <c r="AV710" s="25">
        <f ca="1">AQ710*'Ejercicio 3 - TIR'!$D$5</f>
        <v>20630.5821319679</v>
      </c>
      <c r="AW710" s="25">
        <f ca="1">AR710*'Ejercicio 3 - TIR'!$D$5</f>
        <v>23777.9256072657</v>
      </c>
      <c r="AX710" s="25">
        <f ca="1">AS710*'Ejercicio 3 - TIR'!$D$5</f>
        <v>29158.5673565174</v>
      </c>
      <c r="AY710" s="25">
        <f ca="1">AT710*'Ejercicio 3 - TIR'!$D$5</f>
        <v>37523.15336713</v>
      </c>
      <c r="AZ710" s="25">
        <f ca="1" t="shared" ref="AZ710:BD710" si="5296">AJ710-AU710-AE710</f>
        <v>25508.5972078408</v>
      </c>
      <c r="BA710" s="25">
        <f ca="1" t="shared" si="5296"/>
        <v>30340.5010945045</v>
      </c>
      <c r="BB710" s="25">
        <f ca="1" t="shared" si="5296"/>
        <v>32725.9792723311</v>
      </c>
      <c r="BC710" s="25">
        <f ca="1" t="shared" si="5296"/>
        <v>37082.4032983001</v>
      </c>
      <c r="BD710" s="25">
        <f ca="1" t="shared" si="5296"/>
        <v>43939.148177851</v>
      </c>
      <c r="BE710" s="25">
        <f ca="1" t="shared" ref="BE710:BI710" si="5297">AZ710/Z710</f>
        <v>22542.2567485031</v>
      </c>
      <c r="BF710" s="25">
        <f ca="1" t="shared" si="5297"/>
        <v>23262.5325281214</v>
      </c>
      <c r="BG710" s="25">
        <f ca="1" t="shared" si="5297"/>
        <v>21335.2755992709</v>
      </c>
      <c r="BH710" s="25">
        <f ca="1" t="shared" si="5297"/>
        <v>20125.1580623189</v>
      </c>
      <c r="BI710" s="25">
        <f ca="1" t="shared" si="5297"/>
        <v>19128.4943570295</v>
      </c>
      <c r="BJ710" s="25">
        <f ca="1" t="shared" si="5262"/>
        <v>65538.0905668063</v>
      </c>
      <c r="BK710" s="25">
        <f ca="1" t="shared" si="5263"/>
        <v>32244.3631371333</v>
      </c>
      <c r="BL710" s="25">
        <f ca="1" t="shared" si="5264"/>
        <v>97782.4537039397</v>
      </c>
      <c r="BM710" s="25">
        <f ca="1">BK710*'Ejercicio 3 - TIR'!$D$5</f>
        <v>16122.1815685666</v>
      </c>
      <c r="BN710" s="25">
        <f ca="1" t="shared" si="5265"/>
        <v>81660.272135373</v>
      </c>
      <c r="BO710" s="25">
        <f ca="1" t="shared" si="5266"/>
        <v>35550.0304287277</v>
      </c>
      <c r="BP710" s="25">
        <f ca="1" t="shared" si="5267"/>
        <v>-98717.7896483998</v>
      </c>
      <c r="BQ710" s="25">
        <f ca="1" t="shared" ref="BQ710:BT710" si="5298">BE710</f>
        <v>22542.2567485031</v>
      </c>
      <c r="BR710" s="25">
        <f ca="1" t="shared" si="5298"/>
        <v>23262.5325281214</v>
      </c>
      <c r="BS710" s="25">
        <f ca="1" t="shared" si="5298"/>
        <v>21335.2755992709</v>
      </c>
      <c r="BT710" s="25">
        <f ca="1" t="shared" si="5298"/>
        <v>20125.1580623189</v>
      </c>
      <c r="BU710" s="25">
        <f ca="1" t="shared" si="5269"/>
        <v>54678.5247857571</v>
      </c>
      <c r="BV710" s="27">
        <f ca="1" t="shared" si="5270"/>
        <v>11.6247728852332</v>
      </c>
    </row>
    <row r="711" ht="15" customHeight="1" spans="1:74">
      <c r="A711" s="23">
        <v>710</v>
      </c>
      <c r="B711" s="24">
        <f ca="1" t="shared" ref="B711:F711" si="5299">RAND()</f>
        <v>0.862991661140741</v>
      </c>
      <c r="C711" s="25">
        <f ca="1">IF(B711&lt;=('Ejercicio 3 - TIR'!$D$13-'Ejercicio 3 - TIR'!$C$13)/('Ejercicio 3 - TIR'!$E$13-'Ejercicio 3 - TIR'!$C$13),'Ejercicio 3 - TIR'!$C$13+SQRT(('Ejercicio 3 - TIR'!$E$13-'Ejercicio 3 - TIR'!$C$13)*('Ejercicio 3 - TIR'!$D$13-'Ejercicio 3 - TIR'!$C$13)*B711),'Ejercicio 3 - TIR'!$E$13-SQRT(('Ejercicio 3 - TIR'!$E$13-'Ejercicio 3 - TIR'!$C$13)*('Ejercicio 3 - TIR'!$E$13-'Ejercicio 3 - TIR'!$D$13)*(1-B711)))</f>
        <v>87177.7534483574</v>
      </c>
      <c r="D711" s="24">
        <f ca="1" t="shared" si="5299"/>
        <v>0.394867316782219</v>
      </c>
      <c r="E711" s="25">
        <f ca="1">IF(D711&lt;=('Ejercicio 3 - TIR'!$D$14-'Ejercicio 3 - TIR'!$C$14)/('Ejercicio 3 - TIR'!$E$14-'Ejercicio 3 - TIR'!$C$14),'Ejercicio 3 - TIR'!$C$14+SQRT(('Ejercicio 3 - TIR'!$E$14-'Ejercicio 3 - TIR'!$C$14)*('Ejercicio 3 - TIR'!$D$14-'Ejercicio 3 - TIR'!$C$14)*D711),'Ejercicio 3 - TIR'!$E$14-SQRT(('Ejercicio 3 - TIR'!$E$14-'Ejercicio 3 - TIR'!$C$14)*('Ejercicio 3 - TIR'!$E$14-'Ejercicio 3 - TIR'!$D$14)*(1-D711)))</f>
        <v>30472.6760062089</v>
      </c>
      <c r="F711" s="24">
        <f ca="1" t="shared" si="5299"/>
        <v>0.753166649798071</v>
      </c>
      <c r="G711" s="25">
        <f ca="1">IF(F711&lt;=('Ejercicio 3 - TIR'!$D$18-'Ejercicio 3 - TIR'!$C$18)/('Ejercicio 3 - TIR'!$E$18-'Ejercicio 3 - TIR'!$C$18),'Ejercicio 3 - TIR'!$C$18+SQRT(('Ejercicio 3 - TIR'!$E$18-'Ejercicio 3 - TIR'!$C$18)*('Ejercicio 3 - TIR'!$D$18-'Ejercicio 3 - TIR'!$C$18)*F711),'Ejercicio 3 - TIR'!$E$18-SQRT(('Ejercicio 3 - TIR'!$E$18-'Ejercicio 3 - TIR'!$C$18)*('Ejercicio 3 - TIR'!$E$18-'Ejercicio 3 - TIR'!$D$18)*(1-F711)))</f>
        <v>40697.3843693464</v>
      </c>
      <c r="H711" s="24">
        <f ca="1" t="shared" ref="H711:L711" si="5300">RAND()</f>
        <v>0.883959837921407</v>
      </c>
      <c r="I711" s="25">
        <f ca="1">IF(H711&lt;=('Ejercicio 3 - TIR'!$D$18-'Ejercicio 3 - TIR'!$C$18)/('Ejercicio 3 - TIR'!$E$18-'Ejercicio 3 - TIR'!$C$18),'Ejercicio 3 - TIR'!$C$18+SQRT(('Ejercicio 3 - TIR'!$E$18-'Ejercicio 3 - TIR'!$C$18)*('Ejercicio 3 - TIR'!$D$18-'Ejercicio 3 - TIR'!$C$18)*H711),'Ejercicio 3 - TIR'!$E$18-SQRT(('Ejercicio 3 - TIR'!$E$18-'Ejercicio 3 - TIR'!$C$18)*('Ejercicio 3 - TIR'!$E$18-'Ejercicio 3 - TIR'!$D$18)*(1-H711)))</f>
        <v>42049.9131951933</v>
      </c>
      <c r="J711" s="24">
        <f ca="1" t="shared" si="5300"/>
        <v>0.655805565318562</v>
      </c>
      <c r="K711" s="25">
        <f ca="1">IF(J711&lt;=('Ejercicio 3 - TIR'!$D$18-'Ejercicio 3 - TIR'!$C$18)/('Ejercicio 3 - TIR'!$E$18-'Ejercicio 3 - TIR'!$C$18),'Ejercicio 3 - TIR'!$C$18+SQRT(('Ejercicio 3 - TIR'!$E$18-'Ejercicio 3 - TIR'!$C$18)*('Ejercicio 3 - TIR'!$D$18-'Ejercicio 3 - TIR'!$C$18)*J711),'Ejercicio 3 - TIR'!$E$18-SQRT(('Ejercicio 3 - TIR'!$E$18-'Ejercicio 3 - TIR'!$C$18)*('Ejercicio 3 - TIR'!$E$18-'Ejercicio 3 - TIR'!$D$18)*(1-J711)))</f>
        <v>39918.207237086</v>
      </c>
      <c r="L711" s="24">
        <f ca="1" t="shared" si="5300"/>
        <v>0.863682501014708</v>
      </c>
      <c r="M711" s="25">
        <f ca="1">IF(L711&lt;=('Ejercicio 3 - TIR'!$D$18-'Ejercicio 3 - TIR'!$C$18)/('Ejercicio 3 - TIR'!$E$18-'Ejercicio 3 - TIR'!$C$18),'Ejercicio 3 - TIR'!$C$18+SQRT(('Ejercicio 3 - TIR'!$E$18-'Ejercicio 3 - TIR'!$C$18)*('Ejercicio 3 - TIR'!$D$18-'Ejercicio 3 - TIR'!$C$18)*L711),'Ejercicio 3 - TIR'!$E$18-SQRT(('Ejercicio 3 - TIR'!$E$18-'Ejercicio 3 - TIR'!$C$18)*('Ejercicio 3 - TIR'!$E$18-'Ejercicio 3 - TIR'!$D$18)*(1-L711)))</f>
        <v>41802.5303091512</v>
      </c>
      <c r="N711" s="24">
        <f ca="1" t="shared" ref="N711:R711" si="5301">RAND()</f>
        <v>0.481614205819567</v>
      </c>
      <c r="O711" s="25">
        <f ca="1">IF(N711&lt;=('Ejercicio 3 - TIR'!$D$18-'Ejercicio 3 - TIR'!$C$18)/('Ejercicio 3 - TIR'!$E$18-'Ejercicio 3 - TIR'!$C$18),'Ejercicio 3 - TIR'!$C$18+SQRT(('Ejercicio 3 - TIR'!$E$18-'Ejercicio 3 - TIR'!$C$18)*('Ejercicio 3 - TIR'!$D$18-'Ejercicio 3 - TIR'!$C$18)*N711),'Ejercicio 3 - TIR'!$E$18-SQRT(('Ejercicio 3 - TIR'!$E$18-'Ejercicio 3 - TIR'!$C$18)*('Ejercicio 3 - TIR'!$E$18-'Ejercicio 3 - TIR'!$D$18)*(1-N711)))</f>
        <v>38499.537097568</v>
      </c>
      <c r="P711" s="24">
        <f ca="1" t="shared" si="5301"/>
        <v>0.755192408816405</v>
      </c>
      <c r="Q711" s="26">
        <f ca="1">IF(P711&lt;=('Ejercicio 3 - TIR'!$D$22-'Ejercicio 3 - TIR'!$C$22)/('Ejercicio 3 - TIR'!$E$22-'Ejercicio 3 - TIR'!$C$22),'Ejercicio 3 - TIR'!$C$22+SQRT(('Ejercicio 3 - TIR'!$E$22-'Ejercicio 3 - TIR'!$C$22)*('Ejercicio 3 - TIR'!$D$22-'Ejercicio 3 - TIR'!$C$22)*P711),'Ejercicio 3 - TIR'!$E$22-SQRT(('Ejercicio 3 - TIR'!$E$22-'Ejercicio 3 - TIR'!$C$22)*('Ejercicio 3 - TIR'!$E$22-'Ejercicio 3 - TIR'!$D$22)*(1-P711)))</f>
        <v>0.159008247711769</v>
      </c>
      <c r="R711" s="24">
        <f ca="1" t="shared" si="5301"/>
        <v>0.504100964547702</v>
      </c>
      <c r="S711" s="26">
        <f ca="1">IF(R711&lt;=('Ejercicio 3 - TIR'!$D$23-'Ejercicio 3 - TIR'!$C$23)/('Ejercicio 3 - TIR'!$E$23-'Ejercicio 3 - TIR'!$C$23),'Ejercicio 3 - TIR'!$C$23+SQRT(('Ejercicio 3 - TIR'!$E$23-'Ejercicio 3 - TIR'!$C$23)*('Ejercicio 3 - TIR'!$D$23-'Ejercicio 3 - TIR'!$C$23)*R711),'Ejercicio 3 - TIR'!$E$23-SQRT(('Ejercicio 3 - TIR'!$E$23-'Ejercicio 3 - TIR'!$C$23)*('Ejercicio 3 - TIR'!$E$23-'Ejercicio 3 - TIR'!$D$23)*(1-R711)))</f>
        <v>0.150123282244963</v>
      </c>
      <c r="T711" s="24">
        <f ca="1" t="shared" ref="T711:X711" si="5302">RAND()</f>
        <v>0.372262447603104</v>
      </c>
      <c r="U711" s="26">
        <f ca="1">IF(T711&lt;=('Ejercicio 3 - TIR'!$D$24-'Ejercicio 3 - TIR'!$C$24)/('Ejercicio 3 - TIR'!$E$24-'Ejercicio 3 - TIR'!$C$24),'Ejercicio 3 - TIR'!$C$24+SQRT(('Ejercicio 3 - TIR'!$E$24-'Ejercicio 3 - TIR'!$C$24)*('Ejercicio 3 - TIR'!$D$24-'Ejercicio 3 - TIR'!$C$24)*T711),'Ejercicio 3 - TIR'!$E$24-SQRT(('Ejercicio 3 - TIR'!$E$24-'Ejercicio 3 - TIR'!$C$24)*('Ejercicio 3 - TIR'!$E$24-'Ejercicio 3 - TIR'!$D$24)*(1-T711)))</f>
        <v>0.177959812945843</v>
      </c>
      <c r="V711" s="24">
        <f ca="1" t="shared" si="5302"/>
        <v>0.620304922110571</v>
      </c>
      <c r="W711" s="26">
        <f ca="1">IF(V711&lt;=('Ejercicio 3 - TIR'!$D$25-'Ejercicio 3 - TIR'!$C$25)/('Ejercicio 3 - TIR'!$E$25-'Ejercicio 3 - TIR'!$C$25),'Ejercicio 3 - TIR'!$C$25+SQRT(('Ejercicio 3 - TIR'!$E$25-'Ejercicio 3 - TIR'!$C$25)*('Ejercicio 3 - TIR'!$D$25-'Ejercicio 3 - TIR'!$C$25)*V711),'Ejercicio 3 - TIR'!$E$25-SQRT(('Ejercicio 3 - TIR'!$E$25-'Ejercicio 3 - TIR'!$C$25)*('Ejercicio 3 - TIR'!$E$25-'Ejercicio 3 - TIR'!$D$25)*(1-V711)))</f>
        <v>0.213545469793001</v>
      </c>
      <c r="X711" s="24">
        <f ca="1" t="shared" si="5302"/>
        <v>0.13307576477143</v>
      </c>
      <c r="Y711" s="26">
        <f ca="1">IF(X711&lt;=('Ejercicio 3 - TIR'!$D$26-'Ejercicio 3 - TIR'!$C$26)/('Ejercicio 3 - TIR'!$E$26-'Ejercicio 3 - TIR'!$C$26),'Ejercicio 3 - TIR'!$C$26+SQRT(('Ejercicio 3 - TIR'!$E$26-'Ejercicio 3 - TIR'!$C$26)*('Ejercicio 3 - TIR'!$D$26-'Ejercicio 3 - TIR'!$C$26)*X711),'Ejercicio 3 - TIR'!$E$26-SQRT(('Ejercicio 3 - TIR'!$E$26-'Ejercicio 3 - TIR'!$C$26)*('Ejercicio 3 - TIR'!$E$26-'Ejercicio 3 - TIR'!$D$26)*(1-X711)))</f>
        <v>0.208955330777458</v>
      </c>
      <c r="Z711" s="24">
        <f ca="1" t="shared" si="5240"/>
        <v>1.15900824771177</v>
      </c>
      <c r="AA711" s="24">
        <f ca="1" t="shared" si="5241"/>
        <v>1.33300237000724</v>
      </c>
      <c r="AB711" s="24">
        <f ca="1" t="shared" si="5242"/>
        <v>1.5702232224301</v>
      </c>
      <c r="AC711" s="24">
        <f ca="1" t="shared" si="5243"/>
        <v>1.90553727814381</v>
      </c>
      <c r="AD711" s="24">
        <f ca="1" t="shared" si="5244"/>
        <v>2.30370945040713</v>
      </c>
      <c r="AE711" s="23">
        <f ca="1" t="shared" si="5245"/>
        <v>4845.40681483573</v>
      </c>
      <c r="AF711" s="23">
        <f ca="1" t="shared" si="5246"/>
        <v>5572.81518969099</v>
      </c>
      <c r="AG711" s="23">
        <f ca="1" t="shared" si="5247"/>
        <v>6564.55233843015</v>
      </c>
      <c r="AH711" s="23">
        <f ca="1" t="shared" si="5248"/>
        <v>7966.38275152096</v>
      </c>
      <c r="AI711" s="23">
        <f ca="1" t="shared" si="5249"/>
        <v>9631.00089446486</v>
      </c>
      <c r="AJ711" s="25">
        <f ca="1" t="shared" si="5250"/>
        <v>47168.6041443685</v>
      </c>
      <c r="AK711" s="25">
        <f ca="1" t="shared" si="5251"/>
        <v>56052.6339477915</v>
      </c>
      <c r="AL711" s="25">
        <f ca="1" t="shared" si="5252"/>
        <v>62680.4960014495</v>
      </c>
      <c r="AM711" s="25">
        <f ca="1" t="shared" si="5253"/>
        <v>79656.2798248241</v>
      </c>
      <c r="AN711" s="25">
        <f ca="1" t="shared" si="5254"/>
        <v>88691.7474479673</v>
      </c>
      <c r="AO711" s="25">
        <f ca="1">C711/'Ejercicio 3 - TIR'!$D$7</f>
        <v>17435.5506896715</v>
      </c>
      <c r="AP711" s="25">
        <f ca="1" t="shared" si="5255"/>
        <v>29733.053454697</v>
      </c>
      <c r="AQ711" s="25">
        <f ca="1" t="shared" si="5256"/>
        <v>38617.08325812</v>
      </c>
      <c r="AR711" s="25">
        <f ca="1" t="shared" si="5257"/>
        <v>45244.945311778</v>
      </c>
      <c r="AS711" s="25">
        <f ca="1" t="shared" si="5258"/>
        <v>62220.7291351526</v>
      </c>
      <c r="AT711" s="25">
        <f ca="1" t="shared" si="5259"/>
        <v>71256.1967582958</v>
      </c>
      <c r="AU711" s="25">
        <f ca="1">AP711*'Ejercicio 3 - TIR'!$D$5</f>
        <v>14866.5267273485</v>
      </c>
      <c r="AV711" s="25">
        <f ca="1">AQ711*'Ejercicio 3 - TIR'!$D$5</f>
        <v>19308.54162906</v>
      </c>
      <c r="AW711" s="25">
        <f ca="1">AR711*'Ejercicio 3 - TIR'!$D$5</f>
        <v>22622.472655889</v>
      </c>
      <c r="AX711" s="25">
        <f ca="1">AS711*'Ejercicio 3 - TIR'!$D$5</f>
        <v>31110.3645675763</v>
      </c>
      <c r="AY711" s="25">
        <f ca="1">AT711*'Ejercicio 3 - TIR'!$D$5</f>
        <v>35628.0983791479</v>
      </c>
      <c r="AZ711" s="25">
        <f ca="1" t="shared" ref="AZ711:BD711" si="5303">AJ711-AU711-AE711</f>
        <v>27456.6706021843</v>
      </c>
      <c r="BA711" s="25">
        <f ca="1" t="shared" si="5303"/>
        <v>31171.2771290405</v>
      </c>
      <c r="BB711" s="25">
        <f ca="1" t="shared" si="5303"/>
        <v>33493.4710071303</v>
      </c>
      <c r="BC711" s="25">
        <f ca="1" t="shared" si="5303"/>
        <v>40579.5325057268</v>
      </c>
      <c r="BD711" s="25">
        <f ca="1" t="shared" si="5303"/>
        <v>43432.6481743545</v>
      </c>
      <c r="BE711" s="25">
        <f ca="1" t="shared" ref="BE711:BI711" si="5304">AZ711/Z711</f>
        <v>23689.7974249899</v>
      </c>
      <c r="BF711" s="25">
        <f ca="1" t="shared" si="5304"/>
        <v>23384.2623467137</v>
      </c>
      <c r="BG711" s="25">
        <f ca="1" t="shared" si="5304"/>
        <v>21330.3882713538</v>
      </c>
      <c r="BH711" s="25">
        <f ca="1" t="shared" si="5304"/>
        <v>21295.5857495769</v>
      </c>
      <c r="BI711" s="25">
        <f ca="1" t="shared" si="5304"/>
        <v>18853.353302292</v>
      </c>
      <c r="BJ711" s="25">
        <f ca="1" t="shared" si="5262"/>
        <v>70200.1916946981</v>
      </c>
      <c r="BK711" s="25">
        <f ca="1" t="shared" si="5263"/>
        <v>40166.4428968487</v>
      </c>
      <c r="BL711" s="25">
        <f ca="1" t="shared" si="5264"/>
        <v>110366.634591547</v>
      </c>
      <c r="BM711" s="25">
        <f ca="1">BK711*'Ejercicio 3 - TIR'!$D$5</f>
        <v>20083.2214484244</v>
      </c>
      <c r="BN711" s="25">
        <f ca="1" t="shared" si="5265"/>
        <v>90283.4131431224</v>
      </c>
      <c r="BO711" s="25">
        <f ca="1" t="shared" si="5266"/>
        <v>39190.4513510447</v>
      </c>
      <c r="BP711" s="25">
        <f ca="1" t="shared" si="5267"/>
        <v>-117650.429454566</v>
      </c>
      <c r="BQ711" s="25">
        <f ca="1" t="shared" ref="BQ711:BT711" si="5305">BE711</f>
        <v>23689.7974249899</v>
      </c>
      <c r="BR711" s="25">
        <f ca="1" t="shared" si="5305"/>
        <v>23384.2623467137</v>
      </c>
      <c r="BS711" s="25">
        <f ca="1" t="shared" si="5305"/>
        <v>21330.3882713538</v>
      </c>
      <c r="BT711" s="25">
        <f ca="1" t="shared" si="5305"/>
        <v>21295.5857495769</v>
      </c>
      <c r="BU711" s="25">
        <f ca="1" t="shared" si="5269"/>
        <v>58043.8046533367</v>
      </c>
      <c r="BV711" s="27">
        <f ca="1" t="shared" si="5270"/>
        <v>6.98811023337349</v>
      </c>
    </row>
    <row r="712" ht="15" customHeight="1" spans="1:74">
      <c r="A712" s="23">
        <v>711</v>
      </c>
      <c r="B712" s="24">
        <f ca="1" t="shared" ref="B712:F712" si="5306">RAND()</f>
        <v>0.912135621820987</v>
      </c>
      <c r="C712" s="25">
        <f ca="1">IF(B712&lt;=('Ejercicio 3 - TIR'!$D$13-'Ejercicio 3 - TIR'!$C$13)/('Ejercicio 3 - TIR'!$E$13-'Ejercicio 3 - TIR'!$C$13),'Ejercicio 3 - TIR'!$C$13+SQRT(('Ejercicio 3 - TIR'!$E$13-'Ejercicio 3 - TIR'!$C$13)*('Ejercicio 3 - TIR'!$D$13-'Ejercicio 3 - TIR'!$C$13)*B712),'Ejercicio 3 - TIR'!$E$13-SQRT(('Ejercicio 3 - TIR'!$E$13-'Ejercicio 3 - TIR'!$C$13)*('Ejercicio 3 - TIR'!$E$13-'Ejercicio 3 - TIR'!$D$13)*(1-B712)))</f>
        <v>89731.7355987092</v>
      </c>
      <c r="D712" s="24">
        <f ca="1" t="shared" si="5306"/>
        <v>0.291354151612726</v>
      </c>
      <c r="E712" s="25">
        <f ca="1">IF(D712&lt;=('Ejercicio 3 - TIR'!$D$14-'Ejercicio 3 - TIR'!$C$14)/('Ejercicio 3 - TIR'!$E$14-'Ejercicio 3 - TIR'!$C$14),'Ejercicio 3 - TIR'!$C$14+SQRT(('Ejercicio 3 - TIR'!$E$14-'Ejercicio 3 - TIR'!$C$14)*('Ejercicio 3 - TIR'!$D$14-'Ejercicio 3 - TIR'!$C$14)*D712),'Ejercicio 3 - TIR'!$E$14-SQRT(('Ejercicio 3 - TIR'!$E$14-'Ejercicio 3 - TIR'!$C$14)*('Ejercicio 3 - TIR'!$E$14-'Ejercicio 3 - TIR'!$D$14)*(1-D712)))</f>
        <v>29674.565367064</v>
      </c>
      <c r="F712" s="24">
        <f ca="1" t="shared" si="5306"/>
        <v>0.0274262679396364</v>
      </c>
      <c r="G712" s="25">
        <f ca="1">IF(F712&lt;=('Ejercicio 3 - TIR'!$D$18-'Ejercicio 3 - TIR'!$C$18)/('Ejercicio 3 - TIR'!$E$18-'Ejercicio 3 - TIR'!$C$18),'Ejercicio 3 - TIR'!$C$18+SQRT(('Ejercicio 3 - TIR'!$E$18-'Ejercicio 3 - TIR'!$C$18)*('Ejercicio 3 - TIR'!$D$18-'Ejercicio 3 - TIR'!$C$18)*F712),'Ejercicio 3 - TIR'!$E$18-SQRT(('Ejercicio 3 - TIR'!$E$18-'Ejercicio 3 - TIR'!$C$18)*('Ejercicio 3 - TIR'!$E$18-'Ejercicio 3 - TIR'!$D$18)*(1-F712)))</f>
        <v>32028.2850369081</v>
      </c>
      <c r="H712" s="24">
        <f ca="1" t="shared" ref="H712:L712" si="5307">RAND()</f>
        <v>0.816554530056999</v>
      </c>
      <c r="I712" s="25">
        <f ca="1">IF(H712&lt;=('Ejercicio 3 - TIR'!$D$18-'Ejercicio 3 - TIR'!$C$18)/('Ejercicio 3 - TIR'!$E$18-'Ejercicio 3 - TIR'!$C$18),'Ejercicio 3 - TIR'!$C$18+SQRT(('Ejercicio 3 - TIR'!$E$18-'Ejercicio 3 - TIR'!$C$18)*('Ejercicio 3 - TIR'!$D$18-'Ejercicio 3 - TIR'!$C$18)*H712),'Ejercicio 3 - TIR'!$E$18-SQRT(('Ejercicio 3 - TIR'!$E$18-'Ejercicio 3 - TIR'!$C$18)*('Ejercicio 3 - TIR'!$E$18-'Ejercicio 3 - TIR'!$D$18)*(1-H712)))</f>
        <v>41290.7668925066</v>
      </c>
      <c r="J712" s="24">
        <f ca="1" t="shared" si="5307"/>
        <v>0.0782567218252415</v>
      </c>
      <c r="K712" s="25">
        <f ca="1">IF(J712&lt;=('Ejercicio 3 - TIR'!$D$18-'Ejercicio 3 - TIR'!$C$18)/('Ejercicio 3 - TIR'!$E$18-'Ejercicio 3 - TIR'!$C$18),'Ejercicio 3 - TIR'!$C$18+SQRT(('Ejercicio 3 - TIR'!$E$18-'Ejercicio 3 - TIR'!$C$18)*('Ejercicio 3 - TIR'!$D$18-'Ejercicio 3 - TIR'!$C$18)*J712),'Ejercicio 3 - TIR'!$E$18-SQRT(('Ejercicio 3 - TIR'!$E$18-'Ejercicio 3 - TIR'!$C$18)*('Ejercicio 3 - TIR'!$E$18-'Ejercicio 3 - TIR'!$D$18)*(1-J712)))</f>
        <v>33426.1506496046</v>
      </c>
      <c r="L712" s="24">
        <f ca="1" t="shared" si="5307"/>
        <v>0.967743352679819</v>
      </c>
      <c r="M712" s="25">
        <f ca="1">IF(L712&lt;=('Ejercicio 3 - TIR'!$D$18-'Ejercicio 3 - TIR'!$C$18)/('Ejercicio 3 - TIR'!$E$18-'Ejercicio 3 - TIR'!$C$18),'Ejercicio 3 - TIR'!$C$18+SQRT(('Ejercicio 3 - TIR'!$E$18-'Ejercicio 3 - TIR'!$C$18)*('Ejercicio 3 - TIR'!$D$18-'Ejercicio 3 - TIR'!$C$18)*L712),'Ejercicio 3 - TIR'!$E$18-SQRT(('Ejercicio 3 - TIR'!$E$18-'Ejercicio 3 - TIR'!$C$18)*('Ejercicio 3 - TIR'!$E$18-'Ejercicio 3 - TIR'!$D$18)*(1-L712)))</f>
        <v>43444.6066256366</v>
      </c>
      <c r="N712" s="24">
        <f ca="1" t="shared" ref="N712:R712" si="5308">RAND()</f>
        <v>0.628394639465887</v>
      </c>
      <c r="O712" s="25">
        <f ca="1">IF(N712&lt;=('Ejercicio 3 - TIR'!$D$18-'Ejercicio 3 - TIR'!$C$18)/('Ejercicio 3 - TIR'!$E$18-'Ejercicio 3 - TIR'!$C$18),'Ejercicio 3 - TIR'!$C$18+SQRT(('Ejercicio 3 - TIR'!$E$18-'Ejercicio 3 - TIR'!$C$18)*('Ejercicio 3 - TIR'!$D$18-'Ejercicio 3 - TIR'!$C$18)*N712),'Ejercicio 3 - TIR'!$E$18-SQRT(('Ejercicio 3 - TIR'!$E$18-'Ejercicio 3 - TIR'!$C$18)*('Ejercicio 3 - TIR'!$E$18-'Ejercicio 3 - TIR'!$D$18)*(1-N712)))</f>
        <v>39708.7175218915</v>
      </c>
      <c r="P712" s="24">
        <f ca="1" t="shared" si="5308"/>
        <v>0.547001780865223</v>
      </c>
      <c r="Q712" s="26">
        <f ca="1">IF(P712&lt;=('Ejercicio 3 - TIR'!$D$22-'Ejercicio 3 - TIR'!$C$22)/('Ejercicio 3 - TIR'!$E$22-'Ejercicio 3 - TIR'!$C$22),'Ejercicio 3 - TIR'!$C$22+SQRT(('Ejercicio 3 - TIR'!$E$22-'Ejercicio 3 - TIR'!$C$22)*('Ejercicio 3 - TIR'!$D$22-'Ejercicio 3 - TIR'!$C$22)*P712),'Ejercicio 3 - TIR'!$E$22-SQRT(('Ejercicio 3 - TIR'!$E$22-'Ejercicio 3 - TIR'!$C$22)*('Ejercicio 3 - TIR'!$E$22-'Ejercicio 3 - TIR'!$D$22)*(1-P712)))</f>
        <v>0.151444846446874</v>
      </c>
      <c r="R712" s="24">
        <f ca="1" t="shared" si="5308"/>
        <v>0.890331697350111</v>
      </c>
      <c r="S712" s="26">
        <f ca="1">IF(R712&lt;=('Ejercicio 3 - TIR'!$D$23-'Ejercicio 3 - TIR'!$C$23)/('Ejercicio 3 - TIR'!$E$23-'Ejercicio 3 - TIR'!$C$23),'Ejercicio 3 - TIR'!$C$23+SQRT(('Ejercicio 3 - TIR'!$E$23-'Ejercicio 3 - TIR'!$C$23)*('Ejercicio 3 - TIR'!$D$23-'Ejercicio 3 - TIR'!$C$23)*R712),'Ejercicio 3 - TIR'!$E$23-SQRT(('Ejercicio 3 - TIR'!$E$23-'Ejercicio 3 - TIR'!$C$23)*('Ejercicio 3 - TIR'!$E$23-'Ejercicio 3 - TIR'!$D$23)*(1-R712)))</f>
        <v>0.165949984171902</v>
      </c>
      <c r="T712" s="24">
        <f ca="1" t="shared" ref="T712:X712" si="5309">RAND()</f>
        <v>0.712632021925103</v>
      </c>
      <c r="U712" s="26">
        <f ca="1">IF(T712&lt;=('Ejercicio 3 - TIR'!$D$24-'Ejercicio 3 - TIR'!$C$24)/('Ejercicio 3 - TIR'!$E$24-'Ejercicio 3 - TIR'!$C$24),'Ejercicio 3 - TIR'!$C$24+SQRT(('Ejercicio 3 - TIR'!$E$24-'Ejercicio 3 - TIR'!$C$24)*('Ejercicio 3 - TIR'!$D$24-'Ejercicio 3 - TIR'!$C$24)*T712),'Ejercicio 3 - TIR'!$E$24-SQRT(('Ejercicio 3 - TIR'!$E$24-'Ejercicio 3 - TIR'!$C$24)*('Ejercicio 3 - TIR'!$E$24-'Ejercicio 3 - TIR'!$D$24)*(1-T712)))</f>
        <v>0.19163399325584</v>
      </c>
      <c r="V712" s="24">
        <f ca="1" t="shared" si="5309"/>
        <v>0.246324867496938</v>
      </c>
      <c r="W712" s="26">
        <f ca="1">IF(V712&lt;=('Ejercicio 3 - TIR'!$D$25-'Ejercicio 3 - TIR'!$C$25)/('Ejercicio 3 - TIR'!$E$25-'Ejercicio 3 - TIR'!$C$25),'Ejercicio 3 - TIR'!$C$25+SQRT(('Ejercicio 3 - TIR'!$E$25-'Ejercicio 3 - TIR'!$C$25)*('Ejercicio 3 - TIR'!$D$25-'Ejercicio 3 - TIR'!$C$25)*V712),'Ejercicio 3 - TIR'!$E$25-SQRT(('Ejercicio 3 - TIR'!$E$25-'Ejercicio 3 - TIR'!$C$25)*('Ejercicio 3 - TIR'!$E$25-'Ejercicio 3 - TIR'!$D$25)*(1-V712)))</f>
        <v>0.198570266947347</v>
      </c>
      <c r="X712" s="24">
        <f ca="1" t="shared" si="5309"/>
        <v>0.137808220926081</v>
      </c>
      <c r="Y712" s="26">
        <f ca="1">IF(X712&lt;=('Ejercicio 3 - TIR'!$D$26-'Ejercicio 3 - TIR'!$C$26)/('Ejercicio 3 - TIR'!$E$26-'Ejercicio 3 - TIR'!$C$26),'Ejercicio 3 - TIR'!$C$26+SQRT(('Ejercicio 3 - TIR'!$E$26-'Ejercicio 3 - TIR'!$C$26)*('Ejercicio 3 - TIR'!$D$26-'Ejercicio 3 - TIR'!$C$26)*X712),'Ejercicio 3 - TIR'!$E$26-SQRT(('Ejercicio 3 - TIR'!$E$26-'Ejercicio 3 - TIR'!$C$26)*('Ejercicio 3 - TIR'!$E$26-'Ejercicio 3 - TIR'!$D$26)*(1-X712)))</f>
        <v>0.209289432249302</v>
      </c>
      <c r="Z712" s="24">
        <f ca="1" t="shared" si="5240"/>
        <v>1.15144484644687</v>
      </c>
      <c r="AA712" s="24">
        <f ca="1" t="shared" si="5241"/>
        <v>1.34252710048955</v>
      </c>
      <c r="AB712" s="24">
        <f ca="1" t="shared" si="5242"/>
        <v>1.59980092981055</v>
      </c>
      <c r="AC712" s="24">
        <f ca="1" t="shared" si="5243"/>
        <v>1.91747382750564</v>
      </c>
      <c r="AD712" s="24">
        <f ca="1" t="shared" si="5244"/>
        <v>2.31878083621719</v>
      </c>
      <c r="AE712" s="23">
        <f ca="1" t="shared" si="5245"/>
        <v>4494.05999539274</v>
      </c>
      <c r="AF712" s="23">
        <f ca="1" t="shared" si="5246"/>
        <v>5239.84918049574</v>
      </c>
      <c r="AG712" s="23">
        <f ca="1" t="shared" si="5247"/>
        <v>6243.98240301249</v>
      </c>
      <c r="AH712" s="23">
        <f ca="1" t="shared" si="5248"/>
        <v>7483.85165559321</v>
      </c>
      <c r="AI712" s="23">
        <f ca="1" t="shared" si="5249"/>
        <v>9050.14271963031</v>
      </c>
      <c r="AJ712" s="25">
        <f ca="1" t="shared" si="5250"/>
        <v>36878.8037462794</v>
      </c>
      <c r="AK712" s="25">
        <f ca="1" t="shared" si="5251"/>
        <v>55433.9735531869</v>
      </c>
      <c r="AL712" s="25">
        <f ca="1" t="shared" si="5252"/>
        <v>53475.186889225</v>
      </c>
      <c r="AM712" s="25">
        <f ca="1" t="shared" si="5253"/>
        <v>83303.8961509364</v>
      </c>
      <c r="AN712" s="25">
        <f ca="1" t="shared" si="5254"/>
        <v>92075.813220524</v>
      </c>
      <c r="AO712" s="25">
        <f ca="1">C712/'Ejercicio 3 - TIR'!$D$7</f>
        <v>17946.3471197418</v>
      </c>
      <c r="AP712" s="25">
        <f ca="1" t="shared" si="5255"/>
        <v>18932.4566265376</v>
      </c>
      <c r="AQ712" s="25">
        <f ca="1" t="shared" si="5256"/>
        <v>37487.626433445</v>
      </c>
      <c r="AR712" s="25">
        <f ca="1" t="shared" si="5257"/>
        <v>35528.8397694831</v>
      </c>
      <c r="AS712" s="25">
        <f ca="1" t="shared" si="5258"/>
        <v>65357.5490311946</v>
      </c>
      <c r="AT712" s="25">
        <f ca="1" t="shared" si="5259"/>
        <v>74129.4661007821</v>
      </c>
      <c r="AU712" s="25">
        <f ca="1">AP712*'Ejercicio 3 - TIR'!$D$5</f>
        <v>9466.22831326878</v>
      </c>
      <c r="AV712" s="25">
        <f ca="1">AQ712*'Ejercicio 3 - TIR'!$D$5</f>
        <v>18743.8132167225</v>
      </c>
      <c r="AW712" s="25">
        <f ca="1">AR712*'Ejercicio 3 - TIR'!$D$5</f>
        <v>17764.4198847416</v>
      </c>
      <c r="AX712" s="25">
        <f ca="1">AS712*'Ejercicio 3 - TIR'!$D$5</f>
        <v>32678.7745155973</v>
      </c>
      <c r="AY712" s="25">
        <f ca="1">AT712*'Ejercicio 3 - TIR'!$D$5</f>
        <v>37064.7330503911</v>
      </c>
      <c r="AZ712" s="25">
        <f ca="1" t="shared" ref="AZ712:BD712" si="5310">AJ712-AU712-AE712</f>
        <v>22918.5154376179</v>
      </c>
      <c r="BA712" s="25">
        <f ca="1" t="shared" si="5310"/>
        <v>31450.3111559686</v>
      </c>
      <c r="BB712" s="25">
        <f ca="1" t="shared" si="5310"/>
        <v>29466.7846014709</v>
      </c>
      <c r="BC712" s="25">
        <f ca="1" t="shared" si="5310"/>
        <v>43141.2699797459</v>
      </c>
      <c r="BD712" s="25">
        <f ca="1" t="shared" si="5310"/>
        <v>45960.9374505026</v>
      </c>
      <c r="BE712" s="25">
        <f ca="1" t="shared" ref="BE712:BI712" si="5311">AZ712/Z712</f>
        <v>19904.1365362308</v>
      </c>
      <c r="BF712" s="25">
        <f ca="1" t="shared" si="5311"/>
        <v>23426.2020815075</v>
      </c>
      <c r="BG712" s="25">
        <f ca="1" t="shared" si="5311"/>
        <v>18419.0320510443</v>
      </c>
      <c r="BH712" s="25">
        <f ca="1" t="shared" si="5311"/>
        <v>22499.0137340578</v>
      </c>
      <c r="BI712" s="25">
        <f ca="1" t="shared" si="5311"/>
        <v>19821.1649555817</v>
      </c>
      <c r="BJ712" s="25">
        <f ca="1" t="shared" si="5262"/>
        <v>68808.8134962225</v>
      </c>
      <c r="BK712" s="25">
        <f ca="1" t="shared" si="5263"/>
        <v>41613.645781359</v>
      </c>
      <c r="BL712" s="25">
        <f ca="1" t="shared" si="5264"/>
        <v>110422.459277582</v>
      </c>
      <c r="BM712" s="25">
        <f ca="1">BK712*'Ejercicio 3 - TIR'!$D$5</f>
        <v>20806.8228906795</v>
      </c>
      <c r="BN712" s="25">
        <f ca="1" t="shared" si="5265"/>
        <v>89615.6363869021</v>
      </c>
      <c r="BO712" s="25">
        <f ca="1" t="shared" si="5266"/>
        <v>38647.738926935</v>
      </c>
      <c r="BP712" s="25">
        <f ca="1" t="shared" si="5267"/>
        <v>-119406.300965773</v>
      </c>
      <c r="BQ712" s="25">
        <f ca="1" t="shared" ref="BQ712:BT712" si="5312">BE712</f>
        <v>19904.1365362308</v>
      </c>
      <c r="BR712" s="25">
        <f ca="1" t="shared" si="5312"/>
        <v>23426.2020815075</v>
      </c>
      <c r="BS712" s="25">
        <f ca="1" t="shared" si="5312"/>
        <v>18419.0320510443</v>
      </c>
      <c r="BT712" s="25">
        <f ca="1" t="shared" si="5312"/>
        <v>22499.0137340578</v>
      </c>
      <c r="BU712" s="25">
        <f ca="1" t="shared" si="5269"/>
        <v>58468.9038825166</v>
      </c>
      <c r="BV712" s="27">
        <f ca="1" t="shared" si="5270"/>
        <v>5.26431979148441</v>
      </c>
    </row>
    <row r="713" ht="15" customHeight="1" spans="1:74">
      <c r="A713" s="23">
        <v>712</v>
      </c>
      <c r="B713" s="24">
        <f ca="1" t="shared" ref="B713:F713" si="5313">RAND()</f>
        <v>0.962940504439429</v>
      </c>
      <c r="C713" s="25">
        <f ca="1">IF(B713&lt;=('Ejercicio 3 - TIR'!$D$13-'Ejercicio 3 - TIR'!$C$13)/('Ejercicio 3 - TIR'!$E$13-'Ejercicio 3 - TIR'!$C$13),'Ejercicio 3 - TIR'!$C$13+SQRT(('Ejercicio 3 - TIR'!$E$13-'Ejercicio 3 - TIR'!$C$13)*('Ejercicio 3 - TIR'!$D$13-'Ejercicio 3 - TIR'!$C$13)*B713),'Ejercicio 3 - TIR'!$E$13-SQRT(('Ejercicio 3 - TIR'!$E$13-'Ejercicio 3 - TIR'!$C$13)*('Ejercicio 3 - TIR'!$E$13-'Ejercicio 3 - TIR'!$D$13)*(1-B713)))</f>
        <v>93331.3123725365</v>
      </c>
      <c r="D713" s="24">
        <f ca="1" t="shared" si="5313"/>
        <v>0.92940021125156</v>
      </c>
      <c r="E713" s="25">
        <f ca="1">IF(D713&lt;=('Ejercicio 3 - TIR'!$D$14-'Ejercicio 3 - TIR'!$C$14)/('Ejercicio 3 - TIR'!$E$14-'Ejercicio 3 - TIR'!$C$14),'Ejercicio 3 - TIR'!$C$14+SQRT(('Ejercicio 3 - TIR'!$E$14-'Ejercicio 3 - TIR'!$C$14)*('Ejercicio 3 - TIR'!$D$14-'Ejercicio 3 - TIR'!$C$14)*D713),'Ejercicio 3 - TIR'!$E$14-SQRT(('Ejercicio 3 - TIR'!$E$14-'Ejercicio 3 - TIR'!$C$14)*('Ejercicio 3 - TIR'!$E$14-'Ejercicio 3 - TIR'!$D$14)*(1-D713)))</f>
        <v>36745.7768496512</v>
      </c>
      <c r="F713" s="24">
        <f ca="1" t="shared" si="5313"/>
        <v>0.184228863277738</v>
      </c>
      <c r="G713" s="25">
        <f ca="1">IF(F713&lt;=('Ejercicio 3 - TIR'!$D$18-'Ejercicio 3 - TIR'!$C$18)/('Ejercicio 3 - TIR'!$E$18-'Ejercicio 3 - TIR'!$C$18),'Ejercicio 3 - TIR'!$C$18+SQRT(('Ejercicio 3 - TIR'!$E$18-'Ejercicio 3 - TIR'!$C$18)*('Ejercicio 3 - TIR'!$D$18-'Ejercicio 3 - TIR'!$C$18)*F713),'Ejercicio 3 - TIR'!$E$18-SQRT(('Ejercicio 3 - TIR'!$E$18-'Ejercicio 3 - TIR'!$C$18)*('Ejercicio 3 - TIR'!$E$18-'Ejercicio 3 - TIR'!$D$18)*(1-F713)))</f>
        <v>35256.8364528165</v>
      </c>
      <c r="H713" s="24">
        <f ca="1" t="shared" ref="H713:L713" si="5314">RAND()</f>
        <v>0.467536591778777</v>
      </c>
      <c r="I713" s="25">
        <f ca="1">IF(H713&lt;=('Ejercicio 3 - TIR'!$D$18-'Ejercicio 3 - TIR'!$C$18)/('Ejercicio 3 - TIR'!$E$18-'Ejercicio 3 - TIR'!$C$18),'Ejercicio 3 - TIR'!$C$18+SQRT(('Ejercicio 3 - TIR'!$E$18-'Ejercicio 3 - TIR'!$C$18)*('Ejercicio 3 - TIR'!$D$18-'Ejercicio 3 - TIR'!$C$18)*H713),'Ejercicio 3 - TIR'!$E$18-SQRT(('Ejercicio 3 - TIR'!$E$18-'Ejercicio 3 - TIR'!$C$18)*('Ejercicio 3 - TIR'!$E$18-'Ejercicio 3 - TIR'!$D$18)*(1-H713)))</f>
        <v>38374.3948298857</v>
      </c>
      <c r="J713" s="24">
        <f ca="1" t="shared" si="5314"/>
        <v>0.206541622431288</v>
      </c>
      <c r="K713" s="25">
        <f ca="1">IF(J713&lt;=('Ejercicio 3 - TIR'!$D$18-'Ejercicio 3 - TIR'!$C$18)/('Ejercicio 3 - TIR'!$E$18-'Ejercicio 3 - TIR'!$C$18),'Ejercicio 3 - TIR'!$C$18+SQRT(('Ejercicio 3 - TIR'!$E$18-'Ejercicio 3 - TIR'!$C$18)*('Ejercicio 3 - TIR'!$D$18-'Ejercicio 3 - TIR'!$C$18)*J713),'Ejercicio 3 - TIR'!$E$18-SQRT(('Ejercicio 3 - TIR'!$E$18-'Ejercicio 3 - TIR'!$C$18)*('Ejercicio 3 - TIR'!$E$18-'Ejercicio 3 - TIR'!$D$18)*(1-J713)))</f>
        <v>35566.0797123912</v>
      </c>
      <c r="L713" s="24">
        <f ca="1" t="shared" si="5314"/>
        <v>0.1760982536805</v>
      </c>
      <c r="M713" s="25">
        <f ca="1">IF(L713&lt;=('Ejercicio 3 - TIR'!$D$18-'Ejercicio 3 - TIR'!$C$18)/('Ejercicio 3 - TIR'!$E$18-'Ejercicio 3 - TIR'!$C$18),'Ejercicio 3 - TIR'!$C$18+SQRT(('Ejercicio 3 - TIR'!$E$18-'Ejercicio 3 - TIR'!$C$18)*('Ejercicio 3 - TIR'!$D$18-'Ejercicio 3 - TIR'!$C$18)*L713),'Ejercicio 3 - TIR'!$E$18-SQRT(('Ejercicio 3 - TIR'!$E$18-'Ejercicio 3 - TIR'!$C$18)*('Ejercicio 3 - TIR'!$E$18-'Ejercicio 3 - TIR'!$D$18)*(1-L713)))</f>
        <v>35139.5270261061</v>
      </c>
      <c r="N713" s="24">
        <f ca="1" t="shared" ref="N713:R713" si="5315">RAND()</f>
        <v>0.826664605025555</v>
      </c>
      <c r="O713" s="25">
        <f ca="1">IF(N713&lt;=('Ejercicio 3 - TIR'!$D$18-'Ejercicio 3 - TIR'!$C$18)/('Ejercicio 3 - TIR'!$E$18-'Ejercicio 3 - TIR'!$C$18),'Ejercicio 3 - TIR'!$C$18+SQRT(('Ejercicio 3 - TIR'!$E$18-'Ejercicio 3 - TIR'!$C$18)*('Ejercicio 3 - TIR'!$D$18-'Ejercicio 3 - TIR'!$C$18)*N713),'Ejercicio 3 - TIR'!$E$18-SQRT(('Ejercicio 3 - TIR'!$E$18-'Ejercicio 3 - TIR'!$C$18)*('Ejercicio 3 - TIR'!$E$18-'Ejercicio 3 - TIR'!$D$18)*(1-N713)))</f>
        <v>41394.4272822361</v>
      </c>
      <c r="P713" s="24">
        <f ca="1" t="shared" si="5315"/>
        <v>0.480914744548622</v>
      </c>
      <c r="Q713" s="26">
        <f ca="1">IF(P713&lt;=('Ejercicio 3 - TIR'!$D$22-'Ejercicio 3 - TIR'!$C$22)/('Ejercicio 3 - TIR'!$E$22-'Ejercicio 3 - TIR'!$C$22),'Ejercicio 3 - TIR'!$C$22+SQRT(('Ejercicio 3 - TIR'!$E$22-'Ejercicio 3 - TIR'!$C$22)*('Ejercicio 3 - TIR'!$D$22-'Ejercicio 3 - TIR'!$C$22)*P713),'Ejercicio 3 - TIR'!$E$22-SQRT(('Ejercicio 3 - TIR'!$E$22-'Ejercicio 3 - TIR'!$C$22)*('Ejercicio 3 - TIR'!$E$22-'Ejercicio 3 - TIR'!$D$22)*(1-P713)))</f>
        <v>0.149421871799522</v>
      </c>
      <c r="R713" s="24">
        <f ca="1" t="shared" si="5315"/>
        <v>0.910591484373272</v>
      </c>
      <c r="S713" s="26">
        <f ca="1">IF(R713&lt;=('Ejercicio 3 - TIR'!$D$23-'Ejercicio 3 - TIR'!$C$23)/('Ejercicio 3 - TIR'!$E$23-'Ejercicio 3 - TIR'!$C$23),'Ejercicio 3 - TIR'!$C$23+SQRT(('Ejercicio 3 - TIR'!$E$23-'Ejercicio 3 - TIR'!$C$23)*('Ejercicio 3 - TIR'!$D$23-'Ejercicio 3 - TIR'!$C$23)*R713),'Ejercicio 3 - TIR'!$E$23-SQRT(('Ejercicio 3 - TIR'!$E$23-'Ejercicio 3 - TIR'!$C$23)*('Ejercicio 3 - TIR'!$E$23-'Ejercicio 3 - TIR'!$D$23)*(1-R713)))</f>
        <v>0.167313971144282</v>
      </c>
      <c r="T713" s="24">
        <f ca="1" t="shared" ref="T713:X713" si="5316">RAND()</f>
        <v>0.658573804636242</v>
      </c>
      <c r="U713" s="26">
        <f ca="1">IF(T713&lt;=('Ejercicio 3 - TIR'!$D$24-'Ejercicio 3 - TIR'!$C$24)/('Ejercicio 3 - TIR'!$E$24-'Ejercicio 3 - TIR'!$C$24),'Ejercicio 3 - TIR'!$C$24+SQRT(('Ejercicio 3 - TIR'!$E$24-'Ejercicio 3 - TIR'!$C$24)*('Ejercicio 3 - TIR'!$D$24-'Ejercicio 3 - TIR'!$C$24)*T713),'Ejercicio 3 - TIR'!$E$24-SQRT(('Ejercicio 3 - TIR'!$E$24-'Ejercicio 3 - TIR'!$C$24)*('Ejercicio 3 - TIR'!$E$24-'Ejercicio 3 - TIR'!$D$24)*(1-T713)))</f>
        <v>0.189080857919106</v>
      </c>
      <c r="V713" s="24">
        <f ca="1" t="shared" si="5316"/>
        <v>0.042691852672917</v>
      </c>
      <c r="W713" s="26">
        <f ca="1">IF(V713&lt;=('Ejercicio 3 - TIR'!$D$25-'Ejercicio 3 - TIR'!$C$25)/('Ejercicio 3 - TIR'!$E$25-'Ejercicio 3 - TIR'!$C$25),'Ejercicio 3 - TIR'!$C$25+SQRT(('Ejercicio 3 - TIR'!$E$25-'Ejercicio 3 - TIR'!$C$25)*('Ejercicio 3 - TIR'!$D$25-'Ejercicio 3 - TIR'!$C$25)*V713),'Ejercicio 3 - TIR'!$E$25-SQRT(('Ejercicio 3 - TIR'!$E$25-'Ejercicio 3 - TIR'!$C$25)*('Ejercicio 3 - TIR'!$E$25-'Ejercicio 3 - TIR'!$D$25)*(1-V713)))</f>
        <v>0.187731015052507</v>
      </c>
      <c r="X713" s="24">
        <f ca="1" t="shared" si="5316"/>
        <v>0.0628778251717494</v>
      </c>
      <c r="Y713" s="26">
        <f ca="1">IF(X713&lt;=('Ejercicio 3 - TIR'!$D$26-'Ejercicio 3 - TIR'!$C$26)/('Ejercicio 3 - TIR'!$E$26-'Ejercicio 3 - TIR'!$C$26),'Ejercicio 3 - TIR'!$C$26+SQRT(('Ejercicio 3 - TIR'!$E$26-'Ejercicio 3 - TIR'!$C$26)*('Ejercicio 3 - TIR'!$D$26-'Ejercicio 3 - TIR'!$C$26)*X713),'Ejercicio 3 - TIR'!$E$26-SQRT(('Ejercicio 3 - TIR'!$E$26-'Ejercicio 3 - TIR'!$C$26)*('Ejercicio 3 - TIR'!$E$26-'Ejercicio 3 - TIR'!$D$26)*(1-X713)))</f>
        <v>0.203029586638252</v>
      </c>
      <c r="Z713" s="24">
        <f ca="1" t="shared" si="5240"/>
        <v>1.14942187179952</v>
      </c>
      <c r="AA713" s="24">
        <f ca="1" t="shared" si="5241"/>
        <v>1.34173620969039</v>
      </c>
      <c r="AB713" s="24">
        <f ca="1" t="shared" si="5242"/>
        <v>1.59543284331978</v>
      </c>
      <c r="AC713" s="24">
        <f ca="1" t="shared" si="5243"/>
        <v>1.89494507044431</v>
      </c>
      <c r="AD713" s="24">
        <f ca="1" t="shared" si="5244"/>
        <v>2.27967498479881</v>
      </c>
      <c r="AE713" s="23">
        <f ca="1" t="shared" si="5245"/>
        <v>5490.62275760243</v>
      </c>
      <c r="AF713" s="23">
        <f ca="1" t="shared" si="5246"/>
        <v>6409.28065523207</v>
      </c>
      <c r="AG713" s="23">
        <f ca="1" t="shared" si="5247"/>
        <v>7621.15294016767</v>
      </c>
      <c r="AH713" s="23">
        <f ca="1" t="shared" si="5248"/>
        <v>9051.87971749574</v>
      </c>
      <c r="AI713" s="23">
        <f ca="1" t="shared" si="5249"/>
        <v>10889.6791148381</v>
      </c>
      <c r="AJ713" s="25">
        <f ca="1" t="shared" si="5250"/>
        <v>40524.978949326</v>
      </c>
      <c r="AK713" s="25">
        <f ca="1" t="shared" si="5251"/>
        <v>51488.3150682135</v>
      </c>
      <c r="AL713" s="25">
        <f ca="1" t="shared" si="5252"/>
        <v>56743.2916812784</v>
      </c>
      <c r="AM713" s="25">
        <f ca="1" t="shared" si="5253"/>
        <v>66587.4735158644</v>
      </c>
      <c r="AN713" s="25">
        <f ca="1" t="shared" si="5254"/>
        <v>94365.8403853872</v>
      </c>
      <c r="AO713" s="25">
        <f ca="1">C713/'Ejercicio 3 - TIR'!$D$7</f>
        <v>18666.2624745073</v>
      </c>
      <c r="AP713" s="25">
        <f ca="1" t="shared" si="5255"/>
        <v>21858.7164748187</v>
      </c>
      <c r="AQ713" s="25">
        <f ca="1" t="shared" si="5256"/>
        <v>32822.0525937062</v>
      </c>
      <c r="AR713" s="25">
        <f ca="1" t="shared" si="5257"/>
        <v>38077.0292067711</v>
      </c>
      <c r="AS713" s="25">
        <f ca="1" t="shared" si="5258"/>
        <v>47921.2110413571</v>
      </c>
      <c r="AT713" s="25">
        <f ca="1" t="shared" si="5259"/>
        <v>75699.5779108799</v>
      </c>
      <c r="AU713" s="25">
        <f ca="1">AP713*'Ejercicio 3 - TIR'!$D$5</f>
        <v>10929.3582374093</v>
      </c>
      <c r="AV713" s="25">
        <f ca="1">AQ713*'Ejercicio 3 - TIR'!$D$5</f>
        <v>16411.0262968531</v>
      </c>
      <c r="AW713" s="25">
        <f ca="1">AR713*'Ejercicio 3 - TIR'!$D$5</f>
        <v>19038.5146033855</v>
      </c>
      <c r="AX713" s="25">
        <f ca="1">AS713*'Ejercicio 3 - TIR'!$D$5</f>
        <v>23960.6055206786</v>
      </c>
      <c r="AY713" s="25">
        <f ca="1">AT713*'Ejercicio 3 - TIR'!$D$5</f>
        <v>37849.78895544</v>
      </c>
      <c r="AZ713" s="25">
        <f ca="1" t="shared" ref="AZ713:BD713" si="5317">AJ713-AU713-AE713</f>
        <v>24104.9979543142</v>
      </c>
      <c r="BA713" s="25">
        <f ca="1" t="shared" si="5317"/>
        <v>28668.0081161283</v>
      </c>
      <c r="BB713" s="25">
        <f ca="1" t="shared" si="5317"/>
        <v>30083.6241377252</v>
      </c>
      <c r="BC713" s="25">
        <f ca="1" t="shared" si="5317"/>
        <v>33574.9882776901</v>
      </c>
      <c r="BD713" s="25">
        <f ca="1" t="shared" si="5317"/>
        <v>45626.3723151092</v>
      </c>
      <c r="BE713" s="25">
        <f ca="1" t="shared" ref="BE713:BI713" si="5318">AZ713/Z713</f>
        <v>20971.4105375215</v>
      </c>
      <c r="BF713" s="25">
        <f ca="1" t="shared" si="5318"/>
        <v>21366.3519767</v>
      </c>
      <c r="BG713" s="25">
        <f ca="1" t="shared" si="5318"/>
        <v>18856.0892824088</v>
      </c>
      <c r="BH713" s="25">
        <f ca="1" t="shared" si="5318"/>
        <v>17718.1855038245</v>
      </c>
      <c r="BI713" s="25">
        <f ca="1" t="shared" si="5318"/>
        <v>20014.4198709694</v>
      </c>
      <c r="BJ713" s="25">
        <f ca="1" t="shared" si="5262"/>
        <v>83768.4282811493</v>
      </c>
      <c r="BK713" s="25">
        <f ca="1" t="shared" si="5263"/>
        <v>42553.0116228231</v>
      </c>
      <c r="BL713" s="25">
        <f ca="1" t="shared" si="5264"/>
        <v>126321.439903972</v>
      </c>
      <c r="BM713" s="25">
        <f ca="1">BK713*'Ejercicio 3 - TIR'!$D$5</f>
        <v>21276.5058114116</v>
      </c>
      <c r="BN713" s="25">
        <f ca="1" t="shared" si="5265"/>
        <v>105044.934092561</v>
      </c>
      <c r="BO713" s="25">
        <f ca="1" t="shared" si="5266"/>
        <v>46078.9080869049</v>
      </c>
      <c r="BP713" s="25">
        <f ca="1" t="shared" si="5267"/>
        <v>-130077.089222188</v>
      </c>
      <c r="BQ713" s="25">
        <f ca="1" t="shared" ref="BQ713:BT713" si="5319">BE713</f>
        <v>20971.4105375215</v>
      </c>
      <c r="BR713" s="25">
        <f ca="1" t="shared" si="5319"/>
        <v>21366.3519767</v>
      </c>
      <c r="BS713" s="25">
        <f ca="1" t="shared" si="5319"/>
        <v>18856.0892824088</v>
      </c>
      <c r="BT713" s="25">
        <f ca="1" t="shared" si="5319"/>
        <v>17718.1855038245</v>
      </c>
      <c r="BU713" s="25">
        <f ca="1" t="shared" si="5269"/>
        <v>66093.3279578742</v>
      </c>
      <c r="BV713" s="27">
        <f ca="1" t="shared" si="5270"/>
        <v>3.09741272377775</v>
      </c>
    </row>
    <row r="714" ht="15" customHeight="1" spans="1:74">
      <c r="A714" s="23">
        <v>713</v>
      </c>
      <c r="B714" s="24">
        <f ca="1" t="shared" ref="B714:F714" si="5320">RAND()</f>
        <v>0.0993858813694564</v>
      </c>
      <c r="C714" s="25">
        <f ca="1">IF(B714&lt;=('Ejercicio 3 - TIR'!$D$13-'Ejercicio 3 - TIR'!$C$13)/('Ejercicio 3 - TIR'!$E$13-'Ejercicio 3 - TIR'!$C$13),'Ejercicio 3 - TIR'!$C$13+SQRT(('Ejercicio 3 - TIR'!$E$13-'Ejercicio 3 - TIR'!$C$13)*('Ejercicio 3 - TIR'!$D$13-'Ejercicio 3 - TIR'!$C$13)*B714),'Ejercicio 3 - TIR'!$E$13-SQRT(('Ejercicio 3 - TIR'!$E$13-'Ejercicio 3 - TIR'!$C$13)*('Ejercicio 3 - TIR'!$E$13-'Ejercicio 3 - TIR'!$D$13)*(1-B714)))</f>
        <v>66305.1052765027</v>
      </c>
      <c r="D714" s="24">
        <f ca="1" t="shared" si="5320"/>
        <v>0.947935752161924</v>
      </c>
      <c r="E714" s="25">
        <f ca="1">IF(D714&lt;=('Ejercicio 3 - TIR'!$D$14-'Ejercicio 3 - TIR'!$C$14)/('Ejercicio 3 - TIR'!$E$14-'Ejercicio 3 - TIR'!$C$14),'Ejercicio 3 - TIR'!$C$14+SQRT(('Ejercicio 3 - TIR'!$E$14-'Ejercicio 3 - TIR'!$C$14)*('Ejercicio 3 - TIR'!$D$14-'Ejercicio 3 - TIR'!$C$14)*D714),'Ejercicio 3 - TIR'!$E$14-SQRT(('Ejercicio 3 - TIR'!$E$14-'Ejercicio 3 - TIR'!$C$14)*('Ejercicio 3 - TIR'!$E$14-'Ejercicio 3 - TIR'!$D$14)*(1-D714)))</f>
        <v>37205.4271926265</v>
      </c>
      <c r="F714" s="24">
        <f ca="1" t="shared" si="5320"/>
        <v>0.769463826063755</v>
      </c>
      <c r="G714" s="25">
        <f ca="1">IF(F714&lt;=('Ejercicio 3 - TIR'!$D$18-'Ejercicio 3 - TIR'!$C$18)/('Ejercicio 3 - TIR'!$E$18-'Ejercicio 3 - TIR'!$C$18),'Ejercicio 3 - TIR'!$C$18+SQRT(('Ejercicio 3 - TIR'!$E$18-'Ejercicio 3 - TIR'!$C$18)*('Ejercicio 3 - TIR'!$D$18-'Ejercicio 3 - TIR'!$C$18)*F714),'Ejercicio 3 - TIR'!$E$18-SQRT(('Ejercicio 3 - TIR'!$E$18-'Ejercicio 3 - TIR'!$C$18)*('Ejercicio 3 - TIR'!$E$18-'Ejercicio 3 - TIR'!$D$18)*(1-F714)))</f>
        <v>40841.849804875</v>
      </c>
      <c r="H714" s="24">
        <f ca="1" t="shared" ref="H714:L714" si="5321">RAND()</f>
        <v>0.408535422593765</v>
      </c>
      <c r="I714" s="25">
        <f ca="1">IF(H714&lt;=('Ejercicio 3 - TIR'!$D$18-'Ejercicio 3 - TIR'!$C$18)/('Ejercicio 3 - TIR'!$E$18-'Ejercicio 3 - TIR'!$C$18),'Ejercicio 3 - TIR'!$C$18+SQRT(('Ejercicio 3 - TIR'!$E$18-'Ejercicio 3 - TIR'!$C$18)*('Ejercicio 3 - TIR'!$D$18-'Ejercicio 3 - TIR'!$C$18)*H714),'Ejercicio 3 - TIR'!$E$18-SQRT(('Ejercicio 3 - TIR'!$E$18-'Ejercicio 3 - TIR'!$C$18)*('Ejercicio 3 - TIR'!$E$18-'Ejercicio 3 - TIR'!$D$18)*(1-H714)))</f>
        <v>37828.1743330782</v>
      </c>
      <c r="J714" s="24">
        <f ca="1" t="shared" si="5321"/>
        <v>0.874872088882018</v>
      </c>
      <c r="K714" s="25">
        <f ca="1">IF(J714&lt;=('Ejercicio 3 - TIR'!$D$18-'Ejercicio 3 - TIR'!$C$18)/('Ejercicio 3 - TIR'!$E$18-'Ejercicio 3 - TIR'!$C$18),'Ejercicio 3 - TIR'!$C$18+SQRT(('Ejercicio 3 - TIR'!$E$18-'Ejercicio 3 - TIR'!$C$18)*('Ejercicio 3 - TIR'!$D$18-'Ejercicio 3 - TIR'!$C$18)*J714),'Ejercicio 3 - TIR'!$E$18-SQRT(('Ejercicio 3 - TIR'!$E$18-'Ejercicio 3 - TIR'!$C$18)*('Ejercicio 3 - TIR'!$E$18-'Ejercicio 3 - TIR'!$D$18)*(1-J714)))</f>
        <v>41936.5716372259</v>
      </c>
      <c r="L714" s="24">
        <f ca="1" t="shared" si="5321"/>
        <v>0.140656667784812</v>
      </c>
      <c r="M714" s="25">
        <f ca="1">IF(L714&lt;=('Ejercicio 3 - TIR'!$D$18-'Ejercicio 3 - TIR'!$C$18)/('Ejercicio 3 - TIR'!$E$18-'Ejercicio 3 - TIR'!$C$18),'Ejercicio 3 - TIR'!$C$18+SQRT(('Ejercicio 3 - TIR'!$E$18-'Ejercicio 3 - TIR'!$C$18)*('Ejercicio 3 - TIR'!$D$18-'Ejercicio 3 - TIR'!$C$18)*L714),'Ejercicio 3 - TIR'!$E$18-SQRT(('Ejercicio 3 - TIR'!$E$18-'Ejercicio 3 - TIR'!$C$18)*('Ejercicio 3 - TIR'!$E$18-'Ejercicio 3 - TIR'!$D$18)*(1-L714)))</f>
        <v>34593.3103713685</v>
      </c>
      <c r="N714" s="24">
        <f ca="1" t="shared" ref="N714:R714" si="5322">RAND()</f>
        <v>0.441983034679859</v>
      </c>
      <c r="O714" s="25">
        <f ca="1">IF(N714&lt;=('Ejercicio 3 - TIR'!$D$18-'Ejercicio 3 - TIR'!$C$18)/('Ejercicio 3 - TIR'!$E$18-'Ejercicio 3 - TIR'!$C$18),'Ejercicio 3 - TIR'!$C$18+SQRT(('Ejercicio 3 - TIR'!$E$18-'Ejercicio 3 - TIR'!$C$18)*('Ejercicio 3 - TIR'!$D$18-'Ejercicio 3 - TIR'!$C$18)*N714),'Ejercicio 3 - TIR'!$E$18-SQRT(('Ejercicio 3 - TIR'!$E$18-'Ejercicio 3 - TIR'!$C$18)*('Ejercicio 3 - TIR'!$E$18-'Ejercicio 3 - TIR'!$D$18)*(1-N714)))</f>
        <v>38142.3249260871</v>
      </c>
      <c r="P714" s="24">
        <f ca="1" t="shared" si="5322"/>
        <v>0.104448146485368</v>
      </c>
      <c r="Q714" s="26">
        <f ca="1">IF(P714&lt;=('Ejercicio 3 - TIR'!$D$22-'Ejercicio 3 - TIR'!$C$22)/('Ejercicio 3 - TIR'!$E$22-'Ejercicio 3 - TIR'!$C$22),'Ejercicio 3 - TIR'!$C$22+SQRT(('Ejercicio 3 - TIR'!$E$22-'Ejercicio 3 - TIR'!$C$22)*('Ejercicio 3 - TIR'!$D$22-'Ejercicio 3 - TIR'!$C$22)*P714),'Ejercicio 3 - TIR'!$E$22-SQRT(('Ejercicio 3 - TIR'!$E$22-'Ejercicio 3 - TIR'!$C$22)*('Ejercicio 3 - TIR'!$E$22-'Ejercicio 3 - TIR'!$D$22)*(1-P714)))</f>
        <v>0.133711552197824</v>
      </c>
      <c r="R714" s="24">
        <f ca="1" t="shared" si="5322"/>
        <v>0.208764318099221</v>
      </c>
      <c r="S714" s="26">
        <f ca="1">IF(R714&lt;=('Ejercicio 3 - TIR'!$D$23-'Ejercicio 3 - TIR'!$C$23)/('Ejercicio 3 - TIR'!$E$23-'Ejercicio 3 - TIR'!$C$23),'Ejercicio 3 - TIR'!$C$23+SQRT(('Ejercicio 3 - TIR'!$E$23-'Ejercicio 3 - TIR'!$C$23)*('Ejercicio 3 - TIR'!$D$23-'Ejercicio 3 - TIR'!$C$23)*R714),'Ejercicio 3 - TIR'!$E$23-SQRT(('Ejercicio 3 - TIR'!$E$23-'Ejercicio 3 - TIR'!$C$23)*('Ejercicio 3 - TIR'!$E$23-'Ejercicio 3 - TIR'!$D$23)*(1-R714)))</f>
        <v>0.139384936744251</v>
      </c>
      <c r="T714" s="24">
        <f ca="1" t="shared" ref="T714:X714" si="5323">RAND()</f>
        <v>0.232926069009623</v>
      </c>
      <c r="U714" s="26">
        <f ca="1">IF(T714&lt;=('Ejercicio 3 - TIR'!$D$24-'Ejercicio 3 - TIR'!$C$24)/('Ejercicio 3 - TIR'!$E$24-'Ejercicio 3 - TIR'!$C$24),'Ejercicio 3 - TIR'!$C$24+SQRT(('Ejercicio 3 - TIR'!$E$24-'Ejercicio 3 - TIR'!$C$24)*('Ejercicio 3 - TIR'!$D$24-'Ejercicio 3 - TIR'!$C$24)*T714),'Ejercicio 3 - TIR'!$E$24-SQRT(('Ejercicio 3 - TIR'!$E$24-'Ejercicio 3 - TIR'!$C$24)*('Ejercicio 3 - TIR'!$E$24-'Ejercicio 3 - TIR'!$D$24)*(1-T714)))</f>
        <v>0.172116616941119</v>
      </c>
      <c r="V714" s="24">
        <f ca="1" t="shared" si="5323"/>
        <v>0.178687782528317</v>
      </c>
      <c r="W714" s="26">
        <f ca="1">IF(V714&lt;=('Ejercicio 3 - TIR'!$D$25-'Ejercicio 3 - TIR'!$C$25)/('Ejercicio 3 - TIR'!$E$25-'Ejercicio 3 - TIR'!$C$25),'Ejercicio 3 - TIR'!$C$25+SQRT(('Ejercicio 3 - TIR'!$E$25-'Ejercicio 3 - TIR'!$C$25)*('Ejercicio 3 - TIR'!$D$25-'Ejercicio 3 - TIR'!$C$25)*V714),'Ejercicio 3 - TIR'!$E$25-SQRT(('Ejercicio 3 - TIR'!$E$25-'Ejercicio 3 - TIR'!$C$25)*('Ejercicio 3 - TIR'!$E$25-'Ejercicio 3 - TIR'!$D$25)*(1-V714)))</f>
        <v>0.195816538671266</v>
      </c>
      <c r="X714" s="24">
        <f ca="1" t="shared" si="5323"/>
        <v>0.0316096671399293</v>
      </c>
      <c r="Y714" s="26">
        <f ca="1">IF(X714&lt;=('Ejercicio 3 - TIR'!$D$26-'Ejercicio 3 - TIR'!$C$26)/('Ejercicio 3 - TIR'!$E$26-'Ejercicio 3 - TIR'!$C$26),'Ejercicio 3 - TIR'!$C$26+SQRT(('Ejercicio 3 - TIR'!$E$26-'Ejercicio 3 - TIR'!$C$26)*('Ejercicio 3 - TIR'!$D$26-'Ejercicio 3 - TIR'!$C$26)*X714),'Ejercicio 3 - TIR'!$E$26-SQRT(('Ejercicio 3 - TIR'!$E$26-'Ejercicio 3 - TIR'!$C$26)*('Ejercicio 3 - TIR'!$E$26-'Ejercicio 3 - TIR'!$D$26)*(1-X714)))</f>
        <v>0.199238295366452</v>
      </c>
      <c r="Z714" s="24">
        <f ca="1" t="shared" si="5240"/>
        <v>1.13371155219782</v>
      </c>
      <c r="AA714" s="24">
        <f ca="1" t="shared" si="5241"/>
        <v>1.29173386518714</v>
      </c>
      <c r="AB714" s="24">
        <f ca="1" t="shared" si="5242"/>
        <v>1.51406272805143</v>
      </c>
      <c r="AC714" s="24">
        <f ca="1" t="shared" si="5243"/>
        <v>1.81054125078964</v>
      </c>
      <c r="AD714" s="24">
        <f ca="1" t="shared" si="5244"/>
        <v>2.17127040328761</v>
      </c>
      <c r="AE714" s="23">
        <f ca="1" t="shared" si="5245"/>
        <v>4974.79542010923</v>
      </c>
      <c r="AF714" s="23">
        <f ca="1" t="shared" si="5246"/>
        <v>5668.20696505675</v>
      </c>
      <c r="AG714" s="23">
        <f ca="1" t="shared" si="5247"/>
        <v>6643.7995720044</v>
      </c>
      <c r="AH714" s="23">
        <f ca="1" t="shared" si="5248"/>
        <v>7944.76540781994</v>
      </c>
      <c r="AI714" s="23">
        <f ca="1" t="shared" si="5249"/>
        <v>9527.66692476034</v>
      </c>
      <c r="AJ714" s="25">
        <f ca="1" t="shared" si="5250"/>
        <v>46302.8769369152</v>
      </c>
      <c r="AK714" s="25">
        <f ca="1" t="shared" si="5251"/>
        <v>48863.9338442403</v>
      </c>
      <c r="AL714" s="25">
        <f ca="1" t="shared" si="5252"/>
        <v>63494.6000581826</v>
      </c>
      <c r="AM714" s="25">
        <f ca="1" t="shared" si="5253"/>
        <v>62632.6154287317</v>
      </c>
      <c r="AN714" s="25">
        <f ca="1" t="shared" si="5254"/>
        <v>82817.3012245921</v>
      </c>
      <c r="AO714" s="25">
        <f ca="1">C714/'Ejercicio 3 - TIR'!$D$7</f>
        <v>13261.0210553005</v>
      </c>
      <c r="AP714" s="25">
        <f ca="1" t="shared" si="5255"/>
        <v>33041.8558816147</v>
      </c>
      <c r="AQ714" s="25">
        <f ca="1" t="shared" si="5256"/>
        <v>35602.9127889397</v>
      </c>
      <c r="AR714" s="25">
        <f ca="1" t="shared" si="5257"/>
        <v>50233.579002882</v>
      </c>
      <c r="AS714" s="25">
        <f ca="1" t="shared" si="5258"/>
        <v>49371.5943734312</v>
      </c>
      <c r="AT714" s="25">
        <f ca="1" t="shared" si="5259"/>
        <v>69556.2801692915</v>
      </c>
      <c r="AU714" s="25">
        <f ca="1">AP714*'Ejercicio 3 - TIR'!$D$5</f>
        <v>16520.9279408073</v>
      </c>
      <c r="AV714" s="25">
        <f ca="1">AQ714*'Ejercicio 3 - TIR'!$D$5</f>
        <v>17801.4563944699</v>
      </c>
      <c r="AW714" s="25">
        <f ca="1">AR714*'Ejercicio 3 - TIR'!$D$5</f>
        <v>25116.789501441</v>
      </c>
      <c r="AX714" s="25">
        <f ca="1">AS714*'Ejercicio 3 - TIR'!$D$5</f>
        <v>24685.7971867156</v>
      </c>
      <c r="AY714" s="25">
        <f ca="1">AT714*'Ejercicio 3 - TIR'!$D$5</f>
        <v>34778.1400846458</v>
      </c>
      <c r="AZ714" s="25">
        <f ca="1" t="shared" ref="AZ714:BD714" si="5324">AJ714-AU714-AE714</f>
        <v>24807.1535759986</v>
      </c>
      <c r="BA714" s="25">
        <f ca="1" t="shared" si="5324"/>
        <v>25394.2704847137</v>
      </c>
      <c r="BB714" s="25">
        <f ca="1" t="shared" si="5324"/>
        <v>31734.0109847371</v>
      </c>
      <c r="BC714" s="25">
        <f ca="1" t="shared" si="5324"/>
        <v>30002.0528341962</v>
      </c>
      <c r="BD714" s="25">
        <f ca="1" t="shared" si="5324"/>
        <v>38511.494215186</v>
      </c>
      <c r="BE714" s="25">
        <f ca="1" t="shared" ref="BE714:BI714" si="5325">AZ714/Z714</f>
        <v>21881.3626163615</v>
      </c>
      <c r="BF714" s="25">
        <f ca="1" t="shared" si="5325"/>
        <v>19659.0576194537</v>
      </c>
      <c r="BG714" s="25">
        <f ca="1" t="shared" si="5325"/>
        <v>20959.5087421366</v>
      </c>
      <c r="BH714" s="25">
        <f ca="1" t="shared" si="5325"/>
        <v>16570.7645827519</v>
      </c>
      <c r="BI714" s="25">
        <f ca="1" t="shared" si="5325"/>
        <v>17736.8485089992</v>
      </c>
      <c r="BJ714" s="25">
        <f ca="1" t="shared" si="5262"/>
        <v>80783.0429050219</v>
      </c>
      <c r="BK714" s="25">
        <f ca="1" t="shared" si="5263"/>
        <v>28793.2625347479</v>
      </c>
      <c r="BL714" s="25">
        <f ca="1" t="shared" si="5264"/>
        <v>109576.30543977</v>
      </c>
      <c r="BM714" s="25">
        <f ca="1">BK714*'Ejercicio 3 - TIR'!$D$5</f>
        <v>14396.6312673739</v>
      </c>
      <c r="BN714" s="25">
        <f ca="1" t="shared" si="5265"/>
        <v>95179.6741723958</v>
      </c>
      <c r="BO714" s="25">
        <f ca="1" t="shared" si="5266"/>
        <v>43835.9377202768</v>
      </c>
      <c r="BP714" s="25">
        <f ca="1" t="shared" si="5267"/>
        <v>-103510.532469129</v>
      </c>
      <c r="BQ714" s="25">
        <f ca="1" t="shared" ref="BQ714:BT714" si="5326">BE714</f>
        <v>21881.3626163615</v>
      </c>
      <c r="BR714" s="25">
        <f ca="1" t="shared" si="5326"/>
        <v>19659.0576194537</v>
      </c>
      <c r="BS714" s="25">
        <f ca="1" t="shared" si="5326"/>
        <v>20959.5087421366</v>
      </c>
      <c r="BT714" s="25">
        <f ca="1" t="shared" si="5326"/>
        <v>16570.7645827519</v>
      </c>
      <c r="BU714" s="25">
        <f ca="1" t="shared" si="5269"/>
        <v>61572.786229276</v>
      </c>
      <c r="BV714" s="27">
        <f ca="1" t="shared" si="5270"/>
        <v>9.33149721194548</v>
      </c>
    </row>
    <row r="715" ht="15" customHeight="1" spans="1:74">
      <c r="A715" s="23">
        <v>714</v>
      </c>
      <c r="B715" s="24">
        <f ca="1" t="shared" ref="B715:F715" si="5327">RAND()</f>
        <v>0.00209986053258593</v>
      </c>
      <c r="C715" s="25">
        <f ca="1">IF(B715&lt;=('Ejercicio 3 - TIR'!$D$13-'Ejercicio 3 - TIR'!$C$13)/('Ejercicio 3 - TIR'!$E$13-'Ejercicio 3 - TIR'!$C$13),'Ejercicio 3 - TIR'!$C$13+SQRT(('Ejercicio 3 - TIR'!$E$13-'Ejercicio 3 - TIR'!$C$13)*('Ejercicio 3 - TIR'!$D$13-'Ejercicio 3 - TIR'!$C$13)*B715),'Ejercicio 3 - TIR'!$E$13-SQRT(('Ejercicio 3 - TIR'!$E$13-'Ejercicio 3 - TIR'!$C$13)*('Ejercicio 3 - TIR'!$E$13-'Ejercicio 3 - TIR'!$D$13)*(1-B715)))</f>
        <v>60916.484704201</v>
      </c>
      <c r="D715" s="24">
        <f ca="1" t="shared" si="5327"/>
        <v>0.0868980675542097</v>
      </c>
      <c r="E715" s="25">
        <f ca="1">IF(D715&lt;=('Ejercicio 3 - TIR'!$D$14-'Ejercicio 3 - TIR'!$C$14)/('Ejercicio 3 - TIR'!$E$14-'Ejercicio 3 - TIR'!$C$14),'Ejercicio 3 - TIR'!$C$14+SQRT(('Ejercicio 3 - TIR'!$E$14-'Ejercicio 3 - TIR'!$C$14)*('Ejercicio 3 - TIR'!$D$14-'Ejercicio 3 - TIR'!$C$14)*D715),'Ejercicio 3 - TIR'!$E$14-SQRT(('Ejercicio 3 - TIR'!$E$14-'Ejercicio 3 - TIR'!$C$14)*('Ejercicio 3 - TIR'!$E$14-'Ejercicio 3 - TIR'!$D$14)*(1-D715)))</f>
        <v>27552.9110964869</v>
      </c>
      <c r="F715" s="24">
        <f ca="1" t="shared" si="5327"/>
        <v>0.735248505298985</v>
      </c>
      <c r="G715" s="25">
        <f ca="1">IF(F715&lt;=('Ejercicio 3 - TIR'!$D$18-'Ejercicio 3 - TIR'!$C$18)/('Ejercicio 3 - TIR'!$E$18-'Ejercicio 3 - TIR'!$C$18),'Ejercicio 3 - TIR'!$C$18+SQRT(('Ejercicio 3 - TIR'!$E$18-'Ejercicio 3 - TIR'!$C$18)*('Ejercicio 3 - TIR'!$D$18-'Ejercicio 3 - TIR'!$C$18)*F715),'Ejercicio 3 - TIR'!$E$18-SQRT(('Ejercicio 3 - TIR'!$E$18-'Ejercicio 3 - TIR'!$C$18)*('Ejercicio 3 - TIR'!$E$18-'Ejercicio 3 - TIR'!$D$18)*(1-F715)))</f>
        <v>40543.9521880285</v>
      </c>
      <c r="H715" s="24">
        <f ca="1" t="shared" ref="H715:L715" si="5328">RAND()</f>
        <v>0.859420559563225</v>
      </c>
      <c r="I715" s="25">
        <f ca="1">IF(H715&lt;=('Ejercicio 3 - TIR'!$D$18-'Ejercicio 3 - TIR'!$C$18)/('Ejercicio 3 - TIR'!$E$18-'Ejercicio 3 - TIR'!$C$18),'Ejercicio 3 - TIR'!$C$18+SQRT(('Ejercicio 3 - TIR'!$E$18-'Ejercicio 3 - TIR'!$C$18)*('Ejercicio 3 - TIR'!$D$18-'Ejercicio 3 - TIR'!$C$18)*H715),'Ejercicio 3 - TIR'!$E$18-SQRT(('Ejercicio 3 - TIR'!$E$18-'Ejercicio 3 - TIR'!$C$18)*('Ejercicio 3 - TIR'!$E$18-'Ejercicio 3 - TIR'!$D$18)*(1-H715)))</f>
        <v>41752.9308549466</v>
      </c>
      <c r="J715" s="24">
        <f ca="1" t="shared" si="5328"/>
        <v>0.481884114262221</v>
      </c>
      <c r="K715" s="25">
        <f ca="1">IF(J715&lt;=('Ejercicio 3 - TIR'!$D$18-'Ejercicio 3 - TIR'!$C$18)/('Ejercicio 3 - TIR'!$E$18-'Ejercicio 3 - TIR'!$C$18),'Ejercicio 3 - TIR'!$C$18+SQRT(('Ejercicio 3 - TIR'!$E$18-'Ejercicio 3 - TIR'!$C$18)*('Ejercicio 3 - TIR'!$D$18-'Ejercicio 3 - TIR'!$C$18)*J715),'Ejercicio 3 - TIR'!$E$18-SQRT(('Ejercicio 3 - TIR'!$E$18-'Ejercicio 3 - TIR'!$C$18)*('Ejercicio 3 - TIR'!$E$18-'Ejercicio 3 - TIR'!$D$18)*(1-J715)))</f>
        <v>38501.9184387603</v>
      </c>
      <c r="L715" s="24">
        <f ca="1" t="shared" si="5328"/>
        <v>0.126334680726244</v>
      </c>
      <c r="M715" s="25">
        <f ca="1">IF(L715&lt;=('Ejercicio 3 - TIR'!$D$18-'Ejercicio 3 - TIR'!$C$18)/('Ejercicio 3 - TIR'!$E$18-'Ejercicio 3 - TIR'!$C$18),'Ejercicio 3 - TIR'!$C$18+SQRT(('Ejercicio 3 - TIR'!$E$18-'Ejercicio 3 - TIR'!$C$18)*('Ejercicio 3 - TIR'!$D$18-'Ejercicio 3 - TIR'!$C$18)*L715),'Ejercicio 3 - TIR'!$E$18-SQRT(('Ejercicio 3 - TIR'!$E$18-'Ejercicio 3 - TIR'!$C$18)*('Ejercicio 3 - TIR'!$E$18-'Ejercicio 3 - TIR'!$D$18)*(1-L715)))</f>
        <v>34353.1829859238</v>
      </c>
      <c r="N715" s="24">
        <f ca="1" t="shared" ref="N715:R715" si="5329">RAND()</f>
        <v>0.752129920304488</v>
      </c>
      <c r="O715" s="25">
        <f ca="1">IF(N715&lt;=('Ejercicio 3 - TIR'!$D$18-'Ejercicio 3 - TIR'!$C$18)/('Ejercicio 3 - TIR'!$E$18-'Ejercicio 3 - TIR'!$C$18),'Ejercicio 3 - TIR'!$C$18+SQRT(('Ejercicio 3 - TIR'!$E$18-'Ejercicio 3 - TIR'!$C$18)*('Ejercicio 3 - TIR'!$D$18-'Ejercicio 3 - TIR'!$C$18)*N715),'Ejercicio 3 - TIR'!$E$18-SQRT(('Ejercicio 3 - TIR'!$E$18-'Ejercicio 3 - TIR'!$C$18)*('Ejercicio 3 - TIR'!$E$18-'Ejercicio 3 - TIR'!$D$18)*(1-N715)))</f>
        <v>40688.3580880176</v>
      </c>
      <c r="P715" s="24">
        <f ca="1" t="shared" si="5329"/>
        <v>0.176240554970635</v>
      </c>
      <c r="Q715" s="26">
        <f ca="1">IF(P715&lt;=('Ejercicio 3 - TIR'!$D$22-'Ejercicio 3 - TIR'!$C$22)/('Ejercicio 3 - TIR'!$E$22-'Ejercicio 3 - TIR'!$C$22),'Ejercicio 3 - TIR'!$C$22+SQRT(('Ejercicio 3 - TIR'!$E$22-'Ejercicio 3 - TIR'!$C$22)*('Ejercicio 3 - TIR'!$D$22-'Ejercicio 3 - TIR'!$C$22)*P715),'Ejercicio 3 - TIR'!$E$22-SQRT(('Ejercicio 3 - TIR'!$E$22-'Ejercicio 3 - TIR'!$C$22)*('Ejercicio 3 - TIR'!$E$22-'Ejercicio 3 - TIR'!$D$22)*(1-P715)))</f>
        <v>0.137811035875185</v>
      </c>
      <c r="R715" s="24">
        <f ca="1" t="shared" si="5329"/>
        <v>0.777061272247378</v>
      </c>
      <c r="S715" s="26">
        <f ca="1">IF(R715&lt;=('Ejercicio 3 - TIR'!$D$23-'Ejercicio 3 - TIR'!$C$23)/('Ejercicio 3 - TIR'!$E$23-'Ejercicio 3 - TIR'!$C$23),'Ejercicio 3 - TIR'!$C$23+SQRT(('Ejercicio 3 - TIR'!$E$23-'Ejercicio 3 - TIR'!$C$23)*('Ejercicio 3 - TIR'!$D$23-'Ejercicio 3 - TIR'!$C$23)*R715),'Ejercicio 3 - TIR'!$E$23-SQRT(('Ejercicio 3 - TIR'!$E$23-'Ejercicio 3 - TIR'!$C$23)*('Ejercicio 3 - TIR'!$E$23-'Ejercicio 3 - TIR'!$D$23)*(1-R715)))</f>
        <v>0.159967783199188</v>
      </c>
      <c r="T715" s="24">
        <f ca="1" t="shared" ref="T715:X715" si="5330">RAND()</f>
        <v>0.238884574434367</v>
      </c>
      <c r="U715" s="26">
        <f ca="1">IF(T715&lt;=('Ejercicio 3 - TIR'!$D$24-'Ejercicio 3 - TIR'!$C$24)/('Ejercicio 3 - TIR'!$E$24-'Ejercicio 3 - TIR'!$C$24),'Ejercicio 3 - TIR'!$C$24+SQRT(('Ejercicio 3 - TIR'!$E$24-'Ejercicio 3 - TIR'!$C$24)*('Ejercicio 3 - TIR'!$D$24-'Ejercicio 3 - TIR'!$C$24)*T715),'Ejercicio 3 - TIR'!$E$24-SQRT(('Ejercicio 3 - TIR'!$E$24-'Ejercicio 3 - TIR'!$C$24)*('Ejercicio 3 - TIR'!$E$24-'Ejercicio 3 - TIR'!$D$24)*(1-T715)))</f>
        <v>0.172397714309995</v>
      </c>
      <c r="V715" s="24">
        <f ca="1" t="shared" si="5330"/>
        <v>0.183407823210843</v>
      </c>
      <c r="W715" s="26">
        <f ca="1">IF(V715&lt;=('Ejercicio 3 - TIR'!$D$25-'Ejercicio 3 - TIR'!$C$25)/('Ejercicio 3 - TIR'!$E$25-'Ejercicio 3 - TIR'!$C$25),'Ejercicio 3 - TIR'!$C$25+SQRT(('Ejercicio 3 - TIR'!$E$25-'Ejercicio 3 - TIR'!$C$25)*('Ejercicio 3 - TIR'!$D$25-'Ejercicio 3 - TIR'!$C$25)*V715),'Ejercicio 3 - TIR'!$E$25-SQRT(('Ejercicio 3 - TIR'!$E$25-'Ejercicio 3 - TIR'!$C$25)*('Ejercicio 3 - TIR'!$E$25-'Ejercicio 3 - TIR'!$D$25)*(1-V715)))</f>
        <v>0.196024074154071</v>
      </c>
      <c r="X715" s="24">
        <f ca="1" t="shared" si="5330"/>
        <v>0.13140123148155</v>
      </c>
      <c r="Y715" s="26">
        <f ca="1">IF(X715&lt;=('Ejercicio 3 - TIR'!$D$26-'Ejercicio 3 - TIR'!$C$26)/('Ejercicio 3 - TIR'!$E$26-'Ejercicio 3 - TIR'!$C$26),'Ejercicio 3 - TIR'!$C$26+SQRT(('Ejercicio 3 - TIR'!$E$26-'Ejercicio 3 - TIR'!$C$26)*('Ejercicio 3 - TIR'!$D$26-'Ejercicio 3 - TIR'!$C$26)*X715),'Ejercicio 3 - TIR'!$E$26-SQRT(('Ejercicio 3 - TIR'!$E$26-'Ejercicio 3 - TIR'!$C$26)*('Ejercicio 3 - TIR'!$E$26-'Ejercicio 3 - TIR'!$D$26)*(1-X715)))</f>
        <v>0.208835692846301</v>
      </c>
      <c r="Z715" s="24">
        <f ca="1" t="shared" si="5240"/>
        <v>1.13781103587519</v>
      </c>
      <c r="AA715" s="24">
        <f ca="1" t="shared" si="5241"/>
        <v>1.31982414498371</v>
      </c>
      <c r="AB715" s="24">
        <f ca="1" t="shared" si="5242"/>
        <v>1.54735881087005</v>
      </c>
      <c r="AC715" s="24">
        <f ca="1" t="shared" si="5243"/>
        <v>1.85067838915499</v>
      </c>
      <c r="AD715" s="24">
        <f ca="1" t="shared" si="5244"/>
        <v>2.23716609278985</v>
      </c>
      <c r="AE715" s="23">
        <f ca="1" t="shared" si="5245"/>
        <v>3797.09521958375</v>
      </c>
      <c r="AF715" s="23">
        <f ca="1" t="shared" si="5246"/>
        <v>4404.50812445679</v>
      </c>
      <c r="AG715" s="23">
        <f ca="1" t="shared" si="5247"/>
        <v>5163.83525777295</v>
      </c>
      <c r="AH715" s="23">
        <f ca="1" t="shared" si="5248"/>
        <v>6176.07128326204</v>
      </c>
      <c r="AI715" s="23">
        <f ca="1" t="shared" si="5249"/>
        <v>7465.85540877021</v>
      </c>
      <c r="AJ715" s="25">
        <f ca="1" t="shared" si="5250"/>
        <v>46131.3562375347</v>
      </c>
      <c r="AK715" s="25">
        <f ca="1" t="shared" si="5251"/>
        <v>55106.5262661938</v>
      </c>
      <c r="AL715" s="25">
        <f ca="1" t="shared" si="5252"/>
        <v>59576.2827316157</v>
      </c>
      <c r="AM715" s="25">
        <f ca="1" t="shared" si="5253"/>
        <v>63576.6933507361</v>
      </c>
      <c r="AN715" s="25">
        <f ca="1" t="shared" si="5254"/>
        <v>91026.6150858046</v>
      </c>
      <c r="AO715" s="25">
        <f ca="1">C715/'Ejercicio 3 - TIR'!$D$7</f>
        <v>12183.2969408402</v>
      </c>
      <c r="AP715" s="25">
        <f ca="1" t="shared" si="5255"/>
        <v>33948.0592966945</v>
      </c>
      <c r="AQ715" s="25">
        <f ca="1" t="shared" si="5256"/>
        <v>42923.2293253536</v>
      </c>
      <c r="AR715" s="25">
        <f ca="1" t="shared" si="5257"/>
        <v>47392.9857907755</v>
      </c>
      <c r="AS715" s="25">
        <f ca="1" t="shared" si="5258"/>
        <v>51393.3964098959</v>
      </c>
      <c r="AT715" s="25">
        <f ca="1" t="shared" si="5259"/>
        <v>78843.3181449644</v>
      </c>
      <c r="AU715" s="25">
        <f ca="1">AP715*'Ejercicio 3 - TIR'!$D$5</f>
        <v>16974.0296483472</v>
      </c>
      <c r="AV715" s="25">
        <f ca="1">AQ715*'Ejercicio 3 - TIR'!$D$5</f>
        <v>21461.6146626768</v>
      </c>
      <c r="AW715" s="25">
        <f ca="1">AR715*'Ejercicio 3 - TIR'!$D$5</f>
        <v>23696.4928953878</v>
      </c>
      <c r="AX715" s="25">
        <f ca="1">AS715*'Ejercicio 3 - TIR'!$D$5</f>
        <v>25696.698204948</v>
      </c>
      <c r="AY715" s="25">
        <f ca="1">AT715*'Ejercicio 3 - TIR'!$D$5</f>
        <v>39421.6590724822</v>
      </c>
      <c r="AZ715" s="25">
        <f ca="1" t="shared" ref="AZ715:BD715" si="5331">AJ715-AU715-AE715</f>
        <v>25360.2313696037</v>
      </c>
      <c r="BA715" s="25">
        <f ca="1" t="shared" si="5331"/>
        <v>29240.4034790602</v>
      </c>
      <c r="BB715" s="25">
        <f ca="1" t="shared" si="5331"/>
        <v>30715.954578455</v>
      </c>
      <c r="BC715" s="25">
        <f ca="1" t="shared" si="5331"/>
        <v>31703.9238625261</v>
      </c>
      <c r="BD715" s="25">
        <f ca="1" t="shared" si="5331"/>
        <v>44139.1006045522</v>
      </c>
      <c r="BE715" s="25">
        <f ca="1" t="shared" ref="BE715:BI715" si="5332">AZ715/Z715</f>
        <v>22288.6143392844</v>
      </c>
      <c r="BF715" s="25">
        <f ca="1" t="shared" si="5332"/>
        <v>22154.7723537222</v>
      </c>
      <c r="BG715" s="25">
        <f ca="1" t="shared" si="5332"/>
        <v>19850.5701216023</v>
      </c>
      <c r="BH715" s="25">
        <f ca="1" t="shared" si="5332"/>
        <v>17130.9742677667</v>
      </c>
      <c r="BI715" s="25">
        <f ca="1" t="shared" si="5332"/>
        <v>19729.9166775358</v>
      </c>
      <c r="BJ715" s="25">
        <f ca="1" t="shared" si="5262"/>
        <v>61640.4384627136</v>
      </c>
      <c r="BK715" s="25">
        <f ca="1" t="shared" si="5263"/>
        <v>27256.058814438</v>
      </c>
      <c r="BL715" s="25">
        <f ca="1" t="shared" si="5264"/>
        <v>88896.4972771516</v>
      </c>
      <c r="BM715" s="25">
        <f ca="1">BK715*'Ejercicio 3 - TIR'!$D$5</f>
        <v>13628.029407219</v>
      </c>
      <c r="BN715" s="25">
        <f ca="1" t="shared" si="5265"/>
        <v>75268.4678699326</v>
      </c>
      <c r="BO715" s="25">
        <f ca="1" t="shared" si="5266"/>
        <v>33644.559566907</v>
      </c>
      <c r="BP715" s="25">
        <f ca="1" t="shared" si="5267"/>
        <v>-88469.3958006878</v>
      </c>
      <c r="BQ715" s="25">
        <f ca="1" t="shared" ref="BQ715:BT715" si="5333">BE715</f>
        <v>22288.6143392844</v>
      </c>
      <c r="BR715" s="25">
        <f ca="1" t="shared" si="5333"/>
        <v>22154.7723537222</v>
      </c>
      <c r="BS715" s="25">
        <f ca="1" t="shared" si="5333"/>
        <v>19850.5701216023</v>
      </c>
      <c r="BT715" s="25">
        <f ca="1" t="shared" si="5333"/>
        <v>17130.9742677667</v>
      </c>
      <c r="BU715" s="25">
        <f ca="1" t="shared" si="5269"/>
        <v>53374.4762444428</v>
      </c>
      <c r="BV715" s="27">
        <f ca="1" t="shared" si="5270"/>
        <v>13.7474654787081</v>
      </c>
    </row>
    <row r="716" ht="15" customHeight="1" spans="1:74">
      <c r="A716" s="23">
        <v>715</v>
      </c>
      <c r="B716" s="24">
        <f ca="1" t="shared" ref="B716:F716" si="5334">RAND()</f>
        <v>0.114496252343862</v>
      </c>
      <c r="C716" s="25">
        <f ca="1">IF(B716&lt;=('Ejercicio 3 - TIR'!$D$13-'Ejercicio 3 - TIR'!$C$13)/('Ejercicio 3 - TIR'!$E$13-'Ejercicio 3 - TIR'!$C$13),'Ejercicio 3 - TIR'!$C$13+SQRT(('Ejercicio 3 - TIR'!$E$13-'Ejercicio 3 - TIR'!$C$13)*('Ejercicio 3 - TIR'!$D$13-'Ejercicio 3 - TIR'!$C$13)*B716),'Ejercicio 3 - TIR'!$E$13-SQRT(('Ejercicio 3 - TIR'!$E$13-'Ejercicio 3 - TIR'!$C$13)*('Ejercicio 3 - TIR'!$E$13-'Ejercicio 3 - TIR'!$D$13)*(1-B716)))</f>
        <v>66767.4589719883</v>
      </c>
      <c r="D716" s="24">
        <f ca="1" t="shared" si="5334"/>
        <v>0.984321533183421</v>
      </c>
      <c r="E716" s="25">
        <f ca="1">IF(D716&lt;=('Ejercicio 3 - TIR'!$D$14-'Ejercicio 3 - TIR'!$C$14)/('Ejercicio 3 - TIR'!$E$14-'Ejercicio 3 - TIR'!$C$14),'Ejercicio 3 - TIR'!$C$14+SQRT(('Ejercicio 3 - TIR'!$E$14-'Ejercicio 3 - TIR'!$C$14)*('Ejercicio 3 - TIR'!$D$14-'Ejercicio 3 - TIR'!$C$14)*D716),'Ejercicio 3 - TIR'!$E$14-SQRT(('Ejercicio 3 - TIR'!$E$14-'Ejercicio 3 - TIR'!$C$14)*('Ejercicio 3 - TIR'!$E$14-'Ejercicio 3 - TIR'!$D$14)*(1-D716)))</f>
        <v>38466.4518193135</v>
      </c>
      <c r="F716" s="24">
        <f ca="1" t="shared" si="5334"/>
        <v>0.504636927283393</v>
      </c>
      <c r="G716" s="25">
        <f ca="1">IF(F716&lt;=('Ejercicio 3 - TIR'!$D$18-'Ejercicio 3 - TIR'!$C$18)/('Ejercicio 3 - TIR'!$E$18-'Ejercicio 3 - TIR'!$C$18),'Ejercicio 3 - TIR'!$C$18+SQRT(('Ejercicio 3 - TIR'!$E$18-'Ejercicio 3 - TIR'!$C$18)*('Ejercicio 3 - TIR'!$D$18-'Ejercicio 3 - TIR'!$C$18)*F716),'Ejercicio 3 - TIR'!$E$18-SQRT(('Ejercicio 3 - TIR'!$E$18-'Ejercicio 3 - TIR'!$C$18)*('Ejercicio 3 - TIR'!$E$18-'Ejercicio 3 - TIR'!$D$18)*(1-F716)))</f>
        <v>38700.318332826</v>
      </c>
      <c r="H716" s="24">
        <f ca="1" t="shared" ref="H716:L716" si="5335">RAND()</f>
        <v>0.470162358439022</v>
      </c>
      <c r="I716" s="25">
        <f ca="1">IF(H716&lt;=('Ejercicio 3 - TIR'!$D$18-'Ejercicio 3 - TIR'!$C$18)/('Ejercicio 3 - TIR'!$E$18-'Ejercicio 3 - TIR'!$C$18),'Ejercicio 3 - TIR'!$C$18+SQRT(('Ejercicio 3 - TIR'!$E$18-'Ejercicio 3 - TIR'!$C$18)*('Ejercicio 3 - TIR'!$D$18-'Ejercicio 3 - TIR'!$C$18)*H716),'Ejercicio 3 - TIR'!$E$18-SQRT(('Ejercicio 3 - TIR'!$E$18-'Ejercicio 3 - TIR'!$C$18)*('Ejercicio 3 - TIR'!$E$18-'Ejercicio 3 - TIR'!$D$18)*(1-H716)))</f>
        <v>38397.8779323025</v>
      </c>
      <c r="J716" s="24">
        <f ca="1" t="shared" si="5335"/>
        <v>0.583642735651009</v>
      </c>
      <c r="K716" s="25">
        <f ca="1">IF(J716&lt;=('Ejercicio 3 - TIR'!$D$18-'Ejercicio 3 - TIR'!$C$18)/('Ejercicio 3 - TIR'!$E$18-'Ejercicio 3 - TIR'!$C$18),'Ejercicio 3 - TIR'!$C$18+SQRT(('Ejercicio 3 - TIR'!$E$18-'Ejercicio 3 - TIR'!$C$18)*('Ejercicio 3 - TIR'!$D$18-'Ejercicio 3 - TIR'!$C$18)*J716),'Ejercicio 3 - TIR'!$E$18-SQRT(('Ejercicio 3 - TIR'!$E$18-'Ejercicio 3 - TIR'!$C$18)*('Ejercicio 3 - TIR'!$E$18-'Ejercicio 3 - TIR'!$D$18)*(1-J716)))</f>
        <v>39356.623875504</v>
      </c>
      <c r="L716" s="24">
        <f ca="1" t="shared" si="5335"/>
        <v>0.744817126685197</v>
      </c>
      <c r="M716" s="25">
        <f ca="1">IF(L716&lt;=('Ejercicio 3 - TIR'!$D$18-'Ejercicio 3 - TIR'!$C$18)/('Ejercicio 3 - TIR'!$E$18-'Ejercicio 3 - TIR'!$C$18),'Ejercicio 3 - TIR'!$C$18+SQRT(('Ejercicio 3 - TIR'!$E$18-'Ejercicio 3 - TIR'!$C$18)*('Ejercicio 3 - TIR'!$D$18-'Ejercicio 3 - TIR'!$C$18)*L716),'Ejercicio 3 - TIR'!$E$18-SQRT(('Ejercicio 3 - TIR'!$E$18-'Ejercicio 3 - TIR'!$C$18)*('Ejercicio 3 - TIR'!$E$18-'Ejercicio 3 - TIR'!$D$18)*(1-L716)))</f>
        <v>40625.2182341733</v>
      </c>
      <c r="N716" s="24">
        <f ca="1" t="shared" ref="N716:R716" si="5336">RAND()</f>
        <v>0.684891996145098</v>
      </c>
      <c r="O716" s="25">
        <f ca="1">IF(N716&lt;=('Ejercicio 3 - TIR'!$D$18-'Ejercicio 3 - TIR'!$C$18)/('Ejercicio 3 - TIR'!$E$18-'Ejercicio 3 - TIR'!$C$18),'Ejercicio 3 - TIR'!$C$18+SQRT(('Ejercicio 3 - TIR'!$E$18-'Ejercicio 3 - TIR'!$C$18)*('Ejercicio 3 - TIR'!$D$18-'Ejercicio 3 - TIR'!$C$18)*N716),'Ejercicio 3 - TIR'!$E$18-SQRT(('Ejercicio 3 - TIR'!$E$18-'Ejercicio 3 - TIR'!$C$18)*('Ejercicio 3 - TIR'!$E$18-'Ejercicio 3 - TIR'!$D$18)*(1-N716)))</f>
        <v>40138.6112797764</v>
      </c>
      <c r="P716" s="24">
        <f ca="1" t="shared" si="5336"/>
        <v>0.881380859900827</v>
      </c>
      <c r="Q716" s="26">
        <f ca="1">IF(P716&lt;=('Ejercicio 3 - TIR'!$D$22-'Ejercicio 3 - TIR'!$C$22)/('Ejercicio 3 - TIR'!$E$22-'Ejercicio 3 - TIR'!$C$22),'Ejercicio 3 - TIR'!$C$22+SQRT(('Ejercicio 3 - TIR'!$E$22-'Ejercicio 3 - TIR'!$C$22)*('Ejercicio 3 - TIR'!$D$22-'Ejercicio 3 - TIR'!$C$22)*P716),'Ejercicio 3 - TIR'!$E$22-SQRT(('Ejercicio 3 - TIR'!$E$22-'Ejercicio 3 - TIR'!$C$22)*('Ejercicio 3 - TIR'!$E$22-'Ejercicio 3 - TIR'!$D$22)*(1-P716)))</f>
        <v>0.165387866268799</v>
      </c>
      <c r="R716" s="24">
        <f ca="1" t="shared" si="5336"/>
        <v>0.891022137073958</v>
      </c>
      <c r="S716" s="26">
        <f ca="1">IF(R716&lt;=('Ejercicio 3 - TIR'!$D$23-'Ejercicio 3 - TIR'!$C$23)/('Ejercicio 3 - TIR'!$E$23-'Ejercicio 3 - TIR'!$C$23),'Ejercicio 3 - TIR'!$C$23+SQRT(('Ejercicio 3 - TIR'!$E$23-'Ejercicio 3 - TIR'!$C$23)*('Ejercicio 3 - TIR'!$D$23-'Ejercicio 3 - TIR'!$C$23)*R716),'Ejercicio 3 - TIR'!$E$23-SQRT(('Ejercicio 3 - TIR'!$E$23-'Ejercicio 3 - TIR'!$C$23)*('Ejercicio 3 - TIR'!$E$23-'Ejercicio 3 - TIR'!$D$23)*(1-R716)))</f>
        <v>0.165994281408408</v>
      </c>
      <c r="T716" s="24">
        <f ca="1" t="shared" ref="T716:X716" si="5337">RAND()</f>
        <v>0.799843127698864</v>
      </c>
      <c r="U716" s="26">
        <f ca="1">IF(T716&lt;=('Ejercicio 3 - TIR'!$D$24-'Ejercicio 3 - TIR'!$C$24)/('Ejercicio 3 - TIR'!$E$24-'Ejercicio 3 - TIR'!$C$24),'Ejercicio 3 - TIR'!$C$24+SQRT(('Ejercicio 3 - TIR'!$E$24-'Ejercicio 3 - TIR'!$C$24)*('Ejercicio 3 - TIR'!$D$24-'Ejercicio 3 - TIR'!$C$24)*T716),'Ejercicio 3 - TIR'!$E$24-SQRT(('Ejercicio 3 - TIR'!$E$24-'Ejercicio 3 - TIR'!$C$24)*('Ejercicio 3 - TIR'!$E$24-'Ejercicio 3 - TIR'!$D$24)*(1-T716)))</f>
        <v>0.196326401996249</v>
      </c>
      <c r="V716" s="24">
        <f ca="1" t="shared" si="5337"/>
        <v>0.866872694960329</v>
      </c>
      <c r="W716" s="26">
        <f ca="1">IF(V716&lt;=('Ejercicio 3 - TIR'!$D$25-'Ejercicio 3 - TIR'!$C$25)/('Ejercicio 3 - TIR'!$E$25-'Ejercicio 3 - TIR'!$C$25),'Ejercicio 3 - TIR'!$C$25+SQRT(('Ejercicio 3 - TIR'!$E$25-'Ejercicio 3 - TIR'!$C$25)*('Ejercicio 3 - TIR'!$D$25-'Ejercicio 3 - TIR'!$C$25)*V716),'Ejercicio 3 - TIR'!$E$25-SQRT(('Ejercicio 3 - TIR'!$E$25-'Ejercicio 3 - TIR'!$C$25)*('Ejercicio 3 - TIR'!$E$25-'Ejercicio 3 - TIR'!$D$25)*(1-V716)))</f>
        <v>0.228414227657115</v>
      </c>
      <c r="X716" s="24">
        <f ca="1" t="shared" si="5337"/>
        <v>0.568840564766956</v>
      </c>
      <c r="Y716" s="26">
        <f ca="1">IF(X716&lt;=('Ejercicio 3 - TIR'!$D$26-'Ejercicio 3 - TIR'!$C$26)/('Ejercicio 3 - TIR'!$E$26-'Ejercicio 3 - TIR'!$C$26),'Ejercicio 3 - TIR'!$C$26+SQRT(('Ejercicio 3 - TIR'!$E$26-'Ejercicio 3 - TIR'!$C$26)*('Ejercicio 3 - TIR'!$D$26-'Ejercicio 3 - TIR'!$C$26)*X716),'Ejercicio 3 - TIR'!$E$26-SQRT(('Ejercicio 3 - TIR'!$E$26-'Ejercicio 3 - TIR'!$C$26)*('Ejercicio 3 - TIR'!$E$26-'Ejercicio 3 - TIR'!$D$26)*(1-X716)))</f>
        <v>0.231747943564461</v>
      </c>
      <c r="Z716" s="24">
        <f ca="1" t="shared" si="5240"/>
        <v>1.1653878662688</v>
      </c>
      <c r="AA716" s="24">
        <f ca="1" t="shared" si="5241"/>
        <v>1.35883558769217</v>
      </c>
      <c r="AB716" s="24">
        <f ca="1" t="shared" si="5242"/>
        <v>1.62561088952823</v>
      </c>
      <c r="AC716" s="24">
        <f ca="1" t="shared" si="5243"/>
        <v>1.99692354533081</v>
      </c>
      <c r="AD716" s="24">
        <f ca="1" t="shared" si="5244"/>
        <v>2.45970647041668</v>
      </c>
      <c r="AE716" s="23">
        <f ca="1" t="shared" si="5245"/>
        <v>6361.88438932781</v>
      </c>
      <c r="AF716" s="23">
        <f ca="1" t="shared" si="5246"/>
        <v>7417.92081693764</v>
      </c>
      <c r="AG716" s="23">
        <f ca="1" t="shared" si="5247"/>
        <v>8874.25452122009</v>
      </c>
      <c r="AH716" s="23">
        <f ca="1" t="shared" si="5248"/>
        <v>10901.2605137172</v>
      </c>
      <c r="AI716" s="23">
        <f ca="1" t="shared" si="5249"/>
        <v>13427.6052200317</v>
      </c>
      <c r="AJ716" s="25">
        <f ca="1" t="shared" si="5250"/>
        <v>45100.8814058154</v>
      </c>
      <c r="AK716" s="25">
        <f ca="1" t="shared" si="5251"/>
        <v>52176.4030262723</v>
      </c>
      <c r="AL716" s="25">
        <f ca="1" t="shared" si="5252"/>
        <v>63978.5563470859</v>
      </c>
      <c r="AM716" s="25">
        <f ca="1" t="shared" si="5253"/>
        <v>81125.4548260233</v>
      </c>
      <c r="AN716" s="25">
        <f ca="1" t="shared" si="5254"/>
        <v>98729.2018784059</v>
      </c>
      <c r="AO716" s="25">
        <f ca="1">C716/'Ejercicio 3 - TIR'!$D$7</f>
        <v>13353.4917943977</v>
      </c>
      <c r="AP716" s="25">
        <f ca="1" t="shared" si="5255"/>
        <v>31747.3896114178</v>
      </c>
      <c r="AQ716" s="25">
        <f ca="1" t="shared" si="5256"/>
        <v>38822.9112318746</v>
      </c>
      <c r="AR716" s="25">
        <f ca="1" t="shared" si="5257"/>
        <v>50625.0645526882</v>
      </c>
      <c r="AS716" s="25">
        <f ca="1" t="shared" si="5258"/>
        <v>67771.9630316256</v>
      </c>
      <c r="AT716" s="25">
        <f ca="1" t="shared" si="5259"/>
        <v>85375.7100840083</v>
      </c>
      <c r="AU716" s="25">
        <f ca="1">AP716*'Ejercicio 3 - TIR'!$D$5</f>
        <v>15873.6948057089</v>
      </c>
      <c r="AV716" s="25">
        <f ca="1">AQ716*'Ejercicio 3 - TIR'!$D$5</f>
        <v>19411.4556159373</v>
      </c>
      <c r="AW716" s="25">
        <f ca="1">AR716*'Ejercicio 3 - TIR'!$D$5</f>
        <v>25312.5322763441</v>
      </c>
      <c r="AX716" s="25">
        <f ca="1">AS716*'Ejercicio 3 - TIR'!$D$5</f>
        <v>33885.9815158128</v>
      </c>
      <c r="AY716" s="25">
        <f ca="1">AT716*'Ejercicio 3 - TIR'!$D$5</f>
        <v>42687.8550420041</v>
      </c>
      <c r="AZ716" s="25">
        <f ca="1" t="shared" ref="AZ716:BD716" si="5338">AJ716-AU716-AE716</f>
        <v>22865.3022107787</v>
      </c>
      <c r="BA716" s="25">
        <f ca="1" t="shared" si="5338"/>
        <v>25347.0265933973</v>
      </c>
      <c r="BB716" s="25">
        <f ca="1" t="shared" si="5338"/>
        <v>29791.7695495217</v>
      </c>
      <c r="BC716" s="25">
        <f ca="1" t="shared" si="5338"/>
        <v>36338.2127964932</v>
      </c>
      <c r="BD716" s="25">
        <f ca="1" t="shared" si="5338"/>
        <v>42613.7416163701</v>
      </c>
      <c r="BE716" s="25">
        <f ca="1" t="shared" ref="BE716:BI716" si="5339">AZ716/Z716</f>
        <v>19620.3366043154</v>
      </c>
      <c r="BF716" s="25">
        <f ca="1" t="shared" si="5339"/>
        <v>18653.4904023573</v>
      </c>
      <c r="BG716" s="25">
        <f ca="1" t="shared" si="5339"/>
        <v>18326.5071250646</v>
      </c>
      <c r="BH716" s="25">
        <f ca="1" t="shared" si="5339"/>
        <v>18197.0976712949</v>
      </c>
      <c r="BI716" s="25">
        <f ca="1" t="shared" si="5339"/>
        <v>17324.7263967847</v>
      </c>
      <c r="BJ716" s="25">
        <f ca="1" t="shared" si="5262"/>
        <v>94616.180433937</v>
      </c>
      <c r="BK716" s="25">
        <f ca="1" t="shared" si="5263"/>
        <v>32845.670169336</v>
      </c>
      <c r="BL716" s="25">
        <f ca="1" t="shared" si="5264"/>
        <v>127461.850603273</v>
      </c>
      <c r="BM716" s="25">
        <f ca="1">BK716*'Ejercicio 3 - TIR'!$D$5</f>
        <v>16422.835084668</v>
      </c>
      <c r="BN716" s="25">
        <f ca="1" t="shared" si="5265"/>
        <v>111039.015518605</v>
      </c>
      <c r="BO716" s="25">
        <f ca="1" t="shared" si="5266"/>
        <v>45143.1977165123</v>
      </c>
      <c r="BP716" s="25">
        <f ca="1" t="shared" si="5267"/>
        <v>-105233.910791302</v>
      </c>
      <c r="BQ716" s="25">
        <f ca="1" t="shared" ref="BQ716:BT716" si="5340">BE716</f>
        <v>19620.3366043154</v>
      </c>
      <c r="BR716" s="25">
        <f ca="1" t="shared" si="5340"/>
        <v>18653.4904023573</v>
      </c>
      <c r="BS716" s="25">
        <f ca="1" t="shared" si="5340"/>
        <v>18326.5071250646</v>
      </c>
      <c r="BT716" s="25">
        <f ca="1" t="shared" si="5340"/>
        <v>18197.0976712949</v>
      </c>
      <c r="BU716" s="25">
        <f ca="1" t="shared" si="5269"/>
        <v>62467.9241132971</v>
      </c>
      <c r="BV716" s="27">
        <f ca="1" t="shared" si="5270"/>
        <v>7.80988415446209</v>
      </c>
    </row>
    <row r="717" ht="15" customHeight="1" spans="1:74">
      <c r="A717" s="23">
        <v>716</v>
      </c>
      <c r="B717" s="24">
        <f ca="1" t="shared" ref="B717:F717" si="5341">RAND()</f>
        <v>0.39605368207076</v>
      </c>
      <c r="C717" s="25">
        <f ca="1">IF(B717&lt;=('Ejercicio 3 - TIR'!$D$13-'Ejercicio 3 - TIR'!$C$13)/('Ejercicio 3 - TIR'!$E$13-'Ejercicio 3 - TIR'!$C$13),'Ejercicio 3 - TIR'!$C$13+SQRT(('Ejercicio 3 - TIR'!$E$13-'Ejercicio 3 - TIR'!$C$13)*('Ejercicio 3 - TIR'!$D$13-'Ejercicio 3 - TIR'!$C$13)*B717),'Ejercicio 3 - TIR'!$E$13-SQRT(('Ejercicio 3 - TIR'!$E$13-'Ejercicio 3 - TIR'!$C$13)*('Ejercicio 3 - TIR'!$E$13-'Ejercicio 3 - TIR'!$D$13)*(1-B717)))</f>
        <v>73079.0865401063</v>
      </c>
      <c r="D717" s="24">
        <f ca="1" t="shared" si="5341"/>
        <v>0.0320213657735886</v>
      </c>
      <c r="E717" s="25">
        <f ca="1">IF(D717&lt;=('Ejercicio 3 - TIR'!$D$14-'Ejercicio 3 - TIR'!$C$14)/('Ejercicio 3 - TIR'!$E$14-'Ejercicio 3 - TIR'!$C$14),'Ejercicio 3 - TIR'!$C$14+SQRT(('Ejercicio 3 - TIR'!$E$14-'Ejercicio 3 - TIR'!$C$14)*('Ejercicio 3 - TIR'!$D$14-'Ejercicio 3 - TIR'!$C$14)*D717),'Ejercicio 3 - TIR'!$E$14-SQRT(('Ejercicio 3 - TIR'!$E$14-'Ejercicio 3 - TIR'!$C$14)*('Ejercicio 3 - TIR'!$E$14-'Ejercicio 3 - TIR'!$D$14)*(1-D717)))</f>
        <v>26549.7104352166</v>
      </c>
      <c r="F717" s="24">
        <f ca="1" t="shared" si="5341"/>
        <v>0.231651879193352</v>
      </c>
      <c r="G717" s="25">
        <f ca="1">IF(F717&lt;=('Ejercicio 3 - TIR'!$D$18-'Ejercicio 3 - TIR'!$C$18)/('Ejercicio 3 - TIR'!$E$18-'Ejercicio 3 - TIR'!$C$18),'Ejercicio 3 - TIR'!$C$18+SQRT(('Ejercicio 3 - TIR'!$E$18-'Ejercicio 3 - TIR'!$C$18)*('Ejercicio 3 - TIR'!$D$18-'Ejercicio 3 - TIR'!$C$18)*F717),'Ejercicio 3 - TIR'!$E$18-SQRT(('Ejercicio 3 - TIR'!$E$18-'Ejercicio 3 - TIR'!$C$18)*('Ejercicio 3 - TIR'!$E$18-'Ejercicio 3 - TIR'!$D$18)*(1-F717)))</f>
        <v>35894.724919706</v>
      </c>
      <c r="H717" s="24">
        <f ca="1" t="shared" ref="H717:L717" si="5342">RAND()</f>
        <v>0.289208462743345</v>
      </c>
      <c r="I717" s="25">
        <f ca="1">IF(H717&lt;=('Ejercicio 3 - TIR'!$D$18-'Ejercicio 3 - TIR'!$C$18)/('Ejercicio 3 - TIR'!$E$18-'Ejercicio 3 - TIR'!$C$18),'Ejercicio 3 - TIR'!$C$18+SQRT(('Ejercicio 3 - TIR'!$E$18-'Ejercicio 3 - TIR'!$C$18)*('Ejercicio 3 - TIR'!$D$18-'Ejercicio 3 - TIR'!$C$18)*H717),'Ejercicio 3 - TIR'!$E$18-SQRT(('Ejercicio 3 - TIR'!$E$18-'Ejercicio 3 - TIR'!$C$18)*('Ejercicio 3 - TIR'!$E$18-'Ejercicio 3 - TIR'!$D$18)*(1-H717)))</f>
        <v>36586.4458861742</v>
      </c>
      <c r="J717" s="24">
        <f ca="1" t="shared" si="5342"/>
        <v>0.883147034462831</v>
      </c>
      <c r="K717" s="25">
        <f ca="1">IF(J717&lt;=('Ejercicio 3 - TIR'!$D$18-'Ejercicio 3 - TIR'!$C$18)/('Ejercicio 3 - TIR'!$E$18-'Ejercicio 3 - TIR'!$C$18),'Ejercicio 3 - TIR'!$C$18+SQRT(('Ejercicio 3 - TIR'!$E$18-'Ejercicio 3 - TIR'!$C$18)*('Ejercicio 3 - TIR'!$D$18-'Ejercicio 3 - TIR'!$C$18)*J717),'Ejercicio 3 - TIR'!$E$18-SQRT(('Ejercicio 3 - TIR'!$E$18-'Ejercicio 3 - TIR'!$C$18)*('Ejercicio 3 - TIR'!$E$18-'Ejercicio 3 - TIR'!$D$18)*(1-J717)))</f>
        <v>42039.5992812986</v>
      </c>
      <c r="L717" s="24">
        <f ca="1" t="shared" si="5342"/>
        <v>0.134674473011973</v>
      </c>
      <c r="M717" s="25">
        <f ca="1">IF(L717&lt;=('Ejercicio 3 - TIR'!$D$18-'Ejercicio 3 - TIR'!$C$18)/('Ejercicio 3 - TIR'!$E$18-'Ejercicio 3 - TIR'!$C$18),'Ejercicio 3 - TIR'!$C$18+SQRT(('Ejercicio 3 - TIR'!$E$18-'Ejercicio 3 - TIR'!$C$18)*('Ejercicio 3 - TIR'!$D$18-'Ejercicio 3 - TIR'!$C$18)*L717),'Ejercicio 3 - TIR'!$E$18-SQRT(('Ejercicio 3 - TIR'!$E$18-'Ejercicio 3 - TIR'!$C$18)*('Ejercicio 3 - TIR'!$E$18-'Ejercicio 3 - TIR'!$D$18)*(1-L717)))</f>
        <v>34494.5712756386</v>
      </c>
      <c r="N717" s="24">
        <f ca="1" t="shared" ref="N717:R717" si="5343">RAND()</f>
        <v>0.192370578165669</v>
      </c>
      <c r="O717" s="25">
        <f ca="1">IF(N717&lt;=('Ejercicio 3 - TIR'!$D$18-'Ejercicio 3 - TIR'!$C$18)/('Ejercicio 3 - TIR'!$E$18-'Ejercicio 3 - TIR'!$C$18),'Ejercicio 3 - TIR'!$C$18+SQRT(('Ejercicio 3 - TIR'!$E$18-'Ejercicio 3 - TIR'!$C$18)*('Ejercicio 3 - TIR'!$D$18-'Ejercicio 3 - TIR'!$C$18)*N717),'Ejercicio 3 - TIR'!$E$18-SQRT(('Ejercicio 3 - TIR'!$E$18-'Ejercicio 3 - TIR'!$C$18)*('Ejercicio 3 - TIR'!$E$18-'Ejercicio 3 - TIR'!$D$18)*(1-N717)))</f>
        <v>35371.7396367332</v>
      </c>
      <c r="P717" s="24">
        <f ca="1" t="shared" si="5343"/>
        <v>0.766210590113133</v>
      </c>
      <c r="Q717" s="26">
        <f ca="1">IF(P717&lt;=('Ejercicio 3 - TIR'!$D$22-'Ejercicio 3 - TIR'!$C$22)/('Ejercicio 3 - TIR'!$E$22-'Ejercicio 3 - TIR'!$C$22),'Ejercicio 3 - TIR'!$C$22+SQRT(('Ejercicio 3 - TIR'!$E$22-'Ejercicio 3 - TIR'!$C$22)*('Ejercicio 3 - TIR'!$D$22-'Ejercicio 3 - TIR'!$C$22)*P717),'Ejercicio 3 - TIR'!$E$22-SQRT(('Ejercicio 3 - TIR'!$E$22-'Ejercicio 3 - TIR'!$C$22)*('Ejercicio 3 - TIR'!$E$22-'Ejercicio 3 - TIR'!$D$22)*(1-P717)))</f>
        <v>0.159486079414301</v>
      </c>
      <c r="R717" s="24">
        <f ca="1" t="shared" si="5343"/>
        <v>0.6406353527827</v>
      </c>
      <c r="S717" s="26">
        <f ca="1">IF(R717&lt;=('Ejercicio 3 - TIR'!$D$23-'Ejercicio 3 - TIR'!$C$23)/('Ejercicio 3 - TIR'!$E$23-'Ejercicio 3 - TIR'!$C$23),'Ejercicio 3 - TIR'!$C$23+SQRT(('Ejercicio 3 - TIR'!$E$23-'Ejercicio 3 - TIR'!$C$23)*('Ejercicio 3 - TIR'!$D$23-'Ejercicio 3 - TIR'!$C$23)*R717),'Ejercicio 3 - TIR'!$E$23-SQRT(('Ejercicio 3 - TIR'!$E$23-'Ejercicio 3 - TIR'!$C$23)*('Ejercicio 3 - TIR'!$E$23-'Ejercicio 3 - TIR'!$D$23)*(1-R717)))</f>
        <v>0.154566628910207</v>
      </c>
      <c r="T717" s="24">
        <f ca="1" t="shared" ref="T717:X717" si="5344">RAND()</f>
        <v>0.755775602775417</v>
      </c>
      <c r="U717" s="26">
        <f ca="1">IF(T717&lt;=('Ejercicio 3 - TIR'!$D$24-'Ejercicio 3 - TIR'!$C$24)/('Ejercicio 3 - TIR'!$E$24-'Ejercicio 3 - TIR'!$C$24),'Ejercicio 3 - TIR'!$C$24+SQRT(('Ejercicio 3 - TIR'!$E$24-'Ejercicio 3 - TIR'!$C$24)*('Ejercicio 3 - TIR'!$D$24-'Ejercicio 3 - TIR'!$C$24)*T717),'Ejercicio 3 - TIR'!$E$24-SQRT(('Ejercicio 3 - TIR'!$E$24-'Ejercicio 3 - TIR'!$C$24)*('Ejercicio 3 - TIR'!$E$24-'Ejercicio 3 - TIR'!$D$24)*(1-T717)))</f>
        <v>0.193849888867754</v>
      </c>
      <c r="V717" s="24">
        <f ca="1" t="shared" si="5344"/>
        <v>0.554135004196125</v>
      </c>
      <c r="W717" s="26">
        <f ca="1">IF(V717&lt;=('Ejercicio 3 - TIR'!$D$25-'Ejercicio 3 - TIR'!$C$25)/('Ejercicio 3 - TIR'!$E$25-'Ejercicio 3 - TIR'!$C$25),'Ejercicio 3 - TIR'!$C$25+SQRT(('Ejercicio 3 - TIR'!$E$25-'Ejercicio 3 - TIR'!$C$25)*('Ejercicio 3 - TIR'!$D$25-'Ejercicio 3 - TIR'!$C$25)*V717),'Ejercicio 3 - TIR'!$E$25-SQRT(('Ejercicio 3 - TIR'!$E$25-'Ejercicio 3 - TIR'!$C$25)*('Ejercicio 3 - TIR'!$E$25-'Ejercicio 3 - TIR'!$D$25)*(1-V717)))</f>
        <v>0.210496487683833</v>
      </c>
      <c r="X717" s="24">
        <f ca="1" t="shared" si="5344"/>
        <v>0.682002125786864</v>
      </c>
      <c r="Y717" s="26">
        <f ca="1">IF(X717&lt;=('Ejercicio 3 - TIR'!$D$26-'Ejercicio 3 - TIR'!$C$26)/('Ejercicio 3 - TIR'!$E$26-'Ejercicio 3 - TIR'!$C$26),'Ejercicio 3 - TIR'!$C$26+SQRT(('Ejercicio 3 - TIR'!$E$26-'Ejercicio 3 - TIR'!$C$26)*('Ejercicio 3 - TIR'!$D$26-'Ejercicio 3 - TIR'!$C$26)*X717),'Ejercicio 3 - TIR'!$E$26-SQRT(('Ejercicio 3 - TIR'!$E$26-'Ejercicio 3 - TIR'!$C$26)*('Ejercicio 3 - TIR'!$E$26-'Ejercicio 3 - TIR'!$D$26)*(1-X717)))</f>
        <v>0.238561026548056</v>
      </c>
      <c r="Z717" s="24">
        <f ca="1" t="shared" si="5240"/>
        <v>1.1594860794143</v>
      </c>
      <c r="AA717" s="24">
        <f ca="1" t="shared" si="5241"/>
        <v>1.33870393397768</v>
      </c>
      <c r="AB717" s="24">
        <f ca="1" t="shared" si="5242"/>
        <v>1.59821154280608</v>
      </c>
      <c r="AC717" s="24">
        <f ca="1" t="shared" si="5243"/>
        <v>1.93462945914252</v>
      </c>
      <c r="AD717" s="24">
        <f ca="1" t="shared" si="5244"/>
        <v>2.39615664890567</v>
      </c>
      <c r="AE717" s="23">
        <f ca="1" t="shared" si="5245"/>
        <v>4234.30922689765</v>
      </c>
      <c r="AF717" s="23">
        <f ca="1" t="shared" si="5246"/>
        <v>4888.7921298626</v>
      </c>
      <c r="AG717" s="23">
        <f ca="1" t="shared" si="5247"/>
        <v>5836.48394093402</v>
      </c>
      <c r="AH717" s="23">
        <f ca="1" t="shared" si="5248"/>
        <v>7065.04331092372</v>
      </c>
      <c r="AI717" s="23">
        <f ca="1" t="shared" si="5249"/>
        <v>8750.48729578416</v>
      </c>
      <c r="AJ717" s="25">
        <f ca="1" t="shared" si="5250"/>
        <v>41619.4338688047</v>
      </c>
      <c r="AK717" s="25">
        <f ca="1" t="shared" si="5251"/>
        <v>48978.419038083</v>
      </c>
      <c r="AL717" s="25">
        <f ca="1" t="shared" si="5252"/>
        <v>67188.1728263136</v>
      </c>
      <c r="AM717" s="25">
        <f ca="1" t="shared" si="5253"/>
        <v>66734.2137703419</v>
      </c>
      <c r="AN717" s="25">
        <f ca="1" t="shared" si="5254"/>
        <v>84756.2291139184</v>
      </c>
      <c r="AO717" s="25">
        <f ca="1">C717/'Ejercicio 3 - TIR'!$D$7</f>
        <v>14615.8173080213</v>
      </c>
      <c r="AP717" s="25">
        <f ca="1" t="shared" si="5255"/>
        <v>27003.6165607835</v>
      </c>
      <c r="AQ717" s="25">
        <f ca="1" t="shared" si="5256"/>
        <v>34362.6017300618</v>
      </c>
      <c r="AR717" s="25">
        <f ca="1" t="shared" si="5257"/>
        <v>52572.3555182924</v>
      </c>
      <c r="AS717" s="25">
        <f ca="1" t="shared" si="5258"/>
        <v>52118.3964623206</v>
      </c>
      <c r="AT717" s="25">
        <f ca="1" t="shared" si="5259"/>
        <v>70140.4118058972</v>
      </c>
      <c r="AU717" s="25">
        <f ca="1">AP717*'Ejercicio 3 - TIR'!$D$5</f>
        <v>13501.8082803917</v>
      </c>
      <c r="AV717" s="25">
        <f ca="1">AQ717*'Ejercicio 3 - TIR'!$D$5</f>
        <v>17181.3008650309</v>
      </c>
      <c r="AW717" s="25">
        <f ca="1">AR717*'Ejercicio 3 - TIR'!$D$5</f>
        <v>26286.1777591462</v>
      </c>
      <c r="AX717" s="25">
        <f ca="1">AS717*'Ejercicio 3 - TIR'!$D$5</f>
        <v>26059.1982311603</v>
      </c>
      <c r="AY717" s="25">
        <f ca="1">AT717*'Ejercicio 3 - TIR'!$D$5</f>
        <v>35070.2059029486</v>
      </c>
      <c r="AZ717" s="25">
        <f ca="1" t="shared" ref="AZ717:BD717" si="5345">AJ717-AU717-AE717</f>
        <v>23883.3163615153</v>
      </c>
      <c r="BA717" s="25">
        <f ca="1" t="shared" si="5345"/>
        <v>26908.3260431895</v>
      </c>
      <c r="BB717" s="25">
        <f ca="1" t="shared" si="5345"/>
        <v>35065.5111262334</v>
      </c>
      <c r="BC717" s="25">
        <f ca="1" t="shared" si="5345"/>
        <v>33609.9722282578</v>
      </c>
      <c r="BD717" s="25">
        <f ca="1" t="shared" si="5345"/>
        <v>40935.5359151857</v>
      </c>
      <c r="BE717" s="25">
        <f ca="1" t="shared" ref="BE717:BI717" si="5346">AZ717/Z717</f>
        <v>20598.1915484312</v>
      </c>
      <c r="BF717" s="25">
        <f ca="1" t="shared" si="5346"/>
        <v>20100.2815934342</v>
      </c>
      <c r="BG717" s="25">
        <f ca="1" t="shared" si="5346"/>
        <v>21940.4691976299</v>
      </c>
      <c r="BH717" s="25">
        <f ca="1" t="shared" si="5346"/>
        <v>17372.8214823911</v>
      </c>
      <c r="BI717" s="25">
        <f ca="1" t="shared" si="5346"/>
        <v>17083.8312820162</v>
      </c>
      <c r="BJ717" s="25">
        <f ca="1" t="shared" si="5262"/>
        <v>63617.2651858644</v>
      </c>
      <c r="BK717" s="25">
        <f ca="1" t="shared" si="5263"/>
        <v>35021.7878218057</v>
      </c>
      <c r="BL717" s="25">
        <f ca="1" t="shared" si="5264"/>
        <v>98639.0530076701</v>
      </c>
      <c r="BM717" s="25">
        <f ca="1">BK717*'Ejercicio 3 - TIR'!$D$5</f>
        <v>17510.8939109028</v>
      </c>
      <c r="BN717" s="25">
        <f ca="1" t="shared" si="5265"/>
        <v>81128.1590967673</v>
      </c>
      <c r="BO717" s="25">
        <f ca="1" t="shared" si="5266"/>
        <v>33857.6190892272</v>
      </c>
      <c r="BP717" s="25">
        <f ca="1" t="shared" si="5267"/>
        <v>-99628.7969753228</v>
      </c>
      <c r="BQ717" s="25">
        <f ca="1" t="shared" ref="BQ717:BT717" si="5347">BE717</f>
        <v>20598.1915484312</v>
      </c>
      <c r="BR717" s="25">
        <f ca="1" t="shared" si="5347"/>
        <v>20100.2815934342</v>
      </c>
      <c r="BS717" s="25">
        <f ca="1" t="shared" si="5347"/>
        <v>21940.4691976299</v>
      </c>
      <c r="BT717" s="25">
        <f ca="1" t="shared" si="5347"/>
        <v>17372.8214823911</v>
      </c>
      <c r="BU717" s="25">
        <f ca="1" t="shared" si="5269"/>
        <v>50941.4503712434</v>
      </c>
      <c r="BV717" s="27">
        <f ca="1" t="shared" si="5270"/>
        <v>8.5072074673076</v>
      </c>
    </row>
    <row r="718" ht="15" customHeight="1" spans="1:74">
      <c r="A718" s="23">
        <v>717</v>
      </c>
      <c r="B718" s="24">
        <f ca="1" t="shared" ref="B718:F718" si="5348">RAND()</f>
        <v>0.941436062135562</v>
      </c>
      <c r="C718" s="25">
        <f ca="1">IF(B718&lt;=('Ejercicio 3 - TIR'!$D$13-'Ejercicio 3 - TIR'!$C$13)/('Ejercicio 3 - TIR'!$E$13-'Ejercicio 3 - TIR'!$C$13),'Ejercicio 3 - TIR'!$C$13+SQRT(('Ejercicio 3 - TIR'!$E$13-'Ejercicio 3 - TIR'!$C$13)*('Ejercicio 3 - TIR'!$D$13-'Ejercicio 3 - TIR'!$C$13)*B718),'Ejercicio 3 - TIR'!$E$13-SQRT(('Ejercicio 3 - TIR'!$E$13-'Ejercicio 3 - TIR'!$C$13)*('Ejercicio 3 - TIR'!$E$13-'Ejercicio 3 - TIR'!$D$13)*(1-B718)))</f>
        <v>91616.8785385558</v>
      </c>
      <c r="D718" s="24">
        <f ca="1" t="shared" si="5348"/>
        <v>0.0559296052584242</v>
      </c>
      <c r="E718" s="25">
        <f ca="1">IF(D718&lt;=('Ejercicio 3 - TIR'!$D$14-'Ejercicio 3 - TIR'!$C$14)/('Ejercicio 3 - TIR'!$E$14-'Ejercicio 3 - TIR'!$C$14),'Ejercicio 3 - TIR'!$C$14+SQRT(('Ejercicio 3 - TIR'!$E$14-'Ejercicio 3 - TIR'!$C$14)*('Ejercicio 3 - TIR'!$D$14-'Ejercicio 3 - TIR'!$C$14)*D718),'Ejercicio 3 - TIR'!$E$14-SQRT(('Ejercicio 3 - TIR'!$E$14-'Ejercicio 3 - TIR'!$C$14)*('Ejercicio 3 - TIR'!$E$14-'Ejercicio 3 - TIR'!$D$14)*(1-D718)))</f>
        <v>27048.1016562617</v>
      </c>
      <c r="F718" s="24">
        <f ca="1" t="shared" si="5348"/>
        <v>0.798651150948729</v>
      </c>
      <c r="G718" s="25">
        <f ca="1">IF(F718&lt;=('Ejercicio 3 - TIR'!$D$18-'Ejercicio 3 - TIR'!$C$18)/('Ejercicio 3 - TIR'!$E$18-'Ejercicio 3 - TIR'!$C$18),'Ejercicio 3 - TIR'!$C$18+SQRT(('Ejercicio 3 - TIR'!$E$18-'Ejercicio 3 - TIR'!$C$18)*('Ejercicio 3 - TIR'!$D$18-'Ejercicio 3 - TIR'!$C$18)*F718),'Ejercicio 3 - TIR'!$E$18-SQRT(('Ejercicio 3 - TIR'!$E$18-'Ejercicio 3 - TIR'!$C$18)*('Ejercicio 3 - TIR'!$E$18-'Ejercicio 3 - TIR'!$D$18)*(1-F718)))</f>
        <v>41113.9784253243</v>
      </c>
      <c r="H718" s="24">
        <f ca="1" t="shared" ref="H718:L718" si="5349">RAND()</f>
        <v>0.302755422676643</v>
      </c>
      <c r="I718" s="25">
        <f ca="1">IF(H718&lt;=('Ejercicio 3 - TIR'!$D$18-'Ejercicio 3 - TIR'!$C$18)/('Ejercicio 3 - TIR'!$E$18-'Ejercicio 3 - TIR'!$C$18),'Ejercicio 3 - TIR'!$C$18+SQRT(('Ejercicio 3 - TIR'!$E$18-'Ejercicio 3 - TIR'!$C$18)*('Ejercicio 3 - TIR'!$D$18-'Ejercicio 3 - TIR'!$C$18)*H718),'Ejercicio 3 - TIR'!$E$18-SQRT(('Ejercicio 3 - TIR'!$E$18-'Ejercicio 3 - TIR'!$C$18)*('Ejercicio 3 - TIR'!$E$18-'Ejercicio 3 - TIR'!$D$18)*(1-H718)))</f>
        <v>36738.9400799752</v>
      </c>
      <c r="J718" s="24">
        <f ca="1" t="shared" si="5349"/>
        <v>0.523413186105627</v>
      </c>
      <c r="K718" s="25">
        <f ca="1">IF(J718&lt;=('Ejercicio 3 - TIR'!$D$18-'Ejercicio 3 - TIR'!$C$18)/('Ejercicio 3 - TIR'!$E$18-'Ejercicio 3 - TIR'!$C$18),'Ejercicio 3 - TIR'!$C$18+SQRT(('Ejercicio 3 - TIR'!$E$18-'Ejercicio 3 - TIR'!$C$18)*('Ejercicio 3 - TIR'!$D$18-'Ejercicio 3 - TIR'!$C$18)*J718),'Ejercicio 3 - TIR'!$E$18-SQRT(('Ejercicio 3 - TIR'!$E$18-'Ejercicio 3 - TIR'!$C$18)*('Ejercicio 3 - TIR'!$E$18-'Ejercicio 3 - TIR'!$D$18)*(1-J718)))</f>
        <v>38860.6985004481</v>
      </c>
      <c r="L718" s="24">
        <f ca="1" t="shared" si="5349"/>
        <v>0.318162051914687</v>
      </c>
      <c r="M718" s="25">
        <f ca="1">IF(L718&lt;=('Ejercicio 3 - TIR'!$D$18-'Ejercicio 3 - TIR'!$C$18)/('Ejercicio 3 - TIR'!$E$18-'Ejercicio 3 - TIR'!$C$18),'Ejercicio 3 - TIR'!$C$18+SQRT(('Ejercicio 3 - TIR'!$E$18-'Ejercicio 3 - TIR'!$C$18)*('Ejercicio 3 - TIR'!$D$18-'Ejercicio 3 - TIR'!$C$18)*L718),'Ejercicio 3 - TIR'!$E$18-SQRT(('Ejercicio 3 - TIR'!$E$18-'Ejercicio 3 - TIR'!$C$18)*('Ejercicio 3 - TIR'!$E$18-'Ejercicio 3 - TIR'!$D$18)*(1-L718)))</f>
        <v>36908.2782071369</v>
      </c>
      <c r="N718" s="24">
        <f ca="1" t="shared" ref="N718:R718" si="5350">RAND()</f>
        <v>0.617845654068977</v>
      </c>
      <c r="O718" s="25">
        <f ca="1">IF(N718&lt;=('Ejercicio 3 - TIR'!$D$18-'Ejercicio 3 - TIR'!$C$18)/('Ejercicio 3 - TIR'!$E$18-'Ejercicio 3 - TIR'!$C$18),'Ejercicio 3 - TIR'!$C$18+SQRT(('Ejercicio 3 - TIR'!$E$18-'Ejercicio 3 - TIR'!$C$18)*('Ejercicio 3 - TIR'!$D$18-'Ejercicio 3 - TIR'!$C$18)*N718),'Ejercicio 3 - TIR'!$E$18-SQRT(('Ejercicio 3 - TIR'!$E$18-'Ejercicio 3 - TIR'!$C$18)*('Ejercicio 3 - TIR'!$E$18-'Ejercicio 3 - TIR'!$D$18)*(1-N718)))</f>
        <v>39626.8815361126</v>
      </c>
      <c r="P718" s="24">
        <f ca="1" t="shared" si="5350"/>
        <v>0.266289069206106</v>
      </c>
      <c r="Q718" s="26">
        <f ca="1">IF(P718&lt;=('Ejercicio 3 - TIR'!$D$22-'Ejercicio 3 - TIR'!$C$22)/('Ejercicio 3 - TIR'!$E$22-'Ejercicio 3 - TIR'!$C$22),'Ejercicio 3 - TIR'!$C$22+SQRT(('Ejercicio 3 - TIR'!$E$22-'Ejercicio 3 - TIR'!$C$22)*('Ejercicio 3 - TIR'!$D$22-'Ejercicio 3 - TIR'!$C$22)*P718),'Ejercicio 3 - TIR'!$E$22-SQRT(('Ejercicio 3 - TIR'!$E$22-'Ejercicio 3 - TIR'!$C$22)*('Ejercicio 3 - TIR'!$E$22-'Ejercicio 3 - TIR'!$D$22)*(1-P718)))</f>
        <v>0.141893385406807</v>
      </c>
      <c r="R718" s="24">
        <f ca="1" t="shared" si="5350"/>
        <v>0.456217556953761</v>
      </c>
      <c r="S718" s="26">
        <f ca="1">IF(R718&lt;=('Ejercicio 3 - TIR'!$D$23-'Ejercicio 3 - TIR'!$C$23)/('Ejercicio 3 - TIR'!$E$23-'Ejercicio 3 - TIR'!$C$23),'Ejercicio 3 - TIR'!$C$23+SQRT(('Ejercicio 3 - TIR'!$E$23-'Ejercicio 3 - TIR'!$C$23)*('Ejercicio 3 - TIR'!$D$23-'Ejercicio 3 - TIR'!$C$23)*R718),'Ejercicio 3 - TIR'!$E$23-SQRT(('Ejercicio 3 - TIR'!$E$23-'Ejercicio 3 - TIR'!$C$23)*('Ejercicio 3 - TIR'!$E$23-'Ejercicio 3 - TIR'!$D$23)*(1-R718)))</f>
        <v>0.148656440855709</v>
      </c>
      <c r="T718" s="24">
        <f ca="1" t="shared" ref="T718:X718" si="5351">RAND()</f>
        <v>0.709232508544164</v>
      </c>
      <c r="U718" s="26">
        <f ca="1">IF(T718&lt;=('Ejercicio 3 - TIR'!$D$24-'Ejercicio 3 - TIR'!$C$24)/('Ejercicio 3 - TIR'!$E$24-'Ejercicio 3 - TIR'!$C$24),'Ejercicio 3 - TIR'!$C$24+SQRT(('Ejercicio 3 - TIR'!$E$24-'Ejercicio 3 - TIR'!$C$24)*('Ejercicio 3 - TIR'!$D$24-'Ejercicio 3 - TIR'!$C$24)*T718),'Ejercicio 3 - TIR'!$E$24-SQRT(('Ejercicio 3 - TIR'!$E$24-'Ejercicio 3 - TIR'!$C$24)*('Ejercicio 3 - TIR'!$E$24-'Ejercicio 3 - TIR'!$D$24)*(1-T718)))</f>
        <v>0.191466704079684</v>
      </c>
      <c r="V718" s="24">
        <f ca="1" t="shared" si="5351"/>
        <v>0.672974189281105</v>
      </c>
      <c r="W718" s="26">
        <f ca="1">IF(V718&lt;=('Ejercicio 3 - TIR'!$D$25-'Ejercicio 3 - TIR'!$C$25)/('Ejercicio 3 - TIR'!$E$25-'Ejercicio 3 - TIR'!$C$25),'Ejercicio 3 - TIR'!$C$25+SQRT(('Ejercicio 3 - TIR'!$E$25-'Ejercicio 3 - TIR'!$C$25)*('Ejercicio 3 - TIR'!$D$25-'Ejercicio 3 - TIR'!$C$25)*V718),'Ejercicio 3 - TIR'!$E$25-SQRT(('Ejercicio 3 - TIR'!$E$25-'Ejercicio 3 - TIR'!$C$25)*('Ejercicio 3 - TIR'!$E$25-'Ejercicio 3 - TIR'!$D$25)*(1-V718)))</f>
        <v>0.216168205227684</v>
      </c>
      <c r="X718" s="24">
        <f ca="1" t="shared" si="5351"/>
        <v>0.661756557157424</v>
      </c>
      <c r="Y718" s="26">
        <f ca="1">IF(X718&lt;=('Ejercicio 3 - TIR'!$D$26-'Ejercicio 3 - TIR'!$C$26)/('Ejercicio 3 - TIR'!$E$26-'Ejercicio 3 - TIR'!$C$26),'Ejercicio 3 - TIR'!$C$26+SQRT(('Ejercicio 3 - TIR'!$E$26-'Ejercicio 3 - TIR'!$C$26)*('Ejercicio 3 - TIR'!$D$26-'Ejercicio 3 - TIR'!$C$26)*X718),'Ejercicio 3 - TIR'!$E$26-SQRT(('Ejercicio 3 - TIR'!$E$26-'Ejercicio 3 - TIR'!$C$26)*('Ejercicio 3 - TIR'!$E$26-'Ejercicio 3 - TIR'!$D$26)*(1-X718)))</f>
        <v>0.237262257998931</v>
      </c>
      <c r="Z718" s="24">
        <f ca="1" t="shared" si="5240"/>
        <v>1.14189338540681</v>
      </c>
      <c r="AA718" s="24">
        <f ca="1" t="shared" si="5241"/>
        <v>1.31164319191806</v>
      </c>
      <c r="AB718" s="24">
        <f ca="1" t="shared" si="5242"/>
        <v>1.56277919080317</v>
      </c>
      <c r="AC718" s="24">
        <f ca="1" t="shared" si="5243"/>
        <v>1.90060236364626</v>
      </c>
      <c r="AD718" s="24">
        <f ca="1" t="shared" si="5244"/>
        <v>2.35154357200308</v>
      </c>
      <c r="AE718" s="23">
        <f ca="1" t="shared" si="5245"/>
        <v>3837.94671283443</v>
      </c>
      <c r="AF718" s="23">
        <f ca="1" t="shared" si="5246"/>
        <v>4408.48221135827</v>
      </c>
      <c r="AG718" s="23">
        <f ca="1" t="shared" si="5247"/>
        <v>5252.55977036095</v>
      </c>
      <c r="AH718" s="23">
        <f ca="1" t="shared" si="5248"/>
        <v>6387.99618877101</v>
      </c>
      <c r="AI718" s="23">
        <f ca="1" t="shared" si="5249"/>
        <v>7903.62658860739</v>
      </c>
      <c r="AJ718" s="25">
        <f ca="1" t="shared" si="5250"/>
        <v>46947.7800116359</v>
      </c>
      <c r="AK718" s="25">
        <f ca="1" t="shared" si="5251"/>
        <v>48188.380634185</v>
      </c>
      <c r="AL718" s="25">
        <f ca="1" t="shared" si="5252"/>
        <v>60730.6909565762</v>
      </c>
      <c r="AM718" s="25">
        <f ca="1" t="shared" si="5253"/>
        <v>70147.9607985982</v>
      </c>
      <c r="AN718" s="25">
        <f ca="1" t="shared" si="5254"/>
        <v>93184.3385547731</v>
      </c>
      <c r="AO718" s="25">
        <f ca="1">C718/'Ejercicio 3 - TIR'!$D$7</f>
        <v>18323.3757077112</v>
      </c>
      <c r="AP718" s="25">
        <f ca="1" t="shared" si="5255"/>
        <v>28624.4043039248</v>
      </c>
      <c r="AQ718" s="25">
        <f ca="1" t="shared" si="5256"/>
        <v>29865.0049264739</v>
      </c>
      <c r="AR718" s="25">
        <f ca="1" t="shared" si="5257"/>
        <v>42407.315248865</v>
      </c>
      <c r="AS718" s="25">
        <f ca="1" t="shared" si="5258"/>
        <v>51824.585090887</v>
      </c>
      <c r="AT718" s="25">
        <f ca="1" t="shared" si="5259"/>
        <v>74860.9628470619</v>
      </c>
      <c r="AU718" s="25">
        <f ca="1">AP718*'Ejercicio 3 - TIR'!$D$5</f>
        <v>14312.2021519624</v>
      </c>
      <c r="AV718" s="25">
        <f ca="1">AQ718*'Ejercicio 3 - TIR'!$D$5</f>
        <v>14932.5024632369</v>
      </c>
      <c r="AW718" s="25">
        <f ca="1">AR718*'Ejercicio 3 - TIR'!$D$5</f>
        <v>21203.6576244325</v>
      </c>
      <c r="AX718" s="25">
        <f ca="1">AS718*'Ejercicio 3 - TIR'!$D$5</f>
        <v>25912.2925454435</v>
      </c>
      <c r="AY718" s="25">
        <f ca="1">AT718*'Ejercicio 3 - TIR'!$D$5</f>
        <v>37430.481423531</v>
      </c>
      <c r="AZ718" s="25">
        <f ca="1" t="shared" ref="AZ718:BD718" si="5352">AJ718-AU718-AE718</f>
        <v>28797.6311468391</v>
      </c>
      <c r="BA718" s="25">
        <f ca="1" t="shared" si="5352"/>
        <v>28847.3959595898</v>
      </c>
      <c r="BB718" s="25">
        <f ca="1" t="shared" si="5352"/>
        <v>34274.4735617827</v>
      </c>
      <c r="BC718" s="25">
        <f ca="1" t="shared" si="5352"/>
        <v>37847.6720643837</v>
      </c>
      <c r="BD718" s="25">
        <f ca="1" t="shared" si="5352"/>
        <v>47850.2305426347</v>
      </c>
      <c r="BE718" s="25">
        <f ca="1" t="shared" ref="BE718:BI718" si="5353">AZ718/Z718</f>
        <v>25219.1942915755</v>
      </c>
      <c r="BF718" s="25">
        <f ca="1" t="shared" si="5353"/>
        <v>21993.3257286269</v>
      </c>
      <c r="BG718" s="25">
        <f ca="1" t="shared" si="5353"/>
        <v>21931.7442691106</v>
      </c>
      <c r="BH718" s="25">
        <f ca="1" t="shared" si="5353"/>
        <v>19913.5141512577</v>
      </c>
      <c r="BI718" s="25">
        <f ca="1" t="shared" si="5353"/>
        <v>20348.4345824285</v>
      </c>
      <c r="BJ718" s="25">
        <f ca="1" t="shared" si="5262"/>
        <v>63604.7895846679</v>
      </c>
      <c r="BK718" s="25">
        <f ca="1" t="shared" si="5263"/>
        <v>43088.2163628655</v>
      </c>
      <c r="BL718" s="25">
        <f ca="1" t="shared" si="5264"/>
        <v>106693.005947533</v>
      </c>
      <c r="BM718" s="25">
        <f ca="1">BK718*'Ejercicio 3 - TIR'!$D$5</f>
        <v>21544.1081814328</v>
      </c>
      <c r="BN718" s="25">
        <f ca="1" t="shared" si="5265"/>
        <v>85148.8977661007</v>
      </c>
      <c r="BO718" s="25">
        <f ca="1" t="shared" si="5266"/>
        <v>36209.7895101173</v>
      </c>
      <c r="BP718" s="25">
        <f ca="1" t="shared" si="5267"/>
        <v>-118664.980194818</v>
      </c>
      <c r="BQ718" s="25">
        <f ca="1" t="shared" ref="BQ718:BT718" si="5354">BE718</f>
        <v>25219.1942915755</v>
      </c>
      <c r="BR718" s="25">
        <f ca="1" t="shared" si="5354"/>
        <v>21993.3257286269</v>
      </c>
      <c r="BS718" s="25">
        <f ca="1" t="shared" si="5354"/>
        <v>21931.7442691106</v>
      </c>
      <c r="BT718" s="25">
        <f ca="1" t="shared" si="5354"/>
        <v>19913.5141512577</v>
      </c>
      <c r="BU718" s="25">
        <f ca="1" t="shared" si="5269"/>
        <v>56558.2240925457</v>
      </c>
      <c r="BV718" s="27">
        <f ca="1" t="shared" si="5270"/>
        <v>6.3133403205941</v>
      </c>
    </row>
    <row r="719" ht="15" customHeight="1" spans="1:74">
      <c r="A719" s="23">
        <v>718</v>
      </c>
      <c r="B719" s="24">
        <f ca="1" t="shared" ref="B719:F719" si="5355">RAND()</f>
        <v>0.535969631849243</v>
      </c>
      <c r="C719" s="25">
        <f ca="1">IF(B719&lt;=('Ejercicio 3 - TIR'!$D$13-'Ejercicio 3 - TIR'!$C$13)/('Ejercicio 3 - TIR'!$E$13-'Ejercicio 3 - TIR'!$C$13),'Ejercicio 3 - TIR'!$C$13+SQRT(('Ejercicio 3 - TIR'!$E$13-'Ejercicio 3 - TIR'!$C$13)*('Ejercicio 3 - TIR'!$D$13-'Ejercicio 3 - TIR'!$C$13)*B719),'Ejercicio 3 - TIR'!$E$13-SQRT(('Ejercicio 3 - TIR'!$E$13-'Ejercicio 3 - TIR'!$C$13)*('Ejercicio 3 - TIR'!$E$13-'Ejercicio 3 - TIR'!$D$13)*(1-B719)))</f>
        <v>76402.6179040787</v>
      </c>
      <c r="D719" s="24">
        <f ca="1" t="shared" si="5355"/>
        <v>0.256080299220085</v>
      </c>
      <c r="E719" s="25">
        <f ca="1">IF(D719&lt;=('Ejercicio 3 - TIR'!$D$14-'Ejercicio 3 - TIR'!$C$14)/('Ejercicio 3 - TIR'!$E$14-'Ejercicio 3 - TIR'!$C$14),'Ejercicio 3 - TIR'!$C$14+SQRT(('Ejercicio 3 - TIR'!$E$14-'Ejercicio 3 - TIR'!$C$14)*('Ejercicio 3 - TIR'!$D$14-'Ejercicio 3 - TIR'!$C$14)*D719),'Ejercicio 3 - TIR'!$E$14-SQRT(('Ejercicio 3 - TIR'!$E$14-'Ejercicio 3 - TIR'!$C$14)*('Ejercicio 3 - TIR'!$E$14-'Ejercicio 3 - TIR'!$D$14)*(1-D719)))</f>
        <v>29382.4676201321</v>
      </c>
      <c r="F719" s="24">
        <f ca="1" t="shared" si="5355"/>
        <v>0.83393279353533</v>
      </c>
      <c r="G719" s="25">
        <f ca="1">IF(F719&lt;=('Ejercicio 3 - TIR'!$D$18-'Ejercicio 3 - TIR'!$C$18)/('Ejercicio 3 - TIR'!$E$18-'Ejercicio 3 - TIR'!$C$18),'Ejercicio 3 - TIR'!$C$18+SQRT(('Ejercicio 3 - TIR'!$E$18-'Ejercicio 3 - TIR'!$C$18)*('Ejercicio 3 - TIR'!$D$18-'Ejercicio 3 - TIR'!$C$18)*F719),'Ejercicio 3 - TIR'!$E$18-SQRT(('Ejercicio 3 - TIR'!$E$18-'Ejercicio 3 - TIR'!$C$18)*('Ejercicio 3 - TIR'!$E$18-'Ejercicio 3 - TIR'!$D$18)*(1-F719)))</f>
        <v>41470.8300572443</v>
      </c>
      <c r="H719" s="24">
        <f ca="1" t="shared" ref="H719:L719" si="5356">RAND()</f>
        <v>0.851892858008457</v>
      </c>
      <c r="I719" s="25">
        <f ca="1">IF(H719&lt;=('Ejercicio 3 - TIR'!$D$18-'Ejercicio 3 - TIR'!$C$18)/('Ejercicio 3 - TIR'!$E$18-'Ejercicio 3 - TIR'!$C$18),'Ejercicio 3 - TIR'!$C$18+SQRT(('Ejercicio 3 - TIR'!$E$18-'Ejercicio 3 - TIR'!$C$18)*('Ejercicio 3 - TIR'!$D$18-'Ejercicio 3 - TIR'!$C$18)*H719),'Ejercicio 3 - TIR'!$E$18-SQRT(('Ejercicio 3 - TIR'!$E$18-'Ejercicio 3 - TIR'!$C$18)*('Ejercicio 3 - TIR'!$E$18-'Ejercicio 3 - TIR'!$D$18)*(1-H719)))</f>
        <v>41667.1280178552</v>
      </c>
      <c r="J719" s="24">
        <f ca="1" t="shared" si="5356"/>
        <v>0.885492659338639</v>
      </c>
      <c r="K719" s="25">
        <f ca="1">IF(J719&lt;=('Ejercicio 3 - TIR'!$D$18-'Ejercicio 3 - TIR'!$C$18)/('Ejercicio 3 - TIR'!$E$18-'Ejercicio 3 - TIR'!$C$18),'Ejercicio 3 - TIR'!$C$18+SQRT(('Ejercicio 3 - TIR'!$E$18-'Ejercicio 3 - TIR'!$C$18)*('Ejercicio 3 - TIR'!$D$18-'Ejercicio 3 - TIR'!$C$18)*J719),'Ejercicio 3 - TIR'!$E$18-SQRT(('Ejercicio 3 - TIR'!$E$18-'Ejercicio 3 - TIR'!$C$18)*('Ejercicio 3 - TIR'!$E$18-'Ejercicio 3 - TIR'!$D$18)*(1-J719)))</f>
        <v>42069.4624128665</v>
      </c>
      <c r="L719" s="24">
        <f ca="1" t="shared" si="5356"/>
        <v>0.469409014118425</v>
      </c>
      <c r="M719" s="25">
        <f ca="1">IF(L719&lt;=('Ejercicio 3 - TIR'!$D$18-'Ejercicio 3 - TIR'!$C$18)/('Ejercicio 3 - TIR'!$E$18-'Ejercicio 3 - TIR'!$C$18),'Ejercicio 3 - TIR'!$C$18+SQRT(('Ejercicio 3 - TIR'!$E$18-'Ejercicio 3 - TIR'!$C$18)*('Ejercicio 3 - TIR'!$D$18-'Ejercicio 3 - TIR'!$C$18)*L719),'Ejercicio 3 - TIR'!$E$18-SQRT(('Ejercicio 3 - TIR'!$E$18-'Ejercicio 3 - TIR'!$C$18)*('Ejercicio 3 - TIR'!$E$18-'Ejercicio 3 - TIR'!$D$18)*(1-L719)))</f>
        <v>38391.147246817</v>
      </c>
      <c r="N719" s="24">
        <f ca="1" t="shared" ref="N719:R719" si="5357">RAND()</f>
        <v>0.162770431814362</v>
      </c>
      <c r="O719" s="25">
        <f ca="1">IF(N719&lt;=('Ejercicio 3 - TIR'!$D$18-'Ejercicio 3 - TIR'!$C$18)/('Ejercicio 3 - TIR'!$E$18-'Ejercicio 3 - TIR'!$C$18),'Ejercicio 3 - TIR'!$C$18+SQRT(('Ejercicio 3 - TIR'!$E$18-'Ejercicio 3 - TIR'!$C$18)*('Ejercicio 3 - TIR'!$D$18-'Ejercicio 3 - TIR'!$C$18)*N719),'Ejercicio 3 - TIR'!$E$18-SQRT(('Ejercicio 3 - TIR'!$E$18-'Ejercicio 3 - TIR'!$C$18)*('Ejercicio 3 - TIR'!$E$18-'Ejercicio 3 - TIR'!$D$18)*(1-N719)))</f>
        <v>34941.2108609281</v>
      </c>
      <c r="P719" s="24">
        <f ca="1" t="shared" si="5357"/>
        <v>0.380338618231913</v>
      </c>
      <c r="Q719" s="26">
        <f ca="1">IF(P719&lt;=('Ejercicio 3 - TIR'!$D$22-'Ejercicio 3 - TIR'!$C$22)/('Ejercicio 3 - TIR'!$E$22-'Ejercicio 3 - TIR'!$C$22),'Ejercicio 3 - TIR'!$C$22+SQRT(('Ejercicio 3 - TIR'!$E$22-'Ejercicio 3 - TIR'!$C$22)*('Ejercicio 3 - TIR'!$D$22-'Ejercicio 3 - TIR'!$C$22)*P719),'Ejercicio 3 - TIR'!$E$22-SQRT(('Ejercicio 3 - TIR'!$E$22-'Ejercicio 3 - TIR'!$C$22)*('Ejercicio 3 - TIR'!$E$22-'Ejercicio 3 - TIR'!$D$22)*(1-P719)))</f>
        <v>0.146165043719005</v>
      </c>
      <c r="R719" s="24">
        <f ca="1" t="shared" si="5357"/>
        <v>0.0529678086879168</v>
      </c>
      <c r="S719" s="26">
        <f ca="1">IF(R719&lt;=('Ejercicio 3 - TIR'!$D$23-'Ejercicio 3 - TIR'!$C$23)/('Ejercicio 3 - TIR'!$E$23-'Ejercicio 3 - TIR'!$C$23),'Ejercicio 3 - TIR'!$C$23+SQRT(('Ejercicio 3 - TIR'!$E$23-'Ejercicio 3 - TIR'!$C$23)*('Ejercicio 3 - TIR'!$D$23-'Ejercicio 3 - TIR'!$C$23)*R719),'Ejercicio 3 - TIR'!$E$23-SQRT(('Ejercicio 3 - TIR'!$E$23-'Ejercicio 3 - TIR'!$C$23)*('Ejercicio 3 - TIR'!$E$23-'Ejercicio 3 - TIR'!$D$23)*(1-R719)))</f>
        <v>0.129764325662239</v>
      </c>
      <c r="T719" s="24">
        <f ca="1" t="shared" ref="T719:X719" si="5358">RAND()</f>
        <v>0.0298767953847581</v>
      </c>
      <c r="U719" s="26">
        <f ca="1">IF(T719&lt;=('Ejercicio 3 - TIR'!$D$24-'Ejercicio 3 - TIR'!$C$24)/('Ejercicio 3 - TIR'!$E$24-'Ejercicio 3 - TIR'!$C$24),'Ejercicio 3 - TIR'!$C$24+SQRT(('Ejercicio 3 - TIR'!$E$24-'Ejercicio 3 - TIR'!$C$24)*('Ejercicio 3 - TIR'!$D$24-'Ejercicio 3 - TIR'!$C$24)*T719),'Ejercicio 3 - TIR'!$E$24-SQRT(('Ejercicio 3 - TIR'!$E$24-'Ejercicio 3 - TIR'!$C$24)*('Ejercicio 3 - TIR'!$E$24-'Ejercicio 3 - TIR'!$D$24)*(1-T719)))</f>
        <v>0.157920938726438</v>
      </c>
      <c r="V719" s="24">
        <f ca="1" t="shared" si="5358"/>
        <v>0.938252497291405</v>
      </c>
      <c r="W719" s="26">
        <f ca="1">IF(V719&lt;=('Ejercicio 3 - TIR'!$D$25-'Ejercicio 3 - TIR'!$C$25)/('Ejercicio 3 - TIR'!$E$25-'Ejercicio 3 - TIR'!$C$25),'Ejercicio 3 - TIR'!$C$25+SQRT(('Ejercicio 3 - TIR'!$E$25-'Ejercicio 3 - TIR'!$C$25)*('Ejercicio 3 - TIR'!$D$25-'Ejercicio 3 - TIR'!$C$25)*V719),'Ejercicio 3 - TIR'!$E$25-SQRT(('Ejercicio 3 - TIR'!$E$25-'Ejercicio 3 - TIR'!$C$25)*('Ejercicio 3 - TIR'!$E$25-'Ejercicio 3 - TIR'!$D$25)*(1-V719)))</f>
        <v>0.235299106847539</v>
      </c>
      <c r="X719" s="24">
        <f ca="1" t="shared" si="5358"/>
        <v>0.758030840070888</v>
      </c>
      <c r="Y719" s="26">
        <f ca="1">IF(X719&lt;=('Ejercicio 3 - TIR'!$D$26-'Ejercicio 3 - TIR'!$C$26)/('Ejercicio 3 - TIR'!$E$26-'Ejercicio 3 - TIR'!$C$26),'Ejercicio 3 - TIR'!$C$26+SQRT(('Ejercicio 3 - TIR'!$E$26-'Ejercicio 3 - TIR'!$C$26)*('Ejercicio 3 - TIR'!$D$26-'Ejercicio 3 - TIR'!$C$26)*X719),'Ejercicio 3 - TIR'!$E$26-SQRT(('Ejercicio 3 - TIR'!$E$26-'Ejercicio 3 - TIR'!$C$26)*('Ejercicio 3 - TIR'!$E$26-'Ejercicio 3 - TIR'!$D$26)*(1-X719)))</f>
        <v>0.243852614705664</v>
      </c>
      <c r="Z719" s="24">
        <f ca="1" t="shared" si="5240"/>
        <v>1.146165043719</v>
      </c>
      <c r="AA719" s="24">
        <f ca="1" t="shared" si="5241"/>
        <v>1.29489637771483</v>
      </c>
      <c r="AB719" s="24">
        <f ca="1" t="shared" si="5242"/>
        <v>1.49938762923702</v>
      </c>
      <c r="AC719" s="24">
        <f ca="1" t="shared" si="5243"/>
        <v>1.85219219921474</v>
      </c>
      <c r="AD719" s="24">
        <f ca="1" t="shared" si="5244"/>
        <v>2.30385410993069</v>
      </c>
      <c r="AE719" s="23">
        <f ca="1" t="shared" si="5245"/>
        <v>4294.68966426886</v>
      </c>
      <c r="AF719" s="23">
        <f ca="1" t="shared" si="5246"/>
        <v>4851.98717248129</v>
      </c>
      <c r="AG719" s="23">
        <f ca="1" t="shared" si="5247"/>
        <v>5618.21754144818</v>
      </c>
      <c r="AH719" s="23">
        <f ca="1" t="shared" si="5248"/>
        <v>6940.17911102611</v>
      </c>
      <c r="AI719" s="23">
        <f ca="1" t="shared" si="5249"/>
        <v>8632.55993377545</v>
      </c>
      <c r="AJ719" s="25">
        <f ca="1" t="shared" si="5250"/>
        <v>47532.4157456249</v>
      </c>
      <c r="AK719" s="25">
        <f ca="1" t="shared" si="5251"/>
        <v>53954.6131401009</v>
      </c>
      <c r="AL719" s="25">
        <f ca="1" t="shared" si="5252"/>
        <v>63078.431510504</v>
      </c>
      <c r="AM719" s="25">
        <f ca="1" t="shared" si="5253"/>
        <v>71107.7834494589</v>
      </c>
      <c r="AN719" s="25">
        <f ca="1" t="shared" si="5254"/>
        <v>80499.4522479042</v>
      </c>
      <c r="AO719" s="25">
        <f ca="1">C719/'Ejercicio 3 - TIR'!$D$7</f>
        <v>15280.5235808157</v>
      </c>
      <c r="AP719" s="25">
        <f ca="1" t="shared" si="5255"/>
        <v>32251.8921648091</v>
      </c>
      <c r="AQ719" s="25">
        <f ca="1" t="shared" si="5256"/>
        <v>38674.0895592852</v>
      </c>
      <c r="AR719" s="25">
        <f ca="1" t="shared" si="5257"/>
        <v>47797.9079296882</v>
      </c>
      <c r="AS719" s="25">
        <f ca="1" t="shared" si="5258"/>
        <v>55827.2598686432</v>
      </c>
      <c r="AT719" s="25">
        <f ca="1" t="shared" si="5259"/>
        <v>65218.9286670885</v>
      </c>
      <c r="AU719" s="25">
        <f ca="1">AP719*'Ejercicio 3 - TIR'!$D$5</f>
        <v>16125.9460824046</v>
      </c>
      <c r="AV719" s="25">
        <f ca="1">AQ719*'Ejercicio 3 - TIR'!$D$5</f>
        <v>19337.0447796426</v>
      </c>
      <c r="AW719" s="25">
        <f ca="1">AR719*'Ejercicio 3 - TIR'!$D$5</f>
        <v>23898.9539648441</v>
      </c>
      <c r="AX719" s="25">
        <f ca="1">AS719*'Ejercicio 3 - TIR'!$D$5</f>
        <v>27913.6299343216</v>
      </c>
      <c r="AY719" s="25">
        <f ca="1">AT719*'Ejercicio 3 - TIR'!$D$5</f>
        <v>32609.4643335442</v>
      </c>
      <c r="AZ719" s="25">
        <f ca="1" t="shared" ref="AZ719:BD719" si="5359">AJ719-AU719-AE719</f>
        <v>27111.7799989514</v>
      </c>
      <c r="BA719" s="25">
        <f ca="1" t="shared" si="5359"/>
        <v>29765.581187977</v>
      </c>
      <c r="BB719" s="25">
        <f ca="1" t="shared" si="5359"/>
        <v>33561.2600042117</v>
      </c>
      <c r="BC719" s="25">
        <f ca="1" t="shared" si="5359"/>
        <v>36253.9744041112</v>
      </c>
      <c r="BD719" s="25">
        <f ca="1" t="shared" si="5359"/>
        <v>39257.4279805845</v>
      </c>
      <c r="BE719" s="25">
        <f ca="1" t="shared" ref="BE719:BI719" si="5360">AZ719/Z719</f>
        <v>23654.3420579124</v>
      </c>
      <c r="BF719" s="25">
        <f ca="1" t="shared" si="5360"/>
        <v>22986.8441214623</v>
      </c>
      <c r="BG719" s="25">
        <f ca="1" t="shared" si="5360"/>
        <v>22383.3112597372</v>
      </c>
      <c r="BH719" s="25">
        <f ca="1" t="shared" si="5360"/>
        <v>19573.5488031326</v>
      </c>
      <c r="BI719" s="25">
        <f ca="1" t="shared" si="5360"/>
        <v>17039.8931995592</v>
      </c>
      <c r="BJ719" s="25">
        <f ca="1" t="shared" si="5262"/>
        <v>67692.9187865468</v>
      </c>
      <c r="BK719" s="25">
        <f ca="1" t="shared" si="5263"/>
        <v>35204.0970535552</v>
      </c>
      <c r="BL719" s="25">
        <f ca="1" t="shared" si="5264"/>
        <v>102897.015840102</v>
      </c>
      <c r="BM719" s="25">
        <f ca="1">BK719*'Ejercicio 3 - TIR'!$D$5</f>
        <v>17602.0485267776</v>
      </c>
      <c r="BN719" s="25">
        <f ca="1" t="shared" si="5265"/>
        <v>85294.9673133244</v>
      </c>
      <c r="BO719" s="25">
        <f ca="1" t="shared" si="5266"/>
        <v>37022.72941054</v>
      </c>
      <c r="BP719" s="25">
        <f ca="1" t="shared" si="5267"/>
        <v>-105785.085524211</v>
      </c>
      <c r="BQ719" s="25">
        <f ca="1" t="shared" ref="BQ719:BT719" si="5361">BE719</f>
        <v>23654.3420579124</v>
      </c>
      <c r="BR719" s="25">
        <f ca="1" t="shared" si="5361"/>
        <v>22986.8441214623</v>
      </c>
      <c r="BS719" s="25">
        <f ca="1" t="shared" si="5361"/>
        <v>22383.3112597372</v>
      </c>
      <c r="BT719" s="25">
        <f ca="1" t="shared" si="5361"/>
        <v>19573.5488031326</v>
      </c>
      <c r="BU719" s="25">
        <f ca="1" t="shared" si="5269"/>
        <v>54062.6226100992</v>
      </c>
      <c r="BV719" s="27">
        <f ca="1" t="shared" si="5270"/>
        <v>9.49792203835322</v>
      </c>
    </row>
    <row r="720" ht="15" customHeight="1" spans="1:74">
      <c r="A720" s="23">
        <v>719</v>
      </c>
      <c r="B720" s="24">
        <f ca="1" t="shared" ref="B720:F720" si="5362">RAND()</f>
        <v>0.775337390339136</v>
      </c>
      <c r="C720" s="25">
        <f ca="1">IF(B720&lt;=('Ejercicio 3 - TIR'!$D$13-'Ejercicio 3 - TIR'!$C$13)/('Ejercicio 3 - TIR'!$E$13-'Ejercicio 3 - TIR'!$C$13),'Ejercicio 3 - TIR'!$C$13+SQRT(('Ejercicio 3 - TIR'!$E$13-'Ejercicio 3 - TIR'!$C$13)*('Ejercicio 3 - TIR'!$D$13-'Ejercicio 3 - TIR'!$C$13)*B720),'Ejercicio 3 - TIR'!$E$13-SQRT(('Ejercicio 3 - TIR'!$E$13-'Ejercicio 3 - TIR'!$C$13)*('Ejercicio 3 - TIR'!$E$13-'Ejercicio 3 - TIR'!$D$13)*(1-B720)))</f>
        <v>83580.6476500126</v>
      </c>
      <c r="D720" s="24">
        <f ca="1" t="shared" si="5362"/>
        <v>0.343352186107505</v>
      </c>
      <c r="E720" s="25">
        <f ca="1">IF(D720&lt;=('Ejercicio 3 - TIR'!$D$14-'Ejercicio 3 - TIR'!$C$14)/('Ejercicio 3 - TIR'!$E$14-'Ejercicio 3 - TIR'!$C$14),'Ejercicio 3 - TIR'!$C$14+SQRT(('Ejercicio 3 - TIR'!$E$14-'Ejercicio 3 - TIR'!$C$14)*('Ejercicio 3 - TIR'!$D$14-'Ejercicio 3 - TIR'!$C$14)*D720),'Ejercicio 3 - TIR'!$E$14-SQRT(('Ejercicio 3 - TIR'!$E$14-'Ejercicio 3 - TIR'!$C$14)*('Ejercicio 3 - TIR'!$E$14-'Ejercicio 3 - TIR'!$D$14)*(1-D720)))</f>
        <v>30075.4258487392</v>
      </c>
      <c r="F720" s="24">
        <f ca="1" t="shared" si="5362"/>
        <v>0.923542008808609</v>
      </c>
      <c r="G720" s="25">
        <f ca="1">IF(F720&lt;=('Ejercicio 3 - TIR'!$D$18-'Ejercicio 3 - TIR'!$C$18)/('Ejercicio 3 - TIR'!$E$18-'Ejercicio 3 - TIR'!$C$18),'Ejercicio 3 - TIR'!$C$18+SQRT(('Ejercicio 3 - TIR'!$E$18-'Ejercicio 3 - TIR'!$C$18)*('Ejercicio 3 - TIR'!$D$18-'Ejercicio 3 - TIR'!$C$18)*F720),'Ejercicio 3 - TIR'!$E$18-SQRT(('Ejercicio 3 - TIR'!$E$18-'Ejercicio 3 - TIR'!$C$18)*('Ejercicio 3 - TIR'!$E$18-'Ejercicio 3 - TIR'!$D$18)*(1-F720)))</f>
        <v>42605.3498503217</v>
      </c>
      <c r="H720" s="24">
        <f ca="1" t="shared" ref="H720:L720" si="5363">RAND()</f>
        <v>0.88628323513611</v>
      </c>
      <c r="I720" s="25">
        <f ca="1">IF(H720&lt;=('Ejercicio 3 - TIR'!$D$18-'Ejercicio 3 - TIR'!$C$18)/('Ejercicio 3 - TIR'!$E$18-'Ejercicio 3 - TIR'!$C$18),'Ejercicio 3 - TIR'!$C$18+SQRT(('Ejercicio 3 - TIR'!$E$18-'Ejercicio 3 - TIR'!$C$18)*('Ejercicio 3 - TIR'!$D$18-'Ejercicio 3 - TIR'!$C$18)*H720),'Ejercicio 3 - TIR'!$E$18-SQRT(('Ejercicio 3 - TIR'!$E$18-'Ejercicio 3 - TIR'!$C$18)*('Ejercicio 3 - TIR'!$E$18-'Ejercicio 3 - TIR'!$D$18)*(1-H720)))</f>
        <v>42079.5963695421</v>
      </c>
      <c r="J720" s="24">
        <f ca="1" t="shared" si="5363"/>
        <v>0.346983923164804</v>
      </c>
      <c r="K720" s="25">
        <f ca="1">IF(J720&lt;=('Ejercicio 3 - TIR'!$D$18-'Ejercicio 3 - TIR'!$C$18)/('Ejercicio 3 - TIR'!$E$18-'Ejercicio 3 - TIR'!$C$18),'Ejercicio 3 - TIR'!$C$18+SQRT(('Ejercicio 3 - TIR'!$E$18-'Ejercicio 3 - TIR'!$C$18)*('Ejercicio 3 - TIR'!$D$18-'Ejercicio 3 - TIR'!$C$18)*J720),'Ejercicio 3 - TIR'!$E$18-SQRT(('Ejercicio 3 - TIR'!$E$18-'Ejercicio 3 - TIR'!$C$18)*('Ejercicio 3 - TIR'!$E$18-'Ejercicio 3 - TIR'!$D$18)*(1-J720)))</f>
        <v>37214.4014633731</v>
      </c>
      <c r="L720" s="24">
        <f ca="1" t="shared" si="5363"/>
        <v>0.563687871692543</v>
      </c>
      <c r="M720" s="25">
        <f ca="1">IF(L720&lt;=('Ejercicio 3 - TIR'!$D$18-'Ejercicio 3 - TIR'!$C$18)/('Ejercicio 3 - TIR'!$E$18-'Ejercicio 3 - TIR'!$C$18),'Ejercicio 3 - TIR'!$C$18+SQRT(('Ejercicio 3 - TIR'!$E$18-'Ejercicio 3 - TIR'!$C$18)*('Ejercicio 3 - TIR'!$D$18-'Ejercicio 3 - TIR'!$C$18)*L720),'Ejercicio 3 - TIR'!$E$18-SQRT(('Ejercicio 3 - TIR'!$E$18-'Ejercicio 3 - TIR'!$C$18)*('Ejercicio 3 - TIR'!$E$18-'Ejercicio 3 - TIR'!$D$18)*(1-L720)))</f>
        <v>39195.280352109</v>
      </c>
      <c r="N720" s="24">
        <f ca="1" t="shared" ref="N720:R720" si="5364">RAND()</f>
        <v>0.469582736213727</v>
      </c>
      <c r="O720" s="25">
        <f ca="1">IF(N720&lt;=('Ejercicio 3 - TIR'!$D$18-'Ejercicio 3 - TIR'!$C$18)/('Ejercicio 3 - TIR'!$E$18-'Ejercicio 3 - TIR'!$C$18),'Ejercicio 3 - TIR'!$C$18+SQRT(('Ejercicio 3 - TIR'!$E$18-'Ejercicio 3 - TIR'!$C$18)*('Ejercicio 3 - TIR'!$D$18-'Ejercicio 3 - TIR'!$C$18)*N720),'Ejercicio 3 - TIR'!$E$18-SQRT(('Ejercicio 3 - TIR'!$E$18-'Ejercicio 3 - TIR'!$C$18)*('Ejercicio 3 - TIR'!$E$18-'Ejercicio 3 - TIR'!$D$18)*(1-N720)))</f>
        <v>38392.6998297365</v>
      </c>
      <c r="P720" s="24">
        <f ca="1" t="shared" si="5364"/>
        <v>0.75519606705673</v>
      </c>
      <c r="Q720" s="26">
        <f ca="1">IF(P720&lt;=('Ejercicio 3 - TIR'!$D$22-'Ejercicio 3 - TIR'!$C$22)/('Ejercicio 3 - TIR'!$E$22-'Ejercicio 3 - TIR'!$C$22),'Ejercicio 3 - TIR'!$C$22+SQRT(('Ejercicio 3 - TIR'!$E$22-'Ejercicio 3 - TIR'!$C$22)*('Ejercicio 3 - TIR'!$D$22-'Ejercicio 3 - TIR'!$C$22)*P720),'Ejercicio 3 - TIR'!$E$22-SQRT(('Ejercicio 3 - TIR'!$E$22-'Ejercicio 3 - TIR'!$C$22)*('Ejercicio 3 - TIR'!$E$22-'Ejercicio 3 - TIR'!$D$22)*(1-P720)))</f>
        <v>0.159008404555683</v>
      </c>
      <c r="R720" s="24">
        <f ca="1" t="shared" si="5364"/>
        <v>0.0397716256092762</v>
      </c>
      <c r="S720" s="26">
        <f ca="1">IF(R720&lt;=('Ejercicio 3 - TIR'!$D$23-'Ejercicio 3 - TIR'!$C$23)/('Ejercicio 3 - TIR'!$E$23-'Ejercicio 3 - TIR'!$C$23),'Ejercicio 3 - TIR'!$C$23+SQRT(('Ejercicio 3 - TIR'!$E$23-'Ejercicio 3 - TIR'!$C$23)*('Ejercicio 3 - TIR'!$D$23-'Ejercicio 3 - TIR'!$C$23)*R720),'Ejercicio 3 - TIR'!$E$23-SQRT(('Ejercicio 3 - TIR'!$E$23-'Ejercicio 3 - TIR'!$C$23)*('Ejercicio 3 - TIR'!$E$23-'Ejercicio 3 - TIR'!$D$23)*(1-R720)))</f>
        <v>0.128461023939022</v>
      </c>
      <c r="T720" s="24">
        <f ca="1" t="shared" ref="T720:X720" si="5365">RAND()</f>
        <v>0.617638914742563</v>
      </c>
      <c r="U720" s="26">
        <f ca="1">IF(T720&lt;=('Ejercicio 3 - TIR'!$D$24-'Ejercicio 3 - TIR'!$C$24)/('Ejercicio 3 - TIR'!$E$24-'Ejercicio 3 - TIR'!$C$24),'Ejercicio 3 - TIR'!$C$24+SQRT(('Ejercicio 3 - TIR'!$E$24-'Ejercicio 3 - TIR'!$C$24)*('Ejercicio 3 - TIR'!$D$24-'Ejercicio 3 - TIR'!$C$24)*T720),'Ejercicio 3 - TIR'!$E$24-SQRT(('Ejercicio 3 - TIR'!$E$24-'Ejercicio 3 - TIR'!$C$24)*('Ejercicio 3 - TIR'!$E$24-'Ejercicio 3 - TIR'!$D$24)*(1-T720)))</f>
        <v>0.187279806866083</v>
      </c>
      <c r="V720" s="24">
        <f ca="1" t="shared" si="5365"/>
        <v>0.378798315882715</v>
      </c>
      <c r="W720" s="26">
        <f ca="1">IF(V720&lt;=('Ejercicio 3 - TIR'!$D$25-'Ejercicio 3 - TIR'!$C$25)/('Ejercicio 3 - TIR'!$E$25-'Ejercicio 3 - TIR'!$C$25),'Ejercicio 3 - TIR'!$C$25+SQRT(('Ejercicio 3 - TIR'!$E$25-'Ejercicio 3 - TIR'!$C$25)*('Ejercicio 3 - TIR'!$D$25-'Ejercicio 3 - TIR'!$C$25)*V720),'Ejercicio 3 - TIR'!$E$25-SQRT(('Ejercicio 3 - TIR'!$E$25-'Ejercicio 3 - TIR'!$C$25)*('Ejercicio 3 - TIR'!$E$25-'Ejercicio 3 - TIR'!$D$25)*(1-V720)))</f>
        <v>0.203371619217364</v>
      </c>
      <c r="X720" s="24">
        <f ca="1" t="shared" si="5365"/>
        <v>0.931087765483941</v>
      </c>
      <c r="Y720" s="26">
        <f ca="1">IF(X720&lt;=('Ejercicio 3 - TIR'!$D$26-'Ejercicio 3 - TIR'!$C$26)/('Ejercicio 3 - TIR'!$E$26-'Ejercicio 3 - TIR'!$C$26),'Ejercicio 3 - TIR'!$C$26+SQRT(('Ejercicio 3 - TIR'!$E$26-'Ejercicio 3 - TIR'!$C$26)*('Ejercicio 3 - TIR'!$D$26-'Ejercicio 3 - TIR'!$C$26)*X720),'Ejercicio 3 - TIR'!$E$26-SQRT(('Ejercicio 3 - TIR'!$E$26-'Ejercicio 3 - TIR'!$C$26)*('Ejercicio 3 - TIR'!$E$26-'Ejercicio 3 - TIR'!$D$26)*(1-X720)))</f>
        <v>0.260709430636015</v>
      </c>
      <c r="Z720" s="24">
        <f ca="1" t="shared" si="5240"/>
        <v>1.15900840455568</v>
      </c>
      <c r="AA720" s="24">
        <f ca="1" t="shared" si="5241"/>
        <v>1.30789581095884</v>
      </c>
      <c r="AB720" s="24">
        <f ca="1" t="shared" si="5242"/>
        <v>1.55283828583617</v>
      </c>
      <c r="AC720" s="24">
        <f ca="1" t="shared" si="5243"/>
        <v>1.86864152240938</v>
      </c>
      <c r="AD720" s="24">
        <f ca="1" t="shared" si="5244"/>
        <v>2.35581398977955</v>
      </c>
      <c r="AE720" s="23">
        <f ca="1" t="shared" si="5245"/>
        <v>4782.24548054076</v>
      </c>
      <c r="AF720" s="23">
        <f ca="1" t="shared" si="5246"/>
        <v>5396.57763169878</v>
      </c>
      <c r="AG720" s="23">
        <f ca="1" t="shared" si="5247"/>
        <v>6407.24764830115</v>
      </c>
      <c r="AH720" s="23">
        <f ca="1" t="shared" si="5248"/>
        <v>7710.2999772628</v>
      </c>
      <c r="AI720" s="23">
        <f ca="1" t="shared" si="5249"/>
        <v>9720.44789436787</v>
      </c>
      <c r="AJ720" s="25">
        <f ca="1" t="shared" si="5250"/>
        <v>49379.958555558</v>
      </c>
      <c r="AK720" s="25">
        <f ca="1" t="shared" si="5251"/>
        <v>55035.7278185628</v>
      </c>
      <c r="AL720" s="25">
        <f ca="1" t="shared" si="5252"/>
        <v>57787.9473768033</v>
      </c>
      <c r="AM720" s="25">
        <f ca="1" t="shared" si="5253"/>
        <v>73241.9283484276</v>
      </c>
      <c r="AN720" s="25">
        <f ca="1" t="shared" si="5254"/>
        <v>90446.0593643003</v>
      </c>
      <c r="AO720" s="25">
        <f ca="1">C720/'Ejercicio 3 - TIR'!$D$7</f>
        <v>16716.1295300025</v>
      </c>
      <c r="AP720" s="25">
        <f ca="1" t="shared" si="5255"/>
        <v>32663.8290255555</v>
      </c>
      <c r="AQ720" s="25">
        <f ca="1" t="shared" si="5256"/>
        <v>38319.5982885603</v>
      </c>
      <c r="AR720" s="25">
        <f ca="1" t="shared" si="5257"/>
        <v>41071.8178468008</v>
      </c>
      <c r="AS720" s="25">
        <f ca="1" t="shared" si="5258"/>
        <v>56525.798818425</v>
      </c>
      <c r="AT720" s="25">
        <f ca="1" t="shared" si="5259"/>
        <v>73729.9298342977</v>
      </c>
      <c r="AU720" s="25">
        <f ca="1">AP720*'Ejercicio 3 - TIR'!$D$5</f>
        <v>16331.9145127778</v>
      </c>
      <c r="AV720" s="25">
        <f ca="1">AQ720*'Ejercicio 3 - TIR'!$D$5</f>
        <v>19159.7991442801</v>
      </c>
      <c r="AW720" s="25">
        <f ca="1">AR720*'Ejercicio 3 - TIR'!$D$5</f>
        <v>20535.9089234004</v>
      </c>
      <c r="AX720" s="25">
        <f ca="1">AS720*'Ejercicio 3 - TIR'!$D$5</f>
        <v>28262.8994092125</v>
      </c>
      <c r="AY720" s="25">
        <f ca="1">AT720*'Ejercicio 3 - TIR'!$D$5</f>
        <v>36864.9649171489</v>
      </c>
      <c r="AZ720" s="25">
        <f ca="1" t="shared" ref="AZ720:BD720" si="5366">AJ720-AU720-AE720</f>
        <v>28265.7985622395</v>
      </c>
      <c r="BA720" s="25">
        <f ca="1" t="shared" si="5366"/>
        <v>30479.3510425839</v>
      </c>
      <c r="BB720" s="25">
        <f ca="1" t="shared" si="5366"/>
        <v>30844.7908051018</v>
      </c>
      <c r="BC720" s="25">
        <f ca="1" t="shared" si="5366"/>
        <v>37268.7289619522</v>
      </c>
      <c r="BD720" s="25">
        <f ca="1" t="shared" si="5366"/>
        <v>43860.6465527835</v>
      </c>
      <c r="BE720" s="25">
        <f ca="1" t="shared" ref="BE720:BI720" si="5367">AZ720/Z720</f>
        <v>24387.9150928811</v>
      </c>
      <c r="BF720" s="25">
        <f ca="1" t="shared" si="5367"/>
        <v>23304.1124432068</v>
      </c>
      <c r="BG720" s="25">
        <f ca="1" t="shared" si="5367"/>
        <v>19863.4919594944</v>
      </c>
      <c r="BH720" s="25">
        <f ca="1" t="shared" si="5367"/>
        <v>19944.2902852222</v>
      </c>
      <c r="BI720" s="25">
        <f ca="1" t="shared" si="5367"/>
        <v>18618.0431660005</v>
      </c>
      <c r="BJ720" s="25">
        <f ca="1" t="shared" si="5262"/>
        <v>70852.1089630373</v>
      </c>
      <c r="BK720" s="25">
        <f ca="1" t="shared" si="5263"/>
        <v>39380.091801747</v>
      </c>
      <c r="BL720" s="25">
        <f ca="1" t="shared" si="5264"/>
        <v>110232.200764784</v>
      </c>
      <c r="BM720" s="25">
        <f ca="1">BK720*'Ejercicio 3 - TIR'!$D$5</f>
        <v>19690.0459008735</v>
      </c>
      <c r="BN720" s="25">
        <f ca="1" t="shared" si="5265"/>
        <v>90542.1548639109</v>
      </c>
      <c r="BO720" s="25">
        <f ca="1" t="shared" si="5266"/>
        <v>38433.4906137405</v>
      </c>
      <c r="BP720" s="25">
        <f ca="1" t="shared" si="5267"/>
        <v>-113656.073498752</v>
      </c>
      <c r="BQ720" s="25">
        <f ca="1" t="shared" ref="BQ720:BT720" si="5368">BE720</f>
        <v>24387.9150928811</v>
      </c>
      <c r="BR720" s="25">
        <f ca="1" t="shared" si="5368"/>
        <v>23304.1124432068</v>
      </c>
      <c r="BS720" s="25">
        <f ca="1" t="shared" si="5368"/>
        <v>19863.4919594944</v>
      </c>
      <c r="BT720" s="25">
        <f ca="1" t="shared" si="5368"/>
        <v>19944.2902852222</v>
      </c>
      <c r="BU720" s="25">
        <f ca="1" t="shared" si="5269"/>
        <v>57051.5337797409</v>
      </c>
      <c r="BV720" s="27">
        <f ca="1" t="shared" si="5270"/>
        <v>7.45916244666243</v>
      </c>
    </row>
    <row r="721" ht="15" customHeight="1" spans="1:74">
      <c r="A721" s="23">
        <v>720</v>
      </c>
      <c r="B721" s="24">
        <f ca="1" t="shared" ref="B721:F721" si="5369">RAND()</f>
        <v>0.728666916464646</v>
      </c>
      <c r="C721" s="25">
        <f ca="1">IF(B721&lt;=('Ejercicio 3 - TIR'!$D$13-'Ejercicio 3 - TIR'!$C$13)/('Ejercicio 3 - TIR'!$E$13-'Ejercicio 3 - TIR'!$C$13),'Ejercicio 3 - TIR'!$C$13+SQRT(('Ejercicio 3 - TIR'!$E$13-'Ejercicio 3 - TIR'!$C$13)*('Ejercicio 3 - TIR'!$D$13-'Ejercicio 3 - TIR'!$C$13)*B721),'Ejercicio 3 - TIR'!$E$13-SQRT(('Ejercicio 3 - TIR'!$E$13-'Ejercicio 3 - TIR'!$C$13)*('Ejercicio 3 - TIR'!$E$13-'Ejercicio 3 - TIR'!$D$13)*(1-B721)))</f>
        <v>81955.6185962936</v>
      </c>
      <c r="D721" s="24">
        <f ca="1" t="shared" si="5369"/>
        <v>0.633977701409368</v>
      </c>
      <c r="E721" s="25">
        <f ca="1">IF(D721&lt;=('Ejercicio 3 - TIR'!$D$14-'Ejercicio 3 - TIR'!$C$14)/('Ejercicio 3 - TIR'!$E$14-'Ejercicio 3 - TIR'!$C$14),'Ejercicio 3 - TIR'!$C$14+SQRT(('Ejercicio 3 - TIR'!$E$14-'Ejercicio 3 - TIR'!$C$14)*('Ejercicio 3 - TIR'!$D$14-'Ejercicio 3 - TIR'!$C$14)*D721),'Ejercicio 3 - TIR'!$E$14-SQRT(('Ejercicio 3 - TIR'!$E$14-'Ejercicio 3 - TIR'!$C$14)*('Ejercicio 3 - TIR'!$E$14-'Ejercicio 3 - TIR'!$D$14)*(1-D721)))</f>
        <v>32590.3208714146</v>
      </c>
      <c r="F721" s="24">
        <f ca="1" t="shared" si="5369"/>
        <v>0.97721968469561</v>
      </c>
      <c r="G721" s="25">
        <f ca="1">IF(F721&lt;=('Ejercicio 3 - TIR'!$D$18-'Ejercicio 3 - TIR'!$C$18)/('Ejercicio 3 - TIR'!$E$18-'Ejercicio 3 - TIR'!$C$18),'Ejercicio 3 - TIR'!$C$18+SQRT(('Ejercicio 3 - TIR'!$E$18-'Ejercicio 3 - TIR'!$C$18)*('Ejercicio 3 - TIR'!$D$18-'Ejercicio 3 - TIR'!$C$18)*F721),'Ejercicio 3 - TIR'!$E$18-SQRT(('Ejercicio 3 - TIR'!$E$18-'Ejercicio 3 - TIR'!$C$18)*('Ejercicio 3 - TIR'!$E$18-'Ejercicio 3 - TIR'!$D$18)*(1-F721)))</f>
        <v>43692.8949361933</v>
      </c>
      <c r="H721" s="24">
        <f ca="1" t="shared" ref="H721:L721" si="5370">RAND()</f>
        <v>0.392770286666789</v>
      </c>
      <c r="I721" s="25">
        <f ca="1">IF(H721&lt;=('Ejercicio 3 - TIR'!$D$18-'Ejercicio 3 - TIR'!$C$18)/('Ejercicio 3 - TIR'!$E$18-'Ejercicio 3 - TIR'!$C$18),'Ejercicio 3 - TIR'!$C$18+SQRT(('Ejercicio 3 - TIR'!$E$18-'Ejercicio 3 - TIR'!$C$18)*('Ejercicio 3 - TIR'!$D$18-'Ejercicio 3 - TIR'!$C$18)*H721),'Ejercicio 3 - TIR'!$E$18-SQRT(('Ejercicio 3 - TIR'!$E$18-'Ejercicio 3 - TIR'!$C$18)*('Ejercicio 3 - TIR'!$E$18-'Ejercicio 3 - TIR'!$D$18)*(1-H721)))</f>
        <v>37675.6460965849</v>
      </c>
      <c r="J721" s="24">
        <f ca="1" t="shared" si="5370"/>
        <v>0.326341615660733</v>
      </c>
      <c r="K721" s="25">
        <f ca="1">IF(J721&lt;=('Ejercicio 3 - TIR'!$D$18-'Ejercicio 3 - TIR'!$C$18)/('Ejercicio 3 - TIR'!$E$18-'Ejercicio 3 - TIR'!$C$18),'Ejercicio 3 - TIR'!$C$18+SQRT(('Ejercicio 3 - TIR'!$E$18-'Ejercicio 3 - TIR'!$C$18)*('Ejercicio 3 - TIR'!$D$18-'Ejercicio 3 - TIR'!$C$18)*J721),'Ejercicio 3 - TIR'!$E$18-SQRT(('Ejercicio 3 - TIR'!$E$18-'Ejercicio 3 - TIR'!$C$18)*('Ejercicio 3 - TIR'!$E$18-'Ejercicio 3 - TIR'!$D$18)*(1-J721)))</f>
        <v>36996.5164438533</v>
      </c>
      <c r="L721" s="24">
        <f ca="1" t="shared" si="5370"/>
        <v>0.927317684456342</v>
      </c>
      <c r="M721" s="25">
        <f ca="1">IF(L721&lt;=('Ejercicio 3 - TIR'!$D$18-'Ejercicio 3 - TIR'!$C$18)/('Ejercicio 3 - TIR'!$E$18-'Ejercicio 3 - TIR'!$C$18),'Ejercicio 3 - TIR'!$C$18+SQRT(('Ejercicio 3 - TIR'!$E$18-'Ejercicio 3 - TIR'!$C$18)*('Ejercicio 3 - TIR'!$D$18-'Ejercicio 3 - TIR'!$C$18)*L721),'Ejercicio 3 - TIR'!$E$18-SQRT(('Ejercicio 3 - TIR'!$E$18-'Ejercicio 3 - TIR'!$C$18)*('Ejercicio 3 - TIR'!$E$18-'Ejercicio 3 - TIR'!$D$18)*(1-L721)))</f>
        <v>42665.2251359554</v>
      </c>
      <c r="N721" s="24">
        <f ca="1" t="shared" ref="N721:R721" si="5371">RAND()</f>
        <v>0.536628426333393</v>
      </c>
      <c r="O721" s="25">
        <f ca="1">IF(N721&lt;=('Ejercicio 3 - TIR'!$D$18-'Ejercicio 3 - TIR'!$C$18)/('Ejercicio 3 - TIR'!$E$18-'Ejercicio 3 - TIR'!$C$18),'Ejercicio 3 - TIR'!$C$18+SQRT(('Ejercicio 3 - TIR'!$E$18-'Ejercicio 3 - TIR'!$C$18)*('Ejercicio 3 - TIR'!$D$18-'Ejercicio 3 - TIR'!$C$18)*N721),'Ejercicio 3 - TIR'!$E$18-SQRT(('Ejercicio 3 - TIR'!$E$18-'Ejercicio 3 - TIR'!$C$18)*('Ejercicio 3 - TIR'!$E$18-'Ejercicio 3 - TIR'!$D$18)*(1-N721)))</f>
        <v>38971.8595592</v>
      </c>
      <c r="P721" s="24">
        <f ca="1" t="shared" si="5371"/>
        <v>0.643091522336775</v>
      </c>
      <c r="Q721" s="26">
        <f ca="1">IF(P721&lt;=('Ejercicio 3 - TIR'!$D$22-'Ejercicio 3 - TIR'!$C$22)/('Ejercicio 3 - TIR'!$E$22-'Ejercicio 3 - TIR'!$C$22),'Ejercicio 3 - TIR'!$C$22+SQRT(('Ejercicio 3 - TIR'!$E$22-'Ejercicio 3 - TIR'!$C$22)*('Ejercicio 3 - TIR'!$D$22-'Ejercicio 3 - TIR'!$C$22)*P721),'Ejercicio 3 - TIR'!$E$22-SQRT(('Ejercicio 3 - TIR'!$E$22-'Ejercicio 3 - TIR'!$C$22)*('Ejercicio 3 - TIR'!$E$22-'Ejercicio 3 - TIR'!$D$22)*(1-P721)))</f>
        <v>0.154653693369767</v>
      </c>
      <c r="R721" s="24">
        <f ca="1" t="shared" si="5371"/>
        <v>0.63049288532429</v>
      </c>
      <c r="S721" s="26">
        <f ca="1">IF(R721&lt;=('Ejercicio 3 - TIR'!$D$23-'Ejercicio 3 - TIR'!$C$23)/('Ejercicio 3 - TIR'!$E$23-'Ejercicio 3 - TIR'!$C$23),'Ejercicio 3 - TIR'!$C$23+SQRT(('Ejercicio 3 - TIR'!$E$23-'Ejercicio 3 - TIR'!$C$23)*('Ejercicio 3 - TIR'!$D$23-'Ejercicio 3 - TIR'!$C$23)*R721),'Ejercicio 3 - TIR'!$E$23-SQRT(('Ejercicio 3 - TIR'!$E$23-'Ejercicio 3 - TIR'!$C$23)*('Ejercicio 3 - TIR'!$E$23-'Ejercicio 3 - TIR'!$D$23)*(1-R721)))</f>
        <v>0.154210218953696</v>
      </c>
      <c r="T721" s="24">
        <f ca="1" t="shared" ref="T721:X721" si="5372">RAND()</f>
        <v>0.133083325291747</v>
      </c>
      <c r="U721" s="26">
        <f ca="1">IF(T721&lt;=('Ejercicio 3 - TIR'!$D$24-'Ejercicio 3 - TIR'!$C$24)/('Ejercicio 3 - TIR'!$E$24-'Ejercicio 3 - TIR'!$C$24),'Ejercicio 3 - TIR'!$C$24+SQRT(('Ejercicio 3 - TIR'!$E$24-'Ejercicio 3 - TIR'!$C$24)*('Ejercicio 3 - TIR'!$D$24-'Ejercicio 3 - TIR'!$C$24)*T721),'Ejercicio 3 - TIR'!$E$24-SQRT(('Ejercicio 3 - TIR'!$E$24-'Ejercicio 3 - TIR'!$C$24)*('Ejercicio 3 - TIR'!$E$24-'Ejercicio 3 - TIR'!$D$24)*(1-T721)))</f>
        <v>0.166717505289745</v>
      </c>
      <c r="V721" s="24">
        <f ca="1" t="shared" si="5372"/>
        <v>0.624902508032494</v>
      </c>
      <c r="W721" s="26">
        <f ca="1">IF(V721&lt;=('Ejercicio 3 - TIR'!$D$25-'Ejercicio 3 - TIR'!$C$25)/('Ejercicio 3 - TIR'!$E$25-'Ejercicio 3 - TIR'!$C$25),'Ejercicio 3 - TIR'!$C$25+SQRT(('Ejercicio 3 - TIR'!$E$25-'Ejercicio 3 - TIR'!$C$25)*('Ejercicio 3 - TIR'!$D$25-'Ejercicio 3 - TIR'!$C$25)*V721),'Ejercicio 3 - TIR'!$E$25-SQRT(('Ejercicio 3 - TIR'!$E$25-'Ejercicio 3 - TIR'!$C$25)*('Ejercicio 3 - TIR'!$E$25-'Ejercicio 3 - TIR'!$D$25)*(1-V721)))</f>
        <v>0.21376684913113</v>
      </c>
      <c r="X721" s="24">
        <f ca="1" t="shared" si="5372"/>
        <v>0.771720201794726</v>
      </c>
      <c r="Y721" s="26">
        <f ca="1">IF(X721&lt;=('Ejercicio 3 - TIR'!$D$26-'Ejercicio 3 - TIR'!$C$26)/('Ejercicio 3 - TIR'!$E$26-'Ejercicio 3 - TIR'!$C$26),'Ejercicio 3 - TIR'!$C$26+SQRT(('Ejercicio 3 - TIR'!$E$26-'Ejercicio 3 - TIR'!$C$26)*('Ejercicio 3 - TIR'!$D$26-'Ejercicio 3 - TIR'!$C$26)*X721),'Ejercicio 3 - TIR'!$E$26-SQRT(('Ejercicio 3 - TIR'!$E$26-'Ejercicio 3 - TIR'!$C$26)*('Ejercicio 3 - TIR'!$E$26-'Ejercicio 3 - TIR'!$D$26)*(1-X721)))</f>
        <v>0.24489001694235</v>
      </c>
      <c r="Z721" s="24">
        <f ca="1" t="shared" si="5240"/>
        <v>1.15465369336977</v>
      </c>
      <c r="AA721" s="24">
        <f ca="1" t="shared" si="5241"/>
        <v>1.33271309224001</v>
      </c>
      <c r="AB721" s="24">
        <f ca="1" t="shared" si="5242"/>
        <v>1.55489969424525</v>
      </c>
      <c r="AC721" s="24">
        <f ca="1" t="shared" si="5243"/>
        <v>1.88728570259901</v>
      </c>
      <c r="AD721" s="24">
        <f ca="1" t="shared" si="5244"/>
        <v>2.34946313028354</v>
      </c>
      <c r="AE721" s="23">
        <f ca="1" t="shared" si="5245"/>
        <v>5040.21349087006</v>
      </c>
      <c r="AF721" s="23">
        <f ca="1" t="shared" si="5246"/>
        <v>5817.4659168705</v>
      </c>
      <c r="AG721" s="23">
        <f ca="1" t="shared" si="5247"/>
        <v>6787.33932163927</v>
      </c>
      <c r="AH721" s="23">
        <f ca="1" t="shared" si="5248"/>
        <v>8238.24746240992</v>
      </c>
      <c r="AI721" s="23">
        <f ca="1" t="shared" si="5249"/>
        <v>10255.7120230548</v>
      </c>
      <c r="AJ721" s="25">
        <f ca="1" t="shared" si="5250"/>
        <v>50450.1625120927</v>
      </c>
      <c r="AK721" s="25">
        <f ca="1" t="shared" si="5251"/>
        <v>50210.82681152</v>
      </c>
      <c r="AL721" s="25">
        <f ca="1" t="shared" si="5252"/>
        <v>57525.8721066869</v>
      </c>
      <c r="AM721" s="25">
        <f ca="1" t="shared" si="5253"/>
        <v>80521.4693972568</v>
      </c>
      <c r="AN721" s="25">
        <f ca="1" t="shared" si="5254"/>
        <v>91562.9471529287</v>
      </c>
      <c r="AO721" s="25">
        <f ca="1">C721/'Ejercicio 3 - TIR'!$D$7</f>
        <v>16391.1237192587</v>
      </c>
      <c r="AP721" s="25">
        <f ca="1" t="shared" si="5255"/>
        <v>34059.038792834</v>
      </c>
      <c r="AQ721" s="25">
        <f ca="1" t="shared" si="5256"/>
        <v>33819.7030922612</v>
      </c>
      <c r="AR721" s="25">
        <f ca="1" t="shared" si="5257"/>
        <v>41134.7483874282</v>
      </c>
      <c r="AS721" s="25">
        <f ca="1" t="shared" si="5258"/>
        <v>64130.3456779981</v>
      </c>
      <c r="AT721" s="25">
        <f ca="1" t="shared" si="5259"/>
        <v>75171.82343367</v>
      </c>
      <c r="AU721" s="25">
        <f ca="1">AP721*'Ejercicio 3 - TIR'!$D$5</f>
        <v>17029.519396417</v>
      </c>
      <c r="AV721" s="25">
        <f ca="1">AQ721*'Ejercicio 3 - TIR'!$D$5</f>
        <v>16909.8515461306</v>
      </c>
      <c r="AW721" s="25">
        <f ca="1">AR721*'Ejercicio 3 - TIR'!$D$5</f>
        <v>20567.3741937141</v>
      </c>
      <c r="AX721" s="25">
        <f ca="1">AS721*'Ejercicio 3 - TIR'!$D$5</f>
        <v>32065.172838999</v>
      </c>
      <c r="AY721" s="25">
        <f ca="1">AT721*'Ejercicio 3 - TIR'!$D$5</f>
        <v>37585.911716835</v>
      </c>
      <c r="AZ721" s="25">
        <f ca="1" t="shared" ref="AZ721:BD721" si="5373">AJ721-AU721-AE721</f>
        <v>28380.4296248057</v>
      </c>
      <c r="BA721" s="25">
        <f ca="1" t="shared" si="5373"/>
        <v>27483.5093485188</v>
      </c>
      <c r="BB721" s="25">
        <f ca="1" t="shared" si="5373"/>
        <v>30171.1585913335</v>
      </c>
      <c r="BC721" s="25">
        <f ca="1" t="shared" si="5373"/>
        <v>40218.0490958478</v>
      </c>
      <c r="BD721" s="25">
        <f ca="1" t="shared" si="5373"/>
        <v>43721.323413039</v>
      </c>
      <c r="BE721" s="25">
        <f ca="1" t="shared" ref="BE721:BI721" si="5374">AZ721/Z721</f>
        <v>24579.1701769728</v>
      </c>
      <c r="BF721" s="25">
        <f ca="1" t="shared" si="5374"/>
        <v>20622.2250749595</v>
      </c>
      <c r="BG721" s="25">
        <f ca="1" t="shared" si="5374"/>
        <v>19403.9259914953</v>
      </c>
      <c r="BH721" s="25">
        <f ca="1" t="shared" si="5374"/>
        <v>21309.9951112133</v>
      </c>
      <c r="BI721" s="25">
        <f ca="1" t="shared" si="5374"/>
        <v>18609.0698123713</v>
      </c>
      <c r="BJ721" s="25">
        <f ca="1" t="shared" si="5262"/>
        <v>76569.7572914987</v>
      </c>
      <c r="BK721" s="25">
        <f ca="1" t="shared" si="5263"/>
        <v>38510.3408423144</v>
      </c>
      <c r="BL721" s="25">
        <f ca="1" t="shared" si="5264"/>
        <v>115080.098133813</v>
      </c>
      <c r="BM721" s="25">
        <f ca="1">BK721*'Ejercicio 3 - TIR'!$D$5</f>
        <v>19255.1704211572</v>
      </c>
      <c r="BN721" s="25">
        <f ca="1" t="shared" si="5265"/>
        <v>95824.9277126559</v>
      </c>
      <c r="BO721" s="25">
        <f ca="1" t="shared" si="5266"/>
        <v>40785.8827310439</v>
      </c>
      <c r="BP721" s="25">
        <f ca="1" t="shared" si="5267"/>
        <v>-114545.939467708</v>
      </c>
      <c r="BQ721" s="25">
        <f ca="1" t="shared" ref="BQ721:BT721" si="5375">BE721</f>
        <v>24579.1701769728</v>
      </c>
      <c r="BR721" s="25">
        <f ca="1" t="shared" si="5375"/>
        <v>20622.2250749595</v>
      </c>
      <c r="BS721" s="25">
        <f ca="1" t="shared" si="5375"/>
        <v>19403.9259914953</v>
      </c>
      <c r="BT721" s="25">
        <f ca="1" t="shared" si="5375"/>
        <v>21309.9951112133</v>
      </c>
      <c r="BU721" s="25">
        <f ca="1" t="shared" si="5269"/>
        <v>59394.9525434153</v>
      </c>
      <c r="BV721" s="27">
        <f ca="1" t="shared" si="5270"/>
        <v>7.24765677303858</v>
      </c>
    </row>
    <row r="722" ht="15" customHeight="1" spans="1:74">
      <c r="A722" s="23">
        <v>721</v>
      </c>
      <c r="B722" s="24">
        <f ca="1" t="shared" ref="B722:F722" si="5376">RAND()</f>
        <v>0.835940175374154</v>
      </c>
      <c r="C722" s="25">
        <f ca="1">IF(B722&lt;=('Ejercicio 3 - TIR'!$D$13-'Ejercicio 3 - TIR'!$C$13)/('Ejercicio 3 - TIR'!$E$13-'Ejercicio 3 - TIR'!$C$13),'Ejercicio 3 - TIR'!$C$13+SQRT(('Ejercicio 3 - TIR'!$E$13-'Ejercicio 3 - TIR'!$C$13)*('Ejercicio 3 - TIR'!$D$13-'Ejercicio 3 - TIR'!$C$13)*B722),'Ejercicio 3 - TIR'!$E$13-SQRT(('Ejercicio 3 - TIR'!$E$13-'Ejercicio 3 - TIR'!$C$13)*('Ejercicio 3 - TIR'!$E$13-'Ejercicio 3 - TIR'!$D$13)*(1-B722)))</f>
        <v>85968.8992038751</v>
      </c>
      <c r="D722" s="24">
        <f ca="1" t="shared" si="5376"/>
        <v>0.0306228720300192</v>
      </c>
      <c r="E722" s="25">
        <f ca="1">IF(D722&lt;=('Ejercicio 3 - TIR'!$D$14-'Ejercicio 3 - TIR'!$C$14)/('Ejercicio 3 - TIR'!$E$14-'Ejercicio 3 - TIR'!$C$14),'Ejercicio 3 - TIR'!$C$14+SQRT(('Ejercicio 3 - TIR'!$E$14-'Ejercicio 3 - TIR'!$C$14)*('Ejercicio 3 - TIR'!$D$14-'Ejercicio 3 - TIR'!$C$14)*D722),'Ejercicio 3 - TIR'!$E$14-SQRT(('Ejercicio 3 - TIR'!$E$14-'Ejercicio 3 - TIR'!$C$14)*('Ejercicio 3 - TIR'!$E$14-'Ejercicio 3 - TIR'!$D$14)*(1-D722)))</f>
        <v>26515.4918021063</v>
      </c>
      <c r="F722" s="24">
        <f ca="1" t="shared" si="5376"/>
        <v>0.816684866112169</v>
      </c>
      <c r="G722" s="25">
        <f ca="1">IF(F722&lt;=('Ejercicio 3 - TIR'!$D$18-'Ejercicio 3 - TIR'!$C$18)/('Ejercicio 3 - TIR'!$E$18-'Ejercicio 3 - TIR'!$C$18),'Ejercicio 3 - TIR'!$C$18+SQRT(('Ejercicio 3 - TIR'!$E$18-'Ejercicio 3 - TIR'!$C$18)*('Ejercicio 3 - TIR'!$D$18-'Ejercicio 3 - TIR'!$C$18)*F722),'Ejercicio 3 - TIR'!$E$18-SQRT(('Ejercicio 3 - TIR'!$E$18-'Ejercicio 3 - TIR'!$C$18)*('Ejercicio 3 - TIR'!$E$18-'Ejercicio 3 - TIR'!$D$18)*(1-F722)))</f>
        <v>41292.0848119749</v>
      </c>
      <c r="H722" s="24">
        <f ca="1" t="shared" ref="H722:L722" si="5377">RAND()</f>
        <v>0.605257700042964</v>
      </c>
      <c r="I722" s="25">
        <f ca="1">IF(H722&lt;=('Ejercicio 3 - TIR'!$D$18-'Ejercicio 3 - TIR'!$C$18)/('Ejercicio 3 - TIR'!$E$18-'Ejercicio 3 - TIR'!$C$18),'Ejercicio 3 - TIR'!$C$18+SQRT(('Ejercicio 3 - TIR'!$E$18-'Ejercicio 3 - TIR'!$C$18)*('Ejercicio 3 - TIR'!$D$18-'Ejercicio 3 - TIR'!$C$18)*H722),'Ejercicio 3 - TIR'!$E$18-SQRT(('Ejercicio 3 - TIR'!$E$18-'Ejercicio 3 - TIR'!$C$18)*('Ejercicio 3 - TIR'!$E$18-'Ejercicio 3 - TIR'!$D$18)*(1-H722)))</f>
        <v>39528.3080872967</v>
      </c>
      <c r="J722" s="24">
        <f ca="1" t="shared" si="5377"/>
        <v>0.604350322466273</v>
      </c>
      <c r="K722" s="25">
        <f ca="1">IF(J722&lt;=('Ejercicio 3 - TIR'!$D$18-'Ejercicio 3 - TIR'!$C$18)/('Ejercicio 3 - TIR'!$E$18-'Ejercicio 3 - TIR'!$C$18),'Ejercicio 3 - TIR'!$C$18+SQRT(('Ejercicio 3 - TIR'!$E$18-'Ejercicio 3 - TIR'!$C$18)*('Ejercicio 3 - TIR'!$D$18-'Ejercicio 3 - TIR'!$C$18)*J722),'Ejercicio 3 - TIR'!$E$18-SQRT(('Ejercicio 3 - TIR'!$E$18-'Ejercicio 3 - TIR'!$C$18)*('Ejercicio 3 - TIR'!$E$18-'Ejercicio 3 - TIR'!$D$18)*(1-J722)))</f>
        <v>39521.1631836631</v>
      </c>
      <c r="L722" s="24">
        <f ca="1" t="shared" si="5377"/>
        <v>0.892843957032465</v>
      </c>
      <c r="M722" s="25">
        <f ca="1">IF(L722&lt;=('Ejercicio 3 - TIR'!$D$18-'Ejercicio 3 - TIR'!$C$18)/('Ejercicio 3 - TIR'!$E$18-'Ejercicio 3 - TIR'!$C$18),'Ejercicio 3 - TIR'!$C$18+SQRT(('Ejercicio 3 - TIR'!$E$18-'Ejercicio 3 - TIR'!$C$18)*('Ejercicio 3 - TIR'!$D$18-'Ejercicio 3 - TIR'!$C$18)*L722),'Ejercicio 3 - TIR'!$E$18-SQRT(('Ejercicio 3 - TIR'!$E$18-'Ejercicio 3 - TIR'!$C$18)*('Ejercicio 3 - TIR'!$E$18-'Ejercicio 3 - TIR'!$D$18)*(1-L722)))</f>
        <v>42165.0920257326</v>
      </c>
      <c r="N722" s="24">
        <f ca="1" t="shared" ref="N722:R722" si="5378">RAND()</f>
        <v>0.580954600513309</v>
      </c>
      <c r="O722" s="25">
        <f ca="1">IF(N722&lt;=('Ejercicio 3 - TIR'!$D$18-'Ejercicio 3 - TIR'!$C$18)/('Ejercicio 3 - TIR'!$E$18-'Ejercicio 3 - TIR'!$C$18),'Ejercicio 3 - TIR'!$C$18+SQRT(('Ejercicio 3 - TIR'!$E$18-'Ejercicio 3 - TIR'!$C$18)*('Ejercicio 3 - TIR'!$D$18-'Ejercicio 3 - TIR'!$C$18)*N722),'Ejercicio 3 - TIR'!$E$18-SQRT(('Ejercicio 3 - TIR'!$E$18-'Ejercicio 3 - TIR'!$C$18)*('Ejercicio 3 - TIR'!$E$18-'Ejercicio 3 - TIR'!$D$18)*(1-N722)))</f>
        <v>39335.0516911797</v>
      </c>
      <c r="P722" s="24">
        <f ca="1" t="shared" si="5378"/>
        <v>0.0328792357747416</v>
      </c>
      <c r="Q722" s="26">
        <f ca="1">IF(P722&lt;=('Ejercicio 3 - TIR'!$D$22-'Ejercicio 3 - TIR'!$C$22)/('Ejercicio 3 - TIR'!$E$22-'Ejercicio 3 - TIR'!$C$22),'Ejercicio 3 - TIR'!$C$22+SQRT(('Ejercicio 3 - TIR'!$E$22-'Ejercicio 3 - TIR'!$C$22)*('Ejercicio 3 - TIR'!$D$22-'Ejercicio 3 - TIR'!$C$22)*P722),'Ejercicio 3 - TIR'!$E$22-SQRT(('Ejercicio 3 - TIR'!$E$22-'Ejercicio 3 - TIR'!$C$22)*('Ejercicio 3 - TIR'!$E$22-'Ejercicio 3 - TIR'!$D$22)*(1-P722)))</f>
        <v>0.12769302439841</v>
      </c>
      <c r="R722" s="24">
        <f ca="1" t="shared" si="5378"/>
        <v>0.967770407925157</v>
      </c>
      <c r="S722" s="26">
        <f ca="1">IF(R722&lt;=('Ejercicio 3 - TIR'!$D$23-'Ejercicio 3 - TIR'!$C$23)/('Ejercicio 3 - TIR'!$E$23-'Ejercicio 3 - TIR'!$C$23),'Ejercicio 3 - TIR'!$C$23+SQRT(('Ejercicio 3 - TIR'!$E$23-'Ejercicio 3 - TIR'!$C$23)*('Ejercicio 3 - TIR'!$D$23-'Ejercicio 3 - TIR'!$C$23)*R722),'Ejercicio 3 - TIR'!$E$23-SQRT(('Ejercicio 3 - TIR'!$E$23-'Ejercicio 3 - TIR'!$C$23)*('Ejercicio 3 - TIR'!$E$23-'Ejercicio 3 - TIR'!$D$23)*(1-R722)))</f>
        <v>0.172383356005778</v>
      </c>
      <c r="T722" s="24">
        <f ca="1" t="shared" ref="T722:X722" si="5379">RAND()</f>
        <v>0.137811313906559</v>
      </c>
      <c r="U722" s="26">
        <f ca="1">IF(T722&lt;=('Ejercicio 3 - TIR'!$D$24-'Ejercicio 3 - TIR'!$C$24)/('Ejercicio 3 - TIR'!$E$24-'Ejercicio 3 - TIR'!$C$24),'Ejercicio 3 - TIR'!$C$24+SQRT(('Ejercicio 3 - TIR'!$E$24-'Ejercicio 3 - TIR'!$C$24)*('Ejercicio 3 - TIR'!$D$24-'Ejercicio 3 - TIR'!$C$24)*T722),'Ejercicio 3 - TIR'!$E$24-SQRT(('Ejercicio 3 - TIR'!$E$24-'Ejercicio 3 - TIR'!$C$24)*('Ejercicio 3 - TIR'!$E$24-'Ejercicio 3 - TIR'!$D$24)*(1-T722)))</f>
        <v>0.167011871125887</v>
      </c>
      <c r="V722" s="24">
        <f ca="1" t="shared" si="5379"/>
        <v>0.931241718630567</v>
      </c>
      <c r="W722" s="26">
        <f ca="1">IF(V722&lt;=('Ejercicio 3 - TIR'!$D$25-'Ejercicio 3 - TIR'!$C$25)/('Ejercicio 3 - TIR'!$E$25-'Ejercicio 3 - TIR'!$C$25),'Ejercicio 3 - TIR'!$C$25+SQRT(('Ejercicio 3 - TIR'!$E$25-'Ejercicio 3 - TIR'!$C$25)*('Ejercicio 3 - TIR'!$D$25-'Ejercicio 3 - TIR'!$C$25)*V722),'Ejercicio 3 - TIR'!$E$25-SQRT(('Ejercicio 3 - TIR'!$E$25-'Ejercicio 3 - TIR'!$C$25)*('Ejercicio 3 - TIR'!$E$25-'Ejercicio 3 - TIR'!$D$25)*(1-V722)))</f>
        <v>0.234486973706171</v>
      </c>
      <c r="X722" s="24">
        <f ca="1" t="shared" si="5379"/>
        <v>0.693049590441053</v>
      </c>
      <c r="Y722" s="26">
        <f ca="1">IF(X722&lt;=('Ejercicio 3 - TIR'!$D$26-'Ejercicio 3 - TIR'!$C$26)/('Ejercicio 3 - TIR'!$E$26-'Ejercicio 3 - TIR'!$C$26),'Ejercicio 3 - TIR'!$C$26+SQRT(('Ejercicio 3 - TIR'!$E$26-'Ejercicio 3 - TIR'!$C$26)*('Ejercicio 3 - TIR'!$D$26-'Ejercicio 3 - TIR'!$C$26)*X722),'Ejercicio 3 - TIR'!$E$26-SQRT(('Ejercicio 3 - TIR'!$E$26-'Ejercicio 3 - TIR'!$C$26)*('Ejercicio 3 - TIR'!$E$26-'Ejercicio 3 - TIR'!$D$26)*(1-X722)))</f>
        <v>0.239287198430735</v>
      </c>
      <c r="Z722" s="24">
        <f ca="1" t="shared" si="5240"/>
        <v>1.12769302439841</v>
      </c>
      <c r="AA722" s="24">
        <f ca="1" t="shared" si="5241"/>
        <v>1.32208853248851</v>
      </c>
      <c r="AB722" s="24">
        <f ca="1" t="shared" si="5242"/>
        <v>1.5428930120935</v>
      </c>
      <c r="AC722" s="24">
        <f ca="1" t="shared" si="5243"/>
        <v>1.9046813252517</v>
      </c>
      <c r="AD722" s="24">
        <f ca="1" t="shared" si="5244"/>
        <v>2.36044718347452</v>
      </c>
      <c r="AE722" s="23">
        <f ca="1" t="shared" si="5245"/>
        <v>3385.84334162221</v>
      </c>
      <c r="AF722" s="23">
        <f ca="1" t="shared" si="5246"/>
        <v>3969.50637976086</v>
      </c>
      <c r="AG722" s="23">
        <f ca="1" t="shared" si="5247"/>
        <v>4632.46106769087</v>
      </c>
      <c r="AH722" s="23">
        <f ca="1" t="shared" si="5248"/>
        <v>5718.71284426536</v>
      </c>
      <c r="AI722" s="23">
        <f ca="1" t="shared" si="5249"/>
        <v>7087.12761939948</v>
      </c>
      <c r="AJ722" s="25">
        <f ca="1" t="shared" si="5250"/>
        <v>46564.7960053316</v>
      </c>
      <c r="AK722" s="25">
        <f ca="1" t="shared" si="5251"/>
        <v>52259.922830888</v>
      </c>
      <c r="AL722" s="25">
        <f ca="1" t="shared" si="5252"/>
        <v>60976.9265058806</v>
      </c>
      <c r="AM722" s="25">
        <f ca="1" t="shared" si="5253"/>
        <v>80311.0633589323</v>
      </c>
      <c r="AN722" s="25">
        <f ca="1" t="shared" si="5254"/>
        <v>92848.3119762698</v>
      </c>
      <c r="AO722" s="25">
        <f ca="1">C722/'Ejercicio 3 - TIR'!$D$7</f>
        <v>17193.779840775</v>
      </c>
      <c r="AP722" s="25">
        <f ca="1" t="shared" si="5255"/>
        <v>29371.0161645566</v>
      </c>
      <c r="AQ722" s="25">
        <f ca="1" t="shared" si="5256"/>
        <v>35066.142990113</v>
      </c>
      <c r="AR722" s="25">
        <f ca="1" t="shared" si="5257"/>
        <v>43783.1466651055</v>
      </c>
      <c r="AS722" s="25">
        <f ca="1" t="shared" si="5258"/>
        <v>63117.2835181572</v>
      </c>
      <c r="AT722" s="25">
        <f ca="1" t="shared" si="5259"/>
        <v>75654.5321354948</v>
      </c>
      <c r="AU722" s="25">
        <f ca="1">AP722*'Ejercicio 3 - TIR'!$D$5</f>
        <v>14685.5080822783</v>
      </c>
      <c r="AV722" s="25">
        <f ca="1">AQ722*'Ejercicio 3 - TIR'!$D$5</f>
        <v>17533.0714950565</v>
      </c>
      <c r="AW722" s="25">
        <f ca="1">AR722*'Ejercicio 3 - TIR'!$D$5</f>
        <v>21891.5733325528</v>
      </c>
      <c r="AX722" s="25">
        <f ca="1">AS722*'Ejercicio 3 - TIR'!$D$5</f>
        <v>31558.6417590786</v>
      </c>
      <c r="AY722" s="25">
        <f ca="1">AT722*'Ejercicio 3 - TIR'!$D$5</f>
        <v>37827.2660677474</v>
      </c>
      <c r="AZ722" s="25">
        <f ca="1" t="shared" ref="AZ722:BD722" si="5380">AJ722-AU722-AE722</f>
        <v>28493.4445814311</v>
      </c>
      <c r="BA722" s="25">
        <f ca="1" t="shared" si="5380"/>
        <v>30757.3449560707</v>
      </c>
      <c r="BB722" s="25">
        <f ca="1" t="shared" si="5380"/>
        <v>34452.8921056369</v>
      </c>
      <c r="BC722" s="25">
        <f ca="1" t="shared" si="5380"/>
        <v>43033.7087555883</v>
      </c>
      <c r="BD722" s="25">
        <f ca="1" t="shared" si="5380"/>
        <v>47933.9182891229</v>
      </c>
      <c r="BE722" s="25">
        <f ca="1" t="shared" ref="BE722:BI722" si="5381">AZ722/Z722</f>
        <v>25267.0221105886</v>
      </c>
      <c r="BF722" s="25">
        <f ca="1" t="shared" si="5381"/>
        <v>23264.209771321</v>
      </c>
      <c r="BG722" s="25">
        <f ca="1" t="shared" si="5381"/>
        <v>22330.0590744714</v>
      </c>
      <c r="BH722" s="25">
        <f ca="1" t="shared" si="5381"/>
        <v>22593.6529040633</v>
      </c>
      <c r="BI722" s="25">
        <f ca="1" t="shared" si="5381"/>
        <v>20307.1344382149</v>
      </c>
      <c r="BJ722" s="25">
        <f ca="1" t="shared" si="5262"/>
        <v>62588.4179427236</v>
      </c>
      <c r="BK722" s="25">
        <f ca="1" t="shared" si="5263"/>
        <v>40585.0091984384</v>
      </c>
      <c r="BL722" s="25">
        <f ca="1" t="shared" si="5264"/>
        <v>103173.427141162</v>
      </c>
      <c r="BM722" s="25">
        <f ca="1">BK722*'Ejercicio 3 - TIR'!$D$5</f>
        <v>20292.5045992192</v>
      </c>
      <c r="BN722" s="25">
        <f ca="1" t="shared" si="5265"/>
        <v>82880.9225419429</v>
      </c>
      <c r="BO722" s="25">
        <f ca="1" t="shared" si="5266"/>
        <v>35112.3817224938</v>
      </c>
      <c r="BP722" s="25">
        <f ca="1" t="shared" si="5267"/>
        <v>-112484.391005981</v>
      </c>
      <c r="BQ722" s="25">
        <f ca="1" t="shared" ref="BQ722:BT722" si="5382">BE722</f>
        <v>25267.0221105886</v>
      </c>
      <c r="BR722" s="25">
        <f ca="1" t="shared" si="5382"/>
        <v>23264.209771321</v>
      </c>
      <c r="BS722" s="25">
        <f ca="1" t="shared" si="5382"/>
        <v>22330.0590744714</v>
      </c>
      <c r="BT722" s="25">
        <f ca="1" t="shared" si="5382"/>
        <v>22593.6529040633</v>
      </c>
      <c r="BU722" s="25">
        <f ca="1" t="shared" si="5269"/>
        <v>55419.5161607088</v>
      </c>
      <c r="BV722" s="27">
        <f ca="1" t="shared" si="5270"/>
        <v>8.86199799665419</v>
      </c>
    </row>
    <row r="723" ht="15" customHeight="1" spans="1:74">
      <c r="A723" s="23">
        <v>722</v>
      </c>
      <c r="B723" s="24">
        <f ca="1" t="shared" ref="B723:F723" si="5383">RAND()</f>
        <v>0.316180667860934</v>
      </c>
      <c r="C723" s="25">
        <f ca="1">IF(B723&lt;=('Ejercicio 3 - TIR'!$D$13-'Ejercicio 3 - TIR'!$C$13)/('Ejercicio 3 - TIR'!$E$13-'Ejercicio 3 - TIR'!$C$13),'Ejercicio 3 - TIR'!$C$13+SQRT(('Ejercicio 3 - TIR'!$E$13-'Ejercicio 3 - TIR'!$C$13)*('Ejercicio 3 - TIR'!$D$13-'Ejercicio 3 - TIR'!$C$13)*B723),'Ejercicio 3 - TIR'!$E$13-SQRT(('Ejercicio 3 - TIR'!$E$13-'Ejercicio 3 - TIR'!$C$13)*('Ejercicio 3 - TIR'!$E$13-'Ejercicio 3 - TIR'!$D$13)*(1-B723)))</f>
        <v>71354.1765947132</v>
      </c>
      <c r="D723" s="24">
        <f ca="1" t="shared" si="5383"/>
        <v>0.311577984279001</v>
      </c>
      <c r="E723" s="25">
        <f ca="1">IF(D723&lt;=('Ejercicio 3 - TIR'!$D$14-'Ejercicio 3 - TIR'!$C$14)/('Ejercicio 3 - TIR'!$E$14-'Ejercicio 3 - TIR'!$C$14),'Ejercicio 3 - TIR'!$C$14+SQRT(('Ejercicio 3 - TIR'!$E$14-'Ejercicio 3 - TIR'!$C$14)*('Ejercicio 3 - TIR'!$D$14-'Ejercicio 3 - TIR'!$C$14)*D723),'Ejercicio 3 - TIR'!$E$14-SQRT(('Ejercicio 3 - TIR'!$E$14-'Ejercicio 3 - TIR'!$C$14)*('Ejercicio 3 - TIR'!$E$14-'Ejercicio 3 - TIR'!$D$14)*(1-D723)))</f>
        <v>29834.0820039512</v>
      </c>
      <c r="F723" s="24">
        <f ca="1" t="shared" si="5383"/>
        <v>0.563639468400823</v>
      </c>
      <c r="G723" s="25">
        <f ca="1">IF(F723&lt;=('Ejercicio 3 - TIR'!$D$18-'Ejercicio 3 - TIR'!$C$18)/('Ejercicio 3 - TIR'!$E$18-'Ejercicio 3 - TIR'!$C$18),'Ejercicio 3 - TIR'!$C$18+SQRT(('Ejercicio 3 - TIR'!$E$18-'Ejercicio 3 - TIR'!$C$18)*('Ejercicio 3 - TIR'!$D$18-'Ejercicio 3 - TIR'!$C$18)*F723),'Ejercicio 3 - TIR'!$E$18-SQRT(('Ejercicio 3 - TIR'!$E$18-'Ejercicio 3 - TIR'!$C$18)*('Ejercicio 3 - TIR'!$E$18-'Ejercicio 3 - TIR'!$D$18)*(1-F723)))</f>
        <v>39194.8855490497</v>
      </c>
      <c r="H723" s="24">
        <f ca="1" t="shared" ref="H723:L723" si="5384">RAND()</f>
        <v>0.723135423864398</v>
      </c>
      <c r="I723" s="25">
        <f ca="1">IF(H723&lt;=('Ejercicio 3 - TIR'!$D$18-'Ejercicio 3 - TIR'!$C$18)/('Ejercicio 3 - TIR'!$E$18-'Ejercicio 3 - TIR'!$C$18),'Ejercicio 3 - TIR'!$C$18+SQRT(('Ejercicio 3 - TIR'!$E$18-'Ejercicio 3 - TIR'!$C$18)*('Ejercicio 3 - TIR'!$D$18-'Ejercicio 3 - TIR'!$C$18)*H723),'Ejercicio 3 - TIR'!$E$18-SQRT(('Ejercicio 3 - TIR'!$E$18-'Ejercicio 3 - TIR'!$C$18)*('Ejercicio 3 - TIR'!$E$18-'Ejercicio 3 - TIR'!$D$18)*(1-H723)))</f>
        <v>40443.1542477093</v>
      </c>
      <c r="J723" s="24">
        <f ca="1" t="shared" si="5384"/>
        <v>0.383068054875904</v>
      </c>
      <c r="K723" s="25">
        <f ca="1">IF(J723&lt;=('Ejercicio 3 - TIR'!$D$18-'Ejercicio 3 - TIR'!$C$18)/('Ejercicio 3 - TIR'!$E$18-'Ejercicio 3 - TIR'!$C$18),'Ejercicio 3 - TIR'!$C$18+SQRT(('Ejercicio 3 - TIR'!$E$18-'Ejercicio 3 - TIR'!$C$18)*('Ejercicio 3 - TIR'!$D$18-'Ejercicio 3 - TIR'!$C$18)*J723),'Ejercicio 3 - TIR'!$E$18-SQRT(('Ejercicio 3 - TIR'!$E$18-'Ejercicio 3 - TIR'!$C$18)*('Ejercicio 3 - TIR'!$E$18-'Ejercicio 3 - TIR'!$D$18)*(1-J723)))</f>
        <v>37580.2511984357</v>
      </c>
      <c r="L723" s="24">
        <f ca="1" t="shared" si="5384"/>
        <v>0.053345975878375</v>
      </c>
      <c r="M723" s="25">
        <f ca="1">IF(L723&lt;=('Ejercicio 3 - TIR'!$D$18-'Ejercicio 3 - TIR'!$C$18)/('Ejercicio 3 - TIR'!$E$18-'Ejercicio 3 - TIR'!$C$18),'Ejercicio 3 - TIR'!$C$18+SQRT(('Ejercicio 3 - TIR'!$E$18-'Ejercicio 3 - TIR'!$C$18)*('Ejercicio 3 - TIR'!$D$18-'Ejercicio 3 - TIR'!$C$18)*L723),'Ejercicio 3 - TIR'!$E$18-SQRT(('Ejercicio 3 - TIR'!$E$18-'Ejercicio 3 - TIR'!$C$18)*('Ejercicio 3 - TIR'!$E$18-'Ejercicio 3 - TIR'!$D$18)*(1-L723)))</f>
        <v>32828.7623409817</v>
      </c>
      <c r="N723" s="24">
        <f ca="1" t="shared" ref="N723:R723" si="5385">RAND()</f>
        <v>0.539985062711295</v>
      </c>
      <c r="O723" s="25">
        <f ca="1">IF(N723&lt;=('Ejercicio 3 - TIR'!$D$18-'Ejercicio 3 - TIR'!$C$18)/('Ejercicio 3 - TIR'!$E$18-'Ejercicio 3 - TIR'!$C$18),'Ejercicio 3 - TIR'!$C$18+SQRT(('Ejercicio 3 - TIR'!$E$18-'Ejercicio 3 - TIR'!$C$18)*('Ejercicio 3 - TIR'!$D$18-'Ejercicio 3 - TIR'!$C$18)*N723),'Ejercicio 3 - TIR'!$E$18-SQRT(('Ejercicio 3 - TIR'!$E$18-'Ejercicio 3 - TIR'!$C$18)*('Ejercicio 3 - TIR'!$E$18-'Ejercicio 3 - TIR'!$D$18)*(1-N723)))</f>
        <v>38999.8755217333</v>
      </c>
      <c r="P723" s="24">
        <f ca="1" t="shared" si="5385"/>
        <v>0.335337666529921</v>
      </c>
      <c r="Q723" s="26">
        <f ca="1">IF(P723&lt;=('Ejercicio 3 - TIR'!$D$22-'Ejercicio 3 - TIR'!$C$22)/('Ejercicio 3 - TIR'!$E$22-'Ejercicio 3 - TIR'!$C$22),'Ejercicio 3 - TIR'!$C$22+SQRT(('Ejercicio 3 - TIR'!$E$22-'Ejercicio 3 - TIR'!$C$22)*('Ejercicio 3 - TIR'!$D$22-'Ejercicio 3 - TIR'!$C$22)*P723),'Ejercicio 3 - TIR'!$E$22-SQRT(('Ejercicio 3 - TIR'!$E$22-'Ejercicio 3 - TIR'!$C$22)*('Ejercicio 3 - TIR'!$E$22-'Ejercicio 3 - TIR'!$D$22)*(1-P723)))</f>
        <v>0.144568430958322</v>
      </c>
      <c r="R723" s="24">
        <f ca="1" t="shared" si="5385"/>
        <v>0.926275397069631</v>
      </c>
      <c r="S723" s="26">
        <f ca="1">IF(R723&lt;=('Ejercicio 3 - TIR'!$D$23-'Ejercicio 3 - TIR'!$C$23)/('Ejercicio 3 - TIR'!$E$23-'Ejercicio 3 - TIR'!$C$23),'Ejercicio 3 - TIR'!$C$23+SQRT(('Ejercicio 3 - TIR'!$E$23-'Ejercicio 3 - TIR'!$C$23)*('Ejercicio 3 - TIR'!$D$23-'Ejercicio 3 - TIR'!$C$23)*R723),'Ejercicio 3 - TIR'!$E$23-SQRT(('Ejercicio 3 - TIR'!$E$23-'Ejercicio 3 - TIR'!$C$23)*('Ejercicio 3 - TIR'!$E$23-'Ejercicio 3 - TIR'!$D$23)*(1-R723)))</f>
        <v>0.168480265399122</v>
      </c>
      <c r="T723" s="24">
        <f ca="1" t="shared" ref="T723:X723" si="5386">RAND()</f>
        <v>0.321650202032076</v>
      </c>
      <c r="U723" s="26">
        <f ca="1">IF(T723&lt;=('Ejercicio 3 - TIR'!$D$24-'Ejercicio 3 - TIR'!$C$24)/('Ejercicio 3 - TIR'!$E$24-'Ejercicio 3 - TIR'!$C$24),'Ejercicio 3 - TIR'!$C$24+SQRT(('Ejercicio 3 - TIR'!$E$24-'Ejercicio 3 - TIR'!$C$24)*('Ejercicio 3 - TIR'!$D$24-'Ejercicio 3 - TIR'!$C$24)*T723),'Ejercicio 3 - TIR'!$E$24-SQRT(('Ejercicio 3 - TIR'!$E$24-'Ejercicio 3 - TIR'!$C$24)*('Ejercicio 3 - TIR'!$E$24-'Ejercicio 3 - TIR'!$D$24)*(1-T723)))</f>
        <v>0.175989717664249</v>
      </c>
      <c r="V723" s="24">
        <f ca="1" t="shared" si="5386"/>
        <v>0.0184889706732352</v>
      </c>
      <c r="W723" s="26">
        <f ca="1">IF(V723&lt;=('Ejercicio 3 - TIR'!$D$25-'Ejercicio 3 - TIR'!$C$25)/('Ejercicio 3 - TIR'!$E$25-'Ejercicio 3 - TIR'!$C$25),'Ejercicio 3 - TIR'!$C$25+SQRT(('Ejercicio 3 - TIR'!$E$25-'Ejercicio 3 - TIR'!$C$25)*('Ejercicio 3 - TIR'!$D$25-'Ejercicio 3 - TIR'!$C$25)*V723),'Ejercicio 3 - TIR'!$E$25-SQRT(('Ejercicio 3 - TIR'!$E$25-'Ejercicio 3 - TIR'!$C$25)*('Ejercicio 3 - TIR'!$E$25-'Ejercicio 3 - TIR'!$D$25)*(1-V723)))</f>
        <v>0.185087686993372</v>
      </c>
      <c r="X723" s="24">
        <f ca="1" t="shared" si="5386"/>
        <v>0.912954556097614</v>
      </c>
      <c r="Y723" s="26">
        <f ca="1">IF(X723&lt;=('Ejercicio 3 - TIR'!$D$26-'Ejercicio 3 - TIR'!$C$26)/('Ejercicio 3 - TIR'!$E$26-'Ejercicio 3 - TIR'!$C$26),'Ejercicio 3 - TIR'!$C$26+SQRT(('Ejercicio 3 - TIR'!$E$26-'Ejercicio 3 - TIR'!$C$26)*('Ejercicio 3 - TIR'!$D$26-'Ejercicio 3 - TIR'!$C$26)*X723),'Ejercicio 3 - TIR'!$E$26-SQRT(('Ejercicio 3 - TIR'!$E$26-'Ejercicio 3 - TIR'!$C$26)*('Ejercicio 3 - TIR'!$E$26-'Ejercicio 3 - TIR'!$D$26)*(1-X723)))</f>
        <v>0.25831946963119</v>
      </c>
      <c r="Z723" s="24">
        <f ca="1" t="shared" si="5240"/>
        <v>1.14456843095832</v>
      </c>
      <c r="AA723" s="24">
        <f ca="1" t="shared" si="5241"/>
        <v>1.33740562397364</v>
      </c>
      <c r="AB723" s="24">
        <f ca="1" t="shared" si="5242"/>
        <v>1.57277526213934</v>
      </c>
      <c r="AC723" s="24">
        <f ca="1" t="shared" si="5243"/>
        <v>1.8638765975691</v>
      </c>
      <c r="AD723" s="24">
        <f ca="1" t="shared" si="5244"/>
        <v>2.34535221171114</v>
      </c>
      <c r="AE723" s="23">
        <f ca="1" t="shared" si="5245"/>
        <v>4313.06642439315</v>
      </c>
      <c r="AF723" s="23">
        <f ca="1" t="shared" si="5246"/>
        <v>5039.73300025895</v>
      </c>
      <c r="AG723" s="23">
        <f ca="1" t="shared" si="5247"/>
        <v>5926.67418807772</v>
      </c>
      <c r="AH723" s="23">
        <f ca="1" t="shared" si="5248"/>
        <v>7023.62860511235</v>
      </c>
      <c r="AI723" s="23">
        <f ca="1" t="shared" si="5249"/>
        <v>8837.96862127143</v>
      </c>
      <c r="AJ723" s="25">
        <f ca="1" t="shared" si="5250"/>
        <v>44861.2286544669</v>
      </c>
      <c r="AK723" s="25">
        <f ca="1" t="shared" si="5251"/>
        <v>54088.9019421197</v>
      </c>
      <c r="AL723" s="25">
        <f ca="1" t="shared" si="5252"/>
        <v>59105.2894298818</v>
      </c>
      <c r="AM723" s="25">
        <f ca="1" t="shared" si="5253"/>
        <v>61188.7618545136</v>
      </c>
      <c r="AN723" s="25">
        <f ca="1" t="shared" si="5254"/>
        <v>91468.4443113562</v>
      </c>
      <c r="AO723" s="25">
        <f ca="1">C723/'Ejercicio 3 - TIR'!$D$7</f>
        <v>14270.8353189426</v>
      </c>
      <c r="AP723" s="25">
        <f ca="1" t="shared" si="5255"/>
        <v>30590.3933355242</v>
      </c>
      <c r="AQ723" s="25">
        <f ca="1" t="shared" si="5256"/>
        <v>39818.066623177</v>
      </c>
      <c r="AR723" s="25">
        <f ca="1" t="shared" si="5257"/>
        <v>44834.4541109391</v>
      </c>
      <c r="AS723" s="25">
        <f ca="1" t="shared" si="5258"/>
        <v>46917.9265355709</v>
      </c>
      <c r="AT723" s="25">
        <f ca="1" t="shared" si="5259"/>
        <v>77197.6089924136</v>
      </c>
      <c r="AU723" s="25">
        <f ca="1">AP723*'Ejercicio 3 - TIR'!$D$5</f>
        <v>15295.1966677621</v>
      </c>
      <c r="AV723" s="25">
        <f ca="1">AQ723*'Ejercicio 3 - TIR'!$D$5</f>
        <v>19909.0333115885</v>
      </c>
      <c r="AW723" s="25">
        <f ca="1">AR723*'Ejercicio 3 - TIR'!$D$5</f>
        <v>22417.2270554696</v>
      </c>
      <c r="AX723" s="25">
        <f ca="1">AS723*'Ejercicio 3 - TIR'!$D$5</f>
        <v>23458.9632677855</v>
      </c>
      <c r="AY723" s="25">
        <f ca="1">AT723*'Ejercicio 3 - TIR'!$D$5</f>
        <v>38598.8044962068</v>
      </c>
      <c r="AZ723" s="25">
        <f ca="1" t="shared" ref="AZ723:BD723" si="5387">AJ723-AU723-AE723</f>
        <v>25252.9655623116</v>
      </c>
      <c r="BA723" s="25">
        <f ca="1" t="shared" si="5387"/>
        <v>29140.1356302722</v>
      </c>
      <c r="BB723" s="25">
        <f ca="1" t="shared" si="5387"/>
        <v>30761.3881863345</v>
      </c>
      <c r="BC723" s="25">
        <f ca="1" t="shared" si="5387"/>
        <v>30706.1699816158</v>
      </c>
      <c r="BD723" s="25">
        <f ca="1" t="shared" si="5387"/>
        <v>44031.671193878</v>
      </c>
      <c r="BE723" s="25">
        <f ca="1" t="shared" ref="BE723:BI723" si="5388">AZ723/Z723</f>
        <v>22063.3077754624</v>
      </c>
      <c r="BF723" s="25">
        <f ca="1" t="shared" si="5388"/>
        <v>21788.5547270935</v>
      </c>
      <c r="BG723" s="25">
        <f ca="1" t="shared" si="5388"/>
        <v>19558.6673613444</v>
      </c>
      <c r="BH723" s="25">
        <f ca="1" t="shared" si="5388"/>
        <v>16474.3578097731</v>
      </c>
      <c r="BI723" s="25">
        <f ca="1" t="shared" si="5388"/>
        <v>18774.0122673315</v>
      </c>
      <c r="BJ723" s="25">
        <f ca="1" t="shared" si="5262"/>
        <v>69971.4302123384</v>
      </c>
      <c r="BK723" s="25">
        <f ca="1" t="shared" si="5263"/>
        <v>33470.1351782475</v>
      </c>
      <c r="BL723" s="25">
        <f ca="1" t="shared" si="5264"/>
        <v>103441.565390586</v>
      </c>
      <c r="BM723" s="25">
        <f ca="1">BK723*'Ejercicio 3 - TIR'!$D$5</f>
        <v>16735.0675891238</v>
      </c>
      <c r="BN723" s="25">
        <f ca="1" t="shared" si="5265"/>
        <v>86706.4978014622</v>
      </c>
      <c r="BO723" s="25">
        <f ca="1" t="shared" si="5266"/>
        <v>36969.4996634225</v>
      </c>
      <c r="BP723" s="25">
        <f ca="1" t="shared" si="5267"/>
        <v>-101188.258598664</v>
      </c>
      <c r="BQ723" s="25">
        <f ca="1" t="shared" ref="BQ723:BT723" si="5389">BE723</f>
        <v>22063.3077754624</v>
      </c>
      <c r="BR723" s="25">
        <f ca="1" t="shared" si="5389"/>
        <v>21788.5547270935</v>
      </c>
      <c r="BS723" s="25">
        <f ca="1" t="shared" si="5389"/>
        <v>19558.6673613444</v>
      </c>
      <c r="BT723" s="25">
        <f ca="1" t="shared" si="5389"/>
        <v>16474.3578097731</v>
      </c>
      <c r="BU723" s="25">
        <f ca="1" t="shared" si="5269"/>
        <v>55743.5119307541</v>
      </c>
      <c r="BV723" s="27">
        <f ca="1" t="shared" si="5270"/>
        <v>9.1310002702583</v>
      </c>
    </row>
    <row r="724" ht="15" customHeight="1" spans="1:74">
      <c r="A724" s="23">
        <v>723</v>
      </c>
      <c r="B724" s="24">
        <f ca="1" t="shared" ref="B724:F724" si="5390">RAND()</f>
        <v>0.300935466138643</v>
      </c>
      <c r="C724" s="25">
        <f ca="1">IF(B724&lt;=('Ejercicio 3 - TIR'!$D$13-'Ejercicio 3 - TIR'!$C$13)/('Ejercicio 3 - TIR'!$E$13-'Ejercicio 3 - TIR'!$C$13),'Ejercicio 3 - TIR'!$C$13+SQRT(('Ejercicio 3 - TIR'!$E$13-'Ejercicio 3 - TIR'!$C$13)*('Ejercicio 3 - TIR'!$D$13-'Ejercicio 3 - TIR'!$C$13)*B724),'Ejercicio 3 - TIR'!$E$13-SQRT(('Ejercicio 3 - TIR'!$E$13-'Ejercicio 3 - TIR'!$C$13)*('Ejercicio 3 - TIR'!$E$13-'Ejercicio 3 - TIR'!$D$13)*(1-B724)))</f>
        <v>71036.6189709553</v>
      </c>
      <c r="D724" s="24">
        <f ca="1" t="shared" si="5390"/>
        <v>0.182117414796138</v>
      </c>
      <c r="E724" s="25">
        <f ca="1">IF(D724&lt;=('Ejercicio 3 - TIR'!$D$14-'Ejercicio 3 - TIR'!$C$14)/('Ejercicio 3 - TIR'!$E$14-'Ejercicio 3 - TIR'!$C$14),'Ejercicio 3 - TIR'!$C$14+SQRT(('Ejercicio 3 - TIR'!$E$14-'Ejercicio 3 - TIR'!$C$14)*('Ejercicio 3 - TIR'!$D$14-'Ejercicio 3 - TIR'!$C$14)*D724),'Ejercicio 3 - TIR'!$E$14-SQRT(('Ejercicio 3 - TIR'!$E$14-'Ejercicio 3 - TIR'!$C$14)*('Ejercicio 3 - TIR'!$E$14-'Ejercicio 3 - TIR'!$D$14)*(1-D724)))</f>
        <v>28695.7822053945</v>
      </c>
      <c r="F724" s="24">
        <f ca="1" t="shared" si="5390"/>
        <v>0.0666639373419597</v>
      </c>
      <c r="G724" s="25">
        <f ca="1">IF(F724&lt;=('Ejercicio 3 - TIR'!$D$18-'Ejercicio 3 - TIR'!$C$18)/('Ejercicio 3 - TIR'!$E$18-'Ejercicio 3 - TIR'!$C$18),'Ejercicio 3 - TIR'!$C$18+SQRT(('Ejercicio 3 - TIR'!$E$18-'Ejercicio 3 - TIR'!$C$18)*('Ejercicio 3 - TIR'!$D$18-'Ejercicio 3 - TIR'!$C$18)*F724),'Ejercicio 3 - TIR'!$E$18-SQRT(('Ejercicio 3 - TIR'!$E$18-'Ejercicio 3 - TIR'!$C$18)*('Ejercicio 3 - TIR'!$E$18-'Ejercicio 3 - TIR'!$D$18)*(1-F724)))</f>
        <v>33162.2129278867</v>
      </c>
      <c r="H724" s="24">
        <f ca="1" t="shared" ref="H724:L724" si="5391">RAND()</f>
        <v>0.600710805415459</v>
      </c>
      <c r="I724" s="25">
        <f ca="1">IF(H724&lt;=('Ejercicio 3 - TIR'!$D$18-'Ejercicio 3 - TIR'!$C$18)/('Ejercicio 3 - TIR'!$E$18-'Ejercicio 3 - TIR'!$C$18),'Ejercicio 3 - TIR'!$C$18+SQRT(('Ejercicio 3 - TIR'!$E$18-'Ejercicio 3 - TIR'!$C$18)*('Ejercicio 3 - TIR'!$D$18-'Ejercicio 3 - TIR'!$C$18)*H724),'Ejercicio 3 - TIR'!$E$18-SQRT(('Ejercicio 3 - TIR'!$E$18-'Ejercicio 3 - TIR'!$C$18)*('Ejercicio 3 - TIR'!$E$18-'Ejercicio 3 - TIR'!$D$18)*(1-H724)))</f>
        <v>39492.4507274106</v>
      </c>
      <c r="J724" s="24">
        <f ca="1" t="shared" si="5391"/>
        <v>0.0194607170577556</v>
      </c>
      <c r="K724" s="25">
        <f ca="1">IF(J724&lt;=('Ejercicio 3 - TIR'!$D$18-'Ejercicio 3 - TIR'!$C$18)/('Ejercicio 3 - TIR'!$E$18-'Ejercicio 3 - TIR'!$C$18),'Ejercicio 3 - TIR'!$C$18+SQRT(('Ejercicio 3 - TIR'!$E$18-'Ejercicio 3 - TIR'!$C$18)*('Ejercicio 3 - TIR'!$D$18-'Ejercicio 3 - TIR'!$C$18)*J724),'Ejercicio 3 - TIR'!$E$18-SQRT(('Ejercicio 3 - TIR'!$E$18-'Ejercicio 3 - TIR'!$C$18)*('Ejercicio 3 - TIR'!$E$18-'Ejercicio 3 - TIR'!$D$18)*(1-J724)))</f>
        <v>31708.5395982134</v>
      </c>
      <c r="L724" s="24">
        <f ca="1" t="shared" si="5391"/>
        <v>0.949313021632379</v>
      </c>
      <c r="M724" s="25">
        <f ca="1">IF(L724&lt;=('Ejercicio 3 - TIR'!$D$18-'Ejercicio 3 - TIR'!$C$18)/('Ejercicio 3 - TIR'!$E$18-'Ejercicio 3 - TIR'!$C$18),'Ejercicio 3 - TIR'!$C$18+SQRT(('Ejercicio 3 - TIR'!$E$18-'Ejercicio 3 - TIR'!$C$18)*('Ejercicio 3 - TIR'!$D$18-'Ejercicio 3 - TIR'!$C$18)*L724),'Ejercicio 3 - TIR'!$E$18-SQRT(('Ejercicio 3 - TIR'!$E$18-'Ejercicio 3 - TIR'!$C$18)*('Ejercicio 3 - TIR'!$E$18-'Ejercicio 3 - TIR'!$D$18)*(1-L724)))</f>
        <v>43050.2504320884</v>
      </c>
      <c r="N724" s="24">
        <f ca="1" t="shared" ref="N724:R724" si="5392">RAND()</f>
        <v>0.552881918056426</v>
      </c>
      <c r="O724" s="25">
        <f ca="1">IF(N724&lt;=('Ejercicio 3 - TIR'!$D$18-'Ejercicio 3 - TIR'!$C$18)/('Ejercicio 3 - TIR'!$E$18-'Ejercicio 3 - TIR'!$C$18),'Ejercicio 3 - TIR'!$C$18+SQRT(('Ejercicio 3 - TIR'!$E$18-'Ejercicio 3 - TIR'!$C$18)*('Ejercicio 3 - TIR'!$D$18-'Ejercicio 3 - TIR'!$C$18)*N724),'Ejercicio 3 - TIR'!$E$18-SQRT(('Ejercicio 3 - TIR'!$E$18-'Ejercicio 3 - TIR'!$C$18)*('Ejercicio 3 - TIR'!$E$18-'Ejercicio 3 - TIR'!$D$18)*(1-N724)))</f>
        <v>39106.7166261207</v>
      </c>
      <c r="P724" s="24">
        <f ca="1" t="shared" si="5392"/>
        <v>0.755281656781315</v>
      </c>
      <c r="Q724" s="26">
        <f ca="1">IF(P724&lt;=('Ejercicio 3 - TIR'!$D$22-'Ejercicio 3 - TIR'!$C$22)/('Ejercicio 3 - TIR'!$E$22-'Ejercicio 3 - TIR'!$C$22),'Ejercicio 3 - TIR'!$C$22+SQRT(('Ejercicio 3 - TIR'!$E$22-'Ejercicio 3 - TIR'!$C$22)*('Ejercicio 3 - TIR'!$D$22-'Ejercicio 3 - TIR'!$C$22)*P724),'Ejercicio 3 - TIR'!$E$22-SQRT(('Ejercicio 3 - TIR'!$E$22-'Ejercicio 3 - TIR'!$C$22)*('Ejercicio 3 - TIR'!$E$22-'Ejercicio 3 - TIR'!$D$22)*(1-P724)))</f>
        <v>0.159012074476175</v>
      </c>
      <c r="R724" s="24">
        <f ca="1" t="shared" si="5392"/>
        <v>0.63231667179701</v>
      </c>
      <c r="S724" s="26">
        <f ca="1">IF(R724&lt;=('Ejercicio 3 - TIR'!$D$23-'Ejercicio 3 - TIR'!$C$23)/('Ejercicio 3 - TIR'!$E$23-'Ejercicio 3 - TIR'!$C$23),'Ejercicio 3 - TIR'!$C$23+SQRT(('Ejercicio 3 - TIR'!$E$23-'Ejercicio 3 - TIR'!$C$23)*('Ejercicio 3 - TIR'!$D$23-'Ejercicio 3 - TIR'!$C$23)*R724),'Ejercicio 3 - TIR'!$E$23-SQRT(('Ejercicio 3 - TIR'!$E$23-'Ejercicio 3 - TIR'!$C$23)*('Ejercicio 3 - TIR'!$E$23-'Ejercicio 3 - TIR'!$D$23)*(1-R724)))</f>
        <v>0.154273943349876</v>
      </c>
      <c r="T724" s="24">
        <f ca="1" t="shared" ref="T724:X724" si="5393">RAND()</f>
        <v>0.189610700501844</v>
      </c>
      <c r="U724" s="26">
        <f ca="1">IF(T724&lt;=('Ejercicio 3 - TIR'!$D$24-'Ejercicio 3 - TIR'!$C$24)/('Ejercicio 3 - TIR'!$E$24-'Ejercicio 3 - TIR'!$C$24),'Ejercicio 3 - TIR'!$C$24+SQRT(('Ejercicio 3 - TIR'!$E$24-'Ejercicio 3 - TIR'!$C$24)*('Ejercicio 3 - TIR'!$D$24-'Ejercicio 3 - TIR'!$C$24)*T724),'Ejercicio 3 - TIR'!$E$24-SQRT(('Ejercicio 3 - TIR'!$E$24-'Ejercicio 3 - TIR'!$C$24)*('Ejercicio 3 - TIR'!$E$24-'Ejercicio 3 - TIR'!$D$24)*(1-T724)))</f>
        <v>0.169954510042942</v>
      </c>
      <c r="V724" s="24">
        <f ca="1" t="shared" si="5393"/>
        <v>0.0116872264230123</v>
      </c>
      <c r="W724" s="26">
        <f ca="1">IF(V724&lt;=('Ejercicio 3 - TIR'!$D$25-'Ejercicio 3 - TIR'!$C$25)/('Ejercicio 3 - TIR'!$E$25-'Ejercicio 3 - TIR'!$C$25),'Ejercicio 3 - TIR'!$C$25+SQRT(('Ejercicio 3 - TIR'!$E$25-'Ejercicio 3 - TIR'!$C$25)*('Ejercicio 3 - TIR'!$D$25-'Ejercicio 3 - TIR'!$C$25)*V724),'Ejercicio 3 - TIR'!$E$25-SQRT(('Ejercicio 3 - TIR'!$E$25-'Ejercicio 3 - TIR'!$C$25)*('Ejercicio 3 - TIR'!$E$25-'Ejercicio 3 - TIR'!$D$25)*(1-V724)))</f>
        <v>0.184045011371086</v>
      </c>
      <c r="X724" s="24">
        <f ca="1" t="shared" si="5393"/>
        <v>0.369445958671142</v>
      </c>
      <c r="Y724" s="26">
        <f ca="1">IF(X724&lt;=('Ejercicio 3 - TIR'!$D$26-'Ejercicio 3 - TIR'!$C$26)/('Ejercicio 3 - TIR'!$E$26-'Ejercicio 3 - TIR'!$C$26),'Ejercicio 3 - TIR'!$C$26+SQRT(('Ejercicio 3 - TIR'!$E$26-'Ejercicio 3 - TIR'!$C$26)*('Ejercicio 3 - TIR'!$D$26-'Ejercicio 3 - TIR'!$C$26)*X724),'Ejercicio 3 - TIR'!$E$26-SQRT(('Ejercicio 3 - TIR'!$E$26-'Ejercicio 3 - TIR'!$C$26)*('Ejercicio 3 - TIR'!$E$26-'Ejercicio 3 - TIR'!$D$26)*(1-X724)))</f>
        <v>0.221647692220651</v>
      </c>
      <c r="Z724" s="24">
        <f ca="1" t="shared" si="5240"/>
        <v>1.15901207447617</v>
      </c>
      <c r="AA724" s="24">
        <f ca="1" t="shared" si="5241"/>
        <v>1.33781743759573</v>
      </c>
      <c r="AB724" s="24">
        <f ca="1" t="shared" si="5242"/>
        <v>1.56518554472922</v>
      </c>
      <c r="AC724" s="24">
        <f ca="1" t="shared" si="5243"/>
        <v>1.85325013610677</v>
      </c>
      <c r="AD724" s="24">
        <f ca="1" t="shared" si="5244"/>
        <v>2.26401875188245</v>
      </c>
      <c r="AE724" s="23">
        <f ca="1" t="shared" si="5245"/>
        <v>4562.97585719628</v>
      </c>
      <c r="AF724" s="23">
        <f ca="1" t="shared" si="5246"/>
        <v>5266.92413609623</v>
      </c>
      <c r="AG724" s="23">
        <f ca="1" t="shared" si="5247"/>
        <v>6162.06164707981</v>
      </c>
      <c r="AH724" s="23">
        <f ca="1" t="shared" si="5248"/>
        <v>7296.15835298594</v>
      </c>
      <c r="AI724" s="23">
        <f ca="1" t="shared" si="5249"/>
        <v>8913.33501400171</v>
      </c>
      <c r="AJ724" s="25">
        <f ca="1" t="shared" si="5250"/>
        <v>38435.4051997706</v>
      </c>
      <c r="AK724" s="25">
        <f ca="1" t="shared" si="5251"/>
        <v>52833.6892365203</v>
      </c>
      <c r="AL724" s="25">
        <f ca="1" t="shared" si="5252"/>
        <v>49629.7478235978</v>
      </c>
      <c r="AM724" s="25">
        <f ca="1" t="shared" si="5253"/>
        <v>79782.8824726984</v>
      </c>
      <c r="AN724" s="25">
        <f ca="1" t="shared" si="5254"/>
        <v>88538.3397660903</v>
      </c>
      <c r="AO724" s="25">
        <f ca="1">C724/'Ejercicio 3 - TIR'!$D$7</f>
        <v>14207.3237941911</v>
      </c>
      <c r="AP724" s="25">
        <f ca="1" t="shared" si="5255"/>
        <v>24228.0814055796</v>
      </c>
      <c r="AQ724" s="25">
        <f ca="1" t="shared" si="5256"/>
        <v>38626.3654423293</v>
      </c>
      <c r="AR724" s="25">
        <f ca="1" t="shared" si="5257"/>
        <v>35422.4240294068</v>
      </c>
      <c r="AS724" s="25">
        <f ca="1" t="shared" si="5258"/>
        <v>65575.5586785073</v>
      </c>
      <c r="AT724" s="25">
        <f ca="1" t="shared" si="5259"/>
        <v>74331.0159718993</v>
      </c>
      <c r="AU724" s="25">
        <f ca="1">AP724*'Ejercicio 3 - TIR'!$D$5</f>
        <v>12114.0407027898</v>
      </c>
      <c r="AV724" s="25">
        <f ca="1">AQ724*'Ejercicio 3 - TIR'!$D$5</f>
        <v>19313.1827211646</v>
      </c>
      <c r="AW724" s="25">
        <f ca="1">AR724*'Ejercicio 3 - TIR'!$D$5</f>
        <v>17711.2120147034</v>
      </c>
      <c r="AX724" s="25">
        <f ca="1">AS724*'Ejercicio 3 - TIR'!$D$5</f>
        <v>32787.7793392537</v>
      </c>
      <c r="AY724" s="25">
        <f ca="1">AT724*'Ejercicio 3 - TIR'!$D$5</f>
        <v>37165.5079859496</v>
      </c>
      <c r="AZ724" s="25">
        <f ca="1" t="shared" ref="AZ724:BD724" si="5394">AJ724-AU724-AE724</f>
        <v>21758.3886397846</v>
      </c>
      <c r="BA724" s="25">
        <f ca="1" t="shared" si="5394"/>
        <v>28253.5823792595</v>
      </c>
      <c r="BB724" s="25">
        <f ca="1" t="shared" si="5394"/>
        <v>25756.4741618146</v>
      </c>
      <c r="BC724" s="25">
        <f ca="1" t="shared" si="5394"/>
        <v>39698.9447804588</v>
      </c>
      <c r="BD724" s="25">
        <f ca="1" t="shared" si="5394"/>
        <v>42459.496766139</v>
      </c>
      <c r="BE724" s="25">
        <f ca="1" t="shared" ref="BE724:BI724" si="5395">AZ724/Z724</f>
        <v>18773.2199853211</v>
      </c>
      <c r="BF724" s="25">
        <f ca="1" t="shared" si="5395"/>
        <v>21119.1613932283</v>
      </c>
      <c r="BG724" s="25">
        <f ca="1" t="shared" si="5395"/>
        <v>16455.859976825</v>
      </c>
      <c r="BH724" s="25">
        <f ca="1" t="shared" si="5395"/>
        <v>21421.2555590885</v>
      </c>
      <c r="BI724" s="25">
        <f ca="1" t="shared" si="5395"/>
        <v>18754.0393518541</v>
      </c>
      <c r="BJ724" s="25">
        <f ca="1" t="shared" si="5262"/>
        <v>64967.7890129477</v>
      </c>
      <c r="BK724" s="25">
        <f ca="1" t="shared" si="5263"/>
        <v>32165.6474841142</v>
      </c>
      <c r="BL724" s="25">
        <f ca="1" t="shared" si="5264"/>
        <v>97133.4364970618</v>
      </c>
      <c r="BM724" s="25">
        <f ca="1">BK724*'Ejercicio 3 - TIR'!$D$5</f>
        <v>16082.8237420571</v>
      </c>
      <c r="BN724" s="25">
        <f ca="1" t="shared" si="5265"/>
        <v>81050.6127550048</v>
      </c>
      <c r="BO724" s="25">
        <f ca="1" t="shared" si="5266"/>
        <v>35799.44410249</v>
      </c>
      <c r="BP724" s="25">
        <f ca="1" t="shared" si="5267"/>
        <v>-99732.4011763497</v>
      </c>
      <c r="BQ724" s="25">
        <f ca="1" t="shared" ref="BQ724:BT724" si="5396">BE724</f>
        <v>18773.2199853211</v>
      </c>
      <c r="BR724" s="25">
        <f ca="1" t="shared" si="5396"/>
        <v>21119.1613932283</v>
      </c>
      <c r="BS724" s="25">
        <f ca="1" t="shared" si="5396"/>
        <v>16455.859976825</v>
      </c>
      <c r="BT724" s="25">
        <f ca="1" t="shared" si="5396"/>
        <v>21421.2555590885</v>
      </c>
      <c r="BU724" s="25">
        <f ca="1" t="shared" si="5269"/>
        <v>54553.4834543441</v>
      </c>
      <c r="BV724" s="27">
        <f ca="1" t="shared" si="5270"/>
        <v>8.54242558184708</v>
      </c>
    </row>
    <row r="725" ht="15" customHeight="1" spans="1:74">
      <c r="A725" s="23">
        <v>724</v>
      </c>
      <c r="B725" s="24">
        <f ca="1" t="shared" ref="B725:F725" si="5397">RAND()</f>
        <v>0.994580386768877</v>
      </c>
      <c r="C725" s="25">
        <f ca="1">IF(B725&lt;=('Ejercicio 3 - TIR'!$D$13-'Ejercicio 3 - TIR'!$C$13)/('Ejercicio 3 - TIR'!$E$13-'Ejercicio 3 - TIR'!$C$13),'Ejercicio 3 - TIR'!$C$13+SQRT(('Ejercicio 3 - TIR'!$E$13-'Ejercicio 3 - TIR'!$C$13)*('Ejercicio 3 - TIR'!$D$13-'Ejercicio 3 - TIR'!$C$13)*B725),'Ejercicio 3 - TIR'!$E$13-SQRT(('Ejercicio 3 - TIR'!$E$13-'Ejercicio 3 - TIR'!$C$13)*('Ejercicio 3 - TIR'!$E$13-'Ejercicio 3 - TIR'!$D$13)*(1-B725)))</f>
        <v>97449.7968948832</v>
      </c>
      <c r="D725" s="24">
        <f ca="1" t="shared" si="5397"/>
        <v>0.855581268040534</v>
      </c>
      <c r="E725" s="25">
        <f ca="1">IF(D725&lt;=('Ejercicio 3 - TIR'!$D$14-'Ejercicio 3 - TIR'!$C$14)/('Ejercicio 3 - TIR'!$E$14-'Ejercicio 3 - TIR'!$C$14),'Ejercicio 3 - TIR'!$C$14+SQRT(('Ejercicio 3 - TIR'!$E$14-'Ejercicio 3 - TIR'!$C$14)*('Ejercicio 3 - TIR'!$D$14-'Ejercicio 3 - TIR'!$C$14)*D725),'Ejercicio 3 - TIR'!$E$14-SQRT(('Ejercicio 3 - TIR'!$E$14-'Ejercicio 3 - TIR'!$C$14)*('Ejercicio 3 - TIR'!$E$14-'Ejercicio 3 - TIR'!$D$14)*(1-D725)))</f>
        <v>35345.6676317736</v>
      </c>
      <c r="F725" s="24">
        <f ca="1" t="shared" si="5397"/>
        <v>0.657487761493862</v>
      </c>
      <c r="G725" s="25">
        <f ca="1">IF(F725&lt;=('Ejercicio 3 - TIR'!$D$18-'Ejercicio 3 - TIR'!$C$18)/('Ejercicio 3 - TIR'!$E$18-'Ejercicio 3 - TIR'!$C$18),'Ejercicio 3 - TIR'!$C$18+SQRT(('Ejercicio 3 - TIR'!$E$18-'Ejercicio 3 - TIR'!$C$18)*('Ejercicio 3 - TIR'!$D$18-'Ejercicio 3 - TIR'!$C$18)*F725),'Ejercicio 3 - TIR'!$E$18-SQRT(('Ejercicio 3 - TIR'!$E$18-'Ejercicio 3 - TIR'!$C$18)*('Ejercicio 3 - TIR'!$E$18-'Ejercicio 3 - TIR'!$D$18)*(1-F725)))</f>
        <v>39930.9196061633</v>
      </c>
      <c r="H725" s="24">
        <f ca="1" t="shared" ref="H725:L725" si="5398">RAND()</f>
        <v>0.623471798763747</v>
      </c>
      <c r="I725" s="25">
        <f ca="1">IF(H725&lt;=('Ejercicio 3 - TIR'!$D$18-'Ejercicio 3 - TIR'!$C$18)/('Ejercicio 3 - TIR'!$E$18-'Ejercicio 3 - TIR'!$C$18),'Ejercicio 3 - TIR'!$C$18+SQRT(('Ejercicio 3 - TIR'!$E$18-'Ejercicio 3 - TIR'!$C$18)*('Ejercicio 3 - TIR'!$D$18-'Ejercicio 3 - TIR'!$C$18)*H725),'Ejercicio 3 - TIR'!$E$18-SQRT(('Ejercicio 3 - TIR'!$E$18-'Ejercicio 3 - TIR'!$C$18)*('Ejercicio 3 - TIR'!$E$18-'Ejercicio 3 - TIR'!$D$18)*(1-H725)))</f>
        <v>39670.6137248141</v>
      </c>
      <c r="J725" s="24">
        <f ca="1" t="shared" si="5398"/>
        <v>0.765716542889636</v>
      </c>
      <c r="K725" s="25">
        <f ca="1">IF(J725&lt;=('Ejercicio 3 - TIR'!$D$18-'Ejercicio 3 - TIR'!$C$18)/('Ejercicio 3 - TIR'!$E$18-'Ejercicio 3 - TIR'!$C$18),'Ejercicio 3 - TIR'!$C$18+SQRT(('Ejercicio 3 - TIR'!$E$18-'Ejercicio 3 - TIR'!$C$18)*('Ejercicio 3 - TIR'!$D$18-'Ejercicio 3 - TIR'!$C$18)*J725),'Ejercicio 3 - TIR'!$E$18-SQRT(('Ejercicio 3 - TIR'!$E$18-'Ejercicio 3 - TIR'!$C$18)*('Ejercicio 3 - TIR'!$E$18-'Ejercicio 3 - TIR'!$D$18)*(1-J725)))</f>
        <v>40808.1914066507</v>
      </c>
      <c r="L725" s="24">
        <f ca="1" t="shared" si="5398"/>
        <v>0.480925223993958</v>
      </c>
      <c r="M725" s="25">
        <f ca="1">IF(L725&lt;=('Ejercicio 3 - TIR'!$D$18-'Ejercicio 3 - TIR'!$C$18)/('Ejercicio 3 - TIR'!$E$18-'Ejercicio 3 - TIR'!$C$18),'Ejercicio 3 - TIR'!$C$18+SQRT(('Ejercicio 3 - TIR'!$E$18-'Ejercicio 3 - TIR'!$C$18)*('Ejercicio 3 - TIR'!$D$18-'Ejercicio 3 - TIR'!$C$18)*L725),'Ejercicio 3 - TIR'!$E$18-SQRT(('Ejercicio 3 - TIR'!$E$18-'Ejercicio 3 - TIR'!$C$18)*('Ejercicio 3 - TIR'!$E$18-'Ejercicio 3 - TIR'!$D$18)*(1-L725)))</f>
        <v>38493.4553392064</v>
      </c>
      <c r="N725" s="24">
        <f ca="1" t="shared" ref="N725:R725" si="5399">RAND()</f>
        <v>0.995894408893027</v>
      </c>
      <c r="O725" s="25">
        <f ca="1">IF(N725&lt;=('Ejercicio 3 - TIR'!$D$18-'Ejercicio 3 - TIR'!$C$18)/('Ejercicio 3 - TIR'!$E$18-'Ejercicio 3 - TIR'!$C$18),'Ejercicio 3 - TIR'!$C$18+SQRT(('Ejercicio 3 - TIR'!$E$18-'Ejercicio 3 - TIR'!$C$18)*('Ejercicio 3 - TIR'!$D$18-'Ejercicio 3 - TIR'!$C$18)*N725),'Ejercicio 3 - TIR'!$E$18-SQRT(('Ejercicio 3 - TIR'!$E$18-'Ejercicio 3 - TIR'!$C$18)*('Ejercicio 3 - TIR'!$E$18-'Ejercicio 3 - TIR'!$D$18)*(1-N725)))</f>
        <v>44445.0952036404</v>
      </c>
      <c r="P725" s="24">
        <f ca="1" t="shared" si="5399"/>
        <v>0.749278030288282</v>
      </c>
      <c r="Q725" s="26">
        <f ca="1">IF(P725&lt;=('Ejercicio 3 - TIR'!$D$22-'Ejercicio 3 - TIR'!$C$22)/('Ejercicio 3 - TIR'!$E$22-'Ejercicio 3 - TIR'!$C$22),'Ejercicio 3 - TIR'!$C$22+SQRT(('Ejercicio 3 - TIR'!$E$22-'Ejercicio 3 - TIR'!$C$22)*('Ejercicio 3 - TIR'!$D$22-'Ejercicio 3 - TIR'!$C$22)*P725),'Ejercicio 3 - TIR'!$E$22-SQRT(('Ejercicio 3 - TIR'!$E$22-'Ejercicio 3 - TIR'!$C$22)*('Ejercicio 3 - TIR'!$E$22-'Ejercicio 3 - TIR'!$D$22)*(1-P725)))</f>
        <v>0.158756188066143</v>
      </c>
      <c r="R725" s="24">
        <f ca="1" t="shared" si="5399"/>
        <v>0.828039176270449</v>
      </c>
      <c r="S725" s="26">
        <f ca="1">IF(R725&lt;=('Ejercicio 3 - TIR'!$D$23-'Ejercicio 3 - TIR'!$C$23)/('Ejercicio 3 - TIR'!$E$23-'Ejercicio 3 - TIR'!$C$23),'Ejercicio 3 - TIR'!$C$23+SQRT(('Ejercicio 3 - TIR'!$E$23-'Ejercicio 3 - TIR'!$C$23)*('Ejercicio 3 - TIR'!$D$23-'Ejercicio 3 - TIR'!$C$23)*R725),'Ejercicio 3 - TIR'!$E$23-SQRT(('Ejercicio 3 - TIR'!$E$23-'Ejercicio 3 - TIR'!$C$23)*('Ejercicio 3 - TIR'!$E$23-'Ejercicio 3 - TIR'!$D$23)*(1-R725)))</f>
        <v>0.16240655000538</v>
      </c>
      <c r="T725" s="24">
        <f ca="1" t="shared" ref="T725:X725" si="5400">RAND()</f>
        <v>0.190068713578385</v>
      </c>
      <c r="U725" s="26">
        <f ca="1">IF(T725&lt;=('Ejercicio 3 - TIR'!$D$24-'Ejercicio 3 - TIR'!$C$24)/('Ejercicio 3 - TIR'!$E$24-'Ejercicio 3 - TIR'!$C$24),'Ejercicio 3 - TIR'!$C$24+SQRT(('Ejercicio 3 - TIR'!$E$24-'Ejercicio 3 - TIR'!$C$24)*('Ejercicio 3 - TIR'!$D$24-'Ejercicio 3 - TIR'!$C$24)*T725),'Ejercicio 3 - TIR'!$E$24-SQRT(('Ejercicio 3 - TIR'!$E$24-'Ejercicio 3 - TIR'!$C$24)*('Ejercicio 3 - TIR'!$E$24-'Ejercicio 3 - TIR'!$D$24)*(1-T725)))</f>
        <v>0.169978596009595</v>
      </c>
      <c r="V725" s="24">
        <f ca="1" t="shared" si="5400"/>
        <v>0.156275517177223</v>
      </c>
      <c r="W725" s="26">
        <f ca="1">IF(V725&lt;=('Ejercicio 3 - TIR'!$D$25-'Ejercicio 3 - TIR'!$C$25)/('Ejercicio 3 - TIR'!$E$25-'Ejercicio 3 - TIR'!$C$25),'Ejercicio 3 - TIR'!$C$25+SQRT(('Ejercicio 3 - TIR'!$E$25-'Ejercicio 3 - TIR'!$C$25)*('Ejercicio 3 - TIR'!$D$25-'Ejercicio 3 - TIR'!$C$25)*V725),'Ejercicio 3 - TIR'!$E$25-SQRT(('Ejercicio 3 - TIR'!$E$25-'Ejercicio 3 - TIR'!$C$25)*('Ejercicio 3 - TIR'!$E$25-'Ejercicio 3 - TIR'!$D$25)*(1-V725)))</f>
        <v>0.194791407101696</v>
      </c>
      <c r="X725" s="24">
        <f ca="1" t="shared" si="5400"/>
        <v>0.878758290865532</v>
      </c>
      <c r="Y725" s="26">
        <f ca="1">IF(X725&lt;=('Ejercicio 3 - TIR'!$D$26-'Ejercicio 3 - TIR'!$C$26)/('Ejercicio 3 - TIR'!$E$26-'Ejercicio 3 - TIR'!$C$26),'Ejercicio 3 - TIR'!$C$26+SQRT(('Ejercicio 3 - TIR'!$E$26-'Ejercicio 3 - TIR'!$C$26)*('Ejercicio 3 - TIR'!$D$26-'Ejercicio 3 - TIR'!$C$26)*X725),'Ejercicio 3 - TIR'!$E$26-SQRT(('Ejercicio 3 - TIR'!$E$26-'Ejercicio 3 - TIR'!$C$26)*('Ejercicio 3 - TIR'!$E$26-'Ejercicio 3 - TIR'!$D$26)*(1-X725)))</f>
        <v>0.254412791685568</v>
      </c>
      <c r="Z725" s="24">
        <f ca="1" t="shared" si="5240"/>
        <v>1.15875618806614</v>
      </c>
      <c r="AA725" s="24">
        <f ca="1" t="shared" si="5241"/>
        <v>1.34694578286735</v>
      </c>
      <c r="AB725" s="24">
        <f ca="1" t="shared" si="5242"/>
        <v>1.57589773594019</v>
      </c>
      <c r="AC725" s="24">
        <f ca="1" t="shared" si="5243"/>
        <v>1.88286907337235</v>
      </c>
      <c r="AD725" s="24">
        <f ca="1" t="shared" si="5244"/>
        <v>2.36189505070743</v>
      </c>
      <c r="AE725" s="23">
        <f ca="1" t="shared" si="5245"/>
        <v>5611.34345787323</v>
      </c>
      <c r="AF725" s="23">
        <f ca="1" t="shared" si="5246"/>
        <v>6522.66238976168</v>
      </c>
      <c r="AG725" s="23">
        <f ca="1" t="shared" si="5247"/>
        <v>7631.37538501796</v>
      </c>
      <c r="AH725" s="23">
        <f ca="1" t="shared" si="5248"/>
        <v>9117.90173438686</v>
      </c>
      <c r="AI725" s="23">
        <f ca="1" t="shared" si="5249"/>
        <v>11437.6125689469</v>
      </c>
      <c r="AJ725" s="25">
        <f ca="1" t="shared" si="5250"/>
        <v>46270.2001888134</v>
      </c>
      <c r="AK725" s="25">
        <f ca="1" t="shared" si="5251"/>
        <v>53434.1658603979</v>
      </c>
      <c r="AL725" s="25">
        <f ca="1" t="shared" si="5252"/>
        <v>64309.5364455546</v>
      </c>
      <c r="AM725" s="25">
        <f ca="1" t="shared" si="5253"/>
        <v>72478.1365854317</v>
      </c>
      <c r="AN725" s="25">
        <f ca="1" t="shared" si="5254"/>
        <v>104974.650389699</v>
      </c>
      <c r="AO725" s="25">
        <f ca="1">C725/'Ejercicio 3 - TIR'!$D$7</f>
        <v>19489.9593789766</v>
      </c>
      <c r="AP725" s="25">
        <f ca="1" t="shared" si="5255"/>
        <v>26780.2408098368</v>
      </c>
      <c r="AQ725" s="25">
        <f ca="1" t="shared" si="5256"/>
        <v>33944.2064814213</v>
      </c>
      <c r="AR725" s="25">
        <f ca="1" t="shared" si="5257"/>
        <v>44819.577066578</v>
      </c>
      <c r="AS725" s="25">
        <f ca="1" t="shared" si="5258"/>
        <v>52988.177206455</v>
      </c>
      <c r="AT725" s="25">
        <f ca="1" t="shared" si="5259"/>
        <v>85484.6910107222</v>
      </c>
      <c r="AU725" s="25">
        <f ca="1">AP725*'Ejercicio 3 - TIR'!$D$5</f>
        <v>13390.1204049184</v>
      </c>
      <c r="AV725" s="25">
        <f ca="1">AQ725*'Ejercicio 3 - TIR'!$D$5</f>
        <v>16972.1032407106</v>
      </c>
      <c r="AW725" s="25">
        <f ca="1">AR725*'Ejercicio 3 - TIR'!$D$5</f>
        <v>22409.788533289</v>
      </c>
      <c r="AX725" s="25">
        <f ca="1">AS725*'Ejercicio 3 - TIR'!$D$5</f>
        <v>26494.0886032275</v>
      </c>
      <c r="AY725" s="25">
        <f ca="1">AT725*'Ejercicio 3 - TIR'!$D$5</f>
        <v>42742.3455053611</v>
      </c>
      <c r="AZ725" s="25">
        <f ca="1" t="shared" ref="AZ725:BD725" si="5401">AJ725-AU725-AE725</f>
        <v>27268.7363260218</v>
      </c>
      <c r="BA725" s="25">
        <f ca="1" t="shared" si="5401"/>
        <v>29939.4002299256</v>
      </c>
      <c r="BB725" s="25">
        <f ca="1" t="shared" si="5401"/>
        <v>34268.3725272477</v>
      </c>
      <c r="BC725" s="25">
        <f ca="1" t="shared" si="5401"/>
        <v>36866.1462478173</v>
      </c>
      <c r="BD725" s="25">
        <f ca="1" t="shared" si="5401"/>
        <v>50794.6923153908</v>
      </c>
      <c r="BE725" s="25">
        <f ca="1" t="shared" ref="BE725:BI725" si="5402">AZ725/Z725</f>
        <v>23532.7643613544</v>
      </c>
      <c r="BF725" s="25">
        <f ca="1" t="shared" si="5402"/>
        <v>22227.6208966565</v>
      </c>
      <c r="BG725" s="25">
        <f ca="1" t="shared" si="5402"/>
        <v>21745.302214552</v>
      </c>
      <c r="BH725" s="25">
        <f ca="1" t="shared" si="5402"/>
        <v>19579.7715142176</v>
      </c>
      <c r="BI725" s="25">
        <f ca="1" t="shared" si="5402"/>
        <v>21505.9057345401</v>
      </c>
      <c r="BJ725" s="25">
        <f ca="1" t="shared" si="5262"/>
        <v>83482.757443436</v>
      </c>
      <c r="BK725" s="25">
        <f ca="1" t="shared" si="5263"/>
        <v>46033.2385956939</v>
      </c>
      <c r="BL725" s="25">
        <f ca="1" t="shared" si="5264"/>
        <v>129515.99603913</v>
      </c>
      <c r="BM725" s="25">
        <f ca="1">BK725*'Ejercicio 3 - TIR'!$D$5</f>
        <v>23016.6192978469</v>
      </c>
      <c r="BN725" s="25">
        <f ca="1" t="shared" si="5265"/>
        <v>106499.376741283</v>
      </c>
      <c r="BO725" s="25">
        <f ca="1" t="shared" si="5266"/>
        <v>45090.6473212619</v>
      </c>
      <c r="BP725" s="25">
        <f ca="1" t="shared" si="5267"/>
        <v>-132795.464526657</v>
      </c>
      <c r="BQ725" s="25">
        <f ca="1" t="shared" ref="BQ725:BT725" si="5403">BE725</f>
        <v>23532.7643613544</v>
      </c>
      <c r="BR725" s="25">
        <f ca="1" t="shared" si="5403"/>
        <v>22227.6208966565</v>
      </c>
      <c r="BS725" s="25">
        <f ca="1" t="shared" si="5403"/>
        <v>21745.302214552</v>
      </c>
      <c r="BT725" s="25">
        <f ca="1" t="shared" si="5403"/>
        <v>19579.7715142176</v>
      </c>
      <c r="BU725" s="25">
        <f ca="1" t="shared" si="5269"/>
        <v>66596.553055802</v>
      </c>
      <c r="BV725" s="27">
        <f ca="1" t="shared" si="5270"/>
        <v>4.26917243010154</v>
      </c>
    </row>
    <row r="726" ht="15" customHeight="1" spans="1:74">
      <c r="A726" s="23">
        <v>725</v>
      </c>
      <c r="B726" s="24">
        <f ca="1" t="shared" ref="B726:F726" si="5404">RAND()</f>
        <v>0.24863833038681</v>
      </c>
      <c r="C726" s="25">
        <f ca="1">IF(B726&lt;=('Ejercicio 3 - TIR'!$D$13-'Ejercicio 3 - TIR'!$C$13)/('Ejercicio 3 - TIR'!$E$13-'Ejercicio 3 - TIR'!$C$13),'Ejercicio 3 - TIR'!$C$13+SQRT(('Ejercicio 3 - TIR'!$E$13-'Ejercicio 3 - TIR'!$C$13)*('Ejercicio 3 - TIR'!$D$13-'Ejercicio 3 - TIR'!$C$13)*B726),'Ejercicio 3 - TIR'!$E$13-SQRT(('Ejercicio 3 - TIR'!$E$13-'Ejercicio 3 - TIR'!$C$13)*('Ejercicio 3 - TIR'!$E$13-'Ejercicio 3 - TIR'!$D$13)*(1-B726)))</f>
        <v>69972.7294235191</v>
      </c>
      <c r="D726" s="24">
        <f ca="1" t="shared" si="5404"/>
        <v>0.593380472634816</v>
      </c>
      <c r="E726" s="25">
        <f ca="1">IF(D726&lt;=('Ejercicio 3 - TIR'!$D$14-'Ejercicio 3 - TIR'!$C$14)/('Ejercicio 3 - TIR'!$E$14-'Ejercicio 3 - TIR'!$C$14),'Ejercicio 3 - TIR'!$C$14+SQRT(('Ejercicio 3 - TIR'!$E$14-'Ejercicio 3 - TIR'!$C$14)*('Ejercicio 3 - TIR'!$D$14-'Ejercicio 3 - TIR'!$C$14)*D726),'Ejercicio 3 - TIR'!$E$14-SQRT(('Ejercicio 3 - TIR'!$E$14-'Ejercicio 3 - TIR'!$C$14)*('Ejercicio 3 - TIR'!$E$14-'Ejercicio 3 - TIR'!$D$14)*(1-D726)))</f>
        <v>32190.2030048933</v>
      </c>
      <c r="F726" s="24">
        <f ca="1" t="shared" si="5404"/>
        <v>0.560022416970259</v>
      </c>
      <c r="G726" s="25">
        <f ca="1">IF(F726&lt;=('Ejercicio 3 - TIR'!$D$18-'Ejercicio 3 - TIR'!$C$18)/('Ejercicio 3 - TIR'!$E$18-'Ejercicio 3 - TIR'!$C$18),'Ejercicio 3 - TIR'!$C$18+SQRT(('Ejercicio 3 - TIR'!$E$18-'Ejercicio 3 - TIR'!$C$18)*('Ejercicio 3 - TIR'!$D$18-'Ejercicio 3 - TIR'!$C$18)*F726),'Ejercicio 3 - TIR'!$E$18-SQRT(('Ejercicio 3 - TIR'!$E$18-'Ejercicio 3 - TIR'!$C$18)*('Ejercicio 3 - TIR'!$E$18-'Ejercicio 3 - TIR'!$D$18)*(1-F726)))</f>
        <v>39165.3348299742</v>
      </c>
      <c r="H726" s="24">
        <f ca="1" t="shared" ref="H726:L726" si="5405">RAND()</f>
        <v>0.145478802177342</v>
      </c>
      <c r="I726" s="25">
        <f ca="1">IF(H726&lt;=('Ejercicio 3 - TIR'!$D$18-'Ejercicio 3 - TIR'!$C$18)/('Ejercicio 3 - TIR'!$E$18-'Ejercicio 3 - TIR'!$C$18),'Ejercicio 3 - TIR'!$C$18+SQRT(('Ejercicio 3 - TIR'!$E$18-'Ejercicio 3 - TIR'!$C$18)*('Ejercicio 3 - TIR'!$D$18-'Ejercicio 3 - TIR'!$C$18)*H726),'Ejercicio 3 - TIR'!$E$18-SQRT(('Ejercicio 3 - TIR'!$E$18-'Ejercicio 3 - TIR'!$C$18)*('Ejercicio 3 - TIR'!$E$18-'Ejercicio 3 - TIR'!$D$18)*(1-H726)))</f>
        <v>34671.38312779</v>
      </c>
      <c r="J726" s="24">
        <f ca="1" t="shared" si="5405"/>
        <v>0.593866484581794</v>
      </c>
      <c r="K726" s="25">
        <f ca="1">IF(J726&lt;=('Ejercicio 3 - TIR'!$D$18-'Ejercicio 3 - TIR'!$C$18)/('Ejercicio 3 - TIR'!$E$18-'Ejercicio 3 - TIR'!$C$18),'Ejercicio 3 - TIR'!$C$18+SQRT(('Ejercicio 3 - TIR'!$E$18-'Ejercicio 3 - TIR'!$C$18)*('Ejercicio 3 - TIR'!$D$18-'Ejercicio 3 - TIR'!$C$18)*J726),'Ejercicio 3 - TIR'!$E$18-SQRT(('Ejercicio 3 - TIR'!$E$18-'Ejercicio 3 - TIR'!$C$18)*('Ejercicio 3 - TIR'!$E$18-'Ejercicio 3 - TIR'!$D$18)*(1-J726)))</f>
        <v>39438.2187242757</v>
      </c>
      <c r="L726" s="24">
        <f ca="1" t="shared" si="5405"/>
        <v>0.440636360435677</v>
      </c>
      <c r="M726" s="25">
        <f ca="1">IF(L726&lt;=('Ejercicio 3 - TIR'!$D$18-'Ejercicio 3 - TIR'!$C$18)/('Ejercicio 3 - TIR'!$E$18-'Ejercicio 3 - TIR'!$C$18),'Ejercicio 3 - TIR'!$C$18+SQRT(('Ejercicio 3 - TIR'!$E$18-'Ejercicio 3 - TIR'!$C$18)*('Ejercicio 3 - TIR'!$D$18-'Ejercicio 3 - TIR'!$C$18)*L726),'Ejercicio 3 - TIR'!$E$18-SQRT(('Ejercicio 3 - TIR'!$E$18-'Ejercicio 3 - TIR'!$C$18)*('Ejercicio 3 - TIR'!$E$18-'Ejercicio 3 - TIR'!$D$18)*(1-L726)))</f>
        <v>38129.9110736435</v>
      </c>
      <c r="N726" s="24">
        <f ca="1" t="shared" ref="N726:R726" si="5406">RAND()</f>
        <v>0.620651855844284</v>
      </c>
      <c r="O726" s="25">
        <f ca="1">IF(N726&lt;=('Ejercicio 3 - TIR'!$D$18-'Ejercicio 3 - TIR'!$C$18)/('Ejercicio 3 - TIR'!$E$18-'Ejercicio 3 - TIR'!$C$18),'Ejercicio 3 - TIR'!$C$18+SQRT(('Ejercicio 3 - TIR'!$E$18-'Ejercicio 3 - TIR'!$C$18)*('Ejercicio 3 - TIR'!$D$18-'Ejercicio 3 - TIR'!$C$18)*N726),'Ejercicio 3 - TIR'!$E$18-SQRT(('Ejercicio 3 - TIR'!$E$18-'Ejercicio 3 - TIR'!$C$18)*('Ejercicio 3 - TIR'!$E$18-'Ejercicio 3 - TIR'!$D$18)*(1-N726)))</f>
        <v>39648.719001849</v>
      </c>
      <c r="P726" s="24">
        <f ca="1" t="shared" si="5406"/>
        <v>0.0835114079146304</v>
      </c>
      <c r="Q726" s="26">
        <f ca="1">IF(P726&lt;=('Ejercicio 3 - TIR'!$D$22-'Ejercicio 3 - TIR'!$C$22)/('Ejercicio 3 - TIR'!$E$22-'Ejercicio 3 - TIR'!$C$22),'Ejercicio 3 - TIR'!$C$22+SQRT(('Ejercicio 3 - TIR'!$E$22-'Ejercicio 3 - TIR'!$C$22)*('Ejercicio 3 - TIR'!$D$22-'Ejercicio 3 - TIR'!$C$22)*P726),'Ejercicio 3 - TIR'!$E$22-SQRT(('Ejercicio 3 - TIR'!$E$22-'Ejercicio 3 - TIR'!$C$22)*('Ejercicio 3 - TIR'!$E$22-'Ejercicio 3 - TIR'!$D$22)*(1-P726)))</f>
        <v>0.132260527486464</v>
      </c>
      <c r="R726" s="24">
        <f ca="1" t="shared" si="5406"/>
        <v>0.565312997979847</v>
      </c>
      <c r="S726" s="26">
        <f ca="1">IF(R726&lt;=('Ejercicio 3 - TIR'!$D$23-'Ejercicio 3 - TIR'!$C$23)/('Ejercicio 3 - TIR'!$E$23-'Ejercicio 3 - TIR'!$C$23),'Ejercicio 3 - TIR'!$C$23+SQRT(('Ejercicio 3 - TIR'!$E$23-'Ejercicio 3 - TIR'!$C$23)*('Ejercicio 3 - TIR'!$D$23-'Ejercicio 3 - TIR'!$C$23)*R726),'Ejercicio 3 - TIR'!$E$23-SQRT(('Ejercicio 3 - TIR'!$E$23-'Ejercicio 3 - TIR'!$C$23)*('Ejercicio 3 - TIR'!$E$23-'Ejercicio 3 - TIR'!$D$23)*(1-R726)))</f>
        <v>0.152027931724017</v>
      </c>
      <c r="T726" s="24">
        <f ca="1" t="shared" ref="T726:X726" si="5407">RAND()</f>
        <v>0.40217101486137</v>
      </c>
      <c r="U726" s="26">
        <f ca="1">IF(T726&lt;=('Ejercicio 3 - TIR'!$D$24-'Ejercicio 3 - TIR'!$C$24)/('Ejercicio 3 - TIR'!$E$24-'Ejercicio 3 - TIR'!$C$24),'Ejercicio 3 - TIR'!$C$24+SQRT(('Ejercicio 3 - TIR'!$E$24-'Ejercicio 3 - TIR'!$C$24)*('Ejercicio 3 - TIR'!$D$24-'Ejercicio 3 - TIR'!$C$24)*T726),'Ejercicio 3 - TIR'!$E$24-SQRT(('Ejercicio 3 - TIR'!$E$24-'Ejercicio 3 - TIR'!$C$24)*('Ejercicio 3 - TIR'!$E$24-'Ejercicio 3 - TIR'!$D$24)*(1-T726)))</f>
        <v>0.179061299544392</v>
      </c>
      <c r="V726" s="24">
        <f ca="1" t="shared" si="5407"/>
        <v>0.308242492187744</v>
      </c>
      <c r="W726" s="26">
        <f ca="1">IF(V726&lt;=('Ejercicio 3 - TIR'!$D$25-'Ejercicio 3 - TIR'!$C$25)/('Ejercicio 3 - TIR'!$E$25-'Ejercicio 3 - TIR'!$C$25),'Ejercicio 3 - TIR'!$C$25+SQRT(('Ejercicio 3 - TIR'!$E$25-'Ejercicio 3 - TIR'!$C$25)*('Ejercicio 3 - TIR'!$D$25-'Ejercicio 3 - TIR'!$C$25)*V726),'Ejercicio 3 - TIR'!$E$25-SQRT(('Ejercicio 3 - TIR'!$E$25-'Ejercicio 3 - TIR'!$C$25)*('Ejercicio 3 - TIR'!$E$25-'Ejercicio 3 - TIR'!$D$25)*(1-V726)))</f>
        <v>0.200794804366379</v>
      </c>
      <c r="X726" s="24">
        <f ca="1" t="shared" si="5407"/>
        <v>0.0249647725803057</v>
      </c>
      <c r="Y726" s="26">
        <f ca="1">IF(X726&lt;=('Ejercicio 3 - TIR'!$D$26-'Ejercicio 3 - TIR'!$C$26)/('Ejercicio 3 - TIR'!$E$26-'Ejercicio 3 - TIR'!$C$26),'Ejercicio 3 - TIR'!$C$26+SQRT(('Ejercicio 3 - TIR'!$E$26-'Ejercicio 3 - TIR'!$C$26)*('Ejercicio 3 - TIR'!$D$26-'Ejercicio 3 - TIR'!$C$26)*X726),'Ejercicio 3 - TIR'!$E$26-SQRT(('Ejercicio 3 - TIR'!$E$26-'Ejercicio 3 - TIR'!$C$26)*('Ejercicio 3 - TIR'!$E$26-'Ejercicio 3 - TIR'!$D$26)*(1-X726)))</f>
        <v>0.198210047866293</v>
      </c>
      <c r="Z726" s="24">
        <f ca="1" t="shared" si="5240"/>
        <v>1.13226052748646</v>
      </c>
      <c r="AA726" s="24">
        <f ca="1" t="shared" si="5241"/>
        <v>1.30439575365297</v>
      </c>
      <c r="AB726" s="24">
        <f ca="1" t="shared" si="5242"/>
        <v>1.53796255242226</v>
      </c>
      <c r="AC726" s="24">
        <f ca="1" t="shared" si="5243"/>
        <v>1.84677744225871</v>
      </c>
      <c r="AD726" s="24">
        <f ca="1" t="shared" si="5244"/>
        <v>2.2128272874872</v>
      </c>
      <c r="AE726" s="23">
        <f ca="1" t="shared" si="5245"/>
        <v>4257.49322932354</v>
      </c>
      <c r="AF726" s="23">
        <f ca="1" t="shared" si="5246"/>
        <v>4904.7511193066</v>
      </c>
      <c r="AG726" s="23">
        <f ca="1" t="shared" si="5247"/>
        <v>5783.00222867145</v>
      </c>
      <c r="AH726" s="23">
        <f ca="1" t="shared" si="5248"/>
        <v>6944.19902982787</v>
      </c>
      <c r="AI726" s="23">
        <f ca="1" t="shared" si="5249"/>
        <v>8320.60905192312</v>
      </c>
      <c r="AJ726" s="25">
        <f ca="1" t="shared" si="5250"/>
        <v>44345.3626737706</v>
      </c>
      <c r="AK726" s="25">
        <f ca="1" t="shared" si="5251"/>
        <v>45225.2049251647</v>
      </c>
      <c r="AL726" s="25">
        <f ca="1" t="shared" si="5252"/>
        <v>60654.5035321746</v>
      </c>
      <c r="AM726" s="25">
        <f ca="1" t="shared" si="5253"/>
        <v>70417.4596461354</v>
      </c>
      <c r="AN726" s="25">
        <f ca="1" t="shared" si="5254"/>
        <v>87735.7673212037</v>
      </c>
      <c r="AO726" s="25">
        <f ca="1">C726/'Ejercicio 3 - TIR'!$D$7</f>
        <v>13994.5458847038</v>
      </c>
      <c r="AP726" s="25">
        <f ca="1" t="shared" si="5255"/>
        <v>30350.8167890668</v>
      </c>
      <c r="AQ726" s="25">
        <f ca="1" t="shared" si="5256"/>
        <v>31230.6590404609</v>
      </c>
      <c r="AR726" s="25">
        <f ca="1" t="shared" si="5257"/>
        <v>46659.9576474708</v>
      </c>
      <c r="AS726" s="25">
        <f ca="1" t="shared" si="5258"/>
        <v>56422.9137614316</v>
      </c>
      <c r="AT726" s="25">
        <f ca="1" t="shared" si="5259"/>
        <v>73741.2214364999</v>
      </c>
      <c r="AU726" s="25">
        <f ca="1">AP726*'Ejercicio 3 - TIR'!$D$5</f>
        <v>15175.4083945334</v>
      </c>
      <c r="AV726" s="25">
        <f ca="1">AQ726*'Ejercicio 3 - TIR'!$D$5</f>
        <v>15615.3295202304</v>
      </c>
      <c r="AW726" s="25">
        <f ca="1">AR726*'Ejercicio 3 - TIR'!$D$5</f>
        <v>23329.9788237354</v>
      </c>
      <c r="AX726" s="25">
        <f ca="1">AS726*'Ejercicio 3 - TIR'!$D$5</f>
        <v>28211.4568807158</v>
      </c>
      <c r="AY726" s="25">
        <f ca="1">AT726*'Ejercicio 3 - TIR'!$D$5</f>
        <v>36870.6107182499</v>
      </c>
      <c r="AZ726" s="25">
        <f ca="1" t="shared" ref="AZ726:BD726" si="5408">AJ726-AU726-AE726</f>
        <v>24912.4610499137</v>
      </c>
      <c r="BA726" s="25">
        <f ca="1" t="shared" si="5408"/>
        <v>24705.1242856277</v>
      </c>
      <c r="BB726" s="25">
        <f ca="1" t="shared" si="5408"/>
        <v>31541.5224797678</v>
      </c>
      <c r="BC726" s="25">
        <f ca="1" t="shared" si="5408"/>
        <v>35261.8037355917</v>
      </c>
      <c r="BD726" s="25">
        <f ca="1" t="shared" si="5408"/>
        <v>42544.5475510306</v>
      </c>
      <c r="BE726" s="25">
        <f ca="1" t="shared" ref="BE726:BI726" si="5409">AZ726/Z726</f>
        <v>22002.4106158832</v>
      </c>
      <c r="BF726" s="25">
        <f ca="1" t="shared" si="5409"/>
        <v>18939.8993491359</v>
      </c>
      <c r="BG726" s="25">
        <f ca="1" t="shared" si="5409"/>
        <v>20508.6414035832</v>
      </c>
      <c r="BH726" s="25">
        <f ca="1" t="shared" si="5409"/>
        <v>19093.6941987252</v>
      </c>
      <c r="BI726" s="25">
        <f ca="1" t="shared" si="5409"/>
        <v>19226.3299497462</v>
      </c>
      <c r="BJ726" s="25">
        <f ca="1" t="shared" si="5262"/>
        <v>71231.3595989803</v>
      </c>
      <c r="BK726" s="25">
        <f ca="1" t="shared" si="5263"/>
        <v>30967.5130096643</v>
      </c>
      <c r="BL726" s="25">
        <f ca="1" t="shared" si="5264"/>
        <v>102198.872608645</v>
      </c>
      <c r="BM726" s="25">
        <f ca="1">BK726*'Ejercicio 3 - TIR'!$D$5</f>
        <v>15483.7565048321</v>
      </c>
      <c r="BN726" s="25">
        <f ca="1" t="shared" si="5265"/>
        <v>86715.1161038124</v>
      </c>
      <c r="BO726" s="25">
        <f ca="1" t="shared" si="5266"/>
        <v>39187.4759472452</v>
      </c>
      <c r="BP726" s="25">
        <f ca="1" t="shared" si="5267"/>
        <v>-102162.932428412</v>
      </c>
      <c r="BQ726" s="25">
        <f ca="1" t="shared" ref="BQ726:BT726" si="5410">BE726</f>
        <v>22002.4106158832</v>
      </c>
      <c r="BR726" s="25">
        <f ca="1" t="shared" si="5410"/>
        <v>18939.8993491359</v>
      </c>
      <c r="BS726" s="25">
        <f ca="1" t="shared" si="5410"/>
        <v>20508.6414035832</v>
      </c>
      <c r="BT726" s="25">
        <f ca="1" t="shared" si="5410"/>
        <v>19093.6941987252</v>
      </c>
      <c r="BU726" s="25">
        <f ca="1" t="shared" si="5269"/>
        <v>58413.8058969914</v>
      </c>
      <c r="BV726" s="27">
        <f ca="1" t="shared" si="5270"/>
        <v>9.41389358119848</v>
      </c>
    </row>
    <row r="727" ht="15" customHeight="1" spans="1:74">
      <c r="A727" s="23">
        <v>726</v>
      </c>
      <c r="B727" s="24">
        <f ca="1" t="shared" ref="B727:F727" si="5411">RAND()</f>
        <v>0.322394196240929</v>
      </c>
      <c r="C727" s="25">
        <f ca="1">IF(B727&lt;=('Ejercicio 3 - TIR'!$D$13-'Ejercicio 3 - TIR'!$C$13)/('Ejercicio 3 - TIR'!$E$13-'Ejercicio 3 - TIR'!$C$13),'Ejercicio 3 - TIR'!$C$13+SQRT(('Ejercicio 3 - TIR'!$E$13-'Ejercicio 3 - TIR'!$C$13)*('Ejercicio 3 - TIR'!$D$13-'Ejercicio 3 - TIR'!$C$13)*B727),'Ejercicio 3 - TIR'!$E$13-SQRT(('Ejercicio 3 - TIR'!$E$13-'Ejercicio 3 - TIR'!$C$13)*('Ejercicio 3 - TIR'!$E$13-'Ejercicio 3 - TIR'!$D$13)*(1-B727)))</f>
        <v>71484.6188082487</v>
      </c>
      <c r="D727" s="24">
        <f ca="1" t="shared" si="5411"/>
        <v>0.810545497321283</v>
      </c>
      <c r="E727" s="25">
        <f ca="1">IF(D727&lt;=('Ejercicio 3 - TIR'!$D$14-'Ejercicio 3 - TIR'!$C$14)/('Ejercicio 3 - TIR'!$E$14-'Ejercicio 3 - TIR'!$C$14),'Ejercicio 3 - TIR'!$C$14+SQRT(('Ejercicio 3 - TIR'!$E$14-'Ejercicio 3 - TIR'!$C$14)*('Ejercicio 3 - TIR'!$D$14-'Ejercicio 3 - TIR'!$C$14)*D727),'Ejercicio 3 - TIR'!$E$14-SQRT(('Ejercicio 3 - TIR'!$E$14-'Ejercicio 3 - TIR'!$C$14)*('Ejercicio 3 - TIR'!$E$14-'Ejercicio 3 - TIR'!$D$14)*(1-D727)))</f>
        <v>34669.1299582706</v>
      </c>
      <c r="F727" s="24">
        <f ca="1" t="shared" si="5411"/>
        <v>0.499277709577991</v>
      </c>
      <c r="G727" s="25">
        <f ca="1">IF(F727&lt;=('Ejercicio 3 - TIR'!$D$18-'Ejercicio 3 - TIR'!$C$18)/('Ejercicio 3 - TIR'!$E$18-'Ejercicio 3 - TIR'!$C$18),'Ejercicio 3 - TIR'!$C$18+SQRT(('Ejercicio 3 - TIR'!$E$18-'Ejercicio 3 - TIR'!$C$18)*('Ejercicio 3 - TIR'!$D$18-'Ejercicio 3 - TIR'!$C$18)*F727),'Ejercicio 3 - TIR'!$E$18-SQRT(('Ejercicio 3 - TIR'!$E$18-'Ejercicio 3 - TIR'!$C$18)*('Ejercicio 3 - TIR'!$E$18-'Ejercicio 3 - TIR'!$D$18)*(1-F727)))</f>
        <v>38653.9965586253</v>
      </c>
      <c r="H727" s="24">
        <f ca="1" t="shared" ref="H727:L727" si="5412">RAND()</f>
        <v>0.902020219389127</v>
      </c>
      <c r="I727" s="25">
        <f ca="1">IF(H727&lt;=('Ejercicio 3 - TIR'!$D$18-'Ejercicio 3 - TIR'!$C$18)/('Ejercicio 3 - TIR'!$E$18-'Ejercicio 3 - TIR'!$C$18),'Ejercicio 3 - TIR'!$C$18+SQRT(('Ejercicio 3 - TIR'!$E$18-'Ejercicio 3 - TIR'!$C$18)*('Ejercicio 3 - TIR'!$D$18-'Ejercicio 3 - TIR'!$C$18)*H727),'Ejercicio 3 - TIR'!$E$18-SQRT(('Ejercicio 3 - TIR'!$E$18-'Ejercicio 3 - TIR'!$C$18)*('Ejercicio 3 - TIR'!$E$18-'Ejercicio 3 - TIR'!$D$18)*(1-H727)))</f>
        <v>42289.1913483583</v>
      </c>
      <c r="J727" s="24">
        <f ca="1" t="shared" si="5412"/>
        <v>0.761136826586966</v>
      </c>
      <c r="K727" s="25">
        <f ca="1">IF(J727&lt;=('Ejercicio 3 - TIR'!$D$18-'Ejercicio 3 - TIR'!$C$18)/('Ejercicio 3 - TIR'!$E$18-'Ejercicio 3 - TIR'!$C$18),'Ejercicio 3 - TIR'!$C$18+SQRT(('Ejercicio 3 - TIR'!$E$18-'Ejercicio 3 - TIR'!$C$18)*('Ejercicio 3 - TIR'!$D$18-'Ejercicio 3 - TIR'!$C$18)*J727),'Ejercicio 3 - TIR'!$E$18-SQRT(('Ejercicio 3 - TIR'!$E$18-'Ejercicio 3 - TIR'!$C$18)*('Ejercicio 3 - TIR'!$E$18-'Ejercicio 3 - TIR'!$D$18)*(1-J727)))</f>
        <v>40767.4194625527</v>
      </c>
      <c r="L727" s="24">
        <f ca="1" t="shared" si="5412"/>
        <v>0.265818860822176</v>
      </c>
      <c r="M727" s="25">
        <f ca="1">IF(L727&lt;=('Ejercicio 3 - TIR'!$D$18-'Ejercicio 3 - TIR'!$C$18)/('Ejercicio 3 - TIR'!$E$18-'Ejercicio 3 - TIR'!$C$18),'Ejercicio 3 - TIR'!$C$18+SQRT(('Ejercicio 3 - TIR'!$E$18-'Ejercicio 3 - TIR'!$C$18)*('Ejercicio 3 - TIR'!$D$18-'Ejercicio 3 - TIR'!$C$18)*L727),'Ejercicio 3 - TIR'!$E$18-SQRT(('Ejercicio 3 - TIR'!$E$18-'Ejercicio 3 - TIR'!$C$18)*('Ejercicio 3 - TIR'!$E$18-'Ejercicio 3 - TIR'!$D$18)*(1-L727)))</f>
        <v>36314.4935761569</v>
      </c>
      <c r="N727" s="24">
        <f ca="1" t="shared" ref="N727:R727" si="5413">RAND()</f>
        <v>0.438886712110869</v>
      </c>
      <c r="O727" s="25">
        <f ca="1">IF(N727&lt;=('Ejercicio 3 - TIR'!$D$18-'Ejercicio 3 - TIR'!$C$18)/('Ejercicio 3 - TIR'!$E$18-'Ejercicio 3 - TIR'!$C$18),'Ejercicio 3 - TIR'!$C$18+SQRT(('Ejercicio 3 - TIR'!$E$18-'Ejercicio 3 - TIR'!$C$18)*('Ejercicio 3 - TIR'!$D$18-'Ejercicio 3 - TIR'!$C$18)*N727),'Ejercicio 3 - TIR'!$E$18-SQRT(('Ejercicio 3 - TIR'!$E$18-'Ejercicio 3 - TIR'!$C$18)*('Ejercicio 3 - TIR'!$E$18-'Ejercicio 3 - TIR'!$D$18)*(1-N727)))</f>
        <v>38113.754175265</v>
      </c>
      <c r="P727" s="24">
        <f ca="1" t="shared" si="5413"/>
        <v>0.973230230501804</v>
      </c>
      <c r="Q727" s="26">
        <f ca="1">IF(P727&lt;=('Ejercicio 3 - TIR'!$D$22-'Ejercicio 3 - TIR'!$C$22)/('Ejercicio 3 - TIR'!$E$22-'Ejercicio 3 - TIR'!$C$22),'Ejercicio 3 - TIR'!$C$22+SQRT(('Ejercicio 3 - TIR'!$E$22-'Ejercicio 3 - TIR'!$C$22)*('Ejercicio 3 - TIR'!$D$22-'Ejercicio 3 - TIR'!$C$22)*P727),'Ejercicio 3 - TIR'!$E$22-SQRT(('Ejercicio 3 - TIR'!$E$22-'Ejercicio 3 - TIR'!$C$22)*('Ejercicio 3 - TIR'!$E$22-'Ejercicio 3 - TIR'!$D$22)*(1-P727)))</f>
        <v>0.173058416240025</v>
      </c>
      <c r="R727" s="24">
        <f ca="1" t="shared" si="5413"/>
        <v>0.786013293372859</v>
      </c>
      <c r="S727" s="26">
        <f ca="1">IF(R727&lt;=('Ejercicio 3 - TIR'!$D$23-'Ejercicio 3 - TIR'!$C$23)/('Ejercicio 3 - TIR'!$E$23-'Ejercicio 3 - TIR'!$C$23),'Ejercicio 3 - TIR'!$C$23+SQRT(('Ejercicio 3 - TIR'!$E$23-'Ejercicio 3 - TIR'!$C$23)*('Ejercicio 3 - TIR'!$D$23-'Ejercicio 3 - TIR'!$C$23)*R727),'Ejercicio 3 - TIR'!$E$23-SQRT(('Ejercicio 3 - TIR'!$E$23-'Ejercicio 3 - TIR'!$C$23)*('Ejercicio 3 - TIR'!$E$23-'Ejercicio 3 - TIR'!$D$23)*(1-R727)))</f>
        <v>0.160374096914311</v>
      </c>
      <c r="T727" s="24">
        <f ca="1" t="shared" ref="T727:X727" si="5414">RAND()</f>
        <v>0.689816977252968</v>
      </c>
      <c r="U727" s="26">
        <f ca="1">IF(T727&lt;=('Ejercicio 3 - TIR'!$D$24-'Ejercicio 3 - TIR'!$C$24)/('Ejercicio 3 - TIR'!$E$24-'Ejercicio 3 - TIR'!$C$24),'Ejercicio 3 - TIR'!$C$24+SQRT(('Ejercicio 3 - TIR'!$E$24-'Ejercicio 3 - TIR'!$C$24)*('Ejercicio 3 - TIR'!$D$24-'Ejercicio 3 - TIR'!$C$24)*T727),'Ejercicio 3 - TIR'!$E$24-SQRT(('Ejercicio 3 - TIR'!$E$24-'Ejercicio 3 - TIR'!$C$24)*('Ejercicio 3 - TIR'!$E$24-'Ejercicio 3 - TIR'!$D$24)*(1-T727)))</f>
        <v>0.190529464482441</v>
      </c>
      <c r="V727" s="24">
        <f ca="1" t="shared" si="5414"/>
        <v>0.572730813593243</v>
      </c>
      <c r="W727" s="26">
        <f ca="1">IF(V727&lt;=('Ejercicio 3 - TIR'!$D$25-'Ejercicio 3 - TIR'!$C$25)/('Ejercicio 3 - TIR'!$E$25-'Ejercicio 3 - TIR'!$C$25),'Ejercicio 3 - TIR'!$C$25+SQRT(('Ejercicio 3 - TIR'!$E$25-'Ejercicio 3 - TIR'!$C$25)*('Ejercicio 3 - TIR'!$D$25-'Ejercicio 3 - TIR'!$C$25)*V727),'Ejercicio 3 - TIR'!$E$25-SQRT(('Ejercicio 3 - TIR'!$E$25-'Ejercicio 3 - TIR'!$C$25)*('Ejercicio 3 - TIR'!$E$25-'Ejercicio 3 - TIR'!$D$25)*(1-V727)))</f>
        <v>0.211329052863634</v>
      </c>
      <c r="X727" s="24">
        <f ca="1" t="shared" si="5414"/>
        <v>0.799237009049856</v>
      </c>
      <c r="Y727" s="26">
        <f ca="1">IF(X727&lt;=('Ejercicio 3 - TIR'!$D$26-'Ejercicio 3 - TIR'!$C$26)/('Ejercicio 3 - TIR'!$E$26-'Ejercicio 3 - TIR'!$C$26),'Ejercicio 3 - TIR'!$C$26+SQRT(('Ejercicio 3 - TIR'!$E$26-'Ejercicio 3 - TIR'!$C$26)*('Ejercicio 3 - TIR'!$D$26-'Ejercicio 3 - TIR'!$C$26)*X727),'Ejercicio 3 - TIR'!$E$26-SQRT(('Ejercicio 3 - TIR'!$E$26-'Ejercicio 3 - TIR'!$C$26)*('Ejercicio 3 - TIR'!$E$26-'Ejercicio 3 - TIR'!$D$26)*(1-X727)))</f>
        <v>0.247074020118897</v>
      </c>
      <c r="Z727" s="24">
        <f ca="1" t="shared" si="5240"/>
        <v>1.17305841624002</v>
      </c>
      <c r="AA727" s="24">
        <f ca="1" t="shared" si="5241"/>
        <v>1.36118660037225</v>
      </c>
      <c r="AB727" s="24">
        <f ca="1" t="shared" si="5242"/>
        <v>1.62053275440185</v>
      </c>
      <c r="AC727" s="24">
        <f ca="1" t="shared" si="5243"/>
        <v>1.96299840652409</v>
      </c>
      <c r="AD727" s="24">
        <f ca="1" t="shared" si="5244"/>
        <v>2.44800431431099</v>
      </c>
      <c r="AE727" s="23">
        <f ca="1" t="shared" si="5245"/>
        <v>5999.78472299791</v>
      </c>
      <c r="AF727" s="23">
        <f ca="1" t="shared" si="5246"/>
        <v>6961.99477962898</v>
      </c>
      <c r="AG727" s="23">
        <f ca="1" t="shared" si="5247"/>
        <v>8288.45991672124</v>
      </c>
      <c r="AH727" s="23">
        <f ca="1" t="shared" si="5248"/>
        <v>10040.0523006201</v>
      </c>
      <c r="AI727" s="23">
        <f ca="1" t="shared" si="5249"/>
        <v>12520.6883847383</v>
      </c>
      <c r="AJ727" s="25">
        <f ca="1" t="shared" si="5250"/>
        <v>45343.3959844084</v>
      </c>
      <c r="AK727" s="25">
        <f ca="1" t="shared" si="5251"/>
        <v>57563.4806039634</v>
      </c>
      <c r="AL727" s="25">
        <f ca="1" t="shared" si="5252"/>
        <v>66064.9385515062</v>
      </c>
      <c r="AM727" s="25">
        <f ca="1" t="shared" si="5253"/>
        <v>71285.2930237252</v>
      </c>
      <c r="AN727" s="25">
        <f ca="1" t="shared" si="5254"/>
        <v>93302.6346556371</v>
      </c>
      <c r="AO727" s="25">
        <f ca="1">C727/'Ejercicio 3 - TIR'!$D$7</f>
        <v>14296.9237616497</v>
      </c>
      <c r="AP727" s="25">
        <f ca="1" t="shared" si="5255"/>
        <v>31046.4722227586</v>
      </c>
      <c r="AQ727" s="25">
        <f ca="1" t="shared" si="5256"/>
        <v>43266.5568423137</v>
      </c>
      <c r="AR727" s="25">
        <f ca="1" t="shared" si="5257"/>
        <v>51768.0147898564</v>
      </c>
      <c r="AS727" s="25">
        <f ca="1" t="shared" si="5258"/>
        <v>56988.3692620755</v>
      </c>
      <c r="AT727" s="25">
        <f ca="1" t="shared" si="5259"/>
        <v>79005.7108939873</v>
      </c>
      <c r="AU727" s="25">
        <f ca="1">AP727*'Ejercicio 3 - TIR'!$D$5</f>
        <v>15523.2361113793</v>
      </c>
      <c r="AV727" s="25">
        <f ca="1">AQ727*'Ejercicio 3 - TIR'!$D$5</f>
        <v>21633.2784211569</v>
      </c>
      <c r="AW727" s="25">
        <f ca="1">AR727*'Ejercicio 3 - TIR'!$D$5</f>
        <v>25884.0073949282</v>
      </c>
      <c r="AX727" s="25">
        <f ca="1">AS727*'Ejercicio 3 - TIR'!$D$5</f>
        <v>28494.1846310377</v>
      </c>
      <c r="AY727" s="25">
        <f ca="1">AT727*'Ejercicio 3 - TIR'!$D$5</f>
        <v>39502.8554469937</v>
      </c>
      <c r="AZ727" s="25">
        <f ca="1" t="shared" ref="AZ727:BD727" si="5415">AJ727-AU727-AE727</f>
        <v>23820.3751500311</v>
      </c>
      <c r="BA727" s="25">
        <f ca="1" t="shared" si="5415"/>
        <v>28968.2074031776</v>
      </c>
      <c r="BB727" s="25">
        <f ca="1" t="shared" si="5415"/>
        <v>31892.4712398567</v>
      </c>
      <c r="BC727" s="25">
        <f ca="1" t="shared" si="5415"/>
        <v>32751.0560920673</v>
      </c>
      <c r="BD727" s="25">
        <f ca="1" t="shared" si="5415"/>
        <v>41279.0908239051</v>
      </c>
      <c r="BE727" s="25">
        <f ca="1" t="shared" ref="BE727:BI727" si="5416">AZ727/Z727</f>
        <v>20306.2139278468</v>
      </c>
      <c r="BF727" s="25">
        <f ca="1" t="shared" si="5416"/>
        <v>21281.5843141973</v>
      </c>
      <c r="BG727" s="25">
        <f ca="1" t="shared" si="5416"/>
        <v>19680.2385840257</v>
      </c>
      <c r="BH727" s="25">
        <f ca="1" t="shared" si="5416"/>
        <v>16684.1990208541</v>
      </c>
      <c r="BI727" s="25">
        <f ca="1" t="shared" si="5416"/>
        <v>16862.3439846851</v>
      </c>
      <c r="BJ727" s="25">
        <f ca="1" t="shared" si="5262"/>
        <v>84870.1797112548</v>
      </c>
      <c r="BK727" s="25">
        <f ca="1" t="shared" si="5263"/>
        <v>34998.9310498938</v>
      </c>
      <c r="BL727" s="25">
        <f ca="1" t="shared" si="5264"/>
        <v>119869.110761149</v>
      </c>
      <c r="BM727" s="25">
        <f ca="1">BK727*'Ejercicio 3 - TIR'!$D$5</f>
        <v>17499.4655249469</v>
      </c>
      <c r="BN727" s="25">
        <f ca="1" t="shared" si="5265"/>
        <v>102369.645236202</v>
      </c>
      <c r="BO727" s="25">
        <f ca="1" t="shared" si="5266"/>
        <v>41817.5918390955</v>
      </c>
      <c r="BP727" s="25">
        <f ca="1" t="shared" si="5267"/>
        <v>-106153.748766519</v>
      </c>
      <c r="BQ727" s="25">
        <f ca="1" t="shared" ref="BQ727:BT727" si="5417">BE727</f>
        <v>20306.2139278468</v>
      </c>
      <c r="BR727" s="25">
        <f ca="1" t="shared" si="5417"/>
        <v>21281.5843141973</v>
      </c>
      <c r="BS727" s="25">
        <f ca="1" t="shared" si="5417"/>
        <v>19680.2385840257</v>
      </c>
      <c r="BT727" s="25">
        <f ca="1" t="shared" si="5417"/>
        <v>16684.1990208541</v>
      </c>
      <c r="BU727" s="25">
        <f ca="1" t="shared" si="5269"/>
        <v>58679.9358237806</v>
      </c>
      <c r="BV727" s="27">
        <f ca="1" t="shared" si="5270"/>
        <v>7.60861403750903</v>
      </c>
    </row>
    <row r="728" ht="15" customHeight="1" spans="1:74">
      <c r="A728" s="23">
        <v>727</v>
      </c>
      <c r="B728" s="24">
        <f ca="1" t="shared" ref="B728:F728" si="5418">RAND()</f>
        <v>0.266277643387876</v>
      </c>
      <c r="C728" s="25">
        <f ca="1">IF(B728&lt;=('Ejercicio 3 - TIR'!$D$13-'Ejercicio 3 - TIR'!$C$13)/('Ejercicio 3 - TIR'!$E$13-'Ejercicio 3 - TIR'!$C$13),'Ejercicio 3 - TIR'!$C$13+SQRT(('Ejercicio 3 - TIR'!$E$13-'Ejercicio 3 - TIR'!$C$13)*('Ejercicio 3 - TIR'!$D$13-'Ejercicio 3 - TIR'!$C$13)*B728),'Ejercicio 3 - TIR'!$E$13-SQRT(('Ejercicio 3 - TIR'!$E$13-'Ejercicio 3 - TIR'!$C$13)*('Ejercicio 3 - TIR'!$E$13-'Ejercicio 3 - TIR'!$D$13)*(1-B728)))</f>
        <v>70327.3387116263</v>
      </c>
      <c r="D728" s="24">
        <f ca="1" t="shared" si="5418"/>
        <v>0.712722370920686</v>
      </c>
      <c r="E728" s="25">
        <f ca="1">IF(D728&lt;=('Ejercicio 3 - TIR'!$D$14-'Ejercicio 3 - TIR'!$C$14)/('Ejercicio 3 - TIR'!$E$14-'Ejercicio 3 - TIR'!$C$14),'Ejercicio 3 - TIR'!$C$14+SQRT(('Ejercicio 3 - TIR'!$E$14-'Ejercicio 3 - TIR'!$C$14)*('Ejercicio 3 - TIR'!$D$14-'Ejercicio 3 - TIR'!$C$14)*D728),'Ejercicio 3 - TIR'!$E$14-SQRT(('Ejercicio 3 - TIR'!$E$14-'Ejercicio 3 - TIR'!$C$14)*('Ejercicio 3 - TIR'!$E$14-'Ejercicio 3 - TIR'!$D$14)*(1-D728)))</f>
        <v>33435.5773778727</v>
      </c>
      <c r="F728" s="24">
        <f ca="1" t="shared" si="5418"/>
        <v>0.545587319842333</v>
      </c>
      <c r="G728" s="25">
        <f ca="1">IF(F728&lt;=('Ejercicio 3 - TIR'!$D$18-'Ejercicio 3 - TIR'!$C$18)/('Ejercicio 3 - TIR'!$E$18-'Ejercicio 3 - TIR'!$C$18),'Ejercicio 3 - TIR'!$C$18+SQRT(('Ejercicio 3 - TIR'!$E$18-'Ejercicio 3 - TIR'!$C$18)*('Ejercicio 3 - TIR'!$D$18-'Ejercicio 3 - TIR'!$C$18)*F728),'Ejercicio 3 - TIR'!$E$18-SQRT(('Ejercicio 3 - TIR'!$E$18-'Ejercicio 3 - TIR'!$C$18)*('Ejercicio 3 - TIR'!$E$18-'Ejercicio 3 - TIR'!$D$18)*(1-F728)))</f>
        <v>39046.4411774106</v>
      </c>
      <c r="H728" s="24">
        <f ca="1" t="shared" ref="H728:L728" si="5419">RAND()</f>
        <v>0.102741949349374</v>
      </c>
      <c r="I728" s="25">
        <f ca="1">IF(H728&lt;=('Ejercicio 3 - TIR'!$D$18-'Ejercicio 3 - TIR'!$C$18)/('Ejercicio 3 - TIR'!$E$18-'Ejercicio 3 - TIR'!$C$18),'Ejercicio 3 - TIR'!$C$18+SQRT(('Ejercicio 3 - TIR'!$E$18-'Ejercicio 3 - TIR'!$C$18)*('Ejercicio 3 - TIR'!$D$18-'Ejercicio 3 - TIR'!$C$18)*H728),'Ejercicio 3 - TIR'!$E$18-SQRT(('Ejercicio 3 - TIR'!$E$18-'Ejercicio 3 - TIR'!$C$18)*('Ejercicio 3 - TIR'!$E$18-'Ejercicio 3 - TIR'!$D$18)*(1-H728)))</f>
        <v>33925.7218957035</v>
      </c>
      <c r="J728" s="24">
        <f ca="1" t="shared" si="5419"/>
        <v>0.749291455652441</v>
      </c>
      <c r="K728" s="25">
        <f ca="1">IF(J728&lt;=('Ejercicio 3 - TIR'!$D$18-'Ejercicio 3 - TIR'!$C$18)/('Ejercicio 3 - TIR'!$E$18-'Ejercicio 3 - TIR'!$C$18),'Ejercicio 3 - TIR'!$C$18+SQRT(('Ejercicio 3 - TIR'!$E$18-'Ejercicio 3 - TIR'!$C$18)*('Ejercicio 3 - TIR'!$D$18-'Ejercicio 3 - TIR'!$C$18)*J728),'Ejercicio 3 - TIR'!$E$18-SQRT(('Ejercicio 3 - TIR'!$E$18-'Ejercicio 3 - TIR'!$C$18)*('Ejercicio 3 - TIR'!$E$18-'Ejercicio 3 - TIR'!$D$18)*(1-J728)))</f>
        <v>40663.741148632</v>
      </c>
      <c r="L728" s="24">
        <f ca="1" t="shared" si="5419"/>
        <v>0.0806926364294809</v>
      </c>
      <c r="M728" s="25">
        <f ca="1">IF(L728&lt;=('Ejercicio 3 - TIR'!$D$18-'Ejercicio 3 - TIR'!$C$18)/('Ejercicio 3 - TIR'!$E$18-'Ejercicio 3 - TIR'!$C$18),'Ejercicio 3 - TIR'!$C$18+SQRT(('Ejercicio 3 - TIR'!$E$18-'Ejercicio 3 - TIR'!$C$18)*('Ejercicio 3 - TIR'!$D$18-'Ejercicio 3 - TIR'!$C$18)*L728),'Ejercicio 3 - TIR'!$E$18-SQRT(('Ejercicio 3 - TIR'!$E$18-'Ejercicio 3 - TIR'!$C$18)*('Ejercicio 3 - TIR'!$E$18-'Ejercicio 3 - TIR'!$D$18)*(1-L728)))</f>
        <v>33479.0653147681</v>
      </c>
      <c r="N728" s="24">
        <f ca="1" t="shared" ref="N728:R728" si="5420">RAND()</f>
        <v>0.489623119406693</v>
      </c>
      <c r="O728" s="25">
        <f ca="1">IF(N728&lt;=('Ejercicio 3 - TIR'!$D$18-'Ejercicio 3 - TIR'!$C$18)/('Ejercicio 3 - TIR'!$E$18-'Ejercicio 3 - TIR'!$C$18),'Ejercicio 3 - TIR'!$C$18+SQRT(('Ejercicio 3 - TIR'!$E$18-'Ejercicio 3 - TIR'!$C$18)*('Ejercicio 3 - TIR'!$D$18-'Ejercicio 3 - TIR'!$C$18)*N728),'Ejercicio 3 - TIR'!$E$18-SQRT(('Ejercicio 3 - TIR'!$E$18-'Ejercicio 3 - TIR'!$C$18)*('Ejercicio 3 - TIR'!$E$18-'Ejercicio 3 - TIR'!$D$18)*(1-N728)))</f>
        <v>38569.9164471425</v>
      </c>
      <c r="P728" s="24">
        <f ca="1" t="shared" si="5420"/>
        <v>0.753034009262243</v>
      </c>
      <c r="Q728" s="26">
        <f ca="1">IF(P728&lt;=('Ejercicio 3 - TIR'!$D$22-'Ejercicio 3 - TIR'!$C$22)/('Ejercicio 3 - TIR'!$E$22-'Ejercicio 3 - TIR'!$C$22),'Ejercicio 3 - TIR'!$C$22+SQRT(('Ejercicio 3 - TIR'!$E$22-'Ejercicio 3 - TIR'!$C$22)*('Ejercicio 3 - TIR'!$D$22-'Ejercicio 3 - TIR'!$C$22)*P728),'Ejercicio 3 - TIR'!$E$22-SQRT(('Ejercicio 3 - TIR'!$E$22-'Ejercicio 3 - TIR'!$C$22)*('Ejercicio 3 - TIR'!$E$22-'Ejercicio 3 - TIR'!$D$22)*(1-P728)))</f>
        <v>0.158915911607851</v>
      </c>
      <c r="R728" s="24">
        <f ca="1" t="shared" si="5420"/>
        <v>0.167964812298524</v>
      </c>
      <c r="S728" s="26">
        <f ca="1">IF(R728&lt;=('Ejercicio 3 - TIR'!$D$23-'Ejercicio 3 - TIR'!$C$23)/('Ejercicio 3 - TIR'!$E$23-'Ejercicio 3 - TIR'!$C$23),'Ejercicio 3 - TIR'!$C$23+SQRT(('Ejercicio 3 - TIR'!$E$23-'Ejercicio 3 - TIR'!$C$23)*('Ejercicio 3 - TIR'!$D$23-'Ejercicio 3 - TIR'!$C$23)*R728),'Ejercicio 3 - TIR'!$E$23-SQRT(('Ejercicio 3 - TIR'!$E$23-'Ejercicio 3 - TIR'!$C$23)*('Ejercicio 3 - TIR'!$E$23-'Ejercicio 3 - TIR'!$D$23)*(1-R728)))</f>
        <v>0.13738783086349</v>
      </c>
      <c r="T728" s="24">
        <f ca="1" t="shared" ref="T728:X728" si="5421">RAND()</f>
        <v>0.742064212348259</v>
      </c>
      <c r="U728" s="26">
        <f ca="1">IF(T728&lt;=('Ejercicio 3 - TIR'!$D$24-'Ejercicio 3 - TIR'!$C$24)/('Ejercicio 3 - TIR'!$E$24-'Ejercicio 3 - TIR'!$C$24),'Ejercicio 3 - TIR'!$C$24+SQRT(('Ejercicio 3 - TIR'!$E$24-'Ejercicio 3 - TIR'!$C$24)*('Ejercicio 3 - TIR'!$D$24-'Ejercicio 3 - TIR'!$C$24)*T728),'Ejercicio 3 - TIR'!$E$24-SQRT(('Ejercicio 3 - TIR'!$E$24-'Ejercicio 3 - TIR'!$C$24)*('Ejercicio 3 - TIR'!$E$24-'Ejercicio 3 - TIR'!$D$24)*(1-T728)))</f>
        <v>0.193125845028636</v>
      </c>
      <c r="V728" s="24">
        <f ca="1" t="shared" si="5421"/>
        <v>0.4267119648375</v>
      </c>
      <c r="W728" s="26">
        <f ca="1">IF(V728&lt;=('Ejercicio 3 - TIR'!$D$25-'Ejercicio 3 - TIR'!$C$25)/('Ejercicio 3 - TIR'!$E$25-'Ejercicio 3 - TIR'!$C$25),'Ejercicio 3 - TIR'!$C$25+SQRT(('Ejercicio 3 - TIR'!$E$25-'Ejercicio 3 - TIR'!$C$25)*('Ejercicio 3 - TIR'!$D$25-'Ejercicio 3 - TIR'!$C$25)*V728),'Ejercicio 3 - TIR'!$E$25-SQRT(('Ejercicio 3 - TIR'!$E$25-'Ejercicio 3 - TIR'!$C$25)*('Ejercicio 3 - TIR'!$E$25-'Ejercicio 3 - TIR'!$D$25)*(1-V728)))</f>
        <v>0.205205936519794</v>
      </c>
      <c r="X728" s="24">
        <f ca="1" t="shared" si="5421"/>
        <v>0.459062650554655</v>
      </c>
      <c r="Y728" s="26">
        <f ca="1">IF(X728&lt;=('Ejercicio 3 - TIR'!$D$26-'Ejercicio 3 - TIR'!$C$26)/('Ejercicio 3 - TIR'!$E$26-'Ejercicio 3 - TIR'!$C$26),'Ejercicio 3 - TIR'!$C$26+SQRT(('Ejercicio 3 - TIR'!$E$26-'Ejercicio 3 - TIR'!$C$26)*('Ejercicio 3 - TIR'!$D$26-'Ejercicio 3 - TIR'!$C$26)*X728),'Ejercicio 3 - TIR'!$E$26-SQRT(('Ejercicio 3 - TIR'!$E$26-'Ejercicio 3 - TIR'!$C$26)*('Ejercicio 3 - TIR'!$E$26-'Ejercicio 3 - TIR'!$D$26)*(1-X728)))</f>
        <v>0.225953152848618</v>
      </c>
      <c r="Z728" s="24">
        <f ca="1" t="shared" si="5240"/>
        <v>1.15891591160785</v>
      </c>
      <c r="AA728" s="24">
        <f ca="1" t="shared" si="5241"/>
        <v>1.31813685485684</v>
      </c>
      <c r="AB728" s="24">
        <f ca="1" t="shared" si="5242"/>
        <v>1.57270314881445</v>
      </c>
      <c r="AC728" s="24">
        <f ca="1" t="shared" si="5243"/>
        <v>1.89543117133455</v>
      </c>
      <c r="AD728" s="24">
        <f ca="1" t="shared" si="5244"/>
        <v>2.32370982050514</v>
      </c>
      <c r="AE728" s="23">
        <f ca="1" t="shared" si="5245"/>
        <v>5313.44525913947</v>
      </c>
      <c r="AF728" s="23">
        <f ca="1" t="shared" si="5246"/>
        <v>6043.44797770453</v>
      </c>
      <c r="AG728" s="23">
        <f ca="1" t="shared" si="5247"/>
        <v>7210.59397528532</v>
      </c>
      <c r="AH728" s="23">
        <f ca="1" t="shared" si="5248"/>
        <v>8690.25066484773</v>
      </c>
      <c r="AI728" s="23">
        <f ca="1" t="shared" si="5249"/>
        <v>10653.8402016149</v>
      </c>
      <c r="AJ728" s="25">
        <f ca="1" t="shared" si="5250"/>
        <v>45251.5419721611</v>
      </c>
      <c r="AK728" s="25">
        <f ca="1" t="shared" si="5251"/>
        <v>44718.7443583504</v>
      </c>
      <c r="AL728" s="25">
        <f ca="1" t="shared" si="5252"/>
        <v>63951.9937470295</v>
      </c>
      <c r="AM728" s="25">
        <f ca="1" t="shared" si="5253"/>
        <v>63457.2639847568</v>
      </c>
      <c r="AN728" s="25">
        <f ca="1" t="shared" si="5254"/>
        <v>89625.2936242879</v>
      </c>
      <c r="AO728" s="25">
        <f ca="1">C728/'Ejercicio 3 - TIR'!$D$7</f>
        <v>14065.4677423253</v>
      </c>
      <c r="AP728" s="25">
        <f ca="1" t="shared" si="5255"/>
        <v>31186.0742298358</v>
      </c>
      <c r="AQ728" s="25">
        <f ca="1" t="shared" si="5256"/>
        <v>30653.2766160251</v>
      </c>
      <c r="AR728" s="25">
        <f ca="1" t="shared" si="5257"/>
        <v>49886.5260047042</v>
      </c>
      <c r="AS728" s="25">
        <f ca="1" t="shared" si="5258"/>
        <v>49391.7962424315</v>
      </c>
      <c r="AT728" s="25">
        <f ca="1" t="shared" si="5259"/>
        <v>75559.8258819626</v>
      </c>
      <c r="AU728" s="25">
        <f ca="1">AP728*'Ejercicio 3 - TIR'!$D$5</f>
        <v>15593.0371149179</v>
      </c>
      <c r="AV728" s="25">
        <f ca="1">AQ728*'Ejercicio 3 - TIR'!$D$5</f>
        <v>15326.6383080126</v>
      </c>
      <c r="AW728" s="25">
        <f ca="1">AR728*'Ejercicio 3 - TIR'!$D$5</f>
        <v>24943.2630023521</v>
      </c>
      <c r="AX728" s="25">
        <f ca="1">AS728*'Ejercicio 3 - TIR'!$D$5</f>
        <v>24695.8981212158</v>
      </c>
      <c r="AY728" s="25">
        <f ca="1">AT728*'Ejercicio 3 - TIR'!$D$5</f>
        <v>37779.9129409813</v>
      </c>
      <c r="AZ728" s="25">
        <f ca="1" t="shared" ref="AZ728:BD728" si="5422">AJ728-AU728-AE728</f>
        <v>24345.0595981037</v>
      </c>
      <c r="BA728" s="25">
        <f ca="1" t="shared" si="5422"/>
        <v>23348.6580726333</v>
      </c>
      <c r="BB728" s="25">
        <f ca="1" t="shared" si="5422"/>
        <v>31798.136769392</v>
      </c>
      <c r="BC728" s="25">
        <f ca="1" t="shared" si="5422"/>
        <v>30071.1151986933</v>
      </c>
      <c r="BD728" s="25">
        <f ca="1" t="shared" si="5422"/>
        <v>41191.5404816917</v>
      </c>
      <c r="BE728" s="25">
        <f ca="1" t="shared" ref="BE728:BI728" si="5423">AZ728/Z728</f>
        <v>21006.7523918349</v>
      </c>
      <c r="BF728" s="25">
        <f ca="1" t="shared" si="5423"/>
        <v>17713.3792948754</v>
      </c>
      <c r="BG728" s="25">
        <f ca="1" t="shared" si="5423"/>
        <v>20218.7785999935</v>
      </c>
      <c r="BH728" s="25">
        <f ca="1" t="shared" si="5423"/>
        <v>15865.0525819519</v>
      </c>
      <c r="BI728" s="25">
        <f ca="1" t="shared" si="5423"/>
        <v>17726.628393186</v>
      </c>
      <c r="BJ728" s="25">
        <f ca="1" t="shared" si="5262"/>
        <v>77694.5795072223</v>
      </c>
      <c r="BK728" s="25">
        <f ca="1" t="shared" si="5263"/>
        <v>32684.0655228395</v>
      </c>
      <c r="BL728" s="25">
        <f ca="1" t="shared" si="5264"/>
        <v>110378.645030062</v>
      </c>
      <c r="BM728" s="25">
        <f ca="1">BK728*'Ejercicio 3 - TIR'!$D$5</f>
        <v>16342.0327614198</v>
      </c>
      <c r="BN728" s="25">
        <f ca="1" t="shared" si="5265"/>
        <v>94036.6122686421</v>
      </c>
      <c r="BO728" s="25">
        <f ca="1" t="shared" si="5266"/>
        <v>40468.3112490353</v>
      </c>
      <c r="BP728" s="25">
        <f ca="1" t="shared" si="5267"/>
        <v>-103762.916089499</v>
      </c>
      <c r="BQ728" s="25">
        <f ca="1" t="shared" ref="BQ728:BT728" si="5424">BE728</f>
        <v>21006.7523918349</v>
      </c>
      <c r="BR728" s="25">
        <f ca="1" t="shared" si="5424"/>
        <v>17713.3792948754</v>
      </c>
      <c r="BS728" s="25">
        <f ca="1" t="shared" si="5424"/>
        <v>20218.7785999935</v>
      </c>
      <c r="BT728" s="25">
        <f ca="1" t="shared" si="5424"/>
        <v>15865.0525819519</v>
      </c>
      <c r="BU728" s="25">
        <f ca="1" t="shared" si="5269"/>
        <v>58194.9396422214</v>
      </c>
      <c r="BV728" s="27">
        <f ca="1" t="shared" si="5270"/>
        <v>7.43775119541956</v>
      </c>
    </row>
    <row r="729" ht="15" customHeight="1" spans="1:74">
      <c r="A729" s="23">
        <v>728</v>
      </c>
      <c r="B729" s="24">
        <f ca="1" t="shared" ref="B729:F729" si="5425">RAND()</f>
        <v>0.79552791591956</v>
      </c>
      <c r="C729" s="25">
        <f ca="1">IF(B729&lt;=('Ejercicio 3 - TIR'!$D$13-'Ejercicio 3 - TIR'!$C$13)/('Ejercicio 3 - TIR'!$E$13-'Ejercicio 3 - TIR'!$C$13),'Ejercicio 3 - TIR'!$C$13+SQRT(('Ejercicio 3 - TIR'!$E$13-'Ejercicio 3 - TIR'!$C$13)*('Ejercicio 3 - TIR'!$D$13-'Ejercicio 3 - TIR'!$C$13)*B729),'Ejercicio 3 - TIR'!$E$13-SQRT(('Ejercicio 3 - TIR'!$E$13-'Ejercicio 3 - TIR'!$C$13)*('Ejercicio 3 - TIR'!$E$13-'Ejercicio 3 - TIR'!$D$13)*(1-B729)))</f>
        <v>84335.8210908925</v>
      </c>
      <c r="D729" s="24">
        <f ca="1" t="shared" si="5425"/>
        <v>0.152154365859504</v>
      </c>
      <c r="E729" s="25">
        <f ca="1">IF(D729&lt;=('Ejercicio 3 - TIR'!$D$14-'Ejercicio 3 - TIR'!$C$14)/('Ejercicio 3 - TIR'!$E$14-'Ejercicio 3 - TIR'!$C$14),'Ejercicio 3 - TIR'!$C$14+SQRT(('Ejercicio 3 - TIR'!$E$14-'Ejercicio 3 - TIR'!$C$14)*('Ejercicio 3 - TIR'!$D$14-'Ejercicio 3 - TIR'!$C$14)*D729),'Ejercicio 3 - TIR'!$E$14-SQRT(('Ejercicio 3 - TIR'!$E$14-'Ejercicio 3 - TIR'!$C$14)*('Ejercicio 3 - TIR'!$E$14-'Ejercicio 3 - TIR'!$D$14)*(1-D729)))</f>
        <v>28378.1026389769</v>
      </c>
      <c r="F729" s="24">
        <f ca="1" t="shared" si="5425"/>
        <v>0.477824434608055</v>
      </c>
      <c r="G729" s="25">
        <f ca="1">IF(F729&lt;=('Ejercicio 3 - TIR'!$D$18-'Ejercicio 3 - TIR'!$C$18)/('Ejercicio 3 - TIR'!$E$18-'Ejercicio 3 - TIR'!$C$18),'Ejercicio 3 - TIR'!$C$18+SQRT(('Ejercicio 3 - TIR'!$E$18-'Ejercicio 3 - TIR'!$C$18)*('Ejercicio 3 - TIR'!$D$18-'Ejercicio 3 - TIR'!$C$18)*F729),'Ejercicio 3 - TIR'!$E$18-SQRT(('Ejercicio 3 - TIR'!$E$18-'Ejercicio 3 - TIR'!$C$18)*('Ejercicio 3 - TIR'!$E$18-'Ejercicio 3 - TIR'!$D$18)*(1-F729)))</f>
        <v>38466.0300726615</v>
      </c>
      <c r="H729" s="24">
        <f ca="1" t="shared" ref="H729:L729" si="5426">RAND()</f>
        <v>0.105169162869954</v>
      </c>
      <c r="I729" s="25">
        <f ca="1">IF(H729&lt;=('Ejercicio 3 - TIR'!$D$18-'Ejercicio 3 - TIR'!$C$18)/('Ejercicio 3 - TIR'!$E$18-'Ejercicio 3 - TIR'!$C$18),'Ejercicio 3 - TIR'!$C$18+SQRT(('Ejercicio 3 - TIR'!$E$18-'Ejercicio 3 - TIR'!$C$18)*('Ejercicio 3 - TIR'!$D$18-'Ejercicio 3 - TIR'!$C$18)*H729),'Ejercicio 3 - TIR'!$E$18-SQRT(('Ejercicio 3 - TIR'!$E$18-'Ejercicio 3 - TIR'!$C$18)*('Ejercicio 3 - TIR'!$E$18-'Ejercicio 3 - TIR'!$D$18)*(1-H729)))</f>
        <v>33971.8225577804</v>
      </c>
      <c r="J729" s="24">
        <f ca="1" t="shared" si="5426"/>
        <v>0.606927743535202</v>
      </c>
      <c r="K729" s="25">
        <f ca="1">IF(J729&lt;=('Ejercicio 3 - TIR'!$D$18-'Ejercicio 3 - TIR'!$C$18)/('Ejercicio 3 - TIR'!$E$18-'Ejercicio 3 - TIR'!$C$18),'Ejercicio 3 - TIR'!$C$18+SQRT(('Ejercicio 3 - TIR'!$E$18-'Ejercicio 3 - TIR'!$C$18)*('Ejercicio 3 - TIR'!$D$18-'Ejercicio 3 - TIR'!$C$18)*J729),'Ejercicio 3 - TIR'!$E$18-SQRT(('Ejercicio 3 - TIR'!$E$18-'Ejercicio 3 - TIR'!$C$18)*('Ejercicio 3 - TIR'!$E$18-'Ejercicio 3 - TIR'!$D$18)*(1-J729)))</f>
        <v>39541.4444153011</v>
      </c>
      <c r="L729" s="24">
        <f ca="1" t="shared" si="5426"/>
        <v>0.206838526152518</v>
      </c>
      <c r="M729" s="25">
        <f ca="1">IF(L729&lt;=('Ejercicio 3 - TIR'!$D$18-'Ejercicio 3 - TIR'!$C$18)/('Ejercicio 3 - TIR'!$E$18-'Ejercicio 3 - TIR'!$C$18),'Ejercicio 3 - TIR'!$C$18+SQRT(('Ejercicio 3 - TIR'!$E$18-'Ejercicio 3 - TIR'!$C$18)*('Ejercicio 3 - TIR'!$D$18-'Ejercicio 3 - TIR'!$C$18)*L729),'Ejercicio 3 - TIR'!$E$18-SQRT(('Ejercicio 3 - TIR'!$E$18-'Ejercicio 3 - TIR'!$C$18)*('Ejercicio 3 - TIR'!$E$18-'Ejercicio 3 - TIR'!$D$18)*(1-L729)))</f>
        <v>35570.0788973656</v>
      </c>
      <c r="N729" s="24">
        <f ca="1" t="shared" ref="N729:R729" si="5427">RAND()</f>
        <v>0.926005553370183</v>
      </c>
      <c r="O729" s="25">
        <f ca="1">IF(N729&lt;=('Ejercicio 3 - TIR'!$D$18-'Ejercicio 3 - TIR'!$C$18)/('Ejercicio 3 - TIR'!$E$18-'Ejercicio 3 - TIR'!$C$18),'Ejercicio 3 - TIR'!$C$18+SQRT(('Ejercicio 3 - TIR'!$E$18-'Ejercicio 3 - TIR'!$C$18)*('Ejercicio 3 - TIR'!$D$18-'Ejercicio 3 - TIR'!$C$18)*N729),'Ejercicio 3 - TIR'!$E$18-SQRT(('Ejercicio 3 - TIR'!$E$18-'Ejercicio 3 - TIR'!$C$18)*('Ejercicio 3 - TIR'!$E$18-'Ejercicio 3 - TIR'!$D$18)*(1-N729)))</f>
        <v>42644.2446015691</v>
      </c>
      <c r="P729" s="24">
        <f ca="1" t="shared" si="5427"/>
        <v>0.842780058676616</v>
      </c>
      <c r="Q729" s="26">
        <f ca="1">IF(P729&lt;=('Ejercicio 3 - TIR'!$D$22-'Ejercicio 3 - TIR'!$C$22)/('Ejercicio 3 - TIR'!$E$22-'Ejercicio 3 - TIR'!$C$22),'Ejercicio 3 - TIR'!$C$22+SQRT(('Ejercicio 3 - TIR'!$E$22-'Ejercicio 3 - TIR'!$C$22)*('Ejercicio 3 - TIR'!$D$22-'Ejercicio 3 - TIR'!$C$22)*P729),'Ejercicio 3 - TIR'!$E$22-SQRT(('Ejercicio 3 - TIR'!$E$22-'Ejercicio 3 - TIR'!$C$22)*('Ejercicio 3 - TIR'!$E$22-'Ejercicio 3 - TIR'!$D$22)*(1-P729)))</f>
        <v>0.163177518186008</v>
      </c>
      <c r="R729" s="24">
        <f ca="1" t="shared" si="5427"/>
        <v>0.997220732942565</v>
      </c>
      <c r="S729" s="26">
        <f ca="1">IF(R729&lt;=('Ejercicio 3 - TIR'!$D$23-'Ejercicio 3 - TIR'!$C$23)/('Ejercicio 3 - TIR'!$E$23-'Ejercicio 3 - TIR'!$C$23),'Ejercicio 3 - TIR'!$C$23+SQRT(('Ejercicio 3 - TIR'!$E$23-'Ejercicio 3 - TIR'!$C$23)*('Ejercicio 3 - TIR'!$D$23-'Ejercicio 3 - TIR'!$C$23)*R729),'Ejercicio 3 - TIR'!$E$23-SQRT(('Ejercicio 3 - TIR'!$E$23-'Ejercicio 3 - TIR'!$C$23)*('Ejercicio 3 - TIR'!$E$23-'Ejercicio 3 - TIR'!$D$23)*(1-R729)))</f>
        <v>0.177763332679323</v>
      </c>
      <c r="T729" s="24">
        <f ca="1" t="shared" ref="T729:X729" si="5428">RAND()</f>
        <v>0.366070330960748</v>
      </c>
      <c r="U729" s="26">
        <f ca="1">IF(T729&lt;=('Ejercicio 3 - TIR'!$D$24-'Ejercicio 3 - TIR'!$C$24)/('Ejercicio 3 - TIR'!$E$24-'Ejercicio 3 - TIR'!$C$24),'Ejercicio 3 - TIR'!$C$24+SQRT(('Ejercicio 3 - TIR'!$E$24-'Ejercicio 3 - TIR'!$C$24)*('Ejercicio 3 - TIR'!$D$24-'Ejercicio 3 - TIR'!$C$24)*T729),'Ejercicio 3 - TIR'!$E$24-SQRT(('Ejercicio 3 - TIR'!$E$24-'Ejercicio 3 - TIR'!$C$24)*('Ejercicio 3 - TIR'!$E$24-'Ejercicio 3 - TIR'!$D$24)*(1-T729)))</f>
        <v>0.177726299699339</v>
      </c>
      <c r="V729" s="24">
        <f ca="1" t="shared" si="5428"/>
        <v>0.420290040538903</v>
      </c>
      <c r="W729" s="26">
        <f ca="1">IF(V729&lt;=('Ejercicio 3 - TIR'!$D$25-'Ejercicio 3 - TIR'!$C$25)/('Ejercicio 3 - TIR'!$E$25-'Ejercicio 3 - TIR'!$C$25),'Ejercicio 3 - TIR'!$C$25+SQRT(('Ejercicio 3 - TIR'!$E$25-'Ejercicio 3 - TIR'!$C$25)*('Ejercicio 3 - TIR'!$D$25-'Ejercicio 3 - TIR'!$C$25)*V729),'Ejercicio 3 - TIR'!$E$25-SQRT(('Ejercicio 3 - TIR'!$E$25-'Ejercicio 3 - TIR'!$C$25)*('Ejercicio 3 - TIR'!$E$25-'Ejercicio 3 - TIR'!$D$25)*(1-V729)))</f>
        <v>0.204955745559352</v>
      </c>
      <c r="X729" s="24">
        <f ca="1" t="shared" si="5428"/>
        <v>0.321653360075986</v>
      </c>
      <c r="Y729" s="26">
        <f ca="1">IF(X729&lt;=('Ejercicio 3 - TIR'!$D$26-'Ejercicio 3 - TIR'!$C$26)/('Ejercicio 3 - TIR'!$E$26-'Ejercicio 3 - TIR'!$C$26),'Ejercicio 3 - TIR'!$C$26+SQRT(('Ejercicio 3 - TIR'!$E$26-'Ejercicio 3 - TIR'!$C$26)*('Ejercicio 3 - TIR'!$D$26-'Ejercicio 3 - TIR'!$C$26)*X729),'Ejercicio 3 - TIR'!$E$26-SQRT(('Ejercicio 3 - TIR'!$E$26-'Ejercicio 3 - TIR'!$C$26)*('Ejercicio 3 - TIR'!$E$26-'Ejercicio 3 - TIR'!$D$26)*(1-X729)))</f>
        <v>0.219469714491409</v>
      </c>
      <c r="Z729" s="24">
        <f ca="1" t="shared" si="5240"/>
        <v>1.16317751818601</v>
      </c>
      <c r="AA729" s="24">
        <f ca="1" t="shared" si="5241"/>
        <v>1.36994783031642</v>
      </c>
      <c r="AB729" s="24">
        <f ca="1" t="shared" si="5242"/>
        <v>1.61342358897969</v>
      </c>
      <c r="AC729" s="24">
        <f ca="1" t="shared" si="5243"/>
        <v>1.94410402356207</v>
      </c>
      <c r="AD729" s="24">
        <f ca="1" t="shared" si="5244"/>
        <v>2.37077597855484</v>
      </c>
      <c r="AE729" s="23">
        <f ca="1" t="shared" si="5245"/>
        <v>4630.66835945606</v>
      </c>
      <c r="AF729" s="23">
        <f ca="1" t="shared" si="5246"/>
        <v>5453.83139956566</v>
      </c>
      <c r="AG729" s="23">
        <f ca="1" t="shared" si="5247"/>
        <v>6423.12067339453</v>
      </c>
      <c r="AH729" s="23">
        <f ca="1" t="shared" si="5248"/>
        <v>7739.5761598278</v>
      </c>
      <c r="AI729" s="23">
        <f ca="1" t="shared" si="5249"/>
        <v>9438.17872990972</v>
      </c>
      <c r="AJ729" s="25">
        <f ca="1" t="shared" si="5250"/>
        <v>44742.8213943867</v>
      </c>
      <c r="AK729" s="25">
        <f ca="1" t="shared" si="5251"/>
        <v>46539.6246049255</v>
      </c>
      <c r="AL729" s="25">
        <f ca="1" t="shared" si="5252"/>
        <v>63797.099161976</v>
      </c>
      <c r="AM729" s="25">
        <f ca="1" t="shared" si="5253"/>
        <v>69151.9335027888</v>
      </c>
      <c r="AN729" s="25">
        <f ca="1" t="shared" si="5254"/>
        <v>101099.950725017</v>
      </c>
      <c r="AO729" s="25">
        <f ca="1">C729/'Ejercicio 3 - TIR'!$D$7</f>
        <v>16867.1642181785</v>
      </c>
      <c r="AP729" s="25">
        <f ca="1" t="shared" si="5255"/>
        <v>27875.6571762082</v>
      </c>
      <c r="AQ729" s="25">
        <f ca="1" t="shared" si="5256"/>
        <v>29672.460386747</v>
      </c>
      <c r="AR729" s="25">
        <f ca="1" t="shared" si="5257"/>
        <v>46929.9349437975</v>
      </c>
      <c r="AS729" s="25">
        <f ca="1" t="shared" si="5258"/>
        <v>52284.7692846103</v>
      </c>
      <c r="AT729" s="25">
        <f ca="1" t="shared" si="5259"/>
        <v>84232.7865068383</v>
      </c>
      <c r="AU729" s="25">
        <f ca="1">AP729*'Ejercicio 3 - TIR'!$D$5</f>
        <v>13937.8285881041</v>
      </c>
      <c r="AV729" s="25">
        <f ca="1">AQ729*'Ejercicio 3 - TIR'!$D$5</f>
        <v>14836.2301933735</v>
      </c>
      <c r="AW729" s="25">
        <f ca="1">AR729*'Ejercicio 3 - TIR'!$D$5</f>
        <v>23464.9674718988</v>
      </c>
      <c r="AX729" s="25">
        <f ca="1">AS729*'Ejercicio 3 - TIR'!$D$5</f>
        <v>26142.3846423051</v>
      </c>
      <c r="AY729" s="25">
        <f ca="1">AT729*'Ejercicio 3 - TIR'!$D$5</f>
        <v>42116.3932534192</v>
      </c>
      <c r="AZ729" s="25">
        <f ca="1" t="shared" ref="AZ729:BD729" si="5429">AJ729-AU729-AE729</f>
        <v>26174.3244468265</v>
      </c>
      <c r="BA729" s="25">
        <f ca="1" t="shared" si="5429"/>
        <v>26249.5630119864</v>
      </c>
      <c r="BB729" s="25">
        <f ca="1" t="shared" si="5429"/>
        <v>33909.0110166828</v>
      </c>
      <c r="BC729" s="25">
        <f ca="1" t="shared" si="5429"/>
        <v>35269.9727006558</v>
      </c>
      <c r="BD729" s="25">
        <f ca="1" t="shared" si="5429"/>
        <v>49545.3787416879</v>
      </c>
      <c r="BE729" s="25">
        <f ca="1" t="shared" ref="BE729:BI729" si="5430">AZ729/Z729</f>
        <v>22502.4332379169</v>
      </c>
      <c r="BF729" s="25">
        <f ca="1" t="shared" si="5430"/>
        <v>19160.9946240971</v>
      </c>
      <c r="BG729" s="25">
        <f ca="1" t="shared" si="5430"/>
        <v>21016.8062796989</v>
      </c>
      <c r="BH729" s="25">
        <f ca="1" t="shared" si="5430"/>
        <v>18142.0192917623</v>
      </c>
      <c r="BI729" s="25">
        <f ca="1" t="shared" si="5430"/>
        <v>20898.380610339</v>
      </c>
      <c r="BJ729" s="25">
        <f ca="1" t="shared" si="5262"/>
        <v>67278.1240534501</v>
      </c>
      <c r="BK729" s="25">
        <f ca="1" t="shared" si="5263"/>
        <v>39988.2677547973</v>
      </c>
      <c r="BL729" s="25">
        <f ca="1" t="shared" si="5264"/>
        <v>107266.391808247</v>
      </c>
      <c r="BM729" s="25">
        <f ca="1">BK729*'Ejercicio 3 - TIR'!$D$5</f>
        <v>19994.1338773986</v>
      </c>
      <c r="BN729" s="25">
        <f ca="1" t="shared" si="5265"/>
        <v>87272.2579308487</v>
      </c>
      <c r="BO729" s="25">
        <f ca="1" t="shared" si="5266"/>
        <v>36811.6847480662</v>
      </c>
      <c r="BP729" s="25">
        <f ca="1" t="shared" si="5267"/>
        <v>-112713.923729869</v>
      </c>
      <c r="BQ729" s="25">
        <f ca="1" t="shared" ref="BQ729:BT729" si="5431">BE729</f>
        <v>22502.4332379169</v>
      </c>
      <c r="BR729" s="25">
        <f ca="1" t="shared" si="5431"/>
        <v>19160.9946240971</v>
      </c>
      <c r="BS729" s="25">
        <f ca="1" t="shared" si="5431"/>
        <v>21016.8062796989</v>
      </c>
      <c r="BT729" s="25">
        <f ca="1" t="shared" si="5431"/>
        <v>18142.0192917623</v>
      </c>
      <c r="BU729" s="25">
        <f ca="1" t="shared" si="5269"/>
        <v>57710.0653584052</v>
      </c>
      <c r="BV729" s="27">
        <f ca="1" t="shared" si="5270"/>
        <v>6.19788832642043</v>
      </c>
    </row>
    <row r="730" ht="15" customHeight="1" spans="1:74">
      <c r="A730" s="23">
        <v>729</v>
      </c>
      <c r="B730" s="24">
        <f ca="1" t="shared" ref="B730:F730" si="5432">RAND()</f>
        <v>0.522291923335987</v>
      </c>
      <c r="C730" s="25">
        <f ca="1">IF(B730&lt;=('Ejercicio 3 - TIR'!$D$13-'Ejercicio 3 - TIR'!$C$13)/('Ejercicio 3 - TIR'!$E$13-'Ejercicio 3 - TIR'!$C$13),'Ejercicio 3 - TIR'!$C$13+SQRT(('Ejercicio 3 - TIR'!$E$13-'Ejercicio 3 - TIR'!$C$13)*('Ejercicio 3 - TIR'!$D$13-'Ejercicio 3 - TIR'!$C$13)*B730),'Ejercicio 3 - TIR'!$E$13-SQRT(('Ejercicio 3 - TIR'!$E$13-'Ejercicio 3 - TIR'!$C$13)*('Ejercicio 3 - TIR'!$E$13-'Ejercicio 3 - TIR'!$D$13)*(1-B730)))</f>
        <v>76057.3666444809</v>
      </c>
      <c r="D730" s="24">
        <f ca="1" t="shared" si="5432"/>
        <v>0.520372940520968</v>
      </c>
      <c r="E730" s="25">
        <f ca="1">IF(D730&lt;=('Ejercicio 3 - TIR'!$D$14-'Ejercicio 3 - TIR'!$C$14)/('Ejercicio 3 - TIR'!$E$14-'Ejercicio 3 - TIR'!$C$14),'Ejercicio 3 - TIR'!$C$14+SQRT(('Ejercicio 3 - TIR'!$E$14-'Ejercicio 3 - TIR'!$C$14)*('Ejercicio 3 - TIR'!$D$14-'Ejercicio 3 - TIR'!$C$14)*D730),'Ejercicio 3 - TIR'!$E$14-SQRT(('Ejercicio 3 - TIR'!$E$14-'Ejercicio 3 - TIR'!$C$14)*('Ejercicio 3 - TIR'!$E$14-'Ejercicio 3 - TIR'!$D$14)*(1-D730)))</f>
        <v>31518.0156259366</v>
      </c>
      <c r="F730" s="24">
        <f ca="1" t="shared" si="5432"/>
        <v>0.528507875142449</v>
      </c>
      <c r="G730" s="25">
        <f ca="1">IF(F730&lt;=('Ejercicio 3 - TIR'!$D$18-'Ejercicio 3 - TIR'!$C$18)/('Ejercicio 3 - TIR'!$E$18-'Ejercicio 3 - TIR'!$C$18),'Ejercicio 3 - TIR'!$C$18+SQRT(('Ejercicio 3 - TIR'!$E$18-'Ejercicio 3 - TIR'!$C$18)*('Ejercicio 3 - TIR'!$D$18-'Ejercicio 3 - TIR'!$C$18)*F730),'Ejercicio 3 - TIR'!$E$18-SQRT(('Ejercicio 3 - TIR'!$E$18-'Ejercicio 3 - TIR'!$C$18)*('Ejercicio 3 - TIR'!$E$18-'Ejercicio 3 - TIR'!$D$18)*(1-F730)))</f>
        <v>38903.7172726546</v>
      </c>
      <c r="H730" s="24">
        <f ca="1" t="shared" ref="H730:L730" si="5433">RAND()</f>
        <v>0.793640065887815</v>
      </c>
      <c r="I730" s="25">
        <f ca="1">IF(H730&lt;=('Ejercicio 3 - TIR'!$D$18-'Ejercicio 3 - TIR'!$C$18)/('Ejercicio 3 - TIR'!$E$18-'Ejercicio 3 - TIR'!$C$18),'Ejercicio 3 - TIR'!$C$18+SQRT(('Ejercicio 3 - TIR'!$E$18-'Ejercicio 3 - TIR'!$C$18)*('Ejercicio 3 - TIR'!$D$18-'Ejercicio 3 - TIR'!$C$18)*H730),'Ejercicio 3 - TIR'!$E$18-SQRT(('Ejercicio 3 - TIR'!$E$18-'Ejercicio 3 - TIR'!$C$18)*('Ejercicio 3 - TIR'!$E$18-'Ejercicio 3 - TIR'!$D$18)*(1-H730)))</f>
        <v>41065.9187783659</v>
      </c>
      <c r="J730" s="24">
        <f ca="1" t="shared" si="5433"/>
        <v>0.974465522374077</v>
      </c>
      <c r="K730" s="25">
        <f ca="1">IF(J730&lt;=('Ejercicio 3 - TIR'!$D$18-'Ejercicio 3 - TIR'!$C$18)/('Ejercicio 3 - TIR'!$E$18-'Ejercicio 3 - TIR'!$C$18),'Ejercicio 3 - TIR'!$C$18+SQRT(('Ejercicio 3 - TIR'!$E$18-'Ejercicio 3 - TIR'!$C$18)*('Ejercicio 3 - TIR'!$D$18-'Ejercicio 3 - TIR'!$C$18)*J730),'Ejercicio 3 - TIR'!$E$18-SQRT(('Ejercicio 3 - TIR'!$E$18-'Ejercicio 3 - TIR'!$C$18)*('Ejercicio 3 - TIR'!$E$18-'Ejercicio 3 - TIR'!$D$18)*(1-J730)))</f>
        <v>43616.1337413087</v>
      </c>
      <c r="L730" s="24">
        <f ca="1" t="shared" si="5433"/>
        <v>0.164374393363855</v>
      </c>
      <c r="M730" s="25">
        <f ca="1">IF(L730&lt;=('Ejercicio 3 - TIR'!$D$18-'Ejercicio 3 - TIR'!$C$18)/('Ejercicio 3 - TIR'!$E$18-'Ejercicio 3 - TIR'!$C$18),'Ejercicio 3 - TIR'!$C$18+SQRT(('Ejercicio 3 - TIR'!$E$18-'Ejercicio 3 - TIR'!$C$18)*('Ejercicio 3 - TIR'!$D$18-'Ejercicio 3 - TIR'!$C$18)*L730),'Ejercicio 3 - TIR'!$E$18-SQRT(('Ejercicio 3 - TIR'!$E$18-'Ejercicio 3 - TIR'!$C$18)*('Ejercicio 3 - TIR'!$E$18-'Ejercicio 3 - TIR'!$D$18)*(1-L730)))</f>
        <v>34965.4968537477</v>
      </c>
      <c r="N730" s="24">
        <f ca="1" t="shared" ref="N730:R730" si="5434">RAND()</f>
        <v>0.227317187554144</v>
      </c>
      <c r="O730" s="25">
        <f ca="1">IF(N730&lt;=('Ejercicio 3 - TIR'!$D$18-'Ejercicio 3 - TIR'!$C$18)/('Ejercicio 3 - TIR'!$E$18-'Ejercicio 3 - TIR'!$C$18),'Ejercicio 3 - TIR'!$C$18+SQRT(('Ejercicio 3 - TIR'!$E$18-'Ejercicio 3 - TIR'!$C$18)*('Ejercicio 3 - TIR'!$D$18-'Ejercicio 3 - TIR'!$C$18)*N730),'Ejercicio 3 - TIR'!$E$18-SQRT(('Ejercicio 3 - TIR'!$E$18-'Ejercicio 3 - TIR'!$C$18)*('Ejercicio 3 - TIR'!$E$18-'Ejercicio 3 - TIR'!$D$18)*(1-N730)))</f>
        <v>35839.3131559389</v>
      </c>
      <c r="P730" s="24">
        <f ca="1" t="shared" si="5434"/>
        <v>0.213215510639539</v>
      </c>
      <c r="Q730" s="26">
        <f ca="1">IF(P730&lt;=('Ejercicio 3 - TIR'!$D$22-'Ejercicio 3 - TIR'!$C$22)/('Ejercicio 3 - TIR'!$E$22-'Ejercicio 3 - TIR'!$C$22),'Ejercicio 3 - TIR'!$C$22+SQRT(('Ejercicio 3 - TIR'!$E$22-'Ejercicio 3 - TIR'!$C$22)*('Ejercicio 3 - TIR'!$D$22-'Ejercicio 3 - TIR'!$C$22)*P730),'Ejercicio 3 - TIR'!$E$22-SQRT(('Ejercicio 3 - TIR'!$E$22-'Ejercicio 3 - TIR'!$C$22)*('Ejercicio 3 - TIR'!$E$22-'Ejercicio 3 - TIR'!$D$22)*(1-P730)))</f>
        <v>0.139590505842146</v>
      </c>
      <c r="R730" s="24">
        <f ca="1" t="shared" si="5434"/>
        <v>0.0834020667224524</v>
      </c>
      <c r="S730" s="26">
        <f ca="1">IF(R730&lt;=('Ejercicio 3 - TIR'!$D$23-'Ejercicio 3 - TIR'!$C$23)/('Ejercicio 3 - TIR'!$E$23-'Ejercicio 3 - TIR'!$C$23),'Ejercicio 3 - TIR'!$C$23+SQRT(('Ejercicio 3 - TIR'!$E$23-'Ejercicio 3 - TIR'!$C$23)*('Ejercicio 3 - TIR'!$D$23-'Ejercicio 3 - TIR'!$C$23)*R730),'Ejercicio 3 - TIR'!$E$23-SQRT(('Ejercicio 3 - TIR'!$E$23-'Ejercicio 3 - TIR'!$C$23)*('Ejercicio 3 - TIR'!$E$23-'Ejercicio 3 - TIR'!$D$23)*(1-R730)))</f>
        <v>0.132252498524808</v>
      </c>
      <c r="T730" s="24">
        <f ca="1" t="shared" ref="T730:X730" si="5435">RAND()</f>
        <v>0.939835470035364</v>
      </c>
      <c r="U730" s="26">
        <f ca="1">IF(T730&lt;=('Ejercicio 3 - TIR'!$D$24-'Ejercicio 3 - TIR'!$C$24)/('Ejercicio 3 - TIR'!$E$24-'Ejercicio 3 - TIR'!$C$24),'Ejercicio 3 - TIR'!$C$24+SQRT(('Ejercicio 3 - TIR'!$E$24-'Ejercicio 3 - TIR'!$C$24)*('Ejercicio 3 - TIR'!$D$24-'Ejercicio 3 - TIR'!$C$24)*T730),'Ejercicio 3 - TIR'!$E$24-SQRT(('Ejercicio 3 - TIR'!$E$24-'Ejercicio 3 - TIR'!$C$24)*('Ejercicio 3 - TIR'!$E$24-'Ejercicio 3 - TIR'!$D$24)*(1-T730)))</f>
        <v>0.207020759502152</v>
      </c>
      <c r="V730" s="24">
        <f ca="1" t="shared" si="5435"/>
        <v>0.678190629584082</v>
      </c>
      <c r="W730" s="26">
        <f ca="1">IF(V730&lt;=('Ejercicio 3 - TIR'!$D$25-'Ejercicio 3 - TIR'!$C$25)/('Ejercicio 3 - TIR'!$E$25-'Ejercicio 3 - TIR'!$C$25),'Ejercicio 3 - TIR'!$C$25+SQRT(('Ejercicio 3 - TIR'!$E$25-'Ejercicio 3 - TIR'!$C$25)*('Ejercicio 3 - TIR'!$D$25-'Ejercicio 3 - TIR'!$C$25)*V730),'Ejercicio 3 - TIR'!$E$25-SQRT(('Ejercicio 3 - TIR'!$E$25-'Ejercicio 3 - TIR'!$C$25)*('Ejercicio 3 - TIR'!$E$25-'Ejercicio 3 - TIR'!$D$25)*(1-V730)))</f>
        <v>0.21643911806201</v>
      </c>
      <c r="X730" s="24">
        <f ca="1" t="shared" si="5435"/>
        <v>0.68423272367285</v>
      </c>
      <c r="Y730" s="26">
        <f ca="1">IF(X730&lt;=('Ejercicio 3 - TIR'!$D$26-'Ejercicio 3 - TIR'!$C$26)/('Ejercicio 3 - TIR'!$E$26-'Ejercicio 3 - TIR'!$C$26),'Ejercicio 3 - TIR'!$C$26+SQRT(('Ejercicio 3 - TIR'!$E$26-'Ejercicio 3 - TIR'!$C$26)*('Ejercicio 3 - TIR'!$D$26-'Ejercicio 3 - TIR'!$C$26)*X730),'Ejercicio 3 - TIR'!$E$26-SQRT(('Ejercicio 3 - TIR'!$E$26-'Ejercicio 3 - TIR'!$C$26)*('Ejercicio 3 - TIR'!$E$26-'Ejercicio 3 - TIR'!$D$26)*(1-X730)))</f>
        <v>0.238706619269348</v>
      </c>
      <c r="Z730" s="24">
        <f ca="1" t="shared" si="5240"/>
        <v>1.13959050584215</v>
      </c>
      <c r="AA730" s="24">
        <f ca="1" t="shared" si="5241"/>
        <v>1.29030419753492</v>
      </c>
      <c r="AB730" s="24">
        <f ca="1" t="shared" si="5242"/>
        <v>1.55742395249741</v>
      </c>
      <c r="AC730" s="24">
        <f ca="1" t="shared" si="5243"/>
        <v>1.8945114192246</v>
      </c>
      <c r="AD730" s="24">
        <f ca="1" t="shared" si="5244"/>
        <v>2.34674383527488</v>
      </c>
      <c r="AE730" s="23">
        <f ca="1" t="shared" si="5245"/>
        <v>4399.61574436517</v>
      </c>
      <c r="AF730" s="23">
        <f ca="1" t="shared" si="5246"/>
        <v>4981.47591910654</v>
      </c>
      <c r="AG730" s="23">
        <f ca="1" t="shared" si="5247"/>
        <v>6012.74484732166</v>
      </c>
      <c r="AH730" s="23">
        <f ca="1" t="shared" si="5248"/>
        <v>7314.13803920785</v>
      </c>
      <c r="AI730" s="23">
        <f ca="1" t="shared" si="5249"/>
        <v>9060.0712034165</v>
      </c>
      <c r="AJ730" s="25">
        <f ca="1" t="shared" si="5250"/>
        <v>44334.3068458843</v>
      </c>
      <c r="AK730" s="25">
        <f ca="1" t="shared" si="5251"/>
        <v>52987.5273753536</v>
      </c>
      <c r="AL730" s="25">
        <f ca="1" t="shared" si="5252"/>
        <v>67928.8114040448</v>
      </c>
      <c r="AM730" s="25">
        <f ca="1" t="shared" si="5253"/>
        <v>66242.5330682869</v>
      </c>
      <c r="AN730" s="25">
        <f ca="1" t="shared" si="5254"/>
        <v>84105.6872091857</v>
      </c>
      <c r="AO730" s="25">
        <f ca="1">C730/'Ejercicio 3 - TIR'!$D$7</f>
        <v>15211.4733288962</v>
      </c>
      <c r="AP730" s="25">
        <f ca="1" t="shared" si="5255"/>
        <v>29122.8335169881</v>
      </c>
      <c r="AQ730" s="25">
        <f ca="1" t="shared" si="5256"/>
        <v>37776.0540464575</v>
      </c>
      <c r="AR730" s="25">
        <f ca="1" t="shared" si="5257"/>
        <v>52717.3380751486</v>
      </c>
      <c r="AS730" s="25">
        <f ca="1" t="shared" si="5258"/>
        <v>51031.0597393907</v>
      </c>
      <c r="AT730" s="25">
        <f ca="1" t="shared" si="5259"/>
        <v>68894.2138802895</v>
      </c>
      <c r="AU730" s="25">
        <f ca="1">AP730*'Ejercicio 3 - TIR'!$D$5</f>
        <v>14561.416758494</v>
      </c>
      <c r="AV730" s="25">
        <f ca="1">AQ730*'Ejercicio 3 - TIR'!$D$5</f>
        <v>18888.0270232287</v>
      </c>
      <c r="AW730" s="25">
        <f ca="1">AR730*'Ejercicio 3 - TIR'!$D$5</f>
        <v>26358.6690375743</v>
      </c>
      <c r="AX730" s="25">
        <f ca="1">AS730*'Ejercicio 3 - TIR'!$D$5</f>
        <v>25515.5298696954</v>
      </c>
      <c r="AY730" s="25">
        <f ca="1">AT730*'Ejercicio 3 - TIR'!$D$5</f>
        <v>34447.1069401447</v>
      </c>
      <c r="AZ730" s="25">
        <f ca="1" t="shared" ref="AZ730:BD730" si="5436">AJ730-AU730-AE730</f>
        <v>25373.2743430251</v>
      </c>
      <c r="BA730" s="25">
        <f ca="1" t="shared" si="5436"/>
        <v>29118.0244330184</v>
      </c>
      <c r="BB730" s="25">
        <f ca="1" t="shared" si="5436"/>
        <v>35557.3975191488</v>
      </c>
      <c r="BC730" s="25">
        <f ca="1" t="shared" si="5436"/>
        <v>33412.8651593837</v>
      </c>
      <c r="BD730" s="25">
        <f ca="1" t="shared" si="5436"/>
        <v>40598.5090656244</v>
      </c>
      <c r="BE730" s="25">
        <f ca="1" t="shared" ref="BE730:BI730" si="5437">AZ730/Z730</f>
        <v>22265.2559958583</v>
      </c>
      <c r="BF730" s="25">
        <f ca="1" t="shared" si="5437"/>
        <v>22566.7904426315</v>
      </c>
      <c r="BG730" s="25">
        <f ca="1" t="shared" si="5437"/>
        <v>22830.9044959342</v>
      </c>
      <c r="BH730" s="25">
        <f ca="1" t="shared" si="5437"/>
        <v>17636.666013372</v>
      </c>
      <c r="BI730" s="25">
        <f ca="1" t="shared" si="5437"/>
        <v>17299.9321252586</v>
      </c>
      <c r="BJ730" s="25">
        <f ca="1" t="shared" si="5262"/>
        <v>73964.7088702642</v>
      </c>
      <c r="BK730" s="25">
        <f ca="1" t="shared" si="5263"/>
        <v>35697.4312600354</v>
      </c>
      <c r="BL730" s="25">
        <f ca="1" t="shared" si="5264"/>
        <v>109662.1401303</v>
      </c>
      <c r="BM730" s="25">
        <f ca="1">BK730*'Ejercicio 3 - TIR'!$D$5</f>
        <v>17848.7156300177</v>
      </c>
      <c r="BN730" s="25">
        <f ca="1" t="shared" si="5265"/>
        <v>91813.4245002819</v>
      </c>
      <c r="BO730" s="25">
        <f ca="1" t="shared" si="5266"/>
        <v>39123.7522903847</v>
      </c>
      <c r="BP730" s="25">
        <f ca="1" t="shared" si="5267"/>
        <v>-107575.382270418</v>
      </c>
      <c r="BQ730" s="25">
        <f ca="1" t="shared" ref="BQ730:BT730" si="5438">BE730</f>
        <v>22265.2559958583</v>
      </c>
      <c r="BR730" s="25">
        <f ca="1" t="shared" si="5438"/>
        <v>22566.7904426315</v>
      </c>
      <c r="BS730" s="25">
        <f ca="1" t="shared" si="5438"/>
        <v>22830.9044959342</v>
      </c>
      <c r="BT730" s="25">
        <f ca="1" t="shared" si="5438"/>
        <v>17636.666013372</v>
      </c>
      <c r="BU730" s="25">
        <f ca="1" t="shared" si="5269"/>
        <v>56423.6844156433</v>
      </c>
      <c r="BV730" s="27">
        <f ca="1" t="shared" si="5270"/>
        <v>8.57432769997637</v>
      </c>
    </row>
    <row r="731" ht="15" customHeight="1" spans="1:74">
      <c r="A731" s="23">
        <v>730</v>
      </c>
      <c r="B731" s="24">
        <f ca="1" t="shared" ref="B731:F731" si="5439">RAND()</f>
        <v>0.570691507836628</v>
      </c>
      <c r="C731" s="25">
        <f ca="1">IF(B731&lt;=('Ejercicio 3 - TIR'!$D$13-'Ejercicio 3 - TIR'!$C$13)/('Ejercicio 3 - TIR'!$E$13-'Ejercicio 3 - TIR'!$C$13),'Ejercicio 3 - TIR'!$C$13+SQRT(('Ejercicio 3 - TIR'!$E$13-'Ejercicio 3 - TIR'!$C$13)*('Ejercicio 3 - TIR'!$D$13-'Ejercicio 3 - TIR'!$C$13)*B731),'Ejercicio 3 - TIR'!$E$13-SQRT(('Ejercicio 3 - TIR'!$E$13-'Ejercicio 3 - TIR'!$C$13)*('Ejercicio 3 - TIR'!$E$13-'Ejercicio 3 - TIR'!$D$13)*(1-B731)))</f>
        <v>77302.6391270693</v>
      </c>
      <c r="D731" s="24">
        <f ca="1" t="shared" si="5439"/>
        <v>0.74212982116653</v>
      </c>
      <c r="E731" s="25">
        <f ca="1">IF(D731&lt;=('Ejercicio 3 - TIR'!$D$14-'Ejercicio 3 - TIR'!$C$14)/('Ejercicio 3 - TIR'!$E$14-'Ejercicio 3 - TIR'!$C$14),'Ejercicio 3 - TIR'!$C$14+SQRT(('Ejercicio 3 - TIR'!$E$14-'Ejercicio 3 - TIR'!$C$14)*('Ejercicio 3 - TIR'!$D$14-'Ejercicio 3 - TIR'!$C$14)*D731),'Ejercicio 3 - TIR'!$E$14-SQRT(('Ejercicio 3 - TIR'!$E$14-'Ejercicio 3 - TIR'!$C$14)*('Ejercicio 3 - TIR'!$E$14-'Ejercicio 3 - TIR'!$D$14)*(1-D731)))</f>
        <v>33780.6329240814</v>
      </c>
      <c r="F731" s="24">
        <f ca="1" t="shared" si="5439"/>
        <v>0.258481260821707</v>
      </c>
      <c r="G731" s="25">
        <f ca="1">IF(F731&lt;=('Ejercicio 3 - TIR'!$D$18-'Ejercicio 3 - TIR'!$C$18)/('Ejercicio 3 - TIR'!$E$18-'Ejercicio 3 - TIR'!$C$18),'Ejercicio 3 - TIR'!$C$18+SQRT(('Ejercicio 3 - TIR'!$E$18-'Ejercicio 3 - TIR'!$C$18)*('Ejercicio 3 - TIR'!$D$18-'Ejercicio 3 - TIR'!$C$18)*F731),'Ejercicio 3 - TIR'!$E$18-SQRT(('Ejercicio 3 - TIR'!$E$18-'Ejercicio 3 - TIR'!$C$18)*('Ejercicio 3 - TIR'!$E$18-'Ejercicio 3 - TIR'!$D$18)*(1-F731)))</f>
        <v>36226.731817194</v>
      </c>
      <c r="H731" s="24">
        <f ca="1" t="shared" ref="H731:L731" si="5440">RAND()</f>
        <v>0.781950678981991</v>
      </c>
      <c r="I731" s="25">
        <f ca="1">IF(H731&lt;=('Ejercicio 3 - TIR'!$D$18-'Ejercicio 3 - TIR'!$C$18)/('Ejercicio 3 - TIR'!$E$18-'Ejercicio 3 - TIR'!$C$18),'Ejercicio 3 - TIR'!$C$18+SQRT(('Ejercicio 3 - TIR'!$E$18-'Ejercicio 3 - TIR'!$C$18)*('Ejercicio 3 - TIR'!$D$18-'Ejercicio 3 - TIR'!$C$18)*H731),'Ejercicio 3 - TIR'!$E$18-SQRT(('Ejercicio 3 - TIR'!$E$18-'Ejercicio 3 - TIR'!$C$18)*('Ejercicio 3 - TIR'!$E$18-'Ejercicio 3 - TIR'!$D$18)*(1-H731)))</f>
        <v>40956.0292933367</v>
      </c>
      <c r="J731" s="24">
        <f ca="1" t="shared" si="5440"/>
        <v>0.93162595273386</v>
      </c>
      <c r="K731" s="25">
        <f ca="1">IF(J731&lt;=('Ejercicio 3 - TIR'!$D$18-'Ejercicio 3 - TIR'!$C$18)/('Ejercicio 3 - TIR'!$E$18-'Ejercicio 3 - TIR'!$C$18),'Ejercicio 3 - TIR'!$C$18+SQRT(('Ejercicio 3 - TIR'!$E$18-'Ejercicio 3 - TIR'!$C$18)*('Ejercicio 3 - TIR'!$D$18-'Ejercicio 3 - TIR'!$C$18)*J731),'Ejercicio 3 - TIR'!$E$18-SQRT(('Ejercicio 3 - TIR'!$E$18-'Ejercicio 3 - TIR'!$C$18)*('Ejercicio 3 - TIR'!$E$18-'Ejercicio 3 - TIR'!$D$18)*(1-J731)))</f>
        <v>42735.4794006323</v>
      </c>
      <c r="L731" s="24">
        <f ca="1" t="shared" si="5440"/>
        <v>0.737700092245388</v>
      </c>
      <c r="M731" s="25">
        <f ca="1">IF(L731&lt;=('Ejercicio 3 - TIR'!$D$18-'Ejercicio 3 - TIR'!$C$18)/('Ejercicio 3 - TIR'!$E$18-'Ejercicio 3 - TIR'!$C$18),'Ejercicio 3 - TIR'!$C$18+SQRT(('Ejercicio 3 - TIR'!$E$18-'Ejercicio 3 - TIR'!$C$18)*('Ejercicio 3 - TIR'!$D$18-'Ejercicio 3 - TIR'!$C$18)*L731),'Ejercicio 3 - TIR'!$E$18-SQRT(('Ejercicio 3 - TIR'!$E$18-'Ejercicio 3 - TIR'!$C$18)*('Ejercicio 3 - TIR'!$E$18-'Ejercicio 3 - TIR'!$D$18)*(1-L731)))</f>
        <v>40564.631573184</v>
      </c>
      <c r="N731" s="24">
        <f ca="1" t="shared" ref="N731:R731" si="5441">RAND()</f>
        <v>0.613180852349593</v>
      </c>
      <c r="O731" s="25">
        <f ca="1">IF(N731&lt;=('Ejercicio 3 - TIR'!$D$18-'Ejercicio 3 - TIR'!$C$18)/('Ejercicio 3 - TIR'!$E$18-'Ejercicio 3 - TIR'!$C$18),'Ejercicio 3 - TIR'!$C$18+SQRT(('Ejercicio 3 - TIR'!$E$18-'Ejercicio 3 - TIR'!$C$18)*('Ejercicio 3 - TIR'!$D$18-'Ejercicio 3 - TIR'!$C$18)*N731),'Ejercicio 3 - TIR'!$E$18-SQRT(('Ejercicio 3 - TIR'!$E$18-'Ejercicio 3 - TIR'!$C$18)*('Ejercicio 3 - TIR'!$E$18-'Ejercicio 3 - TIR'!$D$18)*(1-N731)))</f>
        <v>39590.4706794004</v>
      </c>
      <c r="P731" s="24">
        <f ca="1" t="shared" si="5441"/>
        <v>0.183396284942688</v>
      </c>
      <c r="Q731" s="26">
        <f ca="1">IF(P731&lt;=('Ejercicio 3 - TIR'!$D$22-'Ejercicio 3 - TIR'!$C$22)/('Ejercicio 3 - TIR'!$E$22-'Ejercicio 3 - TIR'!$C$22),'Ejercicio 3 - TIR'!$C$22+SQRT(('Ejercicio 3 - TIR'!$E$22-'Ejercicio 3 - TIR'!$C$22)*('Ejercicio 3 - TIR'!$D$22-'Ejercicio 3 - TIR'!$C$22)*P731),'Ejercicio 3 - TIR'!$E$22-SQRT(('Ejercicio 3 - TIR'!$E$22-'Ejercicio 3 - TIR'!$C$22)*('Ejercicio 3 - TIR'!$E$22-'Ejercicio 3 - TIR'!$D$22)*(1-P731)))</f>
        <v>0.138169020691739</v>
      </c>
      <c r="R731" s="24">
        <f ca="1" t="shared" si="5441"/>
        <v>0.322932658393855</v>
      </c>
      <c r="S731" s="26">
        <f ca="1">IF(R731&lt;=('Ejercicio 3 - TIR'!$D$23-'Ejercicio 3 - TIR'!$C$23)/('Ejercicio 3 - TIR'!$E$23-'Ejercicio 3 - TIR'!$C$23),'Ejercicio 3 - TIR'!$C$23+SQRT(('Ejercicio 3 - TIR'!$E$23-'Ejercicio 3 - TIR'!$C$23)*('Ejercicio 3 - TIR'!$D$23-'Ejercicio 3 - TIR'!$C$23)*R731),'Ejercicio 3 - TIR'!$E$23-SQRT(('Ejercicio 3 - TIR'!$E$23-'Ejercicio 3 - TIR'!$C$23)*('Ejercicio 3 - TIR'!$E$23-'Ejercicio 3 - TIR'!$D$23)*(1-R731)))</f>
        <v>0.144109723870442</v>
      </c>
      <c r="T731" s="24">
        <f ca="1" t="shared" ref="T731:X731" si="5442">RAND()</f>
        <v>0.777792179468107</v>
      </c>
      <c r="U731" s="26">
        <f ca="1">IF(T731&lt;=('Ejercicio 3 - TIR'!$D$24-'Ejercicio 3 - TIR'!$C$24)/('Ejercicio 3 - TIR'!$E$24-'Ejercicio 3 - TIR'!$C$24),'Ejercicio 3 - TIR'!$C$24+SQRT(('Ejercicio 3 - TIR'!$E$24-'Ejercicio 3 - TIR'!$C$24)*('Ejercicio 3 - TIR'!$D$24-'Ejercicio 3 - TIR'!$C$24)*T731),'Ejercicio 3 - TIR'!$E$24-SQRT(('Ejercicio 3 - TIR'!$E$24-'Ejercicio 3 - TIR'!$C$24)*('Ejercicio 3 - TIR'!$E$24-'Ejercicio 3 - TIR'!$D$24)*(1-T731)))</f>
        <v>0.195056425727468</v>
      </c>
      <c r="V731" s="24">
        <f ca="1" t="shared" si="5442"/>
        <v>0.107883555348569</v>
      </c>
      <c r="W731" s="26">
        <f ca="1">IF(V731&lt;=('Ejercicio 3 - TIR'!$D$25-'Ejercicio 3 - TIR'!$C$25)/('Ejercicio 3 - TIR'!$E$25-'Ejercicio 3 - TIR'!$C$25),'Ejercicio 3 - TIR'!$C$25+SQRT(('Ejercicio 3 - TIR'!$E$25-'Ejercicio 3 - TIR'!$C$25)*('Ejercicio 3 - TIR'!$D$25-'Ejercicio 3 - TIR'!$C$25)*V731),'Ejercicio 3 - TIR'!$E$25-SQRT(('Ejercicio 3 - TIR'!$E$25-'Ejercicio 3 - TIR'!$C$25)*('Ejercicio 3 - TIR'!$E$25-'Ejercicio 3 - TIR'!$D$25)*(1-V731)))</f>
        <v>0.192289710227991</v>
      </c>
      <c r="X731" s="24">
        <f ca="1" t="shared" si="5442"/>
        <v>0.554962393438354</v>
      </c>
      <c r="Y731" s="26">
        <f ca="1">IF(X731&lt;=('Ejercicio 3 - TIR'!$D$26-'Ejercicio 3 - TIR'!$C$26)/('Ejercicio 3 - TIR'!$E$26-'Ejercicio 3 - TIR'!$C$26),'Ejercicio 3 - TIR'!$C$26+SQRT(('Ejercicio 3 - TIR'!$E$26-'Ejercicio 3 - TIR'!$C$26)*('Ejercicio 3 - TIR'!$D$26-'Ejercicio 3 - TIR'!$C$26)*X731),'Ejercicio 3 - TIR'!$E$26-SQRT(('Ejercicio 3 - TIR'!$E$26-'Ejercicio 3 - TIR'!$C$26)*('Ejercicio 3 - TIR'!$E$26-'Ejercicio 3 - TIR'!$D$26)*(1-X731)))</f>
        <v>0.230977524792878</v>
      </c>
      <c r="Z731" s="24">
        <f ca="1" t="shared" si="5240"/>
        <v>1.13816902069174</v>
      </c>
      <c r="AA731" s="24">
        <f ca="1" t="shared" si="5241"/>
        <v>1.30219024398152</v>
      </c>
      <c r="AB731" s="24">
        <f ca="1" t="shared" si="5242"/>
        <v>1.55619081858973</v>
      </c>
      <c r="AC731" s="24">
        <f ca="1" t="shared" si="5243"/>
        <v>1.85543030015581</v>
      </c>
      <c r="AD731" s="24">
        <f ca="1" t="shared" si="5244"/>
        <v>2.28399299831151</v>
      </c>
      <c r="AE731" s="23">
        <f ca="1" t="shared" si="5245"/>
        <v>4667.43696946744</v>
      </c>
      <c r="AF731" s="23">
        <f ca="1" t="shared" si="5246"/>
        <v>5340.06002232008</v>
      </c>
      <c r="AG731" s="23">
        <f ca="1" t="shared" si="5247"/>
        <v>6381.67304344398</v>
      </c>
      <c r="AH731" s="23">
        <f ca="1" t="shared" si="5248"/>
        <v>7608.80310373761</v>
      </c>
      <c r="AI731" s="23">
        <f ca="1" t="shared" si="5249"/>
        <v>9366.26561127529</v>
      </c>
      <c r="AJ731" s="25">
        <f ca="1" t="shared" si="5250"/>
        <v>41232.143875238</v>
      </c>
      <c r="AK731" s="25">
        <f ca="1" t="shared" si="5251"/>
        <v>53332.5417780043</v>
      </c>
      <c r="AL731" s="25">
        <f ca="1" t="shared" si="5252"/>
        <v>66504.5606712946</v>
      </c>
      <c r="AM731" s="25">
        <f ca="1" t="shared" si="5253"/>
        <v>75264.8465355428</v>
      </c>
      <c r="AN731" s="25">
        <f ca="1" t="shared" si="5254"/>
        <v>90424.3578316076</v>
      </c>
      <c r="AO731" s="25">
        <f ca="1">C731/'Ejercicio 3 - TIR'!$D$7</f>
        <v>15460.5278254139</v>
      </c>
      <c r="AP731" s="25">
        <f ca="1" t="shared" si="5255"/>
        <v>25771.6160498241</v>
      </c>
      <c r="AQ731" s="25">
        <f ca="1" t="shared" si="5256"/>
        <v>37872.0139525904</v>
      </c>
      <c r="AR731" s="25">
        <f ca="1" t="shared" si="5257"/>
        <v>51044.0328458807</v>
      </c>
      <c r="AS731" s="25">
        <f ca="1" t="shared" si="5258"/>
        <v>59804.3187101289</v>
      </c>
      <c r="AT731" s="25">
        <f ca="1" t="shared" si="5259"/>
        <v>74963.8300061937</v>
      </c>
      <c r="AU731" s="25">
        <f ca="1">AP731*'Ejercicio 3 - TIR'!$D$5</f>
        <v>12885.808024912</v>
      </c>
      <c r="AV731" s="25">
        <f ca="1">AQ731*'Ejercicio 3 - TIR'!$D$5</f>
        <v>18936.0069762952</v>
      </c>
      <c r="AW731" s="25">
        <f ca="1">AR731*'Ejercicio 3 - TIR'!$D$5</f>
        <v>25522.0164229404</v>
      </c>
      <c r="AX731" s="25">
        <f ca="1">AS731*'Ejercicio 3 - TIR'!$D$5</f>
        <v>29902.1593550645</v>
      </c>
      <c r="AY731" s="25">
        <f ca="1">AT731*'Ejercicio 3 - TIR'!$D$5</f>
        <v>37481.9150030969</v>
      </c>
      <c r="AZ731" s="25">
        <f ca="1" t="shared" ref="AZ731:BD731" si="5443">AJ731-AU731-AE731</f>
        <v>23678.8988808585</v>
      </c>
      <c r="BA731" s="25">
        <f ca="1" t="shared" si="5443"/>
        <v>29056.474779389</v>
      </c>
      <c r="BB731" s="25">
        <f ca="1" t="shared" si="5443"/>
        <v>34600.8712049102</v>
      </c>
      <c r="BC731" s="25">
        <f ca="1" t="shared" si="5443"/>
        <v>37753.8840767407</v>
      </c>
      <c r="BD731" s="25">
        <f ca="1" t="shared" si="5443"/>
        <v>43576.1772172354</v>
      </c>
      <c r="BE731" s="25">
        <f ca="1" t="shared" ref="BE731:BI731" si="5444">AZ731/Z731</f>
        <v>20804.3783044343</v>
      </c>
      <c r="BF731" s="25">
        <f ca="1" t="shared" si="5444"/>
        <v>22313.5405242688</v>
      </c>
      <c r="BG731" s="25">
        <f ca="1" t="shared" si="5444"/>
        <v>22234.3370694518</v>
      </c>
      <c r="BH731" s="25">
        <f ca="1" t="shared" si="5444"/>
        <v>20347.7781264919</v>
      </c>
      <c r="BI731" s="25">
        <f ca="1" t="shared" si="5444"/>
        <v>19078.9451847926</v>
      </c>
      <c r="BJ731" s="25">
        <f ca="1" t="shared" si="5262"/>
        <v>77154.7290771331</v>
      </c>
      <c r="BK731" s="25">
        <f ca="1" t="shared" si="5263"/>
        <v>35311.7373034455</v>
      </c>
      <c r="BL731" s="25">
        <f ca="1" t="shared" si="5264"/>
        <v>112466.466380579</v>
      </c>
      <c r="BM731" s="25">
        <f ca="1">BK731*'Ejercicio 3 - TIR'!$D$5</f>
        <v>17655.8686517227</v>
      </c>
      <c r="BN731" s="25">
        <f ca="1" t="shared" si="5265"/>
        <v>94810.5977288558</v>
      </c>
      <c r="BO731" s="25">
        <f ca="1" t="shared" si="5266"/>
        <v>41510.8968367883</v>
      </c>
      <c r="BP731" s="25">
        <f ca="1" t="shared" si="5267"/>
        <v>-111083.272051151</v>
      </c>
      <c r="BQ731" s="25">
        <f ca="1" t="shared" ref="BQ731:BT731" si="5445">BE731</f>
        <v>20804.3783044343</v>
      </c>
      <c r="BR731" s="25">
        <f ca="1" t="shared" si="5445"/>
        <v>22313.5405242688</v>
      </c>
      <c r="BS731" s="25">
        <f ca="1" t="shared" si="5445"/>
        <v>22234.3370694518</v>
      </c>
      <c r="BT731" s="25">
        <f ca="1" t="shared" si="5445"/>
        <v>20347.7781264919</v>
      </c>
      <c r="BU731" s="25">
        <f ca="1" t="shared" si="5269"/>
        <v>60589.8420215809</v>
      </c>
      <c r="BV731" s="27">
        <f ca="1" t="shared" si="5270"/>
        <v>8.33342309918343</v>
      </c>
    </row>
    <row r="732" ht="15" customHeight="1" spans="1:74">
      <c r="A732" s="23">
        <v>731</v>
      </c>
      <c r="B732" s="24">
        <f ca="1" t="shared" ref="B732:F732" si="5446">RAND()</f>
        <v>0.465214023204684</v>
      </c>
      <c r="C732" s="25">
        <f ca="1">IF(B732&lt;=('Ejercicio 3 - TIR'!$D$13-'Ejercicio 3 - TIR'!$C$13)/('Ejercicio 3 - TIR'!$E$13-'Ejercicio 3 - TIR'!$C$13),'Ejercicio 3 - TIR'!$C$13+SQRT(('Ejercicio 3 - TIR'!$E$13-'Ejercicio 3 - TIR'!$C$13)*('Ejercicio 3 - TIR'!$D$13-'Ejercicio 3 - TIR'!$C$13)*B732),'Ejercicio 3 - TIR'!$E$13-SQRT(('Ejercicio 3 - TIR'!$E$13-'Ejercicio 3 - TIR'!$C$13)*('Ejercicio 3 - TIR'!$E$13-'Ejercicio 3 - TIR'!$D$13)*(1-B732)))</f>
        <v>74667.3496815991</v>
      </c>
      <c r="D732" s="24">
        <f ca="1" t="shared" si="5446"/>
        <v>0.0693292760918882</v>
      </c>
      <c r="E732" s="25">
        <f ca="1">IF(D732&lt;=('Ejercicio 3 - TIR'!$D$14-'Ejercicio 3 - TIR'!$C$14)/('Ejercicio 3 - TIR'!$E$14-'Ejercicio 3 - TIR'!$C$14),'Ejercicio 3 - TIR'!$C$14+SQRT(('Ejercicio 3 - TIR'!$E$14-'Ejercicio 3 - TIR'!$C$14)*('Ejercicio 3 - TIR'!$D$14-'Ejercicio 3 - TIR'!$C$14)*D732),'Ejercicio 3 - TIR'!$E$14-SQRT(('Ejercicio 3 - TIR'!$E$14-'Ejercicio 3 - TIR'!$C$14)*('Ejercicio 3 - TIR'!$E$14-'Ejercicio 3 - TIR'!$D$14)*(1-D732)))</f>
        <v>27280.2841285444</v>
      </c>
      <c r="F732" s="24">
        <f ca="1" t="shared" si="5446"/>
        <v>0.220559866938608</v>
      </c>
      <c r="G732" s="25">
        <f ca="1">IF(F732&lt;=('Ejercicio 3 - TIR'!$D$18-'Ejercicio 3 - TIR'!$C$18)/('Ejercicio 3 - TIR'!$E$18-'Ejercicio 3 - TIR'!$C$18),'Ejercicio 3 - TIR'!$C$18+SQRT(('Ejercicio 3 - TIR'!$E$18-'Ejercicio 3 - TIR'!$C$18)*('Ejercicio 3 - TIR'!$D$18-'Ejercicio 3 - TIR'!$C$18)*F732),'Ejercicio 3 - TIR'!$E$18-SQRT(('Ejercicio 3 - TIR'!$E$18-'Ejercicio 3 - TIR'!$C$18)*('Ejercicio 3 - TIR'!$E$18-'Ejercicio 3 - TIR'!$D$18)*(1-F732)))</f>
        <v>35751.8675263597</v>
      </c>
      <c r="H732" s="24">
        <f ca="1" t="shared" ref="H732:L732" si="5447">RAND()</f>
        <v>0.213198711317427</v>
      </c>
      <c r="I732" s="25">
        <f ca="1">IF(H732&lt;=('Ejercicio 3 - TIR'!$D$18-'Ejercicio 3 - TIR'!$C$18)/('Ejercicio 3 - TIR'!$E$18-'Ejercicio 3 - TIR'!$C$18),'Ejercicio 3 - TIR'!$C$18+SQRT(('Ejercicio 3 - TIR'!$E$18-'Ejercicio 3 - TIR'!$C$18)*('Ejercicio 3 - TIR'!$D$18-'Ejercicio 3 - TIR'!$C$18)*H732),'Ejercicio 3 - TIR'!$E$18-SQRT(('Ejercicio 3 - TIR'!$E$18-'Ejercicio 3 - TIR'!$C$18)*('Ejercicio 3 - TIR'!$E$18-'Ejercicio 3 - TIR'!$D$18)*(1-H732)))</f>
        <v>35655.0691151934</v>
      </c>
      <c r="J732" s="24">
        <f ca="1" t="shared" si="5447"/>
        <v>0.051203702839739</v>
      </c>
      <c r="K732" s="25">
        <f ca="1">IF(J732&lt;=('Ejercicio 3 - TIR'!$D$18-'Ejercicio 3 - TIR'!$C$18)/('Ejercicio 3 - TIR'!$E$18-'Ejercicio 3 - TIR'!$C$18),'Ejercicio 3 - TIR'!$C$18+SQRT(('Ejercicio 3 - TIR'!$E$18-'Ejercicio 3 - TIR'!$C$18)*('Ejercicio 3 - TIR'!$D$18-'Ejercicio 3 - TIR'!$C$18)*J732),'Ejercicio 3 - TIR'!$E$18-SQRT(('Ejercicio 3 - TIR'!$E$18-'Ejercicio 3 - TIR'!$C$18)*('Ejercicio 3 - TIR'!$E$18-'Ejercicio 3 - TIR'!$D$18)*(1-J732)))</f>
        <v>32771.3815013384</v>
      </c>
      <c r="L732" s="24">
        <f ca="1" t="shared" si="5447"/>
        <v>0.272473216416444</v>
      </c>
      <c r="M732" s="25">
        <f ca="1">IF(L732&lt;=('Ejercicio 3 - TIR'!$D$18-'Ejercicio 3 - TIR'!$C$18)/('Ejercicio 3 - TIR'!$E$18-'Ejercicio 3 - TIR'!$C$18),'Ejercicio 3 - TIR'!$C$18+SQRT(('Ejercicio 3 - TIR'!$E$18-'Ejercicio 3 - TIR'!$C$18)*('Ejercicio 3 - TIR'!$D$18-'Ejercicio 3 - TIR'!$C$18)*L732),'Ejercicio 3 - TIR'!$E$18-SQRT(('Ejercicio 3 - TIR'!$E$18-'Ejercicio 3 - TIR'!$C$18)*('Ejercicio 3 - TIR'!$E$18-'Ejercicio 3 - TIR'!$D$18)*(1-L732)))</f>
        <v>36393.0417222529</v>
      </c>
      <c r="N732" s="24">
        <f ca="1" t="shared" ref="N732:R732" si="5448">RAND()</f>
        <v>0.45629993924624</v>
      </c>
      <c r="O732" s="25">
        <f ca="1">IF(N732&lt;=('Ejercicio 3 - TIR'!$D$18-'Ejercicio 3 - TIR'!$C$18)/('Ejercicio 3 - TIR'!$E$18-'Ejercicio 3 - TIR'!$C$18),'Ejercicio 3 - TIR'!$C$18+SQRT(('Ejercicio 3 - TIR'!$E$18-'Ejercicio 3 - TIR'!$C$18)*('Ejercicio 3 - TIR'!$D$18-'Ejercicio 3 - TIR'!$C$18)*N732),'Ejercicio 3 - TIR'!$E$18-SQRT(('Ejercicio 3 - TIR'!$E$18-'Ejercicio 3 - TIR'!$C$18)*('Ejercicio 3 - TIR'!$E$18-'Ejercicio 3 - TIR'!$D$18)*(1-N732)))</f>
        <v>38273.1487891211</v>
      </c>
      <c r="P732" s="24">
        <f ca="1" t="shared" si="5448"/>
        <v>0.550359915117712</v>
      </c>
      <c r="Q732" s="26">
        <f ca="1">IF(P732&lt;=('Ejercicio 3 - TIR'!$D$22-'Ejercicio 3 - TIR'!$C$22)/('Ejercicio 3 - TIR'!$E$22-'Ejercicio 3 - TIR'!$C$22),'Ejercicio 3 - TIR'!$C$22+SQRT(('Ejercicio 3 - TIR'!$E$22-'Ejercicio 3 - TIR'!$C$22)*('Ejercicio 3 - TIR'!$D$22-'Ejercicio 3 - TIR'!$C$22)*P732),'Ejercicio 3 - TIR'!$E$22-SQRT(('Ejercicio 3 - TIR'!$E$22-'Ejercicio 3 - TIR'!$C$22)*('Ejercicio 3 - TIR'!$E$22-'Ejercicio 3 - TIR'!$D$22)*(1-P732)))</f>
        <v>0.151550884850524</v>
      </c>
      <c r="R732" s="24">
        <f ca="1" t="shared" si="5448"/>
        <v>0.754549803456336</v>
      </c>
      <c r="S732" s="26">
        <f ca="1">IF(R732&lt;=('Ejercicio 3 - TIR'!$D$23-'Ejercicio 3 - TIR'!$C$23)/('Ejercicio 3 - TIR'!$E$23-'Ejercicio 3 - TIR'!$C$23),'Ejercicio 3 - TIR'!$C$23+SQRT(('Ejercicio 3 - TIR'!$E$23-'Ejercicio 3 - TIR'!$C$23)*('Ejercicio 3 - TIR'!$D$23-'Ejercicio 3 - TIR'!$C$23)*R732),'Ejercicio 3 - TIR'!$E$23-SQRT(('Ejercicio 3 - TIR'!$E$23-'Ejercicio 3 - TIR'!$C$23)*('Ejercicio 3 - TIR'!$E$23-'Ejercicio 3 - TIR'!$D$23)*(1-R732)))</f>
        <v>0.158980714717703</v>
      </c>
      <c r="T732" s="24">
        <f ca="1" t="shared" ref="T732:X732" si="5449">RAND()</f>
        <v>0.222811614280768</v>
      </c>
      <c r="U732" s="26">
        <f ca="1">IF(T732&lt;=('Ejercicio 3 - TIR'!$D$24-'Ejercicio 3 - TIR'!$C$24)/('Ejercicio 3 - TIR'!$E$24-'Ejercicio 3 - TIR'!$C$24),'Ejercicio 3 - TIR'!$C$24+SQRT(('Ejercicio 3 - TIR'!$E$24-'Ejercicio 3 - TIR'!$C$24)*('Ejercicio 3 - TIR'!$D$24-'Ejercicio 3 - TIR'!$C$24)*T732),'Ejercicio 3 - TIR'!$E$24-SQRT(('Ejercicio 3 - TIR'!$E$24-'Ejercicio 3 - TIR'!$C$24)*('Ejercicio 3 - TIR'!$E$24-'Ejercicio 3 - TIR'!$D$24)*(1-T732)))</f>
        <v>0.171631097752764</v>
      </c>
      <c r="V732" s="24">
        <f ca="1" t="shared" si="5449"/>
        <v>0.316299943951385</v>
      </c>
      <c r="W732" s="26">
        <f ca="1">IF(V732&lt;=('Ejercicio 3 - TIR'!$D$25-'Ejercicio 3 - TIR'!$C$25)/('Ejercicio 3 - TIR'!$E$25-'Ejercicio 3 - TIR'!$C$25),'Ejercicio 3 - TIR'!$C$25+SQRT(('Ejercicio 3 - TIR'!$E$25-'Ejercicio 3 - TIR'!$C$25)*('Ejercicio 3 - TIR'!$D$25-'Ejercicio 3 - TIR'!$C$25)*V732),'Ejercicio 3 - TIR'!$E$25-SQRT(('Ejercicio 3 - TIR'!$E$25-'Ejercicio 3 - TIR'!$C$25)*('Ejercicio 3 - TIR'!$E$25-'Ejercicio 3 - TIR'!$D$25)*(1-V732)))</f>
        <v>0.201082209819227</v>
      </c>
      <c r="X732" s="24">
        <f ca="1" t="shared" si="5449"/>
        <v>0.531441673497022</v>
      </c>
      <c r="Y732" s="26">
        <f ca="1">IF(X732&lt;=('Ejercicio 3 - TIR'!$D$26-'Ejercicio 3 - TIR'!$C$26)/('Ejercicio 3 - TIR'!$E$26-'Ejercicio 3 - TIR'!$C$26),'Ejercicio 3 - TIR'!$C$26+SQRT(('Ejercicio 3 - TIR'!$E$26-'Ejercicio 3 - TIR'!$C$26)*('Ejercicio 3 - TIR'!$D$26-'Ejercicio 3 - TIR'!$C$26)*X732),'Ejercicio 3 - TIR'!$E$26-SQRT(('Ejercicio 3 - TIR'!$E$26-'Ejercicio 3 - TIR'!$C$26)*('Ejercicio 3 - TIR'!$E$26-'Ejercicio 3 - TIR'!$D$26)*(1-X732)))</f>
        <v>0.229698757837245</v>
      </c>
      <c r="Z732" s="24">
        <f ca="1" t="shared" si="5240"/>
        <v>1.15155088485052</v>
      </c>
      <c r="AA732" s="24">
        <f ca="1" t="shared" si="5241"/>
        <v>1.33462526755786</v>
      </c>
      <c r="AB732" s="24">
        <f ca="1" t="shared" si="5242"/>
        <v>1.5636884673174</v>
      </c>
      <c r="AC732" s="24">
        <f ca="1" t="shared" si="5243"/>
        <v>1.87811839979442</v>
      </c>
      <c r="AD732" s="24">
        <f ca="1" t="shared" si="5244"/>
        <v>2.30951986329847</v>
      </c>
      <c r="AE732" s="23">
        <f ca="1" t="shared" si="5245"/>
        <v>4134.35119865463</v>
      </c>
      <c r="AF732" s="23">
        <f ca="1" t="shared" si="5246"/>
        <v>4791.63330711073</v>
      </c>
      <c r="AG732" s="23">
        <f ca="1" t="shared" si="5247"/>
        <v>5614.02659163885</v>
      </c>
      <c r="AH732" s="23">
        <f ca="1" t="shared" si="5248"/>
        <v>6742.90746466949</v>
      </c>
      <c r="AI732" s="23">
        <f ca="1" t="shared" si="5249"/>
        <v>8291.74493351557</v>
      </c>
      <c r="AJ732" s="25">
        <f ca="1" t="shared" si="5250"/>
        <v>41170.0946850382</v>
      </c>
      <c r="AK732" s="25">
        <f ca="1" t="shared" si="5251"/>
        <v>47586.1561576591</v>
      </c>
      <c r="AL732" s="25">
        <f ca="1" t="shared" si="5252"/>
        <v>51244.2313117016</v>
      </c>
      <c r="AM732" s="25">
        <f ca="1" t="shared" si="5253"/>
        <v>68350.4412830491</v>
      </c>
      <c r="AN732" s="25">
        <f ca="1" t="shared" si="5254"/>
        <v>88392.597359453</v>
      </c>
      <c r="AO732" s="25">
        <f ca="1">C732/'Ejercicio 3 - TIR'!$D$7</f>
        <v>14933.4699363198</v>
      </c>
      <c r="AP732" s="25">
        <f ca="1" t="shared" si="5255"/>
        <v>26236.6247487184</v>
      </c>
      <c r="AQ732" s="25">
        <f ca="1" t="shared" si="5256"/>
        <v>32652.6862213393</v>
      </c>
      <c r="AR732" s="25">
        <f ca="1" t="shared" si="5257"/>
        <v>36310.7613753817</v>
      </c>
      <c r="AS732" s="25">
        <f ca="1" t="shared" si="5258"/>
        <v>53416.9713467293</v>
      </c>
      <c r="AT732" s="25">
        <f ca="1" t="shared" si="5259"/>
        <v>73459.1274231332</v>
      </c>
      <c r="AU732" s="25">
        <f ca="1">AP732*'Ejercicio 3 - TIR'!$D$5</f>
        <v>13118.3123743592</v>
      </c>
      <c r="AV732" s="25">
        <f ca="1">AQ732*'Ejercicio 3 - TIR'!$D$5</f>
        <v>16326.3431106696</v>
      </c>
      <c r="AW732" s="25">
        <f ca="1">AR732*'Ejercicio 3 - TIR'!$D$5</f>
        <v>18155.3806876909</v>
      </c>
      <c r="AX732" s="25">
        <f ca="1">AS732*'Ejercicio 3 - TIR'!$D$5</f>
        <v>26708.4856733647</v>
      </c>
      <c r="AY732" s="25">
        <f ca="1">AT732*'Ejercicio 3 - TIR'!$D$5</f>
        <v>36729.5637115666</v>
      </c>
      <c r="AZ732" s="25">
        <f ca="1" t="shared" ref="AZ732:BD732" si="5450">AJ732-AU732-AE732</f>
        <v>23917.4311120244</v>
      </c>
      <c r="BA732" s="25">
        <f ca="1" t="shared" si="5450"/>
        <v>26468.1797398787</v>
      </c>
      <c r="BB732" s="25">
        <f ca="1" t="shared" si="5450"/>
        <v>27474.8240323718</v>
      </c>
      <c r="BC732" s="25">
        <f ca="1" t="shared" si="5450"/>
        <v>34899.048145015</v>
      </c>
      <c r="BD732" s="25">
        <f ca="1" t="shared" si="5450"/>
        <v>43371.2887143708</v>
      </c>
      <c r="BE732" s="25">
        <f ca="1" t="shared" ref="BE732:BI732" si="5451">AZ732/Z732</f>
        <v>20769.756184182</v>
      </c>
      <c r="BF732" s="25">
        <f ca="1" t="shared" si="5451"/>
        <v>19831.9186540736</v>
      </c>
      <c r="BG732" s="25">
        <f ca="1" t="shared" si="5451"/>
        <v>17570.5229056953</v>
      </c>
      <c r="BH732" s="25">
        <f ca="1" t="shared" si="5451"/>
        <v>18581.921219043</v>
      </c>
      <c r="BI732" s="25">
        <f ca="1" t="shared" si="5451"/>
        <v>18779.3529744437</v>
      </c>
      <c r="BJ732" s="25">
        <f ca="1" t="shared" si="5262"/>
        <v>63004.3580712994</v>
      </c>
      <c r="BK732" s="25">
        <f ca="1" t="shared" si="5263"/>
        <v>34489.1454459012</v>
      </c>
      <c r="BL732" s="25">
        <f ca="1" t="shared" si="5264"/>
        <v>97493.5035172005</v>
      </c>
      <c r="BM732" s="25">
        <f ca="1">BK732*'Ejercicio 3 - TIR'!$D$5</f>
        <v>17244.5727229506</v>
      </c>
      <c r="BN732" s="25">
        <f ca="1" t="shared" si="5265"/>
        <v>80248.9307942499</v>
      </c>
      <c r="BO732" s="25">
        <f ca="1" t="shared" si="5266"/>
        <v>34747.0190967043</v>
      </c>
      <c r="BP732" s="25">
        <f ca="1" t="shared" si="5267"/>
        <v>-101947.633810143</v>
      </c>
      <c r="BQ732" s="25">
        <f ca="1" t="shared" ref="BQ732:BT732" si="5452">BE732</f>
        <v>20769.756184182</v>
      </c>
      <c r="BR732" s="25">
        <f ca="1" t="shared" si="5452"/>
        <v>19831.9186540736</v>
      </c>
      <c r="BS732" s="25">
        <f ca="1" t="shared" si="5452"/>
        <v>17570.5229056953</v>
      </c>
      <c r="BT732" s="25">
        <f ca="1" t="shared" si="5452"/>
        <v>18581.921219043</v>
      </c>
      <c r="BU732" s="25">
        <f ca="1" t="shared" si="5269"/>
        <v>53526.372071148</v>
      </c>
      <c r="BV732" s="27">
        <f ca="1" t="shared" si="5270"/>
        <v>7.46069965554306</v>
      </c>
    </row>
    <row r="733" ht="15" customHeight="1" spans="1:74">
      <c r="A733" s="23">
        <v>732</v>
      </c>
      <c r="B733" s="24">
        <f ca="1" t="shared" ref="B733:F733" si="5453">RAND()</f>
        <v>0.813603628125215</v>
      </c>
      <c r="C733" s="25">
        <f ca="1">IF(B733&lt;=('Ejercicio 3 - TIR'!$D$13-'Ejercicio 3 - TIR'!$C$13)/('Ejercicio 3 - TIR'!$E$13-'Ejercicio 3 - TIR'!$C$13),'Ejercicio 3 - TIR'!$C$13+SQRT(('Ejercicio 3 - TIR'!$E$13-'Ejercicio 3 - TIR'!$C$13)*('Ejercicio 3 - TIR'!$D$13-'Ejercicio 3 - TIR'!$C$13)*B733),'Ejercicio 3 - TIR'!$E$13-SQRT(('Ejercicio 3 - TIR'!$E$13-'Ejercicio 3 - TIR'!$C$13)*('Ejercicio 3 - TIR'!$E$13-'Ejercicio 3 - TIR'!$D$13)*(1-B733)))</f>
        <v>85044.2102766273</v>
      </c>
      <c r="D733" s="24">
        <f ca="1" t="shared" si="5453"/>
        <v>0.84012192664359</v>
      </c>
      <c r="E733" s="25">
        <f ca="1">IF(D733&lt;=('Ejercicio 3 - TIR'!$D$14-'Ejercicio 3 - TIR'!$C$14)/('Ejercicio 3 - TIR'!$E$14-'Ejercicio 3 - TIR'!$C$14),'Ejercicio 3 - TIR'!$C$14+SQRT(('Ejercicio 3 - TIR'!$E$14-'Ejercicio 3 - TIR'!$C$14)*('Ejercicio 3 - TIR'!$D$14-'Ejercicio 3 - TIR'!$C$14)*D733),'Ejercicio 3 - TIR'!$E$14-SQRT(('Ejercicio 3 - TIR'!$E$14-'Ejercicio 3 - TIR'!$C$14)*('Ejercicio 3 - TIR'!$E$14-'Ejercicio 3 - TIR'!$D$14)*(1-D733)))</f>
        <v>35102.8874830711</v>
      </c>
      <c r="F733" s="24">
        <f ca="1" t="shared" si="5453"/>
        <v>0.245660314132449</v>
      </c>
      <c r="G733" s="25">
        <f ca="1">IF(F733&lt;=('Ejercicio 3 - TIR'!$D$18-'Ejercicio 3 - TIR'!$C$18)/('Ejercicio 3 - TIR'!$E$18-'Ejercicio 3 - TIR'!$C$18),'Ejercicio 3 - TIR'!$C$18+SQRT(('Ejercicio 3 - TIR'!$E$18-'Ejercicio 3 - TIR'!$C$18)*('Ejercicio 3 - TIR'!$D$18-'Ejercicio 3 - TIR'!$C$18)*F733),'Ejercicio 3 - TIR'!$E$18-SQRT(('Ejercicio 3 - TIR'!$E$18-'Ejercicio 3 - TIR'!$C$18)*('Ejercicio 3 - TIR'!$E$18-'Ejercicio 3 - TIR'!$D$18)*(1-F733)))</f>
        <v>36070.3415982848</v>
      </c>
      <c r="H733" s="24">
        <f ca="1" t="shared" ref="H733:L733" si="5454">RAND()</f>
        <v>0.278803954867184</v>
      </c>
      <c r="I733" s="25">
        <f ca="1">IF(H733&lt;=('Ejercicio 3 - TIR'!$D$18-'Ejercicio 3 - TIR'!$C$18)/('Ejercicio 3 - TIR'!$E$18-'Ejercicio 3 - TIR'!$C$18),'Ejercicio 3 - TIR'!$C$18+SQRT(('Ejercicio 3 - TIR'!$E$18-'Ejercicio 3 - TIR'!$C$18)*('Ejercicio 3 - TIR'!$D$18-'Ejercicio 3 - TIR'!$C$18)*H733),'Ejercicio 3 - TIR'!$E$18-SQRT(('Ejercicio 3 - TIR'!$E$18-'Ejercicio 3 - TIR'!$C$18)*('Ejercicio 3 - TIR'!$E$18-'Ejercicio 3 - TIR'!$D$18)*(1-H733)))</f>
        <v>36466.8843526135</v>
      </c>
      <c r="J733" s="24">
        <f ca="1" t="shared" si="5454"/>
        <v>0.998259897885867</v>
      </c>
      <c r="K733" s="25">
        <f ca="1">IF(J733&lt;=('Ejercicio 3 - TIR'!$D$18-'Ejercicio 3 - TIR'!$C$18)/('Ejercicio 3 - TIR'!$E$18-'Ejercicio 3 - TIR'!$C$18),'Ejercicio 3 - TIR'!$C$18+SQRT(('Ejercicio 3 - TIR'!$E$18-'Ejercicio 3 - TIR'!$C$18)*('Ejercicio 3 - TIR'!$D$18-'Ejercicio 3 - TIR'!$C$18)*J733),'Ejercicio 3 - TIR'!$E$18-SQRT(('Ejercicio 3 - TIR'!$E$18-'Ejercicio 3 - TIR'!$C$18)*('Ejercicio 3 - TIR'!$E$18-'Ejercicio 3 - TIR'!$D$18)*(1-J733)))</f>
        <v>44638.7415626453</v>
      </c>
      <c r="L733" s="24">
        <f ca="1" t="shared" si="5454"/>
        <v>0.52141303610575</v>
      </c>
      <c r="M733" s="25">
        <f ca="1">IF(L733&lt;=('Ejercicio 3 - TIR'!$D$18-'Ejercicio 3 - TIR'!$C$18)/('Ejercicio 3 - TIR'!$E$18-'Ejercicio 3 - TIR'!$C$18),'Ejercicio 3 - TIR'!$C$18+SQRT(('Ejercicio 3 - TIR'!$E$18-'Ejercicio 3 - TIR'!$C$18)*('Ejercicio 3 - TIR'!$D$18-'Ejercicio 3 - TIR'!$C$18)*L733),'Ejercicio 3 - TIR'!$E$18-SQRT(('Ejercicio 3 - TIR'!$E$18-'Ejercicio 3 - TIR'!$C$18)*('Ejercicio 3 - TIR'!$E$18-'Ejercicio 3 - TIR'!$D$18)*(1-L733)))</f>
        <v>38843.752337999</v>
      </c>
      <c r="N733" s="24">
        <f ca="1" t="shared" ref="N733:R733" si="5455">RAND()</f>
        <v>0.783757576199852</v>
      </c>
      <c r="O733" s="25">
        <f ca="1">IF(N733&lt;=('Ejercicio 3 - TIR'!$D$18-'Ejercicio 3 - TIR'!$C$18)/('Ejercicio 3 - TIR'!$E$18-'Ejercicio 3 - TIR'!$C$18),'Ejercicio 3 - TIR'!$C$18+SQRT(('Ejercicio 3 - TIR'!$E$18-'Ejercicio 3 - TIR'!$C$18)*('Ejercicio 3 - TIR'!$D$18-'Ejercicio 3 - TIR'!$C$18)*N733),'Ejercicio 3 - TIR'!$E$18-SQRT(('Ejercicio 3 - TIR'!$E$18-'Ejercicio 3 - TIR'!$C$18)*('Ejercicio 3 - TIR'!$E$18-'Ejercicio 3 - TIR'!$D$18)*(1-N733)))</f>
        <v>40972.8196234821</v>
      </c>
      <c r="P733" s="24">
        <f ca="1" t="shared" si="5455"/>
        <v>0.924662186295344</v>
      </c>
      <c r="Q733" s="26">
        <f ca="1">IF(P733&lt;=('Ejercicio 3 - TIR'!$D$22-'Ejercicio 3 - TIR'!$C$22)/('Ejercicio 3 - TIR'!$E$22-'Ejercicio 3 - TIR'!$C$22),'Ejercicio 3 - TIR'!$C$22+SQRT(('Ejercicio 3 - TIR'!$E$22-'Ejercicio 3 - TIR'!$C$22)*('Ejercicio 3 - TIR'!$D$22-'Ejercicio 3 - TIR'!$C$22)*P733),'Ejercicio 3 - TIR'!$E$22-SQRT(('Ejercicio 3 - TIR'!$E$22-'Ejercicio 3 - TIR'!$C$22)*('Ejercicio 3 - TIR'!$E$22-'Ejercicio 3 - TIR'!$D$22)*(1-P733)))</f>
        <v>0.168354912423327</v>
      </c>
      <c r="R733" s="24">
        <f ca="1" t="shared" si="5455"/>
        <v>0.378917679342704</v>
      </c>
      <c r="S733" s="26">
        <f ca="1">IF(R733&lt;=('Ejercicio 3 - TIR'!$D$23-'Ejercicio 3 - TIR'!$C$23)/('Ejercicio 3 - TIR'!$E$23-'Ejercicio 3 - TIR'!$C$23),'Ejercicio 3 - TIR'!$C$23+SQRT(('Ejercicio 3 - TIR'!$E$23-'Ejercicio 3 - TIR'!$C$23)*('Ejercicio 3 - TIR'!$D$23-'Ejercicio 3 - TIR'!$C$23)*R733),'Ejercicio 3 - TIR'!$E$23-SQRT(('Ejercicio 3 - TIR'!$E$23-'Ejercicio 3 - TIR'!$C$23)*('Ejercicio 3 - TIR'!$E$23-'Ejercicio 3 - TIR'!$D$23)*(1-R733)))</f>
        <v>0.146116121894662</v>
      </c>
      <c r="T733" s="24">
        <f ca="1" t="shared" ref="T733:X733" si="5456">RAND()</f>
        <v>0.00869060642886854</v>
      </c>
      <c r="U733" s="26">
        <f ca="1">IF(T733&lt;=('Ejercicio 3 - TIR'!$D$24-'Ejercicio 3 - TIR'!$C$24)/('Ejercicio 3 - TIR'!$E$24-'Ejercicio 3 - TIR'!$C$24),'Ejercicio 3 - TIR'!$C$24+SQRT(('Ejercicio 3 - TIR'!$E$24-'Ejercicio 3 - TIR'!$C$24)*('Ejercicio 3 - TIR'!$D$24-'Ejercicio 3 - TIR'!$C$24)*T733),'Ejercicio 3 - TIR'!$E$24-SQRT(('Ejercicio 3 - TIR'!$E$24-'Ejercicio 3 - TIR'!$C$24)*('Ejercicio 3 - TIR'!$E$24-'Ejercicio 3 - TIR'!$D$24)*(1-T733)))</f>
        <v>0.154272033883366</v>
      </c>
      <c r="V733" s="24">
        <f ca="1" t="shared" si="5456"/>
        <v>0.51117439942886</v>
      </c>
      <c r="W733" s="26">
        <f ca="1">IF(V733&lt;=('Ejercicio 3 - TIR'!$D$25-'Ejercicio 3 - TIR'!$C$25)/('Ejercicio 3 - TIR'!$E$25-'Ejercicio 3 - TIR'!$C$25),'Ejercicio 3 - TIR'!$C$25+SQRT(('Ejercicio 3 - TIR'!$E$25-'Ejercicio 3 - TIR'!$C$25)*('Ejercicio 3 - TIR'!$D$25-'Ejercicio 3 - TIR'!$C$25)*V733),'Ejercicio 3 - TIR'!$E$25-SQRT(('Ejercicio 3 - TIR'!$E$25-'Ejercicio 3 - TIR'!$C$25)*('Ejercicio 3 - TIR'!$E$25-'Ejercicio 3 - TIR'!$D$25)*(1-V733)))</f>
        <v>0.208637098723627</v>
      </c>
      <c r="X733" s="24">
        <f ca="1" t="shared" si="5456"/>
        <v>0.189611914835523</v>
      </c>
      <c r="Y733" s="26">
        <f ca="1">IF(X733&lt;=('Ejercicio 3 - TIR'!$D$26-'Ejercicio 3 - TIR'!$C$26)/('Ejercicio 3 - TIR'!$E$26-'Ejercicio 3 - TIR'!$C$26),'Ejercicio 3 - TIR'!$C$26+SQRT(('Ejercicio 3 - TIR'!$E$26-'Ejercicio 3 - TIR'!$C$26)*('Ejercicio 3 - TIR'!$D$26-'Ejercicio 3 - TIR'!$C$26)*X733),'Ejercicio 3 - TIR'!$E$26-SQRT(('Ejercicio 3 - TIR'!$E$26-'Ejercicio 3 - TIR'!$C$26)*('Ejercicio 3 - TIR'!$E$26-'Ejercicio 3 - TIR'!$D$26)*(1-X733)))</f>
        <v>0.212626360070853</v>
      </c>
      <c r="Z733" s="24">
        <f ca="1" t="shared" si="5240"/>
        <v>1.16835491242333</v>
      </c>
      <c r="AA733" s="24">
        <f ca="1" t="shared" si="5241"/>
        <v>1.3390704012232</v>
      </c>
      <c r="AB733" s="24">
        <f ca="1" t="shared" si="5242"/>
        <v>1.54565151553292</v>
      </c>
      <c r="AC733" s="24">
        <f ca="1" t="shared" si="5243"/>
        <v>1.86813176337148</v>
      </c>
      <c r="AD733" s="24">
        <f ca="1" t="shared" si="5244"/>
        <v>2.26534582034991</v>
      </c>
      <c r="AE733" s="23">
        <f ca="1" t="shared" si="5245"/>
        <v>5909.74354801834</v>
      </c>
      <c r="AF733" s="23">
        <f ca="1" t="shared" si="5246"/>
        <v>6773.25235664679</v>
      </c>
      <c r="AG733" s="23">
        <f ca="1" t="shared" si="5247"/>
        <v>7818.17577371199</v>
      </c>
      <c r="AH733" s="23">
        <f ca="1" t="shared" si="5248"/>
        <v>9449.33728445061</v>
      </c>
      <c r="AI733" s="23">
        <f ca="1" t="shared" si="5249"/>
        <v>11458.5154763251</v>
      </c>
      <c r="AJ733" s="25">
        <f ca="1" t="shared" si="5250"/>
        <v>42142.9607991436</v>
      </c>
      <c r="AK733" s="25">
        <f ca="1" t="shared" si="5251"/>
        <v>48831.7254614143</v>
      </c>
      <c r="AL733" s="25">
        <f ca="1" t="shared" si="5252"/>
        <v>68995.938547785</v>
      </c>
      <c r="AM733" s="25">
        <f ca="1" t="shared" si="5253"/>
        <v>72565.2475511513</v>
      </c>
      <c r="AN733" s="25">
        <f ca="1" t="shared" si="5254"/>
        <v>92817.6056820058</v>
      </c>
      <c r="AO733" s="25">
        <f ca="1">C733/'Ejercicio 3 - TIR'!$D$7</f>
        <v>17008.8420553255</v>
      </c>
      <c r="AP733" s="25">
        <f ca="1" t="shared" si="5255"/>
        <v>25134.1187438181</v>
      </c>
      <c r="AQ733" s="25">
        <f ca="1" t="shared" si="5256"/>
        <v>31822.8834060888</v>
      </c>
      <c r="AR733" s="25">
        <f ca="1" t="shared" si="5257"/>
        <v>51987.0964924595</v>
      </c>
      <c r="AS733" s="25">
        <f ca="1" t="shared" si="5258"/>
        <v>55556.4054958258</v>
      </c>
      <c r="AT733" s="25">
        <f ca="1" t="shared" si="5259"/>
        <v>75808.7636266803</v>
      </c>
      <c r="AU733" s="25">
        <f ca="1">AP733*'Ejercicio 3 - TIR'!$D$5</f>
        <v>12567.0593719091</v>
      </c>
      <c r="AV733" s="25">
        <f ca="1">AQ733*'Ejercicio 3 - TIR'!$D$5</f>
        <v>15911.4417030444</v>
      </c>
      <c r="AW733" s="25">
        <f ca="1">AR733*'Ejercicio 3 - TIR'!$D$5</f>
        <v>25993.5482462298</v>
      </c>
      <c r="AX733" s="25">
        <f ca="1">AS733*'Ejercicio 3 - TIR'!$D$5</f>
        <v>27778.2027479129</v>
      </c>
      <c r="AY733" s="25">
        <f ca="1">AT733*'Ejercicio 3 - TIR'!$D$5</f>
        <v>37904.3818133402</v>
      </c>
      <c r="AZ733" s="25">
        <f ca="1" t="shared" ref="AZ733:BD733" si="5457">AJ733-AU733-AE733</f>
        <v>23666.1578792162</v>
      </c>
      <c r="BA733" s="25">
        <f ca="1" t="shared" si="5457"/>
        <v>26147.0314017231</v>
      </c>
      <c r="BB733" s="25">
        <f ca="1" t="shared" si="5457"/>
        <v>35184.2145278432</v>
      </c>
      <c r="BC733" s="25">
        <f ca="1" t="shared" si="5457"/>
        <v>35337.7075187878</v>
      </c>
      <c r="BD733" s="25">
        <f ca="1" t="shared" si="5457"/>
        <v>43454.7083923405</v>
      </c>
      <c r="BE733" s="25">
        <f ca="1" t="shared" ref="BE733:BI733" si="5458">AZ733/Z733</f>
        <v>20255.9664255867</v>
      </c>
      <c r="BF733" s="25">
        <f ca="1" t="shared" si="5458"/>
        <v>19526.2559592375</v>
      </c>
      <c r="BG733" s="25">
        <f ca="1" t="shared" si="5458"/>
        <v>22763.3552416323</v>
      </c>
      <c r="BH733" s="25">
        <f ca="1" t="shared" si="5458"/>
        <v>18916.0680267073</v>
      </c>
      <c r="BI733" s="25">
        <f ca="1" t="shared" si="5458"/>
        <v>19182.3729525007</v>
      </c>
      <c r="BJ733" s="25">
        <f ca="1" t="shared" si="5262"/>
        <v>79520.1794419883</v>
      </c>
      <c r="BK733" s="25">
        <f ca="1" t="shared" si="5263"/>
        <v>38530.9092590233</v>
      </c>
      <c r="BL733" s="25">
        <f ca="1" t="shared" si="5264"/>
        <v>118051.088701012</v>
      </c>
      <c r="BM733" s="25">
        <f ca="1">BK733*'Ejercicio 3 - TIR'!$D$5</f>
        <v>19265.4546295116</v>
      </c>
      <c r="BN733" s="25">
        <f ca="1" t="shared" si="5265"/>
        <v>98785.6340714999</v>
      </c>
      <c r="BO733" s="25">
        <f ca="1" t="shared" si="5266"/>
        <v>43607.3085107339</v>
      </c>
      <c r="BP733" s="25">
        <f ca="1" t="shared" si="5267"/>
        <v>-120147.097759698</v>
      </c>
      <c r="BQ733" s="25">
        <f ca="1" t="shared" ref="BQ733:BT733" si="5459">BE733</f>
        <v>20255.9664255867</v>
      </c>
      <c r="BR733" s="25">
        <f ca="1" t="shared" si="5459"/>
        <v>19526.2559592375</v>
      </c>
      <c r="BS733" s="25">
        <f ca="1" t="shared" si="5459"/>
        <v>22763.3552416323</v>
      </c>
      <c r="BT733" s="25">
        <f ca="1" t="shared" si="5459"/>
        <v>18916.0680267073</v>
      </c>
      <c r="BU733" s="25">
        <f ca="1" t="shared" si="5269"/>
        <v>62789.6814632345</v>
      </c>
      <c r="BV733" s="27">
        <f ca="1" t="shared" si="5270"/>
        <v>5.32070105766074</v>
      </c>
    </row>
    <row r="734" ht="15" customHeight="1" spans="1:74">
      <c r="A734" s="23">
        <v>733</v>
      </c>
      <c r="B734" s="24">
        <f ca="1" t="shared" ref="B734:F734" si="5460">RAND()</f>
        <v>0.0120902922835808</v>
      </c>
      <c r="C734" s="25">
        <f ca="1">IF(B734&lt;=('Ejercicio 3 - TIR'!$D$13-'Ejercicio 3 - TIR'!$C$13)/('Ejercicio 3 - TIR'!$E$13-'Ejercicio 3 - TIR'!$C$13),'Ejercicio 3 - TIR'!$C$13+SQRT(('Ejercicio 3 - TIR'!$E$13-'Ejercicio 3 - TIR'!$C$13)*('Ejercicio 3 - TIR'!$D$13-'Ejercicio 3 - TIR'!$C$13)*B734),'Ejercicio 3 - TIR'!$E$13-SQRT(('Ejercicio 3 - TIR'!$E$13-'Ejercicio 3 - TIR'!$C$13)*('Ejercicio 3 - TIR'!$E$13-'Ejercicio 3 - TIR'!$D$13)*(1-B734)))</f>
        <v>62199.1173032452</v>
      </c>
      <c r="D734" s="24">
        <f ca="1" t="shared" si="5460"/>
        <v>0.292889524752326</v>
      </c>
      <c r="E734" s="25">
        <f ca="1">IF(D734&lt;=('Ejercicio 3 - TIR'!$D$14-'Ejercicio 3 - TIR'!$C$14)/('Ejercicio 3 - TIR'!$E$14-'Ejercicio 3 - TIR'!$C$14),'Ejercicio 3 - TIR'!$C$14+SQRT(('Ejercicio 3 - TIR'!$E$14-'Ejercicio 3 - TIR'!$C$14)*('Ejercicio 3 - TIR'!$D$14-'Ejercicio 3 - TIR'!$C$14)*D734),'Ejercicio 3 - TIR'!$E$14-SQRT(('Ejercicio 3 - TIR'!$E$14-'Ejercicio 3 - TIR'!$C$14)*('Ejercicio 3 - TIR'!$E$14-'Ejercicio 3 - TIR'!$D$14)*(1-D734)))</f>
        <v>29686.8661551643</v>
      </c>
      <c r="F734" s="24">
        <f ca="1" t="shared" si="5460"/>
        <v>0.681482912804426</v>
      </c>
      <c r="G734" s="25">
        <f ca="1">IF(F734&lt;=('Ejercicio 3 - TIR'!$D$18-'Ejercicio 3 - TIR'!$C$18)/('Ejercicio 3 - TIR'!$E$18-'Ejercicio 3 - TIR'!$C$18),'Ejercicio 3 - TIR'!$C$18+SQRT(('Ejercicio 3 - TIR'!$E$18-'Ejercicio 3 - TIR'!$C$18)*('Ejercicio 3 - TIR'!$D$18-'Ejercicio 3 - TIR'!$C$18)*F734),'Ejercicio 3 - TIR'!$E$18-SQRT(('Ejercicio 3 - TIR'!$E$18-'Ejercicio 3 - TIR'!$C$18)*('Ejercicio 3 - TIR'!$E$18-'Ejercicio 3 - TIR'!$D$18)*(1-F734)))</f>
        <v>40112.3848822081</v>
      </c>
      <c r="H734" s="24">
        <f ca="1" t="shared" ref="H734:L734" si="5461">RAND()</f>
        <v>0.934013836083723</v>
      </c>
      <c r="I734" s="25">
        <f ca="1">IF(H734&lt;=('Ejercicio 3 - TIR'!$D$18-'Ejercicio 3 - TIR'!$C$18)/('Ejercicio 3 - TIR'!$E$18-'Ejercicio 3 - TIR'!$C$18),'Ejercicio 3 - TIR'!$C$18+SQRT(('Ejercicio 3 - TIR'!$E$18-'Ejercicio 3 - TIR'!$C$18)*('Ejercicio 3 - TIR'!$D$18-'Ejercicio 3 - TIR'!$C$18)*H734),'Ejercicio 3 - TIR'!$E$18-SQRT(('Ejercicio 3 - TIR'!$E$18-'Ejercicio 3 - TIR'!$C$18)*('Ejercicio 3 - TIR'!$E$18-'Ejercicio 3 - TIR'!$D$18)*(1-H734)))</f>
        <v>42775.3736732384</v>
      </c>
      <c r="J734" s="24">
        <f ca="1" t="shared" si="5461"/>
        <v>0.801318722147635</v>
      </c>
      <c r="K734" s="25">
        <f ca="1">IF(J734&lt;=('Ejercicio 3 - TIR'!$D$18-'Ejercicio 3 - TIR'!$C$18)/('Ejercicio 3 - TIR'!$E$18-'Ejercicio 3 - TIR'!$C$18),'Ejercicio 3 - TIR'!$C$18+SQRT(('Ejercicio 3 - TIR'!$E$18-'Ejercicio 3 - TIR'!$C$18)*('Ejercicio 3 - TIR'!$D$18-'Ejercicio 3 - TIR'!$C$18)*J734),'Ejercicio 3 - TIR'!$E$18-SQRT(('Ejercicio 3 - TIR'!$E$18-'Ejercicio 3 - TIR'!$C$18)*('Ejercicio 3 - TIR'!$E$18-'Ejercicio 3 - TIR'!$D$18)*(1-J734)))</f>
        <v>41139.8062433438</v>
      </c>
      <c r="L734" s="24">
        <f ca="1" t="shared" si="5461"/>
        <v>0.363805971224539</v>
      </c>
      <c r="M734" s="25">
        <f ca="1">IF(L734&lt;=('Ejercicio 3 - TIR'!$D$18-'Ejercicio 3 - TIR'!$C$18)/('Ejercicio 3 - TIR'!$E$18-'Ejercicio 3 - TIR'!$C$18),'Ejercicio 3 - TIR'!$C$18+SQRT(('Ejercicio 3 - TIR'!$E$18-'Ejercicio 3 - TIR'!$C$18)*('Ejercicio 3 - TIR'!$D$18-'Ejercicio 3 - TIR'!$C$18)*L734),'Ejercicio 3 - TIR'!$E$18-SQRT(('Ejercicio 3 - TIR'!$E$18-'Ejercicio 3 - TIR'!$C$18)*('Ejercicio 3 - TIR'!$E$18-'Ejercicio 3 - TIR'!$D$18)*(1-L734)))</f>
        <v>37387.2116311691</v>
      </c>
      <c r="N734" s="24">
        <f ca="1" t="shared" ref="N734:R734" si="5462">RAND()</f>
        <v>0.970992511002284</v>
      </c>
      <c r="O734" s="25">
        <f ca="1">IF(N734&lt;=('Ejercicio 3 - TIR'!$D$18-'Ejercicio 3 - TIR'!$C$18)/('Ejercicio 3 - TIR'!$E$18-'Ejercicio 3 - TIR'!$C$18),'Ejercicio 3 - TIR'!$C$18+SQRT(('Ejercicio 3 - TIR'!$E$18-'Ejercicio 3 - TIR'!$C$18)*('Ejercicio 3 - TIR'!$D$18-'Ejercicio 3 - TIR'!$C$18)*N734),'Ejercicio 3 - TIR'!$E$18-SQRT(('Ejercicio 3 - TIR'!$E$18-'Ejercicio 3 - TIR'!$C$18)*('Ejercicio 3 - TIR'!$E$18-'Ejercicio 3 - TIR'!$D$18)*(1-N734)))</f>
        <v>43525.021466316</v>
      </c>
      <c r="P734" s="24">
        <f ca="1" t="shared" si="5462"/>
        <v>0.192667137765634</v>
      </c>
      <c r="Q734" s="26">
        <f ca="1">IF(P734&lt;=('Ejercicio 3 - TIR'!$D$22-'Ejercicio 3 - TIR'!$C$22)/('Ejercicio 3 - TIR'!$E$22-'Ejercicio 3 - TIR'!$C$22),'Ejercicio 3 - TIR'!$C$22+SQRT(('Ejercicio 3 - TIR'!$E$22-'Ejercicio 3 - TIR'!$C$22)*('Ejercicio 3 - TIR'!$D$22-'Ejercicio 3 - TIR'!$C$22)*P734),'Ejercicio 3 - TIR'!$E$22-SQRT(('Ejercicio 3 - TIR'!$E$22-'Ejercicio 3 - TIR'!$C$22)*('Ejercicio 3 - TIR'!$E$22-'Ejercicio 3 - TIR'!$D$22)*(1-P734)))</f>
        <v>0.13862258972265</v>
      </c>
      <c r="R734" s="24">
        <f ca="1" t="shared" si="5462"/>
        <v>0.473607333087993</v>
      </c>
      <c r="S734" s="26">
        <f ca="1">IF(R734&lt;=('Ejercicio 3 - TIR'!$D$23-'Ejercicio 3 - TIR'!$C$23)/('Ejercicio 3 - TIR'!$E$23-'Ejercicio 3 - TIR'!$C$23),'Ejercicio 3 - TIR'!$C$23+SQRT(('Ejercicio 3 - TIR'!$E$23-'Ejercicio 3 - TIR'!$C$23)*('Ejercicio 3 - TIR'!$D$23-'Ejercicio 3 - TIR'!$C$23)*R734),'Ejercicio 3 - TIR'!$E$23-SQRT(('Ejercicio 3 - TIR'!$E$23-'Ejercicio 3 - TIR'!$C$23)*('Ejercicio 3 - TIR'!$E$23-'Ejercicio 3 - TIR'!$D$23)*(1-R734)))</f>
        <v>0.149197486185601</v>
      </c>
      <c r="T734" s="24">
        <f ca="1" t="shared" ref="T734:X734" si="5463">RAND()</f>
        <v>0.357008027904443</v>
      </c>
      <c r="U734" s="26">
        <f ca="1">IF(T734&lt;=('Ejercicio 3 - TIR'!$D$24-'Ejercicio 3 - TIR'!$C$24)/('Ejercicio 3 - TIR'!$E$24-'Ejercicio 3 - TIR'!$C$24),'Ejercicio 3 - TIR'!$C$24+SQRT(('Ejercicio 3 - TIR'!$E$24-'Ejercicio 3 - TIR'!$C$24)*('Ejercicio 3 - TIR'!$D$24-'Ejercicio 3 - TIR'!$C$24)*T734),'Ejercicio 3 - TIR'!$E$24-SQRT(('Ejercicio 3 - TIR'!$E$24-'Ejercicio 3 - TIR'!$C$24)*('Ejercicio 3 - TIR'!$E$24-'Ejercicio 3 - TIR'!$D$24)*(1-T734)))</f>
        <v>0.177380957956203</v>
      </c>
      <c r="V734" s="24">
        <f ca="1" t="shared" si="5463"/>
        <v>0.315466863154576</v>
      </c>
      <c r="W734" s="26">
        <f ca="1">IF(V734&lt;=('Ejercicio 3 - TIR'!$D$25-'Ejercicio 3 - TIR'!$C$25)/('Ejercicio 3 - TIR'!$E$25-'Ejercicio 3 - TIR'!$C$25),'Ejercicio 3 - TIR'!$C$25+SQRT(('Ejercicio 3 - TIR'!$E$25-'Ejercicio 3 - TIR'!$C$25)*('Ejercicio 3 - TIR'!$D$25-'Ejercicio 3 - TIR'!$C$25)*V734),'Ejercicio 3 - TIR'!$E$25-SQRT(('Ejercicio 3 - TIR'!$E$25-'Ejercicio 3 - TIR'!$C$25)*('Ejercicio 3 - TIR'!$E$25-'Ejercicio 3 - TIR'!$D$25)*(1-V734)))</f>
        <v>0.201052416004883</v>
      </c>
      <c r="X734" s="24">
        <f ca="1" t="shared" si="5463"/>
        <v>0.771748488618876</v>
      </c>
      <c r="Y734" s="26">
        <f ca="1">IF(X734&lt;=('Ejercicio 3 - TIR'!$D$26-'Ejercicio 3 - TIR'!$C$26)/('Ejercicio 3 - TIR'!$E$26-'Ejercicio 3 - TIR'!$C$26),'Ejercicio 3 - TIR'!$C$26+SQRT(('Ejercicio 3 - TIR'!$E$26-'Ejercicio 3 - TIR'!$C$26)*('Ejercicio 3 - TIR'!$D$26-'Ejercicio 3 - TIR'!$C$26)*X734),'Ejercicio 3 - TIR'!$E$26-SQRT(('Ejercicio 3 - TIR'!$E$26-'Ejercicio 3 - TIR'!$C$26)*('Ejercicio 3 - TIR'!$E$26-'Ejercicio 3 - TIR'!$D$26)*(1-X734)))</f>
        <v>0.2448921923006</v>
      </c>
      <c r="Z734" s="24">
        <f ca="1" t="shared" si="5240"/>
        <v>1.13862258972265</v>
      </c>
      <c r="AA734" s="24">
        <f ca="1" t="shared" si="5241"/>
        <v>1.30850221782341</v>
      </c>
      <c r="AB734" s="24">
        <f ca="1" t="shared" si="5242"/>
        <v>1.54060559470874</v>
      </c>
      <c r="AC734" s="24">
        <f ca="1" t="shared" si="5243"/>
        <v>1.85034807163557</v>
      </c>
      <c r="AD734" s="24">
        <f ca="1" t="shared" si="5244"/>
        <v>2.3034838674176</v>
      </c>
      <c r="AE734" s="23">
        <f ca="1" t="shared" si="5245"/>
        <v>4115.27026717856</v>
      </c>
      <c r="AF734" s="23">
        <f ca="1" t="shared" si="5246"/>
        <v>4729.25824601594</v>
      </c>
      <c r="AG734" s="23">
        <f ca="1" t="shared" si="5247"/>
        <v>5568.13860411652</v>
      </c>
      <c r="AH734" s="23">
        <f ca="1" t="shared" si="5248"/>
        <v>6687.62632312421</v>
      </c>
      <c r="AI734" s="23">
        <f ca="1" t="shared" si="5249"/>
        <v>8325.37379468129</v>
      </c>
      <c r="AJ734" s="25">
        <f ca="1" t="shared" si="5250"/>
        <v>45672.8675545314</v>
      </c>
      <c r="AK734" s="25">
        <f ca="1" t="shared" si="5251"/>
        <v>55971.6713196575</v>
      </c>
      <c r="AL734" s="25">
        <f ca="1" t="shared" si="5252"/>
        <v>63380.215663729</v>
      </c>
      <c r="AM734" s="25">
        <f ca="1" t="shared" si="5253"/>
        <v>69179.3549455649</v>
      </c>
      <c r="AN734" s="25">
        <f ca="1" t="shared" si="5254"/>
        <v>100259.184776663</v>
      </c>
      <c r="AO734" s="25">
        <f ca="1">C734/'Ejercicio 3 - TIR'!$D$7</f>
        <v>12439.823460649</v>
      </c>
      <c r="AP734" s="25">
        <f ca="1" t="shared" si="5255"/>
        <v>33233.0440938824</v>
      </c>
      <c r="AQ734" s="25">
        <f ca="1" t="shared" si="5256"/>
        <v>43531.8478590085</v>
      </c>
      <c r="AR734" s="25">
        <f ca="1" t="shared" si="5257"/>
        <v>50940.39220308</v>
      </c>
      <c r="AS734" s="25">
        <f ca="1" t="shared" si="5258"/>
        <v>56739.5314849159</v>
      </c>
      <c r="AT734" s="25">
        <f ca="1" t="shared" si="5259"/>
        <v>87819.3613160143</v>
      </c>
      <c r="AU734" s="25">
        <f ca="1">AP734*'Ejercicio 3 - TIR'!$D$5</f>
        <v>16616.5220469412</v>
      </c>
      <c r="AV734" s="25">
        <f ca="1">AQ734*'Ejercicio 3 - TIR'!$D$5</f>
        <v>21765.9239295042</v>
      </c>
      <c r="AW734" s="25">
        <f ca="1">AR734*'Ejercicio 3 - TIR'!$D$5</f>
        <v>25470.19610154</v>
      </c>
      <c r="AX734" s="25">
        <f ca="1">AS734*'Ejercicio 3 - TIR'!$D$5</f>
        <v>28369.7657424579</v>
      </c>
      <c r="AY734" s="25">
        <f ca="1">AT734*'Ejercicio 3 - TIR'!$D$5</f>
        <v>43909.6806580072</v>
      </c>
      <c r="AZ734" s="25">
        <f ca="1" t="shared" ref="AZ734:BD734" si="5464">AJ734-AU734-AE734</f>
        <v>24941.0752404117</v>
      </c>
      <c r="BA734" s="25">
        <f ca="1" t="shared" si="5464"/>
        <v>29476.4891441373</v>
      </c>
      <c r="BB734" s="25">
        <f ca="1" t="shared" si="5464"/>
        <v>32341.8809580725</v>
      </c>
      <c r="BC734" s="25">
        <f ca="1" t="shared" si="5464"/>
        <v>34121.9628799828</v>
      </c>
      <c r="BD734" s="25">
        <f ca="1" t="shared" si="5464"/>
        <v>48024.1303239749</v>
      </c>
      <c r="BE734" s="25">
        <f ca="1" t="shared" ref="BE734:BI734" si="5465">AZ734/Z734</f>
        <v>21904.6025131883</v>
      </c>
      <c r="BF734" s="25">
        <f ca="1" t="shared" si="5465"/>
        <v>22526.8927653552</v>
      </c>
      <c r="BG734" s="25">
        <f ca="1" t="shared" si="5465"/>
        <v>20992.9660577319</v>
      </c>
      <c r="BH734" s="25">
        <f ca="1" t="shared" si="5465"/>
        <v>18440.8346748628</v>
      </c>
      <c r="BI734" s="25">
        <f ca="1" t="shared" si="5465"/>
        <v>20848.4769540905</v>
      </c>
      <c r="BJ734" s="25">
        <f ca="1" t="shared" si="5262"/>
        <v>68383.2172626063</v>
      </c>
      <c r="BK734" s="25">
        <f ca="1" t="shared" si="5263"/>
        <v>28654.932655128</v>
      </c>
      <c r="BL734" s="25">
        <f ca="1" t="shared" si="5264"/>
        <v>97038.1499177343</v>
      </c>
      <c r="BM734" s="25">
        <f ca="1">BK734*'Ejercicio 3 - TIR'!$D$5</f>
        <v>14327.466327564</v>
      </c>
      <c r="BN734" s="25">
        <f ca="1" t="shared" si="5265"/>
        <v>82710.6835901703</v>
      </c>
      <c r="BO734" s="25">
        <f ca="1" t="shared" si="5266"/>
        <v>35906.7778854888</v>
      </c>
      <c r="BP734" s="25">
        <f ca="1" t="shared" si="5267"/>
        <v>-91885.9834584095</v>
      </c>
      <c r="BQ734" s="25">
        <f ca="1" t="shared" ref="BQ734:BT734" si="5466">BE734</f>
        <v>21904.6025131883</v>
      </c>
      <c r="BR734" s="25">
        <f ca="1" t="shared" si="5466"/>
        <v>22526.8927653552</v>
      </c>
      <c r="BS734" s="25">
        <f ca="1" t="shared" si="5466"/>
        <v>20992.9660577319</v>
      </c>
      <c r="BT734" s="25">
        <f ca="1" t="shared" si="5466"/>
        <v>18440.8346748628</v>
      </c>
      <c r="BU734" s="25">
        <f ca="1" t="shared" si="5269"/>
        <v>56755.2548395793</v>
      </c>
      <c r="BV734" s="27">
        <f ca="1" t="shared" si="5270"/>
        <v>13.6955668771428</v>
      </c>
    </row>
    <row r="735" ht="15" customHeight="1" spans="1:74">
      <c r="A735" s="23">
        <v>734</v>
      </c>
      <c r="B735" s="24">
        <f ca="1" t="shared" ref="B735:F735" si="5467">RAND()</f>
        <v>0.284869186092924</v>
      </c>
      <c r="C735" s="25">
        <f ca="1">IF(B735&lt;=('Ejercicio 3 - TIR'!$D$13-'Ejercicio 3 - TIR'!$C$13)/('Ejercicio 3 - TIR'!$E$13-'Ejercicio 3 - TIR'!$C$13),'Ejercicio 3 - TIR'!$C$13+SQRT(('Ejercicio 3 - TIR'!$E$13-'Ejercicio 3 - TIR'!$C$13)*('Ejercicio 3 - TIR'!$D$13-'Ejercicio 3 - TIR'!$C$13)*B735),'Ejercicio 3 - TIR'!$E$13-SQRT(('Ejercicio 3 - TIR'!$E$13-'Ejercicio 3 - TIR'!$C$13)*('Ejercicio 3 - TIR'!$E$13-'Ejercicio 3 - TIR'!$D$13)*(1-B735)))</f>
        <v>70705.6835429039</v>
      </c>
      <c r="D735" s="24">
        <f ca="1" t="shared" si="5467"/>
        <v>0.0570723016565999</v>
      </c>
      <c r="E735" s="25">
        <f ca="1">IF(D735&lt;=('Ejercicio 3 - TIR'!$D$14-'Ejercicio 3 - TIR'!$C$14)/('Ejercicio 3 - TIR'!$E$14-'Ejercicio 3 - TIR'!$C$14),'Ejercicio 3 - TIR'!$C$14+SQRT(('Ejercicio 3 - TIR'!$E$14-'Ejercicio 3 - TIR'!$C$14)*('Ejercicio 3 - TIR'!$D$14-'Ejercicio 3 - TIR'!$C$14)*D735),'Ejercicio 3 - TIR'!$E$14-SQRT(('Ejercicio 3 - TIR'!$E$14-'Ejercicio 3 - TIR'!$C$14)*('Ejercicio 3 - TIR'!$E$14-'Ejercicio 3 - TIR'!$D$14)*(1-D735)))</f>
        <v>27068.9182256061</v>
      </c>
      <c r="F735" s="24">
        <f ca="1" t="shared" si="5467"/>
        <v>0.686068462367236</v>
      </c>
      <c r="G735" s="25">
        <f ca="1">IF(F735&lt;=('Ejercicio 3 - TIR'!$D$18-'Ejercicio 3 - TIR'!$C$18)/('Ejercicio 3 - TIR'!$E$18-'Ejercicio 3 - TIR'!$C$18),'Ejercicio 3 - TIR'!$C$18+SQRT(('Ejercicio 3 - TIR'!$E$18-'Ejercicio 3 - TIR'!$C$18)*('Ejercicio 3 - TIR'!$D$18-'Ejercicio 3 - TIR'!$C$18)*F735),'Ejercicio 3 - TIR'!$E$18-SQRT(('Ejercicio 3 - TIR'!$E$18-'Ejercicio 3 - TIR'!$C$18)*('Ejercicio 3 - TIR'!$E$18-'Ejercicio 3 - TIR'!$D$18)*(1-F735)))</f>
        <v>40147.6948444623</v>
      </c>
      <c r="H735" s="24">
        <f ca="1" t="shared" ref="H735:L735" si="5468">RAND()</f>
        <v>0.913325422784079</v>
      </c>
      <c r="I735" s="25">
        <f ca="1">IF(H735&lt;=('Ejercicio 3 - TIR'!$D$18-'Ejercicio 3 - TIR'!$C$18)/('Ejercicio 3 - TIR'!$E$18-'Ejercicio 3 - TIR'!$C$18),'Ejercicio 3 - TIR'!$C$18+SQRT(('Ejercicio 3 - TIR'!$E$18-'Ejercicio 3 - TIR'!$C$18)*('Ejercicio 3 - TIR'!$D$18-'Ejercicio 3 - TIR'!$C$18)*H735),'Ejercicio 3 - TIR'!$E$18-SQRT(('Ejercicio 3 - TIR'!$E$18-'Ejercicio 3 - TIR'!$C$18)*('Ejercicio 3 - TIR'!$E$18-'Ejercicio 3 - TIR'!$D$18)*(1-H735)))</f>
        <v>42450.3738918826</v>
      </c>
      <c r="J735" s="24">
        <f ca="1" t="shared" si="5468"/>
        <v>0.675225764055848</v>
      </c>
      <c r="K735" s="25">
        <f ca="1">IF(J735&lt;=('Ejercicio 3 - TIR'!$D$18-'Ejercicio 3 - TIR'!$C$18)/('Ejercicio 3 - TIR'!$E$18-'Ejercicio 3 - TIR'!$C$18),'Ejercicio 3 - TIR'!$C$18+SQRT(('Ejercicio 3 - TIR'!$E$18-'Ejercicio 3 - TIR'!$C$18)*('Ejercicio 3 - TIR'!$D$18-'Ejercicio 3 - TIR'!$C$18)*J735),'Ejercicio 3 - TIR'!$E$18-SQRT(('Ejercicio 3 - TIR'!$E$18-'Ejercicio 3 - TIR'!$C$18)*('Ejercicio 3 - TIR'!$E$18-'Ejercicio 3 - TIR'!$D$18)*(1-J735)))</f>
        <v>40064.6106844737</v>
      </c>
      <c r="L735" s="24">
        <f ca="1" t="shared" si="5468"/>
        <v>0.857051388671761</v>
      </c>
      <c r="M735" s="25">
        <f ca="1">IF(L735&lt;=('Ejercicio 3 - TIR'!$D$18-'Ejercicio 3 - TIR'!$C$18)/('Ejercicio 3 - TIR'!$E$18-'Ejercicio 3 - TIR'!$C$18),'Ejercicio 3 - TIR'!$C$18+SQRT(('Ejercicio 3 - TIR'!$E$18-'Ejercicio 3 - TIR'!$C$18)*('Ejercicio 3 - TIR'!$D$18-'Ejercicio 3 - TIR'!$C$18)*L735),'Ejercicio 3 - TIR'!$E$18-SQRT(('Ejercicio 3 - TIR'!$E$18-'Ejercicio 3 - TIR'!$C$18)*('Ejercicio 3 - TIR'!$E$18-'Ejercicio 3 - TIR'!$D$18)*(1-L735)))</f>
        <v>41725.6839111628</v>
      </c>
      <c r="N735" s="24">
        <f ca="1" t="shared" ref="N735:R735" si="5469">RAND()</f>
        <v>0.850362401199857</v>
      </c>
      <c r="O735" s="25">
        <f ca="1">IF(N735&lt;=('Ejercicio 3 - TIR'!$D$18-'Ejercicio 3 - TIR'!$C$18)/('Ejercicio 3 - TIR'!$E$18-'Ejercicio 3 - TIR'!$C$18),'Ejercicio 3 - TIR'!$C$18+SQRT(('Ejercicio 3 - TIR'!$E$18-'Ejercicio 3 - TIR'!$C$18)*('Ejercicio 3 - TIR'!$D$18-'Ejercicio 3 - TIR'!$C$18)*N735),'Ejercicio 3 - TIR'!$E$18-SQRT(('Ejercicio 3 - TIR'!$E$18-'Ejercicio 3 - TIR'!$C$18)*('Ejercicio 3 - TIR'!$E$18-'Ejercicio 3 - TIR'!$D$18)*(1-N735)))</f>
        <v>41649.9522525775</v>
      </c>
      <c r="P735" s="24">
        <f ca="1" t="shared" si="5469"/>
        <v>0.652356999565807</v>
      </c>
      <c r="Q735" s="26">
        <f ca="1">IF(P735&lt;=('Ejercicio 3 - TIR'!$D$22-'Ejercicio 3 - TIR'!$C$22)/('Ejercicio 3 - TIR'!$E$22-'Ejercicio 3 - TIR'!$C$22),'Ejercicio 3 - TIR'!$C$22+SQRT(('Ejercicio 3 - TIR'!$E$22-'Ejercicio 3 - TIR'!$C$22)*('Ejercicio 3 - TIR'!$D$22-'Ejercicio 3 - TIR'!$C$22)*P735),'Ejercicio 3 - TIR'!$E$22-SQRT(('Ejercicio 3 - TIR'!$E$22-'Ejercicio 3 - TIR'!$C$22)*('Ejercicio 3 - TIR'!$E$22-'Ejercicio 3 - TIR'!$D$22)*(1-P735)))</f>
        <v>0.154984856570838</v>
      </c>
      <c r="R735" s="24">
        <f ca="1" t="shared" si="5469"/>
        <v>0.0765747885984736</v>
      </c>
      <c r="S735" s="26">
        <f ca="1">IF(R735&lt;=('Ejercicio 3 - TIR'!$D$23-'Ejercicio 3 - TIR'!$C$23)/('Ejercicio 3 - TIR'!$E$23-'Ejercicio 3 - TIR'!$C$23),'Ejercicio 3 - TIR'!$C$23+SQRT(('Ejercicio 3 - TIR'!$E$23-'Ejercicio 3 - TIR'!$C$23)*('Ejercicio 3 - TIR'!$D$23-'Ejercicio 3 - TIR'!$C$23)*R735),'Ejercicio 3 - TIR'!$E$23-SQRT(('Ejercicio 3 - TIR'!$E$23-'Ejercicio 3 - TIR'!$C$23)*('Ejercicio 3 - TIR'!$E$23-'Ejercicio 3 - TIR'!$D$23)*(1-R735)))</f>
        <v>0.131740298951784</v>
      </c>
      <c r="T735" s="24">
        <f ca="1" t="shared" ref="T735:X735" si="5470">RAND()</f>
        <v>0.238235386779194</v>
      </c>
      <c r="U735" s="26">
        <f ca="1">IF(T735&lt;=('Ejercicio 3 - TIR'!$D$24-'Ejercicio 3 - TIR'!$C$24)/('Ejercicio 3 - TIR'!$E$24-'Ejercicio 3 - TIR'!$C$24),'Ejercicio 3 - TIR'!$C$24+SQRT(('Ejercicio 3 - TIR'!$E$24-'Ejercicio 3 - TIR'!$C$24)*('Ejercicio 3 - TIR'!$D$24-'Ejercicio 3 - TIR'!$C$24)*T735),'Ejercicio 3 - TIR'!$E$24-SQRT(('Ejercicio 3 - TIR'!$E$24-'Ejercicio 3 - TIR'!$C$24)*('Ejercicio 3 - TIR'!$E$24-'Ejercicio 3 - TIR'!$D$24)*(1-T735)))</f>
        <v>0.172367259828515</v>
      </c>
      <c r="V735" s="24">
        <f ca="1" t="shared" si="5470"/>
        <v>0.362280582524184</v>
      </c>
      <c r="W735" s="26">
        <f ca="1">IF(V735&lt;=('Ejercicio 3 - TIR'!$D$25-'Ejercicio 3 - TIR'!$C$25)/('Ejercicio 3 - TIR'!$E$25-'Ejercicio 3 - TIR'!$C$25),'Ejercicio 3 - TIR'!$C$25+SQRT(('Ejercicio 3 - TIR'!$E$25-'Ejercicio 3 - TIR'!$C$25)*('Ejercicio 3 - TIR'!$D$25-'Ejercicio 3 - TIR'!$C$25)*V735),'Ejercicio 3 - TIR'!$E$25-SQRT(('Ejercicio 3 - TIR'!$E$25-'Ejercicio 3 - TIR'!$C$25)*('Ejercicio 3 - TIR'!$E$25-'Ejercicio 3 - TIR'!$D$25)*(1-V735)))</f>
        <v>0.202755762667121</v>
      </c>
      <c r="X735" s="24">
        <f ca="1" t="shared" si="5470"/>
        <v>0.318255007531894</v>
      </c>
      <c r="Y735" s="26">
        <f ca="1">IF(X735&lt;=('Ejercicio 3 - TIR'!$D$26-'Ejercicio 3 - TIR'!$C$26)/('Ejercicio 3 - TIR'!$E$26-'Ejercicio 3 - TIR'!$C$26),'Ejercicio 3 - TIR'!$C$26+SQRT(('Ejercicio 3 - TIR'!$E$26-'Ejercicio 3 - TIR'!$C$26)*('Ejercicio 3 - TIR'!$D$26-'Ejercicio 3 - TIR'!$C$26)*X735),'Ejercicio 3 - TIR'!$E$26-SQRT(('Ejercicio 3 - TIR'!$E$26-'Ejercicio 3 - TIR'!$C$26)*('Ejercicio 3 - TIR'!$E$26-'Ejercicio 3 - TIR'!$D$26)*(1-X735)))</f>
        <v>0.219313623459684</v>
      </c>
      <c r="Z735" s="24">
        <f ca="1" t="shared" si="5240"/>
        <v>1.15498485657084</v>
      </c>
      <c r="AA735" s="24">
        <f ca="1" t="shared" si="5241"/>
        <v>1.30714290686026</v>
      </c>
      <c r="AB735" s="24">
        <f ca="1" t="shared" si="5242"/>
        <v>1.53245154792005</v>
      </c>
      <c r="AC735" s="24">
        <f ca="1" t="shared" si="5243"/>
        <v>1.84316493026899</v>
      </c>
      <c r="AD735" s="24">
        <f ca="1" t="shared" si="5244"/>
        <v>2.24739610976009</v>
      </c>
      <c r="AE735" s="23">
        <f ca="1" t="shared" si="5245"/>
        <v>4195.2724087233</v>
      </c>
      <c r="AF735" s="23">
        <f ca="1" t="shared" si="5246"/>
        <v>4747.95885003268</v>
      </c>
      <c r="AG735" s="23">
        <f ca="1" t="shared" si="5247"/>
        <v>5566.35150679136</v>
      </c>
      <c r="AH735" s="23">
        <f ca="1" t="shared" si="5248"/>
        <v>6694.96135182412</v>
      </c>
      <c r="AI735" s="23">
        <f ca="1" t="shared" si="5249"/>
        <v>8163.25758481521</v>
      </c>
      <c r="AJ735" s="25">
        <f ca="1" t="shared" si="5250"/>
        <v>46369.9795715811</v>
      </c>
      <c r="AK735" s="25">
        <f ca="1" t="shared" si="5251"/>
        <v>55488.7051263404</v>
      </c>
      <c r="AL735" s="25">
        <f ca="1" t="shared" si="5252"/>
        <v>61397.0746602357</v>
      </c>
      <c r="AM735" s="25">
        <f ca="1" t="shared" si="5253"/>
        <v>76907.3172765442</v>
      </c>
      <c r="AN735" s="25">
        <f ca="1" t="shared" si="5254"/>
        <v>93603.9406641362</v>
      </c>
      <c r="AO735" s="25">
        <f ca="1">C735/'Ejercicio 3 - TIR'!$D$7</f>
        <v>14141.1367085808</v>
      </c>
      <c r="AP735" s="25">
        <f ca="1" t="shared" si="5255"/>
        <v>32228.8428630003</v>
      </c>
      <c r="AQ735" s="25">
        <f ca="1" t="shared" si="5256"/>
        <v>41347.5684177596</v>
      </c>
      <c r="AR735" s="25">
        <f ca="1" t="shared" si="5257"/>
        <v>47255.9379516549</v>
      </c>
      <c r="AS735" s="25">
        <f ca="1" t="shared" si="5258"/>
        <v>62766.1805679634</v>
      </c>
      <c r="AT735" s="25">
        <f ca="1" t="shared" si="5259"/>
        <v>79462.8039555555</v>
      </c>
      <c r="AU735" s="25">
        <f ca="1">AP735*'Ejercicio 3 - TIR'!$D$5</f>
        <v>16114.4214315002</v>
      </c>
      <c r="AV735" s="25">
        <f ca="1">AQ735*'Ejercicio 3 - TIR'!$D$5</f>
        <v>20673.7842088798</v>
      </c>
      <c r="AW735" s="25">
        <f ca="1">AR735*'Ejercicio 3 - TIR'!$D$5</f>
        <v>23627.9689758275</v>
      </c>
      <c r="AX735" s="25">
        <f ca="1">AS735*'Ejercicio 3 - TIR'!$D$5</f>
        <v>31383.0902839817</v>
      </c>
      <c r="AY735" s="25">
        <f ca="1">AT735*'Ejercicio 3 - TIR'!$D$5</f>
        <v>39731.4019777777</v>
      </c>
      <c r="AZ735" s="25">
        <f ca="1" t="shared" ref="AZ735:BD735" si="5471">AJ735-AU735-AE735</f>
        <v>26060.2857313576</v>
      </c>
      <c r="BA735" s="25">
        <f ca="1" t="shared" si="5471"/>
        <v>30066.9620674279</v>
      </c>
      <c r="BB735" s="25">
        <f ca="1" t="shared" si="5471"/>
        <v>32202.7541776169</v>
      </c>
      <c r="BC735" s="25">
        <f ca="1" t="shared" si="5471"/>
        <v>38829.2656407384</v>
      </c>
      <c r="BD735" s="25">
        <f ca="1" t="shared" si="5471"/>
        <v>45709.2811015433</v>
      </c>
      <c r="BE735" s="25">
        <f ca="1" t="shared" ref="BE735:BI735" si="5472">AZ735/Z735</f>
        <v>22563.3137812135</v>
      </c>
      <c r="BF735" s="25">
        <f ca="1" t="shared" si="5472"/>
        <v>23002.0466083913</v>
      </c>
      <c r="BG735" s="25">
        <f ca="1" t="shared" si="5472"/>
        <v>21013.8808116477</v>
      </c>
      <c r="BH735" s="25">
        <f ca="1" t="shared" si="5472"/>
        <v>21066.6256736296</v>
      </c>
      <c r="BI735" s="25">
        <f ca="1" t="shared" si="5472"/>
        <v>20338.7737938297</v>
      </c>
      <c r="BJ735" s="25">
        <f ca="1" t="shared" si="5262"/>
        <v>60834.5815156412</v>
      </c>
      <c r="BK735" s="25">
        <f ca="1" t="shared" si="5263"/>
        <v>31780.7356264501</v>
      </c>
      <c r="BL735" s="25">
        <f ca="1" t="shared" si="5264"/>
        <v>92615.3171420913</v>
      </c>
      <c r="BM735" s="25">
        <f ca="1">BK735*'Ejercicio 3 - TIR'!$D$5</f>
        <v>15890.3678132251</v>
      </c>
      <c r="BN735" s="25">
        <f ca="1" t="shared" si="5265"/>
        <v>76724.9493288662</v>
      </c>
      <c r="BO735" s="25">
        <f ca="1" t="shared" si="5266"/>
        <v>34139.4865798965</v>
      </c>
      <c r="BP735" s="25">
        <f ca="1" t="shared" si="5267"/>
        <v>-97774.60176851</v>
      </c>
      <c r="BQ735" s="25">
        <f ca="1" t="shared" ref="BQ735:BT735" si="5473">BE735</f>
        <v>22563.3137812135</v>
      </c>
      <c r="BR735" s="25">
        <f ca="1" t="shared" si="5473"/>
        <v>23002.0466083913</v>
      </c>
      <c r="BS735" s="25">
        <f ca="1" t="shared" si="5473"/>
        <v>21013.8808116477</v>
      </c>
      <c r="BT735" s="25">
        <f ca="1" t="shared" si="5473"/>
        <v>21066.6256736296</v>
      </c>
      <c r="BU735" s="25">
        <f ca="1" t="shared" si="5269"/>
        <v>54478.2603737261</v>
      </c>
      <c r="BV735" s="27">
        <f ca="1" t="shared" si="5270"/>
        <v>11.9877911278626</v>
      </c>
    </row>
    <row r="736" ht="15" customHeight="1" spans="1:74">
      <c r="A736" s="23">
        <v>735</v>
      </c>
      <c r="B736" s="24">
        <f ca="1" t="shared" ref="B736:F736" si="5474">RAND()</f>
        <v>0.409974272794711</v>
      </c>
      <c r="C736" s="25">
        <f ca="1">IF(B736&lt;=('Ejercicio 3 - TIR'!$D$13-'Ejercicio 3 - TIR'!$C$13)/('Ejercicio 3 - TIR'!$E$13-'Ejercicio 3 - TIR'!$C$13),'Ejercicio 3 - TIR'!$C$13+SQRT(('Ejercicio 3 - TIR'!$E$13-'Ejercicio 3 - TIR'!$C$13)*('Ejercicio 3 - TIR'!$D$13-'Ejercicio 3 - TIR'!$C$13)*B736),'Ejercicio 3 - TIR'!$E$13-SQRT(('Ejercicio 3 - TIR'!$E$13-'Ejercicio 3 - TIR'!$C$13)*('Ejercicio 3 - TIR'!$E$13-'Ejercicio 3 - TIR'!$D$13)*(1-B736)))</f>
        <v>73391.1504824739</v>
      </c>
      <c r="D736" s="24">
        <f ca="1" t="shared" si="5474"/>
        <v>0.762940448136692</v>
      </c>
      <c r="E736" s="25">
        <f ca="1">IF(D736&lt;=('Ejercicio 3 - TIR'!$D$14-'Ejercicio 3 - TIR'!$C$14)/('Ejercicio 3 - TIR'!$E$14-'Ejercicio 3 - TIR'!$C$14),'Ejercicio 3 - TIR'!$C$14+SQRT(('Ejercicio 3 - TIR'!$E$14-'Ejercicio 3 - TIR'!$C$14)*('Ejercicio 3 - TIR'!$D$14-'Ejercicio 3 - TIR'!$C$14)*D736),'Ejercicio 3 - TIR'!$E$14-SQRT(('Ejercicio 3 - TIR'!$E$14-'Ejercicio 3 - TIR'!$C$14)*('Ejercicio 3 - TIR'!$E$14-'Ejercicio 3 - TIR'!$D$14)*(1-D736)))</f>
        <v>34036.8688778884</v>
      </c>
      <c r="F736" s="24">
        <f ca="1" t="shared" si="5474"/>
        <v>0.398608057470388</v>
      </c>
      <c r="G736" s="25">
        <f ca="1">IF(F736&lt;=('Ejercicio 3 - TIR'!$D$18-'Ejercicio 3 - TIR'!$C$18)/('Ejercicio 3 - TIR'!$E$18-'Ejercicio 3 - TIR'!$C$18),'Ejercicio 3 - TIR'!$C$18+SQRT(('Ejercicio 3 - TIR'!$E$18-'Ejercicio 3 - TIR'!$C$18)*('Ejercicio 3 - TIR'!$D$18-'Ejercicio 3 - TIR'!$C$18)*F736),'Ejercicio 3 - TIR'!$E$18-SQRT(('Ejercicio 3 - TIR'!$E$18-'Ejercicio 3 - TIR'!$C$18)*('Ejercicio 3 - TIR'!$E$18-'Ejercicio 3 - TIR'!$D$18)*(1-F736)))</f>
        <v>37732.4775215036</v>
      </c>
      <c r="H736" s="24">
        <f ca="1" t="shared" ref="H736:L736" si="5475">RAND()</f>
        <v>0.832472598214577</v>
      </c>
      <c r="I736" s="25">
        <f ca="1">IF(H736&lt;=('Ejercicio 3 - TIR'!$D$18-'Ejercicio 3 - TIR'!$C$18)/('Ejercicio 3 - TIR'!$E$18-'Ejercicio 3 - TIR'!$C$18),'Ejercicio 3 - TIR'!$C$18+SQRT(('Ejercicio 3 - TIR'!$E$18-'Ejercicio 3 - TIR'!$C$18)*('Ejercicio 3 - TIR'!$D$18-'Ejercicio 3 - TIR'!$C$18)*H736),'Ejercicio 3 - TIR'!$E$18-SQRT(('Ejercicio 3 - TIR'!$E$18-'Ejercicio 3 - TIR'!$C$18)*('Ejercicio 3 - TIR'!$E$18-'Ejercicio 3 - TIR'!$D$18)*(1-H736)))</f>
        <v>41455.3483762284</v>
      </c>
      <c r="J736" s="24">
        <f ca="1" t="shared" si="5475"/>
        <v>0.10270568555162</v>
      </c>
      <c r="K736" s="25">
        <f ca="1">IF(J736&lt;=('Ejercicio 3 - TIR'!$D$18-'Ejercicio 3 - TIR'!$C$18)/('Ejercicio 3 - TIR'!$E$18-'Ejercicio 3 - TIR'!$C$18),'Ejercicio 3 - TIR'!$C$18+SQRT(('Ejercicio 3 - TIR'!$E$18-'Ejercicio 3 - TIR'!$C$18)*('Ejercicio 3 - TIR'!$D$18-'Ejercicio 3 - TIR'!$C$18)*J736),'Ejercicio 3 - TIR'!$E$18-SQRT(('Ejercicio 3 - TIR'!$E$18-'Ejercicio 3 - TIR'!$C$18)*('Ejercicio 3 - TIR'!$E$18-'Ejercicio 3 - TIR'!$D$18)*(1-J736)))</f>
        <v>33925.0290231721</v>
      </c>
      <c r="L736" s="24">
        <f ca="1" t="shared" si="5475"/>
        <v>0.547497549600865</v>
      </c>
      <c r="M736" s="25">
        <f ca="1">IF(L736&lt;=('Ejercicio 3 - TIR'!$D$18-'Ejercicio 3 - TIR'!$C$18)/('Ejercicio 3 - TIR'!$E$18-'Ejercicio 3 - TIR'!$C$18),'Ejercicio 3 - TIR'!$C$18+SQRT(('Ejercicio 3 - TIR'!$E$18-'Ejercicio 3 - TIR'!$C$18)*('Ejercicio 3 - TIR'!$D$18-'Ejercicio 3 - TIR'!$C$18)*L736),'Ejercicio 3 - TIR'!$E$18-SQRT(('Ejercicio 3 - TIR'!$E$18-'Ejercicio 3 - TIR'!$C$18)*('Ejercicio 3 - TIR'!$E$18-'Ejercicio 3 - TIR'!$D$18)*(1-L736)))</f>
        <v>39062.2642005257</v>
      </c>
      <c r="N736" s="24">
        <f ca="1" t="shared" ref="N736:R736" si="5476">RAND()</f>
        <v>0.379716621674135</v>
      </c>
      <c r="O736" s="25">
        <f ca="1">IF(N736&lt;=('Ejercicio 3 - TIR'!$D$18-'Ejercicio 3 - TIR'!$C$18)/('Ejercicio 3 - TIR'!$E$18-'Ejercicio 3 - TIR'!$C$18),'Ejercicio 3 - TIR'!$C$18+SQRT(('Ejercicio 3 - TIR'!$E$18-'Ejercicio 3 - TIR'!$C$18)*('Ejercicio 3 - TIR'!$D$18-'Ejercicio 3 - TIR'!$C$18)*N736),'Ejercicio 3 - TIR'!$E$18-SQRT(('Ejercicio 3 - TIR'!$E$18-'Ejercicio 3 - TIR'!$C$18)*('Ejercicio 3 - TIR'!$E$18-'Ejercicio 3 - TIR'!$D$18)*(1-N736)))</f>
        <v>37547.0188320369</v>
      </c>
      <c r="P736" s="24">
        <f ca="1" t="shared" si="5476"/>
        <v>0.534019541772633</v>
      </c>
      <c r="Q736" s="26">
        <f ca="1">IF(P736&lt;=('Ejercicio 3 - TIR'!$D$22-'Ejercicio 3 - TIR'!$C$22)/('Ejercicio 3 - TIR'!$E$22-'Ejercicio 3 - TIR'!$C$22),'Ejercicio 3 - TIR'!$C$22+SQRT(('Ejercicio 3 - TIR'!$E$22-'Ejercicio 3 - TIR'!$C$22)*('Ejercicio 3 - TIR'!$D$22-'Ejercicio 3 - TIR'!$C$22)*P736),'Ejercicio 3 - TIR'!$E$22-SQRT(('Ejercicio 3 - TIR'!$E$22-'Ejercicio 3 - TIR'!$C$22)*('Ejercicio 3 - TIR'!$E$22-'Ejercicio 3 - TIR'!$D$22)*(1-P736)))</f>
        <v>0.15103856314322</v>
      </c>
      <c r="R736" s="24">
        <f ca="1" t="shared" si="5476"/>
        <v>0.475494553231004</v>
      </c>
      <c r="S736" s="26">
        <f ca="1">IF(R736&lt;=('Ejercicio 3 - TIR'!$D$23-'Ejercicio 3 - TIR'!$C$23)/('Ejercicio 3 - TIR'!$E$23-'Ejercicio 3 - TIR'!$C$23),'Ejercicio 3 - TIR'!$C$23+SQRT(('Ejercicio 3 - TIR'!$E$23-'Ejercicio 3 - TIR'!$C$23)*('Ejercicio 3 - TIR'!$D$23-'Ejercicio 3 - TIR'!$C$23)*R736),'Ejercicio 3 - TIR'!$E$23-SQRT(('Ejercicio 3 - TIR'!$E$23-'Ejercicio 3 - TIR'!$C$23)*('Ejercicio 3 - TIR'!$E$23-'Ejercicio 3 - TIR'!$D$23)*(1-R736)))</f>
        <v>0.149255601101598</v>
      </c>
      <c r="T736" s="24">
        <f ca="1" t="shared" ref="T736:X736" si="5477">RAND()</f>
        <v>0.888848516984455</v>
      </c>
      <c r="U736" s="26">
        <f ca="1">IF(T736&lt;=('Ejercicio 3 - TIR'!$D$24-'Ejercicio 3 - TIR'!$C$24)/('Ejercicio 3 - TIR'!$E$24-'Ejercicio 3 - TIR'!$C$24),'Ejercicio 3 - TIR'!$C$24+SQRT(('Ejercicio 3 - TIR'!$E$24-'Ejercicio 3 - TIR'!$C$24)*('Ejercicio 3 - TIR'!$D$24-'Ejercicio 3 - TIR'!$C$24)*T736),'Ejercicio 3 - TIR'!$E$24-SQRT(('Ejercicio 3 - TIR'!$E$24-'Ejercicio 3 - TIR'!$C$24)*('Ejercicio 3 - TIR'!$E$24-'Ejercicio 3 - TIR'!$D$24)*(1-T736)))</f>
        <v>0.20235845379669</v>
      </c>
      <c r="V736" s="24">
        <f ca="1" t="shared" si="5477"/>
        <v>0.384159752292594</v>
      </c>
      <c r="W736" s="26">
        <f ca="1">IF(V736&lt;=('Ejercicio 3 - TIR'!$D$25-'Ejercicio 3 - TIR'!$C$25)/('Ejercicio 3 - TIR'!$E$25-'Ejercicio 3 - TIR'!$C$25),'Ejercicio 3 - TIR'!$C$25+SQRT(('Ejercicio 3 - TIR'!$E$25-'Ejercicio 3 - TIR'!$C$25)*('Ejercicio 3 - TIR'!$D$25-'Ejercicio 3 - TIR'!$C$25)*V736),'Ejercicio 3 - TIR'!$E$25-SQRT(('Ejercicio 3 - TIR'!$E$25-'Ejercicio 3 - TIR'!$C$25)*('Ejercicio 3 - TIR'!$E$25-'Ejercicio 3 - TIR'!$D$25)*(1-V736)))</f>
        <v>0.203573274216504</v>
      </c>
      <c r="X736" s="24">
        <f ca="1" t="shared" si="5477"/>
        <v>0.677272386250886</v>
      </c>
      <c r="Y736" s="26">
        <f ca="1">IF(X736&lt;=('Ejercicio 3 - TIR'!$D$26-'Ejercicio 3 - TIR'!$C$26)/('Ejercicio 3 - TIR'!$E$26-'Ejercicio 3 - TIR'!$C$26),'Ejercicio 3 - TIR'!$C$26+SQRT(('Ejercicio 3 - TIR'!$E$26-'Ejercicio 3 - TIR'!$C$26)*('Ejercicio 3 - TIR'!$D$26-'Ejercicio 3 - TIR'!$C$26)*X736),'Ejercicio 3 - TIR'!$E$26-SQRT(('Ejercicio 3 - TIR'!$E$26-'Ejercicio 3 - TIR'!$C$26)*('Ejercicio 3 - TIR'!$E$26-'Ejercicio 3 - TIR'!$D$26)*(1-X736)))</f>
        <v>0.238253992834701</v>
      </c>
      <c r="Z736" s="24">
        <f ca="1" t="shared" si="5240"/>
        <v>1.15103856314322</v>
      </c>
      <c r="AA736" s="24">
        <f ca="1" t="shared" si="5241"/>
        <v>1.32283751577628</v>
      </c>
      <c r="AB736" s="24">
        <f ca="1" t="shared" si="5242"/>
        <v>1.59052487009302</v>
      </c>
      <c r="AC736" s="24">
        <f ca="1" t="shared" si="5243"/>
        <v>1.91431322562064</v>
      </c>
      <c r="AD736" s="24">
        <f ca="1" t="shared" si="5244"/>
        <v>2.37040599516103</v>
      </c>
      <c r="AE736" s="23">
        <f ca="1" t="shared" si="5245"/>
        <v>5140.87976921044</v>
      </c>
      <c r="AF736" s="23">
        <f ca="1" t="shared" si="5246"/>
        <v>5908.18486935499</v>
      </c>
      <c r="AG736" s="23">
        <f ca="1" t="shared" si="5247"/>
        <v>7103.75602426266</v>
      </c>
      <c r="AH736" s="23">
        <f ca="1" t="shared" si="5248"/>
        <v>8549.89089735703</v>
      </c>
      <c r="AI736" s="23">
        <f ca="1" t="shared" si="5249"/>
        <v>10586.9365419534</v>
      </c>
      <c r="AJ736" s="25">
        <f ca="1" t="shared" si="5250"/>
        <v>43431.5367101853</v>
      </c>
      <c r="AK736" s="25">
        <f ca="1" t="shared" si="5251"/>
        <v>54838.6900616502</v>
      </c>
      <c r="AL736" s="25">
        <f ca="1" t="shared" si="5252"/>
        <v>53958.6023799828</v>
      </c>
      <c r="AM736" s="25">
        <f ca="1" t="shared" si="5253"/>
        <v>74777.408981754</v>
      </c>
      <c r="AN736" s="25">
        <f ca="1" t="shared" si="5254"/>
        <v>89001.6785398845</v>
      </c>
      <c r="AO736" s="25">
        <f ca="1">C736/'Ejercicio 3 - TIR'!$D$7</f>
        <v>14678.2300964948</v>
      </c>
      <c r="AP736" s="25">
        <f ca="1" t="shared" si="5255"/>
        <v>28753.3066136905</v>
      </c>
      <c r="AQ736" s="25">
        <f ca="1" t="shared" si="5256"/>
        <v>40160.4599651554</v>
      </c>
      <c r="AR736" s="25">
        <f ca="1" t="shared" si="5257"/>
        <v>39280.372283488</v>
      </c>
      <c r="AS736" s="25">
        <f ca="1" t="shared" si="5258"/>
        <v>60099.1788852592</v>
      </c>
      <c r="AT736" s="25">
        <f ca="1" t="shared" si="5259"/>
        <v>74323.4484433897</v>
      </c>
      <c r="AU736" s="25">
        <f ca="1">AP736*'Ejercicio 3 - TIR'!$D$5</f>
        <v>14376.6533068453</v>
      </c>
      <c r="AV736" s="25">
        <f ca="1">AQ736*'Ejercicio 3 - TIR'!$D$5</f>
        <v>20080.2299825777</v>
      </c>
      <c r="AW736" s="25">
        <f ca="1">AR736*'Ejercicio 3 - TIR'!$D$5</f>
        <v>19640.186141744</v>
      </c>
      <c r="AX736" s="25">
        <f ca="1">AS736*'Ejercicio 3 - TIR'!$D$5</f>
        <v>30049.5894426296</v>
      </c>
      <c r="AY736" s="25">
        <f ca="1">AT736*'Ejercicio 3 - TIR'!$D$5</f>
        <v>37161.7242216949</v>
      </c>
      <c r="AZ736" s="25">
        <f ca="1" t="shared" ref="AZ736:BD736" si="5478">AJ736-AU736-AE736</f>
        <v>23914.0036341296</v>
      </c>
      <c r="BA736" s="25">
        <f ca="1" t="shared" si="5478"/>
        <v>28850.2752097175</v>
      </c>
      <c r="BB736" s="25">
        <f ca="1" t="shared" si="5478"/>
        <v>27214.6602139761</v>
      </c>
      <c r="BC736" s="25">
        <f ca="1" t="shared" si="5478"/>
        <v>36177.9286417674</v>
      </c>
      <c r="BD736" s="25">
        <f ca="1" t="shared" si="5478"/>
        <v>41253.0177762363</v>
      </c>
      <c r="BE736" s="25">
        <f ca="1" t="shared" ref="BE736:BI736" si="5479">AZ736/Z736</f>
        <v>20776.0229760035</v>
      </c>
      <c r="BF736" s="25">
        <f ca="1" t="shared" si="5479"/>
        <v>21809.3869168711</v>
      </c>
      <c r="BG736" s="25">
        <f ca="1" t="shared" si="5479"/>
        <v>17110.4902071632</v>
      </c>
      <c r="BH736" s="25">
        <f ca="1" t="shared" si="5479"/>
        <v>18898.6463435408</v>
      </c>
      <c r="BI736" s="25">
        <f ca="1" t="shared" si="5479"/>
        <v>17403.355315693</v>
      </c>
      <c r="BJ736" s="25">
        <f ca="1" t="shared" si="5262"/>
        <v>80681.1980446566</v>
      </c>
      <c r="BK736" s="25">
        <f ca="1" t="shared" si="5263"/>
        <v>34793.3646190843</v>
      </c>
      <c r="BL736" s="25">
        <f ca="1" t="shared" si="5264"/>
        <v>115474.562663741</v>
      </c>
      <c r="BM736" s="25">
        <f ca="1">BK736*'Ejercicio 3 - TIR'!$D$5</f>
        <v>17396.6823095422</v>
      </c>
      <c r="BN736" s="25">
        <f ca="1" t="shared" si="5265"/>
        <v>98077.8803541987</v>
      </c>
      <c r="BO736" s="25">
        <f ca="1" t="shared" si="5266"/>
        <v>41375.9839261358</v>
      </c>
      <c r="BP736" s="25">
        <f ca="1" t="shared" si="5267"/>
        <v>-107428.019360362</v>
      </c>
      <c r="BQ736" s="25">
        <f ca="1" t="shared" ref="BQ736:BT736" si="5480">BE736</f>
        <v>20776.0229760035</v>
      </c>
      <c r="BR736" s="25">
        <f ca="1" t="shared" si="5480"/>
        <v>21809.3869168711</v>
      </c>
      <c r="BS736" s="25">
        <f ca="1" t="shared" si="5480"/>
        <v>17110.4902071632</v>
      </c>
      <c r="BT736" s="25">
        <f ca="1" t="shared" si="5480"/>
        <v>18898.6463435408</v>
      </c>
      <c r="BU736" s="25">
        <f ca="1" t="shared" si="5269"/>
        <v>58779.3392418288</v>
      </c>
      <c r="BV736" s="27">
        <f ca="1" t="shared" si="5270"/>
        <v>7.39230932544144</v>
      </c>
    </row>
    <row r="737" ht="15" customHeight="1" spans="1:74">
      <c r="A737" s="23">
        <v>736</v>
      </c>
      <c r="B737" s="24">
        <f ca="1" t="shared" ref="B737:F737" si="5481">RAND()</f>
        <v>0.852635917164535</v>
      </c>
      <c r="C737" s="25">
        <f ca="1">IF(B737&lt;=('Ejercicio 3 - TIR'!$D$13-'Ejercicio 3 - TIR'!$C$13)/('Ejercicio 3 - TIR'!$E$13-'Ejercicio 3 - TIR'!$C$13),'Ejercicio 3 - TIR'!$C$13+SQRT(('Ejercicio 3 - TIR'!$E$13-'Ejercicio 3 - TIR'!$C$13)*('Ejercicio 3 - TIR'!$D$13-'Ejercicio 3 - TIR'!$C$13)*B737),'Ejercicio 3 - TIR'!$E$13-SQRT(('Ejercicio 3 - TIR'!$E$13-'Ejercicio 3 - TIR'!$C$13)*('Ejercicio 3 - TIR'!$E$13-'Ejercicio 3 - TIR'!$D$13)*(1-B737)))</f>
        <v>86701.9964128988</v>
      </c>
      <c r="D737" s="24">
        <f ca="1" t="shared" si="5481"/>
        <v>0.635685949439874</v>
      </c>
      <c r="E737" s="25">
        <f ca="1">IF(D737&lt;=('Ejercicio 3 - TIR'!$D$14-'Ejercicio 3 - TIR'!$C$14)/('Ejercicio 3 - TIR'!$E$14-'Ejercicio 3 - TIR'!$C$14),'Ejercicio 3 - TIR'!$C$14+SQRT(('Ejercicio 3 - TIR'!$E$14-'Ejercicio 3 - TIR'!$C$14)*('Ejercicio 3 - TIR'!$D$14-'Ejercicio 3 - TIR'!$C$14)*D737),'Ejercicio 3 - TIR'!$E$14-SQRT(('Ejercicio 3 - TIR'!$E$14-'Ejercicio 3 - TIR'!$C$14)*('Ejercicio 3 - TIR'!$E$14-'Ejercicio 3 - TIR'!$D$14)*(1-D737)))</f>
        <v>32607.6318013766</v>
      </c>
      <c r="F737" s="24">
        <f ca="1" t="shared" si="5481"/>
        <v>0.916459821824202</v>
      </c>
      <c r="G737" s="25">
        <f ca="1">IF(F737&lt;=('Ejercicio 3 - TIR'!$D$18-'Ejercicio 3 - TIR'!$C$18)/('Ejercicio 3 - TIR'!$E$18-'Ejercicio 3 - TIR'!$C$18),'Ejercicio 3 - TIR'!$C$18+SQRT(('Ejercicio 3 - TIR'!$E$18-'Ejercicio 3 - TIR'!$C$18)*('Ejercicio 3 - TIR'!$D$18-'Ejercicio 3 - TIR'!$C$18)*F737),'Ejercicio 3 - TIR'!$E$18-SQRT(('Ejercicio 3 - TIR'!$E$18-'Ejercicio 3 - TIR'!$C$18)*('Ejercicio 3 - TIR'!$E$18-'Ejercicio 3 - TIR'!$D$18)*(1-F737)))</f>
        <v>42496.8992502928</v>
      </c>
      <c r="H737" s="24">
        <f ca="1" t="shared" ref="H737:L737" si="5482">RAND()</f>
        <v>0.820014950055693</v>
      </c>
      <c r="I737" s="25">
        <f ca="1">IF(H737&lt;=('Ejercicio 3 - TIR'!$D$18-'Ejercicio 3 - TIR'!$C$18)/('Ejercicio 3 - TIR'!$E$18-'Ejercicio 3 - TIR'!$C$18),'Ejercicio 3 - TIR'!$C$18+SQRT(('Ejercicio 3 - TIR'!$E$18-'Ejercicio 3 - TIR'!$C$18)*('Ejercicio 3 - TIR'!$D$18-'Ejercicio 3 - TIR'!$C$18)*H737),'Ejercicio 3 - TIR'!$E$18-SQRT(('Ejercicio 3 - TIR'!$E$18-'Ejercicio 3 - TIR'!$C$18)*('Ejercicio 3 - TIR'!$E$18-'Ejercicio 3 - TIR'!$D$18)*(1-H737)))</f>
        <v>41325.9179723606</v>
      </c>
      <c r="J737" s="24">
        <f ca="1" t="shared" si="5482"/>
        <v>0.405089315473925</v>
      </c>
      <c r="K737" s="25">
        <f ca="1">IF(J737&lt;=('Ejercicio 3 - TIR'!$D$18-'Ejercicio 3 - TIR'!$C$18)/('Ejercicio 3 - TIR'!$E$18-'Ejercicio 3 - TIR'!$C$18),'Ejercicio 3 - TIR'!$C$18+SQRT(('Ejercicio 3 - TIR'!$E$18-'Ejercicio 3 - TIR'!$C$18)*('Ejercicio 3 - TIR'!$D$18-'Ejercicio 3 - TIR'!$C$18)*J737),'Ejercicio 3 - TIR'!$E$18-SQRT(('Ejercicio 3 - TIR'!$E$18-'Ejercicio 3 - TIR'!$C$18)*('Ejercicio 3 - TIR'!$E$18-'Ejercicio 3 - TIR'!$D$18)*(1-J737)))</f>
        <v>37795.0880252303</v>
      </c>
      <c r="L737" s="24">
        <f ca="1" t="shared" si="5482"/>
        <v>0.443049599287795</v>
      </c>
      <c r="M737" s="25">
        <f ca="1">IF(L737&lt;=('Ejercicio 3 - TIR'!$D$18-'Ejercicio 3 - TIR'!$C$18)/('Ejercicio 3 - TIR'!$E$18-'Ejercicio 3 - TIR'!$C$18),'Ejercicio 3 - TIR'!$C$18+SQRT(('Ejercicio 3 - TIR'!$E$18-'Ejercicio 3 - TIR'!$C$18)*('Ejercicio 3 - TIR'!$D$18-'Ejercicio 3 - TIR'!$C$18)*L737),'Ejercicio 3 - TIR'!$E$18-SQRT(('Ejercicio 3 - TIR'!$E$18-'Ejercicio 3 - TIR'!$C$18)*('Ejercicio 3 - TIR'!$E$18-'Ejercicio 3 - TIR'!$D$18)*(1-L737)))</f>
        <v>38152.1432699119</v>
      </c>
      <c r="N737" s="24">
        <f ca="1" t="shared" ref="N737:R737" si="5483">RAND()</f>
        <v>0.639135191190695</v>
      </c>
      <c r="O737" s="25">
        <f ca="1">IF(N737&lt;=('Ejercicio 3 - TIR'!$D$18-'Ejercicio 3 - TIR'!$C$18)/('Ejercicio 3 - TIR'!$E$18-'Ejercicio 3 - TIR'!$C$18),'Ejercicio 3 - TIR'!$C$18+SQRT(('Ejercicio 3 - TIR'!$E$18-'Ejercicio 3 - TIR'!$C$18)*('Ejercicio 3 - TIR'!$D$18-'Ejercicio 3 - TIR'!$C$18)*N737),'Ejercicio 3 - TIR'!$E$18-SQRT(('Ejercicio 3 - TIR'!$E$18-'Ejercicio 3 - TIR'!$C$18)*('Ejercicio 3 - TIR'!$E$18-'Ejercicio 3 - TIR'!$D$18)*(1-N737)))</f>
        <v>39791.33691988</v>
      </c>
      <c r="P737" s="24">
        <f ca="1" t="shared" si="5483"/>
        <v>0.701223188612091</v>
      </c>
      <c r="Q737" s="26">
        <f ca="1">IF(P737&lt;=('Ejercicio 3 - TIR'!$D$22-'Ejercicio 3 - TIR'!$C$22)/('Ejercicio 3 - TIR'!$E$22-'Ejercicio 3 - TIR'!$C$22),'Ejercicio 3 - TIR'!$C$22+SQRT(('Ejercicio 3 - TIR'!$E$22-'Ejercicio 3 - TIR'!$C$22)*('Ejercicio 3 - TIR'!$D$22-'Ejercicio 3 - TIR'!$C$22)*P737),'Ejercicio 3 - TIR'!$E$22-SQRT(('Ejercicio 3 - TIR'!$E$22-'Ejercicio 3 - TIR'!$C$22)*('Ejercicio 3 - TIR'!$E$22-'Ejercicio 3 - TIR'!$D$22)*(1-P737)))</f>
        <v>0.156809522202028</v>
      </c>
      <c r="R737" s="24">
        <f ca="1" t="shared" si="5483"/>
        <v>0.795483175461334</v>
      </c>
      <c r="S737" s="26">
        <f ca="1">IF(R737&lt;=('Ejercicio 3 - TIR'!$D$23-'Ejercicio 3 - TIR'!$C$23)/('Ejercicio 3 - TIR'!$E$23-'Ejercicio 3 - TIR'!$C$23),'Ejercicio 3 - TIR'!$C$23+SQRT(('Ejercicio 3 - TIR'!$E$23-'Ejercicio 3 - TIR'!$C$23)*('Ejercicio 3 - TIR'!$D$23-'Ejercicio 3 - TIR'!$C$23)*R737),'Ejercicio 3 - TIR'!$E$23-SQRT(('Ejercicio 3 - TIR'!$E$23-'Ejercicio 3 - TIR'!$C$23)*('Ejercicio 3 - TIR'!$E$23-'Ejercicio 3 - TIR'!$D$23)*(1-R737)))</f>
        <v>0.160813278441339</v>
      </c>
      <c r="T737" s="24">
        <f ca="1" t="shared" ref="T737:X737" si="5484">RAND()</f>
        <v>0.103270318425244</v>
      </c>
      <c r="U737" s="26">
        <f ca="1">IF(T737&lt;=('Ejercicio 3 - TIR'!$D$24-'Ejercicio 3 - TIR'!$C$24)/('Ejercicio 3 - TIR'!$E$24-'Ejercicio 3 - TIR'!$C$24),'Ejercicio 3 - TIR'!$C$24+SQRT(('Ejercicio 3 - TIR'!$E$24-'Ejercicio 3 - TIR'!$C$24)*('Ejercicio 3 - TIR'!$D$24-'Ejercicio 3 - TIR'!$C$24)*T737),'Ejercicio 3 - TIR'!$E$24-SQRT(('Ejercicio 3 - TIR'!$E$24-'Ejercicio 3 - TIR'!$C$24)*('Ejercicio 3 - TIR'!$E$24-'Ejercicio 3 - TIR'!$D$24)*(1-T737)))</f>
        <v>0.164726427560444</v>
      </c>
      <c r="V737" s="24">
        <f ca="1" t="shared" si="5484"/>
        <v>0.469606166981465</v>
      </c>
      <c r="W737" s="26">
        <f ca="1">IF(V737&lt;=('Ejercicio 3 - TIR'!$D$25-'Ejercicio 3 - TIR'!$C$25)/('Ejercicio 3 - TIR'!$E$25-'Ejercicio 3 - TIR'!$C$25),'Ejercicio 3 - TIR'!$C$25+SQRT(('Ejercicio 3 - TIR'!$E$25-'Ejercicio 3 - TIR'!$C$25)*('Ejercicio 3 - TIR'!$D$25-'Ejercicio 3 - TIR'!$C$25)*V737),'Ejercicio 3 - TIR'!$E$25-SQRT(('Ejercicio 3 - TIR'!$E$25-'Ejercicio 3 - TIR'!$C$25)*('Ejercicio 3 - TIR'!$E$25-'Ejercicio 3 - TIR'!$D$25)*(1-V737)))</f>
        <v>0.20691428989137</v>
      </c>
      <c r="X737" s="24">
        <f ca="1" t="shared" si="5484"/>
        <v>0.585310614899795</v>
      </c>
      <c r="Y737" s="26">
        <f ca="1">IF(X737&lt;=('Ejercicio 3 - TIR'!$D$26-'Ejercicio 3 - TIR'!$C$26)/('Ejercicio 3 - TIR'!$E$26-'Ejercicio 3 - TIR'!$C$26),'Ejercicio 3 - TIR'!$C$26+SQRT(('Ejercicio 3 - TIR'!$E$26-'Ejercicio 3 - TIR'!$C$26)*('Ejercicio 3 - TIR'!$D$26-'Ejercicio 3 - TIR'!$C$26)*X737),'Ejercicio 3 - TIR'!$E$26-SQRT(('Ejercicio 3 - TIR'!$E$26-'Ejercicio 3 - TIR'!$C$26)*('Ejercicio 3 - TIR'!$E$26-'Ejercicio 3 - TIR'!$D$26)*(1-X737)))</f>
        <v>0.232678517779542</v>
      </c>
      <c r="Z737" s="24">
        <f ca="1" t="shared" si="5240"/>
        <v>1.15680952220203</v>
      </c>
      <c r="AA737" s="24">
        <f ca="1" t="shared" si="5241"/>
        <v>1.34283985399949</v>
      </c>
      <c r="AB737" s="24">
        <f ca="1" t="shared" si="5242"/>
        <v>1.56404106593462</v>
      </c>
      <c r="AC737" s="24">
        <f ca="1" t="shared" si="5243"/>
        <v>1.88766351245342</v>
      </c>
      <c r="AD737" s="24">
        <f ca="1" t="shared" si="5244"/>
        <v>2.32688226059761</v>
      </c>
      <c r="AE737" s="23">
        <f ca="1" t="shared" si="5245"/>
        <v>5113.18716291351</v>
      </c>
      <c r="AF737" s="23">
        <f ca="1" t="shared" si="5246"/>
        <v>5935.4555538658</v>
      </c>
      <c r="AG737" s="23">
        <f ca="1" t="shared" si="5247"/>
        <v>6913.18194319791</v>
      </c>
      <c r="AH737" s="23">
        <f ca="1" t="shared" si="5248"/>
        <v>8343.61807586455</v>
      </c>
      <c r="AI737" s="23">
        <f ca="1" t="shared" si="5249"/>
        <v>10284.9987626753</v>
      </c>
      <c r="AJ737" s="25">
        <f ca="1" t="shared" si="5250"/>
        <v>49160.8177167989</v>
      </c>
      <c r="AK737" s="25">
        <f ca="1" t="shared" si="5251"/>
        <v>55494.0896563998</v>
      </c>
      <c r="AL737" s="25">
        <f ca="1" t="shared" si="5252"/>
        <v>59113.069762074</v>
      </c>
      <c r="AM737" s="25">
        <f ca="1" t="shared" si="5253"/>
        <v>72018.4087725081</v>
      </c>
      <c r="AN737" s="25">
        <f ca="1" t="shared" si="5254"/>
        <v>92589.7560043314</v>
      </c>
      <c r="AO737" s="25">
        <f ca="1">C737/'Ejercicio 3 - TIR'!$D$7</f>
        <v>17340.3992825798</v>
      </c>
      <c r="AP737" s="25">
        <f ca="1" t="shared" si="5255"/>
        <v>31820.4184342192</v>
      </c>
      <c r="AQ737" s="25">
        <f ca="1" t="shared" si="5256"/>
        <v>38153.69037382</v>
      </c>
      <c r="AR737" s="25">
        <f ca="1" t="shared" si="5257"/>
        <v>41772.6704794942</v>
      </c>
      <c r="AS737" s="25">
        <f ca="1" t="shared" si="5258"/>
        <v>54678.0094899283</v>
      </c>
      <c r="AT737" s="25">
        <f ca="1" t="shared" si="5259"/>
        <v>75249.3567217517</v>
      </c>
      <c r="AU737" s="25">
        <f ca="1">AP737*'Ejercicio 3 - TIR'!$D$5</f>
        <v>15910.2092171096</v>
      </c>
      <c r="AV737" s="25">
        <f ca="1">AQ737*'Ejercicio 3 - TIR'!$D$5</f>
        <v>19076.84518691</v>
      </c>
      <c r="AW737" s="25">
        <f ca="1">AR737*'Ejercicio 3 - TIR'!$D$5</f>
        <v>20886.3352397471</v>
      </c>
      <c r="AX737" s="25">
        <f ca="1">AS737*'Ejercicio 3 - TIR'!$D$5</f>
        <v>27339.0047449642</v>
      </c>
      <c r="AY737" s="25">
        <f ca="1">AT737*'Ejercicio 3 - TIR'!$D$5</f>
        <v>37624.6783608758</v>
      </c>
      <c r="AZ737" s="25">
        <f ca="1" t="shared" ref="AZ737:BD737" si="5485">AJ737-AU737-AE737</f>
        <v>28137.4213367758</v>
      </c>
      <c r="BA737" s="25">
        <f ca="1" t="shared" si="5485"/>
        <v>30481.788915624</v>
      </c>
      <c r="BB737" s="25">
        <f ca="1" t="shared" si="5485"/>
        <v>31313.552579129</v>
      </c>
      <c r="BC737" s="25">
        <f ca="1" t="shared" si="5485"/>
        <v>36335.7859516794</v>
      </c>
      <c r="BD737" s="25">
        <f ca="1" t="shared" si="5485"/>
        <v>44680.0788807803</v>
      </c>
      <c r="BE737" s="25">
        <f ca="1" t="shared" ref="BE737:BI737" si="5486">AZ737/Z737</f>
        <v>24323.2967889262</v>
      </c>
      <c r="BF737" s="25">
        <f ca="1" t="shared" si="5486"/>
        <v>22699.4967604197</v>
      </c>
      <c r="BG737" s="25">
        <f ca="1" t="shared" si="5486"/>
        <v>20020.9273663905</v>
      </c>
      <c r="BH737" s="25">
        <f ca="1" t="shared" si="5486"/>
        <v>19249.0799933158</v>
      </c>
      <c r="BI737" s="25">
        <f ca="1" t="shared" si="5486"/>
        <v>19201.693028209</v>
      </c>
      <c r="BJ737" s="25">
        <f ca="1" t="shared" si="5262"/>
        <v>75874.1199987217</v>
      </c>
      <c r="BK737" s="25">
        <f ca="1" t="shared" si="5263"/>
        <v>40349.0674823144</v>
      </c>
      <c r="BL737" s="25">
        <f ca="1" t="shared" si="5264"/>
        <v>116223.187481036</v>
      </c>
      <c r="BM737" s="25">
        <f ca="1">BK737*'Ejercicio 3 - TIR'!$D$5</f>
        <v>20174.5337411572</v>
      </c>
      <c r="BN737" s="25">
        <f ca="1" t="shared" si="5265"/>
        <v>96048.6537398789</v>
      </c>
      <c r="BO737" s="25">
        <f ca="1" t="shared" si="5266"/>
        <v>41277.8314426665</v>
      </c>
      <c r="BP737" s="25">
        <f ca="1" t="shared" si="5267"/>
        <v>-119309.628214275</v>
      </c>
      <c r="BQ737" s="25">
        <f ca="1" t="shared" ref="BQ737:BT737" si="5487">BE737</f>
        <v>24323.2967889262</v>
      </c>
      <c r="BR737" s="25">
        <f ca="1" t="shared" si="5487"/>
        <v>22699.4967604197</v>
      </c>
      <c r="BS737" s="25">
        <f ca="1" t="shared" si="5487"/>
        <v>20020.9273663905</v>
      </c>
      <c r="BT737" s="25">
        <f ca="1" t="shared" si="5487"/>
        <v>19249.0799933158</v>
      </c>
      <c r="BU737" s="25">
        <f ca="1" t="shared" si="5269"/>
        <v>60479.5244708754</v>
      </c>
      <c r="BV737" s="27">
        <f ca="1" t="shared" si="5270"/>
        <v>6.29037290232566</v>
      </c>
    </row>
    <row r="738" ht="15" customHeight="1" spans="1:74">
      <c r="A738" s="23">
        <v>737</v>
      </c>
      <c r="B738" s="24">
        <f ca="1" t="shared" ref="B738:F738" si="5488">RAND()</f>
        <v>0.0718795698306514</v>
      </c>
      <c r="C738" s="25">
        <f ca="1">IF(B738&lt;=('Ejercicio 3 - TIR'!$D$13-'Ejercicio 3 - TIR'!$C$13)/('Ejercicio 3 - TIR'!$E$13-'Ejercicio 3 - TIR'!$C$13),'Ejercicio 3 - TIR'!$C$13+SQRT(('Ejercicio 3 - TIR'!$E$13-'Ejercicio 3 - TIR'!$C$13)*('Ejercicio 3 - TIR'!$D$13-'Ejercicio 3 - TIR'!$C$13)*B738),'Ejercicio 3 - TIR'!$E$13-SQRT(('Ejercicio 3 - TIR'!$E$13-'Ejercicio 3 - TIR'!$C$13)*('Ejercicio 3 - TIR'!$E$13-'Ejercicio 3 - TIR'!$D$13)*(1-B738)))</f>
        <v>65362.0731002347</v>
      </c>
      <c r="D738" s="24">
        <f ca="1" t="shared" si="5488"/>
        <v>0.786508180503431</v>
      </c>
      <c r="E738" s="25">
        <f ca="1">IF(D738&lt;=('Ejercicio 3 - TIR'!$D$14-'Ejercicio 3 - TIR'!$C$14)/('Ejercicio 3 - TIR'!$E$14-'Ejercicio 3 - TIR'!$C$14),'Ejercicio 3 - TIR'!$C$14+SQRT(('Ejercicio 3 - TIR'!$E$14-'Ejercicio 3 - TIR'!$C$14)*('Ejercicio 3 - TIR'!$D$14-'Ejercicio 3 - TIR'!$C$14)*D738),'Ejercicio 3 - TIR'!$E$14-SQRT(('Ejercicio 3 - TIR'!$E$14-'Ejercicio 3 - TIR'!$C$14)*('Ejercicio 3 - TIR'!$E$14-'Ejercicio 3 - TIR'!$D$14)*(1-D738)))</f>
        <v>34341.0448911053</v>
      </c>
      <c r="F738" s="24">
        <f ca="1" t="shared" si="5488"/>
        <v>0.384310451719979</v>
      </c>
      <c r="G738" s="25">
        <f ca="1">IF(F738&lt;=('Ejercicio 3 - TIR'!$D$18-'Ejercicio 3 - TIR'!$C$18)/('Ejercicio 3 - TIR'!$E$18-'Ejercicio 3 - TIR'!$C$18),'Ejercicio 3 - TIR'!$C$18+SQRT(('Ejercicio 3 - TIR'!$E$18-'Ejercicio 3 - TIR'!$C$18)*('Ejercicio 3 - TIR'!$D$18-'Ejercicio 3 - TIR'!$C$18)*F738),'Ejercicio 3 - TIR'!$E$18-SQRT(('Ejercicio 3 - TIR'!$E$18-'Ejercicio 3 - TIR'!$C$18)*('Ejercicio 3 - TIR'!$E$18-'Ejercicio 3 - TIR'!$D$18)*(1-F738)))</f>
        <v>37592.533685009</v>
      </c>
      <c r="H738" s="24">
        <f ca="1" t="shared" ref="H738:L738" si="5489">RAND()</f>
        <v>0.851376307748789</v>
      </c>
      <c r="I738" s="25">
        <f ca="1">IF(H738&lt;=('Ejercicio 3 - TIR'!$D$18-'Ejercicio 3 - TIR'!$C$18)/('Ejercicio 3 - TIR'!$E$18-'Ejercicio 3 - TIR'!$C$18),'Ejercicio 3 - TIR'!$C$18+SQRT(('Ejercicio 3 - TIR'!$E$18-'Ejercicio 3 - TIR'!$C$18)*('Ejercicio 3 - TIR'!$D$18-'Ejercicio 3 - TIR'!$C$18)*H738),'Ejercicio 3 - TIR'!$E$18-SQRT(('Ejercicio 3 - TIR'!$E$18-'Ejercicio 3 - TIR'!$C$18)*('Ejercicio 3 - TIR'!$E$18-'Ejercicio 3 - TIR'!$D$18)*(1-H738)))</f>
        <v>41661.3210817988</v>
      </c>
      <c r="J738" s="24">
        <f ca="1" t="shared" si="5489"/>
        <v>0.571004897189699</v>
      </c>
      <c r="K738" s="25">
        <f ca="1">IF(J738&lt;=('Ejercicio 3 - TIR'!$D$18-'Ejercicio 3 - TIR'!$C$18)/('Ejercicio 3 - TIR'!$E$18-'Ejercicio 3 - TIR'!$C$18),'Ejercicio 3 - TIR'!$C$18+SQRT(('Ejercicio 3 - TIR'!$E$18-'Ejercicio 3 - TIR'!$C$18)*('Ejercicio 3 - TIR'!$D$18-'Ejercicio 3 - TIR'!$C$18)*J738),'Ejercicio 3 - TIR'!$E$18-SQRT(('Ejercicio 3 - TIR'!$E$18-'Ejercicio 3 - TIR'!$C$18)*('Ejercicio 3 - TIR'!$E$18-'Ejercicio 3 - TIR'!$D$18)*(1-J738)))</f>
        <v>39254.7682077108</v>
      </c>
      <c r="L738" s="24">
        <f ca="1" t="shared" si="5489"/>
        <v>0.0365672810381368</v>
      </c>
      <c r="M738" s="25">
        <f ca="1">IF(L738&lt;=('Ejercicio 3 - TIR'!$D$18-'Ejercicio 3 - TIR'!$C$18)/('Ejercicio 3 - TIR'!$E$18-'Ejercicio 3 - TIR'!$C$18),'Ejercicio 3 - TIR'!$C$18+SQRT(('Ejercicio 3 - TIR'!$E$18-'Ejercicio 3 - TIR'!$C$18)*('Ejercicio 3 - TIR'!$D$18-'Ejercicio 3 - TIR'!$C$18)*L738),'Ejercicio 3 - TIR'!$E$18-SQRT(('Ejercicio 3 - TIR'!$E$18-'Ejercicio 3 - TIR'!$C$18)*('Ejercicio 3 - TIR'!$E$18-'Ejercicio 3 - TIR'!$D$18)*(1-L738)))</f>
        <v>32342.0273601563</v>
      </c>
      <c r="N738" s="24">
        <f ca="1" t="shared" ref="N738:R738" si="5490">RAND()</f>
        <v>0.852562945441879</v>
      </c>
      <c r="O738" s="25">
        <f ca="1">IF(N738&lt;=('Ejercicio 3 - TIR'!$D$18-'Ejercicio 3 - TIR'!$C$18)/('Ejercicio 3 - TIR'!$E$18-'Ejercicio 3 - TIR'!$C$18),'Ejercicio 3 - TIR'!$C$18+SQRT(('Ejercicio 3 - TIR'!$E$18-'Ejercicio 3 - TIR'!$C$18)*('Ejercicio 3 - TIR'!$D$18-'Ejercicio 3 - TIR'!$C$18)*N738),'Ejercicio 3 - TIR'!$E$18-SQRT(('Ejercicio 3 - TIR'!$E$18-'Ejercicio 3 - TIR'!$C$18)*('Ejercicio 3 - TIR'!$E$18-'Ejercicio 3 - TIR'!$D$18)*(1-N738)))</f>
        <v>41674.6760921891</v>
      </c>
      <c r="P738" s="24">
        <f ca="1" t="shared" si="5490"/>
        <v>0.302830622214436</v>
      </c>
      <c r="Q738" s="26">
        <f ca="1">IF(P738&lt;=('Ejercicio 3 - TIR'!$D$22-'Ejercicio 3 - TIR'!$C$22)/('Ejercicio 3 - TIR'!$E$22-'Ejercicio 3 - TIR'!$C$22),'Ejercicio 3 - TIR'!$C$22+SQRT(('Ejercicio 3 - TIR'!$E$22-'Ejercicio 3 - TIR'!$C$22)*('Ejercicio 3 - TIR'!$D$22-'Ejercicio 3 - TIR'!$C$22)*P738),'Ejercicio 3 - TIR'!$E$22-SQRT(('Ejercicio 3 - TIR'!$E$22-'Ejercicio 3 - TIR'!$C$22)*('Ejercicio 3 - TIR'!$E$22-'Ejercicio 3 - TIR'!$D$22)*(1-P738)))</f>
        <v>0.143347272217242</v>
      </c>
      <c r="R738" s="24">
        <f ca="1" t="shared" si="5490"/>
        <v>0.538866828016871</v>
      </c>
      <c r="S738" s="26">
        <f ca="1">IF(R738&lt;=('Ejercicio 3 - TIR'!$D$23-'Ejercicio 3 - TIR'!$C$23)/('Ejercicio 3 - TIR'!$E$23-'Ejercicio 3 - TIR'!$C$23),'Ejercicio 3 - TIR'!$C$23+SQRT(('Ejercicio 3 - TIR'!$E$23-'Ejercicio 3 - TIR'!$C$23)*('Ejercicio 3 - TIR'!$D$23-'Ejercicio 3 - TIR'!$C$23)*R738),'Ejercicio 3 - TIR'!$E$23-SQRT(('Ejercicio 3 - TIR'!$E$23-'Ejercicio 3 - TIR'!$C$23)*('Ejercicio 3 - TIR'!$E$23-'Ejercicio 3 - TIR'!$D$23)*(1-R738)))</f>
        <v>0.151189590256825</v>
      </c>
      <c r="T738" s="24">
        <f ca="1" t="shared" ref="T738:X738" si="5491">RAND()</f>
        <v>0.305477820912893</v>
      </c>
      <c r="U738" s="26">
        <f ca="1">IF(T738&lt;=('Ejercicio 3 - TIR'!$D$24-'Ejercicio 3 - TIR'!$C$24)/('Ejercicio 3 - TIR'!$E$24-'Ejercicio 3 - TIR'!$C$24),'Ejercicio 3 - TIR'!$C$24+SQRT(('Ejercicio 3 - TIR'!$E$24-'Ejercicio 3 - TIR'!$C$24)*('Ejercicio 3 - TIR'!$D$24-'Ejercicio 3 - TIR'!$C$24)*T738),'Ejercicio 3 - TIR'!$E$24-SQRT(('Ejercicio 3 - TIR'!$E$24-'Ejercicio 3 - TIR'!$C$24)*('Ejercicio 3 - TIR'!$E$24-'Ejercicio 3 - TIR'!$D$24)*(1-T738)))</f>
        <v>0.175327917875678</v>
      </c>
      <c r="V738" s="24">
        <f ca="1" t="shared" si="5491"/>
        <v>0.941567592211837</v>
      </c>
      <c r="W738" s="26">
        <f ca="1">IF(V738&lt;=('Ejercicio 3 - TIR'!$D$25-'Ejercicio 3 - TIR'!$C$25)/('Ejercicio 3 - TIR'!$E$25-'Ejercicio 3 - TIR'!$C$25),'Ejercicio 3 - TIR'!$C$25+SQRT(('Ejercicio 3 - TIR'!$E$25-'Ejercicio 3 - TIR'!$C$25)*('Ejercicio 3 - TIR'!$D$25-'Ejercicio 3 - TIR'!$C$25)*V738),'Ejercicio 3 - TIR'!$E$25-SQRT(('Ejercicio 3 - TIR'!$E$25-'Ejercicio 3 - TIR'!$C$25)*('Ejercicio 3 - TIR'!$E$25-'Ejercicio 3 - TIR'!$D$25)*(1-V738)))</f>
        <v>0.235699180888545</v>
      </c>
      <c r="X738" s="24">
        <f ca="1" t="shared" si="5491"/>
        <v>0.276448229940187</v>
      </c>
      <c r="Y738" s="26">
        <f ca="1">IF(X738&lt;=('Ejercicio 3 - TIR'!$D$26-'Ejercicio 3 - TIR'!$C$26)/('Ejercicio 3 - TIR'!$E$26-'Ejercicio 3 - TIR'!$C$26),'Ejercicio 3 - TIR'!$C$26+SQRT(('Ejercicio 3 - TIR'!$E$26-'Ejercicio 3 - TIR'!$C$26)*('Ejercicio 3 - TIR'!$D$26-'Ejercicio 3 - TIR'!$C$26)*X738),'Ejercicio 3 - TIR'!$E$26-SQRT(('Ejercicio 3 - TIR'!$E$26-'Ejercicio 3 - TIR'!$C$26)*('Ejercicio 3 - TIR'!$E$26-'Ejercicio 3 - TIR'!$D$26)*(1-X738)))</f>
        <v>0.217320509161407</v>
      </c>
      <c r="Z738" s="24">
        <f ca="1" t="shared" si="5240"/>
        <v>1.14334727221724</v>
      </c>
      <c r="AA738" s="24">
        <f ca="1" t="shared" si="5241"/>
        <v>1.31620947782503</v>
      </c>
      <c r="AB738" s="24">
        <f ca="1" t="shared" si="5242"/>
        <v>1.54697774506032</v>
      </c>
      <c r="AC738" s="24">
        <f ca="1" t="shared" si="5243"/>
        <v>1.91159913242384</v>
      </c>
      <c r="AD738" s="24">
        <f ca="1" t="shared" si="5244"/>
        <v>2.3270288291947</v>
      </c>
      <c r="AE738" s="23">
        <f ca="1" t="shared" si="5245"/>
        <v>4922.69511022979</v>
      </c>
      <c r="AF738" s="23">
        <f ca="1" t="shared" si="5246"/>
        <v>5666.95536690471</v>
      </c>
      <c r="AG738" s="23">
        <f ca="1" t="shared" si="5247"/>
        <v>6660.5308520785</v>
      </c>
      <c r="AH738" s="23">
        <f ca="1" t="shared" si="5248"/>
        <v>8230.41251819629</v>
      </c>
      <c r="AI738" s="23">
        <f ca="1" t="shared" si="5249"/>
        <v>10019.0499572591</v>
      </c>
      <c r="AJ738" s="25">
        <f ca="1" t="shared" si="5250"/>
        <v>42981.3208444898</v>
      </c>
      <c r="AK738" s="25">
        <f ca="1" t="shared" si="5251"/>
        <v>54835.0256665752</v>
      </c>
      <c r="AL738" s="25">
        <f ca="1" t="shared" si="5252"/>
        <v>60726.25280483</v>
      </c>
      <c r="AM738" s="25">
        <f ca="1" t="shared" si="5253"/>
        <v>61824.991442503</v>
      </c>
      <c r="AN738" s="25">
        <f ca="1" t="shared" si="5254"/>
        <v>96978.172713875</v>
      </c>
      <c r="AO738" s="25">
        <f ca="1">C738/'Ejercicio 3 - TIR'!$D$7</f>
        <v>13072.4146200469</v>
      </c>
      <c r="AP738" s="25">
        <f ca="1" t="shared" si="5255"/>
        <v>29908.9062244429</v>
      </c>
      <c r="AQ738" s="25">
        <f ca="1" t="shared" si="5256"/>
        <v>41762.6110465282</v>
      </c>
      <c r="AR738" s="25">
        <f ca="1" t="shared" si="5257"/>
        <v>47653.8381847831</v>
      </c>
      <c r="AS738" s="25">
        <f ca="1" t="shared" si="5258"/>
        <v>48752.576822456</v>
      </c>
      <c r="AT738" s="25">
        <f ca="1" t="shared" si="5259"/>
        <v>83905.758093828</v>
      </c>
      <c r="AU738" s="25">
        <f ca="1">AP738*'Ejercicio 3 - TIR'!$D$5</f>
        <v>14954.4531122215</v>
      </c>
      <c r="AV738" s="25">
        <f ca="1">AQ738*'Ejercicio 3 - TIR'!$D$5</f>
        <v>20881.3055232641</v>
      </c>
      <c r="AW738" s="25">
        <f ca="1">AR738*'Ejercicio 3 - TIR'!$D$5</f>
        <v>23826.9190923915</v>
      </c>
      <c r="AX738" s="25">
        <f ca="1">AS738*'Ejercicio 3 - TIR'!$D$5</f>
        <v>24376.288411228</v>
      </c>
      <c r="AY738" s="25">
        <f ca="1">AT738*'Ejercicio 3 - TIR'!$D$5</f>
        <v>41952.879046914</v>
      </c>
      <c r="AZ738" s="25">
        <f ca="1" t="shared" ref="AZ738:BD738" si="5492">AJ738-AU738-AE738</f>
        <v>23104.1726220386</v>
      </c>
      <c r="BA738" s="25">
        <f ca="1" t="shared" si="5492"/>
        <v>28286.7647764063</v>
      </c>
      <c r="BB738" s="25">
        <f ca="1" t="shared" si="5492"/>
        <v>30238.80286036</v>
      </c>
      <c r="BC738" s="25">
        <f ca="1" t="shared" si="5492"/>
        <v>29218.2905130787</v>
      </c>
      <c r="BD738" s="25">
        <f ca="1" t="shared" si="5492"/>
        <v>45006.2437097018</v>
      </c>
      <c r="BE738" s="25">
        <f ca="1" t="shared" ref="BE738:BI738" si="5493">AZ738/Z738</f>
        <v>20207.4847978897</v>
      </c>
      <c r="BF738" s="25">
        <f ca="1" t="shared" si="5493"/>
        <v>21491.081209314</v>
      </c>
      <c r="BG738" s="25">
        <f ca="1" t="shared" si="5493"/>
        <v>19547.0186671502</v>
      </c>
      <c r="BH738" s="25">
        <f ca="1" t="shared" si="5493"/>
        <v>15284.7372744048</v>
      </c>
      <c r="BI738" s="25">
        <f ca="1" t="shared" si="5493"/>
        <v>19340.647242981</v>
      </c>
      <c r="BJ738" s="25">
        <f ca="1" t="shared" si="5262"/>
        <v>79912.6014862713</v>
      </c>
      <c r="BK738" s="25">
        <f ca="1" t="shared" si="5263"/>
        <v>30419.8856880355</v>
      </c>
      <c r="BL738" s="25">
        <f ca="1" t="shared" si="5264"/>
        <v>110332.487174307</v>
      </c>
      <c r="BM738" s="25">
        <f ca="1">BK738*'Ejercicio 3 - TIR'!$D$5</f>
        <v>15209.9428440177</v>
      </c>
      <c r="BN738" s="25">
        <f ca="1" t="shared" si="5265"/>
        <v>95122.5443302891</v>
      </c>
      <c r="BO738" s="25">
        <f ca="1" t="shared" si="5266"/>
        <v>40877.2522011288</v>
      </c>
      <c r="BP738" s="25">
        <f ca="1" t="shared" si="5267"/>
        <v>-99703.11799134</v>
      </c>
      <c r="BQ738" s="25">
        <f ca="1" t="shared" ref="BQ738:BT738" si="5494">BE738</f>
        <v>20207.4847978897</v>
      </c>
      <c r="BR738" s="25">
        <f ca="1" t="shared" si="5494"/>
        <v>21491.081209314</v>
      </c>
      <c r="BS738" s="25">
        <f ca="1" t="shared" si="5494"/>
        <v>19547.0186671502</v>
      </c>
      <c r="BT738" s="25">
        <f ca="1" t="shared" si="5494"/>
        <v>15284.7372744048</v>
      </c>
      <c r="BU738" s="25">
        <f ca="1" t="shared" si="5269"/>
        <v>60217.8994441098</v>
      </c>
      <c r="BV738" s="27">
        <f ca="1" t="shared" si="5270"/>
        <v>9.64753484309782</v>
      </c>
    </row>
    <row r="739" ht="15" customHeight="1" spans="1:74">
      <c r="A739" s="23">
        <v>738</v>
      </c>
      <c r="B739" s="24">
        <f ca="1" t="shared" ref="B739:F739" si="5495">RAND()</f>
        <v>0.944984476897001</v>
      </c>
      <c r="C739" s="25">
        <f ca="1">IF(B739&lt;=('Ejercicio 3 - TIR'!$D$13-'Ejercicio 3 - TIR'!$C$13)/('Ejercicio 3 - TIR'!$E$13-'Ejercicio 3 - TIR'!$C$13),'Ejercicio 3 - TIR'!$C$13+SQRT(('Ejercicio 3 - TIR'!$E$13-'Ejercicio 3 - TIR'!$C$13)*('Ejercicio 3 - TIR'!$D$13-'Ejercicio 3 - TIR'!$C$13)*B739),'Ejercicio 3 - TIR'!$E$13-SQRT(('Ejercicio 3 - TIR'!$E$13-'Ejercicio 3 - TIR'!$C$13)*('Ejercicio 3 - TIR'!$E$13-'Ejercicio 3 - TIR'!$D$13)*(1-B739)))</f>
        <v>91874.8152191105</v>
      </c>
      <c r="D739" s="24">
        <f ca="1" t="shared" si="5495"/>
        <v>0.812783843238153</v>
      </c>
      <c r="E739" s="25">
        <f ca="1">IF(D739&lt;=('Ejercicio 3 - TIR'!$D$14-'Ejercicio 3 - TIR'!$C$14)/('Ejercicio 3 - TIR'!$E$14-'Ejercicio 3 - TIR'!$C$14),'Ejercicio 3 - TIR'!$C$14+SQRT(('Ejercicio 3 - TIR'!$E$14-'Ejercicio 3 - TIR'!$C$14)*('Ejercicio 3 - TIR'!$D$14-'Ejercicio 3 - TIR'!$C$14)*D739),'Ejercicio 3 - TIR'!$E$14-SQRT(('Ejercicio 3 - TIR'!$E$14-'Ejercicio 3 - TIR'!$C$14)*('Ejercicio 3 - TIR'!$E$14-'Ejercicio 3 - TIR'!$D$14)*(1-D739)))</f>
        <v>34700.7148110073</v>
      </c>
      <c r="F739" s="24">
        <f ca="1" t="shared" si="5495"/>
        <v>0.633318246169139</v>
      </c>
      <c r="G739" s="25">
        <f ca="1">IF(F739&lt;=('Ejercicio 3 - TIR'!$D$18-'Ejercicio 3 - TIR'!$C$18)/('Ejercicio 3 - TIR'!$E$18-'Ejercicio 3 - TIR'!$C$18),'Ejercicio 3 - TIR'!$C$18+SQRT(('Ejercicio 3 - TIR'!$E$18-'Ejercicio 3 - TIR'!$C$18)*('Ejercicio 3 - TIR'!$D$18-'Ejercicio 3 - TIR'!$C$18)*F739),'Ejercicio 3 - TIR'!$E$18-SQRT(('Ejercicio 3 - TIR'!$E$18-'Ejercicio 3 - TIR'!$C$18)*('Ejercicio 3 - TIR'!$E$18-'Ejercicio 3 - TIR'!$D$18)*(1-F739)))</f>
        <v>39746.6782508386</v>
      </c>
      <c r="H739" s="24">
        <f ca="1" t="shared" ref="H739:L739" si="5496">RAND()</f>
        <v>0.487840540886861</v>
      </c>
      <c r="I739" s="25">
        <f ca="1">IF(H739&lt;=('Ejercicio 3 - TIR'!$D$18-'Ejercicio 3 - TIR'!$C$18)/('Ejercicio 3 - TIR'!$E$18-'Ejercicio 3 - TIR'!$C$18),'Ejercicio 3 - TIR'!$C$18+SQRT(('Ejercicio 3 - TIR'!$E$18-'Ejercicio 3 - TIR'!$C$18)*('Ejercicio 3 - TIR'!$D$18-'Ejercicio 3 - TIR'!$C$18)*H739),'Ejercicio 3 - TIR'!$E$18-SQRT(('Ejercicio 3 - TIR'!$E$18-'Ejercicio 3 - TIR'!$C$18)*('Ejercicio 3 - TIR'!$E$18-'Ejercicio 3 - TIR'!$D$18)*(1-H739)))</f>
        <v>38554.3019079893</v>
      </c>
      <c r="J739" s="24">
        <f ca="1" t="shared" si="5496"/>
        <v>0.421383138359661</v>
      </c>
      <c r="K739" s="25">
        <f ca="1">IF(J739&lt;=('Ejercicio 3 - TIR'!$D$18-'Ejercicio 3 - TIR'!$C$18)/('Ejercicio 3 - TIR'!$E$18-'Ejercicio 3 - TIR'!$C$18),'Ejercicio 3 - TIR'!$C$18+SQRT(('Ejercicio 3 - TIR'!$E$18-'Ejercicio 3 - TIR'!$C$18)*('Ejercicio 3 - TIR'!$D$18-'Ejercicio 3 - TIR'!$C$18)*J739),'Ejercicio 3 - TIR'!$E$18-SQRT(('Ejercicio 3 - TIR'!$E$18-'Ejercicio 3 - TIR'!$C$18)*('Ejercicio 3 - TIR'!$E$18-'Ejercicio 3 - TIR'!$D$18)*(1-J739)))</f>
        <v>37950.3126198879</v>
      </c>
      <c r="L739" s="24">
        <f ca="1" t="shared" si="5496"/>
        <v>0.6522237958668</v>
      </c>
      <c r="M739" s="25">
        <f ca="1">IF(L739&lt;=('Ejercicio 3 - TIR'!$D$18-'Ejercicio 3 - TIR'!$C$18)/('Ejercicio 3 - TIR'!$E$18-'Ejercicio 3 - TIR'!$C$18),'Ejercicio 3 - TIR'!$C$18+SQRT(('Ejercicio 3 - TIR'!$E$18-'Ejercicio 3 - TIR'!$C$18)*('Ejercicio 3 - TIR'!$D$18-'Ejercicio 3 - TIR'!$C$18)*L739),'Ejercicio 3 - TIR'!$E$18-SQRT(('Ejercicio 3 - TIR'!$E$18-'Ejercicio 3 - TIR'!$C$18)*('Ejercicio 3 - TIR'!$E$18-'Ejercicio 3 - TIR'!$D$18)*(1-L739)))</f>
        <v>39891.0853489402</v>
      </c>
      <c r="N739" s="24">
        <f ca="1" t="shared" ref="N739:R739" si="5497">RAND()</f>
        <v>0.405875935787331</v>
      </c>
      <c r="O739" s="25">
        <f ca="1">IF(N739&lt;=('Ejercicio 3 - TIR'!$D$18-'Ejercicio 3 - TIR'!$C$18)/('Ejercicio 3 - TIR'!$E$18-'Ejercicio 3 - TIR'!$C$18),'Ejercicio 3 - TIR'!$C$18+SQRT(('Ejercicio 3 - TIR'!$E$18-'Ejercicio 3 - TIR'!$C$18)*('Ejercicio 3 - TIR'!$D$18-'Ejercicio 3 - TIR'!$C$18)*N739),'Ejercicio 3 - TIR'!$E$18-SQRT(('Ejercicio 3 - TIR'!$E$18-'Ejercicio 3 - TIR'!$C$18)*('Ejercicio 3 - TIR'!$E$18-'Ejercicio 3 - TIR'!$D$18)*(1-N739)))</f>
        <v>37802.6527776199</v>
      </c>
      <c r="P739" s="24">
        <f ca="1" t="shared" si="5497"/>
        <v>0.402119282574291</v>
      </c>
      <c r="Q739" s="26">
        <f ca="1">IF(P739&lt;=('Ejercicio 3 - TIR'!$D$22-'Ejercicio 3 - TIR'!$C$22)/('Ejercicio 3 - TIR'!$E$22-'Ejercicio 3 - TIR'!$C$22),'Ejercicio 3 - TIR'!$C$22+SQRT(('Ejercicio 3 - TIR'!$E$22-'Ejercicio 3 - TIR'!$C$22)*('Ejercicio 3 - TIR'!$D$22-'Ejercicio 3 - TIR'!$C$22)*P739),'Ejercicio 3 - TIR'!$E$22-SQRT(('Ejercicio 3 - TIR'!$E$22-'Ejercicio 3 - TIR'!$C$22)*('Ejercicio 3 - TIR'!$E$22-'Ejercicio 3 - TIR'!$D$22)*(1-P739)))</f>
        <v>0.146903804724123</v>
      </c>
      <c r="R739" s="24">
        <f ca="1" t="shared" si="5497"/>
        <v>0.63253420147148</v>
      </c>
      <c r="S739" s="26">
        <f ca="1">IF(R739&lt;=('Ejercicio 3 - TIR'!$D$23-'Ejercicio 3 - TIR'!$C$23)/('Ejercicio 3 - TIR'!$E$23-'Ejercicio 3 - TIR'!$C$23),'Ejercicio 3 - TIR'!$C$23+SQRT(('Ejercicio 3 - TIR'!$E$23-'Ejercicio 3 - TIR'!$C$23)*('Ejercicio 3 - TIR'!$D$23-'Ejercicio 3 - TIR'!$C$23)*R739),'Ejercicio 3 - TIR'!$E$23-SQRT(('Ejercicio 3 - TIR'!$E$23-'Ejercicio 3 - TIR'!$C$23)*('Ejercicio 3 - TIR'!$E$23-'Ejercicio 3 - TIR'!$D$23)*(1-R739)))</f>
        <v>0.154281554530817</v>
      </c>
      <c r="T739" s="24">
        <f ca="1" t="shared" ref="T739:X739" si="5498">RAND()</f>
        <v>0.225658877760747</v>
      </c>
      <c r="U739" s="26">
        <f ca="1">IF(T739&lt;=('Ejercicio 3 - TIR'!$D$24-'Ejercicio 3 - TIR'!$C$24)/('Ejercicio 3 - TIR'!$E$24-'Ejercicio 3 - TIR'!$C$24),'Ejercicio 3 - TIR'!$C$24+SQRT(('Ejercicio 3 - TIR'!$E$24-'Ejercicio 3 - TIR'!$C$24)*('Ejercicio 3 - TIR'!$D$24-'Ejercicio 3 - TIR'!$C$24)*T739),'Ejercicio 3 - TIR'!$E$24-SQRT(('Ejercicio 3 - TIR'!$E$24-'Ejercicio 3 - TIR'!$C$24)*('Ejercicio 3 - TIR'!$E$24-'Ejercicio 3 - TIR'!$D$24)*(1-T739)))</f>
        <v>0.171768868672891</v>
      </c>
      <c r="V739" s="24">
        <f ca="1" t="shared" si="5498"/>
        <v>0.0528788679433276</v>
      </c>
      <c r="W739" s="26">
        <f ca="1">IF(V739&lt;=('Ejercicio 3 - TIR'!$D$25-'Ejercicio 3 - TIR'!$C$25)/('Ejercicio 3 - TIR'!$E$25-'Ejercicio 3 - TIR'!$C$25),'Ejercicio 3 - TIR'!$C$25+SQRT(('Ejercicio 3 - TIR'!$E$25-'Ejercicio 3 - TIR'!$C$25)*('Ejercicio 3 - TIR'!$D$25-'Ejercicio 3 - TIR'!$C$25)*V739),'Ejercicio 3 - TIR'!$E$25-SQRT(('Ejercicio 3 - TIR'!$E$25-'Ejercicio 3 - TIR'!$C$25)*('Ejercicio 3 - TIR'!$E$25-'Ejercicio 3 - TIR'!$D$25)*(1-V739)))</f>
        <v>0.188604092928407</v>
      </c>
      <c r="X739" s="24">
        <f ca="1" t="shared" si="5498"/>
        <v>0.151164060146627</v>
      </c>
      <c r="Y739" s="26">
        <f ca="1">IF(X739&lt;=('Ejercicio 3 - TIR'!$D$26-'Ejercicio 3 - TIR'!$C$26)/('Ejercicio 3 - TIR'!$E$26-'Ejercicio 3 - TIR'!$C$26),'Ejercicio 3 - TIR'!$C$26+SQRT(('Ejercicio 3 - TIR'!$E$26-'Ejercicio 3 - TIR'!$C$26)*('Ejercicio 3 - TIR'!$D$26-'Ejercicio 3 - TIR'!$C$26)*X739),'Ejercicio 3 - TIR'!$E$26-SQRT(('Ejercicio 3 - TIR'!$E$26-'Ejercicio 3 - TIR'!$C$26)*('Ejercicio 3 - TIR'!$E$26-'Ejercicio 3 - TIR'!$D$26)*(1-X739)))</f>
        <v>0.210202548413403</v>
      </c>
      <c r="Z739" s="24">
        <f ca="1" t="shared" si="5240"/>
        <v>1.14690380472412</v>
      </c>
      <c r="AA739" s="24">
        <f ca="1" t="shared" si="5241"/>
        <v>1.32384990661427</v>
      </c>
      <c r="AB739" s="24">
        <f ca="1" t="shared" si="5242"/>
        <v>1.55124610736611</v>
      </c>
      <c r="AC739" s="24">
        <f ca="1" t="shared" si="5243"/>
        <v>1.84381747235462</v>
      </c>
      <c r="AD739" s="24">
        <f ca="1" t="shared" si="5244"/>
        <v>2.23139260385272</v>
      </c>
      <c r="AE739" s="23">
        <f ca="1" t="shared" si="5245"/>
        <v>5097.66703238369</v>
      </c>
      <c r="AF739" s="23">
        <f ca="1" t="shared" si="5246"/>
        <v>5884.14302662034</v>
      </c>
      <c r="AG739" s="23">
        <f ca="1" t="shared" si="5247"/>
        <v>6894.8556174124</v>
      </c>
      <c r="AH739" s="23">
        <f ca="1" t="shared" si="5248"/>
        <v>8195.25360700679</v>
      </c>
      <c r="AI739" s="23">
        <f ca="1" t="shared" si="5249"/>
        <v>9917.91680009376</v>
      </c>
      <c r="AJ739" s="25">
        <f ca="1" t="shared" si="5250"/>
        <v>45585.6165110324</v>
      </c>
      <c r="AK739" s="25">
        <f ca="1" t="shared" si="5251"/>
        <v>51040.10898047</v>
      </c>
      <c r="AL739" s="25">
        <f ca="1" t="shared" si="5252"/>
        <v>58870.2747249283</v>
      </c>
      <c r="AM739" s="25">
        <f ca="1" t="shared" si="5253"/>
        <v>73551.8801575655</v>
      </c>
      <c r="AN739" s="25">
        <f ca="1" t="shared" si="5254"/>
        <v>84352.5598139936</v>
      </c>
      <c r="AO739" s="25">
        <f ca="1">C739/'Ejercicio 3 - TIR'!$D$7</f>
        <v>18374.9630438221</v>
      </c>
      <c r="AP739" s="25">
        <f ca="1" t="shared" si="5255"/>
        <v>27210.6534672103</v>
      </c>
      <c r="AQ739" s="25">
        <f ca="1" t="shared" si="5256"/>
        <v>32665.1459366479</v>
      </c>
      <c r="AR739" s="25">
        <f ca="1" t="shared" si="5257"/>
        <v>40495.3116811062</v>
      </c>
      <c r="AS739" s="25">
        <f ca="1" t="shared" si="5258"/>
        <v>55176.9171137434</v>
      </c>
      <c r="AT739" s="25">
        <f ca="1" t="shared" si="5259"/>
        <v>65977.5967701715</v>
      </c>
      <c r="AU739" s="25">
        <f ca="1">AP739*'Ejercicio 3 - TIR'!$D$5</f>
        <v>13605.3267336051</v>
      </c>
      <c r="AV739" s="25">
        <f ca="1">AQ739*'Ejercicio 3 - TIR'!$D$5</f>
        <v>16332.5729683239</v>
      </c>
      <c r="AW739" s="25">
        <f ca="1">AR739*'Ejercicio 3 - TIR'!$D$5</f>
        <v>20247.6558405531</v>
      </c>
      <c r="AX739" s="25">
        <f ca="1">AS739*'Ejercicio 3 - TIR'!$D$5</f>
        <v>27588.4585568717</v>
      </c>
      <c r="AY739" s="25">
        <f ca="1">AT739*'Ejercicio 3 - TIR'!$D$5</f>
        <v>32988.7983850858</v>
      </c>
      <c r="AZ739" s="25">
        <f ca="1" t="shared" ref="AZ739:BD739" si="5499">AJ739-AU739-AE739</f>
        <v>26882.6227450435</v>
      </c>
      <c r="BA739" s="25">
        <f ca="1" t="shared" si="5499"/>
        <v>28823.3929855257</v>
      </c>
      <c r="BB739" s="25">
        <f ca="1" t="shared" si="5499"/>
        <v>31727.7632669628</v>
      </c>
      <c r="BC739" s="25">
        <f ca="1" t="shared" si="5499"/>
        <v>37768.167993687</v>
      </c>
      <c r="BD739" s="25">
        <f ca="1" t="shared" si="5499"/>
        <v>41445.8446288141</v>
      </c>
      <c r="BE739" s="25">
        <f ca="1" t="shared" ref="BE739:BI739" si="5500">AZ739/Z739</f>
        <v>23439.3003443823</v>
      </c>
      <c r="BF739" s="25">
        <f ca="1" t="shared" si="5500"/>
        <v>21772.4024766835</v>
      </c>
      <c r="BG739" s="25">
        <f ca="1" t="shared" si="5500"/>
        <v>20453.0816330839</v>
      </c>
      <c r="BH739" s="25">
        <f ca="1" t="shared" si="5500"/>
        <v>20483.6804943906</v>
      </c>
      <c r="BI739" s="25">
        <f ca="1" t="shared" si="5500"/>
        <v>18573.981359109</v>
      </c>
      <c r="BJ739" s="25">
        <f ca="1" t="shared" si="5262"/>
        <v>77430.9183776844</v>
      </c>
      <c r="BK739" s="25">
        <f ca="1" t="shared" si="5263"/>
        <v>41001.7566320517</v>
      </c>
      <c r="BL739" s="25">
        <f ca="1" t="shared" si="5264"/>
        <v>118432.675009736</v>
      </c>
      <c r="BM739" s="25">
        <f ca="1">BK739*'Ejercicio 3 - TIR'!$D$5</f>
        <v>20500.8783160259</v>
      </c>
      <c r="BN739" s="25">
        <f ca="1" t="shared" si="5265"/>
        <v>97931.7966937102</v>
      </c>
      <c r="BO739" s="25">
        <f ca="1" t="shared" si="5266"/>
        <v>43888.1963329184</v>
      </c>
      <c r="BP739" s="25">
        <f ca="1" t="shared" si="5267"/>
        <v>-126575.530030118</v>
      </c>
      <c r="BQ739" s="25">
        <f ca="1" t="shared" ref="BQ739:BT739" si="5501">BE739</f>
        <v>23439.3003443823</v>
      </c>
      <c r="BR739" s="25">
        <f ca="1" t="shared" si="5501"/>
        <v>21772.4024766835</v>
      </c>
      <c r="BS739" s="25">
        <f ca="1" t="shared" si="5501"/>
        <v>20453.0816330839</v>
      </c>
      <c r="BT739" s="25">
        <f ca="1" t="shared" si="5501"/>
        <v>20483.6804943906</v>
      </c>
      <c r="BU739" s="25">
        <f ca="1" t="shared" si="5269"/>
        <v>62462.1776920274</v>
      </c>
      <c r="BV739" s="27">
        <f ca="1" t="shared" si="5270"/>
        <v>4.74499936966124</v>
      </c>
    </row>
    <row r="740" ht="15" customHeight="1" spans="1:74">
      <c r="A740" s="23">
        <v>739</v>
      </c>
      <c r="B740" s="24">
        <f ca="1" t="shared" ref="B740:F740" si="5502">RAND()</f>
        <v>0.846631835668816</v>
      </c>
      <c r="C740" s="25">
        <f ca="1">IF(B740&lt;=('Ejercicio 3 - TIR'!$D$13-'Ejercicio 3 - TIR'!$C$13)/('Ejercicio 3 - TIR'!$E$13-'Ejercicio 3 - TIR'!$C$13),'Ejercicio 3 - TIR'!$C$13+SQRT(('Ejercicio 3 - TIR'!$E$13-'Ejercicio 3 - TIR'!$C$13)*('Ejercicio 3 - TIR'!$D$13-'Ejercicio 3 - TIR'!$C$13)*B740),'Ejercicio 3 - TIR'!$E$13-SQRT(('Ejercicio 3 - TIR'!$E$13-'Ejercicio 3 - TIR'!$C$13)*('Ejercicio 3 - TIR'!$E$13-'Ejercicio 3 - TIR'!$D$13)*(1-B740)))</f>
        <v>86433.799456096</v>
      </c>
      <c r="D740" s="24">
        <f ca="1" t="shared" si="5502"/>
        <v>0.237977644103333</v>
      </c>
      <c r="E740" s="25">
        <f ca="1">IF(D740&lt;=('Ejercicio 3 - TIR'!$D$14-'Ejercicio 3 - TIR'!$C$14)/('Ejercicio 3 - TIR'!$E$14-'Ejercicio 3 - TIR'!$C$14),'Ejercicio 3 - TIR'!$C$14+SQRT(('Ejercicio 3 - TIR'!$E$14-'Ejercicio 3 - TIR'!$C$14)*('Ejercicio 3 - TIR'!$D$14-'Ejercicio 3 - TIR'!$C$14)*D740),'Ejercicio 3 - TIR'!$E$14-SQRT(('Ejercicio 3 - TIR'!$E$14-'Ejercicio 3 - TIR'!$C$14)*('Ejercicio 3 - TIR'!$E$14-'Ejercicio 3 - TIR'!$D$14)*(1-D740)))</f>
        <v>29224.7276016034</v>
      </c>
      <c r="F740" s="24">
        <f ca="1" t="shared" si="5502"/>
        <v>0.392192834197539</v>
      </c>
      <c r="G740" s="25">
        <f ca="1">IF(F740&lt;=('Ejercicio 3 - TIR'!$D$18-'Ejercicio 3 - TIR'!$C$18)/('Ejercicio 3 - TIR'!$E$18-'Ejercicio 3 - TIR'!$C$18),'Ejercicio 3 - TIR'!$C$18+SQRT(('Ejercicio 3 - TIR'!$E$18-'Ejercicio 3 - TIR'!$C$18)*('Ejercicio 3 - TIR'!$D$18-'Ejercicio 3 - TIR'!$C$18)*F740),'Ejercicio 3 - TIR'!$E$18-SQRT(('Ejercicio 3 - TIR'!$E$18-'Ejercicio 3 - TIR'!$C$18)*('Ejercicio 3 - TIR'!$E$18-'Ejercicio 3 - TIR'!$D$18)*(1-F740)))</f>
        <v>37670.0016381765</v>
      </c>
      <c r="H740" s="24">
        <f ca="1" t="shared" ref="H740:L740" si="5503">RAND()</f>
        <v>0.163118197450505</v>
      </c>
      <c r="I740" s="25">
        <f ca="1">IF(H740&lt;=('Ejercicio 3 - TIR'!$D$18-'Ejercicio 3 - TIR'!$C$18)/('Ejercicio 3 - TIR'!$E$18-'Ejercicio 3 - TIR'!$C$18),'Ejercicio 3 - TIR'!$C$18+SQRT(('Ejercicio 3 - TIR'!$E$18-'Ejercicio 3 - TIR'!$C$18)*('Ejercicio 3 - TIR'!$D$18-'Ejercicio 3 - TIR'!$C$18)*H740),'Ejercicio 3 - TIR'!$E$18-SQRT(('Ejercicio 3 - TIR'!$E$18-'Ejercicio 3 - TIR'!$C$18)*('Ejercicio 3 - TIR'!$E$18-'Ejercicio 3 - TIR'!$D$18)*(1-H740)))</f>
        <v>34946.4865932878</v>
      </c>
      <c r="J740" s="24">
        <f ca="1" t="shared" si="5503"/>
        <v>0.0638231495184793</v>
      </c>
      <c r="K740" s="25">
        <f ca="1">IF(J740&lt;=('Ejercicio 3 - TIR'!$D$18-'Ejercicio 3 - TIR'!$C$18)/('Ejercicio 3 - TIR'!$E$18-'Ejercicio 3 - TIR'!$C$18),'Ejercicio 3 - TIR'!$C$18+SQRT(('Ejercicio 3 - TIR'!$E$18-'Ejercicio 3 - TIR'!$C$18)*('Ejercicio 3 - TIR'!$D$18-'Ejercicio 3 - TIR'!$C$18)*J740),'Ejercicio 3 - TIR'!$E$18-SQRT(('Ejercicio 3 - TIR'!$E$18-'Ejercicio 3 - TIR'!$C$18)*('Ejercicio 3 - TIR'!$E$18-'Ejercicio 3 - TIR'!$D$18)*(1-J740)))</f>
        <v>33094.1028469933</v>
      </c>
      <c r="L740" s="24">
        <f ca="1" t="shared" si="5503"/>
        <v>0.892951013384047</v>
      </c>
      <c r="M740" s="25">
        <f ca="1">IF(L740&lt;=('Ejercicio 3 - TIR'!$D$18-'Ejercicio 3 - TIR'!$C$18)/('Ejercicio 3 - TIR'!$E$18-'Ejercicio 3 - TIR'!$C$18),'Ejercicio 3 - TIR'!$C$18+SQRT(('Ejercicio 3 - TIR'!$E$18-'Ejercicio 3 - TIR'!$C$18)*('Ejercicio 3 - TIR'!$D$18-'Ejercicio 3 - TIR'!$C$18)*L740),'Ejercicio 3 - TIR'!$E$18-SQRT(('Ejercicio 3 - TIR'!$E$18-'Ejercicio 3 - TIR'!$C$18)*('Ejercicio 3 - TIR'!$E$18-'Ejercicio 3 - TIR'!$D$18)*(1-L740)))</f>
        <v>42166.508514889</v>
      </c>
      <c r="N740" s="24">
        <f ca="1" t="shared" ref="N740:R740" si="5504">RAND()</f>
        <v>0.608358405806263</v>
      </c>
      <c r="O740" s="25">
        <f ca="1">IF(N740&lt;=('Ejercicio 3 - TIR'!$D$18-'Ejercicio 3 - TIR'!$C$18)/('Ejercicio 3 - TIR'!$E$18-'Ejercicio 3 - TIR'!$C$18),'Ejercicio 3 - TIR'!$C$18+SQRT(('Ejercicio 3 - TIR'!$E$18-'Ejercicio 3 - TIR'!$C$18)*('Ejercicio 3 - TIR'!$D$18-'Ejercicio 3 - TIR'!$C$18)*N740),'Ejercicio 3 - TIR'!$E$18-SQRT(('Ejercicio 3 - TIR'!$E$18-'Ejercicio 3 - TIR'!$C$18)*('Ejercicio 3 - TIR'!$E$18-'Ejercicio 3 - TIR'!$D$18)*(1-N740)))</f>
        <v>39552.6834382251</v>
      </c>
      <c r="P740" s="24">
        <f ca="1" t="shared" si="5504"/>
        <v>0.0972528640059218</v>
      </c>
      <c r="Q740" s="26">
        <f ca="1">IF(P740&lt;=('Ejercicio 3 - TIR'!$D$22-'Ejercicio 3 - TIR'!$C$22)/('Ejercicio 3 - TIR'!$E$22-'Ejercicio 3 - TIR'!$C$22),'Ejercicio 3 - TIR'!$C$22+SQRT(('Ejercicio 3 - TIR'!$E$22-'Ejercicio 3 - TIR'!$C$22)*('Ejercicio 3 - TIR'!$D$22-'Ejercicio 3 - TIR'!$C$22)*P740),'Ejercicio 3 - TIR'!$E$22-SQRT(('Ejercicio 3 - TIR'!$E$22-'Ejercicio 3 - TIR'!$C$22)*('Ejercicio 3 - TIR'!$E$22-'Ejercicio 3 - TIR'!$D$22)*(1-P740)))</f>
        <v>0.133230841062104</v>
      </c>
      <c r="R740" s="24">
        <f ca="1" t="shared" si="5504"/>
        <v>0.171743908390671</v>
      </c>
      <c r="S740" s="26">
        <f ca="1">IF(R740&lt;=('Ejercicio 3 - TIR'!$D$23-'Ejercicio 3 - TIR'!$C$23)/('Ejercicio 3 - TIR'!$E$23-'Ejercicio 3 - TIR'!$C$23),'Ejercicio 3 - TIR'!$C$23+SQRT(('Ejercicio 3 - TIR'!$E$23-'Ejercicio 3 - TIR'!$C$23)*('Ejercicio 3 - TIR'!$D$23-'Ejercicio 3 - TIR'!$C$23)*R740),'Ejercicio 3 - TIR'!$E$23-SQRT(('Ejercicio 3 - TIR'!$E$23-'Ejercicio 3 - TIR'!$C$23)*('Ejercicio 3 - TIR'!$E$23-'Ejercicio 3 - TIR'!$D$23)*(1-R740)))</f>
        <v>0.137582350101827</v>
      </c>
      <c r="T740" s="24">
        <f ca="1" t="shared" ref="T740:X740" si="5505">RAND()</f>
        <v>0.145550382664114</v>
      </c>
      <c r="U740" s="26">
        <f ca="1">IF(T740&lt;=('Ejercicio 3 - TIR'!$D$24-'Ejercicio 3 - TIR'!$C$24)/('Ejercicio 3 - TIR'!$E$24-'Ejercicio 3 - TIR'!$C$24),'Ejercicio 3 - TIR'!$C$24+SQRT(('Ejercicio 3 - TIR'!$E$24-'Ejercicio 3 - TIR'!$C$24)*('Ejercicio 3 - TIR'!$D$24-'Ejercicio 3 - TIR'!$C$24)*T740),'Ejercicio 3 - TIR'!$E$24-SQRT(('Ejercicio 3 - TIR'!$E$24-'Ejercicio 3 - TIR'!$C$24)*('Ejercicio 3 - TIR'!$E$24-'Ejercicio 3 - TIR'!$D$24)*(1-T740)))</f>
        <v>0.167483014716994</v>
      </c>
      <c r="V740" s="24">
        <f ca="1" t="shared" si="5505"/>
        <v>0.952350662701448</v>
      </c>
      <c r="W740" s="26">
        <f ca="1">IF(V740&lt;=('Ejercicio 3 - TIR'!$D$25-'Ejercicio 3 - TIR'!$C$25)/('Ejercicio 3 - TIR'!$E$25-'Ejercicio 3 - TIR'!$C$25),'Ejercicio 3 - TIR'!$C$25+SQRT(('Ejercicio 3 - TIR'!$E$25-'Ejercicio 3 - TIR'!$C$25)*('Ejercicio 3 - TIR'!$D$25-'Ejercicio 3 - TIR'!$C$25)*V740),'Ejercicio 3 - TIR'!$E$25-SQRT(('Ejercicio 3 - TIR'!$E$25-'Ejercicio 3 - TIR'!$C$25)*('Ejercicio 3 - TIR'!$E$25-'Ejercicio 3 - TIR'!$D$25)*(1-V740)))</f>
        <v>0.237085950265508</v>
      </c>
      <c r="X740" s="24">
        <f ca="1" t="shared" si="5505"/>
        <v>0.371104379221975</v>
      </c>
      <c r="Y740" s="26">
        <f ca="1">IF(X740&lt;=('Ejercicio 3 - TIR'!$D$26-'Ejercicio 3 - TIR'!$C$26)/('Ejercicio 3 - TIR'!$E$26-'Ejercicio 3 - TIR'!$C$26),'Ejercicio 3 - TIR'!$C$26+SQRT(('Ejercicio 3 - TIR'!$E$26-'Ejercicio 3 - TIR'!$C$26)*('Ejercicio 3 - TIR'!$D$26-'Ejercicio 3 - TIR'!$C$26)*X740),'Ejercicio 3 - TIR'!$E$26-SQRT(('Ejercicio 3 - TIR'!$E$26-'Ejercicio 3 - TIR'!$C$26)*('Ejercicio 3 - TIR'!$E$26-'Ejercicio 3 - TIR'!$D$26)*(1-X740)))</f>
        <v>0.221724478962421</v>
      </c>
      <c r="Z740" s="24">
        <f ca="1" t="shared" si="5240"/>
        <v>1.1332308410621</v>
      </c>
      <c r="AA740" s="24">
        <f ca="1" t="shared" si="5241"/>
        <v>1.2891434033833</v>
      </c>
      <c r="AB740" s="24">
        <f ca="1" t="shared" si="5242"/>
        <v>1.50505302698446</v>
      </c>
      <c r="AC740" s="24">
        <f ca="1" t="shared" si="5243"/>
        <v>1.86187995408705</v>
      </c>
      <c r="AD740" s="24">
        <f ca="1" t="shared" si="5244"/>
        <v>2.27470431679758</v>
      </c>
      <c r="AE740" s="23">
        <f ca="1" t="shared" si="5245"/>
        <v>3893.63503817251</v>
      </c>
      <c r="AF740" s="23">
        <f ca="1" t="shared" si="5246"/>
        <v>4429.3304971631</v>
      </c>
      <c r="AG740" s="23">
        <f ca="1" t="shared" si="5247"/>
        <v>5171.1681220059</v>
      </c>
      <c r="AH740" s="23">
        <f ca="1" t="shared" si="5248"/>
        <v>6397.17943019438</v>
      </c>
      <c r="AI740" s="23">
        <f ca="1" t="shared" si="5249"/>
        <v>7815.59070618334</v>
      </c>
      <c r="AJ740" s="25">
        <f ca="1" t="shared" si="5250"/>
        <v>42688.8076392416</v>
      </c>
      <c r="AK740" s="25">
        <f ca="1" t="shared" si="5251"/>
        <v>45051.0326631598</v>
      </c>
      <c r="AL740" s="25">
        <f ca="1" t="shared" si="5252"/>
        <v>49808.3796652022</v>
      </c>
      <c r="AM740" s="25">
        <f ca="1" t="shared" si="5253"/>
        <v>78508.9769377127</v>
      </c>
      <c r="AN740" s="25">
        <f ca="1" t="shared" si="5254"/>
        <v>89970.6597578585</v>
      </c>
      <c r="AO740" s="25">
        <f ca="1">C740/'Ejercicio 3 - TIR'!$D$7</f>
        <v>17286.7598912192</v>
      </c>
      <c r="AP740" s="25">
        <f ca="1" t="shared" si="5255"/>
        <v>25402.0477480224</v>
      </c>
      <c r="AQ740" s="25">
        <f ca="1" t="shared" si="5256"/>
        <v>27764.2727719406</v>
      </c>
      <c r="AR740" s="25">
        <f ca="1" t="shared" si="5257"/>
        <v>32521.619773983</v>
      </c>
      <c r="AS740" s="25">
        <f ca="1" t="shared" si="5258"/>
        <v>61222.2170464935</v>
      </c>
      <c r="AT740" s="25">
        <f ca="1" t="shared" si="5259"/>
        <v>72683.8998666393</v>
      </c>
      <c r="AU740" s="25">
        <f ca="1">AP740*'Ejercicio 3 - TIR'!$D$5</f>
        <v>12701.0238740112</v>
      </c>
      <c r="AV740" s="25">
        <f ca="1">AQ740*'Ejercicio 3 - TIR'!$D$5</f>
        <v>13882.1363859703</v>
      </c>
      <c r="AW740" s="25">
        <f ca="1">AR740*'Ejercicio 3 - TIR'!$D$5</f>
        <v>16260.8098869915</v>
      </c>
      <c r="AX740" s="25">
        <f ca="1">AS740*'Ejercicio 3 - TIR'!$D$5</f>
        <v>30611.1085232468</v>
      </c>
      <c r="AY740" s="25">
        <f ca="1">AT740*'Ejercicio 3 - TIR'!$D$5</f>
        <v>36341.9499333197</v>
      </c>
      <c r="AZ740" s="25">
        <f ca="1" t="shared" ref="AZ740:BD740" si="5506">AJ740-AU740-AE740</f>
        <v>26094.1487270579</v>
      </c>
      <c r="BA740" s="25">
        <f ca="1" t="shared" si="5506"/>
        <v>26739.5657800264</v>
      </c>
      <c r="BB740" s="25">
        <f ca="1" t="shared" si="5506"/>
        <v>28376.4016562048</v>
      </c>
      <c r="BC740" s="25">
        <f ca="1" t="shared" si="5506"/>
        <v>41500.6889842716</v>
      </c>
      <c r="BD740" s="25">
        <f ca="1" t="shared" si="5506"/>
        <v>45813.1191183555</v>
      </c>
      <c r="BE740" s="25">
        <f ca="1" t="shared" ref="BE740:BI740" si="5507">AZ740/Z740</f>
        <v>23026.3312482756</v>
      </c>
      <c r="BF740" s="25">
        <f ca="1" t="shared" si="5507"/>
        <v>20742.1189216418</v>
      </c>
      <c r="BG740" s="25">
        <f ca="1" t="shared" si="5507"/>
        <v>18854.087628434</v>
      </c>
      <c r="BH740" s="25">
        <f ca="1" t="shared" si="5507"/>
        <v>22289.6695853955</v>
      </c>
      <c r="BI740" s="25">
        <f ca="1" t="shared" si="5507"/>
        <v>20140.2524187641</v>
      </c>
      <c r="BJ740" s="25">
        <f ca="1" t="shared" si="5262"/>
        <v>66477.6140326006</v>
      </c>
      <c r="BK740" s="25">
        <f ca="1" t="shared" si="5263"/>
        <v>39322.2673479995</v>
      </c>
      <c r="BL740" s="25">
        <f ca="1" t="shared" si="5264"/>
        <v>105799.8813806</v>
      </c>
      <c r="BM740" s="25">
        <f ca="1">BK740*'Ejercicio 3 - TIR'!$D$5</f>
        <v>19661.1336739998</v>
      </c>
      <c r="BN740" s="25">
        <f ca="1" t="shared" si="5265"/>
        <v>86138.7477066004</v>
      </c>
      <c r="BO740" s="25">
        <f ca="1" t="shared" si="5266"/>
        <v>37868.107547213</v>
      </c>
      <c r="BP740" s="25">
        <f ca="1" t="shared" si="5267"/>
        <v>-115658.527057699</v>
      </c>
      <c r="BQ740" s="25">
        <f ca="1" t="shared" ref="BQ740:BT740" si="5508">BE740</f>
        <v>23026.3312482756</v>
      </c>
      <c r="BR740" s="25">
        <f ca="1" t="shared" si="5508"/>
        <v>20742.1189216418</v>
      </c>
      <c r="BS740" s="25">
        <f ca="1" t="shared" si="5508"/>
        <v>18854.087628434</v>
      </c>
      <c r="BT740" s="25">
        <f ca="1" t="shared" si="5508"/>
        <v>22289.6695853955</v>
      </c>
      <c r="BU740" s="25">
        <f ca="1" t="shared" si="5269"/>
        <v>58008.3599659771</v>
      </c>
      <c r="BV740" s="27">
        <f ca="1" t="shared" si="5270"/>
        <v>6.3690101281183</v>
      </c>
    </row>
    <row r="741" ht="15" customHeight="1" spans="1:74">
      <c r="A741" s="23">
        <v>740</v>
      </c>
      <c r="B741" s="24">
        <f ca="1" t="shared" ref="B741:F741" si="5509">RAND()</f>
        <v>0.919592857092983</v>
      </c>
      <c r="C741" s="25">
        <f ca="1">IF(B741&lt;=('Ejercicio 3 - TIR'!$D$13-'Ejercicio 3 - TIR'!$C$13)/('Ejercicio 3 - TIR'!$E$13-'Ejercicio 3 - TIR'!$C$13),'Ejercicio 3 - TIR'!$C$13+SQRT(('Ejercicio 3 - TIR'!$E$13-'Ejercicio 3 - TIR'!$C$13)*('Ejercicio 3 - TIR'!$D$13-'Ejercicio 3 - TIR'!$C$13)*B741),'Ejercicio 3 - TIR'!$E$13-SQRT(('Ejercicio 3 - TIR'!$E$13-'Ejercicio 3 - TIR'!$C$13)*('Ejercicio 3 - TIR'!$E$13-'Ejercicio 3 - TIR'!$D$13)*(1-B741)))</f>
        <v>90177.1403609529</v>
      </c>
      <c r="D741" s="24">
        <f ca="1" t="shared" si="5509"/>
        <v>0.346963717227832</v>
      </c>
      <c r="E741" s="25">
        <f ca="1">IF(D741&lt;=('Ejercicio 3 - TIR'!$D$14-'Ejercicio 3 - TIR'!$C$14)/('Ejercicio 3 - TIR'!$E$14-'Ejercicio 3 - TIR'!$C$14),'Ejercicio 3 - TIR'!$C$14+SQRT(('Ejercicio 3 - TIR'!$E$14-'Ejercicio 3 - TIR'!$C$14)*('Ejercicio 3 - TIR'!$D$14-'Ejercicio 3 - TIR'!$C$14)*D741),'Ejercicio 3 - TIR'!$E$14-SQRT(('Ejercicio 3 - TIR'!$E$14-'Ejercicio 3 - TIR'!$C$14)*('Ejercicio 3 - TIR'!$E$14-'Ejercicio 3 - TIR'!$D$14)*(1-D741)))</f>
        <v>30102.7558171062</v>
      </c>
      <c r="F741" s="24">
        <f ca="1" t="shared" si="5509"/>
        <v>0.504720343488598</v>
      </c>
      <c r="G741" s="25">
        <f ca="1">IF(F741&lt;=('Ejercicio 3 - TIR'!$D$18-'Ejercicio 3 - TIR'!$C$18)/('Ejercicio 3 - TIR'!$E$18-'Ejercicio 3 - TIR'!$C$18),'Ejercicio 3 - TIR'!$C$18+SQRT(('Ejercicio 3 - TIR'!$E$18-'Ejercicio 3 - TIR'!$C$18)*('Ejercicio 3 - TIR'!$D$18-'Ejercicio 3 - TIR'!$C$18)*F741),'Ejercicio 3 - TIR'!$E$18-SQRT(('Ejercicio 3 - TIR'!$E$18-'Ejercicio 3 - TIR'!$C$18)*('Ejercicio 3 - TIR'!$E$18-'Ejercicio 3 - TIR'!$D$18)*(1-F741)))</f>
        <v>38701.0373820189</v>
      </c>
      <c r="H741" s="24">
        <f ca="1" t="shared" ref="H741:L741" si="5510">RAND()</f>
        <v>0.230307640098508</v>
      </c>
      <c r="I741" s="25">
        <f ca="1">IF(H741&lt;=('Ejercicio 3 - TIR'!$D$18-'Ejercicio 3 - TIR'!$C$18)/('Ejercicio 3 - TIR'!$E$18-'Ejercicio 3 - TIR'!$C$18),'Ejercicio 3 - TIR'!$C$18+SQRT(('Ejercicio 3 - TIR'!$E$18-'Ejercicio 3 - TIR'!$C$18)*('Ejercicio 3 - TIR'!$D$18-'Ejercicio 3 - TIR'!$C$18)*H741),'Ejercicio 3 - TIR'!$E$18-SQRT(('Ejercicio 3 - TIR'!$E$18-'Ejercicio 3 - TIR'!$C$18)*('Ejercicio 3 - TIR'!$E$18-'Ejercicio 3 - TIR'!$D$18)*(1-H741)))</f>
        <v>35877.5969591982</v>
      </c>
      <c r="J741" s="24">
        <f ca="1" t="shared" si="5510"/>
        <v>0.770095666068297</v>
      </c>
      <c r="K741" s="25">
        <f ca="1">IF(J741&lt;=('Ejercicio 3 - TIR'!$D$18-'Ejercicio 3 - TIR'!$C$18)/('Ejercicio 3 - TIR'!$E$18-'Ejercicio 3 - TIR'!$C$18),'Ejercicio 3 - TIR'!$C$18+SQRT(('Ejercicio 3 - TIR'!$E$18-'Ejercicio 3 - TIR'!$C$18)*('Ejercicio 3 - TIR'!$D$18-'Ejercicio 3 - TIR'!$C$18)*J741),'Ejercicio 3 - TIR'!$E$18-SQRT(('Ejercicio 3 - TIR'!$E$18-'Ejercicio 3 - TIR'!$C$18)*('Ejercicio 3 - TIR'!$E$18-'Ejercicio 3 - TIR'!$D$18)*(1-J741)))</f>
        <v>40847.5519214712</v>
      </c>
      <c r="L741" s="24">
        <f ca="1" t="shared" si="5510"/>
        <v>0.97758645973689</v>
      </c>
      <c r="M741" s="25">
        <f ca="1">IF(L741&lt;=('Ejercicio 3 - TIR'!$D$18-'Ejercicio 3 - TIR'!$C$18)/('Ejercicio 3 - TIR'!$E$18-'Ejercicio 3 - TIR'!$C$18),'Ejercicio 3 - TIR'!$C$18+SQRT(('Ejercicio 3 - TIR'!$E$18-'Ejercicio 3 - TIR'!$C$18)*('Ejercicio 3 - TIR'!$D$18-'Ejercicio 3 - TIR'!$C$18)*L741),'Ejercicio 3 - TIR'!$E$18-SQRT(('Ejercicio 3 - TIR'!$E$18-'Ejercicio 3 - TIR'!$C$18)*('Ejercicio 3 - TIR'!$E$18-'Ejercicio 3 - TIR'!$D$18)*(1-L741)))</f>
        <v>43703.4601742587</v>
      </c>
      <c r="N741" s="24">
        <f ca="1" t="shared" ref="N741:R741" si="5511">RAND()</f>
        <v>0.469196413788168</v>
      </c>
      <c r="O741" s="25">
        <f ca="1">IF(N741&lt;=('Ejercicio 3 - TIR'!$D$18-'Ejercicio 3 - TIR'!$C$18)/('Ejercicio 3 - TIR'!$E$18-'Ejercicio 3 - TIR'!$C$18),'Ejercicio 3 - TIR'!$C$18+SQRT(('Ejercicio 3 - TIR'!$E$18-'Ejercicio 3 - TIR'!$C$18)*('Ejercicio 3 - TIR'!$D$18-'Ejercicio 3 - TIR'!$C$18)*N741),'Ejercicio 3 - TIR'!$E$18-SQRT(('Ejercicio 3 - TIR'!$E$18-'Ejercicio 3 - TIR'!$C$18)*('Ejercicio 3 - TIR'!$E$18-'Ejercicio 3 - TIR'!$D$18)*(1-N741)))</f>
        <v>38389.2468117361</v>
      </c>
      <c r="P741" s="24">
        <f ca="1" t="shared" si="5511"/>
        <v>0.169834455831656</v>
      </c>
      <c r="Q741" s="26">
        <f ca="1">IF(P741&lt;=('Ejercicio 3 - TIR'!$D$22-'Ejercicio 3 - TIR'!$C$22)/('Ejercicio 3 - TIR'!$E$22-'Ejercicio 3 - TIR'!$C$22),'Ejercicio 3 - TIR'!$C$22+SQRT(('Ejercicio 3 - TIR'!$E$22-'Ejercicio 3 - TIR'!$C$22)*('Ejercicio 3 - TIR'!$D$22-'Ejercicio 3 - TIR'!$C$22)*P741),'Ejercicio 3 - TIR'!$E$22-SQRT(('Ejercicio 3 - TIR'!$E$22-'Ejercicio 3 - TIR'!$C$22)*('Ejercicio 3 - TIR'!$E$22-'Ejercicio 3 - TIR'!$D$22)*(1-P741)))</f>
        <v>0.137484336432847</v>
      </c>
      <c r="R741" s="24">
        <f ca="1" t="shared" si="5511"/>
        <v>0.466276602327164</v>
      </c>
      <c r="S741" s="26">
        <f ca="1">IF(R741&lt;=('Ejercicio 3 - TIR'!$D$23-'Ejercicio 3 - TIR'!$C$23)/('Ejercicio 3 - TIR'!$E$23-'Ejercicio 3 - TIR'!$C$23),'Ejercicio 3 - TIR'!$C$23+SQRT(('Ejercicio 3 - TIR'!$E$23-'Ejercicio 3 - TIR'!$C$23)*('Ejercicio 3 - TIR'!$D$23-'Ejercicio 3 - TIR'!$C$23)*R741),'Ejercicio 3 - TIR'!$E$23-SQRT(('Ejercicio 3 - TIR'!$E$23-'Ejercicio 3 - TIR'!$C$23)*('Ejercicio 3 - TIR'!$E$23-'Ejercicio 3 - TIR'!$D$23)*(1-R741)))</f>
        <v>0.148970638311727</v>
      </c>
      <c r="T741" s="24">
        <f ca="1" t="shared" ref="T741:X741" si="5512">RAND()</f>
        <v>0.753151140605108</v>
      </c>
      <c r="U741" s="26">
        <f ca="1">IF(T741&lt;=('Ejercicio 3 - TIR'!$D$24-'Ejercicio 3 - TIR'!$C$24)/('Ejercicio 3 - TIR'!$E$24-'Ejercicio 3 - TIR'!$C$24),'Ejercicio 3 - TIR'!$C$24+SQRT(('Ejercicio 3 - TIR'!$E$24-'Ejercicio 3 - TIR'!$C$24)*('Ejercicio 3 - TIR'!$D$24-'Ejercicio 3 - TIR'!$C$24)*T741),'Ejercicio 3 - TIR'!$E$24-SQRT(('Ejercicio 3 - TIR'!$E$24-'Ejercicio 3 - TIR'!$C$24)*('Ejercicio 3 - TIR'!$E$24-'Ejercicio 3 - TIR'!$D$24)*(1-T741)))</f>
        <v>0.193709758344479</v>
      </c>
      <c r="V741" s="24">
        <f ca="1" t="shared" si="5512"/>
        <v>0.804320505834585</v>
      </c>
      <c r="W741" s="26">
        <f ca="1">IF(V741&lt;=('Ejercicio 3 - TIR'!$D$25-'Ejercicio 3 - TIR'!$C$25)/('Ejercicio 3 - TIR'!$E$25-'Ejercicio 3 - TIR'!$C$25),'Ejercicio 3 - TIR'!$C$25+SQRT(('Ejercicio 3 - TIR'!$E$25-'Ejercicio 3 - TIR'!$C$25)*('Ejercicio 3 - TIR'!$D$25-'Ejercicio 3 - TIR'!$C$25)*V741),'Ejercicio 3 - TIR'!$E$25-SQRT(('Ejercicio 3 - TIR'!$E$25-'Ejercicio 3 - TIR'!$C$25)*('Ejercicio 3 - TIR'!$E$25-'Ejercicio 3 - TIR'!$D$25)*(1-V741)))</f>
        <v>0.223829821751105</v>
      </c>
      <c r="X741" s="24">
        <f ca="1" t="shared" si="5512"/>
        <v>0.13462872076605</v>
      </c>
      <c r="Y741" s="26">
        <f ca="1">IF(X741&lt;=('Ejercicio 3 - TIR'!$D$26-'Ejercicio 3 - TIR'!$C$26)/('Ejercicio 3 - TIR'!$E$26-'Ejercicio 3 - TIR'!$C$26),'Ejercicio 3 - TIR'!$C$26+SQRT(('Ejercicio 3 - TIR'!$E$26-'Ejercicio 3 - TIR'!$C$26)*('Ejercicio 3 - TIR'!$D$26-'Ejercicio 3 - TIR'!$C$26)*X741),'Ejercicio 3 - TIR'!$E$26-SQRT(('Ejercicio 3 - TIR'!$E$26-'Ejercicio 3 - TIR'!$C$26)*('Ejercicio 3 - TIR'!$E$26-'Ejercicio 3 - TIR'!$D$26)*(1-X741)))</f>
        <v>0.20906561161013</v>
      </c>
      <c r="Z741" s="24">
        <f ca="1" t="shared" si="5240"/>
        <v>1.13748433643285</v>
      </c>
      <c r="AA741" s="24">
        <f ca="1" t="shared" si="5241"/>
        <v>1.30693610410084</v>
      </c>
      <c r="AB741" s="24">
        <f ca="1" t="shared" si="5242"/>
        <v>1.56010238099789</v>
      </c>
      <c r="AC741" s="24">
        <f ca="1" t="shared" si="5243"/>
        <v>1.90929981885012</v>
      </c>
      <c r="AD741" s="24">
        <f ca="1" t="shared" si="5244"/>
        <v>2.30846875322513</v>
      </c>
      <c r="AE741" s="23">
        <f ca="1" t="shared" si="5245"/>
        <v>4138.65740831487</v>
      </c>
      <c r="AF741" s="23">
        <f ca="1" t="shared" si="5246"/>
        <v>4755.19584418509</v>
      </c>
      <c r="AG741" s="23">
        <f ca="1" t="shared" si="5247"/>
        <v>5676.32368204286</v>
      </c>
      <c r="AH741" s="23">
        <f ca="1" t="shared" si="5248"/>
        <v>6946.85419999609</v>
      </c>
      <c r="AI741" s="23">
        <f ca="1" t="shared" si="5249"/>
        <v>8399.20252208467</v>
      </c>
      <c r="AJ741" s="25">
        <f ca="1" t="shared" si="5250"/>
        <v>44021.8238257485</v>
      </c>
      <c r="AK741" s="25">
        <f ca="1" t="shared" si="5251"/>
        <v>46889.7267943546</v>
      </c>
      <c r="AL741" s="25">
        <f ca="1" t="shared" si="5252"/>
        <v>63726.363010622</v>
      </c>
      <c r="AM741" s="25">
        <f ca="1" t="shared" si="5253"/>
        <v>83443.0085938355</v>
      </c>
      <c r="AN741" s="25">
        <f ca="1" t="shared" si="5254"/>
        <v>88620.3767247404</v>
      </c>
      <c r="AO741" s="25">
        <f ca="1">C741/'Ejercicio 3 - TIR'!$D$7</f>
        <v>18035.4280721906</v>
      </c>
      <c r="AP741" s="25">
        <f ca="1" t="shared" si="5255"/>
        <v>25986.395753558</v>
      </c>
      <c r="AQ741" s="25">
        <f ca="1" t="shared" si="5256"/>
        <v>28854.2987221641</v>
      </c>
      <c r="AR741" s="25">
        <f ca="1" t="shared" si="5257"/>
        <v>45690.9349384314</v>
      </c>
      <c r="AS741" s="25">
        <f ca="1" t="shared" si="5258"/>
        <v>65407.5805216449</v>
      </c>
      <c r="AT741" s="25">
        <f ca="1" t="shared" si="5259"/>
        <v>70584.9486525498</v>
      </c>
      <c r="AU741" s="25">
        <f ca="1">AP741*'Ejercicio 3 - TIR'!$D$5</f>
        <v>12993.197876779</v>
      </c>
      <c r="AV741" s="25">
        <f ca="1">AQ741*'Ejercicio 3 - TIR'!$D$5</f>
        <v>14427.149361082</v>
      </c>
      <c r="AW741" s="25">
        <f ca="1">AR741*'Ejercicio 3 - TIR'!$D$5</f>
        <v>22845.4674692157</v>
      </c>
      <c r="AX741" s="25">
        <f ca="1">AS741*'Ejercicio 3 - TIR'!$D$5</f>
        <v>32703.7902608225</v>
      </c>
      <c r="AY741" s="25">
        <f ca="1">AT741*'Ejercicio 3 - TIR'!$D$5</f>
        <v>35292.4743262749</v>
      </c>
      <c r="AZ741" s="25">
        <f ca="1" t="shared" ref="AZ741:BD741" si="5513">AJ741-AU741-AE741</f>
        <v>26889.9685406547</v>
      </c>
      <c r="BA741" s="25">
        <f ca="1" t="shared" si="5513"/>
        <v>27707.3815890875</v>
      </c>
      <c r="BB741" s="25">
        <f ca="1" t="shared" si="5513"/>
        <v>35204.5718593634</v>
      </c>
      <c r="BC741" s="25">
        <f ca="1" t="shared" si="5513"/>
        <v>43792.364133017</v>
      </c>
      <c r="BD741" s="25">
        <f ca="1" t="shared" si="5513"/>
        <v>44928.6998763808</v>
      </c>
      <c r="BE741" s="25">
        <f ca="1" t="shared" ref="BE741:BI741" si="5514">AZ741/Z741</f>
        <v>23639.8583078354</v>
      </c>
      <c r="BF741" s="25">
        <f ca="1" t="shared" si="5514"/>
        <v>21200.2572292162</v>
      </c>
      <c r="BG741" s="25">
        <f ca="1" t="shared" si="5514"/>
        <v>22565.5522920525</v>
      </c>
      <c r="BH741" s="25">
        <f ca="1" t="shared" si="5514"/>
        <v>22936.3475032387</v>
      </c>
      <c r="BI741" s="25">
        <f ca="1" t="shared" si="5514"/>
        <v>19462.5549137763</v>
      </c>
      <c r="BJ741" s="25">
        <f ca="1" t="shared" si="5262"/>
        <v>69491.2711897557</v>
      </c>
      <c r="BK741" s="25">
        <f ca="1" t="shared" si="5263"/>
        <v>41634.2221556913</v>
      </c>
      <c r="BL741" s="25">
        <f ca="1" t="shared" si="5264"/>
        <v>111125.493345447</v>
      </c>
      <c r="BM741" s="25">
        <f ca="1">BK741*'Ejercicio 3 - TIR'!$D$5</f>
        <v>20817.1110778457</v>
      </c>
      <c r="BN741" s="25">
        <f ca="1" t="shared" si="5265"/>
        <v>90308.3822676013</v>
      </c>
      <c r="BO741" s="25">
        <f ca="1" t="shared" si="5266"/>
        <v>39120.4698532015</v>
      </c>
      <c r="BP741" s="25">
        <f ca="1" t="shared" si="5267"/>
        <v>-120279.896178059</v>
      </c>
      <c r="BQ741" s="25">
        <f ca="1" t="shared" ref="BQ741:BT741" si="5515">BE741</f>
        <v>23639.8583078354</v>
      </c>
      <c r="BR741" s="25">
        <f ca="1" t="shared" si="5515"/>
        <v>21200.2572292162</v>
      </c>
      <c r="BS741" s="25">
        <f ca="1" t="shared" si="5515"/>
        <v>22565.5522920525</v>
      </c>
      <c r="BT741" s="25">
        <f ca="1" t="shared" si="5515"/>
        <v>22936.3475032387</v>
      </c>
      <c r="BU741" s="25">
        <f ca="1" t="shared" si="5269"/>
        <v>58583.0247669778</v>
      </c>
      <c r="BV741" s="27">
        <f ca="1" t="shared" si="5270"/>
        <v>6.46733870131171</v>
      </c>
    </row>
    <row r="742" ht="15" customHeight="1" spans="1:74">
      <c r="A742" s="23">
        <v>741</v>
      </c>
      <c r="B742" s="24">
        <f ca="1" t="shared" ref="B742:F742" si="5516">RAND()</f>
        <v>0.565176446907307</v>
      </c>
      <c r="C742" s="25">
        <f ca="1">IF(B742&lt;=('Ejercicio 3 - TIR'!$D$13-'Ejercicio 3 - TIR'!$C$13)/('Ejercicio 3 - TIR'!$E$13-'Ejercicio 3 - TIR'!$C$13),'Ejercicio 3 - TIR'!$C$13+SQRT(('Ejercicio 3 - TIR'!$E$13-'Ejercicio 3 - TIR'!$C$13)*('Ejercicio 3 - TIR'!$D$13-'Ejercicio 3 - TIR'!$C$13)*B742),'Ejercicio 3 - TIR'!$E$13-SQRT(('Ejercicio 3 - TIR'!$E$13-'Ejercicio 3 - TIR'!$C$13)*('Ejercicio 3 - TIR'!$E$13-'Ejercicio 3 - TIR'!$D$13)*(1-B742)))</f>
        <v>77157.3148751897</v>
      </c>
      <c r="D742" s="24">
        <f ca="1" t="shared" si="5516"/>
        <v>0.949691479988125</v>
      </c>
      <c r="E742" s="25">
        <f ca="1">IF(D742&lt;=('Ejercicio 3 - TIR'!$D$14-'Ejercicio 3 - TIR'!$C$14)/('Ejercicio 3 - TIR'!$E$14-'Ejercicio 3 - TIR'!$C$14),'Ejercicio 3 - TIR'!$C$14+SQRT(('Ejercicio 3 - TIR'!$E$14-'Ejercicio 3 - TIR'!$C$14)*('Ejercicio 3 - TIR'!$D$14-'Ejercicio 3 - TIR'!$C$14)*D742),'Ejercicio 3 - TIR'!$E$14-SQRT(('Ejercicio 3 - TIR'!$E$14-'Ejercicio 3 - TIR'!$C$14)*('Ejercicio 3 - TIR'!$E$14-'Ejercicio 3 - TIR'!$D$14)*(1-D742)))</f>
        <v>37252.9510376076</v>
      </c>
      <c r="F742" s="24">
        <f ca="1" t="shared" si="5516"/>
        <v>0.746700199550853</v>
      </c>
      <c r="G742" s="25">
        <f ca="1">IF(F742&lt;=('Ejercicio 3 - TIR'!$D$18-'Ejercicio 3 - TIR'!$C$18)/('Ejercicio 3 - TIR'!$E$18-'Ejercicio 3 - TIR'!$C$18),'Ejercicio 3 - TIR'!$C$18+SQRT(('Ejercicio 3 - TIR'!$E$18-'Ejercicio 3 - TIR'!$C$18)*('Ejercicio 3 - TIR'!$D$18-'Ejercicio 3 - TIR'!$C$18)*F742),'Ejercicio 3 - TIR'!$E$18-SQRT(('Ejercicio 3 - TIR'!$E$18-'Ejercicio 3 - TIR'!$C$18)*('Ejercicio 3 - TIR'!$E$18-'Ejercicio 3 - TIR'!$D$18)*(1-F742)))</f>
        <v>40641.3895524277</v>
      </c>
      <c r="H742" s="24">
        <f ca="1" t="shared" ref="H742:L742" si="5517">RAND()</f>
        <v>0.553401571951126</v>
      </c>
      <c r="I742" s="25">
        <f ca="1">IF(H742&lt;=('Ejercicio 3 - TIR'!$D$18-'Ejercicio 3 - TIR'!$C$18)/('Ejercicio 3 - TIR'!$E$18-'Ejercicio 3 - TIR'!$C$18),'Ejercicio 3 - TIR'!$C$18+SQRT(('Ejercicio 3 - TIR'!$E$18-'Ejercicio 3 - TIR'!$C$18)*('Ejercicio 3 - TIR'!$D$18-'Ejercicio 3 - TIR'!$C$18)*H742),'Ejercicio 3 - TIR'!$E$18-SQRT(('Ejercicio 3 - TIR'!$E$18-'Ejercicio 3 - TIR'!$C$18)*('Ejercicio 3 - TIR'!$E$18-'Ejercicio 3 - TIR'!$D$18)*(1-H742)))</f>
        <v>39110.9953239297</v>
      </c>
      <c r="J742" s="24">
        <f ca="1" t="shared" si="5517"/>
        <v>0.0779009452803843</v>
      </c>
      <c r="K742" s="25">
        <f ca="1">IF(J742&lt;=('Ejercicio 3 - TIR'!$D$18-'Ejercicio 3 - TIR'!$C$18)/('Ejercicio 3 - TIR'!$E$18-'Ejercicio 3 - TIR'!$C$18),'Ejercicio 3 - TIR'!$C$18+SQRT(('Ejercicio 3 - TIR'!$E$18-'Ejercicio 3 - TIR'!$C$18)*('Ejercicio 3 - TIR'!$D$18-'Ejercicio 3 - TIR'!$C$18)*J742),'Ejercicio 3 - TIR'!$E$18-SQRT(('Ejercicio 3 - TIR'!$E$18-'Ejercicio 3 - TIR'!$C$18)*('Ejercicio 3 - TIR'!$E$18-'Ejercicio 3 - TIR'!$D$18)*(1-J742)))</f>
        <v>33418.3536669072</v>
      </c>
      <c r="L742" s="24">
        <f ca="1" t="shared" si="5517"/>
        <v>0.715007484972208</v>
      </c>
      <c r="M742" s="25">
        <f ca="1">IF(L742&lt;=('Ejercicio 3 - TIR'!$D$18-'Ejercicio 3 - TIR'!$C$18)/('Ejercicio 3 - TIR'!$E$18-'Ejercicio 3 - TIR'!$C$18),'Ejercicio 3 - TIR'!$C$18+SQRT(('Ejercicio 3 - TIR'!$E$18-'Ejercicio 3 - TIR'!$C$18)*('Ejercicio 3 - TIR'!$D$18-'Ejercicio 3 - TIR'!$C$18)*L742),'Ejercicio 3 - TIR'!$E$18-SQRT(('Ejercicio 3 - TIR'!$E$18-'Ejercicio 3 - TIR'!$C$18)*('Ejercicio 3 - TIR'!$E$18-'Ejercicio 3 - TIR'!$D$18)*(1-L742)))</f>
        <v>40376.7502093133</v>
      </c>
      <c r="N742" s="24">
        <f ca="1" t="shared" ref="N742:R742" si="5518">RAND()</f>
        <v>0.888727101117753</v>
      </c>
      <c r="O742" s="25">
        <f ca="1">IF(N742&lt;=('Ejercicio 3 - TIR'!$D$18-'Ejercicio 3 - TIR'!$C$18)/('Ejercicio 3 - TIR'!$E$18-'Ejercicio 3 - TIR'!$C$18),'Ejercicio 3 - TIR'!$C$18+SQRT(('Ejercicio 3 - TIR'!$E$18-'Ejercicio 3 - TIR'!$C$18)*('Ejercicio 3 - TIR'!$D$18-'Ejercicio 3 - TIR'!$C$18)*N742),'Ejercicio 3 - TIR'!$E$18-SQRT(('Ejercicio 3 - TIR'!$E$18-'Ejercicio 3 - TIR'!$C$18)*('Ejercicio 3 - TIR'!$E$18-'Ejercicio 3 - TIR'!$D$18)*(1-N742)))</f>
        <v>42111.1477337585</v>
      </c>
      <c r="P742" s="24">
        <f ca="1" t="shared" si="5518"/>
        <v>0.274514814477249</v>
      </c>
      <c r="Q742" s="26">
        <f ca="1">IF(P742&lt;=('Ejercicio 3 - TIR'!$D$22-'Ejercicio 3 - TIR'!$C$22)/('Ejercicio 3 - TIR'!$E$22-'Ejercicio 3 - TIR'!$C$22),'Ejercicio 3 - TIR'!$C$22+SQRT(('Ejercicio 3 - TIR'!$E$22-'Ejercicio 3 - TIR'!$C$22)*('Ejercicio 3 - TIR'!$D$22-'Ejercicio 3 - TIR'!$C$22)*P742),'Ejercicio 3 - TIR'!$E$22-SQRT(('Ejercicio 3 - TIR'!$E$22-'Ejercicio 3 - TIR'!$C$22)*('Ejercicio 3 - TIR'!$E$22-'Ejercicio 3 - TIR'!$D$22)*(1-P742)))</f>
        <v>0.14222896007597</v>
      </c>
      <c r="R742" s="24">
        <f ca="1" t="shared" si="5518"/>
        <v>0.0593667579939405</v>
      </c>
      <c r="S742" s="26">
        <f ca="1">IF(R742&lt;=('Ejercicio 3 - TIR'!$D$23-'Ejercicio 3 - TIR'!$C$23)/('Ejercicio 3 - TIR'!$E$23-'Ejercicio 3 - TIR'!$C$23),'Ejercicio 3 - TIR'!$C$23+SQRT(('Ejercicio 3 - TIR'!$E$23-'Ejercicio 3 - TIR'!$C$23)*('Ejercicio 3 - TIR'!$D$23-'Ejercicio 3 - TIR'!$C$23)*R742),'Ejercicio 3 - TIR'!$E$23-SQRT(('Ejercicio 3 - TIR'!$E$23-'Ejercicio 3 - TIR'!$C$23)*('Ejercicio 3 - TIR'!$E$23-'Ejercicio 3 - TIR'!$D$23)*(1-R742)))</f>
        <v>0.130337319013608</v>
      </c>
      <c r="T742" s="24">
        <f ca="1" t="shared" ref="T742:X742" si="5519">RAND()</f>
        <v>0.481626892932325</v>
      </c>
      <c r="U742" s="26">
        <f ca="1">IF(T742&lt;=('Ejercicio 3 - TIR'!$D$24-'Ejercicio 3 - TIR'!$C$24)/('Ejercicio 3 - TIR'!$E$24-'Ejercicio 3 - TIR'!$C$24),'Ejercicio 3 - TIR'!$C$24+SQRT(('Ejercicio 3 - TIR'!$E$24-'Ejercicio 3 - TIR'!$C$24)*('Ejercicio 3 - TIR'!$D$24-'Ejercicio 3 - TIR'!$C$24)*T742),'Ejercicio 3 - TIR'!$E$24-SQRT(('Ejercicio 3 - TIR'!$E$24-'Ejercicio 3 - TIR'!$C$24)*('Ejercicio 3 - TIR'!$E$24-'Ejercicio 3 - TIR'!$D$24)*(1-T742)))</f>
        <v>0.181902169355861</v>
      </c>
      <c r="V742" s="24">
        <f ca="1" t="shared" si="5519"/>
        <v>0.248634978109503</v>
      </c>
      <c r="W742" s="26">
        <f ca="1">IF(V742&lt;=('Ejercicio 3 - TIR'!$D$25-'Ejercicio 3 - TIR'!$C$25)/('Ejercicio 3 - TIR'!$E$25-'Ejercicio 3 - TIR'!$C$25),'Ejercicio 3 - TIR'!$C$25+SQRT(('Ejercicio 3 - TIR'!$E$25-'Ejercicio 3 - TIR'!$C$25)*('Ejercicio 3 - TIR'!$D$25-'Ejercicio 3 - TIR'!$C$25)*V742),'Ejercicio 3 - TIR'!$E$25-SQRT(('Ejercicio 3 - TIR'!$E$25-'Ejercicio 3 - TIR'!$C$25)*('Ejercicio 3 - TIR'!$E$25-'Ejercicio 3 - TIR'!$D$25)*(1-V742)))</f>
        <v>0.198657142582756</v>
      </c>
      <c r="X742" s="24">
        <f ca="1" t="shared" si="5519"/>
        <v>0.449850158411919</v>
      </c>
      <c r="Y742" s="26">
        <f ca="1">IF(X742&lt;=('Ejercicio 3 - TIR'!$D$26-'Ejercicio 3 - TIR'!$C$26)/('Ejercicio 3 - TIR'!$E$26-'Ejercicio 3 - TIR'!$C$26),'Ejercicio 3 - TIR'!$C$26+SQRT(('Ejercicio 3 - TIR'!$E$26-'Ejercicio 3 - TIR'!$C$26)*('Ejercicio 3 - TIR'!$D$26-'Ejercicio 3 - TIR'!$C$26)*X742),'Ejercicio 3 - TIR'!$E$26-SQRT(('Ejercicio 3 - TIR'!$E$26-'Ejercicio 3 - TIR'!$C$26)*('Ejercicio 3 - TIR'!$E$26-'Ejercicio 3 - TIR'!$D$26)*(1-X742)))</f>
        <v>0.225494870474646</v>
      </c>
      <c r="Z742" s="24">
        <f ca="1" t="shared" si="5240"/>
        <v>1.14222896007597</v>
      </c>
      <c r="AA742" s="24">
        <f ca="1" t="shared" si="5241"/>
        <v>1.29110402043197</v>
      </c>
      <c r="AB742" s="24">
        <f ca="1" t="shared" si="5242"/>
        <v>1.52595864261262</v>
      </c>
      <c r="AC742" s="24">
        <f ca="1" t="shared" si="5243"/>
        <v>1.82910122625351</v>
      </c>
      <c r="AD742" s="24">
        <f ca="1" t="shared" si="5244"/>
        <v>2.24155417035256</v>
      </c>
      <c r="AE742" s="23">
        <f ca="1" t="shared" si="5245"/>
        <v>5298.44848583994</v>
      </c>
      <c r="AF742" s="23">
        <f ca="1" t="shared" si="5246"/>
        <v>5989.03405641602</v>
      </c>
      <c r="AG742" s="23">
        <f ca="1" t="shared" si="5247"/>
        <v>7078.45234362423</v>
      </c>
      <c r="AH742" s="23">
        <f ca="1" t="shared" si="5248"/>
        <v>8484.63746011684</v>
      </c>
      <c r="AI742" s="23">
        <f ca="1" t="shared" si="5249"/>
        <v>10397.8796852102</v>
      </c>
      <c r="AJ742" s="25">
        <f ca="1" t="shared" si="5250"/>
        <v>46421.7721245119</v>
      </c>
      <c r="AK742" s="25">
        <f ca="1" t="shared" si="5251"/>
        <v>50496.3633058217</v>
      </c>
      <c r="AL742" s="25">
        <f ca="1" t="shared" si="5252"/>
        <v>50995.0255999022</v>
      </c>
      <c r="AM742" s="25">
        <f ca="1" t="shared" si="5253"/>
        <v>73853.1633199866</v>
      </c>
      <c r="AN742" s="25">
        <f ca="1" t="shared" si="5254"/>
        <v>94394.4188209391</v>
      </c>
      <c r="AO742" s="25">
        <f ca="1">C742/'Ejercicio 3 - TIR'!$D$7</f>
        <v>15431.4629750379</v>
      </c>
      <c r="AP742" s="25">
        <f ca="1" t="shared" si="5255"/>
        <v>30990.309149474</v>
      </c>
      <c r="AQ742" s="25">
        <f ca="1" t="shared" si="5256"/>
        <v>35064.9003307838</v>
      </c>
      <c r="AR742" s="25">
        <f ca="1" t="shared" si="5257"/>
        <v>35563.5626248643</v>
      </c>
      <c r="AS742" s="25">
        <f ca="1" t="shared" si="5258"/>
        <v>58421.7003449486</v>
      </c>
      <c r="AT742" s="25">
        <f ca="1" t="shared" si="5259"/>
        <v>78962.9558459011</v>
      </c>
      <c r="AU742" s="25">
        <f ca="1">AP742*'Ejercicio 3 - TIR'!$D$5</f>
        <v>15495.154574737</v>
      </c>
      <c r="AV742" s="25">
        <f ca="1">AQ742*'Ejercicio 3 - TIR'!$D$5</f>
        <v>17532.4501653919</v>
      </c>
      <c r="AW742" s="25">
        <f ca="1">AR742*'Ejercicio 3 - TIR'!$D$5</f>
        <v>17781.7813124321</v>
      </c>
      <c r="AX742" s="25">
        <f ca="1">AS742*'Ejercicio 3 - TIR'!$D$5</f>
        <v>29210.8501724743</v>
      </c>
      <c r="AY742" s="25">
        <f ca="1">AT742*'Ejercicio 3 - TIR'!$D$5</f>
        <v>39481.4779229506</v>
      </c>
      <c r="AZ742" s="25">
        <f ca="1" t="shared" ref="AZ742:BD742" si="5520">AJ742-AU742-AE742</f>
        <v>25628.169063935</v>
      </c>
      <c r="BA742" s="25">
        <f ca="1" t="shared" si="5520"/>
        <v>26974.8790840138</v>
      </c>
      <c r="BB742" s="25">
        <f ca="1" t="shared" si="5520"/>
        <v>26134.7919438458</v>
      </c>
      <c r="BC742" s="25">
        <f ca="1" t="shared" si="5520"/>
        <v>36157.6756873954</v>
      </c>
      <c r="BD742" s="25">
        <f ca="1" t="shared" si="5520"/>
        <v>44515.0612127783</v>
      </c>
      <c r="BE742" s="25">
        <f ca="1" t="shared" ref="BE742:BI742" si="5521">AZ742/Z742</f>
        <v>22436.9806402304</v>
      </c>
      <c r="BF742" s="25">
        <f ca="1" t="shared" si="5521"/>
        <v>20892.8782322192</v>
      </c>
      <c r="BG742" s="25">
        <f ca="1" t="shared" si="5521"/>
        <v>17126.8022697522</v>
      </c>
      <c r="BH742" s="25">
        <f ca="1" t="shared" si="5521"/>
        <v>19768.0014470583</v>
      </c>
      <c r="BI742" s="25">
        <f ca="1" t="shared" si="5521"/>
        <v>19859.016481309</v>
      </c>
      <c r="BJ742" s="25">
        <f ca="1" t="shared" si="5262"/>
        <v>83504.5077562889</v>
      </c>
      <c r="BK742" s="25">
        <f ca="1" t="shared" si="5263"/>
        <v>34590.4601863374</v>
      </c>
      <c r="BL742" s="25">
        <f ca="1" t="shared" si="5264"/>
        <v>118094.967942626</v>
      </c>
      <c r="BM742" s="25">
        <f ca="1">BK742*'Ejercicio 3 - TIR'!$D$5</f>
        <v>17295.2300931687</v>
      </c>
      <c r="BN742" s="25">
        <f ca="1" t="shared" si="5265"/>
        <v>100799.737849458</v>
      </c>
      <c r="BO742" s="25">
        <f ca="1" t="shared" si="5266"/>
        <v>44968.6825251265</v>
      </c>
      <c r="BP742" s="25">
        <f ca="1" t="shared" si="5267"/>
        <v>-114410.265912797</v>
      </c>
      <c r="BQ742" s="25">
        <f ca="1" t="shared" ref="BQ742:BT742" si="5522">BE742</f>
        <v>22436.9806402304</v>
      </c>
      <c r="BR742" s="25">
        <f ca="1" t="shared" si="5522"/>
        <v>20892.8782322192</v>
      </c>
      <c r="BS742" s="25">
        <f ca="1" t="shared" si="5522"/>
        <v>17126.8022697522</v>
      </c>
      <c r="BT742" s="25">
        <f ca="1" t="shared" si="5522"/>
        <v>19768.0014470583</v>
      </c>
      <c r="BU742" s="25">
        <f ca="1" t="shared" si="5269"/>
        <v>64827.6990064355</v>
      </c>
      <c r="BV742" s="27">
        <f ca="1" t="shared" si="5270"/>
        <v>7.02472610785219</v>
      </c>
    </row>
    <row r="743" ht="15" customHeight="1" spans="1:74">
      <c r="A743" s="23">
        <v>742</v>
      </c>
      <c r="B743" s="24">
        <f ca="1" t="shared" ref="B743:F743" si="5523">RAND()</f>
        <v>0.443881279875639</v>
      </c>
      <c r="C743" s="25">
        <f ca="1">IF(B743&lt;=('Ejercicio 3 - TIR'!$D$13-'Ejercicio 3 - TIR'!$C$13)/('Ejercicio 3 - TIR'!$E$13-'Ejercicio 3 - TIR'!$C$13),'Ejercicio 3 - TIR'!$C$13+SQRT(('Ejercicio 3 - TIR'!$E$13-'Ejercicio 3 - TIR'!$C$13)*('Ejercicio 3 - TIR'!$D$13-'Ejercicio 3 - TIR'!$C$13)*B743),'Ejercicio 3 - TIR'!$E$13-SQRT(('Ejercicio 3 - TIR'!$E$13-'Ejercicio 3 - TIR'!$C$13)*('Ejercicio 3 - TIR'!$E$13-'Ejercicio 3 - TIR'!$D$13)*(1-B743)))</f>
        <v>74167.0275781273</v>
      </c>
      <c r="D743" s="24">
        <f ca="1" t="shared" si="5523"/>
        <v>0.610193958318158</v>
      </c>
      <c r="E743" s="25">
        <f ca="1">IF(D743&lt;=('Ejercicio 3 - TIR'!$D$14-'Ejercicio 3 - TIR'!$C$14)/('Ejercicio 3 - TIR'!$E$14-'Ejercicio 3 - TIR'!$C$14),'Ejercicio 3 - TIR'!$C$14+SQRT(('Ejercicio 3 - TIR'!$E$14-'Ejercicio 3 - TIR'!$C$14)*('Ejercicio 3 - TIR'!$D$14-'Ejercicio 3 - TIR'!$C$14)*D743),'Ejercicio 3 - TIR'!$E$14-SQRT(('Ejercicio 3 - TIR'!$E$14-'Ejercicio 3 - TIR'!$C$14)*('Ejercicio 3 - TIR'!$E$14-'Ejercicio 3 - TIR'!$D$14)*(1-D743)))</f>
        <v>32353.3728839261</v>
      </c>
      <c r="F743" s="24">
        <f ca="1" t="shared" si="5523"/>
        <v>0.0664338149240389</v>
      </c>
      <c r="G743" s="25">
        <f ca="1">IF(F743&lt;=('Ejercicio 3 - TIR'!$D$18-'Ejercicio 3 - TIR'!$C$18)/('Ejercicio 3 - TIR'!$E$18-'Ejercicio 3 - TIR'!$C$18),'Ejercicio 3 - TIR'!$C$18+SQRT(('Ejercicio 3 - TIR'!$E$18-'Ejercicio 3 - TIR'!$C$18)*('Ejercicio 3 - TIR'!$D$18-'Ejercicio 3 - TIR'!$C$18)*F743),'Ejercicio 3 - TIR'!$E$18-SQRT(('Ejercicio 3 - TIR'!$E$18-'Ejercicio 3 - TIR'!$C$18)*('Ejercicio 3 - TIR'!$E$18-'Ejercicio 3 - TIR'!$D$18)*(1-F743)))</f>
        <v>33156.7502654796</v>
      </c>
      <c r="H743" s="24">
        <f ca="1" t="shared" ref="H743:L743" si="5524">RAND()</f>
        <v>0.909815108486447</v>
      </c>
      <c r="I743" s="25">
        <f ca="1">IF(H743&lt;=('Ejercicio 3 - TIR'!$D$18-'Ejercicio 3 - TIR'!$C$18)/('Ejercicio 3 - TIR'!$E$18-'Ejercicio 3 - TIR'!$C$18),'Ejercicio 3 - TIR'!$C$18+SQRT(('Ejercicio 3 - TIR'!$E$18-'Ejercicio 3 - TIR'!$C$18)*('Ejercicio 3 - TIR'!$D$18-'Ejercicio 3 - TIR'!$C$18)*H743),'Ejercicio 3 - TIR'!$E$18-SQRT(('Ejercicio 3 - TIR'!$E$18-'Ejercicio 3 - TIR'!$C$18)*('Ejercicio 3 - TIR'!$E$18-'Ejercicio 3 - TIR'!$D$18)*(1-H743)))</f>
        <v>42399.256478713</v>
      </c>
      <c r="J743" s="24">
        <f ca="1" t="shared" si="5524"/>
        <v>0.664419022383235</v>
      </c>
      <c r="K743" s="25">
        <f ca="1">IF(J743&lt;=('Ejercicio 3 - TIR'!$D$18-'Ejercicio 3 - TIR'!$C$18)/('Ejercicio 3 - TIR'!$E$18-'Ejercicio 3 - TIR'!$C$18),'Ejercicio 3 - TIR'!$C$18+SQRT(('Ejercicio 3 - TIR'!$E$18-'Ejercicio 3 - TIR'!$C$18)*('Ejercicio 3 - TIR'!$D$18-'Ejercicio 3 - TIR'!$C$18)*J743),'Ejercicio 3 - TIR'!$E$18-SQRT(('Ejercicio 3 - TIR'!$E$18-'Ejercicio 3 - TIR'!$C$18)*('Ejercicio 3 - TIR'!$E$18-'Ejercicio 3 - TIR'!$D$18)*(1-J743)))</f>
        <v>39983.1284353896</v>
      </c>
      <c r="L743" s="24">
        <f ca="1" t="shared" si="5524"/>
        <v>0.855475388940166</v>
      </c>
      <c r="M743" s="25">
        <f ca="1">IF(L743&lt;=('Ejercicio 3 - TIR'!$D$18-'Ejercicio 3 - TIR'!$C$18)/('Ejercicio 3 - TIR'!$E$18-'Ejercicio 3 - TIR'!$C$18),'Ejercicio 3 - TIR'!$C$18+SQRT(('Ejercicio 3 - TIR'!$E$18-'Ejercicio 3 - TIR'!$C$18)*('Ejercicio 3 - TIR'!$D$18-'Ejercicio 3 - TIR'!$C$18)*L743),'Ejercicio 3 - TIR'!$E$18-SQRT(('Ejercicio 3 - TIR'!$E$18-'Ejercicio 3 - TIR'!$C$18)*('Ejercicio 3 - TIR'!$E$18-'Ejercicio 3 - TIR'!$D$18)*(1-L743)))</f>
        <v>41707.6838199396</v>
      </c>
      <c r="N743" s="24">
        <f ca="1" t="shared" ref="N743:R743" si="5525">RAND()</f>
        <v>0.960962291014555</v>
      </c>
      <c r="O743" s="25">
        <f ca="1">IF(N743&lt;=('Ejercicio 3 - TIR'!$D$18-'Ejercicio 3 - TIR'!$C$18)/('Ejercicio 3 - TIR'!$E$18-'Ejercicio 3 - TIR'!$C$18),'Ejercicio 3 - TIR'!$C$18+SQRT(('Ejercicio 3 - TIR'!$E$18-'Ejercicio 3 - TIR'!$C$18)*('Ejercicio 3 - TIR'!$D$18-'Ejercicio 3 - TIR'!$C$18)*N743),'Ejercicio 3 - TIR'!$E$18-SQRT(('Ejercicio 3 - TIR'!$E$18-'Ejercicio 3 - TIR'!$C$18)*('Ejercicio 3 - TIR'!$E$18-'Ejercicio 3 - TIR'!$D$18)*(1-N743)))</f>
        <v>43288.9102379161</v>
      </c>
      <c r="P743" s="24">
        <f ca="1" t="shared" si="5525"/>
        <v>0.509977980453976</v>
      </c>
      <c r="Q743" s="26">
        <f ca="1">IF(P743&lt;=('Ejercicio 3 - TIR'!$D$22-'Ejercicio 3 - TIR'!$C$22)/('Ejercicio 3 - TIR'!$E$22-'Ejercicio 3 - TIR'!$C$22),'Ejercicio 3 - TIR'!$C$22+SQRT(('Ejercicio 3 - TIR'!$E$22-'Ejercicio 3 - TIR'!$C$22)*('Ejercicio 3 - TIR'!$D$22-'Ejercicio 3 - TIR'!$C$22)*P743),'Ejercicio 3 - TIR'!$E$22-SQRT(('Ejercicio 3 - TIR'!$E$22-'Ejercicio 3 - TIR'!$C$22)*('Ejercicio 3 - TIR'!$E$22-'Ejercicio 3 - TIR'!$D$22)*(1-P743)))</f>
        <v>0.150300847904648</v>
      </c>
      <c r="R743" s="24">
        <f ca="1" t="shared" si="5525"/>
        <v>0.989086599957331</v>
      </c>
      <c r="S743" s="26">
        <f ca="1">IF(R743&lt;=('Ejercicio 3 - TIR'!$D$23-'Ejercicio 3 - TIR'!$C$23)/('Ejercicio 3 - TIR'!$E$23-'Ejercicio 3 - TIR'!$C$23),'Ejercicio 3 - TIR'!$C$23+SQRT(('Ejercicio 3 - TIR'!$E$23-'Ejercicio 3 - TIR'!$C$23)*('Ejercicio 3 - TIR'!$D$23-'Ejercicio 3 - TIR'!$C$23)*R743),'Ejercicio 3 - TIR'!$E$23-SQRT(('Ejercicio 3 - TIR'!$E$23-'Ejercicio 3 - TIR'!$C$23)*('Ejercicio 3 - TIR'!$E$23-'Ejercicio 3 - TIR'!$D$23)*(1-R743)))</f>
        <v>0.175567831221986</v>
      </c>
      <c r="T743" s="24">
        <f ca="1" t="shared" ref="T743:X743" si="5526">RAND()</f>
        <v>0.684267707097799</v>
      </c>
      <c r="U743" s="26">
        <f ca="1">IF(T743&lt;=('Ejercicio 3 - TIR'!$D$24-'Ejercicio 3 - TIR'!$C$24)/('Ejercicio 3 - TIR'!$E$24-'Ejercicio 3 - TIR'!$C$24),'Ejercicio 3 - TIR'!$C$24+SQRT(('Ejercicio 3 - TIR'!$E$24-'Ejercicio 3 - TIR'!$C$24)*('Ejercicio 3 - TIR'!$D$24-'Ejercicio 3 - TIR'!$C$24)*T743),'Ejercicio 3 - TIR'!$E$24-SQRT(('Ejercicio 3 - TIR'!$E$24-'Ejercicio 3 - TIR'!$C$24)*('Ejercicio 3 - TIR'!$E$24-'Ejercicio 3 - TIR'!$D$24)*(1-T743)))</f>
        <v>0.190267014611275</v>
      </c>
      <c r="V743" s="24">
        <f ca="1" t="shared" si="5526"/>
        <v>0.409701688618598</v>
      </c>
      <c r="W743" s="26">
        <f ca="1">IF(V743&lt;=('Ejercicio 3 - TIR'!$D$25-'Ejercicio 3 - TIR'!$C$25)/('Ejercicio 3 - TIR'!$E$25-'Ejercicio 3 - TIR'!$C$25),'Ejercicio 3 - TIR'!$C$25+SQRT(('Ejercicio 3 - TIR'!$E$25-'Ejercicio 3 - TIR'!$C$25)*('Ejercicio 3 - TIR'!$D$25-'Ejercicio 3 - TIR'!$C$25)*V743),'Ejercicio 3 - TIR'!$E$25-SQRT(('Ejercicio 3 - TIR'!$E$25-'Ejercicio 3 - TIR'!$C$25)*('Ejercicio 3 - TIR'!$E$25-'Ejercicio 3 - TIR'!$D$25)*(1-V743)))</f>
        <v>0.204546242291369</v>
      </c>
      <c r="X743" s="24">
        <f ca="1" t="shared" si="5526"/>
        <v>0.0643446244785755</v>
      </c>
      <c r="Y743" s="26">
        <f ca="1">IF(X743&lt;=('Ejercicio 3 - TIR'!$D$26-'Ejercicio 3 - TIR'!$C$26)/('Ejercicio 3 - TIR'!$E$26-'Ejercicio 3 - TIR'!$C$26),'Ejercicio 3 - TIR'!$C$26+SQRT(('Ejercicio 3 - TIR'!$E$26-'Ejercicio 3 - TIR'!$C$26)*('Ejercicio 3 - TIR'!$D$26-'Ejercicio 3 - TIR'!$C$26)*X743),'Ejercicio 3 - TIR'!$E$26-SQRT(('Ejercicio 3 - TIR'!$E$26-'Ejercicio 3 - TIR'!$C$26)*('Ejercicio 3 - TIR'!$E$26-'Ejercicio 3 - TIR'!$D$26)*(1-X743)))</f>
        <v>0.203180686100964</v>
      </c>
      <c r="Z743" s="24">
        <f ca="1" t="shared" si="5240"/>
        <v>1.15030084790465</v>
      </c>
      <c r="AA743" s="24">
        <f ca="1" t="shared" si="5241"/>
        <v>1.35225667302408</v>
      </c>
      <c r="AB743" s="24">
        <f ca="1" t="shared" si="5242"/>
        <v>1.60954651318854</v>
      </c>
      <c r="AC743" s="24">
        <f ca="1" t="shared" si="5243"/>
        <v>1.93877320425444</v>
      </c>
      <c r="AD743" s="24">
        <f ca="1" t="shared" si="5244"/>
        <v>2.33269447408902</v>
      </c>
      <c r="AE743" s="23">
        <f ca="1" t="shared" si="5245"/>
        <v>4862.73937702935</v>
      </c>
      <c r="AF743" s="23">
        <f ca="1" t="shared" si="5246"/>
        <v>5716.47998325214</v>
      </c>
      <c r="AG743" s="23">
        <f ca="1" t="shared" si="5247"/>
        <v>6804.13756375064</v>
      </c>
      <c r="AH743" s="23">
        <f ca="1" t="shared" si="5248"/>
        <v>8195.89833444938</v>
      </c>
      <c r="AI743" s="23">
        <f ca="1" t="shared" si="5249"/>
        <v>9861.14658125656</v>
      </c>
      <c r="AJ743" s="25">
        <f ca="1" t="shared" si="5250"/>
        <v>38140.2379441439</v>
      </c>
      <c r="AK743" s="25">
        <f ca="1" t="shared" si="5251"/>
        <v>57334.677504599</v>
      </c>
      <c r="AL743" s="25">
        <f ca="1" t="shared" si="5252"/>
        <v>64354.7049595511</v>
      </c>
      <c r="AM743" s="25">
        <f ca="1" t="shared" si="5253"/>
        <v>80861.7398016152</v>
      </c>
      <c r="AN743" s="25">
        <f ca="1" t="shared" si="5254"/>
        <v>100979.801701322</v>
      </c>
      <c r="AO743" s="25">
        <f ca="1">C743/'Ejercicio 3 - TIR'!$D$7</f>
        <v>14833.4055156255</v>
      </c>
      <c r="AP743" s="25">
        <f ca="1" t="shared" si="5255"/>
        <v>23306.8324285184</v>
      </c>
      <c r="AQ743" s="25">
        <f ca="1" t="shared" si="5256"/>
        <v>42501.2719889735</v>
      </c>
      <c r="AR743" s="25">
        <f ca="1" t="shared" si="5257"/>
        <v>49521.2994439257</v>
      </c>
      <c r="AS743" s="25">
        <f ca="1" t="shared" si="5258"/>
        <v>66028.3342859897</v>
      </c>
      <c r="AT743" s="25">
        <f ca="1" t="shared" si="5259"/>
        <v>86146.3961856969</v>
      </c>
      <c r="AU743" s="25">
        <f ca="1">AP743*'Ejercicio 3 - TIR'!$D$5</f>
        <v>11653.4162142592</v>
      </c>
      <c r="AV743" s="25">
        <f ca="1">AQ743*'Ejercicio 3 - TIR'!$D$5</f>
        <v>21250.6359944868</v>
      </c>
      <c r="AW743" s="25">
        <f ca="1">AR743*'Ejercicio 3 - TIR'!$D$5</f>
        <v>24760.6497219628</v>
      </c>
      <c r="AX743" s="25">
        <f ca="1">AS743*'Ejercicio 3 - TIR'!$D$5</f>
        <v>33014.1671429949</v>
      </c>
      <c r="AY743" s="25">
        <f ca="1">AT743*'Ejercicio 3 - TIR'!$D$5</f>
        <v>43073.1980928485</v>
      </c>
      <c r="AZ743" s="25">
        <f ca="1" t="shared" ref="AZ743:BD743" si="5527">AJ743-AU743-AE743</f>
        <v>21624.0823528553</v>
      </c>
      <c r="BA743" s="25">
        <f ca="1" t="shared" si="5527"/>
        <v>30367.5615268601</v>
      </c>
      <c r="BB743" s="25">
        <f ca="1" t="shared" si="5527"/>
        <v>32789.9176738377</v>
      </c>
      <c r="BC743" s="25">
        <f ca="1" t="shared" si="5527"/>
        <v>39651.6743241709</v>
      </c>
      <c r="BD743" s="25">
        <f ca="1" t="shared" si="5527"/>
        <v>48045.4570272174</v>
      </c>
      <c r="BE743" s="25">
        <f ca="1" t="shared" ref="BE743:BI743" si="5528">AZ743/Z743</f>
        <v>18798.6320206971</v>
      </c>
      <c r="BF743" s="25">
        <f ca="1" t="shared" si="5528"/>
        <v>22456.950764346</v>
      </c>
      <c r="BG743" s="25">
        <f ca="1" t="shared" si="5528"/>
        <v>20372.1466917288</v>
      </c>
      <c r="BH743" s="25">
        <f ca="1" t="shared" si="5528"/>
        <v>20451.940555584</v>
      </c>
      <c r="BI743" s="25">
        <f ca="1" t="shared" si="5528"/>
        <v>20596.5494242363</v>
      </c>
      <c r="BJ743" s="25">
        <f ca="1" t="shared" si="5262"/>
        <v>75470.534144476</v>
      </c>
      <c r="BK743" s="25">
        <f ca="1" t="shared" si="5263"/>
        <v>34601.8030782211</v>
      </c>
      <c r="BL743" s="25">
        <f ca="1" t="shared" si="5264"/>
        <v>110072.337222697</v>
      </c>
      <c r="BM743" s="25">
        <f ca="1">BK743*'Ejercicio 3 - TIR'!$D$5</f>
        <v>17300.9015391105</v>
      </c>
      <c r="BN743" s="25">
        <f ca="1" t="shared" si="5265"/>
        <v>92771.4356835865</v>
      </c>
      <c r="BO743" s="25">
        <f ca="1" t="shared" si="5266"/>
        <v>39770.0756417389</v>
      </c>
      <c r="BP743" s="25">
        <f ca="1" t="shared" si="5267"/>
        <v>-106520.400462053</v>
      </c>
      <c r="BQ743" s="25">
        <f ca="1" t="shared" ref="BQ743:BT743" si="5529">BE743</f>
        <v>18798.6320206971</v>
      </c>
      <c r="BR743" s="25">
        <f ca="1" t="shared" si="5529"/>
        <v>22456.950764346</v>
      </c>
      <c r="BS743" s="25">
        <f ca="1" t="shared" si="5529"/>
        <v>20372.1466917288</v>
      </c>
      <c r="BT743" s="25">
        <f ca="1" t="shared" si="5529"/>
        <v>20451.940555584</v>
      </c>
      <c r="BU743" s="25">
        <f ca="1" t="shared" si="5269"/>
        <v>60366.6250659752</v>
      </c>
      <c r="BV743" s="27">
        <f ca="1" t="shared" si="5270"/>
        <v>8.7208788725329</v>
      </c>
    </row>
    <row r="744" ht="15" customHeight="1" spans="1:74">
      <c r="A744" s="23">
        <v>743</v>
      </c>
      <c r="B744" s="24">
        <f ca="1" t="shared" ref="B744:F744" si="5530">RAND()</f>
        <v>0.975516843951677</v>
      </c>
      <c r="C744" s="25">
        <f ca="1">IF(B744&lt;=('Ejercicio 3 - TIR'!$D$13-'Ejercicio 3 - TIR'!$C$13)/('Ejercicio 3 - TIR'!$E$13-'Ejercicio 3 - TIR'!$C$13),'Ejercicio 3 - TIR'!$C$13+SQRT(('Ejercicio 3 - TIR'!$E$13-'Ejercicio 3 - TIR'!$C$13)*('Ejercicio 3 - TIR'!$D$13-'Ejercicio 3 - TIR'!$C$13)*B744),'Ejercicio 3 - TIR'!$E$13-SQRT(('Ejercicio 3 - TIR'!$E$13-'Ejercicio 3 - TIR'!$C$13)*('Ejercicio 3 - TIR'!$E$13-'Ejercicio 3 - TIR'!$D$13)*(1-B744)))</f>
        <v>94579.6875313329</v>
      </c>
      <c r="D744" s="24">
        <f ca="1" t="shared" si="5530"/>
        <v>0.976606607978311</v>
      </c>
      <c r="E744" s="25">
        <f ca="1">IF(D744&lt;=('Ejercicio 3 - TIR'!$D$14-'Ejercicio 3 - TIR'!$C$14)/('Ejercicio 3 - TIR'!$E$14-'Ejercicio 3 - TIR'!$C$14),'Ejercicio 3 - TIR'!$C$14+SQRT(('Ejercicio 3 - TIR'!$E$14-'Ejercicio 3 - TIR'!$C$14)*('Ejercicio 3 - TIR'!$D$14-'Ejercicio 3 - TIR'!$C$14)*D744),'Ejercicio 3 - TIR'!$E$14-SQRT(('Ejercicio 3 - TIR'!$E$14-'Ejercicio 3 - TIR'!$C$14)*('Ejercicio 3 - TIR'!$E$14-'Ejercicio 3 - TIR'!$D$14)*(1-D744)))</f>
        <v>38126.7651500003</v>
      </c>
      <c r="F744" s="24">
        <f ca="1" t="shared" si="5530"/>
        <v>0.545470580171836</v>
      </c>
      <c r="G744" s="25">
        <f ca="1">IF(F744&lt;=('Ejercicio 3 - TIR'!$D$18-'Ejercicio 3 - TIR'!$C$18)/('Ejercicio 3 - TIR'!$E$18-'Ejercicio 3 - TIR'!$C$18),'Ejercicio 3 - TIR'!$C$18+SQRT(('Ejercicio 3 - TIR'!$E$18-'Ejercicio 3 - TIR'!$C$18)*('Ejercicio 3 - TIR'!$D$18-'Ejercicio 3 - TIR'!$C$18)*F744),'Ejercicio 3 - TIR'!$E$18-SQRT(('Ejercicio 3 - TIR'!$E$18-'Ejercicio 3 - TIR'!$C$18)*('Ejercicio 3 - TIR'!$E$18-'Ejercicio 3 - TIR'!$D$18)*(1-F744)))</f>
        <v>39045.473289208</v>
      </c>
      <c r="H744" s="24">
        <f ca="1" t="shared" ref="H744:L744" si="5531">RAND()</f>
        <v>0.450821157415694</v>
      </c>
      <c r="I744" s="25">
        <f ca="1">IF(H744&lt;=('Ejercicio 3 - TIR'!$D$18-'Ejercicio 3 - TIR'!$C$18)/('Ejercicio 3 - TIR'!$E$18-'Ejercicio 3 - TIR'!$C$18),'Ejercicio 3 - TIR'!$C$18+SQRT(('Ejercicio 3 - TIR'!$E$18-'Ejercicio 3 - TIR'!$C$18)*('Ejercicio 3 - TIR'!$D$18-'Ejercicio 3 - TIR'!$C$18)*H744),'Ejercicio 3 - TIR'!$E$18-SQRT(('Ejercicio 3 - TIR'!$E$18-'Ejercicio 3 - TIR'!$C$18)*('Ejercicio 3 - TIR'!$E$18-'Ejercicio 3 - TIR'!$D$18)*(1-H744)))</f>
        <v>38223.3310533113</v>
      </c>
      <c r="J744" s="24">
        <f ca="1" t="shared" si="5531"/>
        <v>0.564439198340976</v>
      </c>
      <c r="K744" s="25">
        <f ca="1">IF(J744&lt;=('Ejercicio 3 - TIR'!$D$18-'Ejercicio 3 - TIR'!$C$18)/('Ejercicio 3 - TIR'!$E$18-'Ejercicio 3 - TIR'!$C$18),'Ejercicio 3 - TIR'!$C$18+SQRT(('Ejercicio 3 - TIR'!$E$18-'Ejercicio 3 - TIR'!$C$18)*('Ejercicio 3 - TIR'!$D$18-'Ejercicio 3 - TIR'!$C$18)*J744),'Ejercicio 3 - TIR'!$E$18-SQRT(('Ejercicio 3 - TIR'!$E$18-'Ejercicio 3 - TIR'!$C$18)*('Ejercicio 3 - TIR'!$E$18-'Ejercicio 3 - TIR'!$D$18)*(1-J744)))</f>
        <v>39201.4064007165</v>
      </c>
      <c r="L744" s="24">
        <f ca="1" t="shared" si="5531"/>
        <v>0.613740906166525</v>
      </c>
      <c r="M744" s="25">
        <f ca="1">IF(L744&lt;=('Ejercicio 3 - TIR'!$D$18-'Ejercicio 3 - TIR'!$C$18)/('Ejercicio 3 - TIR'!$E$18-'Ejercicio 3 - TIR'!$C$18),'Ejercicio 3 - TIR'!$C$18+SQRT(('Ejercicio 3 - TIR'!$E$18-'Ejercicio 3 - TIR'!$C$18)*('Ejercicio 3 - TIR'!$D$18-'Ejercicio 3 - TIR'!$C$18)*L744),'Ejercicio 3 - TIR'!$E$18-SQRT(('Ejercicio 3 - TIR'!$E$18-'Ejercicio 3 - TIR'!$C$18)*('Ejercicio 3 - TIR'!$E$18-'Ejercicio 3 - TIR'!$D$18)*(1-L744)))</f>
        <v>39594.8494477495</v>
      </c>
      <c r="N744" s="24">
        <f ca="1" t="shared" ref="N744:R744" si="5532">RAND()</f>
        <v>0.542514271295534</v>
      </c>
      <c r="O744" s="25">
        <f ca="1">IF(N744&lt;=('Ejercicio 3 - TIR'!$D$18-'Ejercicio 3 - TIR'!$C$18)/('Ejercicio 3 - TIR'!$E$18-'Ejercicio 3 - TIR'!$C$18),'Ejercicio 3 - TIR'!$C$18+SQRT(('Ejercicio 3 - TIR'!$E$18-'Ejercicio 3 - TIR'!$C$18)*('Ejercicio 3 - TIR'!$D$18-'Ejercicio 3 - TIR'!$C$18)*N744),'Ejercicio 3 - TIR'!$E$18-SQRT(('Ejercicio 3 - TIR'!$E$18-'Ejercicio 3 - TIR'!$C$18)*('Ejercicio 3 - TIR'!$E$18-'Ejercicio 3 - TIR'!$D$18)*(1-N744)))</f>
        <v>39020.927928674</v>
      </c>
      <c r="P744" s="24">
        <f ca="1" t="shared" si="5532"/>
        <v>0.804715488287101</v>
      </c>
      <c r="Q744" s="26">
        <f ca="1">IF(P744&lt;=('Ejercicio 3 - TIR'!$D$22-'Ejercicio 3 - TIR'!$C$22)/('Ejercicio 3 - TIR'!$E$22-'Ejercicio 3 - TIR'!$C$22),'Ejercicio 3 - TIR'!$C$22+SQRT(('Ejercicio 3 - TIR'!$E$22-'Ejercicio 3 - TIR'!$C$22)*('Ejercicio 3 - TIR'!$D$22-'Ejercicio 3 - TIR'!$C$22)*P744),'Ejercicio 3 - TIR'!$E$22-SQRT(('Ejercicio 3 - TIR'!$E$22-'Ejercicio 3 - TIR'!$C$22)*('Ejercicio 3 - TIR'!$E$22-'Ejercicio 3 - TIR'!$D$22)*(1-P744)))</f>
        <v>0.161251343485913</v>
      </c>
      <c r="R744" s="24">
        <f ca="1" t="shared" si="5532"/>
        <v>0.583850581450228</v>
      </c>
      <c r="S744" s="26">
        <f ca="1">IF(R744&lt;=('Ejercicio 3 - TIR'!$D$23-'Ejercicio 3 - TIR'!$C$23)/('Ejercicio 3 - TIR'!$E$23-'Ejercicio 3 - TIR'!$C$23),'Ejercicio 3 - TIR'!$C$23+SQRT(('Ejercicio 3 - TIR'!$E$23-'Ejercicio 3 - TIR'!$C$23)*('Ejercicio 3 - TIR'!$D$23-'Ejercicio 3 - TIR'!$C$23)*R744),'Ejercicio 3 - TIR'!$E$23-SQRT(('Ejercicio 3 - TIR'!$E$23-'Ejercicio 3 - TIR'!$C$23)*('Ejercicio 3 - TIR'!$E$23-'Ejercicio 3 - TIR'!$D$23)*(1-R744)))</f>
        <v>0.152630875911173</v>
      </c>
      <c r="T744" s="24">
        <f ca="1" t="shared" ref="T744:X744" si="5533">RAND()</f>
        <v>0.0579431298111222</v>
      </c>
      <c r="U744" s="26">
        <f ca="1">IF(T744&lt;=('Ejercicio 3 - TIR'!$D$24-'Ejercicio 3 - TIR'!$C$24)/('Ejercicio 3 - TIR'!$E$24-'Ejercicio 3 - TIR'!$C$24),'Ejercicio 3 - TIR'!$C$24+SQRT(('Ejercicio 3 - TIR'!$E$24-'Ejercicio 3 - TIR'!$C$24)*('Ejercicio 3 - TIR'!$D$24-'Ejercicio 3 - TIR'!$C$24)*T744),'Ejercicio 3 - TIR'!$E$24-SQRT(('Ejercicio 3 - TIR'!$E$24-'Ejercicio 3 - TIR'!$C$24)*('Ejercicio 3 - TIR'!$E$24-'Ejercicio 3 - TIR'!$D$24)*(1-T744)))</f>
        <v>0.161030891741077</v>
      </c>
      <c r="V744" s="24">
        <f ca="1" t="shared" si="5533"/>
        <v>0.555858929272319</v>
      </c>
      <c r="W744" s="26">
        <f ca="1">IF(V744&lt;=('Ejercicio 3 - TIR'!$D$25-'Ejercicio 3 - TIR'!$C$25)/('Ejercicio 3 - TIR'!$E$25-'Ejercicio 3 - TIR'!$C$25),'Ejercicio 3 - TIR'!$C$25+SQRT(('Ejercicio 3 - TIR'!$E$25-'Ejercicio 3 - TIR'!$C$25)*('Ejercicio 3 - TIR'!$D$25-'Ejercicio 3 - TIR'!$C$25)*V744),'Ejercicio 3 - TIR'!$E$25-SQRT(('Ejercicio 3 - TIR'!$E$25-'Ejercicio 3 - TIR'!$C$25)*('Ejercicio 3 - TIR'!$E$25-'Ejercicio 3 - TIR'!$D$25)*(1-V744)))</f>
        <v>0.210572931283864</v>
      </c>
      <c r="X744" s="24">
        <f ca="1" t="shared" si="5533"/>
        <v>0.670176802519906</v>
      </c>
      <c r="Y744" s="26">
        <f ca="1">IF(X744&lt;=('Ejercicio 3 - TIR'!$D$26-'Ejercicio 3 - TIR'!$C$26)/('Ejercicio 3 - TIR'!$E$26-'Ejercicio 3 - TIR'!$C$26),'Ejercicio 3 - TIR'!$C$26+SQRT(('Ejercicio 3 - TIR'!$E$26-'Ejercicio 3 - TIR'!$C$26)*('Ejercicio 3 - TIR'!$D$26-'Ejercicio 3 - TIR'!$C$26)*X744),'Ejercicio 3 - TIR'!$E$26-SQRT(('Ejercicio 3 - TIR'!$E$26-'Ejercicio 3 - TIR'!$C$26)*('Ejercicio 3 - TIR'!$E$26-'Ejercicio 3 - TIR'!$D$26)*(1-X744)))</f>
        <v>0.237797568003816</v>
      </c>
      <c r="Z744" s="24">
        <f ca="1" t="shared" si="5240"/>
        <v>1.16125134348591</v>
      </c>
      <c r="AA744" s="24">
        <f ca="1" t="shared" si="5241"/>
        <v>1.33849415319519</v>
      </c>
      <c r="AB744" s="24">
        <f ca="1" t="shared" si="5242"/>
        <v>1.55403306027443</v>
      </c>
      <c r="AC744" s="24">
        <f ca="1" t="shared" si="5243"/>
        <v>1.88127035708846</v>
      </c>
      <c r="AD744" s="24">
        <f ca="1" t="shared" si="5244"/>
        <v>2.32863187276176</v>
      </c>
      <c r="AE744" s="23">
        <f ca="1" t="shared" si="5245"/>
        <v>6147.99210320943</v>
      </c>
      <c r="AF744" s="23">
        <f ca="1" t="shared" si="5246"/>
        <v>7086.36552301727</v>
      </c>
      <c r="AG744" s="23">
        <f ca="1" t="shared" si="5247"/>
        <v>8227.48928239196</v>
      </c>
      <c r="AH744" s="23">
        <f ca="1" t="shared" si="5248"/>
        <v>9959.97581769181</v>
      </c>
      <c r="AI744" s="23">
        <f ca="1" t="shared" si="5249"/>
        <v>12328.4338445157</v>
      </c>
      <c r="AJ744" s="25">
        <f ca="1" t="shared" si="5250"/>
        <v>45341.6083141361</v>
      </c>
      <c r="AK744" s="25">
        <f ca="1" t="shared" si="5251"/>
        <v>51161.7051305015</v>
      </c>
      <c r="AL744" s="25">
        <f ca="1" t="shared" si="5252"/>
        <v>60920.2815559673</v>
      </c>
      <c r="AM744" s="25">
        <f ca="1" t="shared" si="5253"/>
        <v>74488.6165594313</v>
      </c>
      <c r="AN744" s="25">
        <f ca="1" t="shared" si="5254"/>
        <v>90865.3764794498</v>
      </c>
      <c r="AO744" s="25">
        <f ca="1">C744/'Ejercicio 3 - TIR'!$D$7</f>
        <v>18915.9375062666</v>
      </c>
      <c r="AP744" s="25">
        <f ca="1" t="shared" si="5255"/>
        <v>26425.6708078695</v>
      </c>
      <c r="AQ744" s="25">
        <f ca="1" t="shared" si="5256"/>
        <v>32245.7676242349</v>
      </c>
      <c r="AR744" s="25">
        <f ca="1" t="shared" si="5257"/>
        <v>42004.3440497007</v>
      </c>
      <c r="AS744" s="25">
        <f ca="1" t="shared" si="5258"/>
        <v>55572.6790531648</v>
      </c>
      <c r="AT744" s="25">
        <f ca="1" t="shared" si="5259"/>
        <v>71949.4389731832</v>
      </c>
      <c r="AU744" s="25">
        <f ca="1">AP744*'Ejercicio 3 - TIR'!$D$5</f>
        <v>13212.8354039348</v>
      </c>
      <c r="AV744" s="25">
        <f ca="1">AQ744*'Ejercicio 3 - TIR'!$D$5</f>
        <v>16122.8838121175</v>
      </c>
      <c r="AW744" s="25">
        <f ca="1">AR744*'Ejercicio 3 - TIR'!$D$5</f>
        <v>21002.1720248503</v>
      </c>
      <c r="AX744" s="25">
        <f ca="1">AS744*'Ejercicio 3 - TIR'!$D$5</f>
        <v>27786.3395265824</v>
      </c>
      <c r="AY744" s="25">
        <f ca="1">AT744*'Ejercicio 3 - TIR'!$D$5</f>
        <v>35974.7194865916</v>
      </c>
      <c r="AZ744" s="25">
        <f ca="1" t="shared" ref="AZ744:BD744" si="5534">AJ744-AU744-AE744</f>
        <v>25980.7808069919</v>
      </c>
      <c r="BA744" s="25">
        <f ca="1" t="shared" si="5534"/>
        <v>27952.4557953668</v>
      </c>
      <c r="BB744" s="25">
        <f ca="1" t="shared" si="5534"/>
        <v>31690.620248725</v>
      </c>
      <c r="BC744" s="25">
        <f ca="1" t="shared" si="5534"/>
        <v>36742.3012151572</v>
      </c>
      <c r="BD744" s="25">
        <f ca="1" t="shared" si="5534"/>
        <v>42562.2231483425</v>
      </c>
      <c r="BE744" s="25">
        <f ca="1" t="shared" ref="BE744:BI744" si="5535">AZ744/Z744</f>
        <v>22373.0899884269</v>
      </c>
      <c r="BF744" s="25">
        <f ca="1" t="shared" si="5535"/>
        <v>20883.5098223178</v>
      </c>
      <c r="BG744" s="25">
        <f ca="1" t="shared" si="5535"/>
        <v>20392.5006866511</v>
      </c>
      <c r="BH744" s="25">
        <f ca="1" t="shared" si="5535"/>
        <v>19530.5800023455</v>
      </c>
      <c r="BI744" s="25">
        <f ca="1" t="shared" si="5535"/>
        <v>18277.7808919465</v>
      </c>
      <c r="BJ744" s="25">
        <f ca="1" t="shared" si="5262"/>
        <v>88783.2005335931</v>
      </c>
      <c r="BK744" s="25">
        <f ca="1" t="shared" si="5263"/>
        <v>44048.254980262</v>
      </c>
      <c r="BL744" s="25">
        <f ca="1" t="shared" si="5264"/>
        <v>132831.455513855</v>
      </c>
      <c r="BM744" s="25">
        <f ca="1">BK744*'Ejercicio 3 - TIR'!$D$5</f>
        <v>22024.127490131</v>
      </c>
      <c r="BN744" s="25">
        <f ca="1" t="shared" si="5265"/>
        <v>110807.328023724</v>
      </c>
      <c r="BO744" s="25">
        <f ca="1" t="shared" si="5266"/>
        <v>47584.7339031336</v>
      </c>
      <c r="BP744" s="25">
        <f ca="1" t="shared" si="5267"/>
        <v>-132706.452681333</v>
      </c>
      <c r="BQ744" s="25">
        <f ca="1" t="shared" ref="BQ744:BT744" si="5536">BE744</f>
        <v>22373.0899884269</v>
      </c>
      <c r="BR744" s="25">
        <f ca="1" t="shared" si="5536"/>
        <v>20883.5098223178</v>
      </c>
      <c r="BS744" s="25">
        <f ca="1" t="shared" si="5536"/>
        <v>20392.5006866511</v>
      </c>
      <c r="BT744" s="25">
        <f ca="1" t="shared" si="5536"/>
        <v>19530.5800023455</v>
      </c>
      <c r="BU744" s="25">
        <f ca="1" t="shared" si="5269"/>
        <v>65862.5147950801</v>
      </c>
      <c r="BV744" s="27">
        <f ca="1" t="shared" si="5270"/>
        <v>3.33730072217742</v>
      </c>
    </row>
    <row r="745" ht="15" customHeight="1" spans="1:74">
      <c r="A745" s="23">
        <v>744</v>
      </c>
      <c r="B745" s="24">
        <f ca="1" t="shared" ref="B745:F745" si="5537">RAND()</f>
        <v>0.799862489707184</v>
      </c>
      <c r="C745" s="25">
        <f ca="1">IF(B745&lt;=('Ejercicio 3 - TIR'!$D$13-'Ejercicio 3 - TIR'!$C$13)/('Ejercicio 3 - TIR'!$E$13-'Ejercicio 3 - TIR'!$C$13),'Ejercicio 3 - TIR'!$C$13+SQRT(('Ejercicio 3 - TIR'!$E$13-'Ejercicio 3 - TIR'!$C$13)*('Ejercicio 3 - TIR'!$D$13-'Ejercicio 3 - TIR'!$C$13)*B745),'Ejercicio 3 - TIR'!$E$13-SQRT(('Ejercicio 3 - TIR'!$E$13-'Ejercicio 3 - TIR'!$C$13)*('Ejercicio 3 - TIR'!$E$13-'Ejercicio 3 - TIR'!$D$13)*(1-B745)))</f>
        <v>84502.7417795476</v>
      </c>
      <c r="D745" s="24">
        <f ca="1" t="shared" si="5537"/>
        <v>0.754495746836233</v>
      </c>
      <c r="E745" s="25">
        <f ca="1">IF(D745&lt;=('Ejercicio 3 - TIR'!$D$14-'Ejercicio 3 - TIR'!$C$14)/('Ejercicio 3 - TIR'!$E$14-'Ejercicio 3 - TIR'!$C$14),'Ejercicio 3 - TIR'!$C$14+SQRT(('Ejercicio 3 - TIR'!$E$14-'Ejercicio 3 - TIR'!$C$14)*('Ejercicio 3 - TIR'!$D$14-'Ejercicio 3 - TIR'!$C$14)*D745),'Ejercicio 3 - TIR'!$E$14-SQRT(('Ejercicio 3 - TIR'!$E$14-'Ejercicio 3 - TIR'!$C$14)*('Ejercicio 3 - TIR'!$E$14-'Ejercicio 3 - TIR'!$D$14)*(1-D745)))</f>
        <v>33931.586865204</v>
      </c>
      <c r="F745" s="24">
        <f ca="1" t="shared" si="5537"/>
        <v>0.979999471923126</v>
      </c>
      <c r="G745" s="25">
        <f ca="1">IF(F745&lt;=('Ejercicio 3 - TIR'!$D$18-'Ejercicio 3 - TIR'!$C$18)/('Ejercicio 3 - TIR'!$E$18-'Ejercicio 3 - TIR'!$C$18),'Ejercicio 3 - TIR'!$C$18+SQRT(('Ejercicio 3 - TIR'!$E$18-'Ejercicio 3 - TIR'!$C$18)*('Ejercicio 3 - TIR'!$D$18-'Ejercicio 3 - TIR'!$C$18)*F745),'Ejercicio 3 - TIR'!$E$18-SQRT(('Ejercicio 3 - TIR'!$E$18-'Ejercicio 3 - TIR'!$C$18)*('Ejercicio 3 - TIR'!$E$18-'Ejercicio 3 - TIR'!$D$18)*(1-F745)))</f>
        <v>43775.238959729</v>
      </c>
      <c r="H745" s="24">
        <f ca="1" t="shared" ref="H745:L745" si="5538">RAND()</f>
        <v>0.719117559409517</v>
      </c>
      <c r="I745" s="25">
        <f ca="1">IF(H745&lt;=('Ejercicio 3 - TIR'!$D$18-'Ejercicio 3 - TIR'!$C$18)/('Ejercicio 3 - TIR'!$E$18-'Ejercicio 3 - TIR'!$C$18),'Ejercicio 3 - TIR'!$C$18+SQRT(('Ejercicio 3 - TIR'!$E$18-'Ejercicio 3 - TIR'!$C$18)*('Ejercicio 3 - TIR'!$D$18-'Ejercicio 3 - TIR'!$C$18)*H745),'Ejercicio 3 - TIR'!$E$18-SQRT(('Ejercicio 3 - TIR'!$E$18-'Ejercicio 3 - TIR'!$C$18)*('Ejercicio 3 - TIR'!$E$18-'Ejercicio 3 - TIR'!$D$18)*(1-H745)))</f>
        <v>40410.2088234554</v>
      </c>
      <c r="J745" s="24">
        <f ca="1" t="shared" si="5538"/>
        <v>0.765608568082988</v>
      </c>
      <c r="K745" s="25">
        <f ca="1">IF(J745&lt;=('Ejercicio 3 - TIR'!$D$18-'Ejercicio 3 - TIR'!$C$18)/('Ejercicio 3 - TIR'!$E$18-'Ejercicio 3 - TIR'!$C$18),'Ejercicio 3 - TIR'!$C$18+SQRT(('Ejercicio 3 - TIR'!$E$18-'Ejercicio 3 - TIR'!$C$18)*('Ejercicio 3 - TIR'!$D$18-'Ejercicio 3 - TIR'!$C$18)*J745),'Ejercicio 3 - TIR'!$E$18-SQRT(('Ejercicio 3 - TIR'!$E$18-'Ejercicio 3 - TIR'!$C$18)*('Ejercicio 3 - TIR'!$E$18-'Ejercicio 3 - TIR'!$D$18)*(1-J745)))</f>
        <v>40807.2255732301</v>
      </c>
      <c r="L745" s="24">
        <f ca="1" t="shared" si="5538"/>
        <v>0.209918876731066</v>
      </c>
      <c r="M745" s="25">
        <f ca="1">IF(L745&lt;=('Ejercicio 3 - TIR'!$D$18-'Ejercicio 3 - TIR'!$C$18)/('Ejercicio 3 - TIR'!$E$18-'Ejercicio 3 - TIR'!$C$18),'Ejercicio 3 - TIR'!$C$18+SQRT(('Ejercicio 3 - TIR'!$E$18-'Ejercicio 3 - TIR'!$C$18)*('Ejercicio 3 - TIR'!$D$18-'Ejercicio 3 - TIR'!$C$18)*L745),'Ejercicio 3 - TIR'!$E$18-SQRT(('Ejercicio 3 - TIR'!$E$18-'Ejercicio 3 - TIR'!$C$18)*('Ejercicio 3 - TIR'!$E$18-'Ejercicio 3 - TIR'!$D$18)*(1-L745)))</f>
        <v>35611.4019201675</v>
      </c>
      <c r="N745" s="24">
        <f ca="1" t="shared" ref="N745:R745" si="5539">RAND()</f>
        <v>0.523815581273894</v>
      </c>
      <c r="O745" s="25">
        <f ca="1">IF(N745&lt;=('Ejercicio 3 - TIR'!$D$18-'Ejercicio 3 - TIR'!$C$18)/('Ejercicio 3 - TIR'!$E$18-'Ejercicio 3 - TIR'!$C$18),'Ejercicio 3 - TIR'!$C$18+SQRT(('Ejercicio 3 - TIR'!$E$18-'Ejercicio 3 - TIR'!$C$18)*('Ejercicio 3 - TIR'!$D$18-'Ejercicio 3 - TIR'!$C$18)*N745),'Ejercicio 3 - TIR'!$E$18-SQRT(('Ejercicio 3 - TIR'!$E$18-'Ejercicio 3 - TIR'!$C$18)*('Ejercicio 3 - TIR'!$E$18-'Ejercicio 3 - TIR'!$D$18)*(1-N745)))</f>
        <v>38864.1038571919</v>
      </c>
      <c r="P745" s="24">
        <f ca="1" t="shared" si="5539"/>
        <v>0.0801712019607805</v>
      </c>
      <c r="Q745" s="26">
        <f ca="1">IF(P745&lt;=('Ejercicio 3 - TIR'!$D$22-'Ejercicio 3 - TIR'!$C$22)/('Ejercicio 3 - TIR'!$E$22-'Ejercicio 3 - TIR'!$C$22),'Ejercicio 3 - TIR'!$C$22+SQRT(('Ejercicio 3 - TIR'!$E$22-'Ejercicio 3 - TIR'!$C$22)*('Ejercicio 3 - TIR'!$D$22-'Ejercicio 3 - TIR'!$C$22)*P745),'Ejercicio 3 - TIR'!$E$22-SQRT(('Ejercicio 3 - TIR'!$E$22-'Ejercicio 3 - TIR'!$C$22)*('Ejercicio 3 - TIR'!$E$22-'Ejercicio 3 - TIR'!$D$22)*(1-P745)))</f>
        <v>0.132012833284842</v>
      </c>
      <c r="R745" s="24">
        <f ca="1" t="shared" si="5539"/>
        <v>0.253330353339466</v>
      </c>
      <c r="S745" s="26">
        <f ca="1">IF(R745&lt;=('Ejercicio 3 - TIR'!$D$23-'Ejercicio 3 - TIR'!$C$23)/('Ejercicio 3 - TIR'!$E$23-'Ejercicio 3 - TIR'!$C$23),'Ejercicio 3 - TIR'!$C$23+SQRT(('Ejercicio 3 - TIR'!$E$23-'Ejercicio 3 - TIR'!$C$23)*('Ejercicio 3 - TIR'!$D$23-'Ejercicio 3 - TIR'!$C$23)*R745),'Ejercicio 3 - TIR'!$E$23-SQRT(('Ejercicio 3 - TIR'!$E$23-'Ejercicio 3 - TIR'!$C$23)*('Ejercicio 3 - TIR'!$E$23-'Ejercicio 3 - TIR'!$D$23)*(1-R745)))</f>
        <v>0.141354030907794</v>
      </c>
      <c r="T745" s="24">
        <f ca="1" t="shared" ref="T745:X745" si="5540">RAND()</f>
        <v>0.960789072719927</v>
      </c>
      <c r="U745" s="26">
        <f ca="1">IF(T745&lt;=('Ejercicio 3 - TIR'!$D$24-'Ejercicio 3 - TIR'!$C$24)/('Ejercicio 3 - TIR'!$E$24-'Ejercicio 3 - TIR'!$C$24),'Ejercicio 3 - TIR'!$C$24+SQRT(('Ejercicio 3 - TIR'!$E$24-'Ejercicio 3 - TIR'!$C$24)*('Ejercicio 3 - TIR'!$D$24-'Ejercicio 3 - TIR'!$C$24)*T745),'Ejercicio 3 - TIR'!$E$24-SQRT(('Ejercicio 3 - TIR'!$E$24-'Ejercicio 3 - TIR'!$C$24)*('Ejercicio 3 - TIR'!$E$24-'Ejercicio 3 - TIR'!$D$24)*(1-T745)))</f>
        <v>0.209521899199559</v>
      </c>
      <c r="V745" s="24">
        <f ca="1" t="shared" si="5540"/>
        <v>0.839483998859478</v>
      </c>
      <c r="W745" s="26">
        <f ca="1">IF(V745&lt;=('Ejercicio 3 - TIR'!$D$25-'Ejercicio 3 - TIR'!$C$25)/('Ejercicio 3 - TIR'!$E$25-'Ejercicio 3 - TIR'!$C$25),'Ejercicio 3 - TIR'!$C$25+SQRT(('Ejercicio 3 - TIR'!$E$25-'Ejercicio 3 - TIR'!$C$25)*('Ejercicio 3 - TIR'!$D$25-'Ejercicio 3 - TIR'!$C$25)*V745),'Ejercicio 3 - TIR'!$E$25-SQRT(('Ejercicio 3 - TIR'!$E$25-'Ejercicio 3 - TIR'!$C$25)*('Ejercicio 3 - TIR'!$E$25-'Ejercicio 3 - TIR'!$D$25)*(1-V745)))</f>
        <v>0.226297552784748</v>
      </c>
      <c r="X745" s="24">
        <f ca="1" t="shared" si="5540"/>
        <v>0.689790616483998</v>
      </c>
      <c r="Y745" s="26">
        <f ca="1">IF(X745&lt;=('Ejercicio 3 - TIR'!$D$26-'Ejercicio 3 - TIR'!$C$26)/('Ejercicio 3 - TIR'!$E$26-'Ejercicio 3 - TIR'!$C$26),'Ejercicio 3 - TIR'!$C$26+SQRT(('Ejercicio 3 - TIR'!$E$26-'Ejercicio 3 - TIR'!$C$26)*('Ejercicio 3 - TIR'!$D$26-'Ejercicio 3 - TIR'!$C$26)*X745),'Ejercicio 3 - TIR'!$E$26-SQRT(('Ejercicio 3 - TIR'!$E$26-'Ejercicio 3 - TIR'!$C$26)*('Ejercicio 3 - TIR'!$E$26-'Ejercicio 3 - TIR'!$D$26)*(1-X745)))</f>
        <v>0.239071639771591</v>
      </c>
      <c r="Z745" s="24">
        <f ca="1" t="shared" si="5240"/>
        <v>1.13201283328484</v>
      </c>
      <c r="AA745" s="24">
        <f ca="1" t="shared" si="5241"/>
        <v>1.29202741030901</v>
      </c>
      <c r="AB745" s="24">
        <f ca="1" t="shared" si="5242"/>
        <v>1.56273544713484</v>
      </c>
      <c r="AC745" s="24">
        <f ca="1" t="shared" si="5243"/>
        <v>1.91637865447143</v>
      </c>
      <c r="AD745" s="24">
        <f ca="1" t="shared" si="5244"/>
        <v>2.37453044181919</v>
      </c>
      <c r="AE745" s="23">
        <f ca="1" t="shared" si="5245"/>
        <v>4479.4049199263</v>
      </c>
      <c r="AF745" s="23">
        <f ca="1" t="shared" si="5246"/>
        <v>5112.58686142609</v>
      </c>
      <c r="AG745" s="23">
        <f ca="1" t="shared" si="5247"/>
        <v>6183.7857704548</v>
      </c>
      <c r="AH745" s="23">
        <f ca="1" t="shared" si="5248"/>
        <v>7583.16135725386</v>
      </c>
      <c r="AI745" s="23">
        <f ca="1" t="shared" si="5249"/>
        <v>9396.08017758511</v>
      </c>
      <c r="AJ745" s="25">
        <f ca="1" t="shared" si="5250"/>
        <v>49554.1322825239</v>
      </c>
      <c r="AK745" s="25">
        <f ca="1" t="shared" si="5251"/>
        <v>52211.0974562153</v>
      </c>
      <c r="AL745" s="25">
        <f ca="1" t="shared" si="5252"/>
        <v>63770.8979025139</v>
      </c>
      <c r="AM745" s="25">
        <f ca="1" t="shared" si="5253"/>
        <v>68244.930495612</v>
      </c>
      <c r="AN745" s="25">
        <f ca="1" t="shared" si="5254"/>
        <v>92283.9977029248</v>
      </c>
      <c r="AO745" s="25">
        <f ca="1">C745/'Ejercicio 3 - TIR'!$D$7</f>
        <v>16900.5483559095</v>
      </c>
      <c r="AP745" s="25">
        <f ca="1" t="shared" si="5255"/>
        <v>32653.5839266143</v>
      </c>
      <c r="AQ745" s="25">
        <f ca="1" t="shared" si="5256"/>
        <v>35310.5491003058</v>
      </c>
      <c r="AR745" s="25">
        <f ca="1" t="shared" si="5257"/>
        <v>46870.3495466044</v>
      </c>
      <c r="AS745" s="25">
        <f ca="1" t="shared" si="5258"/>
        <v>51344.3821397024</v>
      </c>
      <c r="AT745" s="25">
        <f ca="1" t="shared" si="5259"/>
        <v>75383.4493470153</v>
      </c>
      <c r="AU745" s="25">
        <f ca="1">AP745*'Ejercicio 3 - TIR'!$D$5</f>
        <v>16326.7919633072</v>
      </c>
      <c r="AV745" s="25">
        <f ca="1">AQ745*'Ejercicio 3 - TIR'!$D$5</f>
        <v>17655.2745501529</v>
      </c>
      <c r="AW745" s="25">
        <f ca="1">AR745*'Ejercicio 3 - TIR'!$D$5</f>
        <v>23435.1747733022</v>
      </c>
      <c r="AX745" s="25">
        <f ca="1">AS745*'Ejercicio 3 - TIR'!$D$5</f>
        <v>25672.1910698512</v>
      </c>
      <c r="AY745" s="25">
        <f ca="1">AT745*'Ejercicio 3 - TIR'!$D$5</f>
        <v>37691.7246735076</v>
      </c>
      <c r="AZ745" s="25">
        <f ca="1" t="shared" ref="AZ745:BD745" si="5541">AJ745-AU745-AE745</f>
        <v>28747.9353992904</v>
      </c>
      <c r="BA745" s="25">
        <f ca="1" t="shared" si="5541"/>
        <v>29443.2360446363</v>
      </c>
      <c r="BB745" s="25">
        <f ca="1" t="shared" si="5541"/>
        <v>34151.9373587569</v>
      </c>
      <c r="BC745" s="25">
        <f ca="1" t="shared" si="5541"/>
        <v>34989.5780685069</v>
      </c>
      <c r="BD745" s="25">
        <f ca="1" t="shared" si="5541"/>
        <v>45196.192851832</v>
      </c>
      <c r="BE745" s="25">
        <f ca="1" t="shared" ref="BE745:BI745" si="5542">AZ745/Z745</f>
        <v>25395.4147462008</v>
      </c>
      <c r="BF745" s="25">
        <f ca="1" t="shared" si="5542"/>
        <v>22788.3989222756</v>
      </c>
      <c r="BG745" s="25">
        <f ca="1" t="shared" si="5542"/>
        <v>21853.9468221394</v>
      </c>
      <c r="BH745" s="25">
        <f ca="1" t="shared" si="5542"/>
        <v>18258.1756412631</v>
      </c>
      <c r="BI745" s="25">
        <f ca="1" t="shared" si="5542"/>
        <v>19033.7390735686</v>
      </c>
      <c r="BJ745" s="25">
        <f ca="1" t="shared" si="5262"/>
        <v>80571.585950659</v>
      </c>
      <c r="BK745" s="25">
        <f ca="1" t="shared" si="5263"/>
        <v>40130.8665545444</v>
      </c>
      <c r="BL745" s="25">
        <f ca="1" t="shared" si="5264"/>
        <v>120702.452505203</v>
      </c>
      <c r="BM745" s="25">
        <f ca="1">BK745*'Ejercicio 3 - TIR'!$D$5</f>
        <v>20065.4332772722</v>
      </c>
      <c r="BN745" s="25">
        <f ca="1" t="shared" si="5265"/>
        <v>100637.019227931</v>
      </c>
      <c r="BO745" s="25">
        <f ca="1" t="shared" si="5266"/>
        <v>42381.8610431587</v>
      </c>
      <c r="BP745" s="25">
        <f ca="1" t="shared" si="5267"/>
        <v>-118434.328644752</v>
      </c>
      <c r="BQ745" s="25">
        <f ca="1" t="shared" ref="BQ745:BT745" si="5543">BE745</f>
        <v>25395.4147462008</v>
      </c>
      <c r="BR745" s="25">
        <f ca="1" t="shared" si="5543"/>
        <v>22788.3989222756</v>
      </c>
      <c r="BS745" s="25">
        <f ca="1" t="shared" si="5543"/>
        <v>21853.9468221394</v>
      </c>
      <c r="BT745" s="25">
        <f ca="1" t="shared" si="5543"/>
        <v>18258.1756412631</v>
      </c>
      <c r="BU745" s="25">
        <f ca="1" t="shared" si="5269"/>
        <v>61415.6001167273</v>
      </c>
      <c r="BV745" s="27">
        <f ca="1" t="shared" si="5270"/>
        <v>7.20885325714598</v>
      </c>
    </row>
    <row r="746" ht="15" customHeight="1" spans="1:74">
      <c r="A746" s="23">
        <v>745</v>
      </c>
      <c r="B746" s="24">
        <f ca="1" t="shared" ref="B746:F746" si="5544">RAND()</f>
        <v>0.670247115994269</v>
      </c>
      <c r="C746" s="25">
        <f ca="1">IF(B746&lt;=('Ejercicio 3 - TIR'!$D$13-'Ejercicio 3 - TIR'!$C$13)/('Ejercicio 3 - TIR'!$E$13-'Ejercicio 3 - TIR'!$C$13),'Ejercicio 3 - TIR'!$C$13+SQRT(('Ejercicio 3 - TIR'!$E$13-'Ejercicio 3 - TIR'!$C$13)*('Ejercicio 3 - TIR'!$D$13-'Ejercicio 3 - TIR'!$C$13)*B746),'Ejercicio 3 - TIR'!$E$13-SQRT(('Ejercicio 3 - TIR'!$E$13-'Ejercicio 3 - TIR'!$C$13)*('Ejercicio 3 - TIR'!$E$13-'Ejercicio 3 - TIR'!$D$13)*(1-B746)))</f>
        <v>80107.7034808226</v>
      </c>
      <c r="D746" s="24">
        <f ca="1" t="shared" si="5544"/>
        <v>0.333306901894661</v>
      </c>
      <c r="E746" s="25">
        <f ca="1">IF(D746&lt;=('Ejercicio 3 - TIR'!$D$14-'Ejercicio 3 - TIR'!$C$14)/('Ejercicio 3 - TIR'!$E$14-'Ejercicio 3 - TIR'!$C$14),'Ejercicio 3 - TIR'!$C$14+SQRT(('Ejercicio 3 - TIR'!$E$14-'Ejercicio 3 - TIR'!$C$14)*('Ejercicio 3 - TIR'!$D$14-'Ejercicio 3 - TIR'!$C$14)*D746),'Ejercicio 3 - TIR'!$E$14-SQRT(('Ejercicio 3 - TIR'!$E$14-'Ejercicio 3 - TIR'!$C$14)*('Ejercicio 3 - TIR'!$E$14-'Ejercicio 3 - TIR'!$D$14)*(1-D746)))</f>
        <v>29999.8017602801</v>
      </c>
      <c r="F746" s="24">
        <f ca="1" t="shared" si="5544"/>
        <v>0.252902184257114</v>
      </c>
      <c r="G746" s="25">
        <f ca="1">IF(F746&lt;=('Ejercicio 3 - TIR'!$D$18-'Ejercicio 3 - TIR'!$C$18)/('Ejercicio 3 - TIR'!$E$18-'Ejercicio 3 - TIR'!$C$18),'Ejercicio 3 - TIR'!$C$18+SQRT(('Ejercicio 3 - TIR'!$E$18-'Ejercicio 3 - TIR'!$C$18)*('Ejercicio 3 - TIR'!$D$18-'Ejercicio 3 - TIR'!$C$18)*F746),'Ejercicio 3 - TIR'!$E$18-SQRT(('Ejercicio 3 - TIR'!$E$18-'Ejercicio 3 - TIR'!$C$18)*('Ejercicio 3 - TIR'!$E$18-'Ejercicio 3 - TIR'!$D$18)*(1-F746)))</f>
        <v>36159.1661479917</v>
      </c>
      <c r="H746" s="24">
        <f ca="1" t="shared" ref="H746:L746" si="5545">RAND()</f>
        <v>0.0464070990758889</v>
      </c>
      <c r="I746" s="25">
        <f ca="1">IF(H746&lt;=('Ejercicio 3 - TIR'!$D$18-'Ejercicio 3 - TIR'!$C$18)/('Ejercicio 3 - TIR'!$E$18-'Ejercicio 3 - TIR'!$C$18),'Ejercicio 3 - TIR'!$C$18+SQRT(('Ejercicio 3 - TIR'!$E$18-'Ejercicio 3 - TIR'!$C$18)*('Ejercicio 3 - TIR'!$D$18-'Ejercicio 3 - TIR'!$C$18)*H746),'Ejercicio 3 - TIR'!$E$18-SQRT(('Ejercicio 3 - TIR'!$E$18-'Ejercicio 3 - TIR'!$C$18)*('Ejercicio 3 - TIR'!$E$18-'Ejercicio 3 - TIR'!$D$18)*(1-H746)))</f>
        <v>32638.3830012686</v>
      </c>
      <c r="J746" s="24">
        <f ca="1" t="shared" si="5545"/>
        <v>0.00484202657978439</v>
      </c>
      <c r="K746" s="25">
        <f ca="1">IF(J746&lt;=('Ejercicio 3 - TIR'!$D$18-'Ejercicio 3 - TIR'!$C$18)/('Ejercicio 3 - TIR'!$E$18-'Ejercicio 3 - TIR'!$C$18),'Ejercicio 3 - TIR'!$C$18+SQRT(('Ejercicio 3 - TIR'!$E$18-'Ejercicio 3 - TIR'!$C$18)*('Ejercicio 3 - TIR'!$D$18-'Ejercicio 3 - TIR'!$C$18)*J746),'Ejercicio 3 - TIR'!$E$18-SQRT(('Ejercicio 3 - TIR'!$E$18-'Ejercicio 3 - TIR'!$C$18)*('Ejercicio 3 - TIR'!$E$18-'Ejercicio 3 - TIR'!$D$18)*(1-J746)))</f>
        <v>30852.2347018091</v>
      </c>
      <c r="L746" s="24">
        <f ca="1" t="shared" si="5545"/>
        <v>0.233617565666058</v>
      </c>
      <c r="M746" s="25">
        <f ca="1">IF(L746&lt;=('Ejercicio 3 - TIR'!$D$18-'Ejercicio 3 - TIR'!$C$18)/('Ejercicio 3 - TIR'!$E$18-'Ejercicio 3 - TIR'!$C$18),'Ejercicio 3 - TIR'!$C$18+SQRT(('Ejercicio 3 - TIR'!$E$18-'Ejercicio 3 - TIR'!$C$18)*('Ejercicio 3 - TIR'!$D$18-'Ejercicio 3 - TIR'!$C$18)*L746),'Ejercicio 3 - TIR'!$E$18-SQRT(('Ejercicio 3 - TIR'!$E$18-'Ejercicio 3 - TIR'!$C$18)*('Ejercicio 3 - TIR'!$E$18-'Ejercicio 3 - TIR'!$D$18)*(1-L746)))</f>
        <v>35919.681988917</v>
      </c>
      <c r="N746" s="24">
        <f ca="1" t="shared" ref="N746:R746" si="5546">RAND()</f>
        <v>0.632447559887673</v>
      </c>
      <c r="O746" s="25">
        <f ca="1">IF(N746&lt;=('Ejercicio 3 - TIR'!$D$18-'Ejercicio 3 - TIR'!$C$18)/('Ejercicio 3 - TIR'!$E$18-'Ejercicio 3 - TIR'!$C$18),'Ejercicio 3 - TIR'!$C$18+SQRT(('Ejercicio 3 - TIR'!$E$18-'Ejercicio 3 - TIR'!$C$18)*('Ejercicio 3 - TIR'!$D$18-'Ejercicio 3 - TIR'!$C$18)*N746),'Ejercicio 3 - TIR'!$E$18-SQRT(('Ejercicio 3 - TIR'!$E$18-'Ejercicio 3 - TIR'!$C$18)*('Ejercicio 3 - TIR'!$E$18-'Ejercicio 3 - TIR'!$D$18)*(1-N746)))</f>
        <v>39739.9760771344</v>
      </c>
      <c r="P746" s="24">
        <f ca="1" t="shared" si="5546"/>
        <v>0.378324392449249</v>
      </c>
      <c r="Q746" s="26">
        <f ca="1">IF(P746&lt;=('Ejercicio 3 - TIR'!$D$22-'Ejercicio 3 - TIR'!$C$22)/('Ejercicio 3 - TIR'!$E$22-'Ejercicio 3 - TIR'!$C$22),'Ejercicio 3 - TIR'!$C$22+SQRT(('Ejercicio 3 - TIR'!$E$22-'Ejercicio 3 - TIR'!$C$22)*('Ejercicio 3 - TIR'!$D$22-'Ejercicio 3 - TIR'!$C$22)*P746),'Ejercicio 3 - TIR'!$E$22-SQRT(('Ejercicio 3 - TIR'!$E$22-'Ejercicio 3 - TIR'!$C$22)*('Ejercicio 3 - TIR'!$E$22-'Ejercicio 3 - TIR'!$D$22)*(1-P746)))</f>
        <v>0.146095668345698</v>
      </c>
      <c r="R746" s="24">
        <f ca="1" t="shared" si="5546"/>
        <v>0.67568784840652</v>
      </c>
      <c r="S746" s="26">
        <f ca="1">IF(R746&lt;=('Ejercicio 3 - TIR'!$D$23-'Ejercicio 3 - TIR'!$C$23)/('Ejercicio 3 - TIR'!$E$23-'Ejercicio 3 - TIR'!$C$23),'Ejercicio 3 - TIR'!$C$23+SQRT(('Ejercicio 3 - TIR'!$E$23-'Ejercicio 3 - TIR'!$C$23)*('Ejercicio 3 - TIR'!$D$23-'Ejercicio 3 - TIR'!$C$23)*R746),'Ejercicio 3 - TIR'!$E$23-SQRT(('Ejercicio 3 - TIR'!$E$23-'Ejercicio 3 - TIR'!$C$23)*('Ejercicio 3 - TIR'!$E$23-'Ejercicio 3 - TIR'!$D$23)*(1-R746)))</f>
        <v>0.155838835440562</v>
      </c>
      <c r="T746" s="24">
        <f ca="1" t="shared" ref="T746:X746" si="5547">RAND()</f>
        <v>0.898228072722985</v>
      </c>
      <c r="U746" s="26">
        <f ca="1">IF(T746&lt;=('Ejercicio 3 - TIR'!$D$24-'Ejercicio 3 - TIR'!$C$24)/('Ejercicio 3 - TIR'!$E$24-'Ejercicio 3 - TIR'!$C$24),'Ejercicio 3 - TIR'!$C$24+SQRT(('Ejercicio 3 - TIR'!$E$24-'Ejercicio 3 - TIR'!$C$24)*('Ejercicio 3 - TIR'!$D$24-'Ejercicio 3 - TIR'!$C$24)*T746),'Ejercicio 3 - TIR'!$E$24-SQRT(('Ejercicio 3 - TIR'!$E$24-'Ejercicio 3 - TIR'!$C$24)*('Ejercicio 3 - TIR'!$E$24-'Ejercicio 3 - TIR'!$D$24)*(1-T746)))</f>
        <v>0.203119200363264</v>
      </c>
      <c r="V746" s="24">
        <f ca="1" t="shared" si="5547"/>
        <v>0.750759189303397</v>
      </c>
      <c r="W746" s="26">
        <f ca="1">IF(V746&lt;=('Ejercicio 3 - TIR'!$D$25-'Ejercicio 3 - TIR'!$C$25)/('Ejercicio 3 - TIR'!$E$25-'Ejercicio 3 - TIR'!$C$25),'Ejercicio 3 - TIR'!$C$25+SQRT(('Ejercicio 3 - TIR'!$E$25-'Ejercicio 3 - TIR'!$C$25)*('Ejercicio 3 - TIR'!$D$25-'Ejercicio 3 - TIR'!$C$25)*V746),'Ejercicio 3 - TIR'!$E$25-SQRT(('Ejercicio 3 - TIR'!$E$25-'Ejercicio 3 - TIR'!$C$25)*('Ejercicio 3 - TIR'!$E$25-'Ejercicio 3 - TIR'!$D$25)*(1-V746)))</f>
        <v>0.220464549479683</v>
      </c>
      <c r="X746" s="24">
        <f ca="1" t="shared" si="5547"/>
        <v>0.775935057584461</v>
      </c>
      <c r="Y746" s="26">
        <f ca="1">IF(X746&lt;=('Ejercicio 3 - TIR'!$D$26-'Ejercicio 3 - TIR'!$C$26)/('Ejercicio 3 - TIR'!$E$26-'Ejercicio 3 - TIR'!$C$26),'Ejercicio 3 - TIR'!$C$26+SQRT(('Ejercicio 3 - TIR'!$E$26-'Ejercicio 3 - TIR'!$C$26)*('Ejercicio 3 - TIR'!$D$26-'Ejercicio 3 - TIR'!$C$26)*X746),'Ejercicio 3 - TIR'!$E$26-SQRT(('Ejercicio 3 - TIR'!$E$26-'Ejercicio 3 - TIR'!$C$26)*('Ejercicio 3 - TIR'!$E$26-'Ejercicio 3 - TIR'!$D$26)*(1-X746)))</f>
        <v>0.245215654540528</v>
      </c>
      <c r="Z746" s="24">
        <f ca="1" t="shared" si="5240"/>
        <v>1.1460956683457</v>
      </c>
      <c r="AA746" s="24">
        <f ca="1" t="shared" si="5241"/>
        <v>1.32470188260416</v>
      </c>
      <c r="AB746" s="24">
        <f ca="1" t="shared" si="5242"/>
        <v>1.59377426971843</v>
      </c>
      <c r="AC746" s="24">
        <f ca="1" t="shared" si="5243"/>
        <v>1.94514499606422</v>
      </c>
      <c r="AD746" s="24">
        <f ca="1" t="shared" si="5244"/>
        <v>2.42212499945033</v>
      </c>
      <c r="AE746" s="23">
        <f ca="1" t="shared" si="5245"/>
        <v>4382.84108840655</v>
      </c>
      <c r="AF746" s="23">
        <f ca="1" t="shared" si="5246"/>
        <v>5065.85793954487</v>
      </c>
      <c r="AG746" s="23">
        <f ca="1" t="shared" si="5247"/>
        <v>6094.83095337912</v>
      </c>
      <c r="AH746" s="23">
        <f ca="1" t="shared" si="5248"/>
        <v>7438.52511367067</v>
      </c>
      <c r="AI746" s="23">
        <f ca="1" t="shared" si="5249"/>
        <v>9262.56791823558</v>
      </c>
      <c r="AJ746" s="25">
        <f ca="1" t="shared" si="5250"/>
        <v>41441.8636932057</v>
      </c>
      <c r="AK746" s="25">
        <f ca="1" t="shared" si="5251"/>
        <v>43236.1274069363</v>
      </c>
      <c r="AL746" s="25">
        <f ca="1" t="shared" si="5252"/>
        <v>49171.4978310574</v>
      </c>
      <c r="AM746" s="25">
        <f ca="1" t="shared" si="5253"/>
        <v>69868.9896809599</v>
      </c>
      <c r="AN746" s="25">
        <f ca="1" t="shared" si="5254"/>
        <v>96255.1895339855</v>
      </c>
      <c r="AO746" s="25">
        <f ca="1">C746/'Ejercicio 3 - TIR'!$D$7</f>
        <v>16021.5406961645</v>
      </c>
      <c r="AP746" s="25">
        <f ca="1" t="shared" si="5255"/>
        <v>25420.3229970412</v>
      </c>
      <c r="AQ746" s="25">
        <f ca="1" t="shared" si="5256"/>
        <v>27214.5867107718</v>
      </c>
      <c r="AR746" s="25">
        <f ca="1" t="shared" si="5257"/>
        <v>33149.9571348929</v>
      </c>
      <c r="AS746" s="25">
        <f ca="1" t="shared" si="5258"/>
        <v>53847.4489847954</v>
      </c>
      <c r="AT746" s="25">
        <f ca="1" t="shared" si="5259"/>
        <v>80233.648837821</v>
      </c>
      <c r="AU746" s="25">
        <f ca="1">AP746*'Ejercicio 3 - TIR'!$D$5</f>
        <v>12710.1614985206</v>
      </c>
      <c r="AV746" s="25">
        <f ca="1">AQ746*'Ejercicio 3 - TIR'!$D$5</f>
        <v>13607.2933553859</v>
      </c>
      <c r="AW746" s="25">
        <f ca="1">AR746*'Ejercicio 3 - TIR'!$D$5</f>
        <v>16574.9785674465</v>
      </c>
      <c r="AX746" s="25">
        <f ca="1">AS746*'Ejercicio 3 - TIR'!$D$5</f>
        <v>26923.7244923977</v>
      </c>
      <c r="AY746" s="25">
        <f ca="1">AT746*'Ejercicio 3 - TIR'!$D$5</f>
        <v>40116.8244189105</v>
      </c>
      <c r="AZ746" s="25">
        <f ca="1" t="shared" ref="AZ746:BD746" si="5548">AJ746-AU746-AE746</f>
        <v>24348.8611062786</v>
      </c>
      <c r="BA746" s="25">
        <f ca="1" t="shared" si="5548"/>
        <v>24562.9761120055</v>
      </c>
      <c r="BB746" s="25">
        <f ca="1" t="shared" si="5548"/>
        <v>26501.6883102319</v>
      </c>
      <c r="BC746" s="25">
        <f ca="1" t="shared" si="5548"/>
        <v>35506.7400748915</v>
      </c>
      <c r="BD746" s="25">
        <f ca="1" t="shared" si="5548"/>
        <v>46875.7971968394</v>
      </c>
      <c r="BE746" s="25">
        <f ca="1" t="shared" ref="BE746:BI746" si="5549">AZ746/Z746</f>
        <v>21245.0511582722</v>
      </c>
      <c r="BF746" s="25">
        <f ca="1" t="shared" si="5549"/>
        <v>18542.2670825518</v>
      </c>
      <c r="BG746" s="25">
        <f ca="1" t="shared" si="5549"/>
        <v>16628.2570962285</v>
      </c>
      <c r="BH746" s="25">
        <f ca="1" t="shared" si="5549"/>
        <v>18254.0325511648</v>
      </c>
      <c r="BI746" s="25">
        <f ca="1" t="shared" si="5549"/>
        <v>19353.1701326221</v>
      </c>
      <c r="BJ746" s="25">
        <f ca="1" t="shared" si="5262"/>
        <v>72663.2698221285</v>
      </c>
      <c r="BK746" s="25">
        <f ca="1" t="shared" si="5263"/>
        <v>38806.174249891</v>
      </c>
      <c r="BL746" s="25">
        <f ca="1" t="shared" si="5264"/>
        <v>111469.444072019</v>
      </c>
      <c r="BM746" s="25">
        <f ca="1">BK746*'Ejercicio 3 - TIR'!$D$5</f>
        <v>19403.0871249455</v>
      </c>
      <c r="BN746" s="25">
        <f ca="1" t="shared" si="5265"/>
        <v>92066.356947074</v>
      </c>
      <c r="BO746" s="25">
        <f ca="1" t="shared" si="5266"/>
        <v>38010.5721083623</v>
      </c>
      <c r="BP746" s="25">
        <f ca="1" t="shared" si="5267"/>
        <v>-110107.505241103</v>
      </c>
      <c r="BQ746" s="25">
        <f ca="1" t="shared" ref="BQ746:BT746" si="5550">BE746</f>
        <v>21245.0511582722</v>
      </c>
      <c r="BR746" s="25">
        <f ca="1" t="shared" si="5550"/>
        <v>18542.2670825518</v>
      </c>
      <c r="BS746" s="25">
        <f ca="1" t="shared" si="5550"/>
        <v>16628.2570962285</v>
      </c>
      <c r="BT746" s="25">
        <f ca="1" t="shared" si="5550"/>
        <v>18254.0325511648</v>
      </c>
      <c r="BU746" s="25">
        <f ca="1" t="shared" si="5269"/>
        <v>57363.7422409844</v>
      </c>
      <c r="BV746" s="27">
        <f ca="1" t="shared" si="5270"/>
        <v>5.35287804685181</v>
      </c>
    </row>
    <row r="747" ht="15" customHeight="1" spans="1:74">
      <c r="A747" s="23">
        <v>746</v>
      </c>
      <c r="B747" s="24">
        <f ca="1" t="shared" ref="B747:F747" si="5551">RAND()</f>
        <v>0.688918525633874</v>
      </c>
      <c r="C747" s="25">
        <f ca="1">IF(B747&lt;=('Ejercicio 3 - TIR'!$D$13-'Ejercicio 3 - TIR'!$C$13)/('Ejercicio 3 - TIR'!$E$13-'Ejercicio 3 - TIR'!$C$13),'Ejercicio 3 - TIR'!$C$13+SQRT(('Ejercicio 3 - TIR'!$E$13-'Ejercicio 3 - TIR'!$C$13)*('Ejercicio 3 - TIR'!$D$13-'Ejercicio 3 - TIR'!$C$13)*B747),'Ejercicio 3 - TIR'!$E$13-SQRT(('Ejercicio 3 - TIR'!$E$13-'Ejercicio 3 - TIR'!$C$13)*('Ejercicio 3 - TIR'!$E$13-'Ejercicio 3 - TIR'!$D$13)*(1-B747)))</f>
        <v>80679.0846686977</v>
      </c>
      <c r="D747" s="24">
        <f ca="1" t="shared" si="5551"/>
        <v>0.153940223049414</v>
      </c>
      <c r="E747" s="25">
        <f ca="1">IF(D747&lt;=('Ejercicio 3 - TIR'!$D$14-'Ejercicio 3 - TIR'!$C$14)/('Ejercicio 3 - TIR'!$E$14-'Ejercicio 3 - TIR'!$C$14),'Ejercicio 3 - TIR'!$C$14+SQRT(('Ejercicio 3 - TIR'!$E$14-'Ejercicio 3 - TIR'!$C$14)*('Ejercicio 3 - TIR'!$D$14-'Ejercicio 3 - TIR'!$C$14)*D747),'Ejercicio 3 - TIR'!$E$14-SQRT(('Ejercicio 3 - TIR'!$E$14-'Ejercicio 3 - TIR'!$C$14)*('Ejercicio 3 - TIR'!$E$14-'Ejercicio 3 - TIR'!$D$14)*(1-D747)))</f>
        <v>28397.8694396204</v>
      </c>
      <c r="F747" s="24">
        <f ca="1" t="shared" si="5551"/>
        <v>0.0329813932840373</v>
      </c>
      <c r="G747" s="25">
        <f ca="1">IF(F747&lt;=('Ejercicio 3 - TIR'!$D$18-'Ejercicio 3 - TIR'!$C$18)/('Ejercicio 3 - TIR'!$E$18-'Ejercicio 3 - TIR'!$C$18),'Ejercicio 3 - TIR'!$C$18+SQRT(('Ejercicio 3 - TIR'!$E$18-'Ejercicio 3 - TIR'!$C$18)*('Ejercicio 3 - TIR'!$D$18-'Ejercicio 3 - TIR'!$C$18)*F747),'Ejercicio 3 - TIR'!$E$18-SQRT(('Ejercicio 3 - TIR'!$E$18-'Ejercicio 3 - TIR'!$C$18)*('Ejercicio 3 - TIR'!$E$18-'Ejercicio 3 - TIR'!$D$18)*(1-F747)))</f>
        <v>32224.232225422</v>
      </c>
      <c r="H747" s="24">
        <f ca="1" t="shared" ref="H747:L747" si="5552">RAND()</f>
        <v>0.165157641848954</v>
      </c>
      <c r="I747" s="25">
        <f ca="1">IF(H747&lt;=('Ejercicio 3 - TIR'!$D$18-'Ejercicio 3 - TIR'!$C$18)/('Ejercicio 3 - TIR'!$E$18-'Ejercicio 3 - TIR'!$C$18),'Ejercicio 3 - TIR'!$C$18+SQRT(('Ejercicio 3 - TIR'!$E$18-'Ejercicio 3 - TIR'!$C$18)*('Ejercicio 3 - TIR'!$D$18-'Ejercicio 3 - TIR'!$C$18)*H747),'Ejercicio 3 - TIR'!$E$18-SQRT(('Ejercicio 3 - TIR'!$E$18-'Ejercicio 3 - TIR'!$C$18)*('Ejercicio 3 - TIR'!$E$18-'Ejercicio 3 - TIR'!$D$18)*(1-H747)))</f>
        <v>34977.3131584564</v>
      </c>
      <c r="J747" s="24">
        <f ca="1" t="shared" si="5552"/>
        <v>0.894958575213558</v>
      </c>
      <c r="K747" s="25">
        <f ca="1">IF(J747&lt;=('Ejercicio 3 - TIR'!$D$18-'Ejercicio 3 - TIR'!$C$18)/('Ejercicio 3 - TIR'!$E$18-'Ejercicio 3 - TIR'!$C$18),'Ejercicio 3 - TIR'!$C$18+SQRT(('Ejercicio 3 - TIR'!$E$18-'Ejercicio 3 - TIR'!$C$18)*('Ejercicio 3 - TIR'!$D$18-'Ejercicio 3 - TIR'!$C$18)*J747),'Ejercicio 3 - TIR'!$E$18-SQRT(('Ejercicio 3 - TIR'!$E$18-'Ejercicio 3 - TIR'!$C$18)*('Ejercicio 3 - TIR'!$E$18-'Ejercicio 3 - TIR'!$D$18)*(1-J747)))</f>
        <v>42193.2034525133</v>
      </c>
      <c r="L747" s="24">
        <f ca="1" t="shared" si="5552"/>
        <v>0.0852756364544696</v>
      </c>
      <c r="M747" s="25">
        <f ca="1">IF(L747&lt;=('Ejercicio 3 - TIR'!$D$18-'Ejercicio 3 - TIR'!$C$18)/('Ejercicio 3 - TIR'!$E$18-'Ejercicio 3 - TIR'!$C$18),'Ejercicio 3 - TIR'!$C$18+SQRT(('Ejercicio 3 - TIR'!$E$18-'Ejercicio 3 - TIR'!$C$18)*('Ejercicio 3 - TIR'!$D$18-'Ejercicio 3 - TIR'!$C$18)*L747),'Ejercicio 3 - TIR'!$E$18-SQRT(('Ejercicio 3 - TIR'!$E$18-'Ejercicio 3 - TIR'!$C$18)*('Ejercicio 3 - TIR'!$E$18-'Ejercicio 3 - TIR'!$D$18)*(1-L747)))</f>
        <v>33576.4990518901</v>
      </c>
      <c r="N747" s="24">
        <f ca="1" t="shared" ref="N747:R747" si="5553">RAND()</f>
        <v>0.474752285728864</v>
      </c>
      <c r="O747" s="25">
        <f ca="1">IF(N747&lt;=('Ejercicio 3 - TIR'!$D$18-'Ejercicio 3 - TIR'!$C$18)/('Ejercicio 3 - TIR'!$E$18-'Ejercicio 3 - TIR'!$C$18),'Ejercicio 3 - TIR'!$C$18+SQRT(('Ejercicio 3 - TIR'!$E$18-'Ejercicio 3 - TIR'!$C$18)*('Ejercicio 3 - TIR'!$D$18-'Ejercicio 3 - TIR'!$C$18)*N747),'Ejercicio 3 - TIR'!$E$18-SQRT(('Ejercicio 3 - TIR'!$E$18-'Ejercicio 3 - TIR'!$C$18)*('Ejercicio 3 - TIR'!$E$18-'Ejercicio 3 - TIR'!$D$18)*(1-N747)))</f>
        <v>38438.7702219772</v>
      </c>
      <c r="P747" s="24">
        <f ca="1" t="shared" si="5553"/>
        <v>0.198690249935059</v>
      </c>
      <c r="Q747" s="26">
        <f ca="1">IF(P747&lt;=('Ejercicio 3 - TIR'!$D$22-'Ejercicio 3 - TIR'!$C$22)/('Ejercicio 3 - TIR'!$E$22-'Ejercicio 3 - TIR'!$C$22),'Ejercicio 3 - TIR'!$C$22+SQRT(('Ejercicio 3 - TIR'!$E$22-'Ejercicio 3 - TIR'!$C$22)*('Ejercicio 3 - TIR'!$D$22-'Ejercicio 3 - TIR'!$C$22)*P747),'Ejercicio 3 - TIR'!$E$22-SQRT(('Ejercicio 3 - TIR'!$E$22-'Ejercicio 3 - TIR'!$C$22)*('Ejercicio 3 - TIR'!$E$22-'Ejercicio 3 - TIR'!$D$22)*(1-P747)))</f>
        <v>0.138911437012641</v>
      </c>
      <c r="R747" s="24">
        <f ca="1" t="shared" si="5553"/>
        <v>0.340484867117969</v>
      </c>
      <c r="S747" s="26">
        <f ca="1">IF(R747&lt;=('Ejercicio 3 - TIR'!$D$23-'Ejercicio 3 - TIR'!$C$23)/('Ejercicio 3 - TIR'!$E$23-'Ejercicio 3 - TIR'!$C$23),'Ejercicio 3 - TIR'!$C$23+SQRT(('Ejercicio 3 - TIR'!$E$23-'Ejercicio 3 - TIR'!$C$23)*('Ejercicio 3 - TIR'!$D$23-'Ejercicio 3 - TIR'!$C$23)*R747),'Ejercicio 3 - TIR'!$E$23-SQRT(('Ejercicio 3 - TIR'!$E$23-'Ejercicio 3 - TIR'!$C$23)*('Ejercicio 3 - TIR'!$E$23-'Ejercicio 3 - TIR'!$D$23)*(1-R747)))</f>
        <v>0.144756267101733</v>
      </c>
      <c r="T747" s="24">
        <f ca="1" t="shared" ref="T747:X747" si="5554">RAND()</f>
        <v>0.631570467275746</v>
      </c>
      <c r="U747" s="26">
        <f ca="1">IF(T747&lt;=('Ejercicio 3 - TIR'!$D$24-'Ejercicio 3 - TIR'!$C$24)/('Ejercicio 3 - TIR'!$E$24-'Ejercicio 3 - TIR'!$C$24),'Ejercicio 3 - TIR'!$C$24+SQRT(('Ejercicio 3 - TIR'!$E$24-'Ejercicio 3 - TIR'!$C$24)*('Ejercicio 3 - TIR'!$D$24-'Ejercicio 3 - TIR'!$C$24)*T747),'Ejercicio 3 - TIR'!$E$24-SQRT(('Ejercicio 3 - TIR'!$E$24-'Ejercicio 3 - TIR'!$C$24)*('Ejercicio 3 - TIR'!$E$24-'Ejercicio 3 - TIR'!$D$24)*(1-T747)))</f>
        <v>0.187881427621578</v>
      </c>
      <c r="V747" s="24">
        <f ca="1" t="shared" si="5554"/>
        <v>0.959964703994189</v>
      </c>
      <c r="W747" s="26">
        <f ca="1">IF(V747&lt;=('Ejercicio 3 - TIR'!$D$25-'Ejercicio 3 - TIR'!$C$25)/('Ejercicio 3 - TIR'!$E$25-'Ejercicio 3 - TIR'!$C$25),'Ejercicio 3 - TIR'!$C$25+SQRT(('Ejercicio 3 - TIR'!$E$25-'Ejercicio 3 - TIR'!$C$25)*('Ejercicio 3 - TIR'!$D$25-'Ejercicio 3 - TIR'!$C$25)*V747),'Ejercicio 3 - TIR'!$E$25-SQRT(('Ejercicio 3 - TIR'!$E$25-'Ejercicio 3 - TIR'!$C$25)*('Ejercicio 3 - TIR'!$E$25-'Ejercicio 3 - TIR'!$D$25)*(1-V747)))</f>
        <v>0.238162621235242</v>
      </c>
      <c r="X747" s="24">
        <f ca="1" t="shared" si="5554"/>
        <v>0.201020952966123</v>
      </c>
      <c r="Y747" s="26">
        <f ca="1">IF(X747&lt;=('Ejercicio 3 - TIR'!$D$26-'Ejercicio 3 - TIR'!$C$26)/('Ejercicio 3 - TIR'!$E$26-'Ejercicio 3 - TIR'!$C$26),'Ejercicio 3 - TIR'!$C$26+SQRT(('Ejercicio 3 - TIR'!$E$26-'Ejercicio 3 - TIR'!$C$26)*('Ejercicio 3 - TIR'!$D$26-'Ejercicio 3 - TIR'!$C$26)*X747),'Ejercicio 3 - TIR'!$E$26-SQRT(('Ejercicio 3 - TIR'!$E$26-'Ejercicio 3 - TIR'!$C$26)*('Ejercicio 3 - TIR'!$E$26-'Ejercicio 3 - TIR'!$D$26)*(1-X747)))</f>
        <v>0.213297136583892</v>
      </c>
      <c r="Z747" s="24">
        <f ca="1" t="shared" si="5240"/>
        <v>1.13891143701264</v>
      </c>
      <c r="AA747" s="24">
        <f ca="1" t="shared" si="5241"/>
        <v>1.30377600519406</v>
      </c>
      <c r="AB747" s="24">
        <f ca="1" t="shared" si="5242"/>
        <v>1.54873130234868</v>
      </c>
      <c r="AC747" s="24">
        <f ca="1" t="shared" si="5243"/>
        <v>1.91758120890511</v>
      </c>
      <c r="AD747" s="24">
        <f ca="1" t="shared" si="5244"/>
        <v>2.32659578993165</v>
      </c>
      <c r="AE747" s="23">
        <f ca="1" t="shared" si="5245"/>
        <v>3944.78885195504</v>
      </c>
      <c r="AF747" s="23">
        <f ca="1" t="shared" si="5246"/>
        <v>4515.82176066858</v>
      </c>
      <c r="AG747" s="23">
        <f ca="1" t="shared" si="5247"/>
        <v>5364.26079994759</v>
      </c>
      <c r="AH747" s="23">
        <f ca="1" t="shared" si="5248"/>
        <v>6641.82721305256</v>
      </c>
      <c r="AI747" s="23">
        <f ca="1" t="shared" si="5249"/>
        <v>8058.50993928165</v>
      </c>
      <c r="AJ747" s="25">
        <f ca="1" t="shared" si="5250"/>
        <v>36700.5466304844</v>
      </c>
      <c r="AK747" s="25">
        <f ca="1" t="shared" si="5251"/>
        <v>45602.581622154</v>
      </c>
      <c r="AL747" s="25">
        <f ca="1" t="shared" si="5252"/>
        <v>65345.9349332738</v>
      </c>
      <c r="AM747" s="25">
        <f ca="1" t="shared" si="5253"/>
        <v>64385.6636427247</v>
      </c>
      <c r="AN747" s="25">
        <f ca="1" t="shared" si="5254"/>
        <v>89431.4809686024</v>
      </c>
      <c r="AO747" s="25">
        <f ca="1">C747/'Ejercicio 3 - TIR'!$D$7</f>
        <v>16135.8169337395</v>
      </c>
      <c r="AP747" s="25">
        <f ca="1" t="shared" si="5255"/>
        <v>20564.7296967449</v>
      </c>
      <c r="AQ747" s="25">
        <f ca="1" t="shared" si="5256"/>
        <v>29466.7646884144</v>
      </c>
      <c r="AR747" s="25">
        <f ca="1" t="shared" si="5257"/>
        <v>49210.1179995342</v>
      </c>
      <c r="AS747" s="25">
        <f ca="1" t="shared" si="5258"/>
        <v>48249.8467089851</v>
      </c>
      <c r="AT747" s="25">
        <f ca="1" t="shared" si="5259"/>
        <v>73295.6640348628</v>
      </c>
      <c r="AU747" s="25">
        <f ca="1">AP747*'Ejercicio 3 - TIR'!$D$5</f>
        <v>10282.3648483724</v>
      </c>
      <c r="AV747" s="25">
        <f ca="1">AQ747*'Ejercicio 3 - TIR'!$D$5</f>
        <v>14733.3823442072</v>
      </c>
      <c r="AW747" s="25">
        <f ca="1">AR747*'Ejercicio 3 - TIR'!$D$5</f>
        <v>24605.0589997671</v>
      </c>
      <c r="AX747" s="25">
        <f ca="1">AS747*'Ejercicio 3 - TIR'!$D$5</f>
        <v>24124.9233544926</v>
      </c>
      <c r="AY747" s="25">
        <f ca="1">AT747*'Ejercicio 3 - TIR'!$D$5</f>
        <v>36647.8320174314</v>
      </c>
      <c r="AZ747" s="25">
        <f ca="1" t="shared" ref="AZ747:BD747" si="5555">AJ747-AU747-AE747</f>
        <v>22473.3929301569</v>
      </c>
      <c r="BA747" s="25">
        <f ca="1" t="shared" si="5555"/>
        <v>26353.3775172782</v>
      </c>
      <c r="BB747" s="25">
        <f ca="1" t="shared" si="5555"/>
        <v>35376.6151335591</v>
      </c>
      <c r="BC747" s="25">
        <f ca="1" t="shared" si="5555"/>
        <v>33618.9130751796</v>
      </c>
      <c r="BD747" s="25">
        <f ca="1" t="shared" si="5555"/>
        <v>44725.1390118893</v>
      </c>
      <c r="BE747" s="25">
        <f ca="1" t="shared" ref="BE747:BI747" si="5556">AZ747/Z747</f>
        <v>19732.3445878325</v>
      </c>
      <c r="BF747" s="25">
        <f ca="1" t="shared" si="5556"/>
        <v>20213.1174467777</v>
      </c>
      <c r="BG747" s="25">
        <f ca="1" t="shared" si="5556"/>
        <v>22842.3194390852</v>
      </c>
      <c r="BH747" s="25">
        <f ca="1" t="shared" si="5556"/>
        <v>17531.9370668922</v>
      </c>
      <c r="BI747" s="25">
        <f ca="1" t="shared" si="5556"/>
        <v>19223.4247158176</v>
      </c>
      <c r="BJ747" s="25">
        <f ca="1" t="shared" si="5262"/>
        <v>66070.3634812495</v>
      </c>
      <c r="BK747" s="25">
        <f ca="1" t="shared" si="5263"/>
        <v>37541.5237451463</v>
      </c>
      <c r="BL747" s="25">
        <f ca="1" t="shared" si="5264"/>
        <v>103611.887226396</v>
      </c>
      <c r="BM747" s="25">
        <f ca="1">BK747*'Ejercicio 3 - TIR'!$D$5</f>
        <v>18770.7618725731</v>
      </c>
      <c r="BN747" s="25">
        <f ca="1" t="shared" si="5265"/>
        <v>84841.1253538226</v>
      </c>
      <c r="BO747" s="25">
        <f ca="1" t="shared" si="5266"/>
        <v>36465.7779064901</v>
      </c>
      <c r="BP747" s="25">
        <f ca="1" t="shared" si="5267"/>
        <v>-109076.954108318</v>
      </c>
      <c r="BQ747" s="25">
        <f ca="1" t="shared" ref="BQ747:BT747" si="5557">BE747</f>
        <v>19732.3445878325</v>
      </c>
      <c r="BR747" s="25">
        <f ca="1" t="shared" si="5557"/>
        <v>20213.1174467777</v>
      </c>
      <c r="BS747" s="25">
        <f ca="1" t="shared" si="5557"/>
        <v>22842.3194390852</v>
      </c>
      <c r="BT747" s="25">
        <f ca="1" t="shared" si="5557"/>
        <v>17531.9370668922</v>
      </c>
      <c r="BU747" s="25">
        <f ca="1" t="shared" si="5269"/>
        <v>55689.2026223078</v>
      </c>
      <c r="BV747" s="27">
        <f ca="1" t="shared" si="5270"/>
        <v>6.63232616231364</v>
      </c>
    </row>
    <row r="748" ht="15" customHeight="1" spans="1:74">
      <c r="A748" s="23">
        <v>747</v>
      </c>
      <c r="B748" s="24">
        <f ca="1" t="shared" ref="B748:F748" si="5558">RAND()</f>
        <v>0.423011409255989</v>
      </c>
      <c r="C748" s="25">
        <f ca="1">IF(B748&lt;=('Ejercicio 3 - TIR'!$D$13-'Ejercicio 3 - TIR'!$C$13)/('Ejercicio 3 - TIR'!$E$13-'Ejercicio 3 - TIR'!$C$13),'Ejercicio 3 - TIR'!$C$13+SQRT(('Ejercicio 3 - TIR'!$E$13-'Ejercicio 3 - TIR'!$C$13)*('Ejercicio 3 - TIR'!$D$13-'Ejercicio 3 - TIR'!$C$13)*B748),'Ejercicio 3 - TIR'!$E$13-SQRT(('Ejercicio 3 - TIR'!$E$13-'Ejercicio 3 - TIR'!$C$13)*('Ejercicio 3 - TIR'!$E$13-'Ejercicio 3 - TIR'!$D$13)*(1-B748)))</f>
        <v>73686.7655182261</v>
      </c>
      <c r="D748" s="24">
        <f ca="1" t="shared" si="5558"/>
        <v>0.447124626425958</v>
      </c>
      <c r="E748" s="25">
        <f ca="1">IF(D748&lt;=('Ejercicio 3 - TIR'!$D$14-'Ejercicio 3 - TIR'!$C$14)/('Ejercicio 3 - TIR'!$E$14-'Ejercicio 3 - TIR'!$C$14),'Ejercicio 3 - TIR'!$C$14+SQRT(('Ejercicio 3 - TIR'!$E$14-'Ejercicio 3 - TIR'!$C$14)*('Ejercicio 3 - TIR'!$D$14-'Ejercicio 3 - TIR'!$C$14)*D748),'Ejercicio 3 - TIR'!$E$14-SQRT(('Ejercicio 3 - TIR'!$E$14-'Ejercicio 3 - TIR'!$C$14)*('Ejercicio 3 - TIR'!$E$14-'Ejercicio 3 - TIR'!$D$14)*(1-D748)))</f>
        <v>30893.3372722986</v>
      </c>
      <c r="F748" s="24">
        <f ca="1" t="shared" si="5558"/>
        <v>0.0845147249780351</v>
      </c>
      <c r="G748" s="25">
        <f ca="1">IF(F748&lt;=('Ejercicio 3 - TIR'!$D$18-'Ejercicio 3 - TIR'!$C$18)/('Ejercicio 3 - TIR'!$E$18-'Ejercicio 3 - TIR'!$C$18),'Ejercicio 3 - TIR'!$C$18+SQRT(('Ejercicio 3 - TIR'!$E$18-'Ejercicio 3 - TIR'!$C$18)*('Ejercicio 3 - TIR'!$D$18-'Ejercicio 3 - TIR'!$C$18)*F748),'Ejercicio 3 - TIR'!$E$18-SQRT(('Ejercicio 3 - TIR'!$E$18-'Ejercicio 3 - TIR'!$C$18)*('Ejercicio 3 - TIR'!$E$18-'Ejercicio 3 - TIR'!$D$18)*(1-F748)))</f>
        <v>33560.506810372</v>
      </c>
      <c r="H748" s="24">
        <f ca="1" t="shared" ref="H748:L748" si="5559">RAND()</f>
        <v>0.51582162977763</v>
      </c>
      <c r="I748" s="25">
        <f ca="1">IF(H748&lt;=('Ejercicio 3 - TIR'!$D$18-'Ejercicio 3 - TIR'!$C$18)/('Ejercicio 3 - TIR'!$E$18-'Ejercicio 3 - TIR'!$C$18),'Ejercicio 3 - TIR'!$C$18+SQRT(('Ejercicio 3 - TIR'!$E$18-'Ejercicio 3 - TIR'!$C$18)*('Ejercicio 3 - TIR'!$D$18-'Ejercicio 3 - TIR'!$C$18)*H748),'Ejercicio 3 - TIR'!$E$18-SQRT(('Ejercicio 3 - TIR'!$E$18-'Ejercicio 3 - TIR'!$C$18)*('Ejercicio 3 - TIR'!$E$18-'Ejercicio 3 - TIR'!$D$18)*(1-H748)))</f>
        <v>38796.2062542124</v>
      </c>
      <c r="J748" s="24">
        <f ca="1" t="shared" si="5559"/>
        <v>0.297782548185711</v>
      </c>
      <c r="K748" s="25">
        <f ca="1">IF(J748&lt;=('Ejercicio 3 - TIR'!$D$18-'Ejercicio 3 - TIR'!$C$18)/('Ejercicio 3 - TIR'!$E$18-'Ejercicio 3 - TIR'!$C$18),'Ejercicio 3 - TIR'!$C$18+SQRT(('Ejercicio 3 - TIR'!$E$18-'Ejercicio 3 - TIR'!$C$18)*('Ejercicio 3 - TIR'!$D$18-'Ejercicio 3 - TIR'!$C$18)*J748),'Ejercicio 3 - TIR'!$E$18-SQRT(('Ejercicio 3 - TIR'!$E$18-'Ejercicio 3 - TIR'!$C$18)*('Ejercicio 3 - TIR'!$E$18-'Ejercicio 3 - TIR'!$D$18)*(1-J748)))</f>
        <v>36683.3660851293</v>
      </c>
      <c r="L748" s="24">
        <f ca="1" t="shared" si="5559"/>
        <v>0.449059885779086</v>
      </c>
      <c r="M748" s="25">
        <f ca="1">IF(L748&lt;=('Ejercicio 3 - TIR'!$D$18-'Ejercicio 3 - TIR'!$C$18)/('Ejercicio 3 - TIR'!$E$18-'Ejercicio 3 - TIR'!$C$18),'Ejercicio 3 - TIR'!$C$18+SQRT(('Ejercicio 3 - TIR'!$E$18-'Ejercicio 3 - TIR'!$C$18)*('Ejercicio 3 - TIR'!$D$18-'Ejercicio 3 - TIR'!$C$18)*L748),'Ejercicio 3 - TIR'!$E$18-SQRT(('Ejercicio 3 - TIR'!$E$18-'Ejercicio 3 - TIR'!$C$18)*('Ejercicio 3 - TIR'!$E$18-'Ejercicio 3 - TIR'!$D$18)*(1-L748)))</f>
        <v>38207.2518461945</v>
      </c>
      <c r="N748" s="24">
        <f ca="1" t="shared" ref="N748:R748" si="5560">RAND()</f>
        <v>0.951086814085158</v>
      </c>
      <c r="O748" s="25">
        <f ca="1">IF(N748&lt;=('Ejercicio 3 - TIR'!$D$18-'Ejercicio 3 - TIR'!$C$18)/('Ejercicio 3 - TIR'!$E$18-'Ejercicio 3 - TIR'!$C$18),'Ejercicio 3 - TIR'!$C$18+SQRT(('Ejercicio 3 - TIR'!$E$18-'Ejercicio 3 - TIR'!$C$18)*('Ejercicio 3 - TIR'!$D$18-'Ejercicio 3 - TIR'!$C$18)*N748),'Ejercicio 3 - TIR'!$E$18-SQRT(('Ejercicio 3 - TIR'!$E$18-'Ejercicio 3 - TIR'!$C$18)*('Ejercicio 3 - TIR'!$E$18-'Ejercicio 3 - TIR'!$D$18)*(1-N748)))</f>
        <v>43084.6700170432</v>
      </c>
      <c r="P748" s="24">
        <f ca="1" t="shared" si="5560"/>
        <v>0.316156462069176</v>
      </c>
      <c r="Q748" s="26">
        <f ca="1">IF(P748&lt;=('Ejercicio 3 - TIR'!$D$22-'Ejercicio 3 - TIR'!$C$22)/('Ejercicio 3 - TIR'!$E$22-'Ejercicio 3 - TIR'!$C$22),'Ejercicio 3 - TIR'!$C$22+SQRT(('Ejercicio 3 - TIR'!$E$22-'Ejercicio 3 - TIR'!$C$22)*('Ejercicio 3 - TIR'!$D$22-'Ejercicio 3 - TIR'!$C$22)*P748),'Ejercicio 3 - TIR'!$E$22-SQRT(('Ejercicio 3 - TIR'!$E$22-'Ejercicio 3 - TIR'!$C$22)*('Ejercicio 3 - TIR'!$E$22-'Ejercicio 3 - TIR'!$D$22)*(1-P748)))</f>
        <v>0.143855431912345</v>
      </c>
      <c r="R748" s="24">
        <f ca="1" t="shared" si="5560"/>
        <v>0.206343719262859</v>
      </c>
      <c r="S748" s="26">
        <f ca="1">IF(R748&lt;=('Ejercicio 3 - TIR'!$D$23-'Ejercicio 3 - TIR'!$C$23)/('Ejercicio 3 - TIR'!$E$23-'Ejercicio 3 - TIR'!$C$23),'Ejercicio 3 - TIR'!$C$23+SQRT(('Ejercicio 3 - TIR'!$E$23-'Ejercicio 3 - TIR'!$C$23)*('Ejercicio 3 - TIR'!$D$23-'Ejercicio 3 - TIR'!$C$23)*R748),'Ejercicio 3 - TIR'!$E$23-SQRT(('Ejercicio 3 - TIR'!$E$23-'Ejercicio 3 - TIR'!$C$23)*('Ejercicio 3 - TIR'!$E$23-'Ejercicio 3 - TIR'!$D$23)*(1-R748)))</f>
        <v>0.139272225991648</v>
      </c>
      <c r="T748" s="24">
        <f ca="1" t="shared" ref="T748:X748" si="5561">RAND()</f>
        <v>0.14240397250886</v>
      </c>
      <c r="U748" s="26">
        <f ca="1">IF(T748&lt;=('Ejercicio 3 - TIR'!$D$24-'Ejercicio 3 - TIR'!$C$24)/('Ejercicio 3 - TIR'!$E$24-'Ejercicio 3 - TIR'!$C$24),'Ejercicio 3 - TIR'!$C$24+SQRT(('Ejercicio 3 - TIR'!$E$24-'Ejercicio 3 - TIR'!$C$24)*('Ejercicio 3 - TIR'!$D$24-'Ejercicio 3 - TIR'!$C$24)*T748),'Ejercicio 3 - TIR'!$E$24-SQRT(('Ejercicio 3 - TIR'!$E$24-'Ejercicio 3 - TIR'!$C$24)*('Ejercicio 3 - TIR'!$E$24-'Ejercicio 3 - TIR'!$D$24)*(1-T748)))</f>
        <v>0.167293014262083</v>
      </c>
      <c r="V748" s="24">
        <f ca="1" t="shared" si="5561"/>
        <v>0.119405027426075</v>
      </c>
      <c r="W748" s="26">
        <f ca="1">IF(V748&lt;=('Ejercicio 3 - TIR'!$D$25-'Ejercicio 3 - TIR'!$C$25)/('Ejercicio 3 - TIR'!$E$25-'Ejercicio 3 - TIR'!$C$25),'Ejercicio 3 - TIR'!$C$25+SQRT(('Ejercicio 3 - TIR'!$E$25-'Ejercicio 3 - TIR'!$C$25)*('Ejercicio 3 - TIR'!$D$25-'Ejercicio 3 - TIR'!$C$25)*V748),'Ejercicio 3 - TIR'!$E$25-SQRT(('Ejercicio 3 - TIR'!$E$25-'Ejercicio 3 - TIR'!$C$25)*('Ejercicio 3 - TIR'!$E$25-'Ejercicio 3 - TIR'!$D$25)*(1-V748)))</f>
        <v>0.192929309277626</v>
      </c>
      <c r="X748" s="24">
        <f ca="1" t="shared" si="5561"/>
        <v>0.479950608296199</v>
      </c>
      <c r="Y748" s="26">
        <f ca="1">IF(X748&lt;=('Ejercicio 3 - TIR'!$D$26-'Ejercicio 3 - TIR'!$C$26)/('Ejercicio 3 - TIR'!$E$26-'Ejercicio 3 - TIR'!$C$26),'Ejercicio 3 - TIR'!$C$26+SQRT(('Ejercicio 3 - TIR'!$E$26-'Ejercicio 3 - TIR'!$C$26)*('Ejercicio 3 - TIR'!$D$26-'Ejercicio 3 - TIR'!$C$26)*X748),'Ejercicio 3 - TIR'!$E$26-SQRT(('Ejercicio 3 - TIR'!$E$26-'Ejercicio 3 - TIR'!$C$26)*('Ejercicio 3 - TIR'!$E$26-'Ejercicio 3 - TIR'!$D$26)*(1-X748)))</f>
        <v>0.227006918232655</v>
      </c>
      <c r="Z748" s="24">
        <f ca="1" t="shared" si="5240"/>
        <v>1.14385543191234</v>
      </c>
      <c r="AA748" s="24">
        <f ca="1" t="shared" si="5241"/>
        <v>1.30316272412741</v>
      </c>
      <c r="AB748" s="24">
        <f ca="1" t="shared" si="5242"/>
        <v>1.52117274432068</v>
      </c>
      <c r="AC748" s="24">
        <f ca="1" t="shared" si="5243"/>
        <v>1.81465155117442</v>
      </c>
      <c r="AD748" s="24">
        <f ca="1" t="shared" si="5244"/>
        <v>2.22659000747263</v>
      </c>
      <c r="AE748" s="23">
        <f ca="1" t="shared" si="5245"/>
        <v>4444.17437652025</v>
      </c>
      <c r="AF748" s="23">
        <f ca="1" t="shared" si="5246"/>
        <v>5063.12443463327</v>
      </c>
      <c r="AG748" s="23">
        <f ca="1" t="shared" si="5247"/>
        <v>5910.14978288707</v>
      </c>
      <c r="AH748" s="23">
        <f ca="1" t="shared" si="5248"/>
        <v>7050.39089822679</v>
      </c>
      <c r="AI748" s="23">
        <f ca="1" t="shared" si="5249"/>
        <v>8650.87840836881</v>
      </c>
      <c r="AJ748" s="25">
        <f ca="1" t="shared" si="5250"/>
        <v>38388.3680127752</v>
      </c>
      <c r="AK748" s="25">
        <f ca="1" t="shared" si="5251"/>
        <v>50557.7698280484</v>
      </c>
      <c r="AL748" s="25">
        <f ca="1" t="shared" si="5252"/>
        <v>55801.7366586362</v>
      </c>
      <c r="AM748" s="25">
        <f ca="1" t="shared" si="5253"/>
        <v>69332.8488288084</v>
      </c>
      <c r="AN748" s="25">
        <f ca="1" t="shared" si="5254"/>
        <v>95931.895735204</v>
      </c>
      <c r="AO748" s="25">
        <f ca="1">C748/'Ejercicio 3 - TIR'!$D$7</f>
        <v>14737.3531036452</v>
      </c>
      <c r="AP748" s="25">
        <f ca="1" t="shared" si="5255"/>
        <v>23651.01490913</v>
      </c>
      <c r="AQ748" s="25">
        <f ca="1" t="shared" si="5256"/>
        <v>35820.4167244032</v>
      </c>
      <c r="AR748" s="25">
        <f ca="1" t="shared" si="5257"/>
        <v>41064.383554991</v>
      </c>
      <c r="AS748" s="25">
        <f ca="1" t="shared" si="5258"/>
        <v>54595.4957251632</v>
      </c>
      <c r="AT748" s="25">
        <f ca="1" t="shared" si="5259"/>
        <v>81194.5426315588</v>
      </c>
      <c r="AU748" s="25">
        <f ca="1">AP748*'Ejercicio 3 - TIR'!$D$5</f>
        <v>11825.507454565</v>
      </c>
      <c r="AV748" s="25">
        <f ca="1">AQ748*'Ejercicio 3 - TIR'!$D$5</f>
        <v>17910.2083622016</v>
      </c>
      <c r="AW748" s="25">
        <f ca="1">AR748*'Ejercicio 3 - TIR'!$D$5</f>
        <v>20532.1917774955</v>
      </c>
      <c r="AX748" s="25">
        <f ca="1">AS748*'Ejercicio 3 - TIR'!$D$5</f>
        <v>27297.7478625816</v>
      </c>
      <c r="AY748" s="25">
        <f ca="1">AT748*'Ejercicio 3 - TIR'!$D$5</f>
        <v>40597.2713157794</v>
      </c>
      <c r="AZ748" s="25">
        <f ca="1" t="shared" ref="AZ748:BD748" si="5562">AJ748-AU748-AE748</f>
        <v>22118.68618169</v>
      </c>
      <c r="BA748" s="25">
        <f ca="1" t="shared" si="5562"/>
        <v>27584.4370312136</v>
      </c>
      <c r="BB748" s="25">
        <f ca="1" t="shared" si="5562"/>
        <v>29359.3950982536</v>
      </c>
      <c r="BC748" s="25">
        <f ca="1" t="shared" si="5562"/>
        <v>34984.710068</v>
      </c>
      <c r="BD748" s="25">
        <f ca="1" t="shared" si="5562"/>
        <v>46683.7460110558</v>
      </c>
      <c r="BE748" s="25">
        <f ca="1" t="shared" ref="BE748:BI748" si="5563">AZ748/Z748</f>
        <v>19336.9595183117</v>
      </c>
      <c r="BF748" s="25">
        <f ca="1" t="shared" si="5563"/>
        <v>21167.3005377619</v>
      </c>
      <c r="BG748" s="25">
        <f ca="1" t="shared" si="5563"/>
        <v>19300.5003592573</v>
      </c>
      <c r="BH748" s="25">
        <f ca="1" t="shared" si="5563"/>
        <v>19279.0235929088</v>
      </c>
      <c r="BI748" s="25">
        <f ca="1" t="shared" si="5563"/>
        <v>20966.4760258427</v>
      </c>
      <c r="BJ748" s="25">
        <f ca="1" t="shared" si="5262"/>
        <v>68786.7960679817</v>
      </c>
      <c r="BK748" s="25">
        <f ca="1" t="shared" si="5263"/>
        <v>32814.0431571722</v>
      </c>
      <c r="BL748" s="25">
        <f ca="1" t="shared" si="5264"/>
        <v>101600.839225154</v>
      </c>
      <c r="BM748" s="25">
        <f ca="1">BK748*'Ejercicio 3 - TIR'!$D$5</f>
        <v>16407.0215785861</v>
      </c>
      <c r="BN748" s="25">
        <f ca="1" t="shared" si="5265"/>
        <v>85193.8176465678</v>
      </c>
      <c r="BO748" s="25">
        <f ca="1" t="shared" si="5266"/>
        <v>38262.0138241212</v>
      </c>
      <c r="BP748" s="25">
        <f ca="1" t="shared" si="5267"/>
        <v>-104580.102790525</v>
      </c>
      <c r="BQ748" s="25">
        <f ca="1" t="shared" ref="BQ748:BT748" si="5564">BE748</f>
        <v>19336.9595183117</v>
      </c>
      <c r="BR748" s="25">
        <f ca="1" t="shared" si="5564"/>
        <v>21167.3005377619</v>
      </c>
      <c r="BS748" s="25">
        <f ca="1" t="shared" si="5564"/>
        <v>19300.5003592573</v>
      </c>
      <c r="BT748" s="25">
        <f ca="1" t="shared" si="5564"/>
        <v>19279.0235929088</v>
      </c>
      <c r="BU748" s="25">
        <f ca="1" t="shared" si="5269"/>
        <v>59228.4898499639</v>
      </c>
      <c r="BV748" s="27">
        <f ca="1" t="shared" si="5270"/>
        <v>8.38740570529983</v>
      </c>
    </row>
    <row r="749" ht="15" customHeight="1" spans="1:74">
      <c r="A749" s="23">
        <v>748</v>
      </c>
      <c r="B749" s="24">
        <f ca="1" t="shared" ref="B749:F749" si="5565">RAND()</f>
        <v>0.368597085920655</v>
      </c>
      <c r="C749" s="25">
        <f ca="1">IF(B749&lt;=('Ejercicio 3 - TIR'!$D$13-'Ejercicio 3 - TIR'!$C$13)/('Ejercicio 3 - TIR'!$E$13-'Ejercicio 3 - TIR'!$C$13),'Ejercicio 3 - TIR'!$C$13+SQRT(('Ejercicio 3 - TIR'!$E$13-'Ejercicio 3 - TIR'!$C$13)*('Ejercicio 3 - TIR'!$D$13-'Ejercicio 3 - TIR'!$C$13)*B749),'Ejercicio 3 - TIR'!$E$13-SQRT(('Ejercicio 3 - TIR'!$E$13-'Ejercicio 3 - TIR'!$C$13)*('Ejercicio 3 - TIR'!$E$13-'Ejercicio 3 - TIR'!$D$13)*(1-B749)))</f>
        <v>72473.9487594894</v>
      </c>
      <c r="D749" s="24">
        <f ca="1" t="shared" si="5565"/>
        <v>0.790629648686991</v>
      </c>
      <c r="E749" s="25">
        <f ca="1">IF(D749&lt;=('Ejercicio 3 - TIR'!$D$14-'Ejercicio 3 - TIR'!$C$14)/('Ejercicio 3 - TIR'!$E$14-'Ejercicio 3 - TIR'!$C$14),'Ejercicio 3 - TIR'!$C$14+SQRT(('Ejercicio 3 - TIR'!$E$14-'Ejercicio 3 - TIR'!$C$14)*('Ejercicio 3 - TIR'!$D$14-'Ejercicio 3 - TIR'!$C$14)*D749),'Ejercicio 3 - TIR'!$E$14-SQRT(('Ejercicio 3 - TIR'!$E$14-'Ejercicio 3 - TIR'!$C$14)*('Ejercicio 3 - TIR'!$E$14-'Ejercicio 3 - TIR'!$D$14)*(1-D749)))</f>
        <v>34395.9342708216</v>
      </c>
      <c r="F749" s="24">
        <f ca="1" t="shared" si="5565"/>
        <v>0.130950749033927</v>
      </c>
      <c r="G749" s="25">
        <f ca="1">IF(F749&lt;=('Ejercicio 3 - TIR'!$D$18-'Ejercicio 3 - TIR'!$C$18)/('Ejercicio 3 - TIR'!$E$18-'Ejercicio 3 - TIR'!$C$18),'Ejercicio 3 - TIR'!$C$18+SQRT(('Ejercicio 3 - TIR'!$E$18-'Ejercicio 3 - TIR'!$C$18)*('Ejercicio 3 - TIR'!$D$18-'Ejercicio 3 - TIR'!$C$18)*F749),'Ejercicio 3 - TIR'!$E$18-SQRT(('Ejercicio 3 - TIR'!$E$18-'Ejercicio 3 - TIR'!$C$18)*('Ejercicio 3 - TIR'!$E$18-'Ejercicio 3 - TIR'!$D$18)*(1-F749)))</f>
        <v>34431.9986862689</v>
      </c>
      <c r="H749" s="24">
        <f ca="1" t="shared" ref="H749:L749" si="5566">RAND()</f>
        <v>0.66265372629805</v>
      </c>
      <c r="I749" s="25">
        <f ca="1">IF(H749&lt;=('Ejercicio 3 - TIR'!$D$18-'Ejercicio 3 - TIR'!$C$18)/('Ejercicio 3 - TIR'!$E$18-'Ejercicio 3 - TIR'!$C$18),'Ejercicio 3 - TIR'!$C$18+SQRT(('Ejercicio 3 - TIR'!$E$18-'Ejercicio 3 - TIR'!$C$18)*('Ejercicio 3 - TIR'!$D$18-'Ejercicio 3 - TIR'!$C$18)*H749),'Ejercicio 3 - TIR'!$E$18-SQRT(('Ejercicio 3 - TIR'!$E$18-'Ejercicio 3 - TIR'!$C$18)*('Ejercicio 3 - TIR'!$E$18-'Ejercicio 3 - TIR'!$D$18)*(1-H749)))</f>
        <v>39969.8575187767</v>
      </c>
      <c r="J749" s="24">
        <f ca="1" t="shared" si="5566"/>
        <v>0.304327615661274</v>
      </c>
      <c r="K749" s="25">
        <f ca="1">IF(J749&lt;=('Ejercicio 3 - TIR'!$D$18-'Ejercicio 3 - TIR'!$C$18)/('Ejercicio 3 - TIR'!$E$18-'Ejercicio 3 - TIR'!$C$18),'Ejercicio 3 - TIR'!$C$18+SQRT(('Ejercicio 3 - TIR'!$E$18-'Ejercicio 3 - TIR'!$C$18)*('Ejercicio 3 - TIR'!$D$18-'Ejercicio 3 - TIR'!$C$18)*J749),'Ejercicio 3 - TIR'!$E$18-SQRT(('Ejercicio 3 - TIR'!$E$18-'Ejercicio 3 - TIR'!$C$18)*('Ejercicio 3 - TIR'!$E$18-'Ejercicio 3 - TIR'!$D$18)*(1-J749)))</f>
        <v>36756.4149035706</v>
      </c>
      <c r="L749" s="24">
        <f ca="1" t="shared" si="5566"/>
        <v>0.259947748624086</v>
      </c>
      <c r="M749" s="25">
        <f ca="1">IF(L749&lt;=('Ejercicio 3 - TIR'!$D$18-'Ejercicio 3 - TIR'!$C$18)/('Ejercicio 3 - TIR'!$E$18-'Ejercicio 3 - TIR'!$C$18),'Ejercicio 3 - TIR'!$C$18+SQRT(('Ejercicio 3 - TIR'!$E$18-'Ejercicio 3 - TIR'!$C$18)*('Ejercicio 3 - TIR'!$D$18-'Ejercicio 3 - TIR'!$C$18)*L749),'Ejercicio 3 - TIR'!$E$18-SQRT(('Ejercicio 3 - TIR'!$E$18-'Ejercicio 3 - TIR'!$C$18)*('Ejercicio 3 - TIR'!$E$18-'Ejercicio 3 - TIR'!$D$18)*(1-L749)))</f>
        <v>36244.3704481407</v>
      </c>
      <c r="N749" s="24">
        <f ca="1" t="shared" ref="N749:R749" si="5567">RAND()</f>
        <v>0.929015705384801</v>
      </c>
      <c r="O749" s="25">
        <f ca="1">IF(N749&lt;=('Ejercicio 3 - TIR'!$D$18-'Ejercicio 3 - TIR'!$C$18)/('Ejercicio 3 - TIR'!$E$18-'Ejercicio 3 - TIR'!$C$18),'Ejercicio 3 - TIR'!$C$18+SQRT(('Ejercicio 3 - TIR'!$E$18-'Ejercicio 3 - TIR'!$C$18)*('Ejercicio 3 - TIR'!$D$18-'Ejercicio 3 - TIR'!$C$18)*N749),'Ejercicio 3 - TIR'!$E$18-SQRT(('Ejercicio 3 - TIR'!$E$18-'Ejercicio 3 - TIR'!$C$18)*('Ejercicio 3 - TIR'!$E$18-'Ejercicio 3 - TIR'!$D$18)*(1-N749)))</f>
        <v>42692.6590854102</v>
      </c>
      <c r="P749" s="24">
        <f ca="1" t="shared" si="5567"/>
        <v>0.385787533923777</v>
      </c>
      <c r="Q749" s="26">
        <f ca="1">IF(P749&lt;=('Ejercicio 3 - TIR'!$D$22-'Ejercicio 3 - TIR'!$C$22)/('Ejercicio 3 - TIR'!$E$22-'Ejercicio 3 - TIR'!$C$22),'Ejercicio 3 - TIR'!$C$22+SQRT(('Ejercicio 3 - TIR'!$E$22-'Ejercicio 3 - TIR'!$C$22)*('Ejercicio 3 - TIR'!$D$22-'Ejercicio 3 - TIR'!$C$22)*P749),'Ejercicio 3 - TIR'!$E$22-SQRT(('Ejercicio 3 - TIR'!$E$22-'Ejercicio 3 - TIR'!$C$22)*('Ejercicio 3 - TIR'!$E$22-'Ejercicio 3 - TIR'!$D$22)*(1-P749)))</f>
        <v>0.146351803753497</v>
      </c>
      <c r="R749" s="24">
        <f ca="1" t="shared" si="5567"/>
        <v>0.147954759896993</v>
      </c>
      <c r="S749" s="26">
        <f ca="1">IF(R749&lt;=('Ejercicio 3 - TIR'!$D$23-'Ejercicio 3 - TIR'!$C$23)/('Ejercicio 3 - TIR'!$E$23-'Ejercicio 3 - TIR'!$C$23),'Ejercicio 3 - TIR'!$C$23+SQRT(('Ejercicio 3 - TIR'!$E$23-'Ejercicio 3 - TIR'!$C$23)*('Ejercicio 3 - TIR'!$D$23-'Ejercicio 3 - TIR'!$C$23)*R749),'Ejercicio 3 - TIR'!$E$23-SQRT(('Ejercicio 3 - TIR'!$E$23-'Ejercicio 3 - TIR'!$C$23)*('Ejercicio 3 - TIR'!$E$23-'Ejercicio 3 - TIR'!$D$23)*(1-R749)))</f>
        <v>0.136319269830926</v>
      </c>
      <c r="T749" s="24">
        <f ca="1" t="shared" ref="T749:X749" si="5568">RAND()</f>
        <v>0.900851030551718</v>
      </c>
      <c r="U749" s="26">
        <f ca="1">IF(T749&lt;=('Ejercicio 3 - TIR'!$D$24-'Ejercicio 3 - TIR'!$C$24)/('Ejercicio 3 - TIR'!$E$24-'Ejercicio 3 - TIR'!$C$24),'Ejercicio 3 - TIR'!$C$24+SQRT(('Ejercicio 3 - TIR'!$E$24-'Ejercicio 3 - TIR'!$C$24)*('Ejercicio 3 - TIR'!$D$24-'Ejercicio 3 - TIR'!$C$24)*T749),'Ejercicio 3 - TIR'!$E$24-SQRT(('Ejercicio 3 - TIR'!$E$24-'Ejercicio 3 - TIR'!$C$24)*('Ejercicio 3 - TIR'!$E$24-'Ejercicio 3 - TIR'!$D$24)*(1-T749)))</f>
        <v>0.203338153930156</v>
      </c>
      <c r="V749" s="24">
        <f ca="1" t="shared" si="5568"/>
        <v>0.108589319538242</v>
      </c>
      <c r="W749" s="26">
        <f ca="1">IF(V749&lt;=('Ejercicio 3 - TIR'!$D$25-'Ejercicio 3 - TIR'!$C$25)/('Ejercicio 3 - TIR'!$E$25-'Ejercicio 3 - TIR'!$C$25),'Ejercicio 3 - TIR'!$C$25+SQRT(('Ejercicio 3 - TIR'!$E$25-'Ejercicio 3 - TIR'!$C$25)*('Ejercicio 3 - TIR'!$D$25-'Ejercicio 3 - TIR'!$C$25)*V749),'Ejercicio 3 - TIR'!$E$25-SQRT(('Ejercicio 3 - TIR'!$E$25-'Ejercicio 3 - TIR'!$C$25)*('Ejercicio 3 - TIR'!$E$25-'Ejercicio 3 - TIR'!$D$25)*(1-V749)))</f>
        <v>0.192329843768416</v>
      </c>
      <c r="X749" s="24">
        <f ca="1" t="shared" si="5568"/>
        <v>0.137551367459926</v>
      </c>
      <c r="Y749" s="26">
        <f ca="1">IF(X749&lt;=('Ejercicio 3 - TIR'!$D$26-'Ejercicio 3 - TIR'!$C$26)/('Ejercicio 3 - TIR'!$E$26-'Ejercicio 3 - TIR'!$C$26),'Ejercicio 3 - TIR'!$C$26+SQRT(('Ejercicio 3 - TIR'!$E$26-'Ejercicio 3 - TIR'!$C$26)*('Ejercicio 3 - TIR'!$D$26-'Ejercicio 3 - TIR'!$C$26)*X749),'Ejercicio 3 - TIR'!$E$26-SQRT(('Ejercicio 3 - TIR'!$E$26-'Ejercicio 3 - TIR'!$C$26)*('Ejercicio 3 - TIR'!$E$26-'Ejercicio 3 - TIR'!$D$26)*(1-X749)))</f>
        <v>0.209271447588124</v>
      </c>
      <c r="Z749" s="24">
        <f ca="1" t="shared" si="5240"/>
        <v>1.1463518037535</v>
      </c>
      <c r="AA749" s="24">
        <f ca="1" t="shared" si="5241"/>
        <v>1.30262164461054</v>
      </c>
      <c r="AB749" s="24">
        <f ca="1" t="shared" si="5242"/>
        <v>1.56749432509511</v>
      </c>
      <c r="AC749" s="24">
        <f ca="1" t="shared" si="5243"/>
        <v>1.86897026374853</v>
      </c>
      <c r="AD749" s="24">
        <f ca="1" t="shared" si="5244"/>
        <v>2.26009237634234</v>
      </c>
      <c r="AE749" s="23">
        <f ca="1" t="shared" si="5245"/>
        <v>5033.90702232146</v>
      </c>
      <c r="AF749" s="23">
        <f ca="1" t="shared" si="5246"/>
        <v>5720.12555200109</v>
      </c>
      <c r="AG749" s="23">
        <f ca="1" t="shared" si="5247"/>
        <v>6883.24532199371</v>
      </c>
      <c r="AH749" s="23">
        <f ca="1" t="shared" si="5248"/>
        <v>8207.09881939243</v>
      </c>
      <c r="AI749" s="23">
        <f ca="1" t="shared" si="5249"/>
        <v>9924.61026982547</v>
      </c>
      <c r="AJ749" s="25">
        <f ca="1" t="shared" si="5250"/>
        <v>39471.1838008424</v>
      </c>
      <c r="AK749" s="25">
        <f ca="1" t="shared" si="5251"/>
        <v>52065.6015359577</v>
      </c>
      <c r="AL749" s="25">
        <f ca="1" t="shared" si="5252"/>
        <v>57615.4717721882</v>
      </c>
      <c r="AM749" s="25">
        <f ca="1" t="shared" si="5253"/>
        <v>67739.6505958609</v>
      </c>
      <c r="AN749" s="25">
        <f ca="1" t="shared" si="5254"/>
        <v>96489.3533247182</v>
      </c>
      <c r="AO749" s="25">
        <f ca="1">C749/'Ejercicio 3 - TIR'!$D$7</f>
        <v>14494.7897518979</v>
      </c>
      <c r="AP749" s="25">
        <f ca="1" t="shared" si="5255"/>
        <v>24976.3940489445</v>
      </c>
      <c r="AQ749" s="25">
        <f ca="1" t="shared" si="5256"/>
        <v>37570.8117840599</v>
      </c>
      <c r="AR749" s="25">
        <f ca="1" t="shared" si="5257"/>
        <v>43120.6820202903</v>
      </c>
      <c r="AS749" s="25">
        <f ca="1" t="shared" si="5258"/>
        <v>53244.860843963</v>
      </c>
      <c r="AT749" s="25">
        <f ca="1" t="shared" si="5259"/>
        <v>81994.5635728204</v>
      </c>
      <c r="AU749" s="25">
        <f ca="1">AP749*'Ejercicio 3 - TIR'!$D$5</f>
        <v>12488.1970244722</v>
      </c>
      <c r="AV749" s="25">
        <f ca="1">AQ749*'Ejercicio 3 - TIR'!$D$5</f>
        <v>18785.4058920299</v>
      </c>
      <c r="AW749" s="25">
        <f ca="1">AR749*'Ejercicio 3 - TIR'!$D$5</f>
        <v>21560.3410101452</v>
      </c>
      <c r="AX749" s="25">
        <f ca="1">AS749*'Ejercicio 3 - TIR'!$D$5</f>
        <v>26622.4304219815</v>
      </c>
      <c r="AY749" s="25">
        <f ca="1">AT749*'Ejercicio 3 - TIR'!$D$5</f>
        <v>40997.2817864102</v>
      </c>
      <c r="AZ749" s="25">
        <f ca="1" t="shared" ref="AZ749:BD749" si="5569">AJ749-AU749-AE749</f>
        <v>21949.0797540487</v>
      </c>
      <c r="BA749" s="25">
        <f ca="1" t="shared" si="5569"/>
        <v>27560.0700919267</v>
      </c>
      <c r="BB749" s="25">
        <f ca="1" t="shared" si="5569"/>
        <v>29171.8854400493</v>
      </c>
      <c r="BC749" s="25">
        <f ca="1" t="shared" si="5569"/>
        <v>32910.121354487</v>
      </c>
      <c r="BD749" s="25">
        <f ca="1" t="shared" si="5569"/>
        <v>45567.4612684826</v>
      </c>
      <c r="BE749" s="25">
        <f ca="1" t="shared" ref="BE749:BI749" si="5570">AZ749/Z749</f>
        <v>19146.8968620112</v>
      </c>
      <c r="BF749" s="25">
        <f ca="1" t="shared" si="5570"/>
        <v>21157.3868789557</v>
      </c>
      <c r="BG749" s="25">
        <f ca="1" t="shared" si="5570"/>
        <v>18610.5206079641</v>
      </c>
      <c r="BH749" s="25">
        <f ca="1" t="shared" si="5570"/>
        <v>17608.6917982741</v>
      </c>
      <c r="BI749" s="25">
        <f ca="1" t="shared" si="5570"/>
        <v>20161.7693796337</v>
      </c>
      <c r="BJ749" s="25">
        <f ca="1" t="shared" si="5262"/>
        <v>77737.9888226562</v>
      </c>
      <c r="BK749" s="25">
        <f ca="1" t="shared" si="5263"/>
        <v>32759.5638149495</v>
      </c>
      <c r="BL749" s="25">
        <f ca="1" t="shared" si="5264"/>
        <v>110497.552637606</v>
      </c>
      <c r="BM749" s="25">
        <f ca="1">BK749*'Ejercicio 3 - TIR'!$D$5</f>
        <v>16379.7819074747</v>
      </c>
      <c r="BN749" s="25">
        <f ca="1" t="shared" si="5265"/>
        <v>94117.770730131</v>
      </c>
      <c r="BO749" s="25">
        <f ca="1" t="shared" si="5266"/>
        <v>41643.3291467706</v>
      </c>
      <c r="BP749" s="25">
        <f ca="1" t="shared" si="5267"/>
        <v>-106869.883030311</v>
      </c>
      <c r="BQ749" s="25">
        <f ca="1" t="shared" ref="BQ749:BT749" si="5571">BE749</f>
        <v>19146.8968620112</v>
      </c>
      <c r="BR749" s="25">
        <f ca="1" t="shared" si="5571"/>
        <v>21157.3868789557</v>
      </c>
      <c r="BS749" s="25">
        <f ca="1" t="shared" si="5571"/>
        <v>18610.5206079641</v>
      </c>
      <c r="BT749" s="25">
        <f ca="1" t="shared" si="5571"/>
        <v>17608.6917982741</v>
      </c>
      <c r="BU749" s="25">
        <f ca="1" t="shared" si="5269"/>
        <v>61805.0985264043</v>
      </c>
      <c r="BV749" s="27">
        <f ca="1" t="shared" si="5270"/>
        <v>7.6369157540322</v>
      </c>
    </row>
    <row r="750" ht="15" customHeight="1" spans="1:74">
      <c r="A750" s="23">
        <v>749</v>
      </c>
      <c r="B750" s="24">
        <f ca="1" t="shared" ref="B750:F750" si="5572">RAND()</f>
        <v>0.321515802279284</v>
      </c>
      <c r="C750" s="25">
        <f ca="1">IF(B750&lt;=('Ejercicio 3 - TIR'!$D$13-'Ejercicio 3 - TIR'!$C$13)/('Ejercicio 3 - TIR'!$E$13-'Ejercicio 3 - TIR'!$C$13),'Ejercicio 3 - TIR'!$C$13+SQRT(('Ejercicio 3 - TIR'!$E$13-'Ejercicio 3 - TIR'!$C$13)*('Ejercicio 3 - TIR'!$D$13-'Ejercicio 3 - TIR'!$C$13)*B750),'Ejercicio 3 - TIR'!$E$13-SQRT(('Ejercicio 3 - TIR'!$E$13-'Ejercicio 3 - TIR'!$C$13)*('Ejercicio 3 - TIR'!$E$13-'Ejercicio 3 - TIR'!$D$13)*(1-B750)))</f>
        <v>71466.1422645858</v>
      </c>
      <c r="D750" s="24">
        <f ca="1" t="shared" si="5572"/>
        <v>0.504526630165857</v>
      </c>
      <c r="E750" s="25">
        <f ca="1">IF(D750&lt;=('Ejercicio 3 - TIR'!$D$14-'Ejercicio 3 - TIR'!$C$14)/('Ejercicio 3 - TIR'!$E$14-'Ejercicio 3 - TIR'!$C$14),'Ejercicio 3 - TIR'!$C$14+SQRT(('Ejercicio 3 - TIR'!$E$14-'Ejercicio 3 - TIR'!$C$14)*('Ejercicio 3 - TIR'!$D$14-'Ejercicio 3 - TIR'!$C$14)*D750),'Ejercicio 3 - TIR'!$E$14-SQRT(('Ejercicio 3 - TIR'!$E$14-'Ejercicio 3 - TIR'!$C$14)*('Ejercicio 3 - TIR'!$E$14-'Ejercicio 3 - TIR'!$D$14)*(1-D750)))</f>
        <v>31379.0368591948</v>
      </c>
      <c r="F750" s="24">
        <f ca="1" t="shared" si="5572"/>
        <v>0.164827910998671</v>
      </c>
      <c r="G750" s="25">
        <f ca="1">IF(F750&lt;=('Ejercicio 3 - TIR'!$D$18-'Ejercicio 3 - TIR'!$C$18)/('Ejercicio 3 - TIR'!$E$18-'Ejercicio 3 - TIR'!$C$18),'Ejercicio 3 - TIR'!$C$18+SQRT(('Ejercicio 3 - TIR'!$E$18-'Ejercicio 3 - TIR'!$C$18)*('Ejercicio 3 - TIR'!$D$18-'Ejercicio 3 - TIR'!$C$18)*F750),'Ejercicio 3 - TIR'!$E$18-SQRT(('Ejercicio 3 - TIR'!$E$18-'Ejercicio 3 - TIR'!$C$18)*('Ejercicio 3 - TIR'!$E$18-'Ejercicio 3 - TIR'!$D$18)*(1-F750)))</f>
        <v>34972.3421694208</v>
      </c>
      <c r="H750" s="24">
        <f ca="1" t="shared" ref="H750:L750" si="5573">RAND()</f>
        <v>0.75893422582289</v>
      </c>
      <c r="I750" s="25">
        <f ca="1">IF(H750&lt;=('Ejercicio 3 - TIR'!$D$18-'Ejercicio 3 - TIR'!$C$18)/('Ejercicio 3 - TIR'!$E$18-'Ejercicio 3 - TIR'!$C$18),'Ejercicio 3 - TIR'!$C$18+SQRT(('Ejercicio 3 - TIR'!$E$18-'Ejercicio 3 - TIR'!$C$18)*('Ejercicio 3 - TIR'!$D$18-'Ejercicio 3 - TIR'!$C$18)*H750),'Ejercicio 3 - TIR'!$E$18-SQRT(('Ejercicio 3 - TIR'!$E$18-'Ejercicio 3 - TIR'!$C$18)*('Ejercicio 3 - TIR'!$E$18-'Ejercicio 3 - TIR'!$D$18)*(1-H750)))</f>
        <v>40747.9495460092</v>
      </c>
      <c r="J750" s="24">
        <f ca="1" t="shared" si="5573"/>
        <v>0.504892633527745</v>
      </c>
      <c r="K750" s="25">
        <f ca="1">IF(J750&lt;=('Ejercicio 3 - TIR'!$D$18-'Ejercicio 3 - TIR'!$C$18)/('Ejercicio 3 - TIR'!$E$18-'Ejercicio 3 - TIR'!$C$18),'Ejercicio 3 - TIR'!$C$18+SQRT(('Ejercicio 3 - TIR'!$E$18-'Ejercicio 3 - TIR'!$C$18)*('Ejercicio 3 - TIR'!$D$18-'Ejercicio 3 - TIR'!$C$18)*J750),'Ejercicio 3 - TIR'!$E$18-SQRT(('Ejercicio 3 - TIR'!$E$18-'Ejercicio 3 - TIR'!$C$18)*('Ejercicio 3 - TIR'!$E$18-'Ejercicio 3 - TIR'!$D$18)*(1-J750)))</f>
        <v>38702.5223371826</v>
      </c>
      <c r="L750" s="24">
        <f ca="1" t="shared" si="5573"/>
        <v>0.118548831483952</v>
      </c>
      <c r="M750" s="25">
        <f ca="1">IF(L750&lt;=('Ejercicio 3 - TIR'!$D$18-'Ejercicio 3 - TIR'!$C$18)/('Ejercicio 3 - TIR'!$E$18-'Ejercicio 3 - TIR'!$C$18),'Ejercicio 3 - TIR'!$C$18+SQRT(('Ejercicio 3 - TIR'!$E$18-'Ejercicio 3 - TIR'!$C$18)*('Ejercicio 3 - TIR'!$D$18-'Ejercicio 3 - TIR'!$C$18)*L750),'Ejercicio 3 - TIR'!$E$18-SQRT(('Ejercicio 3 - TIR'!$E$18-'Ejercicio 3 - TIR'!$C$18)*('Ejercicio 3 - TIR'!$E$18-'Ejercicio 3 - TIR'!$D$18)*(1-L750)))</f>
        <v>34216.9093804104</v>
      </c>
      <c r="N750" s="24">
        <f ca="1" t="shared" ref="N750:R750" si="5574">RAND()</f>
        <v>0.98761164250207</v>
      </c>
      <c r="O750" s="25">
        <f ca="1">IF(N750&lt;=('Ejercicio 3 - TIR'!$D$18-'Ejercicio 3 - TIR'!$C$18)/('Ejercicio 3 - TIR'!$E$18-'Ejercicio 3 - TIR'!$C$18),'Ejercicio 3 - TIR'!$C$18+SQRT(('Ejercicio 3 - TIR'!$E$18-'Ejercicio 3 - TIR'!$C$18)*('Ejercicio 3 - TIR'!$D$18-'Ejercicio 3 - TIR'!$C$18)*N750),'Ejercicio 3 - TIR'!$E$18-SQRT(('Ejercicio 3 - TIR'!$E$18-'Ejercicio 3 - TIR'!$C$18)*('Ejercicio 3 - TIR'!$E$18-'Ejercicio 3 - TIR'!$D$18)*(1-N750)))</f>
        <v>44036.0877569276</v>
      </c>
      <c r="P750" s="24">
        <f ca="1" t="shared" si="5574"/>
        <v>0.432629138034228</v>
      </c>
      <c r="Q750" s="26">
        <f ca="1">IF(P750&lt;=('Ejercicio 3 - TIR'!$D$22-'Ejercicio 3 - TIR'!$C$22)/('Ejercicio 3 - TIR'!$E$22-'Ejercicio 3 - TIR'!$C$22),'Ejercicio 3 - TIR'!$C$22+SQRT(('Ejercicio 3 - TIR'!$E$22-'Ejercicio 3 - TIR'!$C$22)*('Ejercicio 3 - TIR'!$D$22-'Ejercicio 3 - TIR'!$C$22)*P750),'Ejercicio 3 - TIR'!$E$22-SQRT(('Ejercicio 3 - TIR'!$E$22-'Ejercicio 3 - TIR'!$C$22)*('Ejercicio 3 - TIR'!$E$22-'Ejercicio 3 - TIR'!$D$22)*(1-P750)))</f>
        <v>0.147905778047953</v>
      </c>
      <c r="R750" s="24">
        <f ca="1" t="shared" si="5574"/>
        <v>0.988805996959328</v>
      </c>
      <c r="S750" s="26">
        <f ca="1">IF(R750&lt;=('Ejercicio 3 - TIR'!$D$23-'Ejercicio 3 - TIR'!$C$23)/('Ejercicio 3 - TIR'!$E$23-'Ejercicio 3 - TIR'!$C$23),'Ejercicio 3 - TIR'!$C$23+SQRT(('Ejercicio 3 - TIR'!$E$23-'Ejercicio 3 - TIR'!$C$23)*('Ejercicio 3 - TIR'!$D$23-'Ejercicio 3 - TIR'!$C$23)*R750),'Ejercicio 3 - TIR'!$E$23-SQRT(('Ejercicio 3 - TIR'!$E$23-'Ejercicio 3 - TIR'!$C$23)*('Ejercicio 3 - TIR'!$E$23-'Ejercicio 3 - TIR'!$D$23)*(1-R750)))</f>
        <v>0.175511213362922</v>
      </c>
      <c r="T750" s="24">
        <f ca="1" t="shared" ref="T750:X750" si="5575">RAND()</f>
        <v>0.733585290895285</v>
      </c>
      <c r="U750" s="26">
        <f ca="1">IF(T750&lt;=('Ejercicio 3 - TIR'!$D$24-'Ejercicio 3 - TIR'!$C$24)/('Ejercicio 3 - TIR'!$E$24-'Ejercicio 3 - TIR'!$C$24),'Ejercicio 3 - TIR'!$C$24+SQRT(('Ejercicio 3 - TIR'!$E$24-'Ejercicio 3 - TIR'!$C$24)*('Ejercicio 3 - TIR'!$D$24-'Ejercicio 3 - TIR'!$C$24)*T750),'Ejercicio 3 - TIR'!$E$24-SQRT(('Ejercicio 3 - TIR'!$E$24-'Ejercicio 3 - TIR'!$C$24)*('Ejercicio 3 - TIR'!$E$24-'Ejercicio 3 - TIR'!$D$24)*(1-T750)))</f>
        <v>0.192687709991778</v>
      </c>
      <c r="V750" s="24">
        <f ca="1" t="shared" si="5575"/>
        <v>0.918623450884498</v>
      </c>
      <c r="W750" s="26">
        <f ca="1">IF(V750&lt;=('Ejercicio 3 - TIR'!$D$25-'Ejercicio 3 - TIR'!$C$25)/('Ejercicio 3 - TIR'!$E$25-'Ejercicio 3 - TIR'!$C$25),'Ejercicio 3 - TIR'!$C$25+SQRT(('Ejercicio 3 - TIR'!$E$25-'Ejercicio 3 - TIR'!$C$25)*('Ejercicio 3 - TIR'!$D$25-'Ejercicio 3 - TIR'!$C$25)*V750),'Ejercicio 3 - TIR'!$E$25-SQRT(('Ejercicio 3 - TIR'!$E$25-'Ejercicio 3 - TIR'!$C$25)*('Ejercicio 3 - TIR'!$E$25-'Ejercicio 3 - TIR'!$D$25)*(1-V750)))</f>
        <v>0.233123450533232</v>
      </c>
      <c r="X750" s="24">
        <f ca="1" t="shared" si="5575"/>
        <v>0.650291397540336</v>
      </c>
      <c r="Y750" s="26">
        <f ca="1">IF(X750&lt;=('Ejercicio 3 - TIR'!$D$26-'Ejercicio 3 - TIR'!$C$26)/('Ejercicio 3 - TIR'!$E$26-'Ejercicio 3 - TIR'!$C$26),'Ejercicio 3 - TIR'!$C$26+SQRT(('Ejercicio 3 - TIR'!$E$26-'Ejercicio 3 - TIR'!$C$26)*('Ejercicio 3 - TIR'!$D$26-'Ejercicio 3 - TIR'!$C$26)*X750),'Ejercicio 3 - TIR'!$E$26-SQRT(('Ejercicio 3 - TIR'!$E$26-'Ejercicio 3 - TIR'!$C$26)*('Ejercicio 3 - TIR'!$E$26-'Ejercicio 3 - TIR'!$D$26)*(1-X750)))</f>
        <v>0.236543971036435</v>
      </c>
      <c r="Z750" s="24">
        <f ca="1" t="shared" si="5240"/>
        <v>1.14790577804795</v>
      </c>
      <c r="AA750" s="24">
        <f ca="1" t="shared" si="5241"/>
        <v>1.34937611397946</v>
      </c>
      <c r="AB750" s="24">
        <f ca="1" t="shared" si="5242"/>
        <v>1.60938430729977</v>
      </c>
      <c r="AC750" s="24">
        <f ca="1" t="shared" si="5243"/>
        <v>1.98456953025152</v>
      </c>
      <c r="AD750" s="24">
        <f ca="1" t="shared" si="5244"/>
        <v>2.45400748773513</v>
      </c>
      <c r="AE750" s="23">
        <f ca="1" t="shared" si="5245"/>
        <v>4641.1408610546</v>
      </c>
      <c r="AF750" s="23">
        <f ca="1" t="shared" si="5246"/>
        <v>5455.71312496653</v>
      </c>
      <c r="AG750" s="23">
        <f ca="1" t="shared" si="5247"/>
        <v>6506.96199338842</v>
      </c>
      <c r="AH750" s="23">
        <f ca="1" t="shared" si="5248"/>
        <v>8023.88742577573</v>
      </c>
      <c r="AI750" s="23">
        <f ca="1" t="shared" si="5249"/>
        <v>9921.88962061804</v>
      </c>
      <c r="AJ750" s="25">
        <f ca="1" t="shared" si="5250"/>
        <v>40144.9536481482</v>
      </c>
      <c r="AK750" s="25">
        <f ca="1" t="shared" si="5251"/>
        <v>54984.309811025</v>
      </c>
      <c r="AL750" s="25">
        <f ca="1" t="shared" si="5252"/>
        <v>62287.2321023803</v>
      </c>
      <c r="AM750" s="25">
        <f ca="1" t="shared" si="5253"/>
        <v>67905.8357757399</v>
      </c>
      <c r="AN750" s="25">
        <f ca="1" t="shared" si="5254"/>
        <v>108064.889086062</v>
      </c>
      <c r="AO750" s="25">
        <f ca="1">C750/'Ejercicio 3 - TIR'!$D$7</f>
        <v>14293.2284529172</v>
      </c>
      <c r="AP750" s="25">
        <f ca="1" t="shared" si="5255"/>
        <v>25851.7251952311</v>
      </c>
      <c r="AQ750" s="25">
        <f ca="1" t="shared" si="5256"/>
        <v>40691.0813581078</v>
      </c>
      <c r="AR750" s="25">
        <f ca="1" t="shared" si="5257"/>
        <v>47994.0036494631</v>
      </c>
      <c r="AS750" s="25">
        <f ca="1" t="shared" si="5258"/>
        <v>53612.6073228228</v>
      </c>
      <c r="AT750" s="25">
        <f ca="1" t="shared" si="5259"/>
        <v>93771.6606331446</v>
      </c>
      <c r="AU750" s="25">
        <f ca="1">AP750*'Ejercicio 3 - TIR'!$D$5</f>
        <v>12925.8625976155</v>
      </c>
      <c r="AV750" s="25">
        <f ca="1">AQ750*'Ejercicio 3 - TIR'!$D$5</f>
        <v>20345.5406790539</v>
      </c>
      <c r="AW750" s="25">
        <f ca="1">AR750*'Ejercicio 3 - TIR'!$D$5</f>
        <v>23997.0018247316</v>
      </c>
      <c r="AX750" s="25">
        <f ca="1">AS750*'Ejercicio 3 - TIR'!$D$5</f>
        <v>26806.3036614114</v>
      </c>
      <c r="AY750" s="25">
        <f ca="1">AT750*'Ejercicio 3 - TIR'!$D$5</f>
        <v>46885.8303165723</v>
      </c>
      <c r="AZ750" s="25">
        <f ca="1" t="shared" ref="AZ750:BD750" si="5576">AJ750-AU750-AE750</f>
        <v>22577.9501894781</v>
      </c>
      <c r="BA750" s="25">
        <f ca="1" t="shared" si="5576"/>
        <v>29183.0560070045</v>
      </c>
      <c r="BB750" s="25">
        <f ca="1" t="shared" si="5576"/>
        <v>31783.2682842603</v>
      </c>
      <c r="BC750" s="25">
        <f ca="1" t="shared" si="5576"/>
        <v>33075.6446885528</v>
      </c>
      <c r="BD750" s="25">
        <f ca="1" t="shared" si="5576"/>
        <v>51257.1691488714</v>
      </c>
      <c r="BE750" s="25">
        <f ca="1" t="shared" ref="BE750:BI750" si="5577">AZ750/Z750</f>
        <v>19668.8183135314</v>
      </c>
      <c r="BF750" s="25">
        <f ca="1" t="shared" si="5577"/>
        <v>21627.07321159</v>
      </c>
      <c r="BG750" s="25">
        <f ca="1" t="shared" si="5577"/>
        <v>19748.7126847822</v>
      </c>
      <c r="BH750" s="25">
        <f ca="1" t="shared" si="5577"/>
        <v>16666.407593369</v>
      </c>
      <c r="BI750" s="25">
        <f ca="1" t="shared" si="5577"/>
        <v>20887.1282606305</v>
      </c>
      <c r="BJ750" s="25">
        <f ca="1" t="shared" si="5262"/>
        <v>77004.3914103807</v>
      </c>
      <c r="BK750" s="25">
        <f ca="1" t="shared" si="5263"/>
        <v>35075.6896473675</v>
      </c>
      <c r="BL750" s="25">
        <f ca="1" t="shared" si="5264"/>
        <v>112080.081057748</v>
      </c>
      <c r="BM750" s="25">
        <f ca="1">BK750*'Ejercicio 3 - TIR'!$D$5</f>
        <v>17537.8448236838</v>
      </c>
      <c r="BN750" s="25">
        <f ca="1" t="shared" si="5265"/>
        <v>94542.2362340645</v>
      </c>
      <c r="BO750" s="25">
        <f ca="1" t="shared" si="5266"/>
        <v>38525.6510856534</v>
      </c>
      <c r="BP750" s="25">
        <f ca="1" t="shared" si="5267"/>
        <v>-102845.179123781</v>
      </c>
      <c r="BQ750" s="25">
        <f ca="1" t="shared" ref="BQ750:BT750" si="5578">BE750</f>
        <v>19668.8183135314</v>
      </c>
      <c r="BR750" s="25">
        <f ca="1" t="shared" si="5578"/>
        <v>21627.07321159</v>
      </c>
      <c r="BS750" s="25">
        <f ca="1" t="shared" si="5578"/>
        <v>19748.7126847822</v>
      </c>
      <c r="BT750" s="25">
        <f ca="1" t="shared" si="5578"/>
        <v>16666.407593369</v>
      </c>
      <c r="BU750" s="25">
        <f ca="1" t="shared" si="5269"/>
        <v>59412.7793462839</v>
      </c>
      <c r="BV750" s="27">
        <f ca="1" t="shared" si="5270"/>
        <v>8.70541848743114</v>
      </c>
    </row>
    <row r="751" ht="15" customHeight="1" spans="1:74">
      <c r="A751" s="23">
        <v>750</v>
      </c>
      <c r="B751" s="24">
        <f ca="1" t="shared" ref="B751:F751" si="5579">RAND()</f>
        <v>0.456600728473531</v>
      </c>
      <c r="C751" s="25">
        <f ca="1">IF(B751&lt;=('Ejercicio 3 - TIR'!$D$13-'Ejercicio 3 - TIR'!$C$13)/('Ejercicio 3 - TIR'!$E$13-'Ejercicio 3 - TIR'!$C$13),'Ejercicio 3 - TIR'!$C$13+SQRT(('Ejercicio 3 - TIR'!$E$13-'Ejercicio 3 - TIR'!$C$13)*('Ejercicio 3 - TIR'!$D$13-'Ejercicio 3 - TIR'!$C$13)*B751),'Ejercicio 3 - TIR'!$E$13-SQRT(('Ejercicio 3 - TIR'!$E$13-'Ejercicio 3 - TIR'!$C$13)*('Ejercicio 3 - TIR'!$E$13-'Ejercicio 3 - TIR'!$D$13)*(1-B751)))</f>
        <v>74464.1599740333</v>
      </c>
      <c r="D751" s="24">
        <f ca="1" t="shared" si="5579"/>
        <v>0.909850353673049</v>
      </c>
      <c r="E751" s="25">
        <f ca="1">IF(D751&lt;=('Ejercicio 3 - TIR'!$D$14-'Ejercicio 3 - TIR'!$C$14)/('Ejercicio 3 - TIR'!$E$14-'Ejercicio 3 - TIR'!$C$14),'Ejercicio 3 - TIR'!$C$14+SQRT(('Ejercicio 3 - TIR'!$E$14-'Ejercicio 3 - TIR'!$C$14)*('Ejercicio 3 - TIR'!$D$14-'Ejercicio 3 - TIR'!$C$14)*D751),'Ejercicio 3 - TIR'!$E$14-SQRT(('Ejercicio 3 - TIR'!$E$14-'Ejercicio 3 - TIR'!$C$14)*('Ejercicio 3 - TIR'!$E$14-'Ejercicio 3 - TIR'!$D$14)*(1-D751)))</f>
        <v>36322.71201168</v>
      </c>
      <c r="F751" s="24">
        <f ca="1" t="shared" si="5579"/>
        <v>0.839560496680013</v>
      </c>
      <c r="G751" s="25">
        <f ca="1">IF(F751&lt;=('Ejercicio 3 - TIR'!$D$18-'Ejercicio 3 - TIR'!$C$18)/('Ejercicio 3 - TIR'!$E$18-'Ejercicio 3 - TIR'!$C$18),'Ejercicio 3 - TIR'!$C$18+SQRT(('Ejercicio 3 - TIR'!$E$18-'Ejercicio 3 - TIR'!$C$18)*('Ejercicio 3 - TIR'!$D$18-'Ejercicio 3 - TIR'!$C$18)*F751),'Ejercicio 3 - TIR'!$E$18-SQRT(('Ejercicio 3 - TIR'!$E$18-'Ejercicio 3 - TIR'!$C$18)*('Ejercicio 3 - TIR'!$E$18-'Ejercicio 3 - TIR'!$D$18)*(1-F751)))</f>
        <v>41531.1438846503</v>
      </c>
      <c r="H751" s="24">
        <f ca="1" t="shared" ref="H751:L751" si="5580">RAND()</f>
        <v>0.640121198099371</v>
      </c>
      <c r="I751" s="25">
        <f ca="1">IF(H751&lt;=('Ejercicio 3 - TIR'!$D$18-'Ejercicio 3 - TIR'!$C$18)/('Ejercicio 3 - TIR'!$E$18-'Ejercicio 3 - TIR'!$C$18),'Ejercicio 3 - TIR'!$C$18+SQRT(('Ejercicio 3 - TIR'!$E$18-'Ejercicio 3 - TIR'!$C$18)*('Ejercicio 3 - TIR'!$D$18-'Ejercicio 3 - TIR'!$C$18)*H751),'Ejercicio 3 - TIR'!$E$18-SQRT(('Ejercicio 3 - TIR'!$E$18-'Ejercicio 3 - TIR'!$C$18)*('Ejercicio 3 - TIR'!$E$18-'Ejercicio 3 - TIR'!$D$18)*(1-H751)))</f>
        <v>39798.8866569068</v>
      </c>
      <c r="J751" s="24">
        <f ca="1" t="shared" si="5580"/>
        <v>0.197104466641035</v>
      </c>
      <c r="K751" s="25">
        <f ca="1">IF(J751&lt;=('Ejercicio 3 - TIR'!$D$18-'Ejercicio 3 - TIR'!$C$18)/('Ejercicio 3 - TIR'!$E$18-'Ejercicio 3 - TIR'!$C$18),'Ejercicio 3 - TIR'!$C$18+SQRT(('Ejercicio 3 - TIR'!$E$18-'Ejercicio 3 - TIR'!$C$18)*('Ejercicio 3 - TIR'!$D$18-'Ejercicio 3 - TIR'!$C$18)*J751),'Ejercicio 3 - TIR'!$E$18-SQRT(('Ejercicio 3 - TIR'!$E$18-'Ejercicio 3 - TIR'!$C$18)*('Ejercicio 3 - TIR'!$E$18-'Ejercicio 3 - TIR'!$D$18)*(1-J751)))</f>
        <v>35437.4322980756</v>
      </c>
      <c r="L751" s="24">
        <f ca="1" t="shared" si="5580"/>
        <v>0.637441548944032</v>
      </c>
      <c r="M751" s="25">
        <f ca="1">IF(L751&lt;=('Ejercicio 3 - TIR'!$D$18-'Ejercicio 3 - TIR'!$C$18)/('Ejercicio 3 - TIR'!$E$18-'Ejercicio 3 - TIR'!$C$18),'Ejercicio 3 - TIR'!$C$18+SQRT(('Ejercicio 3 - TIR'!$E$18-'Ejercicio 3 - TIR'!$C$18)*('Ejercicio 3 - TIR'!$D$18-'Ejercicio 3 - TIR'!$C$18)*L751),'Ejercicio 3 - TIR'!$E$18-SQRT(('Ejercicio 3 - TIR'!$E$18-'Ejercicio 3 - TIR'!$C$18)*('Ejercicio 3 - TIR'!$E$18-'Ejercicio 3 - TIR'!$D$18)*(1-L751)))</f>
        <v>39778.3552983927</v>
      </c>
      <c r="N751" s="24">
        <f ca="1" t="shared" ref="N751:R751" si="5581">RAND()</f>
        <v>0.430386675766375</v>
      </c>
      <c r="O751" s="25">
        <f ca="1">IF(N751&lt;=('Ejercicio 3 - TIR'!$D$18-'Ejercicio 3 - TIR'!$C$18)/('Ejercicio 3 - TIR'!$E$18-'Ejercicio 3 - TIR'!$C$18),'Ejercicio 3 - TIR'!$C$18+SQRT(('Ejercicio 3 - TIR'!$E$18-'Ejercicio 3 - TIR'!$C$18)*('Ejercicio 3 - TIR'!$D$18-'Ejercicio 3 - TIR'!$C$18)*N751),'Ejercicio 3 - TIR'!$E$18-SQRT(('Ejercicio 3 - TIR'!$E$18-'Ejercicio 3 - TIR'!$C$18)*('Ejercicio 3 - TIR'!$E$18-'Ejercicio 3 - TIR'!$D$18)*(1-N751)))</f>
        <v>38034.7993979288</v>
      </c>
      <c r="P751" s="24">
        <f ca="1" t="shared" si="5581"/>
        <v>0.237869767546653</v>
      </c>
      <c r="Q751" s="26">
        <f ca="1">IF(P751&lt;=('Ejercicio 3 - TIR'!$D$22-'Ejercicio 3 - TIR'!$C$22)/('Ejercicio 3 - TIR'!$E$22-'Ejercicio 3 - TIR'!$C$22),'Ejercicio 3 - TIR'!$C$22+SQRT(('Ejercicio 3 - TIR'!$E$22-'Ejercicio 3 - TIR'!$C$22)*('Ejercicio 3 - TIR'!$D$22-'Ejercicio 3 - TIR'!$C$22)*P751),'Ejercicio 3 - TIR'!$E$22-SQRT(('Ejercicio 3 - TIR'!$E$22-'Ejercicio 3 - TIR'!$C$22)*('Ejercicio 3 - TIR'!$E$22-'Ejercicio 3 - TIR'!$D$22)*(1-P751)))</f>
        <v>0.140692162322579</v>
      </c>
      <c r="R751" s="24">
        <f ca="1" t="shared" si="5581"/>
        <v>0.181602590076882</v>
      </c>
      <c r="S751" s="26">
        <f ca="1">IF(R751&lt;=('Ejercicio 3 - TIR'!$D$23-'Ejercicio 3 - TIR'!$C$23)/('Ejercicio 3 - TIR'!$E$23-'Ejercicio 3 - TIR'!$C$23),'Ejercicio 3 - TIR'!$C$23+SQRT(('Ejercicio 3 - TIR'!$E$23-'Ejercicio 3 - TIR'!$C$23)*('Ejercicio 3 - TIR'!$D$23-'Ejercicio 3 - TIR'!$C$23)*R751),'Ejercicio 3 - TIR'!$E$23-SQRT(('Ejercicio 3 - TIR'!$E$23-'Ejercicio 3 - TIR'!$C$23)*('Ejercicio 3 - TIR'!$E$23-'Ejercicio 3 - TIR'!$D$23)*(1-R751)))</f>
        <v>0.138079951939604</v>
      </c>
      <c r="T751" s="24">
        <f ca="1" t="shared" ref="T751:X751" si="5582">RAND()</f>
        <v>0.474066431760632</v>
      </c>
      <c r="U751" s="26">
        <f ca="1">IF(T751&lt;=('Ejercicio 3 - TIR'!$D$24-'Ejercicio 3 - TIR'!$C$24)/('Ejercicio 3 - TIR'!$E$24-'Ejercicio 3 - TIR'!$C$24),'Ejercicio 3 - TIR'!$C$24+SQRT(('Ejercicio 3 - TIR'!$E$24-'Ejercicio 3 - TIR'!$C$24)*('Ejercicio 3 - TIR'!$D$24-'Ejercicio 3 - TIR'!$C$24)*T751),'Ejercicio 3 - TIR'!$E$24-SQRT(('Ejercicio 3 - TIR'!$E$24-'Ejercicio 3 - TIR'!$C$24)*('Ejercicio 3 - TIR'!$E$24-'Ejercicio 3 - TIR'!$D$24)*(1-T751)))</f>
        <v>0.181625347023455</v>
      </c>
      <c r="V751" s="24">
        <f ca="1" t="shared" si="5582"/>
        <v>0.403242475160305</v>
      </c>
      <c r="W751" s="26">
        <f ca="1">IF(V751&lt;=('Ejercicio 3 - TIR'!$D$25-'Ejercicio 3 - TIR'!$C$25)/('Ejercicio 3 - TIR'!$E$25-'Ejercicio 3 - TIR'!$C$25),'Ejercicio 3 - TIR'!$C$25+SQRT(('Ejercicio 3 - TIR'!$E$25-'Ejercicio 3 - TIR'!$C$25)*('Ejercicio 3 - TIR'!$D$25-'Ejercicio 3 - TIR'!$C$25)*V751),'Ejercicio 3 - TIR'!$E$25-SQRT(('Ejercicio 3 - TIR'!$E$25-'Ejercicio 3 - TIR'!$C$25)*('Ejercicio 3 - TIR'!$E$25-'Ejercicio 3 - TIR'!$D$25)*(1-V751)))</f>
        <v>0.204298234859702</v>
      </c>
      <c r="X751" s="24">
        <f ca="1" t="shared" si="5582"/>
        <v>0.084672080513849</v>
      </c>
      <c r="Y751" s="26">
        <f ca="1">IF(X751&lt;=('Ejercicio 3 - TIR'!$D$26-'Ejercicio 3 - TIR'!$C$26)/('Ejercicio 3 - TIR'!$E$26-'Ejercicio 3 - TIR'!$C$26),'Ejercicio 3 - TIR'!$C$26+SQRT(('Ejercicio 3 - TIR'!$E$26-'Ejercicio 3 - TIR'!$C$26)*('Ejercicio 3 - TIR'!$D$26-'Ejercicio 3 - TIR'!$C$26)*X751),'Ejercicio 3 - TIR'!$E$26-SQRT(('Ejercicio 3 - TIR'!$E$26-'Ejercicio 3 - TIR'!$C$26)*('Ejercicio 3 - TIR'!$E$26-'Ejercicio 3 - TIR'!$D$26)*(1-X751)))</f>
        <v>0.205120007188735</v>
      </c>
      <c r="Z751" s="24">
        <f ca="1" t="shared" si="5240"/>
        <v>1.14069216232258</v>
      </c>
      <c r="AA751" s="24">
        <f ca="1" t="shared" si="5241"/>
        <v>1.29819888127396</v>
      </c>
      <c r="AB751" s="24">
        <f ca="1" t="shared" si="5242"/>
        <v>1.53398470359081</v>
      </c>
      <c r="AC751" s="24">
        <f ca="1" t="shared" si="5243"/>
        <v>1.84737507083619</v>
      </c>
      <c r="AD751" s="24">
        <f ca="1" t="shared" si="5244"/>
        <v>2.2263086586464</v>
      </c>
      <c r="AE751" s="23">
        <f ca="1" t="shared" si="5245"/>
        <v>5110.32089434359</v>
      </c>
      <c r="AF751" s="23">
        <f ca="1" t="shared" si="5246"/>
        <v>5815.9537578305</v>
      </c>
      <c r="AG751" s="23">
        <f ca="1" t="shared" si="5247"/>
        <v>6872.27837736884</v>
      </c>
      <c r="AH751" s="23">
        <f ca="1" t="shared" si="5248"/>
        <v>8276.27271932979</v>
      </c>
      <c r="AI751" s="23">
        <f ca="1" t="shared" si="5249"/>
        <v>9973.90183901464</v>
      </c>
      <c r="AJ751" s="25">
        <f ca="1" t="shared" si="5250"/>
        <v>47374.2503215119</v>
      </c>
      <c r="AK751" s="25">
        <f ca="1" t="shared" si="5251"/>
        <v>51666.8701339457</v>
      </c>
      <c r="AL751" s="25">
        <f ca="1" t="shared" si="5252"/>
        <v>54360.4790797828</v>
      </c>
      <c r="AM751" s="25">
        <f ca="1" t="shared" si="5253"/>
        <v>73485.5419371155</v>
      </c>
      <c r="AN751" s="25">
        <f ca="1" t="shared" si="5254"/>
        <v>84677.2032294878</v>
      </c>
      <c r="AO751" s="25">
        <f ca="1">C751/'Ejercicio 3 - TIR'!$D$7</f>
        <v>14892.8319948067</v>
      </c>
      <c r="AP751" s="25">
        <f ca="1" t="shared" si="5255"/>
        <v>32481.4183267053</v>
      </c>
      <c r="AQ751" s="25">
        <f ca="1" t="shared" si="5256"/>
        <v>36774.038139139</v>
      </c>
      <c r="AR751" s="25">
        <f ca="1" t="shared" si="5257"/>
        <v>39467.6470849761</v>
      </c>
      <c r="AS751" s="25">
        <f ca="1" t="shared" si="5258"/>
        <v>58592.7099423089</v>
      </c>
      <c r="AT751" s="25">
        <f ca="1" t="shared" si="5259"/>
        <v>69784.3712346812</v>
      </c>
      <c r="AU751" s="25">
        <f ca="1">AP751*'Ejercicio 3 - TIR'!$D$5</f>
        <v>16240.7091633526</v>
      </c>
      <c r="AV751" s="25">
        <f ca="1">AQ751*'Ejercicio 3 - TIR'!$D$5</f>
        <v>18387.0190695695</v>
      </c>
      <c r="AW751" s="25">
        <f ca="1">AR751*'Ejercicio 3 - TIR'!$D$5</f>
        <v>19733.8235424881</v>
      </c>
      <c r="AX751" s="25">
        <f ca="1">AS751*'Ejercicio 3 - TIR'!$D$5</f>
        <v>29296.3549711544</v>
      </c>
      <c r="AY751" s="25">
        <f ca="1">AT751*'Ejercicio 3 - TIR'!$D$5</f>
        <v>34892.1856173406</v>
      </c>
      <c r="AZ751" s="25">
        <f ca="1" t="shared" ref="AZ751:BD751" si="5583">AJ751-AU751-AE751</f>
        <v>26023.2202638157</v>
      </c>
      <c r="BA751" s="25">
        <f ca="1" t="shared" si="5583"/>
        <v>27463.8973065457</v>
      </c>
      <c r="BB751" s="25">
        <f ca="1" t="shared" si="5583"/>
        <v>27754.3771599259</v>
      </c>
      <c r="BC751" s="25">
        <f ca="1" t="shared" si="5583"/>
        <v>35912.9142466313</v>
      </c>
      <c r="BD751" s="25">
        <f ca="1" t="shared" si="5583"/>
        <v>39811.1157731326</v>
      </c>
      <c r="BE751" s="25">
        <f ca="1" t="shared" ref="BE751:BI751" si="5584">AZ751/Z751</f>
        <v>22813.5347321309</v>
      </c>
      <c r="BF751" s="25">
        <f ca="1" t="shared" si="5584"/>
        <v>21155.3851283514</v>
      </c>
      <c r="BG751" s="25">
        <f ca="1" t="shared" si="5584"/>
        <v>18092.9947312756</v>
      </c>
      <c r="BH751" s="25">
        <f ca="1" t="shared" si="5584"/>
        <v>19439.9690748104</v>
      </c>
      <c r="BI751" s="25">
        <f ca="1" t="shared" si="5584"/>
        <v>17882.1187343078</v>
      </c>
      <c r="BJ751" s="25">
        <f ca="1" t="shared" si="5262"/>
        <v>80865.5682571229</v>
      </c>
      <c r="BK751" s="25">
        <f ca="1" t="shared" si="5263"/>
        <v>33156.0408218043</v>
      </c>
      <c r="BL751" s="25">
        <f ca="1" t="shared" si="5264"/>
        <v>114021.609078927</v>
      </c>
      <c r="BM751" s="25">
        <f ca="1">BK751*'Ejercicio 3 - TIR'!$D$5</f>
        <v>16578.0204109021</v>
      </c>
      <c r="BN751" s="25">
        <f ca="1" t="shared" si="5265"/>
        <v>97443.5886680251</v>
      </c>
      <c r="BO751" s="25">
        <f ca="1" t="shared" si="5266"/>
        <v>43769.1280090833</v>
      </c>
      <c r="BP751" s="25">
        <f ca="1" t="shared" si="5267"/>
        <v>-110786.871985713</v>
      </c>
      <c r="BQ751" s="25">
        <f ca="1" t="shared" ref="BQ751:BT751" si="5585">BE751</f>
        <v>22813.5347321309</v>
      </c>
      <c r="BR751" s="25">
        <f ca="1" t="shared" si="5585"/>
        <v>21155.3851283514</v>
      </c>
      <c r="BS751" s="25">
        <f ca="1" t="shared" si="5585"/>
        <v>18092.9947312756</v>
      </c>
      <c r="BT751" s="25">
        <f ca="1" t="shared" si="5585"/>
        <v>19439.9690748104</v>
      </c>
      <c r="BU751" s="25">
        <f ca="1" t="shared" si="5269"/>
        <v>61651.2467433912</v>
      </c>
      <c r="BV751" s="27">
        <f ca="1" t="shared" si="5270"/>
        <v>7.73264892961254</v>
      </c>
    </row>
    <row r="752" ht="15" customHeight="1" spans="1:74">
      <c r="A752" s="23">
        <v>751</v>
      </c>
      <c r="B752" s="24">
        <f ca="1" t="shared" ref="B752:F752" si="5586">RAND()</f>
        <v>0.874454409043121</v>
      </c>
      <c r="C752" s="25">
        <f ca="1">IF(B752&lt;=('Ejercicio 3 - TIR'!$D$13-'Ejercicio 3 - TIR'!$C$13)/('Ejercicio 3 - TIR'!$E$13-'Ejercicio 3 - TIR'!$C$13),'Ejercicio 3 - TIR'!$C$13+SQRT(('Ejercicio 3 - TIR'!$E$13-'Ejercicio 3 - TIR'!$C$13)*('Ejercicio 3 - TIR'!$D$13-'Ejercicio 3 - TIR'!$C$13)*B752),'Ejercicio 3 - TIR'!$E$13-SQRT(('Ejercicio 3 - TIR'!$E$13-'Ejercicio 3 - TIR'!$C$13)*('Ejercicio 3 - TIR'!$E$13-'Ejercicio 3 - TIR'!$D$13)*(1-B752)))</f>
        <v>87725.8519990895</v>
      </c>
      <c r="D752" s="24">
        <f ca="1" t="shared" si="5586"/>
        <v>0.594887391703266</v>
      </c>
      <c r="E752" s="25">
        <f ca="1">IF(D752&lt;=('Ejercicio 3 - TIR'!$D$14-'Ejercicio 3 - TIR'!$C$14)/('Ejercicio 3 - TIR'!$E$14-'Ejercicio 3 - TIR'!$C$14),'Ejercicio 3 - TIR'!$C$14+SQRT(('Ejercicio 3 - TIR'!$E$14-'Ejercicio 3 - TIR'!$C$14)*('Ejercicio 3 - TIR'!$D$14-'Ejercicio 3 - TIR'!$C$14)*D752),'Ejercicio 3 - TIR'!$E$14-SQRT(('Ejercicio 3 - TIR'!$E$14-'Ejercicio 3 - TIR'!$C$14)*('Ejercicio 3 - TIR'!$E$14-'Ejercicio 3 - TIR'!$D$14)*(1-D752)))</f>
        <v>32204.6878674097</v>
      </c>
      <c r="F752" s="24">
        <f ca="1" t="shared" si="5586"/>
        <v>0.499305345681189</v>
      </c>
      <c r="G752" s="25">
        <f ca="1">IF(F752&lt;=('Ejercicio 3 - TIR'!$D$18-'Ejercicio 3 - TIR'!$C$18)/('Ejercicio 3 - TIR'!$E$18-'Ejercicio 3 - TIR'!$C$18),'Ejercicio 3 - TIR'!$C$18+SQRT(('Ejercicio 3 - TIR'!$E$18-'Ejercicio 3 - TIR'!$C$18)*('Ejercicio 3 - TIR'!$D$18-'Ejercicio 3 - TIR'!$C$18)*F752),'Ejercicio 3 - TIR'!$E$18-SQRT(('Ejercicio 3 - TIR'!$E$18-'Ejercicio 3 - TIR'!$C$18)*('Ejercicio 3 - TIR'!$E$18-'Ejercicio 3 - TIR'!$D$18)*(1-F752)))</f>
        <v>38654.2360640428</v>
      </c>
      <c r="H752" s="24">
        <f ca="1" t="shared" ref="H752:L752" si="5587">RAND()</f>
        <v>0.0525206601039077</v>
      </c>
      <c r="I752" s="25">
        <f ca="1">IF(H752&lt;=('Ejercicio 3 - TIR'!$D$18-'Ejercicio 3 - TIR'!$C$18)/('Ejercicio 3 - TIR'!$E$18-'Ejercicio 3 - TIR'!$C$18),'Ejercicio 3 - TIR'!$C$18+SQRT(('Ejercicio 3 - TIR'!$E$18-'Ejercicio 3 - TIR'!$C$18)*('Ejercicio 3 - TIR'!$D$18-'Ejercicio 3 - TIR'!$C$18)*H752),'Ejercicio 3 - TIR'!$E$18-SQRT(('Ejercicio 3 - TIR'!$E$18-'Ejercicio 3 - TIR'!$C$18)*('Ejercicio 3 - TIR'!$E$18-'Ejercicio 3 - TIR'!$D$18)*(1-H752)))</f>
        <v>32806.7951502712</v>
      </c>
      <c r="J752" s="24">
        <f ca="1" t="shared" si="5587"/>
        <v>0.314329063193573</v>
      </c>
      <c r="K752" s="25">
        <f ca="1">IF(J752&lt;=('Ejercicio 3 - TIR'!$D$18-'Ejercicio 3 - TIR'!$C$18)/('Ejercicio 3 - TIR'!$E$18-'Ejercicio 3 - TIR'!$C$18),'Ejercicio 3 - TIR'!$C$18+SQRT(('Ejercicio 3 - TIR'!$E$18-'Ejercicio 3 - TIR'!$C$18)*('Ejercicio 3 - TIR'!$D$18-'Ejercicio 3 - TIR'!$C$18)*J752),'Ejercicio 3 - TIR'!$E$18-SQRT(('Ejercicio 3 - TIR'!$E$18-'Ejercicio 3 - TIR'!$C$18)*('Ejercicio 3 - TIR'!$E$18-'Ejercicio 3 - TIR'!$D$18)*(1-J752)))</f>
        <v>36866.5391194572</v>
      </c>
      <c r="L752" s="24">
        <f ca="1" t="shared" si="5587"/>
        <v>0.173080237176721</v>
      </c>
      <c r="M752" s="25">
        <f ca="1">IF(L752&lt;=('Ejercicio 3 - TIR'!$D$18-'Ejercicio 3 - TIR'!$C$18)/('Ejercicio 3 - TIR'!$E$18-'Ejercicio 3 - TIR'!$C$18),'Ejercicio 3 - TIR'!$C$18+SQRT(('Ejercicio 3 - TIR'!$E$18-'Ejercicio 3 - TIR'!$C$18)*('Ejercicio 3 - TIR'!$D$18-'Ejercicio 3 - TIR'!$C$18)*L752),'Ejercicio 3 - TIR'!$E$18-SQRT(('Ejercicio 3 - TIR'!$E$18-'Ejercicio 3 - TIR'!$C$18)*('Ejercicio 3 - TIR'!$E$18-'Ejercicio 3 - TIR'!$D$18)*(1-L752)))</f>
        <v>35095.2954356453</v>
      </c>
      <c r="N752" s="24">
        <f ca="1" t="shared" ref="N752:R752" si="5588">RAND()</f>
        <v>0.720640029621967</v>
      </c>
      <c r="O752" s="25">
        <f ca="1">IF(N752&lt;=('Ejercicio 3 - TIR'!$D$18-'Ejercicio 3 - TIR'!$C$18)/('Ejercicio 3 - TIR'!$E$18-'Ejercicio 3 - TIR'!$C$18),'Ejercicio 3 - TIR'!$C$18+SQRT(('Ejercicio 3 - TIR'!$E$18-'Ejercicio 3 - TIR'!$C$18)*('Ejercicio 3 - TIR'!$D$18-'Ejercicio 3 - TIR'!$C$18)*N752),'Ejercicio 3 - TIR'!$E$18-SQRT(('Ejercicio 3 - TIR'!$E$18-'Ejercicio 3 - TIR'!$C$18)*('Ejercicio 3 - TIR'!$E$18-'Ejercicio 3 - TIR'!$D$18)*(1-N752)))</f>
        <v>40422.6647732166</v>
      </c>
      <c r="P752" s="24">
        <f ca="1" t="shared" si="5588"/>
        <v>0.0300542779432817</v>
      </c>
      <c r="Q752" s="26">
        <f ca="1">IF(P752&lt;=('Ejercicio 3 - TIR'!$D$22-'Ejercicio 3 - TIR'!$C$22)/('Ejercicio 3 - TIR'!$E$22-'Ejercicio 3 - TIR'!$C$22),'Ejercicio 3 - TIR'!$C$22+SQRT(('Ejercicio 3 - TIR'!$E$22-'Ejercicio 3 - TIR'!$C$22)*('Ejercicio 3 - TIR'!$D$22-'Ejercicio 3 - TIR'!$C$22)*P752),'Ejercicio 3 - TIR'!$E$22-SQRT(('Ejercicio 3 - TIR'!$E$22-'Ejercicio 3 - TIR'!$C$22)*('Ejercicio 3 - TIR'!$E$22-'Ejercicio 3 - TIR'!$D$22)*(1-P752)))</f>
        <v>0.127355113887487</v>
      </c>
      <c r="R752" s="24">
        <f ca="1" t="shared" si="5588"/>
        <v>0.816461156838727</v>
      </c>
      <c r="S752" s="26">
        <f ca="1">IF(R752&lt;=('Ejercicio 3 - TIR'!$D$23-'Ejercicio 3 - TIR'!$C$23)/('Ejercicio 3 - TIR'!$E$23-'Ejercicio 3 - TIR'!$C$23),'Ejercicio 3 - TIR'!$C$23+SQRT(('Ejercicio 3 - TIR'!$E$23-'Ejercicio 3 - TIR'!$C$23)*('Ejercicio 3 - TIR'!$D$23-'Ejercicio 3 - TIR'!$C$23)*R752),'Ejercicio 3 - TIR'!$E$23-SQRT(('Ejercicio 3 - TIR'!$E$23-'Ejercicio 3 - TIR'!$C$23)*('Ejercicio 3 - TIR'!$E$23-'Ejercicio 3 - TIR'!$D$23)*(1-R752)))</f>
        <v>0.161823919077802</v>
      </c>
      <c r="T752" s="24">
        <f ca="1" t="shared" ref="T752:X752" si="5589">RAND()</f>
        <v>0.814704467583285</v>
      </c>
      <c r="U752" s="26">
        <f ca="1">IF(T752&lt;=('Ejercicio 3 - TIR'!$D$24-'Ejercicio 3 - TIR'!$C$24)/('Ejercicio 3 - TIR'!$E$24-'Ejercicio 3 - TIR'!$C$24),'Ejercicio 3 - TIR'!$C$24+SQRT(('Ejercicio 3 - TIR'!$E$24-'Ejercicio 3 - TIR'!$C$24)*('Ejercicio 3 - TIR'!$D$24-'Ejercicio 3 - TIR'!$C$24)*T752),'Ejercicio 3 - TIR'!$E$24-SQRT(('Ejercicio 3 - TIR'!$E$24-'Ejercicio 3 - TIR'!$C$24)*('Ejercicio 3 - TIR'!$E$24-'Ejercicio 3 - TIR'!$D$24)*(1-T752)))</f>
        <v>0.197222214972329</v>
      </c>
      <c r="V752" s="24">
        <f ca="1" t="shared" si="5589"/>
        <v>0.165112913478588</v>
      </c>
      <c r="W752" s="26">
        <f ca="1">IF(V752&lt;=('Ejercicio 3 - TIR'!$D$25-'Ejercicio 3 - TIR'!$C$25)/('Ejercicio 3 - TIR'!$E$25-'Ejercicio 3 - TIR'!$C$25),'Ejercicio 3 - TIR'!$C$25+SQRT(('Ejercicio 3 - TIR'!$E$25-'Ejercicio 3 - TIR'!$C$25)*('Ejercicio 3 - TIR'!$D$25-'Ejercicio 3 - TIR'!$C$25)*V752),'Ejercicio 3 - TIR'!$E$25-SQRT(('Ejercicio 3 - TIR'!$E$25-'Ejercicio 3 - TIR'!$C$25)*('Ejercicio 3 - TIR'!$E$25-'Ejercicio 3 - TIR'!$D$25)*(1-V752)))</f>
        <v>0.195203883677206</v>
      </c>
      <c r="X752" s="24">
        <f ca="1" t="shared" si="5589"/>
        <v>0.742046833570703</v>
      </c>
      <c r="Y752" s="26">
        <f ca="1">IF(X752&lt;=('Ejercicio 3 - TIR'!$D$26-'Ejercicio 3 - TIR'!$C$26)/('Ejercicio 3 - TIR'!$E$26-'Ejercicio 3 - TIR'!$C$26),'Ejercicio 3 - TIR'!$C$26+SQRT(('Ejercicio 3 - TIR'!$E$26-'Ejercicio 3 - TIR'!$C$26)*('Ejercicio 3 - TIR'!$D$26-'Ejercicio 3 - TIR'!$C$26)*X752),'Ejercicio 3 - TIR'!$E$26-SQRT(('Ejercicio 3 - TIR'!$E$26-'Ejercicio 3 - TIR'!$C$26)*('Ejercicio 3 - TIR'!$E$26-'Ejercicio 3 - TIR'!$D$26)*(1-X752)))</f>
        <v>0.242677793490762</v>
      </c>
      <c r="Z752" s="24">
        <f ca="1" t="shared" si="5240"/>
        <v>1.12735511388749</v>
      </c>
      <c r="AA752" s="24">
        <f ca="1" t="shared" si="5241"/>
        <v>1.30978813660916</v>
      </c>
      <c r="AB752" s="24">
        <f ca="1" t="shared" si="5242"/>
        <v>1.5681074540557</v>
      </c>
      <c r="AC752" s="24">
        <f ca="1" t="shared" si="5243"/>
        <v>1.87420811911055</v>
      </c>
      <c r="AD752" s="24">
        <f ca="1" t="shared" si="5244"/>
        <v>2.32903680999877</v>
      </c>
      <c r="AE752" s="23">
        <f ca="1" t="shared" si="5245"/>
        <v>4101.43169106493</v>
      </c>
      <c r="AF752" s="23">
        <f ca="1" t="shared" si="5246"/>
        <v>4765.14144114296</v>
      </c>
      <c r="AG752" s="23">
        <f ca="1" t="shared" si="5247"/>
        <v>5704.93319082161</v>
      </c>
      <c r="AH752" s="23">
        <f ca="1" t="shared" si="5248"/>
        <v>6818.55830578898</v>
      </c>
      <c r="AI752" s="23">
        <f ca="1" t="shared" si="5249"/>
        <v>8473.27099022596</v>
      </c>
      <c r="AJ752" s="25">
        <f ca="1" t="shared" si="5250"/>
        <v>43577.0507002127</v>
      </c>
      <c r="AK752" s="25">
        <f ca="1" t="shared" si="5251"/>
        <v>42969.9510879923</v>
      </c>
      <c r="AL752" s="25">
        <f ca="1" t="shared" si="5252"/>
        <v>57810.6947984569</v>
      </c>
      <c r="AM752" s="25">
        <f ca="1" t="shared" si="5253"/>
        <v>65775.8876480699</v>
      </c>
      <c r="AN752" s="25">
        <f ca="1" t="shared" si="5254"/>
        <v>94145.8742150619</v>
      </c>
      <c r="AO752" s="25">
        <f ca="1">C752/'Ejercicio 3 - TIR'!$D$7</f>
        <v>17545.1703998179</v>
      </c>
      <c r="AP752" s="25">
        <f ca="1" t="shared" si="5255"/>
        <v>26031.8803003948</v>
      </c>
      <c r="AQ752" s="25">
        <f ca="1" t="shared" si="5256"/>
        <v>25424.7806881743</v>
      </c>
      <c r="AR752" s="25">
        <f ca="1" t="shared" si="5257"/>
        <v>40265.524398639</v>
      </c>
      <c r="AS752" s="25">
        <f ca="1" t="shared" si="5258"/>
        <v>48230.717248252</v>
      </c>
      <c r="AT752" s="25">
        <f ca="1" t="shared" si="5259"/>
        <v>76600.703815244</v>
      </c>
      <c r="AU752" s="25">
        <f ca="1">AP752*'Ejercicio 3 - TIR'!$D$5</f>
        <v>13015.9401501974</v>
      </c>
      <c r="AV752" s="25">
        <f ca="1">AQ752*'Ejercicio 3 - TIR'!$D$5</f>
        <v>12712.3903440872</v>
      </c>
      <c r="AW752" s="25">
        <f ca="1">AR752*'Ejercicio 3 - TIR'!$D$5</f>
        <v>20132.7621993195</v>
      </c>
      <c r="AX752" s="25">
        <f ca="1">AS752*'Ejercicio 3 - TIR'!$D$5</f>
        <v>24115.358624126</v>
      </c>
      <c r="AY752" s="25">
        <f ca="1">AT752*'Ejercicio 3 - TIR'!$D$5</f>
        <v>38300.351907622</v>
      </c>
      <c r="AZ752" s="25">
        <f ca="1" t="shared" ref="AZ752:BD752" si="5590">AJ752-AU752-AE752</f>
        <v>26459.6788589504</v>
      </c>
      <c r="BA752" s="25">
        <f ca="1" t="shared" si="5590"/>
        <v>25492.4193027621</v>
      </c>
      <c r="BB752" s="25">
        <f ca="1" t="shared" si="5590"/>
        <v>31972.9994083158</v>
      </c>
      <c r="BC752" s="25">
        <f ca="1" t="shared" si="5590"/>
        <v>34841.9707181549</v>
      </c>
      <c r="BD752" s="25">
        <f ca="1" t="shared" si="5590"/>
        <v>47372.2513172139</v>
      </c>
      <c r="BE752" s="25">
        <f ca="1" t="shared" ref="BE752:BI752" si="5591">AZ752/Z752</f>
        <v>23470.5804169449</v>
      </c>
      <c r="BF752" s="25">
        <f ca="1" t="shared" si="5591"/>
        <v>19463.0097725255</v>
      </c>
      <c r="BG752" s="25">
        <f ca="1" t="shared" si="5591"/>
        <v>20389.5462173985</v>
      </c>
      <c r="BH752" s="25">
        <f ca="1" t="shared" si="5591"/>
        <v>18590.2357176267</v>
      </c>
      <c r="BI752" s="25">
        <f ca="1" t="shared" si="5591"/>
        <v>20339.8465467959</v>
      </c>
      <c r="BJ752" s="25">
        <f ca="1" t="shared" si="5262"/>
        <v>75005.9034977178</v>
      </c>
      <c r="BK752" s="25">
        <f ca="1" t="shared" si="5263"/>
        <v>40863.3476988767</v>
      </c>
      <c r="BL752" s="25">
        <f ca="1" t="shared" si="5264"/>
        <v>115869.251196595</v>
      </c>
      <c r="BM752" s="25">
        <f ca="1">BK752*'Ejercicio 3 - TIR'!$D$5</f>
        <v>20431.6738494384</v>
      </c>
      <c r="BN752" s="25">
        <f ca="1" t="shared" si="5265"/>
        <v>95437.5773471562</v>
      </c>
      <c r="BO752" s="25">
        <f ca="1" t="shared" si="5266"/>
        <v>40977.2730673186</v>
      </c>
      <c r="BP752" s="25">
        <f ca="1" t="shared" si="5267"/>
        <v>-119930.539866499</v>
      </c>
      <c r="BQ752" s="25">
        <f ca="1" t="shared" ref="BQ752:BT752" si="5592">BE752</f>
        <v>23470.5804169449</v>
      </c>
      <c r="BR752" s="25">
        <f ca="1" t="shared" si="5592"/>
        <v>19463.0097725255</v>
      </c>
      <c r="BS752" s="25">
        <f ca="1" t="shared" si="5592"/>
        <v>20389.5462173985</v>
      </c>
      <c r="BT752" s="25">
        <f ca="1" t="shared" si="5592"/>
        <v>18590.2357176267</v>
      </c>
      <c r="BU752" s="25">
        <f ca="1" t="shared" si="5269"/>
        <v>61317.1196141145</v>
      </c>
      <c r="BV752" s="27">
        <f ca="1" t="shared" si="5270"/>
        <v>5.26347975687977</v>
      </c>
    </row>
    <row r="753" ht="15" customHeight="1" spans="1:74">
      <c r="A753" s="23">
        <v>752</v>
      </c>
      <c r="B753" s="24">
        <f ca="1" t="shared" ref="B753:F753" si="5593">RAND()</f>
        <v>0.784952087914293</v>
      </c>
      <c r="C753" s="25">
        <f ca="1">IF(B753&lt;=('Ejercicio 3 - TIR'!$D$13-'Ejercicio 3 - TIR'!$C$13)/('Ejercicio 3 - TIR'!$E$13-'Ejercicio 3 - TIR'!$C$13),'Ejercicio 3 - TIR'!$C$13+SQRT(('Ejercicio 3 - TIR'!$E$13-'Ejercicio 3 - TIR'!$C$13)*('Ejercicio 3 - TIR'!$D$13-'Ejercicio 3 - TIR'!$C$13)*B753),'Ejercicio 3 - TIR'!$E$13-SQRT(('Ejercicio 3 - TIR'!$E$13-'Ejercicio 3 - TIR'!$C$13)*('Ejercicio 3 - TIR'!$E$13-'Ejercicio 3 - TIR'!$D$13)*(1-B753)))</f>
        <v>83935.8319697891</v>
      </c>
      <c r="D753" s="24">
        <f ca="1" t="shared" si="5593"/>
        <v>0.0351157756378284</v>
      </c>
      <c r="E753" s="25">
        <f ca="1">IF(D753&lt;=('Ejercicio 3 - TIR'!$D$14-'Ejercicio 3 - TIR'!$C$14)/('Ejercicio 3 - TIR'!$E$14-'Ejercicio 3 - TIR'!$C$14),'Ejercicio 3 - TIR'!$C$14+SQRT(('Ejercicio 3 - TIR'!$E$14-'Ejercicio 3 - TIR'!$C$14)*('Ejercicio 3 - TIR'!$D$14-'Ejercicio 3 - TIR'!$C$14)*D753),'Ejercicio 3 - TIR'!$E$14-SQRT(('Ejercicio 3 - TIR'!$E$14-'Ejercicio 3 - TIR'!$C$14)*('Ejercicio 3 - TIR'!$E$14-'Ejercicio 3 - TIR'!$D$14)*(1-D753)))</f>
        <v>26622.8626475574</v>
      </c>
      <c r="F753" s="24">
        <f ca="1" t="shared" si="5593"/>
        <v>0.317362468752193</v>
      </c>
      <c r="G753" s="25">
        <f ca="1">IF(F753&lt;=('Ejercicio 3 - TIR'!$D$18-'Ejercicio 3 - TIR'!$C$18)/('Ejercicio 3 - TIR'!$E$18-'Ejercicio 3 - TIR'!$C$18),'Ejercicio 3 - TIR'!$C$18+SQRT(('Ejercicio 3 - TIR'!$E$18-'Ejercicio 3 - TIR'!$C$18)*('Ejercicio 3 - TIR'!$D$18-'Ejercicio 3 - TIR'!$C$18)*F753),'Ejercicio 3 - TIR'!$E$18-SQRT(('Ejercicio 3 - TIR'!$E$18-'Ejercicio 3 - TIR'!$C$18)*('Ejercicio 3 - TIR'!$E$18-'Ejercicio 3 - TIR'!$D$18)*(1-F753)))</f>
        <v>36899.592039594</v>
      </c>
      <c r="H753" s="24">
        <f ca="1" t="shared" ref="H753:L753" si="5594">RAND()</f>
        <v>0.116754227504753</v>
      </c>
      <c r="I753" s="25">
        <f ca="1">IF(H753&lt;=('Ejercicio 3 - TIR'!$D$18-'Ejercicio 3 - TIR'!$C$18)/('Ejercicio 3 - TIR'!$E$18-'Ejercicio 3 - TIR'!$C$18),'Ejercicio 3 - TIR'!$C$18+SQRT(('Ejercicio 3 - TIR'!$E$18-'Ejercicio 3 - TIR'!$C$18)*('Ejercicio 3 - TIR'!$D$18-'Ejercicio 3 - TIR'!$C$18)*H753),'Ejercicio 3 - TIR'!$E$18-SQRT(('Ejercicio 3 - TIR'!$E$18-'Ejercicio 3 - TIR'!$C$18)*('Ejercicio 3 - TIR'!$E$18-'Ejercicio 3 - TIR'!$D$18)*(1-H753)))</f>
        <v>34184.8696665145</v>
      </c>
      <c r="J753" s="24">
        <f ca="1" t="shared" si="5594"/>
        <v>0.917578095170307</v>
      </c>
      <c r="K753" s="25">
        <f ca="1">IF(J753&lt;=('Ejercicio 3 - TIR'!$D$18-'Ejercicio 3 - TIR'!$C$18)/('Ejercicio 3 - TIR'!$E$18-'Ejercicio 3 - TIR'!$C$18),'Ejercicio 3 - TIR'!$C$18+SQRT(('Ejercicio 3 - TIR'!$E$18-'Ejercicio 3 - TIR'!$C$18)*('Ejercicio 3 - TIR'!$D$18-'Ejercicio 3 - TIR'!$C$18)*J753),'Ejercicio 3 - TIR'!$E$18-SQRT(('Ejercicio 3 - TIR'!$E$18-'Ejercicio 3 - TIR'!$C$18)*('Ejercicio 3 - TIR'!$E$18-'Ejercicio 3 - TIR'!$D$18)*(1-J753)))</f>
        <v>42513.7090149729</v>
      </c>
      <c r="L753" s="24">
        <f ca="1" t="shared" si="5594"/>
        <v>0.941791249420666</v>
      </c>
      <c r="M753" s="25">
        <f ca="1">IF(L753&lt;=('Ejercicio 3 - TIR'!$D$18-'Ejercicio 3 - TIR'!$C$18)/('Ejercicio 3 - TIR'!$E$18-'Ejercicio 3 - TIR'!$C$18),'Ejercicio 3 - TIR'!$C$18+SQRT(('Ejercicio 3 - TIR'!$E$18-'Ejercicio 3 - TIR'!$C$18)*('Ejercicio 3 - TIR'!$D$18-'Ejercicio 3 - TIR'!$C$18)*L753),'Ejercicio 3 - TIR'!$E$18-SQRT(('Ejercicio 3 - TIR'!$E$18-'Ejercicio 3 - TIR'!$C$18)*('Ejercicio 3 - TIR'!$E$18-'Ejercicio 3 - TIR'!$D$18)*(1-L753)))</f>
        <v>42910.5847005801</v>
      </c>
      <c r="N753" s="24">
        <f ca="1" t="shared" ref="N753:R753" si="5595">RAND()</f>
        <v>0.318877138635106</v>
      </c>
      <c r="O753" s="25">
        <f ca="1">IF(N753&lt;=('Ejercicio 3 - TIR'!$D$18-'Ejercicio 3 - TIR'!$C$18)/('Ejercicio 3 - TIR'!$E$18-'Ejercicio 3 - TIR'!$C$18),'Ejercicio 3 - TIR'!$C$18+SQRT(('Ejercicio 3 - TIR'!$E$18-'Ejercicio 3 - TIR'!$C$18)*('Ejercicio 3 - TIR'!$D$18-'Ejercicio 3 - TIR'!$C$18)*N753),'Ejercicio 3 - TIR'!$E$18-SQRT(('Ejercicio 3 - TIR'!$E$18-'Ejercicio 3 - TIR'!$C$18)*('Ejercicio 3 - TIR'!$E$18-'Ejercicio 3 - TIR'!$D$18)*(1-N753)))</f>
        <v>36916.0372176027</v>
      </c>
      <c r="P753" s="24">
        <f ca="1" t="shared" si="5595"/>
        <v>0.0450760927380036</v>
      </c>
      <c r="Q753" s="26">
        <f ca="1">IF(P753&lt;=('Ejercicio 3 - TIR'!$D$22-'Ejercicio 3 - TIR'!$C$22)/('Ejercicio 3 - TIR'!$E$22-'Ejercicio 3 - TIR'!$C$22),'Ejercicio 3 - TIR'!$C$22+SQRT(('Ejercicio 3 - TIR'!$E$22-'Ejercicio 3 - TIR'!$C$22)*('Ejercicio 3 - TIR'!$D$22-'Ejercicio 3 - TIR'!$C$22)*P753),'Ejercicio 3 - TIR'!$E$22-SQRT(('Ejercicio 3 - TIR'!$E$22-'Ejercicio 3 - TIR'!$C$22)*('Ejercicio 3 - TIR'!$E$22-'Ejercicio 3 - TIR'!$D$22)*(1-P753)))</f>
        <v>0.129007606059792</v>
      </c>
      <c r="R753" s="24">
        <f ca="1" t="shared" si="5595"/>
        <v>0.1895530314208</v>
      </c>
      <c r="S753" s="26">
        <f ca="1">IF(R753&lt;=('Ejercicio 3 - TIR'!$D$23-'Ejercicio 3 - TIR'!$C$23)/('Ejercicio 3 - TIR'!$E$23-'Ejercicio 3 - TIR'!$C$23),'Ejercicio 3 - TIR'!$C$23+SQRT(('Ejercicio 3 - TIR'!$E$23-'Ejercicio 3 - TIR'!$C$23)*('Ejercicio 3 - TIR'!$D$23-'Ejercicio 3 - TIR'!$C$23)*R753),'Ejercicio 3 - TIR'!$E$23-SQRT(('Ejercicio 3 - TIR'!$E$23-'Ejercicio 3 - TIR'!$C$23)*('Ejercicio 3 - TIR'!$E$23-'Ejercicio 3 - TIR'!$D$23)*(1-R753)))</f>
        <v>0.138471476837477</v>
      </c>
      <c r="T753" s="24">
        <f ca="1" t="shared" ref="T753:X753" si="5596">RAND()</f>
        <v>0.385158754353741</v>
      </c>
      <c r="U753" s="26">
        <f ca="1">IF(T753&lt;=('Ejercicio 3 - TIR'!$D$24-'Ejercicio 3 - TIR'!$C$24)/('Ejercicio 3 - TIR'!$E$24-'Ejercicio 3 - TIR'!$C$24),'Ejercicio 3 - TIR'!$C$24+SQRT(('Ejercicio 3 - TIR'!$E$24-'Ejercicio 3 - TIR'!$C$24)*('Ejercicio 3 - TIR'!$D$24-'Ejercicio 3 - TIR'!$C$24)*T753),'Ejercicio 3 - TIR'!$E$24-SQRT(('Ejercicio 3 - TIR'!$E$24-'Ejercicio 3 - TIR'!$C$24)*('Ejercicio 3 - TIR'!$E$24-'Ejercicio 3 - TIR'!$D$24)*(1-T753)))</f>
        <v>0.178439996205043</v>
      </c>
      <c r="V753" s="24">
        <f ca="1" t="shared" si="5596"/>
        <v>0.0995389085577216</v>
      </c>
      <c r="W753" s="26">
        <f ca="1">IF(V753&lt;=('Ejercicio 3 - TIR'!$D$25-'Ejercicio 3 - TIR'!$C$25)/('Ejercicio 3 - TIR'!$E$25-'Ejercicio 3 - TIR'!$C$25),'Ejercicio 3 - TIR'!$C$25+SQRT(('Ejercicio 3 - TIR'!$E$25-'Ejercicio 3 - TIR'!$C$25)*('Ejercicio 3 - TIR'!$D$25-'Ejercicio 3 - TIR'!$C$25)*V753),'Ejercicio 3 - TIR'!$E$25-SQRT(('Ejercicio 3 - TIR'!$E$25-'Ejercicio 3 - TIR'!$C$25)*('Ejercicio 3 - TIR'!$E$25-'Ejercicio 3 - TIR'!$D$25)*(1-V753)))</f>
        <v>0.191804849511146</v>
      </c>
      <c r="X753" s="24">
        <f ca="1" t="shared" si="5596"/>
        <v>0.285219813060976</v>
      </c>
      <c r="Y753" s="26">
        <f ca="1">IF(X753&lt;=('Ejercicio 3 - TIR'!$D$26-'Ejercicio 3 - TIR'!$C$26)/('Ejercicio 3 - TIR'!$E$26-'Ejercicio 3 - TIR'!$C$26),'Ejercicio 3 - TIR'!$C$26+SQRT(('Ejercicio 3 - TIR'!$E$26-'Ejercicio 3 - TIR'!$C$26)*('Ejercicio 3 - TIR'!$D$26-'Ejercicio 3 - TIR'!$C$26)*X753),'Ejercicio 3 - TIR'!$E$26-SQRT(('Ejercicio 3 - TIR'!$E$26-'Ejercicio 3 - TIR'!$C$26)*('Ejercicio 3 - TIR'!$E$26-'Ejercicio 3 - TIR'!$D$26)*(1-X753)))</f>
        <v>0.217750558467617</v>
      </c>
      <c r="Z753" s="24">
        <f ca="1" t="shared" si="5240"/>
        <v>1.12900760605979</v>
      </c>
      <c r="AA753" s="24">
        <f ca="1" t="shared" si="5241"/>
        <v>1.28534295663164</v>
      </c>
      <c r="AB753" s="24">
        <f ca="1" t="shared" si="5242"/>
        <v>1.51469954893516</v>
      </c>
      <c r="AC753" s="24">
        <f ca="1" t="shared" si="5243"/>
        <v>1.80522626797327</v>
      </c>
      <c r="AD753" s="24">
        <f ca="1" t="shared" si="5244"/>
        <v>2.19831529598487</v>
      </c>
      <c r="AE753" s="23">
        <f ca="1" t="shared" si="5245"/>
        <v>3434.55177662005</v>
      </c>
      <c r="AF753" s="23">
        <f ca="1" t="shared" si="5246"/>
        <v>3910.13923340341</v>
      </c>
      <c r="AG753" s="23">
        <f ca="1" t="shared" si="5247"/>
        <v>4607.8644633731</v>
      </c>
      <c r="AH753" s="23">
        <f ca="1" t="shared" si="5248"/>
        <v>5491.67521333814</v>
      </c>
      <c r="AI753" s="23">
        <f ca="1" t="shared" si="5249"/>
        <v>6687.49055796529</v>
      </c>
      <c r="AJ753" s="25">
        <f ca="1" t="shared" si="5250"/>
        <v>41659.920073205</v>
      </c>
      <c r="AK753" s="25">
        <f ca="1" t="shared" si="5251"/>
        <v>43939.2814492248</v>
      </c>
      <c r="AL753" s="25">
        <f ca="1" t="shared" si="5252"/>
        <v>64395.4958685403</v>
      </c>
      <c r="AM753" s="25">
        <f ca="1" t="shared" si="5253"/>
        <v>77463.3146755792</v>
      </c>
      <c r="AN753" s="25">
        <f ca="1" t="shared" si="5254"/>
        <v>81153.0892826026</v>
      </c>
      <c r="AO753" s="25">
        <f ca="1">C753/'Ejercicio 3 - TIR'!$D$7</f>
        <v>16787.1663939578</v>
      </c>
      <c r="AP753" s="25">
        <f ca="1" t="shared" si="5255"/>
        <v>24872.7536792472</v>
      </c>
      <c r="AQ753" s="25">
        <f ca="1" t="shared" si="5256"/>
        <v>27152.115055267</v>
      </c>
      <c r="AR753" s="25">
        <f ca="1" t="shared" si="5257"/>
        <v>47608.3294745824</v>
      </c>
      <c r="AS753" s="25">
        <f ca="1" t="shared" si="5258"/>
        <v>60676.1482816214</v>
      </c>
      <c r="AT753" s="25">
        <f ca="1" t="shared" si="5259"/>
        <v>64365.9228886448</v>
      </c>
      <c r="AU753" s="25">
        <f ca="1">AP753*'Ejercicio 3 - TIR'!$D$5</f>
        <v>12436.3768396236</v>
      </c>
      <c r="AV753" s="25">
        <f ca="1">AQ753*'Ejercicio 3 - TIR'!$D$5</f>
        <v>13576.0575276335</v>
      </c>
      <c r="AW753" s="25">
        <f ca="1">AR753*'Ejercicio 3 - TIR'!$D$5</f>
        <v>23804.1647372912</v>
      </c>
      <c r="AX753" s="25">
        <f ca="1">AS753*'Ejercicio 3 - TIR'!$D$5</f>
        <v>30338.0741408107</v>
      </c>
      <c r="AY753" s="25">
        <f ca="1">AT753*'Ejercicio 3 - TIR'!$D$5</f>
        <v>32182.9614443224</v>
      </c>
      <c r="AZ753" s="25">
        <f ca="1" t="shared" ref="AZ753:BD753" si="5597">AJ753-AU753-AE753</f>
        <v>25788.9914569614</v>
      </c>
      <c r="BA753" s="25">
        <f ca="1" t="shared" si="5597"/>
        <v>26453.0846881879</v>
      </c>
      <c r="BB753" s="25">
        <f ca="1" t="shared" si="5597"/>
        <v>35983.4666678759</v>
      </c>
      <c r="BC753" s="25">
        <f ca="1" t="shared" si="5597"/>
        <v>41633.5653214304</v>
      </c>
      <c r="BD753" s="25">
        <f ca="1" t="shared" si="5597"/>
        <v>42282.6372803149</v>
      </c>
      <c r="BE753" s="25">
        <f ca="1" t="shared" ref="BE753:BI753" si="5598">AZ753/Z753</f>
        <v>22842.1768981383</v>
      </c>
      <c r="BF753" s="25">
        <f ca="1" t="shared" si="5598"/>
        <v>20580.5653282691</v>
      </c>
      <c r="BG753" s="25">
        <f ca="1" t="shared" si="5598"/>
        <v>23756.1744130527</v>
      </c>
      <c r="BH753" s="25">
        <f ca="1" t="shared" si="5598"/>
        <v>23062.7960937951</v>
      </c>
      <c r="BI753" s="25">
        <f ca="1" t="shared" si="5598"/>
        <v>19234.1095736096</v>
      </c>
      <c r="BJ753" s="25">
        <f ca="1" t="shared" si="5262"/>
        <v>58525.4461810297</v>
      </c>
      <c r="BK753" s="25">
        <f ca="1" t="shared" si="5263"/>
        <v>36903.4846600806</v>
      </c>
      <c r="BL753" s="25">
        <f ca="1" t="shared" si="5264"/>
        <v>95428.9308411103</v>
      </c>
      <c r="BM753" s="25">
        <f ca="1">BK753*'Ejercicio 3 - TIR'!$D$5</f>
        <v>18451.7423300403</v>
      </c>
      <c r="BN753" s="25">
        <f ca="1" t="shared" si="5265"/>
        <v>76977.18851107</v>
      </c>
      <c r="BO753" s="25">
        <f ca="1" t="shared" si="5266"/>
        <v>35016.4458445363</v>
      </c>
      <c r="BP753" s="25">
        <f ca="1" t="shared" si="5267"/>
        <v>-110558.694617347</v>
      </c>
      <c r="BQ753" s="25">
        <f ca="1" t="shared" ref="BQ753:BT753" si="5599">BE753</f>
        <v>22842.1768981383</v>
      </c>
      <c r="BR753" s="25">
        <f ca="1" t="shared" si="5599"/>
        <v>20580.5653282691</v>
      </c>
      <c r="BS753" s="25">
        <f ca="1" t="shared" si="5599"/>
        <v>23756.1744130527</v>
      </c>
      <c r="BT753" s="25">
        <f ca="1" t="shared" si="5599"/>
        <v>23062.7960937951</v>
      </c>
      <c r="BU753" s="25">
        <f ca="1" t="shared" si="5269"/>
        <v>54250.555418146</v>
      </c>
      <c r="BV753" s="27">
        <f ca="1" t="shared" si="5270"/>
        <v>8.28806532268833</v>
      </c>
    </row>
    <row r="754" ht="15" customHeight="1" spans="1:74">
      <c r="A754" s="23">
        <v>753</v>
      </c>
      <c r="B754" s="24">
        <f ca="1" t="shared" ref="B754:F754" si="5600">RAND()</f>
        <v>0.367001956616871</v>
      </c>
      <c r="C754" s="25">
        <f ca="1">IF(B754&lt;=('Ejercicio 3 - TIR'!$D$13-'Ejercicio 3 - TIR'!$C$13)/('Ejercicio 3 - TIR'!$E$13-'Ejercicio 3 - TIR'!$C$13),'Ejercicio 3 - TIR'!$C$13+SQRT(('Ejercicio 3 - TIR'!$E$13-'Ejercicio 3 - TIR'!$C$13)*('Ejercicio 3 - TIR'!$D$13-'Ejercicio 3 - TIR'!$C$13)*B754),'Ejercicio 3 - TIR'!$E$13-SQRT(('Ejercicio 3 - TIR'!$E$13-'Ejercicio 3 - TIR'!$C$13)*('Ejercicio 3 - TIR'!$E$13-'Ejercicio 3 - TIR'!$D$13)*(1-B754)))</f>
        <v>72439.2008087618</v>
      </c>
      <c r="D754" s="24">
        <f ca="1" t="shared" si="5600"/>
        <v>0.212811999196567</v>
      </c>
      <c r="E754" s="25">
        <f ca="1">IF(D754&lt;=('Ejercicio 3 - TIR'!$D$14-'Ejercicio 3 - TIR'!$C$14)/('Ejercicio 3 - TIR'!$E$14-'Ejercicio 3 - TIR'!$C$14),'Ejercicio 3 - TIR'!$C$14+SQRT(('Ejercicio 3 - TIR'!$E$14-'Ejercicio 3 - TIR'!$C$14)*('Ejercicio 3 - TIR'!$D$14-'Ejercicio 3 - TIR'!$C$14)*D754),'Ejercicio 3 - TIR'!$E$14-SQRT(('Ejercicio 3 - TIR'!$E$14-'Ejercicio 3 - TIR'!$C$14)*('Ejercicio 3 - TIR'!$E$14-'Ejercicio 3 - TIR'!$D$14)*(1-D754)))</f>
        <v>28995.1095028475</v>
      </c>
      <c r="F754" s="24">
        <f ca="1" t="shared" si="5600"/>
        <v>0.390119530184762</v>
      </c>
      <c r="G754" s="25">
        <f ca="1">IF(F754&lt;=('Ejercicio 3 - TIR'!$D$18-'Ejercicio 3 - TIR'!$C$18)/('Ejercicio 3 - TIR'!$E$18-'Ejercicio 3 - TIR'!$C$18),'Ejercicio 3 - TIR'!$C$18+SQRT(('Ejercicio 3 - TIR'!$E$18-'Ejercicio 3 - TIR'!$C$18)*('Ejercicio 3 - TIR'!$D$18-'Ejercicio 3 - TIR'!$C$18)*F754),'Ejercicio 3 - TIR'!$E$18-SQRT(('Ejercicio 3 - TIR'!$E$18-'Ejercicio 3 - TIR'!$C$18)*('Ejercicio 3 - TIR'!$E$18-'Ejercicio 3 - TIR'!$D$18)*(1-F754)))</f>
        <v>37649.7012704886</v>
      </c>
      <c r="H754" s="24">
        <f ca="1" t="shared" ref="H754:L754" si="5601">RAND()</f>
        <v>0.479672253909152</v>
      </c>
      <c r="I754" s="25">
        <f ca="1">IF(H754&lt;=('Ejercicio 3 - TIR'!$D$18-'Ejercicio 3 - TIR'!$C$18)/('Ejercicio 3 - TIR'!$E$18-'Ejercicio 3 - TIR'!$C$18),'Ejercicio 3 - TIR'!$C$18+SQRT(('Ejercicio 3 - TIR'!$E$18-'Ejercicio 3 - TIR'!$C$18)*('Ejercicio 3 - TIR'!$D$18-'Ejercicio 3 - TIR'!$C$18)*H754),'Ejercicio 3 - TIR'!$E$18-SQRT(('Ejercicio 3 - TIR'!$E$18-'Ejercicio 3 - TIR'!$C$18)*('Ejercicio 3 - TIR'!$E$18-'Ejercicio 3 - TIR'!$D$18)*(1-H754)))</f>
        <v>38482.383986025</v>
      </c>
      <c r="J754" s="24">
        <f ca="1" t="shared" si="5601"/>
        <v>0.799554493727802</v>
      </c>
      <c r="K754" s="25">
        <f ca="1">IF(J754&lt;=('Ejercicio 3 - TIR'!$D$18-'Ejercicio 3 - TIR'!$C$18)/('Ejercicio 3 - TIR'!$E$18-'Ejercicio 3 - TIR'!$C$18),'Ejercicio 3 - TIR'!$C$18+SQRT(('Ejercicio 3 - TIR'!$E$18-'Ejercicio 3 - TIR'!$C$18)*('Ejercicio 3 - TIR'!$D$18-'Ejercicio 3 - TIR'!$C$18)*J754),'Ejercicio 3 - TIR'!$E$18-SQRT(('Ejercicio 3 - TIR'!$E$18-'Ejercicio 3 - TIR'!$C$18)*('Ejercicio 3 - TIR'!$E$18-'Ejercicio 3 - TIR'!$D$18)*(1-J754)))</f>
        <v>41122.7054573563</v>
      </c>
      <c r="L754" s="24">
        <f ca="1" t="shared" si="5601"/>
        <v>0.714896942545884</v>
      </c>
      <c r="M754" s="25">
        <f ca="1">IF(L754&lt;=('Ejercicio 3 - TIR'!$D$18-'Ejercicio 3 - TIR'!$C$18)/('Ejercicio 3 - TIR'!$E$18-'Ejercicio 3 - TIR'!$C$18),'Ejercicio 3 - TIR'!$C$18+SQRT(('Ejercicio 3 - TIR'!$E$18-'Ejercicio 3 - TIR'!$C$18)*('Ejercicio 3 - TIR'!$D$18-'Ejercicio 3 - TIR'!$C$18)*L754),'Ejercicio 3 - TIR'!$E$18-SQRT(('Ejercicio 3 - TIR'!$E$18-'Ejercicio 3 - TIR'!$C$18)*('Ejercicio 3 - TIR'!$E$18-'Ejercicio 3 - TIR'!$D$18)*(1-L754)))</f>
        <v>40375.8536669934</v>
      </c>
      <c r="N754" s="24">
        <f ca="1" t="shared" ref="N754:R754" si="5602">RAND()</f>
        <v>0.560845476577899</v>
      </c>
      <c r="O754" s="25">
        <f ca="1">IF(N754&lt;=('Ejercicio 3 - TIR'!$D$18-'Ejercicio 3 - TIR'!$C$18)/('Ejercicio 3 - TIR'!$E$18-'Ejercicio 3 - TIR'!$C$18),'Ejercicio 3 - TIR'!$C$18+SQRT(('Ejercicio 3 - TIR'!$E$18-'Ejercicio 3 - TIR'!$C$18)*('Ejercicio 3 - TIR'!$D$18-'Ejercicio 3 - TIR'!$C$18)*N754),'Ejercicio 3 - TIR'!$E$18-SQRT(('Ejercicio 3 - TIR'!$E$18-'Ejercicio 3 - TIR'!$C$18)*('Ejercicio 3 - TIR'!$E$18-'Ejercicio 3 - TIR'!$D$18)*(1-N754)))</f>
        <v>39172.0674597762</v>
      </c>
      <c r="P754" s="24">
        <f ca="1" t="shared" si="5602"/>
        <v>0.199787135611428</v>
      </c>
      <c r="Q754" s="26">
        <f ca="1">IF(P754&lt;=('Ejercicio 3 - TIR'!$D$22-'Ejercicio 3 - TIR'!$C$22)/('Ejercicio 3 - TIR'!$E$22-'Ejercicio 3 - TIR'!$C$22),'Ejercicio 3 - TIR'!$C$22+SQRT(('Ejercicio 3 - TIR'!$E$22-'Ejercicio 3 - TIR'!$C$22)*('Ejercicio 3 - TIR'!$D$22-'Ejercicio 3 - TIR'!$C$22)*P754),'Ejercicio 3 - TIR'!$E$22-SQRT(('Ejercicio 3 - TIR'!$E$22-'Ejercicio 3 - TIR'!$C$22)*('Ejercicio 3 - TIR'!$E$22-'Ejercicio 3 - TIR'!$D$22)*(1-P754)))</f>
        <v>0.138963566228444</v>
      </c>
      <c r="R754" s="24">
        <f ca="1" t="shared" si="5602"/>
        <v>0.447098642065</v>
      </c>
      <c r="S754" s="26">
        <f ca="1">IF(R754&lt;=('Ejercicio 3 - TIR'!$D$23-'Ejercicio 3 - TIR'!$C$23)/('Ejercicio 3 - TIR'!$E$23-'Ejercicio 3 - TIR'!$C$23),'Ejercicio 3 - TIR'!$C$23+SQRT(('Ejercicio 3 - TIR'!$E$23-'Ejercicio 3 - TIR'!$C$23)*('Ejercicio 3 - TIR'!$D$23-'Ejercicio 3 - TIR'!$C$23)*R754),'Ejercicio 3 - TIR'!$E$23-SQRT(('Ejercicio 3 - TIR'!$E$23-'Ejercicio 3 - TIR'!$C$23)*('Ejercicio 3 - TIR'!$E$23-'Ejercicio 3 - TIR'!$D$23)*(1-R754)))</f>
        <v>0.148368601581978</v>
      </c>
      <c r="T754" s="24">
        <f ca="1" t="shared" ref="T754:X754" si="5603">RAND()</f>
        <v>0.21783393639189</v>
      </c>
      <c r="U754" s="26">
        <f ca="1">IF(T754&lt;=('Ejercicio 3 - TIR'!$D$24-'Ejercicio 3 - TIR'!$C$24)/('Ejercicio 3 - TIR'!$E$24-'Ejercicio 3 - TIR'!$C$24),'Ejercicio 3 - TIR'!$C$24+SQRT(('Ejercicio 3 - TIR'!$E$24-'Ejercicio 3 - TIR'!$C$24)*('Ejercicio 3 - TIR'!$D$24-'Ejercicio 3 - TIR'!$C$24)*T754),'Ejercicio 3 - TIR'!$E$24-SQRT(('Ejercicio 3 - TIR'!$E$24-'Ejercicio 3 - TIR'!$C$24)*('Ejercicio 3 - TIR'!$E$24-'Ejercicio 3 - TIR'!$D$24)*(1-T754)))</f>
        <v>0.171388110398606</v>
      </c>
      <c r="V754" s="24">
        <f ca="1" t="shared" si="5603"/>
        <v>0.948077822213448</v>
      </c>
      <c r="W754" s="26">
        <f ca="1">IF(V754&lt;=('Ejercicio 3 - TIR'!$D$25-'Ejercicio 3 - TIR'!$C$25)/('Ejercicio 3 - TIR'!$E$25-'Ejercicio 3 - TIR'!$C$25),'Ejercicio 3 - TIR'!$C$25+SQRT(('Ejercicio 3 - TIR'!$E$25-'Ejercicio 3 - TIR'!$C$25)*('Ejercicio 3 - TIR'!$D$25-'Ejercicio 3 - TIR'!$C$25)*V754),'Ejercicio 3 - TIR'!$E$25-SQRT(('Ejercicio 3 - TIR'!$E$25-'Ejercicio 3 - TIR'!$C$25)*('Ejercicio 3 - TIR'!$E$25-'Ejercicio 3 - TIR'!$D$25)*(1-V754)))</f>
        <v>0.236519361207534</v>
      </c>
      <c r="X754" s="24">
        <f ca="1" t="shared" si="5603"/>
        <v>0.466990554254703</v>
      </c>
      <c r="Y754" s="26">
        <f ca="1">IF(X754&lt;=('Ejercicio 3 - TIR'!$D$26-'Ejercicio 3 - TIR'!$C$26)/('Ejercicio 3 - TIR'!$E$26-'Ejercicio 3 - TIR'!$C$26),'Ejercicio 3 - TIR'!$C$26+SQRT(('Ejercicio 3 - TIR'!$E$26-'Ejercicio 3 - TIR'!$C$26)*('Ejercicio 3 - TIR'!$D$26-'Ejercicio 3 - TIR'!$C$26)*X754),'Ejercicio 3 - TIR'!$E$26-SQRT(('Ejercicio 3 - TIR'!$E$26-'Ejercicio 3 - TIR'!$C$26)*('Ejercicio 3 - TIR'!$E$26-'Ejercicio 3 - TIR'!$D$26)*(1-X754)))</f>
        <v>0.226350666294682</v>
      </c>
      <c r="Z754" s="24">
        <f ca="1" t="shared" si="5240"/>
        <v>1.13896356622844</v>
      </c>
      <c r="AA754" s="24">
        <f ca="1" t="shared" si="5241"/>
        <v>1.30794999780258</v>
      </c>
      <c r="AB754" s="24">
        <f ca="1" t="shared" si="5242"/>
        <v>1.53211707642183</v>
      </c>
      <c r="AC754" s="24">
        <f ca="1" t="shared" si="5243"/>
        <v>1.89449242863227</v>
      </c>
      <c r="AD754" s="24">
        <f ca="1" t="shared" si="5244"/>
        <v>2.32331205214341</v>
      </c>
      <c r="AE754" s="23">
        <f ca="1" t="shared" si="5245"/>
        <v>4029.26381969993</v>
      </c>
      <c r="AF754" s="23">
        <f ca="1" t="shared" si="5246"/>
        <v>4627.08005803366</v>
      </c>
      <c r="AG754" s="23">
        <f ca="1" t="shared" si="5247"/>
        <v>5420.10656584313</v>
      </c>
      <c r="AH754" s="23">
        <f ca="1" t="shared" si="5248"/>
        <v>6702.06670847311</v>
      </c>
      <c r="AI754" s="23">
        <f ca="1" t="shared" si="5249"/>
        <v>8219.0839734874</v>
      </c>
      <c r="AJ754" s="25">
        <f ca="1" t="shared" si="5250"/>
        <v>42881.6380264712</v>
      </c>
      <c r="AK754" s="25">
        <f ca="1" t="shared" si="5251"/>
        <v>50333.0340499594</v>
      </c>
      <c r="AL754" s="25">
        <f ca="1" t="shared" si="5252"/>
        <v>63004.7992598805</v>
      </c>
      <c r="AM754" s="25">
        <f ca="1" t="shared" si="5253"/>
        <v>76491.7490716834</v>
      </c>
      <c r="AN754" s="25">
        <f ca="1" t="shared" si="5254"/>
        <v>91008.9364366729</v>
      </c>
      <c r="AO754" s="25">
        <f ca="1">C754/'Ejercicio 3 - TIR'!$D$7</f>
        <v>14487.8401617524</v>
      </c>
      <c r="AP754" s="25">
        <f ca="1" t="shared" si="5255"/>
        <v>28393.7978647188</v>
      </c>
      <c r="AQ754" s="25">
        <f ca="1" t="shared" si="5256"/>
        <v>35845.193888207</v>
      </c>
      <c r="AR754" s="25">
        <f ca="1" t="shared" si="5257"/>
        <v>48516.9590981282</v>
      </c>
      <c r="AS754" s="25">
        <f ca="1" t="shared" si="5258"/>
        <v>62003.9089099311</v>
      </c>
      <c r="AT754" s="25">
        <f ca="1" t="shared" si="5259"/>
        <v>76521.0962749205</v>
      </c>
      <c r="AU754" s="25">
        <f ca="1">AP754*'Ejercicio 3 - TIR'!$D$5</f>
        <v>14196.8989323594</v>
      </c>
      <c r="AV754" s="25">
        <f ca="1">AQ754*'Ejercicio 3 - TIR'!$D$5</f>
        <v>17922.5969441035</v>
      </c>
      <c r="AW754" s="25">
        <f ca="1">AR754*'Ejercicio 3 - TIR'!$D$5</f>
        <v>24258.4795490641</v>
      </c>
      <c r="AX754" s="25">
        <f ca="1">AS754*'Ejercicio 3 - TIR'!$D$5</f>
        <v>31001.9544549655</v>
      </c>
      <c r="AY754" s="25">
        <f ca="1">AT754*'Ejercicio 3 - TIR'!$D$5</f>
        <v>38260.5481374602</v>
      </c>
      <c r="AZ754" s="25">
        <f ca="1" t="shared" ref="AZ754:BD754" si="5604">AJ754-AU754-AE754</f>
        <v>24655.4752744119</v>
      </c>
      <c r="BA754" s="25">
        <f ca="1" t="shared" si="5604"/>
        <v>27783.3570478222</v>
      </c>
      <c r="BB754" s="25">
        <f ca="1" t="shared" si="5604"/>
        <v>33326.2131449733</v>
      </c>
      <c r="BC754" s="25">
        <f ca="1" t="shared" si="5604"/>
        <v>38787.7279082448</v>
      </c>
      <c r="BD754" s="25">
        <f ca="1" t="shared" si="5604"/>
        <v>44529.3043257252</v>
      </c>
      <c r="BE754" s="25">
        <f ca="1" t="shared" ref="BE754:BI754" si="5605">AZ754/Z754</f>
        <v>21647.2905766914</v>
      </c>
      <c r="BF754" s="25">
        <f ca="1" t="shared" si="5605"/>
        <v>21241.910695745</v>
      </c>
      <c r="BG754" s="25">
        <f ca="1" t="shared" si="5605"/>
        <v>21751.7405541911</v>
      </c>
      <c r="BH754" s="25">
        <f ca="1" t="shared" si="5605"/>
        <v>20473.941897064</v>
      </c>
      <c r="BI754" s="25">
        <f ca="1" t="shared" si="5605"/>
        <v>19166.3036761006</v>
      </c>
      <c r="BJ754" s="25">
        <f ca="1" t="shared" si="5262"/>
        <v>67364.6873611837</v>
      </c>
      <c r="BK754" s="25">
        <f ca="1" t="shared" si="5263"/>
        <v>33659.7736573267</v>
      </c>
      <c r="BL754" s="25">
        <f ca="1" t="shared" si="5264"/>
        <v>101024.46101851</v>
      </c>
      <c r="BM754" s="25">
        <f ca="1">BK754*'Ejercicio 3 - TIR'!$D$5</f>
        <v>16829.8868286633</v>
      </c>
      <c r="BN754" s="25">
        <f ca="1" t="shared" si="5265"/>
        <v>84194.574189847</v>
      </c>
      <c r="BO754" s="25">
        <f ca="1" t="shared" si="5266"/>
        <v>36239.0295837237</v>
      </c>
      <c r="BP754" s="25">
        <f ca="1" t="shared" si="5267"/>
        <v>-101434.310311609</v>
      </c>
      <c r="BQ754" s="25">
        <f ca="1" t="shared" ref="BQ754:BT754" si="5606">BE754</f>
        <v>21647.2905766914</v>
      </c>
      <c r="BR754" s="25">
        <f ca="1" t="shared" si="5606"/>
        <v>21241.910695745</v>
      </c>
      <c r="BS754" s="25">
        <f ca="1" t="shared" si="5606"/>
        <v>21751.7405541911</v>
      </c>
      <c r="BT754" s="25">
        <f ca="1" t="shared" si="5606"/>
        <v>20473.941897064</v>
      </c>
      <c r="BU754" s="25">
        <f ca="1" t="shared" si="5269"/>
        <v>55405.3332598243</v>
      </c>
      <c r="BV754" s="27">
        <f ca="1" t="shared" si="5270"/>
        <v>10.1761211631017</v>
      </c>
    </row>
    <row r="755" ht="15" customHeight="1" spans="1:74">
      <c r="A755" s="23">
        <v>754</v>
      </c>
      <c r="B755" s="24">
        <f ca="1" t="shared" ref="B755:F755" si="5607">RAND()</f>
        <v>0.277479637558075</v>
      </c>
      <c r="C755" s="25">
        <f ca="1">IF(B755&lt;=('Ejercicio 3 - TIR'!$D$13-'Ejercicio 3 - TIR'!$C$13)/('Ejercicio 3 - TIR'!$E$13-'Ejercicio 3 - TIR'!$C$13),'Ejercicio 3 - TIR'!$C$13+SQRT(('Ejercicio 3 - TIR'!$E$13-'Ejercicio 3 - TIR'!$C$13)*('Ejercicio 3 - TIR'!$D$13-'Ejercicio 3 - TIR'!$C$13)*B755),'Ejercicio 3 - TIR'!$E$13-SQRT(('Ejercicio 3 - TIR'!$E$13-'Ejercicio 3 - TIR'!$C$13)*('Ejercicio 3 - TIR'!$E$13-'Ejercicio 3 - TIR'!$D$13)*(1-B755)))</f>
        <v>70554.7213473822</v>
      </c>
      <c r="D755" s="24">
        <f ca="1" t="shared" si="5607"/>
        <v>0.733845315122526</v>
      </c>
      <c r="E755" s="25">
        <f ca="1">IF(D755&lt;=('Ejercicio 3 - TIR'!$D$14-'Ejercicio 3 - TIR'!$C$14)/('Ejercicio 3 - TIR'!$E$14-'Ejercicio 3 - TIR'!$C$14),'Ejercicio 3 - TIR'!$C$14+SQRT(('Ejercicio 3 - TIR'!$E$14-'Ejercicio 3 - TIR'!$C$14)*('Ejercicio 3 - TIR'!$D$14-'Ejercicio 3 - TIR'!$C$14)*D755),'Ejercicio 3 - TIR'!$E$14-SQRT(('Ejercicio 3 - TIR'!$E$14-'Ejercicio 3 - TIR'!$C$14)*('Ejercicio 3 - TIR'!$E$14-'Ejercicio 3 - TIR'!$D$14)*(1-D755)))</f>
        <v>33681.5189537658</v>
      </c>
      <c r="F755" s="24">
        <f ca="1" t="shared" si="5607"/>
        <v>0.89798298793248</v>
      </c>
      <c r="G755" s="25">
        <f ca="1">IF(F755&lt;=('Ejercicio 3 - TIR'!$D$18-'Ejercicio 3 - TIR'!$C$18)/('Ejercicio 3 - TIR'!$E$18-'Ejercicio 3 - TIR'!$C$18),'Ejercicio 3 - TIR'!$C$18+SQRT(('Ejercicio 3 - TIR'!$E$18-'Ejercicio 3 - TIR'!$C$18)*('Ejercicio 3 - TIR'!$D$18-'Ejercicio 3 - TIR'!$C$18)*F755),'Ejercicio 3 - TIR'!$E$18-SQRT(('Ejercicio 3 - TIR'!$E$18-'Ejercicio 3 - TIR'!$C$18)*('Ejercicio 3 - TIR'!$E$18-'Ejercicio 3 - TIR'!$D$18)*(1-F755)))</f>
        <v>42233.9060202039</v>
      </c>
      <c r="H755" s="24">
        <f ca="1" t="shared" ref="H755:L755" si="5608">RAND()</f>
        <v>0.903147729585778</v>
      </c>
      <c r="I755" s="25">
        <f ca="1">IF(H755&lt;=('Ejercicio 3 - TIR'!$D$18-'Ejercicio 3 - TIR'!$C$18)/('Ejercicio 3 - TIR'!$E$18-'Ejercicio 3 - TIR'!$C$18),'Ejercicio 3 - TIR'!$C$18+SQRT(('Ejercicio 3 - TIR'!$E$18-'Ejercicio 3 - TIR'!$C$18)*('Ejercicio 3 - TIR'!$D$18-'Ejercicio 3 - TIR'!$C$18)*H755),'Ejercicio 3 - TIR'!$E$18-SQRT(('Ejercicio 3 - TIR'!$E$18-'Ejercicio 3 - TIR'!$C$18)*('Ejercicio 3 - TIR'!$E$18-'Ejercicio 3 - TIR'!$D$18)*(1-H755)))</f>
        <v>42304.8339047349</v>
      </c>
      <c r="J755" s="24">
        <f ca="1" t="shared" si="5608"/>
        <v>0.229764516039199</v>
      </c>
      <c r="K755" s="25">
        <f ca="1">IF(J755&lt;=('Ejercicio 3 - TIR'!$D$18-'Ejercicio 3 - TIR'!$C$18)/('Ejercicio 3 - TIR'!$E$18-'Ejercicio 3 - TIR'!$C$18),'Ejercicio 3 - TIR'!$C$18+SQRT(('Ejercicio 3 - TIR'!$E$18-'Ejercicio 3 - TIR'!$C$18)*('Ejercicio 3 - TIR'!$D$18-'Ejercicio 3 - TIR'!$C$18)*J755),'Ejercicio 3 - TIR'!$E$18-SQRT(('Ejercicio 3 - TIR'!$E$18-'Ejercicio 3 - TIR'!$C$18)*('Ejercicio 3 - TIR'!$E$18-'Ejercicio 3 - TIR'!$D$18)*(1-J755)))</f>
        <v>35870.6624333102</v>
      </c>
      <c r="L755" s="24">
        <f ca="1" t="shared" si="5608"/>
        <v>0.0311228263464502</v>
      </c>
      <c r="M755" s="25">
        <f ca="1">IF(L755&lt;=('Ejercicio 3 - TIR'!$D$18-'Ejercicio 3 - TIR'!$C$18)/('Ejercicio 3 - TIR'!$E$18-'Ejercicio 3 - TIR'!$C$18),'Ejercicio 3 - TIR'!$C$18+SQRT(('Ejercicio 3 - TIR'!$E$18-'Ejercicio 3 - TIR'!$C$18)*('Ejercicio 3 - TIR'!$D$18-'Ejercicio 3 - TIR'!$C$18)*L755),'Ejercicio 3 - TIR'!$E$18-SQRT(('Ejercicio 3 - TIR'!$E$18-'Ejercicio 3 - TIR'!$C$18)*('Ejercicio 3 - TIR'!$E$18-'Ejercicio 3 - TIR'!$D$18)*(1-L755)))</f>
        <v>32160.6535936997</v>
      </c>
      <c r="N755" s="24">
        <f ca="1" t="shared" ref="N755:R755" si="5609">RAND()</f>
        <v>0.0824417229652619</v>
      </c>
      <c r="O755" s="25">
        <f ca="1">IF(N755&lt;=('Ejercicio 3 - TIR'!$D$18-'Ejercicio 3 - TIR'!$C$18)/('Ejercicio 3 - TIR'!$E$18-'Ejercicio 3 - TIR'!$C$18),'Ejercicio 3 - TIR'!$C$18+SQRT(('Ejercicio 3 - TIR'!$E$18-'Ejercicio 3 - TIR'!$C$18)*('Ejercicio 3 - TIR'!$D$18-'Ejercicio 3 - TIR'!$C$18)*N755),'Ejercicio 3 - TIR'!$E$18-SQRT(('Ejercicio 3 - TIR'!$E$18-'Ejercicio 3 - TIR'!$C$18)*('Ejercicio 3 - TIR'!$E$18-'Ejercicio 3 - TIR'!$D$18)*(1-N755)))</f>
        <v>33516.5691298181</v>
      </c>
      <c r="P755" s="24">
        <f ca="1" t="shared" si="5609"/>
        <v>0.924518681140326</v>
      </c>
      <c r="Q755" s="26">
        <f ca="1">IF(P755&lt;=('Ejercicio 3 - TIR'!$D$22-'Ejercicio 3 - TIR'!$C$22)/('Ejercicio 3 - TIR'!$E$22-'Ejercicio 3 - TIR'!$C$22),'Ejercicio 3 - TIR'!$C$22+SQRT(('Ejercicio 3 - TIR'!$E$22-'Ejercicio 3 - TIR'!$C$22)*('Ejercicio 3 - TIR'!$D$22-'Ejercicio 3 - TIR'!$C$22)*P755),'Ejercicio 3 - TIR'!$E$22-SQRT(('Ejercicio 3 - TIR'!$E$22-'Ejercicio 3 - TIR'!$C$22)*('Ejercicio 3 - TIR'!$E$22-'Ejercicio 3 - TIR'!$D$22)*(1-P755)))</f>
        <v>0.168343826788031</v>
      </c>
      <c r="R755" s="24">
        <f ca="1" t="shared" si="5609"/>
        <v>0.1772947568773</v>
      </c>
      <c r="S755" s="26">
        <f ca="1">IF(R755&lt;=('Ejercicio 3 - TIR'!$D$23-'Ejercicio 3 - TIR'!$C$23)/('Ejercicio 3 - TIR'!$E$23-'Ejercicio 3 - TIR'!$C$23),'Ejercicio 3 - TIR'!$C$23+SQRT(('Ejercicio 3 - TIR'!$E$23-'Ejercicio 3 - TIR'!$C$23)*('Ejercicio 3 - TIR'!$D$23-'Ejercicio 3 - TIR'!$C$23)*R755),'Ejercicio 3 - TIR'!$E$23-SQRT(('Ejercicio 3 - TIR'!$E$23-'Ejercicio 3 - TIR'!$C$23)*('Ejercicio 3 - TIR'!$E$23-'Ejercicio 3 - TIR'!$D$23)*(1-R755)))</f>
        <v>0.137864225770493</v>
      </c>
      <c r="T755" s="24">
        <f ca="1" t="shared" ref="T755:X755" si="5610">RAND()</f>
        <v>0.438106064542097</v>
      </c>
      <c r="U755" s="26">
        <f ca="1">IF(T755&lt;=('Ejercicio 3 - TIR'!$D$24-'Ejercicio 3 - TIR'!$C$24)/('Ejercicio 3 - TIR'!$E$24-'Ejercicio 3 - TIR'!$C$24),'Ejercicio 3 - TIR'!$C$24+SQRT(('Ejercicio 3 - TIR'!$E$24-'Ejercicio 3 - TIR'!$C$24)*('Ejercicio 3 - TIR'!$D$24-'Ejercicio 3 - TIR'!$C$24)*T755),'Ejercicio 3 - TIR'!$E$24-SQRT(('Ejercicio 3 - TIR'!$E$24-'Ejercicio 3 - TIR'!$C$24)*('Ejercicio 3 - TIR'!$E$24-'Ejercicio 3 - TIR'!$D$24)*(1-T755)))</f>
        <v>0.180335116043506</v>
      </c>
      <c r="V755" s="24">
        <f ca="1" t="shared" si="5610"/>
        <v>0.428859032984744</v>
      </c>
      <c r="W755" s="26">
        <f ca="1">IF(V755&lt;=('Ejercicio 3 - TIR'!$D$25-'Ejercicio 3 - TIR'!$C$25)/('Ejercicio 3 - TIR'!$E$25-'Ejercicio 3 - TIR'!$C$25),'Ejercicio 3 - TIR'!$C$25+SQRT(('Ejercicio 3 - TIR'!$E$25-'Ejercicio 3 - TIR'!$C$25)*('Ejercicio 3 - TIR'!$D$25-'Ejercicio 3 - TIR'!$C$25)*V755),'Ejercicio 3 - TIR'!$E$25-SQRT(('Ejercicio 3 - TIR'!$E$25-'Ejercicio 3 - TIR'!$C$25)*('Ejercicio 3 - TIR'!$E$25-'Ejercicio 3 - TIR'!$D$25)*(1-V755)))</f>
        <v>0.205289896169284</v>
      </c>
      <c r="X755" s="24">
        <f ca="1" t="shared" si="5610"/>
        <v>0.583120454927137</v>
      </c>
      <c r="Y755" s="26">
        <f ca="1">IF(X755&lt;=('Ejercicio 3 - TIR'!$D$26-'Ejercicio 3 - TIR'!$C$26)/('Ejercicio 3 - TIR'!$E$26-'Ejercicio 3 - TIR'!$C$26),'Ejercicio 3 - TIR'!$C$26+SQRT(('Ejercicio 3 - TIR'!$E$26-'Ejercicio 3 - TIR'!$C$26)*('Ejercicio 3 - TIR'!$D$26-'Ejercicio 3 - TIR'!$C$26)*X755),'Ejercicio 3 - TIR'!$E$26-SQRT(('Ejercicio 3 - TIR'!$E$26-'Ejercicio 3 - TIR'!$C$26)*('Ejercicio 3 - TIR'!$E$26-'Ejercicio 3 - TIR'!$D$26)*(1-X755)))</f>
        <v>0.232553719393471</v>
      </c>
      <c r="Z755" s="24">
        <f ca="1" t="shared" si="5240"/>
        <v>1.16834382678803</v>
      </c>
      <c r="AA755" s="24">
        <f ca="1" t="shared" si="5241"/>
        <v>1.3294166439019</v>
      </c>
      <c r="AB755" s="24">
        <f ca="1" t="shared" si="5242"/>
        <v>1.56915714865012</v>
      </c>
      <c r="AC755" s="24">
        <f ca="1" t="shared" si="5243"/>
        <v>1.89128925676979</v>
      </c>
      <c r="AD755" s="24">
        <f ca="1" t="shared" si="5244"/>
        <v>2.33111560788052</v>
      </c>
      <c r="AE755" s="23">
        <f ca="1" t="shared" si="5245"/>
        <v>5670.07579271055</v>
      </c>
      <c r="AF755" s="23">
        <f ca="1" t="shared" si="5246"/>
        <v>6451.7764019326</v>
      </c>
      <c r="AG755" s="23">
        <f ca="1" t="shared" si="5247"/>
        <v>7615.25824806187</v>
      </c>
      <c r="AH755" s="23">
        <f ca="1" t="shared" si="5248"/>
        <v>9178.59382310877</v>
      </c>
      <c r="AI755" s="23">
        <f ca="1" t="shared" si="5249"/>
        <v>11313.1099554747</v>
      </c>
      <c r="AJ755" s="25">
        <f ca="1" t="shared" si="5250"/>
        <v>49343.7233798512</v>
      </c>
      <c r="AK755" s="25">
        <f ca="1" t="shared" si="5251"/>
        <v>56240.7503104599</v>
      </c>
      <c r="AL755" s="25">
        <f ca="1" t="shared" si="5252"/>
        <v>56286.7063840439</v>
      </c>
      <c r="AM755" s="25">
        <f ca="1" t="shared" si="5253"/>
        <v>60825.0986324589</v>
      </c>
      <c r="AN755" s="25">
        <f ca="1" t="shared" si="5254"/>
        <v>78130.9974211251</v>
      </c>
      <c r="AO755" s="25">
        <f ca="1">C755/'Ejercicio 3 - TIR'!$D$7</f>
        <v>14110.9442694764</v>
      </c>
      <c r="AP755" s="25">
        <f ca="1" t="shared" si="5255"/>
        <v>35232.7791103747</v>
      </c>
      <c r="AQ755" s="25">
        <f ca="1" t="shared" si="5256"/>
        <v>42129.8060409834</v>
      </c>
      <c r="AR755" s="25">
        <f ca="1" t="shared" si="5257"/>
        <v>42175.7621145674</v>
      </c>
      <c r="AS755" s="25">
        <f ca="1" t="shared" si="5258"/>
        <v>46714.1543629825</v>
      </c>
      <c r="AT755" s="25">
        <f ca="1" t="shared" si="5259"/>
        <v>64020.0531516487</v>
      </c>
      <c r="AU755" s="25">
        <f ca="1">AP755*'Ejercicio 3 - TIR'!$D$5</f>
        <v>17616.3895551874</v>
      </c>
      <c r="AV755" s="25">
        <f ca="1">AQ755*'Ejercicio 3 - TIR'!$D$5</f>
        <v>21064.9030204917</v>
      </c>
      <c r="AW755" s="25">
        <f ca="1">AR755*'Ejercicio 3 - TIR'!$D$5</f>
        <v>21087.8810572837</v>
      </c>
      <c r="AX755" s="25">
        <f ca="1">AS755*'Ejercicio 3 - TIR'!$D$5</f>
        <v>23357.0771814913</v>
      </c>
      <c r="AY755" s="25">
        <f ca="1">AT755*'Ejercicio 3 - TIR'!$D$5</f>
        <v>32010.0265758243</v>
      </c>
      <c r="AZ755" s="25">
        <f ca="1" t="shared" ref="AZ755:BD755" si="5611">AJ755-AU755-AE755</f>
        <v>26057.2580319532</v>
      </c>
      <c r="BA755" s="25">
        <f ca="1" t="shared" si="5611"/>
        <v>28724.0708880356</v>
      </c>
      <c r="BB755" s="25">
        <f ca="1" t="shared" si="5611"/>
        <v>27583.5670786983</v>
      </c>
      <c r="BC755" s="25">
        <f ca="1" t="shared" si="5611"/>
        <v>28289.4276278589</v>
      </c>
      <c r="BD755" s="25">
        <f ca="1" t="shared" si="5611"/>
        <v>34807.8608898261</v>
      </c>
      <c r="BE755" s="25">
        <f ca="1" t="shared" ref="BE755:BI755" si="5612">AZ755/Z755</f>
        <v>22302.7309551409</v>
      </c>
      <c r="BF755" s="25">
        <f ca="1" t="shared" si="5612"/>
        <v>21606.5226953449</v>
      </c>
      <c r="BG755" s="25">
        <f ca="1" t="shared" si="5612"/>
        <v>17578.5880352566</v>
      </c>
      <c r="BH755" s="25">
        <f ca="1" t="shared" si="5612"/>
        <v>14957.7477514865</v>
      </c>
      <c r="BI755" s="25">
        <f ca="1" t="shared" si="5612"/>
        <v>14931.8466969873</v>
      </c>
      <c r="BJ755" s="25">
        <f ca="1" t="shared" si="5262"/>
        <v>78515.5145302468</v>
      </c>
      <c r="BK755" s="25">
        <f ca="1" t="shared" si="5263"/>
        <v>32894.2424285087</v>
      </c>
      <c r="BL755" s="25">
        <f ca="1" t="shared" si="5264"/>
        <v>111409.756958755</v>
      </c>
      <c r="BM755" s="25">
        <f ca="1">BK755*'Ejercicio 3 - TIR'!$D$5</f>
        <v>16447.1212142543</v>
      </c>
      <c r="BN755" s="25">
        <f ca="1" t="shared" si="5265"/>
        <v>94962.6357445011</v>
      </c>
      <c r="BO755" s="25">
        <f ca="1" t="shared" si="5266"/>
        <v>40736.991088504</v>
      </c>
      <c r="BP755" s="25">
        <f ca="1" t="shared" si="5267"/>
        <v>-104236.240301148</v>
      </c>
      <c r="BQ755" s="25">
        <f ca="1" t="shared" ref="BQ755:BT755" si="5613">BE755</f>
        <v>22302.7309551409</v>
      </c>
      <c r="BR755" s="25">
        <f ca="1" t="shared" si="5613"/>
        <v>21606.5226953449</v>
      </c>
      <c r="BS755" s="25">
        <f ca="1" t="shared" si="5613"/>
        <v>17578.5880352566</v>
      </c>
      <c r="BT755" s="25">
        <f ca="1" t="shared" si="5613"/>
        <v>14957.7477514865</v>
      </c>
      <c r="BU755" s="25">
        <f ca="1" t="shared" si="5269"/>
        <v>55668.8377854913</v>
      </c>
      <c r="BV755" s="27">
        <f ca="1" t="shared" si="5270"/>
        <v>7.29012924931518</v>
      </c>
    </row>
    <row r="756" ht="15" customHeight="1" spans="1:74">
      <c r="A756" s="23">
        <v>755</v>
      </c>
      <c r="B756" s="24">
        <f ca="1" t="shared" ref="B756:F756" si="5614">RAND()</f>
        <v>0.953644687737238</v>
      </c>
      <c r="C756" s="25">
        <f ca="1">IF(B756&lt;=('Ejercicio 3 - TIR'!$D$13-'Ejercicio 3 - TIR'!$C$13)/('Ejercicio 3 - TIR'!$E$13-'Ejercicio 3 - TIR'!$C$13),'Ejercicio 3 - TIR'!$C$13+SQRT(('Ejercicio 3 - TIR'!$E$13-'Ejercicio 3 - TIR'!$C$13)*('Ejercicio 3 - TIR'!$D$13-'Ejercicio 3 - TIR'!$C$13)*B756),'Ejercicio 3 - TIR'!$E$13-SQRT(('Ejercicio 3 - TIR'!$E$13-'Ejercicio 3 - TIR'!$C$13)*('Ejercicio 3 - TIR'!$E$13-'Ejercicio 3 - TIR'!$D$13)*(1-B756)))</f>
        <v>92541.6908943572</v>
      </c>
      <c r="D756" s="24">
        <f ca="1" t="shared" si="5614"/>
        <v>0.561290634753565</v>
      </c>
      <c r="E756" s="25">
        <f ca="1">IF(D756&lt;=('Ejercicio 3 - TIR'!$D$14-'Ejercicio 3 - TIR'!$C$14)/('Ejercicio 3 - TIR'!$E$14-'Ejercicio 3 - TIR'!$C$14),'Ejercicio 3 - TIR'!$C$14+SQRT(('Ejercicio 3 - TIR'!$E$14-'Ejercicio 3 - TIR'!$C$14)*('Ejercicio 3 - TIR'!$D$14-'Ejercicio 3 - TIR'!$C$14)*D756),'Ejercicio 3 - TIR'!$E$14-SQRT(('Ejercicio 3 - TIR'!$E$14-'Ejercicio 3 - TIR'!$C$14)*('Ejercicio 3 - TIR'!$E$14-'Ejercicio 3 - TIR'!$D$14)*(1-D756)))</f>
        <v>31887.8853073341</v>
      </c>
      <c r="F756" s="24">
        <f ca="1" t="shared" si="5614"/>
        <v>0.905656586187745</v>
      </c>
      <c r="G756" s="25">
        <f ca="1">IF(F756&lt;=('Ejercicio 3 - TIR'!$D$18-'Ejercicio 3 - TIR'!$C$18)/('Ejercicio 3 - TIR'!$E$18-'Ejercicio 3 - TIR'!$C$18),'Ejercicio 3 - TIR'!$C$18+SQRT(('Ejercicio 3 - TIR'!$E$18-'Ejercicio 3 - TIR'!$C$18)*('Ejercicio 3 - TIR'!$D$18-'Ejercicio 3 - TIR'!$C$18)*F756),'Ejercicio 3 - TIR'!$E$18-SQRT(('Ejercicio 3 - TIR'!$E$18-'Ejercicio 3 - TIR'!$C$18)*('Ejercicio 3 - TIR'!$E$18-'Ejercicio 3 - TIR'!$D$18)*(1-F756)))</f>
        <v>42339.9706701017</v>
      </c>
      <c r="H756" s="24">
        <f ca="1" t="shared" ref="H756:L756" si="5615">RAND()</f>
        <v>0.124041308189648</v>
      </c>
      <c r="I756" s="25">
        <f ca="1">IF(H756&lt;=('Ejercicio 3 - TIR'!$D$18-'Ejercicio 3 - TIR'!$C$18)/('Ejercicio 3 - TIR'!$E$18-'Ejercicio 3 - TIR'!$C$18),'Ejercicio 3 - TIR'!$C$18+SQRT(('Ejercicio 3 - TIR'!$E$18-'Ejercicio 3 - TIR'!$C$18)*('Ejercicio 3 - TIR'!$D$18-'Ejercicio 3 - TIR'!$C$18)*H756),'Ejercicio 3 - TIR'!$E$18-SQRT(('Ejercicio 3 - TIR'!$E$18-'Ejercicio 3 - TIR'!$C$18)*('Ejercicio 3 - TIR'!$E$18-'Ejercicio 3 - TIR'!$D$18)*(1-H756)))</f>
        <v>34313.4900287873</v>
      </c>
      <c r="J756" s="24">
        <f ca="1" t="shared" si="5615"/>
        <v>0.267427515136125</v>
      </c>
      <c r="K756" s="25">
        <f ca="1">IF(J756&lt;=('Ejercicio 3 - TIR'!$D$18-'Ejercicio 3 - TIR'!$C$18)/('Ejercicio 3 - TIR'!$E$18-'Ejercicio 3 - TIR'!$C$18),'Ejercicio 3 - TIR'!$C$18+SQRT(('Ejercicio 3 - TIR'!$E$18-'Ejercicio 3 - TIR'!$C$18)*('Ejercicio 3 - TIR'!$D$18-'Ejercicio 3 - TIR'!$C$18)*J756),'Ejercicio 3 - TIR'!$E$18-SQRT(('Ejercicio 3 - TIR'!$E$18-'Ejercicio 3 - TIR'!$C$18)*('Ejercicio 3 - TIR'!$E$18-'Ejercicio 3 - TIR'!$D$18)*(1-J756)))</f>
        <v>36333.5714466973</v>
      </c>
      <c r="L756" s="24">
        <f ca="1" t="shared" si="5615"/>
        <v>0.763973291456377</v>
      </c>
      <c r="M756" s="25">
        <f ca="1">IF(L756&lt;=('Ejercicio 3 - TIR'!$D$18-'Ejercicio 3 - TIR'!$C$18)/('Ejercicio 3 - TIR'!$E$18-'Ejercicio 3 - TIR'!$C$18),'Ejercicio 3 - TIR'!$C$18+SQRT(('Ejercicio 3 - TIR'!$E$18-'Ejercicio 3 - TIR'!$C$18)*('Ejercicio 3 - TIR'!$D$18-'Ejercicio 3 - TIR'!$C$18)*L756),'Ejercicio 3 - TIR'!$E$18-SQRT(('Ejercicio 3 - TIR'!$E$18-'Ejercicio 3 - TIR'!$C$18)*('Ejercicio 3 - TIR'!$E$18-'Ejercicio 3 - TIR'!$D$18)*(1-L756)))</f>
        <v>40792.6251485313</v>
      </c>
      <c r="N756" s="24">
        <f ca="1" t="shared" ref="N756:R756" si="5616">RAND()</f>
        <v>0.0427645243199268</v>
      </c>
      <c r="O756" s="25">
        <f ca="1">IF(N756&lt;=('Ejercicio 3 - TIR'!$D$18-'Ejercicio 3 - TIR'!$C$18)/('Ejercicio 3 - TIR'!$E$18-'Ejercicio 3 - TIR'!$C$18),'Ejercicio 3 - TIR'!$C$18+SQRT(('Ejercicio 3 - TIR'!$E$18-'Ejercicio 3 - TIR'!$C$18)*('Ejercicio 3 - TIR'!$D$18-'Ejercicio 3 - TIR'!$C$18)*N756),'Ejercicio 3 - TIR'!$E$18-SQRT(('Ejercicio 3 - TIR'!$E$18-'Ejercicio 3 - TIR'!$C$18)*('Ejercicio 3 - TIR'!$E$18-'Ejercicio 3 - TIR'!$D$18)*(1-N756)))</f>
        <v>32532.7215891189</v>
      </c>
      <c r="P756" s="24">
        <f ca="1" t="shared" si="5616"/>
        <v>0.975880958618401</v>
      </c>
      <c r="Q756" s="26">
        <f ca="1">IF(P756&lt;=('Ejercicio 3 - TIR'!$D$22-'Ejercicio 3 - TIR'!$C$22)/('Ejercicio 3 - TIR'!$E$22-'Ejercicio 3 - TIR'!$C$22),'Ejercicio 3 - TIR'!$C$22+SQRT(('Ejercicio 3 - TIR'!$E$22-'Ejercicio 3 - TIR'!$C$22)*('Ejercicio 3 - TIR'!$D$22-'Ejercicio 3 - TIR'!$C$22)*P756),'Ejercicio 3 - TIR'!$E$22-SQRT(('Ejercicio 3 - TIR'!$E$22-'Ejercicio 3 - TIR'!$C$22)*('Ejercicio 3 - TIR'!$E$22-'Ejercicio 3 - TIR'!$D$22)*(1-P756)))</f>
        <v>0.173411049060216</v>
      </c>
      <c r="R756" s="24">
        <f ca="1" t="shared" si="5616"/>
        <v>0.543305919712408</v>
      </c>
      <c r="S756" s="26">
        <f ca="1">IF(R756&lt;=('Ejercicio 3 - TIR'!$D$23-'Ejercicio 3 - TIR'!$C$23)/('Ejercicio 3 - TIR'!$E$23-'Ejercicio 3 - TIR'!$C$23),'Ejercicio 3 - TIR'!$C$23+SQRT(('Ejercicio 3 - TIR'!$E$23-'Ejercicio 3 - TIR'!$C$23)*('Ejercicio 3 - TIR'!$D$23-'Ejercicio 3 - TIR'!$C$23)*R756),'Ejercicio 3 - TIR'!$E$23-SQRT(('Ejercicio 3 - TIR'!$E$23-'Ejercicio 3 - TIR'!$C$23)*('Ejercicio 3 - TIR'!$E$23-'Ejercicio 3 - TIR'!$D$23)*(1-R756)))</f>
        <v>0.151328597095404</v>
      </c>
      <c r="T756" s="24">
        <f ca="1" t="shared" ref="T756:X756" si="5617">RAND()</f>
        <v>0.0523398404581279</v>
      </c>
      <c r="U756" s="26">
        <f ca="1">IF(T756&lt;=('Ejercicio 3 - TIR'!$D$24-'Ejercicio 3 - TIR'!$C$24)/('Ejercicio 3 - TIR'!$E$24-'Ejercicio 3 - TIR'!$C$24),'Ejercicio 3 - TIR'!$C$24+SQRT(('Ejercicio 3 - TIR'!$E$24-'Ejercicio 3 - TIR'!$C$24)*('Ejercicio 3 - TIR'!$D$24-'Ejercicio 3 - TIR'!$C$24)*T756),'Ejercicio 3 - TIR'!$E$24-SQRT(('Ejercicio 3 - TIR'!$E$24-'Ejercicio 3 - TIR'!$C$24)*('Ejercicio 3 - TIR'!$E$24-'Ejercicio 3 - TIR'!$D$24)*(1-T756)))</f>
        <v>0.160483971812346</v>
      </c>
      <c r="V756" s="24">
        <f ca="1" t="shared" si="5617"/>
        <v>0.424006582122998</v>
      </c>
      <c r="W756" s="26">
        <f ca="1">IF(V756&lt;=('Ejercicio 3 - TIR'!$D$25-'Ejercicio 3 - TIR'!$C$25)/('Ejercicio 3 - TIR'!$E$25-'Ejercicio 3 - TIR'!$C$25),'Ejercicio 3 - TIR'!$C$25+SQRT(('Ejercicio 3 - TIR'!$E$25-'Ejercicio 3 - TIR'!$C$25)*('Ejercicio 3 - TIR'!$D$25-'Ejercicio 3 - TIR'!$C$25)*V756),'Ejercicio 3 - TIR'!$E$25-SQRT(('Ejercicio 3 - TIR'!$E$25-'Ejercicio 3 - TIR'!$C$25)*('Ejercicio 3 - TIR'!$E$25-'Ejercicio 3 - TIR'!$D$25)*(1-V756)))</f>
        <v>0.205100367901624</v>
      </c>
      <c r="X756" s="24">
        <f ca="1" t="shared" si="5617"/>
        <v>0.175696091283581</v>
      </c>
      <c r="Y756" s="26">
        <f ca="1">IF(X756&lt;=('Ejercicio 3 - TIR'!$D$26-'Ejercicio 3 - TIR'!$C$26)/('Ejercicio 3 - TIR'!$E$26-'Ejercicio 3 - TIR'!$C$26),'Ejercicio 3 - TIR'!$C$26+SQRT(('Ejercicio 3 - TIR'!$E$26-'Ejercicio 3 - TIR'!$C$26)*('Ejercicio 3 - TIR'!$D$26-'Ejercicio 3 - TIR'!$C$26)*X756),'Ejercicio 3 - TIR'!$E$26-SQRT(('Ejercicio 3 - TIR'!$E$26-'Ejercicio 3 - TIR'!$C$26)*('Ejercicio 3 - TIR'!$E$26-'Ejercicio 3 - TIR'!$D$26)*(1-X756)))</f>
        <v>0.211780253590481</v>
      </c>
      <c r="Z756" s="24">
        <f ca="1" t="shared" si="5240"/>
        <v>1.17341104906022</v>
      </c>
      <c r="AA756" s="24">
        <f ca="1" t="shared" si="5241"/>
        <v>1.35098169693075</v>
      </c>
      <c r="AB756" s="24">
        <f ca="1" t="shared" si="5242"/>
        <v>1.56779260549997</v>
      </c>
      <c r="AC756" s="24">
        <f ca="1" t="shared" si="5243"/>
        <v>1.88934744568146</v>
      </c>
      <c r="AD756" s="24">
        <f ca="1" t="shared" si="5244"/>
        <v>2.28947392684841</v>
      </c>
      <c r="AE756" s="23">
        <f ca="1" t="shared" si="5245"/>
        <v>5529.71164345667</v>
      </c>
      <c r="AF756" s="23">
        <f ca="1" t="shared" si="5246"/>
        <v>6366.51514880309</v>
      </c>
      <c r="AG756" s="23">
        <f ca="1" t="shared" si="5247"/>
        <v>7388.23878648648</v>
      </c>
      <c r="AH756" s="23">
        <f ca="1" t="shared" si="5248"/>
        <v>8903.5692797399</v>
      </c>
      <c r="AI756" s="23">
        <f ca="1" t="shared" si="5249"/>
        <v>10789.1694396636</v>
      </c>
      <c r="AJ756" s="25">
        <f ca="1" t="shared" si="5250"/>
        <v>49682.1894011828</v>
      </c>
      <c r="AK756" s="25">
        <f ca="1" t="shared" si="5251"/>
        <v>46356.8969867072</v>
      </c>
      <c r="AL756" s="25">
        <f ca="1" t="shared" si="5252"/>
        <v>56963.504645537</v>
      </c>
      <c r="AM756" s="25">
        <f ca="1" t="shared" si="5253"/>
        <v>77071.442127019</v>
      </c>
      <c r="AN756" s="25">
        <f ca="1" t="shared" si="5254"/>
        <v>74482.8178477062</v>
      </c>
      <c r="AO756" s="25">
        <f ca="1">C756/'Ejercicio 3 - TIR'!$D$7</f>
        <v>18508.3381788714</v>
      </c>
      <c r="AP756" s="25">
        <f ca="1" t="shared" si="5255"/>
        <v>31173.8512223114</v>
      </c>
      <c r="AQ756" s="25">
        <f ca="1" t="shared" si="5256"/>
        <v>27848.5588078358</v>
      </c>
      <c r="AR756" s="25">
        <f ca="1" t="shared" si="5257"/>
        <v>38455.1664666655</v>
      </c>
      <c r="AS756" s="25">
        <f ca="1" t="shared" si="5258"/>
        <v>58563.1039481476</v>
      </c>
      <c r="AT756" s="25">
        <f ca="1" t="shared" si="5259"/>
        <v>55974.4796688348</v>
      </c>
      <c r="AU756" s="25">
        <f ca="1">AP756*'Ejercicio 3 - TIR'!$D$5</f>
        <v>15586.9256111557</v>
      </c>
      <c r="AV756" s="25">
        <f ca="1">AQ756*'Ejercicio 3 - TIR'!$D$5</f>
        <v>13924.2794039179</v>
      </c>
      <c r="AW756" s="25">
        <f ca="1">AR756*'Ejercicio 3 - TIR'!$D$5</f>
        <v>19227.5832333328</v>
      </c>
      <c r="AX756" s="25">
        <f ca="1">AS756*'Ejercicio 3 - TIR'!$D$5</f>
        <v>29281.5519740738</v>
      </c>
      <c r="AY756" s="25">
        <f ca="1">AT756*'Ejercicio 3 - TIR'!$D$5</f>
        <v>27987.2398344174</v>
      </c>
      <c r="AZ756" s="25">
        <f ca="1" t="shared" ref="AZ756:BD756" si="5618">AJ756-AU756-AE756</f>
        <v>28565.5521465705</v>
      </c>
      <c r="BA756" s="25">
        <f ca="1" t="shared" si="5618"/>
        <v>26066.1024339862</v>
      </c>
      <c r="BB756" s="25">
        <f ca="1" t="shared" si="5618"/>
        <v>30347.6826257177</v>
      </c>
      <c r="BC756" s="25">
        <f ca="1" t="shared" si="5618"/>
        <v>38886.3208732053</v>
      </c>
      <c r="BD756" s="25">
        <f ca="1" t="shared" si="5618"/>
        <v>35706.4085736252</v>
      </c>
      <c r="BE756" s="25">
        <f ca="1" t="shared" ref="BE756:BI756" si="5619">AZ756/Z756</f>
        <v>24344.0286074079</v>
      </c>
      <c r="BF756" s="25">
        <f ca="1" t="shared" si="5619"/>
        <v>19294.1936172822</v>
      </c>
      <c r="BG756" s="25">
        <f ca="1" t="shared" si="5619"/>
        <v>19356.9497134092</v>
      </c>
      <c r="BH756" s="25">
        <f ca="1" t="shared" si="5619"/>
        <v>20581.879189076</v>
      </c>
      <c r="BI756" s="25">
        <f ca="1" t="shared" si="5619"/>
        <v>15595.9009425266</v>
      </c>
      <c r="BJ756" s="25">
        <f ca="1" t="shared" si="5262"/>
        <v>73006.4819934741</v>
      </c>
      <c r="BK756" s="25">
        <f ca="1" t="shared" si="5263"/>
        <v>42374.3576898192</v>
      </c>
      <c r="BL756" s="25">
        <f ca="1" t="shared" si="5264"/>
        <v>115380.839683293</v>
      </c>
      <c r="BM756" s="25">
        <f ca="1">BK756*'Ejercicio 3 - TIR'!$D$5</f>
        <v>21187.1788449096</v>
      </c>
      <c r="BN756" s="25">
        <f ca="1" t="shared" si="5265"/>
        <v>94193.6608383837</v>
      </c>
      <c r="BO756" s="25">
        <f ca="1" t="shared" si="5266"/>
        <v>41142.0543967699</v>
      </c>
      <c r="BP756" s="25">
        <f ca="1" t="shared" si="5267"/>
        <v>-124429.576201691</v>
      </c>
      <c r="BQ756" s="25">
        <f ca="1" t="shared" ref="BQ756:BT756" si="5620">BE756</f>
        <v>24344.0286074079</v>
      </c>
      <c r="BR756" s="25">
        <f ca="1" t="shared" si="5620"/>
        <v>19294.1936172822</v>
      </c>
      <c r="BS756" s="25">
        <f ca="1" t="shared" si="5620"/>
        <v>19356.9497134092</v>
      </c>
      <c r="BT756" s="25">
        <f ca="1" t="shared" si="5620"/>
        <v>20581.879189076</v>
      </c>
      <c r="BU756" s="25">
        <f ca="1" t="shared" si="5269"/>
        <v>56737.9553392964</v>
      </c>
      <c r="BV756" s="27">
        <f ca="1" t="shared" si="5270"/>
        <v>3.56604367829942</v>
      </c>
    </row>
    <row r="757" ht="15" customHeight="1" spans="1:74">
      <c r="A757" s="23">
        <v>756</v>
      </c>
      <c r="B757" s="24">
        <f ca="1" t="shared" ref="B757:F757" si="5621">RAND()</f>
        <v>0.56809790588271</v>
      </c>
      <c r="C757" s="25">
        <f ca="1">IF(B757&lt;=('Ejercicio 3 - TIR'!$D$13-'Ejercicio 3 - TIR'!$C$13)/('Ejercicio 3 - TIR'!$E$13-'Ejercicio 3 - TIR'!$C$13),'Ejercicio 3 - TIR'!$C$13+SQRT(('Ejercicio 3 - TIR'!$E$13-'Ejercicio 3 - TIR'!$C$13)*('Ejercicio 3 - TIR'!$D$13-'Ejercicio 3 - TIR'!$C$13)*B757),'Ejercicio 3 - TIR'!$E$13-SQRT(('Ejercicio 3 - TIR'!$E$13-'Ejercicio 3 - TIR'!$C$13)*('Ejercicio 3 - TIR'!$E$13-'Ejercicio 3 - TIR'!$D$13)*(1-B757)))</f>
        <v>77234.1810395332</v>
      </c>
      <c r="D757" s="24">
        <f ca="1" t="shared" si="5621"/>
        <v>0.589613980464292</v>
      </c>
      <c r="E757" s="25">
        <f ca="1">IF(D757&lt;=('Ejercicio 3 - TIR'!$D$14-'Ejercicio 3 - TIR'!$C$14)/('Ejercicio 3 - TIR'!$E$14-'Ejercicio 3 - TIR'!$C$14),'Ejercicio 3 - TIR'!$C$14+SQRT(('Ejercicio 3 - TIR'!$E$14-'Ejercicio 3 - TIR'!$C$14)*('Ejercicio 3 - TIR'!$D$14-'Ejercicio 3 - TIR'!$C$14)*D757),'Ejercicio 3 - TIR'!$E$14-SQRT(('Ejercicio 3 - TIR'!$E$14-'Ejercicio 3 - TIR'!$C$14)*('Ejercicio 3 - TIR'!$E$14-'Ejercicio 3 - TIR'!$D$14)*(1-D757)))</f>
        <v>32154.1155418681</v>
      </c>
      <c r="F757" s="24">
        <f ca="1" t="shared" si="5621"/>
        <v>0.859793217649009</v>
      </c>
      <c r="G757" s="25">
        <f ca="1">IF(F757&lt;=('Ejercicio 3 - TIR'!$D$18-'Ejercicio 3 - TIR'!$C$18)/('Ejercicio 3 - TIR'!$E$18-'Ejercicio 3 - TIR'!$C$18),'Ejercicio 3 - TIR'!$C$18+SQRT(('Ejercicio 3 - TIR'!$E$18-'Ejercicio 3 - TIR'!$C$18)*('Ejercicio 3 - TIR'!$D$18-'Ejercicio 3 - TIR'!$C$18)*F757),'Ejercicio 3 - TIR'!$E$18-SQRT(('Ejercicio 3 - TIR'!$E$18-'Ejercicio 3 - TIR'!$C$18)*('Ejercicio 3 - TIR'!$E$18-'Ejercicio 3 - TIR'!$D$18)*(1-F757)))</f>
        <v>41757.2374930741</v>
      </c>
      <c r="H757" s="24">
        <f ca="1" t="shared" ref="H757:L757" si="5622">RAND()</f>
        <v>0.989350871454177</v>
      </c>
      <c r="I757" s="25">
        <f ca="1">IF(H757&lt;=('Ejercicio 3 - TIR'!$D$18-'Ejercicio 3 - TIR'!$C$18)/('Ejercicio 3 - TIR'!$E$18-'Ejercicio 3 - TIR'!$C$18),'Ejercicio 3 - TIR'!$C$18+SQRT(('Ejercicio 3 - TIR'!$E$18-'Ejercicio 3 - TIR'!$C$18)*('Ejercicio 3 - TIR'!$D$18-'Ejercicio 3 - TIR'!$C$18)*H757),'Ejercicio 3 - TIR'!$E$18-SQRT(('Ejercicio 3 - TIR'!$E$18-'Ejercicio 3 - TIR'!$C$18)*('Ejercicio 3 - TIR'!$E$18-'Ejercicio 3 - TIR'!$D$18)*(1-H757)))</f>
        <v>44106.3084195671</v>
      </c>
      <c r="J757" s="24">
        <f ca="1" t="shared" si="5622"/>
        <v>0.415962808686236</v>
      </c>
      <c r="K757" s="25">
        <f ca="1">IF(J757&lt;=('Ejercicio 3 - TIR'!$D$18-'Ejercicio 3 - TIR'!$C$18)/('Ejercicio 3 - TIR'!$E$18-'Ejercicio 3 - TIR'!$C$18),'Ejercicio 3 - TIR'!$C$18+SQRT(('Ejercicio 3 - TIR'!$E$18-'Ejercicio 3 - TIR'!$C$18)*('Ejercicio 3 - TIR'!$D$18-'Ejercicio 3 - TIR'!$C$18)*J757),'Ejercicio 3 - TIR'!$E$18-SQRT(('Ejercicio 3 - TIR'!$E$18-'Ejercicio 3 - TIR'!$C$18)*('Ejercicio 3 - TIR'!$E$18-'Ejercicio 3 - TIR'!$D$18)*(1-J757)))</f>
        <v>37899.0139449766</v>
      </c>
      <c r="L757" s="24">
        <f ca="1" t="shared" si="5622"/>
        <v>0.0163800340444158</v>
      </c>
      <c r="M757" s="25">
        <f ca="1">IF(L757&lt;=('Ejercicio 3 - TIR'!$D$18-'Ejercicio 3 - TIR'!$C$18)/('Ejercicio 3 - TIR'!$E$18-'Ejercicio 3 - TIR'!$C$18),'Ejercicio 3 - TIR'!$C$18+SQRT(('Ejercicio 3 - TIR'!$E$18-'Ejercicio 3 - TIR'!$C$18)*('Ejercicio 3 - TIR'!$D$18-'Ejercicio 3 - TIR'!$C$18)*L757),'Ejercicio 3 - TIR'!$E$18-SQRT(('Ejercicio 3 - TIR'!$E$18-'Ejercicio 3 - TIR'!$C$18)*('Ejercicio 3 - TIR'!$E$18-'Ejercicio 3 - TIR'!$D$18)*(1-L757)))</f>
        <v>31567.4836862508</v>
      </c>
      <c r="N757" s="24">
        <f ca="1" t="shared" ref="N757:R757" si="5623">RAND()</f>
        <v>0.766546445623238</v>
      </c>
      <c r="O757" s="25">
        <f ca="1">IF(N757&lt;=('Ejercicio 3 - TIR'!$D$18-'Ejercicio 3 - TIR'!$C$18)/('Ejercicio 3 - TIR'!$E$18-'Ejercicio 3 - TIR'!$C$18),'Ejercicio 3 - TIR'!$C$18+SQRT(('Ejercicio 3 - TIR'!$E$18-'Ejercicio 3 - TIR'!$C$18)*('Ejercicio 3 - TIR'!$D$18-'Ejercicio 3 - TIR'!$C$18)*N757),'Ejercicio 3 - TIR'!$E$18-SQRT(('Ejercicio 3 - TIR'!$E$18-'Ejercicio 3 - TIR'!$C$18)*('Ejercicio 3 - TIR'!$E$18-'Ejercicio 3 - TIR'!$D$18)*(1-N757)))</f>
        <v>40815.6223188798</v>
      </c>
      <c r="P757" s="24">
        <f ca="1" t="shared" si="5623"/>
        <v>0.957044569616021</v>
      </c>
      <c r="Q757" s="26">
        <f ca="1">IF(P757&lt;=('Ejercicio 3 - TIR'!$D$22-'Ejercicio 3 - TIR'!$C$22)/('Ejercicio 3 - TIR'!$E$22-'Ejercicio 3 - TIR'!$C$22),'Ejercicio 3 - TIR'!$C$22+SQRT(('Ejercicio 3 - TIR'!$E$22-'Ejercicio 3 - TIR'!$C$22)*('Ejercicio 3 - TIR'!$D$22-'Ejercicio 3 - TIR'!$C$22)*P757),'Ejercicio 3 - TIR'!$E$22-SQRT(('Ejercicio 3 - TIR'!$E$22-'Ejercicio 3 - TIR'!$C$22)*('Ejercicio 3 - TIR'!$E$22-'Ejercicio 3 - TIR'!$D$22)*(1-P757)))</f>
        <v>0.171206833636786</v>
      </c>
      <c r="R757" s="24">
        <f ca="1" t="shared" si="5623"/>
        <v>0.594932306555042</v>
      </c>
      <c r="S757" s="26">
        <f ca="1">IF(R757&lt;=('Ejercicio 3 - TIR'!$D$23-'Ejercicio 3 - TIR'!$C$23)/('Ejercicio 3 - TIR'!$E$23-'Ejercicio 3 - TIR'!$C$23),'Ejercicio 3 - TIR'!$C$23+SQRT(('Ejercicio 3 - TIR'!$E$23-'Ejercicio 3 - TIR'!$C$23)*('Ejercicio 3 - TIR'!$D$23-'Ejercicio 3 - TIR'!$C$23)*R757),'Ejercicio 3 - TIR'!$E$23-SQRT(('Ejercicio 3 - TIR'!$E$23-'Ejercicio 3 - TIR'!$C$23)*('Ejercicio 3 - TIR'!$E$23-'Ejercicio 3 - TIR'!$D$23)*(1-R757)))</f>
        <v>0.152997743646115</v>
      </c>
      <c r="T757" s="24">
        <f ca="1" t="shared" ref="T757:X757" si="5624">RAND()</f>
        <v>0.437116633178461</v>
      </c>
      <c r="U757" s="26">
        <f ca="1">IF(T757&lt;=('Ejercicio 3 - TIR'!$D$24-'Ejercicio 3 - TIR'!$C$24)/('Ejercicio 3 - TIR'!$E$24-'Ejercicio 3 - TIR'!$C$24),'Ejercicio 3 - TIR'!$C$24+SQRT(('Ejercicio 3 - TIR'!$E$24-'Ejercicio 3 - TIR'!$C$24)*('Ejercicio 3 - TIR'!$D$24-'Ejercicio 3 - TIR'!$C$24)*T757),'Ejercicio 3 - TIR'!$E$24-SQRT(('Ejercicio 3 - TIR'!$E$24-'Ejercicio 3 - TIR'!$C$24)*('Ejercicio 3 - TIR'!$E$24-'Ejercicio 3 - TIR'!$D$24)*(1-T757)))</f>
        <v>0.180300208727245</v>
      </c>
      <c r="V757" s="24">
        <f ca="1" t="shared" si="5624"/>
        <v>0.64288703968376</v>
      </c>
      <c r="W757" s="26">
        <f ca="1">IF(V757&lt;=('Ejercicio 3 - TIR'!$D$25-'Ejercicio 3 - TIR'!$C$25)/('Ejercicio 3 - TIR'!$E$25-'Ejercicio 3 - TIR'!$C$25),'Ejercicio 3 - TIR'!$C$25+SQRT(('Ejercicio 3 - TIR'!$E$25-'Ejercicio 3 - TIR'!$C$25)*('Ejercicio 3 - TIR'!$D$25-'Ejercicio 3 - TIR'!$C$25)*V757),'Ejercicio 3 - TIR'!$E$25-SQRT(('Ejercicio 3 - TIR'!$E$25-'Ejercicio 3 - TIR'!$C$25)*('Ejercicio 3 - TIR'!$E$25-'Ejercicio 3 - TIR'!$D$25)*(1-V757)))</f>
        <v>0.214646140789062</v>
      </c>
      <c r="X757" s="24">
        <f ca="1" t="shared" si="5624"/>
        <v>0.182730051569814</v>
      </c>
      <c r="Y757" s="26">
        <f ca="1">IF(X757&lt;=('Ejercicio 3 - TIR'!$D$26-'Ejercicio 3 - TIR'!$C$26)/('Ejercicio 3 - TIR'!$E$26-'Ejercicio 3 - TIR'!$C$26),'Ejercicio 3 - TIR'!$C$26+SQRT(('Ejercicio 3 - TIR'!$E$26-'Ejercicio 3 - TIR'!$C$26)*('Ejercicio 3 - TIR'!$D$26-'Ejercicio 3 - TIR'!$C$26)*X757),'Ejercicio 3 - TIR'!$E$26-SQRT(('Ejercicio 3 - TIR'!$E$26-'Ejercicio 3 - TIR'!$C$26)*('Ejercicio 3 - TIR'!$E$26-'Ejercicio 3 - TIR'!$D$26)*(1-X757)))</f>
        <v>0.212211959374141</v>
      </c>
      <c r="Z757" s="24">
        <f ca="1" t="shared" si="5240"/>
        <v>1.17120683363679</v>
      </c>
      <c r="AA757" s="24">
        <f ca="1" t="shared" si="5241"/>
        <v>1.35039883652612</v>
      </c>
      <c r="AB757" s="24">
        <f ca="1" t="shared" si="5242"/>
        <v>1.59387602861681</v>
      </c>
      <c r="AC757" s="24">
        <f ca="1" t="shared" si="5243"/>
        <v>1.93599536705561</v>
      </c>
      <c r="AD757" s="24">
        <f ca="1" t="shared" si="5244"/>
        <v>2.34683673723774</v>
      </c>
      <c r="AE757" s="23">
        <f ca="1" t="shared" si="5245"/>
        <v>5505.0043103146</v>
      </c>
      <c r="AF757" s="23">
        <f ca="1" t="shared" si="5246"/>
        <v>6347.25754855487</v>
      </c>
      <c r="AG757" s="23">
        <f ca="1" t="shared" si="5247"/>
        <v>7491.66940940489</v>
      </c>
      <c r="AH757" s="23">
        <f ca="1" t="shared" si="5248"/>
        <v>9099.72733620112</v>
      </c>
      <c r="AI757" s="23">
        <f ca="1" t="shared" si="5249"/>
        <v>11030.7983039868</v>
      </c>
      <c r="AJ757" s="25">
        <f ca="1" t="shared" si="5250"/>
        <v>48906.3619056826</v>
      </c>
      <c r="AK757" s="25">
        <f ca="1" t="shared" si="5251"/>
        <v>59561.1075732458</v>
      </c>
      <c r="AL757" s="25">
        <f ca="1" t="shared" si="5252"/>
        <v>60406.3298351126</v>
      </c>
      <c r="AM757" s="25">
        <f ca="1" t="shared" si="5253"/>
        <v>61114.5021661851</v>
      </c>
      <c r="AN757" s="25">
        <f ca="1" t="shared" si="5254"/>
        <v>95787.6019111677</v>
      </c>
      <c r="AO757" s="25">
        <f ca="1">C757/'Ejercicio 3 - TIR'!$D$7</f>
        <v>15446.8362079066</v>
      </c>
      <c r="AP757" s="25">
        <f ca="1" t="shared" si="5255"/>
        <v>33459.525697776</v>
      </c>
      <c r="AQ757" s="25">
        <f ca="1" t="shared" si="5256"/>
        <v>44114.2713653392</v>
      </c>
      <c r="AR757" s="25">
        <f ca="1" t="shared" si="5257"/>
        <v>44959.493627206</v>
      </c>
      <c r="AS757" s="25">
        <f ca="1" t="shared" si="5258"/>
        <v>45667.6659582784</v>
      </c>
      <c r="AT757" s="25">
        <f ca="1" t="shared" si="5259"/>
        <v>80340.765703261</v>
      </c>
      <c r="AU757" s="25">
        <f ca="1">AP757*'Ejercicio 3 - TIR'!$D$5</f>
        <v>16729.762848888</v>
      </c>
      <c r="AV757" s="25">
        <f ca="1">AQ757*'Ejercicio 3 - TIR'!$D$5</f>
        <v>22057.1356826696</v>
      </c>
      <c r="AW757" s="25">
        <f ca="1">AR757*'Ejercicio 3 - TIR'!$D$5</f>
        <v>22479.746813603</v>
      </c>
      <c r="AX757" s="25">
        <f ca="1">AS757*'Ejercicio 3 - TIR'!$D$5</f>
        <v>22833.8329791392</v>
      </c>
      <c r="AY757" s="25">
        <f ca="1">AT757*'Ejercicio 3 - TIR'!$D$5</f>
        <v>40170.3828516305</v>
      </c>
      <c r="AZ757" s="25">
        <f ca="1" t="shared" ref="AZ757:BD757" si="5625">AJ757-AU757-AE757</f>
        <v>26671.59474648</v>
      </c>
      <c r="BA757" s="25">
        <f ca="1" t="shared" si="5625"/>
        <v>31156.7143420214</v>
      </c>
      <c r="BB757" s="25">
        <f ca="1" t="shared" si="5625"/>
        <v>30434.9136121047</v>
      </c>
      <c r="BC757" s="25">
        <f ca="1" t="shared" si="5625"/>
        <v>29180.9418508447</v>
      </c>
      <c r="BD757" s="25">
        <f ca="1" t="shared" si="5625"/>
        <v>44586.4207555504</v>
      </c>
      <c r="BE757" s="25">
        <f ca="1" t="shared" ref="BE757:BI757" si="5626">AZ757/Z757</f>
        <v>22772.7451552348</v>
      </c>
      <c r="BF757" s="25">
        <f ca="1" t="shared" si="5626"/>
        <v>23072.2313284655</v>
      </c>
      <c r="BG757" s="25">
        <f ca="1" t="shared" si="5626"/>
        <v>19094.9064203673</v>
      </c>
      <c r="BH757" s="25">
        <f ca="1" t="shared" si="5626"/>
        <v>15072.8366128402</v>
      </c>
      <c r="BI757" s="25">
        <f ca="1" t="shared" si="5626"/>
        <v>18998.5183238734</v>
      </c>
      <c r="BJ757" s="25">
        <f ca="1" t="shared" si="5262"/>
        <v>75460.459607043</v>
      </c>
      <c r="BK757" s="25">
        <f ca="1" t="shared" si="5263"/>
        <v>36251.2026868094</v>
      </c>
      <c r="BL757" s="25">
        <f ca="1" t="shared" si="5264"/>
        <v>111711.662293852</v>
      </c>
      <c r="BM757" s="25">
        <f ca="1">BK757*'Ejercicio 3 - TIR'!$D$5</f>
        <v>18125.6013434047</v>
      </c>
      <c r="BN757" s="25">
        <f ca="1" t="shared" si="5265"/>
        <v>93586.0609504477</v>
      </c>
      <c r="BO757" s="25">
        <f ca="1" t="shared" si="5266"/>
        <v>39877.5336458214</v>
      </c>
      <c r="BP757" s="25">
        <f ca="1" t="shared" si="5267"/>
        <v>-109388.296581401</v>
      </c>
      <c r="BQ757" s="25">
        <f ca="1" t="shared" ref="BQ757:BT757" si="5627">BE757</f>
        <v>22772.7451552348</v>
      </c>
      <c r="BR757" s="25">
        <f ca="1" t="shared" si="5627"/>
        <v>23072.2313284655</v>
      </c>
      <c r="BS757" s="25">
        <f ca="1" t="shared" si="5627"/>
        <v>19094.9064203673</v>
      </c>
      <c r="BT757" s="25">
        <f ca="1" t="shared" si="5627"/>
        <v>15072.8366128402</v>
      </c>
      <c r="BU757" s="25">
        <f ca="1" t="shared" si="5269"/>
        <v>58876.0519696947</v>
      </c>
      <c r="BV757" s="27">
        <f ca="1" t="shared" si="5270"/>
        <v>7.32884125327522</v>
      </c>
    </row>
    <row r="758" ht="15" customHeight="1" spans="1:74">
      <c r="A758" s="23">
        <v>757</v>
      </c>
      <c r="B758" s="24">
        <f ca="1" t="shared" ref="B758:F758" si="5628">RAND()</f>
        <v>0.150648350644865</v>
      </c>
      <c r="C758" s="25">
        <f ca="1">IF(B758&lt;=('Ejercicio 3 - TIR'!$D$13-'Ejercicio 3 - TIR'!$C$13)/('Ejercicio 3 - TIR'!$E$13-'Ejercicio 3 - TIR'!$C$13),'Ejercicio 3 - TIR'!$C$13+SQRT(('Ejercicio 3 - TIR'!$E$13-'Ejercicio 3 - TIR'!$C$13)*('Ejercicio 3 - TIR'!$D$13-'Ejercicio 3 - TIR'!$C$13)*B758),'Ejercicio 3 - TIR'!$E$13-SQRT(('Ejercicio 3 - TIR'!$E$13-'Ejercicio 3 - TIR'!$C$13)*('Ejercicio 3 - TIR'!$E$13-'Ejercicio 3 - TIR'!$D$13)*(1-B758)))</f>
        <v>67762.6889837186</v>
      </c>
      <c r="D758" s="24">
        <f ca="1" t="shared" si="5628"/>
        <v>0.694126373598307</v>
      </c>
      <c r="E758" s="25">
        <f ca="1">IF(D758&lt;=('Ejercicio 3 - TIR'!$D$14-'Ejercicio 3 - TIR'!$C$14)/('Ejercicio 3 - TIR'!$E$14-'Ejercicio 3 - TIR'!$C$14),'Ejercicio 3 - TIR'!$C$14+SQRT(('Ejercicio 3 - TIR'!$E$14-'Ejercicio 3 - TIR'!$C$14)*('Ejercicio 3 - TIR'!$D$14-'Ejercicio 3 - TIR'!$C$14)*D758),'Ejercicio 3 - TIR'!$E$14-SQRT(('Ejercicio 3 - TIR'!$E$14-'Ejercicio 3 - TIR'!$C$14)*('Ejercicio 3 - TIR'!$E$14-'Ejercicio 3 - TIR'!$D$14)*(1-D758)))</f>
        <v>33226.4452493352</v>
      </c>
      <c r="F758" s="24">
        <f ca="1" t="shared" si="5628"/>
        <v>0.942380216328006</v>
      </c>
      <c r="G758" s="25">
        <f ca="1">IF(F758&lt;=('Ejercicio 3 - TIR'!$D$18-'Ejercicio 3 - TIR'!$C$18)/('Ejercicio 3 - TIR'!$E$18-'Ejercicio 3 - TIR'!$C$18),'Ejercicio 3 - TIR'!$C$18+SQRT(('Ejercicio 3 - TIR'!$E$18-'Ejercicio 3 - TIR'!$C$18)*('Ejercicio 3 - TIR'!$D$18-'Ejercicio 3 - TIR'!$C$18)*F758),'Ejercicio 3 - TIR'!$E$18-SQRT(('Ejercicio 3 - TIR'!$E$18-'Ejercicio 3 - TIR'!$C$18)*('Ejercicio 3 - TIR'!$E$18-'Ejercicio 3 - TIR'!$D$18)*(1-F758)))</f>
        <v>42921.1821206754</v>
      </c>
      <c r="H758" s="24">
        <f ca="1" t="shared" ref="H758:L758" si="5629">RAND()</f>
        <v>0.649319502967235</v>
      </c>
      <c r="I758" s="25">
        <f ca="1">IF(H758&lt;=('Ejercicio 3 - TIR'!$D$18-'Ejercicio 3 - TIR'!$C$18)/('Ejercicio 3 - TIR'!$E$18-'Ejercicio 3 - TIR'!$C$18),'Ejercicio 3 - TIR'!$C$18+SQRT(('Ejercicio 3 - TIR'!$E$18-'Ejercicio 3 - TIR'!$C$18)*('Ejercicio 3 - TIR'!$D$18-'Ejercicio 3 - TIR'!$C$18)*H758),'Ejercicio 3 - TIR'!$E$18-SQRT(('Ejercicio 3 - TIR'!$E$18-'Ejercicio 3 - TIR'!$C$18)*('Ejercicio 3 - TIR'!$E$18-'Ejercicio 3 - TIR'!$D$18)*(1-H758)))</f>
        <v>39869.0387295362</v>
      </c>
      <c r="J758" s="24">
        <f ca="1" t="shared" si="5629"/>
        <v>0.718916086162452</v>
      </c>
      <c r="K758" s="25">
        <f ca="1">IF(J758&lt;=('Ejercicio 3 - TIR'!$D$18-'Ejercicio 3 - TIR'!$C$18)/('Ejercicio 3 - TIR'!$E$18-'Ejercicio 3 - TIR'!$C$18),'Ejercicio 3 - TIR'!$C$18+SQRT(('Ejercicio 3 - TIR'!$E$18-'Ejercicio 3 - TIR'!$C$18)*('Ejercicio 3 - TIR'!$D$18-'Ejercicio 3 - TIR'!$C$18)*J758),'Ejercicio 3 - TIR'!$E$18-SQRT(('Ejercicio 3 - TIR'!$E$18-'Ejercicio 3 - TIR'!$C$18)*('Ejercicio 3 - TIR'!$E$18-'Ejercicio 3 - TIR'!$D$18)*(1-J758)))</f>
        <v>40408.5630203806</v>
      </c>
      <c r="L758" s="24">
        <f ca="1" t="shared" si="5629"/>
        <v>0.650428464656073</v>
      </c>
      <c r="M758" s="25">
        <f ca="1">IF(L758&lt;=('Ejercicio 3 - TIR'!$D$18-'Ejercicio 3 - TIR'!$C$18)/('Ejercicio 3 - TIR'!$E$18-'Ejercicio 3 - TIR'!$C$18),'Ejercicio 3 - TIR'!$C$18+SQRT(('Ejercicio 3 - TIR'!$E$18-'Ejercicio 3 - TIR'!$C$18)*('Ejercicio 3 - TIR'!$D$18-'Ejercicio 3 - TIR'!$C$18)*L758),'Ejercicio 3 - TIR'!$E$18-SQRT(('Ejercicio 3 - TIR'!$E$18-'Ejercicio 3 - TIR'!$C$18)*('Ejercicio 3 - TIR'!$E$18-'Ejercicio 3 - TIR'!$D$18)*(1-L758)))</f>
        <v>39877.4627156174</v>
      </c>
      <c r="N758" s="24">
        <f ca="1" t="shared" ref="N758:R758" si="5630">RAND()</f>
        <v>0.703296549074047</v>
      </c>
      <c r="O758" s="25">
        <f ca="1">IF(N758&lt;=('Ejercicio 3 - TIR'!$D$18-'Ejercicio 3 - TIR'!$C$18)/('Ejercicio 3 - TIR'!$E$18-'Ejercicio 3 - TIR'!$C$18),'Ejercicio 3 - TIR'!$C$18+SQRT(('Ejercicio 3 - TIR'!$E$18-'Ejercicio 3 - TIR'!$C$18)*('Ejercicio 3 - TIR'!$D$18-'Ejercicio 3 - TIR'!$C$18)*N758),'Ejercicio 3 - TIR'!$E$18-SQRT(('Ejercicio 3 - TIR'!$E$18-'Ejercicio 3 - TIR'!$C$18)*('Ejercicio 3 - TIR'!$E$18-'Ejercicio 3 - TIR'!$D$18)*(1-N758)))</f>
        <v>40282.7170087595</v>
      </c>
      <c r="P758" s="24">
        <f ca="1" t="shared" si="5630"/>
        <v>0.654208963698077</v>
      </c>
      <c r="Q758" s="26">
        <f ca="1">IF(P758&lt;=('Ejercicio 3 - TIR'!$D$22-'Ejercicio 3 - TIR'!$C$22)/('Ejercicio 3 - TIR'!$E$22-'Ejercicio 3 - TIR'!$C$22),'Ejercicio 3 - TIR'!$C$22+SQRT(('Ejercicio 3 - TIR'!$E$22-'Ejercicio 3 - TIR'!$C$22)*('Ejercicio 3 - TIR'!$D$22-'Ejercicio 3 - TIR'!$C$22)*P758),'Ejercicio 3 - TIR'!$E$22-SQRT(('Ejercicio 3 - TIR'!$E$22-'Ejercicio 3 - TIR'!$C$22)*('Ejercicio 3 - TIR'!$E$22-'Ejercicio 3 - TIR'!$D$22)*(1-P758)))</f>
        <v>0.155051575894589</v>
      </c>
      <c r="R758" s="24">
        <f ca="1" t="shared" si="5630"/>
        <v>0.90632669623065</v>
      </c>
      <c r="S758" s="26">
        <f ca="1">IF(R758&lt;=('Ejercicio 3 - TIR'!$D$23-'Ejercicio 3 - TIR'!$C$23)/('Ejercicio 3 - TIR'!$E$23-'Ejercicio 3 - TIR'!$C$23),'Ejercicio 3 - TIR'!$C$23+SQRT(('Ejercicio 3 - TIR'!$E$23-'Ejercicio 3 - TIR'!$C$23)*('Ejercicio 3 - TIR'!$D$23-'Ejercicio 3 - TIR'!$C$23)*R758),'Ejercicio 3 - TIR'!$E$23-SQRT(('Ejercicio 3 - TIR'!$E$23-'Ejercicio 3 - TIR'!$C$23)*('Ejercicio 3 - TIR'!$E$23-'Ejercicio 3 - TIR'!$D$23)*(1-R758)))</f>
        <v>0.167014933701177</v>
      </c>
      <c r="T758" s="24">
        <f ca="1" t="shared" ref="T758:X758" si="5631">RAND()</f>
        <v>0.0782683974143628</v>
      </c>
      <c r="U758" s="26">
        <f ca="1">IF(T758&lt;=('Ejercicio 3 - TIR'!$D$24-'Ejercicio 3 - TIR'!$C$24)/('Ejercicio 3 - TIR'!$E$24-'Ejercicio 3 - TIR'!$C$24),'Ejercicio 3 - TIR'!$C$24+SQRT(('Ejercicio 3 - TIR'!$E$24-'Ejercicio 3 - TIR'!$C$24)*('Ejercicio 3 - TIR'!$D$24-'Ejercicio 3 - TIR'!$C$24)*T758),'Ejercicio 3 - TIR'!$E$24-SQRT(('Ejercicio 3 - TIR'!$E$24-'Ejercicio 3 - TIR'!$C$24)*('Ejercicio 3 - TIR'!$E$24-'Ejercicio 3 - TIR'!$D$24)*(1-T758)))</f>
        <v>0.162820438158275</v>
      </c>
      <c r="V758" s="24">
        <f ca="1" t="shared" si="5631"/>
        <v>0.025841838820293</v>
      </c>
      <c r="W758" s="26">
        <f ca="1">IF(V758&lt;=('Ejercicio 3 - TIR'!$D$25-'Ejercicio 3 - TIR'!$C$25)/('Ejercicio 3 - TIR'!$E$25-'Ejercicio 3 - TIR'!$C$25),'Ejercicio 3 - TIR'!$C$25+SQRT(('Ejercicio 3 - TIR'!$E$25-'Ejercicio 3 - TIR'!$C$25)*('Ejercicio 3 - TIR'!$D$25-'Ejercicio 3 - TIR'!$C$25)*V758),'Ejercicio 3 - TIR'!$E$25-SQRT(('Ejercicio 3 - TIR'!$E$25-'Ejercicio 3 - TIR'!$C$25)*('Ejercicio 3 - TIR'!$E$25-'Ejercicio 3 - TIR'!$D$25)*(1-V758)))</f>
        <v>0.186014862787164</v>
      </c>
      <c r="X758" s="24">
        <f ca="1" t="shared" si="5631"/>
        <v>0.460915172500579</v>
      </c>
      <c r="Y758" s="26">
        <f ca="1">IF(X758&lt;=('Ejercicio 3 - TIR'!$D$26-'Ejercicio 3 - TIR'!$C$26)/('Ejercicio 3 - TIR'!$E$26-'Ejercicio 3 - TIR'!$C$26),'Ejercicio 3 - TIR'!$C$26+SQRT(('Ejercicio 3 - TIR'!$E$26-'Ejercicio 3 - TIR'!$C$26)*('Ejercicio 3 - TIR'!$D$26-'Ejercicio 3 - TIR'!$C$26)*X758),'Ejercicio 3 - TIR'!$E$26-SQRT(('Ejercicio 3 - TIR'!$E$26-'Ejercicio 3 - TIR'!$C$26)*('Ejercicio 3 - TIR'!$E$26-'Ejercicio 3 - TIR'!$D$26)*(1-X758)))</f>
        <v>0.226045778028991</v>
      </c>
      <c r="Z758" s="24">
        <f ca="1" t="shared" si="5240"/>
        <v>1.15505157589459</v>
      </c>
      <c r="AA758" s="24">
        <f ca="1" t="shared" si="5241"/>
        <v>1.34796243826406</v>
      </c>
      <c r="AB758" s="24">
        <f ca="1" t="shared" si="5242"/>
        <v>1.56743827308312</v>
      </c>
      <c r="AC758" s="24">
        <f ca="1" t="shared" si="5243"/>
        <v>1.85900508837802</v>
      </c>
      <c r="AD758" s="24">
        <f ca="1" t="shared" si="5244"/>
        <v>2.27922533994028</v>
      </c>
      <c r="AE758" s="23">
        <f ca="1" t="shared" si="5245"/>
        <v>5151.81269728469</v>
      </c>
      <c r="AF758" s="23">
        <f ca="1" t="shared" si="5246"/>
        <v>6012.24235336258</v>
      </c>
      <c r="AG758" s="23">
        <f ca="1" t="shared" si="5247"/>
        <v>6991.15828765081</v>
      </c>
      <c r="AH758" s="23">
        <f ca="1" t="shared" si="5248"/>
        <v>8291.61763725152</v>
      </c>
      <c r="AI758" s="23">
        <f ca="1" t="shared" si="5249"/>
        <v>10165.9027971829</v>
      </c>
      <c r="AJ758" s="25">
        <f ca="1" t="shared" si="5250"/>
        <v>49576.1790477448</v>
      </c>
      <c r="AK758" s="25">
        <f ca="1" t="shared" si="5251"/>
        <v>53741.96665711</v>
      </c>
      <c r="AL758" s="25">
        <f ca="1" t="shared" si="5252"/>
        <v>63337.9282384357</v>
      </c>
      <c r="AM758" s="25">
        <f ca="1" t="shared" si="5253"/>
        <v>74132.4060999375</v>
      </c>
      <c r="AN758" s="25">
        <f ca="1" t="shared" si="5254"/>
        <v>91813.3893680082</v>
      </c>
      <c r="AO758" s="25">
        <f ca="1">C758/'Ejercicio 3 - TIR'!$D$7</f>
        <v>13552.5377967437</v>
      </c>
      <c r="AP758" s="25">
        <f ca="1" t="shared" si="5255"/>
        <v>36023.6412510011</v>
      </c>
      <c r="AQ758" s="25">
        <f ca="1" t="shared" si="5256"/>
        <v>40189.4288603663</v>
      </c>
      <c r="AR758" s="25">
        <f ca="1" t="shared" si="5257"/>
        <v>49785.390441692</v>
      </c>
      <c r="AS758" s="25">
        <f ca="1" t="shared" si="5258"/>
        <v>60579.8683031937</v>
      </c>
      <c r="AT758" s="25">
        <f ca="1" t="shared" si="5259"/>
        <v>78260.8515712645</v>
      </c>
      <c r="AU758" s="25">
        <f ca="1">AP758*'Ejercicio 3 - TIR'!$D$5</f>
        <v>18011.8206255005</v>
      </c>
      <c r="AV758" s="25">
        <f ca="1">AQ758*'Ejercicio 3 - TIR'!$D$5</f>
        <v>20094.7144301831</v>
      </c>
      <c r="AW758" s="25">
        <f ca="1">AR758*'Ejercicio 3 - TIR'!$D$5</f>
        <v>24892.695220846</v>
      </c>
      <c r="AX758" s="25">
        <f ca="1">AS758*'Ejercicio 3 - TIR'!$D$5</f>
        <v>30289.9341515969</v>
      </c>
      <c r="AY758" s="25">
        <f ca="1">AT758*'Ejercicio 3 - TIR'!$D$5</f>
        <v>39130.4257856323</v>
      </c>
      <c r="AZ758" s="25">
        <f ca="1" t="shared" ref="AZ758:BD758" si="5632">AJ758-AU758-AE758</f>
        <v>26412.5457249596</v>
      </c>
      <c r="BA758" s="25">
        <f ca="1" t="shared" si="5632"/>
        <v>27635.0098735643</v>
      </c>
      <c r="BB758" s="25">
        <f ca="1" t="shared" si="5632"/>
        <v>31454.0747299389</v>
      </c>
      <c r="BC758" s="25">
        <f ca="1" t="shared" si="5632"/>
        <v>35550.8543110891</v>
      </c>
      <c r="BD758" s="25">
        <f ca="1" t="shared" si="5632"/>
        <v>42517.060785193</v>
      </c>
      <c r="BE758" s="25">
        <f ca="1" t="shared" ref="BE758:BI758" si="5633">AZ758/Z758</f>
        <v>22866.9838439924</v>
      </c>
      <c r="BF758" s="25">
        <f ca="1" t="shared" si="5633"/>
        <v>20501.3204293387</v>
      </c>
      <c r="BG758" s="25">
        <f ca="1" t="shared" si="5633"/>
        <v>20067.1855919847</v>
      </c>
      <c r="BH758" s="25">
        <f ca="1" t="shared" si="5633"/>
        <v>19123.5917176037</v>
      </c>
      <c r="BI758" s="25">
        <f ca="1" t="shared" si="5633"/>
        <v>18654.1716784822</v>
      </c>
      <c r="BJ758" s="25">
        <f ca="1" t="shared" si="5262"/>
        <v>75730.5559684232</v>
      </c>
      <c r="BK758" s="25">
        <f ca="1" t="shared" si="5263"/>
        <v>30889.2875668368</v>
      </c>
      <c r="BL758" s="25">
        <f ca="1" t="shared" si="5264"/>
        <v>106619.84353526</v>
      </c>
      <c r="BM758" s="25">
        <f ca="1">BK758*'Ejercicio 3 - TIR'!$D$5</f>
        <v>15444.6437834184</v>
      </c>
      <c r="BN758" s="25">
        <f ca="1" t="shared" si="5265"/>
        <v>91175.1997518416</v>
      </c>
      <c r="BO758" s="25">
        <f ca="1" t="shared" si="5266"/>
        <v>40002.714147707</v>
      </c>
      <c r="BP758" s="25">
        <f ca="1" t="shared" si="5267"/>
        <v>-100989.134233054</v>
      </c>
      <c r="BQ758" s="25">
        <f ca="1" t="shared" ref="BQ758:BT758" si="5634">BE758</f>
        <v>22866.9838439924</v>
      </c>
      <c r="BR758" s="25">
        <f ca="1" t="shared" si="5634"/>
        <v>20501.3204293387</v>
      </c>
      <c r="BS758" s="25">
        <f ca="1" t="shared" si="5634"/>
        <v>20067.1855919847</v>
      </c>
      <c r="BT758" s="25">
        <f ca="1" t="shared" si="5634"/>
        <v>19123.5917176037</v>
      </c>
      <c r="BU758" s="25">
        <f ca="1" t="shared" si="5269"/>
        <v>58656.8858261892</v>
      </c>
      <c r="BV758" s="27">
        <f ca="1" t="shared" si="5270"/>
        <v>10.4327178149933</v>
      </c>
    </row>
    <row r="759" ht="15" customHeight="1" spans="1:74">
      <c r="A759" s="23">
        <v>758</v>
      </c>
      <c r="B759" s="24">
        <f ca="1" t="shared" ref="B759:F759" si="5635">RAND()</f>
        <v>0.734936826879192</v>
      </c>
      <c r="C759" s="25">
        <f ca="1">IF(B759&lt;=('Ejercicio 3 - TIR'!$D$13-'Ejercicio 3 - TIR'!$C$13)/('Ejercicio 3 - TIR'!$E$13-'Ejercicio 3 - TIR'!$C$13),'Ejercicio 3 - TIR'!$C$13+SQRT(('Ejercicio 3 - TIR'!$E$13-'Ejercicio 3 - TIR'!$C$13)*('Ejercicio 3 - TIR'!$D$13-'Ejercicio 3 - TIR'!$C$13)*B759),'Ejercicio 3 - TIR'!$E$13-SQRT(('Ejercicio 3 - TIR'!$E$13-'Ejercicio 3 - TIR'!$C$13)*('Ejercicio 3 - TIR'!$E$13-'Ejercicio 3 - TIR'!$D$13)*(1-B759)))</f>
        <v>82165.3200829124</v>
      </c>
      <c r="D759" s="24">
        <f ca="1" t="shared" si="5635"/>
        <v>0.282146483907173</v>
      </c>
      <c r="E759" s="25">
        <f ca="1">IF(D759&lt;=('Ejercicio 3 - TIR'!$D$14-'Ejercicio 3 - TIR'!$C$14)/('Ejercicio 3 - TIR'!$E$14-'Ejercicio 3 - TIR'!$C$14),'Ejercicio 3 - TIR'!$C$14+SQRT(('Ejercicio 3 - TIR'!$E$14-'Ejercicio 3 - TIR'!$C$14)*('Ejercicio 3 - TIR'!$D$14-'Ejercicio 3 - TIR'!$C$14)*D759),'Ejercicio 3 - TIR'!$E$14-SQRT(('Ejercicio 3 - TIR'!$E$14-'Ejercicio 3 - TIR'!$C$14)*('Ejercicio 3 - TIR'!$E$14-'Ejercicio 3 - TIR'!$D$14)*(1-D759)))</f>
        <v>29600.1072045158</v>
      </c>
      <c r="F759" s="24">
        <f ca="1" t="shared" si="5635"/>
        <v>0.6300814210903</v>
      </c>
      <c r="G759" s="25">
        <f ca="1">IF(F759&lt;=('Ejercicio 3 - TIR'!$D$18-'Ejercicio 3 - TIR'!$C$18)/('Ejercicio 3 - TIR'!$E$18-'Ejercicio 3 - TIR'!$C$18),'Ejercicio 3 - TIR'!$C$18+SQRT(('Ejercicio 3 - TIR'!$E$18-'Ejercicio 3 - TIR'!$C$18)*('Ejercicio 3 - TIR'!$D$18-'Ejercicio 3 - TIR'!$C$18)*F759),'Ejercicio 3 - TIR'!$E$18-SQRT(('Ejercicio 3 - TIR'!$E$18-'Ejercicio 3 - TIR'!$C$18)*('Ejercicio 3 - TIR'!$E$18-'Ejercicio 3 - TIR'!$D$18)*(1-F759)))</f>
        <v>39721.7392046663</v>
      </c>
      <c r="H759" s="24">
        <f ca="1" t="shared" ref="H759:L759" si="5636">RAND()</f>
        <v>0.577662888770439</v>
      </c>
      <c r="I759" s="25">
        <f ca="1">IF(H759&lt;=('Ejercicio 3 - TIR'!$D$18-'Ejercicio 3 - TIR'!$C$18)/('Ejercicio 3 - TIR'!$E$18-'Ejercicio 3 - TIR'!$C$18),'Ejercicio 3 - TIR'!$C$18+SQRT(('Ejercicio 3 - TIR'!$E$18-'Ejercicio 3 - TIR'!$C$18)*('Ejercicio 3 - TIR'!$D$18-'Ejercicio 3 - TIR'!$C$18)*H759),'Ejercicio 3 - TIR'!$E$18-SQRT(('Ejercicio 3 - TIR'!$E$18-'Ejercicio 3 - TIR'!$C$18)*('Ejercicio 3 - TIR'!$E$18-'Ejercicio 3 - TIR'!$D$18)*(1-H759)))</f>
        <v>39308.5677370671</v>
      </c>
      <c r="J759" s="24">
        <f ca="1" t="shared" si="5636"/>
        <v>0.715190085208332</v>
      </c>
      <c r="K759" s="25">
        <f ca="1">IF(J759&lt;=('Ejercicio 3 - TIR'!$D$18-'Ejercicio 3 - TIR'!$C$18)/('Ejercicio 3 - TIR'!$E$18-'Ejercicio 3 - TIR'!$C$18),'Ejercicio 3 - TIR'!$C$18+SQRT(('Ejercicio 3 - TIR'!$E$18-'Ejercicio 3 - TIR'!$C$18)*('Ejercicio 3 - TIR'!$D$18-'Ejercicio 3 - TIR'!$C$18)*J759),'Ejercicio 3 - TIR'!$E$18-SQRT(('Ejercicio 3 - TIR'!$E$18-'Ejercicio 3 - TIR'!$C$18)*('Ejercicio 3 - TIR'!$E$18-'Ejercicio 3 - TIR'!$D$18)*(1-J759)))</f>
        <v>40378.2315495716</v>
      </c>
      <c r="L759" s="24">
        <f ca="1" t="shared" si="5636"/>
        <v>0.336612538314995</v>
      </c>
      <c r="M759" s="25">
        <f ca="1">IF(L759&lt;=('Ejercicio 3 - TIR'!$D$18-'Ejercicio 3 - TIR'!$C$18)/('Ejercicio 3 - TIR'!$E$18-'Ejercicio 3 - TIR'!$C$18),'Ejercicio 3 - TIR'!$C$18+SQRT(('Ejercicio 3 - TIR'!$E$18-'Ejercicio 3 - TIR'!$C$18)*('Ejercicio 3 - TIR'!$D$18-'Ejercicio 3 - TIR'!$C$18)*L759),'Ejercicio 3 - TIR'!$E$18-SQRT(('Ejercicio 3 - TIR'!$E$18-'Ejercicio 3 - TIR'!$C$18)*('Ejercicio 3 - TIR'!$E$18-'Ejercicio 3 - TIR'!$D$18)*(1-L759)))</f>
        <v>37105.7639101823</v>
      </c>
      <c r="N759" s="24">
        <f ca="1" t="shared" ref="N759:R759" si="5637">RAND()</f>
        <v>0.485118699914792</v>
      </c>
      <c r="O759" s="25">
        <f ca="1">IF(N759&lt;=('Ejercicio 3 - TIR'!$D$18-'Ejercicio 3 - TIR'!$C$18)/('Ejercicio 3 - TIR'!$E$18-'Ejercicio 3 - TIR'!$C$18),'Ejercicio 3 - TIR'!$C$18+SQRT(('Ejercicio 3 - TIR'!$E$18-'Ejercicio 3 - TIR'!$C$18)*('Ejercicio 3 - TIR'!$D$18-'Ejercicio 3 - TIR'!$C$18)*N759),'Ejercicio 3 - TIR'!$E$18-SQRT(('Ejercicio 3 - TIR'!$E$18-'Ejercicio 3 - TIR'!$C$18)*('Ejercicio 3 - TIR'!$E$18-'Ejercicio 3 - TIR'!$D$18)*(1-N759)))</f>
        <v>38530.4047375971</v>
      </c>
      <c r="P759" s="24">
        <f ca="1" t="shared" si="5637"/>
        <v>0.662777899853425</v>
      </c>
      <c r="Q759" s="26">
        <f ca="1">IF(P759&lt;=('Ejercicio 3 - TIR'!$D$22-'Ejercicio 3 - TIR'!$C$22)/('Ejercicio 3 - TIR'!$E$22-'Ejercicio 3 - TIR'!$C$22),'Ejercicio 3 - TIR'!$C$22+SQRT(('Ejercicio 3 - TIR'!$E$22-'Ejercicio 3 - TIR'!$C$22)*('Ejercicio 3 - TIR'!$D$22-'Ejercicio 3 - TIR'!$C$22)*P759),'Ejercicio 3 - TIR'!$E$22-SQRT(('Ejercicio 3 - TIR'!$E$22-'Ejercicio 3 - TIR'!$C$22)*('Ejercicio 3 - TIR'!$E$22-'Ejercicio 3 - TIR'!$D$22)*(1-P759)))</f>
        <v>0.155362634469898</v>
      </c>
      <c r="R759" s="24">
        <f ca="1" t="shared" si="5637"/>
        <v>0.0281332072352953</v>
      </c>
      <c r="S759" s="26">
        <f ca="1">IF(R759&lt;=('Ejercicio 3 - TIR'!$D$23-'Ejercicio 3 - TIR'!$C$23)/('Ejercicio 3 - TIR'!$E$23-'Ejercicio 3 - TIR'!$C$23),'Ejercicio 3 - TIR'!$C$23+SQRT(('Ejercicio 3 - TIR'!$E$23-'Ejercicio 3 - TIR'!$C$23)*('Ejercicio 3 - TIR'!$D$23-'Ejercicio 3 - TIR'!$C$23)*R759),'Ejercicio 3 - TIR'!$E$23-SQRT(('Ejercicio 3 - TIR'!$E$23-'Ejercicio 3 - TIR'!$C$23)*('Ejercicio 3 - TIR'!$E$23-'Ejercicio 3 - TIR'!$D$23)*(1-R759)))</f>
        <v>0.127116162801927</v>
      </c>
      <c r="T759" s="24">
        <f ca="1" t="shared" ref="T759:X759" si="5638">RAND()</f>
        <v>0.508993352512921</v>
      </c>
      <c r="U759" s="26">
        <f ca="1">IF(T759&lt;=('Ejercicio 3 - TIR'!$D$24-'Ejercicio 3 - TIR'!$C$24)/('Ejercicio 3 - TIR'!$E$24-'Ejercicio 3 - TIR'!$C$24),'Ejercicio 3 - TIR'!$C$24+SQRT(('Ejercicio 3 - TIR'!$E$24-'Ejercicio 3 - TIR'!$C$24)*('Ejercicio 3 - TIR'!$D$24-'Ejercicio 3 - TIR'!$C$24)*T759),'Ejercicio 3 - TIR'!$E$24-SQRT(('Ejercicio 3 - TIR'!$E$24-'Ejercicio 3 - TIR'!$C$24)*('Ejercicio 3 - TIR'!$E$24-'Ejercicio 3 - TIR'!$D$24)*(1-T759)))</f>
        <v>0.182921453467486</v>
      </c>
      <c r="V759" s="24">
        <f ca="1" t="shared" si="5638"/>
        <v>0.909028438314445</v>
      </c>
      <c r="W759" s="26">
        <f ca="1">IF(V759&lt;=('Ejercicio 3 - TIR'!$D$25-'Ejercicio 3 - TIR'!$C$25)/('Ejercicio 3 - TIR'!$E$25-'Ejercicio 3 - TIR'!$C$25),'Ejercicio 3 - TIR'!$C$25+SQRT(('Ejercicio 3 - TIR'!$E$25-'Ejercicio 3 - TIR'!$C$25)*('Ejercicio 3 - TIR'!$D$25-'Ejercicio 3 - TIR'!$C$25)*V759),'Ejercicio 3 - TIR'!$E$25-SQRT(('Ejercicio 3 - TIR'!$E$25-'Ejercicio 3 - TIR'!$C$25)*('Ejercicio 3 - TIR'!$E$25-'Ejercicio 3 - TIR'!$D$25)*(1-V759)))</f>
        <v>0.232156220526485</v>
      </c>
      <c r="X759" s="24">
        <f ca="1" t="shared" si="5638"/>
        <v>0.686660534786359</v>
      </c>
      <c r="Y759" s="26">
        <f ca="1">IF(X759&lt;=('Ejercicio 3 - TIR'!$D$26-'Ejercicio 3 - TIR'!$C$26)/('Ejercicio 3 - TIR'!$E$26-'Ejercicio 3 - TIR'!$C$26),'Ejercicio 3 - TIR'!$C$26+SQRT(('Ejercicio 3 - TIR'!$E$26-'Ejercicio 3 - TIR'!$C$26)*('Ejercicio 3 - TIR'!$D$26-'Ejercicio 3 - TIR'!$C$26)*X759),'Ejercicio 3 - TIR'!$E$26-SQRT(('Ejercicio 3 - TIR'!$E$26-'Ejercicio 3 - TIR'!$C$26)*('Ejercicio 3 - TIR'!$E$26-'Ejercicio 3 - TIR'!$D$26)*(1-X759)))</f>
        <v>0.238865669907562</v>
      </c>
      <c r="Z759" s="24">
        <f ca="1" t="shared" si="5240"/>
        <v>1.1553626344699</v>
      </c>
      <c r="AA759" s="24">
        <f ca="1" t="shared" si="5241"/>
        <v>1.30222789920844</v>
      </c>
      <c r="AB759" s="24">
        <f ca="1" t="shared" si="5242"/>
        <v>1.54043331927756</v>
      </c>
      <c r="AC759" s="24">
        <f ca="1" t="shared" si="5243"/>
        <v>1.8980544966541</v>
      </c>
      <c r="AD759" s="24">
        <f ca="1" t="shared" si="5244"/>
        <v>2.35143455551844</v>
      </c>
      <c r="AE759" s="23">
        <f ca="1" t="shared" si="5245"/>
        <v>4598.75063588499</v>
      </c>
      <c r="AF759" s="23">
        <f ca="1" t="shared" si="5246"/>
        <v>5183.32617040161</v>
      </c>
      <c r="AG759" s="23">
        <f ca="1" t="shared" si="5247"/>
        <v>6131.46772728753</v>
      </c>
      <c r="AH759" s="23">
        <f ca="1" t="shared" si="5248"/>
        <v>7554.92610113472</v>
      </c>
      <c r="AI759" s="23">
        <f ca="1" t="shared" si="5249"/>
        <v>9359.5385853844</v>
      </c>
      <c r="AJ759" s="25">
        <f ca="1" t="shared" si="5250"/>
        <v>45893.0132532295</v>
      </c>
      <c r="AK759" s="25">
        <f ca="1" t="shared" si="5251"/>
        <v>51188.7135851334</v>
      </c>
      <c r="AL759" s="25">
        <f ca="1" t="shared" si="5252"/>
        <v>62199.9732524643</v>
      </c>
      <c r="AM759" s="25">
        <f ca="1" t="shared" si="5253"/>
        <v>70428.7620415069</v>
      </c>
      <c r="AN759" s="25">
        <f ca="1" t="shared" si="5254"/>
        <v>90601.7251380973</v>
      </c>
      <c r="AO759" s="25">
        <f ca="1">C759/'Ejercicio 3 - TIR'!$D$7</f>
        <v>16433.0640165825</v>
      </c>
      <c r="AP759" s="25">
        <f ca="1" t="shared" si="5255"/>
        <v>29459.949236647</v>
      </c>
      <c r="AQ759" s="25">
        <f ca="1" t="shared" si="5256"/>
        <v>34755.6495685509</v>
      </c>
      <c r="AR759" s="25">
        <f ca="1" t="shared" si="5257"/>
        <v>45766.9092358818</v>
      </c>
      <c r="AS759" s="25">
        <f ca="1" t="shared" si="5258"/>
        <v>53995.6980249245</v>
      </c>
      <c r="AT759" s="25">
        <f ca="1" t="shared" si="5259"/>
        <v>74168.6611215148</v>
      </c>
      <c r="AU759" s="25">
        <f ca="1">AP759*'Ejercicio 3 - TIR'!$D$5</f>
        <v>14729.9746183235</v>
      </c>
      <c r="AV759" s="25">
        <f ca="1">AQ759*'Ejercicio 3 - TIR'!$D$5</f>
        <v>17377.8247842755</v>
      </c>
      <c r="AW759" s="25">
        <f ca="1">AR759*'Ejercicio 3 - TIR'!$D$5</f>
        <v>22883.4546179409</v>
      </c>
      <c r="AX759" s="25">
        <f ca="1">AS759*'Ejercicio 3 - TIR'!$D$5</f>
        <v>26997.8490124622</v>
      </c>
      <c r="AY759" s="25">
        <f ca="1">AT759*'Ejercicio 3 - TIR'!$D$5</f>
        <v>37084.3305607574</v>
      </c>
      <c r="AZ759" s="25">
        <f ca="1" t="shared" ref="AZ759:BD759" si="5639">AJ759-AU759-AE759</f>
        <v>26564.287999021</v>
      </c>
      <c r="BA759" s="25">
        <f ca="1" t="shared" si="5639"/>
        <v>28627.5626304563</v>
      </c>
      <c r="BB759" s="25">
        <f ca="1" t="shared" si="5639"/>
        <v>33185.0509072359</v>
      </c>
      <c r="BC759" s="25">
        <f ca="1" t="shared" si="5639"/>
        <v>35875.98692791</v>
      </c>
      <c r="BD759" s="25">
        <f ca="1" t="shared" si="5639"/>
        <v>44157.8559919555</v>
      </c>
      <c r="BE759" s="25">
        <f ca="1" t="shared" ref="BE759:BI759" si="5640">AZ759/Z759</f>
        <v>22992.1647164997</v>
      </c>
      <c r="BF759" s="25">
        <f ca="1" t="shared" si="5640"/>
        <v>21983.5273440675</v>
      </c>
      <c r="BG759" s="25">
        <f ca="1" t="shared" si="5640"/>
        <v>21542.6727609341</v>
      </c>
      <c r="BH759" s="25">
        <f ca="1" t="shared" si="5640"/>
        <v>18901.4525089519</v>
      </c>
      <c r="BI759" s="25">
        <f ca="1" t="shared" si="5640"/>
        <v>18779.1133239596</v>
      </c>
      <c r="BJ759" s="25">
        <f ca="1" t="shared" si="5262"/>
        <v>69602.7149277488</v>
      </c>
      <c r="BK759" s="25">
        <f ca="1" t="shared" si="5263"/>
        <v>38641.2745816387</v>
      </c>
      <c r="BL759" s="25">
        <f ca="1" t="shared" si="5264"/>
        <v>108243.989509387</v>
      </c>
      <c r="BM759" s="25">
        <f ca="1">BK759*'Ejercicio 3 - TIR'!$D$5</f>
        <v>19320.6372908194</v>
      </c>
      <c r="BN759" s="25">
        <f ca="1" t="shared" si="5265"/>
        <v>88923.3522185682</v>
      </c>
      <c r="BO759" s="25">
        <f ca="1" t="shared" si="5266"/>
        <v>37816.639212807</v>
      </c>
      <c r="BP759" s="25">
        <f ca="1" t="shared" si="5267"/>
        <v>-111765.427287428</v>
      </c>
      <c r="BQ759" s="25">
        <f ca="1" t="shared" ref="BQ759:BT759" si="5641">BE759</f>
        <v>22992.1647164997</v>
      </c>
      <c r="BR759" s="25">
        <f ca="1" t="shared" si="5641"/>
        <v>21983.5273440675</v>
      </c>
      <c r="BS759" s="25">
        <f ca="1" t="shared" si="5641"/>
        <v>21542.6727609341</v>
      </c>
      <c r="BT759" s="25">
        <f ca="1" t="shared" si="5641"/>
        <v>18901.4525089519</v>
      </c>
      <c r="BU759" s="25">
        <f ca="1" t="shared" si="5269"/>
        <v>56595.7525367667</v>
      </c>
      <c r="BV759" s="27">
        <f ca="1" t="shared" si="5270"/>
        <v>7.37156061438906</v>
      </c>
    </row>
    <row r="760" ht="15" customHeight="1" spans="1:74">
      <c r="A760" s="23">
        <v>759</v>
      </c>
      <c r="B760" s="24">
        <f ca="1" t="shared" ref="B760:F760" si="5642">RAND()</f>
        <v>0.514032317181</v>
      </c>
      <c r="C760" s="25">
        <f ca="1">IF(B760&lt;=('Ejercicio 3 - TIR'!$D$13-'Ejercicio 3 - TIR'!$C$13)/('Ejercicio 3 - TIR'!$E$13-'Ejercicio 3 - TIR'!$C$13),'Ejercicio 3 - TIR'!$C$13+SQRT(('Ejercicio 3 - TIR'!$E$13-'Ejercicio 3 - TIR'!$C$13)*('Ejercicio 3 - TIR'!$D$13-'Ejercicio 3 - TIR'!$C$13)*B760),'Ejercicio 3 - TIR'!$E$13-SQRT(('Ejercicio 3 - TIR'!$E$13-'Ejercicio 3 - TIR'!$C$13)*('Ejercicio 3 - TIR'!$E$13-'Ejercicio 3 - TIR'!$D$13)*(1-B760)))</f>
        <v>75851.2687831679</v>
      </c>
      <c r="D760" s="24">
        <f ca="1" t="shared" si="5642"/>
        <v>0.740257809107977</v>
      </c>
      <c r="E760" s="25">
        <f ca="1">IF(D760&lt;=('Ejercicio 3 - TIR'!$D$14-'Ejercicio 3 - TIR'!$C$14)/('Ejercicio 3 - TIR'!$E$14-'Ejercicio 3 - TIR'!$C$14),'Ejercicio 3 - TIR'!$C$14+SQRT(('Ejercicio 3 - TIR'!$E$14-'Ejercicio 3 - TIR'!$C$14)*('Ejercicio 3 - TIR'!$D$14-'Ejercicio 3 - TIR'!$C$14)*D760),'Ejercicio 3 - TIR'!$E$14-SQRT(('Ejercicio 3 - TIR'!$E$14-'Ejercicio 3 - TIR'!$C$14)*('Ejercicio 3 - TIR'!$E$14-'Ejercicio 3 - TIR'!$D$14)*(1-D760)))</f>
        <v>33758.0989567438</v>
      </c>
      <c r="F760" s="24">
        <f ca="1" t="shared" si="5642"/>
        <v>0.013226136432571</v>
      </c>
      <c r="G760" s="25">
        <f ca="1">IF(F760&lt;=('Ejercicio 3 - TIR'!$D$18-'Ejercicio 3 - TIR'!$C$18)/('Ejercicio 3 - TIR'!$E$18-'Ejercicio 3 - TIR'!$C$18),'Ejercicio 3 - TIR'!$C$18+SQRT(('Ejercicio 3 - TIR'!$E$18-'Ejercicio 3 - TIR'!$C$18)*('Ejercicio 3 - TIR'!$D$18-'Ejercicio 3 - TIR'!$C$18)*F760),'Ejercicio 3 - TIR'!$E$18-SQRT(('Ejercicio 3 - TIR'!$E$18-'Ejercicio 3 - TIR'!$C$18)*('Ejercicio 3 - TIR'!$E$18-'Ejercicio 3 - TIR'!$D$18)*(1-F760)))</f>
        <v>31408.5171155814</v>
      </c>
      <c r="H760" s="24">
        <f ca="1" t="shared" ref="H760:L760" si="5643">RAND()</f>
        <v>0.620618926397821</v>
      </c>
      <c r="I760" s="25">
        <f ca="1">IF(H760&lt;=('Ejercicio 3 - TIR'!$D$18-'Ejercicio 3 - TIR'!$C$18)/('Ejercicio 3 - TIR'!$E$18-'Ejercicio 3 - TIR'!$C$18),'Ejercicio 3 - TIR'!$C$18+SQRT(('Ejercicio 3 - TIR'!$E$18-'Ejercicio 3 - TIR'!$C$18)*('Ejercicio 3 - TIR'!$D$18-'Ejercicio 3 - TIR'!$C$18)*H760),'Ejercicio 3 - TIR'!$E$18-SQRT(('Ejercicio 3 - TIR'!$E$18-'Ejercicio 3 - TIR'!$C$18)*('Ejercicio 3 - TIR'!$E$18-'Ejercicio 3 - TIR'!$D$18)*(1-H760)))</f>
        <v>39648.4630361355</v>
      </c>
      <c r="J760" s="24">
        <f ca="1" t="shared" si="5643"/>
        <v>0.100819296986415</v>
      </c>
      <c r="K760" s="25">
        <f ca="1">IF(J760&lt;=('Ejercicio 3 - TIR'!$D$18-'Ejercicio 3 - TIR'!$C$18)/('Ejercicio 3 - TIR'!$E$18-'Ejercicio 3 - TIR'!$C$18),'Ejercicio 3 - TIR'!$C$18+SQRT(('Ejercicio 3 - TIR'!$E$18-'Ejercicio 3 - TIR'!$C$18)*('Ejercicio 3 - TIR'!$D$18-'Ejercicio 3 - TIR'!$C$18)*J760),'Ejercicio 3 - TIR'!$E$18-SQRT(('Ejercicio 3 - TIR'!$E$18-'Ejercicio 3 - TIR'!$C$18)*('Ejercicio 3 - TIR'!$E$18-'Ejercicio 3 - TIR'!$D$18)*(1-J760)))</f>
        <v>33888.8165999391</v>
      </c>
      <c r="L760" s="24">
        <f ca="1" t="shared" si="5643"/>
        <v>0.40986718181484</v>
      </c>
      <c r="M760" s="25">
        <f ca="1">IF(L760&lt;=('Ejercicio 3 - TIR'!$D$18-'Ejercicio 3 - TIR'!$C$18)/('Ejercicio 3 - TIR'!$E$18-'Ejercicio 3 - TIR'!$C$18),'Ejercicio 3 - TIR'!$C$18+SQRT(('Ejercicio 3 - TIR'!$E$18-'Ejercicio 3 - TIR'!$C$18)*('Ejercicio 3 - TIR'!$D$18-'Ejercicio 3 - TIR'!$C$18)*L760),'Ejercicio 3 - TIR'!$E$18-SQRT(('Ejercicio 3 - TIR'!$E$18-'Ejercicio 3 - TIR'!$C$18)*('Ejercicio 3 - TIR'!$E$18-'Ejercicio 3 - TIR'!$D$18)*(1-L760)))</f>
        <v>37840.923241062</v>
      </c>
      <c r="N760" s="24">
        <f ca="1" t="shared" ref="N760:R760" si="5644">RAND()</f>
        <v>0.361609737200669</v>
      </c>
      <c r="O760" s="25">
        <f ca="1">IF(N760&lt;=('Ejercicio 3 - TIR'!$D$18-'Ejercicio 3 - TIR'!$C$18)/('Ejercicio 3 - TIR'!$E$18-'Ejercicio 3 - TIR'!$C$18),'Ejercicio 3 - TIR'!$C$18+SQRT(('Ejercicio 3 - TIR'!$E$18-'Ejercicio 3 - TIR'!$C$18)*('Ejercicio 3 - TIR'!$D$18-'Ejercicio 3 - TIR'!$C$18)*N760),'Ejercicio 3 - TIR'!$E$18-SQRT(('Ejercicio 3 - TIR'!$E$18-'Ejercicio 3 - TIR'!$C$18)*('Ejercicio 3 - TIR'!$E$18-'Ejercicio 3 - TIR'!$D$18)*(1-N760)))</f>
        <v>37364.8802149187</v>
      </c>
      <c r="P760" s="24">
        <f ca="1" t="shared" si="5644"/>
        <v>0.589472356362407</v>
      </c>
      <c r="Q760" s="26">
        <f ca="1">IF(P760&lt;=('Ejercicio 3 - TIR'!$D$22-'Ejercicio 3 - TIR'!$C$22)/('Ejercicio 3 - TIR'!$E$22-'Ejercicio 3 - TIR'!$C$22),'Ejercicio 3 - TIR'!$C$22+SQRT(('Ejercicio 3 - TIR'!$E$22-'Ejercicio 3 - TIR'!$C$22)*('Ejercicio 3 - TIR'!$D$22-'Ejercicio 3 - TIR'!$C$22)*P760),'Ejercicio 3 - TIR'!$E$22-SQRT(('Ejercicio 3 - TIR'!$E$22-'Ejercicio 3 - TIR'!$C$22)*('Ejercicio 3 - TIR'!$E$22-'Ejercicio 3 - TIR'!$D$22)*(1-P760)))</f>
        <v>0.15281636965842</v>
      </c>
      <c r="R760" s="24">
        <f ca="1" t="shared" si="5644"/>
        <v>0.122127966231828</v>
      </c>
      <c r="S760" s="26">
        <f ca="1">IF(R760&lt;=('Ejercicio 3 - TIR'!$D$23-'Ejercicio 3 - TIR'!$C$23)/('Ejercicio 3 - TIR'!$E$23-'Ejercicio 3 - TIR'!$C$23),'Ejercicio 3 - TIR'!$C$23+SQRT(('Ejercicio 3 - TIR'!$E$23-'Ejercicio 3 - TIR'!$C$23)*('Ejercicio 3 - TIR'!$D$23-'Ejercicio 3 - TIR'!$C$23)*R760),'Ejercicio 3 - TIR'!$E$23-SQRT(('Ejercicio 3 - TIR'!$E$23-'Ejercicio 3 - TIR'!$C$23)*('Ejercicio 3 - TIR'!$E$23-'Ejercicio 3 - TIR'!$D$23)*(1-R760)))</f>
        <v>0.134826676607294</v>
      </c>
      <c r="T760" s="24">
        <f ca="1" t="shared" ref="T760:X760" si="5645">RAND()</f>
        <v>0.290466631037672</v>
      </c>
      <c r="U760" s="26">
        <f ca="1">IF(T760&lt;=('Ejercicio 3 - TIR'!$D$24-'Ejercicio 3 - TIR'!$C$24)/('Ejercicio 3 - TIR'!$E$24-'Ejercicio 3 - TIR'!$C$24),'Ejercicio 3 - TIR'!$C$24+SQRT(('Ejercicio 3 - TIR'!$E$24-'Ejercicio 3 - TIR'!$C$24)*('Ejercicio 3 - TIR'!$D$24-'Ejercicio 3 - TIR'!$C$24)*T760),'Ejercicio 3 - TIR'!$E$24-SQRT(('Ejercicio 3 - TIR'!$E$24-'Ejercicio 3 - TIR'!$C$24)*('Ejercicio 3 - TIR'!$E$24-'Ejercicio 3 - TIR'!$D$24)*(1-T760)))</f>
        <v>0.174697771664244</v>
      </c>
      <c r="V760" s="24">
        <f ca="1" t="shared" si="5645"/>
        <v>0.186477506908985</v>
      </c>
      <c r="W760" s="26">
        <f ca="1">IF(V760&lt;=('Ejercicio 3 - TIR'!$D$25-'Ejercicio 3 - TIR'!$C$25)/('Ejercicio 3 - TIR'!$E$25-'Ejercicio 3 - TIR'!$C$25),'Ejercicio 3 - TIR'!$C$25+SQRT(('Ejercicio 3 - TIR'!$E$25-'Ejercicio 3 - TIR'!$C$25)*('Ejercicio 3 - TIR'!$D$25-'Ejercicio 3 - TIR'!$C$25)*V760),'Ejercicio 3 - TIR'!$E$25-SQRT(('Ejercicio 3 - TIR'!$E$25-'Ejercicio 3 - TIR'!$C$25)*('Ejercicio 3 - TIR'!$E$25-'Ejercicio 3 - TIR'!$D$25)*(1-V760)))</f>
        <v>0.196157614603418</v>
      </c>
      <c r="X760" s="24">
        <f ca="1" t="shared" si="5645"/>
        <v>0.357012449831303</v>
      </c>
      <c r="Y760" s="26">
        <f ca="1">IF(X760&lt;=('Ejercicio 3 - TIR'!$D$26-'Ejercicio 3 - TIR'!$C$26)/('Ejercicio 3 - TIR'!$E$26-'Ejercicio 3 - TIR'!$C$26),'Ejercicio 3 - TIR'!$C$26+SQRT(('Ejercicio 3 - TIR'!$E$26-'Ejercicio 3 - TIR'!$C$26)*('Ejercicio 3 - TIR'!$D$26-'Ejercicio 3 - TIR'!$C$26)*X760),'Ejercicio 3 - TIR'!$E$26-SQRT(('Ejercicio 3 - TIR'!$E$26-'Ejercicio 3 - TIR'!$C$26)*('Ejercicio 3 - TIR'!$E$26-'Ejercicio 3 - TIR'!$D$26)*(1-X760)))</f>
        <v>0.221075193925555</v>
      </c>
      <c r="Z760" s="24">
        <f ca="1" t="shared" si="5240"/>
        <v>1.15281636965842</v>
      </c>
      <c r="AA760" s="24">
        <f ca="1" t="shared" si="5241"/>
        <v>1.30824676951795</v>
      </c>
      <c r="AB760" s="24">
        <f ca="1" t="shared" si="5242"/>
        <v>1.53679456493968</v>
      </c>
      <c r="AC760" s="24">
        <f ca="1" t="shared" si="5243"/>
        <v>1.83824852093375</v>
      </c>
      <c r="AD760" s="24">
        <f ca="1" t="shared" si="5244"/>
        <v>2.24463966918254</v>
      </c>
      <c r="AE760" s="23">
        <f ca="1" t="shared" si="5245"/>
        <v>5158.79012913928</v>
      </c>
      <c r="AF760" s="23">
        <f ca="1" t="shared" si="5246"/>
        <v>5854.33265756564</v>
      </c>
      <c r="AG760" s="23">
        <f ca="1" t="shared" si="5247"/>
        <v>6877.07152742357</v>
      </c>
      <c r="AH760" s="23">
        <f ca="1" t="shared" si="5248"/>
        <v>8226.06147370006</v>
      </c>
      <c r="AI760" s="23">
        <f ca="1" t="shared" si="5249"/>
        <v>10044.6396092418</v>
      </c>
      <c r="AJ760" s="25">
        <f ca="1" t="shared" si="5250"/>
        <v>36208.2526775389</v>
      </c>
      <c r="AK760" s="25">
        <f ca="1" t="shared" si="5251"/>
        <v>51869.9736833762</v>
      </c>
      <c r="AL760" s="25">
        <f ca="1" t="shared" si="5252"/>
        <v>52080.1491630242</v>
      </c>
      <c r="AM760" s="25">
        <f ca="1" t="shared" si="5253"/>
        <v>69561.0211786497</v>
      </c>
      <c r="AN760" s="25">
        <f ca="1" t="shared" si="5254"/>
        <v>83870.6923646603</v>
      </c>
      <c r="AO760" s="25">
        <f ca="1">C760/'Ejercicio 3 - TIR'!$D$7</f>
        <v>15170.2537566336</v>
      </c>
      <c r="AP760" s="25">
        <f ca="1" t="shared" si="5255"/>
        <v>21037.9989209053</v>
      </c>
      <c r="AQ760" s="25">
        <f ca="1" t="shared" si="5256"/>
        <v>36699.7199267426</v>
      </c>
      <c r="AR760" s="25">
        <f ca="1" t="shared" si="5257"/>
        <v>36909.8954063906</v>
      </c>
      <c r="AS760" s="25">
        <f ca="1" t="shared" si="5258"/>
        <v>54390.7674220161</v>
      </c>
      <c r="AT760" s="25">
        <f ca="1" t="shared" si="5259"/>
        <v>68700.4386080267</v>
      </c>
      <c r="AU760" s="25">
        <f ca="1">AP760*'Ejercicio 3 - TIR'!$D$5</f>
        <v>10518.9994604526</v>
      </c>
      <c r="AV760" s="25">
        <f ca="1">AQ760*'Ejercicio 3 - TIR'!$D$5</f>
        <v>18349.8599633713</v>
      </c>
      <c r="AW760" s="25">
        <f ca="1">AR760*'Ejercicio 3 - TIR'!$D$5</f>
        <v>18454.9477031953</v>
      </c>
      <c r="AX760" s="25">
        <f ca="1">AS760*'Ejercicio 3 - TIR'!$D$5</f>
        <v>27195.383711008</v>
      </c>
      <c r="AY760" s="25">
        <f ca="1">AT760*'Ejercicio 3 - TIR'!$D$5</f>
        <v>34350.2193040133</v>
      </c>
      <c r="AZ760" s="25">
        <f ca="1" t="shared" ref="AZ760:BD760" si="5646">AJ760-AU760-AE760</f>
        <v>20530.4630879469</v>
      </c>
      <c r="BA760" s="25">
        <f ca="1" t="shared" si="5646"/>
        <v>27665.7810624392</v>
      </c>
      <c r="BB760" s="25">
        <f ca="1" t="shared" si="5646"/>
        <v>26748.1299324053</v>
      </c>
      <c r="BC760" s="25">
        <f ca="1" t="shared" si="5646"/>
        <v>34139.5759939416</v>
      </c>
      <c r="BD760" s="25">
        <f ca="1" t="shared" si="5646"/>
        <v>39475.8334514051</v>
      </c>
      <c r="BE760" s="25">
        <f ca="1" t="shared" ref="BE760:BI760" si="5647">AZ760/Z760</f>
        <v>17808.9621454891</v>
      </c>
      <c r="BF760" s="25">
        <f ca="1" t="shared" si="5647"/>
        <v>21147.2190927964</v>
      </c>
      <c r="BG760" s="25">
        <f ca="1" t="shared" si="5647"/>
        <v>17405.1434997463</v>
      </c>
      <c r="BH760" s="25">
        <f ca="1" t="shared" si="5647"/>
        <v>18571.795709429</v>
      </c>
      <c r="BI760" s="25">
        <f ca="1" t="shared" si="5647"/>
        <v>17586.7129113786</v>
      </c>
      <c r="BJ760" s="25">
        <f ca="1" t="shared" si="5262"/>
        <v>75774.7680744967</v>
      </c>
      <c r="BK760" s="25">
        <f ca="1" t="shared" si="5263"/>
        <v>34051.7533737052</v>
      </c>
      <c r="BL760" s="25">
        <f ca="1" t="shared" si="5264"/>
        <v>109826.521448202</v>
      </c>
      <c r="BM760" s="25">
        <f ca="1">BK760*'Ejercicio 3 - TIR'!$D$5</f>
        <v>17025.8766868526</v>
      </c>
      <c r="BN760" s="25">
        <f ca="1" t="shared" si="5265"/>
        <v>92800.6447613493</v>
      </c>
      <c r="BO760" s="25">
        <f ca="1" t="shared" si="5266"/>
        <v>41343.2258350605</v>
      </c>
      <c r="BP760" s="25">
        <f ca="1" t="shared" si="5267"/>
        <v>-109609.367739912</v>
      </c>
      <c r="BQ760" s="25">
        <f ca="1" t="shared" ref="BQ760:BT760" si="5648">BE760</f>
        <v>17808.9621454891</v>
      </c>
      <c r="BR760" s="25">
        <f ca="1" t="shared" si="5648"/>
        <v>21147.2190927964</v>
      </c>
      <c r="BS760" s="25">
        <f ca="1" t="shared" si="5648"/>
        <v>17405.1434997463</v>
      </c>
      <c r="BT760" s="25">
        <f ca="1" t="shared" si="5648"/>
        <v>18571.795709429</v>
      </c>
      <c r="BU760" s="25">
        <f ca="1" t="shared" si="5269"/>
        <v>58929.9387464391</v>
      </c>
      <c r="BV760" s="27">
        <f ca="1" t="shared" si="5270"/>
        <v>5.82450513655588</v>
      </c>
    </row>
    <row r="761" ht="15" customHeight="1" spans="1:74">
      <c r="A761" s="23">
        <v>760</v>
      </c>
      <c r="B761" s="24">
        <f ca="1" t="shared" ref="B761:F761" si="5649">RAND()</f>
        <v>0.801198242453753</v>
      </c>
      <c r="C761" s="25">
        <f ca="1">IF(B761&lt;=('Ejercicio 3 - TIR'!$D$13-'Ejercicio 3 - TIR'!$C$13)/('Ejercicio 3 - TIR'!$E$13-'Ejercicio 3 - TIR'!$C$13),'Ejercicio 3 - TIR'!$C$13+SQRT(('Ejercicio 3 - TIR'!$E$13-'Ejercicio 3 - TIR'!$C$13)*('Ejercicio 3 - TIR'!$D$13-'Ejercicio 3 - TIR'!$C$13)*B761),'Ejercicio 3 - TIR'!$E$13-SQRT(('Ejercicio 3 - TIR'!$E$13-'Ejercicio 3 - TIR'!$C$13)*('Ejercicio 3 - TIR'!$E$13-'Ejercicio 3 - TIR'!$D$13)*(1-B761)))</f>
        <v>84554.5440644992</v>
      </c>
      <c r="D761" s="24">
        <f ca="1" t="shared" si="5649"/>
        <v>0.802500699666621</v>
      </c>
      <c r="E761" s="25">
        <f ca="1">IF(D761&lt;=('Ejercicio 3 - TIR'!$D$14-'Ejercicio 3 - TIR'!$C$14)/('Ejercicio 3 - TIR'!$E$14-'Ejercicio 3 - TIR'!$C$14),'Ejercicio 3 - TIR'!$C$14+SQRT(('Ejercicio 3 - TIR'!$E$14-'Ejercicio 3 - TIR'!$C$14)*('Ejercicio 3 - TIR'!$D$14-'Ejercicio 3 - TIR'!$C$14)*D761),'Ejercicio 3 - TIR'!$E$14-SQRT(('Ejercicio 3 - TIR'!$E$14-'Ejercicio 3 - TIR'!$C$14)*('Ejercicio 3 - TIR'!$E$14-'Ejercicio 3 - TIR'!$D$14)*(1-D761)))</f>
        <v>34557.1243767649</v>
      </c>
      <c r="F761" s="24">
        <f ca="1" t="shared" si="5649"/>
        <v>0.57464655530806</v>
      </c>
      <c r="G761" s="25">
        <f ca="1">IF(F761&lt;=('Ejercicio 3 - TIR'!$D$18-'Ejercicio 3 - TIR'!$C$18)/('Ejercicio 3 - TIR'!$E$18-'Ejercicio 3 - TIR'!$C$18),'Ejercicio 3 - TIR'!$C$18+SQRT(('Ejercicio 3 - TIR'!$E$18-'Ejercicio 3 - TIR'!$C$18)*('Ejercicio 3 - TIR'!$D$18-'Ejercicio 3 - TIR'!$C$18)*F761),'Ejercicio 3 - TIR'!$E$18-SQRT(('Ejercicio 3 - TIR'!$E$18-'Ejercicio 3 - TIR'!$C$18)*('Ejercicio 3 - TIR'!$E$18-'Ejercicio 3 - TIR'!$D$18)*(1-F761)))</f>
        <v>39284.2330483573</v>
      </c>
      <c r="H761" s="24">
        <f ca="1" t="shared" ref="H761:L761" si="5650">RAND()</f>
        <v>0.0208797050678891</v>
      </c>
      <c r="I761" s="25">
        <f ca="1">IF(H761&lt;=('Ejercicio 3 - TIR'!$D$18-'Ejercicio 3 - TIR'!$C$18)/('Ejercicio 3 - TIR'!$E$18-'Ejercicio 3 - TIR'!$C$18),'Ejercicio 3 - TIR'!$C$18+SQRT(('Ejercicio 3 - TIR'!$E$18-'Ejercicio 3 - TIR'!$C$18)*('Ejercicio 3 - TIR'!$D$18-'Ejercicio 3 - TIR'!$C$18)*H761),'Ejercicio 3 - TIR'!$E$18-SQRT(('Ejercicio 3 - TIR'!$E$18-'Ejercicio 3 - TIR'!$C$18)*('Ejercicio 3 - TIR'!$E$18-'Ejercicio 3 - TIR'!$D$18)*(1-H761)))</f>
        <v>31769.7332454874</v>
      </c>
      <c r="J761" s="24">
        <f ca="1" t="shared" si="5650"/>
        <v>0.50698571086605</v>
      </c>
      <c r="K761" s="25">
        <f ca="1">IF(J761&lt;=('Ejercicio 3 - TIR'!$D$18-'Ejercicio 3 - TIR'!$C$18)/('Ejercicio 3 - TIR'!$E$18-'Ejercicio 3 - TIR'!$C$18),'Ejercicio 3 - TIR'!$C$18+SQRT(('Ejercicio 3 - TIR'!$E$18-'Ejercicio 3 - TIR'!$C$18)*('Ejercicio 3 - TIR'!$D$18-'Ejercicio 3 - TIR'!$C$18)*J761),'Ejercicio 3 - TIR'!$E$18-SQRT(('Ejercicio 3 - TIR'!$E$18-'Ejercicio 3 - TIR'!$C$18)*('Ejercicio 3 - TIR'!$E$18-'Ejercicio 3 - TIR'!$D$18)*(1-J761)))</f>
        <v>38720.5422210954</v>
      </c>
      <c r="L761" s="24">
        <f ca="1" t="shared" si="5650"/>
        <v>0.710638980863655</v>
      </c>
      <c r="M761" s="25">
        <f ca="1">IF(L761&lt;=('Ejercicio 3 - TIR'!$D$18-'Ejercicio 3 - TIR'!$C$18)/('Ejercicio 3 - TIR'!$E$18-'Ejercicio 3 - TIR'!$C$18),'Ejercicio 3 - TIR'!$C$18+SQRT(('Ejercicio 3 - TIR'!$E$18-'Ejercicio 3 - TIR'!$C$18)*('Ejercicio 3 - TIR'!$D$18-'Ejercicio 3 - TIR'!$C$18)*L761),'Ejercicio 3 - TIR'!$E$18-SQRT(('Ejercicio 3 - TIR'!$E$18-'Ejercicio 3 - TIR'!$C$18)*('Ejercicio 3 - TIR'!$E$18-'Ejercicio 3 - TIR'!$D$18)*(1-L761)))</f>
        <v>40341.4512522433</v>
      </c>
      <c r="N761" s="24">
        <f ca="1" t="shared" ref="N761:R761" si="5651">RAND()</f>
        <v>0.173491901442668</v>
      </c>
      <c r="O761" s="25">
        <f ca="1">IF(N761&lt;=('Ejercicio 3 - TIR'!$D$18-'Ejercicio 3 - TIR'!$C$18)/('Ejercicio 3 - TIR'!$E$18-'Ejercicio 3 - TIR'!$C$18),'Ejercicio 3 - TIR'!$C$18+SQRT(('Ejercicio 3 - TIR'!$E$18-'Ejercicio 3 - TIR'!$C$18)*('Ejercicio 3 - TIR'!$D$18-'Ejercicio 3 - TIR'!$C$18)*N761),'Ejercicio 3 - TIR'!$E$18-SQRT(('Ejercicio 3 - TIR'!$E$18-'Ejercicio 3 - TIR'!$C$18)*('Ejercicio 3 - TIR'!$E$18-'Ejercicio 3 - TIR'!$D$18)*(1-N761)))</f>
        <v>35101.3513127798</v>
      </c>
      <c r="P761" s="24">
        <f ca="1" t="shared" si="5651"/>
        <v>0.276591543017008</v>
      </c>
      <c r="Q761" s="26">
        <f ca="1">IF(P761&lt;=('Ejercicio 3 - TIR'!$D$22-'Ejercicio 3 - TIR'!$C$22)/('Ejercicio 3 - TIR'!$E$22-'Ejercicio 3 - TIR'!$C$22),'Ejercicio 3 - TIR'!$C$22+SQRT(('Ejercicio 3 - TIR'!$E$22-'Ejercicio 3 - TIR'!$C$22)*('Ejercicio 3 - TIR'!$D$22-'Ejercicio 3 - TIR'!$C$22)*P761),'Ejercicio 3 - TIR'!$E$22-SQRT(('Ejercicio 3 - TIR'!$E$22-'Ejercicio 3 - TIR'!$C$22)*('Ejercicio 3 - TIR'!$E$22-'Ejercicio 3 - TIR'!$D$22)*(1-P761)))</f>
        <v>0.142312883664614</v>
      </c>
      <c r="R761" s="24">
        <f ca="1" t="shared" si="5651"/>
        <v>0.518769765703769</v>
      </c>
      <c r="S761" s="26">
        <f ca="1">IF(R761&lt;=('Ejercicio 3 - TIR'!$D$23-'Ejercicio 3 - TIR'!$C$23)/('Ejercicio 3 - TIR'!$E$23-'Ejercicio 3 - TIR'!$C$23),'Ejercicio 3 - TIR'!$C$23+SQRT(('Ejercicio 3 - TIR'!$E$23-'Ejercicio 3 - TIR'!$C$23)*('Ejercicio 3 - TIR'!$D$23-'Ejercicio 3 - TIR'!$C$23)*R761),'Ejercicio 3 - TIR'!$E$23-SQRT(('Ejercicio 3 - TIR'!$E$23-'Ejercicio 3 - TIR'!$C$23)*('Ejercicio 3 - TIR'!$E$23-'Ejercicio 3 - TIR'!$D$23)*(1-R761)))</f>
        <v>0.150568479112808</v>
      </c>
      <c r="T761" s="24">
        <f ca="1" t="shared" ref="T761:X761" si="5652">RAND()</f>
        <v>0.167142114623192</v>
      </c>
      <c r="U761" s="26">
        <f ca="1">IF(T761&lt;=('Ejercicio 3 - TIR'!$D$24-'Ejercicio 3 - TIR'!$C$24)/('Ejercicio 3 - TIR'!$E$24-'Ejercicio 3 - TIR'!$C$24),'Ejercicio 3 - TIR'!$C$24+SQRT(('Ejercicio 3 - TIR'!$E$24-'Ejercicio 3 - TIR'!$C$24)*('Ejercicio 3 - TIR'!$D$24-'Ejercicio 3 - TIR'!$C$24)*T761),'Ejercicio 3 - TIR'!$E$24-SQRT(('Ejercicio 3 - TIR'!$E$24-'Ejercicio 3 - TIR'!$C$24)*('Ejercicio 3 - TIR'!$E$24-'Ejercicio 3 - TIR'!$D$24)*(1-T761)))</f>
        <v>0.168734952380743</v>
      </c>
      <c r="V761" s="24">
        <f ca="1" t="shared" si="5652"/>
        <v>0.988661268500024</v>
      </c>
      <c r="W761" s="26">
        <f ca="1">IF(V761&lt;=('Ejercicio 3 - TIR'!$D$25-'Ejercicio 3 - TIR'!$C$25)/('Ejercicio 3 - TIR'!$E$25-'Ejercicio 3 - TIR'!$C$25),'Ejercicio 3 - TIR'!$C$25+SQRT(('Ejercicio 3 - TIR'!$E$25-'Ejercicio 3 - TIR'!$C$25)*('Ejercicio 3 - TIR'!$D$25-'Ejercicio 3 - TIR'!$C$25)*V761),'Ejercicio 3 - TIR'!$E$25-SQRT(('Ejercicio 3 - TIR'!$E$25-'Ejercicio 3 - TIR'!$C$25)*('Ejercicio 3 - TIR'!$E$25-'Ejercicio 3 - TIR'!$D$25)*(1-V761)))</f>
        <v>0.243700352370972</v>
      </c>
      <c r="X761" s="24">
        <f ca="1" t="shared" si="5652"/>
        <v>0.684277612026246</v>
      </c>
      <c r="Y761" s="26">
        <f ca="1">IF(X761&lt;=('Ejercicio 3 - TIR'!$D$26-'Ejercicio 3 - TIR'!$C$26)/('Ejercicio 3 - TIR'!$E$26-'Ejercicio 3 - TIR'!$C$26),'Ejercicio 3 - TIR'!$C$26+SQRT(('Ejercicio 3 - TIR'!$E$26-'Ejercicio 3 - TIR'!$C$26)*('Ejercicio 3 - TIR'!$D$26-'Ejercicio 3 - TIR'!$C$26)*X761),'Ejercicio 3 - TIR'!$E$26-SQRT(('Ejercicio 3 - TIR'!$E$26-'Ejercicio 3 - TIR'!$C$26)*('Ejercicio 3 - TIR'!$E$26-'Ejercicio 3 - TIR'!$D$26)*(1-X761)))</f>
        <v>0.238709554433764</v>
      </c>
      <c r="Z761" s="24">
        <f ca="1" t="shared" si="5240"/>
        <v>1.14231288366461</v>
      </c>
      <c r="AA761" s="24">
        <f ca="1" t="shared" si="5241"/>
        <v>1.31430919722896</v>
      </c>
      <c r="AB761" s="24">
        <f ca="1" t="shared" si="5242"/>
        <v>1.53607909703696</v>
      </c>
      <c r="AC761" s="24">
        <f ca="1" t="shared" si="5243"/>
        <v>1.91042211425456</v>
      </c>
      <c r="AD761" s="24">
        <f ca="1" t="shared" si="5244"/>
        <v>2.36645812592867</v>
      </c>
      <c r="AE761" s="23">
        <f ca="1" t="shared" si="5245"/>
        <v>4917.92402121415</v>
      </c>
      <c r="AF761" s="23">
        <f ca="1" t="shared" si="5246"/>
        <v>5658.40836148071</v>
      </c>
      <c r="AG761" s="23">
        <f ca="1" t="shared" si="5247"/>
        <v>6613.17962690596</v>
      </c>
      <c r="AH761" s="23">
        <f ca="1" t="shared" si="5248"/>
        <v>8224.81383227547</v>
      </c>
      <c r="AI761" s="23">
        <f ca="1" t="shared" si="5249"/>
        <v>10188.1554774786</v>
      </c>
      <c r="AJ761" s="25">
        <f ca="1" t="shared" si="5250"/>
        <v>44874.8855360217</v>
      </c>
      <c r="AK761" s="25">
        <f ca="1" t="shared" si="5251"/>
        <v>41755.2525980548</v>
      </c>
      <c r="AL761" s="25">
        <f ca="1" t="shared" si="5252"/>
        <v>59477.8155317618</v>
      </c>
      <c r="AM761" s="25">
        <f ca="1" t="shared" si="5253"/>
        <v>77069.2005934077</v>
      </c>
      <c r="AN761" s="25">
        <f ca="1" t="shared" si="5254"/>
        <v>83065.8780452048</v>
      </c>
      <c r="AO761" s="25">
        <f ca="1">C761/'Ejercicio 3 - TIR'!$D$7</f>
        <v>16910.9088128998</v>
      </c>
      <c r="AP761" s="25">
        <f ca="1" t="shared" si="5255"/>
        <v>27963.9767231219</v>
      </c>
      <c r="AQ761" s="25">
        <f ca="1" t="shared" si="5256"/>
        <v>24844.3437851549</v>
      </c>
      <c r="AR761" s="25">
        <f ca="1" t="shared" si="5257"/>
        <v>42566.906718862</v>
      </c>
      <c r="AS761" s="25">
        <f ca="1" t="shared" si="5258"/>
        <v>60158.2917805078</v>
      </c>
      <c r="AT761" s="25">
        <f ca="1" t="shared" si="5259"/>
        <v>66154.9692323049</v>
      </c>
      <c r="AU761" s="25">
        <f ca="1">AP761*'Ejercicio 3 - TIR'!$D$5</f>
        <v>13981.9883615609</v>
      </c>
      <c r="AV761" s="25">
        <f ca="1">AQ761*'Ejercicio 3 - TIR'!$D$5</f>
        <v>12422.1718925775</v>
      </c>
      <c r="AW761" s="25">
        <f ca="1">AR761*'Ejercicio 3 - TIR'!$D$5</f>
        <v>21283.453359431</v>
      </c>
      <c r="AX761" s="25">
        <f ca="1">AS761*'Ejercicio 3 - TIR'!$D$5</f>
        <v>30079.1458902539</v>
      </c>
      <c r="AY761" s="25">
        <f ca="1">AT761*'Ejercicio 3 - TIR'!$D$5</f>
        <v>33077.4846161525</v>
      </c>
      <c r="AZ761" s="25">
        <f ca="1" t="shared" ref="AZ761:BD761" si="5653">AJ761-AU761-AE761</f>
        <v>25974.9731532466</v>
      </c>
      <c r="BA761" s="25">
        <f ca="1" t="shared" si="5653"/>
        <v>23674.6723439966</v>
      </c>
      <c r="BB761" s="25">
        <f ca="1" t="shared" si="5653"/>
        <v>31581.1825454249</v>
      </c>
      <c r="BC761" s="25">
        <f ca="1" t="shared" si="5653"/>
        <v>38765.2408708783</v>
      </c>
      <c r="BD761" s="25">
        <f ca="1" t="shared" si="5653"/>
        <v>39800.2379515737</v>
      </c>
      <c r="BE761" s="25">
        <f ca="1" t="shared" ref="BE761:BI761" si="5654">AZ761/Z761</f>
        <v>22738.9303970005</v>
      </c>
      <c r="BF761" s="25">
        <f ca="1" t="shared" si="5654"/>
        <v>18013.0158062588</v>
      </c>
      <c r="BG761" s="25">
        <f ca="1" t="shared" si="5654"/>
        <v>20559.6069931189</v>
      </c>
      <c r="BH761" s="25">
        <f ca="1" t="shared" si="5654"/>
        <v>20291.4531723815</v>
      </c>
      <c r="BI761" s="25">
        <f ca="1" t="shared" si="5654"/>
        <v>16818.4839256156</v>
      </c>
      <c r="BJ761" s="25">
        <f ca="1" t="shared" si="5262"/>
        <v>81777.987790123</v>
      </c>
      <c r="BK761" s="25">
        <f ca="1" t="shared" si="5263"/>
        <v>40018.9575771256</v>
      </c>
      <c r="BL761" s="25">
        <f ca="1" t="shared" si="5264"/>
        <v>121796.945367249</v>
      </c>
      <c r="BM761" s="25">
        <f ca="1">BK761*'Ejercicio 3 - TIR'!$D$5</f>
        <v>20009.4787885628</v>
      </c>
      <c r="BN761" s="25">
        <f ca="1" t="shared" si="5265"/>
        <v>101787.466578686</v>
      </c>
      <c r="BO761" s="25">
        <f ca="1" t="shared" si="5266"/>
        <v>43012.5787832148</v>
      </c>
      <c r="BP761" s="25">
        <f ca="1" t="shared" si="5267"/>
        <v>-119111.668441264</v>
      </c>
      <c r="BQ761" s="25">
        <f ca="1" t="shared" ref="BQ761:BT761" si="5655">BE761</f>
        <v>22738.9303970005</v>
      </c>
      <c r="BR761" s="25">
        <f ca="1" t="shared" si="5655"/>
        <v>18013.0158062588</v>
      </c>
      <c r="BS761" s="25">
        <f ca="1" t="shared" si="5655"/>
        <v>20559.6069931189</v>
      </c>
      <c r="BT761" s="25">
        <f ca="1" t="shared" si="5655"/>
        <v>20291.4531723815</v>
      </c>
      <c r="BU761" s="25">
        <f ca="1" t="shared" si="5269"/>
        <v>59831.0627088304</v>
      </c>
      <c r="BV761" s="27">
        <f ca="1" t="shared" si="5270"/>
        <v>5.05555304990837</v>
      </c>
    </row>
    <row r="762" ht="15" customHeight="1" spans="1:74">
      <c r="A762" s="23">
        <v>761</v>
      </c>
      <c r="B762" s="24">
        <f ca="1" t="shared" ref="B762:F762" si="5656">RAND()</f>
        <v>0.407448187040909</v>
      </c>
      <c r="C762" s="25">
        <f ca="1">IF(B762&lt;=('Ejercicio 3 - TIR'!$D$13-'Ejercicio 3 - TIR'!$C$13)/('Ejercicio 3 - TIR'!$E$13-'Ejercicio 3 - TIR'!$C$13),'Ejercicio 3 - TIR'!$C$13+SQRT(('Ejercicio 3 - TIR'!$E$13-'Ejercicio 3 - TIR'!$C$13)*('Ejercicio 3 - TIR'!$D$13-'Ejercicio 3 - TIR'!$C$13)*B762),'Ejercicio 3 - TIR'!$E$13-SQRT(('Ejercicio 3 - TIR'!$E$13-'Ejercicio 3 - TIR'!$C$13)*('Ejercicio 3 - TIR'!$E$13-'Ejercicio 3 - TIR'!$D$13)*(1-B762)))</f>
        <v>73334.250890873</v>
      </c>
      <c r="D762" s="24">
        <f ca="1" t="shared" si="5656"/>
        <v>0.652294783751338</v>
      </c>
      <c r="E762" s="25">
        <f ca="1">IF(D762&lt;=('Ejercicio 3 - TIR'!$D$14-'Ejercicio 3 - TIR'!$C$14)/('Ejercicio 3 - TIR'!$E$14-'Ejercicio 3 - TIR'!$C$14),'Ejercicio 3 - TIR'!$C$14+SQRT(('Ejercicio 3 - TIR'!$E$14-'Ejercicio 3 - TIR'!$C$14)*('Ejercicio 3 - TIR'!$D$14-'Ejercicio 3 - TIR'!$C$14)*D762),'Ejercicio 3 - TIR'!$E$14-SQRT(('Ejercicio 3 - TIR'!$E$14-'Ejercicio 3 - TIR'!$C$14)*('Ejercicio 3 - TIR'!$E$14-'Ejercicio 3 - TIR'!$D$14)*(1-D762)))</f>
        <v>32778.1039582877</v>
      </c>
      <c r="F762" s="24">
        <f ca="1" t="shared" si="5656"/>
        <v>0.59164699614393</v>
      </c>
      <c r="G762" s="25">
        <f ca="1">IF(F762&lt;=('Ejercicio 3 - TIR'!$D$18-'Ejercicio 3 - TIR'!$C$18)/('Ejercicio 3 - TIR'!$E$18-'Ejercicio 3 - TIR'!$C$18),'Ejercicio 3 - TIR'!$C$18+SQRT(('Ejercicio 3 - TIR'!$E$18-'Ejercicio 3 - TIR'!$C$18)*('Ejercicio 3 - TIR'!$D$18-'Ejercicio 3 - TIR'!$C$18)*F762),'Ejercicio 3 - TIR'!$E$18-SQRT(('Ejercicio 3 - TIR'!$E$18-'Ejercicio 3 - TIR'!$C$18)*('Ejercicio 3 - TIR'!$E$18-'Ejercicio 3 - TIR'!$D$18)*(1-F762)))</f>
        <v>39420.5652389647</v>
      </c>
      <c r="H762" s="24">
        <f ca="1" t="shared" ref="H762:L762" si="5657">RAND()</f>
        <v>0.071550906872452</v>
      </c>
      <c r="I762" s="25">
        <f ca="1">IF(H762&lt;=('Ejercicio 3 - TIR'!$D$18-'Ejercicio 3 - TIR'!$C$18)/('Ejercicio 3 - TIR'!$E$18-'Ejercicio 3 - TIR'!$C$18),'Ejercicio 3 - TIR'!$C$18+SQRT(('Ejercicio 3 - TIR'!$E$18-'Ejercicio 3 - TIR'!$C$18)*('Ejercicio 3 - TIR'!$D$18-'Ejercicio 3 - TIR'!$C$18)*H762),'Ejercicio 3 - TIR'!$E$18-SQRT(('Ejercicio 3 - TIR'!$E$18-'Ejercicio 3 - TIR'!$C$18)*('Ejercicio 3 - TIR'!$E$18-'Ejercicio 3 - TIR'!$D$18)*(1-H762)))</f>
        <v>33276.070211529</v>
      </c>
      <c r="J762" s="24">
        <f ca="1" t="shared" si="5657"/>
        <v>0.282881832213333</v>
      </c>
      <c r="K762" s="25">
        <f ca="1">IF(J762&lt;=('Ejercicio 3 - TIR'!$D$18-'Ejercicio 3 - TIR'!$C$18)/('Ejercicio 3 - TIR'!$E$18-'Ejercicio 3 - TIR'!$C$18),'Ejercicio 3 - TIR'!$C$18+SQRT(('Ejercicio 3 - TIR'!$E$18-'Ejercicio 3 - TIR'!$C$18)*('Ejercicio 3 - TIR'!$D$18-'Ejercicio 3 - TIR'!$C$18)*J762),'Ejercicio 3 - TIR'!$E$18-SQRT(('Ejercicio 3 - TIR'!$E$18-'Ejercicio 3 - TIR'!$C$18)*('Ejercicio 3 - TIR'!$E$18-'Ejercicio 3 - TIR'!$D$18)*(1-J762)))</f>
        <v>36514.0060509643</v>
      </c>
      <c r="L762" s="24">
        <f ca="1" t="shared" si="5657"/>
        <v>0.854461069898194</v>
      </c>
      <c r="M762" s="25">
        <f ca="1">IF(L762&lt;=('Ejercicio 3 - TIR'!$D$18-'Ejercicio 3 - TIR'!$C$18)/('Ejercicio 3 - TIR'!$E$18-'Ejercicio 3 - TIR'!$C$18),'Ejercicio 3 - TIR'!$C$18+SQRT(('Ejercicio 3 - TIR'!$E$18-'Ejercicio 3 - TIR'!$C$18)*('Ejercicio 3 - TIR'!$D$18-'Ejercicio 3 - TIR'!$C$18)*L762),'Ejercicio 3 - TIR'!$E$18-SQRT(('Ejercicio 3 - TIR'!$E$18-'Ejercicio 3 - TIR'!$C$18)*('Ejercicio 3 - TIR'!$E$18-'Ejercicio 3 - TIR'!$D$18)*(1-L762)))</f>
        <v>41696.1507665095</v>
      </c>
      <c r="N762" s="24">
        <f ca="1" t="shared" ref="N762:R762" si="5658">RAND()</f>
        <v>0.885875930204223</v>
      </c>
      <c r="O762" s="25">
        <f ca="1">IF(N762&lt;=('Ejercicio 3 - TIR'!$D$18-'Ejercicio 3 - TIR'!$C$18)/('Ejercicio 3 - TIR'!$E$18-'Ejercicio 3 - TIR'!$C$18),'Ejercicio 3 - TIR'!$C$18+SQRT(('Ejercicio 3 - TIR'!$E$18-'Ejercicio 3 - TIR'!$C$18)*('Ejercicio 3 - TIR'!$D$18-'Ejercicio 3 - TIR'!$C$18)*N762),'Ejercicio 3 - TIR'!$E$18-SQRT(('Ejercicio 3 - TIR'!$E$18-'Ejercicio 3 - TIR'!$C$18)*('Ejercicio 3 - TIR'!$E$18-'Ejercicio 3 - TIR'!$D$18)*(1-N762)))</f>
        <v>42074.370967692</v>
      </c>
      <c r="P762" s="24">
        <f ca="1" t="shared" si="5658"/>
        <v>0.857486917172031</v>
      </c>
      <c r="Q762" s="26">
        <f ca="1">IF(P762&lt;=('Ejercicio 3 - TIR'!$D$22-'Ejercicio 3 - TIR'!$C$22)/('Ejercicio 3 - TIR'!$E$22-'Ejercicio 3 - TIR'!$C$22),'Ejercicio 3 - TIR'!$C$22+SQRT(('Ejercicio 3 - TIR'!$E$22-'Ejercicio 3 - TIR'!$C$22)*('Ejercicio 3 - TIR'!$D$22-'Ejercicio 3 - TIR'!$C$22)*P762),'Ejercicio 3 - TIR'!$E$22-SQRT(('Ejercicio 3 - TIR'!$E$22-'Ejercicio 3 - TIR'!$C$22)*('Ejercicio 3 - TIR'!$E$22-'Ejercicio 3 - TIR'!$D$22)*(1-P762)))</f>
        <v>0.163983647447364</v>
      </c>
      <c r="R762" s="24">
        <f ca="1" t="shared" si="5658"/>
        <v>0.0184470671860084</v>
      </c>
      <c r="S762" s="26">
        <f ca="1">IF(R762&lt;=('Ejercicio 3 - TIR'!$D$23-'Ejercicio 3 - TIR'!$C$23)/('Ejercicio 3 - TIR'!$E$23-'Ejercicio 3 - TIR'!$C$23),'Ejercicio 3 - TIR'!$C$23+SQRT(('Ejercicio 3 - TIR'!$E$23-'Ejercicio 3 - TIR'!$C$23)*('Ejercicio 3 - TIR'!$D$23-'Ejercicio 3 - TIR'!$C$23)*R762),'Ejercicio 3 - TIR'!$E$23-SQRT(('Ejercicio 3 - TIR'!$E$23-'Ejercicio 3 - TIR'!$C$23)*('Ejercicio 3 - TIR'!$E$23-'Ejercicio 3 - TIR'!$D$23)*(1-R762)))</f>
        <v>0.125762353766892</v>
      </c>
      <c r="T762" s="24">
        <f ca="1" t="shared" ref="T762:X762" si="5659">RAND()</f>
        <v>0.830448064259202</v>
      </c>
      <c r="U762" s="26">
        <f ca="1">IF(T762&lt;=('Ejercicio 3 - TIR'!$D$24-'Ejercicio 3 - TIR'!$C$24)/('Ejercicio 3 - TIR'!$E$24-'Ejercicio 3 - TIR'!$C$24),'Ejercicio 3 - TIR'!$C$24+SQRT(('Ejercicio 3 - TIR'!$E$24-'Ejercicio 3 - TIR'!$C$24)*('Ejercicio 3 - TIR'!$D$24-'Ejercicio 3 - TIR'!$C$24)*T762),'Ejercicio 3 - TIR'!$E$24-SQRT(('Ejercicio 3 - TIR'!$E$24-'Ejercicio 3 - TIR'!$C$24)*('Ejercicio 3 - TIR'!$E$24-'Ejercicio 3 - TIR'!$D$24)*(1-T762)))</f>
        <v>0.198211346529117</v>
      </c>
      <c r="V762" s="24">
        <f ca="1" t="shared" si="5659"/>
        <v>0.210626770482029</v>
      </c>
      <c r="W762" s="26">
        <f ca="1">IF(V762&lt;=('Ejercicio 3 - TIR'!$D$25-'Ejercicio 3 - TIR'!$C$25)/('Ejercicio 3 - TIR'!$E$25-'Ejercicio 3 - TIR'!$C$25),'Ejercicio 3 - TIR'!$C$25+SQRT(('Ejercicio 3 - TIR'!$E$25-'Ejercicio 3 - TIR'!$C$25)*('Ejercicio 3 - TIR'!$D$25-'Ejercicio 3 - TIR'!$C$25)*V762),'Ejercicio 3 - TIR'!$E$25-SQRT(('Ejercicio 3 - TIR'!$E$25-'Ejercicio 3 - TIR'!$C$25)*('Ejercicio 3 - TIR'!$E$25-'Ejercicio 3 - TIR'!$D$25)*(1-V762)))</f>
        <v>0.197171996933229</v>
      </c>
      <c r="X762" s="24">
        <f ca="1" t="shared" si="5659"/>
        <v>0.539768542260601</v>
      </c>
      <c r="Y762" s="26">
        <f ca="1">IF(X762&lt;=('Ejercicio 3 - TIR'!$D$26-'Ejercicio 3 - TIR'!$C$26)/('Ejercicio 3 - TIR'!$E$26-'Ejercicio 3 - TIR'!$C$26),'Ejercicio 3 - TIR'!$C$26+SQRT(('Ejercicio 3 - TIR'!$E$26-'Ejercicio 3 - TIR'!$C$26)*('Ejercicio 3 - TIR'!$D$26-'Ejercicio 3 - TIR'!$C$26)*X762),'Ejercicio 3 - TIR'!$E$26-SQRT(('Ejercicio 3 - TIR'!$E$26-'Ejercicio 3 - TIR'!$C$26)*('Ejercicio 3 - TIR'!$E$26-'Ejercicio 3 - TIR'!$D$26)*(1-X762)))</f>
        <v>0.230147719492557</v>
      </c>
      <c r="Z762" s="24">
        <f ca="1" t="shared" si="5240"/>
        <v>1.16398364744736</v>
      </c>
      <c r="AA762" s="24">
        <f ca="1" t="shared" si="5241"/>
        <v>1.31036897069652</v>
      </c>
      <c r="AB762" s="24">
        <f ca="1" t="shared" si="5242"/>
        <v>1.57009896882825</v>
      </c>
      <c r="AC762" s="24">
        <f ca="1" t="shared" si="5243"/>
        <v>1.87967851789491</v>
      </c>
      <c r="AD762" s="24">
        <f ca="1" t="shared" si="5244"/>
        <v>2.31228224216758</v>
      </c>
      <c r="AE762" s="23">
        <f ca="1" t="shared" si="5245"/>
        <v>5375.07304348889</v>
      </c>
      <c r="AF762" s="23">
        <f ca="1" t="shared" si="5246"/>
        <v>6051.05488110702</v>
      </c>
      <c r="AG762" s="23">
        <f ca="1" t="shared" si="5247"/>
        <v>7250.44261701283</v>
      </c>
      <c r="AH762" s="23">
        <f ca="1" t="shared" si="5248"/>
        <v>8680.02686645904</v>
      </c>
      <c r="AI762" s="23">
        <f ca="1" t="shared" si="5249"/>
        <v>10677.7152549087</v>
      </c>
      <c r="AJ762" s="25">
        <f ca="1" t="shared" si="5250"/>
        <v>45884.8933112868</v>
      </c>
      <c r="AK762" s="25">
        <f ca="1" t="shared" si="5251"/>
        <v>43603.9298719063</v>
      </c>
      <c r="AL762" s="25">
        <f ca="1" t="shared" si="5252"/>
        <v>57330.6032484074</v>
      </c>
      <c r="AM762" s="25">
        <f ca="1" t="shared" si="5253"/>
        <v>78375.3588747156</v>
      </c>
      <c r="AN762" s="25">
        <f ca="1" t="shared" si="5254"/>
        <v>97287.8208389654</v>
      </c>
      <c r="AO762" s="25">
        <f ca="1">C762/'Ejercicio 3 - TIR'!$D$7</f>
        <v>14666.8501781746</v>
      </c>
      <c r="AP762" s="25">
        <f ca="1" t="shared" si="5255"/>
        <v>31218.0431331123</v>
      </c>
      <c r="AQ762" s="25">
        <f ca="1" t="shared" si="5256"/>
        <v>28937.0796937317</v>
      </c>
      <c r="AR762" s="25">
        <f ca="1" t="shared" si="5257"/>
        <v>42663.7530702328</v>
      </c>
      <c r="AS762" s="25">
        <f ca="1" t="shared" si="5258"/>
        <v>63708.508696541</v>
      </c>
      <c r="AT762" s="25">
        <f ca="1" t="shared" si="5259"/>
        <v>82620.9706607908</v>
      </c>
      <c r="AU762" s="25">
        <f ca="1">AP762*'Ejercicio 3 - TIR'!$D$5</f>
        <v>15609.0215665561</v>
      </c>
      <c r="AV762" s="25">
        <f ca="1">AQ762*'Ejercicio 3 - TIR'!$D$5</f>
        <v>14468.5398468658</v>
      </c>
      <c r="AW762" s="25">
        <f ca="1">AR762*'Ejercicio 3 - TIR'!$D$5</f>
        <v>21331.8765351164</v>
      </c>
      <c r="AX762" s="25">
        <f ca="1">AS762*'Ejercicio 3 - TIR'!$D$5</f>
        <v>31854.2543482705</v>
      </c>
      <c r="AY762" s="25">
        <f ca="1">AT762*'Ejercicio 3 - TIR'!$D$5</f>
        <v>41310.4853303954</v>
      </c>
      <c r="AZ762" s="25">
        <f ca="1" t="shared" ref="AZ762:BD762" si="5660">AJ762-AU762-AE762</f>
        <v>24900.7987012418</v>
      </c>
      <c r="BA762" s="25">
        <f ca="1" t="shared" si="5660"/>
        <v>23084.3351439334</v>
      </c>
      <c r="BB762" s="25">
        <f ca="1" t="shared" si="5660"/>
        <v>28748.2840962782</v>
      </c>
      <c r="BC762" s="25">
        <f ca="1" t="shared" si="5660"/>
        <v>37841.077659986</v>
      </c>
      <c r="BD762" s="25">
        <f ca="1" t="shared" si="5660"/>
        <v>45299.6202536613</v>
      </c>
      <c r="BE762" s="25">
        <f ca="1" t="shared" ref="BE762:BI762" si="5661">AZ762/Z762</f>
        <v>21392.739284482</v>
      </c>
      <c r="BF762" s="25">
        <f ca="1" t="shared" si="5661"/>
        <v>17616.6680226434</v>
      </c>
      <c r="BG762" s="25">
        <f ca="1" t="shared" si="5661"/>
        <v>18309.8547715962</v>
      </c>
      <c r="BH762" s="25">
        <f ca="1" t="shared" si="5661"/>
        <v>20131.6753368895</v>
      </c>
      <c r="BI762" s="25">
        <f ca="1" t="shared" si="5661"/>
        <v>19590.8697595656</v>
      </c>
      <c r="BJ762" s="25">
        <f ca="1" t="shared" si="5262"/>
        <v>75792.2277146716</v>
      </c>
      <c r="BK762" s="25">
        <f ca="1" t="shared" si="5263"/>
        <v>33913.8972155255</v>
      </c>
      <c r="BL762" s="25">
        <f ca="1" t="shared" si="5264"/>
        <v>109706.124930197</v>
      </c>
      <c r="BM762" s="25">
        <f ca="1">BK762*'Ejercicio 3 - TIR'!$D$5</f>
        <v>16956.9486077628</v>
      </c>
      <c r="BN762" s="25">
        <f ca="1" t="shared" si="5265"/>
        <v>92749.1763224343</v>
      </c>
      <c r="BO762" s="25">
        <f ca="1" t="shared" si="5266"/>
        <v>40111.529047375</v>
      </c>
      <c r="BP762" s="25">
        <f ca="1" t="shared" si="5267"/>
        <v>-106112.354849161</v>
      </c>
      <c r="BQ762" s="25">
        <f ca="1" t="shared" ref="BQ762:BT762" si="5662">BE762</f>
        <v>21392.739284482</v>
      </c>
      <c r="BR762" s="25">
        <f ca="1" t="shared" si="5662"/>
        <v>17616.6680226434</v>
      </c>
      <c r="BS762" s="25">
        <f ca="1" t="shared" si="5662"/>
        <v>18309.8547715962</v>
      </c>
      <c r="BT762" s="25">
        <f ca="1" t="shared" si="5662"/>
        <v>20131.6753368895</v>
      </c>
      <c r="BU762" s="25">
        <f ca="1" t="shared" si="5269"/>
        <v>59702.3988069406</v>
      </c>
      <c r="BV762" s="27">
        <f ca="1" t="shared" si="5270"/>
        <v>7.62829025002782</v>
      </c>
    </row>
    <row r="763" ht="15" customHeight="1" spans="1:74">
      <c r="A763" s="23">
        <v>762</v>
      </c>
      <c r="B763" s="24">
        <f ca="1" t="shared" ref="B763:F763" si="5663">RAND()</f>
        <v>0.775174148241611</v>
      </c>
      <c r="C763" s="25">
        <f ca="1">IF(B763&lt;=('Ejercicio 3 - TIR'!$D$13-'Ejercicio 3 - TIR'!$C$13)/('Ejercicio 3 - TIR'!$E$13-'Ejercicio 3 - TIR'!$C$13),'Ejercicio 3 - TIR'!$C$13+SQRT(('Ejercicio 3 - TIR'!$E$13-'Ejercicio 3 - TIR'!$C$13)*('Ejercicio 3 - TIR'!$D$13-'Ejercicio 3 - TIR'!$C$13)*B763),'Ejercicio 3 - TIR'!$E$13-SQRT(('Ejercicio 3 - TIR'!$E$13-'Ejercicio 3 - TIR'!$C$13)*('Ejercicio 3 - TIR'!$E$13-'Ejercicio 3 - TIR'!$D$13)*(1-B763)))</f>
        <v>83574.6835004598</v>
      </c>
      <c r="D763" s="24">
        <f ca="1" t="shared" si="5663"/>
        <v>0.548175031266746</v>
      </c>
      <c r="E763" s="25">
        <f ca="1">IF(D763&lt;=('Ejercicio 3 - TIR'!$D$14-'Ejercicio 3 - TIR'!$C$14)/('Ejercicio 3 - TIR'!$E$14-'Ejercicio 3 - TIR'!$C$14),'Ejercicio 3 - TIR'!$C$14+SQRT(('Ejercicio 3 - TIR'!$E$14-'Ejercicio 3 - TIR'!$C$14)*('Ejercicio 3 - TIR'!$D$14-'Ejercicio 3 - TIR'!$C$14)*D763),'Ejercicio 3 - TIR'!$E$14-SQRT(('Ejercicio 3 - TIR'!$E$14-'Ejercicio 3 - TIR'!$C$14)*('Ejercicio 3 - TIR'!$E$14-'Ejercicio 3 - TIR'!$D$14)*(1-D763)))</f>
        <v>31767.5188849298</v>
      </c>
      <c r="F763" s="24">
        <f ca="1" t="shared" si="5663"/>
        <v>0.969215388975691</v>
      </c>
      <c r="G763" s="25">
        <f ca="1">IF(F763&lt;=('Ejercicio 3 - TIR'!$D$18-'Ejercicio 3 - TIR'!$C$18)/('Ejercicio 3 - TIR'!$E$18-'Ejercicio 3 - TIR'!$C$18),'Ejercicio 3 - TIR'!$C$18+SQRT(('Ejercicio 3 - TIR'!$E$18-'Ejercicio 3 - TIR'!$C$18)*('Ejercicio 3 - TIR'!$D$18-'Ejercicio 3 - TIR'!$C$18)*F763),'Ejercicio 3 - TIR'!$E$18-SQRT(('Ejercicio 3 - TIR'!$E$18-'Ejercicio 3 - TIR'!$C$18)*('Ejercicio 3 - TIR'!$E$18-'Ejercicio 3 - TIR'!$D$18)*(1-F763)))</f>
        <v>43480.5113271817</v>
      </c>
      <c r="H763" s="24">
        <f ca="1" t="shared" ref="H763:L763" si="5664">RAND()</f>
        <v>0.42596743652947</v>
      </c>
      <c r="I763" s="25">
        <f ca="1">IF(H763&lt;=('Ejercicio 3 - TIR'!$D$18-'Ejercicio 3 - TIR'!$C$18)/('Ejercicio 3 - TIR'!$E$18-'Ejercicio 3 - TIR'!$C$18),'Ejercicio 3 - TIR'!$C$18+SQRT(('Ejercicio 3 - TIR'!$E$18-'Ejercicio 3 - TIR'!$C$18)*('Ejercicio 3 - TIR'!$D$18-'Ejercicio 3 - TIR'!$C$18)*H763),'Ejercicio 3 - TIR'!$E$18-SQRT(('Ejercicio 3 - TIR'!$E$18-'Ejercicio 3 - TIR'!$C$18)*('Ejercicio 3 - TIR'!$E$18-'Ejercicio 3 - TIR'!$D$18)*(1-H763)))</f>
        <v>37993.4420295277</v>
      </c>
      <c r="J763" s="24">
        <f ca="1" t="shared" si="5664"/>
        <v>0.113069875518106</v>
      </c>
      <c r="K763" s="25">
        <f ca="1">IF(J763&lt;=('Ejercicio 3 - TIR'!$D$18-'Ejercicio 3 - TIR'!$C$18)/('Ejercicio 3 - TIR'!$E$18-'Ejercicio 3 - TIR'!$C$18),'Ejercicio 3 - TIR'!$C$18+SQRT(('Ejercicio 3 - TIR'!$E$18-'Ejercicio 3 - TIR'!$C$18)*('Ejercicio 3 - TIR'!$D$18-'Ejercicio 3 - TIR'!$C$18)*J763),'Ejercicio 3 - TIR'!$E$18-SQRT(('Ejercicio 3 - TIR'!$E$18-'Ejercicio 3 - TIR'!$C$18)*('Ejercicio 3 - TIR'!$E$18-'Ejercicio 3 - TIR'!$D$18)*(1-J763)))</f>
        <v>34118.3104943309</v>
      </c>
      <c r="L763" s="24">
        <f ca="1" t="shared" si="5664"/>
        <v>0.456264021688853</v>
      </c>
      <c r="M763" s="25">
        <f ca="1">IF(L763&lt;=('Ejercicio 3 - TIR'!$D$18-'Ejercicio 3 - TIR'!$C$18)/('Ejercicio 3 - TIR'!$E$18-'Ejercicio 3 - TIR'!$C$18),'Ejercicio 3 - TIR'!$C$18+SQRT(('Ejercicio 3 - TIR'!$E$18-'Ejercicio 3 - TIR'!$C$18)*('Ejercicio 3 - TIR'!$D$18-'Ejercicio 3 - TIR'!$C$18)*L763),'Ejercicio 3 - TIR'!$E$18-SQRT(('Ejercicio 3 - TIR'!$E$18-'Ejercicio 3 - TIR'!$C$18)*('Ejercicio 3 - TIR'!$E$18-'Ejercicio 3 - TIR'!$D$18)*(1-L763)))</f>
        <v>38272.8231730968</v>
      </c>
      <c r="N763" s="24">
        <f ca="1" t="shared" ref="N763:R763" si="5665">RAND()</f>
        <v>0.755197758815306</v>
      </c>
      <c r="O763" s="25">
        <f ca="1">IF(N763&lt;=('Ejercicio 3 - TIR'!$D$18-'Ejercicio 3 - TIR'!$C$18)/('Ejercicio 3 - TIR'!$E$18-'Ejercicio 3 - TIR'!$C$18),'Ejercicio 3 - TIR'!$C$18+SQRT(('Ejercicio 3 - TIR'!$E$18-'Ejercicio 3 - TIR'!$C$18)*('Ejercicio 3 - TIR'!$D$18-'Ejercicio 3 - TIR'!$C$18)*N763),'Ejercicio 3 - TIR'!$E$18-SQRT(('Ejercicio 3 - TIR'!$E$18-'Ejercicio 3 - TIR'!$C$18)*('Ejercicio 3 - TIR'!$E$18-'Ejercicio 3 - TIR'!$D$18)*(1-N763)))</f>
        <v>40715.1233286299</v>
      </c>
      <c r="P763" s="24">
        <f ca="1" t="shared" si="5665"/>
        <v>0.279529663645648</v>
      </c>
      <c r="Q763" s="26">
        <f ca="1">IF(P763&lt;=('Ejercicio 3 - TIR'!$D$22-'Ejercicio 3 - TIR'!$C$22)/('Ejercicio 3 - TIR'!$E$22-'Ejercicio 3 - TIR'!$C$22),'Ejercicio 3 - TIR'!$C$22+SQRT(('Ejercicio 3 - TIR'!$E$22-'Ejercicio 3 - TIR'!$C$22)*('Ejercicio 3 - TIR'!$D$22-'Ejercicio 3 - TIR'!$C$22)*P763),'Ejercicio 3 - TIR'!$E$22-SQRT(('Ejercicio 3 - TIR'!$E$22-'Ejercicio 3 - TIR'!$C$22)*('Ejercicio 3 - TIR'!$E$22-'Ejercicio 3 - TIR'!$D$22)*(1-P763)))</f>
        <v>0.142431080994062</v>
      </c>
      <c r="R763" s="24">
        <f ca="1" t="shared" si="5665"/>
        <v>0.39675639850609</v>
      </c>
      <c r="S763" s="26">
        <f ca="1">IF(R763&lt;=('Ejercicio 3 - TIR'!$D$23-'Ejercicio 3 - TIR'!$C$23)/('Ejercicio 3 - TIR'!$E$23-'Ejercicio 3 - TIR'!$C$23),'Ejercicio 3 - TIR'!$C$23+SQRT(('Ejercicio 3 - TIR'!$E$23-'Ejercicio 3 - TIR'!$C$23)*('Ejercicio 3 - TIR'!$D$23-'Ejercicio 3 - TIR'!$C$23)*R763),'Ejercicio 3 - TIR'!$E$23-SQRT(('Ejercicio 3 - TIR'!$E$23-'Ejercicio 3 - TIR'!$C$23)*('Ejercicio 3 - TIR'!$E$23-'Ejercicio 3 - TIR'!$D$23)*(1-R763)))</f>
        <v>0.146723800577593</v>
      </c>
      <c r="T763" s="24">
        <f ca="1" t="shared" ref="T763:X763" si="5666">RAND()</f>
        <v>0.434785330825413</v>
      </c>
      <c r="U763" s="26">
        <f ca="1">IF(T763&lt;=('Ejercicio 3 - TIR'!$D$24-'Ejercicio 3 - TIR'!$C$24)/('Ejercicio 3 - TIR'!$E$24-'Ejercicio 3 - TIR'!$C$24),'Ejercicio 3 - TIR'!$C$24+SQRT(('Ejercicio 3 - TIR'!$E$24-'Ejercicio 3 - TIR'!$C$24)*('Ejercicio 3 - TIR'!$D$24-'Ejercicio 3 - TIR'!$C$24)*T763),'Ejercicio 3 - TIR'!$E$24-SQRT(('Ejercicio 3 - TIR'!$E$24-'Ejercicio 3 - TIR'!$C$24)*('Ejercicio 3 - TIR'!$E$24-'Ejercicio 3 - TIR'!$D$24)*(1-T763)))</f>
        <v>0.180218081070808</v>
      </c>
      <c r="V763" s="24">
        <f ca="1" t="shared" si="5666"/>
        <v>0.713030485601044</v>
      </c>
      <c r="W763" s="26">
        <f ca="1">IF(V763&lt;=('Ejercicio 3 - TIR'!$D$25-'Ejercicio 3 - TIR'!$C$25)/('Ejercicio 3 - TIR'!$E$25-'Ejercicio 3 - TIR'!$C$25),'Ejercicio 3 - TIR'!$C$25+SQRT(('Ejercicio 3 - TIR'!$E$25-'Ejercicio 3 - TIR'!$C$25)*('Ejercicio 3 - TIR'!$D$25-'Ejercicio 3 - TIR'!$C$25)*V763),'Ejercicio 3 - TIR'!$E$25-SQRT(('Ejercicio 3 - TIR'!$E$25-'Ejercicio 3 - TIR'!$C$25)*('Ejercicio 3 - TIR'!$E$25-'Ejercicio 3 - TIR'!$D$25)*(1-V763)))</f>
        <v>0.218307835346945</v>
      </c>
      <c r="X763" s="24">
        <f ca="1" t="shared" si="5666"/>
        <v>0.0322760297336009</v>
      </c>
      <c r="Y763" s="26">
        <f ca="1">IF(X763&lt;=('Ejercicio 3 - TIR'!$D$26-'Ejercicio 3 - TIR'!$C$26)/('Ejercicio 3 - TIR'!$E$26-'Ejercicio 3 - TIR'!$C$26),'Ejercicio 3 - TIR'!$C$26+SQRT(('Ejercicio 3 - TIR'!$E$26-'Ejercicio 3 - TIR'!$C$26)*('Ejercicio 3 - TIR'!$D$26-'Ejercicio 3 - TIR'!$C$26)*X763),'Ejercicio 3 - TIR'!$E$26-SQRT(('Ejercicio 3 - TIR'!$E$26-'Ejercicio 3 - TIR'!$C$26)*('Ejercicio 3 - TIR'!$E$26-'Ejercicio 3 - TIR'!$D$26)*(1-X763)))</f>
        <v>0.199335163645096</v>
      </c>
      <c r="Z763" s="24">
        <f ca="1" t="shared" si="5240"/>
        <v>1.14243108099406</v>
      </c>
      <c r="AA763" s="24">
        <f ca="1" t="shared" si="5241"/>
        <v>1.31005291109548</v>
      </c>
      <c r="AB763" s="24">
        <f ca="1" t="shared" si="5242"/>
        <v>1.54614813283433</v>
      </c>
      <c r="AC763" s="24">
        <f ca="1" t="shared" si="5243"/>
        <v>1.88368438483911</v>
      </c>
      <c r="AD763" s="24">
        <f ca="1" t="shared" si="5244"/>
        <v>2.25916891994673</v>
      </c>
      <c r="AE763" s="23">
        <f ca="1" t="shared" si="5245"/>
        <v>4524.68205527982</v>
      </c>
      <c r="AF763" s="23">
        <f ca="1" t="shared" si="5246"/>
        <v>5188.56060283571</v>
      </c>
      <c r="AG763" s="23">
        <f ca="1" t="shared" si="5247"/>
        <v>6123.63303819836</v>
      </c>
      <c r="AH763" s="23">
        <f ca="1" t="shared" si="5248"/>
        <v>7460.47011122648</v>
      </c>
      <c r="AI763" s="23">
        <f ca="1" t="shared" si="5249"/>
        <v>8947.60414171715</v>
      </c>
      <c r="AJ763" s="25">
        <f ca="1" t="shared" si="5250"/>
        <v>49673.4875576867</v>
      </c>
      <c r="AK763" s="25">
        <f ca="1" t="shared" si="5251"/>
        <v>49773.4193333201</v>
      </c>
      <c r="AL763" s="25">
        <f ca="1" t="shared" si="5252"/>
        <v>52751.9620662716</v>
      </c>
      <c r="AM763" s="25">
        <f ca="1" t="shared" si="5253"/>
        <v>72093.9193748711</v>
      </c>
      <c r="AN763" s="25">
        <f ca="1" t="shared" si="5254"/>
        <v>91982.3411958387</v>
      </c>
      <c r="AO763" s="25">
        <f ca="1">C763/'Ejercicio 3 - TIR'!$D$7</f>
        <v>16714.936700092</v>
      </c>
      <c r="AP763" s="25">
        <f ca="1" t="shared" si="5255"/>
        <v>32958.5508575948</v>
      </c>
      <c r="AQ763" s="25">
        <f ca="1" t="shared" si="5256"/>
        <v>33058.4826332282</v>
      </c>
      <c r="AR763" s="25">
        <f ca="1" t="shared" si="5257"/>
        <v>36037.0253661797</v>
      </c>
      <c r="AS763" s="25">
        <f ca="1" t="shared" si="5258"/>
        <v>55378.9826747791</v>
      </c>
      <c r="AT763" s="25">
        <f ca="1" t="shared" si="5259"/>
        <v>75267.4044957467</v>
      </c>
      <c r="AU763" s="25">
        <f ca="1">AP763*'Ejercicio 3 - TIR'!$D$5</f>
        <v>16479.2754287974</v>
      </c>
      <c r="AV763" s="25">
        <f ca="1">AQ763*'Ejercicio 3 - TIR'!$D$5</f>
        <v>16529.2413166141</v>
      </c>
      <c r="AW763" s="25">
        <f ca="1">AR763*'Ejercicio 3 - TIR'!$D$5</f>
        <v>18018.5126830898</v>
      </c>
      <c r="AX763" s="25">
        <f ca="1">AS763*'Ejercicio 3 - TIR'!$D$5</f>
        <v>27689.4913373896</v>
      </c>
      <c r="AY763" s="25">
        <f ca="1">AT763*'Ejercicio 3 - TIR'!$D$5</f>
        <v>37633.7022478734</v>
      </c>
      <c r="AZ763" s="25">
        <f ca="1" t="shared" ref="AZ763:BD763" si="5667">AJ763-AU763-AE763</f>
        <v>28669.5300736095</v>
      </c>
      <c r="BA763" s="25">
        <f ca="1" t="shared" si="5667"/>
        <v>28055.6174138703</v>
      </c>
      <c r="BB763" s="25">
        <f ca="1" t="shared" si="5667"/>
        <v>28609.8163449834</v>
      </c>
      <c r="BC763" s="25">
        <f ca="1" t="shared" si="5667"/>
        <v>36943.9579262551</v>
      </c>
      <c r="BD763" s="25">
        <f ca="1" t="shared" si="5667"/>
        <v>45401.0348062482</v>
      </c>
      <c r="BE763" s="25">
        <f ca="1" t="shared" ref="BE763:BI763" si="5668">AZ763/Z763</f>
        <v>25095.1944065312</v>
      </c>
      <c r="BF763" s="25">
        <f ca="1" t="shared" si="5668"/>
        <v>21415.6368618806</v>
      </c>
      <c r="BG763" s="25">
        <f ca="1" t="shared" si="5668"/>
        <v>18503.9296930348</v>
      </c>
      <c r="BH763" s="25">
        <f ca="1" t="shared" si="5668"/>
        <v>19612.6050752448</v>
      </c>
      <c r="BI763" s="25">
        <f ca="1" t="shared" si="5668"/>
        <v>20096.3435736884</v>
      </c>
      <c r="BJ763" s="25">
        <f ca="1" t="shared" si="5262"/>
        <v>71768.1913286542</v>
      </c>
      <c r="BK763" s="25">
        <f ca="1" t="shared" si="5263"/>
        <v>37761.8654917247</v>
      </c>
      <c r="BL763" s="25">
        <f ca="1" t="shared" si="5264"/>
        <v>109530.056820379</v>
      </c>
      <c r="BM763" s="25">
        <f ca="1">BK763*'Ejercicio 3 - TIR'!$D$5</f>
        <v>18880.9327458624</v>
      </c>
      <c r="BN763" s="25">
        <f ca="1" t="shared" si="5265"/>
        <v>90649.1240745165</v>
      </c>
      <c r="BO763" s="25">
        <f ca="1" t="shared" si="5266"/>
        <v>40124.9872349757</v>
      </c>
      <c r="BP763" s="25">
        <f ca="1" t="shared" si="5267"/>
        <v>-115342.20238539</v>
      </c>
      <c r="BQ763" s="25">
        <f ca="1" t="shared" ref="BQ763:BT763" si="5669">BE763</f>
        <v>25095.1944065312</v>
      </c>
      <c r="BR763" s="25">
        <f ca="1" t="shared" si="5669"/>
        <v>21415.6368618806</v>
      </c>
      <c r="BS763" s="25">
        <f ca="1" t="shared" si="5669"/>
        <v>18503.9296930348</v>
      </c>
      <c r="BT763" s="25">
        <f ca="1" t="shared" si="5669"/>
        <v>19612.6050752448</v>
      </c>
      <c r="BU763" s="25">
        <f ca="1" t="shared" si="5269"/>
        <v>60221.3308086642</v>
      </c>
      <c r="BV763" s="27">
        <f ca="1" t="shared" si="5270"/>
        <v>6.94962659756655</v>
      </c>
    </row>
    <row r="764" ht="15" customHeight="1" spans="1:74">
      <c r="A764" s="23">
        <v>763</v>
      </c>
      <c r="B764" s="24">
        <f ca="1" t="shared" ref="B764:F764" si="5670">RAND()</f>
        <v>0.20171169885793</v>
      </c>
      <c r="C764" s="25">
        <f ca="1">IF(B764&lt;=('Ejercicio 3 - TIR'!$D$13-'Ejercicio 3 - TIR'!$C$13)/('Ejercicio 3 - TIR'!$E$13-'Ejercicio 3 - TIR'!$C$13),'Ejercicio 3 - TIR'!$C$13+SQRT(('Ejercicio 3 - TIR'!$E$13-'Ejercicio 3 - TIR'!$C$13)*('Ejercicio 3 - TIR'!$D$13-'Ejercicio 3 - TIR'!$C$13)*B764),'Ejercicio 3 - TIR'!$E$13-SQRT(('Ejercicio 3 - TIR'!$E$13-'Ejercicio 3 - TIR'!$C$13)*('Ejercicio 3 - TIR'!$E$13-'Ejercicio 3 - TIR'!$D$13)*(1-B764)))</f>
        <v>68982.4651150546</v>
      </c>
      <c r="D764" s="24">
        <f ca="1" t="shared" si="5670"/>
        <v>0.894683320939039</v>
      </c>
      <c r="E764" s="25">
        <f ca="1">IF(D764&lt;=('Ejercicio 3 - TIR'!$D$14-'Ejercicio 3 - TIR'!$C$14)/('Ejercicio 3 - TIR'!$E$14-'Ejercicio 3 - TIR'!$C$14),'Ejercicio 3 - TIR'!$C$14+SQRT(('Ejercicio 3 - TIR'!$E$14-'Ejercicio 3 - TIR'!$C$14)*('Ejercicio 3 - TIR'!$D$14-'Ejercicio 3 - TIR'!$C$14)*D764),'Ejercicio 3 - TIR'!$E$14-SQRT(('Ejercicio 3 - TIR'!$E$14-'Ejercicio 3 - TIR'!$C$14)*('Ejercicio 3 - TIR'!$E$14-'Ejercicio 3 - TIR'!$D$14)*(1-D764)))</f>
        <v>36025.3928673208</v>
      </c>
      <c r="F764" s="24">
        <f ca="1" t="shared" si="5670"/>
        <v>0.102088128092209</v>
      </c>
      <c r="G764" s="25">
        <f ca="1">IF(F764&lt;=('Ejercicio 3 - TIR'!$D$18-'Ejercicio 3 - TIR'!$C$18)/('Ejercicio 3 - TIR'!$E$18-'Ejercicio 3 - TIR'!$C$18),'Ejercicio 3 - TIR'!$C$18+SQRT(('Ejercicio 3 - TIR'!$E$18-'Ejercicio 3 - TIR'!$C$18)*('Ejercicio 3 - TIR'!$D$18-'Ejercicio 3 - TIR'!$C$18)*F764),'Ejercicio 3 - TIR'!$E$18-SQRT(('Ejercicio 3 - TIR'!$E$18-'Ejercicio 3 - TIR'!$C$18)*('Ejercicio 3 - TIR'!$E$18-'Ejercicio 3 - TIR'!$D$18)*(1-F764)))</f>
        <v>33913.210857318</v>
      </c>
      <c r="H764" s="24">
        <f ca="1" t="shared" ref="H764:L764" si="5671">RAND()</f>
        <v>0.480330248385019</v>
      </c>
      <c r="I764" s="25">
        <f ca="1">IF(H764&lt;=('Ejercicio 3 - TIR'!$D$18-'Ejercicio 3 - TIR'!$C$18)/('Ejercicio 3 - TIR'!$E$18-'Ejercicio 3 - TIR'!$C$18),'Ejercicio 3 - TIR'!$C$18+SQRT(('Ejercicio 3 - TIR'!$E$18-'Ejercicio 3 - TIR'!$C$18)*('Ejercicio 3 - TIR'!$D$18-'Ejercicio 3 - TIR'!$C$18)*H764),'Ejercicio 3 - TIR'!$E$18-SQRT(('Ejercicio 3 - TIR'!$E$18-'Ejercicio 3 - TIR'!$C$18)*('Ejercicio 3 - TIR'!$E$18-'Ejercicio 3 - TIR'!$D$18)*(1-H764)))</f>
        <v>38488.1998832351</v>
      </c>
      <c r="J764" s="24">
        <f ca="1" t="shared" si="5671"/>
        <v>0.509145613476578</v>
      </c>
      <c r="K764" s="25">
        <f ca="1">IF(J764&lt;=('Ejercicio 3 - TIR'!$D$18-'Ejercicio 3 - TIR'!$C$18)/('Ejercicio 3 - TIR'!$E$18-'Ejercicio 3 - TIR'!$C$18),'Ejercicio 3 - TIR'!$C$18+SQRT(('Ejercicio 3 - TIR'!$E$18-'Ejercicio 3 - TIR'!$C$18)*('Ejercicio 3 - TIR'!$D$18-'Ejercicio 3 - TIR'!$C$18)*J764),'Ejercicio 3 - TIR'!$E$18-SQRT(('Ejercicio 3 - TIR'!$E$18-'Ejercicio 3 - TIR'!$C$18)*('Ejercicio 3 - TIR'!$E$18-'Ejercicio 3 - TIR'!$D$18)*(1-J764)))</f>
        <v>38739.0984673184</v>
      </c>
      <c r="L764" s="24">
        <f ca="1" t="shared" si="5671"/>
        <v>0.881394638463616</v>
      </c>
      <c r="M764" s="25">
        <f ca="1">IF(L764&lt;=('Ejercicio 3 - TIR'!$D$18-'Ejercicio 3 - TIR'!$C$18)/('Ejercicio 3 - TIR'!$E$18-'Ejercicio 3 - TIR'!$C$18),'Ejercicio 3 - TIR'!$C$18+SQRT(('Ejercicio 3 - TIR'!$E$18-'Ejercicio 3 - TIR'!$C$18)*('Ejercicio 3 - TIR'!$D$18-'Ejercicio 3 - TIR'!$C$18)*L764),'Ejercicio 3 - TIR'!$E$18-SQRT(('Ejercicio 3 - TIR'!$E$18-'Ejercicio 3 - TIR'!$C$18)*('Ejercicio 3 - TIR'!$E$18-'Ejercicio 3 - TIR'!$D$18)*(1-L764)))</f>
        <v>42017.483928756</v>
      </c>
      <c r="N764" s="24">
        <f ca="1" t="shared" ref="N764:R764" si="5672">RAND()</f>
        <v>0.00716664272893874</v>
      </c>
      <c r="O764" s="25">
        <f ca="1">IF(N764&lt;=('Ejercicio 3 - TIR'!$D$18-'Ejercicio 3 - TIR'!$C$18)/('Ejercicio 3 - TIR'!$E$18-'Ejercicio 3 - TIR'!$C$18),'Ejercicio 3 - TIR'!$C$18+SQRT(('Ejercicio 3 - TIR'!$E$18-'Ejercicio 3 - TIR'!$C$18)*('Ejercicio 3 - TIR'!$D$18-'Ejercicio 3 - TIR'!$C$18)*N764),'Ejercicio 3 - TIR'!$E$18-SQRT(('Ejercicio 3 - TIR'!$E$18-'Ejercicio 3 - TIR'!$C$18)*('Ejercicio 3 - TIR'!$E$18-'Ejercicio 3 - TIR'!$D$18)*(1-N764)))</f>
        <v>31036.8203360953</v>
      </c>
      <c r="P764" s="24">
        <f ca="1" t="shared" si="5672"/>
        <v>0.152144444627455</v>
      </c>
      <c r="Q764" s="26">
        <f ca="1">IF(P764&lt;=('Ejercicio 3 - TIR'!$D$22-'Ejercicio 3 - TIR'!$C$22)/('Ejercicio 3 - TIR'!$E$22-'Ejercicio 3 - TIR'!$C$22),'Ejercicio 3 - TIR'!$C$22+SQRT(('Ejercicio 3 - TIR'!$E$22-'Ejercicio 3 - TIR'!$C$22)*('Ejercicio 3 - TIR'!$D$22-'Ejercicio 3 - TIR'!$C$22)*P764),'Ejercicio 3 - TIR'!$E$22-SQRT(('Ejercicio 3 - TIR'!$E$22-'Ejercicio 3 - TIR'!$C$22)*('Ejercicio 3 - TIR'!$E$22-'Ejercicio 3 - TIR'!$D$22)*(1-P764)))</f>
        <v>0.136548715972226</v>
      </c>
      <c r="R764" s="24">
        <f ca="1" t="shared" si="5672"/>
        <v>0.145429659588755</v>
      </c>
      <c r="S764" s="26">
        <f ca="1">IF(R764&lt;=('Ejercicio 3 - TIR'!$D$23-'Ejercicio 3 - TIR'!$C$23)/('Ejercicio 3 - TIR'!$E$23-'Ejercicio 3 - TIR'!$C$23),'Ejercicio 3 - TIR'!$C$23+SQRT(('Ejercicio 3 - TIR'!$E$23-'Ejercicio 3 - TIR'!$C$23)*('Ejercicio 3 - TIR'!$D$23-'Ejercicio 3 - TIR'!$C$23)*R764),'Ejercicio 3 - TIR'!$E$23-SQRT(('Ejercicio 3 - TIR'!$E$23-'Ejercicio 3 - TIR'!$C$23)*('Ejercicio 3 - TIR'!$E$23-'Ejercicio 3 - TIR'!$D$23)*(1-R764)))</f>
        <v>0.136179412451006</v>
      </c>
      <c r="T764" s="24">
        <f ca="1" t="shared" ref="T764:X764" si="5673">RAND()</f>
        <v>0.740850600418628</v>
      </c>
      <c r="U764" s="26">
        <f ca="1">IF(T764&lt;=('Ejercicio 3 - TIR'!$D$24-'Ejercicio 3 - TIR'!$C$24)/('Ejercicio 3 - TIR'!$E$24-'Ejercicio 3 - TIR'!$C$24),'Ejercicio 3 - TIR'!$C$24+SQRT(('Ejercicio 3 - TIR'!$E$24-'Ejercicio 3 - TIR'!$C$24)*('Ejercicio 3 - TIR'!$D$24-'Ejercicio 3 - TIR'!$C$24)*T764),'Ejercicio 3 - TIR'!$E$24-SQRT(('Ejercicio 3 - TIR'!$E$24-'Ejercicio 3 - TIR'!$C$24)*('Ejercicio 3 - TIR'!$E$24-'Ejercicio 3 - TIR'!$D$24)*(1-T764)))</f>
        <v>0.193062696518994</v>
      </c>
      <c r="V764" s="24">
        <f ca="1" t="shared" si="5673"/>
        <v>0.878742733908434</v>
      </c>
      <c r="W764" s="26">
        <f ca="1">IF(V764&lt;=('Ejercicio 3 - TIR'!$D$25-'Ejercicio 3 - TIR'!$C$25)/('Ejercicio 3 - TIR'!$E$25-'Ejercicio 3 - TIR'!$C$25),'Ejercicio 3 - TIR'!$C$25+SQRT(('Ejercicio 3 - TIR'!$E$25-'Ejercicio 3 - TIR'!$C$25)*('Ejercicio 3 - TIR'!$D$25-'Ejercicio 3 - TIR'!$C$25)*V764),'Ejercicio 3 - TIR'!$E$25-SQRT(('Ejercicio 3 - TIR'!$E$25-'Ejercicio 3 - TIR'!$C$25)*('Ejercicio 3 - TIR'!$E$25-'Ejercicio 3 - TIR'!$D$25)*(1-V764)))</f>
        <v>0.229399018680643</v>
      </c>
      <c r="X764" s="24">
        <f ca="1" t="shared" si="5673"/>
        <v>0.920238211393796</v>
      </c>
      <c r="Y764" s="26">
        <f ca="1">IF(X764&lt;=('Ejercicio 3 - TIR'!$D$26-'Ejercicio 3 - TIR'!$C$26)/('Ejercicio 3 - TIR'!$E$26-'Ejercicio 3 - TIR'!$C$26),'Ejercicio 3 - TIR'!$C$26+SQRT(('Ejercicio 3 - TIR'!$E$26-'Ejercicio 3 - TIR'!$C$26)*('Ejercicio 3 - TIR'!$D$26-'Ejercicio 3 - TIR'!$C$26)*X764),'Ejercicio 3 - TIR'!$E$26-SQRT(('Ejercicio 3 - TIR'!$E$26-'Ejercicio 3 - TIR'!$C$26)*('Ejercicio 3 - TIR'!$E$26-'Ejercicio 3 - TIR'!$D$26)*(1-X764)))</f>
        <v>0.259246357946772</v>
      </c>
      <c r="Z764" s="24">
        <f ca="1" t="shared" si="5240"/>
        <v>1.13654871597223</v>
      </c>
      <c r="AA764" s="24">
        <f ca="1" t="shared" si="5241"/>
        <v>1.29132325233527</v>
      </c>
      <c r="AB764" s="24">
        <f ca="1" t="shared" si="5242"/>
        <v>1.54062960150879</v>
      </c>
      <c r="AC764" s="24">
        <f ca="1" t="shared" si="5243"/>
        <v>1.89404852024526</v>
      </c>
      <c r="AD764" s="24">
        <f ca="1" t="shared" si="5244"/>
        <v>2.38507370089332</v>
      </c>
      <c r="AE764" s="23">
        <f ca="1" t="shared" si="5245"/>
        <v>4919.22113842766</v>
      </c>
      <c r="AF764" s="23">
        <f ca="1" t="shared" si="5246"/>
        <v>5589.11778277531</v>
      </c>
      <c r="AG764" s="23">
        <f ca="1" t="shared" si="5247"/>
        <v>6668.16793308016</v>
      </c>
      <c r="AH764" s="23">
        <f ca="1" t="shared" si="5248"/>
        <v>8197.83911332649</v>
      </c>
      <c r="AI764" s="23">
        <f ca="1" t="shared" si="5249"/>
        <v>10323.09904649</v>
      </c>
      <c r="AJ764" s="25">
        <f ca="1" t="shared" si="5250"/>
        <v>38544.0162543801</v>
      </c>
      <c r="AK764" s="25">
        <f ca="1" t="shared" si="5251"/>
        <v>49700.7074497491</v>
      </c>
      <c r="AL764" s="25">
        <f ca="1" t="shared" si="5252"/>
        <v>59682.6018345146</v>
      </c>
      <c r="AM764" s="25">
        <f ca="1" t="shared" si="5253"/>
        <v>79583.1532596893</v>
      </c>
      <c r="AN764" s="25">
        <f ca="1" t="shared" si="5254"/>
        <v>74025.1039429718</v>
      </c>
      <c r="AO764" s="25">
        <f ca="1">C764/'Ejercicio 3 - TIR'!$D$7</f>
        <v>13796.4930230109</v>
      </c>
      <c r="AP764" s="25">
        <f ca="1" t="shared" si="5255"/>
        <v>24747.5232313692</v>
      </c>
      <c r="AQ764" s="25">
        <f ca="1" t="shared" si="5256"/>
        <v>35904.2144267382</v>
      </c>
      <c r="AR764" s="25">
        <f ca="1" t="shared" si="5257"/>
        <v>45886.1088115037</v>
      </c>
      <c r="AS764" s="25">
        <f ca="1" t="shared" si="5258"/>
        <v>65786.6602366784</v>
      </c>
      <c r="AT764" s="25">
        <f ca="1" t="shared" si="5259"/>
        <v>60228.6109199609</v>
      </c>
      <c r="AU764" s="25">
        <f ca="1">AP764*'Ejercicio 3 - TIR'!$D$5</f>
        <v>12373.7616156846</v>
      </c>
      <c r="AV764" s="25">
        <f ca="1">AQ764*'Ejercicio 3 - TIR'!$D$5</f>
        <v>17952.1072133691</v>
      </c>
      <c r="AW764" s="25">
        <f ca="1">AR764*'Ejercicio 3 - TIR'!$D$5</f>
        <v>22943.0544057518</v>
      </c>
      <c r="AX764" s="25">
        <f ca="1">AS764*'Ejercicio 3 - TIR'!$D$5</f>
        <v>32893.3301183392</v>
      </c>
      <c r="AY764" s="25">
        <f ca="1">AT764*'Ejercicio 3 - TIR'!$D$5</f>
        <v>30114.3054599805</v>
      </c>
      <c r="AZ764" s="25">
        <f ca="1" t="shared" ref="AZ764:BD764" si="5674">AJ764-AU764-AE764</f>
        <v>21251.0335002678</v>
      </c>
      <c r="BA764" s="25">
        <f ca="1" t="shared" si="5674"/>
        <v>26159.4824536047</v>
      </c>
      <c r="BB764" s="25">
        <f ca="1" t="shared" si="5674"/>
        <v>30071.3794956826</v>
      </c>
      <c r="BC764" s="25">
        <f ca="1" t="shared" si="5674"/>
        <v>38491.9840280236</v>
      </c>
      <c r="BD764" s="25">
        <f ca="1" t="shared" si="5674"/>
        <v>33587.6994365014</v>
      </c>
      <c r="BE764" s="25">
        <f ca="1" t="shared" ref="BE764:BI764" si="5675">AZ764/Z764</f>
        <v>18697.8641580614</v>
      </c>
      <c r="BF764" s="25">
        <f ca="1" t="shared" si="5675"/>
        <v>20257.8884925189</v>
      </c>
      <c r="BG764" s="25">
        <f ca="1" t="shared" si="5675"/>
        <v>19518.8898527152</v>
      </c>
      <c r="BH764" s="25">
        <f ca="1" t="shared" si="5675"/>
        <v>20322.5966054129</v>
      </c>
      <c r="BI764" s="25">
        <f ca="1" t="shared" si="5675"/>
        <v>14082.4576716104</v>
      </c>
      <c r="BJ764" s="25">
        <f ca="1" t="shared" si="5262"/>
        <v>85923.2170921966</v>
      </c>
      <c r="BK764" s="25">
        <f ca="1" t="shared" si="5263"/>
        <v>32905.6526737415</v>
      </c>
      <c r="BL764" s="25">
        <f ca="1" t="shared" si="5264"/>
        <v>118828.869765938</v>
      </c>
      <c r="BM764" s="25">
        <f ca="1">BK764*'Ejercicio 3 - TIR'!$D$5</f>
        <v>16452.8263368707</v>
      </c>
      <c r="BN764" s="25">
        <f ca="1" t="shared" si="5265"/>
        <v>102376.043429067</v>
      </c>
      <c r="BO764" s="25">
        <f ca="1" t="shared" si="5266"/>
        <v>42923.6393788263</v>
      </c>
      <c r="BP764" s="25">
        <f ca="1" t="shared" si="5267"/>
        <v>-105007.857982375</v>
      </c>
      <c r="BQ764" s="25">
        <f ca="1" t="shared" ref="BQ764:BT764" si="5676">BE764</f>
        <v>18697.8641580614</v>
      </c>
      <c r="BR764" s="25">
        <f ca="1" t="shared" si="5676"/>
        <v>20257.8884925189</v>
      </c>
      <c r="BS764" s="25">
        <f ca="1" t="shared" si="5676"/>
        <v>19518.8898527152</v>
      </c>
      <c r="BT764" s="25">
        <f ca="1" t="shared" si="5676"/>
        <v>20322.5966054129</v>
      </c>
      <c r="BU764" s="25">
        <f ca="1" t="shared" si="5269"/>
        <v>57006.0970504367</v>
      </c>
      <c r="BV764" s="27">
        <f ca="1" t="shared" si="5270"/>
        <v>7.6662166955944</v>
      </c>
    </row>
    <row r="765" ht="15" customHeight="1" spans="1:74">
      <c r="A765" s="23">
        <v>764</v>
      </c>
      <c r="B765" s="24">
        <f ca="1" t="shared" ref="B765:F765" si="5677">RAND()</f>
        <v>0.66568275404727</v>
      </c>
      <c r="C765" s="25">
        <f ca="1">IF(B765&lt;=('Ejercicio 3 - TIR'!$D$13-'Ejercicio 3 - TIR'!$C$13)/('Ejercicio 3 - TIR'!$E$13-'Ejercicio 3 - TIR'!$C$13),'Ejercicio 3 - TIR'!$C$13+SQRT(('Ejercicio 3 - TIR'!$E$13-'Ejercicio 3 - TIR'!$C$13)*('Ejercicio 3 - TIR'!$D$13-'Ejercicio 3 - TIR'!$C$13)*B765),'Ejercicio 3 - TIR'!$E$13-SQRT(('Ejercicio 3 - TIR'!$E$13-'Ejercicio 3 - TIR'!$C$13)*('Ejercicio 3 - TIR'!$E$13-'Ejercicio 3 - TIR'!$D$13)*(1-B765)))</f>
        <v>79970.504371221</v>
      </c>
      <c r="D765" s="24">
        <f ca="1" t="shared" si="5677"/>
        <v>0.156508661645461</v>
      </c>
      <c r="E765" s="25">
        <f ca="1">IF(D765&lt;=('Ejercicio 3 - TIR'!$D$14-'Ejercicio 3 - TIR'!$C$14)/('Ejercicio 3 - TIR'!$E$14-'Ejercicio 3 - TIR'!$C$14),'Ejercicio 3 - TIR'!$C$14+SQRT(('Ejercicio 3 - TIR'!$E$14-'Ejercicio 3 - TIR'!$C$14)*('Ejercicio 3 - TIR'!$D$14-'Ejercicio 3 - TIR'!$C$14)*D765),'Ejercicio 3 - TIR'!$E$14-SQRT(('Ejercicio 3 - TIR'!$E$14-'Ejercicio 3 - TIR'!$C$14)*('Ejercicio 3 - TIR'!$E$14-'Ejercicio 3 - TIR'!$D$14)*(1-D765)))</f>
        <v>28426.0983090696</v>
      </c>
      <c r="F765" s="24">
        <f ca="1" t="shared" si="5677"/>
        <v>0.359367764032197</v>
      </c>
      <c r="G765" s="25">
        <f ca="1">IF(F765&lt;=('Ejercicio 3 - TIR'!$D$18-'Ejercicio 3 - TIR'!$C$18)/('Ejercicio 3 - TIR'!$E$18-'Ejercicio 3 - TIR'!$C$18),'Ejercicio 3 - TIR'!$C$18+SQRT(('Ejercicio 3 - TIR'!$E$18-'Ejercicio 3 - TIR'!$C$18)*('Ejercicio 3 - TIR'!$D$18-'Ejercicio 3 - TIR'!$C$18)*F765),'Ejercicio 3 - TIR'!$E$18-SQRT(('Ejercicio 3 - TIR'!$E$18-'Ejercicio 3 - TIR'!$C$18)*('Ejercicio 3 - TIR'!$E$18-'Ejercicio 3 - TIR'!$D$18)*(1-F765)))</f>
        <v>37342.0136614439</v>
      </c>
      <c r="H765" s="24">
        <f ca="1" t="shared" ref="H765:L765" si="5678">RAND()</f>
        <v>0.0328701158711893</v>
      </c>
      <c r="I765" s="25">
        <f ca="1">IF(H765&lt;=('Ejercicio 3 - TIR'!$D$18-'Ejercicio 3 - TIR'!$C$18)/('Ejercicio 3 - TIR'!$E$18-'Ejercicio 3 - TIR'!$C$18),'Ejercicio 3 - TIR'!$C$18+SQRT(('Ejercicio 3 - TIR'!$E$18-'Ejercicio 3 - TIR'!$C$18)*('Ejercicio 3 - TIR'!$D$18-'Ejercicio 3 - TIR'!$C$18)*H765),'Ejercicio 3 - TIR'!$E$18-SQRT(('Ejercicio 3 - TIR'!$E$18-'Ejercicio 3 - TIR'!$C$18)*('Ejercicio 3 - TIR'!$E$18-'Ejercicio 3 - TIR'!$D$18)*(1-H765)))</f>
        <v>32220.4768363301</v>
      </c>
      <c r="J765" s="24">
        <f ca="1" t="shared" si="5678"/>
        <v>0.459022780432722</v>
      </c>
      <c r="K765" s="25">
        <f ca="1">IF(J765&lt;=('Ejercicio 3 - TIR'!$D$18-'Ejercicio 3 - TIR'!$C$18)/('Ejercicio 3 - TIR'!$E$18-'Ejercicio 3 - TIR'!$C$18),'Ejercicio 3 - TIR'!$C$18+SQRT(('Ejercicio 3 - TIR'!$E$18-'Ejercicio 3 - TIR'!$C$18)*('Ejercicio 3 - TIR'!$D$18-'Ejercicio 3 - TIR'!$C$18)*J765),'Ejercicio 3 - TIR'!$E$18-SQRT(('Ejercicio 3 - TIR'!$E$18-'Ejercicio 3 - TIR'!$C$18)*('Ejercicio 3 - TIR'!$E$18-'Ejercicio 3 - TIR'!$D$18)*(1-J765)))</f>
        <v>38297.7959160797</v>
      </c>
      <c r="L765" s="24">
        <f ca="1" t="shared" si="5678"/>
        <v>0.493854770541091</v>
      </c>
      <c r="M765" s="25">
        <f ca="1">IF(L765&lt;=('Ejercicio 3 - TIR'!$D$18-'Ejercicio 3 - TIR'!$C$18)/('Ejercicio 3 - TIR'!$E$18-'Ejercicio 3 - TIR'!$C$18),'Ejercicio 3 - TIR'!$C$18+SQRT(('Ejercicio 3 - TIR'!$E$18-'Ejercicio 3 - TIR'!$C$18)*('Ejercicio 3 - TIR'!$D$18-'Ejercicio 3 - TIR'!$C$18)*L765),'Ejercicio 3 - TIR'!$E$18-SQRT(('Ejercicio 3 - TIR'!$E$18-'Ejercicio 3 - TIR'!$C$18)*('Ejercicio 3 - TIR'!$E$18-'Ejercicio 3 - TIR'!$D$18)*(1-L765)))</f>
        <v>38606.8702546956</v>
      </c>
      <c r="N765" s="24">
        <f ca="1" t="shared" ref="N765:R765" si="5679">RAND()</f>
        <v>0.591403062738425</v>
      </c>
      <c r="O765" s="25">
        <f ca="1">IF(N765&lt;=('Ejercicio 3 - TIR'!$D$18-'Ejercicio 3 - TIR'!$C$18)/('Ejercicio 3 - TIR'!$E$18-'Ejercicio 3 - TIR'!$C$18),'Ejercicio 3 - TIR'!$C$18+SQRT(('Ejercicio 3 - TIR'!$E$18-'Ejercicio 3 - TIR'!$C$18)*('Ejercicio 3 - TIR'!$D$18-'Ejercicio 3 - TIR'!$C$18)*N765),'Ejercicio 3 - TIR'!$E$18-SQRT(('Ejercicio 3 - TIR'!$E$18-'Ejercicio 3 - TIR'!$C$18)*('Ejercicio 3 - TIR'!$E$18-'Ejercicio 3 - TIR'!$D$18)*(1-N765)))</f>
        <v>39418.6230103324</v>
      </c>
      <c r="P765" s="24">
        <f ca="1" t="shared" si="5679"/>
        <v>0.4202925560721</v>
      </c>
      <c r="Q765" s="26">
        <f ca="1">IF(P765&lt;=('Ejercicio 3 - TIR'!$D$22-'Ejercicio 3 - TIR'!$C$22)/('Ejercicio 3 - TIR'!$E$22-'Ejercicio 3 - TIR'!$C$22),'Ejercicio 3 - TIR'!$C$22+SQRT(('Ejercicio 3 - TIR'!$E$22-'Ejercicio 3 - TIR'!$C$22)*('Ejercicio 3 - TIR'!$D$22-'Ejercicio 3 - TIR'!$C$22)*P765),'Ejercicio 3 - TIR'!$E$22-SQRT(('Ejercicio 3 - TIR'!$E$22-'Ejercicio 3 - TIR'!$C$22)*('Ejercicio 3 - TIR'!$E$22-'Ejercicio 3 - TIR'!$D$22)*(1-P765)))</f>
        <v>0.147505028648045</v>
      </c>
      <c r="R765" s="24">
        <f ca="1" t="shared" si="5679"/>
        <v>0.130223371081236</v>
      </c>
      <c r="S765" s="26">
        <f ca="1">IF(R765&lt;=('Ejercicio 3 - TIR'!$D$23-'Ejercicio 3 - TIR'!$C$23)/('Ejercicio 3 - TIR'!$E$23-'Ejercicio 3 - TIR'!$C$23),'Ejercicio 3 - TIR'!$C$23+SQRT(('Ejercicio 3 - TIR'!$E$23-'Ejercicio 3 - TIR'!$C$23)*('Ejercicio 3 - TIR'!$D$23-'Ejercicio 3 - TIR'!$C$23)*R765),'Ejercicio 3 - TIR'!$E$23-SQRT(('Ejercicio 3 - TIR'!$E$23-'Ejercicio 3 - TIR'!$C$23)*('Ejercicio 3 - TIR'!$E$23-'Ejercicio 3 - TIR'!$D$23)*(1-R765)))</f>
        <v>0.135310194902294</v>
      </c>
      <c r="T765" s="24">
        <f ca="1" t="shared" ref="T765:X765" si="5680">RAND()</f>
        <v>0.129748655881582</v>
      </c>
      <c r="U765" s="26">
        <f ca="1">IF(T765&lt;=('Ejercicio 3 - TIR'!$D$24-'Ejercicio 3 - TIR'!$C$24)/('Ejercicio 3 - TIR'!$E$24-'Ejercicio 3 - TIR'!$C$24),'Ejercicio 3 - TIR'!$C$24+SQRT(('Ejercicio 3 - TIR'!$E$24-'Ejercicio 3 - TIR'!$C$24)*('Ejercicio 3 - TIR'!$D$24-'Ejercicio 3 - TIR'!$C$24)*T765),'Ejercicio 3 - TIR'!$E$24-SQRT(('Ejercicio 3 - TIR'!$E$24-'Ejercicio 3 - TIR'!$C$24)*('Ejercicio 3 - TIR'!$E$24-'Ejercicio 3 - TIR'!$D$24)*(1-T765)))</f>
        <v>0.166506731273978</v>
      </c>
      <c r="V765" s="24">
        <f ca="1" t="shared" si="5680"/>
        <v>0.136183994310436</v>
      </c>
      <c r="W765" s="26">
        <f ca="1">IF(V765&lt;=('Ejercicio 3 - TIR'!$D$25-'Ejercicio 3 - TIR'!$C$25)/('Ejercicio 3 - TIR'!$E$25-'Ejercicio 3 - TIR'!$C$25),'Ejercicio 3 - TIR'!$C$25+SQRT(('Ejercicio 3 - TIR'!$E$25-'Ejercicio 3 - TIR'!$C$25)*('Ejercicio 3 - TIR'!$D$25-'Ejercicio 3 - TIR'!$C$25)*V765),'Ejercicio 3 - TIR'!$E$25-SQRT(('Ejercicio 3 - TIR'!$E$25-'Ejercicio 3 - TIR'!$C$25)*('Ejercicio 3 - TIR'!$E$25-'Ejercicio 3 - TIR'!$D$25)*(1-V765)))</f>
        <v>0.193807881518706</v>
      </c>
      <c r="X765" s="24">
        <f ca="1" t="shared" si="5680"/>
        <v>0.436600130437997</v>
      </c>
      <c r="Y765" s="26">
        <f ca="1">IF(X765&lt;=('Ejercicio 3 - TIR'!$D$26-'Ejercicio 3 - TIR'!$C$26)/('Ejercicio 3 - TIR'!$E$26-'Ejercicio 3 - TIR'!$C$26),'Ejercicio 3 - TIR'!$C$26+SQRT(('Ejercicio 3 - TIR'!$E$26-'Ejercicio 3 - TIR'!$C$26)*('Ejercicio 3 - TIR'!$D$26-'Ejercicio 3 - TIR'!$C$26)*X765),'Ejercicio 3 - TIR'!$E$26-SQRT(('Ejercicio 3 - TIR'!$E$26-'Ejercicio 3 - TIR'!$C$26)*('Ejercicio 3 - TIR'!$E$26-'Ejercicio 3 - TIR'!$D$26)*(1-X765)))</f>
        <v>0.224842413979265</v>
      </c>
      <c r="Z765" s="24">
        <f ca="1" t="shared" si="5240"/>
        <v>1.14750502864805</v>
      </c>
      <c r="AA765" s="24">
        <f ca="1" t="shared" si="5241"/>
        <v>1.30277415772577</v>
      </c>
      <c r="AB765" s="24">
        <f ca="1" t="shared" si="5242"/>
        <v>1.5196948243169</v>
      </c>
      <c r="AC765" s="24">
        <f ca="1" t="shared" si="5243"/>
        <v>1.8142236587727</v>
      </c>
      <c r="AD765" s="24">
        <f ca="1" t="shared" si="5244"/>
        <v>2.22213808570945</v>
      </c>
      <c r="AE765" s="23">
        <f ca="1" t="shared" si="5245"/>
        <v>4192.99244543146</v>
      </c>
      <c r="AF765" s="23">
        <f ca="1" t="shared" si="5246"/>
        <v>4760.34707044663</v>
      </c>
      <c r="AG765" s="23">
        <f ca="1" t="shared" si="5247"/>
        <v>5552.97690087636</v>
      </c>
      <c r="AH765" s="23">
        <f ca="1" t="shared" si="5248"/>
        <v>6629.18759015751</v>
      </c>
      <c r="AI765" s="23">
        <f ca="1" t="shared" si="5249"/>
        <v>8119.71013064991</v>
      </c>
      <c r="AJ765" s="25">
        <f ca="1" t="shared" si="5250"/>
        <v>42850.1484563509</v>
      </c>
      <c r="AK765" s="25">
        <f ca="1" t="shared" si="5251"/>
        <v>41976.0045719727</v>
      </c>
      <c r="AL765" s="25">
        <f ca="1" t="shared" si="5252"/>
        <v>58200.9622364113</v>
      </c>
      <c r="AM765" s="25">
        <f ca="1" t="shared" si="5253"/>
        <v>70041.4974072369</v>
      </c>
      <c r="AN765" s="25">
        <f ca="1" t="shared" si="5254"/>
        <v>87593.6234774827</v>
      </c>
      <c r="AO765" s="25">
        <f ca="1">C765/'Ejercicio 3 - TIR'!$D$7</f>
        <v>15994.1008742442</v>
      </c>
      <c r="AP765" s="25">
        <f ca="1" t="shared" si="5255"/>
        <v>26856.0475821067</v>
      </c>
      <c r="AQ765" s="25">
        <f ca="1" t="shared" si="5256"/>
        <v>25981.9036977285</v>
      </c>
      <c r="AR765" s="25">
        <f ca="1" t="shared" si="5257"/>
        <v>42206.8613621671</v>
      </c>
      <c r="AS765" s="25">
        <f ca="1" t="shared" si="5258"/>
        <v>54047.3965329927</v>
      </c>
      <c r="AT765" s="25">
        <f ca="1" t="shared" si="5259"/>
        <v>71599.5226032385</v>
      </c>
      <c r="AU765" s="25">
        <f ca="1">AP765*'Ejercicio 3 - TIR'!$D$5</f>
        <v>13428.0237910534</v>
      </c>
      <c r="AV765" s="25">
        <f ca="1">AQ765*'Ejercicio 3 - TIR'!$D$5</f>
        <v>12990.9518488643</v>
      </c>
      <c r="AW765" s="25">
        <f ca="1">AR765*'Ejercicio 3 - TIR'!$D$5</f>
        <v>21103.4306810835</v>
      </c>
      <c r="AX765" s="25">
        <f ca="1">AS765*'Ejercicio 3 - TIR'!$D$5</f>
        <v>27023.6982664963</v>
      </c>
      <c r="AY765" s="25">
        <f ca="1">AT765*'Ejercicio 3 - TIR'!$D$5</f>
        <v>35799.7613016192</v>
      </c>
      <c r="AZ765" s="25">
        <f ca="1" t="shared" ref="AZ765:BD765" si="5681">AJ765-AU765-AE765</f>
        <v>25229.1322198661</v>
      </c>
      <c r="BA765" s="25">
        <f ca="1" t="shared" si="5681"/>
        <v>24224.7056526618</v>
      </c>
      <c r="BB765" s="25">
        <f ca="1" t="shared" si="5681"/>
        <v>31544.5546544514</v>
      </c>
      <c r="BC765" s="25">
        <f ca="1" t="shared" si="5681"/>
        <v>36388.611550583</v>
      </c>
      <c r="BD765" s="25">
        <f ca="1" t="shared" si="5681"/>
        <v>43674.1520452135</v>
      </c>
      <c r="BE765" s="25">
        <f ca="1" t="shared" ref="BE765:BI765" si="5682">AZ765/Z765</f>
        <v>21986.0755203751</v>
      </c>
      <c r="BF765" s="25">
        <f ca="1" t="shared" si="5682"/>
        <v>18594.7084604061</v>
      </c>
      <c r="BG765" s="25">
        <f ca="1" t="shared" si="5682"/>
        <v>20757.1639711483</v>
      </c>
      <c r="BH765" s="25">
        <f ca="1" t="shared" si="5682"/>
        <v>20057.4010677379</v>
      </c>
      <c r="BI765" s="25">
        <f ca="1" t="shared" si="5682"/>
        <v>19654.1125531674</v>
      </c>
      <c r="BJ765" s="25">
        <f ca="1" t="shared" si="5262"/>
        <v>63166.7156807046</v>
      </c>
      <c r="BK765" s="25">
        <f ca="1" t="shared" si="5263"/>
        <v>35541.1006993369</v>
      </c>
      <c r="BL765" s="25">
        <f ca="1" t="shared" si="5264"/>
        <v>98707.8163800415</v>
      </c>
      <c r="BM765" s="25">
        <f ca="1">BK765*'Ejercicio 3 - TIR'!$D$5</f>
        <v>17770.5503496684</v>
      </c>
      <c r="BN765" s="25">
        <f ca="1" t="shared" si="5265"/>
        <v>80937.266030373</v>
      </c>
      <c r="BO765" s="25">
        <f ca="1" t="shared" si="5266"/>
        <v>36423.1487461917</v>
      </c>
      <c r="BP765" s="25">
        <f ca="1" t="shared" si="5267"/>
        <v>-108396.602680291</v>
      </c>
      <c r="BQ765" s="25">
        <f ca="1" t="shared" ref="BQ765:BT765" si="5683">BE765</f>
        <v>21986.0755203751</v>
      </c>
      <c r="BR765" s="25">
        <f ca="1" t="shared" si="5683"/>
        <v>18594.7084604061</v>
      </c>
      <c r="BS765" s="25">
        <f ca="1" t="shared" si="5683"/>
        <v>20757.1639711483</v>
      </c>
      <c r="BT765" s="25">
        <f ca="1" t="shared" si="5683"/>
        <v>20057.4010677379</v>
      </c>
      <c r="BU765" s="25">
        <f ca="1" t="shared" si="5269"/>
        <v>56077.2612993591</v>
      </c>
      <c r="BV765" s="27">
        <f ca="1" t="shared" si="5270"/>
        <v>7.18269804127694</v>
      </c>
    </row>
    <row r="766" ht="15" customHeight="1" spans="1:74">
      <c r="A766" s="23">
        <v>765</v>
      </c>
      <c r="B766" s="24">
        <f ca="1" t="shared" ref="B766:F766" si="5684">RAND()</f>
        <v>0.856070030782663</v>
      </c>
      <c r="C766" s="25">
        <f ca="1">IF(B766&lt;=('Ejercicio 3 - TIR'!$D$13-'Ejercicio 3 - TIR'!$C$13)/('Ejercicio 3 - TIR'!$E$13-'Ejercicio 3 - TIR'!$C$13),'Ejercicio 3 - TIR'!$C$13+SQRT(('Ejercicio 3 - TIR'!$E$13-'Ejercicio 3 - TIR'!$C$13)*('Ejercicio 3 - TIR'!$D$13-'Ejercicio 3 - TIR'!$C$13)*B766),'Ejercicio 3 - TIR'!$E$13-SQRT(('Ejercicio 3 - TIR'!$E$13-'Ejercicio 3 - TIR'!$C$13)*('Ejercicio 3 - TIR'!$E$13-'Ejercicio 3 - TIR'!$D$13)*(1-B766)))</f>
        <v>86857.8554618813</v>
      </c>
      <c r="D766" s="24">
        <f ca="1" t="shared" si="5684"/>
        <v>0.1189144295271</v>
      </c>
      <c r="E766" s="25">
        <f ca="1">IF(D766&lt;=('Ejercicio 3 - TIR'!$D$14-'Ejercicio 3 - TIR'!$C$14)/('Ejercicio 3 - TIR'!$E$14-'Ejercicio 3 - TIR'!$C$14),'Ejercicio 3 - TIR'!$C$14+SQRT(('Ejercicio 3 - TIR'!$E$14-'Ejercicio 3 - TIR'!$C$14)*('Ejercicio 3 - TIR'!$D$14-'Ejercicio 3 - TIR'!$C$14)*D766),'Ejercicio 3 - TIR'!$E$14-SQRT(('Ejercicio 3 - TIR'!$E$14-'Ejercicio 3 - TIR'!$C$14)*('Ejercicio 3 - TIR'!$E$14-'Ejercicio 3 - TIR'!$D$14)*(1-D766)))</f>
        <v>27986.3995403383</v>
      </c>
      <c r="F766" s="24">
        <f ca="1" t="shared" si="5684"/>
        <v>0.520010595569057</v>
      </c>
      <c r="G766" s="25">
        <f ca="1">IF(F766&lt;=('Ejercicio 3 - TIR'!$D$18-'Ejercicio 3 - TIR'!$C$18)/('Ejercicio 3 - TIR'!$E$18-'Ejercicio 3 - TIR'!$C$18),'Ejercicio 3 - TIR'!$C$18+SQRT(('Ejercicio 3 - TIR'!$E$18-'Ejercicio 3 - TIR'!$C$18)*('Ejercicio 3 - TIR'!$D$18-'Ejercicio 3 - TIR'!$C$18)*F766),'Ejercicio 3 - TIR'!$E$18-SQRT(('Ejercicio 3 - TIR'!$E$18-'Ejercicio 3 - TIR'!$C$18)*('Ejercicio 3 - TIR'!$E$18-'Ejercicio 3 - TIR'!$D$18)*(1-F766)))</f>
        <v>38831.8508442658</v>
      </c>
      <c r="H766" s="24">
        <f ca="1" t="shared" ref="H766:L766" si="5685">RAND()</f>
        <v>0.304956824691397</v>
      </c>
      <c r="I766" s="25">
        <f ca="1">IF(H766&lt;=('Ejercicio 3 - TIR'!$D$18-'Ejercicio 3 - TIR'!$C$18)/('Ejercicio 3 - TIR'!$E$18-'Ejercicio 3 - TIR'!$C$18),'Ejercicio 3 - TIR'!$C$18+SQRT(('Ejercicio 3 - TIR'!$E$18-'Ejercicio 3 - TIR'!$C$18)*('Ejercicio 3 - TIR'!$D$18-'Ejercicio 3 - TIR'!$C$18)*H766),'Ejercicio 3 - TIR'!$E$18-SQRT(('Ejercicio 3 - TIR'!$E$18-'Ejercicio 3 - TIR'!$C$18)*('Ejercicio 3 - TIR'!$E$18-'Ejercicio 3 - TIR'!$D$18)*(1-H766)))</f>
        <v>36763.3958706932</v>
      </c>
      <c r="J766" s="24">
        <f ca="1" t="shared" si="5685"/>
        <v>0.336260150137928</v>
      </c>
      <c r="K766" s="25">
        <f ca="1">IF(J766&lt;=('Ejercicio 3 - TIR'!$D$18-'Ejercicio 3 - TIR'!$C$18)/('Ejercicio 3 - TIR'!$E$18-'Ejercicio 3 - TIR'!$C$18),'Ejercicio 3 - TIR'!$C$18+SQRT(('Ejercicio 3 - TIR'!$E$18-'Ejercicio 3 - TIR'!$C$18)*('Ejercicio 3 - TIR'!$D$18-'Ejercicio 3 - TIR'!$C$18)*J766),'Ejercicio 3 - TIR'!$E$18-SQRT(('Ejercicio 3 - TIR'!$E$18-'Ejercicio 3 - TIR'!$C$18)*('Ejercicio 3 - TIR'!$E$18-'Ejercicio 3 - TIR'!$D$18)*(1-J766)))</f>
        <v>37102.0435453952</v>
      </c>
      <c r="L766" s="24">
        <f ca="1" t="shared" si="5685"/>
        <v>0.3969128618506</v>
      </c>
      <c r="M766" s="25">
        <f ca="1">IF(L766&lt;=('Ejercicio 3 - TIR'!$D$18-'Ejercicio 3 - TIR'!$C$18)/('Ejercicio 3 - TIR'!$E$18-'Ejercicio 3 - TIR'!$C$18),'Ejercicio 3 - TIR'!$C$18+SQRT(('Ejercicio 3 - TIR'!$E$18-'Ejercicio 3 - TIR'!$C$18)*('Ejercicio 3 - TIR'!$D$18-'Ejercicio 3 - TIR'!$C$18)*L766),'Ejercicio 3 - TIR'!$E$18-SQRT(('Ejercicio 3 - TIR'!$E$18-'Ejercicio 3 - TIR'!$C$18)*('Ejercicio 3 - TIR'!$E$18-'Ejercicio 3 - TIR'!$D$18)*(1-L766)))</f>
        <v>37716.0177084808</v>
      </c>
      <c r="N766" s="24">
        <f ca="1" t="shared" ref="N766:R766" si="5686">RAND()</f>
        <v>0.18340756021226</v>
      </c>
      <c r="O766" s="25">
        <f ca="1">IF(N766&lt;=('Ejercicio 3 - TIR'!$D$18-'Ejercicio 3 - TIR'!$C$18)/('Ejercicio 3 - TIR'!$E$18-'Ejercicio 3 - TIR'!$C$18),'Ejercicio 3 - TIR'!$C$18+SQRT(('Ejercicio 3 - TIR'!$E$18-'Ejercicio 3 - TIR'!$C$18)*('Ejercicio 3 - TIR'!$D$18-'Ejercicio 3 - TIR'!$C$18)*N766),'Ejercicio 3 - TIR'!$E$18-SQRT(('Ejercicio 3 - TIR'!$E$18-'Ejercicio 3 - TIR'!$C$18)*('Ejercicio 3 - TIR'!$E$18-'Ejercicio 3 - TIR'!$D$18)*(1-N766)))</f>
        <v>35245.1057217028</v>
      </c>
      <c r="P766" s="24">
        <f ca="1" t="shared" si="5686"/>
        <v>0.141952799977432</v>
      </c>
      <c r="Q766" s="26">
        <f ca="1">IF(P766&lt;=('Ejercicio 3 - TIR'!$D$22-'Ejercicio 3 - TIR'!$C$22)/('Ejercicio 3 - TIR'!$E$22-'Ejercicio 3 - TIR'!$C$22),'Ejercicio 3 - TIR'!$C$22+SQRT(('Ejercicio 3 - TIR'!$E$22-'Ejercicio 3 - TIR'!$C$22)*('Ejercicio 3 - TIR'!$D$22-'Ejercicio 3 - TIR'!$C$22)*P766),'Ejercicio 3 - TIR'!$E$22-SQRT(('Ejercicio 3 - TIR'!$E$22-'Ejercicio 3 - TIR'!$C$22)*('Ejercicio 3 - TIR'!$E$22-'Ejercicio 3 - TIR'!$D$22)*(1-P766)))</f>
        <v>0.13598483781461</v>
      </c>
      <c r="R766" s="24">
        <f ca="1" t="shared" si="5686"/>
        <v>0.0385227321085491</v>
      </c>
      <c r="S766" s="26">
        <f ca="1">IF(R766&lt;=('Ejercicio 3 - TIR'!$D$23-'Ejercicio 3 - TIR'!$C$23)/('Ejercicio 3 - TIR'!$E$23-'Ejercicio 3 - TIR'!$C$23),'Ejercicio 3 - TIR'!$C$23+SQRT(('Ejercicio 3 - TIR'!$E$23-'Ejercicio 3 - TIR'!$C$23)*('Ejercicio 3 - TIR'!$D$23-'Ejercicio 3 - TIR'!$C$23)*R766),'Ejercicio 3 - TIR'!$E$23-SQRT(('Ejercicio 3 - TIR'!$E$23-'Ejercicio 3 - TIR'!$C$23)*('Ejercicio 3 - TIR'!$E$23-'Ejercicio 3 - TIR'!$D$23)*(1-R766)))</f>
        <v>0.128327119417625</v>
      </c>
      <c r="T766" s="24">
        <f ca="1" t="shared" ref="T766:X766" si="5687">RAND()</f>
        <v>0.947393984226917</v>
      </c>
      <c r="U766" s="26">
        <f ca="1">IF(T766&lt;=('Ejercicio 3 - TIR'!$D$24-'Ejercicio 3 - TIR'!$C$24)/('Ejercicio 3 - TIR'!$E$24-'Ejercicio 3 - TIR'!$C$24),'Ejercicio 3 - TIR'!$C$24+SQRT(('Ejercicio 3 - TIR'!$E$24-'Ejercicio 3 - TIR'!$C$24)*('Ejercicio 3 - TIR'!$D$24-'Ejercicio 3 - TIR'!$C$24)*T766),'Ejercicio 3 - TIR'!$E$24-SQRT(('Ejercicio 3 - TIR'!$E$24-'Ejercicio 3 - TIR'!$C$24)*('Ejercicio 3 - TIR'!$E$24-'Ejercicio 3 - TIR'!$D$24)*(1-T766)))</f>
        <v>0.207863408873797</v>
      </c>
      <c r="V766" s="24">
        <f ca="1" t="shared" si="5687"/>
        <v>0.526141948485449</v>
      </c>
      <c r="W766" s="26">
        <f ca="1">IF(V766&lt;=('Ejercicio 3 - TIR'!$D$25-'Ejercicio 3 - TIR'!$C$25)/('Ejercicio 3 - TIR'!$E$25-'Ejercicio 3 - TIR'!$C$25),'Ejercicio 3 - TIR'!$C$25+SQRT(('Ejercicio 3 - TIR'!$E$25-'Ejercicio 3 - TIR'!$C$25)*('Ejercicio 3 - TIR'!$D$25-'Ejercicio 3 - TIR'!$C$25)*V766),'Ejercicio 3 - TIR'!$E$25-SQRT(('Ejercicio 3 - TIR'!$E$25-'Ejercicio 3 - TIR'!$C$25)*('Ejercicio 3 - TIR'!$E$25-'Ejercicio 3 - TIR'!$D$25)*(1-V766)))</f>
        <v>0.209275275565071</v>
      </c>
      <c r="X766" s="24">
        <f ca="1" t="shared" si="5687"/>
        <v>0.898232027924449</v>
      </c>
      <c r="Y766" s="26">
        <f ca="1">IF(X766&lt;=('Ejercicio 3 - TIR'!$D$26-'Ejercicio 3 - TIR'!$C$26)/('Ejercicio 3 - TIR'!$E$26-'Ejercicio 3 - TIR'!$C$26),'Ejercicio 3 - TIR'!$C$26+SQRT(('Ejercicio 3 - TIR'!$E$26-'Ejercicio 3 - TIR'!$C$26)*('Ejercicio 3 - TIR'!$D$26-'Ejercicio 3 - TIR'!$C$26)*X766),'Ejercicio 3 - TIR'!$E$26-SQRT(('Ejercicio 3 - TIR'!$E$26-'Ejercicio 3 - TIR'!$C$26)*('Ejercicio 3 - TIR'!$E$26-'Ejercicio 3 - TIR'!$D$26)*(1-X766)))</f>
        <v>0.256557580133272</v>
      </c>
      <c r="Z766" s="24">
        <f ca="1" t="shared" si="5240"/>
        <v>1.13598483781461</v>
      </c>
      <c r="AA766" s="24">
        <f ca="1" t="shared" si="5241"/>
        <v>1.28176249975346</v>
      </c>
      <c r="AB766" s="24">
        <f ca="1" t="shared" si="5242"/>
        <v>1.54819402231881</v>
      </c>
      <c r="AC766" s="24">
        <f ca="1" t="shared" si="5243"/>
        <v>1.87219275296777</v>
      </c>
      <c r="AD766" s="24">
        <f ca="1" t="shared" si="5244"/>
        <v>2.35251799521223</v>
      </c>
      <c r="AE766" s="23">
        <f ca="1" t="shared" si="5245"/>
        <v>3805.72600250777</v>
      </c>
      <c r="AF766" s="23">
        <f ca="1" t="shared" si="5246"/>
        <v>4294.10385770234</v>
      </c>
      <c r="AG766" s="23">
        <f ca="1" t="shared" si="5247"/>
        <v>5186.69092362247</v>
      </c>
      <c r="AH766" s="23">
        <f ca="1" t="shared" si="5248"/>
        <v>6272.13709593442</v>
      </c>
      <c r="AI766" s="23">
        <f ca="1" t="shared" si="5249"/>
        <v>7881.30141153148</v>
      </c>
      <c r="AJ766" s="25">
        <f ca="1" t="shared" si="5250"/>
        <v>44112.3937833644</v>
      </c>
      <c r="AK766" s="25">
        <f ca="1" t="shared" si="5251"/>
        <v>47121.9421906456</v>
      </c>
      <c r="AL766" s="25">
        <f ca="1" t="shared" si="5252"/>
        <v>57441.162032793</v>
      </c>
      <c r="AM766" s="25">
        <f ca="1" t="shared" si="5253"/>
        <v>70611.655024622</v>
      </c>
      <c r="AN766" s="25">
        <f ca="1" t="shared" si="5254"/>
        <v>82914.7454534634</v>
      </c>
      <c r="AO766" s="25">
        <f ca="1">C766/'Ejercicio 3 - TIR'!$D$7</f>
        <v>17371.5710923763</v>
      </c>
      <c r="AP766" s="25">
        <f ca="1" t="shared" si="5255"/>
        <v>26740.8226909881</v>
      </c>
      <c r="AQ766" s="25">
        <f ca="1" t="shared" si="5256"/>
        <v>29750.3710982693</v>
      </c>
      <c r="AR766" s="25">
        <f ca="1" t="shared" si="5257"/>
        <v>40069.5909404167</v>
      </c>
      <c r="AS766" s="25">
        <f ca="1" t="shared" si="5258"/>
        <v>53240.0839322458</v>
      </c>
      <c r="AT766" s="25">
        <f ca="1" t="shared" si="5259"/>
        <v>65543.1743610871</v>
      </c>
      <c r="AU766" s="25">
        <f ca="1">AP766*'Ejercicio 3 - TIR'!$D$5</f>
        <v>13370.4113454941</v>
      </c>
      <c r="AV766" s="25">
        <f ca="1">AQ766*'Ejercicio 3 - TIR'!$D$5</f>
        <v>14875.1855491347</v>
      </c>
      <c r="AW766" s="25">
        <f ca="1">AR766*'Ejercicio 3 - TIR'!$D$5</f>
        <v>20034.7954702084</v>
      </c>
      <c r="AX766" s="25">
        <f ca="1">AS766*'Ejercicio 3 - TIR'!$D$5</f>
        <v>26620.0419661229</v>
      </c>
      <c r="AY766" s="25">
        <f ca="1">AT766*'Ejercicio 3 - TIR'!$D$5</f>
        <v>32771.5871805436</v>
      </c>
      <c r="AZ766" s="25">
        <f ca="1" t="shared" ref="AZ766:BD766" si="5688">AJ766-AU766-AE766</f>
        <v>26936.2564353626</v>
      </c>
      <c r="BA766" s="25">
        <f ca="1" t="shared" si="5688"/>
        <v>27952.6527838086</v>
      </c>
      <c r="BB766" s="25">
        <f ca="1" t="shared" si="5688"/>
        <v>32219.6756389621</v>
      </c>
      <c r="BC766" s="25">
        <f ca="1" t="shared" si="5688"/>
        <v>37719.4759625647</v>
      </c>
      <c r="BD766" s="25">
        <f ca="1" t="shared" si="5688"/>
        <v>42261.8568613883</v>
      </c>
      <c r="BE766" s="25">
        <f ca="1" t="shared" ref="BE766:BI766" si="5689">AZ766/Z766</f>
        <v>23711.8098223759</v>
      </c>
      <c r="BF766" s="25">
        <f ca="1" t="shared" si="5689"/>
        <v>21807.9814233801</v>
      </c>
      <c r="BG766" s="25">
        <f ca="1" t="shared" si="5689"/>
        <v>20811.135538881</v>
      </c>
      <c r="BH766" s="25">
        <f ca="1" t="shared" si="5689"/>
        <v>20147.2182299458</v>
      </c>
      <c r="BI766" s="25">
        <f ca="1" t="shared" si="5689"/>
        <v>17964.5201215881</v>
      </c>
      <c r="BJ766" s="25">
        <f ca="1" t="shared" si="5262"/>
        <v>65838.5085398451</v>
      </c>
      <c r="BK766" s="25">
        <f ca="1" t="shared" si="5263"/>
        <v>40866.9335999238</v>
      </c>
      <c r="BL766" s="25">
        <f ca="1" t="shared" si="5264"/>
        <v>106705.442139769</v>
      </c>
      <c r="BM766" s="25">
        <f ca="1">BK766*'Ejercicio 3 - TIR'!$D$5</f>
        <v>20433.4667999619</v>
      </c>
      <c r="BN766" s="25">
        <f ca="1" t="shared" si="5265"/>
        <v>86271.975339807</v>
      </c>
      <c r="BO766" s="25">
        <f ca="1" t="shared" si="5266"/>
        <v>36672.1850865264</v>
      </c>
      <c r="BP766" s="25">
        <f ca="1" t="shared" si="5267"/>
        <v>-114844.25500222</v>
      </c>
      <c r="BQ766" s="25">
        <f ca="1" t="shared" ref="BQ766:BT766" si="5690">BE766</f>
        <v>23711.8098223759</v>
      </c>
      <c r="BR766" s="25">
        <f ca="1" t="shared" si="5690"/>
        <v>21807.9814233801</v>
      </c>
      <c r="BS766" s="25">
        <f ca="1" t="shared" si="5690"/>
        <v>20811.135538881</v>
      </c>
      <c r="BT766" s="25">
        <f ca="1" t="shared" si="5690"/>
        <v>20147.2182299458</v>
      </c>
      <c r="BU766" s="25">
        <f ca="1" t="shared" si="5269"/>
        <v>54636.7052081145</v>
      </c>
      <c r="BV766" s="27">
        <f ca="1" t="shared" si="5270"/>
        <v>6.334323451729</v>
      </c>
    </row>
    <row r="767" ht="15" customHeight="1" spans="1:74">
      <c r="A767" s="23">
        <v>766</v>
      </c>
      <c r="B767" s="24">
        <f ca="1" t="shared" ref="B767:F767" si="5691">RAND()</f>
        <v>0.634277258841138</v>
      </c>
      <c r="C767" s="25">
        <f ca="1">IF(B767&lt;=('Ejercicio 3 - TIR'!$D$13-'Ejercicio 3 - TIR'!$C$13)/('Ejercicio 3 - TIR'!$E$13-'Ejercicio 3 - TIR'!$C$13),'Ejercicio 3 - TIR'!$C$13+SQRT(('Ejercicio 3 - TIR'!$E$13-'Ejercicio 3 - TIR'!$C$13)*('Ejercicio 3 - TIR'!$D$13-'Ejercicio 3 - TIR'!$C$13)*B767),'Ejercicio 3 - TIR'!$E$13-SQRT(('Ejercicio 3 - TIR'!$E$13-'Ejercicio 3 - TIR'!$C$13)*('Ejercicio 3 - TIR'!$E$13-'Ejercicio 3 - TIR'!$D$13)*(1-B767)))</f>
        <v>79050.840365527</v>
      </c>
      <c r="D767" s="24">
        <f ca="1" t="shared" si="5691"/>
        <v>0.154474639240151</v>
      </c>
      <c r="E767" s="25">
        <f ca="1">IF(D767&lt;=('Ejercicio 3 - TIR'!$D$14-'Ejercicio 3 - TIR'!$C$14)/('Ejercicio 3 - TIR'!$E$14-'Ejercicio 3 - TIR'!$C$14),'Ejercicio 3 - TIR'!$C$14+SQRT(('Ejercicio 3 - TIR'!$E$14-'Ejercicio 3 - TIR'!$C$14)*('Ejercicio 3 - TIR'!$D$14-'Ejercicio 3 - TIR'!$C$14)*D767),'Ejercicio 3 - TIR'!$E$14-SQRT(('Ejercicio 3 - TIR'!$E$14-'Ejercicio 3 - TIR'!$C$14)*('Ejercicio 3 - TIR'!$E$14-'Ejercicio 3 - TIR'!$D$14)*(1-D767)))</f>
        <v>28403.7623217568</v>
      </c>
      <c r="F767" s="24">
        <f ca="1" t="shared" si="5691"/>
        <v>0.444878822247443</v>
      </c>
      <c r="G767" s="25">
        <f ca="1">IF(F767&lt;=('Ejercicio 3 - TIR'!$D$18-'Ejercicio 3 - TIR'!$C$18)/('Ejercicio 3 - TIR'!$E$18-'Ejercicio 3 - TIR'!$C$18),'Ejercicio 3 - TIR'!$C$18+SQRT(('Ejercicio 3 - TIR'!$E$18-'Ejercicio 3 - TIR'!$C$18)*('Ejercicio 3 - TIR'!$D$18-'Ejercicio 3 - TIR'!$C$18)*F767),'Ejercicio 3 - TIR'!$E$18-SQRT(('Ejercicio 3 - TIR'!$E$18-'Ejercicio 3 - TIR'!$C$18)*('Ejercicio 3 - TIR'!$E$18-'Ejercicio 3 - TIR'!$D$18)*(1-F767)))</f>
        <v>38168.9548497416</v>
      </c>
      <c r="H767" s="24">
        <f ca="1" t="shared" ref="H767:L767" si="5692">RAND()</f>
        <v>0.320907254277845</v>
      </c>
      <c r="I767" s="25">
        <f ca="1">IF(H767&lt;=('Ejercicio 3 - TIR'!$D$18-'Ejercicio 3 - TIR'!$C$18)/('Ejercicio 3 - TIR'!$E$18-'Ejercicio 3 - TIR'!$C$18),'Ejercicio 3 - TIR'!$C$18+SQRT(('Ejercicio 3 - TIR'!$E$18-'Ejercicio 3 - TIR'!$C$18)*('Ejercicio 3 - TIR'!$D$18-'Ejercicio 3 - TIR'!$C$18)*H767),'Ejercicio 3 - TIR'!$E$18-SQRT(('Ejercicio 3 - TIR'!$E$18-'Ejercicio 3 - TIR'!$C$18)*('Ejercicio 3 - TIR'!$E$18-'Ejercicio 3 - TIR'!$D$18)*(1-H767)))</f>
        <v>36938.0175945061</v>
      </c>
      <c r="J767" s="24">
        <f ca="1" t="shared" si="5692"/>
        <v>0.314748122836635</v>
      </c>
      <c r="K767" s="25">
        <f ca="1">IF(J767&lt;=('Ejercicio 3 - TIR'!$D$18-'Ejercicio 3 - TIR'!$C$18)/('Ejercicio 3 - TIR'!$E$18-'Ejercicio 3 - TIR'!$C$18),'Ejercicio 3 - TIR'!$C$18+SQRT(('Ejercicio 3 - TIR'!$E$18-'Ejercicio 3 - TIR'!$C$18)*('Ejercicio 3 - TIR'!$D$18-'Ejercicio 3 - TIR'!$C$18)*J767),'Ejercicio 3 - TIR'!$E$18-SQRT(('Ejercicio 3 - TIR'!$E$18-'Ejercicio 3 - TIR'!$C$18)*('Ejercicio 3 - TIR'!$E$18-'Ejercicio 3 - TIR'!$D$18)*(1-J767)))</f>
        <v>36871.1147876815</v>
      </c>
      <c r="L767" s="24">
        <f ca="1" t="shared" si="5692"/>
        <v>0.15215485359059</v>
      </c>
      <c r="M767" s="25">
        <f ca="1">IF(L767&lt;=('Ejercicio 3 - TIR'!$D$18-'Ejercicio 3 - TIR'!$C$18)/('Ejercicio 3 - TIR'!$E$18-'Ejercicio 3 - TIR'!$C$18),'Ejercicio 3 - TIR'!$C$18+SQRT(('Ejercicio 3 - TIR'!$E$18-'Ejercicio 3 - TIR'!$C$18)*('Ejercicio 3 - TIR'!$D$18-'Ejercicio 3 - TIR'!$C$18)*L767),'Ejercicio 3 - TIR'!$E$18-SQRT(('Ejercicio 3 - TIR'!$E$18-'Ejercicio 3 - TIR'!$C$18)*('Ejercicio 3 - TIR'!$E$18-'Ejercicio 3 - TIR'!$D$18)*(1-L767)))</f>
        <v>34777.366224039</v>
      </c>
      <c r="N767" s="24">
        <f ca="1" t="shared" ref="N767:R767" si="5693">RAND()</f>
        <v>0.739648221868532</v>
      </c>
      <c r="O767" s="25">
        <f ca="1">IF(N767&lt;=('Ejercicio 3 - TIR'!$D$18-'Ejercicio 3 - TIR'!$C$18)/('Ejercicio 3 - TIR'!$E$18-'Ejercicio 3 - TIR'!$C$18),'Ejercicio 3 - TIR'!$C$18+SQRT(('Ejercicio 3 - TIR'!$E$18-'Ejercicio 3 - TIR'!$C$18)*('Ejercicio 3 - TIR'!$D$18-'Ejercicio 3 - TIR'!$C$18)*N767),'Ejercicio 3 - TIR'!$E$18-SQRT(('Ejercicio 3 - TIR'!$E$18-'Ejercicio 3 - TIR'!$C$18)*('Ejercicio 3 - TIR'!$E$18-'Ejercicio 3 - TIR'!$D$18)*(1-N767)))</f>
        <v>40581.1332493658</v>
      </c>
      <c r="P767" s="24">
        <f ca="1" t="shared" si="5693"/>
        <v>0.266636804786093</v>
      </c>
      <c r="Q767" s="26">
        <f ca="1">IF(P767&lt;=('Ejercicio 3 - TIR'!$D$22-'Ejercicio 3 - TIR'!$C$22)/('Ejercicio 3 - TIR'!$E$22-'Ejercicio 3 - TIR'!$C$22),'Ejercicio 3 - TIR'!$C$22+SQRT(('Ejercicio 3 - TIR'!$E$22-'Ejercicio 3 - TIR'!$C$22)*('Ejercicio 3 - TIR'!$D$22-'Ejercicio 3 - TIR'!$C$22)*P767),'Ejercicio 3 - TIR'!$E$22-SQRT(('Ejercicio 3 - TIR'!$E$22-'Ejercicio 3 - TIR'!$C$22)*('Ejercicio 3 - TIR'!$E$22-'Ejercicio 3 - TIR'!$D$22)*(1-P767)))</f>
        <v>0.141907675563943</v>
      </c>
      <c r="R767" s="24">
        <f ca="1" t="shared" si="5693"/>
        <v>0.921531866891225</v>
      </c>
      <c r="S767" s="26">
        <f ca="1">IF(R767&lt;=('Ejercicio 3 - TIR'!$D$23-'Ejercicio 3 - TIR'!$C$23)/('Ejercicio 3 - TIR'!$E$23-'Ejercicio 3 - TIR'!$C$23),'Ejercicio 3 - TIR'!$C$23+SQRT(('Ejercicio 3 - TIR'!$E$23-'Ejercicio 3 - TIR'!$C$23)*('Ejercicio 3 - TIR'!$D$23-'Ejercicio 3 - TIR'!$C$23)*R767),'Ejercicio 3 - TIR'!$E$23-SQRT(('Ejercicio 3 - TIR'!$E$23-'Ejercicio 3 - TIR'!$C$23)*('Ejercicio 3 - TIR'!$E$23-'Ejercicio 3 - TIR'!$D$23)*(1-R767)))</f>
        <v>0.168115445334562</v>
      </c>
      <c r="T767" s="24">
        <f ca="1" t="shared" ref="T767:X767" si="5694">RAND()</f>
        <v>0.575045352279469</v>
      </c>
      <c r="U767" s="26">
        <f ca="1">IF(T767&lt;=('Ejercicio 3 - TIR'!$D$24-'Ejercicio 3 - TIR'!$C$24)/('Ejercicio 3 - TIR'!$E$24-'Ejercicio 3 - TIR'!$C$24),'Ejercicio 3 - TIR'!$C$24+SQRT(('Ejercicio 3 - TIR'!$E$24-'Ejercicio 3 - TIR'!$C$24)*('Ejercicio 3 - TIR'!$D$24-'Ejercicio 3 - TIR'!$C$24)*T767),'Ejercicio 3 - TIR'!$E$24-SQRT(('Ejercicio 3 - TIR'!$E$24-'Ejercicio 3 - TIR'!$C$24)*('Ejercicio 3 - TIR'!$E$24-'Ejercicio 3 - TIR'!$D$24)*(1-T767)))</f>
        <v>0.185505464003447</v>
      </c>
      <c r="V767" s="24">
        <f ca="1" t="shared" si="5694"/>
        <v>0.658304807509492</v>
      </c>
      <c r="W767" s="26">
        <f ca="1">IF(V767&lt;=('Ejercicio 3 - TIR'!$D$25-'Ejercicio 3 - TIR'!$C$25)/('Ejercicio 3 - TIR'!$E$25-'Ejercicio 3 - TIR'!$C$25),'Ejercicio 3 - TIR'!$C$25+SQRT(('Ejercicio 3 - TIR'!$E$25-'Ejercicio 3 - TIR'!$C$25)*('Ejercicio 3 - TIR'!$D$25-'Ejercicio 3 - TIR'!$C$25)*V767),'Ejercicio 3 - TIR'!$E$25-SQRT(('Ejercicio 3 - TIR'!$E$25-'Ejercicio 3 - TIR'!$C$25)*('Ejercicio 3 - TIR'!$E$25-'Ejercicio 3 - TIR'!$D$25)*(1-V767)))</f>
        <v>0.215417733247851</v>
      </c>
      <c r="X767" s="24">
        <f ca="1" t="shared" si="5694"/>
        <v>0.606045197032221</v>
      </c>
      <c r="Y767" s="26">
        <f ca="1">IF(X767&lt;=('Ejercicio 3 - TIR'!$D$26-'Ejercicio 3 - TIR'!$C$26)/('Ejercicio 3 - TIR'!$E$26-'Ejercicio 3 - TIR'!$C$26),'Ejercicio 3 - TIR'!$C$26+SQRT(('Ejercicio 3 - TIR'!$E$26-'Ejercicio 3 - TIR'!$C$26)*('Ejercicio 3 - TIR'!$D$26-'Ejercicio 3 - TIR'!$C$26)*X767),'Ejercicio 3 - TIR'!$E$26-SQRT(('Ejercicio 3 - TIR'!$E$26-'Ejercicio 3 - TIR'!$C$26)*('Ejercicio 3 - TIR'!$E$26-'Ejercicio 3 - TIR'!$D$26)*(1-X767)))</f>
        <v>0.233876731078272</v>
      </c>
      <c r="Z767" s="24">
        <f ca="1" t="shared" si="5240"/>
        <v>1.14190767556394</v>
      </c>
      <c r="AA767" s="24">
        <f ca="1" t="shared" si="5241"/>
        <v>1.33387999297233</v>
      </c>
      <c r="AB767" s="24">
        <f ca="1" t="shared" si="5242"/>
        <v>1.58132201999358</v>
      </c>
      <c r="AC767" s="24">
        <f ca="1" t="shared" si="5243"/>
        <v>1.9219668250755</v>
      </c>
      <c r="AD767" s="24">
        <f ca="1" t="shared" si="5244"/>
        <v>2.37147014336505</v>
      </c>
      <c r="AE767" s="23">
        <f ca="1" t="shared" si="5245"/>
        <v>4030.7118883512</v>
      </c>
      <c r="AF767" s="23">
        <f ca="1" t="shared" si="5246"/>
        <v>4708.33681247668</v>
      </c>
      <c r="AG767" s="23">
        <f ca="1" t="shared" si="5247"/>
        <v>5581.75901755967</v>
      </c>
      <c r="AH767" s="23">
        <f ca="1" t="shared" si="5248"/>
        <v>6784.16889265813</v>
      </c>
      <c r="AI767" s="23">
        <f ca="1" t="shared" si="5249"/>
        <v>8370.82813635592</v>
      </c>
      <c r="AJ767" s="25">
        <f ca="1" t="shared" si="5250"/>
        <v>43585.4225111735</v>
      </c>
      <c r="AK767" s="25">
        <f ca="1" t="shared" si="5251"/>
        <v>49270.8826493716</v>
      </c>
      <c r="AL767" s="25">
        <f ca="1" t="shared" si="5252"/>
        <v>58305.1057154715</v>
      </c>
      <c r="AM767" s="25">
        <f ca="1" t="shared" si="5253"/>
        <v>66840.9441461043</v>
      </c>
      <c r="AN767" s="25">
        <f ca="1" t="shared" si="5254"/>
        <v>96236.9458847898</v>
      </c>
      <c r="AO767" s="25">
        <f ca="1">C767/'Ejercicio 3 - TIR'!$D$7</f>
        <v>15810.1680731054</v>
      </c>
      <c r="AP767" s="25">
        <f ca="1" t="shared" si="5255"/>
        <v>27775.2544380681</v>
      </c>
      <c r="AQ767" s="25">
        <f ca="1" t="shared" si="5256"/>
        <v>33460.7145762662</v>
      </c>
      <c r="AR767" s="25">
        <f ca="1" t="shared" si="5257"/>
        <v>42494.9376423661</v>
      </c>
      <c r="AS767" s="25">
        <f ca="1" t="shared" si="5258"/>
        <v>51030.7760729989</v>
      </c>
      <c r="AT767" s="25">
        <f ca="1" t="shared" si="5259"/>
        <v>80426.7778116844</v>
      </c>
      <c r="AU767" s="25">
        <f ca="1">AP767*'Ejercicio 3 - TIR'!$D$5</f>
        <v>13887.627219034</v>
      </c>
      <c r="AV767" s="25">
        <f ca="1">AQ767*'Ejercicio 3 - TIR'!$D$5</f>
        <v>16730.3572881331</v>
      </c>
      <c r="AW767" s="25">
        <f ca="1">AR767*'Ejercicio 3 - TIR'!$D$5</f>
        <v>21247.468821183</v>
      </c>
      <c r="AX767" s="25">
        <f ca="1">AS767*'Ejercicio 3 - TIR'!$D$5</f>
        <v>25515.3880364994</v>
      </c>
      <c r="AY767" s="25">
        <f ca="1">AT767*'Ejercicio 3 - TIR'!$D$5</f>
        <v>40213.3889058422</v>
      </c>
      <c r="AZ767" s="25">
        <f ca="1" t="shared" ref="AZ767:BD767" si="5695">AJ767-AU767-AE767</f>
        <v>25667.0834037882</v>
      </c>
      <c r="BA767" s="25">
        <f ca="1" t="shared" si="5695"/>
        <v>27832.1885487618</v>
      </c>
      <c r="BB767" s="25">
        <f ca="1" t="shared" si="5695"/>
        <v>31475.8778767288</v>
      </c>
      <c r="BC767" s="25">
        <f ca="1" t="shared" si="5695"/>
        <v>34541.3872169467</v>
      </c>
      <c r="BD767" s="25">
        <f ca="1" t="shared" si="5695"/>
        <v>47652.7288425917</v>
      </c>
      <c r="BE767" s="25">
        <f ca="1" t="shared" ref="BE767:BI767" si="5696">AZ767/Z767</f>
        <v>22477.3718165195</v>
      </c>
      <c r="BF767" s="25">
        <f ca="1" t="shared" si="5696"/>
        <v>20865.58663103</v>
      </c>
      <c r="BG767" s="25">
        <f ca="1" t="shared" si="5696"/>
        <v>19904.7869306573</v>
      </c>
      <c r="BH767" s="25">
        <f ca="1" t="shared" si="5696"/>
        <v>17971.8956468407</v>
      </c>
      <c r="BI767" s="25">
        <f ca="1" t="shared" si="5696"/>
        <v>20094.1719531724</v>
      </c>
      <c r="BJ767" s="25">
        <f ca="1" t="shared" si="5262"/>
        <v>67358.6743052834</v>
      </c>
      <c r="BK767" s="25">
        <f ca="1" t="shared" si="5263"/>
        <v>37493.3415469528</v>
      </c>
      <c r="BL767" s="25">
        <f ca="1" t="shared" si="5264"/>
        <v>104852.015852236</v>
      </c>
      <c r="BM767" s="25">
        <f ca="1">BK767*'Ejercicio 3 - TIR'!$D$5</f>
        <v>18746.6707734764</v>
      </c>
      <c r="BN767" s="25">
        <f ca="1" t="shared" si="5265"/>
        <v>86105.3450787598</v>
      </c>
      <c r="BO767" s="25">
        <f ca="1" t="shared" si="5266"/>
        <v>36308.8463583095</v>
      </c>
      <c r="BP767" s="25">
        <f ca="1" t="shared" si="5267"/>
        <v>-107454.602687284</v>
      </c>
      <c r="BQ767" s="25">
        <f ca="1" t="shared" ref="BQ767:BT767" si="5697">BE767</f>
        <v>22477.3718165195</v>
      </c>
      <c r="BR767" s="25">
        <f ca="1" t="shared" si="5697"/>
        <v>20865.58663103</v>
      </c>
      <c r="BS767" s="25">
        <f ca="1" t="shared" si="5697"/>
        <v>19904.7869306573</v>
      </c>
      <c r="BT767" s="25">
        <f ca="1" t="shared" si="5697"/>
        <v>17971.8956468407</v>
      </c>
      <c r="BU767" s="25">
        <f ca="1" t="shared" si="5269"/>
        <v>56403.0183114819</v>
      </c>
      <c r="BV767" s="27">
        <f ca="1" t="shared" si="5270"/>
        <v>7.58432394171895</v>
      </c>
    </row>
    <row r="768" ht="15" customHeight="1" spans="1:74">
      <c r="A768" s="23">
        <v>767</v>
      </c>
      <c r="B768" s="24">
        <f ca="1" t="shared" ref="B768:F768" si="5698">RAND()</f>
        <v>0.210440098640928</v>
      </c>
      <c r="C768" s="25">
        <f ca="1">IF(B768&lt;=('Ejercicio 3 - TIR'!$D$13-'Ejercicio 3 - TIR'!$C$13)/('Ejercicio 3 - TIR'!$E$13-'Ejercicio 3 - TIR'!$C$13),'Ejercicio 3 - TIR'!$C$13+SQRT(('Ejercicio 3 - TIR'!$E$13-'Ejercicio 3 - TIR'!$C$13)*('Ejercicio 3 - TIR'!$D$13-'Ejercicio 3 - TIR'!$C$13)*B768),'Ejercicio 3 - TIR'!$E$13-SQRT(('Ejercicio 3 - TIR'!$E$13-'Ejercicio 3 - TIR'!$C$13)*('Ejercicio 3 - TIR'!$E$13-'Ejercicio 3 - TIR'!$D$13)*(1-B768)))</f>
        <v>69174.7501032111</v>
      </c>
      <c r="D768" s="24">
        <f ca="1" t="shared" si="5698"/>
        <v>0.761802698251578</v>
      </c>
      <c r="E768" s="25">
        <f ca="1">IF(D768&lt;=('Ejercicio 3 - TIR'!$D$14-'Ejercicio 3 - TIR'!$C$14)/('Ejercicio 3 - TIR'!$E$14-'Ejercicio 3 - TIR'!$C$14),'Ejercicio 3 - TIR'!$C$14+SQRT(('Ejercicio 3 - TIR'!$E$14-'Ejercicio 3 - TIR'!$C$14)*('Ejercicio 3 - TIR'!$D$14-'Ejercicio 3 - TIR'!$C$14)*D768),'Ejercicio 3 - TIR'!$E$14-SQRT(('Ejercicio 3 - TIR'!$E$14-'Ejercicio 3 - TIR'!$C$14)*('Ejercicio 3 - TIR'!$E$14-'Ejercicio 3 - TIR'!$D$14)*(1-D768)))</f>
        <v>34022.5762018857</v>
      </c>
      <c r="F768" s="24">
        <f ca="1" t="shared" si="5698"/>
        <v>0.420294504131535</v>
      </c>
      <c r="G768" s="25">
        <f ca="1">IF(F768&lt;=('Ejercicio 3 - TIR'!$D$18-'Ejercicio 3 - TIR'!$C$18)/('Ejercicio 3 - TIR'!$E$18-'Ejercicio 3 - TIR'!$C$18),'Ejercicio 3 - TIR'!$C$18+SQRT(('Ejercicio 3 - TIR'!$E$18-'Ejercicio 3 - TIR'!$C$18)*('Ejercicio 3 - TIR'!$D$18-'Ejercicio 3 - TIR'!$C$18)*F768),'Ejercicio 3 - TIR'!$E$18-SQRT(('Ejercicio 3 - TIR'!$E$18-'Ejercicio 3 - TIR'!$C$18)*('Ejercicio 3 - TIR'!$E$18-'Ejercicio 3 - TIR'!$D$18)*(1-F768)))</f>
        <v>37940.0362480111</v>
      </c>
      <c r="H768" s="24">
        <f ca="1" t="shared" ref="H768:L768" si="5699">RAND()</f>
        <v>0.421451324416734</v>
      </c>
      <c r="I768" s="25">
        <f ca="1">IF(H768&lt;=('Ejercicio 3 - TIR'!$D$18-'Ejercicio 3 - TIR'!$C$18)/('Ejercicio 3 - TIR'!$E$18-'Ejercicio 3 - TIR'!$C$18),'Ejercicio 3 - TIR'!$C$18+SQRT(('Ejercicio 3 - TIR'!$E$18-'Ejercicio 3 - TIR'!$C$18)*('Ejercicio 3 - TIR'!$D$18-'Ejercicio 3 - TIR'!$C$18)*H768),'Ejercicio 3 - TIR'!$E$18-SQRT(('Ejercicio 3 - TIR'!$E$18-'Ejercicio 3 - TIR'!$C$18)*('Ejercicio 3 - TIR'!$E$18-'Ejercicio 3 - TIR'!$D$18)*(1-H768)))</f>
        <v>37950.9558332637</v>
      </c>
      <c r="J768" s="24">
        <f ca="1" t="shared" si="5699"/>
        <v>0.852912300428098</v>
      </c>
      <c r="K768" s="25">
        <f ca="1">IF(J768&lt;=('Ejercicio 3 - TIR'!$D$18-'Ejercicio 3 - TIR'!$C$18)/('Ejercicio 3 - TIR'!$E$18-'Ejercicio 3 - TIR'!$C$18),'Ejercicio 3 - TIR'!$C$18+SQRT(('Ejercicio 3 - TIR'!$E$18-'Ejercicio 3 - TIR'!$C$18)*('Ejercicio 3 - TIR'!$D$18-'Ejercicio 3 - TIR'!$C$18)*J768),'Ejercicio 3 - TIR'!$E$18-SQRT(('Ejercicio 3 - TIR'!$E$18-'Ejercicio 3 - TIR'!$C$18)*('Ejercicio 3 - TIR'!$E$18-'Ejercicio 3 - TIR'!$D$18)*(1-J768)))</f>
        <v>41678.6181388024</v>
      </c>
      <c r="L768" s="24">
        <f ca="1" t="shared" si="5699"/>
        <v>0.509900423415804</v>
      </c>
      <c r="M768" s="25">
        <f ca="1">IF(L768&lt;=('Ejercicio 3 - TIR'!$D$18-'Ejercicio 3 - TIR'!$C$18)/('Ejercicio 3 - TIR'!$E$18-'Ejercicio 3 - TIR'!$C$18),'Ejercicio 3 - TIR'!$C$18+SQRT(('Ejercicio 3 - TIR'!$E$18-'Ejercicio 3 - TIR'!$C$18)*('Ejercicio 3 - TIR'!$D$18-'Ejercicio 3 - TIR'!$C$18)*L768),'Ejercicio 3 - TIR'!$E$18-SQRT(('Ejercicio 3 - TIR'!$E$18-'Ejercicio 3 - TIR'!$C$18)*('Ejercicio 3 - TIR'!$E$18-'Ejercicio 3 - TIR'!$D$18)*(1-L768)))</f>
        <v>38745.57393842</v>
      </c>
      <c r="N768" s="24">
        <f ca="1" t="shared" ref="N768:R768" si="5700">RAND()</f>
        <v>0.926142475901618</v>
      </c>
      <c r="O768" s="25">
        <f ca="1">IF(N768&lt;=('Ejercicio 3 - TIR'!$D$18-'Ejercicio 3 - TIR'!$C$18)/('Ejercicio 3 - TIR'!$E$18-'Ejercicio 3 - TIR'!$C$18),'Ejercicio 3 - TIR'!$C$18+SQRT(('Ejercicio 3 - TIR'!$E$18-'Ejercicio 3 - TIR'!$C$18)*('Ejercicio 3 - TIR'!$D$18-'Ejercicio 3 - TIR'!$C$18)*N768),'Ejercicio 3 - TIR'!$E$18-SQRT(('Ejercicio 3 - TIR'!$E$18-'Ejercicio 3 - TIR'!$C$18)*('Ejercicio 3 - TIR'!$E$18-'Ejercicio 3 - TIR'!$D$18)*(1-N768)))</f>
        <v>42646.4252067592</v>
      </c>
      <c r="P768" s="24">
        <f ca="1" t="shared" si="5700"/>
        <v>0.836095354691102</v>
      </c>
      <c r="Q768" s="26">
        <f ca="1">IF(P768&lt;=('Ejercicio 3 - TIR'!$D$22-'Ejercicio 3 - TIR'!$C$22)/('Ejercicio 3 - TIR'!$E$22-'Ejercicio 3 - TIR'!$C$22),'Ejercicio 3 - TIR'!$C$22+SQRT(('Ejercicio 3 - TIR'!$E$22-'Ejercicio 3 - TIR'!$C$22)*('Ejercicio 3 - TIR'!$D$22-'Ejercicio 3 - TIR'!$C$22)*P768),'Ejercicio 3 - TIR'!$E$22-SQRT(('Ejercicio 3 - TIR'!$E$22-'Ejercicio 3 - TIR'!$C$22)*('Ejercicio 3 - TIR'!$E$22-'Ejercicio 3 - TIR'!$D$22)*(1-P768)))</f>
        <v>0.16282361034571</v>
      </c>
      <c r="R768" s="24">
        <f ca="1" t="shared" si="5700"/>
        <v>0.235605825082714</v>
      </c>
      <c r="S768" s="26">
        <f ca="1">IF(R768&lt;=('Ejercicio 3 - TIR'!$D$23-'Ejercicio 3 - TIR'!$C$23)/('Ejercicio 3 - TIR'!$E$23-'Ejercicio 3 - TIR'!$C$23),'Ejercicio 3 - TIR'!$C$23+SQRT(('Ejercicio 3 - TIR'!$E$23-'Ejercicio 3 - TIR'!$C$23)*('Ejercicio 3 - TIR'!$D$23-'Ejercicio 3 - TIR'!$C$23)*R768),'Ejercicio 3 - TIR'!$E$23-SQRT(('Ejercicio 3 - TIR'!$E$23-'Ejercicio 3 - TIR'!$C$23)*('Ejercicio 3 - TIR'!$E$23-'Ejercicio 3 - TIR'!$D$23)*(1-R768)))</f>
        <v>0.140593457338409</v>
      </c>
      <c r="T768" s="24">
        <f ca="1" t="shared" ref="T768:X768" si="5701">RAND()</f>
        <v>0.211009481281057</v>
      </c>
      <c r="U768" s="26">
        <f ca="1">IF(T768&lt;=('Ejercicio 3 - TIR'!$D$24-'Ejercicio 3 - TIR'!$C$24)/('Ejercicio 3 - TIR'!$E$24-'Ejercicio 3 - TIR'!$C$24),'Ejercicio 3 - TIR'!$C$24+SQRT(('Ejercicio 3 - TIR'!$E$24-'Ejercicio 3 - TIR'!$C$24)*('Ejercicio 3 - TIR'!$D$24-'Ejercicio 3 - TIR'!$C$24)*T768),'Ejercicio 3 - TIR'!$E$24-SQRT(('Ejercicio 3 - TIR'!$E$24-'Ejercicio 3 - TIR'!$C$24)*('Ejercicio 3 - TIR'!$E$24-'Ejercicio 3 - TIR'!$D$24)*(1-T768)))</f>
        <v>0.171050413551525</v>
      </c>
      <c r="V768" s="24">
        <f ca="1" t="shared" si="5701"/>
        <v>0.71165508664901</v>
      </c>
      <c r="W768" s="26">
        <f ca="1">IF(V768&lt;=('Ejercicio 3 - TIR'!$D$25-'Ejercicio 3 - TIR'!$C$25)/('Ejercicio 3 - TIR'!$E$25-'Ejercicio 3 - TIR'!$C$25),'Ejercicio 3 - TIR'!$C$25+SQRT(('Ejercicio 3 - TIR'!$E$25-'Ejercicio 3 - TIR'!$C$25)*('Ejercicio 3 - TIR'!$D$25-'Ejercicio 3 - TIR'!$C$25)*V768),'Ejercicio 3 - TIR'!$E$25-SQRT(('Ejercicio 3 - TIR'!$E$25-'Ejercicio 3 - TIR'!$C$25)*('Ejercicio 3 - TIR'!$E$25-'Ejercicio 3 - TIR'!$D$25)*(1-V768)))</f>
        <v>0.218231978394485</v>
      </c>
      <c r="X768" s="24">
        <f ca="1" t="shared" si="5701"/>
        <v>0.272637795044858</v>
      </c>
      <c r="Y768" s="26">
        <f ca="1">IF(X768&lt;=('Ejercicio 3 - TIR'!$D$26-'Ejercicio 3 - TIR'!$C$26)/('Ejercicio 3 - TIR'!$E$26-'Ejercicio 3 - TIR'!$C$26),'Ejercicio 3 - TIR'!$C$26+SQRT(('Ejercicio 3 - TIR'!$E$26-'Ejercicio 3 - TIR'!$C$26)*('Ejercicio 3 - TIR'!$D$26-'Ejercicio 3 - TIR'!$C$26)*X768),'Ejercicio 3 - TIR'!$E$26-SQRT(('Ejercicio 3 - TIR'!$E$26-'Ejercicio 3 - TIR'!$C$26)*('Ejercicio 3 - TIR'!$E$26-'Ejercicio 3 - TIR'!$D$26)*(1-X768)))</f>
        <v>0.21713156918833</v>
      </c>
      <c r="Z768" s="24">
        <f ca="1" t="shared" si="5240"/>
        <v>1.16282361034571</v>
      </c>
      <c r="AA768" s="24">
        <f ca="1" t="shared" si="5241"/>
        <v>1.32630900199894</v>
      </c>
      <c r="AB768" s="24">
        <f ca="1" t="shared" si="5242"/>
        <v>1.55317470528797</v>
      </c>
      <c r="AC768" s="24">
        <f ca="1" t="shared" si="5243"/>
        <v>1.89212709401524</v>
      </c>
      <c r="AD768" s="24">
        <f ca="1" t="shared" si="5244"/>
        <v>2.30296761904252</v>
      </c>
      <c r="AE768" s="23">
        <f ca="1" t="shared" si="5245"/>
        <v>5539.67869045305</v>
      </c>
      <c r="AF768" s="23">
        <f ca="1" t="shared" si="5246"/>
        <v>6318.52127008775</v>
      </c>
      <c r="AG768" s="23">
        <f ca="1" t="shared" si="5247"/>
        <v>7399.30694637037</v>
      </c>
      <c r="AH768" s="23">
        <f ca="1" t="shared" si="5248"/>
        <v>9014.07234002483</v>
      </c>
      <c r="AI768" s="23">
        <f ca="1" t="shared" si="5249"/>
        <v>10971.3120119915</v>
      </c>
      <c r="AJ768" s="25">
        <f ca="1" t="shared" si="5250"/>
        <v>44117.5699265594</v>
      </c>
      <c r="AK768" s="25">
        <f ca="1" t="shared" si="5251"/>
        <v>50334.694356122</v>
      </c>
      <c r="AL768" s="25">
        <f ca="1" t="shared" si="5252"/>
        <v>64734.1754445444</v>
      </c>
      <c r="AM768" s="25">
        <f ca="1" t="shared" si="5253"/>
        <v>73311.5502220552</v>
      </c>
      <c r="AN768" s="25">
        <f ca="1" t="shared" si="5254"/>
        <v>98213.3363190852</v>
      </c>
      <c r="AO768" s="25">
        <f ca="1">C768/'Ejercicio 3 - TIR'!$D$7</f>
        <v>13834.9500206422</v>
      </c>
      <c r="AP768" s="25">
        <f ca="1" t="shared" si="5255"/>
        <v>30282.6199059171</v>
      </c>
      <c r="AQ768" s="25">
        <f ca="1" t="shared" si="5256"/>
        <v>36499.7443354798</v>
      </c>
      <c r="AR768" s="25">
        <f ca="1" t="shared" si="5257"/>
        <v>50899.2254239021</v>
      </c>
      <c r="AS768" s="25">
        <f ca="1" t="shared" si="5258"/>
        <v>59476.6002014129</v>
      </c>
      <c r="AT768" s="25">
        <f ca="1" t="shared" si="5259"/>
        <v>84378.3862984429</v>
      </c>
      <c r="AU768" s="25">
        <f ca="1">AP768*'Ejercicio 3 - TIR'!$D$5</f>
        <v>15141.3099529586</v>
      </c>
      <c r="AV768" s="25">
        <f ca="1">AQ768*'Ejercicio 3 - TIR'!$D$5</f>
        <v>18249.8721677399</v>
      </c>
      <c r="AW768" s="25">
        <f ca="1">AR768*'Ejercicio 3 - TIR'!$D$5</f>
        <v>25449.6127119511</v>
      </c>
      <c r="AX768" s="25">
        <f ca="1">AS768*'Ejercicio 3 - TIR'!$D$5</f>
        <v>29738.3001007065</v>
      </c>
      <c r="AY768" s="25">
        <f ca="1">AT768*'Ejercicio 3 - TIR'!$D$5</f>
        <v>42189.1931492215</v>
      </c>
      <c r="AZ768" s="25">
        <f ca="1" t="shared" ref="AZ768:BD768" si="5702">AJ768-AU768-AE768</f>
        <v>23436.5812831477</v>
      </c>
      <c r="BA768" s="25">
        <f ca="1" t="shared" si="5702"/>
        <v>25766.3009182943</v>
      </c>
      <c r="BB768" s="25">
        <f ca="1" t="shared" si="5702"/>
        <v>31885.2557862229</v>
      </c>
      <c r="BC768" s="25">
        <f ca="1" t="shared" si="5702"/>
        <v>34559.1777813239</v>
      </c>
      <c r="BD768" s="25">
        <f ca="1" t="shared" si="5702"/>
        <v>45052.8311578721</v>
      </c>
      <c r="BE768" s="25">
        <f ca="1" t="shared" ref="BE768:BI768" si="5703">AZ768/Z768</f>
        <v>20154.8894214317</v>
      </c>
      <c r="BF768" s="25">
        <f ca="1" t="shared" si="5703"/>
        <v>19427.0723334161</v>
      </c>
      <c r="BG768" s="25">
        <f ca="1" t="shared" si="5703"/>
        <v>20529.0851554984</v>
      </c>
      <c r="BH768" s="25">
        <f ca="1" t="shared" si="5703"/>
        <v>18264.723279231</v>
      </c>
      <c r="BI768" s="25">
        <f ca="1" t="shared" si="5703"/>
        <v>19562.945994266</v>
      </c>
      <c r="BJ768" s="25">
        <f ca="1" t="shared" si="5262"/>
        <v>78352.8913093495</v>
      </c>
      <c r="BK768" s="25">
        <f ca="1" t="shared" si="5263"/>
        <v>31861.4419086107</v>
      </c>
      <c r="BL768" s="25">
        <f ca="1" t="shared" si="5264"/>
        <v>110214.33321796</v>
      </c>
      <c r="BM768" s="25">
        <f ca="1">BK768*'Ejercicio 3 - TIR'!$D$5</f>
        <v>15930.7209543053</v>
      </c>
      <c r="BN768" s="25">
        <f ca="1" t="shared" si="5265"/>
        <v>94283.6122636548</v>
      </c>
      <c r="BO768" s="25">
        <f ca="1" t="shared" si="5266"/>
        <v>40940.0512122068</v>
      </c>
      <c r="BP768" s="25">
        <f ca="1" t="shared" si="5267"/>
        <v>-103197.326305097</v>
      </c>
      <c r="BQ768" s="25">
        <f ca="1" t="shared" ref="BQ768:BT768" si="5704">BE768</f>
        <v>20154.8894214317</v>
      </c>
      <c r="BR768" s="25">
        <f ca="1" t="shared" si="5704"/>
        <v>19427.0723334161</v>
      </c>
      <c r="BS768" s="25">
        <f ca="1" t="shared" si="5704"/>
        <v>20529.0851554984</v>
      </c>
      <c r="BT768" s="25">
        <f ca="1" t="shared" si="5704"/>
        <v>18264.723279231</v>
      </c>
      <c r="BU768" s="25">
        <f ca="1" t="shared" si="5269"/>
        <v>60502.9972064728</v>
      </c>
      <c r="BV768" s="27">
        <f ca="1" t="shared" si="5270"/>
        <v>8.92445132410284</v>
      </c>
    </row>
    <row r="769" ht="15" customHeight="1" spans="1:74">
      <c r="A769" s="23">
        <v>768</v>
      </c>
      <c r="B769" s="24">
        <f ca="1" t="shared" ref="B769:F769" si="5705">RAND()</f>
        <v>0.213517600049825</v>
      </c>
      <c r="C769" s="25">
        <f ca="1">IF(B769&lt;=('Ejercicio 3 - TIR'!$D$13-'Ejercicio 3 - TIR'!$C$13)/('Ejercicio 3 - TIR'!$E$13-'Ejercicio 3 - TIR'!$C$13),'Ejercicio 3 - TIR'!$C$13+SQRT(('Ejercicio 3 - TIR'!$E$13-'Ejercicio 3 - TIR'!$C$13)*('Ejercicio 3 - TIR'!$D$13-'Ejercicio 3 - TIR'!$C$13)*B769),'Ejercicio 3 - TIR'!$E$13-SQRT(('Ejercicio 3 - TIR'!$E$13-'Ejercicio 3 - TIR'!$C$13)*('Ejercicio 3 - TIR'!$E$13-'Ejercicio 3 - TIR'!$D$13)*(1-B769)))</f>
        <v>69241.5929373637</v>
      </c>
      <c r="D769" s="24">
        <f ca="1" t="shared" si="5705"/>
        <v>0.815225418695231</v>
      </c>
      <c r="E769" s="25">
        <f ca="1">IF(D769&lt;=('Ejercicio 3 - TIR'!$D$14-'Ejercicio 3 - TIR'!$C$14)/('Ejercicio 3 - TIR'!$E$14-'Ejercicio 3 - TIR'!$C$14),'Ejercicio 3 - TIR'!$C$14+SQRT(('Ejercicio 3 - TIR'!$E$14-'Ejercicio 3 - TIR'!$C$14)*('Ejercicio 3 - TIR'!$D$14-'Ejercicio 3 - TIR'!$C$14)*D769),'Ejercicio 3 - TIR'!$E$14-SQRT(('Ejercicio 3 - TIR'!$E$14-'Ejercicio 3 - TIR'!$C$14)*('Ejercicio 3 - TIR'!$E$14-'Ejercicio 3 - TIR'!$D$14)*(1-D769)))</f>
        <v>34735.3834711619</v>
      </c>
      <c r="F769" s="24">
        <f ca="1" t="shared" si="5705"/>
        <v>0.286102189085053</v>
      </c>
      <c r="G769" s="25">
        <f ca="1">IF(F769&lt;=('Ejercicio 3 - TIR'!$D$18-'Ejercicio 3 - TIR'!$C$18)/('Ejercicio 3 - TIR'!$E$18-'Ejercicio 3 - TIR'!$C$18),'Ejercicio 3 - TIR'!$C$18+SQRT(('Ejercicio 3 - TIR'!$E$18-'Ejercicio 3 - TIR'!$C$18)*('Ejercicio 3 - TIR'!$D$18-'Ejercicio 3 - TIR'!$C$18)*F769),'Ejercicio 3 - TIR'!$E$18-SQRT(('Ejercicio 3 - TIR'!$E$18-'Ejercicio 3 - TIR'!$C$18)*('Ejercicio 3 - TIR'!$E$18-'Ejercicio 3 - TIR'!$D$18)*(1-F769)))</f>
        <v>36550.9791911407</v>
      </c>
      <c r="H769" s="24">
        <f ca="1" t="shared" ref="H769:L769" si="5706">RAND()</f>
        <v>0.865087239672506</v>
      </c>
      <c r="I769" s="25">
        <f ca="1">IF(H769&lt;=('Ejercicio 3 - TIR'!$D$18-'Ejercicio 3 - TIR'!$C$18)/('Ejercicio 3 - TIR'!$E$18-'Ejercicio 3 - TIR'!$C$18),'Ejercicio 3 - TIR'!$C$18+SQRT(('Ejercicio 3 - TIR'!$E$18-'Ejercicio 3 - TIR'!$C$18)*('Ejercicio 3 - TIR'!$D$18-'Ejercicio 3 - TIR'!$C$18)*H769),'Ejercicio 3 - TIR'!$E$18-SQRT(('Ejercicio 3 - TIR'!$E$18-'Ejercicio 3 - TIR'!$C$18)*('Ejercicio 3 - TIR'!$E$18-'Ejercicio 3 - TIR'!$D$18)*(1-H769)))</f>
        <v>41819.0477802139</v>
      </c>
      <c r="J769" s="24">
        <f ca="1" t="shared" si="5706"/>
        <v>0.778983606356421</v>
      </c>
      <c r="K769" s="25">
        <f ca="1">IF(J769&lt;=('Ejercicio 3 - TIR'!$D$18-'Ejercicio 3 - TIR'!$C$18)/('Ejercicio 3 - TIR'!$E$18-'Ejercicio 3 - TIR'!$C$18),'Ejercicio 3 - TIR'!$C$18+SQRT(('Ejercicio 3 - TIR'!$E$18-'Ejercicio 3 - TIR'!$C$18)*('Ejercicio 3 - TIR'!$D$18-'Ejercicio 3 - TIR'!$C$18)*J769),'Ejercicio 3 - TIR'!$E$18-SQRT(('Ejercicio 3 - TIR'!$E$18-'Ejercicio 3 - TIR'!$C$18)*('Ejercicio 3 - TIR'!$E$18-'Ejercicio 3 - TIR'!$D$18)*(1-J769)))</f>
        <v>40928.6084045786</v>
      </c>
      <c r="L769" s="24">
        <f ca="1" t="shared" si="5706"/>
        <v>0.681412977816327</v>
      </c>
      <c r="M769" s="25">
        <f ca="1">IF(L769&lt;=('Ejercicio 3 - TIR'!$D$18-'Ejercicio 3 - TIR'!$C$18)/('Ejercicio 3 - TIR'!$E$18-'Ejercicio 3 - TIR'!$C$18),'Ejercicio 3 - TIR'!$C$18+SQRT(('Ejercicio 3 - TIR'!$E$18-'Ejercicio 3 - TIR'!$C$18)*('Ejercicio 3 - TIR'!$D$18-'Ejercicio 3 - TIR'!$C$18)*L769),'Ejercicio 3 - TIR'!$E$18-SQRT(('Ejercicio 3 - TIR'!$E$18-'Ejercicio 3 - TIR'!$C$18)*('Ejercicio 3 - TIR'!$E$18-'Ejercicio 3 - TIR'!$D$18)*(1-L769)))</f>
        <v>40111.8483387097</v>
      </c>
      <c r="N769" s="24">
        <f ca="1" t="shared" ref="N769:R769" si="5707">RAND()</f>
        <v>0.876060999033379</v>
      </c>
      <c r="O769" s="25">
        <f ca="1">IF(N769&lt;=('Ejercicio 3 - TIR'!$D$18-'Ejercicio 3 - TIR'!$C$18)/('Ejercicio 3 - TIR'!$E$18-'Ejercicio 3 - TIR'!$C$18),'Ejercicio 3 - TIR'!$C$18+SQRT(('Ejercicio 3 - TIR'!$E$18-'Ejercicio 3 - TIR'!$C$18)*('Ejercicio 3 - TIR'!$D$18-'Ejercicio 3 - TIR'!$C$18)*N769),'Ejercicio 3 - TIR'!$E$18-SQRT(('Ejercicio 3 - TIR'!$E$18-'Ejercicio 3 - TIR'!$C$18)*('Ejercicio 3 - TIR'!$E$18-'Ejercicio 3 - TIR'!$D$18)*(1-N769)))</f>
        <v>41951.1600447881</v>
      </c>
      <c r="P769" s="24">
        <f ca="1" t="shared" si="5707"/>
        <v>0.744697543515377</v>
      </c>
      <c r="Q769" s="26">
        <f ca="1">IF(P769&lt;=('Ejercicio 3 - TIR'!$D$22-'Ejercicio 3 - TIR'!$C$22)/('Ejercicio 3 - TIR'!$E$22-'Ejercicio 3 - TIR'!$C$22),'Ejercicio 3 - TIR'!$C$22+SQRT(('Ejercicio 3 - TIR'!$E$22-'Ejercicio 3 - TIR'!$C$22)*('Ejercicio 3 - TIR'!$D$22-'Ejercicio 3 - TIR'!$C$22)*P769),'Ejercicio 3 - TIR'!$E$22-SQRT(('Ejercicio 3 - TIR'!$E$22-'Ejercicio 3 - TIR'!$C$22)*('Ejercicio 3 - TIR'!$E$22-'Ejercicio 3 - TIR'!$D$22)*(1-P769)))</f>
        <v>0.158563012765962</v>
      </c>
      <c r="R769" s="24">
        <f ca="1" t="shared" si="5707"/>
        <v>0.244268900483425</v>
      </c>
      <c r="S769" s="26">
        <f ca="1">IF(R769&lt;=('Ejercicio 3 - TIR'!$D$23-'Ejercicio 3 - TIR'!$C$23)/('Ejercicio 3 - TIR'!$E$23-'Ejercicio 3 - TIR'!$C$23),'Ejercicio 3 - TIR'!$C$23+SQRT(('Ejercicio 3 - TIR'!$E$23-'Ejercicio 3 - TIR'!$C$23)*('Ejercicio 3 - TIR'!$D$23-'Ejercicio 3 - TIR'!$C$23)*R769),'Ejercicio 3 - TIR'!$E$23-SQRT(('Ejercicio 3 - TIR'!$E$23-'Ejercicio 3 - TIR'!$C$23)*('Ejercicio 3 - TIR'!$E$23-'Ejercicio 3 - TIR'!$D$23)*(1-R769)))</f>
        <v>0.140968643753714</v>
      </c>
      <c r="T769" s="24">
        <f ca="1" t="shared" ref="T769:X769" si="5708">RAND()</f>
        <v>0.938929742784204</v>
      </c>
      <c r="U769" s="26">
        <f ca="1">IF(T769&lt;=('Ejercicio 3 - TIR'!$D$24-'Ejercicio 3 - TIR'!$C$24)/('Ejercicio 3 - TIR'!$E$24-'Ejercicio 3 - TIR'!$C$24),'Ejercicio 3 - TIR'!$C$24+SQRT(('Ejercicio 3 - TIR'!$E$24-'Ejercicio 3 - TIR'!$C$24)*('Ejercicio 3 - TIR'!$D$24-'Ejercicio 3 - TIR'!$C$24)*T769),'Ejercicio 3 - TIR'!$E$24-SQRT(('Ejercicio 3 - TIR'!$E$24-'Ejercicio 3 - TIR'!$C$24)*('Ejercicio 3 - TIR'!$E$24-'Ejercicio 3 - TIR'!$D$24)*(1-T769)))</f>
        <v>0.206923428576105</v>
      </c>
      <c r="V769" s="24">
        <f ca="1" t="shared" si="5708"/>
        <v>0.930890131741039</v>
      </c>
      <c r="W769" s="26">
        <f ca="1">IF(V769&lt;=('Ejercicio 3 - TIR'!$D$25-'Ejercicio 3 - TIR'!$C$25)/('Ejercicio 3 - TIR'!$E$25-'Ejercicio 3 - TIR'!$C$25),'Ejercicio 3 - TIR'!$C$25+SQRT(('Ejercicio 3 - TIR'!$E$25-'Ejercicio 3 - TIR'!$C$25)*('Ejercicio 3 - TIR'!$D$25-'Ejercicio 3 - TIR'!$C$25)*V769),'Ejercicio 3 - TIR'!$E$25-SQRT(('Ejercicio 3 - TIR'!$E$25-'Ejercicio 3 - TIR'!$C$25)*('Ejercicio 3 - TIR'!$E$25-'Ejercicio 3 - TIR'!$D$25)*(1-V769)))</f>
        <v>0.234447362316753</v>
      </c>
      <c r="X769" s="24">
        <f ca="1" t="shared" si="5708"/>
        <v>0.890171921178692</v>
      </c>
      <c r="Y769" s="26">
        <f ca="1">IF(X769&lt;=('Ejercicio 3 - TIR'!$D$26-'Ejercicio 3 - TIR'!$C$26)/('Ejercicio 3 - TIR'!$E$26-'Ejercicio 3 - TIR'!$C$26),'Ejercicio 3 - TIR'!$C$26+SQRT(('Ejercicio 3 - TIR'!$E$26-'Ejercicio 3 - TIR'!$C$26)*('Ejercicio 3 - TIR'!$D$26-'Ejercicio 3 - TIR'!$C$26)*X769),'Ejercicio 3 - TIR'!$E$26-SQRT(('Ejercicio 3 - TIR'!$E$26-'Ejercicio 3 - TIR'!$C$26)*('Ejercicio 3 - TIR'!$E$26-'Ejercicio 3 - TIR'!$D$26)*(1-X769)))</f>
        <v>0.255646938064484</v>
      </c>
      <c r="Z769" s="24">
        <f ca="1" t="shared" si="5240"/>
        <v>1.15856301276596</v>
      </c>
      <c r="AA769" s="24">
        <f ca="1" t="shared" si="5241"/>
        <v>1.3218840693788</v>
      </c>
      <c r="AB769" s="24">
        <f ca="1" t="shared" si="5242"/>
        <v>1.59541285319479</v>
      </c>
      <c r="AC769" s="24">
        <f ca="1" t="shared" si="5243"/>
        <v>1.96945318843255</v>
      </c>
      <c r="AD769" s="24">
        <f ca="1" t="shared" si="5244"/>
        <v>2.47293786571667</v>
      </c>
      <c r="AE769" s="23">
        <f ca="1" t="shared" si="5245"/>
        <v>5507.74705276842</v>
      </c>
      <c r="AF769" s="23">
        <f ca="1" t="shared" si="5246"/>
        <v>6284.1666849357</v>
      </c>
      <c r="AG769" s="23">
        <f ca="1" t="shared" si="5247"/>
        <v>7584.50800112633</v>
      </c>
      <c r="AH769" s="23">
        <f ca="1" t="shared" si="5248"/>
        <v>9362.6758964607</v>
      </c>
      <c r="AI769" s="23">
        <f ca="1" t="shared" si="5249"/>
        <v>11756.215321481</v>
      </c>
      <c r="AJ769" s="25">
        <f ca="1" t="shared" si="5250"/>
        <v>42346.6125712339</v>
      </c>
      <c r="AK769" s="25">
        <f ca="1" t="shared" si="5251"/>
        <v>55279.9330572555</v>
      </c>
      <c r="AL769" s="25">
        <f ca="1" t="shared" si="5252"/>
        <v>65298.0279120409</v>
      </c>
      <c r="AM769" s="25">
        <f ca="1" t="shared" si="5253"/>
        <v>78998.4076045948</v>
      </c>
      <c r="AN769" s="25">
        <f ca="1" t="shared" si="5254"/>
        <v>103742.612185497</v>
      </c>
      <c r="AO769" s="25">
        <f ca="1">C769/'Ejercicio 3 - TIR'!$D$7</f>
        <v>13848.3185874727</v>
      </c>
      <c r="AP769" s="25">
        <f ca="1" t="shared" si="5255"/>
        <v>28498.2939837612</v>
      </c>
      <c r="AQ769" s="25">
        <f ca="1" t="shared" si="5256"/>
        <v>41431.6144697827</v>
      </c>
      <c r="AR769" s="25">
        <f ca="1" t="shared" si="5257"/>
        <v>51449.7093245682</v>
      </c>
      <c r="AS769" s="25">
        <f ca="1" t="shared" si="5258"/>
        <v>65150.089017122</v>
      </c>
      <c r="AT769" s="25">
        <f ca="1" t="shared" si="5259"/>
        <v>89894.293598024</v>
      </c>
      <c r="AU769" s="25">
        <f ca="1">AP769*'Ejercicio 3 - TIR'!$D$5</f>
        <v>14249.1469918806</v>
      </c>
      <c r="AV769" s="25">
        <f ca="1">AQ769*'Ejercicio 3 - TIR'!$D$5</f>
        <v>20715.8072348914</v>
      </c>
      <c r="AW769" s="25">
        <f ca="1">AR769*'Ejercicio 3 - TIR'!$D$5</f>
        <v>25724.8546622841</v>
      </c>
      <c r="AX769" s="25">
        <f ca="1">AS769*'Ejercicio 3 - TIR'!$D$5</f>
        <v>32575.044508561</v>
      </c>
      <c r="AY769" s="25">
        <f ca="1">AT769*'Ejercicio 3 - TIR'!$D$5</f>
        <v>44947.146799012</v>
      </c>
      <c r="AZ769" s="25">
        <f ca="1" t="shared" ref="AZ769:BD769" si="5709">AJ769-AU769-AE769</f>
        <v>22589.7185265849</v>
      </c>
      <c r="BA769" s="25">
        <f ca="1" t="shared" si="5709"/>
        <v>28279.9591374284</v>
      </c>
      <c r="BB769" s="25">
        <f ca="1" t="shared" si="5709"/>
        <v>31988.6652486305</v>
      </c>
      <c r="BC769" s="25">
        <f ca="1" t="shared" si="5709"/>
        <v>37060.687199573</v>
      </c>
      <c r="BD769" s="25">
        <f ca="1" t="shared" si="5709"/>
        <v>47039.2500650037</v>
      </c>
      <c r="BE769" s="25">
        <f ca="1" t="shared" ref="BE769:BI769" si="5710">AZ769/Z769</f>
        <v>19498.0491157352</v>
      </c>
      <c r="BF769" s="25">
        <f ca="1" t="shared" si="5710"/>
        <v>21393.6757333934</v>
      </c>
      <c r="BG769" s="25">
        <f ca="1" t="shared" si="5710"/>
        <v>20050.3996094639</v>
      </c>
      <c r="BH769" s="25">
        <f ca="1" t="shared" si="5710"/>
        <v>18817.7548048598</v>
      </c>
      <c r="BI769" s="25">
        <f ca="1" t="shared" si="5710"/>
        <v>19021.6061297486</v>
      </c>
      <c r="BJ769" s="25">
        <f ca="1" t="shared" si="5262"/>
        <v>85898.4450660252</v>
      </c>
      <c r="BK769" s="25">
        <f ca="1" t="shared" si="5263"/>
        <v>34246.0314114693</v>
      </c>
      <c r="BL769" s="25">
        <f ca="1" t="shared" si="5264"/>
        <v>120144.476477495</v>
      </c>
      <c r="BM769" s="25">
        <f ca="1">BK769*'Ejercicio 3 - TIR'!$D$5</f>
        <v>17123.0157057347</v>
      </c>
      <c r="BN769" s="25">
        <f ca="1" t="shared" si="5265"/>
        <v>103021.46077176</v>
      </c>
      <c r="BO769" s="25">
        <f ca="1" t="shared" si="5266"/>
        <v>41659.5427648983</v>
      </c>
      <c r="BP769" s="25">
        <f ca="1" t="shared" si="5267"/>
        <v>-103976.976408526</v>
      </c>
      <c r="BQ769" s="25">
        <f ca="1" t="shared" ref="BQ769:BT769" si="5711">BE769</f>
        <v>19498.0491157352</v>
      </c>
      <c r="BR769" s="25">
        <f ca="1" t="shared" si="5711"/>
        <v>21393.6757333934</v>
      </c>
      <c r="BS769" s="25">
        <f ca="1" t="shared" si="5711"/>
        <v>20050.3996094639</v>
      </c>
      <c r="BT769" s="25">
        <f ca="1" t="shared" si="5711"/>
        <v>18817.7548048598</v>
      </c>
      <c r="BU769" s="25">
        <f ca="1" t="shared" si="5269"/>
        <v>60681.1488946469</v>
      </c>
      <c r="BV769" s="27">
        <f ca="1" t="shared" si="5270"/>
        <v>9.05285019597977</v>
      </c>
    </row>
    <row r="770" ht="15" customHeight="1" spans="1:74">
      <c r="A770" s="23">
        <v>769</v>
      </c>
      <c r="B770" s="24">
        <f ca="1" t="shared" ref="B770:F770" si="5712">RAND()</f>
        <v>0.831606491839523</v>
      </c>
      <c r="C770" s="25">
        <f ca="1">IF(B770&lt;=('Ejercicio 3 - TIR'!$D$13-'Ejercicio 3 - TIR'!$C$13)/('Ejercicio 3 - TIR'!$E$13-'Ejercicio 3 - TIR'!$C$13),'Ejercicio 3 - TIR'!$C$13+SQRT(('Ejercicio 3 - TIR'!$E$13-'Ejercicio 3 - TIR'!$C$13)*('Ejercicio 3 - TIR'!$D$13-'Ejercicio 3 - TIR'!$C$13)*B770),'Ejercicio 3 - TIR'!$E$13-SQRT(('Ejercicio 3 - TIR'!$E$13-'Ejercicio 3 - TIR'!$C$13)*('Ejercicio 3 - TIR'!$E$13-'Ejercicio 3 - TIR'!$D$13)*(1-B770)))</f>
        <v>85784.7894917954</v>
      </c>
      <c r="D770" s="24">
        <f ca="1" t="shared" si="5712"/>
        <v>0.414249095810719</v>
      </c>
      <c r="E770" s="25">
        <f ca="1">IF(D770&lt;=('Ejercicio 3 - TIR'!$D$14-'Ejercicio 3 - TIR'!$C$14)/('Ejercicio 3 - TIR'!$E$14-'Ejercicio 3 - TIR'!$C$14),'Ejercicio 3 - TIR'!$C$14+SQRT(('Ejercicio 3 - TIR'!$E$14-'Ejercicio 3 - TIR'!$C$14)*('Ejercicio 3 - TIR'!$D$14-'Ejercicio 3 - TIR'!$C$14)*D770),'Ejercicio 3 - TIR'!$E$14-SQRT(('Ejercicio 3 - TIR'!$E$14-'Ejercicio 3 - TIR'!$C$14)*('Ejercicio 3 - TIR'!$E$14-'Ejercicio 3 - TIR'!$D$14)*(1-D770)))</f>
        <v>30626.4928853501</v>
      </c>
      <c r="F770" s="24">
        <f ca="1" t="shared" si="5712"/>
        <v>0.295942871072552</v>
      </c>
      <c r="G770" s="25">
        <f ca="1">IF(F770&lt;=('Ejercicio 3 - TIR'!$D$18-'Ejercicio 3 - TIR'!$C$18)/('Ejercicio 3 - TIR'!$E$18-'Ejercicio 3 - TIR'!$C$18),'Ejercicio 3 - TIR'!$C$18+SQRT(('Ejercicio 3 - TIR'!$E$18-'Ejercicio 3 - TIR'!$C$18)*('Ejercicio 3 - TIR'!$D$18-'Ejercicio 3 - TIR'!$C$18)*F770),'Ejercicio 3 - TIR'!$E$18-SQRT(('Ejercicio 3 - TIR'!$E$18-'Ejercicio 3 - TIR'!$C$18)*('Ejercicio 3 - TIR'!$E$18-'Ejercicio 3 - TIR'!$D$18)*(1-F770)))</f>
        <v>36662.6894465285</v>
      </c>
      <c r="H770" s="24">
        <f ca="1" t="shared" ref="H770:L770" si="5713">RAND()</f>
        <v>0.553021718242023</v>
      </c>
      <c r="I770" s="25">
        <f ca="1">IF(H770&lt;=('Ejercicio 3 - TIR'!$D$18-'Ejercicio 3 - TIR'!$C$18)/('Ejercicio 3 - TIR'!$E$18-'Ejercicio 3 - TIR'!$C$18),'Ejercicio 3 - TIR'!$C$18+SQRT(('Ejercicio 3 - TIR'!$E$18-'Ejercicio 3 - TIR'!$C$18)*('Ejercicio 3 - TIR'!$D$18-'Ejercicio 3 - TIR'!$C$18)*H770),'Ejercicio 3 - TIR'!$E$18-SQRT(('Ejercicio 3 - TIR'!$E$18-'Ejercicio 3 - TIR'!$C$18)*('Ejercicio 3 - TIR'!$E$18-'Ejercicio 3 - TIR'!$D$18)*(1-H770)))</f>
        <v>39107.8679028795</v>
      </c>
      <c r="J770" s="24">
        <f ca="1" t="shared" si="5713"/>
        <v>0.780104341266931</v>
      </c>
      <c r="K770" s="25">
        <f ca="1">IF(J770&lt;=('Ejercicio 3 - TIR'!$D$18-'Ejercicio 3 - TIR'!$C$18)/('Ejercicio 3 - TIR'!$E$18-'Ejercicio 3 - TIR'!$C$18),'Ejercicio 3 - TIR'!$C$18+SQRT(('Ejercicio 3 - TIR'!$E$18-'Ejercicio 3 - TIR'!$C$18)*('Ejercicio 3 - TIR'!$D$18-'Ejercicio 3 - TIR'!$C$18)*J770),'Ejercicio 3 - TIR'!$E$18-SQRT(('Ejercicio 3 - TIR'!$E$18-'Ejercicio 3 - TIR'!$C$18)*('Ejercicio 3 - TIR'!$E$18-'Ejercicio 3 - TIR'!$D$18)*(1-J770)))</f>
        <v>40938.9441760818</v>
      </c>
      <c r="L770" s="24">
        <f ca="1" t="shared" si="5713"/>
        <v>0.716117584045703</v>
      </c>
      <c r="M770" s="25">
        <f ca="1">IF(L770&lt;=('Ejercicio 3 - TIR'!$D$18-'Ejercicio 3 - TIR'!$C$18)/('Ejercicio 3 - TIR'!$E$18-'Ejercicio 3 - TIR'!$C$18),'Ejercicio 3 - TIR'!$C$18+SQRT(('Ejercicio 3 - TIR'!$E$18-'Ejercicio 3 - TIR'!$C$18)*('Ejercicio 3 - TIR'!$D$18-'Ejercicio 3 - TIR'!$C$18)*L770),'Ejercicio 3 - TIR'!$E$18-SQRT(('Ejercicio 3 - TIR'!$E$18-'Ejercicio 3 - TIR'!$C$18)*('Ejercicio 3 - TIR'!$E$18-'Ejercicio 3 - TIR'!$D$18)*(1-L770)))</f>
        <v>40385.7632054074</v>
      </c>
      <c r="N770" s="24">
        <f ca="1" t="shared" ref="N770:R770" si="5714">RAND()</f>
        <v>0.402811581111675</v>
      </c>
      <c r="O770" s="25">
        <f ca="1">IF(N770&lt;=('Ejercicio 3 - TIR'!$D$18-'Ejercicio 3 - TIR'!$C$18)/('Ejercicio 3 - TIR'!$E$18-'Ejercicio 3 - TIR'!$C$18),'Ejercicio 3 - TIR'!$C$18+SQRT(('Ejercicio 3 - TIR'!$E$18-'Ejercicio 3 - TIR'!$C$18)*('Ejercicio 3 - TIR'!$D$18-'Ejercicio 3 - TIR'!$C$18)*N770),'Ejercicio 3 - TIR'!$E$18-SQRT(('Ejercicio 3 - TIR'!$E$18-'Ejercicio 3 - TIR'!$C$18)*('Ejercicio 3 - TIR'!$E$18-'Ejercicio 3 - TIR'!$D$18)*(1-N770)))</f>
        <v>37773.1420395327</v>
      </c>
      <c r="P770" s="24">
        <f ca="1" t="shared" si="5714"/>
        <v>0.107887322088179</v>
      </c>
      <c r="Q770" s="26">
        <f ca="1">IF(P770&lt;=('Ejercicio 3 - TIR'!$D$22-'Ejercicio 3 - TIR'!$C$22)/('Ejercicio 3 - TIR'!$E$22-'Ejercicio 3 - TIR'!$C$22),'Ejercicio 3 - TIR'!$C$22+SQRT(('Ejercicio 3 - TIR'!$E$22-'Ejercicio 3 - TIR'!$C$22)*('Ejercicio 3 - TIR'!$D$22-'Ejercicio 3 - TIR'!$C$22)*P770),'Ejercicio 3 - TIR'!$E$22-SQRT(('Ejercicio 3 - TIR'!$E$22-'Ejercicio 3 - TIR'!$C$22)*('Ejercicio 3 - TIR'!$E$22-'Ejercicio 3 - TIR'!$D$22)*(1-P770)))</f>
        <v>0.133935464820332</v>
      </c>
      <c r="R770" s="24">
        <f ca="1" t="shared" si="5714"/>
        <v>0.867722441288958</v>
      </c>
      <c r="S770" s="26">
        <f ca="1">IF(R770&lt;=('Ejercicio 3 - TIR'!$D$23-'Ejercicio 3 - TIR'!$C$23)/('Ejercicio 3 - TIR'!$E$23-'Ejercicio 3 - TIR'!$C$23),'Ejercicio 3 - TIR'!$C$23+SQRT(('Ejercicio 3 - TIR'!$E$23-'Ejercicio 3 - TIR'!$C$23)*('Ejercicio 3 - TIR'!$D$23-'Ejercicio 3 - TIR'!$C$23)*R770),'Ejercicio 3 - TIR'!$E$23-SQRT(('Ejercicio 3 - TIR'!$E$23-'Ejercicio 3 - TIR'!$C$23)*('Ejercicio 3 - TIR'!$E$23-'Ejercicio 3 - TIR'!$D$23)*(1-R770)))</f>
        <v>0.164569523478522</v>
      </c>
      <c r="T770" s="24">
        <f ca="1" t="shared" ref="T770:X770" si="5715">RAND()</f>
        <v>0.965711649534541</v>
      </c>
      <c r="U770" s="26">
        <f ca="1">IF(T770&lt;=('Ejercicio 3 - TIR'!$D$24-'Ejercicio 3 - TIR'!$C$24)/('Ejercicio 3 - TIR'!$E$24-'Ejercicio 3 - TIR'!$C$24),'Ejercicio 3 - TIR'!$C$24+SQRT(('Ejercicio 3 - TIR'!$E$24-'Ejercicio 3 - TIR'!$C$24)*('Ejercicio 3 - TIR'!$D$24-'Ejercicio 3 - TIR'!$C$24)*T770),'Ejercicio 3 - TIR'!$E$24-SQRT(('Ejercicio 3 - TIR'!$E$24-'Ejercicio 3 - TIR'!$C$24)*('Ejercicio 3 - TIR'!$E$24-'Ejercicio 3 - TIR'!$D$24)*(1-T770)))</f>
        <v>0.210201664360552</v>
      </c>
      <c r="V770" s="24">
        <f ca="1" t="shared" si="5715"/>
        <v>0.332974880733294</v>
      </c>
      <c r="W770" s="26">
        <f ca="1">IF(V770&lt;=('Ejercicio 3 - TIR'!$D$25-'Ejercicio 3 - TIR'!$C$25)/('Ejercicio 3 - TIR'!$E$25-'Ejercicio 3 - TIR'!$C$25),'Ejercicio 3 - TIR'!$C$25+SQRT(('Ejercicio 3 - TIR'!$E$25-'Ejercicio 3 - TIR'!$C$25)*('Ejercicio 3 - TIR'!$D$25-'Ejercicio 3 - TIR'!$C$25)*V770),'Ejercicio 3 - TIR'!$E$25-SQRT(('Ejercicio 3 - TIR'!$E$25-'Ejercicio 3 - TIR'!$C$25)*('Ejercicio 3 - TIR'!$E$25-'Ejercicio 3 - TIR'!$D$25)*(1-V770)))</f>
        <v>0.201682426411983</v>
      </c>
      <c r="X770" s="24">
        <f ca="1" t="shared" si="5715"/>
        <v>0.0588511592215615</v>
      </c>
      <c r="Y770" s="26">
        <f ca="1">IF(X770&lt;=('Ejercicio 3 - TIR'!$D$26-'Ejercicio 3 - TIR'!$C$26)/('Ejercicio 3 - TIR'!$E$26-'Ejercicio 3 - TIR'!$C$26),'Ejercicio 3 - TIR'!$C$26+SQRT(('Ejercicio 3 - TIR'!$E$26-'Ejercicio 3 - TIR'!$C$26)*('Ejercicio 3 - TIR'!$D$26-'Ejercicio 3 - TIR'!$C$26)*X770),'Ejercicio 3 - TIR'!$E$26-SQRT(('Ejercicio 3 - TIR'!$E$26-'Ejercicio 3 - TIR'!$C$26)*('Ejercicio 3 - TIR'!$E$26-'Ejercicio 3 - TIR'!$D$26)*(1-X770)))</f>
        <v>0.202605480153418</v>
      </c>
      <c r="Z770" s="24">
        <f ca="1" t="shared" ref="Z770:Z833" si="5716">(1+Q770)</f>
        <v>1.13393546482033</v>
      </c>
      <c r="AA770" s="24">
        <f ca="1" t="shared" ref="AA770:AA833" si="5717">Z770*(1+S770)</f>
        <v>1.32054668392121</v>
      </c>
      <c r="AB770" s="24">
        <f ca="1" t="shared" ref="AB770:AB833" si="5718">AA770*(1+U770)</f>
        <v>1.59812779474726</v>
      </c>
      <c r="AC770" s="24">
        <f ca="1" t="shared" ref="AC770:AC833" si="5719">AB770*(1+W770)</f>
        <v>1.92044208610831</v>
      </c>
      <c r="AD770" s="24">
        <f ca="1" t="shared" ref="AD770:AD833" si="5720">AC770*(1+Y770)</f>
        <v>2.30953417707112</v>
      </c>
      <c r="AE770" s="23">
        <f ca="1" t="shared" ref="AE770:AE833" si="5721">E770*Q770</f>
        <v>4101.97356041597</v>
      </c>
      <c r="AF770" s="23">
        <f ca="1" t="shared" ref="AF770:AF833" si="5722">AE770*(1+S770)</f>
        <v>4777.03339457512</v>
      </c>
      <c r="AG770" s="23">
        <f ca="1" t="shared" ref="AG770:AG833" si="5723">AF770*(1+U770)</f>
        <v>5781.17376482075</v>
      </c>
      <c r="AH770" s="23">
        <f ca="1" t="shared" ref="AH770:AH833" si="5724">AG770*(1+W770)</f>
        <v>6947.1349172191</v>
      </c>
      <c r="AI770" s="23">
        <f ca="1" t="shared" ref="AI770:AI833" si="5725">AH770*(1+Y770)</f>
        <v>8354.66252281285</v>
      </c>
      <c r="AJ770" s="25">
        <f ca="1" t="shared" ref="AJ770:AJ833" si="5726">G770*Z770</f>
        <v>41573.1237991128</v>
      </c>
      <c r="AK770" s="25">
        <f ca="1" t="shared" ref="AK770:AK833" si="5727">I770*AA770</f>
        <v>51643.7652743764</v>
      </c>
      <c r="AL770" s="25">
        <f ca="1" t="shared" ref="AL770:AL833" si="5728">K770*AB770</f>
        <v>65425.6645754026</v>
      </c>
      <c r="AM770" s="25">
        <f ca="1" t="shared" ref="AM770:AM833" si="5729">M770*AC770</f>
        <v>77558.519339269</v>
      </c>
      <c r="AN770" s="25">
        <f ca="1" t="shared" ref="AN770:AN833" si="5730">O770*AD770</f>
        <v>87238.3625156629</v>
      </c>
      <c r="AO770" s="25">
        <f ca="1">C770/'Ejercicio 3 - TIR'!$D$7</f>
        <v>17156.9578983591</v>
      </c>
      <c r="AP770" s="25">
        <f ca="1" t="shared" ref="AP770:AP833" si="5731">AJ770-AO770</f>
        <v>24416.1659007538</v>
      </c>
      <c r="AQ770" s="25">
        <f ca="1" t="shared" ref="AQ770:AQ833" si="5732">AK770-AO770</f>
        <v>34486.8073760173</v>
      </c>
      <c r="AR770" s="25">
        <f ca="1" t="shared" ref="AR770:AR833" si="5733">AL770-AO770</f>
        <v>48268.7066770435</v>
      </c>
      <c r="AS770" s="25">
        <f ca="1" t="shared" ref="AS770:AS833" si="5734">AM770-AO770</f>
        <v>60401.5614409099</v>
      </c>
      <c r="AT770" s="25">
        <f ca="1" t="shared" ref="AT770:AT833" si="5735">AN770-AO770</f>
        <v>70081.4046173038</v>
      </c>
      <c r="AU770" s="25">
        <f ca="1">AP770*'Ejercicio 3 - TIR'!$D$5</f>
        <v>12208.0829503769</v>
      </c>
      <c r="AV770" s="25">
        <f ca="1">AQ770*'Ejercicio 3 - TIR'!$D$5</f>
        <v>17243.4036880086</v>
      </c>
      <c r="AW770" s="25">
        <f ca="1">AR770*'Ejercicio 3 - TIR'!$D$5</f>
        <v>24134.3533385218</v>
      </c>
      <c r="AX770" s="25">
        <f ca="1">AS770*'Ejercicio 3 - TIR'!$D$5</f>
        <v>30200.780720455</v>
      </c>
      <c r="AY770" s="25">
        <f ca="1">AT770*'Ejercicio 3 - TIR'!$D$5</f>
        <v>35040.7023086519</v>
      </c>
      <c r="AZ770" s="25">
        <f ca="1" t="shared" ref="AZ770:BD770" si="5736">AJ770-AU770-AE770</f>
        <v>25263.06728832</v>
      </c>
      <c r="BA770" s="25">
        <f ca="1" t="shared" si="5736"/>
        <v>29623.3281917926</v>
      </c>
      <c r="BB770" s="25">
        <f ca="1" t="shared" si="5736"/>
        <v>35510.1374720601</v>
      </c>
      <c r="BC770" s="25">
        <f ca="1" t="shared" si="5736"/>
        <v>40410.6037015949</v>
      </c>
      <c r="BD770" s="25">
        <f ca="1" t="shared" si="5736"/>
        <v>43842.9976841981</v>
      </c>
      <c r="BE770" s="25">
        <f ca="1" t="shared" ref="BE770:BI770" si="5737">AZ770/Z770</f>
        <v>22279.1050038485</v>
      </c>
      <c r="BF770" s="25">
        <f ca="1" t="shared" si="5737"/>
        <v>22432.6247246553</v>
      </c>
      <c r="BG770" s="25">
        <f ca="1" t="shared" si="5737"/>
        <v>22219.8359785589</v>
      </c>
      <c r="BH770" s="25">
        <f ca="1" t="shared" si="5737"/>
        <v>21042.3443611805</v>
      </c>
      <c r="BI770" s="25">
        <f ca="1" t="shared" si="5737"/>
        <v>18983.4807899654</v>
      </c>
      <c r="BJ770" s="25">
        <f ca="1" t="shared" ref="BJ770:BJ833" si="5738">E770*AD770</f>
        <v>70732.9320425416</v>
      </c>
      <c r="BK770" s="25">
        <f ca="1" t="shared" ref="BK770:BK833" si="5739">0.2*C770*AD770</f>
        <v>39624.5806408306</v>
      </c>
      <c r="BL770" s="25">
        <f ca="1" t="shared" ref="BL770:BL833" si="5740">BJ770+BK770</f>
        <v>110357.512683372</v>
      </c>
      <c r="BM770" s="25">
        <f ca="1">BK770*'Ejercicio 3 - TIR'!$D$5</f>
        <v>19812.2903204153</v>
      </c>
      <c r="BN770" s="25">
        <f ca="1" t="shared" ref="BN770:BN833" si="5741">BL770-BM770</f>
        <v>90545.2223629569</v>
      </c>
      <c r="BO770" s="25">
        <f ca="1" t="shared" ref="BO770:BO833" si="5742">BN770/AD770</f>
        <v>39204.9718345296</v>
      </c>
      <c r="BP770" s="25">
        <f ca="1" t="shared" ref="BP770:BP833" si="5743">-(C770+E770)</f>
        <v>-116411.282377145</v>
      </c>
      <c r="BQ770" s="25">
        <f ca="1" t="shared" ref="BQ770:BT770" si="5744">BE770</f>
        <v>22279.1050038485</v>
      </c>
      <c r="BR770" s="25">
        <f ca="1" t="shared" si="5744"/>
        <v>22432.6247246553</v>
      </c>
      <c r="BS770" s="25">
        <f ca="1" t="shared" si="5744"/>
        <v>22219.8359785589</v>
      </c>
      <c r="BT770" s="25">
        <f ca="1" t="shared" si="5744"/>
        <v>21042.3443611805</v>
      </c>
      <c r="BU770" s="25">
        <f ca="1" t="shared" ref="BU770:BU833" si="5745">BI770+BO770</f>
        <v>58188.452624495</v>
      </c>
      <c r="BV770" s="27">
        <f ca="1" t="shared" ref="BV770:BV833" si="5746">IFERROR(IRR(BP770:BU770,0.1),NA())*100</f>
        <v>6.91218810081626</v>
      </c>
    </row>
    <row r="771" ht="15" customHeight="1" spans="1:74">
      <c r="A771" s="23">
        <v>770</v>
      </c>
      <c r="B771" s="24">
        <f ca="1" t="shared" ref="B771:F771" si="5747">RAND()</f>
        <v>0.172890483939204</v>
      </c>
      <c r="C771" s="25">
        <f ca="1">IF(B771&lt;=('Ejercicio 3 - TIR'!$D$13-'Ejercicio 3 - TIR'!$C$13)/('Ejercicio 3 - TIR'!$E$13-'Ejercicio 3 - TIR'!$C$13),'Ejercicio 3 - TIR'!$C$13+SQRT(('Ejercicio 3 - TIR'!$E$13-'Ejercicio 3 - TIR'!$C$13)*('Ejercicio 3 - TIR'!$D$13-'Ejercicio 3 - TIR'!$C$13)*B771),'Ejercicio 3 - TIR'!$E$13-SQRT(('Ejercicio 3 - TIR'!$E$13-'Ejercicio 3 - TIR'!$C$13)*('Ejercicio 3 - TIR'!$E$13-'Ejercicio 3 - TIR'!$D$13)*(1-B771)))</f>
        <v>68316.0202967334</v>
      </c>
      <c r="D771" s="24">
        <f ca="1" t="shared" si="5747"/>
        <v>0.632311074181861</v>
      </c>
      <c r="E771" s="25">
        <f ca="1">IF(D771&lt;=('Ejercicio 3 - TIR'!$D$14-'Ejercicio 3 - TIR'!$C$14)/('Ejercicio 3 - TIR'!$E$14-'Ejercicio 3 - TIR'!$C$14),'Ejercicio 3 - TIR'!$C$14+SQRT(('Ejercicio 3 - TIR'!$E$14-'Ejercicio 3 - TIR'!$C$14)*('Ejercicio 3 - TIR'!$D$14-'Ejercicio 3 - TIR'!$C$14)*D771),'Ejercicio 3 - TIR'!$E$14-SQRT(('Ejercicio 3 - TIR'!$E$14-'Ejercicio 3 - TIR'!$C$14)*('Ejercicio 3 - TIR'!$E$14-'Ejercicio 3 - TIR'!$D$14)*(1-D771)))</f>
        <v>32573.4706037934</v>
      </c>
      <c r="F771" s="24">
        <f ca="1" t="shared" si="5747"/>
        <v>0.210994131550354</v>
      </c>
      <c r="G771" s="25">
        <f ca="1">IF(F771&lt;=('Ejercicio 3 - TIR'!$D$18-'Ejercicio 3 - TIR'!$C$18)/('Ejercicio 3 - TIR'!$E$18-'Ejercicio 3 - TIR'!$C$18),'Ejercicio 3 - TIR'!$C$18+SQRT(('Ejercicio 3 - TIR'!$E$18-'Ejercicio 3 - TIR'!$C$18)*('Ejercicio 3 - TIR'!$D$18-'Ejercicio 3 - TIR'!$C$18)*F771),'Ejercicio 3 - TIR'!$E$18-SQRT(('Ejercicio 3 - TIR'!$E$18-'Ejercicio 3 - TIR'!$C$18)*('Ejercicio 3 - TIR'!$E$18-'Ejercicio 3 - TIR'!$D$18)*(1-F771)))</f>
        <v>35625.7550366642</v>
      </c>
      <c r="H771" s="24">
        <f ca="1" t="shared" ref="H771:L771" si="5748">RAND()</f>
        <v>0.362103737408565</v>
      </c>
      <c r="I771" s="25">
        <f ca="1">IF(H771&lt;=('Ejercicio 3 - TIR'!$D$18-'Ejercicio 3 - TIR'!$C$18)/('Ejercicio 3 - TIR'!$E$18-'Ejercicio 3 - TIR'!$C$18),'Ejercicio 3 - TIR'!$C$18+SQRT(('Ejercicio 3 - TIR'!$E$18-'Ejercicio 3 - TIR'!$C$18)*('Ejercicio 3 - TIR'!$D$18-'Ejercicio 3 - TIR'!$C$18)*H771),'Ejercicio 3 - TIR'!$E$18-SQRT(('Ejercicio 3 - TIR'!$E$18-'Ejercicio 3 - TIR'!$C$18)*('Ejercicio 3 - TIR'!$E$18-'Ejercicio 3 - TIR'!$D$18)*(1-H771)))</f>
        <v>37369.9091318201</v>
      </c>
      <c r="J771" s="24">
        <f ca="1" t="shared" si="5748"/>
        <v>0.701516624363847</v>
      </c>
      <c r="K771" s="25">
        <f ca="1">IF(J771&lt;=('Ejercicio 3 - TIR'!$D$18-'Ejercicio 3 - TIR'!$C$18)/('Ejercicio 3 - TIR'!$E$18-'Ejercicio 3 - TIR'!$C$18),'Ejercicio 3 - TIR'!$C$18+SQRT(('Ejercicio 3 - TIR'!$E$18-'Ejercicio 3 - TIR'!$C$18)*('Ejercicio 3 - TIR'!$D$18-'Ejercicio 3 - TIR'!$C$18)*J771),'Ejercicio 3 - TIR'!$E$18-SQRT(('Ejercicio 3 - TIR'!$E$18-'Ejercicio 3 - TIR'!$C$18)*('Ejercicio 3 - TIR'!$E$18-'Ejercicio 3 - TIR'!$D$18)*(1-J771)))</f>
        <v>40268.5886700994</v>
      </c>
      <c r="L771" s="24">
        <f ca="1" t="shared" si="5748"/>
        <v>0.173461519329524</v>
      </c>
      <c r="M771" s="25">
        <f ca="1">IF(L771&lt;=('Ejercicio 3 - TIR'!$D$18-'Ejercicio 3 - TIR'!$C$18)/('Ejercicio 3 - TIR'!$E$18-'Ejercicio 3 - TIR'!$C$18),'Ejercicio 3 - TIR'!$C$18+SQRT(('Ejercicio 3 - TIR'!$E$18-'Ejercicio 3 - TIR'!$C$18)*('Ejercicio 3 - TIR'!$D$18-'Ejercicio 3 - TIR'!$C$18)*L771),'Ejercicio 3 - TIR'!$E$18-SQRT(('Ejercicio 3 - TIR'!$E$18-'Ejercicio 3 - TIR'!$C$18)*('Ejercicio 3 - TIR'!$E$18-'Ejercicio 3 - TIR'!$D$18)*(1-L771)))</f>
        <v>35100.904615794</v>
      </c>
      <c r="N771" s="24">
        <f ca="1" t="shared" ref="N771:R771" si="5749">RAND()</f>
        <v>0.751633845920911</v>
      </c>
      <c r="O771" s="25">
        <f ca="1">IF(N771&lt;=('Ejercicio 3 - TIR'!$D$18-'Ejercicio 3 - TIR'!$C$18)/('Ejercicio 3 - TIR'!$E$18-'Ejercicio 3 - TIR'!$C$18),'Ejercicio 3 - TIR'!$C$18+SQRT(('Ejercicio 3 - TIR'!$E$18-'Ejercicio 3 - TIR'!$C$18)*('Ejercicio 3 - TIR'!$D$18-'Ejercicio 3 - TIR'!$C$18)*N771),'Ejercicio 3 - TIR'!$E$18-SQRT(('Ejercicio 3 - TIR'!$E$18-'Ejercicio 3 - TIR'!$C$18)*('Ejercicio 3 - TIR'!$E$18-'Ejercicio 3 - TIR'!$D$18)*(1-N771)))</f>
        <v>40684.0456958013</v>
      </c>
      <c r="P771" s="24">
        <f ca="1" t="shared" si="5749"/>
        <v>0.937921891796653</v>
      </c>
      <c r="Q771" s="26">
        <f ca="1">IF(P771&lt;=('Ejercicio 3 - TIR'!$D$22-'Ejercicio 3 - TIR'!$C$22)/('Ejercicio 3 - TIR'!$E$22-'Ejercicio 3 - TIR'!$C$22),'Ejercicio 3 - TIR'!$C$22+SQRT(('Ejercicio 3 - TIR'!$E$22-'Ejercicio 3 - TIR'!$C$22)*('Ejercicio 3 - TIR'!$D$22-'Ejercicio 3 - TIR'!$C$22)*P771),'Ejercicio 3 - TIR'!$E$22-SQRT(('Ejercicio 3 - TIR'!$E$22-'Ejercicio 3 - TIR'!$C$22)*('Ejercicio 3 - TIR'!$E$22-'Ejercicio 3 - TIR'!$D$22)*(1-P771)))</f>
        <v>0.16942925760573</v>
      </c>
      <c r="R771" s="24">
        <f ca="1" t="shared" si="5749"/>
        <v>0.584438692762896</v>
      </c>
      <c r="S771" s="26">
        <f ca="1">IF(R771&lt;=('Ejercicio 3 - TIR'!$D$23-'Ejercicio 3 - TIR'!$C$23)/('Ejercicio 3 - TIR'!$E$23-'Ejercicio 3 - TIR'!$C$23),'Ejercicio 3 - TIR'!$C$23+SQRT(('Ejercicio 3 - TIR'!$E$23-'Ejercicio 3 - TIR'!$C$23)*('Ejercicio 3 - TIR'!$D$23-'Ejercicio 3 - TIR'!$C$23)*R771),'Ejercicio 3 - TIR'!$E$23-SQRT(('Ejercicio 3 - TIR'!$E$23-'Ejercicio 3 - TIR'!$C$23)*('Ejercicio 3 - TIR'!$E$23-'Ejercicio 3 - TIR'!$D$23)*(1-R771)))</f>
        <v>0.152650222066225</v>
      </c>
      <c r="T771" s="24">
        <f ca="1" t="shared" ref="T771:X771" si="5750">RAND()</f>
        <v>0.174097557696048</v>
      </c>
      <c r="U771" s="26">
        <f ca="1">IF(T771&lt;=('Ejercicio 3 - TIR'!$D$24-'Ejercicio 3 - TIR'!$C$24)/('Ejercicio 3 - TIR'!$E$24-'Ejercicio 3 - TIR'!$C$24),'Ejercicio 3 - TIR'!$C$24+SQRT(('Ejercicio 3 - TIR'!$E$24-'Ejercicio 3 - TIR'!$C$24)*('Ejercicio 3 - TIR'!$D$24-'Ejercicio 3 - TIR'!$C$24)*T771),'Ejercicio 3 - TIR'!$E$24-SQRT(('Ejercicio 3 - TIR'!$E$24-'Ejercicio 3 - TIR'!$C$24)*('Ejercicio 3 - TIR'!$E$24-'Ejercicio 3 - TIR'!$D$24)*(1-T771)))</f>
        <v>0.169120796823399</v>
      </c>
      <c r="V771" s="24">
        <f ca="1" t="shared" si="5750"/>
        <v>0.565967266184104</v>
      </c>
      <c r="W771" s="26">
        <f ca="1">IF(V771&lt;=('Ejercicio 3 - TIR'!$D$25-'Ejercicio 3 - TIR'!$C$25)/('Ejercicio 3 - TIR'!$E$25-'Ejercicio 3 - TIR'!$C$25),'Ejercicio 3 - TIR'!$C$25+SQRT(('Ejercicio 3 - TIR'!$E$25-'Ejercicio 3 - TIR'!$C$25)*('Ejercicio 3 - TIR'!$D$25-'Ejercicio 3 - TIR'!$C$25)*V771),'Ejercicio 3 - TIR'!$E$25-SQRT(('Ejercicio 3 - TIR'!$E$25-'Ejercicio 3 - TIR'!$C$25)*('Ejercicio 3 - TIR'!$E$25-'Ejercicio 3 - TIR'!$D$25)*(1-V771)))</f>
        <v>0.21102417969618</v>
      </c>
      <c r="X771" s="24">
        <f ca="1" t="shared" si="5750"/>
        <v>0.217814174563592</v>
      </c>
      <c r="Y771" s="26">
        <f ca="1">IF(X771&lt;=('Ejercicio 3 - TIR'!$D$26-'Ejercicio 3 - TIR'!$C$26)/('Ejercicio 3 - TIR'!$E$26-'Ejercicio 3 - TIR'!$C$26),'Ejercicio 3 - TIR'!$C$26+SQRT(('Ejercicio 3 - TIR'!$E$26-'Ejercicio 3 - TIR'!$C$26)*('Ejercicio 3 - TIR'!$D$26-'Ejercicio 3 - TIR'!$C$26)*X771),'Ejercicio 3 - TIR'!$E$26-SQRT(('Ejercicio 3 - TIR'!$E$26-'Ejercicio 3 - TIR'!$C$26)*('Ejercicio 3 - TIR'!$E$26-'Ejercicio 3 - TIR'!$D$26)*(1-X771)))</f>
        <v>0.214250737541809</v>
      </c>
      <c r="Z771" s="24">
        <f ca="1" t="shared" si="5716"/>
        <v>1.16942925760573</v>
      </c>
      <c r="AA771" s="24">
        <f ca="1" t="shared" si="5717"/>
        <v>1.34794289346999</v>
      </c>
      <c r="AB771" s="24">
        <f ca="1" t="shared" si="5718"/>
        <v>1.57590806968607</v>
      </c>
      <c r="AC771" s="24">
        <f ca="1" t="shared" si="5719"/>
        <v>1.90846277736816</v>
      </c>
      <c r="AD771" s="24">
        <f ca="1" t="shared" si="5720"/>
        <v>2.31735233499038</v>
      </c>
      <c r="AE771" s="23">
        <f ca="1" t="shared" si="5721"/>
        <v>5518.89894204277</v>
      </c>
      <c r="AF771" s="23">
        <f ca="1" t="shared" si="5722"/>
        <v>6361.36009110666</v>
      </c>
      <c r="AG771" s="23">
        <f ca="1" t="shared" si="5723"/>
        <v>7437.19837859518</v>
      </c>
      <c r="AH771" s="23">
        <f ca="1" t="shared" si="5724"/>
        <v>9006.627065676</v>
      </c>
      <c r="AI771" s="23">
        <f ca="1" t="shared" si="5725"/>
        <v>10936.3035572611</v>
      </c>
      <c r="AJ771" s="25">
        <f ca="1" t="shared" si="5726"/>
        <v>41661.8002641699</v>
      </c>
      <c r="AK771" s="25">
        <f ca="1" t="shared" si="5727"/>
        <v>50372.503443856</v>
      </c>
      <c r="AL771" s="25">
        <f ca="1" t="shared" si="5728"/>
        <v>63459.5938400786</v>
      </c>
      <c r="AM771" s="25">
        <f ca="1" t="shared" si="5729"/>
        <v>66988.7699111931</v>
      </c>
      <c r="AN771" s="25">
        <f ca="1" t="shared" si="5730"/>
        <v>94279.2682900202</v>
      </c>
      <c r="AO771" s="25">
        <f ca="1">C771/'Ejercicio 3 - TIR'!$D$7</f>
        <v>13663.2040593467</v>
      </c>
      <c r="AP771" s="25">
        <f ca="1" t="shared" si="5731"/>
        <v>27998.5962048232</v>
      </c>
      <c r="AQ771" s="25">
        <f ca="1" t="shared" si="5732"/>
        <v>36709.2993845093</v>
      </c>
      <c r="AR771" s="25">
        <f ca="1" t="shared" si="5733"/>
        <v>49796.3897807319</v>
      </c>
      <c r="AS771" s="25">
        <f ca="1" t="shared" si="5734"/>
        <v>53325.5658518465</v>
      </c>
      <c r="AT771" s="25">
        <f ca="1" t="shared" si="5735"/>
        <v>80616.0642306736</v>
      </c>
      <c r="AU771" s="25">
        <f ca="1">AP771*'Ejercicio 3 - TIR'!$D$5</f>
        <v>13999.2981024116</v>
      </c>
      <c r="AV771" s="25">
        <f ca="1">AQ771*'Ejercicio 3 - TIR'!$D$5</f>
        <v>18354.6496922546</v>
      </c>
      <c r="AW771" s="25">
        <f ca="1">AR771*'Ejercicio 3 - TIR'!$D$5</f>
        <v>24898.194890366</v>
      </c>
      <c r="AX771" s="25">
        <f ca="1">AS771*'Ejercicio 3 - TIR'!$D$5</f>
        <v>26662.7829259232</v>
      </c>
      <c r="AY771" s="25">
        <f ca="1">AT771*'Ejercicio 3 - TIR'!$D$5</f>
        <v>40308.0321153368</v>
      </c>
      <c r="AZ771" s="25">
        <f ca="1" t="shared" ref="AZ771:BD771" si="5751">AJ771-AU771-AE771</f>
        <v>22143.6032197155</v>
      </c>
      <c r="BA771" s="25">
        <f ca="1" t="shared" si="5751"/>
        <v>25656.4936604947</v>
      </c>
      <c r="BB771" s="25">
        <f ca="1" t="shared" si="5751"/>
        <v>31124.2005711175</v>
      </c>
      <c r="BC771" s="25">
        <f ca="1" t="shared" si="5751"/>
        <v>31319.3599195939</v>
      </c>
      <c r="BD771" s="25">
        <f ca="1" t="shared" si="5751"/>
        <v>43034.9326174224</v>
      </c>
      <c r="BE771" s="25">
        <f ca="1" t="shared" ref="BE771:BI771" si="5752">AZ771/Z771</f>
        <v>18935.3935483468</v>
      </c>
      <c r="BF771" s="25">
        <f ca="1" t="shared" si="5752"/>
        <v>19033.8135130099</v>
      </c>
      <c r="BG771" s="25">
        <f ca="1" t="shared" si="5752"/>
        <v>19750.010276499</v>
      </c>
      <c r="BH771" s="25">
        <f ca="1" t="shared" si="5752"/>
        <v>16410.7785024681</v>
      </c>
      <c r="BI771" s="25">
        <f ca="1" t="shared" si="5752"/>
        <v>18570.7334908142</v>
      </c>
      <c r="BJ771" s="25">
        <f ca="1" t="shared" si="5738"/>
        <v>75484.2081624411</v>
      </c>
      <c r="BK771" s="25">
        <f ca="1" t="shared" si="5739"/>
        <v>31662.457830377</v>
      </c>
      <c r="BL771" s="25">
        <f ca="1" t="shared" si="5740"/>
        <v>107146.665992818</v>
      </c>
      <c r="BM771" s="25">
        <f ca="1">BK771*'Ejercicio 3 - TIR'!$D$5</f>
        <v>15831.2289151885</v>
      </c>
      <c r="BN771" s="25">
        <f ca="1" t="shared" si="5741"/>
        <v>91315.4370776296</v>
      </c>
      <c r="BO771" s="25">
        <f ca="1" t="shared" si="5742"/>
        <v>39405.0726334667</v>
      </c>
      <c r="BP771" s="25">
        <f ca="1" t="shared" si="5743"/>
        <v>-100889.490900527</v>
      </c>
      <c r="BQ771" s="25">
        <f ca="1" t="shared" ref="BQ771:BT771" si="5753">BE771</f>
        <v>18935.3935483468</v>
      </c>
      <c r="BR771" s="25">
        <f ca="1" t="shared" si="5753"/>
        <v>19033.8135130099</v>
      </c>
      <c r="BS771" s="25">
        <f ca="1" t="shared" si="5753"/>
        <v>19750.010276499</v>
      </c>
      <c r="BT771" s="25">
        <f ca="1" t="shared" si="5753"/>
        <v>16410.7785024681</v>
      </c>
      <c r="BU771" s="25">
        <f ca="1" t="shared" si="5745"/>
        <v>57975.806124281</v>
      </c>
      <c r="BV771" s="27">
        <f ca="1" t="shared" si="5746"/>
        <v>8.05037439487146</v>
      </c>
    </row>
    <row r="772" ht="15" customHeight="1" spans="1:74">
      <c r="A772" s="23">
        <v>771</v>
      </c>
      <c r="B772" s="24">
        <f ca="1" t="shared" ref="B772:F772" si="5754">RAND()</f>
        <v>0.403361463278932</v>
      </c>
      <c r="C772" s="25">
        <f ca="1">IF(B772&lt;=('Ejercicio 3 - TIR'!$D$13-'Ejercicio 3 - TIR'!$C$13)/('Ejercicio 3 - TIR'!$E$13-'Ejercicio 3 - TIR'!$C$13),'Ejercicio 3 - TIR'!$C$13+SQRT(('Ejercicio 3 - TIR'!$E$13-'Ejercicio 3 - TIR'!$C$13)*('Ejercicio 3 - TIR'!$D$13-'Ejercicio 3 - TIR'!$C$13)*B772),'Ejercicio 3 - TIR'!$E$13-SQRT(('Ejercicio 3 - TIR'!$E$13-'Ejercicio 3 - TIR'!$C$13)*('Ejercicio 3 - TIR'!$E$13-'Ejercicio 3 - TIR'!$D$13)*(1-B772)))</f>
        <v>73242.4544461701</v>
      </c>
      <c r="D772" s="24">
        <f ca="1" t="shared" si="5754"/>
        <v>0.593839334263406</v>
      </c>
      <c r="E772" s="25">
        <f ca="1">IF(D772&lt;=('Ejercicio 3 - TIR'!$D$14-'Ejercicio 3 - TIR'!$C$14)/('Ejercicio 3 - TIR'!$E$14-'Ejercicio 3 - TIR'!$C$14),'Ejercicio 3 - TIR'!$C$14+SQRT(('Ejercicio 3 - TIR'!$E$14-'Ejercicio 3 - TIR'!$C$14)*('Ejercicio 3 - TIR'!$D$14-'Ejercicio 3 - TIR'!$C$14)*D772),'Ejercicio 3 - TIR'!$E$14-SQRT(('Ejercicio 3 - TIR'!$E$14-'Ejercicio 3 - TIR'!$C$14)*('Ejercicio 3 - TIR'!$E$14-'Ejercicio 3 - TIR'!$D$14)*(1-D772)))</f>
        <v>32194.6108450322</v>
      </c>
      <c r="F772" s="24">
        <f ca="1" t="shared" si="5754"/>
        <v>0.266855038028706</v>
      </c>
      <c r="G772" s="25">
        <f ca="1">IF(F772&lt;=('Ejercicio 3 - TIR'!$D$18-'Ejercicio 3 - TIR'!$C$18)/('Ejercicio 3 - TIR'!$E$18-'Ejercicio 3 - TIR'!$C$18),'Ejercicio 3 - TIR'!$C$18+SQRT(('Ejercicio 3 - TIR'!$E$18-'Ejercicio 3 - TIR'!$C$18)*('Ejercicio 3 - TIR'!$D$18-'Ejercicio 3 - TIR'!$C$18)*F772),'Ejercicio 3 - TIR'!$E$18-SQRT(('Ejercicio 3 - TIR'!$E$18-'Ejercicio 3 - TIR'!$C$18)*('Ejercicio 3 - TIR'!$E$18-'Ejercicio 3 - TIR'!$D$18)*(1-F772)))</f>
        <v>36326.7887355519</v>
      </c>
      <c r="H772" s="24">
        <f ca="1" t="shared" ref="H772:L772" si="5755">RAND()</f>
        <v>0.734812010470022</v>
      </c>
      <c r="I772" s="25">
        <f ca="1">IF(H772&lt;=('Ejercicio 3 - TIR'!$D$18-'Ejercicio 3 - TIR'!$C$18)/('Ejercicio 3 - TIR'!$E$18-'Ejercicio 3 - TIR'!$C$18),'Ejercicio 3 - TIR'!$C$18+SQRT(('Ejercicio 3 - TIR'!$E$18-'Ejercicio 3 - TIR'!$C$18)*('Ejercicio 3 - TIR'!$D$18-'Ejercicio 3 - TIR'!$C$18)*H772),'Ejercicio 3 - TIR'!$E$18-SQRT(('Ejercicio 3 - TIR'!$E$18-'Ejercicio 3 - TIR'!$C$18)*('Ejercicio 3 - TIR'!$E$18-'Ejercicio 3 - TIR'!$D$18)*(1-H772)))</f>
        <v>40540.2803659032</v>
      </c>
      <c r="J772" s="24">
        <f ca="1" t="shared" si="5755"/>
        <v>0.107898814512343</v>
      </c>
      <c r="K772" s="25">
        <f ca="1">IF(J772&lt;=('Ejercicio 3 - TIR'!$D$18-'Ejercicio 3 - TIR'!$C$18)/('Ejercicio 3 - TIR'!$E$18-'Ejercicio 3 - TIR'!$C$18),'Ejercicio 3 - TIR'!$C$18+SQRT(('Ejercicio 3 - TIR'!$E$18-'Ejercicio 3 - TIR'!$C$18)*('Ejercicio 3 - TIR'!$D$18-'Ejercicio 3 - TIR'!$C$18)*J772),'Ejercicio 3 - TIR'!$E$18-SQRT(('Ejercicio 3 - TIR'!$E$18-'Ejercicio 3 - TIR'!$C$18)*('Ejercicio 3 - TIR'!$E$18-'Ejercicio 3 - TIR'!$D$18)*(1-J772)))</f>
        <v>34023.0364374253</v>
      </c>
      <c r="L772" s="24">
        <f ca="1" t="shared" si="5755"/>
        <v>0.542789823722002</v>
      </c>
      <c r="M772" s="25">
        <f ca="1">IF(L772&lt;=('Ejercicio 3 - TIR'!$D$18-'Ejercicio 3 - TIR'!$C$18)/('Ejercicio 3 - TIR'!$E$18-'Ejercicio 3 - TIR'!$C$18),'Ejercicio 3 - TIR'!$C$18+SQRT(('Ejercicio 3 - TIR'!$E$18-'Ejercicio 3 - TIR'!$C$18)*('Ejercicio 3 - TIR'!$D$18-'Ejercicio 3 - TIR'!$C$18)*L772),'Ejercicio 3 - TIR'!$E$18-SQRT(('Ejercicio 3 - TIR'!$E$18-'Ejercicio 3 - TIR'!$C$18)*('Ejercicio 3 - TIR'!$E$18-'Ejercicio 3 - TIR'!$D$18)*(1-L772)))</f>
        <v>39023.2185808779</v>
      </c>
      <c r="N772" s="24">
        <f ca="1" t="shared" ref="N772:R772" si="5756">RAND()</f>
        <v>0.00197667459675066</v>
      </c>
      <c r="O772" s="25">
        <f ca="1">IF(N772&lt;=('Ejercicio 3 - TIR'!$D$18-'Ejercicio 3 - TIR'!$C$18)/('Ejercicio 3 - TIR'!$E$18-'Ejercicio 3 - TIR'!$C$18),'Ejercicio 3 - TIR'!$C$18+SQRT(('Ejercicio 3 - TIR'!$E$18-'Ejercicio 3 - TIR'!$C$18)*('Ejercicio 3 - TIR'!$D$18-'Ejercicio 3 - TIR'!$C$18)*N772),'Ejercicio 3 - TIR'!$E$18-SQRT(('Ejercicio 3 - TIR'!$E$18-'Ejercicio 3 - TIR'!$C$18)*('Ejercicio 3 - TIR'!$E$18-'Ejercicio 3 - TIR'!$D$18)*(1-N772)))</f>
        <v>30544.5192278631</v>
      </c>
      <c r="P772" s="24">
        <f ca="1" t="shared" si="5756"/>
        <v>0.0188258590349466</v>
      </c>
      <c r="Q772" s="26">
        <f ca="1">IF(P772&lt;=('Ejercicio 3 - TIR'!$D$22-'Ejercicio 3 - TIR'!$C$22)/('Ejercicio 3 - TIR'!$E$22-'Ejercicio 3 - TIR'!$C$22),'Ejercicio 3 - TIR'!$C$22+SQRT(('Ejercicio 3 - TIR'!$E$22-'Ejercicio 3 - TIR'!$C$22)*('Ejercicio 3 - TIR'!$D$22-'Ejercicio 3 - TIR'!$C$22)*P772),'Ejercicio 3 - TIR'!$E$22-SQRT(('Ejercicio 3 - TIR'!$E$22-'Ejercicio 3 - TIR'!$C$22)*('Ejercicio 3 - TIR'!$E$22-'Ejercicio 3 - TIR'!$D$22)*(1-P772)))</f>
        <v>0.12582121518782</v>
      </c>
      <c r="R772" s="24">
        <f ca="1" t="shared" si="5756"/>
        <v>0.127980679732779</v>
      </c>
      <c r="S772" s="26">
        <f ca="1">IF(R772&lt;=('Ejercicio 3 - TIR'!$D$23-'Ejercicio 3 - TIR'!$C$23)/('Ejercicio 3 - TIR'!$E$23-'Ejercicio 3 - TIR'!$C$23),'Ejercicio 3 - TIR'!$C$23+SQRT(('Ejercicio 3 - TIR'!$E$23-'Ejercicio 3 - TIR'!$C$23)*('Ejercicio 3 - TIR'!$D$23-'Ejercicio 3 - TIR'!$C$23)*R772),'Ejercicio 3 - TIR'!$E$23-SQRT(('Ejercicio 3 - TIR'!$E$23-'Ejercicio 3 - TIR'!$C$23)*('Ejercicio 3 - TIR'!$E$23-'Ejercicio 3 - TIR'!$D$23)*(1-R772)))</f>
        <v>0.135177787174651</v>
      </c>
      <c r="T772" s="24">
        <f ca="1" t="shared" ref="T772:X772" si="5757">RAND()</f>
        <v>0.844455403953131</v>
      </c>
      <c r="U772" s="26">
        <f ca="1">IF(T772&lt;=('Ejercicio 3 - TIR'!$D$24-'Ejercicio 3 - TIR'!$C$24)/('Ejercicio 3 - TIR'!$E$24-'Ejercicio 3 - TIR'!$C$24),'Ejercicio 3 - TIR'!$C$24+SQRT(('Ejercicio 3 - TIR'!$E$24-'Ejercicio 3 - TIR'!$C$24)*('Ejercicio 3 - TIR'!$D$24-'Ejercicio 3 - TIR'!$C$24)*T772),'Ejercicio 3 - TIR'!$E$24-SQRT(('Ejercicio 3 - TIR'!$E$24-'Ejercicio 3 - TIR'!$C$24)*('Ejercicio 3 - TIR'!$E$24-'Ejercicio 3 - TIR'!$D$24)*(1-T772)))</f>
        <v>0.199130767409144</v>
      </c>
      <c r="V772" s="24">
        <f ca="1" t="shared" si="5757"/>
        <v>0.584526510994029</v>
      </c>
      <c r="W772" s="26">
        <f ca="1">IF(V772&lt;=('Ejercicio 3 - TIR'!$D$25-'Ejercicio 3 - TIR'!$C$25)/('Ejercicio 3 - TIR'!$E$25-'Ejercicio 3 - TIR'!$C$25),'Ejercicio 3 - TIR'!$C$25+SQRT(('Ejercicio 3 - TIR'!$E$25-'Ejercicio 3 - TIR'!$C$25)*('Ejercicio 3 - TIR'!$D$25-'Ejercicio 3 - TIR'!$C$25)*V772),'Ejercicio 3 - TIR'!$E$25-SQRT(('Ejercicio 3 - TIR'!$E$25-'Ejercicio 3 - TIR'!$C$25)*('Ejercicio 3 - TIR'!$E$25-'Ejercicio 3 - TIR'!$D$25)*(1-V772)))</f>
        <v>0.21186658667886</v>
      </c>
      <c r="X772" s="24">
        <f ca="1" t="shared" si="5757"/>
        <v>0.847268947943822</v>
      </c>
      <c r="Y772" s="26">
        <f ca="1">IF(X772&lt;=('Ejercicio 3 - TIR'!$D$26-'Ejercicio 3 - TIR'!$C$26)/('Ejercicio 3 - TIR'!$E$26-'Ejercicio 3 - TIR'!$C$26),'Ejercicio 3 - TIR'!$C$26+SQRT(('Ejercicio 3 - TIR'!$E$26-'Ejercicio 3 - TIR'!$C$26)*('Ejercicio 3 - TIR'!$D$26-'Ejercicio 3 - TIR'!$C$26)*X772),'Ejercicio 3 - TIR'!$E$26-SQRT(('Ejercicio 3 - TIR'!$E$26-'Ejercicio 3 - TIR'!$C$26)*('Ejercicio 3 - TIR'!$E$26-'Ejercicio 3 - TIR'!$D$26)*(1-X772)))</f>
        <v>0.251281579411406</v>
      </c>
      <c r="Z772" s="24">
        <f ca="1" t="shared" si="5716"/>
        <v>1.12582121518782</v>
      </c>
      <c r="AA772" s="24">
        <f ca="1" t="shared" si="5717"/>
        <v>1.27800723581119</v>
      </c>
      <c r="AB772" s="24">
        <f ca="1" t="shared" si="5718"/>
        <v>1.53249779743271</v>
      </c>
      <c r="AC772" s="24">
        <f ca="1" t="shared" si="5719"/>
        <v>1.85718287486765</v>
      </c>
      <c r="AD772" s="24">
        <f ca="1" t="shared" si="5720"/>
        <v>2.3238587209202</v>
      </c>
      <c r="AE772" s="23">
        <f ca="1" t="shared" si="5721"/>
        <v>4050.76505902091</v>
      </c>
      <c r="AF772" s="23">
        <f ca="1" t="shared" si="5722"/>
        <v>4598.33851606375</v>
      </c>
      <c r="AG772" s="23">
        <f ca="1" t="shared" si="5723"/>
        <v>5514.00919357456</v>
      </c>
      <c r="AH772" s="23">
        <f ca="1" t="shared" si="5724"/>
        <v>6682.24350033305</v>
      </c>
      <c r="AI772" s="23">
        <f ca="1" t="shared" si="5725"/>
        <v>8361.36820110835</v>
      </c>
      <c r="AJ772" s="25">
        <f ca="1" t="shared" si="5726"/>
        <v>40897.4694381302</v>
      </c>
      <c r="AK772" s="25">
        <f ca="1" t="shared" si="5727"/>
        <v>51810.7716494385</v>
      </c>
      <c r="AL772" s="25">
        <f ca="1" t="shared" si="5728"/>
        <v>52140.228402327</v>
      </c>
      <c r="AM772" s="25">
        <f ca="1" t="shared" si="5729"/>
        <v>72473.2532706233</v>
      </c>
      <c r="AN772" s="25">
        <f ca="1" t="shared" si="5730"/>
        <v>70981.1473839845</v>
      </c>
      <c r="AO772" s="25">
        <f ca="1">C772/'Ejercicio 3 - TIR'!$D$7</f>
        <v>14648.490889234</v>
      </c>
      <c r="AP772" s="25">
        <f ca="1" t="shared" si="5731"/>
        <v>26248.9785488962</v>
      </c>
      <c r="AQ772" s="25">
        <f ca="1" t="shared" si="5732"/>
        <v>37162.2807602044</v>
      </c>
      <c r="AR772" s="25">
        <f ca="1" t="shared" si="5733"/>
        <v>37491.7375130929</v>
      </c>
      <c r="AS772" s="25">
        <f ca="1" t="shared" si="5734"/>
        <v>57824.7623813893</v>
      </c>
      <c r="AT772" s="25">
        <f ca="1" t="shared" si="5735"/>
        <v>56332.6564947504</v>
      </c>
      <c r="AU772" s="25">
        <f ca="1">AP772*'Ejercicio 3 - TIR'!$D$5</f>
        <v>13124.4892744481</v>
      </c>
      <c r="AV772" s="25">
        <f ca="1">AQ772*'Ejercicio 3 - TIR'!$D$5</f>
        <v>18581.1403801022</v>
      </c>
      <c r="AW772" s="25">
        <f ca="1">AR772*'Ejercicio 3 - TIR'!$D$5</f>
        <v>18745.8687565465</v>
      </c>
      <c r="AX772" s="25">
        <f ca="1">AS772*'Ejercicio 3 - TIR'!$D$5</f>
        <v>28912.3811906947</v>
      </c>
      <c r="AY772" s="25">
        <f ca="1">AT772*'Ejercicio 3 - TIR'!$D$5</f>
        <v>28166.3282473752</v>
      </c>
      <c r="AZ772" s="25">
        <f ca="1" t="shared" ref="AZ772:BD772" si="5758">AJ772-AU772-AE772</f>
        <v>23722.2151046612</v>
      </c>
      <c r="BA772" s="25">
        <f ca="1" t="shared" si="5758"/>
        <v>28631.2927532725</v>
      </c>
      <c r="BB772" s="25">
        <f ca="1" t="shared" si="5758"/>
        <v>27880.3504522059</v>
      </c>
      <c r="BC772" s="25">
        <f ca="1" t="shared" si="5758"/>
        <v>36878.6285795956</v>
      </c>
      <c r="BD772" s="25">
        <f ca="1" t="shared" si="5758"/>
        <v>34453.4509355009</v>
      </c>
      <c r="BE772" s="25">
        <f ca="1" t="shared" ref="BE772:BI772" si="5759">AZ772/Z772</f>
        <v>21071.0322248668</v>
      </c>
      <c r="BF772" s="25">
        <f ca="1" t="shared" si="5759"/>
        <v>22403.0756250761</v>
      </c>
      <c r="BG772" s="25">
        <f ca="1" t="shared" si="5759"/>
        <v>18192.7507490791</v>
      </c>
      <c r="BH772" s="25">
        <f ca="1" t="shared" si="5759"/>
        <v>19857.2951962115</v>
      </c>
      <c r="BI772" s="25">
        <f ca="1" t="shared" si="5759"/>
        <v>14825.9662368192</v>
      </c>
      <c r="BJ772" s="25">
        <f ca="1" t="shared" si="5738"/>
        <v>74815.7271788602</v>
      </c>
      <c r="BK772" s="25">
        <f ca="1" t="shared" si="5739"/>
        <v>34041.0233012666</v>
      </c>
      <c r="BL772" s="25">
        <f ca="1" t="shared" si="5740"/>
        <v>108856.750480127</v>
      </c>
      <c r="BM772" s="25">
        <f ca="1">BK772*'Ejercicio 3 - TIR'!$D$5</f>
        <v>17020.5116506333</v>
      </c>
      <c r="BN772" s="25">
        <f ca="1" t="shared" si="5741"/>
        <v>91836.2388294936</v>
      </c>
      <c r="BO772" s="25">
        <f ca="1" t="shared" si="5742"/>
        <v>39518.8562896492</v>
      </c>
      <c r="BP772" s="25">
        <f ca="1" t="shared" si="5743"/>
        <v>-105437.065291202</v>
      </c>
      <c r="BQ772" s="25">
        <f ca="1" t="shared" ref="BQ772:BT772" si="5760">BE772</f>
        <v>21071.0322248668</v>
      </c>
      <c r="BR772" s="25">
        <f ca="1" t="shared" si="5760"/>
        <v>22403.0756250761</v>
      </c>
      <c r="BS772" s="25">
        <f ca="1" t="shared" si="5760"/>
        <v>18192.7507490791</v>
      </c>
      <c r="BT772" s="25">
        <f ca="1" t="shared" si="5760"/>
        <v>19857.2951962115</v>
      </c>
      <c r="BU772" s="25">
        <f ca="1" t="shared" si="5745"/>
        <v>54344.8225264685</v>
      </c>
      <c r="BV772" s="27">
        <f ca="1" t="shared" si="5746"/>
        <v>7.78295949027574</v>
      </c>
    </row>
    <row r="773" ht="15" customHeight="1" spans="1:74">
      <c r="A773" s="23">
        <v>772</v>
      </c>
      <c r="B773" s="24">
        <f ca="1" t="shared" ref="B773:F773" si="5761">RAND()</f>
        <v>0.812793577145216</v>
      </c>
      <c r="C773" s="25">
        <f ca="1">IF(B773&lt;=('Ejercicio 3 - TIR'!$D$13-'Ejercicio 3 - TIR'!$C$13)/('Ejercicio 3 - TIR'!$E$13-'Ejercicio 3 - TIR'!$C$13),'Ejercicio 3 - TIR'!$C$13+SQRT(('Ejercicio 3 - TIR'!$E$13-'Ejercicio 3 - TIR'!$C$13)*('Ejercicio 3 - TIR'!$D$13-'Ejercicio 3 - TIR'!$C$13)*B773),'Ejercicio 3 - TIR'!$E$13-SQRT(('Ejercicio 3 - TIR'!$E$13-'Ejercicio 3 - TIR'!$C$13)*('Ejercicio 3 - TIR'!$E$13-'Ejercicio 3 - TIR'!$D$13)*(1-B773)))</f>
        <v>85011.7476860796</v>
      </c>
      <c r="D773" s="24">
        <f ca="1" t="shared" si="5761"/>
        <v>0.153840957385504</v>
      </c>
      <c r="E773" s="25">
        <f ca="1">IF(D773&lt;=('Ejercicio 3 - TIR'!$D$14-'Ejercicio 3 - TIR'!$C$14)/('Ejercicio 3 - TIR'!$E$14-'Ejercicio 3 - TIR'!$C$14),'Ejercicio 3 - TIR'!$C$14+SQRT(('Ejercicio 3 - TIR'!$E$14-'Ejercicio 3 - TIR'!$C$14)*('Ejercicio 3 - TIR'!$D$14-'Ejercicio 3 - TIR'!$C$14)*D773),'Ejercicio 3 - TIR'!$E$14-SQRT(('Ejercicio 3 - TIR'!$E$14-'Ejercicio 3 - TIR'!$C$14)*('Ejercicio 3 - TIR'!$E$14-'Ejercicio 3 - TIR'!$D$14)*(1-D773)))</f>
        <v>28396.7737345771</v>
      </c>
      <c r="F773" s="24">
        <f ca="1" t="shared" si="5761"/>
        <v>0.053559398540181</v>
      </c>
      <c r="G773" s="25">
        <f ca="1">IF(F773&lt;=('Ejercicio 3 - TIR'!$D$18-'Ejercicio 3 - TIR'!$C$18)/('Ejercicio 3 - TIR'!$E$18-'Ejercicio 3 - TIR'!$C$18),'Ejercicio 3 - TIR'!$C$18+SQRT(('Ejercicio 3 - TIR'!$E$18-'Ejercicio 3 - TIR'!$C$18)*('Ejercicio 3 - TIR'!$D$18-'Ejercicio 3 - TIR'!$C$18)*F773),'Ejercicio 3 - TIR'!$E$18-SQRT(('Ejercicio 3 - TIR'!$E$18-'Ejercicio 3 - TIR'!$C$18)*('Ejercicio 3 - TIR'!$E$18-'Ejercicio 3 - TIR'!$D$18)*(1-F773)))</f>
        <v>32834.4152449892</v>
      </c>
      <c r="H773" s="24">
        <f ca="1" t="shared" ref="H773:L773" si="5762">RAND()</f>
        <v>0.052870336200904</v>
      </c>
      <c r="I773" s="25">
        <f ca="1">IF(H773&lt;=('Ejercicio 3 - TIR'!$D$18-'Ejercicio 3 - TIR'!$C$18)/('Ejercicio 3 - TIR'!$E$18-'Ejercicio 3 - TIR'!$C$18),'Ejercicio 3 - TIR'!$C$18+SQRT(('Ejercicio 3 - TIR'!$E$18-'Ejercicio 3 - TIR'!$C$18)*('Ejercicio 3 - TIR'!$D$18-'Ejercicio 3 - TIR'!$C$18)*H773),'Ejercicio 3 - TIR'!$E$18-SQRT(('Ejercicio 3 - TIR'!$E$18-'Ejercicio 3 - TIR'!$C$18)*('Ejercicio 3 - TIR'!$E$18-'Ejercicio 3 - TIR'!$D$18)*(1-H773)))</f>
        <v>32816.123298106</v>
      </c>
      <c r="J773" s="24">
        <f ca="1" t="shared" si="5762"/>
        <v>0.561791476203169</v>
      </c>
      <c r="K773" s="25">
        <f ca="1">IF(J773&lt;=('Ejercicio 3 - TIR'!$D$18-'Ejercicio 3 - TIR'!$C$18)/('Ejercicio 3 - TIR'!$E$18-'Ejercicio 3 - TIR'!$C$18),'Ejercicio 3 - TIR'!$C$18+SQRT(('Ejercicio 3 - TIR'!$E$18-'Ejercicio 3 - TIR'!$C$18)*('Ejercicio 3 - TIR'!$D$18-'Ejercicio 3 - TIR'!$C$18)*J773),'Ejercicio 3 - TIR'!$E$18-SQRT(('Ejercicio 3 - TIR'!$E$18-'Ejercicio 3 - TIR'!$C$18)*('Ejercicio 3 - TIR'!$E$18-'Ejercicio 3 - TIR'!$D$18)*(1-J773)))</f>
        <v>39179.7996399963</v>
      </c>
      <c r="L773" s="24">
        <f ca="1" t="shared" si="5762"/>
        <v>0.666571790042626</v>
      </c>
      <c r="M773" s="25">
        <f ca="1">IF(L773&lt;=('Ejercicio 3 - TIR'!$D$18-'Ejercicio 3 - TIR'!$C$18)/('Ejercicio 3 - TIR'!$E$18-'Ejercicio 3 - TIR'!$C$18),'Ejercicio 3 - TIR'!$C$18+SQRT(('Ejercicio 3 - TIR'!$E$18-'Ejercicio 3 - TIR'!$C$18)*('Ejercicio 3 - TIR'!$D$18-'Ejercicio 3 - TIR'!$C$18)*L773),'Ejercicio 3 - TIR'!$E$18-SQRT(('Ejercicio 3 - TIR'!$E$18-'Ejercicio 3 - TIR'!$C$18)*('Ejercicio 3 - TIR'!$E$18-'Ejercicio 3 - TIR'!$D$18)*(1-L773)))</f>
        <v>39999.288400001</v>
      </c>
      <c r="N773" s="24">
        <f ca="1" t="shared" ref="N773:R773" si="5763">RAND()</f>
        <v>0.671926590876098</v>
      </c>
      <c r="O773" s="25">
        <f ca="1">IF(N773&lt;=('Ejercicio 3 - TIR'!$D$18-'Ejercicio 3 - TIR'!$C$18)/('Ejercicio 3 - TIR'!$E$18-'Ejercicio 3 - TIR'!$C$18),'Ejercicio 3 - TIR'!$C$18+SQRT(('Ejercicio 3 - TIR'!$E$18-'Ejercicio 3 - TIR'!$C$18)*('Ejercicio 3 - TIR'!$D$18-'Ejercicio 3 - TIR'!$C$18)*N773),'Ejercicio 3 - TIR'!$E$18-SQRT(('Ejercicio 3 - TIR'!$E$18-'Ejercicio 3 - TIR'!$C$18)*('Ejercicio 3 - TIR'!$E$18-'Ejercicio 3 - TIR'!$D$18)*(1-N773)))</f>
        <v>40039.6062974505</v>
      </c>
      <c r="P773" s="24">
        <f ca="1" t="shared" si="5763"/>
        <v>0.622497171955807</v>
      </c>
      <c r="Q773" s="26">
        <f ca="1">IF(P773&lt;=('Ejercicio 3 - TIR'!$D$22-'Ejercicio 3 - TIR'!$C$22)/('Ejercicio 3 - TIR'!$E$22-'Ejercicio 3 - TIR'!$C$22),'Ejercicio 3 - TIR'!$C$22+SQRT(('Ejercicio 3 - TIR'!$E$22-'Ejercicio 3 - TIR'!$C$22)*('Ejercicio 3 - TIR'!$D$22-'Ejercicio 3 - TIR'!$C$22)*P773),'Ejercicio 3 - TIR'!$E$22-SQRT(('Ejercicio 3 - TIR'!$E$22-'Ejercicio 3 - TIR'!$C$22)*('Ejercicio 3 - TIR'!$E$22-'Ejercicio 3 - TIR'!$D$22)*(1-P773)))</f>
        <v>0.153932681563315</v>
      </c>
      <c r="R773" s="24">
        <f ca="1" t="shared" si="5763"/>
        <v>0.662411223202164</v>
      </c>
      <c r="S773" s="26">
        <f ca="1">IF(R773&lt;=('Ejercicio 3 - TIR'!$D$23-'Ejercicio 3 - TIR'!$C$23)/('Ejercicio 3 - TIR'!$E$23-'Ejercicio 3 - TIR'!$C$23),'Ejercicio 3 - TIR'!$C$23+SQRT(('Ejercicio 3 - TIR'!$E$23-'Ejercicio 3 - TIR'!$C$23)*('Ejercicio 3 - TIR'!$D$23-'Ejercicio 3 - TIR'!$C$23)*R773),'Ejercicio 3 - TIR'!$E$23-SQRT(('Ejercicio 3 - TIR'!$E$23-'Ejercicio 3 - TIR'!$C$23)*('Ejercicio 3 - TIR'!$E$23-'Ejercicio 3 - TIR'!$D$23)*(1-R773)))</f>
        <v>0.155349243455096</v>
      </c>
      <c r="T773" s="24">
        <f ca="1" t="shared" ref="T773:X773" si="5764">RAND()</f>
        <v>0.95593738529805</v>
      </c>
      <c r="U773" s="26">
        <f ca="1">IF(T773&lt;=('Ejercicio 3 - TIR'!$D$24-'Ejercicio 3 - TIR'!$C$24)/('Ejercicio 3 - TIR'!$E$24-'Ejercicio 3 - TIR'!$C$24),'Ejercicio 3 - TIR'!$C$24+SQRT(('Ejercicio 3 - TIR'!$E$24-'Ejercicio 3 - TIR'!$C$24)*('Ejercicio 3 - TIR'!$D$24-'Ejercicio 3 - TIR'!$C$24)*T773),'Ejercicio 3 - TIR'!$E$24-SQRT(('Ejercicio 3 - TIR'!$E$24-'Ejercicio 3 - TIR'!$C$24)*('Ejercicio 3 - TIR'!$E$24-'Ejercicio 3 - TIR'!$D$24)*(1-T773)))</f>
        <v>0.208892555597012</v>
      </c>
      <c r="V773" s="24">
        <f ca="1" t="shared" si="5764"/>
        <v>0.653747229783004</v>
      </c>
      <c r="W773" s="26">
        <f ca="1">IF(V773&lt;=('Ejercicio 3 - TIR'!$D$25-'Ejercicio 3 - TIR'!$C$25)/('Ejercicio 3 - TIR'!$E$25-'Ejercicio 3 - TIR'!$C$25),'Ejercicio 3 - TIR'!$C$25+SQRT(('Ejercicio 3 - TIR'!$E$25-'Ejercicio 3 - TIR'!$C$25)*('Ejercicio 3 - TIR'!$D$25-'Ejercicio 3 - TIR'!$C$25)*V773),'Ejercicio 3 - TIR'!$E$25-SQRT(('Ejercicio 3 - TIR'!$E$25-'Ejercicio 3 - TIR'!$C$25)*('Ejercicio 3 - TIR'!$E$25-'Ejercicio 3 - TIR'!$D$25)*(1-V773)))</f>
        <v>0.215187865682215</v>
      </c>
      <c r="X773" s="24">
        <f ca="1" t="shared" si="5764"/>
        <v>0.675847555119202</v>
      </c>
      <c r="Y773" s="26">
        <f ca="1">IF(X773&lt;=('Ejercicio 3 - TIR'!$D$26-'Ejercicio 3 - TIR'!$C$26)/('Ejercicio 3 - TIR'!$E$26-'Ejercicio 3 - TIR'!$C$26),'Ejercicio 3 - TIR'!$C$26+SQRT(('Ejercicio 3 - TIR'!$E$26-'Ejercicio 3 - TIR'!$C$26)*('Ejercicio 3 - TIR'!$D$26-'Ejercicio 3 - TIR'!$C$26)*X773),'Ejercicio 3 - TIR'!$E$26-SQRT(('Ejercicio 3 - TIR'!$E$26-'Ejercicio 3 - TIR'!$C$26)*('Ejercicio 3 - TIR'!$E$26-'Ejercicio 3 - TIR'!$D$26)*(1-X773)))</f>
        <v>0.238161940743429</v>
      </c>
      <c r="Z773" s="24">
        <f ca="1" t="shared" si="5716"/>
        <v>1.15393268156331</v>
      </c>
      <c r="AA773" s="24">
        <f ca="1" t="shared" si="5717"/>
        <v>1.33319525064229</v>
      </c>
      <c r="AB773" s="24">
        <f ca="1" t="shared" si="5718"/>
        <v>1.61168981365875</v>
      </c>
      <c r="AC773" s="24">
        <f ca="1" t="shared" si="5719"/>
        <v>1.95850590480175</v>
      </c>
      <c r="AD773" s="24">
        <f ca="1" t="shared" si="5720"/>
        <v>2.4249474720468</v>
      </c>
      <c r="AE773" s="23">
        <f ca="1" t="shared" si="5721"/>
        <v>4371.19152871016</v>
      </c>
      <c r="AF773" s="23">
        <f ca="1" t="shared" si="5722"/>
        <v>5050.25282569261</v>
      </c>
      <c r="AG773" s="23">
        <f ca="1" t="shared" si="5723"/>
        <v>6105.21304486257</v>
      </c>
      <c r="AH773" s="23">
        <f ca="1" t="shared" si="5724"/>
        <v>7418.98080952176</v>
      </c>
      <c r="AI773" s="23">
        <f ca="1" t="shared" si="5725"/>
        <v>9185.89967745573</v>
      </c>
      <c r="AJ773" s="25">
        <f ca="1" t="shared" si="5726"/>
        <v>37888.7048312138</v>
      </c>
      <c r="AK773" s="25">
        <f ca="1" t="shared" si="5727"/>
        <v>43750.2997255267</v>
      </c>
      <c r="AL773" s="25">
        <f ca="1" t="shared" si="5728"/>
        <v>63145.6839809728</v>
      </c>
      <c r="AM773" s="25">
        <f ca="1" t="shared" si="5729"/>
        <v>78338.8425192699</v>
      </c>
      <c r="AN773" s="25">
        <f ca="1" t="shared" si="5730"/>
        <v>97093.9420727517</v>
      </c>
      <c r="AO773" s="25">
        <f ca="1">C773/'Ejercicio 3 - TIR'!$D$7</f>
        <v>17002.3495372159</v>
      </c>
      <c r="AP773" s="25">
        <f ca="1" t="shared" si="5731"/>
        <v>20886.3552939978</v>
      </c>
      <c r="AQ773" s="25">
        <f ca="1" t="shared" si="5732"/>
        <v>26747.9501883107</v>
      </c>
      <c r="AR773" s="25">
        <f ca="1" t="shared" si="5733"/>
        <v>46143.3344437569</v>
      </c>
      <c r="AS773" s="25">
        <f ca="1" t="shared" si="5734"/>
        <v>61336.492982054</v>
      </c>
      <c r="AT773" s="25">
        <f ca="1" t="shared" si="5735"/>
        <v>80091.5925355357</v>
      </c>
      <c r="AU773" s="25">
        <f ca="1">AP773*'Ejercicio 3 - TIR'!$D$5</f>
        <v>10443.1776469989</v>
      </c>
      <c r="AV773" s="25">
        <f ca="1">AQ773*'Ejercicio 3 - TIR'!$D$5</f>
        <v>13373.9750941554</v>
      </c>
      <c r="AW773" s="25">
        <f ca="1">AR773*'Ejercicio 3 - TIR'!$D$5</f>
        <v>23071.6672218785</v>
      </c>
      <c r="AX773" s="25">
        <f ca="1">AS773*'Ejercicio 3 - TIR'!$D$5</f>
        <v>30668.246491027</v>
      </c>
      <c r="AY773" s="25">
        <f ca="1">AT773*'Ejercicio 3 - TIR'!$D$5</f>
        <v>40045.7962677679</v>
      </c>
      <c r="AZ773" s="25">
        <f ca="1" t="shared" ref="AZ773:BD773" si="5765">AJ773-AU773-AE773</f>
        <v>23074.3356555047</v>
      </c>
      <c r="BA773" s="25">
        <f ca="1" t="shared" si="5765"/>
        <v>25326.0718056787</v>
      </c>
      <c r="BB773" s="25">
        <f ca="1" t="shared" si="5765"/>
        <v>33968.8037142318</v>
      </c>
      <c r="BC773" s="25">
        <f ca="1" t="shared" si="5765"/>
        <v>40251.6152187212</v>
      </c>
      <c r="BD773" s="25">
        <f ca="1" t="shared" si="5765"/>
        <v>47862.2461275281</v>
      </c>
      <c r="BE773" s="25">
        <f ca="1" t="shared" ref="BE773:BI773" si="5766">AZ773/Z773</f>
        <v>19996.2580349525</v>
      </c>
      <c r="BF773" s="25">
        <f ca="1" t="shared" si="5766"/>
        <v>18996.521172332</v>
      </c>
      <c r="BG773" s="25">
        <f ca="1" t="shared" si="5766"/>
        <v>21076.5144920275</v>
      </c>
      <c r="BH773" s="25">
        <f ca="1" t="shared" si="5766"/>
        <v>20552.2051886771</v>
      </c>
      <c r="BI773" s="25">
        <f ca="1" t="shared" si="5766"/>
        <v>19737.4362452188</v>
      </c>
      <c r="BJ773" s="25">
        <f ca="1" t="shared" si="5738"/>
        <v>68860.6846819476</v>
      </c>
      <c r="BK773" s="25">
        <f ca="1" t="shared" si="5739"/>
        <v>41229.8045291278</v>
      </c>
      <c r="BL773" s="25">
        <f ca="1" t="shared" si="5740"/>
        <v>110090.489211075</v>
      </c>
      <c r="BM773" s="25">
        <f ca="1">BK773*'Ejercicio 3 - TIR'!$D$5</f>
        <v>20614.9022645639</v>
      </c>
      <c r="BN773" s="25">
        <f ca="1" t="shared" si="5741"/>
        <v>89475.5869465115</v>
      </c>
      <c r="BO773" s="25">
        <f ca="1" t="shared" si="5742"/>
        <v>36897.948503185</v>
      </c>
      <c r="BP773" s="25">
        <f ca="1" t="shared" si="5743"/>
        <v>-113408.521420657</v>
      </c>
      <c r="BQ773" s="25">
        <f ca="1" t="shared" ref="BQ773:BT773" si="5767">BE773</f>
        <v>19996.2580349525</v>
      </c>
      <c r="BR773" s="25">
        <f ca="1" t="shared" si="5767"/>
        <v>18996.521172332</v>
      </c>
      <c r="BS773" s="25">
        <f ca="1" t="shared" si="5767"/>
        <v>21076.5144920275</v>
      </c>
      <c r="BT773" s="25">
        <f ca="1" t="shared" si="5767"/>
        <v>20552.2051886771</v>
      </c>
      <c r="BU773" s="25">
        <f ca="1" t="shared" si="5745"/>
        <v>56635.3847484038</v>
      </c>
      <c r="BV773" s="27">
        <f ca="1" t="shared" si="5746"/>
        <v>5.631780047473</v>
      </c>
    </row>
    <row r="774" ht="15" customHeight="1" spans="1:74">
      <c r="A774" s="23">
        <v>773</v>
      </c>
      <c r="B774" s="24">
        <f ca="1" t="shared" ref="B774:F774" si="5768">RAND()</f>
        <v>0.557203112145999</v>
      </c>
      <c r="C774" s="25">
        <f ca="1">IF(B774&lt;=('Ejercicio 3 - TIR'!$D$13-'Ejercicio 3 - TIR'!$C$13)/('Ejercicio 3 - TIR'!$E$13-'Ejercicio 3 - TIR'!$C$13),'Ejercicio 3 - TIR'!$C$13+SQRT(('Ejercicio 3 - TIR'!$E$13-'Ejercicio 3 - TIR'!$C$13)*('Ejercicio 3 - TIR'!$D$13-'Ejercicio 3 - TIR'!$C$13)*B774),'Ejercicio 3 - TIR'!$E$13-SQRT(('Ejercicio 3 - TIR'!$E$13-'Ejercicio 3 - TIR'!$C$13)*('Ejercicio 3 - TIR'!$E$13-'Ejercicio 3 - TIR'!$D$13)*(1-B774)))</f>
        <v>76948.8337513088</v>
      </c>
      <c r="D774" s="24">
        <f ca="1" t="shared" si="5768"/>
        <v>0.880646667691236</v>
      </c>
      <c r="E774" s="25">
        <f ca="1">IF(D774&lt;=('Ejercicio 3 - TIR'!$D$14-'Ejercicio 3 - TIR'!$C$14)/('Ejercicio 3 - TIR'!$E$14-'Ejercicio 3 - TIR'!$C$14),'Ejercicio 3 - TIR'!$C$14+SQRT(('Ejercicio 3 - TIR'!$E$14-'Ejercicio 3 - TIR'!$C$14)*('Ejercicio 3 - TIR'!$D$14-'Ejercicio 3 - TIR'!$C$14)*D774),'Ejercicio 3 - TIR'!$E$14-SQRT(('Ejercicio 3 - TIR'!$E$14-'Ejercicio 3 - TIR'!$C$14)*('Ejercicio 3 - TIR'!$E$14-'Ejercicio 3 - TIR'!$D$14)*(1-D774)))</f>
        <v>35768.8063331591</v>
      </c>
      <c r="F774" s="24">
        <f ca="1" t="shared" si="5768"/>
        <v>0.525884523200178</v>
      </c>
      <c r="G774" s="25">
        <f ca="1">IF(F774&lt;=('Ejercicio 3 - TIR'!$D$18-'Ejercicio 3 - TIR'!$C$18)/('Ejercicio 3 - TIR'!$E$18-'Ejercicio 3 - TIR'!$C$18),'Ejercicio 3 - TIR'!$C$18+SQRT(('Ejercicio 3 - TIR'!$E$18-'Ejercicio 3 - TIR'!$C$18)*('Ejercicio 3 - TIR'!$D$18-'Ejercicio 3 - TIR'!$C$18)*F774),'Ejercicio 3 - TIR'!$E$18-SQRT(('Ejercicio 3 - TIR'!$E$18-'Ejercicio 3 - TIR'!$C$18)*('Ejercicio 3 - TIR'!$E$18-'Ejercicio 3 - TIR'!$D$18)*(1-F774)))</f>
        <v>38881.5921140315</v>
      </c>
      <c r="H774" s="24">
        <f ca="1" t="shared" ref="H774:L774" si="5769">RAND()</f>
        <v>0.699928496523892</v>
      </c>
      <c r="I774" s="25">
        <f ca="1">IF(H774&lt;=('Ejercicio 3 - TIR'!$D$18-'Ejercicio 3 - TIR'!$C$18)/('Ejercicio 3 - TIR'!$E$18-'Ejercicio 3 - TIR'!$C$18),'Ejercicio 3 - TIR'!$C$18+SQRT(('Ejercicio 3 - TIR'!$E$18-'Ejercicio 3 - TIR'!$C$18)*('Ejercicio 3 - TIR'!$D$18-'Ejercicio 3 - TIR'!$C$18)*H774),'Ejercicio 3 - TIR'!$E$18-SQRT(('Ejercicio 3 - TIR'!$E$18-'Ejercicio 3 - TIR'!$C$18)*('Ejercicio 3 - TIR'!$E$18-'Ejercicio 3 - TIR'!$D$18)*(1-H774)))</f>
        <v>40256.0182588138</v>
      </c>
      <c r="J774" s="24">
        <f ca="1" t="shared" si="5769"/>
        <v>0.856849638348556</v>
      </c>
      <c r="K774" s="25">
        <f ca="1">IF(J774&lt;=('Ejercicio 3 - TIR'!$D$18-'Ejercicio 3 - TIR'!$C$18)/('Ejercicio 3 - TIR'!$E$18-'Ejercicio 3 - TIR'!$C$18),'Ejercicio 3 - TIR'!$C$18+SQRT(('Ejercicio 3 - TIR'!$E$18-'Ejercicio 3 - TIR'!$C$18)*('Ejercicio 3 - TIR'!$D$18-'Ejercicio 3 - TIR'!$C$18)*J774),'Ejercicio 3 - TIR'!$E$18-SQRT(('Ejercicio 3 - TIR'!$E$18-'Ejercicio 3 - TIR'!$C$18)*('Ejercicio 3 - TIR'!$E$18-'Ejercicio 3 - TIR'!$D$18)*(1-J774)))</f>
        <v>41723.3741251314</v>
      </c>
      <c r="L774" s="24">
        <f ca="1" t="shared" si="5769"/>
        <v>0.488223002357583</v>
      </c>
      <c r="M774" s="25">
        <f ca="1">IF(L774&lt;=('Ejercicio 3 - TIR'!$D$18-'Ejercicio 3 - TIR'!$C$18)/('Ejercicio 3 - TIR'!$E$18-'Ejercicio 3 - TIR'!$C$18),'Ejercicio 3 - TIR'!$C$18+SQRT(('Ejercicio 3 - TIR'!$E$18-'Ejercicio 3 - TIR'!$C$18)*('Ejercicio 3 - TIR'!$D$18-'Ejercicio 3 - TIR'!$C$18)*L774),'Ejercicio 3 - TIR'!$E$18-SQRT(('Ejercicio 3 - TIR'!$E$18-'Ejercicio 3 - TIR'!$C$18)*('Ejercicio 3 - TIR'!$E$18-'Ejercicio 3 - TIR'!$D$18)*(1-L774)))</f>
        <v>38557.6544890313</v>
      </c>
      <c r="N774" s="24">
        <f ca="1" t="shared" ref="N774:R774" si="5770">RAND()</f>
        <v>0.943859330552856</v>
      </c>
      <c r="O774" s="25">
        <f ca="1">IF(N774&lt;=('Ejercicio 3 - TIR'!$D$18-'Ejercicio 3 - TIR'!$C$18)/('Ejercicio 3 - TIR'!$E$18-'Ejercicio 3 - TIR'!$C$18),'Ejercicio 3 - TIR'!$C$18+SQRT(('Ejercicio 3 - TIR'!$E$18-'Ejercicio 3 - TIR'!$C$18)*('Ejercicio 3 - TIR'!$D$18-'Ejercicio 3 - TIR'!$C$18)*N774),'Ejercicio 3 - TIR'!$E$18-SQRT(('Ejercicio 3 - TIR'!$E$18-'Ejercicio 3 - TIR'!$C$18)*('Ejercicio 3 - TIR'!$E$18-'Ejercicio 3 - TIR'!$D$18)*(1-N774)))</f>
        <v>42948.0374738958</v>
      </c>
      <c r="P774" s="24">
        <f ca="1" t="shared" si="5770"/>
        <v>0.812784863773063</v>
      </c>
      <c r="Q774" s="26">
        <f ca="1">IF(P774&lt;=('Ejercicio 3 - TIR'!$D$22-'Ejercicio 3 - TIR'!$C$22)/('Ejercicio 3 - TIR'!$E$22-'Ejercicio 3 - TIR'!$C$22),'Ejercicio 3 - TIR'!$C$22+SQRT(('Ejercicio 3 - TIR'!$E$22-'Ejercicio 3 - TIR'!$C$22)*('Ejercicio 3 - TIR'!$D$22-'Ejercicio 3 - TIR'!$C$22)*P774),'Ejercicio 3 - TIR'!$E$22-SQRT(('Ejercicio 3 - TIR'!$E$22-'Ejercicio 3 - TIR'!$C$22)*('Ejercicio 3 - TIR'!$E$22-'Ejercicio 3 - TIR'!$D$22)*(1-P774)))</f>
        <v>0.161642787651485</v>
      </c>
      <c r="R774" s="24">
        <f ca="1" t="shared" si="5770"/>
        <v>0.852404798756797</v>
      </c>
      <c r="S774" s="26">
        <f ca="1">IF(R774&lt;=('Ejercicio 3 - TIR'!$D$23-'Ejercicio 3 - TIR'!$C$23)/('Ejercicio 3 - TIR'!$E$23-'Ejercicio 3 - TIR'!$C$23),'Ejercicio 3 - TIR'!$C$23+SQRT(('Ejercicio 3 - TIR'!$E$23-'Ejercicio 3 - TIR'!$C$23)*('Ejercicio 3 - TIR'!$D$23-'Ejercicio 3 - TIR'!$C$23)*R774),'Ejercicio 3 - TIR'!$E$23-SQRT(('Ejercicio 3 - TIR'!$E$23-'Ejercicio 3 - TIR'!$C$23)*('Ejercicio 3 - TIR'!$E$23-'Ejercicio 3 - TIR'!$D$23)*(1-R774)))</f>
        <v>0.163700571720525</v>
      </c>
      <c r="T774" s="24">
        <f ca="1" t="shared" ref="T774:X774" si="5771">RAND()</f>
        <v>0.827586315595116</v>
      </c>
      <c r="U774" s="26">
        <f ca="1">IF(T774&lt;=('Ejercicio 3 - TIR'!$D$24-'Ejercicio 3 - TIR'!$C$24)/('Ejercicio 3 - TIR'!$E$24-'Ejercicio 3 - TIR'!$C$24),'Ejercicio 3 - TIR'!$C$24+SQRT(('Ejercicio 3 - TIR'!$E$24-'Ejercicio 3 - TIR'!$C$24)*('Ejercicio 3 - TIR'!$D$24-'Ejercicio 3 - TIR'!$C$24)*T774),'Ejercicio 3 - TIR'!$E$24-SQRT(('Ejercicio 3 - TIR'!$E$24-'Ejercicio 3 - TIR'!$C$24)*('Ejercicio 3 - TIR'!$E$24-'Ejercicio 3 - TIR'!$D$24)*(1-T774)))</f>
        <v>0.198028238205968</v>
      </c>
      <c r="V774" s="24">
        <f ca="1" t="shared" si="5771"/>
        <v>0.444803579798556</v>
      </c>
      <c r="W774" s="26">
        <f ca="1">IF(V774&lt;=('Ejercicio 3 - TIR'!$D$25-'Ejercicio 3 - TIR'!$C$25)/('Ejercicio 3 - TIR'!$E$25-'Ejercicio 3 - TIR'!$C$25),'Ejercicio 3 - TIR'!$C$25+SQRT(('Ejercicio 3 - TIR'!$E$25-'Ejercicio 3 - TIR'!$C$25)*('Ejercicio 3 - TIR'!$D$25-'Ejercicio 3 - TIR'!$C$25)*V774),'Ejercicio 3 - TIR'!$E$25-SQRT(('Ejercicio 3 - TIR'!$E$25-'Ejercicio 3 - TIR'!$C$25)*('Ejercicio 3 - TIR'!$E$25-'Ejercicio 3 - TIR'!$D$25)*(1-V774)))</f>
        <v>0.205918399862244</v>
      </c>
      <c r="X774" s="24">
        <f ca="1" t="shared" si="5771"/>
        <v>0.0946834417227327</v>
      </c>
      <c r="Y774" s="26">
        <f ca="1">IF(X774&lt;=('Ejercicio 3 - TIR'!$D$26-'Ejercicio 3 - TIR'!$C$26)/('Ejercicio 3 - TIR'!$E$26-'Ejercicio 3 - TIR'!$C$26),'Ejercicio 3 - TIR'!$C$26+SQRT(('Ejercicio 3 - TIR'!$E$26-'Ejercicio 3 - TIR'!$C$26)*('Ejercicio 3 - TIR'!$D$26-'Ejercicio 3 - TIR'!$C$26)*X774),'Ejercicio 3 - TIR'!$E$26-SQRT(('Ejercicio 3 - TIR'!$E$26-'Ejercicio 3 - TIR'!$C$26)*('Ejercicio 3 - TIR'!$E$26-'Ejercicio 3 - TIR'!$D$26)*(1-X774)))</f>
        <v>0.205988911553054</v>
      </c>
      <c r="Z774" s="24">
        <f ca="1" t="shared" si="5716"/>
        <v>1.16164278765148</v>
      </c>
      <c r="AA774" s="24">
        <f ca="1" t="shared" si="5717"/>
        <v>1.35180437612506</v>
      </c>
      <c r="AB774" s="24">
        <f ca="1" t="shared" si="5718"/>
        <v>1.61949981512822</v>
      </c>
      <c r="AC774" s="24">
        <f ca="1" t="shared" si="5719"/>
        <v>1.95298462563662</v>
      </c>
      <c r="AD774" s="24">
        <f ca="1" t="shared" si="5720"/>
        <v>2.35527780295136</v>
      </c>
      <c r="AE774" s="23">
        <f ca="1" t="shared" si="5721"/>
        <v>5781.76956665791</v>
      </c>
      <c r="AF774" s="23">
        <f ca="1" t="shared" si="5722"/>
        <v>6728.24855027614</v>
      </c>
      <c r="AG774" s="23">
        <f ca="1" t="shared" si="5723"/>
        <v>8060.63175689918</v>
      </c>
      <c r="AH774" s="23">
        <f ca="1" t="shared" si="5724"/>
        <v>9720.46415015865</v>
      </c>
      <c r="AI774" s="23">
        <f ca="1" t="shared" si="5725"/>
        <v>11722.7719802403</v>
      </c>
      <c r="AJ774" s="25">
        <f ca="1" t="shared" si="5726"/>
        <v>45166.5210516715</v>
      </c>
      <c r="AK774" s="25">
        <f ca="1" t="shared" si="5727"/>
        <v>54418.2616476347</v>
      </c>
      <c r="AL774" s="25">
        <f ca="1" t="shared" si="5728"/>
        <v>67570.9966821758</v>
      </c>
      <c r="AM774" s="25">
        <f ca="1" t="shared" si="5729"/>
        <v>75302.506417687</v>
      </c>
      <c r="AN774" s="25">
        <f ca="1" t="shared" si="5730"/>
        <v>101154.55934259</v>
      </c>
      <c r="AO774" s="25">
        <f ca="1">C774/'Ejercicio 3 - TIR'!$D$7</f>
        <v>15389.7667502618</v>
      </c>
      <c r="AP774" s="25">
        <f ca="1" t="shared" si="5731"/>
        <v>29776.7543014098</v>
      </c>
      <c r="AQ774" s="25">
        <f ca="1" t="shared" si="5732"/>
        <v>39028.4948973729</v>
      </c>
      <c r="AR774" s="25">
        <f ca="1" t="shared" si="5733"/>
        <v>52181.2299319141</v>
      </c>
      <c r="AS774" s="25">
        <f ca="1" t="shared" si="5734"/>
        <v>59912.7396674252</v>
      </c>
      <c r="AT774" s="25">
        <f ca="1" t="shared" si="5735"/>
        <v>85764.7925923281</v>
      </c>
      <c r="AU774" s="25">
        <f ca="1">AP774*'Ejercicio 3 - TIR'!$D$5</f>
        <v>14888.3771507049</v>
      </c>
      <c r="AV774" s="25">
        <f ca="1">AQ774*'Ejercicio 3 - TIR'!$D$5</f>
        <v>19514.2474486865</v>
      </c>
      <c r="AW774" s="25">
        <f ca="1">AR774*'Ejercicio 3 - TIR'!$D$5</f>
        <v>26090.614965957</v>
      </c>
      <c r="AX774" s="25">
        <f ca="1">AS774*'Ejercicio 3 - TIR'!$D$5</f>
        <v>29956.3698337126</v>
      </c>
      <c r="AY774" s="25">
        <f ca="1">AT774*'Ejercicio 3 - TIR'!$D$5</f>
        <v>42882.3962961641</v>
      </c>
      <c r="AZ774" s="25">
        <f ca="1" t="shared" ref="AZ774:BD774" si="5772">AJ774-AU774-AE774</f>
        <v>24496.3743343087</v>
      </c>
      <c r="BA774" s="25">
        <f ca="1" t="shared" si="5772"/>
        <v>28175.7656486721</v>
      </c>
      <c r="BB774" s="25">
        <f ca="1" t="shared" si="5772"/>
        <v>33419.7499593196</v>
      </c>
      <c r="BC774" s="25">
        <f ca="1" t="shared" si="5772"/>
        <v>35625.6724338157</v>
      </c>
      <c r="BD774" s="25">
        <f ca="1" t="shared" si="5772"/>
        <v>46549.3910661855</v>
      </c>
      <c r="BE774" s="25">
        <f ca="1" t="shared" ref="BE774:BI774" si="5773">AZ774/Z774</f>
        <v>21087.6997599525</v>
      </c>
      <c r="BF774" s="25">
        <f ca="1" t="shared" si="5773"/>
        <v>20843.0791809077</v>
      </c>
      <c r="BG774" s="25">
        <f ca="1" t="shared" si="5773"/>
        <v>20635.8467269561</v>
      </c>
      <c r="BH774" s="25">
        <f ca="1" t="shared" si="5773"/>
        <v>18241.6553444207</v>
      </c>
      <c r="BI774" s="25">
        <f ca="1" t="shared" si="5773"/>
        <v>19763.8643763616</v>
      </c>
      <c r="BJ774" s="25">
        <f ca="1" t="shared" si="5738"/>
        <v>84245.4755945555</v>
      </c>
      <c r="BK774" s="25">
        <f ca="1" t="shared" si="5739"/>
        <v>36247.1760194904</v>
      </c>
      <c r="BL774" s="25">
        <f ca="1" t="shared" si="5740"/>
        <v>120492.651614046</v>
      </c>
      <c r="BM774" s="25">
        <f ca="1">BK774*'Ejercicio 3 - TIR'!$D$5</f>
        <v>18123.5880097452</v>
      </c>
      <c r="BN774" s="25">
        <f ca="1" t="shared" si="5741"/>
        <v>102369.063604301</v>
      </c>
      <c r="BO774" s="25">
        <f ca="1" t="shared" si="5742"/>
        <v>43463.68970829</v>
      </c>
      <c r="BP774" s="25">
        <f ca="1" t="shared" si="5743"/>
        <v>-112717.640084468</v>
      </c>
      <c r="BQ774" s="25">
        <f ca="1" t="shared" ref="BQ774:BT774" si="5774">BE774</f>
        <v>21087.6997599525</v>
      </c>
      <c r="BR774" s="25">
        <f ca="1" t="shared" si="5774"/>
        <v>20843.0791809077</v>
      </c>
      <c r="BS774" s="25">
        <f ca="1" t="shared" si="5774"/>
        <v>20635.8467269561</v>
      </c>
      <c r="BT774" s="25">
        <f ca="1" t="shared" si="5774"/>
        <v>18241.6553444207</v>
      </c>
      <c r="BU774" s="25">
        <f ca="1" t="shared" si="5745"/>
        <v>63227.5540846516</v>
      </c>
      <c r="BV774" s="27">
        <f ca="1" t="shared" si="5746"/>
        <v>7.28828969840503</v>
      </c>
    </row>
    <row r="775" ht="15" customHeight="1" spans="1:74">
      <c r="A775" s="23">
        <v>774</v>
      </c>
      <c r="B775" s="24">
        <f ca="1" t="shared" ref="B775:F775" si="5775">RAND()</f>
        <v>0.28004433351299</v>
      </c>
      <c r="C775" s="25">
        <f ca="1">IF(B775&lt;=('Ejercicio 3 - TIR'!$D$13-'Ejercicio 3 - TIR'!$C$13)/('Ejercicio 3 - TIR'!$E$13-'Ejercicio 3 - TIR'!$C$13),'Ejercicio 3 - TIR'!$C$13+SQRT(('Ejercicio 3 - TIR'!$E$13-'Ejercicio 3 - TIR'!$C$13)*('Ejercicio 3 - TIR'!$D$13-'Ejercicio 3 - TIR'!$C$13)*B775),'Ejercicio 3 - TIR'!$E$13-SQRT(('Ejercicio 3 - TIR'!$E$13-'Ejercicio 3 - TIR'!$C$13)*('Ejercicio 3 - TIR'!$E$13-'Ejercicio 3 - TIR'!$D$13)*(1-B775)))</f>
        <v>70607.0280545772</v>
      </c>
      <c r="D775" s="24">
        <f ca="1" t="shared" si="5775"/>
        <v>0.407567683726127</v>
      </c>
      <c r="E775" s="25">
        <f ca="1">IF(D775&lt;=('Ejercicio 3 - TIR'!$D$14-'Ejercicio 3 - TIR'!$C$14)/('Ejercicio 3 - TIR'!$E$14-'Ejercicio 3 - TIR'!$C$14),'Ejercicio 3 - TIR'!$C$14+SQRT(('Ejercicio 3 - TIR'!$E$14-'Ejercicio 3 - TIR'!$C$14)*('Ejercicio 3 - TIR'!$D$14-'Ejercicio 3 - TIR'!$C$14)*D775),'Ejercicio 3 - TIR'!$E$14-SQRT(('Ejercicio 3 - TIR'!$E$14-'Ejercicio 3 - TIR'!$C$14)*('Ejercicio 3 - TIR'!$E$14-'Ejercicio 3 - TIR'!$D$14)*(1-D775)))</f>
        <v>30573.1846607096</v>
      </c>
      <c r="F775" s="24">
        <f ca="1" t="shared" si="5775"/>
        <v>0.533236066331261</v>
      </c>
      <c r="G775" s="25">
        <f ca="1">IF(F775&lt;=('Ejercicio 3 - TIR'!$D$18-'Ejercicio 3 - TIR'!$C$18)/('Ejercicio 3 - TIR'!$E$18-'Ejercicio 3 - TIR'!$C$18),'Ejercicio 3 - TIR'!$C$18+SQRT(('Ejercicio 3 - TIR'!$E$18-'Ejercicio 3 - TIR'!$C$18)*('Ejercicio 3 - TIR'!$D$18-'Ejercicio 3 - TIR'!$C$18)*F775),'Ejercicio 3 - TIR'!$E$18-SQRT(('Ejercicio 3 - TIR'!$E$18-'Ejercicio 3 - TIR'!$C$18)*('Ejercicio 3 - TIR'!$E$18-'Ejercicio 3 - TIR'!$D$18)*(1-F775)))</f>
        <v>38943.4562642017</v>
      </c>
      <c r="H775" s="24">
        <f ca="1" t="shared" ref="H775:L775" si="5776">RAND()</f>
        <v>0.988732058485668</v>
      </c>
      <c r="I775" s="25">
        <f ca="1">IF(H775&lt;=('Ejercicio 3 - TIR'!$D$18-'Ejercicio 3 - TIR'!$C$18)/('Ejercicio 3 - TIR'!$E$18-'Ejercicio 3 - TIR'!$C$18),'Ejercicio 3 - TIR'!$C$18+SQRT(('Ejercicio 3 - TIR'!$E$18-'Ejercicio 3 - TIR'!$C$18)*('Ejercicio 3 - TIR'!$D$18-'Ejercicio 3 - TIR'!$C$18)*H775),'Ejercicio 3 - TIR'!$E$18-SQRT(('Ejercicio 3 - TIR'!$E$18-'Ejercicio 3 - TIR'!$C$18)*('Ejercicio 3 - TIR'!$E$18-'Ejercicio 3 - TIR'!$D$18)*(1-H775)))</f>
        <v>44080.709179</v>
      </c>
      <c r="J775" s="24">
        <f ca="1" t="shared" si="5776"/>
        <v>0.935939969572735</v>
      </c>
      <c r="K775" s="25">
        <f ca="1">IF(J775&lt;=('Ejercicio 3 - TIR'!$D$18-'Ejercicio 3 - TIR'!$C$18)/('Ejercicio 3 - TIR'!$E$18-'Ejercicio 3 - TIR'!$C$18),'Ejercicio 3 - TIR'!$C$18+SQRT(('Ejercicio 3 - TIR'!$E$18-'Ejercicio 3 - TIR'!$C$18)*('Ejercicio 3 - TIR'!$D$18-'Ejercicio 3 - TIR'!$C$18)*J775),'Ejercicio 3 - TIR'!$E$18-SQRT(('Ejercicio 3 - TIR'!$E$18-'Ejercicio 3 - TIR'!$C$18)*('Ejercicio 3 - TIR'!$E$18-'Ejercicio 3 - TIR'!$D$18)*(1-J775)))</f>
        <v>42808.0825102106</v>
      </c>
      <c r="L775" s="24">
        <f ca="1" t="shared" si="5776"/>
        <v>0.369753159623751</v>
      </c>
      <c r="M775" s="25">
        <f ca="1">IF(L775&lt;=('Ejercicio 3 - TIR'!$D$18-'Ejercicio 3 - TIR'!$C$18)/('Ejercicio 3 - TIR'!$E$18-'Ejercicio 3 - TIR'!$C$18),'Ejercicio 3 - TIR'!$C$18+SQRT(('Ejercicio 3 - TIR'!$E$18-'Ejercicio 3 - TIR'!$C$18)*('Ejercicio 3 - TIR'!$D$18-'Ejercicio 3 - TIR'!$C$18)*L775),'Ejercicio 3 - TIR'!$E$18-SQRT(('Ejercicio 3 - TIR'!$E$18-'Ejercicio 3 - TIR'!$C$18)*('Ejercicio 3 - TIR'!$E$18-'Ejercicio 3 - TIR'!$D$18)*(1-L775)))</f>
        <v>37447.3467720768</v>
      </c>
      <c r="N775" s="24">
        <f ca="1" t="shared" ref="N775:R775" si="5777">RAND()</f>
        <v>0.58023706336568</v>
      </c>
      <c r="O775" s="25">
        <f ca="1">IF(N775&lt;=('Ejercicio 3 - TIR'!$D$18-'Ejercicio 3 - TIR'!$C$18)/('Ejercicio 3 - TIR'!$E$18-'Ejercicio 3 - TIR'!$C$18),'Ejercicio 3 - TIR'!$C$18+SQRT(('Ejercicio 3 - TIR'!$E$18-'Ejercicio 3 - TIR'!$C$18)*('Ejercicio 3 - TIR'!$D$18-'Ejercicio 3 - TIR'!$C$18)*N775),'Ejercicio 3 - TIR'!$E$18-SQRT(('Ejercicio 3 - TIR'!$E$18-'Ejercicio 3 - TIR'!$C$18)*('Ejercicio 3 - TIR'!$E$18-'Ejercicio 3 - TIR'!$D$18)*(1-N775)))</f>
        <v>39329.2850478936</v>
      </c>
      <c r="P775" s="24">
        <f ca="1" t="shared" si="5777"/>
        <v>0.876492648332845</v>
      </c>
      <c r="Q775" s="26">
        <f ca="1">IF(P775&lt;=('Ejercicio 3 - TIR'!$D$22-'Ejercicio 3 - TIR'!$C$22)/('Ejercicio 3 - TIR'!$E$22-'Ejercicio 3 - TIR'!$C$22),'Ejercicio 3 - TIR'!$C$22+SQRT(('Ejercicio 3 - TIR'!$E$22-'Ejercicio 3 - TIR'!$C$22)*('Ejercicio 3 - TIR'!$D$22-'Ejercicio 3 - TIR'!$C$22)*P775),'Ejercicio 3 - TIR'!$E$22-SQRT(('Ejercicio 3 - TIR'!$E$22-'Ejercicio 3 - TIR'!$C$22)*('Ejercicio 3 - TIR'!$E$22-'Ejercicio 3 - TIR'!$D$22)*(1-P775)))</f>
        <v>0.165089827868167</v>
      </c>
      <c r="R775" s="24">
        <f ca="1" t="shared" si="5777"/>
        <v>0.869734048589781</v>
      </c>
      <c r="S775" s="26">
        <f ca="1">IF(R775&lt;=('Ejercicio 3 - TIR'!$D$23-'Ejercicio 3 - TIR'!$C$23)/('Ejercicio 3 - TIR'!$E$23-'Ejercicio 3 - TIR'!$C$23),'Ejercicio 3 - TIR'!$C$23+SQRT(('Ejercicio 3 - TIR'!$E$23-'Ejercicio 3 - TIR'!$C$23)*('Ejercicio 3 - TIR'!$D$23-'Ejercicio 3 - TIR'!$C$23)*R775),'Ejercicio 3 - TIR'!$E$23-SQRT(('Ejercicio 3 - TIR'!$E$23-'Ejercicio 3 - TIR'!$C$23)*('Ejercicio 3 - TIR'!$E$23-'Ejercicio 3 - TIR'!$D$23)*(1-R775)))</f>
        <v>0.164687302244921</v>
      </c>
      <c r="T775" s="24">
        <f ca="1" t="shared" ref="T775:X775" si="5778">RAND()</f>
        <v>0.231656258832346</v>
      </c>
      <c r="U775" s="26">
        <f ca="1">IF(T775&lt;=('Ejercicio 3 - TIR'!$D$24-'Ejercicio 3 - TIR'!$C$24)/('Ejercicio 3 - TIR'!$E$24-'Ejercicio 3 - TIR'!$C$24),'Ejercicio 3 - TIR'!$C$24+SQRT(('Ejercicio 3 - TIR'!$E$24-'Ejercicio 3 - TIR'!$C$24)*('Ejercicio 3 - TIR'!$D$24-'Ejercicio 3 - TIR'!$C$24)*T775),'Ejercicio 3 - TIR'!$E$24-SQRT(('Ejercicio 3 - TIR'!$E$24-'Ejercicio 3 - TIR'!$C$24)*('Ejercicio 3 - TIR'!$E$24-'Ejercicio 3 - TIR'!$D$24)*(1-T775)))</f>
        <v>0.172056249534949</v>
      </c>
      <c r="V775" s="24">
        <f ca="1" t="shared" si="5778"/>
        <v>0.393795102137352</v>
      </c>
      <c r="W775" s="26">
        <f ca="1">IF(V775&lt;=('Ejercicio 3 - TIR'!$D$25-'Ejercicio 3 - TIR'!$C$25)/('Ejercicio 3 - TIR'!$E$25-'Ejercicio 3 - TIR'!$C$25),'Ejercicio 3 - TIR'!$C$25+SQRT(('Ejercicio 3 - TIR'!$E$25-'Ejercicio 3 - TIR'!$C$25)*('Ejercicio 3 - TIR'!$D$25-'Ejercicio 3 - TIR'!$C$25)*V775),'Ejercicio 3 - TIR'!$E$25-SQRT(('Ejercicio 3 - TIR'!$E$25-'Ejercicio 3 - TIR'!$C$25)*('Ejercicio 3 - TIR'!$E$25-'Ejercicio 3 - TIR'!$D$25)*(1-V775)))</f>
        <v>0.203937899065292</v>
      </c>
      <c r="X775" s="24">
        <f ca="1" t="shared" si="5778"/>
        <v>0.346364057958652</v>
      </c>
      <c r="Y775" s="26">
        <f ca="1">IF(X775&lt;=('Ejercicio 3 - TIR'!$D$26-'Ejercicio 3 - TIR'!$C$26)/('Ejercicio 3 - TIR'!$E$26-'Ejercicio 3 - TIR'!$C$26),'Ejercicio 3 - TIR'!$C$26+SQRT(('Ejercicio 3 - TIR'!$E$26-'Ejercicio 3 - TIR'!$C$26)*('Ejercicio 3 - TIR'!$D$26-'Ejercicio 3 - TIR'!$C$26)*X775),'Ejercicio 3 - TIR'!$E$26-SQRT(('Ejercicio 3 - TIR'!$E$26-'Ejercicio 3 - TIR'!$C$26)*('Ejercicio 3 - TIR'!$E$26-'Ejercicio 3 - TIR'!$D$26)*(1-X775)))</f>
        <v>0.220589276329746</v>
      </c>
      <c r="Z775" s="24">
        <f ca="1" t="shared" si="5716"/>
        <v>1.16508982786817</v>
      </c>
      <c r="AA775" s="24">
        <f ca="1" t="shared" si="5717"/>
        <v>1.35696532849278</v>
      </c>
      <c r="AB775" s="24">
        <f ca="1" t="shared" si="5718"/>
        <v>1.5904396936622</v>
      </c>
      <c r="AC775" s="24">
        <f ca="1" t="shared" si="5719"/>
        <v>1.91479062337772</v>
      </c>
      <c r="AD775" s="24">
        <f ca="1" t="shared" si="5720"/>
        <v>2.33717290131159</v>
      </c>
      <c r="AE775" s="23">
        <f ca="1" t="shared" si="5721"/>
        <v>5047.32179301824</v>
      </c>
      <c r="AF775" s="23">
        <f ca="1" t="shared" si="5722"/>
        <v>5878.55160267241</v>
      </c>
      <c r="AG775" s="23">
        <f ca="1" t="shared" si="5723"/>
        <v>6889.99314412589</v>
      </c>
      <c r="AH775" s="23">
        <f ca="1" t="shared" si="5724"/>
        <v>8295.12387051319</v>
      </c>
      <c r="AI775" s="23">
        <f ca="1" t="shared" si="5725"/>
        <v>10124.9392421753</v>
      </c>
      <c r="AJ775" s="25">
        <f ca="1" t="shared" si="5726"/>
        <v>45372.6247554503</v>
      </c>
      <c r="AK775" s="25">
        <f ca="1" t="shared" si="5727"/>
        <v>59815.9940112762</v>
      </c>
      <c r="AL775" s="25">
        <f ca="1" t="shared" si="5728"/>
        <v>68083.6736338055</v>
      </c>
      <c r="AM775" s="25">
        <f ca="1" t="shared" si="5729"/>
        <v>71703.8284695465</v>
      </c>
      <c r="AN775" s="25">
        <f ca="1" t="shared" si="5730"/>
        <v>91919.3392418962</v>
      </c>
      <c r="AO775" s="25">
        <f ca="1">C775/'Ejercicio 3 - TIR'!$D$7</f>
        <v>14121.4056109154</v>
      </c>
      <c r="AP775" s="25">
        <f ca="1" t="shared" si="5731"/>
        <v>31251.2191445349</v>
      </c>
      <c r="AQ775" s="25">
        <f ca="1" t="shared" si="5732"/>
        <v>45694.5884003608</v>
      </c>
      <c r="AR775" s="25">
        <f ca="1" t="shared" si="5733"/>
        <v>53962.2680228901</v>
      </c>
      <c r="AS775" s="25">
        <f ca="1" t="shared" si="5734"/>
        <v>57582.422858631</v>
      </c>
      <c r="AT775" s="25">
        <f ca="1" t="shared" si="5735"/>
        <v>77797.9336309808</v>
      </c>
      <c r="AU775" s="25">
        <f ca="1">AP775*'Ejercicio 3 - TIR'!$D$5</f>
        <v>15625.6095722674</v>
      </c>
      <c r="AV775" s="25">
        <f ca="1">AQ775*'Ejercicio 3 - TIR'!$D$5</f>
        <v>22847.2942001804</v>
      </c>
      <c r="AW775" s="25">
        <f ca="1">AR775*'Ejercicio 3 - TIR'!$D$5</f>
        <v>26981.134011445</v>
      </c>
      <c r="AX775" s="25">
        <f ca="1">AS775*'Ejercicio 3 - TIR'!$D$5</f>
        <v>28791.2114293155</v>
      </c>
      <c r="AY775" s="25">
        <f ca="1">AT775*'Ejercicio 3 - TIR'!$D$5</f>
        <v>38898.9668154904</v>
      </c>
      <c r="AZ775" s="25">
        <f ca="1" t="shared" ref="AZ775:BD775" si="5779">AJ775-AU775-AE775</f>
        <v>24699.6933901646</v>
      </c>
      <c r="BA775" s="25">
        <f ca="1" t="shared" si="5779"/>
        <v>31090.1482084234</v>
      </c>
      <c r="BB775" s="25">
        <f ca="1" t="shared" si="5779"/>
        <v>34212.5464782346</v>
      </c>
      <c r="BC775" s="25">
        <f ca="1" t="shared" si="5779"/>
        <v>34617.4931697178</v>
      </c>
      <c r="BD775" s="25">
        <f ca="1" t="shared" si="5779"/>
        <v>42895.4331842305</v>
      </c>
      <c r="BE775" s="25">
        <f ca="1" t="shared" ref="BE775:BI775" si="5780">AZ775/Z775</f>
        <v>21199.8189318665</v>
      </c>
      <c r="BF775" s="25">
        <f ca="1" t="shared" si="5780"/>
        <v>22911.5273291148</v>
      </c>
      <c r="BG775" s="25">
        <f ca="1" t="shared" si="5780"/>
        <v>21511.3761399249</v>
      </c>
      <c r="BH775" s="25">
        <f ca="1" t="shared" si="5780"/>
        <v>18078.9965999792</v>
      </c>
      <c r="BI775" s="25">
        <f ca="1" t="shared" si="5780"/>
        <v>18353.5557682353</v>
      </c>
      <c r="BJ775" s="25">
        <f ca="1" t="shared" si="5738"/>
        <v>71454.8186958057</v>
      </c>
      <c r="BK775" s="25">
        <f ca="1" t="shared" si="5739"/>
        <v>33004.166522261</v>
      </c>
      <c r="BL775" s="25">
        <f ca="1" t="shared" si="5740"/>
        <v>104458.985218067</v>
      </c>
      <c r="BM775" s="25">
        <f ca="1">BK775*'Ejercicio 3 - TIR'!$D$5</f>
        <v>16502.0832611305</v>
      </c>
      <c r="BN775" s="25">
        <f ca="1" t="shared" si="5741"/>
        <v>87956.9019569362</v>
      </c>
      <c r="BO775" s="25">
        <f ca="1" t="shared" si="5742"/>
        <v>37633.8874661673</v>
      </c>
      <c r="BP775" s="25">
        <f ca="1" t="shared" si="5743"/>
        <v>-101180.212715287</v>
      </c>
      <c r="BQ775" s="25">
        <f ca="1" t="shared" ref="BQ775:BT775" si="5781">BE775</f>
        <v>21199.8189318665</v>
      </c>
      <c r="BR775" s="25">
        <f ca="1" t="shared" si="5781"/>
        <v>22911.5273291148</v>
      </c>
      <c r="BS775" s="25">
        <f ca="1" t="shared" si="5781"/>
        <v>21511.3761399249</v>
      </c>
      <c r="BT775" s="25">
        <f ca="1" t="shared" si="5781"/>
        <v>18078.9965999792</v>
      </c>
      <c r="BU775" s="25">
        <f ca="1" t="shared" si="5745"/>
        <v>55987.4432344026</v>
      </c>
      <c r="BV775" s="27">
        <f ca="1" t="shared" si="5746"/>
        <v>10.1010202796475</v>
      </c>
    </row>
    <row r="776" ht="15" customHeight="1" spans="1:74">
      <c r="A776" s="23">
        <v>775</v>
      </c>
      <c r="B776" s="24">
        <f ca="1" t="shared" ref="B776:F776" si="5782">RAND()</f>
        <v>0.791633327168269</v>
      </c>
      <c r="C776" s="25">
        <f ca="1">IF(B776&lt;=('Ejercicio 3 - TIR'!$D$13-'Ejercicio 3 - TIR'!$C$13)/('Ejercicio 3 - TIR'!$E$13-'Ejercicio 3 - TIR'!$C$13),'Ejercicio 3 - TIR'!$C$13+SQRT(('Ejercicio 3 - TIR'!$E$13-'Ejercicio 3 - TIR'!$C$13)*('Ejercicio 3 - TIR'!$D$13-'Ejercicio 3 - TIR'!$C$13)*B776),'Ejercicio 3 - TIR'!$E$13-SQRT(('Ejercicio 3 - TIR'!$E$13-'Ejercicio 3 - TIR'!$C$13)*('Ejercicio 3 - TIR'!$E$13-'Ejercicio 3 - TIR'!$D$13)*(1-B776)))</f>
        <v>84187.3466047574</v>
      </c>
      <c r="D776" s="24">
        <f ca="1" t="shared" si="5782"/>
        <v>0.286924087704047</v>
      </c>
      <c r="E776" s="25">
        <f ca="1">IF(D776&lt;=('Ejercicio 3 - TIR'!$D$14-'Ejercicio 3 - TIR'!$C$14)/('Ejercicio 3 - TIR'!$E$14-'Ejercicio 3 - TIR'!$C$14),'Ejercicio 3 - TIR'!$C$14+SQRT(('Ejercicio 3 - TIR'!$E$14-'Ejercicio 3 - TIR'!$C$14)*('Ejercicio 3 - TIR'!$D$14-'Ejercicio 3 - TIR'!$C$14)*D776),'Ejercicio 3 - TIR'!$E$14-SQRT(('Ejercicio 3 - TIR'!$E$14-'Ejercicio 3 - TIR'!$C$14)*('Ejercicio 3 - TIR'!$E$14-'Ejercicio 3 - TIR'!$D$14)*(1-D776)))</f>
        <v>29638.890662411</v>
      </c>
      <c r="F776" s="24">
        <f ca="1" t="shared" si="5782"/>
        <v>0.588085077846025</v>
      </c>
      <c r="G776" s="25">
        <f ca="1">IF(F776&lt;=('Ejercicio 3 - TIR'!$D$18-'Ejercicio 3 - TIR'!$C$18)/('Ejercicio 3 - TIR'!$E$18-'Ejercicio 3 - TIR'!$C$18),'Ejercicio 3 - TIR'!$C$18+SQRT(('Ejercicio 3 - TIR'!$E$18-'Ejercicio 3 - TIR'!$C$18)*('Ejercicio 3 - TIR'!$D$18-'Ejercicio 3 - TIR'!$C$18)*F776),'Ejercicio 3 - TIR'!$E$18-SQRT(('Ejercicio 3 - TIR'!$E$18-'Ejercicio 3 - TIR'!$C$18)*('Ejercicio 3 - TIR'!$E$18-'Ejercicio 3 - TIR'!$D$18)*(1-F776)))</f>
        <v>39392.1649089496</v>
      </c>
      <c r="H776" s="24">
        <f ca="1" t="shared" ref="H776:L776" si="5783">RAND()</f>
        <v>0.870843585029325</v>
      </c>
      <c r="I776" s="25">
        <f ca="1">IF(H776&lt;=('Ejercicio 3 - TIR'!$D$18-'Ejercicio 3 - TIR'!$C$18)/('Ejercicio 3 - TIR'!$E$18-'Ejercicio 3 - TIR'!$C$18),'Ejercicio 3 - TIR'!$C$18+SQRT(('Ejercicio 3 - TIR'!$E$18-'Ejercicio 3 - TIR'!$C$18)*('Ejercicio 3 - TIR'!$D$18-'Ejercicio 3 - TIR'!$C$18)*H776),'Ejercicio 3 - TIR'!$E$18-SQRT(('Ejercicio 3 - TIR'!$E$18-'Ejercicio 3 - TIR'!$C$18)*('Ejercicio 3 - TIR'!$E$18-'Ejercicio 3 - TIR'!$D$18)*(1-H776)))</f>
        <v>41887.6486183593</v>
      </c>
      <c r="J776" s="24">
        <f ca="1" t="shared" si="5783"/>
        <v>0.989820623660911</v>
      </c>
      <c r="K776" s="25">
        <f ca="1">IF(J776&lt;=('Ejercicio 3 - TIR'!$D$18-'Ejercicio 3 - TIR'!$C$18)/('Ejercicio 3 - TIR'!$E$18-'Ejercicio 3 - TIR'!$C$18),'Ejercicio 3 - TIR'!$C$18+SQRT(('Ejercicio 3 - TIR'!$E$18-'Ejercicio 3 - TIR'!$C$18)*('Ejercicio 3 - TIR'!$D$18-'Ejercicio 3 - TIR'!$C$18)*J776),'Ejercicio 3 - TIR'!$E$18-SQRT(('Ejercicio 3 - TIR'!$E$18-'Ejercicio 3 - TIR'!$C$18)*('Ejercicio 3 - TIR'!$E$18-'Ejercicio 3 - TIR'!$D$18)*(1-J776)))</f>
        <v>44126.2418953556</v>
      </c>
      <c r="L776" s="24">
        <f ca="1" t="shared" si="5783"/>
        <v>0.897465374089222</v>
      </c>
      <c r="M776" s="25">
        <f ca="1">IF(L776&lt;=('Ejercicio 3 - TIR'!$D$18-'Ejercicio 3 - TIR'!$C$18)/('Ejercicio 3 - TIR'!$E$18-'Ejercicio 3 - TIR'!$C$18),'Ejercicio 3 - TIR'!$C$18+SQRT(('Ejercicio 3 - TIR'!$E$18-'Ejercicio 3 - TIR'!$C$18)*('Ejercicio 3 - TIR'!$D$18-'Ejercicio 3 - TIR'!$C$18)*L776),'Ejercicio 3 - TIR'!$E$18-SQRT(('Ejercicio 3 - TIR'!$E$18-'Ejercicio 3 - TIR'!$C$18)*('Ejercicio 3 - TIR'!$E$18-'Ejercicio 3 - TIR'!$D$18)*(1-L776)))</f>
        <v>42226.8975959571</v>
      </c>
      <c r="N776" s="24">
        <f ca="1" t="shared" ref="N776:R776" si="5784">RAND()</f>
        <v>0.697764011353505</v>
      </c>
      <c r="O776" s="25">
        <f ca="1">IF(N776&lt;=('Ejercicio 3 - TIR'!$D$18-'Ejercicio 3 - TIR'!$C$18)/('Ejercicio 3 - TIR'!$E$18-'Ejercicio 3 - TIR'!$C$18),'Ejercicio 3 - TIR'!$C$18+SQRT(('Ejercicio 3 - TIR'!$E$18-'Ejercicio 3 - TIR'!$C$18)*('Ejercicio 3 - TIR'!$D$18-'Ejercicio 3 - TIR'!$C$18)*N776),'Ejercicio 3 - TIR'!$E$18-SQRT(('Ejercicio 3 - TIR'!$E$18-'Ejercicio 3 - TIR'!$C$18)*('Ejercicio 3 - TIR'!$E$18-'Ejercicio 3 - TIR'!$D$18)*(1-N776)))</f>
        <v>40238.9392832598</v>
      </c>
      <c r="P776" s="24">
        <f ca="1" t="shared" si="5784"/>
        <v>0.0193898080678816</v>
      </c>
      <c r="Q776" s="26">
        <f ca="1">IF(P776&lt;=('Ejercicio 3 - TIR'!$D$22-'Ejercicio 3 - TIR'!$C$22)/('Ejercicio 3 - TIR'!$E$22-'Ejercicio 3 - TIR'!$C$22),'Ejercicio 3 - TIR'!$C$22+SQRT(('Ejercicio 3 - TIR'!$E$22-'Ejercicio 3 - TIR'!$C$22)*('Ejercicio 3 - TIR'!$D$22-'Ejercicio 3 - TIR'!$C$22)*P776),'Ejercicio 3 - TIR'!$E$22-SQRT(('Ejercicio 3 - TIR'!$E$22-'Ejercicio 3 - TIR'!$C$22)*('Ejercicio 3 - TIR'!$E$22-'Ejercicio 3 - TIR'!$D$22)*(1-P776)))</f>
        <v>0.125907762226274</v>
      </c>
      <c r="R776" s="24">
        <f ca="1" t="shared" si="5784"/>
        <v>0.278824570950725</v>
      </c>
      <c r="S776" s="26">
        <f ca="1">IF(R776&lt;=('Ejercicio 3 - TIR'!$D$23-'Ejercicio 3 - TIR'!$C$23)/('Ejercicio 3 - TIR'!$E$23-'Ejercicio 3 - TIR'!$C$23),'Ejercicio 3 - TIR'!$C$23+SQRT(('Ejercicio 3 - TIR'!$E$23-'Ejercicio 3 - TIR'!$C$23)*('Ejercicio 3 - TIR'!$D$23-'Ejercicio 3 - TIR'!$C$23)*R776),'Ejercicio 3 - TIR'!$E$23-SQRT(('Ejercicio 3 - TIR'!$E$23-'Ejercicio 3 - TIR'!$C$23)*('Ejercicio 3 - TIR'!$E$23-'Ejercicio 3 - TIR'!$D$23)*(1-R776)))</f>
        <v>0.142402772768372</v>
      </c>
      <c r="T776" s="24">
        <f ca="1" t="shared" ref="T776:X776" si="5785">RAND()</f>
        <v>0.809988743837275</v>
      </c>
      <c r="U776" s="26">
        <f ca="1">IF(T776&lt;=('Ejercicio 3 - TIR'!$D$24-'Ejercicio 3 - TIR'!$C$24)/('Ejercicio 3 - TIR'!$E$24-'Ejercicio 3 - TIR'!$C$24),'Ejercicio 3 - TIR'!$C$24+SQRT(('Ejercicio 3 - TIR'!$E$24-'Ejercicio 3 - TIR'!$C$24)*('Ejercicio 3 - TIR'!$D$24-'Ejercicio 3 - TIR'!$C$24)*T776),'Ejercicio 3 - TIR'!$E$24-SQRT(('Ejercicio 3 - TIR'!$E$24-'Ejercicio 3 - TIR'!$C$24)*('Ejercicio 3 - TIR'!$E$24-'Ejercicio 3 - TIR'!$D$24)*(1-T776)))</f>
        <v>0.196934191597613</v>
      </c>
      <c r="V776" s="24">
        <f ca="1" t="shared" si="5785"/>
        <v>0.0117197051405604</v>
      </c>
      <c r="W776" s="26">
        <f ca="1">IF(V776&lt;=('Ejercicio 3 - TIR'!$D$25-'Ejercicio 3 - TIR'!$C$25)/('Ejercicio 3 - TIR'!$E$25-'Ejercicio 3 - TIR'!$C$25),'Ejercicio 3 - TIR'!$C$25+SQRT(('Ejercicio 3 - TIR'!$E$25-'Ejercicio 3 - TIR'!$C$25)*('Ejercicio 3 - TIR'!$D$25-'Ejercicio 3 - TIR'!$C$25)*V776),'Ejercicio 3 - TIR'!$E$25-SQRT(('Ejercicio 3 - TIR'!$E$25-'Ejercicio 3 - TIR'!$C$25)*('Ejercicio 3 - TIR'!$E$25-'Ejercicio 3 - TIR'!$D$25)*(1-V776)))</f>
        <v>0.184050628000296</v>
      </c>
      <c r="X776" s="24">
        <f ca="1" t="shared" si="5785"/>
        <v>0.167141680068442</v>
      </c>
      <c r="Y776" s="26">
        <f ca="1">IF(X776&lt;=('Ejercicio 3 - TIR'!$D$26-'Ejercicio 3 - TIR'!$C$26)/('Ejercicio 3 - TIR'!$E$26-'Ejercicio 3 - TIR'!$C$26),'Ejercicio 3 - TIR'!$C$26+SQRT(('Ejercicio 3 - TIR'!$E$26-'Ejercicio 3 - TIR'!$C$26)*('Ejercicio 3 - TIR'!$D$26-'Ejercicio 3 - TIR'!$C$26)*X776),'Ejercicio 3 - TIR'!$E$26-SQRT(('Ejercicio 3 - TIR'!$E$26-'Ejercicio 3 - TIR'!$C$26)*('Ejercicio 3 - TIR'!$E$26-'Ejercicio 3 - TIR'!$D$26)*(1-X776)))</f>
        <v>0.21124341159477</v>
      </c>
      <c r="Z776" s="24">
        <f ca="1" t="shared" si="5716"/>
        <v>1.12590776222627</v>
      </c>
      <c r="AA776" s="24">
        <f ca="1" t="shared" si="5717"/>
        <v>1.28624014944873</v>
      </c>
      <c r="AB776" s="24">
        <f ca="1" t="shared" si="5718"/>
        <v>1.53954481348081</v>
      </c>
      <c r="AC776" s="24">
        <f ca="1" t="shared" si="5719"/>
        <v>1.82289900323655</v>
      </c>
      <c r="AD776" s="24">
        <f ca="1" t="shared" si="5720"/>
        <v>2.20797440767294</v>
      </c>
      <c r="AE776" s="23">
        <f ca="1" t="shared" si="5721"/>
        <v>3731.76639817336</v>
      </c>
      <c r="AF776" s="23">
        <f ca="1" t="shared" si="5722"/>
        <v>4263.18028059709</v>
      </c>
      <c r="AG776" s="23">
        <f ca="1" t="shared" si="5723"/>
        <v>5102.74624279136</v>
      </c>
      <c r="AH776" s="23">
        <f ca="1" t="shared" si="5724"/>
        <v>6041.90989330326</v>
      </c>
      <c r="AI776" s="23">
        <f ca="1" t="shared" si="5725"/>
        <v>7318.22355171284</v>
      </c>
      <c r="AJ776" s="25">
        <f ca="1" t="shared" si="5726"/>
        <v>44351.9442418838</v>
      </c>
      <c r="AK776" s="25">
        <f ca="1" t="shared" si="5727"/>
        <v>53877.5754189343</v>
      </c>
      <c r="AL776" s="25">
        <f ca="1" t="shared" si="5728"/>
        <v>67934.3268483942</v>
      </c>
      <c r="AM776" s="25">
        <f ca="1" t="shared" si="5729"/>
        <v>76975.369537442</v>
      </c>
      <c r="AN776" s="25">
        <f ca="1" t="shared" si="5730"/>
        <v>88846.5481293428</v>
      </c>
      <c r="AO776" s="25">
        <f ca="1">C776/'Ejercicio 3 - TIR'!$D$7</f>
        <v>16837.4693209515</v>
      </c>
      <c r="AP776" s="25">
        <f ca="1" t="shared" si="5731"/>
        <v>27514.4749209323</v>
      </c>
      <c r="AQ776" s="25">
        <f ca="1" t="shared" si="5732"/>
        <v>37040.1060979828</v>
      </c>
      <c r="AR776" s="25">
        <f ca="1" t="shared" si="5733"/>
        <v>51096.8575274427</v>
      </c>
      <c r="AS776" s="25">
        <f ca="1" t="shared" si="5734"/>
        <v>60137.9002164905</v>
      </c>
      <c r="AT776" s="25">
        <f ca="1" t="shared" si="5735"/>
        <v>72009.0788083914</v>
      </c>
      <c r="AU776" s="25">
        <f ca="1">AP776*'Ejercicio 3 - TIR'!$D$5</f>
        <v>13757.2374604661</v>
      </c>
      <c r="AV776" s="25">
        <f ca="1">AQ776*'Ejercicio 3 - TIR'!$D$5</f>
        <v>18520.0530489914</v>
      </c>
      <c r="AW776" s="25">
        <f ca="1">AR776*'Ejercicio 3 - TIR'!$D$5</f>
        <v>25548.4287637214</v>
      </c>
      <c r="AX776" s="25">
        <f ca="1">AS776*'Ejercicio 3 - TIR'!$D$5</f>
        <v>30068.9501082452</v>
      </c>
      <c r="AY776" s="25">
        <f ca="1">AT776*'Ejercicio 3 - TIR'!$D$5</f>
        <v>36004.5394041957</v>
      </c>
      <c r="AZ776" s="25">
        <f ca="1" t="shared" ref="AZ776:BD776" si="5786">AJ776-AU776-AE776</f>
        <v>26862.9403832443</v>
      </c>
      <c r="BA776" s="25">
        <f ca="1" t="shared" si="5786"/>
        <v>31094.3420893458</v>
      </c>
      <c r="BB776" s="25">
        <f ca="1" t="shared" si="5786"/>
        <v>37283.1518418815</v>
      </c>
      <c r="BC776" s="25">
        <f ca="1" t="shared" si="5786"/>
        <v>40864.5095358935</v>
      </c>
      <c r="BD776" s="25">
        <f ca="1" t="shared" si="5786"/>
        <v>45523.7851734343</v>
      </c>
      <c r="BE776" s="25">
        <f ca="1" t="shared" ref="BE776:BI776" si="5787">AZ776/Z776</f>
        <v>23858.9174748452</v>
      </c>
      <c r="BF776" s="25">
        <f ca="1" t="shared" si="5787"/>
        <v>24174.6007560661</v>
      </c>
      <c r="BG776" s="25">
        <f ca="1" t="shared" si="5787"/>
        <v>24216.9968132248</v>
      </c>
      <c r="BH776" s="25">
        <f ca="1" t="shared" si="5787"/>
        <v>22417.319590026</v>
      </c>
      <c r="BI776" s="25">
        <f ca="1" t="shared" si="5787"/>
        <v>20617.8953049612</v>
      </c>
      <c r="BJ776" s="25">
        <f ca="1" t="shared" si="5738"/>
        <v>65441.9120544199</v>
      </c>
      <c r="BK776" s="25">
        <f ca="1" t="shared" si="5739"/>
        <v>37176.7013506392</v>
      </c>
      <c r="BL776" s="25">
        <f ca="1" t="shared" si="5740"/>
        <v>102618.613405059</v>
      </c>
      <c r="BM776" s="25">
        <f ca="1">BK776*'Ejercicio 3 - TIR'!$D$5</f>
        <v>18588.3506753196</v>
      </c>
      <c r="BN776" s="25">
        <f ca="1" t="shared" si="5741"/>
        <v>84030.2627297394</v>
      </c>
      <c r="BO776" s="25">
        <f ca="1" t="shared" si="5742"/>
        <v>38057.6253228867</v>
      </c>
      <c r="BP776" s="25">
        <f ca="1" t="shared" si="5743"/>
        <v>-113826.237267168</v>
      </c>
      <c r="BQ776" s="25">
        <f ca="1" t="shared" ref="BQ776:BT776" si="5788">BE776</f>
        <v>23858.9174748452</v>
      </c>
      <c r="BR776" s="25">
        <f ca="1" t="shared" si="5788"/>
        <v>24174.6007560661</v>
      </c>
      <c r="BS776" s="25">
        <f ca="1" t="shared" si="5788"/>
        <v>24216.9968132248</v>
      </c>
      <c r="BT776" s="25">
        <f ca="1" t="shared" si="5788"/>
        <v>22417.319590026</v>
      </c>
      <c r="BU776" s="25">
        <f ca="1" t="shared" si="5745"/>
        <v>58675.5206278479</v>
      </c>
      <c r="BV776" s="27">
        <f ca="1" t="shared" si="5746"/>
        <v>9.33163219181941</v>
      </c>
    </row>
    <row r="777" ht="15" customHeight="1" spans="1:74">
      <c r="A777" s="23">
        <v>776</v>
      </c>
      <c r="B777" s="24">
        <f ca="1" t="shared" ref="B777:F777" si="5789">RAND()</f>
        <v>0.457176272397906</v>
      </c>
      <c r="C777" s="25">
        <f ca="1">IF(B777&lt;=('Ejercicio 3 - TIR'!$D$13-'Ejercicio 3 - TIR'!$C$13)/('Ejercicio 3 - TIR'!$E$13-'Ejercicio 3 - TIR'!$C$13),'Ejercicio 3 - TIR'!$C$13+SQRT(('Ejercicio 3 - TIR'!$E$13-'Ejercicio 3 - TIR'!$C$13)*('Ejercicio 3 - TIR'!$D$13-'Ejercicio 3 - TIR'!$C$13)*B777),'Ejercicio 3 - TIR'!$E$13-SQRT(('Ejercicio 3 - TIR'!$E$13-'Ejercicio 3 - TIR'!$C$13)*('Ejercicio 3 - TIR'!$E$13-'Ejercicio 3 - TIR'!$D$13)*(1-B777)))</f>
        <v>74477.6867599641</v>
      </c>
      <c r="D777" s="24">
        <f ca="1" t="shared" si="5789"/>
        <v>0.62236064194233</v>
      </c>
      <c r="E777" s="25">
        <f ca="1">IF(D777&lt;=('Ejercicio 3 - TIR'!$D$14-'Ejercicio 3 - TIR'!$C$14)/('Ejercicio 3 - TIR'!$E$14-'Ejercicio 3 - TIR'!$C$14),'Ejercicio 3 - TIR'!$C$14+SQRT(('Ejercicio 3 - TIR'!$E$14-'Ejercicio 3 - TIR'!$C$14)*('Ejercicio 3 - TIR'!$D$14-'Ejercicio 3 - TIR'!$C$14)*D777),'Ejercicio 3 - TIR'!$E$14-SQRT(('Ejercicio 3 - TIR'!$E$14-'Ejercicio 3 - TIR'!$C$14)*('Ejercicio 3 - TIR'!$E$14-'Ejercicio 3 - TIR'!$D$14)*(1-D777)))</f>
        <v>32473.6526981111</v>
      </c>
      <c r="F777" s="24">
        <f ca="1" t="shared" si="5789"/>
        <v>0.500939903702398</v>
      </c>
      <c r="G777" s="25">
        <f ca="1">IF(F777&lt;=('Ejercicio 3 - TIR'!$D$18-'Ejercicio 3 - TIR'!$C$18)/('Ejercicio 3 - TIR'!$E$18-'Ejercicio 3 - TIR'!$C$18),'Ejercicio 3 - TIR'!$C$18+SQRT(('Ejercicio 3 - TIR'!$E$18-'Ejercicio 3 - TIR'!$C$18)*('Ejercicio 3 - TIR'!$D$18-'Ejercicio 3 - TIR'!$C$18)*F777),'Ejercicio 3 - TIR'!$E$18-SQRT(('Ejercicio 3 - TIR'!$E$18-'Ejercicio 3 - TIR'!$C$18)*('Ejercicio 3 - TIR'!$E$18-'Ejercicio 3 - TIR'!$D$18)*(1-F777)))</f>
        <v>38668.3900209531</v>
      </c>
      <c r="H777" s="24">
        <f ca="1" t="shared" ref="H777:L777" si="5790">RAND()</f>
        <v>0.605722619901511</v>
      </c>
      <c r="I777" s="25">
        <f ca="1">IF(H777&lt;=('Ejercicio 3 - TIR'!$D$18-'Ejercicio 3 - TIR'!$C$18)/('Ejercicio 3 - TIR'!$E$18-'Ejercicio 3 - TIR'!$C$18),'Ejercicio 3 - TIR'!$C$18+SQRT(('Ejercicio 3 - TIR'!$E$18-'Ejercicio 3 - TIR'!$C$18)*('Ejercicio 3 - TIR'!$D$18-'Ejercicio 3 - TIR'!$C$18)*H777),'Ejercicio 3 - TIR'!$E$18-SQRT(('Ejercicio 3 - TIR'!$E$18-'Ejercicio 3 - TIR'!$C$18)*('Ejercicio 3 - TIR'!$E$18-'Ejercicio 3 - TIR'!$D$18)*(1-H777)))</f>
        <v>39531.9669001328</v>
      </c>
      <c r="J777" s="24">
        <f ca="1" t="shared" si="5790"/>
        <v>0.973768432443539</v>
      </c>
      <c r="K777" s="25">
        <f ca="1">IF(J777&lt;=('Ejercicio 3 - TIR'!$D$18-'Ejercicio 3 - TIR'!$C$18)/('Ejercicio 3 - TIR'!$E$18-'Ejercicio 3 - TIR'!$C$18),'Ejercicio 3 - TIR'!$C$18+SQRT(('Ejercicio 3 - TIR'!$E$18-'Ejercicio 3 - TIR'!$C$18)*('Ejercicio 3 - TIR'!$D$18-'Ejercicio 3 - TIR'!$C$18)*J777),'Ejercicio 3 - TIR'!$E$18-SQRT(('Ejercicio 3 - TIR'!$E$18-'Ejercicio 3 - TIR'!$C$18)*('Ejercicio 3 - TIR'!$E$18-'Ejercicio 3 - TIR'!$D$18)*(1-J777)))</f>
        <v>43597.3711942447</v>
      </c>
      <c r="L777" s="24">
        <f ca="1" t="shared" si="5790"/>
        <v>0.858601606317183</v>
      </c>
      <c r="M777" s="25">
        <f ca="1">IF(L777&lt;=('Ejercicio 3 - TIR'!$D$18-'Ejercicio 3 - TIR'!$C$18)/('Ejercicio 3 - TIR'!$E$18-'Ejercicio 3 - TIR'!$C$18),'Ejercicio 3 - TIR'!$C$18+SQRT(('Ejercicio 3 - TIR'!$E$18-'Ejercicio 3 - TIR'!$C$18)*('Ejercicio 3 - TIR'!$D$18-'Ejercicio 3 - TIR'!$C$18)*L777),'Ejercicio 3 - TIR'!$E$18-SQRT(('Ejercicio 3 - TIR'!$E$18-'Ejercicio 3 - TIR'!$C$18)*('Ejercicio 3 - TIR'!$E$18-'Ejercicio 3 - TIR'!$D$18)*(1-L777)))</f>
        <v>41743.4865997188</v>
      </c>
      <c r="N777" s="24">
        <f ca="1" t="shared" ref="N777:R777" si="5791">RAND()</f>
        <v>0.583392292477689</v>
      </c>
      <c r="O777" s="25">
        <f ca="1">IF(N777&lt;=('Ejercicio 3 - TIR'!$D$18-'Ejercicio 3 - TIR'!$C$18)/('Ejercicio 3 - TIR'!$E$18-'Ejercicio 3 - TIR'!$C$18),'Ejercicio 3 - TIR'!$C$18+SQRT(('Ejercicio 3 - TIR'!$E$18-'Ejercicio 3 - TIR'!$C$18)*('Ejercicio 3 - TIR'!$D$18-'Ejercicio 3 - TIR'!$C$18)*N777),'Ejercicio 3 - TIR'!$E$18-SQRT(('Ejercicio 3 - TIR'!$E$18-'Ejercicio 3 - TIR'!$C$18)*('Ejercicio 3 - TIR'!$E$18-'Ejercicio 3 - TIR'!$D$18)*(1-N777)))</f>
        <v>39354.6161798148</v>
      </c>
      <c r="P777" s="24">
        <f ca="1" t="shared" si="5791"/>
        <v>0.0291997169651215</v>
      </c>
      <c r="Q777" s="26">
        <f ca="1">IF(P777&lt;=('Ejercicio 3 - TIR'!$D$22-'Ejercicio 3 - TIR'!$C$22)/('Ejercicio 3 - TIR'!$E$22-'Ejercicio 3 - TIR'!$C$22),'Ejercicio 3 - TIR'!$C$22+SQRT(('Ejercicio 3 - TIR'!$E$22-'Ejercicio 3 - TIR'!$C$22)*('Ejercicio 3 - TIR'!$D$22-'Ejercicio 3 - TIR'!$C$22)*P777),'Ejercicio 3 - TIR'!$E$22-SQRT(('Ejercicio 3 - TIR'!$E$22-'Ejercicio 3 - TIR'!$C$22)*('Ejercicio 3 - TIR'!$E$22-'Ejercicio 3 - TIR'!$D$22)*(1-P777)))</f>
        <v>0.127249792447872</v>
      </c>
      <c r="R777" s="24">
        <f ca="1" t="shared" si="5791"/>
        <v>0.833996215196177</v>
      </c>
      <c r="S777" s="26">
        <f ca="1">IF(R777&lt;=('Ejercicio 3 - TIR'!$D$23-'Ejercicio 3 - TIR'!$C$23)/('Ejercicio 3 - TIR'!$E$23-'Ejercicio 3 - TIR'!$C$23),'Ejercicio 3 - TIR'!$C$23+SQRT(('Ejercicio 3 - TIR'!$E$23-'Ejercicio 3 - TIR'!$C$23)*('Ejercicio 3 - TIR'!$D$23-'Ejercicio 3 - TIR'!$C$23)*R777),'Ejercicio 3 - TIR'!$E$23-SQRT(('Ejercicio 3 - TIR'!$E$23-'Ejercicio 3 - TIR'!$C$23)*('Ejercicio 3 - TIR'!$E$23-'Ejercicio 3 - TIR'!$D$23)*(1-R777)))</f>
        <v>0.16271397059337</v>
      </c>
      <c r="T777" s="24">
        <f ca="1" t="shared" ref="T777:X777" si="5792">RAND()</f>
        <v>0.667851731671066</v>
      </c>
      <c r="U777" s="26">
        <f ca="1">IF(T777&lt;=('Ejercicio 3 - TIR'!$D$24-'Ejercicio 3 - TIR'!$C$24)/('Ejercicio 3 - TIR'!$E$24-'Ejercicio 3 - TIR'!$C$24),'Ejercicio 3 - TIR'!$C$24+SQRT(('Ejercicio 3 - TIR'!$E$24-'Ejercicio 3 - TIR'!$C$24)*('Ejercicio 3 - TIR'!$D$24-'Ejercicio 3 - TIR'!$C$24)*T777),'Ejercicio 3 - TIR'!$E$24-SQRT(('Ejercicio 3 - TIR'!$E$24-'Ejercicio 3 - TIR'!$C$24)*('Ejercicio 3 - TIR'!$E$24-'Ejercicio 3 - TIR'!$D$24)*(1-T777)))</f>
        <v>0.189503850221364</v>
      </c>
      <c r="V777" s="24">
        <f ca="1" t="shared" si="5792"/>
        <v>0.373152962405226</v>
      </c>
      <c r="W777" s="26">
        <f ca="1">IF(V777&lt;=('Ejercicio 3 - TIR'!$D$25-'Ejercicio 3 - TIR'!$C$25)/('Ejercicio 3 - TIR'!$E$25-'Ejercicio 3 - TIR'!$C$25),'Ejercicio 3 - TIR'!$C$25+SQRT(('Ejercicio 3 - TIR'!$E$25-'Ejercicio 3 - TIR'!$C$25)*('Ejercicio 3 - TIR'!$D$25-'Ejercicio 3 - TIR'!$C$25)*V777),'Ejercicio 3 - TIR'!$E$25-SQRT(('Ejercicio 3 - TIR'!$E$25-'Ejercicio 3 - TIR'!$C$25)*('Ejercicio 3 - TIR'!$E$25-'Ejercicio 3 - TIR'!$D$25)*(1-V777)))</f>
        <v>0.20316022383079</v>
      </c>
      <c r="X777" s="24">
        <f ca="1" t="shared" si="5792"/>
        <v>0.0491865935662172</v>
      </c>
      <c r="Y777" s="26">
        <f ca="1">IF(X777&lt;=('Ejercicio 3 - TIR'!$D$26-'Ejercicio 3 - TIR'!$C$26)/('Ejercicio 3 - TIR'!$E$26-'Ejercicio 3 - TIR'!$C$26),'Ejercicio 3 - TIR'!$C$26+SQRT(('Ejercicio 3 - TIR'!$E$26-'Ejercicio 3 - TIR'!$C$26)*('Ejercicio 3 - TIR'!$D$26-'Ejercicio 3 - TIR'!$C$26)*X777),'Ejercicio 3 - TIR'!$E$26-SQRT(('Ejercicio 3 - TIR'!$E$26-'Ejercicio 3 - TIR'!$C$26)*('Ejercicio 3 - TIR'!$E$26-'Ejercicio 3 - TIR'!$D$26)*(1-X777)))</f>
        <v>0.201524053220494</v>
      </c>
      <c r="Z777" s="24">
        <f ca="1" t="shared" si="5716"/>
        <v>1.12724979244787</v>
      </c>
      <c r="AA777" s="24">
        <f ca="1" t="shared" si="5717"/>
        <v>1.31066908202762</v>
      </c>
      <c r="AB777" s="24">
        <f ca="1" t="shared" si="5718"/>
        <v>1.55904591943795</v>
      </c>
      <c r="AC777" s="24">
        <f ca="1" t="shared" si="5719"/>
        <v>1.87578203739344</v>
      </c>
      <c r="AD777" s="24">
        <f ca="1" t="shared" si="5720"/>
        <v>2.25379723652717</v>
      </c>
      <c r="AE777" s="23">
        <f ca="1" t="shared" si="5721"/>
        <v>4132.26556585891</v>
      </c>
      <c r="AF777" s="23">
        <f ca="1" t="shared" si="5722"/>
        <v>4804.64290362607</v>
      </c>
      <c r="AG777" s="23">
        <f ca="1" t="shared" si="5723"/>
        <v>5715.14123280196</v>
      </c>
      <c r="AH777" s="23">
        <f ca="1" t="shared" si="5724"/>
        <v>6876.23060488258</v>
      </c>
      <c r="AI777" s="23">
        <f ca="1" t="shared" si="5725"/>
        <v>8261.95646725733</v>
      </c>
      <c r="AJ777" s="25">
        <f ca="1" t="shared" si="5726"/>
        <v>43588.9346254128</v>
      </c>
      <c r="AK777" s="25">
        <f ca="1" t="shared" si="5727"/>
        <v>51813.3267677432</v>
      </c>
      <c r="AL777" s="25">
        <f ca="1" t="shared" si="5728"/>
        <v>67970.3036586088</v>
      </c>
      <c r="AM777" s="25">
        <f ca="1" t="shared" si="5729"/>
        <v>78301.6823419264</v>
      </c>
      <c r="AN777" s="25">
        <f ca="1" t="shared" si="5730"/>
        <v>88697.325190654</v>
      </c>
      <c r="AO777" s="25">
        <f ca="1">C777/'Ejercicio 3 - TIR'!$D$7</f>
        <v>14895.5373519928</v>
      </c>
      <c r="AP777" s="25">
        <f ca="1" t="shared" si="5731"/>
        <v>28693.39727342</v>
      </c>
      <c r="AQ777" s="25">
        <f ca="1" t="shared" si="5732"/>
        <v>36917.7894157503</v>
      </c>
      <c r="AR777" s="25">
        <f ca="1" t="shared" si="5733"/>
        <v>53074.766306616</v>
      </c>
      <c r="AS777" s="25">
        <f ca="1" t="shared" si="5734"/>
        <v>63406.1449899336</v>
      </c>
      <c r="AT777" s="25">
        <f ca="1" t="shared" si="5735"/>
        <v>73801.7878386612</v>
      </c>
      <c r="AU777" s="25">
        <f ca="1">AP777*'Ejercicio 3 - TIR'!$D$5</f>
        <v>14346.69863671</v>
      </c>
      <c r="AV777" s="25">
        <f ca="1">AQ777*'Ejercicio 3 - TIR'!$D$5</f>
        <v>18458.8947078752</v>
      </c>
      <c r="AW777" s="25">
        <f ca="1">AR777*'Ejercicio 3 - TIR'!$D$5</f>
        <v>26537.383153308</v>
      </c>
      <c r="AX777" s="25">
        <f ca="1">AS777*'Ejercicio 3 - TIR'!$D$5</f>
        <v>31703.0724949668</v>
      </c>
      <c r="AY777" s="25">
        <f ca="1">AT777*'Ejercicio 3 - TIR'!$D$5</f>
        <v>36900.8939193306</v>
      </c>
      <c r="AZ777" s="25">
        <f ca="1" t="shared" ref="AZ777:BD777" si="5793">AJ777-AU777-AE777</f>
        <v>25109.9704228439</v>
      </c>
      <c r="BA777" s="25">
        <f ca="1" t="shared" si="5793"/>
        <v>28549.7891562419</v>
      </c>
      <c r="BB777" s="25">
        <f ca="1" t="shared" si="5793"/>
        <v>35717.7792724989</v>
      </c>
      <c r="BC777" s="25">
        <f ca="1" t="shared" si="5793"/>
        <v>39722.379242077</v>
      </c>
      <c r="BD777" s="25">
        <f ca="1" t="shared" si="5793"/>
        <v>43534.4748040661</v>
      </c>
      <c r="BE777" s="25">
        <f ca="1" t="shared" ref="BE777:BI777" si="5794">AZ777/Z777</f>
        <v>22275.4269648757</v>
      </c>
      <c r="BF777" s="25">
        <f ca="1" t="shared" si="5794"/>
        <v>21782.6067218089</v>
      </c>
      <c r="BG777" s="25">
        <f ca="1" t="shared" si="5794"/>
        <v>22910.0238980616</v>
      </c>
      <c r="BH777" s="25">
        <f ca="1" t="shared" si="5794"/>
        <v>21176.4365209908</v>
      </c>
      <c r="BI777" s="25">
        <f ca="1" t="shared" si="5794"/>
        <v>19316.0565194176</v>
      </c>
      <c r="BJ777" s="25">
        <f ca="1" t="shared" si="5738"/>
        <v>73189.0287109458</v>
      </c>
      <c r="BK777" s="25">
        <f ca="1" t="shared" si="5739"/>
        <v>33571.5209205086</v>
      </c>
      <c r="BL777" s="25">
        <f ca="1" t="shared" si="5740"/>
        <v>106760.549631454</v>
      </c>
      <c r="BM777" s="25">
        <f ca="1">BK777*'Ejercicio 3 - TIR'!$D$5</f>
        <v>16785.7604602543</v>
      </c>
      <c r="BN777" s="25">
        <f ca="1" t="shared" si="5741"/>
        <v>89974.7891712001</v>
      </c>
      <c r="BO777" s="25">
        <f ca="1" t="shared" si="5742"/>
        <v>39921.4213741075</v>
      </c>
      <c r="BP777" s="25">
        <f ca="1" t="shared" si="5743"/>
        <v>-106951.339458075</v>
      </c>
      <c r="BQ777" s="25">
        <f ca="1" t="shared" ref="BQ777:BT777" si="5795">BE777</f>
        <v>22275.4269648757</v>
      </c>
      <c r="BR777" s="25">
        <f ca="1" t="shared" si="5795"/>
        <v>21782.6067218089</v>
      </c>
      <c r="BS777" s="25">
        <f ca="1" t="shared" si="5795"/>
        <v>22910.0238980616</v>
      </c>
      <c r="BT777" s="25">
        <f ca="1" t="shared" si="5795"/>
        <v>21176.4365209908</v>
      </c>
      <c r="BU777" s="25">
        <f ca="1" t="shared" si="5745"/>
        <v>59237.4778935252</v>
      </c>
      <c r="BV777" s="27">
        <f ca="1" t="shared" si="5746"/>
        <v>9.92445338325623</v>
      </c>
    </row>
    <row r="778" ht="15" customHeight="1" spans="1:74">
      <c r="A778" s="23">
        <v>777</v>
      </c>
      <c r="B778" s="24">
        <f ca="1" t="shared" ref="B778:F778" si="5796">RAND()</f>
        <v>0.52145297208556</v>
      </c>
      <c r="C778" s="25">
        <f ca="1">IF(B778&lt;=('Ejercicio 3 - TIR'!$D$13-'Ejercicio 3 - TIR'!$C$13)/('Ejercicio 3 - TIR'!$E$13-'Ejercicio 3 - TIR'!$C$13),'Ejercicio 3 - TIR'!$C$13+SQRT(('Ejercicio 3 - TIR'!$E$13-'Ejercicio 3 - TIR'!$C$13)*('Ejercicio 3 - TIR'!$D$13-'Ejercicio 3 - TIR'!$C$13)*B778),'Ejercicio 3 - TIR'!$E$13-SQRT(('Ejercicio 3 - TIR'!$E$13-'Ejercicio 3 - TIR'!$C$13)*('Ejercicio 3 - TIR'!$E$13-'Ejercicio 3 - TIR'!$D$13)*(1-B778)))</f>
        <v>76036.3518324666</v>
      </c>
      <c r="D778" s="24">
        <f ca="1" t="shared" si="5796"/>
        <v>0.158064251219063</v>
      </c>
      <c r="E778" s="25">
        <f ca="1">IF(D778&lt;=('Ejercicio 3 - TIR'!$D$14-'Ejercicio 3 - TIR'!$C$14)/('Ejercicio 3 - TIR'!$E$14-'Ejercicio 3 - TIR'!$C$14),'Ejercicio 3 - TIR'!$C$14+SQRT(('Ejercicio 3 - TIR'!$E$14-'Ejercicio 3 - TIR'!$C$14)*('Ejercicio 3 - TIR'!$D$14-'Ejercicio 3 - TIR'!$C$14)*D778),'Ejercicio 3 - TIR'!$E$14-SQRT(('Ejercicio 3 - TIR'!$E$14-'Ejercicio 3 - TIR'!$C$14)*('Ejercicio 3 - TIR'!$E$14-'Ejercicio 3 - TIR'!$D$14)*(1-D778)))</f>
        <v>28443.0827526259</v>
      </c>
      <c r="F778" s="24">
        <f ca="1" t="shared" si="5796"/>
        <v>0.238210924398763</v>
      </c>
      <c r="G778" s="25">
        <f ca="1">IF(F778&lt;=('Ejercicio 3 - TIR'!$D$18-'Ejercicio 3 - TIR'!$C$18)/('Ejercicio 3 - TIR'!$E$18-'Ejercicio 3 - TIR'!$C$18),'Ejercicio 3 - TIR'!$C$18+SQRT(('Ejercicio 3 - TIR'!$E$18-'Ejercicio 3 - TIR'!$C$18)*('Ejercicio 3 - TIR'!$D$18-'Ejercicio 3 - TIR'!$C$18)*F778),'Ejercicio 3 - TIR'!$E$18-SQRT(('Ejercicio 3 - TIR'!$E$18-'Ejercicio 3 - TIR'!$C$18)*('Ejercicio 3 - TIR'!$E$18-'Ejercicio 3 - TIR'!$D$18)*(1-F778)))</f>
        <v>35977.5947219441</v>
      </c>
      <c r="H778" s="24">
        <f ca="1" t="shared" ref="H778:L778" si="5797">RAND()</f>
        <v>0.654637335277836</v>
      </c>
      <c r="I778" s="25">
        <f ca="1">IF(H778&lt;=('Ejercicio 3 - TIR'!$D$18-'Ejercicio 3 - TIR'!$C$18)/('Ejercicio 3 - TIR'!$E$18-'Ejercicio 3 - TIR'!$C$18),'Ejercicio 3 - TIR'!$C$18+SQRT(('Ejercicio 3 - TIR'!$E$18-'Ejercicio 3 - TIR'!$C$18)*('Ejercicio 3 - TIR'!$D$18-'Ejercicio 3 - TIR'!$C$18)*H778),'Ejercicio 3 - TIR'!$E$18-SQRT(('Ejercicio 3 - TIR'!$E$18-'Ejercicio 3 - TIR'!$C$18)*('Ejercicio 3 - TIR'!$E$18-'Ejercicio 3 - TIR'!$D$18)*(1-H778)))</f>
        <v>39909.3693185629</v>
      </c>
      <c r="J778" s="24">
        <f ca="1" t="shared" si="5797"/>
        <v>0.499181459333899</v>
      </c>
      <c r="K778" s="25">
        <f ca="1">IF(J778&lt;=('Ejercicio 3 - TIR'!$D$18-'Ejercicio 3 - TIR'!$C$18)/('Ejercicio 3 - TIR'!$E$18-'Ejercicio 3 - TIR'!$C$18),'Ejercicio 3 - TIR'!$C$18+SQRT(('Ejercicio 3 - TIR'!$E$18-'Ejercicio 3 - TIR'!$C$18)*('Ejercicio 3 - TIR'!$D$18-'Ejercicio 3 - TIR'!$C$18)*J778),'Ejercicio 3 - TIR'!$E$18-SQRT(('Ejercicio 3 - TIR'!$E$18-'Ejercicio 3 - TIR'!$C$18)*('Ejercicio 3 - TIR'!$E$18-'Ejercicio 3 - TIR'!$D$18)*(1-J778)))</f>
        <v>38653.1623641351</v>
      </c>
      <c r="L778" s="24">
        <f ca="1" t="shared" si="5797"/>
        <v>0.710692000732512</v>
      </c>
      <c r="M778" s="25">
        <f ca="1">IF(L778&lt;=('Ejercicio 3 - TIR'!$D$18-'Ejercicio 3 - TIR'!$C$18)/('Ejercicio 3 - TIR'!$E$18-'Ejercicio 3 - TIR'!$C$18),'Ejercicio 3 - TIR'!$C$18+SQRT(('Ejercicio 3 - TIR'!$E$18-'Ejercicio 3 - TIR'!$C$18)*('Ejercicio 3 - TIR'!$D$18-'Ejercicio 3 - TIR'!$C$18)*L778),'Ejercicio 3 - TIR'!$E$18-SQRT(('Ejercicio 3 - TIR'!$E$18-'Ejercicio 3 - TIR'!$C$18)*('Ejercicio 3 - TIR'!$E$18-'Ejercicio 3 - TIR'!$D$18)*(1-L778)))</f>
        <v>40341.878066746</v>
      </c>
      <c r="N778" s="24">
        <f ca="1" t="shared" ref="N778:R778" si="5798">RAND()</f>
        <v>0.984309736705886</v>
      </c>
      <c r="O778" s="25">
        <f ca="1">IF(N778&lt;=('Ejercicio 3 - TIR'!$D$18-'Ejercicio 3 - TIR'!$C$18)/('Ejercicio 3 - TIR'!$E$18-'Ejercicio 3 - TIR'!$C$18),'Ejercicio 3 - TIR'!$C$18+SQRT(('Ejercicio 3 - TIR'!$E$18-'Ejercicio 3 - TIR'!$C$18)*('Ejercicio 3 - TIR'!$D$18-'Ejercicio 3 - TIR'!$C$18)*N778),'Ejercicio 3 - TIR'!$E$18-SQRT(('Ejercicio 3 - TIR'!$E$18-'Ejercicio 3 - TIR'!$C$18)*('Ejercicio 3 - TIR'!$E$18-'Ejercicio 3 - TIR'!$D$18)*(1-N778)))</f>
        <v>43915.2098142689</v>
      </c>
      <c r="P778" s="24">
        <f ca="1" t="shared" si="5798"/>
        <v>0.783765234065205</v>
      </c>
      <c r="Q778" s="26">
        <f ca="1">IF(P778&lt;=('Ejercicio 3 - TIR'!$D$22-'Ejercicio 3 - TIR'!$C$22)/('Ejercicio 3 - TIR'!$E$22-'Ejercicio 3 - TIR'!$C$22),'Ejercicio 3 - TIR'!$C$22+SQRT(('Ejercicio 3 - TIR'!$E$22-'Ejercicio 3 - TIR'!$C$22)*('Ejercicio 3 - TIR'!$D$22-'Ejercicio 3 - TIR'!$C$22)*P778),'Ejercicio 3 - TIR'!$E$22-SQRT(('Ejercicio 3 - TIR'!$E$22-'Ejercicio 3 - TIR'!$C$22)*('Ejercicio 3 - TIR'!$E$22-'Ejercicio 3 - TIR'!$D$22)*(1-P778)))</f>
        <v>0.160271275290008</v>
      </c>
      <c r="R778" s="24">
        <f ca="1" t="shared" si="5798"/>
        <v>0.738001473548512</v>
      </c>
      <c r="S778" s="26">
        <f ca="1">IF(R778&lt;=('Ejercicio 3 - TIR'!$D$23-'Ejercicio 3 - TIR'!$C$23)/('Ejercicio 3 - TIR'!$E$23-'Ejercicio 3 - TIR'!$C$23),'Ejercicio 3 - TIR'!$C$23+SQRT(('Ejercicio 3 - TIR'!$E$23-'Ejercicio 3 - TIR'!$C$23)*('Ejercicio 3 - TIR'!$D$23-'Ejercicio 3 - TIR'!$C$23)*R778),'Ejercicio 3 - TIR'!$E$23-SQRT(('Ejercicio 3 - TIR'!$E$23-'Ejercicio 3 - TIR'!$C$23)*('Ejercicio 3 - TIR'!$E$23-'Ejercicio 3 - TIR'!$D$23)*(1-R778)))</f>
        <v>0.158283707783955</v>
      </c>
      <c r="T778" s="24">
        <f ca="1" t="shared" ref="T778:X778" si="5799">RAND()</f>
        <v>0.885571754190722</v>
      </c>
      <c r="U778" s="26">
        <f ca="1">IF(T778&lt;=('Ejercicio 3 - TIR'!$D$24-'Ejercicio 3 - TIR'!$C$24)/('Ejercicio 3 - TIR'!$E$24-'Ejercicio 3 - TIR'!$C$24),'Ejercicio 3 - TIR'!$C$24+SQRT(('Ejercicio 3 - TIR'!$E$24-'Ejercicio 3 - TIR'!$C$24)*('Ejercicio 3 - TIR'!$D$24-'Ejercicio 3 - TIR'!$C$24)*T778),'Ejercicio 3 - TIR'!$E$24-SQRT(('Ejercicio 3 - TIR'!$E$24-'Ejercicio 3 - TIR'!$C$24)*('Ejercicio 3 - TIR'!$E$24-'Ejercicio 3 - TIR'!$D$24)*(1-T778)))</f>
        <v>0.202100304799635</v>
      </c>
      <c r="V778" s="24">
        <f ca="1" t="shared" si="5799"/>
        <v>0.474312456878646</v>
      </c>
      <c r="W778" s="26">
        <f ca="1">IF(V778&lt;=('Ejercicio 3 - TIR'!$D$25-'Ejercicio 3 - TIR'!$C$25)/('Ejercicio 3 - TIR'!$E$25-'Ejercicio 3 - TIR'!$C$25),'Ejercicio 3 - TIR'!$C$25+SQRT(('Ejercicio 3 - TIR'!$E$25-'Ejercicio 3 - TIR'!$C$25)*('Ejercicio 3 - TIR'!$D$25-'Ejercicio 3 - TIR'!$C$25)*V778),'Ejercicio 3 - TIR'!$E$25-SQRT(('Ejercicio 3 - TIR'!$E$25-'Ejercicio 3 - TIR'!$C$25)*('Ejercicio 3 - TIR'!$E$25-'Ejercicio 3 - TIR'!$D$25)*(1-V778)))</f>
        <v>0.207105869854667</v>
      </c>
      <c r="X778" s="24">
        <f ca="1" t="shared" si="5799"/>
        <v>0.758988736831805</v>
      </c>
      <c r="Y778" s="26">
        <f ca="1">IF(X778&lt;=('Ejercicio 3 - TIR'!$D$26-'Ejercicio 3 - TIR'!$C$26)/('Ejercicio 3 - TIR'!$E$26-'Ejercicio 3 - TIR'!$C$26),'Ejercicio 3 - TIR'!$C$26+SQRT(('Ejercicio 3 - TIR'!$E$26-'Ejercicio 3 - TIR'!$C$26)*('Ejercicio 3 - TIR'!$D$26-'Ejercicio 3 - TIR'!$C$26)*X778),'Ejercicio 3 - TIR'!$E$26-SQRT(('Ejercicio 3 - TIR'!$E$26-'Ejercicio 3 - TIR'!$C$26)*('Ejercicio 3 - TIR'!$E$26-'Ejercicio 3 - TIR'!$D$26)*(1-X778)))</f>
        <v>0.243924234989286</v>
      </c>
      <c r="Z778" s="24">
        <f ca="1" t="shared" si="5716"/>
        <v>1.16027127529001</v>
      </c>
      <c r="AA778" s="24">
        <f ca="1" t="shared" si="5717"/>
        <v>1.34392331477813</v>
      </c>
      <c r="AB778" s="24">
        <f ca="1" t="shared" si="5718"/>
        <v>1.61553062632212</v>
      </c>
      <c r="AC778" s="24">
        <f ca="1" t="shared" si="5719"/>
        <v>1.95011650196342</v>
      </c>
      <c r="AD778" s="24">
        <f ca="1" t="shared" si="5720"/>
        <v>2.42579717784483</v>
      </c>
      <c r="AE778" s="23">
        <f ca="1" t="shared" si="5721"/>
        <v>4558.60914594259</v>
      </c>
      <c r="AF778" s="23">
        <f ca="1" t="shared" si="5722"/>
        <v>5280.16270390023</v>
      </c>
      <c r="AG778" s="23">
        <f ca="1" t="shared" si="5723"/>
        <v>6347.28519575013</v>
      </c>
      <c r="AH778" s="23">
        <f ca="1" t="shared" si="5724"/>
        <v>7661.84521743162</v>
      </c>
      <c r="AI778" s="23">
        <f ca="1" t="shared" si="5725"/>
        <v>9530.75495069994</v>
      </c>
      <c r="AJ778" s="25">
        <f ca="1" t="shared" si="5726"/>
        <v>41743.7697098972</v>
      </c>
      <c r="AK778" s="25">
        <f ca="1" t="shared" si="5727"/>
        <v>53635.1319053076</v>
      </c>
      <c r="AL778" s="25">
        <f ca="1" t="shared" si="5728"/>
        <v>62445.367603462</v>
      </c>
      <c r="AM778" s="25">
        <f ca="1" t="shared" si="5729"/>
        <v>78671.3621381577</v>
      </c>
      <c r="AN778" s="25">
        <f ca="1" t="shared" si="5730"/>
        <v>106529.392031917</v>
      </c>
      <c r="AO778" s="25">
        <f ca="1">C778/'Ejercicio 3 - TIR'!$D$7</f>
        <v>15207.2703664933</v>
      </c>
      <c r="AP778" s="25">
        <f ca="1" t="shared" si="5731"/>
        <v>26536.4993434039</v>
      </c>
      <c r="AQ778" s="25">
        <f ca="1" t="shared" si="5732"/>
        <v>38427.8615388142</v>
      </c>
      <c r="AR778" s="25">
        <f ca="1" t="shared" si="5733"/>
        <v>47238.0972369687</v>
      </c>
      <c r="AS778" s="25">
        <f ca="1" t="shared" si="5734"/>
        <v>63464.0917716644</v>
      </c>
      <c r="AT778" s="25">
        <f ca="1" t="shared" si="5735"/>
        <v>91322.1216654239</v>
      </c>
      <c r="AU778" s="25">
        <f ca="1">AP778*'Ejercicio 3 - TIR'!$D$5</f>
        <v>13268.2496717019</v>
      </c>
      <c r="AV778" s="25">
        <f ca="1">AQ778*'Ejercicio 3 - TIR'!$D$5</f>
        <v>19213.9307694071</v>
      </c>
      <c r="AW778" s="25">
        <f ca="1">AR778*'Ejercicio 3 - TIR'!$D$5</f>
        <v>23619.0486184843</v>
      </c>
      <c r="AX778" s="25">
        <f ca="1">AS778*'Ejercicio 3 - TIR'!$D$5</f>
        <v>31732.0458858322</v>
      </c>
      <c r="AY778" s="25">
        <f ca="1">AT778*'Ejercicio 3 - TIR'!$D$5</f>
        <v>45661.0608327119</v>
      </c>
      <c r="AZ778" s="25">
        <f ca="1" t="shared" ref="AZ778:BD778" si="5800">AJ778-AU778-AE778</f>
        <v>23916.9108922527</v>
      </c>
      <c r="BA778" s="25">
        <f ca="1" t="shared" si="5800"/>
        <v>29141.0384320002</v>
      </c>
      <c r="BB778" s="25">
        <f ca="1" t="shared" si="5800"/>
        <v>32479.0337892275</v>
      </c>
      <c r="BC778" s="25">
        <f ca="1" t="shared" si="5800"/>
        <v>39277.4710348939</v>
      </c>
      <c r="BD778" s="25">
        <f ca="1" t="shared" si="5800"/>
        <v>51337.5762485053</v>
      </c>
      <c r="BE778" s="25">
        <f ca="1" t="shared" ref="BE778:BI778" si="5801">AZ778/Z778</f>
        <v>20613.2060679298</v>
      </c>
      <c r="BF778" s="25">
        <f ca="1" t="shared" si="5801"/>
        <v>21683.5574705475</v>
      </c>
      <c r="BG778" s="25">
        <f ca="1" t="shared" si="5801"/>
        <v>20104.2513586811</v>
      </c>
      <c r="BH778" s="25">
        <f ca="1" t="shared" si="5801"/>
        <v>20141.0895171383</v>
      </c>
      <c r="BI778" s="25">
        <f ca="1" t="shared" si="5801"/>
        <v>21163.1774978465</v>
      </c>
      <c r="BJ778" s="25">
        <f ca="1" t="shared" si="5738"/>
        <v>68997.1498705269</v>
      </c>
      <c r="BK778" s="25">
        <f ca="1" t="shared" si="5739"/>
        <v>36889.7535377629</v>
      </c>
      <c r="BL778" s="25">
        <f ca="1" t="shared" si="5740"/>
        <v>105886.90340829</v>
      </c>
      <c r="BM778" s="25">
        <f ca="1">BK778*'Ejercicio 3 - TIR'!$D$5</f>
        <v>18444.8767688814</v>
      </c>
      <c r="BN778" s="25">
        <f ca="1" t="shared" si="5741"/>
        <v>87442.0266394083</v>
      </c>
      <c r="BO778" s="25">
        <f ca="1" t="shared" si="5742"/>
        <v>36046.7179358725</v>
      </c>
      <c r="BP778" s="25">
        <f ca="1" t="shared" si="5743"/>
        <v>-104479.434585092</v>
      </c>
      <c r="BQ778" s="25">
        <f ca="1" t="shared" ref="BQ778:BT778" si="5802">BE778</f>
        <v>20613.2060679298</v>
      </c>
      <c r="BR778" s="25">
        <f ca="1" t="shared" si="5802"/>
        <v>21683.5574705475</v>
      </c>
      <c r="BS778" s="25">
        <f ca="1" t="shared" si="5802"/>
        <v>20104.2513586811</v>
      </c>
      <c r="BT778" s="25">
        <f ca="1" t="shared" si="5802"/>
        <v>20141.0895171383</v>
      </c>
      <c r="BU778" s="25">
        <f ca="1" t="shared" si="5745"/>
        <v>57209.895433719</v>
      </c>
      <c r="BV778" s="27">
        <f ca="1" t="shared" si="5746"/>
        <v>8.89205431867388</v>
      </c>
    </row>
    <row r="779" ht="15" customHeight="1" spans="1:74">
      <c r="A779" s="23">
        <v>778</v>
      </c>
      <c r="B779" s="24">
        <f ca="1" t="shared" ref="B779:F779" si="5803">RAND()</f>
        <v>0.759493540737031</v>
      </c>
      <c r="C779" s="25">
        <f ca="1">IF(B779&lt;=('Ejercicio 3 - TIR'!$D$13-'Ejercicio 3 - TIR'!$C$13)/('Ejercicio 3 - TIR'!$E$13-'Ejercicio 3 - TIR'!$C$13),'Ejercicio 3 - TIR'!$C$13+SQRT(('Ejercicio 3 - TIR'!$E$13-'Ejercicio 3 - TIR'!$C$13)*('Ejercicio 3 - TIR'!$D$13-'Ejercicio 3 - TIR'!$C$13)*B779),'Ejercicio 3 - TIR'!$E$13-SQRT(('Ejercicio 3 - TIR'!$E$13-'Ejercicio 3 - TIR'!$C$13)*('Ejercicio 3 - TIR'!$E$13-'Ejercicio 3 - TIR'!$D$13)*(1-B779)))</f>
        <v>83011.5406491476</v>
      </c>
      <c r="D779" s="24">
        <f ca="1" t="shared" si="5803"/>
        <v>0.941063428519399</v>
      </c>
      <c r="E779" s="25">
        <f ca="1">IF(D779&lt;=('Ejercicio 3 - TIR'!$D$14-'Ejercicio 3 - TIR'!$C$14)/('Ejercicio 3 - TIR'!$E$14-'Ejercicio 3 - TIR'!$C$14),'Ejercicio 3 - TIR'!$C$14+SQRT(('Ejercicio 3 - TIR'!$E$14-'Ejercicio 3 - TIR'!$C$14)*('Ejercicio 3 - TIR'!$D$14-'Ejercicio 3 - TIR'!$C$14)*D779),'Ejercicio 3 - TIR'!$E$14-SQRT(('Ejercicio 3 - TIR'!$E$14-'Ejercicio 3 - TIR'!$C$14)*('Ejercicio 3 - TIR'!$E$14-'Ejercicio 3 - TIR'!$D$14)*(1-D779)))</f>
        <v>37026.7045686494</v>
      </c>
      <c r="F779" s="24">
        <f ca="1" t="shared" si="5803"/>
        <v>0.0235672513642631</v>
      </c>
      <c r="G779" s="25">
        <f ca="1">IF(F779&lt;=('Ejercicio 3 - TIR'!$D$18-'Ejercicio 3 - TIR'!$C$18)/('Ejercicio 3 - TIR'!$E$18-'Ejercicio 3 - TIR'!$C$18),'Ejercicio 3 - TIR'!$C$18+SQRT(('Ejercicio 3 - TIR'!$E$18-'Ejercicio 3 - TIR'!$C$18)*('Ejercicio 3 - TIR'!$D$18-'Ejercicio 3 - TIR'!$C$18)*F779),'Ejercicio 3 - TIR'!$E$18-SQRT(('Ejercicio 3 - TIR'!$E$18-'Ejercicio 3 - TIR'!$C$18)*('Ejercicio 3 - TIR'!$E$18-'Ejercicio 3 - TIR'!$D$18)*(1-F779)))</f>
        <v>31880.182891274</v>
      </c>
      <c r="H779" s="24">
        <f ca="1" t="shared" ref="H779:L779" si="5804">RAND()</f>
        <v>0.559124155423914</v>
      </c>
      <c r="I779" s="25">
        <f ca="1">IF(H779&lt;=('Ejercicio 3 - TIR'!$D$18-'Ejercicio 3 - TIR'!$C$18)/('Ejercicio 3 - TIR'!$E$18-'Ejercicio 3 - TIR'!$C$18),'Ejercicio 3 - TIR'!$C$18+SQRT(('Ejercicio 3 - TIR'!$E$18-'Ejercicio 3 - TIR'!$C$18)*('Ejercicio 3 - TIR'!$D$18-'Ejercicio 3 - TIR'!$C$18)*H779),'Ejercicio 3 - TIR'!$E$18-SQRT(('Ejercicio 3 - TIR'!$E$18-'Ejercicio 3 - TIR'!$C$18)*('Ejercicio 3 - TIR'!$E$18-'Ejercicio 3 - TIR'!$D$18)*(1-H779)))</f>
        <v>39157.9813995</v>
      </c>
      <c r="J779" s="24">
        <f ca="1" t="shared" si="5804"/>
        <v>0.804297078355194</v>
      </c>
      <c r="K779" s="25">
        <f ca="1">IF(J779&lt;=('Ejercicio 3 - TIR'!$D$18-'Ejercicio 3 - TIR'!$C$18)/('Ejercicio 3 - TIR'!$E$18-'Ejercicio 3 - TIR'!$C$18),'Ejercicio 3 - TIR'!$C$18+SQRT(('Ejercicio 3 - TIR'!$E$18-'Ejercicio 3 - TIR'!$C$18)*('Ejercicio 3 - TIR'!$D$18-'Ejercicio 3 - TIR'!$C$18)*J779),'Ejercicio 3 - TIR'!$E$18-SQRT(('Ejercicio 3 - TIR'!$E$18-'Ejercicio 3 - TIR'!$C$18)*('Ejercicio 3 - TIR'!$E$18-'Ejercicio 3 - TIR'!$D$18)*(1-J779)))</f>
        <v>41168.8488514077</v>
      </c>
      <c r="L779" s="24">
        <f ca="1" t="shared" si="5804"/>
        <v>0.457483412746999</v>
      </c>
      <c r="M779" s="25">
        <f ca="1">IF(L779&lt;=('Ejercicio 3 - TIR'!$D$18-'Ejercicio 3 - TIR'!$C$18)/('Ejercicio 3 - TIR'!$E$18-'Ejercicio 3 - TIR'!$C$18),'Ejercicio 3 - TIR'!$C$18+SQRT(('Ejercicio 3 - TIR'!$E$18-'Ejercicio 3 - TIR'!$C$18)*('Ejercicio 3 - TIR'!$D$18-'Ejercicio 3 - TIR'!$C$18)*L779),'Ejercicio 3 - TIR'!$E$18-SQRT(('Ejercicio 3 - TIR'!$E$18-'Ejercicio 3 - TIR'!$C$18)*('Ejercicio 3 - TIR'!$E$18-'Ejercicio 3 - TIR'!$D$18)*(1-L779)))</f>
        <v>38283.8705875967</v>
      </c>
      <c r="N779" s="24">
        <f ca="1" t="shared" ref="N779:R779" si="5805">RAND()</f>
        <v>0.0742200040143808</v>
      </c>
      <c r="O779" s="25">
        <f ca="1">IF(N779&lt;=('Ejercicio 3 - TIR'!$D$18-'Ejercicio 3 - TIR'!$C$18)/('Ejercicio 3 - TIR'!$E$18-'Ejercicio 3 - TIR'!$C$18),'Ejercicio 3 - TIR'!$C$18+SQRT(('Ejercicio 3 - TIR'!$E$18-'Ejercicio 3 - TIR'!$C$18)*('Ejercicio 3 - TIR'!$D$18-'Ejercicio 3 - TIR'!$C$18)*N779),'Ejercicio 3 - TIR'!$E$18-SQRT(('Ejercicio 3 - TIR'!$E$18-'Ejercicio 3 - TIR'!$C$18)*('Ejercicio 3 - TIR'!$E$18-'Ejercicio 3 - TIR'!$D$18)*(1-N779)))</f>
        <v>33336.6151414506</v>
      </c>
      <c r="P779" s="24">
        <f ca="1" t="shared" si="5805"/>
        <v>0.0528756067336147</v>
      </c>
      <c r="Q779" s="26">
        <f ca="1">IF(P779&lt;=('Ejercicio 3 - TIR'!$D$22-'Ejercicio 3 - TIR'!$C$22)/('Ejercicio 3 - TIR'!$E$22-'Ejercicio 3 - TIR'!$C$22),'Ejercicio 3 - TIR'!$C$22+SQRT(('Ejercicio 3 - TIR'!$E$22-'Ejercicio 3 - TIR'!$C$22)*('Ejercicio 3 - TIR'!$D$22-'Ejercicio 3 - TIR'!$C$22)*P779),'Ejercicio 3 - TIR'!$E$22-SQRT(('Ejercicio 3 - TIR'!$E$22-'Ejercicio 3 - TIR'!$C$22)*('Ejercicio 3 - TIR'!$E$22-'Ejercicio 3 - TIR'!$D$22)*(1-P779)))</f>
        <v>0.129755823497814</v>
      </c>
      <c r="R779" s="24">
        <f ca="1" t="shared" si="5805"/>
        <v>0.0490430968610092</v>
      </c>
      <c r="S779" s="26">
        <f ca="1">IF(R779&lt;=('Ejercicio 3 - TIR'!$D$23-'Ejercicio 3 - TIR'!$C$23)/('Ejercicio 3 - TIR'!$E$23-'Ejercicio 3 - TIR'!$C$23),'Ejercicio 3 - TIR'!$C$23+SQRT(('Ejercicio 3 - TIR'!$E$23-'Ejercicio 3 - TIR'!$C$23)*('Ejercicio 3 - TIR'!$D$23-'Ejercicio 3 - TIR'!$C$23)*R779),'Ejercicio 3 - TIR'!$E$23-SQRT(('Ejercicio 3 - TIR'!$E$23-'Ejercicio 3 - TIR'!$C$23)*('Ejercicio 3 - TIR'!$E$23-'Ejercicio 3 - TIR'!$D$23)*(1-R779)))</f>
        <v>0.129395614633956</v>
      </c>
      <c r="T779" s="24">
        <f ca="1" t="shared" ref="T779:X779" si="5806">RAND()</f>
        <v>0.403374369440619</v>
      </c>
      <c r="U779" s="26">
        <f ca="1">IF(T779&lt;=('Ejercicio 3 - TIR'!$D$24-'Ejercicio 3 - TIR'!$C$24)/('Ejercicio 3 - TIR'!$E$24-'Ejercicio 3 - TIR'!$C$24),'Ejercicio 3 - TIR'!$C$24+SQRT(('Ejercicio 3 - TIR'!$E$24-'Ejercicio 3 - TIR'!$C$24)*('Ejercicio 3 - TIR'!$D$24-'Ejercicio 3 - TIR'!$C$24)*T779),'Ejercicio 3 - TIR'!$E$24-SQRT(('Ejercicio 3 - TIR'!$E$24-'Ejercicio 3 - TIR'!$C$24)*('Ejercicio 3 - TIR'!$E$24-'Ejercicio 3 - TIR'!$D$24)*(1-T779)))</f>
        <v>0.179104744902254</v>
      </c>
      <c r="V779" s="24">
        <f ca="1" t="shared" si="5806"/>
        <v>0.810515549549669</v>
      </c>
      <c r="W779" s="26">
        <f ca="1">IF(V779&lt;=('Ejercicio 3 - TIR'!$D$25-'Ejercicio 3 - TIR'!$C$25)/('Ejercicio 3 - TIR'!$E$25-'Ejercicio 3 - TIR'!$C$25),'Ejercicio 3 - TIR'!$C$25+SQRT(('Ejercicio 3 - TIR'!$E$25-'Ejercicio 3 - TIR'!$C$25)*('Ejercicio 3 - TIR'!$D$25-'Ejercicio 3 - TIR'!$C$25)*V779),'Ejercicio 3 - TIR'!$E$25-SQRT(('Ejercicio 3 - TIR'!$E$25-'Ejercicio 3 - TIR'!$C$25)*('Ejercicio 3 - TIR'!$E$25-'Ejercicio 3 - TIR'!$D$25)*(1-V779)))</f>
        <v>0.224247416118452</v>
      </c>
      <c r="X779" s="24">
        <f ca="1" t="shared" si="5806"/>
        <v>0.594337179927071</v>
      </c>
      <c r="Y779" s="26">
        <f ca="1">IF(X779&lt;=('Ejercicio 3 - TIR'!$D$26-'Ejercicio 3 - TIR'!$C$26)/('Ejercicio 3 - TIR'!$E$26-'Ejercicio 3 - TIR'!$C$26),'Ejercicio 3 - TIR'!$C$26+SQRT(('Ejercicio 3 - TIR'!$E$26-'Ejercicio 3 - TIR'!$C$26)*('Ejercicio 3 - TIR'!$D$26-'Ejercicio 3 - TIR'!$C$26)*X779),'Ejercicio 3 - TIR'!$E$26-SQRT(('Ejercicio 3 - TIR'!$E$26-'Ejercicio 3 - TIR'!$C$26)*('Ejercicio 3 - TIR'!$E$26-'Ejercicio 3 - TIR'!$D$26)*(1-X779)))</f>
        <v>0.233196375905345</v>
      </c>
      <c r="Z779" s="24">
        <f ca="1" t="shared" si="5716"/>
        <v>1.12975582349781</v>
      </c>
      <c r="AA779" s="24">
        <f ca="1" t="shared" si="5717"/>
        <v>1.27594127266561</v>
      </c>
      <c r="AB779" s="24">
        <f ca="1" t="shared" si="5718"/>
        <v>1.50446840881664</v>
      </c>
      <c r="AC779" s="24">
        <f ca="1" t="shared" si="5719"/>
        <v>1.84184156212561</v>
      </c>
      <c r="AD779" s="24">
        <f ca="1" t="shared" si="5720"/>
        <v>2.27135233940514</v>
      </c>
      <c r="AE779" s="23">
        <f ca="1" t="shared" si="5721"/>
        <v>4804.43054271539</v>
      </c>
      <c r="AF779" s="23">
        <f ca="1" t="shared" si="5722"/>
        <v>5426.1027857562</v>
      </c>
      <c r="AG779" s="23">
        <f ca="1" t="shared" si="5723"/>
        <v>6397.94354101248</v>
      </c>
      <c r="AH779" s="23">
        <f ca="1" t="shared" si="5724"/>
        <v>7832.66584855627</v>
      </c>
      <c r="AI779" s="23">
        <f ca="1" t="shared" si="5725"/>
        <v>9659.21513811715</v>
      </c>
      <c r="AJ779" s="25">
        <f ca="1" t="shared" si="5726"/>
        <v>36016.8222755922</v>
      </c>
      <c r="AK779" s="25">
        <f ca="1" t="shared" si="5727"/>
        <v>49963.2846218941</v>
      </c>
      <c r="AL779" s="25">
        <f ca="1" t="shared" si="5728"/>
        <v>61937.2325242899</v>
      </c>
      <c r="AM779" s="25">
        <f ca="1" t="shared" si="5729"/>
        <v>70512.8240072737</v>
      </c>
      <c r="AN779" s="25">
        <f ca="1" t="shared" si="5730"/>
        <v>75719.1987893824</v>
      </c>
      <c r="AO779" s="25">
        <f ca="1">C779/'Ejercicio 3 - TIR'!$D$7</f>
        <v>16602.3081298295</v>
      </c>
      <c r="AP779" s="25">
        <f ca="1" t="shared" si="5731"/>
        <v>19414.5141457627</v>
      </c>
      <c r="AQ779" s="25">
        <f ca="1" t="shared" si="5732"/>
        <v>33360.9764920646</v>
      </c>
      <c r="AR779" s="25">
        <f ca="1" t="shared" si="5733"/>
        <v>45334.9243944604</v>
      </c>
      <c r="AS779" s="25">
        <f ca="1" t="shared" si="5734"/>
        <v>53910.5158774442</v>
      </c>
      <c r="AT779" s="25">
        <f ca="1" t="shared" si="5735"/>
        <v>59116.8906595529</v>
      </c>
      <c r="AU779" s="25">
        <f ca="1">AP779*'Ejercicio 3 - TIR'!$D$5</f>
        <v>9707.25707288133</v>
      </c>
      <c r="AV779" s="25">
        <f ca="1">AQ779*'Ejercicio 3 - TIR'!$D$5</f>
        <v>16680.4882460323</v>
      </c>
      <c r="AW779" s="25">
        <f ca="1">AR779*'Ejercicio 3 - TIR'!$D$5</f>
        <v>22667.4621972302</v>
      </c>
      <c r="AX779" s="25">
        <f ca="1">AS779*'Ejercicio 3 - TIR'!$D$5</f>
        <v>26955.2579387221</v>
      </c>
      <c r="AY779" s="25">
        <f ca="1">AT779*'Ejercicio 3 - TIR'!$D$5</f>
        <v>29558.4453297764</v>
      </c>
      <c r="AZ779" s="25">
        <f ca="1" t="shared" ref="AZ779:BD779" si="5807">AJ779-AU779-AE779</f>
        <v>21505.1346599955</v>
      </c>
      <c r="BA779" s="25">
        <f ca="1" t="shared" si="5807"/>
        <v>27856.6935901056</v>
      </c>
      <c r="BB779" s="25">
        <f ca="1" t="shared" si="5807"/>
        <v>32871.8267860472</v>
      </c>
      <c r="BC779" s="25">
        <f ca="1" t="shared" si="5807"/>
        <v>35724.9002199953</v>
      </c>
      <c r="BD779" s="25">
        <f ca="1" t="shared" si="5807"/>
        <v>36501.5383214888</v>
      </c>
      <c r="BE779" s="25">
        <f ca="1" t="shared" ref="BE779:BI779" si="5808">AZ779/Z779</f>
        <v>19035.2058495382</v>
      </c>
      <c r="BF779" s="25">
        <f ca="1" t="shared" si="5808"/>
        <v>21832.2693895695</v>
      </c>
      <c r="BG779" s="25">
        <f ca="1" t="shared" si="5808"/>
        <v>21849.4629687194</v>
      </c>
      <c r="BH779" s="25">
        <f ca="1" t="shared" si="5808"/>
        <v>19396.2938803305</v>
      </c>
      <c r="BI779" s="25">
        <f ca="1" t="shared" si="5808"/>
        <v>16070.3989813613</v>
      </c>
      <c r="BJ779" s="25">
        <f ca="1" t="shared" si="5738"/>
        <v>84100.6920424648</v>
      </c>
      <c r="BK779" s="25">
        <f ca="1" t="shared" si="5739"/>
        <v>37709.6914102132</v>
      </c>
      <c r="BL779" s="25">
        <f ca="1" t="shared" si="5740"/>
        <v>121810.383452678</v>
      </c>
      <c r="BM779" s="25">
        <f ca="1">BK779*'Ejercicio 3 - TIR'!$D$5</f>
        <v>18854.8457051066</v>
      </c>
      <c r="BN779" s="25">
        <f ca="1" t="shared" si="5741"/>
        <v>102955.537747571</v>
      </c>
      <c r="BO779" s="25">
        <f ca="1" t="shared" si="5742"/>
        <v>45327.8586335642</v>
      </c>
      <c r="BP779" s="25">
        <f ca="1" t="shared" si="5743"/>
        <v>-120038.245217797</v>
      </c>
      <c r="BQ779" s="25">
        <f ca="1" t="shared" ref="BQ779:BT779" si="5809">BE779</f>
        <v>19035.2058495382</v>
      </c>
      <c r="BR779" s="25">
        <f ca="1" t="shared" si="5809"/>
        <v>21832.2693895695</v>
      </c>
      <c r="BS779" s="25">
        <f ca="1" t="shared" si="5809"/>
        <v>21849.4629687194</v>
      </c>
      <c r="BT779" s="25">
        <f ca="1" t="shared" si="5809"/>
        <v>19396.2938803305</v>
      </c>
      <c r="BU779" s="25">
        <f ca="1" t="shared" si="5745"/>
        <v>61398.2576149255</v>
      </c>
      <c r="BV779" s="27">
        <f ca="1" t="shared" si="5746"/>
        <v>5.20968774654837</v>
      </c>
    </row>
    <row r="780" ht="15" customHeight="1" spans="1:74">
      <c r="A780" s="23">
        <v>779</v>
      </c>
      <c r="B780" s="24">
        <f ca="1" t="shared" ref="B780:F780" si="5810">RAND()</f>
        <v>0.628764614837969</v>
      </c>
      <c r="C780" s="25">
        <f ca="1">IF(B780&lt;=('Ejercicio 3 - TIR'!$D$13-'Ejercicio 3 - TIR'!$C$13)/('Ejercicio 3 - TIR'!$E$13-'Ejercicio 3 - TIR'!$C$13),'Ejercicio 3 - TIR'!$C$13+SQRT(('Ejercicio 3 - TIR'!$E$13-'Ejercicio 3 - TIR'!$C$13)*('Ejercicio 3 - TIR'!$D$13-'Ejercicio 3 - TIR'!$C$13)*B780),'Ejercicio 3 - TIR'!$E$13-SQRT(('Ejercicio 3 - TIR'!$E$13-'Ejercicio 3 - TIR'!$C$13)*('Ejercicio 3 - TIR'!$E$13-'Ejercicio 3 - TIR'!$D$13)*(1-B780)))</f>
        <v>78893.5445374066</v>
      </c>
      <c r="D780" s="24">
        <f ca="1" t="shared" si="5810"/>
        <v>0.9836453320585</v>
      </c>
      <c r="E780" s="25">
        <f ca="1">IF(D780&lt;=('Ejercicio 3 - TIR'!$D$14-'Ejercicio 3 - TIR'!$C$14)/('Ejercicio 3 - TIR'!$E$14-'Ejercicio 3 - TIR'!$C$14),'Ejercicio 3 - TIR'!$C$14+SQRT(('Ejercicio 3 - TIR'!$E$14-'Ejercicio 3 - TIR'!$C$14)*('Ejercicio 3 - TIR'!$D$14-'Ejercicio 3 - TIR'!$C$14)*D780),'Ejercicio 3 - TIR'!$E$14-SQRT(('Ejercicio 3 - TIR'!$E$14-'Ejercicio 3 - TIR'!$C$14)*('Ejercicio 3 - TIR'!$E$14-'Ejercicio 3 - TIR'!$D$14)*(1-D780)))</f>
        <v>38433.730485764</v>
      </c>
      <c r="F780" s="24">
        <f ca="1" t="shared" si="5810"/>
        <v>0.555865865391781</v>
      </c>
      <c r="G780" s="25">
        <f ca="1">IF(F780&lt;=('Ejercicio 3 - TIR'!$D$18-'Ejercicio 3 - TIR'!$C$18)/('Ejercicio 3 - TIR'!$E$18-'Ejercicio 3 - TIR'!$C$18),'Ejercicio 3 - TIR'!$C$18+SQRT(('Ejercicio 3 - TIR'!$E$18-'Ejercicio 3 - TIR'!$C$18)*('Ejercicio 3 - TIR'!$D$18-'Ejercicio 3 - TIR'!$C$18)*F780),'Ejercicio 3 - TIR'!$E$18-SQRT(('Ejercicio 3 - TIR'!$E$18-'Ejercicio 3 - TIR'!$C$18)*('Ejercicio 3 - TIR'!$E$18-'Ejercicio 3 - TIR'!$D$18)*(1-F780)))</f>
        <v>39131.2583913044</v>
      </c>
      <c r="H780" s="24">
        <f ca="1" t="shared" ref="H780:L780" si="5811">RAND()</f>
        <v>0.778552072835657</v>
      </c>
      <c r="I780" s="25">
        <f ca="1">IF(H780&lt;=('Ejercicio 3 - TIR'!$D$18-'Ejercicio 3 - TIR'!$C$18)/('Ejercicio 3 - TIR'!$E$18-'Ejercicio 3 - TIR'!$C$18),'Ejercicio 3 - TIR'!$C$18+SQRT(('Ejercicio 3 - TIR'!$E$18-'Ejercicio 3 - TIR'!$C$18)*('Ejercicio 3 - TIR'!$D$18-'Ejercicio 3 - TIR'!$C$18)*H780),'Ejercicio 3 - TIR'!$E$18-SQRT(('Ejercicio 3 - TIR'!$E$18-'Ejercicio 3 - TIR'!$C$18)*('Ejercicio 3 - TIR'!$E$18-'Ejercicio 3 - TIR'!$D$18)*(1-H780)))</f>
        <v>40924.6356558799</v>
      </c>
      <c r="J780" s="24">
        <f ca="1" t="shared" si="5811"/>
        <v>0.336605861777898</v>
      </c>
      <c r="K780" s="25">
        <f ca="1">IF(J780&lt;=('Ejercicio 3 - TIR'!$D$18-'Ejercicio 3 - TIR'!$C$18)/('Ejercicio 3 - TIR'!$E$18-'Ejercicio 3 - TIR'!$C$18),'Ejercicio 3 - TIR'!$C$18+SQRT(('Ejercicio 3 - TIR'!$E$18-'Ejercicio 3 - TIR'!$C$18)*('Ejercicio 3 - TIR'!$D$18-'Ejercicio 3 - TIR'!$C$18)*J780),'Ejercicio 3 - TIR'!$E$18-SQRT(('Ejercicio 3 - TIR'!$E$18-'Ejercicio 3 - TIR'!$C$18)*('Ejercicio 3 - TIR'!$E$18-'Ejercicio 3 - TIR'!$D$18)*(1-J780)))</f>
        <v>37105.6934402411</v>
      </c>
      <c r="L780" s="24">
        <f ca="1" t="shared" si="5811"/>
        <v>0.589468445999393</v>
      </c>
      <c r="M780" s="25">
        <f ca="1">IF(L780&lt;=('Ejercicio 3 - TIR'!$D$18-'Ejercicio 3 - TIR'!$C$18)/('Ejercicio 3 - TIR'!$E$18-'Ejercicio 3 - TIR'!$C$18),'Ejercicio 3 - TIR'!$C$18+SQRT(('Ejercicio 3 - TIR'!$E$18-'Ejercicio 3 - TIR'!$C$18)*('Ejercicio 3 - TIR'!$D$18-'Ejercicio 3 - TIR'!$C$18)*L780),'Ejercicio 3 - TIR'!$E$18-SQRT(('Ejercicio 3 - TIR'!$E$18-'Ejercicio 3 - TIR'!$C$18)*('Ejercicio 3 - TIR'!$E$18-'Ejercicio 3 - TIR'!$D$18)*(1-L780)))</f>
        <v>39403.2051397334</v>
      </c>
      <c r="N780" s="24">
        <f ca="1" t="shared" ref="N780:R780" si="5812">RAND()</f>
        <v>0.330799676396291</v>
      </c>
      <c r="O780" s="25">
        <f ca="1">IF(N780&lt;=('Ejercicio 3 - TIR'!$D$18-'Ejercicio 3 - TIR'!$C$18)/('Ejercicio 3 - TIR'!$E$18-'Ejercicio 3 - TIR'!$C$18),'Ejercicio 3 - TIR'!$C$18+SQRT(('Ejercicio 3 - TIR'!$E$18-'Ejercicio 3 - TIR'!$C$18)*('Ejercicio 3 - TIR'!$D$18-'Ejercicio 3 - TIR'!$C$18)*N780),'Ejercicio 3 - TIR'!$E$18-SQRT(('Ejercicio 3 - TIR'!$E$18-'Ejercicio 3 - TIR'!$C$18)*('Ejercicio 3 - TIR'!$E$18-'Ejercicio 3 - TIR'!$D$18)*(1-N780)))</f>
        <v>37044.1430606883</v>
      </c>
      <c r="P780" s="24">
        <f ca="1" t="shared" si="5812"/>
        <v>0.313738750022394</v>
      </c>
      <c r="Q780" s="26">
        <f ca="1">IF(P780&lt;=('Ejercicio 3 - TIR'!$D$22-'Ejercicio 3 - TIR'!$C$22)/('Ejercicio 3 - TIR'!$E$22-'Ejercicio 3 - TIR'!$C$22),'Ejercicio 3 - TIR'!$C$22+SQRT(('Ejercicio 3 - TIR'!$E$22-'Ejercicio 3 - TIR'!$C$22)*('Ejercicio 3 - TIR'!$D$22-'Ejercicio 3 - TIR'!$C$22)*P780),'Ejercicio 3 - TIR'!$E$22-SQRT(('Ejercicio 3 - TIR'!$E$22-'Ejercicio 3 - TIR'!$C$22)*('Ejercicio 3 - TIR'!$E$22-'Ejercicio 3 - TIR'!$D$22)*(1-P780)))</f>
        <v>0.143764043217439</v>
      </c>
      <c r="R780" s="24">
        <f ca="1" t="shared" si="5812"/>
        <v>0.511672475092684</v>
      </c>
      <c r="S780" s="26">
        <f ca="1">IF(R780&lt;=('Ejercicio 3 - TIR'!$D$23-'Ejercicio 3 - TIR'!$C$23)/('Ejercicio 3 - TIR'!$E$23-'Ejercicio 3 - TIR'!$C$23),'Ejercicio 3 - TIR'!$C$23+SQRT(('Ejercicio 3 - TIR'!$E$23-'Ejercicio 3 - TIR'!$C$23)*('Ejercicio 3 - TIR'!$D$23-'Ejercicio 3 - TIR'!$C$23)*R780),'Ejercicio 3 - TIR'!$E$23-SQRT(('Ejercicio 3 - TIR'!$E$23-'Ejercicio 3 - TIR'!$C$23)*('Ejercicio 3 - TIR'!$E$23-'Ejercicio 3 - TIR'!$D$23)*(1-R780)))</f>
        <v>0.15035224216179</v>
      </c>
      <c r="T780" s="24">
        <f ca="1" t="shared" ref="T780:X780" si="5813">RAND()</f>
        <v>0.134675022792425</v>
      </c>
      <c r="U780" s="26">
        <f ca="1">IF(T780&lt;=('Ejercicio 3 - TIR'!$D$24-'Ejercicio 3 - TIR'!$C$24)/('Ejercicio 3 - TIR'!$E$24-'Ejercicio 3 - TIR'!$C$24),'Ejercicio 3 - TIR'!$C$24+SQRT(('Ejercicio 3 - TIR'!$E$24-'Ejercicio 3 - TIR'!$C$24)*('Ejercicio 3 - TIR'!$D$24-'Ejercicio 3 - TIR'!$C$24)*T780),'Ejercicio 3 - TIR'!$E$24-SQRT(('Ejercicio 3 - TIR'!$E$24-'Ejercicio 3 - TIR'!$C$24)*('Ejercicio 3 - TIR'!$E$24-'Ejercicio 3 - TIR'!$D$24)*(1-T780)))</f>
        <v>0.166817180140086</v>
      </c>
      <c r="V780" s="24">
        <f ca="1" t="shared" si="5813"/>
        <v>0.0978194610365963</v>
      </c>
      <c r="W780" s="26">
        <f ca="1">IF(V780&lt;=('Ejercicio 3 - TIR'!$D$25-'Ejercicio 3 - TIR'!$C$25)/('Ejercicio 3 - TIR'!$E$25-'Ejercicio 3 - TIR'!$C$25),'Ejercicio 3 - TIR'!$C$25+SQRT(('Ejercicio 3 - TIR'!$E$25-'Ejercicio 3 - TIR'!$C$25)*('Ejercicio 3 - TIR'!$D$25-'Ejercicio 3 - TIR'!$C$25)*V780),'Ejercicio 3 - TIR'!$E$25-SQRT(('Ejercicio 3 - TIR'!$E$25-'Ejercicio 3 - TIR'!$C$25)*('Ejercicio 3 - TIR'!$E$25-'Ejercicio 3 - TIR'!$D$25)*(1-V780)))</f>
        <v>0.191702446131097</v>
      </c>
      <c r="X780" s="24">
        <f ca="1" t="shared" si="5813"/>
        <v>0.948237018259982</v>
      </c>
      <c r="Y780" s="26">
        <f ca="1">IF(X780&lt;=('Ejercicio 3 - TIR'!$D$26-'Ejercicio 3 - TIR'!$C$26)/('Ejercicio 3 - TIR'!$E$26-'Ejercicio 3 - TIR'!$C$26),'Ejercicio 3 - TIR'!$C$26+SQRT(('Ejercicio 3 - TIR'!$E$26-'Ejercicio 3 - TIR'!$C$26)*('Ejercicio 3 - TIR'!$D$26-'Ejercicio 3 - TIR'!$C$26)*X780),'Ejercicio 3 - TIR'!$E$26-SQRT(('Ejercicio 3 - TIR'!$E$26-'Ejercicio 3 - TIR'!$C$26)*('Ejercicio 3 - TIR'!$E$26-'Ejercicio 3 - TIR'!$D$26)*(1-X780)))</f>
        <v>0.263281145332407</v>
      </c>
      <c r="Z780" s="24">
        <f ca="1" t="shared" si="5716"/>
        <v>1.14376404321744</v>
      </c>
      <c r="AA780" s="24">
        <f ca="1" t="shared" si="5717"/>
        <v>1.31573153161921</v>
      </c>
      <c r="AB780" s="24">
        <f ca="1" t="shared" si="5718"/>
        <v>1.53521815554533</v>
      </c>
      <c r="AC780" s="24">
        <f ca="1" t="shared" si="5719"/>
        <v>1.82952323130824</v>
      </c>
      <c r="AD780" s="24">
        <f ca="1" t="shared" si="5720"/>
        <v>2.31120220305932</v>
      </c>
      <c r="AE780" s="23">
        <f ca="1" t="shared" si="5721"/>
        <v>5525.38849056278</v>
      </c>
      <c r="AF780" s="23">
        <f ca="1" t="shared" si="5722"/>
        <v>6356.14303893384</v>
      </c>
      <c r="AG780" s="23">
        <f ca="1" t="shared" si="5723"/>
        <v>7416.45689725582</v>
      </c>
      <c r="AH780" s="23">
        <f ca="1" t="shared" si="5724"/>
        <v>8838.20982608561</v>
      </c>
      <c r="AI780" s="23">
        <f ca="1" t="shared" si="5725"/>
        <v>11165.1438317856</v>
      </c>
      <c r="AJ780" s="25">
        <f ca="1" t="shared" si="5726"/>
        <v>44756.9263138247</v>
      </c>
      <c r="AK780" s="25">
        <f ca="1" t="shared" si="5727"/>
        <v>53845.8335524692</v>
      </c>
      <c r="AL780" s="25">
        <f ca="1" t="shared" si="5728"/>
        <v>56965.3342435573</v>
      </c>
      <c r="AM780" s="25">
        <f ca="1" t="shared" si="5729"/>
        <v>72089.0791911465</v>
      </c>
      <c r="AN780" s="25">
        <f ca="1" t="shared" si="5730"/>
        <v>85616.5050523074</v>
      </c>
      <c r="AO780" s="25">
        <f ca="1">C780/'Ejercicio 3 - TIR'!$D$7</f>
        <v>15778.7089074813</v>
      </c>
      <c r="AP780" s="25">
        <f ca="1" t="shared" si="5731"/>
        <v>28978.2174063433</v>
      </c>
      <c r="AQ780" s="25">
        <f ca="1" t="shared" si="5732"/>
        <v>38067.1246449878</v>
      </c>
      <c r="AR780" s="25">
        <f ca="1" t="shared" si="5733"/>
        <v>41186.6253360759</v>
      </c>
      <c r="AS780" s="25">
        <f ca="1" t="shared" si="5734"/>
        <v>56310.3702836652</v>
      </c>
      <c r="AT780" s="25">
        <f ca="1" t="shared" si="5735"/>
        <v>69837.7961448261</v>
      </c>
      <c r="AU780" s="25">
        <f ca="1">AP780*'Ejercicio 3 - TIR'!$D$5</f>
        <v>14489.1087031717</v>
      </c>
      <c r="AV780" s="25">
        <f ca="1">AQ780*'Ejercicio 3 - TIR'!$D$5</f>
        <v>19033.5623224939</v>
      </c>
      <c r="AW780" s="25">
        <f ca="1">AR780*'Ejercicio 3 - TIR'!$D$5</f>
        <v>20593.312668038</v>
      </c>
      <c r="AX780" s="25">
        <f ca="1">AS780*'Ejercicio 3 - TIR'!$D$5</f>
        <v>28155.1851418326</v>
      </c>
      <c r="AY780" s="25">
        <f ca="1">AT780*'Ejercicio 3 - TIR'!$D$5</f>
        <v>34918.8980724131</v>
      </c>
      <c r="AZ780" s="25">
        <f ca="1" t="shared" ref="AZ780:BD780" si="5814">AJ780-AU780-AE780</f>
        <v>24742.4291200902</v>
      </c>
      <c r="BA780" s="25">
        <f ca="1" t="shared" si="5814"/>
        <v>28456.1281910414</v>
      </c>
      <c r="BB780" s="25">
        <f ca="1" t="shared" si="5814"/>
        <v>28955.5646782635</v>
      </c>
      <c r="BC780" s="25">
        <f ca="1" t="shared" si="5814"/>
        <v>35095.6842232283</v>
      </c>
      <c r="BD780" s="25">
        <f ca="1" t="shared" si="5814"/>
        <v>39532.4631481088</v>
      </c>
      <c r="BE780" s="25">
        <f ca="1" t="shared" ref="BE780:BI780" si="5815">AZ780/Z780</f>
        <v>21632.4593055829</v>
      </c>
      <c r="BF780" s="25">
        <f ca="1" t="shared" si="5815"/>
        <v>21627.6098179555</v>
      </c>
      <c r="BG780" s="25">
        <f ca="1" t="shared" si="5815"/>
        <v>18860.8795262574</v>
      </c>
      <c r="BH780" s="25">
        <f ca="1" t="shared" si="5815"/>
        <v>19182.9672466812</v>
      </c>
      <c r="BI780" s="25">
        <f ca="1" t="shared" si="5815"/>
        <v>17104.7185295082</v>
      </c>
      <c r="BJ780" s="25">
        <f ca="1" t="shared" si="5738"/>
        <v>88828.1225704859</v>
      </c>
      <c r="BK780" s="25">
        <f ca="1" t="shared" si="5739"/>
        <v>36467.7867884025</v>
      </c>
      <c r="BL780" s="25">
        <f ca="1" t="shared" si="5740"/>
        <v>125295.909358888</v>
      </c>
      <c r="BM780" s="25">
        <f ca="1">BK780*'Ejercicio 3 - TIR'!$D$5</f>
        <v>18233.8933942013</v>
      </c>
      <c r="BN780" s="25">
        <f ca="1" t="shared" si="5741"/>
        <v>107062.015964687</v>
      </c>
      <c r="BO780" s="25">
        <f ca="1" t="shared" si="5742"/>
        <v>46323.0849395047</v>
      </c>
      <c r="BP780" s="25">
        <f ca="1" t="shared" si="5743"/>
        <v>-117327.275023171</v>
      </c>
      <c r="BQ780" s="25">
        <f ca="1" t="shared" ref="BQ780:BT780" si="5816">BE780</f>
        <v>21632.4593055829</v>
      </c>
      <c r="BR780" s="25">
        <f ca="1" t="shared" si="5816"/>
        <v>21627.6098179555</v>
      </c>
      <c r="BS780" s="25">
        <f ca="1" t="shared" si="5816"/>
        <v>18860.8795262574</v>
      </c>
      <c r="BT780" s="25">
        <f ca="1" t="shared" si="5816"/>
        <v>19182.9672466812</v>
      </c>
      <c r="BU780" s="25">
        <f ca="1" t="shared" si="5745"/>
        <v>63427.8034690129</v>
      </c>
      <c r="BV780" s="27">
        <f ca="1" t="shared" si="5746"/>
        <v>6.19944053310764</v>
      </c>
    </row>
    <row r="781" ht="15" customHeight="1" spans="1:74">
      <c r="A781" s="23">
        <v>780</v>
      </c>
      <c r="B781" s="24">
        <f ca="1" t="shared" ref="B781:F781" si="5817">RAND()</f>
        <v>0.560962230855088</v>
      </c>
      <c r="C781" s="25">
        <f ca="1">IF(B781&lt;=('Ejercicio 3 - TIR'!$D$13-'Ejercicio 3 - TIR'!$C$13)/('Ejercicio 3 - TIR'!$E$13-'Ejercicio 3 - TIR'!$C$13),'Ejercicio 3 - TIR'!$C$13+SQRT(('Ejercicio 3 - TIR'!$E$13-'Ejercicio 3 - TIR'!$C$13)*('Ejercicio 3 - TIR'!$D$13-'Ejercicio 3 - TIR'!$C$13)*B781),'Ejercicio 3 - TIR'!$E$13-SQRT(('Ejercicio 3 - TIR'!$E$13-'Ejercicio 3 - TIR'!$C$13)*('Ejercicio 3 - TIR'!$E$13-'Ejercicio 3 - TIR'!$D$13)*(1-B781)))</f>
        <v>77046.8885992793</v>
      </c>
      <c r="D781" s="24">
        <f ca="1" t="shared" si="5817"/>
        <v>0.0344752265969441</v>
      </c>
      <c r="E781" s="25">
        <f ca="1">IF(D781&lt;=('Ejercicio 3 - TIR'!$D$14-'Ejercicio 3 - TIR'!$C$14)/('Ejercicio 3 - TIR'!$E$14-'Ejercicio 3 - TIR'!$C$14),'Ejercicio 3 - TIR'!$C$14+SQRT(('Ejercicio 3 - TIR'!$E$14-'Ejercicio 3 - TIR'!$C$14)*('Ejercicio 3 - TIR'!$D$14-'Ejercicio 3 - TIR'!$C$14)*D781),'Ejercicio 3 - TIR'!$E$14-SQRT(('Ejercicio 3 - TIR'!$E$14-'Ejercicio 3 - TIR'!$C$14)*('Ejercicio 3 - TIR'!$E$14-'Ejercicio 3 - TIR'!$D$14)*(1-D781)))</f>
        <v>26607.9931575634</v>
      </c>
      <c r="F781" s="24">
        <f ca="1" t="shared" si="5817"/>
        <v>0.161294236911102</v>
      </c>
      <c r="G781" s="25">
        <f ca="1">IF(F781&lt;=('Ejercicio 3 - TIR'!$D$18-'Ejercicio 3 - TIR'!$C$18)/('Ejercicio 3 - TIR'!$E$18-'Ejercicio 3 - TIR'!$C$18),'Ejercicio 3 - TIR'!$C$18+SQRT(('Ejercicio 3 - TIR'!$E$18-'Ejercicio 3 - TIR'!$C$18)*('Ejercicio 3 - TIR'!$D$18-'Ejercicio 3 - TIR'!$C$18)*F781),'Ejercicio 3 - TIR'!$E$18-SQRT(('Ejercicio 3 - TIR'!$E$18-'Ejercicio 3 - TIR'!$C$18)*('Ejercicio 3 - TIR'!$E$18-'Ejercicio 3 - TIR'!$D$18)*(1-F781)))</f>
        <v>34918.7534535353</v>
      </c>
      <c r="H781" s="24">
        <f ca="1" t="shared" ref="H781:L781" si="5818">RAND()</f>
        <v>0.0456892355565841</v>
      </c>
      <c r="I781" s="25">
        <f ca="1">IF(H781&lt;=('Ejercicio 3 - TIR'!$D$18-'Ejercicio 3 - TIR'!$C$18)/('Ejercicio 3 - TIR'!$E$18-'Ejercicio 3 - TIR'!$C$18),'Ejercicio 3 - TIR'!$C$18+SQRT(('Ejercicio 3 - TIR'!$E$18-'Ejercicio 3 - TIR'!$C$18)*('Ejercicio 3 - TIR'!$D$18-'Ejercicio 3 - TIR'!$C$18)*H781),'Ejercicio 3 - TIR'!$E$18-SQRT(('Ejercicio 3 - TIR'!$E$18-'Ejercicio 3 - TIR'!$C$18)*('Ejercicio 3 - TIR'!$E$18-'Ejercicio 3 - TIR'!$D$18)*(1-H781)))</f>
        <v>32617.8971204934</v>
      </c>
      <c r="J781" s="24">
        <f ca="1" t="shared" si="5818"/>
        <v>0.419136575476669</v>
      </c>
      <c r="K781" s="25">
        <f ca="1">IF(J781&lt;=('Ejercicio 3 - TIR'!$D$18-'Ejercicio 3 - TIR'!$C$18)/('Ejercicio 3 - TIR'!$E$18-'Ejercicio 3 - TIR'!$C$18),'Ejercicio 3 - TIR'!$C$18+SQRT(('Ejercicio 3 - TIR'!$E$18-'Ejercicio 3 - TIR'!$C$18)*('Ejercicio 3 - TIR'!$D$18-'Ejercicio 3 - TIR'!$C$18)*J781),'Ejercicio 3 - TIR'!$E$18-SQRT(('Ejercicio 3 - TIR'!$E$18-'Ejercicio 3 - TIR'!$C$18)*('Ejercicio 3 - TIR'!$E$18-'Ejercicio 3 - TIR'!$D$18)*(1-J781)))</f>
        <v>37929.0911409505</v>
      </c>
      <c r="L781" s="24">
        <f ca="1" t="shared" si="5818"/>
        <v>0.269477551049489</v>
      </c>
      <c r="M781" s="25">
        <f ca="1">IF(L781&lt;=('Ejercicio 3 - TIR'!$D$18-'Ejercicio 3 - TIR'!$C$18)/('Ejercicio 3 - TIR'!$E$18-'Ejercicio 3 - TIR'!$C$18),'Ejercicio 3 - TIR'!$C$18+SQRT(('Ejercicio 3 - TIR'!$E$18-'Ejercicio 3 - TIR'!$C$18)*('Ejercicio 3 - TIR'!$D$18-'Ejercicio 3 - TIR'!$C$18)*L781),'Ejercicio 3 - TIR'!$E$18-SQRT(('Ejercicio 3 - TIR'!$E$18-'Ejercicio 3 - TIR'!$C$18)*('Ejercicio 3 - TIR'!$E$18-'Ejercicio 3 - TIR'!$D$18)*(1-L781)))</f>
        <v>36357.8009293641</v>
      </c>
      <c r="N781" s="24">
        <f ca="1" t="shared" ref="N781:R781" si="5819">RAND()</f>
        <v>0.471427360040501</v>
      </c>
      <c r="O781" s="25">
        <f ca="1">IF(N781&lt;=('Ejercicio 3 - TIR'!$D$18-'Ejercicio 3 - TIR'!$C$18)/('Ejercicio 3 - TIR'!$E$18-'Ejercicio 3 - TIR'!$C$18),'Ejercicio 3 - TIR'!$C$18+SQRT(('Ejercicio 3 - TIR'!$E$18-'Ejercicio 3 - TIR'!$C$18)*('Ejercicio 3 - TIR'!$D$18-'Ejercicio 3 - TIR'!$C$18)*N781),'Ejercicio 3 - TIR'!$E$18-SQRT(('Ejercicio 3 - TIR'!$E$18-'Ejercicio 3 - TIR'!$C$18)*('Ejercicio 3 - TIR'!$E$18-'Ejercicio 3 - TIR'!$D$18)*(1-N781)))</f>
        <v>38409.1678545546</v>
      </c>
      <c r="P781" s="24">
        <f ca="1" t="shared" si="5819"/>
        <v>0.406101871119319</v>
      </c>
      <c r="Q781" s="26">
        <f ca="1">IF(P781&lt;=('Ejercicio 3 - TIR'!$D$22-'Ejercicio 3 - TIR'!$C$22)/('Ejercicio 3 - TIR'!$E$22-'Ejercicio 3 - TIR'!$C$22),'Ejercicio 3 - TIR'!$C$22+SQRT(('Ejercicio 3 - TIR'!$E$22-'Ejercicio 3 - TIR'!$C$22)*('Ejercicio 3 - TIR'!$D$22-'Ejercicio 3 - TIR'!$C$22)*P781),'Ejercicio 3 - TIR'!$E$22-SQRT(('Ejercicio 3 - TIR'!$E$22-'Ejercicio 3 - TIR'!$C$22)*('Ejercicio 3 - TIR'!$E$22-'Ejercicio 3 - TIR'!$D$22)*(1-P781)))</f>
        <v>0.147036704089344</v>
      </c>
      <c r="R781" s="24">
        <f ca="1" t="shared" si="5819"/>
        <v>0.207183166034039</v>
      </c>
      <c r="S781" s="26">
        <f ca="1">IF(R781&lt;=('Ejercicio 3 - TIR'!$D$23-'Ejercicio 3 - TIR'!$C$23)/('Ejercicio 3 - TIR'!$E$23-'Ejercicio 3 - TIR'!$C$23),'Ejercicio 3 - TIR'!$C$23+SQRT(('Ejercicio 3 - TIR'!$E$23-'Ejercicio 3 - TIR'!$C$23)*('Ejercicio 3 - TIR'!$D$23-'Ejercicio 3 - TIR'!$C$23)*R781),'Ejercicio 3 - TIR'!$E$23-SQRT(('Ejercicio 3 - TIR'!$E$23-'Ejercicio 3 - TIR'!$C$23)*('Ejercicio 3 - TIR'!$E$23-'Ejercicio 3 - TIR'!$D$23)*(1-R781)))</f>
        <v>0.139311387802571</v>
      </c>
      <c r="T781" s="24">
        <f ca="1" t="shared" ref="T781:X781" si="5820">RAND()</f>
        <v>0.318169317042039</v>
      </c>
      <c r="U781" s="26">
        <f ca="1">IF(T781&lt;=('Ejercicio 3 - TIR'!$D$24-'Ejercicio 3 - TIR'!$C$24)/('Ejercicio 3 - TIR'!$E$24-'Ejercicio 3 - TIR'!$C$24),'Ejercicio 3 - TIR'!$C$24+SQRT(('Ejercicio 3 - TIR'!$E$24-'Ejercicio 3 - TIR'!$C$24)*('Ejercicio 3 - TIR'!$D$24-'Ejercicio 3 - TIR'!$C$24)*T781),'Ejercicio 3 - TIR'!$E$24-SQRT(('Ejercicio 3 - TIR'!$E$24-'Ejercicio 3 - TIR'!$C$24)*('Ejercicio 3 - TIR'!$E$24-'Ejercicio 3 - TIR'!$D$24)*(1-T781)))</f>
        <v>0.175848705301974</v>
      </c>
      <c r="V781" s="24">
        <f ca="1" t="shared" si="5820"/>
        <v>0.997051472948915</v>
      </c>
      <c r="W781" s="26">
        <f ca="1">IF(V781&lt;=('Ejercicio 3 - TIR'!$D$25-'Ejercicio 3 - TIR'!$C$25)/('Ejercicio 3 - TIR'!$E$25-'Ejercicio 3 - TIR'!$C$25),'Ejercicio 3 - TIR'!$C$25+SQRT(('Ejercicio 3 - TIR'!$E$25-'Ejercicio 3 - TIR'!$C$25)*('Ejercicio 3 - TIR'!$D$25-'Ejercicio 3 - TIR'!$C$25)*V781),'Ejercicio 3 - TIR'!$E$25-SQRT(('Ejercicio 3 - TIR'!$E$25-'Ejercicio 3 - TIR'!$C$25)*('Ejercicio 3 - TIR'!$E$25-'Ejercicio 3 - TIR'!$D$25)*(1-V781)))</f>
        <v>0.246787548493938</v>
      </c>
      <c r="X781" s="24">
        <f ca="1" t="shared" si="5820"/>
        <v>0.164725189078411</v>
      </c>
      <c r="Y781" s="26">
        <f ca="1">IF(X781&lt;=('Ejercicio 3 - TIR'!$D$26-'Ejercicio 3 - TIR'!$C$26)/('Ejercicio 3 - TIR'!$E$26-'Ejercicio 3 - TIR'!$C$26),'Ejercicio 3 - TIR'!$C$26+SQRT(('Ejercicio 3 - TIR'!$E$26-'Ejercicio 3 - TIR'!$C$26)*('Ejercicio 3 - TIR'!$D$26-'Ejercicio 3 - TIR'!$C$26)*X781),'Ejercicio 3 - TIR'!$E$26-SQRT(('Ejercicio 3 - TIR'!$E$26-'Ejercicio 3 - TIR'!$C$26)*('Ejercicio 3 - TIR'!$E$26-'Ejercicio 3 - TIR'!$D$26)*(1-X781)))</f>
        <v>0.211089286628801</v>
      </c>
      <c r="Z781" s="24">
        <f ca="1" t="shared" si="5716"/>
        <v>1.14703670408934</v>
      </c>
      <c r="AA781" s="24">
        <f ca="1" t="shared" si="5717"/>
        <v>1.30683197919652</v>
      </c>
      <c r="AB781" s="24">
        <f ca="1" t="shared" si="5718"/>
        <v>1.53663669078544</v>
      </c>
      <c r="AC781" s="24">
        <f ca="1" t="shared" si="5719"/>
        <v>1.91585949263022</v>
      </c>
      <c r="AD781" s="24">
        <f ca="1" t="shared" si="5720"/>
        <v>2.32027690621055</v>
      </c>
      <c r="AE781" s="23">
        <f ca="1" t="shared" si="5721"/>
        <v>3912.35161631995</v>
      </c>
      <c r="AF781" s="23">
        <f ca="1" t="shared" si="5722"/>
        <v>4457.38674956112</v>
      </c>
      <c r="AG781" s="23">
        <f ca="1" t="shared" si="5723"/>
        <v>5241.21243850161</v>
      </c>
      <c r="AH781" s="23">
        <f ca="1" t="shared" si="5724"/>
        <v>6534.67840733536</v>
      </c>
      <c r="AI781" s="23">
        <f ca="1" t="shared" si="5725"/>
        <v>7914.07901068841</v>
      </c>
      <c r="AJ781" s="25">
        <f ca="1" t="shared" si="5726"/>
        <v>40053.0918722515</v>
      </c>
      <c r="AK781" s="25">
        <f ca="1" t="shared" si="5727"/>
        <v>42626.1110512028</v>
      </c>
      <c r="AL781" s="25">
        <f ca="1" t="shared" si="5728"/>
        <v>58283.2330953296</v>
      </c>
      <c r="AM781" s="25">
        <f ca="1" t="shared" si="5729"/>
        <v>69656.438041682</v>
      </c>
      <c r="AN781" s="25">
        <f ca="1" t="shared" si="5730"/>
        <v>89119.9051596876</v>
      </c>
      <c r="AO781" s="25">
        <f ca="1">C781/'Ejercicio 3 - TIR'!$D$7</f>
        <v>15409.3777198559</v>
      </c>
      <c r="AP781" s="25">
        <f ca="1" t="shared" si="5731"/>
        <v>24643.7141523957</v>
      </c>
      <c r="AQ781" s="25">
        <f ca="1" t="shared" si="5732"/>
        <v>27216.7333313469</v>
      </c>
      <c r="AR781" s="25">
        <f ca="1" t="shared" si="5733"/>
        <v>42873.8553754737</v>
      </c>
      <c r="AS781" s="25">
        <f ca="1" t="shared" si="5734"/>
        <v>54247.0603218262</v>
      </c>
      <c r="AT781" s="25">
        <f ca="1" t="shared" si="5735"/>
        <v>73710.5274398317</v>
      </c>
      <c r="AU781" s="25">
        <f ca="1">AP781*'Ejercicio 3 - TIR'!$D$5</f>
        <v>12321.8570761978</v>
      </c>
      <c r="AV781" s="25">
        <f ca="1">AQ781*'Ejercicio 3 - TIR'!$D$5</f>
        <v>13608.3666656735</v>
      </c>
      <c r="AW781" s="25">
        <f ca="1">AR781*'Ejercicio 3 - TIR'!$D$5</f>
        <v>21436.9276877369</v>
      </c>
      <c r="AX781" s="25">
        <f ca="1">AS781*'Ejercicio 3 - TIR'!$D$5</f>
        <v>27123.5301609131</v>
      </c>
      <c r="AY781" s="25">
        <f ca="1">AT781*'Ejercicio 3 - TIR'!$D$5</f>
        <v>36855.2637199159</v>
      </c>
      <c r="AZ781" s="25">
        <f ca="1" t="shared" ref="AZ781:BD781" si="5821">AJ781-AU781-AE781</f>
        <v>23818.8831797337</v>
      </c>
      <c r="BA781" s="25">
        <f ca="1" t="shared" si="5821"/>
        <v>24560.3576359682</v>
      </c>
      <c r="BB781" s="25">
        <f ca="1" t="shared" si="5821"/>
        <v>31605.0929690911</v>
      </c>
      <c r="BC781" s="25">
        <f ca="1" t="shared" si="5821"/>
        <v>35998.2294734336</v>
      </c>
      <c r="BD781" s="25">
        <f ca="1" t="shared" si="5821"/>
        <v>44350.5624290833</v>
      </c>
      <c r="BE781" s="25">
        <f ca="1" t="shared" ref="BE781:BI781" si="5822">AZ781/Z781</f>
        <v>20765.5806434233</v>
      </c>
      <c r="BF781" s="25">
        <f ca="1" t="shared" si="5822"/>
        <v>18793.8143747207</v>
      </c>
      <c r="BG781" s="25">
        <f ca="1" t="shared" si="5822"/>
        <v>20567.7068357234</v>
      </c>
      <c r="BH781" s="25">
        <f ca="1" t="shared" si="5822"/>
        <v>18789.5978864363</v>
      </c>
      <c r="BI781" s="25">
        <f ca="1" t="shared" si="5822"/>
        <v>19114.3403230765</v>
      </c>
      <c r="BJ781" s="25">
        <f ca="1" t="shared" si="5738"/>
        <v>61737.9120441026</v>
      </c>
      <c r="BK781" s="25">
        <f ca="1" t="shared" si="5739"/>
        <v>35754.0232624569</v>
      </c>
      <c r="BL781" s="25">
        <f ca="1" t="shared" si="5740"/>
        <v>97491.9353065595</v>
      </c>
      <c r="BM781" s="25">
        <f ca="1">BK781*'Ejercicio 3 - TIR'!$D$5</f>
        <v>17877.0116312284</v>
      </c>
      <c r="BN781" s="25">
        <f ca="1" t="shared" si="5741"/>
        <v>79614.9236753311</v>
      </c>
      <c r="BO781" s="25">
        <f ca="1" t="shared" si="5742"/>
        <v>34312.6820174914</v>
      </c>
      <c r="BP781" s="25">
        <f ca="1" t="shared" si="5743"/>
        <v>-103654.881756843</v>
      </c>
      <c r="BQ781" s="25">
        <f ca="1" t="shared" ref="BQ781:BT781" si="5823">BE781</f>
        <v>20765.5806434233</v>
      </c>
      <c r="BR781" s="25">
        <f ca="1" t="shared" si="5823"/>
        <v>18793.8143747207</v>
      </c>
      <c r="BS781" s="25">
        <f ca="1" t="shared" si="5823"/>
        <v>20567.7068357234</v>
      </c>
      <c r="BT781" s="25">
        <f ca="1" t="shared" si="5823"/>
        <v>18789.5978864363</v>
      </c>
      <c r="BU781" s="25">
        <f ca="1" t="shared" si="5745"/>
        <v>53427.0223405678</v>
      </c>
      <c r="BV781" s="27">
        <f ca="1" t="shared" si="5746"/>
        <v>7.42689216893786</v>
      </c>
    </row>
    <row r="782" ht="15" customHeight="1" spans="1:74">
      <c r="A782" s="23">
        <v>781</v>
      </c>
      <c r="B782" s="24">
        <f ca="1" t="shared" ref="B782:F782" si="5824">RAND()</f>
        <v>0.491296767787883</v>
      </c>
      <c r="C782" s="25">
        <f ca="1">IF(B782&lt;=('Ejercicio 3 - TIR'!$D$13-'Ejercicio 3 - TIR'!$C$13)/('Ejercicio 3 - TIR'!$E$13-'Ejercicio 3 - TIR'!$C$13),'Ejercicio 3 - TIR'!$C$13+SQRT(('Ejercicio 3 - TIR'!$E$13-'Ejercicio 3 - TIR'!$C$13)*('Ejercicio 3 - TIR'!$D$13-'Ejercicio 3 - TIR'!$C$13)*B782),'Ejercicio 3 - TIR'!$E$13-SQRT(('Ejercicio 3 - TIR'!$E$13-'Ejercicio 3 - TIR'!$C$13)*('Ejercicio 3 - TIR'!$E$13-'Ejercicio 3 - TIR'!$D$13)*(1-B782)))</f>
        <v>75292.8375029721</v>
      </c>
      <c r="D782" s="24">
        <f ca="1" t="shared" si="5824"/>
        <v>0.398776067492938</v>
      </c>
      <c r="E782" s="25">
        <f ca="1">IF(D782&lt;=('Ejercicio 3 - TIR'!$D$14-'Ejercicio 3 - TIR'!$C$14)/('Ejercicio 3 - TIR'!$E$14-'Ejercicio 3 - TIR'!$C$14),'Ejercicio 3 - TIR'!$C$14+SQRT(('Ejercicio 3 - TIR'!$E$14-'Ejercicio 3 - TIR'!$C$14)*('Ejercicio 3 - TIR'!$D$14-'Ejercicio 3 - TIR'!$C$14)*D782),'Ejercicio 3 - TIR'!$E$14-SQRT(('Ejercicio 3 - TIR'!$E$14-'Ejercicio 3 - TIR'!$C$14)*('Ejercicio 3 - TIR'!$E$14-'Ejercicio 3 - TIR'!$D$14)*(1-D782)))</f>
        <v>30503.495912913</v>
      </c>
      <c r="F782" s="24">
        <f ca="1" t="shared" si="5824"/>
        <v>0.404223183110075</v>
      </c>
      <c r="G782" s="25">
        <f ca="1">IF(F782&lt;=('Ejercicio 3 - TIR'!$D$18-'Ejercicio 3 - TIR'!$C$18)/('Ejercicio 3 - TIR'!$E$18-'Ejercicio 3 - TIR'!$C$18),'Ejercicio 3 - TIR'!$C$18+SQRT(('Ejercicio 3 - TIR'!$E$18-'Ejercicio 3 - TIR'!$C$18)*('Ejercicio 3 - TIR'!$D$18-'Ejercicio 3 - TIR'!$C$18)*F782),'Ejercicio 3 - TIR'!$E$18-SQRT(('Ejercicio 3 - TIR'!$E$18-'Ejercicio 3 - TIR'!$C$18)*('Ejercicio 3 - TIR'!$E$18-'Ejercicio 3 - TIR'!$D$18)*(1-F782)))</f>
        <v>37786.7501222597</v>
      </c>
      <c r="H782" s="24">
        <f ca="1" t="shared" ref="H782:L782" si="5825">RAND()</f>
        <v>0.893917963666111</v>
      </c>
      <c r="I782" s="25">
        <f ca="1">IF(H782&lt;=('Ejercicio 3 - TIR'!$D$18-'Ejercicio 3 - TIR'!$C$18)/('Ejercicio 3 - TIR'!$E$18-'Ejercicio 3 - TIR'!$C$18),'Ejercicio 3 - TIR'!$C$18+SQRT(('Ejercicio 3 - TIR'!$E$18-'Ejercicio 3 - TIR'!$C$18)*('Ejercicio 3 - TIR'!$D$18-'Ejercicio 3 - TIR'!$C$18)*H782),'Ejercicio 3 - TIR'!$E$18-SQRT(('Ejercicio 3 - TIR'!$E$18-'Ejercicio 3 - TIR'!$C$18)*('Ejercicio 3 - TIR'!$E$18-'Ejercicio 3 - TIR'!$D$18)*(1-H782)))</f>
        <v>42179.3347016986</v>
      </c>
      <c r="J782" s="24">
        <f ca="1" t="shared" si="5825"/>
        <v>0.520339221118414</v>
      </c>
      <c r="K782" s="25">
        <f ca="1">IF(J782&lt;=('Ejercicio 3 - TIR'!$D$18-'Ejercicio 3 - TIR'!$C$18)/('Ejercicio 3 - TIR'!$E$18-'Ejercicio 3 - TIR'!$C$18),'Ejercicio 3 - TIR'!$C$18+SQRT(('Ejercicio 3 - TIR'!$E$18-'Ejercicio 3 - TIR'!$C$18)*('Ejercicio 3 - TIR'!$D$18-'Ejercicio 3 - TIR'!$C$18)*J782),'Ejercicio 3 - TIR'!$E$18-SQRT(('Ejercicio 3 - TIR'!$E$18-'Ejercicio 3 - TIR'!$C$18)*('Ejercicio 3 - TIR'!$E$18-'Ejercicio 3 - TIR'!$D$18)*(1-J782)))</f>
        <v>38834.6410887914</v>
      </c>
      <c r="L782" s="24">
        <f ca="1" t="shared" si="5825"/>
        <v>0.13782376004687</v>
      </c>
      <c r="M782" s="25">
        <f ca="1">IF(L782&lt;=('Ejercicio 3 - TIR'!$D$18-'Ejercicio 3 - TIR'!$C$18)/('Ejercicio 3 - TIR'!$E$18-'Ejercicio 3 - TIR'!$C$18),'Ejercicio 3 - TIR'!$C$18+SQRT(('Ejercicio 3 - TIR'!$E$18-'Ejercicio 3 - TIR'!$C$18)*('Ejercicio 3 - TIR'!$D$18-'Ejercicio 3 - TIR'!$C$18)*L782),'Ejercicio 3 - TIR'!$E$18-SQRT(('Ejercicio 3 - TIR'!$E$18-'Ejercicio 3 - TIR'!$C$18)*('Ejercicio 3 - TIR'!$E$18-'Ejercicio 3 - TIR'!$D$18)*(1-L782)))</f>
        <v>34546.819108677</v>
      </c>
      <c r="N782" s="24">
        <f ca="1" t="shared" ref="N782:R782" si="5826">RAND()</f>
        <v>0.25746836880599</v>
      </c>
      <c r="O782" s="25">
        <f ca="1">IF(N782&lt;=('Ejercicio 3 - TIR'!$D$18-'Ejercicio 3 - TIR'!$C$18)/('Ejercicio 3 - TIR'!$E$18-'Ejercicio 3 - TIR'!$C$18),'Ejercicio 3 - TIR'!$C$18+SQRT(('Ejercicio 3 - TIR'!$E$18-'Ejercicio 3 - TIR'!$C$18)*('Ejercicio 3 - TIR'!$D$18-'Ejercicio 3 - TIR'!$C$18)*N782),'Ejercicio 3 - TIR'!$E$18-SQRT(('Ejercicio 3 - TIR'!$E$18-'Ejercicio 3 - TIR'!$C$18)*('Ejercicio 3 - TIR'!$E$18-'Ejercicio 3 - TIR'!$D$18)*(1-N782)))</f>
        <v>36214.519717637</v>
      </c>
      <c r="P782" s="24">
        <f ca="1" t="shared" si="5826"/>
        <v>0.804293466529817</v>
      </c>
      <c r="Q782" s="26">
        <f ca="1">IF(P782&lt;=('Ejercicio 3 - TIR'!$D$22-'Ejercicio 3 - TIR'!$C$22)/('Ejercicio 3 - TIR'!$E$22-'Ejercicio 3 - TIR'!$C$22),'Ejercicio 3 - TIR'!$C$22+SQRT(('Ejercicio 3 - TIR'!$E$22-'Ejercicio 3 - TIR'!$C$22)*('Ejercicio 3 - TIR'!$D$22-'Ejercicio 3 - TIR'!$C$22)*P782),'Ejercicio 3 - TIR'!$E$22-SQRT(('Ejercicio 3 - TIR'!$E$22-'Ejercicio 3 - TIR'!$C$22)*('Ejercicio 3 - TIR'!$E$22-'Ejercicio 3 - TIR'!$D$22)*(1-P782)))</f>
        <v>0.161231095923141</v>
      </c>
      <c r="R782" s="24">
        <f ca="1" t="shared" si="5826"/>
        <v>0.742336029237303</v>
      </c>
      <c r="S782" s="26">
        <f ca="1">IF(R782&lt;=('Ejercicio 3 - TIR'!$D$23-'Ejercicio 3 - TIR'!$C$23)/('Ejercicio 3 - TIR'!$E$23-'Ejercicio 3 - TIR'!$C$23),'Ejercicio 3 - TIR'!$C$23+SQRT(('Ejercicio 3 - TIR'!$E$23-'Ejercicio 3 - TIR'!$C$23)*('Ejercicio 3 - TIR'!$D$23-'Ejercicio 3 - TIR'!$C$23)*R782),'Ejercicio 3 - TIR'!$E$23-SQRT(('Ejercicio 3 - TIR'!$E$23-'Ejercicio 3 - TIR'!$C$23)*('Ejercicio 3 - TIR'!$E$23-'Ejercicio 3 - TIR'!$D$23)*(1-R782)))</f>
        <v>0.158464096318639</v>
      </c>
      <c r="T782" s="24">
        <f ca="1" t="shared" ref="T782:X782" si="5827">RAND()</f>
        <v>0.892833466717272</v>
      </c>
      <c r="U782" s="26">
        <f ca="1">IF(T782&lt;=('Ejercicio 3 - TIR'!$D$24-'Ejercicio 3 - TIR'!$C$24)/('Ejercicio 3 - TIR'!$E$24-'Ejercicio 3 - TIR'!$C$24),'Ejercicio 3 - TIR'!$C$24+SQRT(('Ejercicio 3 - TIR'!$E$24-'Ejercicio 3 - TIR'!$C$24)*('Ejercicio 3 - TIR'!$D$24-'Ejercicio 3 - TIR'!$C$24)*T782),'Ejercicio 3 - TIR'!$E$24-SQRT(('Ejercicio 3 - TIR'!$E$24-'Ejercicio 3 - TIR'!$C$24)*('Ejercicio 3 - TIR'!$E$24-'Ejercicio 3 - TIR'!$D$24)*(1-T782)))</f>
        <v>0.20267757831042</v>
      </c>
      <c r="V782" s="24">
        <f ca="1" t="shared" si="5827"/>
        <v>0.957348411316469</v>
      </c>
      <c r="W782" s="26">
        <f ca="1">IF(V782&lt;=('Ejercicio 3 - TIR'!$D$25-'Ejercicio 3 - TIR'!$C$25)/('Ejercicio 3 - TIR'!$E$25-'Ejercicio 3 - TIR'!$C$25),'Ejercicio 3 - TIR'!$C$25+SQRT(('Ejercicio 3 - TIR'!$E$25-'Ejercicio 3 - TIR'!$C$25)*('Ejercicio 3 - TIR'!$D$25-'Ejercicio 3 - TIR'!$C$25)*V782),'Ejercicio 3 - TIR'!$E$25-SQRT(('Ejercicio 3 - TIR'!$E$25-'Ejercicio 3 - TIR'!$C$25)*('Ejercicio 3 - TIR'!$E$25-'Ejercicio 3 - TIR'!$D$25)*(1-V782)))</f>
        <v>0.237781957587553</v>
      </c>
      <c r="X782" s="24">
        <f ca="1" t="shared" si="5827"/>
        <v>0.393791170579643</v>
      </c>
      <c r="Y782" s="26">
        <f ca="1">IF(X782&lt;=('Ejercicio 3 - TIR'!$D$26-'Ejercicio 3 - TIR'!$C$26)/('Ejercicio 3 - TIR'!$E$26-'Ejercicio 3 - TIR'!$C$26),'Ejercicio 3 - TIR'!$C$26+SQRT(('Ejercicio 3 - TIR'!$E$26-'Ejercicio 3 - TIR'!$C$26)*('Ejercicio 3 - TIR'!$D$26-'Ejercicio 3 - TIR'!$C$26)*X782),'Ejercicio 3 - TIR'!$E$26-SQRT(('Ejercicio 3 - TIR'!$E$26-'Ejercicio 3 - TIR'!$C$26)*('Ejercicio 3 - TIR'!$E$26-'Ejercicio 3 - TIR'!$D$26)*(1-X782)))</f>
        <v>0.222785249464234</v>
      </c>
      <c r="Z782" s="24">
        <f ca="1" t="shared" si="5716"/>
        <v>1.16123109592314</v>
      </c>
      <c r="AA782" s="24">
        <f ca="1" t="shared" si="5717"/>
        <v>1.3452445321557</v>
      </c>
      <c r="AB782" s="24">
        <f ca="1" t="shared" si="5718"/>
        <v>1.61789543616836</v>
      </c>
      <c r="AC782" s="24">
        <f ca="1" t="shared" si="5719"/>
        <v>2.00260178015244</v>
      </c>
      <c r="AD782" s="24">
        <f ca="1" t="shared" si="5720"/>
        <v>2.44875191732122</v>
      </c>
      <c r="AE782" s="23">
        <f ca="1" t="shared" si="5721"/>
        <v>4918.11207552603</v>
      </c>
      <c r="AF782" s="23">
        <f ca="1" t="shared" si="5722"/>
        <v>5697.45626116804</v>
      </c>
      <c r="AG782" s="23">
        <f ca="1" t="shared" si="5723"/>
        <v>6852.20289871112</v>
      </c>
      <c r="AH782" s="23">
        <f ca="1" t="shared" si="5724"/>
        <v>8481.53311775376</v>
      </c>
      <c r="AI782" s="23">
        <f ca="1" t="shared" si="5725"/>
        <v>10371.0935892317</v>
      </c>
      <c r="AJ782" s="25">
        <f ca="1" t="shared" si="5726"/>
        <v>43879.1492558455</v>
      </c>
      <c r="AK782" s="25">
        <f ca="1" t="shared" si="5727"/>
        <v>56741.5193774254</v>
      </c>
      <c r="AL782" s="25">
        <f ca="1" t="shared" si="5728"/>
        <v>62830.3885827918</v>
      </c>
      <c r="AM782" s="25">
        <f ca="1" t="shared" si="5729"/>
        <v>69183.5214456408</v>
      </c>
      <c r="AN782" s="25">
        <f ca="1" t="shared" si="5730"/>
        <v>88680.3745934305</v>
      </c>
      <c r="AO782" s="25">
        <f ca="1">C782/'Ejercicio 3 - TIR'!$D$7</f>
        <v>15058.5675005944</v>
      </c>
      <c r="AP782" s="25">
        <f ca="1" t="shared" si="5731"/>
        <v>28820.5817552511</v>
      </c>
      <c r="AQ782" s="25">
        <f ca="1" t="shared" si="5732"/>
        <v>41682.951876831</v>
      </c>
      <c r="AR782" s="25">
        <f ca="1" t="shared" si="5733"/>
        <v>47771.8210821974</v>
      </c>
      <c r="AS782" s="25">
        <f ca="1" t="shared" si="5734"/>
        <v>54124.9539450464</v>
      </c>
      <c r="AT782" s="25">
        <f ca="1" t="shared" si="5735"/>
        <v>73621.807092836</v>
      </c>
      <c r="AU782" s="25">
        <f ca="1">AP782*'Ejercicio 3 - TIR'!$D$5</f>
        <v>14410.2908776255</v>
      </c>
      <c r="AV782" s="25">
        <f ca="1">AQ782*'Ejercicio 3 - TIR'!$D$5</f>
        <v>20841.4759384155</v>
      </c>
      <c r="AW782" s="25">
        <f ca="1">AR782*'Ejercicio 3 - TIR'!$D$5</f>
        <v>23885.9105410987</v>
      </c>
      <c r="AX782" s="25">
        <f ca="1">AS782*'Ejercicio 3 - TIR'!$D$5</f>
        <v>27062.4769725232</v>
      </c>
      <c r="AY782" s="25">
        <f ca="1">AT782*'Ejercicio 3 - TIR'!$D$5</f>
        <v>36810.903546418</v>
      </c>
      <c r="AZ782" s="25">
        <f ca="1" t="shared" ref="AZ782:BD782" si="5828">AJ782-AU782-AE782</f>
        <v>24550.7463026939</v>
      </c>
      <c r="BA782" s="25">
        <f ca="1" t="shared" si="5828"/>
        <v>30202.5871778419</v>
      </c>
      <c r="BB782" s="25">
        <f ca="1" t="shared" si="5828"/>
        <v>32092.275142982</v>
      </c>
      <c r="BC782" s="25">
        <f ca="1" t="shared" si="5828"/>
        <v>33639.5113553639</v>
      </c>
      <c r="BD782" s="25">
        <f ca="1" t="shared" si="5828"/>
        <v>41498.3774577807</v>
      </c>
      <c r="BE782" s="25">
        <f ca="1" t="shared" ref="BE782:BI782" si="5829">AZ782/Z782</f>
        <v>21141.9986847466</v>
      </c>
      <c r="BF782" s="25">
        <f ca="1" t="shared" si="5829"/>
        <v>22451.3733049287</v>
      </c>
      <c r="BG782" s="25">
        <f ca="1" t="shared" si="5829"/>
        <v>19835.8153596043</v>
      </c>
      <c r="BH782" s="25">
        <f ca="1" t="shared" si="5829"/>
        <v>16797.9034517802</v>
      </c>
      <c r="BI782" s="25">
        <f ca="1" t="shared" si="5829"/>
        <v>16946.7462850126</v>
      </c>
      <c r="BJ782" s="25">
        <f ca="1" t="shared" si="5738"/>
        <v>74695.4941017457</v>
      </c>
      <c r="BK782" s="25">
        <f ca="1" t="shared" si="5739"/>
        <v>36874.6960391915</v>
      </c>
      <c r="BL782" s="25">
        <f ca="1" t="shared" si="5740"/>
        <v>111570.190140937</v>
      </c>
      <c r="BM782" s="25">
        <f ca="1">BK782*'Ejercicio 3 - TIR'!$D$5</f>
        <v>18437.3480195958</v>
      </c>
      <c r="BN782" s="25">
        <f ca="1" t="shared" si="5741"/>
        <v>93132.8421213414</v>
      </c>
      <c r="BO782" s="25">
        <f ca="1" t="shared" si="5742"/>
        <v>38032.7796632103</v>
      </c>
      <c r="BP782" s="25">
        <f ca="1" t="shared" si="5743"/>
        <v>-105796.333415885</v>
      </c>
      <c r="BQ782" s="25">
        <f ca="1" t="shared" ref="BQ782:BT782" si="5830">BE782</f>
        <v>21141.9986847466</v>
      </c>
      <c r="BR782" s="25">
        <f ca="1" t="shared" si="5830"/>
        <v>22451.3733049287</v>
      </c>
      <c r="BS782" s="25">
        <f ca="1" t="shared" si="5830"/>
        <v>19835.8153596043</v>
      </c>
      <c r="BT782" s="25">
        <f ca="1" t="shared" si="5830"/>
        <v>16797.9034517802</v>
      </c>
      <c r="BU782" s="25">
        <f ca="1" t="shared" si="5745"/>
        <v>54979.5259482228</v>
      </c>
      <c r="BV782" s="27">
        <f ca="1" t="shared" si="5746"/>
        <v>7.54336848803658</v>
      </c>
    </row>
    <row r="783" ht="15" customHeight="1" spans="1:74">
      <c r="A783" s="23">
        <v>782</v>
      </c>
      <c r="B783" s="24">
        <f ca="1" t="shared" ref="B783:F783" si="5831">RAND()</f>
        <v>0.859626580296033</v>
      </c>
      <c r="C783" s="25">
        <f ca="1">IF(B783&lt;=('Ejercicio 3 - TIR'!$D$13-'Ejercicio 3 - TIR'!$C$13)/('Ejercicio 3 - TIR'!$E$13-'Ejercicio 3 - TIR'!$C$13),'Ejercicio 3 - TIR'!$C$13+SQRT(('Ejercicio 3 - TIR'!$E$13-'Ejercicio 3 - TIR'!$C$13)*('Ejercicio 3 - TIR'!$D$13-'Ejercicio 3 - TIR'!$C$13)*B783),'Ejercicio 3 - TIR'!$E$13-SQRT(('Ejercicio 3 - TIR'!$E$13-'Ejercicio 3 - TIR'!$C$13)*('Ejercicio 3 - TIR'!$E$13-'Ejercicio 3 - TIR'!$D$13)*(1-B783)))</f>
        <v>87021.2441411066</v>
      </c>
      <c r="D783" s="24">
        <f ca="1" t="shared" si="5831"/>
        <v>0.0318041753959049</v>
      </c>
      <c r="E783" s="25">
        <f ca="1">IF(D783&lt;=('Ejercicio 3 - TIR'!$D$14-'Ejercicio 3 - TIR'!$C$14)/('Ejercicio 3 - TIR'!$E$14-'Ejercicio 3 - TIR'!$C$14),'Ejercicio 3 - TIR'!$C$14+SQRT(('Ejercicio 3 - TIR'!$E$14-'Ejercicio 3 - TIR'!$C$14)*('Ejercicio 3 - TIR'!$D$14-'Ejercicio 3 - TIR'!$C$14)*D783),'Ejercicio 3 - TIR'!$E$14-SQRT(('Ejercicio 3 - TIR'!$E$14-'Ejercicio 3 - TIR'!$C$14)*('Ejercicio 3 - TIR'!$E$14-'Ejercicio 3 - TIR'!$D$14)*(1-D783)))</f>
        <v>26544.4459053955</v>
      </c>
      <c r="F783" s="24">
        <f ca="1" t="shared" si="5831"/>
        <v>0.332633486373865</v>
      </c>
      <c r="G783" s="25">
        <f ca="1">IF(F783&lt;=('Ejercicio 3 - TIR'!$D$18-'Ejercicio 3 - TIR'!$C$18)/('Ejercicio 3 - TIR'!$E$18-'Ejercicio 3 - TIR'!$C$18),'Ejercicio 3 - TIR'!$C$18+SQRT(('Ejercicio 3 - TIR'!$E$18-'Ejercicio 3 - TIR'!$C$18)*('Ejercicio 3 - TIR'!$D$18-'Ejercicio 3 - TIR'!$C$18)*F783),'Ejercicio 3 - TIR'!$E$18-SQRT(('Ejercicio 3 - TIR'!$E$18-'Ejercicio 3 - TIR'!$C$18)*('Ejercicio 3 - TIR'!$E$18-'Ejercicio 3 - TIR'!$D$18)*(1-F783)))</f>
        <v>37063.6409135856</v>
      </c>
      <c r="H783" s="24">
        <f ca="1" t="shared" ref="H783:L783" si="5832">RAND()</f>
        <v>0.823503259567845</v>
      </c>
      <c r="I783" s="25">
        <f ca="1">IF(H783&lt;=('Ejercicio 3 - TIR'!$D$18-'Ejercicio 3 - TIR'!$C$18)/('Ejercicio 3 - TIR'!$E$18-'Ejercicio 3 - TIR'!$C$18),'Ejercicio 3 - TIR'!$C$18+SQRT(('Ejercicio 3 - TIR'!$E$18-'Ejercicio 3 - TIR'!$C$18)*('Ejercicio 3 - TIR'!$D$18-'Ejercicio 3 - TIR'!$C$18)*H783),'Ejercicio 3 - TIR'!$E$18-SQRT(('Ejercicio 3 - TIR'!$E$18-'Ejercicio 3 - TIR'!$C$18)*('Ejercicio 3 - TIR'!$E$18-'Ejercicio 3 - TIR'!$D$18)*(1-H783)))</f>
        <v>41361.6960637666</v>
      </c>
      <c r="J783" s="24">
        <f ca="1" t="shared" si="5832"/>
        <v>0.691366815210275</v>
      </c>
      <c r="K783" s="25">
        <f ca="1">IF(J783&lt;=('Ejercicio 3 - TIR'!$D$18-'Ejercicio 3 - TIR'!$C$18)/('Ejercicio 3 - TIR'!$E$18-'Ejercicio 3 - TIR'!$C$18),'Ejercicio 3 - TIR'!$C$18+SQRT(('Ejercicio 3 - TIR'!$E$18-'Ejercicio 3 - TIR'!$C$18)*('Ejercicio 3 - TIR'!$D$18-'Ejercicio 3 - TIR'!$C$18)*J783),'Ejercicio 3 - TIR'!$E$18-SQRT(('Ejercicio 3 - TIR'!$E$18-'Ejercicio 3 - TIR'!$C$18)*('Ejercicio 3 - TIR'!$E$18-'Ejercicio 3 - TIR'!$D$18)*(1-J783)))</f>
        <v>40188.8162725552</v>
      </c>
      <c r="L783" s="24">
        <f ca="1" t="shared" si="5832"/>
        <v>0.359426532661434</v>
      </c>
      <c r="M783" s="25">
        <f ca="1">IF(L783&lt;=('Ejercicio 3 - TIR'!$D$18-'Ejercicio 3 - TIR'!$C$18)/('Ejercicio 3 - TIR'!$E$18-'Ejercicio 3 - TIR'!$C$18),'Ejercicio 3 - TIR'!$C$18+SQRT(('Ejercicio 3 - TIR'!$E$18-'Ejercicio 3 - TIR'!$C$18)*('Ejercicio 3 - TIR'!$D$18-'Ejercicio 3 - TIR'!$C$18)*L783),'Ejercicio 3 - TIR'!$E$18-SQRT(('Ejercicio 3 - TIR'!$E$18-'Ejercicio 3 - TIR'!$C$18)*('Ejercicio 3 - TIR'!$E$18-'Ejercicio 3 - TIR'!$D$18)*(1-L783)))</f>
        <v>37342.6139690995</v>
      </c>
      <c r="N783" s="24">
        <f ca="1" t="shared" ref="N783:R783" si="5833">RAND()</f>
        <v>0.0688954074243413</v>
      </c>
      <c r="O783" s="25">
        <f ca="1">IF(N783&lt;=('Ejercicio 3 - TIR'!$D$18-'Ejercicio 3 - TIR'!$C$18)/('Ejercicio 3 - TIR'!$E$18-'Ejercicio 3 - TIR'!$C$18),'Ejercicio 3 - TIR'!$C$18+SQRT(('Ejercicio 3 - TIR'!$E$18-'Ejercicio 3 - TIR'!$C$18)*('Ejercicio 3 - TIR'!$D$18-'Ejercicio 3 - TIR'!$C$18)*N783),'Ejercicio 3 - TIR'!$E$18-SQRT(('Ejercicio 3 - TIR'!$E$18-'Ejercicio 3 - TIR'!$C$18)*('Ejercicio 3 - TIR'!$E$18-'Ejercicio 3 - TIR'!$D$18)*(1-N783)))</f>
        <v>33214.7023367104</v>
      </c>
      <c r="P783" s="24">
        <f ca="1" t="shared" si="5833"/>
        <v>0.24903259676068</v>
      </c>
      <c r="Q783" s="26">
        <f ca="1">IF(P783&lt;=('Ejercicio 3 - TIR'!$D$22-'Ejercicio 3 - TIR'!$C$22)/('Ejercicio 3 - TIR'!$E$22-'Ejercicio 3 - TIR'!$C$22),'Ejercicio 3 - TIR'!$C$22+SQRT(('Ejercicio 3 - TIR'!$E$22-'Ejercicio 3 - TIR'!$C$22)*('Ejercicio 3 - TIR'!$D$22-'Ejercicio 3 - TIR'!$C$22)*P783),'Ejercicio 3 - TIR'!$E$22-SQRT(('Ejercicio 3 - TIR'!$E$22-'Ejercicio 3 - TIR'!$C$22)*('Ejercicio 3 - TIR'!$E$22-'Ejercicio 3 - TIR'!$D$22)*(1-P783)))</f>
        <v>0.141172120209588</v>
      </c>
      <c r="R783" s="24">
        <f ca="1" t="shared" si="5833"/>
        <v>0.044294798230734</v>
      </c>
      <c r="S783" s="26">
        <f ca="1">IF(R783&lt;=('Ejercicio 3 - TIR'!$D$23-'Ejercicio 3 - TIR'!$C$23)/('Ejercicio 3 - TIR'!$E$23-'Ejercicio 3 - TIR'!$C$23),'Ejercicio 3 - TIR'!$C$23+SQRT(('Ejercicio 3 - TIR'!$E$23-'Ejercicio 3 - TIR'!$C$23)*('Ejercicio 3 - TIR'!$D$23-'Ejercicio 3 - TIR'!$C$23)*R783),'Ejercicio 3 - TIR'!$E$23-SQRT(('Ejercicio 3 - TIR'!$E$23-'Ejercicio 3 - TIR'!$C$23)*('Ejercicio 3 - TIR'!$E$23-'Ejercicio 3 - TIR'!$D$23)*(1-R783)))</f>
        <v>0.128929201353723</v>
      </c>
      <c r="T783" s="24">
        <f ca="1" t="shared" ref="T783:X783" si="5834">RAND()</f>
        <v>0.596535173018386</v>
      </c>
      <c r="U783" s="26">
        <f ca="1">IF(T783&lt;=('Ejercicio 3 - TIR'!$D$24-'Ejercicio 3 - TIR'!$C$24)/('Ejercicio 3 - TIR'!$E$24-'Ejercicio 3 - TIR'!$C$24),'Ejercicio 3 - TIR'!$C$24+SQRT(('Ejercicio 3 - TIR'!$E$24-'Ejercicio 3 - TIR'!$C$24)*('Ejercicio 3 - TIR'!$D$24-'Ejercicio 3 - TIR'!$C$24)*T783),'Ejercicio 3 - TIR'!$E$24-SQRT(('Ejercicio 3 - TIR'!$E$24-'Ejercicio 3 - TIR'!$C$24)*('Ejercicio 3 - TIR'!$E$24-'Ejercicio 3 - TIR'!$D$24)*(1-T783)))</f>
        <v>0.186388967353732</v>
      </c>
      <c r="V783" s="24">
        <f ca="1" t="shared" si="5834"/>
        <v>0.417954377136549</v>
      </c>
      <c r="W783" s="26">
        <f ca="1">IF(V783&lt;=('Ejercicio 3 - TIR'!$D$25-'Ejercicio 3 - TIR'!$C$25)/('Ejercicio 3 - TIR'!$E$25-'Ejercicio 3 - TIR'!$C$25),'Ejercicio 3 - TIR'!$C$25+SQRT(('Ejercicio 3 - TIR'!$E$25-'Ejercicio 3 - TIR'!$C$25)*('Ejercicio 3 - TIR'!$D$25-'Ejercicio 3 - TIR'!$C$25)*V783),'Ejercicio 3 - TIR'!$E$25-SQRT(('Ejercicio 3 - TIR'!$E$25-'Ejercicio 3 - TIR'!$C$25)*('Ejercicio 3 - TIR'!$E$25-'Ejercicio 3 - TIR'!$D$25)*(1-V783)))</f>
        <v>0.204865094660318</v>
      </c>
      <c r="X783" s="24">
        <f ca="1" t="shared" si="5834"/>
        <v>0.648542480970375</v>
      </c>
      <c r="Y783" s="26">
        <f ca="1">IF(X783&lt;=('Ejercicio 3 - TIR'!$D$26-'Ejercicio 3 - TIR'!$C$26)/('Ejercicio 3 - TIR'!$E$26-'Ejercicio 3 - TIR'!$C$26),'Ejercicio 3 - TIR'!$C$26+SQRT(('Ejercicio 3 - TIR'!$E$26-'Ejercicio 3 - TIR'!$C$26)*('Ejercicio 3 - TIR'!$D$26-'Ejercicio 3 - TIR'!$C$26)*X783),'Ejercicio 3 - TIR'!$E$26-SQRT(('Ejercicio 3 - TIR'!$E$26-'Ejercicio 3 - TIR'!$C$26)*('Ejercicio 3 - TIR'!$E$26-'Ejercicio 3 - TIR'!$D$26)*(1-X783)))</f>
        <v>0.236435443273689</v>
      </c>
      <c r="Z783" s="24">
        <f ca="1" t="shared" si="5716"/>
        <v>1.14117212020959</v>
      </c>
      <c r="AA783" s="24">
        <f ca="1" t="shared" si="5717"/>
        <v>1.28830253027534</v>
      </c>
      <c r="AB783" s="24">
        <f ca="1" t="shared" si="5718"/>
        <v>1.52842790853256</v>
      </c>
      <c r="AC783" s="24">
        <f ca="1" t="shared" si="5719"/>
        <v>1.84154943669556</v>
      </c>
      <c r="AD783" s="24">
        <f ca="1" t="shared" si="5720"/>
        <v>2.27695699407109</v>
      </c>
      <c r="AE783" s="23">
        <f ca="1" t="shared" si="5721"/>
        <v>3747.33570825338</v>
      </c>
      <c r="AF783" s="23">
        <f ca="1" t="shared" si="5722"/>
        <v>4230.47670832278</v>
      </c>
      <c r="AG783" s="23">
        <f ca="1" t="shared" si="5723"/>
        <v>5018.99089340108</v>
      </c>
      <c r="AH783" s="23">
        <f ca="1" t="shared" si="5724"/>
        <v>6047.20693787696</v>
      </c>
      <c r="AI783" s="23">
        <f ca="1" t="shared" si="5725"/>
        <v>7476.98099080163</v>
      </c>
      <c r="AJ783" s="25">
        <f ca="1" t="shared" si="5726"/>
        <v>42295.9936840432</v>
      </c>
      <c r="AK783" s="25">
        <f ca="1" t="shared" si="5727"/>
        <v>53286.3776954302</v>
      </c>
      <c r="AL783" s="25">
        <f ca="1" t="shared" si="5728"/>
        <v>61425.7084018611</v>
      </c>
      <c r="AM783" s="25">
        <f ca="1" t="shared" si="5729"/>
        <v>68768.2697195349</v>
      </c>
      <c r="AN783" s="25">
        <f ca="1" t="shared" si="5730"/>
        <v>75628.448791562</v>
      </c>
      <c r="AO783" s="25">
        <f ca="1">C783/'Ejercicio 3 - TIR'!$D$7</f>
        <v>17404.2488282213</v>
      </c>
      <c r="AP783" s="25">
        <f ca="1" t="shared" si="5731"/>
        <v>24891.7448558219</v>
      </c>
      <c r="AQ783" s="25">
        <f ca="1" t="shared" si="5732"/>
        <v>35882.1288672089</v>
      </c>
      <c r="AR783" s="25">
        <f ca="1" t="shared" si="5733"/>
        <v>44021.4595736398</v>
      </c>
      <c r="AS783" s="25">
        <f ca="1" t="shared" si="5734"/>
        <v>51364.0208913136</v>
      </c>
      <c r="AT783" s="25">
        <f ca="1" t="shared" si="5735"/>
        <v>58224.1999633407</v>
      </c>
      <c r="AU783" s="25">
        <f ca="1">AP783*'Ejercicio 3 - TIR'!$D$5</f>
        <v>12445.872427911</v>
      </c>
      <c r="AV783" s="25">
        <f ca="1">AQ783*'Ejercicio 3 - TIR'!$D$5</f>
        <v>17941.0644336044</v>
      </c>
      <c r="AW783" s="25">
        <f ca="1">AR783*'Ejercicio 3 - TIR'!$D$5</f>
        <v>22010.7297868199</v>
      </c>
      <c r="AX783" s="25">
        <f ca="1">AS783*'Ejercicio 3 - TIR'!$D$5</f>
        <v>25682.0104456568</v>
      </c>
      <c r="AY783" s="25">
        <f ca="1">AT783*'Ejercicio 3 - TIR'!$D$5</f>
        <v>29112.0999816703</v>
      </c>
      <c r="AZ783" s="25">
        <f ca="1" t="shared" ref="AZ783:BD783" si="5835">AJ783-AU783-AE783</f>
        <v>26102.7855478789</v>
      </c>
      <c r="BA783" s="25">
        <f ca="1" t="shared" si="5835"/>
        <v>31114.836553503</v>
      </c>
      <c r="BB783" s="25">
        <f ca="1" t="shared" si="5835"/>
        <v>34395.9877216401</v>
      </c>
      <c r="BC783" s="25">
        <f ca="1" t="shared" si="5835"/>
        <v>37039.0523360012</v>
      </c>
      <c r="BD783" s="25">
        <f ca="1" t="shared" si="5835"/>
        <v>39039.36781909</v>
      </c>
      <c r="BE783" s="25">
        <f ca="1" t="shared" ref="BE783:BI783" si="5836">AZ783/Z783</f>
        <v>22873.6621633245</v>
      </c>
      <c r="BF783" s="25">
        <f ca="1" t="shared" si="5836"/>
        <v>24151.8089286473</v>
      </c>
      <c r="BG783" s="25">
        <f ca="1" t="shared" si="5836"/>
        <v>22504.1609941967</v>
      </c>
      <c r="BH783" s="25">
        <f ca="1" t="shared" si="5836"/>
        <v>20112.9829033878</v>
      </c>
      <c r="BI783" s="25">
        <f ca="1" t="shared" si="5836"/>
        <v>17145.4129000871</v>
      </c>
      <c r="BJ783" s="25">
        <f ca="1" t="shared" si="5738"/>
        <v>60440.5617580319</v>
      </c>
      <c r="BK783" s="25">
        <f ca="1" t="shared" si="5739"/>
        <v>39628.7260959721</v>
      </c>
      <c r="BL783" s="25">
        <f ca="1" t="shared" si="5740"/>
        <v>100069.287854004</v>
      </c>
      <c r="BM783" s="25">
        <f ca="1">BK783*'Ejercicio 3 - TIR'!$D$5</f>
        <v>19814.363047986</v>
      </c>
      <c r="BN783" s="25">
        <f ca="1" t="shared" si="5741"/>
        <v>80254.9248060179</v>
      </c>
      <c r="BO783" s="25">
        <f ca="1" t="shared" si="5742"/>
        <v>35246.5703195061</v>
      </c>
      <c r="BP783" s="25">
        <f ca="1" t="shared" si="5743"/>
        <v>-113565.690046502</v>
      </c>
      <c r="BQ783" s="25">
        <f ca="1" t="shared" ref="BQ783:BT783" si="5837">BE783</f>
        <v>22873.6621633245</v>
      </c>
      <c r="BR783" s="25">
        <f ca="1" t="shared" si="5837"/>
        <v>24151.8089286473</v>
      </c>
      <c r="BS783" s="25">
        <f ca="1" t="shared" si="5837"/>
        <v>22504.1609941967</v>
      </c>
      <c r="BT783" s="25">
        <f ca="1" t="shared" si="5837"/>
        <v>20112.9829033878</v>
      </c>
      <c r="BU783" s="25">
        <f ca="1" t="shared" si="5745"/>
        <v>52391.9832195933</v>
      </c>
      <c r="BV783" s="27">
        <f ca="1" t="shared" si="5746"/>
        <v>6.99289756848147</v>
      </c>
    </row>
    <row r="784" ht="15" customHeight="1" spans="1:74">
      <c r="A784" s="23">
        <v>783</v>
      </c>
      <c r="B784" s="24">
        <f ca="1" t="shared" ref="B784:F784" si="5838">RAND()</f>
        <v>0.172209415271821</v>
      </c>
      <c r="C784" s="25">
        <f ca="1">IF(B784&lt;=('Ejercicio 3 - TIR'!$D$13-'Ejercicio 3 - TIR'!$C$13)/('Ejercicio 3 - TIR'!$E$13-'Ejercicio 3 - TIR'!$C$13),'Ejercicio 3 - TIR'!$C$13+SQRT(('Ejercicio 3 - TIR'!$E$13-'Ejercicio 3 - TIR'!$C$13)*('Ejercicio 3 - TIR'!$D$13-'Ejercicio 3 - TIR'!$C$13)*B784),'Ejercicio 3 - TIR'!$E$13-SQRT(('Ejercicio 3 - TIR'!$E$13-'Ejercicio 3 - TIR'!$C$13)*('Ejercicio 3 - TIR'!$E$13-'Ejercicio 3 - TIR'!$D$13)*(1-B784)))</f>
        <v>68299.6244558852</v>
      </c>
      <c r="D784" s="24">
        <f ca="1" t="shared" si="5838"/>
        <v>0.450553447186113</v>
      </c>
      <c r="E784" s="25">
        <f ca="1">IF(D784&lt;=('Ejercicio 3 - TIR'!$D$14-'Ejercicio 3 - TIR'!$C$14)/('Ejercicio 3 - TIR'!$E$14-'Ejercicio 3 - TIR'!$C$14),'Ejercicio 3 - TIR'!$C$14+SQRT(('Ejercicio 3 - TIR'!$E$14-'Ejercicio 3 - TIR'!$C$14)*('Ejercicio 3 - TIR'!$D$14-'Ejercicio 3 - TIR'!$C$14)*D784),'Ejercicio 3 - TIR'!$E$14-SQRT(('Ejercicio 3 - TIR'!$E$14-'Ejercicio 3 - TIR'!$C$14)*('Ejercicio 3 - TIR'!$E$14-'Ejercicio 3 - TIR'!$D$14)*(1-D784)))</f>
        <v>30921.6200276656</v>
      </c>
      <c r="F784" s="24">
        <f ca="1" t="shared" si="5838"/>
        <v>0.157456459477461</v>
      </c>
      <c r="G784" s="25">
        <f ca="1">IF(F784&lt;=('Ejercicio 3 - TIR'!$D$18-'Ejercicio 3 - TIR'!$C$18)/('Ejercicio 3 - TIR'!$E$18-'Ejercicio 3 - TIR'!$C$18),'Ejercicio 3 - TIR'!$C$18+SQRT(('Ejercicio 3 - TIR'!$E$18-'Ejercicio 3 - TIR'!$C$18)*('Ejercicio 3 - TIR'!$D$18-'Ejercicio 3 - TIR'!$C$18)*F784),'Ejercicio 3 - TIR'!$E$18-SQRT(('Ejercicio 3 - TIR'!$E$18-'Ejercicio 3 - TIR'!$C$18)*('Ejercicio 3 - TIR'!$E$18-'Ejercicio 3 - TIR'!$D$18)*(1-F784)))</f>
        <v>34859.8836325183</v>
      </c>
      <c r="H784" s="24">
        <f ca="1" t="shared" ref="H784:L784" si="5839">RAND()</f>
        <v>0.588401576770175</v>
      </c>
      <c r="I784" s="25">
        <f ca="1">IF(H784&lt;=('Ejercicio 3 - TIR'!$D$18-'Ejercicio 3 - TIR'!$C$18)/('Ejercicio 3 - TIR'!$E$18-'Ejercicio 3 - TIR'!$C$18),'Ejercicio 3 - TIR'!$C$18+SQRT(('Ejercicio 3 - TIR'!$E$18-'Ejercicio 3 - TIR'!$C$18)*('Ejercicio 3 - TIR'!$D$18-'Ejercicio 3 - TIR'!$C$18)*H784),'Ejercicio 3 - TIR'!$E$18-SQRT(('Ejercicio 3 - TIR'!$E$18-'Ejercicio 3 - TIR'!$C$18)*('Ejercicio 3 - TIR'!$E$18-'Ejercicio 3 - TIR'!$D$18)*(1-H784)))</f>
        <v>39394.6919329761</v>
      </c>
      <c r="J784" s="24">
        <f ca="1" t="shared" si="5839"/>
        <v>0.0494906127952677</v>
      </c>
      <c r="K784" s="25">
        <f ca="1">IF(J784&lt;=('Ejercicio 3 - TIR'!$D$18-'Ejercicio 3 - TIR'!$C$18)/('Ejercicio 3 - TIR'!$E$18-'Ejercicio 3 - TIR'!$C$18),'Ejercicio 3 - TIR'!$C$18+SQRT(('Ejercicio 3 - TIR'!$E$18-'Ejercicio 3 - TIR'!$C$18)*('Ejercicio 3 - TIR'!$D$18-'Ejercicio 3 - TIR'!$C$18)*J784),'Ejercicio 3 - TIR'!$E$18-SQRT(('Ejercicio 3 - TIR'!$E$18-'Ejercicio 3 - TIR'!$C$18)*('Ejercicio 3 - TIR'!$E$18-'Ejercicio 3 - TIR'!$D$18)*(1-J784)))</f>
        <v>32724.6269321304</v>
      </c>
      <c r="L784" s="24">
        <f ca="1" t="shared" si="5839"/>
        <v>0.993174960402679</v>
      </c>
      <c r="M784" s="25">
        <f ca="1">IF(L784&lt;=('Ejercicio 3 - TIR'!$D$18-'Ejercicio 3 - TIR'!$C$18)/('Ejercicio 3 - TIR'!$E$18-'Ejercicio 3 - TIR'!$C$18),'Ejercicio 3 - TIR'!$C$18+SQRT(('Ejercicio 3 - TIR'!$E$18-'Ejercicio 3 - TIR'!$C$18)*('Ejercicio 3 - TIR'!$D$18-'Ejercicio 3 - TIR'!$C$18)*L784),'Ejercicio 3 - TIR'!$E$18-SQRT(('Ejercicio 3 - TIR'!$E$18-'Ejercicio 3 - TIR'!$C$18)*('Ejercicio 3 - TIR'!$E$18-'Ejercicio 3 - TIR'!$D$18)*(1-L784)))</f>
        <v>44284.5435234768</v>
      </c>
      <c r="N784" s="24">
        <f ca="1" t="shared" ref="N784:R784" si="5840">RAND()</f>
        <v>0.0920982191859676</v>
      </c>
      <c r="O784" s="25">
        <f ca="1">IF(N784&lt;=('Ejercicio 3 - TIR'!$D$18-'Ejercicio 3 - TIR'!$C$18)/('Ejercicio 3 - TIR'!$E$18-'Ejercicio 3 - TIR'!$C$18),'Ejercicio 3 - TIR'!$C$18+SQRT(('Ejercicio 3 - TIR'!$E$18-'Ejercicio 3 - TIR'!$C$18)*('Ejercicio 3 - TIR'!$D$18-'Ejercicio 3 - TIR'!$C$18)*N784),'Ejercicio 3 - TIR'!$E$18-SQRT(('Ejercicio 3 - TIR'!$E$18-'Ejercicio 3 - TIR'!$C$18)*('Ejercicio 3 - TIR'!$E$18-'Ejercicio 3 - TIR'!$D$18)*(1-N784)))</f>
        <v>33716.8175739327</v>
      </c>
      <c r="P784" s="24">
        <f ca="1" t="shared" si="5840"/>
        <v>0.681486848879216</v>
      </c>
      <c r="Q784" s="26">
        <f ca="1">IF(P784&lt;=('Ejercicio 3 - TIR'!$D$22-'Ejercicio 3 - TIR'!$C$22)/('Ejercicio 3 - TIR'!$E$22-'Ejercicio 3 - TIR'!$C$22),'Ejercicio 3 - TIR'!$C$22+SQRT(('Ejercicio 3 - TIR'!$E$22-'Ejercicio 3 - TIR'!$C$22)*('Ejercicio 3 - TIR'!$D$22-'Ejercicio 3 - TIR'!$C$22)*P784),'Ejercicio 3 - TIR'!$E$22-SQRT(('Ejercicio 3 - TIR'!$E$22-'Ejercicio 3 - TIR'!$C$22)*('Ejercicio 3 - TIR'!$E$22-'Ejercicio 3 - TIR'!$D$22)*(1-P784)))</f>
        <v>0.156055821751052</v>
      </c>
      <c r="R784" s="24">
        <f ca="1" t="shared" si="5840"/>
        <v>0.320184689765189</v>
      </c>
      <c r="S784" s="26">
        <f ca="1">IF(R784&lt;=('Ejercicio 3 - TIR'!$D$23-'Ejercicio 3 - TIR'!$C$23)/('Ejercicio 3 - TIR'!$E$23-'Ejercicio 3 - TIR'!$C$23),'Ejercicio 3 - TIR'!$C$23+SQRT(('Ejercicio 3 - TIR'!$E$23-'Ejercicio 3 - TIR'!$C$23)*('Ejercicio 3 - TIR'!$D$23-'Ejercicio 3 - TIR'!$C$23)*R784),'Ejercicio 3 - TIR'!$E$23-SQRT(('Ejercicio 3 - TIR'!$E$23-'Ejercicio 3 - TIR'!$C$23)*('Ejercicio 3 - TIR'!$E$23-'Ejercicio 3 - TIR'!$D$23)*(1-R784)))</f>
        <v>0.144006924867157</v>
      </c>
      <c r="T784" s="24">
        <f ca="1" t="shared" ref="T784:X784" si="5841">RAND()</f>
        <v>0.359567059695243</v>
      </c>
      <c r="U784" s="26">
        <f ca="1">IF(T784&lt;=('Ejercicio 3 - TIR'!$D$24-'Ejercicio 3 - TIR'!$C$24)/('Ejercicio 3 - TIR'!$E$24-'Ejercicio 3 - TIR'!$C$24),'Ejercicio 3 - TIR'!$C$24+SQRT(('Ejercicio 3 - TIR'!$E$24-'Ejercicio 3 - TIR'!$C$24)*('Ejercicio 3 - TIR'!$D$24-'Ejercicio 3 - TIR'!$C$24)*T784),'Ejercicio 3 - TIR'!$E$24-SQRT(('Ejercicio 3 - TIR'!$E$24-'Ejercicio 3 - TIR'!$C$24)*('Ejercicio 3 - TIR'!$E$24-'Ejercicio 3 - TIR'!$D$24)*(1-T784)))</f>
        <v>0.177478916015011</v>
      </c>
      <c r="V784" s="24">
        <f ca="1" t="shared" si="5841"/>
        <v>0.834299975859943</v>
      </c>
      <c r="W784" s="26">
        <f ca="1">IF(V784&lt;=('Ejercicio 3 - TIR'!$D$25-'Ejercicio 3 - TIR'!$C$25)/('Ejercicio 3 - TIR'!$E$25-'Ejercicio 3 - TIR'!$C$25),'Ejercicio 3 - TIR'!$C$25+SQRT(('Ejercicio 3 - TIR'!$E$25-'Ejercicio 3 - TIR'!$C$25)*('Ejercicio 3 - TIR'!$D$25-'Ejercicio 3 - TIR'!$C$25)*V784),'Ejercicio 3 - TIR'!$E$25-SQRT(('Ejercicio 3 - TIR'!$E$25-'Ejercicio 3 - TIR'!$C$25)*('Ejercicio 3 - TIR'!$E$25-'Ejercicio 3 - TIR'!$D$25)*(1-V784)))</f>
        <v>0.225917847179079</v>
      </c>
      <c r="X784" s="24">
        <f ca="1" t="shared" si="5841"/>
        <v>0.359563752948949</v>
      </c>
      <c r="Y784" s="26">
        <f ca="1">IF(X784&lt;=('Ejercicio 3 - TIR'!$D$26-'Ejercicio 3 - TIR'!$C$26)/('Ejercicio 3 - TIR'!$E$26-'Ejercicio 3 - TIR'!$C$26),'Ejercicio 3 - TIR'!$C$26+SQRT(('Ejercicio 3 - TIR'!$E$26-'Ejercicio 3 - TIR'!$C$26)*('Ejercicio 3 - TIR'!$D$26-'Ejercicio 3 - TIR'!$C$26)*X784),'Ejercicio 3 - TIR'!$E$26-SQRT(('Ejercicio 3 - TIR'!$E$26-'Ejercicio 3 - TIR'!$C$26)*('Ejercicio 3 - TIR'!$E$26-'Ejercicio 3 - TIR'!$D$26)*(1-X784)))</f>
        <v>0.221192213661151</v>
      </c>
      <c r="Z784" s="24">
        <f ca="1" t="shared" si="5716"/>
        <v>1.15605582175105</v>
      </c>
      <c r="AA784" s="24">
        <f ca="1" t="shared" si="5717"/>
        <v>1.3225358656162</v>
      </c>
      <c r="AB784" s="24">
        <f ca="1" t="shared" si="5718"/>
        <v>1.55725809743673</v>
      </c>
      <c r="AC784" s="24">
        <f ca="1" t="shared" si="5719"/>
        <v>1.90907049431183</v>
      </c>
      <c r="AD784" s="24">
        <f ca="1" t="shared" si="5720"/>
        <v>2.33134202298385</v>
      </c>
      <c r="AE784" s="23">
        <f ca="1" t="shared" si="5721"/>
        <v>4825.49882329113</v>
      </c>
      <c r="AF784" s="23">
        <f ca="1" t="shared" si="5722"/>
        <v>5520.40406978337</v>
      </c>
      <c r="AG784" s="23">
        <f ca="1" t="shared" si="5723"/>
        <v>6500.15940005337</v>
      </c>
      <c r="AH784" s="23">
        <f ca="1" t="shared" si="5724"/>
        <v>7968.66141803428</v>
      </c>
      <c r="AI784" s="23">
        <f ca="1" t="shared" si="5725"/>
        <v>9731.2672770055</v>
      </c>
      <c r="AJ784" s="25">
        <f ca="1" t="shared" si="5726"/>
        <v>40299.971418937</v>
      </c>
      <c r="AK784" s="25">
        <f ca="1" t="shared" si="5727"/>
        <v>52100.8929962619</v>
      </c>
      <c r="AL784" s="25">
        <f ca="1" t="shared" si="5728"/>
        <v>50960.6902756562</v>
      </c>
      <c r="AM784" s="25">
        <f ca="1" t="shared" si="5729"/>
        <v>84542.3153947373</v>
      </c>
      <c r="AN784" s="25">
        <f ca="1" t="shared" si="5730"/>
        <v>78605.4336913897</v>
      </c>
      <c r="AO784" s="25">
        <f ca="1">C784/'Ejercicio 3 - TIR'!$D$7</f>
        <v>13659.924891177</v>
      </c>
      <c r="AP784" s="25">
        <f ca="1" t="shared" si="5731"/>
        <v>26640.0465277599</v>
      </c>
      <c r="AQ784" s="25">
        <f ca="1" t="shared" si="5732"/>
        <v>38440.9681050849</v>
      </c>
      <c r="AR784" s="25">
        <f ca="1" t="shared" si="5733"/>
        <v>37300.7653844791</v>
      </c>
      <c r="AS784" s="25">
        <f ca="1" t="shared" si="5734"/>
        <v>70882.3905035603</v>
      </c>
      <c r="AT784" s="25">
        <f ca="1" t="shared" si="5735"/>
        <v>64945.5088002126</v>
      </c>
      <c r="AU784" s="25">
        <f ca="1">AP784*'Ejercicio 3 - TIR'!$D$5</f>
        <v>13320.02326388</v>
      </c>
      <c r="AV784" s="25">
        <f ca="1">AQ784*'Ejercicio 3 - TIR'!$D$5</f>
        <v>19220.4840525424</v>
      </c>
      <c r="AW784" s="25">
        <f ca="1">AR784*'Ejercicio 3 - TIR'!$D$5</f>
        <v>18650.3826922396</v>
      </c>
      <c r="AX784" s="25">
        <f ca="1">AS784*'Ejercicio 3 - TIR'!$D$5</f>
        <v>35441.1952517801</v>
      </c>
      <c r="AY784" s="25">
        <f ca="1">AT784*'Ejercicio 3 - TIR'!$D$5</f>
        <v>32472.7544001063</v>
      </c>
      <c r="AZ784" s="25">
        <f ca="1" t="shared" ref="AZ784:BD784" si="5842">AJ784-AU784-AE784</f>
        <v>22154.4493317659</v>
      </c>
      <c r="BA784" s="25">
        <f ca="1" t="shared" si="5842"/>
        <v>27360.0048739361</v>
      </c>
      <c r="BB784" s="25">
        <f ca="1" t="shared" si="5842"/>
        <v>25810.1481833632</v>
      </c>
      <c r="BC784" s="25">
        <f ca="1" t="shared" si="5842"/>
        <v>41132.4587249229</v>
      </c>
      <c r="BD784" s="25">
        <f ca="1" t="shared" si="5842"/>
        <v>36401.4120142779</v>
      </c>
      <c r="BE784" s="25">
        <f ca="1" t="shared" ref="BE784:BI784" si="5843">AZ784/Z784</f>
        <v>19163.8231605538</v>
      </c>
      <c r="BF784" s="25">
        <f ca="1" t="shared" si="5843"/>
        <v>20687.5333858629</v>
      </c>
      <c r="BG784" s="25">
        <f ca="1" t="shared" si="5843"/>
        <v>16574.0979134076</v>
      </c>
      <c r="BH784" s="25">
        <f ca="1" t="shared" si="5843"/>
        <v>21545.8040169178</v>
      </c>
      <c r="BI784" s="25">
        <f ca="1" t="shared" si="5843"/>
        <v>15613.9303694652</v>
      </c>
      <c r="BJ784" s="25">
        <f ca="1" t="shared" si="5738"/>
        <v>72088.8721892357</v>
      </c>
      <c r="BK784" s="25">
        <f ca="1" t="shared" si="5739"/>
        <v>31845.9569296041</v>
      </c>
      <c r="BL784" s="25">
        <f ca="1" t="shared" si="5740"/>
        <v>103934.82911884</v>
      </c>
      <c r="BM784" s="25">
        <f ca="1">BK784*'Ejercicio 3 - TIR'!$D$5</f>
        <v>15922.9784648021</v>
      </c>
      <c r="BN784" s="25">
        <f ca="1" t="shared" si="5741"/>
        <v>88011.8506540377</v>
      </c>
      <c r="BO784" s="25">
        <f ca="1" t="shared" si="5742"/>
        <v>37751.5824732541</v>
      </c>
      <c r="BP784" s="25">
        <f ca="1" t="shared" si="5743"/>
        <v>-99221.2444835508</v>
      </c>
      <c r="BQ784" s="25">
        <f ca="1" t="shared" ref="BQ784:BT784" si="5844">BE784</f>
        <v>19163.8231605538</v>
      </c>
      <c r="BR784" s="25">
        <f ca="1" t="shared" si="5844"/>
        <v>20687.5333858629</v>
      </c>
      <c r="BS784" s="25">
        <f ca="1" t="shared" si="5844"/>
        <v>16574.0979134076</v>
      </c>
      <c r="BT784" s="25">
        <f ca="1" t="shared" si="5844"/>
        <v>21545.8040169178</v>
      </c>
      <c r="BU784" s="25">
        <f ca="1" t="shared" si="5745"/>
        <v>53365.5128427193</v>
      </c>
      <c r="BV784" s="27">
        <f ca="1" t="shared" si="5746"/>
        <v>8.50909888771709</v>
      </c>
    </row>
    <row r="785" ht="15" customHeight="1" spans="1:74">
      <c r="A785" s="23">
        <v>784</v>
      </c>
      <c r="B785" s="24">
        <f ca="1" t="shared" ref="B785:F785" si="5845">RAND()</f>
        <v>0.680238911664188</v>
      </c>
      <c r="C785" s="25">
        <f ca="1">IF(B785&lt;=('Ejercicio 3 - TIR'!$D$13-'Ejercicio 3 - TIR'!$C$13)/('Ejercicio 3 - TIR'!$E$13-'Ejercicio 3 - TIR'!$C$13),'Ejercicio 3 - TIR'!$C$13+SQRT(('Ejercicio 3 - TIR'!$E$13-'Ejercicio 3 - TIR'!$C$13)*('Ejercicio 3 - TIR'!$D$13-'Ejercicio 3 - TIR'!$C$13)*B785),'Ejercicio 3 - TIR'!$E$13-SQRT(('Ejercicio 3 - TIR'!$E$13-'Ejercicio 3 - TIR'!$C$13)*('Ejercicio 3 - TIR'!$E$13-'Ejercicio 3 - TIR'!$D$13)*(1-B785)))</f>
        <v>80411.3985695003</v>
      </c>
      <c r="D785" s="24">
        <f ca="1" t="shared" si="5845"/>
        <v>0.0564993181292934</v>
      </c>
      <c r="E785" s="25">
        <f ca="1">IF(D785&lt;=('Ejercicio 3 - TIR'!$D$14-'Ejercicio 3 - TIR'!$C$14)/('Ejercicio 3 - TIR'!$E$14-'Ejercicio 3 - TIR'!$C$14),'Ejercicio 3 - TIR'!$C$14+SQRT(('Ejercicio 3 - TIR'!$E$14-'Ejercicio 3 - TIR'!$C$14)*('Ejercicio 3 - TIR'!$D$14-'Ejercicio 3 - TIR'!$C$14)*D785),'Ejercicio 3 - TIR'!$E$14-SQRT(('Ejercicio 3 - TIR'!$E$14-'Ejercicio 3 - TIR'!$C$14)*('Ejercicio 3 - TIR'!$E$14-'Ejercicio 3 - TIR'!$D$14)*(1-D785)))</f>
        <v>27058.5064633605</v>
      </c>
      <c r="F785" s="24">
        <f ca="1" t="shared" si="5845"/>
        <v>0.802402701719232</v>
      </c>
      <c r="G785" s="25">
        <f ca="1">IF(F785&lt;=('Ejercicio 3 - TIR'!$D$18-'Ejercicio 3 - TIR'!$C$18)/('Ejercicio 3 - TIR'!$E$18-'Ejercicio 3 - TIR'!$C$18),'Ejercicio 3 - TIR'!$C$18+SQRT(('Ejercicio 3 - TIR'!$E$18-'Ejercicio 3 - TIR'!$C$18)*('Ejercicio 3 - TIR'!$D$18-'Ejercicio 3 - TIR'!$C$18)*F785),'Ejercicio 3 - TIR'!$E$18-SQRT(('Ejercicio 3 - TIR'!$E$18-'Ejercicio 3 - TIR'!$C$18)*('Ejercicio 3 - TIR'!$E$18-'Ejercicio 3 - TIR'!$D$18)*(1-F785)))</f>
        <v>41150.3510067725</v>
      </c>
      <c r="H785" s="24">
        <f ca="1" t="shared" ref="H785:L785" si="5846">RAND()</f>
        <v>0.326538429845304</v>
      </c>
      <c r="I785" s="25">
        <f ca="1">IF(H785&lt;=('Ejercicio 3 - TIR'!$D$18-'Ejercicio 3 - TIR'!$C$18)/('Ejercicio 3 - TIR'!$E$18-'Ejercicio 3 - TIR'!$C$18),'Ejercicio 3 - TIR'!$C$18+SQRT(('Ejercicio 3 - TIR'!$E$18-'Ejercicio 3 - TIR'!$C$18)*('Ejercicio 3 - TIR'!$D$18-'Ejercicio 3 - TIR'!$C$18)*H785),'Ejercicio 3 - TIR'!$E$18-SQRT(('Ejercicio 3 - TIR'!$E$18-'Ejercicio 3 - TIR'!$C$18)*('Ejercicio 3 - TIR'!$E$18-'Ejercicio 3 - TIR'!$D$18)*(1-H785)))</f>
        <v>36998.6258991888</v>
      </c>
      <c r="J785" s="24">
        <f ca="1" t="shared" si="5846"/>
        <v>0.639897667152141</v>
      </c>
      <c r="K785" s="25">
        <f ca="1">IF(J785&lt;=('Ejercicio 3 - TIR'!$D$18-'Ejercicio 3 - TIR'!$C$18)/('Ejercicio 3 - TIR'!$E$18-'Ejercicio 3 - TIR'!$C$18),'Ejercicio 3 - TIR'!$C$18+SQRT(('Ejercicio 3 - TIR'!$E$18-'Ejercicio 3 - TIR'!$C$18)*('Ejercicio 3 - TIR'!$D$18-'Ejercicio 3 - TIR'!$C$18)*J785),'Ejercicio 3 - TIR'!$E$18-SQRT(('Ejercicio 3 - TIR'!$E$18-'Ejercicio 3 - TIR'!$C$18)*('Ejercicio 3 - TIR'!$E$18-'Ejercicio 3 - TIR'!$D$18)*(1-J785)))</f>
        <v>39797.1756171267</v>
      </c>
      <c r="L785" s="24">
        <f ca="1" t="shared" si="5846"/>
        <v>0.920920508983949</v>
      </c>
      <c r="M785" s="25">
        <f ca="1">IF(L785&lt;=('Ejercicio 3 - TIR'!$D$18-'Ejercicio 3 - TIR'!$C$18)/('Ejercicio 3 - TIR'!$E$18-'Ejercicio 3 - TIR'!$C$18),'Ejercicio 3 - TIR'!$C$18+SQRT(('Ejercicio 3 - TIR'!$E$18-'Ejercicio 3 - TIR'!$C$18)*('Ejercicio 3 - TIR'!$D$18-'Ejercicio 3 - TIR'!$C$18)*L785),'Ejercicio 3 - TIR'!$E$18-SQRT(('Ejercicio 3 - TIR'!$E$18-'Ejercicio 3 - TIR'!$C$18)*('Ejercicio 3 - TIR'!$E$18-'Ejercicio 3 - TIR'!$D$18)*(1-L785)))</f>
        <v>42564.6433882891</v>
      </c>
      <c r="N785" s="24">
        <f ca="1" t="shared" ref="N785:R785" si="5847">RAND()</f>
        <v>0.750756949721806</v>
      </c>
      <c r="O785" s="25">
        <f ca="1">IF(N785&lt;=('Ejercicio 3 - TIR'!$D$18-'Ejercicio 3 - TIR'!$C$18)/('Ejercicio 3 - TIR'!$E$18-'Ejercicio 3 - TIR'!$C$18),'Ejercicio 3 - TIR'!$C$18+SQRT(('Ejercicio 3 - TIR'!$E$18-'Ejercicio 3 - TIR'!$C$18)*('Ejercicio 3 - TIR'!$D$18-'Ejercicio 3 - TIR'!$C$18)*N785),'Ejercicio 3 - TIR'!$E$18-SQRT(('Ejercicio 3 - TIR'!$E$18-'Ejercicio 3 - TIR'!$C$18)*('Ejercicio 3 - TIR'!$E$18-'Ejercicio 3 - TIR'!$D$18)*(1-N785)))</f>
        <v>40676.4333275796</v>
      </c>
      <c r="P785" s="24">
        <f ca="1" t="shared" si="5847"/>
        <v>0.828131797058691</v>
      </c>
      <c r="Q785" s="26">
        <f ca="1">IF(P785&lt;=('Ejercicio 3 - TIR'!$D$22-'Ejercicio 3 - TIR'!$C$22)/('Ejercicio 3 - TIR'!$E$22-'Ejercicio 3 - TIR'!$C$22),'Ejercicio 3 - TIR'!$C$22+SQRT(('Ejercicio 3 - TIR'!$E$22-'Ejercicio 3 - TIR'!$C$22)*('Ejercicio 3 - TIR'!$D$22-'Ejercicio 3 - TIR'!$C$22)*P785),'Ejercicio 3 - TIR'!$E$22-SQRT(('Ejercicio 3 - TIR'!$E$22-'Ejercicio 3 - TIR'!$C$22)*('Ejercicio 3 - TIR'!$E$22-'Ejercicio 3 - TIR'!$D$22)*(1-P785)))</f>
        <v>0.162411288697168</v>
      </c>
      <c r="R785" s="24">
        <f ca="1" t="shared" si="5847"/>
        <v>0.289188965409853</v>
      </c>
      <c r="S785" s="26">
        <f ca="1">IF(R785&lt;=('Ejercicio 3 - TIR'!$D$23-'Ejercicio 3 - TIR'!$C$23)/('Ejercicio 3 - TIR'!$E$23-'Ejercicio 3 - TIR'!$C$23),'Ejercicio 3 - TIR'!$C$23+SQRT(('Ejercicio 3 - TIR'!$E$23-'Ejercicio 3 - TIR'!$C$23)*('Ejercicio 3 - TIR'!$D$23-'Ejercicio 3 - TIR'!$C$23)*R785),'Ejercicio 3 - TIR'!$E$23-SQRT(('Ejercicio 3 - TIR'!$E$23-'Ejercicio 3 - TIR'!$C$23)*('Ejercicio 3 - TIR'!$E$23-'Ejercicio 3 - TIR'!$D$23)*(1-R785)))</f>
        <v>0.142815348731451</v>
      </c>
      <c r="T785" s="24">
        <f ca="1" t="shared" ref="T785:X785" si="5848">RAND()</f>
        <v>0.61159263109651</v>
      </c>
      <c r="U785" s="26">
        <f ca="1">IF(T785&lt;=('Ejercicio 3 - TIR'!$D$24-'Ejercicio 3 - TIR'!$C$24)/('Ejercicio 3 - TIR'!$E$24-'Ejercicio 3 - TIR'!$C$24),'Ejercicio 3 - TIR'!$C$24+SQRT(('Ejercicio 3 - TIR'!$E$24-'Ejercicio 3 - TIR'!$C$24)*('Ejercicio 3 - TIR'!$D$24-'Ejercicio 3 - TIR'!$C$24)*T785),'Ejercicio 3 - TIR'!$E$24-SQRT(('Ejercicio 3 - TIR'!$E$24-'Ejercicio 3 - TIR'!$C$24)*('Ejercicio 3 - TIR'!$E$24-'Ejercicio 3 - TIR'!$D$24)*(1-T785)))</f>
        <v>0.187022119035181</v>
      </c>
      <c r="V785" s="24">
        <f ca="1" t="shared" si="5848"/>
        <v>0.597490723781509</v>
      </c>
      <c r="W785" s="26">
        <f ca="1">IF(V785&lt;=('Ejercicio 3 - TIR'!$D$25-'Ejercicio 3 - TIR'!$C$25)/('Ejercicio 3 - TIR'!$E$25-'Ejercicio 3 - TIR'!$C$25),'Ejercicio 3 - TIR'!$C$25+SQRT(('Ejercicio 3 - TIR'!$E$25-'Ejercicio 3 - TIR'!$C$25)*('Ejercicio 3 - TIR'!$D$25-'Ejercicio 3 - TIR'!$C$25)*V785),'Ejercicio 3 - TIR'!$E$25-SQRT(('Ejercicio 3 - TIR'!$E$25-'Ejercicio 3 - TIR'!$C$25)*('Ejercicio 3 - TIR'!$E$25-'Ejercicio 3 - TIR'!$D$25)*(1-V785)))</f>
        <v>0.212466248964902</v>
      </c>
      <c r="X785" s="24">
        <f ca="1" t="shared" si="5848"/>
        <v>0.0774970275880724</v>
      </c>
      <c r="Y785" s="26">
        <f ca="1">IF(X785&lt;=('Ejercicio 3 - TIR'!$D$26-'Ejercicio 3 - TIR'!$C$26)/('Ejercicio 3 - TIR'!$E$26-'Ejercicio 3 - TIR'!$C$26),'Ejercicio 3 - TIR'!$C$26+SQRT(('Ejercicio 3 - TIR'!$E$26-'Ejercicio 3 - TIR'!$C$26)*('Ejercicio 3 - TIR'!$D$26-'Ejercicio 3 - TIR'!$C$26)*X785),'Ejercicio 3 - TIR'!$E$26-SQRT(('Ejercicio 3 - TIR'!$E$26-'Ejercicio 3 - TIR'!$C$26)*('Ejercicio 3 - TIR'!$E$26-'Ejercicio 3 - TIR'!$D$26)*(1-X785)))</f>
        <v>0.204465198736547</v>
      </c>
      <c r="Z785" s="24">
        <f ca="1" t="shared" si="5716"/>
        <v>1.16241128869717</v>
      </c>
      <c r="AA785" s="24">
        <f ca="1" t="shared" si="5717"/>
        <v>1.32842146226183</v>
      </c>
      <c r="AB785" s="24">
        <f ca="1" t="shared" si="5718"/>
        <v>1.57686565910585</v>
      </c>
      <c r="AC785" s="24">
        <f ca="1" t="shared" si="5719"/>
        <v>1.91189639081764</v>
      </c>
      <c r="AD785" s="24">
        <f ca="1" t="shared" si="5720"/>
        <v>2.30281266632986</v>
      </c>
      <c r="AE785" s="23">
        <f ca="1" t="shared" si="5721"/>
        <v>4394.60690493504</v>
      </c>
      <c r="AF785" s="23">
        <f ca="1" t="shared" si="5722"/>
        <v>5022.22422260098</v>
      </c>
      <c r="AG785" s="23">
        <f ca="1" t="shared" si="5723"/>
        <v>5961.49123898163</v>
      </c>
      <c r="AH785" s="23">
        <f ca="1" t="shared" si="5724"/>
        <v>7228.10692076519</v>
      </c>
      <c r="AI785" s="23">
        <f ca="1" t="shared" si="5725"/>
        <v>8706.00323880845</v>
      </c>
      <c r="AJ785" s="25">
        <f ca="1" t="shared" si="5726"/>
        <v>47833.6325441232</v>
      </c>
      <c r="AK785" s="25">
        <f ca="1" t="shared" si="5727"/>
        <v>49149.7687186787</v>
      </c>
      <c r="AL785" s="25">
        <f ca="1" t="shared" si="5728"/>
        <v>62754.7995600518</v>
      </c>
      <c r="AM785" s="25">
        <f ca="1" t="shared" si="5729"/>
        <v>81379.1880705099</v>
      </c>
      <c r="AN785" s="25">
        <f ca="1" t="shared" si="5730"/>
        <v>93670.2058878721</v>
      </c>
      <c r="AO785" s="25">
        <f ca="1">C785/'Ejercicio 3 - TIR'!$D$7</f>
        <v>16082.2797139001</v>
      </c>
      <c r="AP785" s="25">
        <f ca="1" t="shared" si="5731"/>
        <v>31751.3528302232</v>
      </c>
      <c r="AQ785" s="25">
        <f ca="1" t="shared" si="5732"/>
        <v>33067.4890047787</v>
      </c>
      <c r="AR785" s="25">
        <f ca="1" t="shared" si="5733"/>
        <v>46672.5198461517</v>
      </c>
      <c r="AS785" s="25">
        <f ca="1" t="shared" si="5734"/>
        <v>65296.9083566099</v>
      </c>
      <c r="AT785" s="25">
        <f ca="1" t="shared" si="5735"/>
        <v>77587.9261739721</v>
      </c>
      <c r="AU785" s="25">
        <f ca="1">AP785*'Ejercicio 3 - TIR'!$D$5</f>
        <v>15875.6764151116</v>
      </c>
      <c r="AV785" s="25">
        <f ca="1">AQ785*'Ejercicio 3 - TIR'!$D$5</f>
        <v>16533.7445023893</v>
      </c>
      <c r="AW785" s="25">
        <f ca="1">AR785*'Ejercicio 3 - TIR'!$D$5</f>
        <v>23336.2599230758</v>
      </c>
      <c r="AX785" s="25">
        <f ca="1">AS785*'Ejercicio 3 - TIR'!$D$5</f>
        <v>32648.4541783049</v>
      </c>
      <c r="AY785" s="25">
        <f ca="1">AT785*'Ejercicio 3 - TIR'!$D$5</f>
        <v>38793.963086986</v>
      </c>
      <c r="AZ785" s="25">
        <f ca="1" t="shared" ref="AZ785:BD785" si="5849">AJ785-AU785-AE785</f>
        <v>27563.3492240766</v>
      </c>
      <c r="BA785" s="25">
        <f ca="1" t="shared" si="5849"/>
        <v>27593.7999936884</v>
      </c>
      <c r="BB785" s="25">
        <f ca="1" t="shared" si="5849"/>
        <v>33457.0483979943</v>
      </c>
      <c r="BC785" s="25">
        <f ca="1" t="shared" si="5849"/>
        <v>41502.6269714398</v>
      </c>
      <c r="BD785" s="25">
        <f ca="1" t="shared" si="5849"/>
        <v>46170.2395620776</v>
      </c>
      <c r="BE785" s="25">
        <f ca="1" t="shared" ref="BE785:BI785" si="5850">AZ785/Z785</f>
        <v>23712.2174329274</v>
      </c>
      <c r="BF785" s="25">
        <f ca="1" t="shared" si="5850"/>
        <v>20771.8715615344</v>
      </c>
      <c r="BG785" s="25">
        <f ca="1" t="shared" si="5850"/>
        <v>21217.4373922036</v>
      </c>
      <c r="BH785" s="25">
        <f ca="1" t="shared" si="5850"/>
        <v>21707.5711690061</v>
      </c>
      <c r="BI785" s="25">
        <f ca="1" t="shared" si="5850"/>
        <v>20049.4987009352</v>
      </c>
      <c r="BJ785" s="25">
        <f ca="1" t="shared" si="5738"/>
        <v>62310.6714157948</v>
      </c>
      <c r="BK785" s="25">
        <f ca="1" t="shared" si="5739"/>
        <v>37034.4774286287</v>
      </c>
      <c r="BL785" s="25">
        <f ca="1" t="shared" si="5740"/>
        <v>99345.1488444236</v>
      </c>
      <c r="BM785" s="25">
        <f ca="1">BK785*'Ejercicio 3 - TIR'!$D$5</f>
        <v>18517.2387143144</v>
      </c>
      <c r="BN785" s="25">
        <f ca="1" t="shared" si="5741"/>
        <v>80827.9101301092</v>
      </c>
      <c r="BO785" s="25">
        <f ca="1" t="shared" si="5742"/>
        <v>35099.6463203105</v>
      </c>
      <c r="BP785" s="25">
        <f ca="1" t="shared" si="5743"/>
        <v>-107469.905032861</v>
      </c>
      <c r="BQ785" s="25">
        <f ca="1" t="shared" ref="BQ785:BT785" si="5851">BE785</f>
        <v>23712.2174329274</v>
      </c>
      <c r="BR785" s="25">
        <f ca="1" t="shared" si="5851"/>
        <v>20771.8715615344</v>
      </c>
      <c r="BS785" s="25">
        <f ca="1" t="shared" si="5851"/>
        <v>21217.4373922036</v>
      </c>
      <c r="BT785" s="25">
        <f ca="1" t="shared" si="5851"/>
        <v>21707.5711690061</v>
      </c>
      <c r="BU785" s="25">
        <f ca="1" t="shared" si="5745"/>
        <v>55149.1450212458</v>
      </c>
      <c r="BV785" s="27">
        <f ca="1" t="shared" si="5746"/>
        <v>8.80364050255802</v>
      </c>
    </row>
    <row r="786" ht="15" customHeight="1" spans="1:74">
      <c r="A786" s="23">
        <v>785</v>
      </c>
      <c r="B786" s="24">
        <f ca="1" t="shared" ref="B786:F786" si="5852">RAND()</f>
        <v>0.651936345586228</v>
      </c>
      <c r="C786" s="25">
        <f ca="1">IF(B786&lt;=('Ejercicio 3 - TIR'!$D$13-'Ejercicio 3 - TIR'!$C$13)/('Ejercicio 3 - TIR'!$E$13-'Ejercicio 3 - TIR'!$C$13),'Ejercicio 3 - TIR'!$C$13+SQRT(('Ejercicio 3 - TIR'!$E$13-'Ejercicio 3 - TIR'!$C$13)*('Ejercicio 3 - TIR'!$D$13-'Ejercicio 3 - TIR'!$C$13)*B786),'Ejercicio 3 - TIR'!$E$13-SQRT(('Ejercicio 3 - TIR'!$E$13-'Ejercicio 3 - TIR'!$C$13)*('Ejercicio 3 - TIR'!$E$13-'Ejercicio 3 - TIR'!$D$13)*(1-B786)))</f>
        <v>79562.8674884042</v>
      </c>
      <c r="D786" s="24">
        <f ca="1" t="shared" si="5852"/>
        <v>0.988404227995036</v>
      </c>
      <c r="E786" s="25">
        <f ca="1">IF(D786&lt;=('Ejercicio 3 - TIR'!$D$14-'Ejercicio 3 - TIR'!$C$14)/('Ejercicio 3 - TIR'!$E$14-'Ejercicio 3 - TIR'!$C$14),'Ejercicio 3 - TIR'!$C$14+SQRT(('Ejercicio 3 - TIR'!$E$14-'Ejercicio 3 - TIR'!$C$14)*('Ejercicio 3 - TIR'!$D$14-'Ejercicio 3 - TIR'!$C$14)*D786),'Ejercicio 3 - TIR'!$E$14-SQRT(('Ejercicio 3 - TIR'!$E$14-'Ejercicio 3 - TIR'!$C$14)*('Ejercicio 3 - TIR'!$E$14-'Ejercicio 3 - TIR'!$D$14)*(1-D786)))</f>
        <v>38681.1498186888</v>
      </c>
      <c r="F786" s="24">
        <f ca="1" t="shared" si="5852"/>
        <v>0.381766386185627</v>
      </c>
      <c r="G786" s="25">
        <f ca="1">IF(F786&lt;=('Ejercicio 3 - TIR'!$D$18-'Ejercicio 3 - TIR'!$C$18)/('Ejercicio 3 - TIR'!$E$18-'Ejercicio 3 - TIR'!$C$18),'Ejercicio 3 - TIR'!$C$18+SQRT(('Ejercicio 3 - TIR'!$E$18-'Ejercicio 3 - TIR'!$C$18)*('Ejercicio 3 - TIR'!$D$18-'Ejercicio 3 - TIR'!$C$18)*F786),'Ejercicio 3 - TIR'!$E$18-SQRT(('Ejercicio 3 - TIR'!$E$18-'Ejercicio 3 - TIR'!$C$18)*('Ejercicio 3 - TIR'!$E$18-'Ejercicio 3 - TIR'!$D$18)*(1-F786)))</f>
        <v>37567.3613583497</v>
      </c>
      <c r="H786" s="24">
        <f ca="1" t="shared" ref="H786:L786" si="5853">RAND()</f>
        <v>0.780040766313347</v>
      </c>
      <c r="I786" s="25">
        <f ca="1">IF(H786&lt;=('Ejercicio 3 - TIR'!$D$18-'Ejercicio 3 - TIR'!$C$18)/('Ejercicio 3 - TIR'!$E$18-'Ejercicio 3 - TIR'!$C$18),'Ejercicio 3 - TIR'!$C$18+SQRT(('Ejercicio 3 - TIR'!$E$18-'Ejercicio 3 - TIR'!$C$18)*('Ejercicio 3 - TIR'!$D$18-'Ejercicio 3 - TIR'!$C$18)*H786),'Ejercicio 3 - TIR'!$E$18-SQRT(('Ejercicio 3 - TIR'!$E$18-'Ejercicio 3 - TIR'!$C$18)*('Ejercicio 3 - TIR'!$E$18-'Ejercicio 3 - TIR'!$D$18)*(1-H786)))</f>
        <v>40938.35716409</v>
      </c>
      <c r="J786" s="24">
        <f ca="1" t="shared" si="5853"/>
        <v>0.111384905418198</v>
      </c>
      <c r="K786" s="25">
        <f ca="1">IF(J786&lt;=('Ejercicio 3 - TIR'!$D$18-'Ejercicio 3 - TIR'!$C$18)/('Ejercicio 3 - TIR'!$E$18-'Ejercicio 3 - TIR'!$C$18),'Ejercicio 3 - TIR'!$C$18+SQRT(('Ejercicio 3 - TIR'!$E$18-'Ejercicio 3 - TIR'!$C$18)*('Ejercicio 3 - TIR'!$D$18-'Ejercicio 3 - TIR'!$C$18)*J786),'Ejercicio 3 - TIR'!$E$18-SQRT(('Ejercicio 3 - TIR'!$E$18-'Ejercicio 3 - TIR'!$C$18)*('Ejercicio 3 - TIR'!$E$18-'Ejercicio 3 - TIR'!$D$18)*(1-J786)))</f>
        <v>34087.5097324324</v>
      </c>
      <c r="L786" s="24">
        <f ca="1" t="shared" si="5853"/>
        <v>0.593003091968767</v>
      </c>
      <c r="M786" s="25">
        <f ca="1">IF(L786&lt;=('Ejercicio 3 - TIR'!$D$18-'Ejercicio 3 - TIR'!$C$18)/('Ejercicio 3 - TIR'!$E$18-'Ejercicio 3 - TIR'!$C$18),'Ejercicio 3 - TIR'!$C$18+SQRT(('Ejercicio 3 - TIR'!$E$18-'Ejercicio 3 - TIR'!$C$18)*('Ejercicio 3 - TIR'!$D$18-'Ejercicio 3 - TIR'!$C$18)*L786),'Ejercicio 3 - TIR'!$E$18-SQRT(('Ejercicio 3 - TIR'!$E$18-'Ejercicio 3 - TIR'!$C$18)*('Ejercicio 3 - TIR'!$E$18-'Ejercicio 3 - TIR'!$D$18)*(1-L786)))</f>
        <v>39431.3553530399</v>
      </c>
      <c r="N786" s="24">
        <f ca="1" t="shared" ref="N786:R786" si="5854">RAND()</f>
        <v>0.080620440253816</v>
      </c>
      <c r="O786" s="25">
        <f ca="1">IF(N786&lt;=('Ejercicio 3 - TIR'!$D$18-'Ejercicio 3 - TIR'!$C$18)/('Ejercicio 3 - TIR'!$E$18-'Ejercicio 3 - TIR'!$C$18),'Ejercicio 3 - TIR'!$C$18+SQRT(('Ejercicio 3 - TIR'!$E$18-'Ejercicio 3 - TIR'!$C$18)*('Ejercicio 3 - TIR'!$D$18-'Ejercicio 3 - TIR'!$C$18)*N786),'Ejercicio 3 - TIR'!$E$18-SQRT(('Ejercicio 3 - TIR'!$E$18-'Ejercicio 3 - TIR'!$C$18)*('Ejercicio 3 - TIR'!$E$18-'Ejercicio 3 - TIR'!$D$18)*(1-N786)))</f>
        <v>33477.5085964052</v>
      </c>
      <c r="P786" s="24">
        <f ca="1" t="shared" si="5854"/>
        <v>0.555871293694537</v>
      </c>
      <c r="Q786" s="26">
        <f ca="1">IF(P786&lt;=('Ejercicio 3 - TIR'!$D$22-'Ejercicio 3 - TIR'!$C$22)/('Ejercicio 3 - TIR'!$E$22-'Ejercicio 3 - TIR'!$C$22),'Ejercicio 3 - TIR'!$C$22+SQRT(('Ejercicio 3 - TIR'!$E$22-'Ejercicio 3 - TIR'!$C$22)*('Ejercicio 3 - TIR'!$D$22-'Ejercicio 3 - TIR'!$C$22)*P786),'Ejercicio 3 - TIR'!$E$22-SQRT(('Ejercicio 3 - TIR'!$E$22-'Ejercicio 3 - TIR'!$C$22)*('Ejercicio 3 - TIR'!$E$22-'Ejercicio 3 - TIR'!$D$22)*(1-P786)))</f>
        <v>0.15172577726356</v>
      </c>
      <c r="R786" s="24">
        <f ca="1" t="shared" si="5854"/>
        <v>0.242365225599423</v>
      </c>
      <c r="S786" s="26">
        <f ca="1">IF(R786&lt;=('Ejercicio 3 - TIR'!$D$23-'Ejercicio 3 - TIR'!$C$23)/('Ejercicio 3 - TIR'!$E$23-'Ejercicio 3 - TIR'!$C$23),'Ejercicio 3 - TIR'!$C$23+SQRT(('Ejercicio 3 - TIR'!$E$23-'Ejercicio 3 - TIR'!$C$23)*('Ejercicio 3 - TIR'!$D$23-'Ejercicio 3 - TIR'!$C$23)*R786),'Ejercicio 3 - TIR'!$E$23-SQRT(('Ejercicio 3 - TIR'!$E$23-'Ejercicio 3 - TIR'!$C$23)*('Ejercicio 3 - TIR'!$E$23-'Ejercicio 3 - TIR'!$D$23)*(1-R786)))</f>
        <v>0.140886775866058</v>
      </c>
      <c r="T786" s="24">
        <f ca="1" t="shared" ref="T786:X786" si="5855">RAND()</f>
        <v>0.705776496284199</v>
      </c>
      <c r="U786" s="26">
        <f ca="1">IF(T786&lt;=('Ejercicio 3 - TIR'!$D$24-'Ejercicio 3 - TIR'!$C$24)/('Ejercicio 3 - TIR'!$E$24-'Ejercicio 3 - TIR'!$C$24),'Ejercicio 3 - TIR'!$C$24+SQRT(('Ejercicio 3 - TIR'!$E$24-'Ejercicio 3 - TIR'!$C$24)*('Ejercicio 3 - TIR'!$D$24-'Ejercicio 3 - TIR'!$C$24)*T786),'Ejercicio 3 - TIR'!$E$24-SQRT(('Ejercicio 3 - TIR'!$E$24-'Ejercicio 3 - TIR'!$C$24)*('Ejercicio 3 - TIR'!$E$24-'Ejercicio 3 - TIR'!$D$24)*(1-T786)))</f>
        <v>0.191297634062603</v>
      </c>
      <c r="V786" s="24">
        <f ca="1" t="shared" si="5855"/>
        <v>0.689734054472108</v>
      </c>
      <c r="W786" s="26">
        <f ca="1">IF(V786&lt;=('Ejercicio 3 - TIR'!$D$25-'Ejercicio 3 - TIR'!$C$25)/('Ejercicio 3 - TIR'!$E$25-'Ejercicio 3 - TIR'!$C$25),'Ejercicio 3 - TIR'!$C$25+SQRT(('Ejercicio 3 - TIR'!$E$25-'Ejercicio 3 - TIR'!$C$25)*('Ejercicio 3 - TIR'!$D$25-'Ejercicio 3 - TIR'!$C$25)*V786),'Ejercicio 3 - TIR'!$E$25-SQRT(('Ejercicio 3 - TIR'!$E$25-'Ejercicio 3 - TIR'!$C$25)*('Ejercicio 3 - TIR'!$E$25-'Ejercicio 3 - TIR'!$D$25)*(1-V786)))</f>
        <v>0.21704653570036</v>
      </c>
      <c r="X786" s="24">
        <f ca="1" t="shared" si="5855"/>
        <v>0.0165411304611329</v>
      </c>
      <c r="Y786" s="26">
        <f ca="1">IF(X786&lt;=('Ejercicio 3 - TIR'!$D$26-'Ejercicio 3 - TIR'!$C$26)/('Ejercicio 3 - TIR'!$E$26-'Ejercicio 3 - TIR'!$C$26),'Ejercicio 3 - TIR'!$C$26+SQRT(('Ejercicio 3 - TIR'!$E$26-'Ejercicio 3 - TIR'!$C$26)*('Ejercicio 3 - TIR'!$D$26-'Ejercicio 3 - TIR'!$C$26)*X786),'Ejercicio 3 - TIR'!$E$26-SQRT(('Ejercicio 3 - TIR'!$E$26-'Ejercicio 3 - TIR'!$C$26)*('Ejercicio 3 - TIR'!$E$26-'Ejercicio 3 - TIR'!$D$26)*(1-X786)))</f>
        <v>0.196682892505873</v>
      </c>
      <c r="Z786" s="24">
        <f ca="1" t="shared" si="5716"/>
        <v>1.15172577726356</v>
      </c>
      <c r="AA786" s="24">
        <f ca="1" t="shared" si="5717"/>
        <v>1.31398870870405</v>
      </c>
      <c r="AB786" s="24">
        <f ca="1" t="shared" si="5718"/>
        <v>1.56535163986411</v>
      </c>
      <c r="AC786" s="24">
        <f ca="1" t="shared" si="5719"/>
        <v>1.9051057904495</v>
      </c>
      <c r="AD786" s="24">
        <f ca="1" t="shared" si="5720"/>
        <v>2.27980750784479</v>
      </c>
      <c r="AE786" s="23">
        <f ca="1" t="shared" si="5721"/>
        <v>5868.92752168877</v>
      </c>
      <c r="AF786" s="23">
        <f ca="1" t="shared" si="5722"/>
        <v>6695.78179801107</v>
      </c>
      <c r="AG786" s="23">
        <f ca="1" t="shared" si="5723"/>
        <v>7976.66901417003</v>
      </c>
      <c r="AH786" s="23">
        <f ca="1" t="shared" si="5724"/>
        <v>9707.97739012405</v>
      </c>
      <c r="AI786" s="23">
        <f ca="1" t="shared" si="5725"/>
        <v>11617.3704635953</v>
      </c>
      <c r="AJ786" s="25">
        <f ca="1" t="shared" si="5726"/>
        <v>43267.2984601863</v>
      </c>
      <c r="AK786" s="25">
        <f ca="1" t="shared" si="5727"/>
        <v>53792.5390665079</v>
      </c>
      <c r="AL786" s="25">
        <f ca="1" t="shared" si="5728"/>
        <v>53358.939258547</v>
      </c>
      <c r="AM786" s="25">
        <f ca="1" t="shared" si="5729"/>
        <v>75120.9034083482</v>
      </c>
      <c r="AN786" s="25">
        <f ca="1" t="shared" si="5730"/>
        <v>76322.2754420233</v>
      </c>
      <c r="AO786" s="25">
        <f ca="1">C786/'Ejercicio 3 - TIR'!$D$7</f>
        <v>15912.5734976808</v>
      </c>
      <c r="AP786" s="25">
        <f ca="1" t="shared" si="5731"/>
        <v>27354.7249625055</v>
      </c>
      <c r="AQ786" s="25">
        <f ca="1" t="shared" si="5732"/>
        <v>37879.9655688271</v>
      </c>
      <c r="AR786" s="25">
        <f ca="1" t="shared" si="5733"/>
        <v>37446.3657608662</v>
      </c>
      <c r="AS786" s="25">
        <f ca="1" t="shared" si="5734"/>
        <v>59208.3299106673</v>
      </c>
      <c r="AT786" s="25">
        <f ca="1" t="shared" si="5735"/>
        <v>60409.7019443424</v>
      </c>
      <c r="AU786" s="25">
        <f ca="1">AP786*'Ejercicio 3 - TIR'!$D$5</f>
        <v>13677.3624812527</v>
      </c>
      <c r="AV786" s="25">
        <f ca="1">AQ786*'Ejercicio 3 - TIR'!$D$5</f>
        <v>18939.9827844136</v>
      </c>
      <c r="AW786" s="25">
        <f ca="1">AR786*'Ejercicio 3 - TIR'!$D$5</f>
        <v>18723.1828804331</v>
      </c>
      <c r="AX786" s="25">
        <f ca="1">AS786*'Ejercicio 3 - TIR'!$D$5</f>
        <v>29604.1649553337</v>
      </c>
      <c r="AY786" s="25">
        <f ca="1">AT786*'Ejercicio 3 - TIR'!$D$5</f>
        <v>30204.8509721712</v>
      </c>
      <c r="AZ786" s="25">
        <f ca="1" t="shared" ref="AZ786:BD786" si="5856">AJ786-AU786-AE786</f>
        <v>23721.0084572448</v>
      </c>
      <c r="BA786" s="25">
        <f ca="1" t="shared" si="5856"/>
        <v>28156.7744840833</v>
      </c>
      <c r="BB786" s="25">
        <f ca="1" t="shared" si="5856"/>
        <v>26659.0873639439</v>
      </c>
      <c r="BC786" s="25">
        <f ca="1" t="shared" si="5856"/>
        <v>35808.7610628904</v>
      </c>
      <c r="BD786" s="25">
        <f ca="1" t="shared" si="5856"/>
        <v>34500.0540062568</v>
      </c>
      <c r="BE786" s="25">
        <f ca="1" t="shared" ref="BE786:BI786" si="5857">AZ786/Z786</f>
        <v>20596.0558715675</v>
      </c>
      <c r="BF786" s="25">
        <f ca="1" t="shared" si="5857"/>
        <v>21428.4752201969</v>
      </c>
      <c r="BG786" s="25">
        <f ca="1" t="shared" si="5857"/>
        <v>17030.733980167</v>
      </c>
      <c r="BH786" s="25">
        <f ca="1" t="shared" si="5857"/>
        <v>18796.2060912332</v>
      </c>
      <c r="BI786" s="25">
        <f ca="1" t="shared" si="5857"/>
        <v>15132.88024868</v>
      </c>
      <c r="BJ786" s="25">
        <f ca="1" t="shared" si="5738"/>
        <v>88185.575768716</v>
      </c>
      <c r="BK786" s="25">
        <f ca="1" t="shared" si="5739"/>
        <v>36277.6045291448</v>
      </c>
      <c r="BL786" s="25">
        <f ca="1" t="shared" si="5740"/>
        <v>124463.180297861</v>
      </c>
      <c r="BM786" s="25">
        <f ca="1">BK786*'Ejercicio 3 - TIR'!$D$5</f>
        <v>18138.8022645724</v>
      </c>
      <c r="BN786" s="25">
        <f ca="1" t="shared" si="5741"/>
        <v>106324.378033288</v>
      </c>
      <c r="BO786" s="25">
        <f ca="1" t="shared" si="5742"/>
        <v>46637.4365675292</v>
      </c>
      <c r="BP786" s="25">
        <f ca="1" t="shared" si="5743"/>
        <v>-118244.017307093</v>
      </c>
      <c r="BQ786" s="25">
        <f ca="1" t="shared" ref="BQ786:BT786" si="5858">BE786</f>
        <v>20596.0558715675</v>
      </c>
      <c r="BR786" s="25">
        <f ca="1" t="shared" si="5858"/>
        <v>21428.4752201969</v>
      </c>
      <c r="BS786" s="25">
        <f ca="1" t="shared" si="5858"/>
        <v>17030.733980167</v>
      </c>
      <c r="BT786" s="25">
        <f ca="1" t="shared" si="5858"/>
        <v>18796.2060912332</v>
      </c>
      <c r="BU786" s="25">
        <f ca="1" t="shared" si="5745"/>
        <v>61770.3168162092</v>
      </c>
      <c r="BV786" s="27">
        <f ca="1" t="shared" si="5746"/>
        <v>4.84089430493733</v>
      </c>
    </row>
    <row r="787" ht="15" customHeight="1" spans="1:74">
      <c r="A787" s="23">
        <v>786</v>
      </c>
      <c r="B787" s="24">
        <f ca="1" t="shared" ref="B787:F787" si="5859">RAND()</f>
        <v>0.173443900473573</v>
      </c>
      <c r="C787" s="25">
        <f ca="1">IF(B787&lt;=('Ejercicio 3 - TIR'!$D$13-'Ejercicio 3 - TIR'!$C$13)/('Ejercicio 3 - TIR'!$E$13-'Ejercicio 3 - TIR'!$C$13),'Ejercicio 3 - TIR'!$C$13+SQRT(('Ejercicio 3 - TIR'!$E$13-'Ejercicio 3 - TIR'!$C$13)*('Ejercicio 3 - TIR'!$D$13-'Ejercicio 3 - TIR'!$C$13)*B787),'Ejercicio 3 - TIR'!$E$13-SQRT(('Ejercicio 3 - TIR'!$E$13-'Ejercicio 3 - TIR'!$C$13)*('Ejercicio 3 - TIR'!$E$13-'Ejercicio 3 - TIR'!$D$13)*(1-B787)))</f>
        <v>68329.31931129</v>
      </c>
      <c r="D787" s="24">
        <f ca="1" t="shared" si="5859"/>
        <v>0.223132210776752</v>
      </c>
      <c r="E787" s="25">
        <f ca="1">IF(D787&lt;=('Ejercicio 3 - TIR'!$D$14-'Ejercicio 3 - TIR'!$C$14)/('Ejercicio 3 - TIR'!$E$14-'Ejercicio 3 - TIR'!$C$14),'Ejercicio 3 - TIR'!$C$14+SQRT(('Ejercicio 3 - TIR'!$E$14-'Ejercicio 3 - TIR'!$C$14)*('Ejercicio 3 - TIR'!$D$14-'Ejercicio 3 - TIR'!$C$14)*D787),'Ejercicio 3 - TIR'!$E$14-SQRT(('Ejercicio 3 - TIR'!$E$14-'Ejercicio 3 - TIR'!$C$14)*('Ejercicio 3 - TIR'!$E$14-'Ejercicio 3 - TIR'!$D$14)*(1-D787)))</f>
        <v>29090.8331435365</v>
      </c>
      <c r="F787" s="24">
        <f ca="1" t="shared" si="5859"/>
        <v>0.960735450798571</v>
      </c>
      <c r="G787" s="25">
        <f ca="1">IF(F787&lt;=('Ejercicio 3 - TIR'!$D$18-'Ejercicio 3 - TIR'!$C$18)/('Ejercicio 3 - TIR'!$E$18-'Ejercicio 3 - TIR'!$C$18),'Ejercicio 3 - TIR'!$C$18+SQRT(('Ejercicio 3 - TIR'!$E$18-'Ejercicio 3 - TIR'!$C$18)*('Ejercicio 3 - TIR'!$D$18-'Ejercicio 3 - TIR'!$C$18)*F787),'Ejercicio 3 - TIR'!$E$18-SQRT(('Ejercicio 3 - TIR'!$E$18-'Ejercicio 3 - TIR'!$C$18)*('Ejercicio 3 - TIR'!$E$18-'Ejercicio 3 - TIR'!$D$18)*(1-F787)))</f>
        <v>43283.9460410269</v>
      </c>
      <c r="H787" s="24">
        <f ca="1" t="shared" ref="H787:L787" si="5860">RAND()</f>
        <v>0.447896600071216</v>
      </c>
      <c r="I787" s="25">
        <f ca="1">IF(H787&lt;=('Ejercicio 3 - TIR'!$D$18-'Ejercicio 3 - TIR'!$C$18)/('Ejercicio 3 - TIR'!$E$18-'Ejercicio 3 - TIR'!$C$18),'Ejercicio 3 - TIR'!$C$18+SQRT(('Ejercicio 3 - TIR'!$E$18-'Ejercicio 3 - TIR'!$C$18)*('Ejercicio 3 - TIR'!$D$18-'Ejercicio 3 - TIR'!$C$18)*H787),'Ejercicio 3 - TIR'!$E$18-SQRT(('Ejercicio 3 - TIR'!$E$18-'Ejercicio 3 - TIR'!$C$18)*('Ejercicio 3 - TIR'!$E$18-'Ejercicio 3 - TIR'!$D$18)*(1-H787)))</f>
        <v>38196.614545694</v>
      </c>
      <c r="J787" s="24">
        <f ca="1" t="shared" si="5860"/>
        <v>0.969749456365155</v>
      </c>
      <c r="K787" s="25">
        <f ca="1">IF(J787&lt;=('Ejercicio 3 - TIR'!$D$18-'Ejercicio 3 - TIR'!$C$18)/('Ejercicio 3 - TIR'!$E$18-'Ejercicio 3 - TIR'!$C$18),'Ejercicio 3 - TIR'!$C$18+SQRT(('Ejercicio 3 - TIR'!$E$18-'Ejercicio 3 - TIR'!$C$18)*('Ejercicio 3 - TIR'!$D$18-'Ejercicio 3 - TIR'!$C$18)*J787),'Ejercicio 3 - TIR'!$E$18-SQRT(('Ejercicio 3 - TIR'!$E$18-'Ejercicio 3 - TIR'!$C$18)*('Ejercicio 3 - TIR'!$E$18-'Ejercicio 3 - TIR'!$D$18)*(1-J787)))</f>
        <v>43493.7494323276</v>
      </c>
      <c r="L787" s="24">
        <f ca="1" t="shared" si="5860"/>
        <v>0.294208684534909</v>
      </c>
      <c r="M787" s="25">
        <f ca="1">IF(L787&lt;=('Ejercicio 3 - TIR'!$D$18-'Ejercicio 3 - TIR'!$C$18)/('Ejercicio 3 - TIR'!$E$18-'Ejercicio 3 - TIR'!$C$18),'Ejercicio 3 - TIR'!$C$18+SQRT(('Ejercicio 3 - TIR'!$E$18-'Ejercicio 3 - TIR'!$C$18)*('Ejercicio 3 - TIR'!$D$18-'Ejercicio 3 - TIR'!$C$18)*L787),'Ejercicio 3 - TIR'!$E$18-SQRT(('Ejercicio 3 - TIR'!$E$18-'Ejercicio 3 - TIR'!$C$18)*('Ejercicio 3 - TIR'!$E$18-'Ejercicio 3 - TIR'!$D$18)*(1-L787)))</f>
        <v>36643.1395198533</v>
      </c>
      <c r="N787" s="24">
        <f ca="1" t="shared" ref="N787:R787" si="5861">RAND()</f>
        <v>0.465453179972613</v>
      </c>
      <c r="O787" s="25">
        <f ca="1">IF(N787&lt;=('Ejercicio 3 - TIR'!$D$18-'Ejercicio 3 - TIR'!$C$18)/('Ejercicio 3 - TIR'!$E$18-'Ejercicio 3 - TIR'!$C$18),'Ejercicio 3 - TIR'!$C$18+SQRT(('Ejercicio 3 - TIR'!$E$18-'Ejercicio 3 - TIR'!$C$18)*('Ejercicio 3 - TIR'!$D$18-'Ejercicio 3 - TIR'!$C$18)*N787),'Ejercicio 3 - TIR'!$E$18-SQRT(('Ejercicio 3 - TIR'!$E$18-'Ejercicio 3 - TIR'!$C$18)*('Ejercicio 3 - TIR'!$E$18-'Ejercicio 3 - TIR'!$D$18)*(1-N787)))</f>
        <v>38355.7152294637</v>
      </c>
      <c r="P787" s="24">
        <f ca="1" t="shared" si="5861"/>
        <v>0.734785960628818</v>
      </c>
      <c r="Q787" s="26">
        <f ca="1">IF(P787&lt;=('Ejercicio 3 - TIR'!$D$22-'Ejercicio 3 - TIR'!$C$22)/('Ejercicio 3 - TIR'!$E$22-'Ejercicio 3 - TIR'!$C$22),'Ejercicio 3 - TIR'!$C$22+SQRT(('Ejercicio 3 - TIR'!$E$22-'Ejercicio 3 - TIR'!$C$22)*('Ejercicio 3 - TIR'!$D$22-'Ejercicio 3 - TIR'!$C$22)*P787),'Ejercicio 3 - TIR'!$E$22-SQRT(('Ejercicio 3 - TIR'!$E$22-'Ejercicio 3 - TIR'!$C$22)*('Ejercicio 3 - TIR'!$E$22-'Ejercicio 3 - TIR'!$D$22)*(1-P787)))</f>
        <v>0.158150851941823</v>
      </c>
      <c r="R787" s="24">
        <f ca="1" t="shared" si="5861"/>
        <v>0.552951959543696</v>
      </c>
      <c r="S787" s="26">
        <f ca="1">IF(R787&lt;=('Ejercicio 3 - TIR'!$D$23-'Ejercicio 3 - TIR'!$C$23)/('Ejercicio 3 - TIR'!$E$23-'Ejercicio 3 - TIR'!$C$23),'Ejercicio 3 - TIR'!$C$23+SQRT(('Ejercicio 3 - TIR'!$E$23-'Ejercicio 3 - TIR'!$C$23)*('Ejercicio 3 - TIR'!$D$23-'Ejercicio 3 - TIR'!$C$23)*R787),'Ejercicio 3 - TIR'!$E$23-SQRT(('Ejercicio 3 - TIR'!$E$23-'Ejercicio 3 - TIR'!$C$23)*('Ejercicio 3 - TIR'!$E$23-'Ejercicio 3 - TIR'!$D$23)*(1-R787)))</f>
        <v>0.15163300381039</v>
      </c>
      <c r="T787" s="24">
        <f ca="1" t="shared" ref="T787:X787" si="5862">RAND()</f>
        <v>0.142400788460881</v>
      </c>
      <c r="U787" s="26">
        <f ca="1">IF(T787&lt;=('Ejercicio 3 - TIR'!$D$24-'Ejercicio 3 - TIR'!$C$24)/('Ejercicio 3 - TIR'!$E$24-'Ejercicio 3 - TIR'!$C$24),'Ejercicio 3 - TIR'!$C$24+SQRT(('Ejercicio 3 - TIR'!$E$24-'Ejercicio 3 - TIR'!$C$24)*('Ejercicio 3 - TIR'!$D$24-'Ejercicio 3 - TIR'!$C$24)*T787),'Ejercicio 3 - TIR'!$E$24-SQRT(('Ejercicio 3 - TIR'!$E$24-'Ejercicio 3 - TIR'!$C$24)*('Ejercicio 3 - TIR'!$E$24-'Ejercicio 3 - TIR'!$D$24)*(1-T787)))</f>
        <v>0.167292820931469</v>
      </c>
      <c r="V787" s="24">
        <f ca="1" t="shared" si="5862"/>
        <v>0.334300657898178</v>
      </c>
      <c r="W787" s="26">
        <f ca="1">IF(V787&lt;=('Ejercicio 3 - TIR'!$D$25-'Ejercicio 3 - TIR'!$C$25)/('Ejercicio 3 - TIR'!$E$25-'Ejercicio 3 - TIR'!$C$25),'Ejercicio 3 - TIR'!$C$25+SQRT(('Ejercicio 3 - TIR'!$E$25-'Ejercicio 3 - TIR'!$C$25)*('Ejercicio 3 - TIR'!$D$25-'Ejercicio 3 - TIR'!$C$25)*V787),'Ejercicio 3 - TIR'!$E$25-SQRT(('Ejercicio 3 - TIR'!$E$25-'Ejercicio 3 - TIR'!$C$25)*('Ejercicio 3 - TIR'!$E$25-'Ejercicio 3 - TIR'!$D$25)*(1-V787)))</f>
        <v>0.201730468229365</v>
      </c>
      <c r="X787" s="24">
        <f ca="1" t="shared" si="5862"/>
        <v>0.810971082859359</v>
      </c>
      <c r="Y787" s="26">
        <f ca="1">IF(X787&lt;=('Ejercicio 3 - TIR'!$D$26-'Ejercicio 3 - TIR'!$C$26)/('Ejercicio 3 - TIR'!$E$26-'Ejercicio 3 - TIR'!$C$26),'Ejercicio 3 - TIR'!$C$26+SQRT(('Ejercicio 3 - TIR'!$E$26-'Ejercicio 3 - TIR'!$C$26)*('Ejercicio 3 - TIR'!$D$26-'Ejercicio 3 - TIR'!$C$26)*X787),'Ejercicio 3 - TIR'!$E$26-SQRT(('Ejercicio 3 - TIR'!$E$26-'Ejercicio 3 - TIR'!$C$26)*('Ejercicio 3 - TIR'!$E$26-'Ejercicio 3 - TIR'!$D$26)*(1-X787)))</f>
        <v>0.248050725320292</v>
      </c>
      <c r="Z787" s="24">
        <f ca="1" t="shared" si="5716"/>
        <v>1.15815085194182</v>
      </c>
      <c r="AA787" s="24">
        <f ca="1" t="shared" si="5717"/>
        <v>1.33376474448732</v>
      </c>
      <c r="AB787" s="24">
        <f ca="1" t="shared" si="5718"/>
        <v>1.55689401105155</v>
      </c>
      <c r="AC787" s="24">
        <f ca="1" t="shared" si="5719"/>
        <v>1.87096696888447</v>
      </c>
      <c r="AD787" s="24">
        <f ca="1" t="shared" si="5720"/>
        <v>2.33506168256657</v>
      </c>
      <c r="AE787" s="23">
        <f ca="1" t="shared" si="5721"/>
        <v>4600.74004534772</v>
      </c>
      <c r="AF787" s="23">
        <f ca="1" t="shared" si="5722"/>
        <v>5298.36407817455</v>
      </c>
      <c r="AG787" s="23">
        <f ca="1" t="shared" si="5723"/>
        <v>6184.74235113433</v>
      </c>
      <c r="AH787" s="23">
        <f ca="1" t="shared" si="5724"/>
        <v>7432.39332150663</v>
      </c>
      <c r="AI787" s="23">
        <f ca="1" t="shared" si="5725"/>
        <v>9276.00387577204</v>
      </c>
      <c r="AJ787" s="25">
        <f ca="1" t="shared" si="5726"/>
        <v>50129.3389828192</v>
      </c>
      <c r="AK787" s="25">
        <f ca="1" t="shared" si="5727"/>
        <v>50945.2978398184</v>
      </c>
      <c r="AL787" s="25">
        <f ca="1" t="shared" si="5728"/>
        <v>67715.1580093676</v>
      </c>
      <c r="AM787" s="25">
        <f ca="1" t="shared" si="5729"/>
        <v>68558.1036778706</v>
      </c>
      <c r="AN787" s="25">
        <f ca="1" t="shared" si="5730"/>
        <v>89562.9609397558</v>
      </c>
      <c r="AO787" s="25">
        <f ca="1">C787/'Ejercicio 3 - TIR'!$D$7</f>
        <v>13665.863862258</v>
      </c>
      <c r="AP787" s="25">
        <f ca="1" t="shared" si="5731"/>
        <v>36463.4751205612</v>
      </c>
      <c r="AQ787" s="25">
        <f ca="1" t="shared" si="5732"/>
        <v>37279.4339775604</v>
      </c>
      <c r="AR787" s="25">
        <f ca="1" t="shared" si="5733"/>
        <v>54049.2941471096</v>
      </c>
      <c r="AS787" s="25">
        <f ca="1" t="shared" si="5734"/>
        <v>54892.2398156126</v>
      </c>
      <c r="AT787" s="25">
        <f ca="1" t="shared" si="5735"/>
        <v>75897.0970774978</v>
      </c>
      <c r="AU787" s="25">
        <f ca="1">AP787*'Ejercicio 3 - TIR'!$D$5</f>
        <v>18231.7375602806</v>
      </c>
      <c r="AV787" s="25">
        <f ca="1">AQ787*'Ejercicio 3 - TIR'!$D$5</f>
        <v>18639.7169887802</v>
      </c>
      <c r="AW787" s="25">
        <f ca="1">AR787*'Ejercicio 3 - TIR'!$D$5</f>
        <v>27024.6470735548</v>
      </c>
      <c r="AX787" s="25">
        <f ca="1">AS787*'Ejercicio 3 - TIR'!$D$5</f>
        <v>27446.1199078063</v>
      </c>
      <c r="AY787" s="25">
        <f ca="1">AT787*'Ejercicio 3 - TIR'!$D$5</f>
        <v>37948.5485387489</v>
      </c>
      <c r="AZ787" s="25">
        <f ca="1" t="shared" ref="AZ787:BD787" si="5863">AJ787-AU787-AE787</f>
        <v>27296.8613771909</v>
      </c>
      <c r="BA787" s="25">
        <f ca="1" t="shared" si="5863"/>
        <v>27007.2167728636</v>
      </c>
      <c r="BB787" s="25">
        <f ca="1" t="shared" si="5863"/>
        <v>34505.7685846785</v>
      </c>
      <c r="BC787" s="25">
        <f ca="1" t="shared" si="5863"/>
        <v>33679.5904485577</v>
      </c>
      <c r="BD787" s="25">
        <f ca="1" t="shared" si="5863"/>
        <v>42338.4085252349</v>
      </c>
      <c r="BE787" s="25">
        <f ca="1" t="shared" ref="BE787:BI787" si="5864">AZ787/Z787</f>
        <v>23569.3487868384</v>
      </c>
      <c r="BF787" s="25">
        <f ca="1" t="shared" si="5864"/>
        <v>20248.8608913146</v>
      </c>
      <c r="BG787" s="25">
        <f ca="1" t="shared" si="5864"/>
        <v>22163.2097880399</v>
      </c>
      <c r="BH787" s="25">
        <f ca="1" t="shared" si="5864"/>
        <v>18001.1678499266</v>
      </c>
      <c r="BI787" s="25">
        <f ca="1" t="shared" si="5864"/>
        <v>18131.6017650972</v>
      </c>
      <c r="BJ787" s="25">
        <f ca="1" t="shared" si="5738"/>
        <v>67928.8897874096</v>
      </c>
      <c r="BK787" s="25">
        <f ca="1" t="shared" si="5739"/>
        <v>31910.6350639299</v>
      </c>
      <c r="BL787" s="25">
        <f ca="1" t="shared" si="5740"/>
        <v>99839.5248513395</v>
      </c>
      <c r="BM787" s="25">
        <f ca="1">BK787*'Ejercicio 3 - TIR'!$D$5</f>
        <v>15955.3175319649</v>
      </c>
      <c r="BN787" s="25">
        <f ca="1" t="shared" si="5741"/>
        <v>83884.2073193746</v>
      </c>
      <c r="BO787" s="25">
        <f ca="1" t="shared" si="5742"/>
        <v>35923.7650746655</v>
      </c>
      <c r="BP787" s="25">
        <f ca="1" t="shared" si="5743"/>
        <v>-97420.1524548265</v>
      </c>
      <c r="BQ787" s="25">
        <f ca="1" t="shared" ref="BQ787:BT787" si="5865">BE787</f>
        <v>23569.3487868384</v>
      </c>
      <c r="BR787" s="25">
        <f ca="1" t="shared" si="5865"/>
        <v>20248.8608913146</v>
      </c>
      <c r="BS787" s="25">
        <f ca="1" t="shared" si="5865"/>
        <v>22163.2097880399</v>
      </c>
      <c r="BT787" s="25">
        <f ca="1" t="shared" si="5865"/>
        <v>18001.1678499266</v>
      </c>
      <c r="BU787" s="25">
        <f ca="1" t="shared" si="5745"/>
        <v>54055.3668397627</v>
      </c>
      <c r="BV787" s="27">
        <f ca="1" t="shared" si="5746"/>
        <v>11.1400596174322</v>
      </c>
    </row>
    <row r="788" ht="15" customHeight="1" spans="1:74">
      <c r="A788" s="23">
        <v>787</v>
      </c>
      <c r="B788" s="24">
        <f ca="1" t="shared" ref="B788:F788" si="5866">RAND()</f>
        <v>0.522945935114287</v>
      </c>
      <c r="C788" s="25">
        <f ca="1">IF(B788&lt;=('Ejercicio 3 - TIR'!$D$13-'Ejercicio 3 - TIR'!$C$13)/('Ejercicio 3 - TIR'!$E$13-'Ejercicio 3 - TIR'!$C$13),'Ejercicio 3 - TIR'!$C$13+SQRT(('Ejercicio 3 - TIR'!$E$13-'Ejercicio 3 - TIR'!$C$13)*('Ejercicio 3 - TIR'!$D$13-'Ejercicio 3 - TIR'!$C$13)*B788),'Ejercicio 3 - TIR'!$E$13-SQRT(('Ejercicio 3 - TIR'!$E$13-'Ejercicio 3 - TIR'!$C$13)*('Ejercicio 3 - TIR'!$E$13-'Ejercicio 3 - TIR'!$D$13)*(1-B788)))</f>
        <v>76073.7617277004</v>
      </c>
      <c r="D788" s="24">
        <f ca="1" t="shared" si="5866"/>
        <v>0.598269133171236</v>
      </c>
      <c r="E788" s="25">
        <f ca="1">IF(D788&lt;=('Ejercicio 3 - TIR'!$D$14-'Ejercicio 3 - TIR'!$C$14)/('Ejercicio 3 - TIR'!$E$14-'Ejercicio 3 - TIR'!$C$14),'Ejercicio 3 - TIR'!$C$14+SQRT(('Ejercicio 3 - TIR'!$E$14-'Ejercicio 3 - TIR'!$C$14)*('Ejercicio 3 - TIR'!$D$14-'Ejercicio 3 - TIR'!$C$14)*D788),'Ejercicio 3 - TIR'!$E$14-SQRT(('Ejercicio 3 - TIR'!$E$14-'Ejercicio 3 - TIR'!$C$14)*('Ejercicio 3 - TIR'!$E$14-'Ejercicio 3 - TIR'!$D$14)*(1-D788)))</f>
        <v>32237.2923522578</v>
      </c>
      <c r="F788" s="24">
        <f ca="1" t="shared" si="5866"/>
        <v>0.672628883351798</v>
      </c>
      <c r="G788" s="25">
        <f ca="1">IF(F788&lt;=('Ejercicio 3 - TIR'!$D$18-'Ejercicio 3 - TIR'!$C$18)/('Ejercicio 3 - TIR'!$E$18-'Ejercicio 3 - TIR'!$C$18),'Ejercicio 3 - TIR'!$C$18+SQRT(('Ejercicio 3 - TIR'!$E$18-'Ejercicio 3 - TIR'!$C$18)*('Ejercicio 3 - TIR'!$D$18-'Ejercicio 3 - TIR'!$C$18)*F788),'Ejercicio 3 - TIR'!$E$18-SQRT(('Ejercicio 3 - TIR'!$E$18-'Ejercicio 3 - TIR'!$C$18)*('Ejercicio 3 - TIR'!$E$18-'Ejercicio 3 - TIR'!$D$18)*(1-F788)))</f>
        <v>40044.9183913264</v>
      </c>
      <c r="H788" s="24">
        <f ca="1" t="shared" ref="H788:L788" si="5867">RAND()</f>
        <v>0.142555919617902</v>
      </c>
      <c r="I788" s="25">
        <f ca="1">IF(H788&lt;=('Ejercicio 3 - TIR'!$D$18-'Ejercicio 3 - TIR'!$C$18)/('Ejercicio 3 - TIR'!$E$18-'Ejercicio 3 - TIR'!$C$18),'Ejercicio 3 - TIR'!$C$18+SQRT(('Ejercicio 3 - TIR'!$E$18-'Ejercicio 3 - TIR'!$C$18)*('Ejercicio 3 - TIR'!$D$18-'Ejercicio 3 - TIR'!$C$18)*H788),'Ejercicio 3 - TIR'!$E$18-SQRT(('Ejercicio 3 - TIR'!$E$18-'Ejercicio 3 - TIR'!$C$18)*('Ejercicio 3 - TIR'!$E$18-'Ejercicio 3 - TIR'!$D$18)*(1-H788)))</f>
        <v>34624.2175492385</v>
      </c>
      <c r="J788" s="24">
        <f ca="1" t="shared" si="5867"/>
        <v>0.0454167365231937</v>
      </c>
      <c r="K788" s="25">
        <f ca="1">IF(J788&lt;=('Ejercicio 3 - TIR'!$D$18-'Ejercicio 3 - TIR'!$C$18)/('Ejercicio 3 - TIR'!$E$18-'Ejercicio 3 - TIR'!$C$18),'Ejercicio 3 - TIR'!$C$18+SQRT(('Ejercicio 3 - TIR'!$E$18-'Ejercicio 3 - TIR'!$C$18)*('Ejercicio 3 - TIR'!$D$18-'Ejercicio 3 - TIR'!$C$18)*J788),'Ejercicio 3 - TIR'!$E$18-SQRT(('Ejercicio 3 - TIR'!$E$18-'Ejercicio 3 - TIR'!$C$18)*('Ejercicio 3 - TIR'!$E$18-'Ejercicio 3 - TIR'!$D$18)*(1-J788)))</f>
        <v>32610.0786345394</v>
      </c>
      <c r="L788" s="24">
        <f ca="1" t="shared" si="5867"/>
        <v>0.321501235832847</v>
      </c>
      <c r="M788" s="25">
        <f ca="1">IF(L788&lt;=('Ejercicio 3 - TIR'!$D$18-'Ejercicio 3 - TIR'!$C$18)/('Ejercicio 3 - TIR'!$E$18-'Ejercicio 3 - TIR'!$C$18),'Ejercicio 3 - TIR'!$C$18+SQRT(('Ejercicio 3 - TIR'!$E$18-'Ejercicio 3 - TIR'!$C$18)*('Ejercicio 3 - TIR'!$D$18-'Ejercicio 3 - TIR'!$C$18)*L788),'Ejercicio 3 - TIR'!$E$18-SQRT(('Ejercicio 3 - TIR'!$E$18-'Ejercicio 3 - TIR'!$C$18)*('Ejercicio 3 - TIR'!$E$18-'Ejercicio 3 - TIR'!$D$18)*(1-L788)))</f>
        <v>36944.4355692113</v>
      </c>
      <c r="N788" s="24">
        <f ca="1" t="shared" ref="N788:R788" si="5868">RAND()</f>
        <v>0.0732255600571221</v>
      </c>
      <c r="O788" s="25">
        <f ca="1">IF(N788&lt;=('Ejercicio 3 - TIR'!$D$18-'Ejercicio 3 - TIR'!$C$18)/('Ejercicio 3 - TIR'!$E$18-'Ejercicio 3 - TIR'!$C$18),'Ejercicio 3 - TIR'!$C$18+SQRT(('Ejercicio 3 - TIR'!$E$18-'Ejercicio 3 - TIR'!$C$18)*('Ejercicio 3 - TIR'!$D$18-'Ejercicio 3 - TIR'!$C$18)*N788),'Ejercicio 3 - TIR'!$E$18-SQRT(('Ejercicio 3 - TIR'!$E$18-'Ejercicio 3 - TIR'!$C$18)*('Ejercicio 3 - TIR'!$E$18-'Ejercicio 3 - TIR'!$D$18)*(1-N788)))</f>
        <v>33314.1867793726</v>
      </c>
      <c r="P788" s="24">
        <f ca="1" t="shared" si="5868"/>
        <v>0.750745125279325</v>
      </c>
      <c r="Q788" s="26">
        <f ca="1">IF(P788&lt;=('Ejercicio 3 - TIR'!$D$22-'Ejercicio 3 - TIR'!$C$22)/('Ejercicio 3 - TIR'!$E$22-'Ejercicio 3 - TIR'!$C$22),'Ejercicio 3 - TIR'!$C$22+SQRT(('Ejercicio 3 - TIR'!$E$22-'Ejercicio 3 - TIR'!$C$22)*('Ejercicio 3 - TIR'!$D$22-'Ejercicio 3 - TIR'!$C$22)*P788),'Ejercicio 3 - TIR'!$E$22-SQRT(('Ejercicio 3 - TIR'!$E$22-'Ejercicio 3 - TIR'!$C$22)*('Ejercicio 3 - TIR'!$E$22-'Ejercicio 3 - TIR'!$D$22)*(1-P788)))</f>
        <v>0.15881843314348</v>
      </c>
      <c r="R788" s="24">
        <f ca="1" t="shared" si="5868"/>
        <v>0.640491679193753</v>
      </c>
      <c r="S788" s="26">
        <f ca="1">IF(R788&lt;=('Ejercicio 3 - TIR'!$D$23-'Ejercicio 3 - TIR'!$C$23)/('Ejercicio 3 - TIR'!$E$23-'Ejercicio 3 - TIR'!$C$23),'Ejercicio 3 - TIR'!$C$23+SQRT(('Ejercicio 3 - TIR'!$E$23-'Ejercicio 3 - TIR'!$C$23)*('Ejercicio 3 - TIR'!$D$23-'Ejercicio 3 - TIR'!$C$23)*R788),'Ejercicio 3 - TIR'!$E$23-SQRT(('Ejercicio 3 - TIR'!$E$23-'Ejercicio 3 - TIR'!$C$23)*('Ejercicio 3 - TIR'!$E$23-'Ejercicio 3 - TIR'!$D$23)*(1-R788)))</f>
        <v>0.154561545301429</v>
      </c>
      <c r="T788" s="24">
        <f ca="1" t="shared" ref="T788:X788" si="5869">RAND()</f>
        <v>0.673780386344147</v>
      </c>
      <c r="U788" s="26">
        <f ca="1">IF(T788&lt;=('Ejercicio 3 - TIR'!$D$24-'Ejercicio 3 - TIR'!$C$24)/('Ejercicio 3 - TIR'!$E$24-'Ejercicio 3 - TIR'!$C$24),'Ejercicio 3 - TIR'!$C$24+SQRT(('Ejercicio 3 - TIR'!$E$24-'Ejercicio 3 - TIR'!$C$24)*('Ejercicio 3 - TIR'!$D$24-'Ejercicio 3 - TIR'!$C$24)*T788),'Ejercicio 3 - TIR'!$E$24-SQRT(('Ejercicio 3 - TIR'!$E$24-'Ejercicio 3 - TIR'!$C$24)*('Ejercicio 3 - TIR'!$E$24-'Ejercicio 3 - TIR'!$D$24)*(1-T788)))</f>
        <v>0.189777245025703</v>
      </c>
      <c r="V788" s="24">
        <f ca="1" t="shared" si="5869"/>
        <v>0.519100837986619</v>
      </c>
      <c r="W788" s="26">
        <f ca="1">IF(V788&lt;=('Ejercicio 3 - TIR'!$D$25-'Ejercicio 3 - TIR'!$C$25)/('Ejercicio 3 - TIR'!$E$25-'Ejercicio 3 - TIR'!$C$25),'Ejercicio 3 - TIR'!$C$25+SQRT(('Ejercicio 3 - TIR'!$E$25-'Ejercicio 3 - TIR'!$C$25)*('Ejercicio 3 - TIR'!$D$25-'Ejercicio 3 - TIR'!$C$25)*V788),'Ejercicio 3 - TIR'!$E$25-SQRT(('Ejercicio 3 - TIR'!$E$25-'Ejercicio 3 - TIR'!$C$25)*('Ejercicio 3 - TIR'!$E$25-'Ejercicio 3 - TIR'!$D$25)*(1-V788)))</f>
        <v>0.208973824611026</v>
      </c>
      <c r="X788" s="24">
        <f ca="1" t="shared" si="5869"/>
        <v>0.336149242588471</v>
      </c>
      <c r="Y788" s="26">
        <f ca="1">IF(X788&lt;=('Ejercicio 3 - TIR'!$D$26-'Ejercicio 3 - TIR'!$C$26)/('Ejercicio 3 - TIR'!$E$26-'Ejercicio 3 - TIR'!$C$26),'Ejercicio 3 - TIR'!$C$26+SQRT(('Ejercicio 3 - TIR'!$E$26-'Ejercicio 3 - TIR'!$C$26)*('Ejercicio 3 - TIR'!$D$26-'Ejercicio 3 - TIR'!$C$26)*X788),'Ejercicio 3 - TIR'!$E$26-SQRT(('Ejercicio 3 - TIR'!$E$26-'Ejercicio 3 - TIR'!$C$26)*('Ejercicio 3 - TIR'!$E$26-'Ejercicio 3 - TIR'!$D$26)*(1-X788)))</f>
        <v>0.220126850007518</v>
      </c>
      <c r="Z788" s="24">
        <f ca="1" t="shared" si="5716"/>
        <v>1.15881843314348</v>
      </c>
      <c r="AA788" s="24">
        <f ca="1" t="shared" si="5717"/>
        <v>1.33792720089392</v>
      </c>
      <c r="AB788" s="24">
        <f ca="1" t="shared" si="5718"/>
        <v>1.59183533912452</v>
      </c>
      <c r="AC788" s="24">
        <f ca="1" t="shared" si="5719"/>
        <v>1.92448725809236</v>
      </c>
      <c r="AD788" s="24">
        <f ca="1" t="shared" si="5720"/>
        <v>2.34811857609583</v>
      </c>
      <c r="AE788" s="23">
        <f ca="1" t="shared" si="5721"/>
        <v>5119.87626017389</v>
      </c>
      <c r="AF788" s="23">
        <f ca="1" t="shared" si="5722"/>
        <v>5911.21224669847</v>
      </c>
      <c r="AG788" s="23">
        <f ca="1" t="shared" si="5723"/>
        <v>7033.0258216391</v>
      </c>
      <c r="AH788" s="23">
        <f ca="1" t="shared" si="5724"/>
        <v>8502.74412617513</v>
      </c>
      <c r="AI788" s="23">
        <f ca="1" t="shared" si="5725"/>
        <v>10374.42640709</v>
      </c>
      <c r="AJ788" s="25">
        <f ca="1" t="shared" si="5726"/>
        <v>46404.7895855954</v>
      </c>
      <c r="AK788" s="25">
        <f ca="1" t="shared" si="5727"/>
        <v>46324.6824687947</v>
      </c>
      <c r="AL788" s="25">
        <f ca="1" t="shared" si="5728"/>
        <v>51909.8755820891</v>
      </c>
      <c r="AM788" s="25">
        <f ca="1" t="shared" si="5729"/>
        <v>71099.0955103611</v>
      </c>
      <c r="AN788" s="25">
        <f ca="1" t="shared" si="5730"/>
        <v>78225.660824171</v>
      </c>
      <c r="AO788" s="25">
        <f ca="1">C788/'Ejercicio 3 - TIR'!$D$7</f>
        <v>15214.7523455401</v>
      </c>
      <c r="AP788" s="25">
        <f ca="1" t="shared" si="5731"/>
        <v>31190.0372400553</v>
      </c>
      <c r="AQ788" s="25">
        <f ca="1" t="shared" si="5732"/>
        <v>31109.9301232546</v>
      </c>
      <c r="AR788" s="25">
        <f ca="1" t="shared" si="5733"/>
        <v>36695.1232365491</v>
      </c>
      <c r="AS788" s="25">
        <f ca="1" t="shared" si="5734"/>
        <v>55884.3431648211</v>
      </c>
      <c r="AT788" s="25">
        <f ca="1" t="shared" si="5735"/>
        <v>63010.9084786309</v>
      </c>
      <c r="AU788" s="25">
        <f ca="1">AP788*'Ejercicio 3 - TIR'!$D$5</f>
        <v>15595.0186200277</v>
      </c>
      <c r="AV788" s="25">
        <f ca="1">AQ788*'Ejercicio 3 - TIR'!$D$5</f>
        <v>15554.9650616273</v>
      </c>
      <c r="AW788" s="25">
        <f ca="1">AR788*'Ejercicio 3 - TIR'!$D$5</f>
        <v>18347.5616182745</v>
      </c>
      <c r="AX788" s="25">
        <f ca="1">AS788*'Ejercicio 3 - TIR'!$D$5</f>
        <v>27942.1715824105</v>
      </c>
      <c r="AY788" s="25">
        <f ca="1">AT788*'Ejercicio 3 - TIR'!$D$5</f>
        <v>31505.4542393155</v>
      </c>
      <c r="AZ788" s="25">
        <f ca="1" t="shared" ref="AZ788:BD788" si="5870">AJ788-AU788-AE788</f>
        <v>25689.8947053939</v>
      </c>
      <c r="BA788" s="25">
        <f ca="1" t="shared" si="5870"/>
        <v>24858.5051604689</v>
      </c>
      <c r="BB788" s="25">
        <f ca="1" t="shared" si="5870"/>
        <v>26529.2881421755</v>
      </c>
      <c r="BC788" s="25">
        <f ca="1" t="shared" si="5870"/>
        <v>34654.1798017755</v>
      </c>
      <c r="BD788" s="25">
        <f ca="1" t="shared" si="5870"/>
        <v>36345.7801777656</v>
      </c>
      <c r="BE788" s="25">
        <f ca="1" t="shared" ref="BE788:BI788" si="5871">AZ788/Z788</f>
        <v>22169.0421645313</v>
      </c>
      <c r="BF788" s="25">
        <f ca="1" t="shared" si="5871"/>
        <v>18579.8637951751</v>
      </c>
      <c r="BG788" s="25">
        <f ca="1" t="shared" si="5871"/>
        <v>16665.8494695602</v>
      </c>
      <c r="BH788" s="25">
        <f ca="1" t="shared" si="5871"/>
        <v>18006.9676512831</v>
      </c>
      <c r="BI788" s="25">
        <f ca="1" t="shared" si="5871"/>
        <v>15478.6817615476</v>
      </c>
      <c r="BJ788" s="25">
        <f ca="1" t="shared" si="5738"/>
        <v>75696.9850153687</v>
      </c>
      <c r="BK788" s="25">
        <f ca="1" t="shared" si="5739"/>
        <v>35726.0426132603</v>
      </c>
      <c r="BL788" s="25">
        <f ca="1" t="shared" si="5740"/>
        <v>111423.027628629</v>
      </c>
      <c r="BM788" s="25">
        <f ca="1">BK788*'Ejercicio 3 - TIR'!$D$5</f>
        <v>17863.0213066301</v>
      </c>
      <c r="BN788" s="25">
        <f ca="1" t="shared" si="5741"/>
        <v>93560.0063219988</v>
      </c>
      <c r="BO788" s="25">
        <f ca="1" t="shared" si="5742"/>
        <v>39844.6685250279</v>
      </c>
      <c r="BP788" s="25">
        <f ca="1" t="shared" si="5743"/>
        <v>-108311.054079958</v>
      </c>
      <c r="BQ788" s="25">
        <f ca="1" t="shared" ref="BQ788:BT788" si="5872">BE788</f>
        <v>22169.0421645313</v>
      </c>
      <c r="BR788" s="25">
        <f ca="1" t="shared" si="5872"/>
        <v>18579.8637951751</v>
      </c>
      <c r="BS788" s="25">
        <f ca="1" t="shared" si="5872"/>
        <v>16665.8494695602</v>
      </c>
      <c r="BT788" s="25">
        <f ca="1" t="shared" si="5872"/>
        <v>18006.9676512831</v>
      </c>
      <c r="BU788" s="25">
        <f ca="1" t="shared" si="5745"/>
        <v>55323.3502865754</v>
      </c>
      <c r="BV788" s="27">
        <f ca="1" t="shared" si="5746"/>
        <v>5.63088041695523</v>
      </c>
    </row>
    <row r="789" ht="15" customHeight="1" spans="1:74">
      <c r="A789" s="23">
        <v>788</v>
      </c>
      <c r="B789" s="24">
        <f ca="1" t="shared" ref="B789:F789" si="5873">RAND()</f>
        <v>0.473540119772418</v>
      </c>
      <c r="C789" s="25">
        <f ca="1">IF(B789&lt;=('Ejercicio 3 - TIR'!$D$13-'Ejercicio 3 - TIR'!$C$13)/('Ejercicio 3 - TIR'!$E$13-'Ejercicio 3 - TIR'!$C$13),'Ejercicio 3 - TIR'!$C$13+SQRT(('Ejercicio 3 - TIR'!$E$13-'Ejercicio 3 - TIR'!$C$13)*('Ejercicio 3 - TIR'!$D$13-'Ejercicio 3 - TIR'!$C$13)*B789),'Ejercicio 3 - TIR'!$E$13-SQRT(('Ejercicio 3 - TIR'!$E$13-'Ejercicio 3 - TIR'!$C$13)*('Ejercicio 3 - TIR'!$E$13-'Ejercicio 3 - TIR'!$D$13)*(1-B789)))</f>
        <v>74865.3256183197</v>
      </c>
      <c r="D789" s="24">
        <f ca="1" t="shared" si="5873"/>
        <v>0.467987896754574</v>
      </c>
      <c r="E789" s="25">
        <f ca="1">IF(D789&lt;=('Ejercicio 3 - TIR'!$D$14-'Ejercicio 3 - TIR'!$C$14)/('Ejercicio 3 - TIR'!$E$14-'Ejercicio 3 - TIR'!$C$14),'Ejercicio 3 - TIR'!$C$14+SQRT(('Ejercicio 3 - TIR'!$E$14-'Ejercicio 3 - TIR'!$C$14)*('Ejercicio 3 - TIR'!$D$14-'Ejercicio 3 - TIR'!$C$14)*D789),'Ejercicio 3 - TIR'!$E$14-SQRT(('Ejercicio 3 - TIR'!$E$14-'Ejercicio 3 - TIR'!$C$14)*('Ejercicio 3 - TIR'!$E$14-'Ejercicio 3 - TIR'!$D$14)*(1-D789)))</f>
        <v>31066.8138110295</v>
      </c>
      <c r="F789" s="24">
        <f ca="1" t="shared" si="5873"/>
        <v>0.342770264226935</v>
      </c>
      <c r="G789" s="25">
        <f ca="1">IF(F789&lt;=('Ejercicio 3 - TIR'!$D$18-'Ejercicio 3 - TIR'!$C$18)/('Ejercicio 3 - TIR'!$E$18-'Ejercicio 3 - TIR'!$C$18),'Ejercicio 3 - TIR'!$C$18+SQRT(('Ejercicio 3 - TIR'!$E$18-'Ejercicio 3 - TIR'!$C$18)*('Ejercicio 3 - TIR'!$D$18-'Ejercicio 3 - TIR'!$C$18)*F789),'Ejercicio 3 - TIR'!$E$18-SQRT(('Ejercicio 3 - TIR'!$E$18-'Ejercicio 3 - TIR'!$C$18)*('Ejercicio 3 - TIR'!$E$18-'Ejercicio 3 - TIR'!$D$18)*(1-F789)))</f>
        <v>37170.4629999771</v>
      </c>
      <c r="H789" s="24">
        <f ca="1" t="shared" ref="H789:L789" si="5874">RAND()</f>
        <v>0.574061735064765</v>
      </c>
      <c r="I789" s="25">
        <f ca="1">IF(H789&lt;=('Ejercicio 3 - TIR'!$D$18-'Ejercicio 3 - TIR'!$C$18)/('Ejercicio 3 - TIR'!$E$18-'Ejercicio 3 - TIR'!$C$18),'Ejercicio 3 - TIR'!$C$18+SQRT(('Ejercicio 3 - TIR'!$E$18-'Ejercicio 3 - TIR'!$C$18)*('Ejercicio 3 - TIR'!$D$18-'Ejercicio 3 - TIR'!$C$18)*H789),'Ejercicio 3 - TIR'!$E$18-SQRT(('Ejercicio 3 - TIR'!$E$18-'Ejercicio 3 - TIR'!$C$18)*('Ejercicio 3 - TIR'!$E$18-'Ejercicio 3 - TIR'!$D$18)*(1-H789)))</f>
        <v>39279.5075440303</v>
      </c>
      <c r="J789" s="24">
        <f ca="1" t="shared" si="5874"/>
        <v>0.825075814668432</v>
      </c>
      <c r="K789" s="25">
        <f ca="1">IF(J789&lt;=('Ejercicio 3 - TIR'!$D$18-'Ejercicio 3 - TIR'!$C$18)/('Ejercicio 3 - TIR'!$E$18-'Ejercicio 3 - TIR'!$C$18),'Ejercicio 3 - TIR'!$C$18+SQRT(('Ejercicio 3 - TIR'!$E$18-'Ejercicio 3 - TIR'!$C$18)*('Ejercicio 3 - TIR'!$D$18-'Ejercicio 3 - TIR'!$C$18)*J789),'Ejercicio 3 - TIR'!$E$18-SQRT(('Ejercicio 3 - TIR'!$E$18-'Ejercicio 3 - TIR'!$C$18)*('Ejercicio 3 - TIR'!$E$18-'Ejercicio 3 - TIR'!$D$18)*(1-J789)))</f>
        <v>41377.9406548391</v>
      </c>
      <c r="L789" s="24">
        <f ca="1" t="shared" si="5874"/>
        <v>0.0729791014933621</v>
      </c>
      <c r="M789" s="25">
        <f ca="1">IF(L789&lt;=('Ejercicio 3 - TIR'!$D$18-'Ejercicio 3 - TIR'!$C$18)/('Ejercicio 3 - TIR'!$E$18-'Ejercicio 3 - TIR'!$C$18),'Ejercicio 3 - TIR'!$C$18+SQRT(('Ejercicio 3 - TIR'!$E$18-'Ejercicio 3 - TIR'!$C$18)*('Ejercicio 3 - TIR'!$D$18-'Ejercicio 3 - TIR'!$C$18)*L789),'Ejercicio 3 - TIR'!$E$18-SQRT(('Ejercicio 3 - TIR'!$E$18-'Ejercicio 3 - TIR'!$C$18)*('Ejercicio 3 - TIR'!$E$18-'Ejercicio 3 - TIR'!$D$18)*(1-L789)))</f>
        <v>33308.6047246542</v>
      </c>
      <c r="N789" s="24">
        <f ca="1" t="shared" ref="N789:R789" si="5875">RAND()</f>
        <v>0.424007441242608</v>
      </c>
      <c r="O789" s="25">
        <f ca="1">IF(N789&lt;=('Ejercicio 3 - TIR'!$D$18-'Ejercicio 3 - TIR'!$C$18)/('Ejercicio 3 - TIR'!$E$18-'Ejercicio 3 - TIR'!$C$18),'Ejercicio 3 - TIR'!$C$18+SQRT(('Ejercicio 3 - TIR'!$E$18-'Ejercicio 3 - TIR'!$C$18)*('Ejercicio 3 - TIR'!$D$18-'Ejercicio 3 - TIR'!$C$18)*N789),'Ejercicio 3 - TIR'!$E$18-SQRT(('Ejercicio 3 - TIR'!$E$18-'Ejercicio 3 - TIR'!$C$18)*('Ejercicio 3 - TIR'!$E$18-'Ejercicio 3 - TIR'!$D$18)*(1-N789)))</f>
        <v>37975.0307953256</v>
      </c>
      <c r="P789" s="24">
        <f ca="1" t="shared" si="5875"/>
        <v>0.0477233311801741</v>
      </c>
      <c r="Q789" s="26">
        <f ca="1">IF(P789&lt;=('Ejercicio 3 - TIR'!$D$22-'Ejercicio 3 - TIR'!$C$22)/('Ejercicio 3 - TIR'!$E$22-'Ejercicio 3 - TIR'!$C$22),'Ejercicio 3 - TIR'!$C$22+SQRT(('Ejercicio 3 - TIR'!$E$22-'Ejercicio 3 - TIR'!$C$22)*('Ejercicio 3 - TIR'!$D$22-'Ejercicio 3 - TIR'!$C$22)*P789),'Ejercicio 3 - TIR'!$E$22-SQRT(('Ejercicio 3 - TIR'!$E$22-'Ejercicio 3 - TIR'!$C$22)*('Ejercicio 3 - TIR'!$E$22-'Ejercicio 3 - TIR'!$D$22)*(1-P789)))</f>
        <v>0.129268332974398</v>
      </c>
      <c r="R789" s="24">
        <f ca="1" t="shared" si="5875"/>
        <v>0.736270208379628</v>
      </c>
      <c r="S789" s="26">
        <f ca="1">IF(R789&lt;=('Ejercicio 3 - TIR'!$D$23-'Ejercicio 3 - TIR'!$C$23)/('Ejercicio 3 - TIR'!$E$23-'Ejercicio 3 - TIR'!$C$23),'Ejercicio 3 - TIR'!$C$23+SQRT(('Ejercicio 3 - TIR'!$E$23-'Ejercicio 3 - TIR'!$C$23)*('Ejercicio 3 - TIR'!$D$23-'Ejercicio 3 - TIR'!$C$23)*R789),'Ejercicio 3 - TIR'!$E$23-SQRT(('Ejercicio 3 - TIR'!$E$23-'Ejercicio 3 - TIR'!$C$23)*('Ejercicio 3 - TIR'!$E$23-'Ejercicio 3 - TIR'!$D$23)*(1-R789)))</f>
        <v>0.158212076167825</v>
      </c>
      <c r="T789" s="24">
        <f ca="1" t="shared" ref="T789:X789" si="5876">RAND()</f>
        <v>0.469394177758729</v>
      </c>
      <c r="U789" s="26">
        <f ca="1">IF(T789&lt;=('Ejercicio 3 - TIR'!$D$24-'Ejercicio 3 - TIR'!$C$24)/('Ejercicio 3 - TIR'!$E$24-'Ejercicio 3 - TIR'!$C$24),'Ejercicio 3 - TIR'!$C$24+SQRT(('Ejercicio 3 - TIR'!$E$24-'Ejercicio 3 - TIR'!$C$24)*('Ejercicio 3 - TIR'!$D$24-'Ejercicio 3 - TIR'!$C$24)*T789),'Ejercicio 3 - TIR'!$E$24-SQRT(('Ejercicio 3 - TIR'!$E$24-'Ejercicio 3 - TIR'!$C$24)*('Ejercicio 3 - TIR'!$E$24-'Ejercicio 3 - TIR'!$D$24)*(1-T789)))</f>
        <v>0.181455268813033</v>
      </c>
      <c r="V789" s="24">
        <f ca="1" t="shared" si="5876"/>
        <v>0.579327104386271</v>
      </c>
      <c r="W789" s="26">
        <f ca="1">IF(V789&lt;=('Ejercicio 3 - TIR'!$D$25-'Ejercicio 3 - TIR'!$C$25)/('Ejercicio 3 - TIR'!$E$25-'Ejercicio 3 - TIR'!$C$25),'Ejercicio 3 - TIR'!$C$25+SQRT(('Ejercicio 3 - TIR'!$E$25-'Ejercicio 3 - TIR'!$C$25)*('Ejercicio 3 - TIR'!$D$25-'Ejercicio 3 - TIR'!$C$25)*V789),'Ejercicio 3 - TIR'!$E$25-SQRT(('Ejercicio 3 - TIR'!$E$25-'Ejercicio 3 - TIR'!$C$25)*('Ejercicio 3 - TIR'!$E$25-'Ejercicio 3 - TIR'!$D$25)*(1-V789)))</f>
        <v>0.211628719924297</v>
      </c>
      <c r="X789" s="24">
        <f ca="1" t="shared" si="5876"/>
        <v>0.337866692382377</v>
      </c>
      <c r="Y789" s="26">
        <f ca="1">IF(X789&lt;=('Ejercicio 3 - TIR'!$D$26-'Ejercicio 3 - TIR'!$C$26)/('Ejercicio 3 - TIR'!$E$26-'Ejercicio 3 - TIR'!$C$26),'Ejercicio 3 - TIR'!$C$26+SQRT(('Ejercicio 3 - TIR'!$E$26-'Ejercicio 3 - TIR'!$C$26)*('Ejercicio 3 - TIR'!$D$26-'Ejercicio 3 - TIR'!$C$26)*X789),'Ejercicio 3 - TIR'!$E$26-SQRT(('Ejercicio 3 - TIR'!$E$26-'Ejercicio 3 - TIR'!$C$26)*('Ejercicio 3 - TIR'!$E$26-'Ejercicio 3 - TIR'!$D$26)*(1-X789)))</f>
        <v>0.220204349145317</v>
      </c>
      <c r="Z789" s="24">
        <f ca="1" t="shared" si="5716"/>
        <v>1.1292683329744</v>
      </c>
      <c r="AA789" s="24">
        <f ca="1" t="shared" si="5717"/>
        <v>1.30793222048486</v>
      </c>
      <c r="AB789" s="24">
        <f ca="1" t="shared" si="5718"/>
        <v>1.54526341314216</v>
      </c>
      <c r="AC789" s="24">
        <f ca="1" t="shared" si="5719"/>
        <v>1.87228553121129</v>
      </c>
      <c r="AD789" s="24">
        <f ca="1" t="shared" si="5720"/>
        <v>2.28457094802586</v>
      </c>
      <c r="AE789" s="23">
        <f ca="1" t="shared" si="5721"/>
        <v>4015.95523217778</v>
      </c>
      <c r="AF789" s="23">
        <f ca="1" t="shared" si="5722"/>
        <v>4651.32784725767</v>
      </c>
      <c r="AG789" s="23">
        <f ca="1" t="shared" si="5723"/>
        <v>5495.33579211935</v>
      </c>
      <c r="AH789" s="23">
        <f ca="1" t="shared" si="5724"/>
        <v>6658.30667135974</v>
      </c>
      <c r="AI789" s="23">
        <f ca="1" t="shared" si="5725"/>
        <v>8124.49475833644</v>
      </c>
      <c r="AJ789" s="25">
        <f ca="1" t="shared" si="5726"/>
        <v>41975.4267878707</v>
      </c>
      <c r="AK789" s="25">
        <f ca="1" t="shared" si="5727"/>
        <v>51374.9335216152</v>
      </c>
      <c r="AL789" s="25">
        <f ca="1" t="shared" si="5728"/>
        <v>63939.8178050905</v>
      </c>
      <c r="AM789" s="25">
        <f ca="1" t="shared" si="5729"/>
        <v>62363.2186908061</v>
      </c>
      <c r="AN789" s="25">
        <f ca="1" t="shared" si="5730"/>
        <v>86756.6521053883</v>
      </c>
      <c r="AO789" s="25">
        <f ca="1">C789/'Ejercicio 3 - TIR'!$D$7</f>
        <v>14973.0651236639</v>
      </c>
      <c r="AP789" s="25">
        <f ca="1" t="shared" si="5731"/>
        <v>27002.3616642067</v>
      </c>
      <c r="AQ789" s="25">
        <f ca="1" t="shared" si="5732"/>
        <v>36401.8683979512</v>
      </c>
      <c r="AR789" s="25">
        <f ca="1" t="shared" si="5733"/>
        <v>48966.7526814265</v>
      </c>
      <c r="AS789" s="25">
        <f ca="1" t="shared" si="5734"/>
        <v>47390.1535671421</v>
      </c>
      <c r="AT789" s="25">
        <f ca="1" t="shared" si="5735"/>
        <v>71783.5869817244</v>
      </c>
      <c r="AU789" s="25">
        <f ca="1">AP789*'Ejercicio 3 - TIR'!$D$5</f>
        <v>13501.1808321034</v>
      </c>
      <c r="AV789" s="25">
        <f ca="1">AQ789*'Ejercicio 3 - TIR'!$D$5</f>
        <v>18200.9341989756</v>
      </c>
      <c r="AW789" s="25">
        <f ca="1">AR789*'Ejercicio 3 - TIR'!$D$5</f>
        <v>24483.3763407133</v>
      </c>
      <c r="AX789" s="25">
        <f ca="1">AS789*'Ejercicio 3 - TIR'!$D$5</f>
        <v>23695.0767835711</v>
      </c>
      <c r="AY789" s="25">
        <f ca="1">AT789*'Ejercicio 3 - TIR'!$D$5</f>
        <v>35891.7934908622</v>
      </c>
      <c r="AZ789" s="25">
        <f ca="1" t="shared" ref="AZ789:BD789" si="5877">AJ789-AU789-AE789</f>
        <v>24458.2907235895</v>
      </c>
      <c r="BA789" s="25">
        <f ca="1" t="shared" si="5877"/>
        <v>28522.6714753819</v>
      </c>
      <c r="BB789" s="25">
        <f ca="1" t="shared" si="5877"/>
        <v>33961.1056722579</v>
      </c>
      <c r="BC789" s="25">
        <f ca="1" t="shared" si="5877"/>
        <v>32009.8352358753</v>
      </c>
      <c r="BD789" s="25">
        <f ca="1" t="shared" si="5877"/>
        <v>42740.3638561897</v>
      </c>
      <c r="BE789" s="25">
        <f ca="1" t="shared" ref="BE789:BI789" si="5878">AZ789/Z789</f>
        <v>21658.5288096837</v>
      </c>
      <c r="BF789" s="25">
        <f ca="1" t="shared" si="5878"/>
        <v>21807.4538027731</v>
      </c>
      <c r="BG789" s="25">
        <f ca="1" t="shared" si="5878"/>
        <v>21977.5511303932</v>
      </c>
      <c r="BH789" s="25">
        <f ca="1" t="shared" si="5878"/>
        <v>17096.6632504852</v>
      </c>
      <c r="BI789" s="25">
        <f ca="1" t="shared" si="5878"/>
        <v>18708.2672539114</v>
      </c>
      <c r="BJ789" s="25">
        <f ca="1" t="shared" si="5738"/>
        <v>70974.3402804066</v>
      </c>
      <c r="BK789" s="25">
        <f ca="1" t="shared" si="5739"/>
        <v>34207.0295844219</v>
      </c>
      <c r="BL789" s="25">
        <f ca="1" t="shared" si="5740"/>
        <v>105181.369864828</v>
      </c>
      <c r="BM789" s="25">
        <f ca="1">BK789*'Ejercicio 3 - TIR'!$D$5</f>
        <v>17103.514792211</v>
      </c>
      <c r="BN789" s="25">
        <f ca="1" t="shared" si="5741"/>
        <v>88077.8550726175</v>
      </c>
      <c r="BO789" s="25">
        <f ca="1" t="shared" si="5742"/>
        <v>38553.3463728614</v>
      </c>
      <c r="BP789" s="25">
        <f ca="1" t="shared" si="5743"/>
        <v>-105932.139429349</v>
      </c>
      <c r="BQ789" s="25">
        <f ca="1" t="shared" ref="BQ789:BT789" si="5879">BE789</f>
        <v>21658.5288096837</v>
      </c>
      <c r="BR789" s="25">
        <f ca="1" t="shared" si="5879"/>
        <v>21807.4538027731</v>
      </c>
      <c r="BS789" s="25">
        <f ca="1" t="shared" si="5879"/>
        <v>21977.5511303932</v>
      </c>
      <c r="BT789" s="25">
        <f ca="1" t="shared" si="5879"/>
        <v>17096.6632504852</v>
      </c>
      <c r="BU789" s="25">
        <f ca="1" t="shared" si="5745"/>
        <v>57261.6136267729</v>
      </c>
      <c r="BV789" s="27">
        <f ca="1" t="shared" si="5746"/>
        <v>8.55568962496416</v>
      </c>
    </row>
    <row r="790" ht="15" customHeight="1" spans="1:74">
      <c r="A790" s="23">
        <v>789</v>
      </c>
      <c r="B790" s="24">
        <f ca="1" t="shared" ref="B790:F790" si="5880">RAND()</f>
        <v>0.282136369402042</v>
      </c>
      <c r="C790" s="25">
        <f ca="1">IF(B790&lt;=('Ejercicio 3 - TIR'!$D$13-'Ejercicio 3 - TIR'!$C$13)/('Ejercicio 3 - TIR'!$E$13-'Ejercicio 3 - TIR'!$C$13),'Ejercicio 3 - TIR'!$C$13+SQRT(('Ejercicio 3 - TIR'!$E$13-'Ejercicio 3 - TIR'!$C$13)*('Ejercicio 3 - TIR'!$D$13-'Ejercicio 3 - TIR'!$C$13)*B790),'Ejercicio 3 - TIR'!$E$13-SQRT(('Ejercicio 3 - TIR'!$E$13-'Ejercicio 3 - TIR'!$C$13)*('Ejercicio 3 - TIR'!$E$13-'Ejercicio 3 - TIR'!$D$13)*(1-B790)))</f>
        <v>70649.7639410251</v>
      </c>
      <c r="D790" s="24">
        <f ca="1" t="shared" si="5880"/>
        <v>0.0728624798856705</v>
      </c>
      <c r="E790" s="25">
        <f ca="1">IF(D790&lt;=('Ejercicio 3 - TIR'!$D$14-'Ejercicio 3 - TIR'!$C$14)/('Ejercicio 3 - TIR'!$E$14-'Ejercicio 3 - TIR'!$C$14),'Ejercicio 3 - TIR'!$C$14+SQRT(('Ejercicio 3 - TIR'!$E$14-'Ejercicio 3 - TIR'!$C$14)*('Ejercicio 3 - TIR'!$D$14-'Ejercicio 3 - TIR'!$C$14)*D790),'Ejercicio 3 - TIR'!$E$14-SQRT(('Ejercicio 3 - TIR'!$E$14-'Ejercicio 3 - TIR'!$C$14)*('Ejercicio 3 - TIR'!$E$14-'Ejercicio 3 - TIR'!$D$14)*(1-D790)))</f>
        <v>27337.6667836596</v>
      </c>
      <c r="F790" s="24">
        <f ca="1" t="shared" si="5880"/>
        <v>0.857583607190994</v>
      </c>
      <c r="G790" s="25">
        <f ca="1">IF(F790&lt;=('Ejercicio 3 - TIR'!$D$18-'Ejercicio 3 - TIR'!$C$18)/('Ejercicio 3 - TIR'!$E$18-'Ejercicio 3 - TIR'!$C$18),'Ejercicio 3 - TIR'!$C$18+SQRT(('Ejercicio 3 - TIR'!$E$18-'Ejercicio 3 - TIR'!$C$18)*('Ejercicio 3 - TIR'!$D$18-'Ejercicio 3 - TIR'!$C$18)*F790),'Ejercicio 3 - TIR'!$E$18-SQRT(('Ejercicio 3 - TIR'!$E$18-'Ejercicio 3 - TIR'!$C$18)*('Ejercicio 3 - TIR'!$E$18-'Ejercicio 3 - TIR'!$D$18)*(1-F790)))</f>
        <v>41731.784973311</v>
      </c>
      <c r="H790" s="24">
        <f ca="1" t="shared" ref="H790:L790" si="5881">RAND()</f>
        <v>0.463029792644369</v>
      </c>
      <c r="I790" s="25">
        <f ca="1">IF(H790&lt;=('Ejercicio 3 - TIR'!$D$18-'Ejercicio 3 - TIR'!$C$18)/('Ejercicio 3 - TIR'!$E$18-'Ejercicio 3 - TIR'!$C$18),'Ejercicio 3 - TIR'!$C$18+SQRT(('Ejercicio 3 - TIR'!$E$18-'Ejercicio 3 - TIR'!$C$18)*('Ejercicio 3 - TIR'!$D$18-'Ejercicio 3 - TIR'!$C$18)*H790),'Ejercicio 3 - TIR'!$E$18-SQRT(('Ejercicio 3 - TIR'!$E$18-'Ejercicio 3 - TIR'!$C$18)*('Ejercicio 3 - TIR'!$E$18-'Ejercicio 3 - TIR'!$D$18)*(1-H790)))</f>
        <v>38333.9347787618</v>
      </c>
      <c r="J790" s="24">
        <f ca="1" t="shared" si="5881"/>
        <v>0.655459319880625</v>
      </c>
      <c r="K790" s="25">
        <f ca="1">IF(J790&lt;=('Ejercicio 3 - TIR'!$D$18-'Ejercicio 3 - TIR'!$C$18)/('Ejercicio 3 - TIR'!$E$18-'Ejercicio 3 - TIR'!$C$18),'Ejercicio 3 - TIR'!$C$18+SQRT(('Ejercicio 3 - TIR'!$E$18-'Ejercicio 3 - TIR'!$C$18)*('Ejercicio 3 - TIR'!$D$18-'Ejercicio 3 - TIR'!$C$18)*J790),'Ejercicio 3 - TIR'!$E$18-SQRT(('Ejercicio 3 - TIR'!$E$18-'Ejercicio 3 - TIR'!$C$18)*('Ejercicio 3 - TIR'!$E$18-'Ejercicio 3 - TIR'!$D$18)*(1-J790)))</f>
        <v>39915.5886351791</v>
      </c>
      <c r="L790" s="24">
        <f ca="1" t="shared" si="5881"/>
        <v>0.326519456356298</v>
      </c>
      <c r="M790" s="25">
        <f ca="1">IF(L790&lt;=('Ejercicio 3 - TIR'!$D$18-'Ejercicio 3 - TIR'!$C$18)/('Ejercicio 3 - TIR'!$E$18-'Ejercicio 3 - TIR'!$C$18),'Ejercicio 3 - TIR'!$C$18+SQRT(('Ejercicio 3 - TIR'!$E$18-'Ejercicio 3 - TIR'!$C$18)*('Ejercicio 3 - TIR'!$D$18-'Ejercicio 3 - TIR'!$C$18)*L790),'Ejercicio 3 - TIR'!$E$18-SQRT(('Ejercicio 3 - TIR'!$E$18-'Ejercicio 3 - TIR'!$C$18)*('Ejercicio 3 - TIR'!$E$18-'Ejercicio 3 - TIR'!$D$18)*(1-L790)))</f>
        <v>36998.4225689397</v>
      </c>
      <c r="N790" s="24">
        <f ca="1" t="shared" ref="N790:R790" si="5882">RAND()</f>
        <v>0.155382142189342</v>
      </c>
      <c r="O790" s="25">
        <f ca="1">IF(N790&lt;=('Ejercicio 3 - TIR'!$D$18-'Ejercicio 3 - TIR'!$C$18)/('Ejercicio 3 - TIR'!$E$18-'Ejercicio 3 - TIR'!$C$18),'Ejercicio 3 - TIR'!$C$18+SQRT(('Ejercicio 3 - TIR'!$E$18-'Ejercicio 3 - TIR'!$C$18)*('Ejercicio 3 - TIR'!$D$18-'Ejercicio 3 - TIR'!$C$18)*N790),'Ejercicio 3 - TIR'!$E$18-SQRT(('Ejercicio 3 - TIR'!$E$18-'Ejercicio 3 - TIR'!$C$18)*('Ejercicio 3 - TIR'!$E$18-'Ejercicio 3 - TIR'!$D$18)*(1-N790)))</f>
        <v>34827.7656662685</v>
      </c>
      <c r="P790" s="24">
        <f ca="1" t="shared" si="5882"/>
        <v>0.0211894692349852</v>
      </c>
      <c r="Q790" s="26">
        <f ca="1">IF(P790&lt;=('Ejercicio 3 - TIR'!$D$22-'Ejercicio 3 - TIR'!$C$22)/('Ejercicio 3 - TIR'!$E$22-'Ejercicio 3 - TIR'!$C$22),'Ejercicio 3 - TIR'!$C$22+SQRT(('Ejercicio 3 - TIR'!$E$22-'Ejercicio 3 - TIR'!$C$22)*('Ejercicio 3 - TIR'!$D$22-'Ejercicio 3 - TIR'!$C$22)*P790),'Ejercicio 3 - TIR'!$E$22-SQRT(('Ejercicio 3 - TIR'!$E$22-'Ejercicio 3 - TIR'!$C$22)*('Ejercicio 3 - TIR'!$E$22-'Ejercicio 3 - TIR'!$D$22)*(1-P790)))</f>
        <v>0.126175843636539</v>
      </c>
      <c r="R790" s="24">
        <f ca="1" t="shared" si="5882"/>
        <v>0.861439538273189</v>
      </c>
      <c r="S790" s="26">
        <f ca="1">IF(R790&lt;=('Ejercicio 3 - TIR'!$D$23-'Ejercicio 3 - TIR'!$C$23)/('Ejercicio 3 - TIR'!$E$23-'Ejercicio 3 - TIR'!$C$23),'Ejercicio 3 - TIR'!$C$23+SQRT(('Ejercicio 3 - TIR'!$E$23-'Ejercicio 3 - TIR'!$C$23)*('Ejercicio 3 - TIR'!$D$23-'Ejercicio 3 - TIR'!$C$23)*R790),'Ejercicio 3 - TIR'!$E$23-SQRT(('Ejercicio 3 - TIR'!$E$23-'Ejercicio 3 - TIR'!$C$23)*('Ejercicio 3 - TIR'!$E$23-'Ejercicio 3 - TIR'!$D$23)*(1-R790)))</f>
        <v>0.16420731716559</v>
      </c>
      <c r="T790" s="24">
        <f ca="1" t="shared" ref="T790:X790" si="5883">RAND()</f>
        <v>0.346966784828542</v>
      </c>
      <c r="U790" s="26">
        <f ca="1">IF(T790&lt;=('Ejercicio 3 - TIR'!$D$24-'Ejercicio 3 - TIR'!$C$24)/('Ejercicio 3 - TIR'!$E$24-'Ejercicio 3 - TIR'!$C$24),'Ejercicio 3 - TIR'!$C$24+SQRT(('Ejercicio 3 - TIR'!$E$24-'Ejercicio 3 - TIR'!$C$24)*('Ejercicio 3 - TIR'!$D$24-'Ejercicio 3 - TIR'!$C$24)*T790),'Ejercicio 3 - TIR'!$E$24-SQRT(('Ejercicio 3 - TIR'!$E$24-'Ejercicio 3 - TIR'!$C$24)*('Ejercicio 3 - TIR'!$E$24-'Ejercicio 3 - TIR'!$D$24)*(1-T790)))</f>
        <v>0.176993151874873</v>
      </c>
      <c r="V790" s="24">
        <f ca="1" t="shared" si="5883"/>
        <v>0.563104196252766</v>
      </c>
      <c r="W790" s="26">
        <f ca="1">IF(V790&lt;=('Ejercicio 3 - TIR'!$D$25-'Ejercicio 3 - TIR'!$C$25)/('Ejercicio 3 - TIR'!$E$25-'Ejercicio 3 - TIR'!$C$25),'Ejercicio 3 - TIR'!$C$25+SQRT(('Ejercicio 3 - TIR'!$E$25-'Ejercicio 3 - TIR'!$C$25)*('Ejercicio 3 - TIR'!$D$25-'Ejercicio 3 - TIR'!$C$25)*V790),'Ejercicio 3 - TIR'!$E$25-SQRT(('Ejercicio 3 - TIR'!$E$25-'Ejercicio 3 - TIR'!$C$25)*('Ejercicio 3 - TIR'!$E$25-'Ejercicio 3 - TIR'!$D$25)*(1-V790)))</f>
        <v>0.210895840207015</v>
      </c>
      <c r="X790" s="24">
        <f ca="1" t="shared" si="5883"/>
        <v>0.205177093836466</v>
      </c>
      <c r="Y790" s="26">
        <f ca="1">IF(X790&lt;=('Ejercicio 3 - TIR'!$D$26-'Ejercicio 3 - TIR'!$C$26)/('Ejercicio 3 - TIR'!$E$26-'Ejercicio 3 - TIR'!$C$26),'Ejercicio 3 - TIR'!$C$26+SQRT(('Ejercicio 3 - TIR'!$E$26-'Ejercicio 3 - TIR'!$C$26)*('Ejercicio 3 - TIR'!$D$26-'Ejercicio 3 - TIR'!$C$26)*X790),'Ejercicio 3 - TIR'!$E$26-SQRT(('Ejercicio 3 - TIR'!$E$26-'Ejercicio 3 - TIR'!$C$26)*('Ejercicio 3 - TIR'!$E$26-'Ejercicio 3 - TIR'!$D$26)*(1-X790)))</f>
        <v>0.213536740499875</v>
      </c>
      <c r="Z790" s="24">
        <f ca="1" t="shared" si="5716"/>
        <v>1.12617584363654</v>
      </c>
      <c r="AA790" s="24">
        <f ca="1" t="shared" si="5717"/>
        <v>1.31110215757679</v>
      </c>
      <c r="AB790" s="24">
        <f ca="1" t="shared" si="5718"/>
        <v>1.54315826087625</v>
      </c>
      <c r="AC790" s="24">
        <f ca="1" t="shared" si="5719"/>
        <v>1.86860391887614</v>
      </c>
      <c r="AD790" s="24">
        <f ca="1" t="shared" si="5720"/>
        <v>2.26761950899825</v>
      </c>
      <c r="AE790" s="23">
        <f ca="1" t="shared" si="5721"/>
        <v>3449.35316948282</v>
      </c>
      <c r="AF790" s="23">
        <f ca="1" t="shared" si="5722"/>
        <v>4015.76219940022</v>
      </c>
      <c r="AG790" s="23">
        <f ca="1" t="shared" si="5723"/>
        <v>4726.52460825204</v>
      </c>
      <c r="AH790" s="23">
        <f ca="1" t="shared" si="5724"/>
        <v>5723.32898676849</v>
      </c>
      <c r="AI790" s="23">
        <f ca="1" t="shared" si="5725"/>
        <v>6945.47000341148</v>
      </c>
      <c r="AJ790" s="25">
        <f ca="1" t="shared" si="5726"/>
        <v>46997.3281487772</v>
      </c>
      <c r="AK790" s="25">
        <f ca="1" t="shared" si="5727"/>
        <v>50259.7045968425</v>
      </c>
      <c r="AL790" s="25">
        <f ca="1" t="shared" si="5728"/>
        <v>61596.0703401149</v>
      </c>
      <c r="AM790" s="25">
        <f ca="1" t="shared" si="5729"/>
        <v>69135.3974045564</v>
      </c>
      <c r="AN790" s="25">
        <f ca="1" t="shared" si="5730"/>
        <v>78976.1208796499</v>
      </c>
      <c r="AO790" s="25">
        <f ca="1">C790/'Ejercicio 3 - TIR'!$D$7</f>
        <v>14129.952788205</v>
      </c>
      <c r="AP790" s="25">
        <f ca="1" t="shared" si="5731"/>
        <v>32867.3753605722</v>
      </c>
      <c r="AQ790" s="25">
        <f ca="1" t="shared" si="5732"/>
        <v>36129.7518086375</v>
      </c>
      <c r="AR790" s="25">
        <f ca="1" t="shared" si="5733"/>
        <v>47466.1175519099</v>
      </c>
      <c r="AS790" s="25">
        <f ca="1" t="shared" si="5734"/>
        <v>55005.4446163513</v>
      </c>
      <c r="AT790" s="25">
        <f ca="1" t="shared" si="5735"/>
        <v>64846.1680914449</v>
      </c>
      <c r="AU790" s="25">
        <f ca="1">AP790*'Ejercicio 3 - TIR'!$D$5</f>
        <v>16433.6876802861</v>
      </c>
      <c r="AV790" s="25">
        <f ca="1">AQ790*'Ejercicio 3 - TIR'!$D$5</f>
        <v>18064.8759043187</v>
      </c>
      <c r="AW790" s="25">
        <f ca="1">AR790*'Ejercicio 3 - TIR'!$D$5</f>
        <v>23733.0587759549</v>
      </c>
      <c r="AX790" s="25">
        <f ca="1">AS790*'Ejercicio 3 - TIR'!$D$5</f>
        <v>27502.7223081757</v>
      </c>
      <c r="AY790" s="25">
        <f ca="1">AT790*'Ejercicio 3 - TIR'!$D$5</f>
        <v>32423.0840457225</v>
      </c>
      <c r="AZ790" s="25">
        <f ca="1" t="shared" ref="AZ790:BD790" si="5884">AJ790-AU790-AE790</f>
        <v>27114.2872990083</v>
      </c>
      <c r="BA790" s="25">
        <f ca="1" t="shared" si="5884"/>
        <v>28179.0664931236</v>
      </c>
      <c r="BB790" s="25">
        <f ca="1" t="shared" si="5884"/>
        <v>33136.4869559079</v>
      </c>
      <c r="BC790" s="25">
        <f ca="1" t="shared" si="5884"/>
        <v>35909.3461096122</v>
      </c>
      <c r="BD790" s="25">
        <f ca="1" t="shared" si="5884"/>
        <v>39607.566830516</v>
      </c>
      <c r="BE790" s="25">
        <f ca="1" t="shared" ref="BE790:BI790" si="5885">AZ790/Z790</f>
        <v>24076.4241678755</v>
      </c>
      <c r="BF790" s="25">
        <f ca="1" t="shared" si="5885"/>
        <v>21492.6551148423</v>
      </c>
      <c r="BG790" s="25">
        <f ca="1" t="shared" si="5885"/>
        <v>21473.161759243</v>
      </c>
      <c r="BH790" s="25">
        <f ca="1" t="shared" si="5885"/>
        <v>19217.205822414</v>
      </c>
      <c r="BI790" s="25">
        <f ca="1" t="shared" si="5885"/>
        <v>17466.5840866809</v>
      </c>
      <c r="BJ790" s="25">
        <f ca="1" t="shared" si="5738"/>
        <v>61991.4265291199</v>
      </c>
      <c r="BK790" s="25">
        <f ca="1" t="shared" si="5739"/>
        <v>32041.3566037579</v>
      </c>
      <c r="BL790" s="25">
        <f ca="1" t="shared" si="5740"/>
        <v>94032.7831328778</v>
      </c>
      <c r="BM790" s="25">
        <f ca="1">BK790*'Ejercicio 3 - TIR'!$D$5</f>
        <v>16020.678301879</v>
      </c>
      <c r="BN790" s="25">
        <f ca="1" t="shared" si="5741"/>
        <v>78012.1048309988</v>
      </c>
      <c r="BO790" s="25">
        <f ca="1" t="shared" si="5742"/>
        <v>34402.6431777621</v>
      </c>
      <c r="BP790" s="25">
        <f ca="1" t="shared" si="5743"/>
        <v>-97987.4307246847</v>
      </c>
      <c r="BQ790" s="25">
        <f ca="1" t="shared" ref="BQ790:BT790" si="5886">BE790</f>
        <v>24076.4241678755</v>
      </c>
      <c r="BR790" s="25">
        <f ca="1" t="shared" si="5886"/>
        <v>21492.6551148423</v>
      </c>
      <c r="BS790" s="25">
        <f ca="1" t="shared" si="5886"/>
        <v>21473.161759243</v>
      </c>
      <c r="BT790" s="25">
        <f ca="1" t="shared" si="5886"/>
        <v>19217.205822414</v>
      </c>
      <c r="BU790" s="25">
        <f ca="1" t="shared" si="5745"/>
        <v>51869.227264443</v>
      </c>
      <c r="BV790" s="27">
        <f ca="1" t="shared" si="5746"/>
        <v>11.1042380323993</v>
      </c>
    </row>
    <row r="791" ht="15" customHeight="1" spans="1:74">
      <c r="A791" s="23">
        <v>790</v>
      </c>
      <c r="B791" s="24">
        <f ca="1" t="shared" ref="B791:F791" si="5887">RAND()</f>
        <v>0.974344388609689</v>
      </c>
      <c r="C791" s="25">
        <f ca="1">IF(B791&lt;=('Ejercicio 3 - TIR'!$D$13-'Ejercicio 3 - TIR'!$C$13)/('Ejercicio 3 - TIR'!$E$13-'Ejercicio 3 - TIR'!$C$13),'Ejercicio 3 - TIR'!$C$13+SQRT(('Ejercicio 3 - TIR'!$E$13-'Ejercicio 3 - TIR'!$C$13)*('Ejercicio 3 - TIR'!$D$13-'Ejercicio 3 - TIR'!$C$13)*B791),'Ejercicio 3 - TIR'!$E$13-SQRT(('Ejercicio 3 - TIR'!$E$13-'Ejercicio 3 - TIR'!$C$13)*('Ejercicio 3 - TIR'!$E$13-'Ejercicio 3 - TIR'!$D$13)*(1-B791)))</f>
        <v>94451.4205720407</v>
      </c>
      <c r="D791" s="24">
        <f ca="1" t="shared" si="5887"/>
        <v>0.706006961517486</v>
      </c>
      <c r="E791" s="25">
        <f ca="1">IF(D791&lt;=('Ejercicio 3 - TIR'!$D$14-'Ejercicio 3 - TIR'!$C$14)/('Ejercicio 3 - TIR'!$E$14-'Ejercicio 3 - TIR'!$C$14),'Ejercicio 3 - TIR'!$C$14+SQRT(('Ejercicio 3 - TIR'!$E$14-'Ejercicio 3 - TIR'!$C$14)*('Ejercicio 3 - TIR'!$D$14-'Ejercicio 3 - TIR'!$C$14)*D791),'Ejercicio 3 - TIR'!$E$14-SQRT(('Ejercicio 3 - TIR'!$E$14-'Ejercicio 3 - TIR'!$C$14)*('Ejercicio 3 - TIR'!$E$14-'Ejercicio 3 - TIR'!$D$14)*(1-D791)))</f>
        <v>33359.2955364376</v>
      </c>
      <c r="F791" s="24">
        <f ca="1" t="shared" si="5887"/>
        <v>0.292640715710942</v>
      </c>
      <c r="G791" s="25">
        <f ca="1">IF(F791&lt;=('Ejercicio 3 - TIR'!$D$18-'Ejercicio 3 - TIR'!$C$18)/('Ejercicio 3 - TIR'!$E$18-'Ejercicio 3 - TIR'!$C$18),'Ejercicio 3 - TIR'!$C$18+SQRT(('Ejercicio 3 - TIR'!$E$18-'Ejercicio 3 - TIR'!$C$18)*('Ejercicio 3 - TIR'!$D$18-'Ejercicio 3 - TIR'!$C$18)*F791),'Ejercicio 3 - TIR'!$E$18-SQRT(('Ejercicio 3 - TIR'!$E$18-'Ejercicio 3 - TIR'!$C$18)*('Ejercicio 3 - TIR'!$E$18-'Ejercicio 3 - TIR'!$D$18)*(1-F791)))</f>
        <v>36625.4137498455</v>
      </c>
      <c r="H791" s="24">
        <f ca="1" t="shared" ref="H791:L791" si="5888">RAND()</f>
        <v>0.136784876426401</v>
      </c>
      <c r="I791" s="25">
        <f ca="1">IF(H791&lt;=('Ejercicio 3 - TIR'!$D$18-'Ejercicio 3 - TIR'!$C$18)/('Ejercicio 3 - TIR'!$E$18-'Ejercicio 3 - TIR'!$C$18),'Ejercicio 3 - TIR'!$C$18+SQRT(('Ejercicio 3 - TIR'!$E$18-'Ejercicio 3 - TIR'!$C$18)*('Ejercicio 3 - TIR'!$D$18-'Ejercicio 3 - TIR'!$C$18)*H791),'Ejercicio 3 - TIR'!$E$18-SQRT(('Ejercicio 3 - TIR'!$E$18-'Ejercicio 3 - TIR'!$C$18)*('Ejercicio 3 - TIR'!$E$18-'Ejercicio 3 - TIR'!$D$18)*(1-H791)))</f>
        <v>34529.6502584593</v>
      </c>
      <c r="J791" s="24">
        <f ca="1" t="shared" si="5888"/>
        <v>0.662445992202291</v>
      </c>
      <c r="K791" s="25">
        <f ca="1">IF(J791&lt;=('Ejercicio 3 - TIR'!$D$18-'Ejercicio 3 - TIR'!$C$18)/('Ejercicio 3 - TIR'!$E$18-'Ejercicio 3 - TIR'!$C$18),'Ejercicio 3 - TIR'!$C$18+SQRT(('Ejercicio 3 - TIR'!$E$18-'Ejercicio 3 - TIR'!$C$18)*('Ejercicio 3 - TIR'!$D$18-'Ejercicio 3 - TIR'!$C$18)*J791),'Ejercicio 3 - TIR'!$E$18-SQRT(('Ejercicio 3 - TIR'!$E$18-'Ejercicio 3 - TIR'!$C$18)*('Ejercicio 3 - TIR'!$E$18-'Ejercicio 3 - TIR'!$D$18)*(1-J791)))</f>
        <v>39968.2946801518</v>
      </c>
      <c r="L791" s="24">
        <f ca="1" t="shared" si="5888"/>
        <v>0.968533127586849</v>
      </c>
      <c r="M791" s="25">
        <f ca="1">IF(L791&lt;=('Ejercicio 3 - TIR'!$D$18-'Ejercicio 3 - TIR'!$C$18)/('Ejercicio 3 - TIR'!$E$18-'Ejercicio 3 - TIR'!$C$18),'Ejercicio 3 - TIR'!$C$18+SQRT(('Ejercicio 3 - TIR'!$E$18-'Ejercicio 3 - TIR'!$C$18)*('Ejercicio 3 - TIR'!$D$18-'Ejercicio 3 - TIR'!$C$18)*L791),'Ejercicio 3 - TIR'!$E$18-SQRT(('Ejercicio 3 - TIR'!$E$18-'Ejercicio 3 - TIR'!$C$18)*('Ejercicio 3 - TIR'!$E$18-'Ejercicio 3 - TIR'!$D$18)*(1-L791)))</f>
        <v>43463.7658280762</v>
      </c>
      <c r="N791" s="24">
        <f ca="1" t="shared" ref="N791:R791" si="5889">RAND()</f>
        <v>0.157594136816086</v>
      </c>
      <c r="O791" s="25">
        <f ca="1">IF(N791&lt;=('Ejercicio 3 - TIR'!$D$18-'Ejercicio 3 - TIR'!$C$18)/('Ejercicio 3 - TIR'!$E$18-'Ejercicio 3 - TIR'!$C$18),'Ejercicio 3 - TIR'!$C$18+SQRT(('Ejercicio 3 - TIR'!$E$18-'Ejercicio 3 - TIR'!$C$18)*('Ejercicio 3 - TIR'!$D$18-'Ejercicio 3 - TIR'!$C$18)*N791),'Ejercicio 3 - TIR'!$E$18-SQRT(('Ejercicio 3 - TIR'!$E$18-'Ejercicio 3 - TIR'!$C$18)*('Ejercicio 3 - TIR'!$E$18-'Ejercicio 3 - TIR'!$D$18)*(1-N791)))</f>
        <v>34862.0078694314</v>
      </c>
      <c r="P791" s="24">
        <f ca="1" t="shared" si="5889"/>
        <v>0.0499581648397556</v>
      </c>
      <c r="Q791" s="26">
        <f ca="1">IF(P791&lt;=('Ejercicio 3 - TIR'!$D$22-'Ejercicio 3 - TIR'!$C$22)/('Ejercicio 3 - TIR'!$E$22-'Ejercicio 3 - TIR'!$C$22),'Ejercicio 3 - TIR'!$C$22+SQRT(('Ejercicio 3 - TIR'!$E$22-'Ejercicio 3 - TIR'!$C$22)*('Ejercicio 3 - TIR'!$D$22-'Ejercicio 3 - TIR'!$C$22)*P791),'Ejercicio 3 - TIR'!$E$22-SQRT(('Ejercicio 3 - TIR'!$E$22-'Ejercicio 3 - TIR'!$C$22)*('Ejercicio 3 - TIR'!$E$22-'Ejercicio 3 - TIR'!$D$22)*(1-P791)))</f>
        <v>0.129482863318195</v>
      </c>
      <c r="R791" s="24">
        <f ca="1" t="shared" si="5889"/>
        <v>0.715555191007231</v>
      </c>
      <c r="S791" s="26">
        <f ca="1">IF(R791&lt;=('Ejercicio 3 - TIR'!$D$23-'Ejercicio 3 - TIR'!$C$23)/('Ejercicio 3 - TIR'!$E$23-'Ejercicio 3 - TIR'!$C$23),'Ejercicio 3 - TIR'!$C$23+SQRT(('Ejercicio 3 - TIR'!$E$23-'Ejercicio 3 - TIR'!$C$23)*('Ejercicio 3 - TIR'!$D$23-'Ejercicio 3 - TIR'!$C$23)*R791),'Ejercicio 3 - TIR'!$E$23-SQRT(('Ejercicio 3 - TIR'!$E$23-'Ejercicio 3 - TIR'!$C$23)*('Ejercicio 3 - TIR'!$E$23-'Ejercicio 3 - TIR'!$D$23)*(1-R791)))</f>
        <v>0.157372568502214</v>
      </c>
      <c r="T791" s="24">
        <f ca="1" t="shared" ref="T791:X791" si="5890">RAND()</f>
        <v>0.586041673086252</v>
      </c>
      <c r="U791" s="26">
        <f ca="1">IF(T791&lt;=('Ejercicio 3 - TIR'!$D$24-'Ejercicio 3 - TIR'!$C$24)/('Ejercicio 3 - TIR'!$E$24-'Ejercicio 3 - TIR'!$C$24),'Ejercicio 3 - TIR'!$C$24+SQRT(('Ejercicio 3 - TIR'!$E$24-'Ejercicio 3 - TIR'!$C$24)*('Ejercicio 3 - TIR'!$D$24-'Ejercicio 3 - TIR'!$C$24)*T791),'Ejercicio 3 - TIR'!$E$24-SQRT(('Ejercicio 3 - TIR'!$E$24-'Ejercicio 3 - TIR'!$C$24)*('Ejercicio 3 - TIR'!$E$24-'Ejercicio 3 - TIR'!$D$24)*(1-T791)))</f>
        <v>0.185954687321769</v>
      </c>
      <c r="V791" s="24">
        <f ca="1" t="shared" si="5890"/>
        <v>0.806713884050572</v>
      </c>
      <c r="W791" s="26">
        <f ca="1">IF(V791&lt;=('Ejercicio 3 - TIR'!$D$25-'Ejercicio 3 - TIR'!$C$25)/('Ejercicio 3 - TIR'!$E$25-'Ejercicio 3 - TIR'!$C$25),'Ejercicio 3 - TIR'!$C$25+SQRT(('Ejercicio 3 - TIR'!$E$25-'Ejercicio 3 - TIR'!$C$25)*('Ejercicio 3 - TIR'!$D$25-'Ejercicio 3 - TIR'!$C$25)*V791),'Ejercicio 3 - TIR'!$E$25-SQRT(('Ejercicio 3 - TIR'!$E$25-'Ejercicio 3 - TIR'!$C$25)*('Ejercicio 3 - TIR'!$E$25-'Ejercicio 3 - TIR'!$D$25)*(1-V791)))</f>
        <v>0.223990359367669</v>
      </c>
      <c r="X791" s="24">
        <f ca="1" t="shared" si="5890"/>
        <v>0.324550891977849</v>
      </c>
      <c r="Y791" s="26">
        <f ca="1">IF(X791&lt;=('Ejercicio 3 - TIR'!$D$26-'Ejercicio 3 - TIR'!$C$26)/('Ejercicio 3 - TIR'!$E$26-'Ejercicio 3 - TIR'!$C$26),'Ejercicio 3 - TIR'!$C$26+SQRT(('Ejercicio 3 - TIR'!$E$26-'Ejercicio 3 - TIR'!$C$26)*('Ejercicio 3 - TIR'!$D$26-'Ejercicio 3 - TIR'!$C$26)*X791),'Ejercicio 3 - TIR'!$E$26-SQRT(('Ejercicio 3 - TIR'!$E$26-'Ejercicio 3 - TIR'!$C$26)*('Ejercicio 3 - TIR'!$E$26-'Ejercicio 3 - TIR'!$D$26)*(1-X791)))</f>
        <v>0.219602152089674</v>
      </c>
      <c r="Z791" s="24">
        <f ca="1" t="shared" si="5716"/>
        <v>1.12948286331819</v>
      </c>
      <c r="AA791" s="24">
        <f ca="1" t="shared" si="5717"/>
        <v>1.30723248259781</v>
      </c>
      <c r="AB791" s="24">
        <f ca="1" t="shared" si="5718"/>
        <v>1.55031849015615</v>
      </c>
      <c r="AC791" s="24">
        <f ca="1" t="shared" si="5719"/>
        <v>1.89757488590057</v>
      </c>
      <c r="AD791" s="24">
        <f ca="1" t="shared" si="5720"/>
        <v>2.31428641459565</v>
      </c>
      <c r="AE791" s="23">
        <f ca="1" t="shared" si="5721"/>
        <v>4319.45710433581</v>
      </c>
      <c r="AF791" s="23">
        <f ca="1" t="shared" si="5722"/>
        <v>4999.22116338028</v>
      </c>
      <c r="AG791" s="23">
        <f ca="1" t="shared" si="5723"/>
        <v>5928.84977166903</v>
      </c>
      <c r="AH791" s="23">
        <f ca="1" t="shared" si="5724"/>
        <v>7256.8549626621</v>
      </c>
      <c r="AI791" s="23">
        <f ca="1" t="shared" si="5725"/>
        <v>8850.47592986532</v>
      </c>
      <c r="AJ791" s="25">
        <f ca="1" t="shared" si="5726"/>
        <v>41367.777192389</v>
      </c>
      <c r="AK791" s="25">
        <f ca="1" t="shared" si="5727"/>
        <v>45138.2804306</v>
      </c>
      <c r="AL791" s="25">
        <f ca="1" t="shared" si="5728"/>
        <v>61963.5862626492</v>
      </c>
      <c r="AM791" s="25">
        <f ca="1" t="shared" si="5729"/>
        <v>82475.7504820208</v>
      </c>
      <c r="AN791" s="25">
        <f ca="1" t="shared" si="5730"/>
        <v>80680.6711977518</v>
      </c>
      <c r="AO791" s="25">
        <f ca="1">C791/'Ejercicio 3 - TIR'!$D$7</f>
        <v>18890.2841144081</v>
      </c>
      <c r="AP791" s="25">
        <f ca="1" t="shared" si="5731"/>
        <v>22477.4930779809</v>
      </c>
      <c r="AQ791" s="25">
        <f ca="1" t="shared" si="5732"/>
        <v>26247.9963161918</v>
      </c>
      <c r="AR791" s="25">
        <f ca="1" t="shared" si="5733"/>
        <v>43073.302148241</v>
      </c>
      <c r="AS791" s="25">
        <f ca="1" t="shared" si="5734"/>
        <v>63585.4663676127</v>
      </c>
      <c r="AT791" s="25">
        <f ca="1" t="shared" si="5735"/>
        <v>61790.3870833437</v>
      </c>
      <c r="AU791" s="25">
        <f ca="1">AP791*'Ejercicio 3 - TIR'!$D$5</f>
        <v>11238.7465389904</v>
      </c>
      <c r="AV791" s="25">
        <f ca="1">AQ791*'Ejercicio 3 - TIR'!$D$5</f>
        <v>13123.9981580959</v>
      </c>
      <c r="AW791" s="25">
        <f ca="1">AR791*'Ejercicio 3 - TIR'!$D$5</f>
        <v>21536.6510741205</v>
      </c>
      <c r="AX791" s="25">
        <f ca="1">AS791*'Ejercicio 3 - TIR'!$D$5</f>
        <v>31792.7331838064</v>
      </c>
      <c r="AY791" s="25">
        <f ca="1">AT791*'Ejercicio 3 - TIR'!$D$5</f>
        <v>30895.1935416718</v>
      </c>
      <c r="AZ791" s="25">
        <f ca="1" t="shared" ref="AZ791:BD791" si="5891">AJ791-AU791-AE791</f>
        <v>25809.5735490628</v>
      </c>
      <c r="BA791" s="25">
        <f ca="1" t="shared" si="5891"/>
        <v>27015.0611091238</v>
      </c>
      <c r="BB791" s="25">
        <f ca="1" t="shared" si="5891"/>
        <v>34498.0854168596</v>
      </c>
      <c r="BC791" s="25">
        <f ca="1" t="shared" si="5891"/>
        <v>43426.1623355524</v>
      </c>
      <c r="BD791" s="25">
        <f ca="1" t="shared" si="5891"/>
        <v>40935.0017262147</v>
      </c>
      <c r="BE791" s="25">
        <f ca="1" t="shared" ref="BE791:BI791" si="5892">AZ791/Z791</f>
        <v>22850.7880794574</v>
      </c>
      <c r="BF791" s="25">
        <f ca="1" t="shared" si="5892"/>
        <v>20665.8428923352</v>
      </c>
      <c r="BG791" s="25">
        <f ca="1" t="shared" si="5892"/>
        <v>22252.2569626225</v>
      </c>
      <c r="BH791" s="25">
        <f ca="1" t="shared" si="5892"/>
        <v>22885.0848829309</v>
      </c>
      <c r="BI791" s="25">
        <f ca="1" t="shared" si="5892"/>
        <v>17687.9583564279</v>
      </c>
      <c r="BJ791" s="25">
        <f ca="1" t="shared" si="5738"/>
        <v>77202.964460459</v>
      </c>
      <c r="BK791" s="25">
        <f ca="1" t="shared" si="5739"/>
        <v>43717.5278938268</v>
      </c>
      <c r="BL791" s="25">
        <f ca="1" t="shared" si="5740"/>
        <v>120920.492354286</v>
      </c>
      <c r="BM791" s="25">
        <f ca="1">BK791*'Ejercicio 3 - TIR'!$D$5</f>
        <v>21858.7639469134</v>
      </c>
      <c r="BN791" s="25">
        <f ca="1" t="shared" si="5741"/>
        <v>99061.7284073724</v>
      </c>
      <c r="BO791" s="25">
        <f ca="1" t="shared" si="5742"/>
        <v>42804.4375936417</v>
      </c>
      <c r="BP791" s="25">
        <f ca="1" t="shared" si="5743"/>
        <v>-127810.716108478</v>
      </c>
      <c r="BQ791" s="25">
        <f ca="1" t="shared" ref="BQ791:BT791" si="5893">BE791</f>
        <v>22850.7880794574</v>
      </c>
      <c r="BR791" s="25">
        <f ca="1" t="shared" si="5893"/>
        <v>20665.8428923352</v>
      </c>
      <c r="BS791" s="25">
        <f ca="1" t="shared" si="5893"/>
        <v>22252.2569626225</v>
      </c>
      <c r="BT791" s="25">
        <f ca="1" t="shared" si="5893"/>
        <v>22885.0848829309</v>
      </c>
      <c r="BU791" s="25">
        <f ca="1" t="shared" si="5745"/>
        <v>60492.3959500696</v>
      </c>
      <c r="BV791" s="27">
        <f ca="1" t="shared" si="5746"/>
        <v>4.55084837752042</v>
      </c>
    </row>
    <row r="792" ht="15" customHeight="1" spans="1:74">
      <c r="A792" s="23">
        <v>791</v>
      </c>
      <c r="B792" s="24">
        <f ca="1" t="shared" ref="B792:F792" si="5894">RAND()</f>
        <v>0.822656762664043</v>
      </c>
      <c r="C792" s="25">
        <f ca="1">IF(B792&lt;=('Ejercicio 3 - TIR'!$D$13-'Ejercicio 3 - TIR'!$C$13)/('Ejercicio 3 - TIR'!$E$13-'Ejercicio 3 - TIR'!$C$13),'Ejercicio 3 - TIR'!$C$13+SQRT(('Ejercicio 3 - TIR'!$E$13-'Ejercicio 3 - TIR'!$C$13)*('Ejercicio 3 - TIR'!$D$13-'Ejercicio 3 - TIR'!$C$13)*B792),'Ejercicio 3 - TIR'!$E$13-SQRT(('Ejercicio 3 - TIR'!$E$13-'Ejercicio 3 - TIR'!$C$13)*('Ejercicio 3 - TIR'!$E$13-'Ejercicio 3 - TIR'!$D$13)*(1-B792)))</f>
        <v>85411.9266246996</v>
      </c>
      <c r="D792" s="24">
        <f ca="1" t="shared" si="5894"/>
        <v>0.708903539896524</v>
      </c>
      <c r="E792" s="25">
        <f ca="1">IF(D792&lt;=('Ejercicio 3 - TIR'!$D$14-'Ejercicio 3 - TIR'!$C$14)/('Ejercicio 3 - TIR'!$E$14-'Ejercicio 3 - TIR'!$C$14),'Ejercicio 3 - TIR'!$C$14+SQRT(('Ejercicio 3 - TIR'!$E$14-'Ejercicio 3 - TIR'!$C$14)*('Ejercicio 3 - TIR'!$D$14-'Ejercicio 3 - TIR'!$C$14)*D792),'Ejercicio 3 - TIR'!$E$14-SQRT(('Ejercicio 3 - TIR'!$E$14-'Ejercicio 3 - TIR'!$C$14)*('Ejercicio 3 - TIR'!$E$14-'Ejercicio 3 - TIR'!$D$14)*(1-D792)))</f>
        <v>33392.0904201464</v>
      </c>
      <c r="F792" s="24">
        <f ca="1" t="shared" si="5894"/>
        <v>0.909399508650667</v>
      </c>
      <c r="G792" s="25">
        <f ca="1">IF(F792&lt;=('Ejercicio 3 - TIR'!$D$18-'Ejercicio 3 - TIR'!$C$18)/('Ejercicio 3 - TIR'!$E$18-'Ejercicio 3 - TIR'!$C$18),'Ejercicio 3 - TIR'!$C$18+SQRT(('Ejercicio 3 - TIR'!$E$18-'Ejercicio 3 - TIR'!$C$18)*('Ejercicio 3 - TIR'!$D$18-'Ejercicio 3 - TIR'!$C$18)*F792),'Ejercicio 3 - TIR'!$E$18-SQRT(('Ejercicio 3 - TIR'!$E$18-'Ejercicio 3 - TIR'!$C$18)*('Ejercicio 3 - TIR'!$E$18-'Ejercicio 3 - TIR'!$D$18)*(1-F792)))</f>
        <v>42393.2708519679</v>
      </c>
      <c r="H792" s="24">
        <f ca="1" t="shared" ref="H792:L792" si="5895">RAND()</f>
        <v>0.357430276585045</v>
      </c>
      <c r="I792" s="25">
        <f ca="1">IF(H792&lt;=('Ejercicio 3 - TIR'!$D$18-'Ejercicio 3 - TIR'!$C$18)/('Ejercicio 3 - TIR'!$E$18-'Ejercicio 3 - TIR'!$C$18),'Ejercicio 3 - TIR'!$C$18+SQRT(('Ejercicio 3 - TIR'!$E$18-'Ejercicio 3 - TIR'!$C$18)*('Ejercicio 3 - TIR'!$D$18-'Ejercicio 3 - TIR'!$C$18)*H792),'Ejercicio 3 - TIR'!$E$18-SQRT(('Ejercicio 3 - TIR'!$E$18-'Ejercicio 3 - TIR'!$C$18)*('Ejercicio 3 - TIR'!$E$18-'Ejercicio 3 - TIR'!$D$18)*(1-H792)))</f>
        <v>37322.1951276756</v>
      </c>
      <c r="J792" s="24">
        <f ca="1" t="shared" si="5895"/>
        <v>0.393458040357858</v>
      </c>
      <c r="K792" s="25">
        <f ca="1">IF(J792&lt;=('Ejercicio 3 - TIR'!$D$18-'Ejercicio 3 - TIR'!$C$18)/('Ejercicio 3 - TIR'!$E$18-'Ejercicio 3 - TIR'!$C$18),'Ejercicio 3 - TIR'!$C$18+SQRT(('Ejercicio 3 - TIR'!$E$18-'Ejercicio 3 - TIR'!$C$18)*('Ejercicio 3 - TIR'!$D$18-'Ejercicio 3 - TIR'!$C$18)*J792),'Ejercicio 3 - TIR'!$E$18-SQRT(('Ejercicio 3 - TIR'!$E$18-'Ejercicio 3 - TIR'!$C$18)*('Ejercicio 3 - TIR'!$E$18-'Ejercicio 3 - TIR'!$D$18)*(1-J792)))</f>
        <v>37682.3633117472</v>
      </c>
      <c r="L792" s="24">
        <f ca="1" t="shared" si="5895"/>
        <v>0.704372577790686</v>
      </c>
      <c r="M792" s="25">
        <f ca="1">IF(L792&lt;=('Ejercicio 3 - TIR'!$D$18-'Ejercicio 3 - TIR'!$C$18)/('Ejercicio 3 - TIR'!$E$18-'Ejercicio 3 - TIR'!$C$18),'Ejercicio 3 - TIR'!$C$18+SQRT(('Ejercicio 3 - TIR'!$E$18-'Ejercicio 3 - TIR'!$C$18)*('Ejercicio 3 - TIR'!$D$18-'Ejercicio 3 - TIR'!$C$18)*L792),'Ejercicio 3 - TIR'!$E$18-SQRT(('Ejercicio 3 - TIR'!$E$18-'Ejercicio 3 - TIR'!$C$18)*('Ejercicio 3 - TIR'!$E$18-'Ejercicio 3 - TIR'!$D$18)*(1-L792)))</f>
        <v>40291.2786591582</v>
      </c>
      <c r="N792" s="24">
        <f ca="1" t="shared" ref="N792:R792" si="5896">RAND()</f>
        <v>0.899154063368421</v>
      </c>
      <c r="O792" s="25">
        <f ca="1">IF(N792&lt;=('Ejercicio 3 - TIR'!$D$18-'Ejercicio 3 - TIR'!$C$18)/('Ejercicio 3 - TIR'!$E$18-'Ejercicio 3 - TIR'!$C$18),'Ejercicio 3 - TIR'!$C$18+SQRT(('Ejercicio 3 - TIR'!$E$18-'Ejercicio 3 - TIR'!$C$18)*('Ejercicio 3 - TIR'!$D$18-'Ejercicio 3 - TIR'!$C$18)*N792),'Ejercicio 3 - TIR'!$E$18-SQRT(('Ejercicio 3 - TIR'!$E$18-'Ejercicio 3 - TIR'!$C$18)*('Ejercicio 3 - TIR'!$E$18-'Ejercicio 3 - TIR'!$D$18)*(1-N792)))</f>
        <v>42249.8281422121</v>
      </c>
      <c r="P792" s="24">
        <f ca="1" t="shared" si="5896"/>
        <v>0.424010951946726</v>
      </c>
      <c r="Q792" s="26">
        <f ca="1">IF(P792&lt;=('Ejercicio 3 - TIR'!$D$22-'Ejercicio 3 - TIR'!$C$22)/('Ejercicio 3 - TIR'!$E$22-'Ejercicio 3 - TIR'!$C$22),'Ejercicio 3 - TIR'!$C$22+SQRT(('Ejercicio 3 - TIR'!$E$22-'Ejercicio 3 - TIR'!$C$22)*('Ejercicio 3 - TIR'!$D$22-'Ejercicio 3 - TIR'!$C$22)*P792),'Ejercicio 3 - TIR'!$E$22-SQRT(('Ejercicio 3 - TIR'!$E$22-'Ejercicio 3 - TIR'!$C$22)*('Ejercicio 3 - TIR'!$E$22-'Ejercicio 3 - TIR'!$D$22)*(1-P792)))</f>
        <v>0.147626431429052</v>
      </c>
      <c r="R792" s="24">
        <f ca="1" t="shared" si="5896"/>
        <v>0.488989022675511</v>
      </c>
      <c r="S792" s="26">
        <f ca="1">IF(R792&lt;=('Ejercicio 3 - TIR'!$D$23-'Ejercicio 3 - TIR'!$C$23)/('Ejercicio 3 - TIR'!$E$23-'Ejercicio 3 - TIR'!$C$23),'Ejercicio 3 - TIR'!$C$23+SQRT(('Ejercicio 3 - TIR'!$E$23-'Ejercicio 3 - TIR'!$C$23)*('Ejercicio 3 - TIR'!$D$23-'Ejercicio 3 - TIR'!$C$23)*R792),'Ejercicio 3 - TIR'!$E$23-SQRT(('Ejercicio 3 - TIR'!$E$23-'Ejercicio 3 - TIR'!$C$23)*('Ejercicio 3 - TIR'!$E$23-'Ejercicio 3 - TIR'!$D$23)*(1-R792)))</f>
        <v>0.149667831751173</v>
      </c>
      <c r="T792" s="24">
        <f ca="1" t="shared" ref="T792:X792" si="5897">RAND()</f>
        <v>0.468488034103669</v>
      </c>
      <c r="U792" s="26">
        <f ca="1">IF(T792&lt;=('Ejercicio 3 - TIR'!$D$24-'Ejercicio 3 - TIR'!$C$24)/('Ejercicio 3 - TIR'!$E$24-'Ejercicio 3 - TIR'!$C$24),'Ejercicio 3 - TIR'!$C$24+SQRT(('Ejercicio 3 - TIR'!$E$24-'Ejercicio 3 - TIR'!$C$24)*('Ejercicio 3 - TIR'!$D$24-'Ejercicio 3 - TIR'!$C$24)*T792),'Ejercicio 3 - TIR'!$E$24-SQRT(('Ejercicio 3 - TIR'!$E$24-'Ejercicio 3 - TIR'!$C$24)*('Ejercicio 3 - TIR'!$E$24-'Ejercicio 3 - TIR'!$D$24)*(1-T792)))</f>
        <v>0.181422370413545</v>
      </c>
      <c r="V792" s="24">
        <f ca="1" t="shared" si="5897"/>
        <v>0.263450610083455</v>
      </c>
      <c r="W792" s="26">
        <f ca="1">IF(V792&lt;=('Ejercicio 3 - TIR'!$D$25-'Ejercicio 3 - TIR'!$C$25)/('Ejercicio 3 - TIR'!$E$25-'Ejercicio 3 - TIR'!$C$25),'Ejercicio 3 - TIR'!$C$25+SQRT(('Ejercicio 3 - TIR'!$E$25-'Ejercicio 3 - TIR'!$C$25)*('Ejercicio 3 - TIR'!$D$25-'Ejercicio 3 - TIR'!$C$25)*V792),'Ejercicio 3 - TIR'!$E$25-SQRT(('Ejercicio 3 - TIR'!$E$25-'Ejercicio 3 - TIR'!$C$25)*('Ejercicio 3 - TIR'!$E$25-'Ejercicio 3 - TIR'!$D$25)*(1-V792)))</f>
        <v>0.199204969516165</v>
      </c>
      <c r="X792" s="24">
        <f ca="1" t="shared" si="5897"/>
        <v>0.561536783395266</v>
      </c>
      <c r="Y792" s="26">
        <f ca="1">IF(X792&lt;=('Ejercicio 3 - TIR'!$D$26-'Ejercicio 3 - TIR'!$C$26)/('Ejercicio 3 - TIR'!$E$26-'Ejercicio 3 - TIR'!$C$26),'Ejercicio 3 - TIR'!$C$26+SQRT(('Ejercicio 3 - TIR'!$E$26-'Ejercicio 3 - TIR'!$C$26)*('Ejercicio 3 - TIR'!$D$26-'Ejercicio 3 - TIR'!$C$26)*X792),'Ejercicio 3 - TIR'!$E$26-SQRT(('Ejercicio 3 - TIR'!$E$26-'Ejercicio 3 - TIR'!$C$26)*('Ejercicio 3 - TIR'!$E$26-'Ejercicio 3 - TIR'!$D$26)*(1-X792)))</f>
        <v>0.231340968262145</v>
      </c>
      <c r="Z792" s="24">
        <f ca="1" t="shared" si="5716"/>
        <v>1.14762643142905</v>
      </c>
      <c r="AA792" s="24">
        <f ca="1" t="shared" si="5717"/>
        <v>1.31938919108137</v>
      </c>
      <c r="AB792" s="24">
        <f ca="1" t="shared" si="5718"/>
        <v>1.55875590562537</v>
      </c>
      <c r="AC792" s="24">
        <f ca="1" t="shared" si="5719"/>
        <v>1.86926782828861</v>
      </c>
      <c r="AD792" s="24">
        <f ca="1" t="shared" si="5720"/>
        <v>2.30170605762618</v>
      </c>
      <c r="AE792" s="23">
        <f ca="1" t="shared" si="5721"/>
        <v>4929.55514668244</v>
      </c>
      <c r="AF792" s="23">
        <f ca="1" t="shared" si="5722"/>
        <v>5667.35097698424</v>
      </c>
      <c r="AG792" s="23">
        <f ca="1" t="shared" si="5723"/>
        <v>6695.53522519424</v>
      </c>
      <c r="AH792" s="23">
        <f ca="1" t="shared" si="5724"/>
        <v>8029.31911562347</v>
      </c>
      <c r="AI792" s="23">
        <f ca="1" t="shared" si="5725"/>
        <v>9886.82957431755</v>
      </c>
      <c r="AJ792" s="25">
        <f ca="1" t="shared" si="5726"/>
        <v>48651.6381444492</v>
      </c>
      <c r="AK792" s="25">
        <f ca="1" t="shared" si="5727"/>
        <v>49242.5008388852</v>
      </c>
      <c r="AL792" s="25">
        <f ca="1" t="shared" si="5728"/>
        <v>58737.6063501066</v>
      </c>
      <c r="AM792" s="25">
        <f ca="1" t="shared" si="5729"/>
        <v>75315.190958176</v>
      </c>
      <c r="AN792" s="25">
        <f ca="1" t="shared" si="5730"/>
        <v>97246.6853685945</v>
      </c>
      <c r="AO792" s="25">
        <f ca="1">C792/'Ejercicio 3 - TIR'!$D$7</f>
        <v>17082.3853249399</v>
      </c>
      <c r="AP792" s="25">
        <f ca="1" t="shared" si="5731"/>
        <v>31569.2528195093</v>
      </c>
      <c r="AQ792" s="25">
        <f ca="1" t="shared" si="5732"/>
        <v>32160.1155139453</v>
      </c>
      <c r="AR792" s="25">
        <f ca="1" t="shared" si="5733"/>
        <v>41655.2210251666</v>
      </c>
      <c r="AS792" s="25">
        <f ca="1" t="shared" si="5734"/>
        <v>58232.8056332361</v>
      </c>
      <c r="AT792" s="25">
        <f ca="1" t="shared" si="5735"/>
        <v>80164.3000436546</v>
      </c>
      <c r="AU792" s="25">
        <f ca="1">AP792*'Ejercicio 3 - TIR'!$D$5</f>
        <v>15784.6264097546</v>
      </c>
      <c r="AV792" s="25">
        <f ca="1">AQ792*'Ejercicio 3 - TIR'!$D$5</f>
        <v>16080.0577569726</v>
      </c>
      <c r="AW792" s="25">
        <f ca="1">AR792*'Ejercicio 3 - TIR'!$D$5</f>
        <v>20827.6105125833</v>
      </c>
      <c r="AX792" s="25">
        <f ca="1">AS792*'Ejercicio 3 - TIR'!$D$5</f>
        <v>29116.402816618</v>
      </c>
      <c r="AY792" s="25">
        <f ca="1">AT792*'Ejercicio 3 - TIR'!$D$5</f>
        <v>40082.1500218273</v>
      </c>
      <c r="AZ792" s="25">
        <f ca="1" t="shared" ref="AZ792:BD792" si="5898">AJ792-AU792-AE792</f>
        <v>27937.4565880121</v>
      </c>
      <c r="BA792" s="25">
        <f ca="1" t="shared" si="5898"/>
        <v>27495.0921049283</v>
      </c>
      <c r="BB792" s="25">
        <f ca="1" t="shared" si="5898"/>
        <v>31214.460612329</v>
      </c>
      <c r="BC792" s="25">
        <f ca="1" t="shared" si="5898"/>
        <v>38169.4690259345</v>
      </c>
      <c r="BD792" s="25">
        <f ca="1" t="shared" si="5898"/>
        <v>47277.7057724497</v>
      </c>
      <c r="BE792" s="25">
        <f ca="1" t="shared" ref="BE792:BI792" si="5899">AZ792/Z792</f>
        <v>24343.6852122896</v>
      </c>
      <c r="BF792" s="25">
        <f ca="1" t="shared" si="5899"/>
        <v>20839.2582649501</v>
      </c>
      <c r="BG792" s="25">
        <f ca="1" t="shared" si="5899"/>
        <v>20025.2396797213</v>
      </c>
      <c r="BH792" s="25">
        <f ca="1" t="shared" si="5899"/>
        <v>20419.4757157299</v>
      </c>
      <c r="BI792" s="25">
        <f ca="1" t="shared" si="5899"/>
        <v>20540.2881987497</v>
      </c>
      <c r="BJ792" s="25">
        <f ca="1" t="shared" si="5738"/>
        <v>76858.7767968519</v>
      </c>
      <c r="BK792" s="25">
        <f ca="1" t="shared" si="5739"/>
        <v>39318.6297811187</v>
      </c>
      <c r="BL792" s="25">
        <f ca="1" t="shared" si="5740"/>
        <v>116177.406577971</v>
      </c>
      <c r="BM792" s="25">
        <f ca="1">BK792*'Ejercicio 3 - TIR'!$D$5</f>
        <v>19659.3148905594</v>
      </c>
      <c r="BN792" s="25">
        <f ca="1" t="shared" si="5741"/>
        <v>96518.0916874112</v>
      </c>
      <c r="BO792" s="25">
        <f ca="1" t="shared" si="5742"/>
        <v>41933.2830826163</v>
      </c>
      <c r="BP792" s="25">
        <f ca="1" t="shared" si="5743"/>
        <v>-118804.017044846</v>
      </c>
      <c r="BQ792" s="25">
        <f ca="1" t="shared" ref="BQ792:BT792" si="5900">BE792</f>
        <v>24343.6852122896</v>
      </c>
      <c r="BR792" s="25">
        <f ca="1" t="shared" si="5900"/>
        <v>20839.2582649501</v>
      </c>
      <c r="BS792" s="25">
        <f ca="1" t="shared" si="5900"/>
        <v>20025.2396797213</v>
      </c>
      <c r="BT792" s="25">
        <f ca="1" t="shared" si="5900"/>
        <v>20419.4757157299</v>
      </c>
      <c r="BU792" s="25">
        <f ca="1" t="shared" si="5745"/>
        <v>62473.5712813661</v>
      </c>
      <c r="BV792" s="27">
        <f ca="1" t="shared" si="5746"/>
        <v>6.626778798947</v>
      </c>
    </row>
    <row r="793" ht="15" customHeight="1" spans="1:74">
      <c r="A793" s="23">
        <v>792</v>
      </c>
      <c r="B793" s="24">
        <f ca="1" t="shared" ref="B793:F793" si="5901">RAND()</f>
        <v>0.837252932527813</v>
      </c>
      <c r="C793" s="25">
        <f ca="1">IF(B793&lt;=('Ejercicio 3 - TIR'!$D$13-'Ejercicio 3 - TIR'!$C$13)/('Ejercicio 3 - TIR'!$E$13-'Ejercicio 3 - TIR'!$C$13),'Ejercicio 3 - TIR'!$C$13+SQRT(('Ejercicio 3 - TIR'!$E$13-'Ejercicio 3 - TIR'!$C$13)*('Ejercicio 3 - TIR'!$D$13-'Ejercicio 3 - TIR'!$C$13)*B793),'Ejercicio 3 - TIR'!$E$13-SQRT(('Ejercicio 3 - TIR'!$E$13-'Ejercicio 3 - TIR'!$C$13)*('Ejercicio 3 - TIR'!$E$13-'Ejercicio 3 - TIR'!$D$13)*(1-B793)))</f>
        <v>86025.1482667391</v>
      </c>
      <c r="D793" s="24">
        <f ca="1" t="shared" si="5901"/>
        <v>0.109740561207835</v>
      </c>
      <c r="E793" s="25">
        <f ca="1">IF(D793&lt;=('Ejercicio 3 - TIR'!$D$14-'Ejercicio 3 - TIR'!$C$14)/('Ejercicio 3 - TIR'!$E$14-'Ejercicio 3 - TIR'!$C$14),'Ejercicio 3 - TIR'!$C$14+SQRT(('Ejercicio 3 - TIR'!$E$14-'Ejercicio 3 - TIR'!$C$14)*('Ejercicio 3 - TIR'!$D$14-'Ejercicio 3 - TIR'!$C$14)*D793),'Ejercicio 3 - TIR'!$E$14-SQRT(('Ejercicio 3 - TIR'!$E$14-'Ejercicio 3 - TIR'!$C$14)*('Ejercicio 3 - TIR'!$E$14-'Ejercicio 3 - TIR'!$D$14)*(1-D793)))</f>
        <v>27868.8921364505</v>
      </c>
      <c r="F793" s="24">
        <f ca="1" t="shared" si="5901"/>
        <v>0.527502658147627</v>
      </c>
      <c r="G793" s="25">
        <f ca="1">IF(F793&lt;=('Ejercicio 3 - TIR'!$D$18-'Ejercicio 3 - TIR'!$C$18)/('Ejercicio 3 - TIR'!$E$18-'Ejercicio 3 - TIR'!$C$18),'Ejercicio 3 - TIR'!$C$18+SQRT(('Ejercicio 3 - TIR'!$E$18-'Ejercicio 3 - TIR'!$C$18)*('Ejercicio 3 - TIR'!$D$18-'Ejercicio 3 - TIR'!$C$18)*F793),'Ejercicio 3 - TIR'!$E$18-SQRT(('Ejercicio 3 - TIR'!$E$18-'Ejercicio 3 - TIR'!$C$18)*('Ejercicio 3 - TIR'!$E$18-'Ejercicio 3 - TIR'!$D$18)*(1-F793)))</f>
        <v>38895.2458494492</v>
      </c>
      <c r="H793" s="24">
        <f ca="1" t="shared" ref="H793:L793" si="5902">RAND()</f>
        <v>0.504880487288019</v>
      </c>
      <c r="I793" s="25">
        <f ca="1">IF(H793&lt;=('Ejercicio 3 - TIR'!$D$18-'Ejercicio 3 - TIR'!$C$18)/('Ejercicio 3 - TIR'!$E$18-'Ejercicio 3 - TIR'!$C$18),'Ejercicio 3 - TIR'!$C$18+SQRT(('Ejercicio 3 - TIR'!$E$18-'Ejercicio 3 - TIR'!$C$18)*('Ejercicio 3 - TIR'!$D$18-'Ejercicio 3 - TIR'!$C$18)*H793),'Ejercicio 3 - TIR'!$E$18-SQRT(('Ejercicio 3 - TIR'!$E$18-'Ejercicio 3 - TIR'!$C$18)*('Ejercicio 3 - TIR'!$E$18-'Ejercicio 3 - TIR'!$D$18)*(1-H793)))</f>
        <v>38702.4176579387</v>
      </c>
      <c r="J793" s="24">
        <f ca="1" t="shared" si="5902"/>
        <v>0.229398217974294</v>
      </c>
      <c r="K793" s="25">
        <f ca="1">IF(J793&lt;=('Ejercicio 3 - TIR'!$D$18-'Ejercicio 3 - TIR'!$C$18)/('Ejercicio 3 - TIR'!$E$18-'Ejercicio 3 - TIR'!$C$18),'Ejercicio 3 - TIR'!$C$18+SQRT(('Ejercicio 3 - TIR'!$E$18-'Ejercicio 3 - TIR'!$C$18)*('Ejercicio 3 - TIR'!$D$18-'Ejercicio 3 - TIR'!$C$18)*J793),'Ejercicio 3 - TIR'!$E$18-SQRT(('Ejercicio 3 - TIR'!$E$18-'Ejercicio 3 - TIR'!$C$18)*('Ejercicio 3 - TIR'!$E$18-'Ejercicio 3 - TIR'!$D$18)*(1-J793)))</f>
        <v>35865.9809662276</v>
      </c>
      <c r="L793" s="24">
        <f ca="1" t="shared" si="5902"/>
        <v>0.502850969865003</v>
      </c>
      <c r="M793" s="25">
        <f ca="1">IF(L793&lt;=('Ejercicio 3 - TIR'!$D$18-'Ejercicio 3 - TIR'!$C$18)/('Ejercicio 3 - TIR'!$E$18-'Ejercicio 3 - TIR'!$C$18),'Ejercicio 3 - TIR'!$C$18+SQRT(('Ejercicio 3 - TIR'!$E$18-'Ejercicio 3 - TIR'!$C$18)*('Ejercicio 3 - TIR'!$D$18-'Ejercicio 3 - TIR'!$C$18)*L793),'Ejercicio 3 - TIR'!$E$18-SQRT(('Ejercicio 3 - TIR'!$E$18-'Ejercicio 3 - TIR'!$C$18)*('Ejercicio 3 - TIR'!$E$18-'Ejercicio 3 - TIR'!$D$18)*(1-L793)))</f>
        <v>38684.9090657157</v>
      </c>
      <c r="N793" s="24">
        <f ca="1" t="shared" ref="N793:R793" si="5903">RAND()</f>
        <v>0.689538152112292</v>
      </c>
      <c r="O793" s="25">
        <f ca="1">IF(N793&lt;=('Ejercicio 3 - TIR'!$D$18-'Ejercicio 3 - TIR'!$C$18)/('Ejercicio 3 - TIR'!$E$18-'Ejercicio 3 - TIR'!$C$18),'Ejercicio 3 - TIR'!$C$18+SQRT(('Ejercicio 3 - TIR'!$E$18-'Ejercicio 3 - TIR'!$C$18)*('Ejercicio 3 - TIR'!$D$18-'Ejercicio 3 - TIR'!$C$18)*N793),'Ejercicio 3 - TIR'!$E$18-SQRT(('Ejercicio 3 - TIR'!$E$18-'Ejercicio 3 - TIR'!$C$18)*('Ejercicio 3 - TIR'!$E$18-'Ejercicio 3 - TIR'!$D$18)*(1-N793)))</f>
        <v>40174.5841016988</v>
      </c>
      <c r="P793" s="24">
        <f ca="1" t="shared" si="5903"/>
        <v>0.81807396182867</v>
      </c>
      <c r="Q793" s="26">
        <f ca="1">IF(P793&lt;=('Ejercicio 3 - TIR'!$D$22-'Ejercicio 3 - TIR'!$C$22)/('Ejercicio 3 - TIR'!$E$22-'Ejercicio 3 - TIR'!$C$22),'Ejercicio 3 - TIR'!$C$22+SQRT(('Ejercicio 3 - TIR'!$E$22-'Ejercicio 3 - TIR'!$C$22)*('Ejercicio 3 - TIR'!$D$22-'Ejercicio 3 - TIR'!$C$22)*P793),'Ejercicio 3 - TIR'!$E$22-SQRT(('Ejercicio 3 - TIR'!$E$22-'Ejercicio 3 - TIR'!$C$22)*('Ejercicio 3 - TIR'!$E$22-'Ejercicio 3 - TIR'!$D$22)*(1-P793)))</f>
        <v>0.161903954335038</v>
      </c>
      <c r="R793" s="24">
        <f ca="1" t="shared" si="5903"/>
        <v>0.550966949422925</v>
      </c>
      <c r="S793" s="26">
        <f ca="1">IF(R793&lt;=('Ejercicio 3 - TIR'!$D$23-'Ejercicio 3 - TIR'!$C$23)/('Ejercicio 3 - TIR'!$E$23-'Ejercicio 3 - TIR'!$C$23),'Ejercicio 3 - TIR'!$C$23+SQRT(('Ejercicio 3 - TIR'!$E$23-'Ejercicio 3 - TIR'!$C$23)*('Ejercicio 3 - TIR'!$D$23-'Ejercicio 3 - TIR'!$C$23)*R793),'Ejercicio 3 - TIR'!$E$23-SQRT(('Ejercicio 3 - TIR'!$E$23-'Ejercicio 3 - TIR'!$C$23)*('Ejercicio 3 - TIR'!$E$23-'Ejercicio 3 - TIR'!$D$23)*(1-R793)))</f>
        <v>0.151570095127863</v>
      </c>
      <c r="T793" s="24">
        <f ca="1" t="shared" ref="T793:X793" si="5904">RAND()</f>
        <v>0.133079323000694</v>
      </c>
      <c r="U793" s="26">
        <f ca="1">IF(T793&lt;=('Ejercicio 3 - TIR'!$D$24-'Ejercicio 3 - TIR'!$C$24)/('Ejercicio 3 - TIR'!$E$24-'Ejercicio 3 - TIR'!$C$24),'Ejercicio 3 - TIR'!$C$24+SQRT(('Ejercicio 3 - TIR'!$E$24-'Ejercicio 3 - TIR'!$C$24)*('Ejercicio 3 - TIR'!$D$24-'Ejercicio 3 - TIR'!$C$24)*T793),'Ejercicio 3 - TIR'!$E$24-SQRT(('Ejercicio 3 - TIR'!$E$24-'Ejercicio 3 - TIR'!$C$24)*('Ejercicio 3 - TIR'!$E$24-'Ejercicio 3 - TIR'!$D$24)*(1-T793)))</f>
        <v>0.166717253910301</v>
      </c>
      <c r="V793" s="24">
        <f ca="1" t="shared" si="5904"/>
        <v>0.237298428576761</v>
      </c>
      <c r="W793" s="26">
        <f ca="1">IF(V793&lt;=('Ejercicio 3 - TIR'!$D$25-'Ejercicio 3 - TIR'!$C$25)/('Ejercicio 3 - TIR'!$E$25-'Ejercicio 3 - TIR'!$C$25),'Ejercicio 3 - TIR'!$C$25+SQRT(('Ejercicio 3 - TIR'!$E$25-'Ejercicio 3 - TIR'!$C$25)*('Ejercicio 3 - TIR'!$D$25-'Ejercicio 3 - TIR'!$C$25)*V793),'Ejercicio 3 - TIR'!$E$25-SQRT(('Ejercicio 3 - TIR'!$E$25-'Ejercicio 3 - TIR'!$C$25)*('Ejercicio 3 - TIR'!$E$25-'Ejercicio 3 - TIR'!$D$25)*(1-V793)))</f>
        <v>0.198226842842562</v>
      </c>
      <c r="X793" s="24">
        <f ca="1" t="shared" si="5904"/>
        <v>0.614172939822721</v>
      </c>
      <c r="Y793" s="26">
        <f ca="1">IF(X793&lt;=('Ejercicio 3 - TIR'!$D$26-'Ejercicio 3 - TIR'!$C$26)/('Ejercicio 3 - TIR'!$E$26-'Ejercicio 3 - TIR'!$C$26),'Ejercicio 3 - TIR'!$C$26+SQRT(('Ejercicio 3 - TIR'!$E$26-'Ejercicio 3 - TIR'!$C$26)*('Ejercicio 3 - TIR'!$D$26-'Ejercicio 3 - TIR'!$C$26)*X793),'Ejercicio 3 - TIR'!$E$26-SQRT(('Ejercicio 3 - TIR'!$E$26-'Ejercicio 3 - TIR'!$C$26)*('Ejercicio 3 - TIR'!$E$26-'Ejercicio 3 - TIR'!$D$26)*(1-X793)))</f>
        <v>0.234354998905057</v>
      </c>
      <c r="Z793" s="24">
        <f ca="1" t="shared" si="5716"/>
        <v>1.16190395433504</v>
      </c>
      <c r="AA793" s="24">
        <f ca="1" t="shared" si="5717"/>
        <v>1.33801384722304</v>
      </c>
      <c r="AB793" s="24">
        <f ca="1" t="shared" si="5718"/>
        <v>1.56108384152602</v>
      </c>
      <c r="AC793" s="24">
        <f ca="1" t="shared" si="5719"/>
        <v>1.87053256284426</v>
      </c>
      <c r="AD793" s="24">
        <f ca="1" t="shared" si="5720"/>
        <v>2.30890121956151</v>
      </c>
      <c r="AE793" s="23">
        <f ca="1" t="shared" si="5721"/>
        <v>4512.08383982798</v>
      </c>
      <c r="AF793" s="23">
        <f ca="1" t="shared" si="5722"/>
        <v>5195.9808166556</v>
      </c>
      <c r="AG793" s="23">
        <f ca="1" t="shared" si="5723"/>
        <v>6062.24046977903</v>
      </c>
      <c r="AH793" s="23">
        <f ca="1" t="shared" si="5724"/>
        <v>7263.93925865574</v>
      </c>
      <c r="AI793" s="23">
        <f ca="1" t="shared" si="5725"/>
        <v>8966.2797356644</v>
      </c>
      <c r="AJ793" s="25">
        <f ca="1" t="shared" si="5726"/>
        <v>45192.5399573085</v>
      </c>
      <c r="AK793" s="25">
        <f ca="1" t="shared" si="5727"/>
        <v>51784.3707473314</v>
      </c>
      <c r="AL793" s="25">
        <f ca="1" t="shared" si="5728"/>
        <v>55989.8033468577</v>
      </c>
      <c r="AM793" s="25">
        <f ca="1" t="shared" si="5729"/>
        <v>72361.3820980905</v>
      </c>
      <c r="AN793" s="25">
        <f ca="1" t="shared" si="5730"/>
        <v>92759.1462277886</v>
      </c>
      <c r="AO793" s="25">
        <f ca="1">C793/'Ejercicio 3 - TIR'!$D$7</f>
        <v>17205.0296533478</v>
      </c>
      <c r="AP793" s="25">
        <f ca="1" t="shared" si="5731"/>
        <v>27987.5103039607</v>
      </c>
      <c r="AQ793" s="25">
        <f ca="1" t="shared" si="5732"/>
        <v>34579.3410939836</v>
      </c>
      <c r="AR793" s="25">
        <f ca="1" t="shared" si="5733"/>
        <v>38784.7736935099</v>
      </c>
      <c r="AS793" s="25">
        <f ca="1" t="shared" si="5734"/>
        <v>55156.3524447426</v>
      </c>
      <c r="AT793" s="25">
        <f ca="1" t="shared" si="5735"/>
        <v>75554.1165744408</v>
      </c>
      <c r="AU793" s="25">
        <f ca="1">AP793*'Ejercicio 3 - TIR'!$D$5</f>
        <v>13993.7551519804</v>
      </c>
      <c r="AV793" s="25">
        <f ca="1">AQ793*'Ejercicio 3 - TIR'!$D$5</f>
        <v>17289.6705469918</v>
      </c>
      <c r="AW793" s="25">
        <f ca="1">AR793*'Ejercicio 3 - TIR'!$D$5</f>
        <v>19392.3868467549</v>
      </c>
      <c r="AX793" s="25">
        <f ca="1">AS793*'Ejercicio 3 - TIR'!$D$5</f>
        <v>27578.1762223713</v>
      </c>
      <c r="AY793" s="25">
        <f ca="1">AT793*'Ejercicio 3 - TIR'!$D$5</f>
        <v>37777.0582872204</v>
      </c>
      <c r="AZ793" s="25">
        <f ca="1" t="shared" ref="AZ793:BD793" si="5905">AJ793-AU793-AE793</f>
        <v>26686.7009655002</v>
      </c>
      <c r="BA793" s="25">
        <f ca="1" t="shared" si="5905"/>
        <v>29298.719383684</v>
      </c>
      <c r="BB793" s="25">
        <f ca="1" t="shared" si="5905"/>
        <v>30535.1760303237</v>
      </c>
      <c r="BC793" s="25">
        <f ca="1" t="shared" si="5905"/>
        <v>37519.2666170634</v>
      </c>
      <c r="BD793" s="25">
        <f ca="1" t="shared" si="5905"/>
        <v>46015.8082049038</v>
      </c>
      <c r="BE793" s="25">
        <f ca="1" t="shared" ref="BE793:BI793" si="5906">AZ793/Z793</f>
        <v>22968.0782700951</v>
      </c>
      <c r="BF793" s="25">
        <f ca="1" t="shared" si="5906"/>
        <v>21897.1720244089</v>
      </c>
      <c r="BG793" s="25">
        <f ca="1" t="shared" si="5906"/>
        <v>19560.240916</v>
      </c>
      <c r="BH793" s="25">
        <f ca="1" t="shared" si="5906"/>
        <v>20058.0665433661</v>
      </c>
      <c r="BI793" s="25">
        <f ca="1" t="shared" si="5906"/>
        <v>19929.7431241527</v>
      </c>
      <c r="BJ793" s="25">
        <f ca="1" t="shared" si="5738"/>
        <v>64346.5190416787</v>
      </c>
      <c r="BK793" s="25">
        <f ca="1" t="shared" si="5739"/>
        <v>39724.7139492067</v>
      </c>
      <c r="BL793" s="25">
        <f ca="1" t="shared" si="5740"/>
        <v>104071.232990885</v>
      </c>
      <c r="BM793" s="25">
        <f ca="1">BK793*'Ejercicio 3 - TIR'!$D$5</f>
        <v>19862.3569746033</v>
      </c>
      <c r="BN793" s="25">
        <f ca="1" t="shared" si="5741"/>
        <v>84208.876016282</v>
      </c>
      <c r="BO793" s="25">
        <f ca="1" t="shared" si="5742"/>
        <v>36471.4069631244</v>
      </c>
      <c r="BP793" s="25">
        <f ca="1" t="shared" si="5743"/>
        <v>-113894.04040319</v>
      </c>
      <c r="BQ793" s="25">
        <f ca="1" t="shared" ref="BQ793:BT793" si="5907">BE793</f>
        <v>22968.0782700951</v>
      </c>
      <c r="BR793" s="25">
        <f ca="1" t="shared" si="5907"/>
        <v>21897.1720244089</v>
      </c>
      <c r="BS793" s="25">
        <f ca="1" t="shared" si="5907"/>
        <v>19560.240916</v>
      </c>
      <c r="BT793" s="25">
        <f ca="1" t="shared" si="5907"/>
        <v>20058.0665433661</v>
      </c>
      <c r="BU793" s="25">
        <f ca="1" t="shared" si="5745"/>
        <v>56401.1500872772</v>
      </c>
      <c r="BV793" s="27">
        <f ca="1" t="shared" si="5746"/>
        <v>6.47987094310316</v>
      </c>
    </row>
    <row r="794" ht="15" customHeight="1" spans="1:74">
      <c r="A794" s="23">
        <v>793</v>
      </c>
      <c r="B794" s="24">
        <f ca="1" t="shared" ref="B794:F794" si="5908">RAND()</f>
        <v>0.565921662356496</v>
      </c>
      <c r="C794" s="25">
        <f ca="1">IF(B794&lt;=('Ejercicio 3 - TIR'!$D$13-'Ejercicio 3 - TIR'!$C$13)/('Ejercicio 3 - TIR'!$E$13-'Ejercicio 3 - TIR'!$C$13),'Ejercicio 3 - TIR'!$C$13+SQRT(('Ejercicio 3 - TIR'!$E$13-'Ejercicio 3 - TIR'!$C$13)*('Ejercicio 3 - TIR'!$D$13-'Ejercicio 3 - TIR'!$C$13)*B794),'Ejercicio 3 - TIR'!$E$13-SQRT(('Ejercicio 3 - TIR'!$E$13-'Ejercicio 3 - TIR'!$C$13)*('Ejercicio 3 - TIR'!$E$13-'Ejercicio 3 - TIR'!$D$13)*(1-B794)))</f>
        <v>77176.8975559368</v>
      </c>
      <c r="D794" s="24">
        <f ca="1" t="shared" si="5908"/>
        <v>0.451104890596816</v>
      </c>
      <c r="E794" s="25">
        <f ca="1">IF(D794&lt;=('Ejercicio 3 - TIR'!$D$14-'Ejercicio 3 - TIR'!$C$14)/('Ejercicio 3 - TIR'!$E$14-'Ejercicio 3 - TIR'!$C$14),'Ejercicio 3 - TIR'!$C$14+SQRT(('Ejercicio 3 - TIR'!$E$14-'Ejercicio 3 - TIR'!$C$14)*('Ejercicio 3 - TIR'!$D$14-'Ejercicio 3 - TIR'!$C$14)*D794),'Ejercicio 3 - TIR'!$E$14-SQRT(('Ejercicio 3 - TIR'!$E$14-'Ejercicio 3 - TIR'!$C$14)*('Ejercicio 3 - TIR'!$E$14-'Ejercicio 3 - TIR'!$D$14)*(1-D794)))</f>
        <v>30926.1768581001</v>
      </c>
      <c r="F794" s="24">
        <f ca="1" t="shared" si="5908"/>
        <v>0.540978229543656</v>
      </c>
      <c r="G794" s="25">
        <f ca="1">IF(F794&lt;=('Ejercicio 3 - TIR'!$D$18-'Ejercicio 3 - TIR'!$C$18)/('Ejercicio 3 - TIR'!$E$18-'Ejercicio 3 - TIR'!$C$18),'Ejercicio 3 - TIR'!$C$18+SQRT(('Ejercicio 3 - TIR'!$E$18-'Ejercicio 3 - TIR'!$C$18)*('Ejercicio 3 - TIR'!$D$18-'Ejercicio 3 - TIR'!$C$18)*F794),'Ejercicio 3 - TIR'!$E$18-SQRT(('Ejercicio 3 - TIR'!$E$18-'Ejercicio 3 - TIR'!$C$18)*('Ejercicio 3 - TIR'!$E$18-'Ejercicio 3 - TIR'!$D$18)*(1-F794)))</f>
        <v>39008.1482243327</v>
      </c>
      <c r="H794" s="24">
        <f ca="1" t="shared" ref="H794:L794" si="5909">RAND()</f>
        <v>0.951138956003615</v>
      </c>
      <c r="I794" s="25">
        <f ca="1">IF(H794&lt;=('Ejercicio 3 - TIR'!$D$18-'Ejercicio 3 - TIR'!$C$18)/('Ejercicio 3 - TIR'!$E$18-'Ejercicio 3 - TIR'!$C$18),'Ejercicio 3 - TIR'!$C$18+SQRT(('Ejercicio 3 - TIR'!$E$18-'Ejercicio 3 - TIR'!$C$18)*('Ejercicio 3 - TIR'!$D$18-'Ejercicio 3 - TIR'!$C$18)*H794),'Ejercicio 3 - TIR'!$E$18-SQRT(('Ejercicio 3 - TIR'!$E$18-'Ejercicio 3 - TIR'!$C$18)*('Ejercicio 3 - TIR'!$E$18-'Ejercicio 3 - TIR'!$D$18)*(1-H794)))</f>
        <v>43085.6911691869</v>
      </c>
      <c r="J794" s="24">
        <f ca="1" t="shared" si="5909"/>
        <v>0.243485636337148</v>
      </c>
      <c r="K794" s="25">
        <f ca="1">IF(J794&lt;=('Ejercicio 3 - TIR'!$D$18-'Ejercicio 3 - TIR'!$C$18)/('Ejercicio 3 - TIR'!$E$18-'Ejercicio 3 - TIR'!$C$18),'Ejercicio 3 - TIR'!$C$18+SQRT(('Ejercicio 3 - TIR'!$E$18-'Ejercicio 3 - TIR'!$C$18)*('Ejercicio 3 - TIR'!$D$18-'Ejercicio 3 - TIR'!$C$18)*J794),'Ejercicio 3 - TIR'!$E$18-SQRT(('Ejercicio 3 - TIR'!$E$18-'Ejercicio 3 - TIR'!$C$18)*('Ejercicio 3 - TIR'!$E$18-'Ejercicio 3 - TIR'!$D$18)*(1-J794)))</f>
        <v>36043.4133939829</v>
      </c>
      <c r="L794" s="24">
        <f ca="1" t="shared" si="5909"/>
        <v>0.685499883934007</v>
      </c>
      <c r="M794" s="25">
        <f ca="1">IF(L794&lt;=('Ejercicio 3 - TIR'!$D$18-'Ejercicio 3 - TIR'!$C$18)/('Ejercicio 3 - TIR'!$E$18-'Ejercicio 3 - TIR'!$C$18),'Ejercicio 3 - TIR'!$C$18+SQRT(('Ejercicio 3 - TIR'!$E$18-'Ejercicio 3 - TIR'!$C$18)*('Ejercicio 3 - TIR'!$D$18-'Ejercicio 3 - TIR'!$C$18)*L794),'Ejercicio 3 - TIR'!$E$18-SQRT(('Ejercicio 3 - TIR'!$E$18-'Ejercicio 3 - TIR'!$C$18)*('Ejercicio 3 - TIR'!$E$18-'Ejercicio 3 - TIR'!$D$18)*(1-L794)))</f>
        <v>40143.3026957664</v>
      </c>
      <c r="N794" s="24">
        <f ca="1" t="shared" ref="N794:R794" si="5910">RAND()</f>
        <v>0.891392380960342</v>
      </c>
      <c r="O794" s="25">
        <f ca="1">IF(N794&lt;=('Ejercicio 3 - TIR'!$D$18-'Ejercicio 3 - TIR'!$C$18)/('Ejercicio 3 - TIR'!$E$18-'Ejercicio 3 - TIR'!$C$18),'Ejercicio 3 - TIR'!$C$18+SQRT(('Ejercicio 3 - TIR'!$E$18-'Ejercicio 3 - TIR'!$C$18)*('Ejercicio 3 - TIR'!$D$18-'Ejercicio 3 - TIR'!$C$18)*N794),'Ejercicio 3 - TIR'!$E$18-SQRT(('Ejercicio 3 - TIR'!$E$18-'Ejercicio 3 - TIR'!$C$18)*('Ejercicio 3 - TIR'!$E$18-'Ejercicio 3 - TIR'!$D$18)*(1-N794)))</f>
        <v>42145.9552512313</v>
      </c>
      <c r="P794" s="24">
        <f ca="1" t="shared" si="5910"/>
        <v>0.222923186569699</v>
      </c>
      <c r="Q794" s="26">
        <f ca="1">IF(P794&lt;=('Ejercicio 3 - TIR'!$D$22-'Ejercicio 3 - TIR'!$C$22)/('Ejercicio 3 - TIR'!$E$22-'Ejercicio 3 - TIR'!$C$22),'Ejercicio 3 - TIR'!$C$22+SQRT(('Ejercicio 3 - TIR'!$E$22-'Ejercicio 3 - TIR'!$C$22)*('Ejercicio 3 - TIR'!$D$22-'Ejercicio 3 - TIR'!$C$22)*P794),'Ejercicio 3 - TIR'!$E$22-SQRT(('Ejercicio 3 - TIR'!$E$22-'Ejercicio 3 - TIR'!$C$22)*('Ejercicio 3 - TIR'!$E$22-'Ejercicio 3 - TIR'!$D$22)*(1-P794)))</f>
        <v>0.140031518560146</v>
      </c>
      <c r="R794" s="24">
        <f ca="1" t="shared" si="5910"/>
        <v>0.0602432185226769</v>
      </c>
      <c r="S794" s="26">
        <f ca="1">IF(R794&lt;=('Ejercicio 3 - TIR'!$D$23-'Ejercicio 3 - TIR'!$C$23)/('Ejercicio 3 - TIR'!$E$23-'Ejercicio 3 - TIR'!$C$23),'Ejercicio 3 - TIR'!$C$23+SQRT(('Ejercicio 3 - TIR'!$E$23-'Ejercicio 3 - TIR'!$C$23)*('Ejercicio 3 - TIR'!$D$23-'Ejercicio 3 - TIR'!$C$23)*R794),'Ejercicio 3 - TIR'!$E$23-SQRT(('Ejercicio 3 - TIR'!$E$23-'Ejercicio 3 - TIR'!$C$23)*('Ejercicio 3 - TIR'!$E$23-'Ejercicio 3 - TIR'!$D$23)*(1-R794)))</f>
        <v>0.130413346884687</v>
      </c>
      <c r="T794" s="24">
        <f ca="1" t="shared" ref="T794:X794" si="5911">RAND()</f>
        <v>0.0255440897029378</v>
      </c>
      <c r="U794" s="26">
        <f ca="1">IF(T794&lt;=('Ejercicio 3 - TIR'!$D$24-'Ejercicio 3 - TIR'!$C$24)/('Ejercicio 3 - TIR'!$E$24-'Ejercicio 3 - TIR'!$C$24),'Ejercicio 3 - TIR'!$C$24+SQRT(('Ejercicio 3 - TIR'!$E$24-'Ejercicio 3 - TIR'!$C$24)*('Ejercicio 3 - TIR'!$D$24-'Ejercicio 3 - TIR'!$C$24)*T794),'Ejercicio 3 - TIR'!$E$24-SQRT(('Ejercicio 3 - TIR'!$E$24-'Ejercicio 3 - TIR'!$C$24)*('Ejercicio 3 - TIR'!$E$24-'Ejercicio 3 - TIR'!$D$24)*(1-T794)))</f>
        <v>0.157324110074007</v>
      </c>
      <c r="V794" s="24">
        <f ca="1" t="shared" si="5911"/>
        <v>0.37857568743631</v>
      </c>
      <c r="W794" s="26">
        <f ca="1">IF(V794&lt;=('Ejercicio 3 - TIR'!$D$25-'Ejercicio 3 - TIR'!$C$25)/('Ejercicio 3 - TIR'!$E$25-'Ejercicio 3 - TIR'!$C$25),'Ejercicio 3 - TIR'!$C$25+SQRT(('Ejercicio 3 - TIR'!$E$25-'Ejercicio 3 - TIR'!$C$25)*('Ejercicio 3 - TIR'!$D$25-'Ejercicio 3 - TIR'!$C$25)*V794),'Ejercicio 3 - TIR'!$E$25-SQRT(('Ejercicio 3 - TIR'!$E$25-'Ejercicio 3 - TIR'!$C$25)*('Ejercicio 3 - TIR'!$E$25-'Ejercicio 3 - TIR'!$D$25)*(1-V794)))</f>
        <v>0.203363264544215</v>
      </c>
      <c r="X794" s="24">
        <f ca="1" t="shared" si="5911"/>
        <v>0.294185098894195</v>
      </c>
      <c r="Y794" s="26">
        <f ca="1">IF(X794&lt;=('Ejercicio 3 - TIR'!$D$26-'Ejercicio 3 - TIR'!$C$26)/('Ejercicio 3 - TIR'!$E$26-'Ejercicio 3 - TIR'!$C$26),'Ejercicio 3 - TIR'!$C$26+SQRT(('Ejercicio 3 - TIR'!$E$26-'Ejercicio 3 - TIR'!$C$26)*('Ejercicio 3 - TIR'!$D$26-'Ejercicio 3 - TIR'!$C$26)*X794),'Ejercicio 3 - TIR'!$E$26-SQRT(('Ejercicio 3 - TIR'!$E$26-'Ejercicio 3 - TIR'!$C$26)*('Ejercicio 3 - TIR'!$E$26-'Ejercicio 3 - TIR'!$D$26)*(1-X794)))</f>
        <v>0.218183324271887</v>
      </c>
      <c r="Z794" s="24">
        <f ca="1" t="shared" si="5716"/>
        <v>1.14003151856015</v>
      </c>
      <c r="AA794" s="24">
        <f ca="1" t="shared" si="5717"/>
        <v>1.28870684444961</v>
      </c>
      <c r="AB794" s="24">
        <f ca="1" t="shared" si="5718"/>
        <v>1.49145150189892</v>
      </c>
      <c r="AC794" s="24">
        <f ca="1" t="shared" si="5719"/>
        <v>1.79475794823446</v>
      </c>
      <c r="AD794" s="24">
        <f ca="1" t="shared" si="5720"/>
        <v>2.18634420364364</v>
      </c>
      <c r="AE794" s="23">
        <f ca="1" t="shared" si="5721"/>
        <v>4330.63950869939</v>
      </c>
      <c r="AF794" s="23">
        <f ca="1" t="shared" si="5722"/>
        <v>4895.41270117994</v>
      </c>
      <c r="AG794" s="23">
        <f ca="1" t="shared" si="5723"/>
        <v>5665.57914783806</v>
      </c>
      <c r="AH794" s="23">
        <f ca="1" t="shared" si="5724"/>
        <v>6817.74981887604</v>
      </c>
      <c r="AI794" s="23">
        <f ca="1" t="shared" si="5725"/>
        <v>8305.26913841247</v>
      </c>
      <c r="AJ794" s="25">
        <f ca="1" t="shared" si="5726"/>
        <v>44470.5184564053</v>
      </c>
      <c r="AK794" s="25">
        <f ca="1" t="shared" si="5727"/>
        <v>55524.8251075732</v>
      </c>
      <c r="AL794" s="25">
        <f ca="1" t="shared" si="5728"/>
        <v>53757.0030400196</v>
      </c>
      <c r="AM794" s="25">
        <f ca="1" t="shared" si="5729"/>
        <v>72047.5115816086</v>
      </c>
      <c r="AN794" s="25">
        <f ca="1" t="shared" si="5730"/>
        <v>92145.5649705539</v>
      </c>
      <c r="AO794" s="25">
        <f ca="1">C794/'Ejercicio 3 - TIR'!$D$7</f>
        <v>15435.3795111874</v>
      </c>
      <c r="AP794" s="25">
        <f ca="1" t="shared" si="5731"/>
        <v>29035.1389452179</v>
      </c>
      <c r="AQ794" s="25">
        <f ca="1" t="shared" si="5732"/>
        <v>40089.4455963858</v>
      </c>
      <c r="AR794" s="25">
        <f ca="1" t="shared" si="5733"/>
        <v>38321.6235288322</v>
      </c>
      <c r="AS794" s="25">
        <f ca="1" t="shared" si="5734"/>
        <v>56612.1320704212</v>
      </c>
      <c r="AT794" s="25">
        <f ca="1" t="shared" si="5735"/>
        <v>76710.1854593665</v>
      </c>
      <c r="AU794" s="25">
        <f ca="1">AP794*'Ejercicio 3 - TIR'!$D$5</f>
        <v>14517.5694726089</v>
      </c>
      <c r="AV794" s="25">
        <f ca="1">AQ794*'Ejercicio 3 - TIR'!$D$5</f>
        <v>20044.7227981929</v>
      </c>
      <c r="AW794" s="25">
        <f ca="1">AR794*'Ejercicio 3 - TIR'!$D$5</f>
        <v>19160.8117644161</v>
      </c>
      <c r="AX794" s="25">
        <f ca="1">AS794*'Ejercicio 3 - TIR'!$D$5</f>
        <v>28306.0660352106</v>
      </c>
      <c r="AY794" s="25">
        <f ca="1">AT794*'Ejercicio 3 - TIR'!$D$5</f>
        <v>38355.0927296833</v>
      </c>
      <c r="AZ794" s="25">
        <f ca="1" t="shared" ref="AZ794:BD794" si="5912">AJ794-AU794-AE794</f>
        <v>25622.3094750969</v>
      </c>
      <c r="BA794" s="25">
        <f ca="1" t="shared" si="5912"/>
        <v>30584.6896082003</v>
      </c>
      <c r="BB794" s="25">
        <f ca="1" t="shared" si="5912"/>
        <v>28930.6121277654</v>
      </c>
      <c r="BC794" s="25">
        <f ca="1" t="shared" si="5912"/>
        <v>36923.6957275219</v>
      </c>
      <c r="BD794" s="25">
        <f ca="1" t="shared" si="5912"/>
        <v>45485.2031024582</v>
      </c>
      <c r="BE794" s="25">
        <f ca="1" t="shared" ref="BE794:BI794" si="5913">AZ794/Z794</f>
        <v>22475.0886777742</v>
      </c>
      <c r="BF794" s="25">
        <f ca="1" t="shared" si="5913"/>
        <v>23732.8526188303</v>
      </c>
      <c r="BG794" s="25">
        <f ca="1" t="shared" si="5913"/>
        <v>19397.621773776</v>
      </c>
      <c r="BH794" s="25">
        <f ca="1" t="shared" si="5913"/>
        <v>20573.0782604109</v>
      </c>
      <c r="BI794" s="25">
        <f ca="1" t="shared" si="5913"/>
        <v>20804.2279100678</v>
      </c>
      <c r="BJ794" s="25">
        <f ca="1" t="shared" si="5738"/>
        <v>67615.2675145654</v>
      </c>
      <c r="BK794" s="25">
        <f ca="1" t="shared" si="5739"/>
        <v>33747.0525253243</v>
      </c>
      <c r="BL794" s="25">
        <f ca="1" t="shared" si="5740"/>
        <v>101362.32003989</v>
      </c>
      <c r="BM794" s="25">
        <f ca="1">BK794*'Ejercicio 3 - TIR'!$D$5</f>
        <v>16873.5262626622</v>
      </c>
      <c r="BN794" s="25">
        <f ca="1" t="shared" si="5741"/>
        <v>84488.7937772276</v>
      </c>
      <c r="BO794" s="25">
        <f ca="1" t="shared" si="5742"/>
        <v>38643.8666136938</v>
      </c>
      <c r="BP794" s="25">
        <f ca="1" t="shared" si="5743"/>
        <v>-108103.074414037</v>
      </c>
      <c r="BQ794" s="25">
        <f ca="1" t="shared" ref="BQ794:BT794" si="5914">BE794</f>
        <v>22475.0886777742</v>
      </c>
      <c r="BR794" s="25">
        <f ca="1" t="shared" si="5914"/>
        <v>23732.8526188303</v>
      </c>
      <c r="BS794" s="25">
        <f ca="1" t="shared" si="5914"/>
        <v>19397.621773776</v>
      </c>
      <c r="BT794" s="25">
        <f ca="1" t="shared" si="5914"/>
        <v>20573.0782604109</v>
      </c>
      <c r="BU794" s="25">
        <f ca="1" t="shared" si="5745"/>
        <v>59448.0945237617</v>
      </c>
      <c r="BV794" s="27">
        <f ca="1" t="shared" si="5746"/>
        <v>9.20921880114074</v>
      </c>
    </row>
    <row r="795" ht="15" customHeight="1" spans="1:74">
      <c r="A795" s="23">
        <v>794</v>
      </c>
      <c r="B795" s="24">
        <f ca="1" t="shared" ref="B795:F795" si="5915">RAND()</f>
        <v>0.059115732454549</v>
      </c>
      <c r="C795" s="25">
        <f ca="1">IF(B795&lt;=('Ejercicio 3 - TIR'!$D$13-'Ejercicio 3 - TIR'!$C$13)/('Ejercicio 3 - TIR'!$E$13-'Ejercicio 3 - TIR'!$C$13),'Ejercicio 3 - TIR'!$C$13+SQRT(('Ejercicio 3 - TIR'!$E$13-'Ejercicio 3 - TIR'!$C$13)*('Ejercicio 3 - TIR'!$D$13-'Ejercicio 3 - TIR'!$C$13)*B795),'Ejercicio 3 - TIR'!$E$13-SQRT(('Ejercicio 3 - TIR'!$E$13-'Ejercicio 3 - TIR'!$C$13)*('Ejercicio 3 - TIR'!$E$13-'Ejercicio 3 - TIR'!$D$13)*(1-B795)))</f>
        <v>64862.7454161019</v>
      </c>
      <c r="D795" s="24">
        <f ca="1" t="shared" si="5915"/>
        <v>0.0837698786009282</v>
      </c>
      <c r="E795" s="25">
        <f ca="1">IF(D795&lt;=('Ejercicio 3 - TIR'!$D$14-'Ejercicio 3 - TIR'!$C$14)/('Ejercicio 3 - TIR'!$E$14-'Ejercicio 3 - TIR'!$C$14),'Ejercicio 3 - TIR'!$C$14+SQRT(('Ejercicio 3 - TIR'!$E$14-'Ejercicio 3 - TIR'!$C$14)*('Ejercicio 3 - TIR'!$D$14-'Ejercicio 3 - TIR'!$C$14)*D795),'Ejercicio 3 - TIR'!$E$14-SQRT(('Ejercicio 3 - TIR'!$E$14-'Ejercicio 3 - TIR'!$C$14)*('Ejercicio 3 - TIR'!$E$14-'Ejercicio 3 - TIR'!$D$14)*(1-D795)))</f>
        <v>27506.5396256731</v>
      </c>
      <c r="F795" s="24">
        <f ca="1" t="shared" si="5915"/>
        <v>0.909028680509246</v>
      </c>
      <c r="G795" s="25">
        <f ca="1">IF(F795&lt;=('Ejercicio 3 - TIR'!$D$18-'Ejercicio 3 - TIR'!$C$18)/('Ejercicio 3 - TIR'!$E$18-'Ejercicio 3 - TIR'!$C$18),'Ejercicio 3 - TIR'!$C$18+SQRT(('Ejercicio 3 - TIR'!$E$18-'Ejercicio 3 - TIR'!$C$18)*('Ejercicio 3 - TIR'!$D$18-'Ejercicio 3 - TIR'!$C$18)*F795),'Ejercicio 3 - TIR'!$E$18-SQRT(('Ejercicio 3 - TIR'!$E$18-'Ejercicio 3 - TIR'!$C$18)*('Ejercicio 3 - TIR'!$E$18-'Ejercicio 3 - TIR'!$D$18)*(1-F795)))</f>
        <v>42387.9416235837</v>
      </c>
      <c r="H795" s="24">
        <f ca="1" t="shared" ref="H795:L795" si="5916">RAND()</f>
        <v>0.886689416669664</v>
      </c>
      <c r="I795" s="25">
        <f ca="1">IF(H795&lt;=('Ejercicio 3 - TIR'!$D$18-'Ejercicio 3 - TIR'!$C$18)/('Ejercicio 3 - TIR'!$E$18-'Ejercicio 3 - TIR'!$C$18),'Ejercicio 3 - TIR'!$C$18+SQRT(('Ejercicio 3 - TIR'!$E$18-'Ejercicio 3 - TIR'!$C$18)*('Ejercicio 3 - TIR'!$D$18-'Ejercicio 3 - TIR'!$C$18)*H795),'Ejercicio 3 - TIR'!$E$18-SQRT(('Ejercicio 3 - TIR'!$E$18-'Ejercicio 3 - TIR'!$C$18)*('Ejercicio 3 - TIR'!$E$18-'Ejercicio 3 - TIR'!$D$18)*(1-H795)))</f>
        <v>42084.816686763</v>
      </c>
      <c r="J795" s="24">
        <f ca="1" t="shared" si="5916"/>
        <v>0.561777869418487</v>
      </c>
      <c r="K795" s="25">
        <f ca="1">IF(J795&lt;=('Ejercicio 3 - TIR'!$D$18-'Ejercicio 3 - TIR'!$C$18)/('Ejercicio 3 - TIR'!$E$18-'Ejercicio 3 - TIR'!$C$18),'Ejercicio 3 - TIR'!$C$18+SQRT(('Ejercicio 3 - TIR'!$E$18-'Ejercicio 3 - TIR'!$C$18)*('Ejercicio 3 - TIR'!$D$18-'Ejercicio 3 - TIR'!$C$18)*J795),'Ejercicio 3 - TIR'!$E$18-SQRT(('Ejercicio 3 - TIR'!$E$18-'Ejercicio 3 - TIR'!$C$18)*('Ejercicio 3 - TIR'!$E$18-'Ejercicio 3 - TIR'!$D$18)*(1-J795)))</f>
        <v>39179.6884703552</v>
      </c>
      <c r="L795" s="24">
        <f ca="1" t="shared" si="5916"/>
        <v>0.761791488840337</v>
      </c>
      <c r="M795" s="25">
        <f ca="1">IF(L795&lt;=('Ejercicio 3 - TIR'!$D$18-'Ejercicio 3 - TIR'!$C$18)/('Ejercicio 3 - TIR'!$E$18-'Ejercicio 3 - TIR'!$C$18),'Ejercicio 3 - TIR'!$C$18+SQRT(('Ejercicio 3 - TIR'!$E$18-'Ejercicio 3 - TIR'!$C$18)*('Ejercicio 3 - TIR'!$D$18-'Ejercicio 3 - TIR'!$C$18)*L795),'Ejercicio 3 - TIR'!$E$18-SQRT(('Ejercicio 3 - TIR'!$E$18-'Ejercicio 3 - TIR'!$C$18)*('Ejercicio 3 - TIR'!$E$18-'Ejercicio 3 - TIR'!$D$18)*(1-L795)))</f>
        <v>40773.2236471544</v>
      </c>
      <c r="N795" s="24">
        <f ca="1" t="shared" ref="N795:R795" si="5917">RAND()</f>
        <v>0.474793516096738</v>
      </c>
      <c r="O795" s="25">
        <f ca="1">IF(N795&lt;=('Ejercicio 3 - TIR'!$D$18-'Ejercicio 3 - TIR'!$C$18)/('Ejercicio 3 - TIR'!$E$18-'Ejercicio 3 - TIR'!$C$18),'Ejercicio 3 - TIR'!$C$18+SQRT(('Ejercicio 3 - TIR'!$E$18-'Ejercicio 3 - TIR'!$C$18)*('Ejercicio 3 - TIR'!$D$18-'Ejercicio 3 - TIR'!$C$18)*N795),'Ejercicio 3 - TIR'!$E$18-SQRT(('Ejercicio 3 - TIR'!$E$18-'Ejercicio 3 - TIR'!$C$18)*('Ejercicio 3 - TIR'!$E$18-'Ejercicio 3 - TIR'!$D$18)*(1-N795)))</f>
        <v>38439.1366510154</v>
      </c>
      <c r="P795" s="24">
        <f ca="1" t="shared" si="5917"/>
        <v>0.282144572162042</v>
      </c>
      <c r="Q795" s="26">
        <f ca="1">IF(P795&lt;=('Ejercicio 3 - TIR'!$D$22-'Ejercicio 3 - TIR'!$C$22)/('Ejercicio 3 - TIR'!$E$22-'Ejercicio 3 - TIR'!$C$22),'Ejercicio 3 - TIR'!$C$22+SQRT(('Ejercicio 3 - TIR'!$E$22-'Ejercicio 3 - TIR'!$C$22)*('Ejercicio 3 - TIR'!$D$22-'Ejercicio 3 - TIR'!$C$22)*P795),'Ejercicio 3 - TIR'!$E$22-SQRT(('Ejercicio 3 - TIR'!$E$22-'Ejercicio 3 - TIR'!$C$22)*('Ejercicio 3 - TIR'!$E$22-'Ejercicio 3 - TIR'!$D$22)*(1-P795)))</f>
        <v>0.142535754477977</v>
      </c>
      <c r="R795" s="24">
        <f ca="1" t="shared" si="5917"/>
        <v>0.827869733431004</v>
      </c>
      <c r="S795" s="26">
        <f ca="1">IF(R795&lt;=('Ejercicio 3 - TIR'!$D$23-'Ejercicio 3 - TIR'!$C$23)/('Ejercicio 3 - TIR'!$E$23-'Ejercicio 3 - TIR'!$C$23),'Ejercicio 3 - TIR'!$C$23+SQRT(('Ejercicio 3 - TIR'!$E$23-'Ejercicio 3 - TIR'!$C$23)*('Ejercicio 3 - TIR'!$D$23-'Ejercicio 3 - TIR'!$C$23)*R795),'Ejercicio 3 - TIR'!$E$23-SQRT(('Ejercicio 3 - TIR'!$E$23-'Ejercicio 3 - TIR'!$C$23)*('Ejercicio 3 - TIR'!$E$23-'Ejercicio 3 - TIR'!$D$23)*(1-R795)))</f>
        <v>0.162397884223077</v>
      </c>
      <c r="T795" s="24">
        <f ca="1" t="shared" ref="T795:X795" si="5918">RAND()</f>
        <v>0.462374694610096</v>
      </c>
      <c r="U795" s="26">
        <f ca="1">IF(T795&lt;=('Ejercicio 3 - TIR'!$D$24-'Ejercicio 3 - TIR'!$C$24)/('Ejercicio 3 - TIR'!$E$24-'Ejercicio 3 - TIR'!$C$24),'Ejercicio 3 - TIR'!$C$24+SQRT(('Ejercicio 3 - TIR'!$E$24-'Ejercicio 3 - TIR'!$C$24)*('Ejercicio 3 - TIR'!$D$24-'Ejercicio 3 - TIR'!$C$24)*T795),'Ejercicio 3 - TIR'!$E$24-SQRT(('Ejercicio 3 - TIR'!$E$24-'Ejercicio 3 - TIR'!$C$24)*('Ejercicio 3 - TIR'!$E$24-'Ejercicio 3 - TIR'!$D$24)*(1-T795)))</f>
        <v>0.181201148791598</v>
      </c>
      <c r="V795" s="24">
        <f ca="1" t="shared" si="5918"/>
        <v>0.943784020294694</v>
      </c>
      <c r="W795" s="26">
        <f ca="1">IF(V795&lt;=('Ejercicio 3 - TIR'!$D$25-'Ejercicio 3 - TIR'!$C$25)/('Ejercicio 3 - TIR'!$E$25-'Ejercicio 3 - TIR'!$C$25),'Ejercicio 3 - TIR'!$C$25+SQRT(('Ejercicio 3 - TIR'!$E$25-'Ejercicio 3 - TIR'!$C$25)*('Ejercicio 3 - TIR'!$D$25-'Ejercicio 3 - TIR'!$C$25)*V795),'Ejercicio 3 - TIR'!$E$25-SQRT(('Ejercicio 3 - TIR'!$E$25-'Ejercicio 3 - TIR'!$C$25)*('Ejercicio 3 - TIR'!$E$25-'Ejercicio 3 - TIR'!$D$25)*(1-V795)))</f>
        <v>0.235973028517582</v>
      </c>
      <c r="X795" s="24">
        <f ca="1" t="shared" si="5918"/>
        <v>0.586037518820045</v>
      </c>
      <c r="Y795" s="26">
        <f ca="1">IF(X795&lt;=('Ejercicio 3 - TIR'!$D$26-'Ejercicio 3 - TIR'!$C$26)/('Ejercicio 3 - TIR'!$E$26-'Ejercicio 3 - TIR'!$C$26),'Ejercicio 3 - TIR'!$C$26+SQRT(('Ejercicio 3 - TIR'!$E$26-'Ejercicio 3 - TIR'!$C$26)*('Ejercicio 3 - TIR'!$D$26-'Ejercicio 3 - TIR'!$C$26)*X795),'Ejercicio 3 - TIR'!$E$26-SQRT(('Ejercicio 3 - TIR'!$E$26-'Ejercicio 3 - TIR'!$C$26)*('Ejercicio 3 - TIR'!$E$26-'Ejercicio 3 - TIR'!$D$26)*(1-X795)))</f>
        <v>0.232720010592516</v>
      </c>
      <c r="Z795" s="24">
        <f ca="1" t="shared" si="5716"/>
        <v>1.14253575447798</v>
      </c>
      <c r="AA795" s="24">
        <f ca="1" t="shared" si="5717"/>
        <v>1.32808114365442</v>
      </c>
      <c r="AB795" s="24">
        <f ca="1" t="shared" si="5718"/>
        <v>1.56873097257306</v>
      </c>
      <c r="AC795" s="24">
        <f ca="1" t="shared" si="5719"/>
        <v>1.93890917110045</v>
      </c>
      <c r="AD795" s="24">
        <f ca="1" t="shared" si="5720"/>
        <v>2.39013213393688</v>
      </c>
      <c r="AE795" s="23">
        <f ca="1" t="shared" si="5721"/>
        <v>3920.6653786237</v>
      </c>
      <c r="AF795" s="23">
        <f ca="1" t="shared" si="5722"/>
        <v>4557.37314085886</v>
      </c>
      <c r="AG795" s="23">
        <f ca="1" t="shared" si="5723"/>
        <v>5383.17438945446</v>
      </c>
      <c r="AH795" s="23">
        <f ca="1" t="shared" si="5724"/>
        <v>6653.45835317231</v>
      </c>
      <c r="AI795" s="23">
        <f ca="1" t="shared" si="5725"/>
        <v>8201.85125159944</v>
      </c>
      <c r="AJ795" s="25">
        <f ca="1" t="shared" si="5726"/>
        <v>48429.7388636697</v>
      </c>
      <c r="AK795" s="25">
        <f ca="1" t="shared" si="5727"/>
        <v>55892.0514758428</v>
      </c>
      <c r="AL795" s="25">
        <f ca="1" t="shared" si="5728"/>
        <v>61462.3907992098</v>
      </c>
      <c r="AM795" s="25">
        <f ca="1" t="shared" si="5729"/>
        <v>79055.5772647976</v>
      </c>
      <c r="AN795" s="25">
        <f ca="1" t="shared" si="5730"/>
        <v>91874.6157103826</v>
      </c>
      <c r="AO795" s="25">
        <f ca="1">C795/'Ejercicio 3 - TIR'!$D$7</f>
        <v>12972.5490832204</v>
      </c>
      <c r="AP795" s="25">
        <f ca="1" t="shared" si="5731"/>
        <v>35457.1897804493</v>
      </c>
      <c r="AQ795" s="25">
        <f ca="1" t="shared" si="5732"/>
        <v>42919.5023926224</v>
      </c>
      <c r="AR795" s="25">
        <f ca="1" t="shared" si="5733"/>
        <v>48489.8417159894</v>
      </c>
      <c r="AS795" s="25">
        <f ca="1" t="shared" si="5734"/>
        <v>66083.0281815772</v>
      </c>
      <c r="AT795" s="25">
        <f ca="1" t="shared" si="5735"/>
        <v>78902.0666271623</v>
      </c>
      <c r="AU795" s="25">
        <f ca="1">AP795*'Ejercicio 3 - TIR'!$D$5</f>
        <v>17728.5948902246</v>
      </c>
      <c r="AV795" s="25">
        <f ca="1">AQ795*'Ejercicio 3 - TIR'!$D$5</f>
        <v>21459.7511963112</v>
      </c>
      <c r="AW795" s="25">
        <f ca="1">AR795*'Ejercicio 3 - TIR'!$D$5</f>
        <v>24244.9208579947</v>
      </c>
      <c r="AX795" s="25">
        <f ca="1">AS795*'Ejercicio 3 - TIR'!$D$5</f>
        <v>33041.5140907886</v>
      </c>
      <c r="AY795" s="25">
        <f ca="1">AT795*'Ejercicio 3 - TIR'!$D$5</f>
        <v>39451.0333135811</v>
      </c>
      <c r="AZ795" s="25">
        <f ca="1" t="shared" ref="AZ795:BD795" si="5919">AJ795-AU795-AE795</f>
        <v>26780.4785948213</v>
      </c>
      <c r="BA795" s="25">
        <f ca="1" t="shared" si="5919"/>
        <v>29874.9271386727</v>
      </c>
      <c r="BB795" s="25">
        <f ca="1" t="shared" si="5919"/>
        <v>31834.2955517606</v>
      </c>
      <c r="BC795" s="25">
        <f ca="1" t="shared" si="5919"/>
        <v>39360.6048208367</v>
      </c>
      <c r="BD795" s="25">
        <f ca="1" t="shared" si="5919"/>
        <v>44221.7311452021</v>
      </c>
      <c r="BE795" s="25">
        <f ca="1" t="shared" ref="BE795:BI795" si="5920">AZ795/Z795</f>
        <v>23439.5103084168</v>
      </c>
      <c r="BF795" s="25">
        <f ca="1" t="shared" si="5920"/>
        <v>22494.8055933294</v>
      </c>
      <c r="BG795" s="25">
        <f ca="1" t="shared" si="5920"/>
        <v>20293.0241758059</v>
      </c>
      <c r="BH795" s="25">
        <f ca="1" t="shared" si="5920"/>
        <v>20300.3861178794</v>
      </c>
      <c r="BI795" s="25">
        <f ca="1" t="shared" si="5920"/>
        <v>18501.7934855186</v>
      </c>
      <c r="BJ795" s="25">
        <f ca="1" t="shared" si="5738"/>
        <v>65744.2642527294</v>
      </c>
      <c r="BK795" s="25">
        <f ca="1" t="shared" si="5739"/>
        <v>31006.1064228784</v>
      </c>
      <c r="BL795" s="25">
        <f ca="1" t="shared" si="5740"/>
        <v>96750.3706756078</v>
      </c>
      <c r="BM795" s="25">
        <f ca="1">BK795*'Ejercicio 3 - TIR'!$D$5</f>
        <v>15503.0532114392</v>
      </c>
      <c r="BN795" s="25">
        <f ca="1" t="shared" si="5741"/>
        <v>81247.3174641686</v>
      </c>
      <c r="BO795" s="25">
        <f ca="1" t="shared" si="5742"/>
        <v>33992.8141672833</v>
      </c>
      <c r="BP795" s="25">
        <f ca="1" t="shared" si="5743"/>
        <v>-92369.285041775</v>
      </c>
      <c r="BQ795" s="25">
        <f ca="1" t="shared" ref="BQ795:BT795" si="5921">BE795</f>
        <v>23439.5103084168</v>
      </c>
      <c r="BR795" s="25">
        <f ca="1" t="shared" si="5921"/>
        <v>22494.8055933294</v>
      </c>
      <c r="BS795" s="25">
        <f ca="1" t="shared" si="5921"/>
        <v>20293.0241758059</v>
      </c>
      <c r="BT795" s="25">
        <f ca="1" t="shared" si="5921"/>
        <v>20300.3861178794</v>
      </c>
      <c r="BU795" s="25">
        <f ca="1" t="shared" si="5745"/>
        <v>52494.6076528019</v>
      </c>
      <c r="BV795" s="27">
        <f ca="1" t="shared" si="5746"/>
        <v>13.3912109996841</v>
      </c>
    </row>
    <row r="796" ht="15" customHeight="1" spans="1:74">
      <c r="A796" s="23">
        <v>795</v>
      </c>
      <c r="B796" s="24">
        <f ca="1" t="shared" ref="B796:F796" si="5922">RAND()</f>
        <v>0.187892131964241</v>
      </c>
      <c r="C796" s="25">
        <f ca="1">IF(B796&lt;=('Ejercicio 3 - TIR'!$D$13-'Ejercicio 3 - TIR'!$C$13)/('Ejercicio 3 - TIR'!$E$13-'Ejercicio 3 - TIR'!$C$13),'Ejercicio 3 - TIR'!$C$13+SQRT(('Ejercicio 3 - TIR'!$E$13-'Ejercicio 3 - TIR'!$C$13)*('Ejercicio 3 - TIR'!$D$13-'Ejercicio 3 - TIR'!$C$13)*B796),'Ejercicio 3 - TIR'!$E$13-SQRT(('Ejercicio 3 - TIR'!$E$13-'Ejercicio 3 - TIR'!$C$13)*('Ejercicio 3 - TIR'!$E$13-'Ejercicio 3 - TIR'!$D$13)*(1-B796)))</f>
        <v>68669.3052077832</v>
      </c>
      <c r="D796" s="24">
        <f ca="1" t="shared" si="5922"/>
        <v>0.549843158762572</v>
      </c>
      <c r="E796" s="25">
        <f ca="1">IF(D796&lt;=('Ejercicio 3 - TIR'!$D$14-'Ejercicio 3 - TIR'!$C$14)/('Ejercicio 3 - TIR'!$E$14-'Ejercicio 3 - TIR'!$C$14),'Ejercicio 3 - TIR'!$C$14+SQRT(('Ejercicio 3 - TIR'!$E$14-'Ejercicio 3 - TIR'!$C$14)*('Ejercicio 3 - TIR'!$D$14-'Ejercicio 3 - TIR'!$C$14)*D796),'Ejercicio 3 - TIR'!$E$14-SQRT(('Ejercicio 3 - TIR'!$E$14-'Ejercicio 3 - TIR'!$C$14)*('Ejercicio 3 - TIR'!$E$14-'Ejercicio 3 - TIR'!$D$14)*(1-D796)))</f>
        <v>31782.7300040942</v>
      </c>
      <c r="F796" s="24">
        <f ca="1" t="shared" si="5922"/>
        <v>0.177954159739505</v>
      </c>
      <c r="G796" s="25">
        <f ca="1">IF(F796&lt;=('Ejercicio 3 - TIR'!$D$18-'Ejercicio 3 - TIR'!$C$18)/('Ejercicio 3 - TIR'!$E$18-'Ejercicio 3 - TIR'!$C$18),'Ejercicio 3 - TIR'!$C$18+SQRT(('Ejercicio 3 - TIR'!$E$18-'Ejercicio 3 - TIR'!$C$18)*('Ejercicio 3 - TIR'!$D$18-'Ejercicio 3 - TIR'!$C$18)*F796),'Ejercicio 3 - TIR'!$E$18-SQRT(('Ejercicio 3 - TIR'!$E$18-'Ejercicio 3 - TIR'!$C$18)*('Ejercicio 3 - TIR'!$E$18-'Ejercicio 3 - TIR'!$D$18)*(1-F796)))</f>
        <v>35166.5388763587</v>
      </c>
      <c r="H796" s="24">
        <f ca="1" t="shared" ref="H796:L796" si="5923">RAND()</f>
        <v>0.544941970216406</v>
      </c>
      <c r="I796" s="25">
        <f ca="1">IF(H796&lt;=('Ejercicio 3 - TIR'!$D$18-'Ejercicio 3 - TIR'!$C$18)/('Ejercicio 3 - TIR'!$E$18-'Ejercicio 3 - TIR'!$C$18),'Ejercicio 3 - TIR'!$C$18+SQRT(('Ejercicio 3 - TIR'!$E$18-'Ejercicio 3 - TIR'!$C$18)*('Ejercicio 3 - TIR'!$D$18-'Ejercicio 3 - TIR'!$C$18)*H796),'Ejercicio 3 - TIR'!$E$18-SQRT(('Ejercicio 3 - TIR'!$E$18-'Ejercicio 3 - TIR'!$C$18)*('Ejercicio 3 - TIR'!$E$18-'Ejercicio 3 - TIR'!$D$18)*(1-H796)))</f>
        <v>39041.0892890437</v>
      </c>
      <c r="J796" s="24">
        <f ca="1" t="shared" si="5923"/>
        <v>0.859015501070846</v>
      </c>
      <c r="K796" s="25">
        <f ca="1">IF(J796&lt;=('Ejercicio 3 - TIR'!$D$18-'Ejercicio 3 - TIR'!$C$18)/('Ejercicio 3 - TIR'!$E$18-'Ejercicio 3 - TIR'!$C$18),'Ejercicio 3 - TIR'!$C$18+SQRT(('Ejercicio 3 - TIR'!$E$18-'Ejercicio 3 - TIR'!$C$18)*('Ejercicio 3 - TIR'!$D$18-'Ejercicio 3 - TIR'!$C$18)*J796),'Ejercicio 3 - TIR'!$E$18-SQRT(('Ejercicio 3 - TIR'!$E$18-'Ejercicio 3 - TIR'!$C$18)*('Ejercicio 3 - TIR'!$E$18-'Ejercicio 3 - TIR'!$D$18)*(1-J796)))</f>
        <v>41748.2562493815</v>
      </c>
      <c r="L796" s="24">
        <f ca="1" t="shared" si="5923"/>
        <v>0.813942939046699</v>
      </c>
      <c r="M796" s="25">
        <f ca="1">IF(L796&lt;=('Ejercicio 3 - TIR'!$D$18-'Ejercicio 3 - TIR'!$C$18)/('Ejercicio 3 - TIR'!$E$18-'Ejercicio 3 - TIR'!$C$18),'Ejercicio 3 - TIR'!$C$18+SQRT(('Ejercicio 3 - TIR'!$E$18-'Ejercicio 3 - TIR'!$C$18)*('Ejercicio 3 - TIR'!$D$18-'Ejercicio 3 - TIR'!$C$18)*L796),'Ejercicio 3 - TIR'!$E$18-SQRT(('Ejercicio 3 - TIR'!$E$18-'Ejercicio 3 - TIR'!$C$18)*('Ejercicio 3 - TIR'!$E$18-'Ejercicio 3 - TIR'!$D$18)*(1-L796)))</f>
        <v>41264.4572587778</v>
      </c>
      <c r="N796" s="24">
        <f ca="1" t="shared" ref="N796:R796" si="5924">RAND()</f>
        <v>0.12770976520751</v>
      </c>
      <c r="O796" s="25">
        <f ca="1">IF(N796&lt;=('Ejercicio 3 - TIR'!$D$18-'Ejercicio 3 - TIR'!$C$18)/('Ejercicio 3 - TIR'!$E$18-'Ejercicio 3 - TIR'!$C$18),'Ejercicio 3 - TIR'!$C$18+SQRT(('Ejercicio 3 - TIR'!$E$18-'Ejercicio 3 - TIR'!$C$18)*('Ejercicio 3 - TIR'!$D$18-'Ejercicio 3 - TIR'!$C$18)*N796),'Ejercicio 3 - TIR'!$E$18-SQRT(('Ejercicio 3 - TIR'!$E$18-'Ejercicio 3 - TIR'!$C$18)*('Ejercicio 3 - TIR'!$E$18-'Ejercicio 3 - TIR'!$D$18)*(1-N796)))</f>
        <v>34376.8098863358</v>
      </c>
      <c r="P796" s="24">
        <f ca="1" t="shared" si="5924"/>
        <v>0.738140647776901</v>
      </c>
      <c r="Q796" s="26">
        <f ca="1">IF(P796&lt;=('Ejercicio 3 - TIR'!$D$22-'Ejercicio 3 - TIR'!$C$22)/('Ejercicio 3 - TIR'!$E$22-'Ejercicio 3 - TIR'!$C$22),'Ejercicio 3 - TIR'!$C$22+SQRT(('Ejercicio 3 - TIR'!$E$22-'Ejercicio 3 - TIR'!$C$22)*('Ejercicio 3 - TIR'!$D$22-'Ejercicio 3 - TIR'!$C$22)*P796),'Ejercicio 3 - TIR'!$E$22-SQRT(('Ejercicio 3 - TIR'!$E$22-'Ejercicio 3 - TIR'!$C$22)*('Ejercicio 3 - TIR'!$E$22-'Ejercicio 3 - TIR'!$D$22)*(1-P796)))</f>
        <v>0.158289476422675</v>
      </c>
      <c r="R796" s="24">
        <f ca="1" t="shared" si="5924"/>
        <v>0.138433180226027</v>
      </c>
      <c r="S796" s="26">
        <f ca="1">IF(R796&lt;=('Ejercicio 3 - TIR'!$D$23-'Ejercicio 3 - TIR'!$C$23)/('Ejercicio 3 - TIR'!$E$23-'Ejercicio 3 - TIR'!$C$23),'Ejercicio 3 - TIR'!$C$23+SQRT(('Ejercicio 3 - TIR'!$E$23-'Ejercicio 3 - TIR'!$C$23)*('Ejercicio 3 - TIR'!$D$23-'Ejercicio 3 - TIR'!$C$23)*R796),'Ejercicio 3 - TIR'!$E$23-SQRT(('Ejercicio 3 - TIR'!$E$23-'Ejercicio 3 - TIR'!$C$23)*('Ejercicio 3 - TIR'!$E$23-'Ejercicio 3 - TIR'!$D$23)*(1-R796)))</f>
        <v>0.135785427596579</v>
      </c>
      <c r="T796" s="24">
        <f ca="1" t="shared" ref="T796:X796" si="5925">RAND()</f>
        <v>0.0703792513536254</v>
      </c>
      <c r="U796" s="26">
        <f ca="1">IF(T796&lt;=('Ejercicio 3 - TIR'!$D$24-'Ejercicio 3 - TIR'!$C$24)/('Ejercicio 3 - TIR'!$E$24-'Ejercicio 3 - TIR'!$C$24),'Ejercicio 3 - TIR'!$C$24+SQRT(('Ejercicio 3 - TIR'!$E$24-'Ejercicio 3 - TIR'!$C$24)*('Ejercicio 3 - TIR'!$D$24-'Ejercicio 3 - TIR'!$C$24)*T796),'Ejercicio 3 - TIR'!$E$24-SQRT(('Ejercicio 3 - TIR'!$E$24-'Ejercicio 3 - TIR'!$C$24)*('Ejercicio 3 - TIR'!$E$24-'Ejercicio 3 - TIR'!$D$24)*(1-T796)))</f>
        <v>0.162157155417392</v>
      </c>
      <c r="V796" s="24">
        <f ca="1" t="shared" si="5925"/>
        <v>0.439528936867214</v>
      </c>
      <c r="W796" s="26">
        <f ca="1">IF(V796&lt;=('Ejercicio 3 - TIR'!$D$25-'Ejercicio 3 - TIR'!$C$25)/('Ejercicio 3 - TIR'!$E$25-'Ejercicio 3 - TIR'!$C$25),'Ejercicio 3 - TIR'!$C$25+SQRT(('Ejercicio 3 - TIR'!$E$25-'Ejercicio 3 - TIR'!$C$25)*('Ejercicio 3 - TIR'!$D$25-'Ejercicio 3 - TIR'!$C$25)*V796),'Ejercicio 3 - TIR'!$E$25-SQRT(('Ejercicio 3 - TIR'!$E$25-'Ejercicio 3 - TIR'!$C$25)*('Ejercicio 3 - TIR'!$E$25-'Ejercicio 3 - TIR'!$D$25)*(1-V796)))</f>
        <v>0.205709496266527</v>
      </c>
      <c r="X796" s="24">
        <f ca="1" t="shared" si="5925"/>
        <v>0.797812607543277</v>
      </c>
      <c r="Y796" s="26">
        <f ca="1">IF(X796&lt;=('Ejercicio 3 - TIR'!$D$26-'Ejercicio 3 - TIR'!$C$26)/('Ejercicio 3 - TIR'!$E$26-'Ejercicio 3 - TIR'!$C$26),'Ejercicio 3 - TIR'!$C$26+SQRT(('Ejercicio 3 - TIR'!$E$26-'Ejercicio 3 - TIR'!$C$26)*('Ejercicio 3 - TIR'!$D$26-'Ejercicio 3 - TIR'!$C$26)*X796),'Ejercicio 3 - TIR'!$E$26-SQRT(('Ejercicio 3 - TIR'!$E$26-'Ejercicio 3 - TIR'!$C$26)*('Ejercicio 3 - TIR'!$E$26-'Ejercicio 3 - TIR'!$D$26)*(1-X796)))</f>
        <v>0.24695742262979</v>
      </c>
      <c r="Z796" s="24">
        <f ca="1" t="shared" si="5716"/>
        <v>1.15828947642268</v>
      </c>
      <c r="AA796" s="24">
        <f ca="1" t="shared" si="5717"/>
        <v>1.31556830825935</v>
      </c>
      <c r="AB796" s="24">
        <f ca="1" t="shared" si="5718"/>
        <v>1.52889712288395</v>
      </c>
      <c r="AC796" s="24">
        <f ca="1" t="shared" si="5719"/>
        <v>1.84340577987575</v>
      </c>
      <c r="AD796" s="24">
        <f ca="1" t="shared" si="5720"/>
        <v>2.29864852013473</v>
      </c>
      <c r="AE796" s="23">
        <f ca="1" t="shared" si="5721"/>
        <v>5030.87169163131</v>
      </c>
      <c r="AF796" s="23">
        <f ca="1" t="shared" si="5722"/>
        <v>5713.990755463</v>
      </c>
      <c r="AG796" s="23">
        <f ca="1" t="shared" si="5723"/>
        <v>6640.55524245015</v>
      </c>
      <c r="AH796" s="23">
        <f ca="1" t="shared" si="5724"/>
        <v>8006.58051630462</v>
      </c>
      <c r="AI796" s="23">
        <f ca="1" t="shared" si="5725"/>
        <v>9983.8650046891</v>
      </c>
      <c r="AJ796" s="25">
        <f ca="1" t="shared" si="5726"/>
        <v>40733.0319026952</v>
      </c>
      <c r="AK796" s="25">
        <f ca="1" t="shared" si="5727"/>
        <v>51361.2197885893</v>
      </c>
      <c r="AL796" s="25">
        <f ca="1" t="shared" si="5728"/>
        <v>63828.7888651013</v>
      </c>
      <c r="AM796" s="25">
        <f ca="1" t="shared" si="5729"/>
        <v>76067.139014267</v>
      </c>
      <c r="AN796" s="25">
        <f ca="1" t="shared" si="5730"/>
        <v>79020.2031721785</v>
      </c>
      <c r="AO796" s="25">
        <f ca="1">C796/'Ejercicio 3 - TIR'!$D$7</f>
        <v>13733.8610415566</v>
      </c>
      <c r="AP796" s="25">
        <f ca="1" t="shared" si="5731"/>
        <v>26999.1708611385</v>
      </c>
      <c r="AQ796" s="25">
        <f ca="1" t="shared" si="5732"/>
        <v>37627.3587470327</v>
      </c>
      <c r="AR796" s="25">
        <f ca="1" t="shared" si="5733"/>
        <v>50094.9278235447</v>
      </c>
      <c r="AS796" s="25">
        <f ca="1" t="shared" si="5734"/>
        <v>62333.2779727104</v>
      </c>
      <c r="AT796" s="25">
        <f ca="1" t="shared" si="5735"/>
        <v>65286.3421306219</v>
      </c>
      <c r="AU796" s="25">
        <f ca="1">AP796*'Ejercicio 3 - TIR'!$D$5</f>
        <v>13499.5854305693</v>
      </c>
      <c r="AV796" s="25">
        <f ca="1">AQ796*'Ejercicio 3 - TIR'!$D$5</f>
        <v>18813.6793735163</v>
      </c>
      <c r="AW796" s="25">
        <f ca="1">AR796*'Ejercicio 3 - TIR'!$D$5</f>
        <v>25047.4639117723</v>
      </c>
      <c r="AX796" s="25">
        <f ca="1">AS796*'Ejercicio 3 - TIR'!$D$5</f>
        <v>31166.6389863552</v>
      </c>
      <c r="AY796" s="25">
        <f ca="1">AT796*'Ejercicio 3 - TIR'!$D$5</f>
        <v>32643.171065311</v>
      </c>
      <c r="AZ796" s="25">
        <f ca="1" t="shared" ref="AZ796:BD796" si="5926">AJ796-AU796-AE796</f>
        <v>22202.5747804946</v>
      </c>
      <c r="BA796" s="25">
        <f ca="1" t="shared" si="5926"/>
        <v>26833.54965961</v>
      </c>
      <c r="BB796" s="25">
        <f ca="1" t="shared" si="5926"/>
        <v>32140.7697108788</v>
      </c>
      <c r="BC796" s="25">
        <f ca="1" t="shared" si="5926"/>
        <v>36893.9195116072</v>
      </c>
      <c r="BD796" s="25">
        <f ca="1" t="shared" si="5926"/>
        <v>36393.1671021785</v>
      </c>
      <c r="BE796" s="25">
        <f ca="1" t="shared" ref="BE796:BI796" si="5927">AZ796/Z796</f>
        <v>19168.416214111</v>
      </c>
      <c r="BF796" s="25">
        <f ca="1" t="shared" si="5927"/>
        <v>20396.9261733843</v>
      </c>
      <c r="BG796" s="25">
        <f ca="1" t="shared" si="5927"/>
        <v>21022.1925529246</v>
      </c>
      <c r="BH796" s="25">
        <f ca="1" t="shared" si="5927"/>
        <v>20013.9979565942</v>
      </c>
      <c r="BI796" s="25">
        <f ca="1" t="shared" si="5927"/>
        <v>15832.4192600117</v>
      </c>
      <c r="BJ796" s="25">
        <f ca="1" t="shared" si="5738"/>
        <v>73057.3252897526</v>
      </c>
      <c r="BK796" s="25">
        <f ca="1" t="shared" si="5739"/>
        <v>31569.3193589101</v>
      </c>
      <c r="BL796" s="25">
        <f ca="1" t="shared" si="5740"/>
        <v>104626.644648663</v>
      </c>
      <c r="BM796" s="25">
        <f ca="1">BK796*'Ejercicio 3 - TIR'!$D$5</f>
        <v>15784.6596794551</v>
      </c>
      <c r="BN796" s="25">
        <f ca="1" t="shared" si="5741"/>
        <v>88841.9849692077</v>
      </c>
      <c r="BO796" s="25">
        <f ca="1" t="shared" si="5742"/>
        <v>38649.6605248725</v>
      </c>
      <c r="BP796" s="25">
        <f ca="1" t="shared" si="5743"/>
        <v>-100452.035211877</v>
      </c>
      <c r="BQ796" s="25">
        <f ca="1" t="shared" ref="BQ796:BT796" si="5928">BE796</f>
        <v>19168.416214111</v>
      </c>
      <c r="BR796" s="25">
        <f ca="1" t="shared" si="5928"/>
        <v>20396.9261733843</v>
      </c>
      <c r="BS796" s="25">
        <f ca="1" t="shared" si="5928"/>
        <v>21022.1925529246</v>
      </c>
      <c r="BT796" s="25">
        <f ca="1" t="shared" si="5928"/>
        <v>20013.9979565942</v>
      </c>
      <c r="BU796" s="25">
        <f ca="1" t="shared" si="5745"/>
        <v>54482.0797848842</v>
      </c>
      <c r="BV796" s="27">
        <f ca="1" t="shared" si="5746"/>
        <v>9.03992836102081</v>
      </c>
    </row>
    <row r="797" ht="15" customHeight="1" spans="1:74">
      <c r="A797" s="23">
        <v>796</v>
      </c>
      <c r="B797" s="24">
        <f ca="1" t="shared" ref="B797:F797" si="5929">RAND()</f>
        <v>0.0920105257540913</v>
      </c>
      <c r="C797" s="25">
        <f ca="1">IF(B797&lt;=('Ejercicio 3 - TIR'!$D$13-'Ejercicio 3 - TIR'!$C$13)/('Ejercicio 3 - TIR'!$E$13-'Ejercicio 3 - TIR'!$C$13),'Ejercicio 3 - TIR'!$C$13+SQRT(('Ejercicio 3 - TIR'!$E$13-'Ejercicio 3 - TIR'!$C$13)*('Ejercicio 3 - TIR'!$D$13-'Ejercicio 3 - TIR'!$C$13)*B797),'Ejercicio 3 - TIR'!$E$13-SQRT(('Ejercicio 3 - TIR'!$E$13-'Ejercicio 3 - TIR'!$C$13)*('Ejercicio 3 - TIR'!$E$13-'Ejercicio 3 - TIR'!$D$13)*(1-B797)))</f>
        <v>66066.6473691518</v>
      </c>
      <c r="D797" s="24">
        <f ca="1" t="shared" si="5929"/>
        <v>0.758768320911069</v>
      </c>
      <c r="E797" s="25">
        <f ca="1">IF(D797&lt;=('Ejercicio 3 - TIR'!$D$14-'Ejercicio 3 - TIR'!$C$14)/('Ejercicio 3 - TIR'!$E$14-'Ejercicio 3 - TIR'!$C$14),'Ejercicio 3 - TIR'!$C$14+SQRT(('Ejercicio 3 - TIR'!$E$14-'Ejercicio 3 - TIR'!$C$14)*('Ejercicio 3 - TIR'!$D$14-'Ejercicio 3 - TIR'!$C$14)*D797),'Ejercicio 3 - TIR'!$E$14-SQRT(('Ejercicio 3 - TIR'!$E$14-'Ejercicio 3 - TIR'!$C$14)*('Ejercicio 3 - TIR'!$E$14-'Ejercicio 3 - TIR'!$D$14)*(1-D797)))</f>
        <v>33984.6237139029</v>
      </c>
      <c r="F797" s="24">
        <f ca="1" t="shared" si="5929"/>
        <v>0.959096111410547</v>
      </c>
      <c r="G797" s="25">
        <f ca="1">IF(F797&lt;=('Ejercicio 3 - TIR'!$D$18-'Ejercicio 3 - TIR'!$C$18)/('Ejercicio 3 - TIR'!$E$18-'Ejercicio 3 - TIR'!$C$18),'Ejercicio 3 - TIR'!$C$18+SQRT(('Ejercicio 3 - TIR'!$E$18-'Ejercicio 3 - TIR'!$C$18)*('Ejercicio 3 - TIR'!$D$18-'Ejercicio 3 - TIR'!$C$18)*F797),'Ejercicio 3 - TIR'!$E$18-SQRT(('Ejercicio 3 - TIR'!$E$18-'Ejercicio 3 - TIR'!$C$18)*('Ejercicio 3 - TIR'!$E$18-'Ejercicio 3 - TIR'!$D$18)*(1-F797)))</f>
        <v>43248.4887541871</v>
      </c>
      <c r="H797" s="24">
        <f ca="1" t="shared" ref="H797:L797" si="5930">RAND()</f>
        <v>0.522290445542578</v>
      </c>
      <c r="I797" s="25">
        <f ca="1">IF(H797&lt;=('Ejercicio 3 - TIR'!$D$18-'Ejercicio 3 - TIR'!$C$18)/('Ejercicio 3 - TIR'!$E$18-'Ejercicio 3 - TIR'!$C$18),'Ejercicio 3 - TIR'!$C$18+SQRT(('Ejercicio 3 - TIR'!$E$18-'Ejercicio 3 - TIR'!$C$18)*('Ejercicio 3 - TIR'!$D$18-'Ejercicio 3 - TIR'!$C$18)*H797),'Ejercicio 3 - TIR'!$E$18-SQRT(('Ejercicio 3 - TIR'!$E$18-'Ejercicio 3 - TIR'!$C$18)*('Ejercicio 3 - TIR'!$E$18-'Ejercicio 3 - TIR'!$D$18)*(1-H797)))</f>
        <v>38851.1901364385</v>
      </c>
      <c r="J797" s="24">
        <f ca="1" t="shared" si="5930"/>
        <v>0.393783692293488</v>
      </c>
      <c r="K797" s="25">
        <f ca="1">IF(J797&lt;=('Ejercicio 3 - TIR'!$D$18-'Ejercicio 3 - TIR'!$C$18)/('Ejercicio 3 - TIR'!$E$18-'Ejercicio 3 - TIR'!$C$18),'Ejercicio 3 - TIR'!$C$18+SQRT(('Ejercicio 3 - TIR'!$E$18-'Ejercicio 3 - TIR'!$C$18)*('Ejercicio 3 - TIR'!$D$18-'Ejercicio 3 - TIR'!$C$18)*J797),'Ejercicio 3 - TIR'!$E$18-SQRT(('Ejercicio 3 - TIR'!$E$18-'Ejercicio 3 - TIR'!$C$18)*('Ejercicio 3 - TIR'!$E$18-'Ejercicio 3 - TIR'!$D$18)*(1-J797)))</f>
        <v>37685.541870553</v>
      </c>
      <c r="L797" s="24">
        <f ca="1" t="shared" si="5930"/>
        <v>0.775666284398892</v>
      </c>
      <c r="M797" s="25">
        <f ca="1">IF(L797&lt;=('Ejercicio 3 - TIR'!$D$18-'Ejercicio 3 - TIR'!$C$18)/('Ejercicio 3 - TIR'!$E$18-'Ejercicio 3 - TIR'!$C$18),'Ejercicio 3 - TIR'!$C$18+SQRT(('Ejercicio 3 - TIR'!$E$18-'Ejercicio 3 - TIR'!$C$18)*('Ejercicio 3 - TIR'!$D$18-'Ejercicio 3 - TIR'!$C$18)*L797),'Ejercicio 3 - TIR'!$E$18-SQRT(('Ejercicio 3 - TIR'!$E$18-'Ejercicio 3 - TIR'!$C$18)*('Ejercicio 3 - TIR'!$E$18-'Ejercicio 3 - TIR'!$D$18)*(1-L797)))</f>
        <v>40898.1676448101</v>
      </c>
      <c r="N797" s="24">
        <f ca="1" t="shared" ref="N797:R797" si="5931">RAND()</f>
        <v>0.481718531388584</v>
      </c>
      <c r="O797" s="25">
        <f ca="1">IF(N797&lt;=('Ejercicio 3 - TIR'!$D$18-'Ejercicio 3 - TIR'!$C$18)/('Ejercicio 3 - TIR'!$E$18-'Ejercicio 3 - TIR'!$C$18),'Ejercicio 3 - TIR'!$C$18+SQRT(('Ejercicio 3 - TIR'!$E$18-'Ejercicio 3 - TIR'!$C$18)*('Ejercicio 3 - TIR'!$D$18-'Ejercicio 3 - TIR'!$C$18)*N797),'Ejercicio 3 - TIR'!$E$18-SQRT(('Ejercicio 3 - TIR'!$E$18-'Ejercicio 3 - TIR'!$C$18)*('Ejercicio 3 - TIR'!$E$18-'Ejercicio 3 - TIR'!$D$18)*(1-N797)))</f>
        <v>38500.4576175808</v>
      </c>
      <c r="P797" s="24">
        <f ca="1" t="shared" si="5931"/>
        <v>0.00470845418546428</v>
      </c>
      <c r="Q797" s="26">
        <f ca="1">IF(P797&lt;=('Ejercicio 3 - TIR'!$D$22-'Ejercicio 3 - TIR'!$C$22)/('Ejercicio 3 - TIR'!$E$22-'Ejercicio 3 - TIR'!$C$22),'Ejercicio 3 - TIR'!$C$22+SQRT(('Ejercicio 3 - TIR'!$E$22-'Ejercicio 3 - TIR'!$C$22)*('Ejercicio 3 - TIR'!$D$22-'Ejercicio 3 - TIR'!$C$22)*P797),'Ejercicio 3 - TIR'!$E$22-SQRT(('Ejercicio 3 - TIR'!$E$22-'Ejercicio 3 - TIR'!$C$22)*('Ejercicio 3 - TIR'!$E$22-'Ejercicio 3 - TIR'!$D$22)*(1-P797)))</f>
        <v>0.122911222687091</v>
      </c>
      <c r="R797" s="24">
        <f ca="1" t="shared" si="5931"/>
        <v>0.936014090558343</v>
      </c>
      <c r="S797" s="26">
        <f ca="1">IF(R797&lt;=('Ejercicio 3 - TIR'!$D$23-'Ejercicio 3 - TIR'!$C$23)/('Ejercicio 3 - TIR'!$E$23-'Ejercicio 3 - TIR'!$C$23),'Ejercicio 3 - TIR'!$C$23+SQRT(('Ejercicio 3 - TIR'!$E$23-'Ejercicio 3 - TIR'!$C$23)*('Ejercicio 3 - TIR'!$D$23-'Ejercicio 3 - TIR'!$C$23)*R797),'Ejercicio 3 - TIR'!$E$23-SQRT(('Ejercicio 3 - TIR'!$E$23-'Ejercicio 3 - TIR'!$C$23)*('Ejercicio 3 - TIR'!$E$23-'Ejercicio 3 - TIR'!$D$23)*(1-R797)))</f>
        <v>0.169268055302277</v>
      </c>
      <c r="T797" s="24">
        <f ca="1" t="shared" ref="T797:X797" si="5932">RAND()</f>
        <v>0.986831045389497</v>
      </c>
      <c r="U797" s="26">
        <f ca="1">IF(T797&lt;=('Ejercicio 3 - TIR'!$D$24-'Ejercicio 3 - TIR'!$C$24)/('Ejercicio 3 - TIR'!$E$24-'Ejercicio 3 - TIR'!$C$24),'Ejercicio 3 - TIR'!$C$24+SQRT(('Ejercicio 3 - TIR'!$E$24-'Ejercicio 3 - TIR'!$C$24)*('Ejercicio 3 - TIR'!$D$24-'Ejercicio 3 - TIR'!$C$24)*T797),'Ejercicio 3 - TIR'!$E$24-SQRT(('Ejercicio 3 - TIR'!$E$24-'Ejercicio 3 - TIR'!$C$24)*('Ejercicio 3 - TIR'!$E$24-'Ejercicio 3 - TIR'!$D$24)*(1-T797)))</f>
        <v>0.213927679775456</v>
      </c>
      <c r="V797" s="24">
        <f ca="1" t="shared" si="5932"/>
        <v>0.730704461848657</v>
      </c>
      <c r="W797" s="26">
        <f ca="1">IF(V797&lt;=('Ejercicio 3 - TIR'!$D$25-'Ejercicio 3 - TIR'!$C$25)/('Ejercicio 3 - TIR'!$E$25-'Ejercicio 3 - TIR'!$C$25),'Ejercicio 3 - TIR'!$C$25+SQRT(('Ejercicio 3 - TIR'!$E$25-'Ejercicio 3 - TIR'!$C$25)*('Ejercicio 3 - TIR'!$D$25-'Ejercicio 3 - TIR'!$C$25)*V797),'Ejercicio 3 - TIR'!$E$25-SQRT(('Ejercicio 3 - TIR'!$E$25-'Ejercicio 3 - TIR'!$C$25)*('Ejercicio 3 - TIR'!$E$25-'Ejercicio 3 - TIR'!$D$25)*(1-V797)))</f>
        <v>0.21929927714972</v>
      </c>
      <c r="X797" s="24">
        <f ca="1" t="shared" si="5932"/>
        <v>0.195486850525059</v>
      </c>
      <c r="Y797" s="26">
        <f ca="1">IF(X797&lt;=('Ejercicio 3 - TIR'!$D$26-'Ejercicio 3 - TIR'!$C$26)/('Ejercicio 3 - TIR'!$E$26-'Ejercicio 3 - TIR'!$C$26),'Ejercicio 3 - TIR'!$C$26+SQRT(('Ejercicio 3 - TIR'!$E$26-'Ejercicio 3 - TIR'!$C$26)*('Ejercicio 3 - TIR'!$D$26-'Ejercicio 3 - TIR'!$C$26)*X797),'Ejercicio 3 - TIR'!$E$26-SQRT(('Ejercicio 3 - TIR'!$E$26-'Ejercicio 3 - TIR'!$C$26)*('Ejercicio 3 - TIR'!$E$26-'Ejercicio 3 - TIR'!$D$26)*(1-X797)))</f>
        <v>0.212974213727953</v>
      </c>
      <c r="Z797" s="24">
        <f ca="1" t="shared" si="5716"/>
        <v>1.12291122268709</v>
      </c>
      <c r="AA797" s="24">
        <f ca="1" t="shared" si="5717"/>
        <v>1.31298422162844</v>
      </c>
      <c r="AB797" s="24">
        <f ca="1" t="shared" si="5718"/>
        <v>1.59386788974319</v>
      </c>
      <c r="AC797" s="24">
        <f ca="1" t="shared" si="5719"/>
        <v>1.94340196583602</v>
      </c>
      <c r="AD797" s="24">
        <f ca="1" t="shared" si="5720"/>
        <v>2.35729647146731</v>
      </c>
      <c r="AE797" s="23">
        <f ca="1" t="shared" si="5721"/>
        <v>4177.09165323652</v>
      </c>
      <c r="AF797" s="23">
        <f ca="1" t="shared" si="5722"/>
        <v>4884.13983419924</v>
      </c>
      <c r="AG797" s="23">
        <f ca="1" t="shared" si="5723"/>
        <v>5928.99253662837</v>
      </c>
      <c r="AH797" s="23">
        <f ca="1" t="shared" si="5724"/>
        <v>7229.21631413705</v>
      </c>
      <c r="AI797" s="23">
        <f ca="1" t="shared" si="5725"/>
        <v>8768.85297450968</v>
      </c>
      <c r="AJ797" s="25">
        <f ca="1" t="shared" si="5726"/>
        <v>48564.2133863332</v>
      </c>
      <c r="AK797" s="25">
        <f ca="1" t="shared" si="5727"/>
        <v>51010.9996406302</v>
      </c>
      <c r="AL797" s="25">
        <f ca="1" t="shared" si="5728"/>
        <v>60065.775095047</v>
      </c>
      <c r="AM797" s="25">
        <f ca="1" t="shared" si="5729"/>
        <v>79481.5794000151</v>
      </c>
      <c r="AN797" s="25">
        <f ca="1" t="shared" si="5730"/>
        <v>90756.9928917999</v>
      </c>
      <c r="AO797" s="25">
        <f ca="1">C797/'Ejercicio 3 - TIR'!$D$7</f>
        <v>13213.3294738304</v>
      </c>
      <c r="AP797" s="25">
        <f ca="1" t="shared" si="5731"/>
        <v>35350.8839125028</v>
      </c>
      <c r="AQ797" s="25">
        <f ca="1" t="shared" si="5732"/>
        <v>37797.6701667998</v>
      </c>
      <c r="AR797" s="25">
        <f ca="1" t="shared" si="5733"/>
        <v>46852.4456212166</v>
      </c>
      <c r="AS797" s="25">
        <f ca="1" t="shared" si="5734"/>
        <v>66268.2499261848</v>
      </c>
      <c r="AT797" s="25">
        <f ca="1" t="shared" si="5735"/>
        <v>77543.6634179695</v>
      </c>
      <c r="AU797" s="25">
        <f ca="1">AP797*'Ejercicio 3 - TIR'!$D$5</f>
        <v>17675.4419562514</v>
      </c>
      <c r="AV797" s="25">
        <f ca="1">AQ797*'Ejercicio 3 - TIR'!$D$5</f>
        <v>18898.8350833999</v>
      </c>
      <c r="AW797" s="25">
        <f ca="1">AR797*'Ejercicio 3 - TIR'!$D$5</f>
        <v>23426.2228106083</v>
      </c>
      <c r="AX797" s="25">
        <f ca="1">AS797*'Ejercicio 3 - TIR'!$D$5</f>
        <v>33134.1249630924</v>
      </c>
      <c r="AY797" s="25">
        <f ca="1">AT797*'Ejercicio 3 - TIR'!$D$5</f>
        <v>38771.8317089848</v>
      </c>
      <c r="AZ797" s="25">
        <f ca="1" t="shared" ref="AZ797:BD797" si="5933">AJ797-AU797-AE797</f>
        <v>26711.6797768453</v>
      </c>
      <c r="BA797" s="25">
        <f ca="1" t="shared" si="5933"/>
        <v>27228.024723031</v>
      </c>
      <c r="BB797" s="25">
        <f ca="1" t="shared" si="5933"/>
        <v>30710.5597478103</v>
      </c>
      <c r="BC797" s="25">
        <f ca="1" t="shared" si="5933"/>
        <v>39118.2381227857</v>
      </c>
      <c r="BD797" s="25">
        <f ca="1" t="shared" si="5933"/>
        <v>43216.3082083055</v>
      </c>
      <c r="BE797" s="25">
        <f ca="1" t="shared" ref="BE797:BI797" si="5934">AZ797/Z797</f>
        <v>23787.8821024916</v>
      </c>
      <c r="BF797" s="25">
        <f ca="1" t="shared" si="5934"/>
        <v>20737.5109879548</v>
      </c>
      <c r="BG797" s="25">
        <f ca="1" t="shared" si="5934"/>
        <v>19267.9455715483</v>
      </c>
      <c r="BH797" s="25">
        <f ca="1" t="shared" si="5934"/>
        <v>20128.7426947505</v>
      </c>
      <c r="BI797" s="25">
        <f ca="1" t="shared" si="5934"/>
        <v>18332.9966049647</v>
      </c>
      <c r="BJ797" s="25">
        <f ca="1" t="shared" si="5738"/>
        <v>80111.8335649275</v>
      </c>
      <c r="BK797" s="25">
        <f ca="1" t="shared" si="5739"/>
        <v>31147.7349449953</v>
      </c>
      <c r="BL797" s="25">
        <f ca="1" t="shared" si="5740"/>
        <v>111259.568509923</v>
      </c>
      <c r="BM797" s="25">
        <f ca="1">BK797*'Ejercicio 3 - TIR'!$D$5</f>
        <v>15573.8674724977</v>
      </c>
      <c r="BN797" s="25">
        <f ca="1" t="shared" si="5741"/>
        <v>95685.7010374251</v>
      </c>
      <c r="BO797" s="25">
        <f ca="1" t="shared" si="5742"/>
        <v>40591.288450818</v>
      </c>
      <c r="BP797" s="25">
        <f ca="1" t="shared" si="5743"/>
        <v>-100051.271083055</v>
      </c>
      <c r="BQ797" s="25">
        <f ca="1" t="shared" ref="BQ797:BT797" si="5935">BE797</f>
        <v>23787.8821024916</v>
      </c>
      <c r="BR797" s="25">
        <f ca="1" t="shared" si="5935"/>
        <v>20737.5109879548</v>
      </c>
      <c r="BS797" s="25">
        <f ca="1" t="shared" si="5935"/>
        <v>19267.9455715483</v>
      </c>
      <c r="BT797" s="25">
        <f ca="1" t="shared" si="5935"/>
        <v>20128.7426947505</v>
      </c>
      <c r="BU797" s="25">
        <f ca="1" t="shared" si="5745"/>
        <v>58924.2850557827</v>
      </c>
      <c r="BV797" s="27">
        <f ca="1" t="shared" si="5746"/>
        <v>11.1805768439338</v>
      </c>
    </row>
    <row r="798" ht="15" customHeight="1" spans="1:74">
      <c r="A798" s="23">
        <v>797</v>
      </c>
      <c r="B798" s="24">
        <f ca="1" t="shared" ref="B798:F798" si="5936">RAND()</f>
        <v>0.647175558512344</v>
      </c>
      <c r="C798" s="25">
        <f ca="1">IF(B798&lt;=('Ejercicio 3 - TIR'!$D$13-'Ejercicio 3 - TIR'!$C$13)/('Ejercicio 3 - TIR'!$E$13-'Ejercicio 3 - TIR'!$C$13),'Ejercicio 3 - TIR'!$C$13+SQRT(('Ejercicio 3 - TIR'!$E$13-'Ejercicio 3 - TIR'!$C$13)*('Ejercicio 3 - TIR'!$D$13-'Ejercicio 3 - TIR'!$C$13)*B798),'Ejercicio 3 - TIR'!$E$13-SQRT(('Ejercicio 3 - TIR'!$E$13-'Ejercicio 3 - TIR'!$C$13)*('Ejercicio 3 - TIR'!$E$13-'Ejercicio 3 - TIR'!$D$13)*(1-B798)))</f>
        <v>79423.5734447114</v>
      </c>
      <c r="D798" s="24">
        <f ca="1" t="shared" si="5936"/>
        <v>0.433802743445543</v>
      </c>
      <c r="E798" s="25">
        <f ca="1">IF(D798&lt;=('Ejercicio 3 - TIR'!$D$14-'Ejercicio 3 - TIR'!$C$14)/('Ejercicio 3 - TIR'!$E$14-'Ejercicio 3 - TIR'!$C$14),'Ejercicio 3 - TIR'!$C$14+SQRT(('Ejercicio 3 - TIR'!$E$14-'Ejercicio 3 - TIR'!$C$14)*('Ejercicio 3 - TIR'!$D$14-'Ejercicio 3 - TIR'!$C$14)*D798),'Ejercicio 3 - TIR'!$E$14-SQRT(('Ejercicio 3 - TIR'!$E$14-'Ejercicio 3 - TIR'!$C$14)*('Ejercicio 3 - TIR'!$E$14-'Ejercicio 3 - TIR'!$D$14)*(1-D798)))</f>
        <v>30784.2749344846</v>
      </c>
      <c r="F798" s="24">
        <f ca="1" t="shared" si="5936"/>
        <v>0.412484885835105</v>
      </c>
      <c r="G798" s="25">
        <f ca="1">IF(F798&lt;=('Ejercicio 3 - TIR'!$D$18-'Ejercicio 3 - TIR'!$C$18)/('Ejercicio 3 - TIR'!$E$18-'Ejercicio 3 - TIR'!$C$18),'Ejercicio 3 - TIR'!$C$18+SQRT(('Ejercicio 3 - TIR'!$E$18-'Ejercicio 3 - TIR'!$C$18)*('Ejercicio 3 - TIR'!$D$18-'Ejercicio 3 - TIR'!$C$18)*F798),'Ejercicio 3 - TIR'!$E$18-SQRT(('Ejercicio 3 - TIR'!$E$18-'Ejercicio 3 - TIR'!$C$18)*('Ejercicio 3 - TIR'!$E$18-'Ejercicio 3 - TIR'!$D$18)*(1-F798)))</f>
        <v>37865.9222520481</v>
      </c>
      <c r="H798" s="24">
        <f ca="1" t="shared" ref="H798:L798" si="5937">RAND()</f>
        <v>0.390476445978525</v>
      </c>
      <c r="I798" s="25">
        <f ca="1">IF(H798&lt;=('Ejercicio 3 - TIR'!$D$18-'Ejercicio 3 - TIR'!$C$18)/('Ejercicio 3 - TIR'!$E$18-'Ejercicio 3 - TIR'!$C$18),'Ejercicio 3 - TIR'!$C$18+SQRT(('Ejercicio 3 - TIR'!$E$18-'Ejercicio 3 - TIR'!$C$18)*('Ejercicio 3 - TIR'!$D$18-'Ejercicio 3 - TIR'!$C$18)*H798),'Ejercicio 3 - TIR'!$E$18-SQRT(('Ejercicio 3 - TIR'!$E$18-'Ejercicio 3 - TIR'!$C$18)*('Ejercicio 3 - TIR'!$E$18-'Ejercicio 3 - TIR'!$D$18)*(1-H798)))</f>
        <v>37653.1997815802</v>
      </c>
      <c r="J798" s="24">
        <f ca="1" t="shared" si="5937"/>
        <v>0.0936330827309404</v>
      </c>
      <c r="K798" s="25">
        <f ca="1">IF(J798&lt;=('Ejercicio 3 - TIR'!$D$18-'Ejercicio 3 - TIR'!$C$18)/('Ejercicio 3 - TIR'!$E$18-'Ejercicio 3 - TIR'!$C$18),'Ejercicio 3 - TIR'!$C$18+SQRT(('Ejercicio 3 - TIR'!$E$18-'Ejercicio 3 - TIR'!$C$18)*('Ejercicio 3 - TIR'!$D$18-'Ejercicio 3 - TIR'!$C$18)*J798),'Ejercicio 3 - TIR'!$E$18-SQRT(('Ejercicio 3 - TIR'!$E$18-'Ejercicio 3 - TIR'!$C$18)*('Ejercicio 3 - TIR'!$E$18-'Ejercicio 3 - TIR'!$D$18)*(1-J798)))</f>
        <v>33747.660925116</v>
      </c>
      <c r="L798" s="24">
        <f ca="1" t="shared" si="5937"/>
        <v>0.249575115359678</v>
      </c>
      <c r="M798" s="25">
        <f ca="1">IF(L798&lt;=('Ejercicio 3 - TIR'!$D$18-'Ejercicio 3 - TIR'!$C$18)/('Ejercicio 3 - TIR'!$E$18-'Ejercicio 3 - TIR'!$C$18),'Ejercicio 3 - TIR'!$C$18+SQRT(('Ejercicio 3 - TIR'!$E$18-'Ejercicio 3 - TIR'!$C$18)*('Ejercicio 3 - TIR'!$D$18-'Ejercicio 3 - TIR'!$C$18)*L798),'Ejercicio 3 - TIR'!$E$18-SQRT(('Ejercicio 3 - TIR'!$E$18-'Ejercicio 3 - TIR'!$C$18)*('Ejercicio 3 - TIR'!$E$18-'Ejercicio 3 - TIR'!$D$18)*(1-L798)))</f>
        <v>36118.5183912408</v>
      </c>
      <c r="N798" s="24">
        <f ca="1" t="shared" ref="N798:R798" si="5938">RAND()</f>
        <v>0.620667577793236</v>
      </c>
      <c r="O798" s="25">
        <f ca="1">IF(N798&lt;=('Ejercicio 3 - TIR'!$D$18-'Ejercicio 3 - TIR'!$C$18)/('Ejercicio 3 - TIR'!$E$18-'Ejercicio 3 - TIR'!$C$18),'Ejercicio 3 - TIR'!$C$18+SQRT(('Ejercicio 3 - TIR'!$E$18-'Ejercicio 3 - TIR'!$C$18)*('Ejercicio 3 - TIR'!$D$18-'Ejercicio 3 - TIR'!$C$18)*N798),'Ejercicio 3 - TIR'!$E$18-SQRT(('Ejercicio 3 - TIR'!$E$18-'Ejercicio 3 - TIR'!$C$18)*('Ejercicio 3 - TIR'!$E$18-'Ejercicio 3 - TIR'!$D$18)*(1-N798)))</f>
        <v>39648.8412086108</v>
      </c>
      <c r="P798" s="24">
        <f ca="1" t="shared" si="5938"/>
        <v>0.9090341911813</v>
      </c>
      <c r="Q798" s="26">
        <f ca="1">IF(P798&lt;=('Ejercicio 3 - TIR'!$D$22-'Ejercicio 3 - TIR'!$C$22)/('Ejercicio 3 - TIR'!$E$22-'Ejercicio 3 - TIR'!$C$22),'Ejercicio 3 - TIR'!$C$22+SQRT(('Ejercicio 3 - TIR'!$E$22-'Ejercicio 3 - TIR'!$C$22)*('Ejercicio 3 - TIR'!$D$22-'Ejercicio 3 - TIR'!$C$22)*P798),'Ejercicio 3 - TIR'!$E$22-SQRT(('Ejercicio 3 - TIR'!$E$22-'Ejercicio 3 - TIR'!$C$22)*('Ejercicio 3 - TIR'!$E$22-'Ejercicio 3 - TIR'!$D$22)*(1-P798)))</f>
        <v>0.167203967182222</v>
      </c>
      <c r="R798" s="24">
        <f ca="1" t="shared" si="5938"/>
        <v>0.385582435729649</v>
      </c>
      <c r="S798" s="26">
        <f ca="1">IF(R798&lt;=('Ejercicio 3 - TIR'!$D$23-'Ejercicio 3 - TIR'!$C$23)/('Ejercicio 3 - TIR'!$E$23-'Ejercicio 3 - TIR'!$C$23),'Ejercicio 3 - TIR'!$C$23+SQRT(('Ejercicio 3 - TIR'!$E$23-'Ejercicio 3 - TIR'!$C$23)*('Ejercicio 3 - TIR'!$D$23-'Ejercicio 3 - TIR'!$C$23)*R798),'Ejercicio 3 - TIR'!$E$23-SQRT(('Ejercicio 3 - TIR'!$E$23-'Ejercicio 3 - TIR'!$C$23)*('Ejercicio 3 - TIR'!$E$23-'Ejercicio 3 - TIR'!$D$23)*(1-R798)))</f>
        <v>0.146344798050343</v>
      </c>
      <c r="T798" s="24">
        <f ca="1" t="shared" ref="T798:X798" si="5939">RAND()</f>
        <v>0.00138960350347905</v>
      </c>
      <c r="U798" s="26">
        <f ca="1">IF(T798&lt;=('Ejercicio 3 - TIR'!$D$24-'Ejercicio 3 - TIR'!$C$24)/('Ejercicio 3 - TIR'!$E$24-'Ejercicio 3 - TIR'!$C$24),'Ejercicio 3 - TIR'!$C$24+SQRT(('Ejercicio 3 - TIR'!$E$24-'Ejercicio 3 - TIR'!$C$24)*('Ejercicio 3 - TIR'!$D$24-'Ejercicio 3 - TIR'!$C$24)*T798),'Ejercicio 3 - TIR'!$E$24-SQRT(('Ejercicio 3 - TIR'!$E$24-'Ejercicio 3 - TIR'!$C$24)*('Ejercicio 3 - TIR'!$E$24-'Ejercicio 3 - TIR'!$D$24)*(1-T798)))</f>
        <v>0.151708264428391</v>
      </c>
      <c r="V798" s="24">
        <f ca="1" t="shared" si="5939"/>
        <v>0.95331274293028</v>
      </c>
      <c r="W798" s="26">
        <f ca="1">IF(V798&lt;=('Ejercicio 3 - TIR'!$D$25-'Ejercicio 3 - TIR'!$C$25)/('Ejercicio 3 - TIR'!$E$25-'Ejercicio 3 - TIR'!$C$25),'Ejercicio 3 - TIR'!$C$25+SQRT(('Ejercicio 3 - TIR'!$E$25-'Ejercicio 3 - TIR'!$C$25)*('Ejercicio 3 - TIR'!$D$25-'Ejercicio 3 - TIR'!$C$25)*V798),'Ejercicio 3 - TIR'!$E$25-SQRT(('Ejercicio 3 - TIR'!$E$25-'Ejercicio 3 - TIR'!$C$25)*('Ejercicio 3 - TIR'!$E$25-'Ejercicio 3 - TIR'!$D$25)*(1-V798)))</f>
        <v>0.237216987845425</v>
      </c>
      <c r="X798" s="24">
        <f ca="1" t="shared" si="5939"/>
        <v>0.218081328166807</v>
      </c>
      <c r="Y798" s="26">
        <f ca="1">IF(X798&lt;=('Ejercicio 3 - TIR'!$D$26-'Ejercicio 3 - TIR'!$C$26)/('Ejercicio 3 - TIR'!$E$26-'Ejercicio 3 - TIR'!$C$26),'Ejercicio 3 - TIR'!$C$26+SQRT(('Ejercicio 3 - TIR'!$E$26-'Ejercicio 3 - TIR'!$C$26)*('Ejercicio 3 - TIR'!$D$26-'Ejercicio 3 - TIR'!$C$26)*X798),'Ejercicio 3 - TIR'!$E$26-SQRT(('Ejercicio 3 - TIR'!$E$26-'Ejercicio 3 - TIR'!$C$26)*('Ejercicio 3 - TIR'!$E$26-'Ejercicio 3 - TIR'!$D$26)*(1-X798)))</f>
        <v>0.214265605000708</v>
      </c>
      <c r="Z798" s="24">
        <f ca="1" t="shared" si="5716"/>
        <v>1.16720396718222</v>
      </c>
      <c r="AA798" s="24">
        <f ca="1" t="shared" si="5717"/>
        <v>1.33801819604306</v>
      </c>
      <c r="AB798" s="24">
        <f ca="1" t="shared" si="5718"/>
        <v>1.54100661433836</v>
      </c>
      <c r="AC798" s="24">
        <f ca="1" t="shared" si="5719"/>
        <v>1.90655956164159</v>
      </c>
      <c r="AD798" s="24">
        <f ca="1" t="shared" si="5720"/>
        <v>2.3150696995866</v>
      </c>
      <c r="AE798" s="23">
        <f ca="1" t="shared" si="5721"/>
        <v>5147.25289587405</v>
      </c>
      <c r="AF798" s="23">
        <f ca="1" t="shared" si="5722"/>
        <v>5900.52658143479</v>
      </c>
      <c r="AG798" s="23">
        <f ca="1" t="shared" si="5723"/>
        <v>6795.68522831785</v>
      </c>
      <c r="AH798" s="23">
        <f ca="1" t="shared" si="5724"/>
        <v>8407.73720852505</v>
      </c>
      <c r="AI798" s="23">
        <f ca="1" t="shared" si="5725"/>
        <v>10209.2261081966</v>
      </c>
      <c r="AJ798" s="25">
        <f ca="1" t="shared" si="5726"/>
        <v>44197.2546736041</v>
      </c>
      <c r="AK798" s="25">
        <f ca="1" t="shared" si="5727"/>
        <v>50380.666446999</v>
      </c>
      <c r="AL798" s="25">
        <f ca="1" t="shared" si="5728"/>
        <v>52005.368704052</v>
      </c>
      <c r="AM798" s="25">
        <f ca="1" t="shared" si="5729"/>
        <v>68862.1065911476</v>
      </c>
      <c r="AN798" s="25">
        <f ca="1" t="shared" si="5730"/>
        <v>91789.8309057755</v>
      </c>
      <c r="AO798" s="25">
        <f ca="1">C798/'Ejercicio 3 - TIR'!$D$7</f>
        <v>15884.7146889423</v>
      </c>
      <c r="AP798" s="25">
        <f ca="1" t="shared" si="5731"/>
        <v>28312.5399846619</v>
      </c>
      <c r="AQ798" s="25">
        <f ca="1" t="shared" si="5732"/>
        <v>34495.9517580567</v>
      </c>
      <c r="AR798" s="25">
        <f ca="1" t="shared" si="5733"/>
        <v>36120.6540151098</v>
      </c>
      <c r="AS798" s="25">
        <f ca="1" t="shared" si="5734"/>
        <v>52977.3919022053</v>
      </c>
      <c r="AT798" s="25">
        <f ca="1" t="shared" si="5735"/>
        <v>75905.1162168332</v>
      </c>
      <c r="AU798" s="25">
        <f ca="1">AP798*'Ejercicio 3 - TIR'!$D$5</f>
        <v>14156.2699923309</v>
      </c>
      <c r="AV798" s="25">
        <f ca="1">AQ798*'Ejercicio 3 - TIR'!$D$5</f>
        <v>17247.9758790283</v>
      </c>
      <c r="AW798" s="25">
        <f ca="1">AR798*'Ejercicio 3 - TIR'!$D$5</f>
        <v>18060.3270075549</v>
      </c>
      <c r="AX798" s="25">
        <f ca="1">AS798*'Ejercicio 3 - TIR'!$D$5</f>
        <v>26488.6959511026</v>
      </c>
      <c r="AY798" s="25">
        <f ca="1">AT798*'Ejercicio 3 - TIR'!$D$5</f>
        <v>37952.5581084166</v>
      </c>
      <c r="AZ798" s="25">
        <f ca="1" t="shared" ref="AZ798:BD798" si="5940">AJ798-AU798-AE798</f>
        <v>24893.7317853991</v>
      </c>
      <c r="BA798" s="25">
        <f ca="1" t="shared" si="5940"/>
        <v>27232.1639865358</v>
      </c>
      <c r="BB798" s="25">
        <f ca="1" t="shared" si="5940"/>
        <v>27149.3564681793</v>
      </c>
      <c r="BC798" s="25">
        <f ca="1" t="shared" si="5940"/>
        <v>33965.6734315199</v>
      </c>
      <c r="BD798" s="25">
        <f ca="1" t="shared" si="5940"/>
        <v>43628.0466891623</v>
      </c>
      <c r="BE798" s="25">
        <f ca="1" t="shared" ref="BE798:BI798" si="5941">AZ798/Z798</f>
        <v>21327.6620756317</v>
      </c>
      <c r="BF798" s="25">
        <f ca="1" t="shared" si="5941"/>
        <v>20352.6110983168</v>
      </c>
      <c r="BG798" s="25">
        <f ca="1" t="shared" si="5941"/>
        <v>17617.9363641706</v>
      </c>
      <c r="BH798" s="25">
        <f ca="1" t="shared" si="5941"/>
        <v>17815.1651356094</v>
      </c>
      <c r="BI798" s="25">
        <f ca="1" t="shared" si="5941"/>
        <v>18845.2411160462</v>
      </c>
      <c r="BJ798" s="25">
        <f ca="1" t="shared" si="5738"/>
        <v>71267.7421245687</v>
      </c>
      <c r="BK798" s="25">
        <f ca="1" t="shared" si="5739"/>
        <v>36774.2216629485</v>
      </c>
      <c r="BL798" s="25">
        <f ca="1" t="shared" si="5740"/>
        <v>108041.963787517</v>
      </c>
      <c r="BM798" s="25">
        <f ca="1">BK798*'Ejercicio 3 - TIR'!$D$5</f>
        <v>18387.1108314743</v>
      </c>
      <c r="BN798" s="25">
        <f ca="1" t="shared" si="5741"/>
        <v>89654.852956043</v>
      </c>
      <c r="BO798" s="25">
        <f ca="1" t="shared" si="5742"/>
        <v>38726.6322789558</v>
      </c>
      <c r="BP798" s="25">
        <f ca="1" t="shared" si="5743"/>
        <v>-110207.848379196</v>
      </c>
      <c r="BQ798" s="25">
        <f ca="1" t="shared" ref="BQ798:BT798" si="5942">BE798</f>
        <v>21327.6620756317</v>
      </c>
      <c r="BR798" s="25">
        <f ca="1" t="shared" si="5942"/>
        <v>20352.6110983168</v>
      </c>
      <c r="BS798" s="25">
        <f ca="1" t="shared" si="5942"/>
        <v>17617.9363641706</v>
      </c>
      <c r="BT798" s="25">
        <f ca="1" t="shared" si="5942"/>
        <v>17815.1651356094</v>
      </c>
      <c r="BU798" s="25">
        <f ca="1" t="shared" si="5745"/>
        <v>57571.873395002</v>
      </c>
      <c r="BV798" s="27">
        <f ca="1" t="shared" si="5746"/>
        <v>5.9860612954606</v>
      </c>
    </row>
    <row r="799" ht="15" customHeight="1" spans="1:74">
      <c r="A799" s="23">
        <v>798</v>
      </c>
      <c r="B799" s="24">
        <f ca="1" t="shared" ref="B799:F799" si="5943">RAND()</f>
        <v>0.238904936937601</v>
      </c>
      <c r="C799" s="25">
        <f ca="1">IF(B799&lt;=('Ejercicio 3 - TIR'!$D$13-'Ejercicio 3 - TIR'!$C$13)/('Ejercicio 3 - TIR'!$E$13-'Ejercicio 3 - TIR'!$C$13),'Ejercicio 3 - TIR'!$C$13+SQRT(('Ejercicio 3 - TIR'!$E$13-'Ejercicio 3 - TIR'!$C$13)*('Ejercicio 3 - TIR'!$D$13-'Ejercicio 3 - TIR'!$C$13)*B799),'Ejercicio 3 - TIR'!$E$13-SQRT(('Ejercicio 3 - TIR'!$E$13-'Ejercicio 3 - TIR'!$C$13)*('Ejercicio 3 - TIR'!$E$13-'Ejercicio 3 - TIR'!$D$13)*(1-B799)))</f>
        <v>69775.5805339141</v>
      </c>
      <c r="D799" s="24">
        <f ca="1" t="shared" si="5943"/>
        <v>0.603351535190763</v>
      </c>
      <c r="E799" s="25">
        <f ca="1">IF(D799&lt;=('Ejercicio 3 - TIR'!$D$14-'Ejercicio 3 - TIR'!$C$14)/('Ejercicio 3 - TIR'!$E$14-'Ejercicio 3 - TIR'!$C$14),'Ejercicio 3 - TIR'!$C$14+SQRT(('Ejercicio 3 - TIR'!$E$14-'Ejercicio 3 - TIR'!$C$14)*('Ejercicio 3 - TIR'!$D$14-'Ejercicio 3 - TIR'!$C$14)*D799),'Ejercicio 3 - TIR'!$E$14-SQRT(('Ejercicio 3 - TIR'!$E$14-'Ejercicio 3 - TIR'!$C$14)*('Ejercicio 3 - TIR'!$E$14-'Ejercicio 3 - TIR'!$D$14)*(1-D799)))</f>
        <v>32286.552669436</v>
      </c>
      <c r="F799" s="24">
        <f ca="1" t="shared" si="5943"/>
        <v>0.334778370300984</v>
      </c>
      <c r="G799" s="25">
        <f ca="1">IF(F799&lt;=('Ejercicio 3 - TIR'!$D$18-'Ejercicio 3 - TIR'!$C$18)/('Ejercicio 3 - TIR'!$E$18-'Ejercicio 3 - TIR'!$C$18),'Ejercicio 3 - TIR'!$C$18+SQRT(('Ejercicio 3 - TIR'!$E$18-'Ejercicio 3 - TIR'!$C$18)*('Ejercicio 3 - TIR'!$D$18-'Ejercicio 3 - TIR'!$C$18)*F799),'Ejercicio 3 - TIR'!$E$18-SQRT(('Ejercicio 3 - TIR'!$E$18-'Ejercicio 3 - TIR'!$C$18)*('Ejercicio 3 - TIR'!$E$18-'Ejercicio 3 - TIR'!$D$18)*(1-F799)))</f>
        <v>37086.3781683698</v>
      </c>
      <c r="H799" s="24">
        <f ca="1" t="shared" ref="H799:L799" si="5944">RAND()</f>
        <v>0.0316030920789501</v>
      </c>
      <c r="I799" s="25">
        <f ca="1">IF(H799&lt;=('Ejercicio 3 - TIR'!$D$18-'Ejercicio 3 - TIR'!$C$18)/('Ejercicio 3 - TIR'!$E$18-'Ejercicio 3 - TIR'!$C$18),'Ejercicio 3 - TIR'!$C$18+SQRT(('Ejercicio 3 - TIR'!$E$18-'Ejercicio 3 - TIR'!$C$18)*('Ejercicio 3 - TIR'!$D$18-'Ejercicio 3 - TIR'!$C$18)*H799),'Ejercicio 3 - TIR'!$E$18-SQRT(('Ejercicio 3 - TIR'!$E$18-'Ejercicio 3 - TIR'!$C$18)*('Ejercicio 3 - TIR'!$E$18-'Ejercicio 3 - TIR'!$D$18)*(1-H799)))</f>
        <v>32177.2606210196</v>
      </c>
      <c r="J799" s="24">
        <f ca="1" t="shared" si="5944"/>
        <v>0.325375662921499</v>
      </c>
      <c r="K799" s="25">
        <f ca="1">IF(J799&lt;=('Ejercicio 3 - TIR'!$D$18-'Ejercicio 3 - TIR'!$C$18)/('Ejercicio 3 - TIR'!$E$18-'Ejercicio 3 - TIR'!$C$18),'Ejercicio 3 - TIR'!$C$18+SQRT(('Ejercicio 3 - TIR'!$E$18-'Ejercicio 3 - TIR'!$C$18)*('Ejercicio 3 - TIR'!$D$18-'Ejercicio 3 - TIR'!$C$18)*J799),'Ejercicio 3 - TIR'!$E$18-SQRT(('Ejercicio 3 - TIR'!$E$18-'Ejercicio 3 - TIR'!$C$18)*('Ejercicio 3 - TIR'!$E$18-'Ejercicio 3 - TIR'!$D$18)*(1-J799)))</f>
        <v>36986.1541235665</v>
      </c>
      <c r="L799" s="24">
        <f ca="1" t="shared" si="5944"/>
        <v>0.665860302487594</v>
      </c>
      <c r="M799" s="25">
        <f ca="1">IF(L799&lt;=('Ejercicio 3 - TIR'!$D$18-'Ejercicio 3 - TIR'!$C$18)/('Ejercicio 3 - TIR'!$E$18-'Ejercicio 3 - TIR'!$C$18),'Ejercicio 3 - TIR'!$C$18+SQRT(('Ejercicio 3 - TIR'!$E$18-'Ejercicio 3 - TIR'!$C$18)*('Ejercicio 3 - TIR'!$D$18-'Ejercicio 3 - TIR'!$C$18)*L799),'Ejercicio 3 - TIR'!$E$18-SQRT(('Ejercicio 3 - TIR'!$E$18-'Ejercicio 3 - TIR'!$C$18)*('Ejercicio 3 - TIR'!$E$18-'Ejercicio 3 - TIR'!$D$18)*(1-L799)))</f>
        <v>39993.9504387974</v>
      </c>
      <c r="N799" s="24">
        <f ca="1" t="shared" ref="N799:R799" si="5945">RAND()</f>
        <v>0.540907915794098</v>
      </c>
      <c r="O799" s="25">
        <f ca="1">IF(N799&lt;=('Ejercicio 3 - TIR'!$D$18-'Ejercicio 3 - TIR'!$C$18)/('Ejercicio 3 - TIR'!$E$18-'Ejercicio 3 - TIR'!$C$18),'Ejercicio 3 - TIR'!$C$18+SQRT(('Ejercicio 3 - TIR'!$E$18-'Ejercicio 3 - TIR'!$C$18)*('Ejercicio 3 - TIR'!$D$18-'Ejercicio 3 - TIR'!$C$18)*N799),'Ejercicio 3 - TIR'!$E$18-SQRT(('Ejercicio 3 - TIR'!$E$18-'Ejercicio 3 - TIR'!$C$18)*('Ejercicio 3 - TIR'!$E$18-'Ejercicio 3 - TIR'!$D$18)*(1-N799)))</f>
        <v>39007.562787409</v>
      </c>
      <c r="P799" s="24">
        <f ca="1" t="shared" si="5945"/>
        <v>0.330465322152099</v>
      </c>
      <c r="Q799" s="26">
        <f ca="1">IF(P799&lt;=('Ejercicio 3 - TIR'!$D$22-'Ejercicio 3 - TIR'!$C$22)/('Ejercicio 3 - TIR'!$E$22-'Ejercicio 3 - TIR'!$C$22),'Ejercicio 3 - TIR'!$C$22+SQRT(('Ejercicio 3 - TIR'!$E$22-'Ejercicio 3 - TIR'!$C$22)*('Ejercicio 3 - TIR'!$D$22-'Ejercicio 3 - TIR'!$C$22)*P799),'Ejercicio 3 - TIR'!$E$22-SQRT(('Ejercicio 3 - TIR'!$E$22-'Ejercicio 3 - TIR'!$C$22)*('Ejercicio 3 - TIR'!$E$22-'Ejercicio 3 - TIR'!$D$22)*(1-P799)))</f>
        <v>0.144389292320069</v>
      </c>
      <c r="R799" s="24">
        <f ca="1" t="shared" si="5945"/>
        <v>0.916333361205637</v>
      </c>
      <c r="S799" s="26">
        <f ca="1">IF(R799&lt;=('Ejercicio 3 - TIR'!$D$23-'Ejercicio 3 - TIR'!$C$23)/('Ejercicio 3 - TIR'!$E$23-'Ejercicio 3 - TIR'!$C$23),'Ejercicio 3 - TIR'!$C$23+SQRT(('Ejercicio 3 - TIR'!$E$23-'Ejercicio 3 - TIR'!$C$23)*('Ejercicio 3 - TIR'!$D$23-'Ejercicio 3 - TIR'!$C$23)*R799),'Ejercicio 3 - TIR'!$E$23-SQRT(('Ejercicio 3 - TIR'!$E$23-'Ejercicio 3 - TIR'!$C$23)*('Ejercicio 3 - TIR'!$E$23-'Ejercicio 3 - TIR'!$D$23)*(1-R799)))</f>
        <v>0.16772808287879</v>
      </c>
      <c r="T799" s="24">
        <f ca="1" t="shared" ref="T799:X799" si="5946">RAND()</f>
        <v>0.859649650133978</v>
      </c>
      <c r="U799" s="26">
        <f ca="1">IF(T799&lt;=('Ejercicio 3 - TIR'!$D$24-'Ejercicio 3 - TIR'!$C$24)/('Ejercicio 3 - TIR'!$E$24-'Ejercicio 3 - TIR'!$C$24),'Ejercicio 3 - TIR'!$C$24+SQRT(('Ejercicio 3 - TIR'!$E$24-'Ejercicio 3 - TIR'!$C$24)*('Ejercicio 3 - TIR'!$D$24-'Ejercicio 3 - TIR'!$C$24)*T799),'Ejercicio 3 - TIR'!$E$24-SQRT(('Ejercicio 3 - TIR'!$E$24-'Ejercicio 3 - TIR'!$C$24)*('Ejercicio 3 - TIR'!$E$24-'Ejercicio 3 - TIR'!$D$24)*(1-T799)))</f>
        <v>0.200176252129709</v>
      </c>
      <c r="V799" s="24">
        <f ca="1" t="shared" si="5946"/>
        <v>0.0218179218317085</v>
      </c>
      <c r="W799" s="26">
        <f ca="1">IF(V799&lt;=('Ejercicio 3 - TIR'!$D$25-'Ejercicio 3 - TIR'!$C$25)/('Ejercicio 3 - TIR'!$E$25-'Ejercicio 3 - TIR'!$C$25),'Ejercicio 3 - TIR'!$C$25+SQRT(('Ejercicio 3 - TIR'!$E$25-'Ejercicio 3 - TIR'!$C$25)*('Ejercicio 3 - TIR'!$D$25-'Ejercicio 3 - TIR'!$C$25)*V799),'Ejercicio 3 - TIR'!$E$25-SQRT(('Ejercicio 3 - TIR'!$E$25-'Ejercicio 3 - TIR'!$C$25)*('Ejercicio 3 - TIR'!$E$25-'Ejercicio 3 - TIR'!$D$25)*(1-V799)))</f>
        <v>0.185526761308795</v>
      </c>
      <c r="X799" s="24">
        <f ca="1" t="shared" si="5946"/>
        <v>0.828881132931826</v>
      </c>
      <c r="Y799" s="26">
        <f ca="1">IF(X799&lt;=('Ejercicio 3 - TIR'!$D$26-'Ejercicio 3 - TIR'!$C$26)/('Ejercicio 3 - TIR'!$E$26-'Ejercicio 3 - TIR'!$C$26),'Ejercicio 3 - TIR'!$C$26+SQRT(('Ejercicio 3 - TIR'!$E$26-'Ejercicio 3 - TIR'!$C$26)*('Ejercicio 3 - TIR'!$D$26-'Ejercicio 3 - TIR'!$C$26)*X799),'Ejercicio 3 - TIR'!$E$26-SQRT(('Ejercicio 3 - TIR'!$E$26-'Ejercicio 3 - TIR'!$C$26)*('Ejercicio 3 - TIR'!$E$26-'Ejercicio 3 - TIR'!$D$26)*(1-X799)))</f>
        <v>0.249601942789577</v>
      </c>
      <c r="Z799" s="24">
        <f ca="1" t="shared" si="5716"/>
        <v>1.14438929232007</v>
      </c>
      <c r="AA799" s="24">
        <f ca="1" t="shared" si="5717"/>
        <v>1.33633551438793</v>
      </c>
      <c r="AB799" s="24">
        <f ca="1" t="shared" si="5718"/>
        <v>1.60383814924593</v>
      </c>
      <c r="AC799" s="24">
        <f ca="1" t="shared" si="5719"/>
        <v>1.90139304673902</v>
      </c>
      <c r="AD799" s="24">
        <f ca="1" t="shared" si="5720"/>
        <v>2.37598444521167</v>
      </c>
      <c r="AE799" s="23">
        <f ca="1" t="shared" si="5721"/>
        <v>4661.83249139449</v>
      </c>
      <c r="AF799" s="23">
        <f ca="1" t="shared" si="5722"/>
        <v>5443.75271787814</v>
      </c>
      <c r="AG799" s="23">
        <f ca="1" t="shared" si="5723"/>
        <v>6533.46273446391</v>
      </c>
      <c r="AH799" s="23">
        <f ca="1" t="shared" si="5724"/>
        <v>7745.5949157207</v>
      </c>
      <c r="AI799" s="23">
        <f ca="1" t="shared" si="5725"/>
        <v>9678.91045474566</v>
      </c>
      <c r="AJ799" s="25">
        <f ca="1" t="shared" si="5726"/>
        <v>42441.2540668151</v>
      </c>
      <c r="AK799" s="25">
        <f ca="1" t="shared" si="5727"/>
        <v>42999.6161235846</v>
      </c>
      <c r="AL799" s="25">
        <f ca="1" t="shared" si="5728"/>
        <v>59319.8049772656</v>
      </c>
      <c r="AM799" s="25">
        <f ca="1" t="shared" si="5729"/>
        <v>76044.2192759544</v>
      </c>
      <c r="AN799" s="25">
        <f ca="1" t="shared" si="5730"/>
        <v>92681.3624285014</v>
      </c>
      <c r="AO799" s="25">
        <f ca="1">C799/'Ejercicio 3 - TIR'!$D$7</f>
        <v>13955.1161067828</v>
      </c>
      <c r="AP799" s="25">
        <f ca="1" t="shared" si="5731"/>
        <v>28486.1379600323</v>
      </c>
      <c r="AQ799" s="25">
        <f ca="1" t="shared" si="5732"/>
        <v>29044.5000168018</v>
      </c>
      <c r="AR799" s="25">
        <f ca="1" t="shared" si="5733"/>
        <v>45364.6888704828</v>
      </c>
      <c r="AS799" s="25">
        <f ca="1" t="shared" si="5734"/>
        <v>62089.1031691716</v>
      </c>
      <c r="AT799" s="25">
        <f ca="1" t="shared" si="5735"/>
        <v>78726.2463217186</v>
      </c>
      <c r="AU799" s="25">
        <f ca="1">AP799*'Ejercicio 3 - TIR'!$D$5</f>
        <v>14243.0689800161</v>
      </c>
      <c r="AV799" s="25">
        <f ca="1">AQ799*'Ejercicio 3 - TIR'!$D$5</f>
        <v>14522.2500084009</v>
      </c>
      <c r="AW799" s="25">
        <f ca="1">AR799*'Ejercicio 3 - TIR'!$D$5</f>
        <v>22682.3444352414</v>
      </c>
      <c r="AX799" s="25">
        <f ca="1">AS799*'Ejercicio 3 - TIR'!$D$5</f>
        <v>31044.5515845858</v>
      </c>
      <c r="AY799" s="25">
        <f ca="1">AT799*'Ejercicio 3 - TIR'!$D$5</f>
        <v>39363.1231608593</v>
      </c>
      <c r="AZ799" s="25">
        <f ca="1" t="shared" ref="AZ799:BD799" si="5947">AJ799-AU799-AE799</f>
        <v>23536.3525954045</v>
      </c>
      <c r="BA799" s="25">
        <f ca="1" t="shared" si="5947"/>
        <v>23033.6133973056</v>
      </c>
      <c r="BB799" s="25">
        <f ca="1" t="shared" si="5947"/>
        <v>30103.9978075603</v>
      </c>
      <c r="BC799" s="25">
        <f ca="1" t="shared" si="5947"/>
        <v>37254.0727756479</v>
      </c>
      <c r="BD799" s="25">
        <f ca="1" t="shared" si="5947"/>
        <v>43639.3288128965</v>
      </c>
      <c r="BE799" s="25">
        <f ca="1" t="shared" ref="BE799:BI799" si="5948">AZ799/Z799</f>
        <v>20566.7361214891</v>
      </c>
      <c r="BF799" s="25">
        <f ca="1" t="shared" si="5948"/>
        <v>17236.3999529381</v>
      </c>
      <c r="BG799" s="25">
        <f ca="1" t="shared" si="5948"/>
        <v>18769.9724075738</v>
      </c>
      <c r="BH799" s="25">
        <f ca="1" t="shared" si="5948"/>
        <v>19593.0414490262</v>
      </c>
      <c r="BI799" s="25">
        <f ca="1" t="shared" si="5948"/>
        <v>18366.8411217266</v>
      </c>
      <c r="BJ799" s="25">
        <f ca="1" t="shared" si="5738"/>
        <v>76712.3469320873</v>
      </c>
      <c r="BK799" s="25">
        <f ca="1" t="shared" si="5739"/>
        <v>33157.1388008389</v>
      </c>
      <c r="BL799" s="25">
        <f ca="1" t="shared" si="5740"/>
        <v>109869.485732926</v>
      </c>
      <c r="BM799" s="25">
        <f ca="1">BK799*'Ejercicio 3 - TIR'!$D$5</f>
        <v>16578.5694004194</v>
      </c>
      <c r="BN799" s="25">
        <f ca="1" t="shared" si="5741"/>
        <v>93290.9163325067</v>
      </c>
      <c r="BO799" s="25">
        <f ca="1" t="shared" si="5742"/>
        <v>39264.1107228274</v>
      </c>
      <c r="BP799" s="25">
        <f ca="1" t="shared" si="5743"/>
        <v>-102062.13320335</v>
      </c>
      <c r="BQ799" s="25">
        <f ca="1" t="shared" ref="BQ799:BT799" si="5949">BE799</f>
        <v>20566.7361214891</v>
      </c>
      <c r="BR799" s="25">
        <f ca="1" t="shared" si="5949"/>
        <v>17236.3999529381</v>
      </c>
      <c r="BS799" s="25">
        <f ca="1" t="shared" si="5949"/>
        <v>18769.9724075738</v>
      </c>
      <c r="BT799" s="25">
        <f ca="1" t="shared" si="5949"/>
        <v>19593.0414490262</v>
      </c>
      <c r="BU799" s="25">
        <f ca="1" t="shared" si="5745"/>
        <v>57630.9518445539</v>
      </c>
      <c r="BV799" s="27">
        <f ca="1" t="shared" si="5746"/>
        <v>8.08823256291369</v>
      </c>
    </row>
    <row r="800" ht="15" customHeight="1" spans="1:74">
      <c r="A800" s="23">
        <v>799</v>
      </c>
      <c r="B800" s="24">
        <f ca="1" t="shared" ref="B800:F800" si="5950">RAND()</f>
        <v>0.182973963026531</v>
      </c>
      <c r="C800" s="25">
        <f ca="1">IF(B800&lt;=('Ejercicio 3 - TIR'!$D$13-'Ejercicio 3 - TIR'!$C$13)/('Ejercicio 3 - TIR'!$E$13-'Ejercicio 3 - TIR'!$C$13),'Ejercicio 3 - TIR'!$C$13+SQRT(('Ejercicio 3 - TIR'!$E$13-'Ejercicio 3 - TIR'!$C$13)*('Ejercicio 3 - TIR'!$D$13-'Ejercicio 3 - TIR'!$C$13)*B800),'Ejercicio 3 - TIR'!$E$13-SQRT(('Ejercicio 3 - TIR'!$E$13-'Ejercicio 3 - TIR'!$C$13)*('Ejercicio 3 - TIR'!$E$13-'Ejercicio 3 - TIR'!$D$13)*(1-B800)))</f>
        <v>68555.091186575</v>
      </c>
      <c r="D800" s="24">
        <f ca="1" t="shared" si="5950"/>
        <v>0.177100598021959</v>
      </c>
      <c r="E800" s="25">
        <f ca="1">IF(D800&lt;=('Ejercicio 3 - TIR'!$D$14-'Ejercicio 3 - TIR'!$C$14)/('Ejercicio 3 - TIR'!$E$14-'Ejercicio 3 - TIR'!$C$14),'Ejercicio 3 - TIR'!$C$14+SQRT(('Ejercicio 3 - TIR'!$E$14-'Ejercicio 3 - TIR'!$C$14)*('Ejercicio 3 - TIR'!$D$14-'Ejercicio 3 - TIR'!$C$14)*D800),'Ejercicio 3 - TIR'!$E$14-SQRT(('Ejercicio 3 - TIR'!$E$14-'Ejercicio 3 - TIR'!$C$14)*('Ejercicio 3 - TIR'!$E$14-'Ejercicio 3 - TIR'!$D$14)*(1-D800)))</f>
        <v>28644.5225821288</v>
      </c>
      <c r="F800" s="24">
        <f ca="1" t="shared" si="5950"/>
        <v>0.682003490523682</v>
      </c>
      <c r="G800" s="25">
        <f ca="1">IF(F800&lt;=('Ejercicio 3 - TIR'!$D$18-'Ejercicio 3 - TIR'!$C$18)/('Ejercicio 3 - TIR'!$E$18-'Ejercicio 3 - TIR'!$C$18),'Ejercicio 3 - TIR'!$C$18+SQRT(('Ejercicio 3 - TIR'!$E$18-'Ejercicio 3 - TIR'!$C$18)*('Ejercicio 3 - TIR'!$D$18-'Ejercicio 3 - TIR'!$C$18)*F800),'Ejercicio 3 - TIR'!$E$18-SQRT(('Ejercicio 3 - TIR'!$E$18-'Ejercicio 3 - TIR'!$C$18)*('Ejercicio 3 - TIR'!$E$18-'Ejercicio 3 - TIR'!$D$18)*(1-F800)))</f>
        <v>40116.3806238893</v>
      </c>
      <c r="H800" s="24">
        <f ca="1" t="shared" ref="H800:L800" si="5951">RAND()</f>
        <v>0.230089084312734</v>
      </c>
      <c r="I800" s="25">
        <f ca="1">IF(H800&lt;=('Ejercicio 3 - TIR'!$D$18-'Ejercicio 3 - TIR'!$C$18)/('Ejercicio 3 - TIR'!$E$18-'Ejercicio 3 - TIR'!$C$18),'Ejercicio 3 - TIR'!$C$18+SQRT(('Ejercicio 3 - TIR'!$E$18-'Ejercicio 3 - TIR'!$C$18)*('Ejercicio 3 - TIR'!$D$18-'Ejercicio 3 - TIR'!$C$18)*H800),'Ejercicio 3 - TIR'!$E$18-SQRT(('Ejercicio 3 - TIR'!$E$18-'Ejercicio 3 - TIR'!$C$18)*('Ejercicio 3 - TIR'!$E$18-'Ejercicio 3 - TIR'!$D$18)*(1-H800)))</f>
        <v>35874.8074561563</v>
      </c>
      <c r="J800" s="24">
        <f ca="1" t="shared" si="5951"/>
        <v>0.115356937536574</v>
      </c>
      <c r="K800" s="25">
        <f ca="1">IF(J800&lt;=('Ejercicio 3 - TIR'!$D$18-'Ejercicio 3 - TIR'!$C$18)/('Ejercicio 3 - TIR'!$E$18-'Ejercicio 3 - TIR'!$C$18),'Ejercicio 3 - TIR'!$C$18+SQRT(('Ejercicio 3 - TIR'!$E$18-'Ejercicio 3 - TIR'!$C$18)*('Ejercicio 3 - TIR'!$D$18-'Ejercicio 3 - TIR'!$C$18)*J800),'Ejercicio 3 - TIR'!$E$18-SQRT(('Ejercicio 3 - TIR'!$E$18-'Ejercicio 3 - TIR'!$C$18)*('Ejercicio 3 - TIR'!$E$18-'Ejercicio 3 - TIR'!$D$18)*(1-J800)))</f>
        <v>34159.7524722615</v>
      </c>
      <c r="L800" s="24">
        <f ca="1" t="shared" si="5951"/>
        <v>0.970057345512313</v>
      </c>
      <c r="M800" s="25">
        <f ca="1">IF(L800&lt;=('Ejercicio 3 - TIR'!$D$18-'Ejercicio 3 - TIR'!$C$18)/('Ejercicio 3 - TIR'!$E$18-'Ejercicio 3 - TIR'!$C$18),'Ejercicio 3 - TIR'!$C$18+SQRT(('Ejercicio 3 - TIR'!$E$18-'Ejercicio 3 - TIR'!$C$18)*('Ejercicio 3 - TIR'!$D$18-'Ejercicio 3 - TIR'!$C$18)*L800),'Ejercicio 3 - TIR'!$E$18-SQRT(('Ejercicio 3 - TIR'!$E$18-'Ejercicio 3 - TIR'!$C$18)*('Ejercicio 3 - TIR'!$E$18-'Ejercicio 3 - TIR'!$D$18)*(1-L800)))</f>
        <v>43501.4343235692</v>
      </c>
      <c r="N800" s="24">
        <f ca="1" t="shared" ref="N800:R800" si="5952">RAND()</f>
        <v>0.358110764670939</v>
      </c>
      <c r="O800" s="25">
        <f ca="1">IF(N800&lt;=('Ejercicio 3 - TIR'!$D$18-'Ejercicio 3 - TIR'!$C$18)/('Ejercicio 3 - TIR'!$E$18-'Ejercicio 3 - TIR'!$C$18),'Ejercicio 3 - TIR'!$C$18+SQRT(('Ejercicio 3 - TIR'!$E$18-'Ejercicio 3 - TIR'!$C$18)*('Ejercicio 3 - TIR'!$D$18-'Ejercicio 3 - TIR'!$C$18)*N800),'Ejercicio 3 - TIR'!$E$18-SQRT(('Ejercicio 3 - TIR'!$E$18-'Ejercicio 3 - TIR'!$C$18)*('Ejercicio 3 - TIR'!$E$18-'Ejercicio 3 - TIR'!$D$18)*(1-N800)))</f>
        <v>37329.1619371277</v>
      </c>
      <c r="P800" s="24">
        <f ca="1" t="shared" si="5952"/>
        <v>0.694847579948122</v>
      </c>
      <c r="Q800" s="26">
        <f ca="1">IF(P800&lt;=('Ejercicio 3 - TIR'!$D$22-'Ejercicio 3 - TIR'!$C$22)/('Ejercicio 3 - TIR'!$E$22-'Ejercicio 3 - TIR'!$C$22),'Ejercicio 3 - TIR'!$C$22+SQRT(('Ejercicio 3 - TIR'!$E$22-'Ejercicio 3 - TIR'!$C$22)*('Ejercicio 3 - TIR'!$D$22-'Ejercicio 3 - TIR'!$C$22)*P800),'Ejercicio 3 - TIR'!$E$22-SQRT(('Ejercicio 3 - TIR'!$E$22-'Ejercicio 3 - TIR'!$C$22)*('Ejercicio 3 - TIR'!$E$22-'Ejercicio 3 - TIR'!$D$22)*(1-P800)))</f>
        <v>0.156563397087176</v>
      </c>
      <c r="R800" s="24">
        <f ca="1" t="shared" si="5952"/>
        <v>0.119323455680734</v>
      </c>
      <c r="S800" s="26">
        <f ca="1">IF(R800&lt;=('Ejercicio 3 - TIR'!$D$23-'Ejercicio 3 - TIR'!$C$23)/('Ejercicio 3 - TIR'!$E$23-'Ejercicio 3 - TIR'!$C$23),'Ejercicio 3 - TIR'!$C$23+SQRT(('Ejercicio 3 - TIR'!$E$23-'Ejercicio 3 - TIR'!$C$23)*('Ejercicio 3 - TIR'!$D$23-'Ejercicio 3 - TIR'!$C$23)*R800),'Ejercicio 3 - TIR'!$E$23-SQRT(('Ejercicio 3 - TIR'!$E$23-'Ejercicio 3 - TIR'!$C$23)*('Ejercicio 3 - TIR'!$E$23-'Ejercicio 3 - TIR'!$D$23)*(1-R800)))</f>
        <v>0.134655450188422</v>
      </c>
      <c r="T800" s="24">
        <f ca="1" t="shared" ref="T800:X800" si="5953">RAND()</f>
        <v>0.623445713511644</v>
      </c>
      <c r="U800" s="26">
        <f ca="1">IF(T800&lt;=('Ejercicio 3 - TIR'!$D$24-'Ejercicio 3 - TIR'!$C$24)/('Ejercicio 3 - TIR'!$E$24-'Ejercicio 3 - TIR'!$C$24),'Ejercicio 3 - TIR'!$C$24+SQRT(('Ejercicio 3 - TIR'!$E$24-'Ejercicio 3 - TIR'!$C$24)*('Ejercicio 3 - TIR'!$D$24-'Ejercicio 3 - TIR'!$C$24)*T800),'Ejercicio 3 - TIR'!$E$24-SQRT(('Ejercicio 3 - TIR'!$E$24-'Ejercicio 3 - TIR'!$C$24)*('Ejercicio 3 - TIR'!$E$24-'Ejercicio 3 - TIR'!$D$24)*(1-T800)))</f>
        <v>0.187529213095963</v>
      </c>
      <c r="V800" s="24">
        <f ca="1" t="shared" si="5953"/>
        <v>0.510211450975617</v>
      </c>
      <c r="W800" s="26">
        <f ca="1">IF(V800&lt;=('Ejercicio 3 - TIR'!$D$25-'Ejercicio 3 - TIR'!$C$25)/('Ejercicio 3 - TIR'!$E$25-'Ejercicio 3 - TIR'!$C$25),'Ejercicio 3 - TIR'!$C$25+SQRT(('Ejercicio 3 - TIR'!$E$25-'Ejercicio 3 - TIR'!$C$25)*('Ejercicio 3 - TIR'!$D$25-'Ejercicio 3 - TIR'!$C$25)*V800),'Ejercicio 3 - TIR'!$E$25-SQRT(('Ejercicio 3 - TIR'!$E$25-'Ejercicio 3 - TIR'!$C$25)*('Ejercicio 3 - TIR'!$E$25-'Ejercicio 3 - TIR'!$D$25)*(1-V800)))</f>
        <v>0.208596377917079</v>
      </c>
      <c r="X800" s="24">
        <f ca="1" t="shared" si="5953"/>
        <v>0.468496825857895</v>
      </c>
      <c r="Y800" s="26">
        <f ca="1">IF(X800&lt;=('Ejercicio 3 - TIR'!$D$26-'Ejercicio 3 - TIR'!$C$26)/('Ejercicio 3 - TIR'!$E$26-'Ejercicio 3 - TIR'!$C$26),'Ejercicio 3 - TIR'!$C$26+SQRT(('Ejercicio 3 - TIR'!$E$26-'Ejercicio 3 - TIR'!$C$26)*('Ejercicio 3 - TIR'!$D$26-'Ejercicio 3 - TIR'!$C$26)*X800),'Ejercicio 3 - TIR'!$E$26-SQRT(('Ejercicio 3 - TIR'!$E$26-'Ejercicio 3 - TIR'!$C$26)*('Ejercicio 3 - TIR'!$E$26-'Ejercicio 3 - TIR'!$D$26)*(1-X800)))</f>
        <v>0.226426525776581</v>
      </c>
      <c r="Z800" s="24">
        <f ca="1" t="shared" si="5716"/>
        <v>1.15656339708718</v>
      </c>
      <c r="AA800" s="24">
        <f ca="1" t="shared" si="5717"/>
        <v>1.3123009619934</v>
      </c>
      <c r="AB800" s="24">
        <f ca="1" t="shared" si="5718"/>
        <v>1.5583957287411</v>
      </c>
      <c r="AC800" s="24">
        <f ca="1" t="shared" si="5719"/>
        <v>1.88347143311794</v>
      </c>
      <c r="AD800" s="24">
        <f ca="1" t="shared" si="5720"/>
        <v>2.30993932611827</v>
      </c>
      <c r="AE800" s="23">
        <f ca="1" t="shared" si="5721"/>
        <v>4484.68376339842</v>
      </c>
      <c r="AF800" s="23">
        <f ca="1" t="shared" si="5722"/>
        <v>5088.57087451154</v>
      </c>
      <c r="AG800" s="23">
        <f ca="1" t="shared" si="5723"/>
        <v>6042.82656639173</v>
      </c>
      <c r="AH800" s="23">
        <f ca="1" t="shared" si="5724"/>
        <v>7303.33830052214</v>
      </c>
      <c r="AI800" s="23">
        <f ca="1" t="shared" si="5725"/>
        <v>8957.0078184804</v>
      </c>
      <c r="AJ800" s="25">
        <f ca="1" t="shared" si="5726"/>
        <v>46397.1374532076</v>
      </c>
      <c r="AK800" s="25">
        <f ca="1" t="shared" si="5727"/>
        <v>47078.544336042</v>
      </c>
      <c r="AL800" s="25">
        <f ca="1" t="shared" si="5728"/>
        <v>53234.4123476256</v>
      </c>
      <c r="AM800" s="25">
        <f ca="1" t="shared" si="5729"/>
        <v>81933.7088480987</v>
      </c>
      <c r="AN800" s="25">
        <f ca="1" t="shared" si="5730"/>
        <v>86228.0991696085</v>
      </c>
      <c r="AO800" s="25">
        <f ca="1">C800/'Ejercicio 3 - TIR'!$D$7</f>
        <v>13711.018237315</v>
      </c>
      <c r="AP800" s="25">
        <f ca="1" t="shared" si="5731"/>
        <v>32686.1192158926</v>
      </c>
      <c r="AQ800" s="25">
        <f ca="1" t="shared" si="5732"/>
        <v>33367.526098727</v>
      </c>
      <c r="AR800" s="25">
        <f ca="1" t="shared" si="5733"/>
        <v>39523.3941103106</v>
      </c>
      <c r="AS800" s="25">
        <f ca="1" t="shared" si="5734"/>
        <v>68222.6906107837</v>
      </c>
      <c r="AT800" s="25">
        <f ca="1" t="shared" si="5735"/>
        <v>72517.0809322935</v>
      </c>
      <c r="AU800" s="25">
        <f ca="1">AP800*'Ejercicio 3 - TIR'!$D$5</f>
        <v>16343.0596079463</v>
      </c>
      <c r="AV800" s="25">
        <f ca="1">AQ800*'Ejercicio 3 - TIR'!$D$5</f>
        <v>16683.7630493635</v>
      </c>
      <c r="AW800" s="25">
        <f ca="1">AR800*'Ejercicio 3 - TIR'!$D$5</f>
        <v>19761.6970551553</v>
      </c>
      <c r="AX800" s="25">
        <f ca="1">AS800*'Ejercicio 3 - TIR'!$D$5</f>
        <v>34111.3453053919</v>
      </c>
      <c r="AY800" s="25">
        <f ca="1">AT800*'Ejercicio 3 - TIR'!$D$5</f>
        <v>36258.5404661467</v>
      </c>
      <c r="AZ800" s="25">
        <f ca="1" t="shared" ref="AZ800:BD800" si="5954">AJ800-AU800-AE800</f>
        <v>25569.3940818629</v>
      </c>
      <c r="BA800" s="25">
        <f ca="1" t="shared" si="5954"/>
        <v>25306.2104121669</v>
      </c>
      <c r="BB800" s="25">
        <f ca="1" t="shared" si="5954"/>
        <v>27429.8887260785</v>
      </c>
      <c r="BC800" s="25">
        <f ca="1" t="shared" si="5954"/>
        <v>40519.0252421847</v>
      </c>
      <c r="BD800" s="25">
        <f ca="1" t="shared" si="5954"/>
        <v>41012.5508849813</v>
      </c>
      <c r="BE800" s="25">
        <f ca="1" t="shared" ref="BE800:BI800" si="5955">AZ800/Z800</f>
        <v>22108.078248248</v>
      </c>
      <c r="BF800" s="25">
        <f ca="1" t="shared" si="5955"/>
        <v>19283.8465756563</v>
      </c>
      <c r="BG800" s="25">
        <f ca="1" t="shared" si="5955"/>
        <v>17601.3628760629</v>
      </c>
      <c r="BH800" s="25">
        <f ca="1" t="shared" si="5955"/>
        <v>21512.9491903727</v>
      </c>
      <c r="BI800" s="25">
        <f ca="1" t="shared" si="5955"/>
        <v>17754.817376048</v>
      </c>
      <c r="BJ800" s="25">
        <f ca="1" t="shared" si="5738"/>
        <v>66167.1091903422</v>
      </c>
      <c r="BK800" s="25">
        <f ca="1" t="shared" si="5739"/>
        <v>31671.6202274987</v>
      </c>
      <c r="BL800" s="25">
        <f ca="1" t="shared" si="5740"/>
        <v>97838.7294178409</v>
      </c>
      <c r="BM800" s="25">
        <f ca="1">BK800*'Ejercicio 3 - TIR'!$D$5</f>
        <v>15835.8101137494</v>
      </c>
      <c r="BN800" s="25">
        <f ca="1" t="shared" si="5741"/>
        <v>82002.9193040916</v>
      </c>
      <c r="BO800" s="25">
        <f ca="1" t="shared" si="5742"/>
        <v>35500.0317007863</v>
      </c>
      <c r="BP800" s="25">
        <f ca="1" t="shared" si="5743"/>
        <v>-97199.6137687038</v>
      </c>
      <c r="BQ800" s="25">
        <f ca="1" t="shared" ref="BQ800:BT800" si="5956">BE800</f>
        <v>22108.078248248</v>
      </c>
      <c r="BR800" s="25">
        <f ca="1" t="shared" si="5956"/>
        <v>19283.8465756563</v>
      </c>
      <c r="BS800" s="25">
        <f ca="1" t="shared" si="5956"/>
        <v>17601.3628760629</v>
      </c>
      <c r="BT800" s="25">
        <f ca="1" t="shared" si="5956"/>
        <v>21512.9491903727</v>
      </c>
      <c r="BU800" s="25">
        <f ca="1" t="shared" si="5745"/>
        <v>53254.8490768343</v>
      </c>
      <c r="BV800" s="27">
        <f ca="1" t="shared" si="5746"/>
        <v>9.93758113001901</v>
      </c>
    </row>
    <row r="801" ht="15" customHeight="1" spans="1:74">
      <c r="A801" s="23">
        <v>800</v>
      </c>
      <c r="B801" s="24">
        <f ca="1" t="shared" ref="B801:F801" si="5957">RAND()</f>
        <v>0.0403245755545476</v>
      </c>
      <c r="C801" s="25">
        <f ca="1">IF(B801&lt;=('Ejercicio 3 - TIR'!$D$13-'Ejercicio 3 - TIR'!$C$13)/('Ejercicio 3 - TIR'!$E$13-'Ejercicio 3 - TIR'!$C$13),'Ejercicio 3 - TIR'!$C$13+SQRT(('Ejercicio 3 - TIR'!$E$13-'Ejercicio 3 - TIR'!$C$13)*('Ejercicio 3 - TIR'!$D$13-'Ejercicio 3 - TIR'!$C$13)*B801),'Ejercicio 3 - TIR'!$E$13-SQRT(('Ejercicio 3 - TIR'!$E$13-'Ejercicio 3 - TIR'!$C$13)*('Ejercicio 3 - TIR'!$E$13-'Ejercicio 3 - TIR'!$D$13)*(1-B801)))</f>
        <v>64016.19598897</v>
      </c>
      <c r="D801" s="24">
        <f ca="1" t="shared" si="5957"/>
        <v>0.936176014530858</v>
      </c>
      <c r="E801" s="25">
        <f ca="1">IF(D801&lt;=('Ejercicio 3 - TIR'!$D$14-'Ejercicio 3 - TIR'!$C$14)/('Ejercicio 3 - TIR'!$E$14-'Ejercicio 3 - TIR'!$C$14),'Ejercicio 3 - TIR'!$C$14+SQRT(('Ejercicio 3 - TIR'!$E$14-'Ejercicio 3 - TIR'!$C$14)*('Ejercicio 3 - TIR'!$D$14-'Ejercicio 3 - TIR'!$C$14)*D801),'Ejercicio 3 - TIR'!$E$14-SQRT(('Ejercicio 3 - TIR'!$E$14-'Ejercicio 3 - TIR'!$C$14)*('Ejercicio 3 - TIR'!$E$14-'Ejercicio 3 - TIR'!$D$14)*(1-D801)))</f>
        <v>36905.8768899135</v>
      </c>
      <c r="F801" s="24">
        <f ca="1" t="shared" si="5957"/>
        <v>0.743717727397745</v>
      </c>
      <c r="G801" s="25">
        <f ca="1">IF(F801&lt;=('Ejercicio 3 - TIR'!$D$18-'Ejercicio 3 - TIR'!$C$18)/('Ejercicio 3 - TIR'!$E$18-'Ejercicio 3 - TIR'!$C$18),'Ejercicio 3 - TIR'!$C$18+SQRT(('Ejercicio 3 - TIR'!$E$18-'Ejercicio 3 - TIR'!$C$18)*('Ejercicio 3 - TIR'!$D$18-'Ejercicio 3 - TIR'!$C$18)*F801),'Ejercicio 3 - TIR'!$E$18-SQRT(('Ejercicio 3 - TIR'!$E$18-'Ejercicio 3 - TIR'!$C$18)*('Ejercicio 3 - TIR'!$E$18-'Ejercicio 3 - TIR'!$D$18)*(1-F801)))</f>
        <v>40615.8044700117</v>
      </c>
      <c r="H801" s="24">
        <f ca="1" t="shared" ref="H801:L801" si="5958">RAND()</f>
        <v>0.341306660061613</v>
      </c>
      <c r="I801" s="25">
        <f ca="1">IF(H801&lt;=('Ejercicio 3 - TIR'!$D$18-'Ejercicio 3 - TIR'!$C$18)/('Ejercicio 3 - TIR'!$E$18-'Ejercicio 3 - TIR'!$C$18),'Ejercicio 3 - TIR'!$C$18+SQRT(('Ejercicio 3 - TIR'!$E$18-'Ejercicio 3 - TIR'!$C$18)*('Ejercicio 3 - TIR'!$D$18-'Ejercicio 3 - TIR'!$C$18)*H801),'Ejercicio 3 - TIR'!$E$18-SQRT(('Ejercicio 3 - TIR'!$E$18-'Ejercicio 3 - TIR'!$C$18)*('Ejercicio 3 - TIR'!$E$18-'Ejercicio 3 - TIR'!$D$18)*(1-H801)))</f>
        <v>37155.1379448087</v>
      </c>
      <c r="J801" s="24">
        <f ca="1" t="shared" si="5958"/>
        <v>0.965223681164086</v>
      </c>
      <c r="K801" s="25">
        <f ca="1">IF(J801&lt;=('Ejercicio 3 - TIR'!$D$18-'Ejercicio 3 - TIR'!$C$18)/('Ejercicio 3 - TIR'!$E$18-'Ejercicio 3 - TIR'!$C$18),'Ejercicio 3 - TIR'!$C$18+SQRT(('Ejercicio 3 - TIR'!$E$18-'Ejercicio 3 - TIR'!$C$18)*('Ejercicio 3 - TIR'!$D$18-'Ejercicio 3 - TIR'!$C$18)*J801),'Ejercicio 3 - TIR'!$E$18-SQRT(('Ejercicio 3 - TIR'!$E$18-'Ejercicio 3 - TIR'!$C$18)*('Ejercicio 3 - TIR'!$E$18-'Ejercicio 3 - TIR'!$D$18)*(1-J801)))</f>
        <v>43385.0003366274</v>
      </c>
      <c r="L801" s="24">
        <f ca="1" t="shared" si="5958"/>
        <v>0.87877203665195</v>
      </c>
      <c r="M801" s="25">
        <f ca="1">IF(L801&lt;=('Ejercicio 3 - TIR'!$D$18-'Ejercicio 3 - TIR'!$C$18)/('Ejercicio 3 - TIR'!$E$18-'Ejercicio 3 - TIR'!$C$18),'Ejercicio 3 - TIR'!$C$18+SQRT(('Ejercicio 3 - TIR'!$E$18-'Ejercicio 3 - TIR'!$C$18)*('Ejercicio 3 - TIR'!$D$18-'Ejercicio 3 - TIR'!$C$18)*L801),'Ejercicio 3 - TIR'!$E$18-SQRT(('Ejercicio 3 - TIR'!$E$18-'Ejercicio 3 - TIR'!$C$18)*('Ejercicio 3 - TIR'!$E$18-'Ejercicio 3 - TIR'!$D$18)*(1-L801)))</f>
        <v>41984.6895265821</v>
      </c>
      <c r="N801" s="24">
        <f ca="1" t="shared" ref="N801:R801" si="5959">RAND()</f>
        <v>0.731936601244158</v>
      </c>
      <c r="O801" s="25">
        <f ca="1">IF(N801&lt;=('Ejercicio 3 - TIR'!$D$18-'Ejercicio 3 - TIR'!$C$18)/('Ejercicio 3 - TIR'!$E$18-'Ejercicio 3 - TIR'!$C$18),'Ejercicio 3 - TIR'!$C$18+SQRT(('Ejercicio 3 - TIR'!$E$18-'Ejercicio 3 - TIR'!$C$18)*('Ejercicio 3 - TIR'!$D$18-'Ejercicio 3 - TIR'!$C$18)*N801),'Ejercicio 3 - TIR'!$E$18-SQRT(('Ejercicio 3 - TIR'!$E$18-'Ejercicio 3 - TIR'!$C$18)*('Ejercicio 3 - TIR'!$E$18-'Ejercicio 3 - TIR'!$D$18)*(1-N801)))</f>
        <v>40516.1673864106</v>
      </c>
      <c r="P801" s="24">
        <f ca="1" t="shared" si="5959"/>
        <v>0.0987982986518703</v>
      </c>
      <c r="Q801" s="26">
        <f ca="1">IF(P801&lt;=('Ejercicio 3 - TIR'!$D$22-'Ejercicio 3 - TIR'!$C$22)/('Ejercicio 3 - TIR'!$E$22-'Ejercicio 3 - TIR'!$C$22),'Ejercicio 3 - TIR'!$C$22+SQRT(('Ejercicio 3 - TIR'!$E$22-'Ejercicio 3 - TIR'!$C$22)*('Ejercicio 3 - TIR'!$D$22-'Ejercicio 3 - TIR'!$C$22)*P801),'Ejercicio 3 - TIR'!$E$22-SQRT(('Ejercicio 3 - TIR'!$E$22-'Ejercicio 3 - TIR'!$C$22)*('Ejercicio 3 - TIR'!$E$22-'Ejercicio 3 - TIR'!$D$22)*(1-P801)))</f>
        <v>0.133335551641135</v>
      </c>
      <c r="R801" s="24">
        <f ca="1" t="shared" si="5959"/>
        <v>0.700228404133069</v>
      </c>
      <c r="S801" s="26">
        <f ca="1">IF(R801&lt;=('Ejercicio 3 - TIR'!$D$23-'Ejercicio 3 - TIR'!$C$23)/('Ejercicio 3 - TIR'!$E$23-'Ejercicio 3 - TIR'!$C$23),'Ejercicio 3 - TIR'!$C$23+SQRT(('Ejercicio 3 - TIR'!$E$23-'Ejercicio 3 - TIR'!$C$23)*('Ejercicio 3 - TIR'!$D$23-'Ejercicio 3 - TIR'!$C$23)*R801),'Ejercicio 3 - TIR'!$E$23-SQRT(('Ejercicio 3 - TIR'!$E$23-'Ejercicio 3 - TIR'!$C$23)*('Ejercicio 3 - TIR'!$E$23-'Ejercicio 3 - TIR'!$D$23)*(1-R801)))</f>
        <v>0.156770947661162</v>
      </c>
      <c r="T801" s="24">
        <f ca="1" t="shared" ref="T801:X801" si="5960">RAND()</f>
        <v>0.883353662405457</v>
      </c>
      <c r="U801" s="26">
        <f ca="1">IF(T801&lt;=('Ejercicio 3 - TIR'!$D$24-'Ejercicio 3 - TIR'!$C$24)/('Ejercicio 3 - TIR'!$E$24-'Ejercicio 3 - TIR'!$C$24),'Ejercicio 3 - TIR'!$C$24+SQRT(('Ejercicio 3 - TIR'!$E$24-'Ejercicio 3 - TIR'!$C$24)*('Ejercicio 3 - TIR'!$D$24-'Ejercicio 3 - TIR'!$C$24)*T801),'Ejercicio 3 - TIR'!$E$24-SQRT(('Ejercicio 3 - TIR'!$E$24-'Ejercicio 3 - TIR'!$C$24)*('Ejercicio 3 - TIR'!$E$24-'Ejercicio 3 - TIR'!$D$24)*(1-T801)))</f>
        <v>0.201927652469457</v>
      </c>
      <c r="V801" s="24">
        <f ca="1" t="shared" si="5960"/>
        <v>0.139355785525733</v>
      </c>
      <c r="W801" s="26">
        <f ca="1">IF(V801&lt;=('Ejercicio 3 - TIR'!$D$25-'Ejercicio 3 - TIR'!$C$25)/('Ejercicio 3 - TIR'!$E$25-'Ejercicio 3 - TIR'!$C$25),'Ejercicio 3 - TIR'!$C$25+SQRT(('Ejercicio 3 - TIR'!$E$25-'Ejercicio 3 - TIR'!$C$25)*('Ejercicio 3 - TIR'!$D$25-'Ejercicio 3 - TIR'!$C$25)*V801),'Ejercicio 3 - TIR'!$E$25-SQRT(('Ejercicio 3 - TIR'!$E$25-'Ejercicio 3 - TIR'!$C$25)*('Ejercicio 3 - TIR'!$E$25-'Ejercicio 3 - TIR'!$D$25)*(1-V801)))</f>
        <v>0.193967752136118</v>
      </c>
      <c r="X801" s="24">
        <f ca="1" t="shared" si="5960"/>
        <v>0.955197490822224</v>
      </c>
      <c r="Y801" s="26">
        <f ca="1">IF(X801&lt;=('Ejercicio 3 - TIR'!$D$26-'Ejercicio 3 - TIR'!$C$26)/('Ejercicio 3 - TIR'!$E$26-'Ejercicio 3 - TIR'!$C$26),'Ejercicio 3 - TIR'!$C$26+SQRT(('Ejercicio 3 - TIR'!$E$26-'Ejercicio 3 - TIR'!$C$26)*('Ejercicio 3 - TIR'!$D$26-'Ejercicio 3 - TIR'!$C$26)*X801),'Ejercicio 3 - TIR'!$E$26-SQRT(('Ejercicio 3 - TIR'!$E$26-'Ejercicio 3 - TIR'!$C$26)*('Ejercicio 3 - TIR'!$E$26-'Ejercicio 3 - TIR'!$D$26)*(1-X801)))</f>
        <v>0.264445786758566</v>
      </c>
      <c r="Z801" s="24">
        <f ca="1" t="shared" si="5716"/>
        <v>1.13333555164113</v>
      </c>
      <c r="AA801" s="24">
        <f ca="1" t="shared" si="5717"/>
        <v>1.31100964009</v>
      </c>
      <c r="AB801" s="24">
        <f ca="1" t="shared" si="5718"/>
        <v>1.5757387390782</v>
      </c>
      <c r="AC801" s="24">
        <f ca="1" t="shared" si="5719"/>
        <v>1.881381240251</v>
      </c>
      <c r="AD801" s="24">
        <f ca="1" t="shared" si="5720"/>
        <v>2.37890458252199</v>
      </c>
      <c r="AE801" s="23">
        <f ca="1" t="shared" si="5721"/>
        <v>4920.86545391642</v>
      </c>
      <c r="AF801" s="23">
        <f ca="1" t="shared" si="5722"/>
        <v>5692.31419443997</v>
      </c>
      <c r="AG801" s="23">
        <f ca="1" t="shared" si="5723"/>
        <v>6841.7498368418</v>
      </c>
      <c r="AH801" s="23">
        <f ca="1" t="shared" si="5724"/>
        <v>8168.82867337165</v>
      </c>
      <c r="AI801" s="23">
        <f ca="1" t="shared" si="5725"/>
        <v>10329.0409987974</v>
      </c>
      <c r="AJ801" s="25">
        <f ca="1" t="shared" si="5726"/>
        <v>46031.3351643692</v>
      </c>
      <c r="AK801" s="25">
        <f ca="1" t="shared" si="5727"/>
        <v>48710.7440245181</v>
      </c>
      <c r="AL801" s="25">
        <f ca="1" t="shared" si="5728"/>
        <v>68363.4257253447</v>
      </c>
      <c r="AM801" s="25">
        <f ca="1" t="shared" si="5729"/>
        <v>78989.2072530743</v>
      </c>
      <c r="AN801" s="25">
        <f ca="1" t="shared" si="5730"/>
        <v>96384.09626176</v>
      </c>
      <c r="AO801" s="25">
        <f ca="1">C801/'Ejercicio 3 - TIR'!$D$7</f>
        <v>12803.239197794</v>
      </c>
      <c r="AP801" s="25">
        <f ca="1" t="shared" si="5731"/>
        <v>33228.0959665752</v>
      </c>
      <c r="AQ801" s="25">
        <f ca="1" t="shared" si="5732"/>
        <v>35907.504826724</v>
      </c>
      <c r="AR801" s="25">
        <f ca="1" t="shared" si="5733"/>
        <v>55560.1865275507</v>
      </c>
      <c r="AS801" s="25">
        <f ca="1" t="shared" si="5734"/>
        <v>66185.9680552803</v>
      </c>
      <c r="AT801" s="25">
        <f ca="1" t="shared" si="5735"/>
        <v>83580.857063966</v>
      </c>
      <c r="AU801" s="25">
        <f ca="1">AP801*'Ejercicio 3 - TIR'!$D$5</f>
        <v>16614.0479832876</v>
      </c>
      <c r="AV801" s="25">
        <f ca="1">AQ801*'Ejercicio 3 - TIR'!$D$5</f>
        <v>17953.752413362</v>
      </c>
      <c r="AW801" s="25">
        <f ca="1">AR801*'Ejercicio 3 - TIR'!$D$5</f>
        <v>27780.0932637753</v>
      </c>
      <c r="AX801" s="25">
        <f ca="1">AS801*'Ejercicio 3 - TIR'!$D$5</f>
        <v>33092.9840276401</v>
      </c>
      <c r="AY801" s="25">
        <f ca="1">AT801*'Ejercicio 3 - TIR'!$D$5</f>
        <v>41790.428531983</v>
      </c>
      <c r="AZ801" s="25">
        <f ca="1" t="shared" ref="AZ801:BD801" si="5961">AJ801-AU801-AE801</f>
        <v>24496.4217271652</v>
      </c>
      <c r="BA801" s="25">
        <f ca="1" t="shared" si="5961"/>
        <v>25064.6774167161</v>
      </c>
      <c r="BB801" s="25">
        <f ca="1" t="shared" si="5961"/>
        <v>33741.5826247275</v>
      </c>
      <c r="BC801" s="25">
        <f ca="1" t="shared" si="5961"/>
        <v>37727.3945520625</v>
      </c>
      <c r="BD801" s="25">
        <f ca="1" t="shared" si="5961"/>
        <v>44264.6267309796</v>
      </c>
      <c r="BE801" s="25">
        <f ca="1" t="shared" ref="BE801:BI801" si="5962">AZ801/Z801</f>
        <v>21614.447452648</v>
      </c>
      <c r="BF801" s="25">
        <f ca="1" t="shared" si="5962"/>
        <v>19118.6064924705</v>
      </c>
      <c r="BG801" s="25">
        <f ca="1" t="shared" si="5962"/>
        <v>21413.183409114</v>
      </c>
      <c r="BH801" s="25">
        <f ca="1" t="shared" si="5962"/>
        <v>20053.0300530844</v>
      </c>
      <c r="BI801" s="25">
        <f ca="1" t="shared" si="5962"/>
        <v>18607.1467751147</v>
      </c>
      <c r="BJ801" s="25">
        <f ca="1" t="shared" si="5738"/>
        <v>87795.5596554075</v>
      </c>
      <c r="BK801" s="25">
        <f ca="1" t="shared" si="5739"/>
        <v>30457.6843987573</v>
      </c>
      <c r="BL801" s="25">
        <f ca="1" t="shared" si="5740"/>
        <v>118253.244054165</v>
      </c>
      <c r="BM801" s="25">
        <f ca="1">BK801*'Ejercicio 3 - TIR'!$D$5</f>
        <v>15228.8421993786</v>
      </c>
      <c r="BN801" s="25">
        <f ca="1" t="shared" si="5741"/>
        <v>103024.401854786</v>
      </c>
      <c r="BO801" s="25">
        <f ca="1" t="shared" si="5742"/>
        <v>43307.4964888105</v>
      </c>
      <c r="BP801" s="25">
        <f ca="1" t="shared" si="5743"/>
        <v>-100922.072878884</v>
      </c>
      <c r="BQ801" s="25">
        <f ca="1" t="shared" ref="BQ801:BT801" si="5963">BE801</f>
        <v>21614.447452648</v>
      </c>
      <c r="BR801" s="25">
        <f ca="1" t="shared" si="5963"/>
        <v>19118.6064924705</v>
      </c>
      <c r="BS801" s="25">
        <f ca="1" t="shared" si="5963"/>
        <v>21413.183409114</v>
      </c>
      <c r="BT801" s="25">
        <f ca="1" t="shared" si="5963"/>
        <v>20053.0300530844</v>
      </c>
      <c r="BU801" s="25">
        <f ca="1" t="shared" si="5745"/>
        <v>61914.6432639252</v>
      </c>
      <c r="BV801" s="27">
        <f ca="1" t="shared" si="5746"/>
        <v>10.8930950717046</v>
      </c>
    </row>
    <row r="802" ht="15" customHeight="1" spans="1:74">
      <c r="A802" s="23">
        <v>801</v>
      </c>
      <c r="B802" s="24">
        <f ca="1" t="shared" ref="B802:F802" si="5964">RAND()</f>
        <v>0.694011147333088</v>
      </c>
      <c r="C802" s="25">
        <f ca="1">IF(B802&lt;=('Ejercicio 3 - TIR'!$D$13-'Ejercicio 3 - TIR'!$C$13)/('Ejercicio 3 - TIR'!$E$13-'Ejercicio 3 - TIR'!$C$13),'Ejercicio 3 - TIR'!$C$13+SQRT(('Ejercicio 3 - TIR'!$E$13-'Ejercicio 3 - TIR'!$C$13)*('Ejercicio 3 - TIR'!$D$13-'Ejercicio 3 - TIR'!$C$13)*B802),'Ejercicio 3 - TIR'!$E$13-SQRT(('Ejercicio 3 - TIR'!$E$13-'Ejercicio 3 - TIR'!$C$13)*('Ejercicio 3 - TIR'!$E$13-'Ejercicio 3 - TIR'!$D$13)*(1-B802)))</f>
        <v>80837.8857325113</v>
      </c>
      <c r="D802" s="24">
        <f ca="1" t="shared" si="5964"/>
        <v>0.376234815208485</v>
      </c>
      <c r="E802" s="25">
        <f ca="1">IF(D802&lt;=('Ejercicio 3 - TIR'!$D$14-'Ejercicio 3 - TIR'!$C$14)/('Ejercicio 3 - TIR'!$E$14-'Ejercicio 3 - TIR'!$C$14),'Ejercicio 3 - TIR'!$C$14+SQRT(('Ejercicio 3 - TIR'!$E$14-'Ejercicio 3 - TIR'!$C$14)*('Ejercicio 3 - TIR'!$D$14-'Ejercicio 3 - TIR'!$C$14)*D802),'Ejercicio 3 - TIR'!$E$14-SQRT(('Ejercicio 3 - TIR'!$E$14-'Ejercicio 3 - TIR'!$C$14)*('Ejercicio 3 - TIR'!$E$14-'Ejercicio 3 - TIR'!$D$14)*(1-D802)))</f>
        <v>30327.1112009531</v>
      </c>
      <c r="F802" s="24">
        <f ca="1" t="shared" si="5964"/>
        <v>0.459048839886703</v>
      </c>
      <c r="G802" s="25">
        <f ca="1">IF(F802&lt;=('Ejercicio 3 - TIR'!$D$18-'Ejercicio 3 - TIR'!$C$18)/('Ejercicio 3 - TIR'!$E$18-'Ejercicio 3 - TIR'!$C$18),'Ejercicio 3 - TIR'!$C$18+SQRT(('Ejercicio 3 - TIR'!$E$18-'Ejercicio 3 - TIR'!$C$18)*('Ejercicio 3 - TIR'!$D$18-'Ejercicio 3 - TIR'!$C$18)*F802),'Ejercicio 3 - TIR'!$E$18-SQRT(('Ejercicio 3 - TIR'!$E$18-'Ejercicio 3 - TIR'!$C$18)*('Ejercicio 3 - TIR'!$E$18-'Ejercicio 3 - TIR'!$D$18)*(1-F802)))</f>
        <v>38298.0314522786</v>
      </c>
      <c r="H802" s="24">
        <f ca="1" t="shared" ref="H802:L802" si="5965">RAND()</f>
        <v>0.386752657336935</v>
      </c>
      <c r="I802" s="25">
        <f ca="1">IF(H802&lt;=('Ejercicio 3 - TIR'!$D$18-'Ejercicio 3 - TIR'!$C$18)/('Ejercicio 3 - TIR'!$E$18-'Ejercicio 3 - TIR'!$C$18),'Ejercicio 3 - TIR'!$C$18+SQRT(('Ejercicio 3 - TIR'!$E$18-'Ejercicio 3 - TIR'!$C$18)*('Ejercicio 3 - TIR'!$D$18-'Ejercicio 3 - TIR'!$C$18)*H802),'Ejercicio 3 - TIR'!$E$18-SQRT(('Ejercicio 3 - TIR'!$E$18-'Ejercicio 3 - TIR'!$C$18)*('Ejercicio 3 - TIR'!$E$18-'Ejercicio 3 - TIR'!$D$18)*(1-H802)))</f>
        <v>37616.6198934002</v>
      </c>
      <c r="J802" s="24">
        <f ca="1" t="shared" si="5965"/>
        <v>0.168675163176484</v>
      </c>
      <c r="K802" s="25">
        <f ca="1">IF(J802&lt;=('Ejercicio 3 - TIR'!$D$18-'Ejercicio 3 - TIR'!$C$18)/('Ejercicio 3 - TIR'!$E$18-'Ejercicio 3 - TIR'!$C$18),'Ejercicio 3 - TIR'!$C$18+SQRT(('Ejercicio 3 - TIR'!$E$18-'Ejercicio 3 - TIR'!$C$18)*('Ejercicio 3 - TIR'!$D$18-'Ejercicio 3 - TIR'!$C$18)*J802),'Ejercicio 3 - TIR'!$E$18-SQRT(('Ejercicio 3 - TIR'!$E$18-'Ejercicio 3 - TIR'!$C$18)*('Ejercicio 3 - TIR'!$E$18-'Ejercicio 3 - TIR'!$D$18)*(1-J802)))</f>
        <v>35030.0372241637</v>
      </c>
      <c r="L802" s="24">
        <f ca="1" t="shared" si="5965"/>
        <v>0.877011803205513</v>
      </c>
      <c r="M802" s="25">
        <f ca="1">IF(L802&lt;=('Ejercicio 3 - TIR'!$D$18-'Ejercicio 3 - TIR'!$C$18)/('Ejercicio 3 - TIR'!$E$18-'Ejercicio 3 - TIR'!$C$18),'Ejercicio 3 - TIR'!$C$18+SQRT(('Ejercicio 3 - TIR'!$E$18-'Ejercicio 3 - TIR'!$C$18)*('Ejercicio 3 - TIR'!$D$18-'Ejercicio 3 - TIR'!$C$18)*L802),'Ejercicio 3 - TIR'!$E$18-SQRT(('Ejercicio 3 - TIR'!$E$18-'Ejercicio 3 - TIR'!$C$18)*('Ejercicio 3 - TIR'!$E$18-'Ejercicio 3 - TIR'!$D$18)*(1-L802)))</f>
        <v>41962.8772234915</v>
      </c>
      <c r="N802" s="24">
        <f ca="1" t="shared" ref="N802:R802" si="5966">RAND()</f>
        <v>0.225313011072622</v>
      </c>
      <c r="O802" s="25">
        <f ca="1">IF(N802&lt;=('Ejercicio 3 - TIR'!$D$18-'Ejercicio 3 - TIR'!$C$18)/('Ejercicio 3 - TIR'!$E$18-'Ejercicio 3 - TIR'!$C$18),'Ejercicio 3 - TIR'!$C$18+SQRT(('Ejercicio 3 - TIR'!$E$18-'Ejercicio 3 - TIR'!$C$18)*('Ejercicio 3 - TIR'!$D$18-'Ejercicio 3 - TIR'!$C$18)*N802),'Ejercicio 3 - TIR'!$E$18-SQRT(('Ejercicio 3 - TIR'!$E$18-'Ejercicio 3 - TIR'!$C$18)*('Ejercicio 3 - TIR'!$E$18-'Ejercicio 3 - TIR'!$D$18)*(1-N802)))</f>
        <v>35813.5145704551</v>
      </c>
      <c r="P802" s="24">
        <f ca="1" t="shared" si="5966"/>
        <v>0.533343871718381</v>
      </c>
      <c r="Q802" s="26">
        <f ca="1">IF(P802&lt;=('Ejercicio 3 - TIR'!$D$22-'Ejercicio 3 - TIR'!$C$22)/('Ejercicio 3 - TIR'!$E$22-'Ejercicio 3 - TIR'!$C$22),'Ejercicio 3 - TIR'!$C$22+SQRT(('Ejercicio 3 - TIR'!$E$22-'Ejercicio 3 - TIR'!$C$22)*('Ejercicio 3 - TIR'!$D$22-'Ejercicio 3 - TIR'!$C$22)*P802),'Ejercicio 3 - TIR'!$E$22-SQRT(('Ejercicio 3 - TIR'!$E$22-'Ejercicio 3 - TIR'!$C$22)*('Ejercicio 3 - TIR'!$E$22-'Ejercicio 3 - TIR'!$D$22)*(1-P802)))</f>
        <v>0.151017573757414</v>
      </c>
      <c r="R802" s="24">
        <f ca="1" t="shared" si="5966"/>
        <v>0.482849465405989</v>
      </c>
      <c r="S802" s="26">
        <f ca="1">IF(R802&lt;=('Ejercicio 3 - TIR'!$D$23-'Ejercicio 3 - TIR'!$C$23)/('Ejercicio 3 - TIR'!$E$23-'Ejercicio 3 - TIR'!$C$23),'Ejercicio 3 - TIR'!$C$23+SQRT(('Ejercicio 3 - TIR'!$E$23-'Ejercicio 3 - TIR'!$C$23)*('Ejercicio 3 - TIR'!$D$23-'Ejercicio 3 - TIR'!$C$23)*R802),'Ejercicio 3 - TIR'!$E$23-SQRT(('Ejercicio 3 - TIR'!$E$23-'Ejercicio 3 - TIR'!$C$23)*('Ejercicio 3 - TIR'!$E$23-'Ejercicio 3 - TIR'!$D$23)*(1-R802)))</f>
        <v>0.149480994517329</v>
      </c>
      <c r="T802" s="24">
        <f ca="1" t="shared" ref="T802:X802" si="5967">RAND()</f>
        <v>0.696834477616722</v>
      </c>
      <c r="U802" s="26">
        <f ca="1">IF(T802&lt;=('Ejercicio 3 - TIR'!$D$24-'Ejercicio 3 - TIR'!$C$24)/('Ejercicio 3 - TIR'!$E$24-'Ejercicio 3 - TIR'!$C$24),'Ejercicio 3 - TIR'!$C$24+SQRT(('Ejercicio 3 - TIR'!$E$24-'Ejercicio 3 - TIR'!$C$24)*('Ejercicio 3 - TIR'!$D$24-'Ejercicio 3 - TIR'!$C$24)*T802),'Ejercicio 3 - TIR'!$E$24-SQRT(('Ejercicio 3 - TIR'!$E$24-'Ejercicio 3 - TIR'!$C$24)*('Ejercicio 3 - TIR'!$E$24-'Ejercicio 3 - TIR'!$D$24)*(1-T802)))</f>
        <v>0.190864738500003</v>
      </c>
      <c r="V802" s="24">
        <f ca="1" t="shared" si="5967"/>
        <v>0.27279171283196</v>
      </c>
      <c r="W802" s="26">
        <f ca="1">IF(V802&lt;=('Ejercicio 3 - TIR'!$D$25-'Ejercicio 3 - TIR'!$C$25)/('Ejercicio 3 - TIR'!$E$25-'Ejercicio 3 - TIR'!$C$25),'Ejercicio 3 - TIR'!$C$25+SQRT(('Ejercicio 3 - TIR'!$E$25-'Ejercicio 3 - TIR'!$C$25)*('Ejercicio 3 - TIR'!$D$25-'Ejercicio 3 - TIR'!$C$25)*V802),'Ejercicio 3 - TIR'!$E$25-SQRT(('Ejercicio 3 - TIR'!$E$25-'Ejercicio 3 - TIR'!$C$25)*('Ejercicio 3 - TIR'!$E$25-'Ejercicio 3 - TIR'!$D$25)*(1-V802)))</f>
        <v>0.199542476761269</v>
      </c>
      <c r="X802" s="24">
        <f ca="1" t="shared" si="5967"/>
        <v>0.66522047695015</v>
      </c>
      <c r="Y802" s="26">
        <f ca="1">IF(X802&lt;=('Ejercicio 3 - TIR'!$D$26-'Ejercicio 3 - TIR'!$C$26)/('Ejercicio 3 - TIR'!$E$26-'Ejercicio 3 - TIR'!$C$26),'Ejercicio 3 - TIR'!$C$26+SQRT(('Ejercicio 3 - TIR'!$E$26-'Ejercicio 3 - TIR'!$C$26)*('Ejercicio 3 - TIR'!$D$26-'Ejercicio 3 - TIR'!$C$26)*X802),'Ejercicio 3 - TIR'!$E$26-SQRT(('Ejercicio 3 - TIR'!$E$26-'Ejercicio 3 - TIR'!$C$26)*('Ejercicio 3 - TIR'!$E$26-'Ejercicio 3 - TIR'!$D$26)*(1-X802)))</f>
        <v>0.237481657787854</v>
      </c>
      <c r="Z802" s="24">
        <f ca="1" t="shared" si="5716"/>
        <v>1.15101757375741</v>
      </c>
      <c r="AA802" s="24">
        <f ca="1" t="shared" si="5717"/>
        <v>1.3230728253896</v>
      </c>
      <c r="AB802" s="24">
        <f ca="1" t="shared" si="5718"/>
        <v>1.57560077422404</v>
      </c>
      <c r="AC802" s="24">
        <f ca="1" t="shared" si="5719"/>
        <v>1.89000005509968</v>
      </c>
      <c r="AD802" s="24">
        <f ca="1" t="shared" si="5720"/>
        <v>2.33884040140389</v>
      </c>
      <c r="AE802" s="23">
        <f ca="1" t="shared" si="5721"/>
        <v>4579.92675263924</v>
      </c>
      <c r="AF802" s="23">
        <f ca="1" t="shared" si="5722"/>
        <v>5264.53875844028</v>
      </c>
      <c r="AG802" s="23">
        <f ca="1" t="shared" si="5723"/>
        <v>6269.35357189311</v>
      </c>
      <c r="AH802" s="23">
        <f ca="1" t="shared" si="5724"/>
        <v>7520.35591132077</v>
      </c>
      <c r="AI802" s="23">
        <f ca="1" t="shared" si="5725"/>
        <v>9306.30250029591</v>
      </c>
      <c r="AJ802" s="25">
        <f ca="1" t="shared" si="5726"/>
        <v>44081.7072418869</v>
      </c>
      <c r="AK802" s="25">
        <f ca="1" t="shared" si="5727"/>
        <v>49769.5275639675</v>
      </c>
      <c r="AL802" s="25">
        <f ca="1" t="shared" si="5728"/>
        <v>55193.3537714894</v>
      </c>
      <c r="AM802" s="25">
        <f ca="1" t="shared" si="5729"/>
        <v>79309.8402645401</v>
      </c>
      <c r="AN802" s="25">
        <f ca="1" t="shared" si="5730"/>
        <v>83762.0947936471</v>
      </c>
      <c r="AO802" s="25">
        <f ca="1">C802/'Ejercicio 3 - TIR'!$D$7</f>
        <v>16167.5771465023</v>
      </c>
      <c r="AP802" s="25">
        <f ca="1" t="shared" si="5731"/>
        <v>27914.1300953846</v>
      </c>
      <c r="AQ802" s="25">
        <f ca="1" t="shared" si="5732"/>
        <v>33601.9504174653</v>
      </c>
      <c r="AR802" s="25">
        <f ca="1" t="shared" si="5733"/>
        <v>39025.7766249871</v>
      </c>
      <c r="AS802" s="25">
        <f ca="1" t="shared" si="5734"/>
        <v>63142.2631180379</v>
      </c>
      <c r="AT802" s="25">
        <f ca="1" t="shared" si="5735"/>
        <v>67594.5176471448</v>
      </c>
      <c r="AU802" s="25">
        <f ca="1">AP802*'Ejercicio 3 - TIR'!$D$5</f>
        <v>13957.0650476923</v>
      </c>
      <c r="AV802" s="25">
        <f ca="1">AQ802*'Ejercicio 3 - TIR'!$D$5</f>
        <v>16800.9752087326</v>
      </c>
      <c r="AW802" s="25">
        <f ca="1">AR802*'Ejercicio 3 - TIR'!$D$5</f>
        <v>19512.8883124936</v>
      </c>
      <c r="AX802" s="25">
        <f ca="1">AS802*'Ejercicio 3 - TIR'!$D$5</f>
        <v>31571.1315590189</v>
      </c>
      <c r="AY802" s="25">
        <f ca="1">AT802*'Ejercicio 3 - TIR'!$D$5</f>
        <v>33797.2588235724</v>
      </c>
      <c r="AZ802" s="25">
        <f ca="1" t="shared" ref="AZ802:BD802" si="5968">AJ802-AU802-AE802</f>
        <v>25544.7154415553</v>
      </c>
      <c r="BA802" s="25">
        <f ca="1" t="shared" si="5968"/>
        <v>27704.0135967946</v>
      </c>
      <c r="BB802" s="25">
        <f ca="1" t="shared" si="5968"/>
        <v>29411.1118871027</v>
      </c>
      <c r="BC802" s="25">
        <f ca="1" t="shared" si="5968"/>
        <v>40218.3527942004</v>
      </c>
      <c r="BD802" s="25">
        <f ca="1" t="shared" si="5968"/>
        <v>40658.5334697788</v>
      </c>
      <c r="BE802" s="25">
        <f ca="1" t="shared" ref="BE802:BI802" si="5969">AZ802/Z802</f>
        <v>22193.1584920693</v>
      </c>
      <c r="BF802" s="25">
        <f ca="1" t="shared" si="5969"/>
        <v>20939.1448944897</v>
      </c>
      <c r="BG802" s="25">
        <f ca="1" t="shared" si="5969"/>
        <v>18666.6015708117</v>
      </c>
      <c r="BH802" s="25">
        <f ca="1" t="shared" si="5969"/>
        <v>21279.5511225947</v>
      </c>
      <c r="BI802" s="25">
        <f ca="1" t="shared" si="5969"/>
        <v>17384.0564090536</v>
      </c>
      <c r="BJ802" s="25">
        <f ca="1" t="shared" si="5738"/>
        <v>70930.2729346574</v>
      </c>
      <c r="BK802" s="25">
        <f ca="1" t="shared" si="5739"/>
        <v>37813.3826230537</v>
      </c>
      <c r="BL802" s="25">
        <f ca="1" t="shared" si="5740"/>
        <v>108743.655557711</v>
      </c>
      <c r="BM802" s="25">
        <f ca="1">BK802*'Ejercicio 3 - TIR'!$D$5</f>
        <v>18906.6913115268</v>
      </c>
      <c r="BN802" s="25">
        <f ca="1" t="shared" si="5741"/>
        <v>89836.9642461843</v>
      </c>
      <c r="BO802" s="25">
        <f ca="1" t="shared" si="5742"/>
        <v>38410.8997742042</v>
      </c>
      <c r="BP802" s="25">
        <f ca="1" t="shared" si="5743"/>
        <v>-111164.996933464</v>
      </c>
      <c r="BQ802" s="25">
        <f ca="1" t="shared" ref="BQ802:BT802" si="5970">BE802</f>
        <v>22193.1584920693</v>
      </c>
      <c r="BR802" s="25">
        <f ca="1" t="shared" si="5970"/>
        <v>20939.1448944897</v>
      </c>
      <c r="BS802" s="25">
        <f ca="1" t="shared" si="5970"/>
        <v>18666.6015708117</v>
      </c>
      <c r="BT802" s="25">
        <f ca="1" t="shared" si="5970"/>
        <v>21279.5511225947</v>
      </c>
      <c r="BU802" s="25">
        <f ca="1" t="shared" si="5745"/>
        <v>55794.9561832578</v>
      </c>
      <c r="BV802" s="27">
        <f ca="1" t="shared" si="5746"/>
        <v>6.74429433415702</v>
      </c>
    </row>
    <row r="803" ht="15" customHeight="1" spans="1:74">
      <c r="A803" s="23">
        <v>802</v>
      </c>
      <c r="B803" s="24">
        <f ca="1" t="shared" ref="B803:F803" si="5971">RAND()</f>
        <v>0.760844568104895</v>
      </c>
      <c r="C803" s="25">
        <f ca="1">IF(B803&lt;=('Ejercicio 3 - TIR'!$D$13-'Ejercicio 3 - TIR'!$C$13)/('Ejercicio 3 - TIR'!$E$13-'Ejercicio 3 - TIR'!$C$13),'Ejercicio 3 - TIR'!$C$13+SQRT(('Ejercicio 3 - TIR'!$E$13-'Ejercicio 3 - TIR'!$C$13)*('Ejercicio 3 - TIR'!$D$13-'Ejercicio 3 - TIR'!$C$13)*B803),'Ejercicio 3 - TIR'!$E$13-SQRT(('Ejercicio 3 - TIR'!$E$13-'Ejercicio 3 - TIR'!$C$13)*('Ejercicio 3 - TIR'!$E$13-'Ejercicio 3 - TIR'!$D$13)*(1-B803)))</f>
        <v>83059.3235591336</v>
      </c>
      <c r="D803" s="24">
        <f ca="1" t="shared" si="5971"/>
        <v>0.375525852001661</v>
      </c>
      <c r="E803" s="25">
        <f ca="1">IF(D803&lt;=('Ejercicio 3 - TIR'!$D$14-'Ejercicio 3 - TIR'!$C$14)/('Ejercicio 3 - TIR'!$E$14-'Ejercicio 3 - TIR'!$C$14),'Ejercicio 3 - TIR'!$C$14+SQRT(('Ejercicio 3 - TIR'!$E$14-'Ejercicio 3 - TIR'!$C$14)*('Ejercicio 3 - TIR'!$D$14-'Ejercicio 3 - TIR'!$C$14)*D803),'Ejercicio 3 - TIR'!$E$14-SQRT(('Ejercicio 3 - TIR'!$E$14-'Ejercicio 3 - TIR'!$C$14)*('Ejercicio 3 - TIR'!$E$14-'Ejercicio 3 - TIR'!$D$14)*(1-D803)))</f>
        <v>30321.615723699</v>
      </c>
      <c r="F803" s="24">
        <f ca="1" t="shared" si="5971"/>
        <v>0.596352175629249</v>
      </c>
      <c r="G803" s="25">
        <f ca="1">IF(F803&lt;=('Ejercicio 3 - TIR'!$D$18-'Ejercicio 3 - TIR'!$C$18)/('Ejercicio 3 - TIR'!$E$18-'Ejercicio 3 - TIR'!$C$18),'Ejercicio 3 - TIR'!$C$18+SQRT(('Ejercicio 3 - TIR'!$E$18-'Ejercicio 3 - TIR'!$C$18)*('Ejercicio 3 - TIR'!$D$18-'Ejercicio 3 - TIR'!$C$18)*F803),'Ejercicio 3 - TIR'!$E$18-SQRT(('Ejercicio 3 - TIR'!$E$18-'Ejercicio 3 - TIR'!$C$18)*('Ejercicio 3 - TIR'!$E$18-'Ejercicio 3 - TIR'!$D$18)*(1-F803)))</f>
        <v>39457.9504304256</v>
      </c>
      <c r="H803" s="24">
        <f ca="1" t="shared" ref="H803:L803" si="5972">RAND()</f>
        <v>0.856098803583357</v>
      </c>
      <c r="I803" s="25">
        <f ca="1">IF(H803&lt;=('Ejercicio 3 - TIR'!$D$18-'Ejercicio 3 - TIR'!$C$18)/('Ejercicio 3 - TIR'!$E$18-'Ejercicio 3 - TIR'!$C$18),'Ejercicio 3 - TIR'!$C$18+SQRT(('Ejercicio 3 - TIR'!$E$18-'Ejercicio 3 - TIR'!$C$18)*('Ejercicio 3 - TIR'!$D$18-'Ejercicio 3 - TIR'!$C$18)*H803),'Ejercicio 3 - TIR'!$E$18-SQRT(('Ejercicio 3 - TIR'!$E$18-'Ejercicio 3 - TIR'!$C$18)*('Ejercicio 3 - TIR'!$E$18-'Ejercicio 3 - TIR'!$D$18)*(1-H803)))</f>
        <v>41714.7922849159</v>
      </c>
      <c r="J803" s="24">
        <f ca="1" t="shared" si="5972"/>
        <v>0.644426489387982</v>
      </c>
      <c r="K803" s="25">
        <f ca="1">IF(J803&lt;=('Ejercicio 3 - TIR'!$D$18-'Ejercicio 3 - TIR'!$C$18)/('Ejercicio 3 - TIR'!$E$18-'Ejercicio 3 - TIR'!$C$18),'Ejercicio 3 - TIR'!$C$18+SQRT(('Ejercicio 3 - TIR'!$E$18-'Ejercicio 3 - TIR'!$C$18)*('Ejercicio 3 - TIR'!$D$18-'Ejercicio 3 - TIR'!$C$18)*J803),'Ejercicio 3 - TIR'!$E$18-SQRT(('Ejercicio 3 - TIR'!$E$18-'Ejercicio 3 - TIR'!$C$18)*('Ejercicio 3 - TIR'!$E$18-'Ejercicio 3 - TIR'!$D$18)*(1-J803)))</f>
        <v>39831.7838365272</v>
      </c>
      <c r="L803" s="24">
        <f ca="1" t="shared" si="5972"/>
        <v>0.0243978470561332</v>
      </c>
      <c r="M803" s="25">
        <f ca="1">IF(L803&lt;=('Ejercicio 3 - TIR'!$D$18-'Ejercicio 3 - TIR'!$C$18)/('Ejercicio 3 - TIR'!$E$18-'Ejercicio 3 - TIR'!$C$18),'Ejercicio 3 - TIR'!$C$18+SQRT(('Ejercicio 3 - TIR'!$E$18-'Ejercicio 3 - TIR'!$C$18)*('Ejercicio 3 - TIR'!$D$18-'Ejercicio 3 - TIR'!$C$18)*L803),'Ejercicio 3 - TIR'!$E$18-SQRT(('Ejercicio 3 - TIR'!$E$18-'Ejercicio 3 - TIR'!$C$18)*('Ejercicio 3 - TIR'!$E$18-'Ejercicio 3 - TIR'!$D$18)*(1-L803)))</f>
        <v>31913.028242975</v>
      </c>
      <c r="N803" s="24">
        <f ca="1" t="shared" ref="N803:R803" si="5973">RAND()</f>
        <v>0.371094813113046</v>
      </c>
      <c r="O803" s="25">
        <f ca="1">IF(N803&lt;=('Ejercicio 3 - TIR'!$D$18-'Ejercicio 3 - TIR'!$C$18)/('Ejercicio 3 - TIR'!$E$18-'Ejercicio 3 - TIR'!$C$18),'Ejercicio 3 - TIR'!$C$18+SQRT(('Ejercicio 3 - TIR'!$E$18-'Ejercicio 3 - TIR'!$C$18)*('Ejercicio 3 - TIR'!$D$18-'Ejercicio 3 - TIR'!$C$18)*N803),'Ejercicio 3 - TIR'!$E$18-SQRT(('Ejercicio 3 - TIR'!$E$18-'Ejercicio 3 - TIR'!$C$18)*('Ejercicio 3 - TIR'!$E$18-'Ejercicio 3 - TIR'!$D$18)*(1-N803)))</f>
        <v>37460.8459283755</v>
      </c>
      <c r="P803" s="24">
        <f ca="1" t="shared" si="5973"/>
        <v>0.394133956915101</v>
      </c>
      <c r="Q803" s="26">
        <f ca="1">IF(P803&lt;=('Ejercicio 3 - TIR'!$D$22-'Ejercicio 3 - TIR'!$C$22)/('Ejercicio 3 - TIR'!$E$22-'Ejercicio 3 - TIR'!$C$22),'Ejercicio 3 - TIR'!$C$22+SQRT(('Ejercicio 3 - TIR'!$E$22-'Ejercicio 3 - TIR'!$C$22)*('Ejercicio 3 - TIR'!$D$22-'Ejercicio 3 - TIR'!$C$22)*P803),'Ejercicio 3 - TIR'!$E$22-SQRT(('Ejercicio 3 - TIR'!$E$22-'Ejercicio 3 - TIR'!$C$22)*('Ejercicio 3 - TIR'!$E$22-'Ejercicio 3 - TIR'!$D$22)*(1-P803)))</f>
        <v>0.146635335973987</v>
      </c>
      <c r="R803" s="24">
        <f ca="1" t="shared" si="5973"/>
        <v>0.0756444184836076</v>
      </c>
      <c r="S803" s="26">
        <f ca="1">IF(R803&lt;=('Ejercicio 3 - TIR'!$D$23-'Ejercicio 3 - TIR'!$C$23)/('Ejercicio 3 - TIR'!$E$23-'Ejercicio 3 - TIR'!$C$23),'Ejercicio 3 - TIR'!$C$23+SQRT(('Ejercicio 3 - TIR'!$E$23-'Ejercicio 3 - TIR'!$C$23)*('Ejercicio 3 - TIR'!$D$23-'Ejercicio 3 - TIR'!$C$23)*R803),'Ejercicio 3 - TIR'!$E$23-SQRT(('Ejercicio 3 - TIR'!$E$23-'Ejercicio 3 - TIR'!$C$23)*('Ejercicio 3 - TIR'!$E$23-'Ejercicio 3 - TIR'!$D$23)*(1-R803)))</f>
        <v>0.131668759714318</v>
      </c>
      <c r="T803" s="24">
        <f ca="1" t="shared" ref="T803:X803" si="5974">RAND()</f>
        <v>0.23895157989465</v>
      </c>
      <c r="U803" s="26">
        <f ca="1">IF(T803&lt;=('Ejercicio 3 - TIR'!$D$24-'Ejercicio 3 - TIR'!$C$24)/('Ejercicio 3 - TIR'!$E$24-'Ejercicio 3 - TIR'!$C$24),'Ejercicio 3 - TIR'!$C$24+SQRT(('Ejercicio 3 - TIR'!$E$24-'Ejercicio 3 - TIR'!$C$24)*('Ejercicio 3 - TIR'!$D$24-'Ejercicio 3 - TIR'!$C$24)*T803),'Ejercicio 3 - TIR'!$E$24-SQRT(('Ejercicio 3 - TIR'!$E$24-'Ejercicio 3 - TIR'!$C$24)*('Ejercicio 3 - TIR'!$E$24-'Ejercicio 3 - TIR'!$D$24)*(1-T803)))</f>
        <v>0.172400855291233</v>
      </c>
      <c r="V803" s="24">
        <f ca="1" t="shared" si="5974"/>
        <v>0.086836321819088</v>
      </c>
      <c r="W803" s="26">
        <f ca="1">IF(V803&lt;=('Ejercicio 3 - TIR'!$D$25-'Ejercicio 3 - TIR'!$C$25)/('Ejercicio 3 - TIR'!$E$25-'Ejercicio 3 - TIR'!$C$25),'Ejercicio 3 - TIR'!$C$25+SQRT(('Ejercicio 3 - TIR'!$E$25-'Ejercicio 3 - TIR'!$C$25)*('Ejercicio 3 - TIR'!$D$25-'Ejercicio 3 - TIR'!$C$25)*V803),'Ejercicio 3 - TIR'!$E$25-SQRT(('Ejercicio 3 - TIR'!$E$25-'Ejercicio 3 - TIR'!$C$25)*('Ejercicio 3 - TIR'!$E$25-'Ejercicio 3 - TIR'!$D$25)*(1-V803)))</f>
        <v>0.191025917220201</v>
      </c>
      <c r="X803" s="24">
        <f ca="1" t="shared" si="5974"/>
        <v>0.263668339870747</v>
      </c>
      <c r="Y803" s="26">
        <f ca="1">IF(X803&lt;=('Ejercicio 3 - TIR'!$D$26-'Ejercicio 3 - TIR'!$C$26)/('Ejercicio 3 - TIR'!$E$26-'Ejercicio 3 - TIR'!$C$26),'Ejercicio 3 - TIR'!$C$26+SQRT(('Ejercicio 3 - TIR'!$E$26-'Ejercicio 3 - TIR'!$C$26)*('Ejercicio 3 - TIR'!$D$26-'Ejercicio 3 - TIR'!$C$26)*X803),'Ejercicio 3 - TIR'!$E$26-SQRT(('Ejercicio 3 - TIR'!$E$26-'Ejercicio 3 - TIR'!$C$26)*('Ejercicio 3 - TIR'!$E$26-'Ejercicio 3 - TIR'!$D$26)*(1-X803)))</f>
        <v>0.216681538892107</v>
      </c>
      <c r="Z803" s="24">
        <f ca="1" t="shared" si="5716"/>
        <v>1.14663533597399</v>
      </c>
      <c r="AA803" s="24">
        <f ca="1" t="shared" si="5717"/>
        <v>1.29761138850629</v>
      </c>
      <c r="AB803" s="24">
        <f ca="1" t="shared" si="5718"/>
        <v>1.52132070172042</v>
      </c>
      <c r="AC803" s="24">
        <f ca="1" t="shared" si="5719"/>
        <v>1.81193238415264</v>
      </c>
      <c r="AD803" s="24">
        <f ca="1" t="shared" si="5720"/>
        <v>2.20454468151928</v>
      </c>
      <c r="AE803" s="23">
        <f ca="1" t="shared" si="5721"/>
        <v>4446.22030891874</v>
      </c>
      <c r="AF803" s="23">
        <f ca="1" t="shared" si="5722"/>
        <v>5031.64862241068</v>
      </c>
      <c r="AG803" s="23">
        <f ca="1" t="shared" si="5723"/>
        <v>5899.10914843923</v>
      </c>
      <c r="AH803" s="23">
        <f ca="1" t="shared" si="5724"/>
        <v>7025.99188430192</v>
      </c>
      <c r="AI803" s="23">
        <f ca="1" t="shared" si="5725"/>
        <v>8548.39461803591</v>
      </c>
      <c r="AJ803" s="25">
        <f ca="1" t="shared" si="5726"/>
        <v>45243.880248636</v>
      </c>
      <c r="AK803" s="25">
        <f ca="1" t="shared" si="5727"/>
        <v>54129.5895380813</v>
      </c>
      <c r="AL803" s="25">
        <f ca="1" t="shared" si="5728"/>
        <v>60596.9173369617</v>
      </c>
      <c r="AM803" s="25">
        <f ca="1" t="shared" si="5729"/>
        <v>57824.2493498244</v>
      </c>
      <c r="AN803" s="25">
        <f ca="1" t="shared" si="5730"/>
        <v>82584.1086566135</v>
      </c>
      <c r="AO803" s="25">
        <f ca="1">C803/'Ejercicio 3 - TIR'!$D$7</f>
        <v>16611.8647118267</v>
      </c>
      <c r="AP803" s="25">
        <f ca="1" t="shared" si="5731"/>
        <v>28632.0155368093</v>
      </c>
      <c r="AQ803" s="25">
        <f ca="1" t="shared" si="5732"/>
        <v>37517.7248262545</v>
      </c>
      <c r="AR803" s="25">
        <f ca="1" t="shared" si="5733"/>
        <v>43985.052625135</v>
      </c>
      <c r="AS803" s="25">
        <f ca="1" t="shared" si="5734"/>
        <v>41212.3846379977</v>
      </c>
      <c r="AT803" s="25">
        <f ca="1" t="shared" si="5735"/>
        <v>65972.2439447868</v>
      </c>
      <c r="AU803" s="25">
        <f ca="1">AP803*'Ejercicio 3 - TIR'!$D$5</f>
        <v>14316.0077684046</v>
      </c>
      <c r="AV803" s="25">
        <f ca="1">AQ803*'Ejercicio 3 - TIR'!$D$5</f>
        <v>18758.8624131273</v>
      </c>
      <c r="AW803" s="25">
        <f ca="1">AR803*'Ejercicio 3 - TIR'!$D$5</f>
        <v>21992.5263125675</v>
      </c>
      <c r="AX803" s="25">
        <f ca="1">AS803*'Ejercicio 3 - TIR'!$D$5</f>
        <v>20606.1923189988</v>
      </c>
      <c r="AY803" s="25">
        <f ca="1">AT803*'Ejercicio 3 - TIR'!$D$5</f>
        <v>32986.1219723934</v>
      </c>
      <c r="AZ803" s="25">
        <f ca="1" t="shared" ref="AZ803:BD803" si="5975">AJ803-AU803-AE803</f>
        <v>26481.6521713126</v>
      </c>
      <c r="BA803" s="25">
        <f ca="1" t="shared" si="5975"/>
        <v>30339.0785025433</v>
      </c>
      <c r="BB803" s="25">
        <f ca="1" t="shared" si="5975"/>
        <v>32705.281875955</v>
      </c>
      <c r="BC803" s="25">
        <f ca="1" t="shared" si="5975"/>
        <v>30192.0651465236</v>
      </c>
      <c r="BD803" s="25">
        <f ca="1" t="shared" si="5975"/>
        <v>41049.5920661842</v>
      </c>
      <c r="BE803" s="25">
        <f ca="1" t="shared" ref="BE803:BI803" si="5976">AZ803/Z803</f>
        <v>23095.0951366053</v>
      </c>
      <c r="BF803" s="25">
        <f ca="1" t="shared" si="5976"/>
        <v>23380.7122619872</v>
      </c>
      <c r="BG803" s="25">
        <f ca="1" t="shared" si="5976"/>
        <v>21497.9536129163</v>
      </c>
      <c r="BH803" s="25">
        <f ca="1" t="shared" si="5976"/>
        <v>16662.9093947361</v>
      </c>
      <c r="BI803" s="25">
        <f ca="1" t="shared" si="5976"/>
        <v>18620.4400438346</v>
      </c>
      <c r="BJ803" s="25">
        <f ca="1" t="shared" si="5738"/>
        <v>66845.3566787521</v>
      </c>
      <c r="BK803" s="25">
        <f ca="1" t="shared" si="5739"/>
        <v>36621.5980005755</v>
      </c>
      <c r="BL803" s="25">
        <f ca="1" t="shared" si="5740"/>
        <v>103466.954679328</v>
      </c>
      <c r="BM803" s="25">
        <f ca="1">BK803*'Ejercicio 3 - TIR'!$D$5</f>
        <v>18310.7990002877</v>
      </c>
      <c r="BN803" s="25">
        <f ca="1" t="shared" si="5741"/>
        <v>85156.1556790398</v>
      </c>
      <c r="BO803" s="25">
        <f ca="1" t="shared" si="5742"/>
        <v>38627.5480796123</v>
      </c>
      <c r="BP803" s="25">
        <f ca="1" t="shared" si="5743"/>
        <v>-113380.939282833</v>
      </c>
      <c r="BQ803" s="25">
        <f ca="1" t="shared" ref="BQ803:BT803" si="5977">BE803</f>
        <v>23095.0951366053</v>
      </c>
      <c r="BR803" s="25">
        <f ca="1" t="shared" si="5977"/>
        <v>23380.7122619872</v>
      </c>
      <c r="BS803" s="25">
        <f ca="1" t="shared" si="5977"/>
        <v>21497.9536129163</v>
      </c>
      <c r="BT803" s="25">
        <f ca="1" t="shared" si="5977"/>
        <v>16662.9093947361</v>
      </c>
      <c r="BU803" s="25">
        <f ca="1" t="shared" si="5745"/>
        <v>57247.9881234469</v>
      </c>
      <c r="BV803" s="27">
        <f ca="1" t="shared" si="5746"/>
        <v>6.91419653585088</v>
      </c>
    </row>
    <row r="804" ht="15" customHeight="1" spans="1:74">
      <c r="A804" s="23">
        <v>803</v>
      </c>
      <c r="B804" s="24">
        <f ca="1" t="shared" ref="B804:F804" si="5978">RAND()</f>
        <v>0.775919121187285</v>
      </c>
      <c r="C804" s="25">
        <f ca="1">IF(B804&lt;=('Ejercicio 3 - TIR'!$D$13-'Ejercicio 3 - TIR'!$C$13)/('Ejercicio 3 - TIR'!$E$13-'Ejercicio 3 - TIR'!$C$13),'Ejercicio 3 - TIR'!$C$13+SQRT(('Ejercicio 3 - TIR'!$E$13-'Ejercicio 3 - TIR'!$C$13)*('Ejercicio 3 - TIR'!$D$13-'Ejercicio 3 - TIR'!$C$13)*B804),'Ejercicio 3 - TIR'!$E$13-SQRT(('Ejercicio 3 - TIR'!$E$13-'Ejercicio 3 - TIR'!$C$13)*('Ejercicio 3 - TIR'!$E$13-'Ejercicio 3 - TIR'!$D$13)*(1-B804)))</f>
        <v>83601.9191801218</v>
      </c>
      <c r="D804" s="24">
        <f ca="1" t="shared" si="5978"/>
        <v>0.848999919594591</v>
      </c>
      <c r="E804" s="25">
        <f ca="1">IF(D804&lt;=('Ejercicio 3 - TIR'!$D$14-'Ejercicio 3 - TIR'!$C$14)/('Ejercicio 3 - TIR'!$E$14-'Ejercicio 3 - TIR'!$C$14),'Ejercicio 3 - TIR'!$C$14+SQRT(('Ejercicio 3 - TIR'!$E$14-'Ejercicio 3 - TIR'!$C$14)*('Ejercicio 3 - TIR'!$D$14-'Ejercicio 3 - TIR'!$C$14)*D804),'Ejercicio 3 - TIR'!$E$14-SQRT(('Ejercicio 3 - TIR'!$E$14-'Ejercicio 3 - TIR'!$C$14)*('Ejercicio 3 - TIR'!$E$14-'Ejercicio 3 - TIR'!$D$14)*(1-D804)))</f>
        <v>35240.7971191794</v>
      </c>
      <c r="F804" s="24">
        <f ca="1" t="shared" si="5978"/>
        <v>0.015685625551588</v>
      </c>
      <c r="G804" s="25">
        <f ca="1">IF(F804&lt;=('Ejercicio 3 - TIR'!$D$18-'Ejercicio 3 - TIR'!$C$18)/('Ejercicio 3 - TIR'!$E$18-'Ejercicio 3 - TIR'!$C$18),'Ejercicio 3 - TIR'!$C$18+SQRT(('Ejercicio 3 - TIR'!$E$18-'Ejercicio 3 - TIR'!$C$18)*('Ejercicio 3 - TIR'!$D$18-'Ejercicio 3 - TIR'!$C$18)*F804),'Ejercicio 3 - TIR'!$E$18-SQRT(('Ejercicio 3 - TIR'!$E$18-'Ejercicio 3 - TIR'!$C$18)*('Ejercicio 3 - TIR'!$E$18-'Ejercicio 3 - TIR'!$D$18)*(1-F804)))</f>
        <v>31533.8982471918</v>
      </c>
      <c r="H804" s="24">
        <f ca="1" t="shared" ref="H804:L804" si="5979">RAND()</f>
        <v>0.562846720985251</v>
      </c>
      <c r="I804" s="25">
        <f ca="1">IF(H804&lt;=('Ejercicio 3 - TIR'!$D$18-'Ejercicio 3 - TIR'!$C$18)/('Ejercicio 3 - TIR'!$E$18-'Ejercicio 3 - TIR'!$C$18),'Ejercicio 3 - TIR'!$C$18+SQRT(('Ejercicio 3 - TIR'!$E$18-'Ejercicio 3 - TIR'!$C$18)*('Ejercicio 3 - TIR'!$D$18-'Ejercicio 3 - TIR'!$C$18)*H804),'Ejercicio 3 - TIR'!$E$18-SQRT(('Ejercicio 3 - TIR'!$E$18-'Ejercicio 3 - TIR'!$C$18)*('Ejercicio 3 - TIR'!$E$18-'Ejercicio 3 - TIR'!$D$18)*(1-H804)))</f>
        <v>39188.4170643146</v>
      </c>
      <c r="J804" s="24">
        <f ca="1" t="shared" si="5979"/>
        <v>0.201030739563853</v>
      </c>
      <c r="K804" s="25">
        <f ca="1">IF(J804&lt;=('Ejercicio 3 - TIR'!$D$18-'Ejercicio 3 - TIR'!$C$18)/('Ejercicio 3 - TIR'!$E$18-'Ejercicio 3 - TIR'!$C$18),'Ejercicio 3 - TIR'!$C$18+SQRT(('Ejercicio 3 - TIR'!$E$18-'Ejercicio 3 - TIR'!$C$18)*('Ejercicio 3 - TIR'!$D$18-'Ejercicio 3 - TIR'!$C$18)*J804),'Ejercicio 3 - TIR'!$E$18-SQRT(('Ejercicio 3 - TIR'!$E$18-'Ejercicio 3 - TIR'!$C$18)*('Ejercicio 3 - TIR'!$E$18-'Ejercicio 3 - TIR'!$D$18)*(1-J804)))</f>
        <v>35491.3214197111</v>
      </c>
      <c r="L804" s="24">
        <f ca="1" t="shared" si="5979"/>
        <v>0.299483079729238</v>
      </c>
      <c r="M804" s="25">
        <f ca="1">IF(L804&lt;=('Ejercicio 3 - TIR'!$D$18-'Ejercicio 3 - TIR'!$C$18)/('Ejercicio 3 - TIR'!$E$18-'Ejercicio 3 - TIR'!$C$18),'Ejercicio 3 - TIR'!$C$18+SQRT(('Ejercicio 3 - TIR'!$E$18-'Ejercicio 3 - TIR'!$C$18)*('Ejercicio 3 - TIR'!$D$18-'Ejercicio 3 - TIR'!$C$18)*L804),'Ejercicio 3 - TIR'!$E$18-SQRT(('Ejercicio 3 - TIR'!$E$18-'Ejercicio 3 - TIR'!$C$18)*('Ejercicio 3 - TIR'!$E$18-'Ejercicio 3 - TIR'!$D$18)*(1-L804)))</f>
        <v>36702.4220964802</v>
      </c>
      <c r="N804" s="24">
        <f ca="1" t="shared" ref="N804:R804" si="5980">RAND()</f>
        <v>0.0687309634182858</v>
      </c>
      <c r="O804" s="25">
        <f ca="1">IF(N804&lt;=('Ejercicio 3 - TIR'!$D$18-'Ejercicio 3 - TIR'!$C$18)/('Ejercicio 3 - TIR'!$E$18-'Ejercicio 3 - TIR'!$C$18),'Ejercicio 3 - TIR'!$C$18+SQRT(('Ejercicio 3 - TIR'!$E$18-'Ejercicio 3 - TIR'!$C$18)*('Ejercicio 3 - TIR'!$D$18-'Ejercicio 3 - TIR'!$C$18)*N804),'Ejercicio 3 - TIR'!$E$18-SQRT(('Ejercicio 3 - TIR'!$E$18-'Ejercicio 3 - TIR'!$C$18)*('Ejercicio 3 - TIR'!$E$18-'Ejercicio 3 - TIR'!$D$18)*(1-N804)))</f>
        <v>33210.8635151222</v>
      </c>
      <c r="P804" s="24">
        <f ca="1" t="shared" si="5980"/>
        <v>0.761790799028623</v>
      </c>
      <c r="Q804" s="26">
        <f ca="1">IF(P804&lt;=('Ejercicio 3 - TIR'!$D$22-'Ejercicio 3 - TIR'!$C$22)/('Ejercicio 3 - TIR'!$E$22-'Ejercicio 3 - TIR'!$C$22),'Ejercicio 3 - TIR'!$C$22+SQRT(('Ejercicio 3 - TIR'!$E$22-'Ejercicio 3 - TIR'!$C$22)*('Ejercicio 3 - TIR'!$D$22-'Ejercicio 3 - TIR'!$C$22)*P804),'Ejercicio 3 - TIR'!$E$22-SQRT(('Ejercicio 3 - TIR'!$E$22-'Ejercicio 3 - TIR'!$C$22)*('Ejercicio 3 - TIR'!$E$22-'Ejercicio 3 - TIR'!$D$22)*(1-P804)))</f>
        <v>0.159293079375521</v>
      </c>
      <c r="R804" s="24">
        <f ca="1" t="shared" si="5980"/>
        <v>0.713699917270857</v>
      </c>
      <c r="S804" s="26">
        <f ca="1">IF(R804&lt;=('Ejercicio 3 - TIR'!$D$23-'Ejercicio 3 - TIR'!$C$23)/('Ejercicio 3 - TIR'!$E$23-'Ejercicio 3 - TIR'!$C$23),'Ejercicio 3 - TIR'!$C$23+SQRT(('Ejercicio 3 - TIR'!$E$23-'Ejercicio 3 - TIR'!$C$23)*('Ejercicio 3 - TIR'!$D$23-'Ejercicio 3 - TIR'!$C$23)*R804),'Ejercicio 3 - TIR'!$E$23-SQRT(('Ejercicio 3 - TIR'!$E$23-'Ejercicio 3 - TIR'!$C$23)*('Ejercicio 3 - TIR'!$E$23-'Ejercicio 3 - TIR'!$D$23)*(1-R804)))</f>
        <v>0.157298895425278</v>
      </c>
      <c r="T804" s="24">
        <f ca="1" t="shared" ref="T804:X804" si="5981">RAND()</f>
        <v>0.168561303702553</v>
      </c>
      <c r="U804" s="26">
        <f ca="1">IF(T804&lt;=('Ejercicio 3 - TIR'!$D$24-'Ejercicio 3 - TIR'!$C$24)/('Ejercicio 3 - TIR'!$E$24-'Ejercicio 3 - TIR'!$C$24),'Ejercicio 3 - TIR'!$C$24+SQRT(('Ejercicio 3 - TIR'!$E$24-'Ejercicio 3 - TIR'!$C$24)*('Ejercicio 3 - TIR'!$D$24-'Ejercicio 3 - TIR'!$C$24)*T804),'Ejercicio 3 - TIR'!$E$24-SQRT(('Ejercicio 3 - TIR'!$E$24-'Ejercicio 3 - TIR'!$C$24)*('Ejercicio 3 - TIR'!$E$24-'Ejercicio 3 - TIR'!$D$24)*(1-T804)))</f>
        <v>0.168814322676497</v>
      </c>
      <c r="V804" s="24">
        <f ca="1" t="shared" si="5981"/>
        <v>0.506122400056932</v>
      </c>
      <c r="W804" s="26">
        <f ca="1">IF(V804&lt;=('Ejercicio 3 - TIR'!$D$25-'Ejercicio 3 - TIR'!$C$25)/('Ejercicio 3 - TIR'!$E$25-'Ejercicio 3 - TIR'!$C$25),'Ejercicio 3 - TIR'!$C$25+SQRT(('Ejercicio 3 - TIR'!$E$25-'Ejercicio 3 - TIR'!$C$25)*('Ejercicio 3 - TIR'!$D$25-'Ejercicio 3 - TIR'!$C$25)*V804),'Ejercicio 3 - TIR'!$E$25-SQRT(('Ejercicio 3 - TIR'!$E$25-'Ejercicio 3 - TIR'!$C$25)*('Ejercicio 3 - TIR'!$E$25-'Ejercicio 3 - TIR'!$D$25)*(1-V804)))</f>
        <v>0.208423905909757</v>
      </c>
      <c r="X804" s="24">
        <f ca="1" t="shared" si="5981"/>
        <v>0.739353260685038</v>
      </c>
      <c r="Y804" s="26">
        <f ca="1">IF(X804&lt;=('Ejercicio 3 - TIR'!$D$26-'Ejercicio 3 - TIR'!$C$26)/('Ejercicio 3 - TIR'!$E$26-'Ejercicio 3 - TIR'!$C$26),'Ejercicio 3 - TIR'!$C$26+SQRT(('Ejercicio 3 - TIR'!$E$26-'Ejercicio 3 - TIR'!$C$26)*('Ejercicio 3 - TIR'!$D$26-'Ejercicio 3 - TIR'!$C$26)*X804),'Ejercicio 3 - TIR'!$E$26-SQRT(('Ejercicio 3 - TIR'!$E$26-'Ejercicio 3 - TIR'!$C$26)*('Ejercicio 3 - TIR'!$E$26-'Ejercicio 3 - TIR'!$D$26)*(1-X804)))</f>
        <v>0.242483438426466</v>
      </c>
      <c r="Z804" s="24">
        <f ca="1" t="shared" si="5716"/>
        <v>1.15929307937552</v>
      </c>
      <c r="AA804" s="24">
        <f ca="1" t="shared" si="5717"/>
        <v>1.34164860023546</v>
      </c>
      <c r="AB804" s="24">
        <f ca="1" t="shared" si="5718"/>
        <v>1.56813809995408</v>
      </c>
      <c r="AC804" s="24">
        <f ca="1" t="shared" si="5719"/>
        <v>1.89497556775241</v>
      </c>
      <c r="AD804" s="24">
        <f ca="1" t="shared" si="5720"/>
        <v>2.35447575915516</v>
      </c>
      <c r="AE804" s="23">
        <f ca="1" t="shared" si="5721"/>
        <v>5613.61509276207</v>
      </c>
      <c r="AF804" s="23">
        <f ca="1" t="shared" si="5722"/>
        <v>6496.63054619621</v>
      </c>
      <c r="AG804" s="23">
        <f ca="1" t="shared" si="5723"/>
        <v>7593.35483153177</v>
      </c>
      <c r="AH804" s="23">
        <f ca="1" t="shared" si="5724"/>
        <v>9175.99150447834</v>
      </c>
      <c r="AI804" s="23">
        <f ca="1" t="shared" si="5725"/>
        <v>11401.0174754563</v>
      </c>
      <c r="AJ804" s="25">
        <f ca="1" t="shared" si="5726"/>
        <v>36557.0300037014</v>
      </c>
      <c r="AK804" s="25">
        <f ca="1" t="shared" si="5727"/>
        <v>52577.0848997811</v>
      </c>
      <c r="AL804" s="25">
        <f ca="1" t="shared" si="5728"/>
        <v>55655.2933359653</v>
      </c>
      <c r="AM804" s="25">
        <f ca="1" t="shared" si="5729"/>
        <v>69550.1931501663</v>
      </c>
      <c r="AN804" s="25">
        <f ca="1" t="shared" si="5730"/>
        <v>78194.1730869658</v>
      </c>
      <c r="AO804" s="25">
        <f ca="1">C804/'Ejercicio 3 - TIR'!$D$7</f>
        <v>16720.3838360244</v>
      </c>
      <c r="AP804" s="25">
        <f ca="1" t="shared" si="5731"/>
        <v>19836.646167677</v>
      </c>
      <c r="AQ804" s="25">
        <f ca="1" t="shared" si="5732"/>
        <v>35856.7010637567</v>
      </c>
      <c r="AR804" s="25">
        <f ca="1" t="shared" si="5733"/>
        <v>38934.9094999409</v>
      </c>
      <c r="AS804" s="25">
        <f ca="1" t="shared" si="5734"/>
        <v>52829.8093141419</v>
      </c>
      <c r="AT804" s="25">
        <f ca="1" t="shared" si="5735"/>
        <v>61473.7892509415</v>
      </c>
      <c r="AU804" s="25">
        <f ca="1">AP804*'Ejercicio 3 - TIR'!$D$5</f>
        <v>9918.32308383851</v>
      </c>
      <c r="AV804" s="25">
        <f ca="1">AQ804*'Ejercicio 3 - TIR'!$D$5</f>
        <v>17928.3505318784</v>
      </c>
      <c r="AW804" s="25">
        <f ca="1">AR804*'Ejercicio 3 - TIR'!$D$5</f>
        <v>19467.4547499705</v>
      </c>
      <c r="AX804" s="25">
        <f ca="1">AS804*'Ejercicio 3 - TIR'!$D$5</f>
        <v>26414.904657071</v>
      </c>
      <c r="AY804" s="25">
        <f ca="1">AT804*'Ejercicio 3 - TIR'!$D$5</f>
        <v>30736.8946254707</v>
      </c>
      <c r="AZ804" s="25">
        <f ca="1" t="shared" ref="AZ804:BD804" si="5982">AJ804-AU804-AE804</f>
        <v>21025.0918271008</v>
      </c>
      <c r="BA804" s="25">
        <f ca="1" t="shared" si="5982"/>
        <v>28152.1038217065</v>
      </c>
      <c r="BB804" s="25">
        <f ca="1" t="shared" si="5982"/>
        <v>28594.483754463</v>
      </c>
      <c r="BC804" s="25">
        <f ca="1" t="shared" si="5982"/>
        <v>33959.296988617</v>
      </c>
      <c r="BD804" s="25">
        <f ca="1" t="shared" si="5982"/>
        <v>36056.2609860388</v>
      </c>
      <c r="BE804" s="25">
        <f ca="1" t="shared" ref="BE804:BI804" si="5983">AZ804/Z804</f>
        <v>18136.1315797955</v>
      </c>
      <c r="BF804" s="25">
        <f ca="1" t="shared" si="5983"/>
        <v>20983.2170784256</v>
      </c>
      <c r="BG804" s="25">
        <f ca="1" t="shared" si="5983"/>
        <v>18234.6719050448</v>
      </c>
      <c r="BH804" s="25">
        <f ca="1" t="shared" si="5983"/>
        <v>17920.7043966774</v>
      </c>
      <c r="BI804" s="25">
        <f ca="1" t="shared" si="5983"/>
        <v>15313.9232144724</v>
      </c>
      <c r="BJ804" s="25">
        <f ca="1" t="shared" si="5738"/>
        <v>82973.6025504129</v>
      </c>
      <c r="BK804" s="25">
        <f ca="1" t="shared" si="5739"/>
        <v>39367.7384256892</v>
      </c>
      <c r="BL804" s="25">
        <f ca="1" t="shared" si="5740"/>
        <v>122341.340976102</v>
      </c>
      <c r="BM804" s="25">
        <f ca="1">BK804*'Ejercicio 3 - TIR'!$D$5</f>
        <v>19683.8692128446</v>
      </c>
      <c r="BN804" s="25">
        <f ca="1" t="shared" si="5741"/>
        <v>102657.471763258</v>
      </c>
      <c r="BO804" s="25">
        <f ca="1" t="shared" si="5742"/>
        <v>43600.9890371916</v>
      </c>
      <c r="BP804" s="25">
        <f ca="1" t="shared" si="5743"/>
        <v>-118842.716299301</v>
      </c>
      <c r="BQ804" s="25">
        <f ca="1" t="shared" ref="BQ804:BT804" si="5984">BE804</f>
        <v>18136.1315797955</v>
      </c>
      <c r="BR804" s="25">
        <f ca="1" t="shared" si="5984"/>
        <v>20983.2170784256</v>
      </c>
      <c r="BS804" s="25">
        <f ca="1" t="shared" si="5984"/>
        <v>18234.6719050448</v>
      </c>
      <c r="BT804" s="25">
        <f ca="1" t="shared" si="5984"/>
        <v>17920.7043966774</v>
      </c>
      <c r="BU804" s="25">
        <f ca="1" t="shared" si="5745"/>
        <v>58914.912251664</v>
      </c>
      <c r="BV804" s="27">
        <f ca="1" t="shared" si="5746"/>
        <v>3.48421197864825</v>
      </c>
    </row>
    <row r="805" ht="15" customHeight="1" spans="1:74">
      <c r="A805" s="23">
        <v>804</v>
      </c>
      <c r="B805" s="24">
        <f ca="1" t="shared" ref="B805:F805" si="5985">RAND()</f>
        <v>0.0548020767919073</v>
      </c>
      <c r="C805" s="25">
        <f ca="1">IF(B805&lt;=('Ejercicio 3 - TIR'!$D$13-'Ejercicio 3 - TIR'!$C$13)/('Ejercicio 3 - TIR'!$E$13-'Ejercicio 3 - TIR'!$C$13),'Ejercicio 3 - TIR'!$C$13+SQRT(('Ejercicio 3 - TIR'!$E$13-'Ejercicio 3 - TIR'!$C$13)*('Ejercicio 3 - TIR'!$D$13-'Ejercicio 3 - TIR'!$C$13)*B805),'Ejercicio 3 - TIR'!$E$13-SQRT(('Ejercicio 3 - TIR'!$E$13-'Ejercicio 3 - TIR'!$C$13)*('Ejercicio 3 - TIR'!$E$13-'Ejercicio 3 - TIR'!$D$13)*(1-B805)))</f>
        <v>64681.9686796008</v>
      </c>
      <c r="D805" s="24">
        <f ca="1" t="shared" si="5985"/>
        <v>0.630573747878766</v>
      </c>
      <c r="E805" s="25">
        <f ca="1">IF(D805&lt;=('Ejercicio 3 - TIR'!$D$14-'Ejercicio 3 - TIR'!$C$14)/('Ejercicio 3 - TIR'!$E$14-'Ejercicio 3 - TIR'!$C$14),'Ejercicio 3 - TIR'!$C$14+SQRT(('Ejercicio 3 - TIR'!$E$14-'Ejercicio 3 - TIR'!$C$14)*('Ejercicio 3 - TIR'!$D$14-'Ejercicio 3 - TIR'!$C$14)*D805),'Ejercicio 3 - TIR'!$E$14-SQRT(('Ejercicio 3 - TIR'!$E$14-'Ejercicio 3 - TIR'!$C$14)*('Ejercicio 3 - TIR'!$E$14-'Ejercicio 3 - TIR'!$D$14)*(1-D805)))</f>
        <v>32555.9461435193</v>
      </c>
      <c r="F805" s="24">
        <f ca="1" t="shared" si="5985"/>
        <v>0.523217807068495</v>
      </c>
      <c r="G805" s="25">
        <f ca="1">IF(F805&lt;=('Ejercicio 3 - TIR'!$D$18-'Ejercicio 3 - TIR'!$C$18)/('Ejercicio 3 - TIR'!$E$18-'Ejercicio 3 - TIR'!$C$18),'Ejercicio 3 - TIR'!$C$18+SQRT(('Ejercicio 3 - TIR'!$E$18-'Ejercicio 3 - TIR'!$C$18)*('Ejercicio 3 - TIR'!$D$18-'Ejercicio 3 - TIR'!$C$18)*F805),'Ejercicio 3 - TIR'!$E$18-SQRT(('Ejercicio 3 - TIR'!$E$18-'Ejercicio 3 - TIR'!$C$18)*('Ejercicio 3 - TIR'!$E$18-'Ejercicio 3 - TIR'!$D$18)*(1-F805)))</f>
        <v>38859.0445907149</v>
      </c>
      <c r="H805" s="24">
        <f ca="1" t="shared" ref="H805:L805" si="5986">RAND()</f>
        <v>0.979205357465782</v>
      </c>
      <c r="I805" s="25">
        <f ca="1">IF(H805&lt;=('Ejercicio 3 - TIR'!$D$18-'Ejercicio 3 - TIR'!$C$18)/('Ejercicio 3 - TIR'!$E$18-'Ejercicio 3 - TIR'!$C$18),'Ejercicio 3 - TIR'!$C$18+SQRT(('Ejercicio 3 - TIR'!$E$18-'Ejercicio 3 - TIR'!$C$18)*('Ejercicio 3 - TIR'!$D$18-'Ejercicio 3 - TIR'!$C$18)*H805),'Ejercicio 3 - TIR'!$E$18-SQRT(('Ejercicio 3 - TIR'!$E$18-'Ejercicio 3 - TIR'!$C$18)*('Ejercicio 3 - TIR'!$E$18-'Ejercicio 3 - TIR'!$D$18)*(1-H805)))</f>
        <v>43751.1612633865</v>
      </c>
      <c r="J805" s="24">
        <f ca="1" t="shared" si="5986"/>
        <v>0.818434263826983</v>
      </c>
      <c r="K805" s="25">
        <f ca="1">IF(J805&lt;=('Ejercicio 3 - TIR'!$D$18-'Ejercicio 3 - TIR'!$C$18)/('Ejercicio 3 - TIR'!$E$18-'Ejercicio 3 - TIR'!$C$18),'Ejercicio 3 - TIR'!$C$18+SQRT(('Ejercicio 3 - TIR'!$E$18-'Ejercicio 3 - TIR'!$C$18)*('Ejercicio 3 - TIR'!$D$18-'Ejercicio 3 - TIR'!$C$18)*J805),'Ejercicio 3 - TIR'!$E$18-SQRT(('Ejercicio 3 - TIR'!$E$18-'Ejercicio 3 - TIR'!$C$18)*('Ejercicio 3 - TIR'!$E$18-'Ejercicio 3 - TIR'!$D$18)*(1-J805)))</f>
        <v>41309.8197587413</v>
      </c>
      <c r="L805" s="24">
        <f ca="1" t="shared" si="5986"/>
        <v>0.650299066954453</v>
      </c>
      <c r="M805" s="25">
        <f ca="1">IF(L805&lt;=('Ejercicio 3 - TIR'!$D$18-'Ejercicio 3 - TIR'!$C$18)/('Ejercicio 3 - TIR'!$E$18-'Ejercicio 3 - TIR'!$C$18),'Ejercicio 3 - TIR'!$C$18+SQRT(('Ejercicio 3 - TIR'!$E$18-'Ejercicio 3 - TIR'!$C$18)*('Ejercicio 3 - TIR'!$D$18-'Ejercicio 3 - TIR'!$C$18)*L805),'Ejercicio 3 - TIR'!$E$18-SQRT(('Ejercicio 3 - TIR'!$E$18-'Ejercicio 3 - TIR'!$C$18)*('Ejercicio 3 - TIR'!$E$18-'Ejercicio 3 - TIR'!$D$18)*(1-L805)))</f>
        <v>39876.4801444223</v>
      </c>
      <c r="N805" s="24">
        <f ca="1" t="shared" ref="N805:R805" si="5987">RAND()</f>
        <v>0.98026291730457</v>
      </c>
      <c r="O805" s="25">
        <f ca="1">IF(N805&lt;=('Ejercicio 3 - TIR'!$D$18-'Ejercicio 3 - TIR'!$C$18)/('Ejercicio 3 - TIR'!$E$18-'Ejercicio 3 - TIR'!$C$18),'Ejercicio 3 - TIR'!$C$18+SQRT(('Ejercicio 3 - TIR'!$E$18-'Ejercicio 3 - TIR'!$C$18)*('Ejercicio 3 - TIR'!$D$18-'Ejercicio 3 - TIR'!$C$18)*N805),'Ejercicio 3 - TIR'!$E$18-SQRT(('Ejercicio 3 - TIR'!$E$18-'Ejercicio 3 - TIR'!$C$18)*('Ejercicio 3 - TIR'!$E$18-'Ejercicio 3 - TIR'!$D$18)*(1-N805)))</f>
        <v>43783.3319260549</v>
      </c>
      <c r="P805" s="24">
        <f ca="1" t="shared" si="5987"/>
        <v>0.946209346458144</v>
      </c>
      <c r="Q805" s="26">
        <f ca="1">IF(P805&lt;=('Ejercicio 3 - TIR'!$D$22-'Ejercicio 3 - TIR'!$C$22)/('Ejercicio 3 - TIR'!$E$22-'Ejercicio 3 - TIR'!$C$22),'Ejercicio 3 - TIR'!$C$22+SQRT(('Ejercicio 3 - TIR'!$E$22-'Ejercicio 3 - TIR'!$C$22)*('Ejercicio 3 - TIR'!$D$22-'Ejercicio 3 - TIR'!$C$22)*P805),'Ejercicio 3 - TIR'!$E$22-SQRT(('Ejercicio 3 - TIR'!$E$22-'Ejercicio 3 - TIR'!$C$22)*('Ejercicio 3 - TIR'!$E$22-'Ejercicio 3 - TIR'!$D$22)*(1-P805)))</f>
        <v>0.17016012315243</v>
      </c>
      <c r="R805" s="24">
        <f ca="1" t="shared" si="5987"/>
        <v>0.553541195859279</v>
      </c>
      <c r="S805" s="26">
        <f ca="1">IF(R805&lt;=('Ejercicio 3 - TIR'!$D$23-'Ejercicio 3 - TIR'!$C$23)/('Ejercicio 3 - TIR'!$E$23-'Ejercicio 3 - TIR'!$C$23),'Ejercicio 3 - TIR'!$C$23+SQRT(('Ejercicio 3 - TIR'!$E$23-'Ejercicio 3 - TIR'!$C$23)*('Ejercicio 3 - TIR'!$D$23-'Ejercicio 3 - TIR'!$C$23)*R805),'Ejercicio 3 - TIR'!$E$23-SQRT(('Ejercicio 3 - TIR'!$E$23-'Ejercicio 3 - TIR'!$C$23)*('Ejercicio 3 - TIR'!$E$23-'Ejercicio 3 - TIR'!$D$23)*(1-R805)))</f>
        <v>0.151651704681704</v>
      </c>
      <c r="T805" s="24">
        <f ca="1" t="shared" ref="T805:X805" si="5988">RAND()</f>
        <v>0.788924783571327</v>
      </c>
      <c r="U805" s="26">
        <f ca="1">IF(T805&lt;=('Ejercicio 3 - TIR'!$D$24-'Ejercicio 3 - TIR'!$C$24)/('Ejercicio 3 - TIR'!$E$24-'Ejercicio 3 - TIR'!$C$24),'Ejercicio 3 - TIR'!$C$24+SQRT(('Ejercicio 3 - TIR'!$E$24-'Ejercicio 3 - TIR'!$C$24)*('Ejercicio 3 - TIR'!$D$24-'Ejercicio 3 - TIR'!$C$24)*T805),'Ejercicio 3 - TIR'!$E$24-SQRT(('Ejercicio 3 - TIR'!$E$24-'Ejercicio 3 - TIR'!$C$24)*('Ejercicio 3 - TIR'!$E$24-'Ejercicio 3 - TIR'!$D$24)*(1-T805)))</f>
        <v>0.195689290302414</v>
      </c>
      <c r="V805" s="24">
        <f ca="1" t="shared" si="5988"/>
        <v>0.254888833755906</v>
      </c>
      <c r="W805" s="26">
        <f ca="1">IF(V805&lt;=('Ejercicio 3 - TIR'!$D$25-'Ejercicio 3 - TIR'!$C$25)/('Ejercicio 3 - TIR'!$E$25-'Ejercicio 3 - TIR'!$C$25),'Ejercicio 3 - TIR'!$C$25+SQRT(('Ejercicio 3 - TIR'!$E$25-'Ejercicio 3 - TIR'!$C$25)*('Ejercicio 3 - TIR'!$D$25-'Ejercicio 3 - TIR'!$C$25)*V805),'Ejercicio 3 - TIR'!$E$25-SQRT(('Ejercicio 3 - TIR'!$E$25-'Ejercicio 3 - TIR'!$C$25)*('Ejercicio 3 - TIR'!$E$25-'Ejercicio 3 - TIR'!$D$25)*(1-V805)))</f>
        <v>0.198890324699652</v>
      </c>
      <c r="X805" s="24">
        <f ca="1" t="shared" si="5988"/>
        <v>0.83375122107323</v>
      </c>
      <c r="Y805" s="26">
        <f ca="1">IF(X805&lt;=('Ejercicio 3 - TIR'!$D$26-'Ejercicio 3 - TIR'!$C$26)/('Ejercicio 3 - TIR'!$E$26-'Ejercicio 3 - TIR'!$C$26),'Ejercicio 3 - TIR'!$C$26+SQRT(('Ejercicio 3 - TIR'!$E$26-'Ejercicio 3 - TIR'!$C$26)*('Ejercicio 3 - TIR'!$D$26-'Ejercicio 3 - TIR'!$C$26)*X805),'Ejercicio 3 - TIR'!$E$26-SQRT(('Ejercicio 3 - TIR'!$E$26-'Ejercicio 3 - TIR'!$C$26)*('Ejercicio 3 - TIR'!$E$26-'Ejercicio 3 - TIR'!$D$26)*(1-X805)))</f>
        <v>0.250037633501264</v>
      </c>
      <c r="Z805" s="24">
        <f ca="1" t="shared" si="5716"/>
        <v>1.17016012315243</v>
      </c>
      <c r="AA805" s="24">
        <f ca="1" t="shared" si="5717"/>
        <v>1.34761690057905</v>
      </c>
      <c r="AB805" s="24">
        <f ca="1" t="shared" si="5718"/>
        <v>1.6113310954529</v>
      </c>
      <c r="AC805" s="24">
        <f ca="1" t="shared" si="5719"/>
        <v>1.93180926022618</v>
      </c>
      <c r="AD805" s="24">
        <f ca="1" t="shared" si="5720"/>
        <v>2.41483427602896</v>
      </c>
      <c r="AE805" s="23">
        <f ca="1" t="shared" si="5721"/>
        <v>5539.72380512513</v>
      </c>
      <c r="AF805" s="23">
        <f ca="1" t="shared" si="5722"/>
        <v>6379.83236363817</v>
      </c>
      <c r="AG805" s="23">
        <f ca="1" t="shared" si="5723"/>
        <v>7628.2972311269</v>
      </c>
      <c r="AH805" s="23">
        <f ca="1" t="shared" si="5724"/>
        <v>9145.49174433119</v>
      </c>
      <c r="AI805" s="23">
        <f ca="1" t="shared" si="5725"/>
        <v>11432.2088572891</v>
      </c>
      <c r="AJ805" s="25">
        <f ca="1" t="shared" si="5726"/>
        <v>45471.3044038567</v>
      </c>
      <c r="AK805" s="25">
        <f ca="1" t="shared" si="5727"/>
        <v>58959.8043384991</v>
      </c>
      <c r="AL805" s="25">
        <f ca="1" t="shared" si="5728"/>
        <v>66563.7971248146</v>
      </c>
      <c r="AM805" s="25">
        <f ca="1" t="shared" si="5729"/>
        <v>77033.7536082202</v>
      </c>
      <c r="AN805" s="25">
        <f ca="1" t="shared" si="5730"/>
        <v>105729.49065379</v>
      </c>
      <c r="AO805" s="25">
        <f ca="1">C805/'Ejercicio 3 - TIR'!$D$7</f>
        <v>12936.3937359202</v>
      </c>
      <c r="AP805" s="25">
        <f ca="1" t="shared" si="5731"/>
        <v>32534.9106679365</v>
      </c>
      <c r="AQ805" s="25">
        <f ca="1" t="shared" si="5732"/>
        <v>46023.4106025789</v>
      </c>
      <c r="AR805" s="25">
        <f ca="1" t="shared" si="5733"/>
        <v>53627.4033888944</v>
      </c>
      <c r="AS805" s="25">
        <f ca="1" t="shared" si="5734"/>
        <v>64097.3598723001</v>
      </c>
      <c r="AT805" s="25">
        <f ca="1" t="shared" si="5735"/>
        <v>92793.0969178702</v>
      </c>
      <c r="AU805" s="25">
        <f ca="1">AP805*'Ejercicio 3 - TIR'!$D$5</f>
        <v>16267.4553339683</v>
      </c>
      <c r="AV805" s="25">
        <f ca="1">AQ805*'Ejercicio 3 - TIR'!$D$5</f>
        <v>23011.7053012895</v>
      </c>
      <c r="AW805" s="25">
        <f ca="1">AR805*'Ejercicio 3 - TIR'!$D$5</f>
        <v>26813.7016944472</v>
      </c>
      <c r="AX805" s="25">
        <f ca="1">AS805*'Ejercicio 3 - TIR'!$D$5</f>
        <v>32048.67993615</v>
      </c>
      <c r="AY805" s="25">
        <f ca="1">AT805*'Ejercicio 3 - TIR'!$D$5</f>
        <v>46396.5484589351</v>
      </c>
      <c r="AZ805" s="25">
        <f ca="1" t="shared" ref="AZ805:BD805" si="5989">AJ805-AU805-AE805</f>
        <v>23664.1252647633</v>
      </c>
      <c r="BA805" s="25">
        <f ca="1" t="shared" si="5989"/>
        <v>29568.2666735715</v>
      </c>
      <c r="BB805" s="25">
        <f ca="1" t="shared" si="5989"/>
        <v>32121.7981992405</v>
      </c>
      <c r="BC805" s="25">
        <f ca="1" t="shared" si="5989"/>
        <v>35839.581927739</v>
      </c>
      <c r="BD805" s="25">
        <f ca="1" t="shared" si="5989"/>
        <v>47900.7333375661</v>
      </c>
      <c r="BE805" s="25">
        <f ca="1" t="shared" ref="BE805:BI805" si="5990">AZ805/Z805</f>
        <v>20222.9804251163</v>
      </c>
      <c r="BF805" s="25">
        <f ca="1" t="shared" si="5990"/>
        <v>21941.1515697573</v>
      </c>
      <c r="BG805" s="25">
        <f ca="1" t="shared" si="5990"/>
        <v>19934.945890318</v>
      </c>
      <c r="BH805" s="25">
        <f ca="1" t="shared" si="5990"/>
        <v>18552.3398534402</v>
      </c>
      <c r="BI805" s="25">
        <f ca="1" t="shared" si="5990"/>
        <v>19836.0333928736</v>
      </c>
      <c r="BJ805" s="25">
        <f ca="1" t="shared" si="5738"/>
        <v>78617.2146359232</v>
      </c>
      <c r="BK805" s="25">
        <f ca="1" t="shared" si="5739"/>
        <v>31239.2470017063</v>
      </c>
      <c r="BL805" s="25">
        <f ca="1" t="shared" si="5740"/>
        <v>109856.461637629</v>
      </c>
      <c r="BM805" s="25">
        <f ca="1">BK805*'Ejercicio 3 - TIR'!$D$5</f>
        <v>15619.6235008532</v>
      </c>
      <c r="BN805" s="25">
        <f ca="1" t="shared" si="5741"/>
        <v>94236.8381367763</v>
      </c>
      <c r="BO805" s="25">
        <f ca="1" t="shared" si="5742"/>
        <v>39024.1430114794</v>
      </c>
      <c r="BP805" s="25">
        <f ca="1" t="shared" si="5743"/>
        <v>-97237.9148231201</v>
      </c>
      <c r="BQ805" s="25">
        <f ca="1" t="shared" ref="BQ805:BT805" si="5991">BE805</f>
        <v>20222.9804251163</v>
      </c>
      <c r="BR805" s="25">
        <f ca="1" t="shared" si="5991"/>
        <v>21941.1515697573</v>
      </c>
      <c r="BS805" s="25">
        <f ca="1" t="shared" si="5991"/>
        <v>19934.945890318</v>
      </c>
      <c r="BT805" s="25">
        <f ca="1" t="shared" si="5991"/>
        <v>18552.3398534402</v>
      </c>
      <c r="BU805" s="25">
        <f ca="1" t="shared" si="5745"/>
        <v>58860.176404353</v>
      </c>
      <c r="BV805" s="27">
        <f ca="1" t="shared" si="5746"/>
        <v>11.1793849024467</v>
      </c>
    </row>
    <row r="806" ht="15" customHeight="1" spans="1:74">
      <c r="A806" s="23">
        <v>805</v>
      </c>
      <c r="B806" s="24">
        <f ca="1" t="shared" ref="B806:F806" si="5992">RAND()</f>
        <v>0.0598864081742319</v>
      </c>
      <c r="C806" s="25">
        <f ca="1">IF(B806&lt;=('Ejercicio 3 - TIR'!$D$13-'Ejercicio 3 - TIR'!$C$13)/('Ejercicio 3 - TIR'!$E$13-'Ejercicio 3 - TIR'!$C$13),'Ejercicio 3 - TIR'!$C$13+SQRT(('Ejercicio 3 - TIR'!$E$13-'Ejercicio 3 - TIR'!$C$13)*('Ejercicio 3 - TIR'!$D$13-'Ejercicio 3 - TIR'!$C$13)*B806),'Ejercicio 3 - TIR'!$E$13-SQRT(('Ejercicio 3 - TIR'!$E$13-'Ejercicio 3 - TIR'!$C$13)*('Ejercicio 3 - TIR'!$E$13-'Ejercicio 3 - TIR'!$D$13)*(1-B806)))</f>
        <v>64894.3399217558</v>
      </c>
      <c r="D806" s="24">
        <f ca="1" t="shared" si="5992"/>
        <v>0.896896974382829</v>
      </c>
      <c r="E806" s="25">
        <f ca="1">IF(D806&lt;=('Ejercicio 3 - TIR'!$D$14-'Ejercicio 3 - TIR'!$C$14)/('Ejercicio 3 - TIR'!$E$14-'Ejercicio 3 - TIR'!$C$14),'Ejercicio 3 - TIR'!$C$14+SQRT(('Ejercicio 3 - TIR'!$E$14-'Ejercicio 3 - TIR'!$C$14)*('Ejercicio 3 - TIR'!$D$14-'Ejercicio 3 - TIR'!$C$14)*D806),'Ejercicio 3 - TIR'!$E$14-SQRT(('Ejercicio 3 - TIR'!$E$14-'Ejercicio 3 - TIR'!$C$14)*('Ejercicio 3 - TIR'!$E$14-'Ejercicio 3 - TIR'!$D$14)*(1-D806)))</f>
        <v>36067.3858767258</v>
      </c>
      <c r="F806" s="24">
        <f ca="1" t="shared" si="5992"/>
        <v>0.681689020919358</v>
      </c>
      <c r="G806" s="25">
        <f ca="1">IF(F806&lt;=('Ejercicio 3 - TIR'!$D$18-'Ejercicio 3 - TIR'!$C$18)/('Ejercicio 3 - TIR'!$E$18-'Ejercicio 3 - TIR'!$C$18),'Ejercicio 3 - TIR'!$C$18+SQRT(('Ejercicio 3 - TIR'!$E$18-'Ejercicio 3 - TIR'!$C$18)*('Ejercicio 3 - TIR'!$D$18-'Ejercicio 3 - TIR'!$C$18)*F806),'Ejercicio 3 - TIR'!$E$18-SQRT(('Ejercicio 3 - TIR'!$E$18-'Ejercicio 3 - TIR'!$C$18)*('Ejercicio 3 - TIR'!$E$18-'Ejercicio 3 - TIR'!$D$18)*(1-F806)))</f>
        <v>40113.966493049</v>
      </c>
      <c r="H806" s="24">
        <f ca="1" t="shared" ref="H806:L806" si="5993">RAND()</f>
        <v>0.586013436017718</v>
      </c>
      <c r="I806" s="25">
        <f ca="1">IF(H806&lt;=('Ejercicio 3 - TIR'!$D$18-'Ejercicio 3 - TIR'!$C$18)/('Ejercicio 3 - TIR'!$E$18-'Ejercicio 3 - TIR'!$C$18),'Ejercicio 3 - TIR'!$C$18+SQRT(('Ejercicio 3 - TIR'!$E$18-'Ejercicio 3 - TIR'!$C$18)*('Ejercicio 3 - TIR'!$D$18-'Ejercicio 3 - TIR'!$C$18)*H806),'Ejercicio 3 - TIR'!$E$18-SQRT(('Ejercicio 3 - TIR'!$E$18-'Ejercicio 3 - TIR'!$C$18)*('Ejercicio 3 - TIR'!$E$18-'Ejercicio 3 - TIR'!$D$18)*(1-H806)))</f>
        <v>39375.6074684608</v>
      </c>
      <c r="J806" s="24">
        <f ca="1" t="shared" si="5993"/>
        <v>0.0846726897006762</v>
      </c>
      <c r="K806" s="25">
        <f ca="1">IF(J806&lt;=('Ejercicio 3 - TIR'!$D$18-'Ejercicio 3 - TIR'!$C$18)/('Ejercicio 3 - TIR'!$E$18-'Ejercicio 3 - TIR'!$C$18),'Ejercicio 3 - TIR'!$C$18+SQRT(('Ejercicio 3 - TIR'!$E$18-'Ejercicio 3 - TIR'!$C$18)*('Ejercicio 3 - TIR'!$D$18-'Ejercicio 3 - TIR'!$C$18)*J806),'Ejercicio 3 - TIR'!$E$18-SQRT(('Ejercicio 3 - TIR'!$E$18-'Ejercicio 3 - TIR'!$C$18)*('Ejercicio 3 - TIR'!$E$18-'Ejercicio 3 - TIR'!$D$18)*(1-J806)))</f>
        <v>33563.8326917942</v>
      </c>
      <c r="L806" s="24">
        <f ca="1" t="shared" si="5993"/>
        <v>0.196235108257901</v>
      </c>
      <c r="M806" s="25">
        <f ca="1">IF(L806&lt;=('Ejercicio 3 - TIR'!$D$18-'Ejercicio 3 - TIR'!$C$18)/('Ejercicio 3 - TIR'!$E$18-'Ejercicio 3 - TIR'!$C$18),'Ejercicio 3 - TIR'!$C$18+SQRT(('Ejercicio 3 - TIR'!$E$18-'Ejercicio 3 - TIR'!$C$18)*('Ejercicio 3 - TIR'!$D$18-'Ejercicio 3 - TIR'!$C$18)*L806),'Ejercicio 3 - TIR'!$E$18-SQRT(('Ejercicio 3 - TIR'!$E$18-'Ejercicio 3 - TIR'!$C$18)*('Ejercicio 3 - TIR'!$E$18-'Ejercicio 3 - TIR'!$D$18)*(1-L806)))</f>
        <v>35425.4277470707</v>
      </c>
      <c r="N806" s="24">
        <f ca="1" t="shared" ref="N806:R806" si="5994">RAND()</f>
        <v>0.312750307741818</v>
      </c>
      <c r="O806" s="25">
        <f ca="1">IF(N806&lt;=('Ejercicio 3 - TIR'!$D$18-'Ejercicio 3 - TIR'!$C$18)/('Ejercicio 3 - TIR'!$E$18-'Ejercicio 3 - TIR'!$C$18),'Ejercicio 3 - TIR'!$C$18+SQRT(('Ejercicio 3 - TIR'!$E$18-'Ejercicio 3 - TIR'!$C$18)*('Ejercicio 3 - TIR'!$D$18-'Ejercicio 3 - TIR'!$C$18)*N806),'Ejercicio 3 - TIR'!$E$18-SQRT(('Ejercicio 3 - TIR'!$E$18-'Ejercicio 3 - TIR'!$C$18)*('Ejercicio 3 - TIR'!$E$18-'Ejercicio 3 - TIR'!$D$18)*(1-N806)))</f>
        <v>36849.2734038928</v>
      </c>
      <c r="P806" s="24">
        <f ca="1" t="shared" si="5994"/>
        <v>0.695825628298267</v>
      </c>
      <c r="Q806" s="26">
        <f ca="1">IF(P806&lt;=('Ejercicio 3 - TIR'!$D$22-'Ejercicio 3 - TIR'!$C$22)/('Ejercicio 3 - TIR'!$E$22-'Ejercicio 3 - TIR'!$C$22),'Ejercicio 3 - TIR'!$C$22+SQRT(('Ejercicio 3 - TIR'!$E$22-'Ejercicio 3 - TIR'!$C$22)*('Ejercicio 3 - TIR'!$D$22-'Ejercicio 3 - TIR'!$C$22)*P806),'Ejercicio 3 - TIR'!$E$22-SQRT(('Ejercicio 3 - TIR'!$E$22-'Ejercicio 3 - TIR'!$C$22)*('Ejercicio 3 - TIR'!$E$22-'Ejercicio 3 - TIR'!$D$22)*(1-P806)))</f>
        <v>0.156600985724541</v>
      </c>
      <c r="R806" s="24">
        <f ca="1" t="shared" si="5994"/>
        <v>0.921766628729985</v>
      </c>
      <c r="S806" s="26">
        <f ca="1">IF(R806&lt;=('Ejercicio 3 - TIR'!$D$23-'Ejercicio 3 - TIR'!$C$23)/('Ejercicio 3 - TIR'!$E$23-'Ejercicio 3 - TIR'!$C$23),'Ejercicio 3 - TIR'!$C$23+SQRT(('Ejercicio 3 - TIR'!$E$23-'Ejercicio 3 - TIR'!$C$23)*('Ejercicio 3 - TIR'!$D$23-'Ejercicio 3 - TIR'!$C$23)*R806),'Ejercicio 3 - TIR'!$E$23-SQRT(('Ejercicio 3 - TIR'!$E$23-'Ejercicio 3 - TIR'!$C$23)*('Ejercicio 3 - TIR'!$E$23-'Ejercicio 3 - TIR'!$D$23)*(1-R806)))</f>
        <v>0.168133236823547</v>
      </c>
      <c r="T806" s="24">
        <f ca="1" t="shared" ref="T806:X806" si="5995">RAND()</f>
        <v>0.141942407798551</v>
      </c>
      <c r="U806" s="26">
        <f ca="1">IF(T806&lt;=('Ejercicio 3 - TIR'!$D$24-'Ejercicio 3 - TIR'!$C$24)/('Ejercicio 3 - TIR'!$E$24-'Ejercicio 3 - TIR'!$C$24),'Ejercicio 3 - TIR'!$C$24+SQRT(('Ejercicio 3 - TIR'!$E$24-'Ejercicio 3 - TIR'!$C$24)*('Ejercicio 3 - TIR'!$D$24-'Ejercicio 3 - TIR'!$C$24)*T806),'Ejercicio 3 - TIR'!$E$24-SQRT(('Ejercicio 3 - TIR'!$E$24-'Ejercicio 3 - TIR'!$C$24)*('Ejercicio 3 - TIR'!$E$24-'Ejercicio 3 - TIR'!$D$24)*(1-T806)))</f>
        <v>0.167264966156264</v>
      </c>
      <c r="V806" s="24">
        <f ca="1" t="shared" si="5995"/>
        <v>0.855359294310688</v>
      </c>
      <c r="W806" s="26">
        <f ca="1">IF(V806&lt;=('Ejercicio 3 - TIR'!$D$25-'Ejercicio 3 - TIR'!$C$25)/('Ejercicio 3 - TIR'!$E$25-'Ejercicio 3 - TIR'!$C$25),'Ejercicio 3 - TIR'!$C$25+SQRT(('Ejercicio 3 - TIR'!$E$25-'Ejercicio 3 - TIR'!$C$25)*('Ejercicio 3 - TIR'!$D$25-'Ejercicio 3 - TIR'!$C$25)*V806),'Ejercicio 3 - TIR'!$E$25-SQRT(('Ejercicio 3 - TIR'!$E$25-'Ejercicio 3 - TIR'!$C$25)*('Ejercicio 3 - TIR'!$E$25-'Ejercicio 3 - TIR'!$D$25)*(1-V806)))</f>
        <v>0.227500167335898</v>
      </c>
      <c r="X806" s="24">
        <f ca="1" t="shared" si="5995"/>
        <v>0.997218195213836</v>
      </c>
      <c r="Y806" s="26">
        <f ca="1">IF(X806&lt;=('Ejercicio 3 - TIR'!$D$26-'Ejercicio 3 - TIR'!$C$26)/('Ejercicio 3 - TIR'!$E$26-'Ejercicio 3 - TIR'!$C$26),'Ejercicio 3 - TIR'!$C$26+SQRT(('Ejercicio 3 - TIR'!$E$26-'Ejercicio 3 - TIR'!$C$26)*('Ejercicio 3 - TIR'!$D$26-'Ejercicio 3 - TIR'!$C$26)*X806),'Ejercicio 3 - TIR'!$E$26-SQRT(('Ejercicio 3 - TIR'!$E$26-'Ejercicio 3 - TIR'!$C$26)*('Ejercicio 3 - TIR'!$E$26-'Ejercicio 3 - TIR'!$D$26)*(1-X806)))</f>
        <v>0.276124210293981</v>
      </c>
      <c r="Z806" s="24">
        <f ca="1" t="shared" si="5716"/>
        <v>1.15660098572454</v>
      </c>
      <c r="AA806" s="24">
        <f ca="1" t="shared" si="5717"/>
        <v>1.35106405316771</v>
      </c>
      <c r="AB806" s="24">
        <f ca="1" t="shared" si="5718"/>
        <v>1.57704973629576</v>
      </c>
      <c r="AC806" s="24">
        <f ca="1" t="shared" si="5719"/>
        <v>1.93582881520007</v>
      </c>
      <c r="AD806" s="24">
        <f ca="1" t="shared" si="5720"/>
        <v>2.47035801806153</v>
      </c>
      <c r="AE806" s="23">
        <f ca="1" t="shared" si="5721"/>
        <v>5648.18818080266</v>
      </c>
      <c r="AF806" s="23">
        <f ca="1" t="shared" si="5722"/>
        <v>6597.83634182951</v>
      </c>
      <c r="AG806" s="23">
        <f ca="1" t="shared" si="5723"/>
        <v>7701.4232142502</v>
      </c>
      <c r="AH806" s="23">
        <f ca="1" t="shared" si="5724"/>
        <v>9453.49828421668</v>
      </c>
      <c r="AI806" s="23">
        <f ca="1" t="shared" si="5725"/>
        <v>12063.8380324615</v>
      </c>
      <c r="AJ806" s="25">
        <f ca="1" t="shared" si="5726"/>
        <v>46395.8531871817</v>
      </c>
      <c r="AK806" s="25">
        <f ca="1" t="shared" si="5727"/>
        <v>53198.9678222795</v>
      </c>
      <c r="AL806" s="25">
        <f ca="1" t="shared" si="5728"/>
        <v>52931.833495669</v>
      </c>
      <c r="AM806" s="25">
        <f ca="1" t="shared" si="5729"/>
        <v>68577.5638235678</v>
      </c>
      <c r="AN806" s="25">
        <f ca="1" t="shared" si="5730"/>
        <v>91030.8980130479</v>
      </c>
      <c r="AO806" s="25">
        <f ca="1">C806/'Ejercicio 3 - TIR'!$D$7</f>
        <v>12978.8679843512</v>
      </c>
      <c r="AP806" s="25">
        <f ca="1" t="shared" si="5731"/>
        <v>33416.9852028305</v>
      </c>
      <c r="AQ806" s="25">
        <f ca="1" t="shared" si="5732"/>
        <v>40220.0998379283</v>
      </c>
      <c r="AR806" s="25">
        <f ca="1" t="shared" si="5733"/>
        <v>39952.9655113178</v>
      </c>
      <c r="AS806" s="25">
        <f ca="1" t="shared" si="5734"/>
        <v>55598.6958392166</v>
      </c>
      <c r="AT806" s="25">
        <f ca="1" t="shared" si="5735"/>
        <v>78052.0300286967</v>
      </c>
      <c r="AU806" s="25">
        <f ca="1">AP806*'Ejercicio 3 - TIR'!$D$5</f>
        <v>16708.4926014152</v>
      </c>
      <c r="AV806" s="25">
        <f ca="1">AQ806*'Ejercicio 3 - TIR'!$D$5</f>
        <v>20110.0499189642</v>
      </c>
      <c r="AW806" s="25">
        <f ca="1">AR806*'Ejercicio 3 - TIR'!$D$5</f>
        <v>19976.4827556589</v>
      </c>
      <c r="AX806" s="25">
        <f ca="1">AS806*'Ejercicio 3 - TIR'!$D$5</f>
        <v>27799.3479196083</v>
      </c>
      <c r="AY806" s="25">
        <f ca="1">AT806*'Ejercicio 3 - TIR'!$D$5</f>
        <v>39026.0150143483</v>
      </c>
      <c r="AZ806" s="25">
        <f ca="1" t="shared" ref="AZ806:BD806" si="5996">AJ806-AU806-AE806</f>
        <v>24039.1724049638</v>
      </c>
      <c r="BA806" s="25">
        <f ca="1" t="shared" si="5996"/>
        <v>26491.0815614858</v>
      </c>
      <c r="BB806" s="25">
        <f ca="1" t="shared" si="5996"/>
        <v>25253.9275257599</v>
      </c>
      <c r="BC806" s="25">
        <f ca="1" t="shared" si="5996"/>
        <v>31324.7176197428</v>
      </c>
      <c r="BD806" s="25">
        <f ca="1" t="shared" si="5996"/>
        <v>39941.044966238</v>
      </c>
      <c r="BE806" s="25">
        <f ca="1" t="shared" ref="BE806:BI806" si="5997">AZ806/Z806</f>
        <v>20784.326402683</v>
      </c>
      <c r="BF806" s="25">
        <f ca="1" t="shared" si="5997"/>
        <v>19607.5689375161</v>
      </c>
      <c r="BG806" s="25">
        <f ca="1" t="shared" si="5997"/>
        <v>16013.3995425391</v>
      </c>
      <c r="BH806" s="25">
        <f ca="1" t="shared" si="5997"/>
        <v>16181.5535411923</v>
      </c>
      <c r="BI806" s="25">
        <f ca="1" t="shared" si="5997"/>
        <v>16168.1200353216</v>
      </c>
      <c r="BJ806" s="25">
        <f ca="1" t="shared" si="5738"/>
        <v>89099.3558910887</v>
      </c>
      <c r="BK806" s="25">
        <f ca="1" t="shared" si="5739"/>
        <v>32062.4505905039</v>
      </c>
      <c r="BL806" s="25">
        <f ca="1" t="shared" si="5740"/>
        <v>121161.806481593</v>
      </c>
      <c r="BM806" s="25">
        <f ca="1">BK806*'Ejercicio 3 - TIR'!$D$5</f>
        <v>16031.225295252</v>
      </c>
      <c r="BN806" s="25">
        <f ca="1" t="shared" si="5741"/>
        <v>105130.581186341</v>
      </c>
      <c r="BO806" s="25">
        <f ca="1" t="shared" si="5742"/>
        <v>42556.8198689014</v>
      </c>
      <c r="BP806" s="25">
        <f ca="1" t="shared" si="5743"/>
        <v>-100961.725798482</v>
      </c>
      <c r="BQ806" s="25">
        <f ca="1" t="shared" ref="BQ806:BT806" si="5998">BE806</f>
        <v>20784.326402683</v>
      </c>
      <c r="BR806" s="25">
        <f ca="1" t="shared" si="5998"/>
        <v>19607.5689375161</v>
      </c>
      <c r="BS806" s="25">
        <f ca="1" t="shared" si="5998"/>
        <v>16013.3995425391</v>
      </c>
      <c r="BT806" s="25">
        <f ca="1" t="shared" si="5998"/>
        <v>16181.5535411923</v>
      </c>
      <c r="BU806" s="25">
        <f ca="1" t="shared" si="5745"/>
        <v>58724.939904223</v>
      </c>
      <c r="BV806" s="27">
        <f ca="1" t="shared" si="5746"/>
        <v>7.89381472421642</v>
      </c>
    </row>
    <row r="807" ht="15" customHeight="1" spans="1:74">
      <c r="A807" s="23">
        <v>806</v>
      </c>
      <c r="B807" s="24">
        <f ca="1" t="shared" ref="B807:F807" si="5999">RAND()</f>
        <v>0.97737276478913</v>
      </c>
      <c r="C807" s="25">
        <f ca="1">IF(B807&lt;=('Ejercicio 3 - TIR'!$D$13-'Ejercicio 3 - TIR'!$C$13)/('Ejercicio 3 - TIR'!$E$13-'Ejercicio 3 - TIR'!$C$13),'Ejercicio 3 - TIR'!$C$13+SQRT(('Ejercicio 3 - TIR'!$E$13-'Ejercicio 3 - TIR'!$C$13)*('Ejercicio 3 - TIR'!$D$13-'Ejercicio 3 - TIR'!$C$13)*B807),'Ejercicio 3 - TIR'!$E$13-SQRT(('Ejercicio 3 - TIR'!$E$13-'Ejercicio 3 - TIR'!$C$13)*('Ejercicio 3 - TIR'!$E$13-'Ejercicio 3 - TIR'!$D$13)*(1-B807)))</f>
        <v>94789.1764323627</v>
      </c>
      <c r="D807" s="24">
        <f ca="1" t="shared" si="5999"/>
        <v>0.728328642883666</v>
      </c>
      <c r="E807" s="25">
        <f ca="1">IF(D807&lt;=('Ejercicio 3 - TIR'!$D$14-'Ejercicio 3 - TIR'!$C$14)/('Ejercicio 3 - TIR'!$E$14-'Ejercicio 3 - TIR'!$C$14),'Ejercicio 3 - TIR'!$C$14+SQRT(('Ejercicio 3 - TIR'!$E$14-'Ejercicio 3 - TIR'!$C$14)*('Ejercicio 3 - TIR'!$D$14-'Ejercicio 3 - TIR'!$C$14)*D807),'Ejercicio 3 - TIR'!$E$14-SQRT(('Ejercicio 3 - TIR'!$E$14-'Ejercicio 3 - TIR'!$C$14)*('Ejercicio 3 - TIR'!$E$14-'Ejercicio 3 - TIR'!$D$14)*(1-D807)))</f>
        <v>33616.3722251803</v>
      </c>
      <c r="F807" s="24">
        <f ca="1" t="shared" si="5999"/>
        <v>0.564451093047516</v>
      </c>
      <c r="G807" s="25">
        <f ca="1">IF(F807&lt;=('Ejercicio 3 - TIR'!$D$18-'Ejercicio 3 - TIR'!$C$18)/('Ejercicio 3 - TIR'!$E$18-'Ejercicio 3 - TIR'!$C$18),'Ejercicio 3 - TIR'!$C$18+SQRT(('Ejercicio 3 - TIR'!$E$18-'Ejercicio 3 - TIR'!$C$18)*('Ejercicio 3 - TIR'!$D$18-'Ejercicio 3 - TIR'!$C$18)*F807),'Ejercicio 3 - TIR'!$E$18-SQRT(('Ejercicio 3 - TIR'!$E$18-'Ejercicio 3 - TIR'!$C$18)*('Ejercicio 3 - TIR'!$E$18-'Ejercicio 3 - TIR'!$D$18)*(1-F807)))</f>
        <v>39201.5033531009</v>
      </c>
      <c r="H807" s="24">
        <f ca="1" t="shared" ref="H807:L807" si="6000">RAND()</f>
        <v>0.286909333238891</v>
      </c>
      <c r="I807" s="25">
        <f ca="1">IF(H807&lt;=('Ejercicio 3 - TIR'!$D$18-'Ejercicio 3 - TIR'!$C$18)/('Ejercicio 3 - TIR'!$E$18-'Ejercicio 3 - TIR'!$C$18),'Ejercicio 3 - TIR'!$C$18+SQRT(('Ejercicio 3 - TIR'!$E$18-'Ejercicio 3 - TIR'!$C$18)*('Ejercicio 3 - TIR'!$D$18-'Ejercicio 3 - TIR'!$C$18)*H807),'Ejercicio 3 - TIR'!$E$18-SQRT(('Ejercicio 3 - TIR'!$E$18-'Ejercicio 3 - TIR'!$C$18)*('Ejercicio 3 - TIR'!$E$18-'Ejercicio 3 - TIR'!$D$18)*(1-H807)))</f>
        <v>36560.2134100831</v>
      </c>
      <c r="J807" s="24">
        <f ca="1" t="shared" si="6000"/>
        <v>0.691174494108818</v>
      </c>
      <c r="K807" s="25">
        <f ca="1">IF(J807&lt;=('Ejercicio 3 - TIR'!$D$18-'Ejercicio 3 - TIR'!$C$18)/('Ejercicio 3 - TIR'!$E$18-'Ejercicio 3 - TIR'!$C$18),'Ejercicio 3 - TIR'!$C$18+SQRT(('Ejercicio 3 - TIR'!$E$18-'Ejercicio 3 - TIR'!$C$18)*('Ejercicio 3 - TIR'!$D$18-'Ejercicio 3 - TIR'!$C$18)*J807),'Ejercicio 3 - TIR'!$E$18-SQRT(('Ejercicio 3 - TIR'!$E$18-'Ejercicio 3 - TIR'!$C$18)*('Ejercicio 3 - TIR'!$E$18-'Ejercicio 3 - TIR'!$D$18)*(1-J807)))</f>
        <v>40187.317490023</v>
      </c>
      <c r="L807" s="24">
        <f ca="1" t="shared" si="6000"/>
        <v>0.182719821917198</v>
      </c>
      <c r="M807" s="25">
        <f ca="1">IF(L807&lt;=('Ejercicio 3 - TIR'!$D$18-'Ejercicio 3 - TIR'!$C$18)/('Ejercicio 3 - TIR'!$E$18-'Ejercicio 3 - TIR'!$C$18),'Ejercicio 3 - TIR'!$C$18+SQRT(('Ejercicio 3 - TIR'!$E$18-'Ejercicio 3 - TIR'!$C$18)*('Ejercicio 3 - TIR'!$D$18-'Ejercicio 3 - TIR'!$C$18)*L807),'Ejercicio 3 - TIR'!$E$18-SQRT(('Ejercicio 3 - TIR'!$E$18-'Ejercicio 3 - TIR'!$C$18)*('Ejercicio 3 - TIR'!$E$18-'Ejercicio 3 - TIR'!$D$18)*(1-L807)))</f>
        <v>35235.2624850698</v>
      </c>
      <c r="N807" s="24">
        <f ca="1" t="shared" ref="N807:R807" si="6001">RAND()</f>
        <v>0.538267819508744</v>
      </c>
      <c r="O807" s="25">
        <f ca="1">IF(N807&lt;=('Ejercicio 3 - TIR'!$D$18-'Ejercicio 3 - TIR'!$C$18)/('Ejercicio 3 - TIR'!$E$18-'Ejercicio 3 - TIR'!$C$18),'Ejercicio 3 - TIR'!$C$18+SQRT(('Ejercicio 3 - TIR'!$E$18-'Ejercicio 3 - TIR'!$C$18)*('Ejercicio 3 - TIR'!$D$18-'Ejercicio 3 - TIR'!$C$18)*N807),'Ejercicio 3 - TIR'!$E$18-SQRT(('Ejercicio 3 - TIR'!$E$18-'Ejercicio 3 - TIR'!$C$18)*('Ejercicio 3 - TIR'!$E$18-'Ejercicio 3 - TIR'!$D$18)*(1-N807)))</f>
        <v>38985.5535681621</v>
      </c>
      <c r="P807" s="24">
        <f ca="1" t="shared" si="6001"/>
        <v>0.146451408946475</v>
      </c>
      <c r="Q807" s="26">
        <f ca="1">IF(P807&lt;=('Ejercicio 3 - TIR'!$D$22-'Ejercicio 3 - TIR'!$C$22)/('Ejercicio 3 - TIR'!$E$22-'Ejercicio 3 - TIR'!$C$22),'Ejercicio 3 - TIR'!$C$22+SQRT(('Ejercicio 3 - TIR'!$E$22-'Ejercicio 3 - TIR'!$C$22)*('Ejercicio 3 - TIR'!$D$22-'Ejercicio 3 - TIR'!$C$22)*P807),'Ejercicio 3 - TIR'!$E$22-SQRT(('Ejercicio 3 - TIR'!$E$22-'Ejercicio 3 - TIR'!$C$22)*('Ejercicio 3 - TIR'!$E$22-'Ejercicio 3 - TIR'!$D$22)*(1-P807)))</f>
        <v>0.136236149053998</v>
      </c>
      <c r="R807" s="24">
        <f ca="1" t="shared" si="6001"/>
        <v>0.390293141218052</v>
      </c>
      <c r="S807" s="26">
        <f ca="1">IF(R807&lt;=('Ejercicio 3 - TIR'!$D$23-'Ejercicio 3 - TIR'!$C$23)/('Ejercicio 3 - TIR'!$E$23-'Ejercicio 3 - TIR'!$C$23),'Ejercicio 3 - TIR'!$C$23+SQRT(('Ejercicio 3 - TIR'!$E$23-'Ejercicio 3 - TIR'!$C$23)*('Ejercicio 3 - TIR'!$D$23-'Ejercicio 3 - TIR'!$C$23)*R807),'Ejercicio 3 - TIR'!$E$23-SQRT(('Ejercicio 3 - TIR'!$E$23-'Ejercicio 3 - TIR'!$C$23)*('Ejercicio 3 - TIR'!$E$23-'Ejercicio 3 - TIR'!$D$23)*(1-R807)))</f>
        <v>0.146505238240629</v>
      </c>
      <c r="T807" s="24">
        <f ca="1" t="shared" ref="T807:X807" si="6002">RAND()</f>
        <v>0.0358721858095052</v>
      </c>
      <c r="U807" s="26">
        <f ca="1">IF(T807&lt;=('Ejercicio 3 - TIR'!$D$24-'Ejercicio 3 - TIR'!$C$24)/('Ejercicio 3 - TIR'!$E$24-'Ejercicio 3 - TIR'!$C$24),'Ejercicio 3 - TIR'!$C$24+SQRT(('Ejercicio 3 - TIR'!$E$24-'Ejercicio 3 - TIR'!$C$24)*('Ejercicio 3 - TIR'!$D$24-'Ejercicio 3 - TIR'!$C$24)*T807),'Ejercicio 3 - TIR'!$E$24-SQRT(('Ejercicio 3 - TIR'!$E$24-'Ejercicio 3 - TIR'!$C$24)*('Ejercicio 3 - TIR'!$E$24-'Ejercicio 3 - TIR'!$D$24)*(1-T807)))</f>
        <v>0.158679377293329</v>
      </c>
      <c r="V807" s="24">
        <f ca="1" t="shared" si="6002"/>
        <v>0.90566302972642</v>
      </c>
      <c r="W807" s="26">
        <f ca="1">IF(V807&lt;=('Ejercicio 3 - TIR'!$D$25-'Ejercicio 3 - TIR'!$C$25)/('Ejercicio 3 - TIR'!$E$25-'Ejercicio 3 - TIR'!$C$25),'Ejercicio 3 - TIR'!$C$25+SQRT(('Ejercicio 3 - TIR'!$E$25-'Ejercicio 3 - TIR'!$C$25)*('Ejercicio 3 - TIR'!$D$25-'Ejercicio 3 - TIR'!$C$25)*V807),'Ejercicio 3 - TIR'!$E$25-SQRT(('Ejercicio 3 - TIR'!$E$25-'Ejercicio 3 - TIR'!$C$25)*('Ejercicio 3 - TIR'!$E$25-'Ejercicio 3 - TIR'!$D$25)*(1-V807)))</f>
        <v>0.231829160835076</v>
      </c>
      <c r="X807" s="24">
        <f ca="1" t="shared" si="6002"/>
        <v>0.198473840957049</v>
      </c>
      <c r="Y807" s="26">
        <f ca="1">IF(X807&lt;=('Ejercicio 3 - TIR'!$D$26-'Ejercicio 3 - TIR'!$C$26)/('Ejercicio 3 - TIR'!$E$26-'Ejercicio 3 - TIR'!$C$26),'Ejercicio 3 - TIR'!$C$26+SQRT(('Ejercicio 3 - TIR'!$E$26-'Ejercicio 3 - TIR'!$C$26)*('Ejercicio 3 - TIR'!$D$26-'Ejercicio 3 - TIR'!$C$26)*X807),'Ejercicio 3 - TIR'!$E$26-SQRT(('Ejercicio 3 - TIR'!$E$26-'Ejercicio 3 - TIR'!$C$26)*('Ejercicio 3 - TIR'!$E$26-'Ejercicio 3 - TIR'!$D$26)*(1-X807)))</f>
        <v>0.213149068460394</v>
      </c>
      <c r="Z807" s="24">
        <f ca="1" t="shared" si="5716"/>
        <v>1.136236149054</v>
      </c>
      <c r="AA807" s="24">
        <f ca="1" t="shared" si="5717"/>
        <v>1.30270069676877</v>
      </c>
      <c r="AB807" s="24">
        <f ca="1" t="shared" si="5718"/>
        <v>1.50941243213162</v>
      </c>
      <c r="AC807" s="24">
        <f ca="1" t="shared" si="5719"/>
        <v>1.85933824962673</v>
      </c>
      <c r="AD807" s="24">
        <f ca="1" t="shared" si="5720"/>
        <v>2.25565446548745</v>
      </c>
      <c r="AE807" s="23">
        <f ca="1" t="shared" si="5721"/>
        <v>4579.76509712435</v>
      </c>
      <c r="AF807" s="23">
        <f ca="1" t="shared" si="5722"/>
        <v>5250.72467376467</v>
      </c>
      <c r="AG807" s="23">
        <f ca="1" t="shared" si="5723"/>
        <v>6083.90639533637</v>
      </c>
      <c r="AH807" s="23">
        <f ca="1" t="shared" si="5724"/>
        <v>7494.33330956635</v>
      </c>
      <c r="AI807" s="23">
        <f ca="1" t="shared" si="5725"/>
        <v>9091.74347323213</v>
      </c>
      <c r="AJ807" s="25">
        <f ca="1" t="shared" si="5726"/>
        <v>44542.1652070548</v>
      </c>
      <c r="AK807" s="25">
        <f ca="1" t="shared" si="5727"/>
        <v>47627.0154833301</v>
      </c>
      <c r="AL807" s="25">
        <f ca="1" t="shared" si="5728"/>
        <v>60659.2366334613</v>
      </c>
      <c r="AM807" s="25">
        <f ca="1" t="shared" si="5729"/>
        <v>65514.2712741281</v>
      </c>
      <c r="AN807" s="25">
        <f ca="1" t="shared" si="5730"/>
        <v>87937.937995525</v>
      </c>
      <c r="AO807" s="25">
        <f ca="1">C807/'Ejercicio 3 - TIR'!$D$7</f>
        <v>18957.8352864725</v>
      </c>
      <c r="AP807" s="25">
        <f ca="1" t="shared" si="5731"/>
        <v>25584.3299205822</v>
      </c>
      <c r="AQ807" s="25">
        <f ca="1" t="shared" si="5732"/>
        <v>28669.1801968576</v>
      </c>
      <c r="AR807" s="25">
        <f ca="1" t="shared" si="5733"/>
        <v>41701.4013469888</v>
      </c>
      <c r="AS807" s="25">
        <f ca="1" t="shared" si="5734"/>
        <v>46556.4359876556</v>
      </c>
      <c r="AT807" s="25">
        <f ca="1" t="shared" si="5735"/>
        <v>68980.1027090525</v>
      </c>
      <c r="AU807" s="25">
        <f ca="1">AP807*'Ejercicio 3 - TIR'!$D$5</f>
        <v>12792.1649602911</v>
      </c>
      <c r="AV807" s="25">
        <f ca="1">AQ807*'Ejercicio 3 - TIR'!$D$5</f>
        <v>14334.5900984288</v>
      </c>
      <c r="AW807" s="25">
        <f ca="1">AR807*'Ejercicio 3 - TIR'!$D$5</f>
        <v>20850.7006734944</v>
      </c>
      <c r="AX807" s="25">
        <f ca="1">AS807*'Ejercicio 3 - TIR'!$D$5</f>
        <v>23278.2179938278</v>
      </c>
      <c r="AY807" s="25">
        <f ca="1">AT807*'Ejercicio 3 - TIR'!$D$5</f>
        <v>34490.0513545263</v>
      </c>
      <c r="AZ807" s="25">
        <f ca="1" t="shared" ref="AZ807:BD807" si="6003">AJ807-AU807-AE807</f>
        <v>27170.2351496393</v>
      </c>
      <c r="BA807" s="25">
        <f ca="1" t="shared" si="6003"/>
        <v>28041.7007111367</v>
      </c>
      <c r="BB807" s="25">
        <f ca="1" t="shared" si="6003"/>
        <v>33724.6295646306</v>
      </c>
      <c r="BC807" s="25">
        <f ca="1" t="shared" si="6003"/>
        <v>34741.719970734</v>
      </c>
      <c r="BD807" s="25">
        <f ca="1" t="shared" si="6003"/>
        <v>44356.1431677667</v>
      </c>
      <c r="BE807" s="25">
        <f ca="1" t="shared" ref="BE807:BI807" si="6004">AZ807/Z807</f>
        <v>23912.4896459777</v>
      </c>
      <c r="BF807" s="25">
        <f ca="1" t="shared" si="6004"/>
        <v>21525.8199989388</v>
      </c>
      <c r="BG807" s="25">
        <f ca="1" t="shared" si="6004"/>
        <v>22342.8857790736</v>
      </c>
      <c r="BH807" s="25">
        <f ca="1" t="shared" si="6004"/>
        <v>18684.9918123873</v>
      </c>
      <c r="BI807" s="25">
        <f ca="1" t="shared" si="6004"/>
        <v>19664.4228300194</v>
      </c>
      <c r="BJ807" s="25">
        <f ca="1" t="shared" si="5738"/>
        <v>75826.9201232161</v>
      </c>
      <c r="BK807" s="25">
        <f ca="1" t="shared" si="5739"/>
        <v>42762.3258199073</v>
      </c>
      <c r="BL807" s="25">
        <f ca="1" t="shared" si="5740"/>
        <v>118589.245943123</v>
      </c>
      <c r="BM807" s="25">
        <f ca="1">BK807*'Ejercicio 3 - TIR'!$D$5</f>
        <v>21381.1629099537</v>
      </c>
      <c r="BN807" s="25">
        <f ca="1" t="shared" si="5741"/>
        <v>97208.0830331697</v>
      </c>
      <c r="BO807" s="25">
        <f ca="1" t="shared" si="5742"/>
        <v>43095.2898684165</v>
      </c>
      <c r="BP807" s="25">
        <f ca="1" t="shared" si="5743"/>
        <v>-128405.548657543</v>
      </c>
      <c r="BQ807" s="25">
        <f ca="1" t="shared" ref="BQ807:BT807" si="6005">BE807</f>
        <v>23912.4896459777</v>
      </c>
      <c r="BR807" s="25">
        <f ca="1" t="shared" si="6005"/>
        <v>21525.8199989388</v>
      </c>
      <c r="BS807" s="25">
        <f ca="1" t="shared" si="6005"/>
        <v>22342.8857790736</v>
      </c>
      <c r="BT807" s="25">
        <f ca="1" t="shared" si="6005"/>
        <v>18684.9918123873</v>
      </c>
      <c r="BU807" s="25">
        <f ca="1" t="shared" si="5745"/>
        <v>62759.712698436</v>
      </c>
      <c r="BV807" s="27">
        <f ca="1" t="shared" si="5746"/>
        <v>4.45162736117184</v>
      </c>
    </row>
    <row r="808" ht="15" customHeight="1" spans="1:74">
      <c r="A808" s="23">
        <v>807</v>
      </c>
      <c r="B808" s="24">
        <f ca="1" t="shared" ref="B808:F808" si="6006">RAND()</f>
        <v>0.617257107725547</v>
      </c>
      <c r="C808" s="25">
        <f ca="1">IF(B808&lt;=('Ejercicio 3 - TIR'!$D$13-'Ejercicio 3 - TIR'!$C$13)/('Ejercicio 3 - TIR'!$E$13-'Ejercicio 3 - TIR'!$C$13),'Ejercicio 3 - TIR'!$C$13+SQRT(('Ejercicio 3 - TIR'!$E$13-'Ejercicio 3 - TIR'!$C$13)*('Ejercicio 3 - TIR'!$D$13-'Ejercicio 3 - TIR'!$C$13)*B808),'Ejercicio 3 - TIR'!$E$13-SQRT(('Ejercicio 3 - TIR'!$E$13-'Ejercicio 3 - TIR'!$C$13)*('Ejercicio 3 - TIR'!$E$13-'Ejercicio 3 - TIR'!$D$13)*(1-B808)))</f>
        <v>78568.9134496325</v>
      </c>
      <c r="D808" s="24">
        <f ca="1" t="shared" si="6006"/>
        <v>0.284188907890431</v>
      </c>
      <c r="E808" s="25">
        <f ca="1">IF(D808&lt;=('Ejercicio 3 - TIR'!$D$14-'Ejercicio 3 - TIR'!$C$14)/('Ejercicio 3 - TIR'!$E$14-'Ejercicio 3 - TIR'!$C$14),'Ejercicio 3 - TIR'!$C$14+SQRT(('Ejercicio 3 - TIR'!$E$14-'Ejercicio 3 - TIR'!$C$14)*('Ejercicio 3 - TIR'!$D$14-'Ejercicio 3 - TIR'!$C$14)*D808),'Ejercicio 3 - TIR'!$E$14-SQRT(('Ejercicio 3 - TIR'!$E$14-'Ejercicio 3 - TIR'!$C$14)*('Ejercicio 3 - TIR'!$E$14-'Ejercicio 3 - TIR'!$D$14)*(1-D808)))</f>
        <v>29616.726989089</v>
      </c>
      <c r="F808" s="24">
        <f ca="1" t="shared" si="6006"/>
        <v>0.892138857589352</v>
      </c>
      <c r="G808" s="25">
        <f ca="1">IF(F808&lt;=('Ejercicio 3 - TIR'!$D$18-'Ejercicio 3 - TIR'!$C$18)/('Ejercicio 3 - TIR'!$E$18-'Ejercicio 3 - TIR'!$C$18),'Ejercicio 3 - TIR'!$C$18+SQRT(('Ejercicio 3 - TIR'!$E$18-'Ejercicio 3 - TIR'!$C$18)*('Ejercicio 3 - TIR'!$D$18-'Ejercicio 3 - TIR'!$C$18)*F808),'Ejercicio 3 - TIR'!$E$18-SQRT(('Ejercicio 3 - TIR'!$E$18-'Ejercicio 3 - TIR'!$C$18)*('Ejercicio 3 - TIR'!$E$18-'Ejercicio 3 - TIR'!$D$18)*(1-F808)))</f>
        <v>42155.7803037039</v>
      </c>
      <c r="H808" s="24">
        <f ca="1" t="shared" ref="H808:L808" si="6007">RAND()</f>
        <v>0.241873766394523</v>
      </c>
      <c r="I808" s="25">
        <f ca="1">IF(H808&lt;=('Ejercicio 3 - TIR'!$D$18-'Ejercicio 3 - TIR'!$C$18)/('Ejercicio 3 - TIR'!$E$18-'Ejercicio 3 - TIR'!$C$18),'Ejercicio 3 - TIR'!$C$18+SQRT(('Ejercicio 3 - TIR'!$E$18-'Ejercicio 3 - TIR'!$C$18)*('Ejercicio 3 - TIR'!$D$18-'Ejercicio 3 - TIR'!$C$18)*H808),'Ejercicio 3 - TIR'!$E$18-SQRT(('Ejercicio 3 - TIR'!$E$18-'Ejercicio 3 - TIR'!$C$18)*('Ejercicio 3 - TIR'!$E$18-'Ejercicio 3 - TIR'!$D$18)*(1-H808)))</f>
        <v>36023.3765413743</v>
      </c>
      <c r="J808" s="24">
        <f ca="1" t="shared" si="6007"/>
        <v>0.575669669693012</v>
      </c>
      <c r="K808" s="25">
        <f ca="1">IF(J808&lt;=('Ejercicio 3 - TIR'!$D$18-'Ejercicio 3 - TIR'!$C$18)/('Ejercicio 3 - TIR'!$E$18-'Ejercicio 3 - TIR'!$C$18),'Ejercicio 3 - TIR'!$C$18+SQRT(('Ejercicio 3 - TIR'!$E$18-'Ejercicio 3 - TIR'!$C$18)*('Ejercicio 3 - TIR'!$D$18-'Ejercicio 3 - TIR'!$C$18)*J808),'Ejercicio 3 - TIR'!$E$18-SQRT(('Ejercicio 3 - TIR'!$E$18-'Ejercicio 3 - TIR'!$C$18)*('Ejercicio 3 - TIR'!$E$18-'Ejercicio 3 - TIR'!$D$18)*(1-J808)))</f>
        <v>39292.4943074479</v>
      </c>
      <c r="L808" s="24">
        <f ca="1" t="shared" si="6007"/>
        <v>0.0117243860860547</v>
      </c>
      <c r="M808" s="25">
        <f ca="1">IF(L808&lt;=('Ejercicio 3 - TIR'!$D$18-'Ejercicio 3 - TIR'!$C$18)/('Ejercicio 3 - TIR'!$E$18-'Ejercicio 3 - TIR'!$C$18),'Ejercicio 3 - TIR'!$C$18+SQRT(('Ejercicio 3 - TIR'!$E$18-'Ejercicio 3 - TIR'!$C$18)*('Ejercicio 3 - TIR'!$D$18-'Ejercicio 3 - TIR'!$C$18)*L808),'Ejercicio 3 - TIR'!$E$18-SQRT(('Ejercicio 3 - TIR'!$E$18-'Ejercicio 3 - TIR'!$C$18)*('Ejercicio 3 - TIR'!$E$18-'Ejercicio 3 - TIR'!$D$18)*(1-L808)))</f>
        <v>31326.1440015731</v>
      </c>
      <c r="N808" s="24">
        <f ca="1" t="shared" ref="N808:R808" si="6008">RAND()</f>
        <v>0.609108233542059</v>
      </c>
      <c r="O808" s="25">
        <f ca="1">IF(N808&lt;=('Ejercicio 3 - TIR'!$D$18-'Ejercicio 3 - TIR'!$C$18)/('Ejercicio 3 - TIR'!$E$18-'Ejercicio 3 - TIR'!$C$18),'Ejercicio 3 - TIR'!$C$18+SQRT(('Ejercicio 3 - TIR'!$E$18-'Ejercicio 3 - TIR'!$C$18)*('Ejercicio 3 - TIR'!$D$18-'Ejercicio 3 - TIR'!$C$18)*N808),'Ejercicio 3 - TIR'!$E$18-SQRT(('Ejercicio 3 - TIR'!$E$18-'Ejercicio 3 - TIR'!$C$18)*('Ejercicio 3 - TIR'!$E$18-'Ejercicio 3 - TIR'!$D$18)*(1-N808)))</f>
        <v>39558.5686706383</v>
      </c>
      <c r="P808" s="24">
        <f ca="1" t="shared" si="6008"/>
        <v>0.629751412801698</v>
      </c>
      <c r="Q808" s="26">
        <f ca="1">IF(P808&lt;=('Ejercicio 3 - TIR'!$D$22-'Ejercicio 3 - TIR'!$C$22)/('Ejercicio 3 - TIR'!$E$22-'Ejercicio 3 - TIR'!$C$22),'Ejercicio 3 - TIR'!$C$22+SQRT(('Ejercicio 3 - TIR'!$E$22-'Ejercicio 3 - TIR'!$C$22)*('Ejercicio 3 - TIR'!$D$22-'Ejercicio 3 - TIR'!$C$22)*P808),'Ejercicio 3 - TIR'!$E$22-SQRT(('Ejercicio 3 - TIR'!$E$22-'Ejercicio 3 - TIR'!$C$22)*('Ejercicio 3 - TIR'!$E$22-'Ejercicio 3 - TIR'!$D$22)*(1-P808)))</f>
        <v>0.154184356352069</v>
      </c>
      <c r="R808" s="24">
        <f ca="1" t="shared" si="6008"/>
        <v>0.41866705719579</v>
      </c>
      <c r="S808" s="26">
        <f ca="1">IF(R808&lt;=('Ejercicio 3 - TIR'!$D$23-'Ejercicio 3 - TIR'!$C$23)/('Ejercicio 3 - TIR'!$E$23-'Ejercicio 3 - TIR'!$C$23),'Ejercicio 3 - TIR'!$C$23+SQRT(('Ejercicio 3 - TIR'!$E$23-'Ejercicio 3 - TIR'!$C$23)*('Ejercicio 3 - TIR'!$D$23-'Ejercicio 3 - TIR'!$C$23)*R808),'Ejercicio 3 - TIR'!$E$23-SQRT(('Ejercicio 3 - TIR'!$E$23-'Ejercicio 3 - TIR'!$C$23)*('Ejercicio 3 - TIR'!$E$23-'Ejercicio 3 - TIR'!$D$23)*(1-R808)))</f>
        <v>0.14745178870224</v>
      </c>
      <c r="T808" s="24">
        <f ca="1" t="shared" ref="T808:X808" si="6009">RAND()</f>
        <v>0.219559868626038</v>
      </c>
      <c r="U808" s="26">
        <f ca="1">IF(T808&lt;=('Ejercicio 3 - TIR'!$D$24-'Ejercicio 3 - TIR'!$C$24)/('Ejercicio 3 - TIR'!$E$24-'Ejercicio 3 - TIR'!$C$24),'Ejercicio 3 - TIR'!$C$24+SQRT(('Ejercicio 3 - TIR'!$E$24-'Ejercicio 3 - TIR'!$C$24)*('Ejercicio 3 - TIR'!$D$24-'Ejercicio 3 - TIR'!$C$24)*T808),'Ejercicio 3 - TIR'!$E$24-SQRT(('Ejercicio 3 - TIR'!$E$24-'Ejercicio 3 - TIR'!$C$24)*('Ejercicio 3 - TIR'!$E$24-'Ejercicio 3 - TIR'!$D$24)*(1-T808)))</f>
        <v>0.17147267389299</v>
      </c>
      <c r="V808" s="24">
        <f ca="1" t="shared" si="6009"/>
        <v>0.912278879852187</v>
      </c>
      <c r="W808" s="26">
        <f ca="1">IF(V808&lt;=('Ejercicio 3 - TIR'!$D$25-'Ejercicio 3 - TIR'!$C$25)/('Ejercicio 3 - TIR'!$E$25-'Ejercicio 3 - TIR'!$C$25),'Ejercicio 3 - TIR'!$C$25+SQRT(('Ejercicio 3 - TIR'!$E$25-'Ejercicio 3 - TIR'!$C$25)*('Ejercicio 3 - TIR'!$D$25-'Ejercicio 3 - TIR'!$C$25)*V808),'Ejercicio 3 - TIR'!$E$25-SQRT(('Ejercicio 3 - TIR'!$E$25-'Ejercicio 3 - TIR'!$C$25)*('Ejercicio 3 - TIR'!$E$25-'Ejercicio 3 - TIR'!$D$25)*(1-V808)))</f>
        <v>0.232477901937344</v>
      </c>
      <c r="X808" s="24">
        <f ca="1" t="shared" si="6009"/>
        <v>0.593466043163171</v>
      </c>
      <c r="Y808" s="26">
        <f ca="1">IF(X808&lt;=('Ejercicio 3 - TIR'!$D$26-'Ejercicio 3 - TIR'!$C$26)/('Ejercicio 3 - TIR'!$E$26-'Ejercicio 3 - TIR'!$C$26),'Ejercicio 3 - TIR'!$C$26+SQRT(('Ejercicio 3 - TIR'!$E$26-'Ejercicio 3 - TIR'!$C$26)*('Ejercicio 3 - TIR'!$D$26-'Ejercicio 3 - TIR'!$C$26)*X808),'Ejercicio 3 - TIR'!$E$26-SQRT(('Ejercicio 3 - TIR'!$E$26-'Ejercicio 3 - TIR'!$C$26)*('Ejercicio 3 - TIR'!$E$26-'Ejercicio 3 - TIR'!$D$26)*(1-X808)))</f>
        <v>0.233146148857123</v>
      </c>
      <c r="Z808" s="24">
        <f ca="1" t="shared" si="5716"/>
        <v>1.15418435635207</v>
      </c>
      <c r="AA808" s="24">
        <f ca="1" t="shared" si="5717"/>
        <v>1.32437090418833</v>
      </c>
      <c r="AB808" s="24">
        <f ca="1" t="shared" si="5718"/>
        <v>1.55146432435557</v>
      </c>
      <c r="AC808" s="24">
        <f ca="1" t="shared" si="5719"/>
        <v>1.9121454954124</v>
      </c>
      <c r="AD808" s="24">
        <f ca="1" t="shared" si="5720"/>
        <v>2.35795485372229</v>
      </c>
      <c r="AE808" s="23">
        <f ca="1" t="shared" si="5721"/>
        <v>4566.43598806764</v>
      </c>
      <c r="AF808" s="23">
        <f ca="1" t="shared" si="5722"/>
        <v>5239.76514250249</v>
      </c>
      <c r="AG808" s="23">
        <f ca="1" t="shared" si="5723"/>
        <v>6138.24168205868</v>
      </c>
      <c r="AH808" s="23">
        <f ca="1" t="shared" si="5724"/>
        <v>7565.24722988803</v>
      </c>
      <c r="AI808" s="23">
        <f ca="1" t="shared" si="5725"/>
        <v>9329.05548668844</v>
      </c>
      <c r="AJ808" s="25">
        <f ca="1" t="shared" si="5726"/>
        <v>48655.5421563497</v>
      </c>
      <c r="AK808" s="25">
        <f ca="1" t="shared" si="5727"/>
        <v>47708.3117620164</v>
      </c>
      <c r="AL808" s="25">
        <f ca="1" t="shared" si="5728"/>
        <v>60960.9031329499</v>
      </c>
      <c r="AM808" s="25">
        <f ca="1" t="shared" si="5729"/>
        <v>59900.145141248</v>
      </c>
      <c r="AN808" s="25">
        <f ca="1" t="shared" si="5730"/>
        <v>93277.3190032383</v>
      </c>
      <c r="AO808" s="25">
        <f ca="1">C808/'Ejercicio 3 - TIR'!$D$7</f>
        <v>15713.7826899265</v>
      </c>
      <c r="AP808" s="25">
        <f ca="1" t="shared" si="5731"/>
        <v>32941.7594664232</v>
      </c>
      <c r="AQ808" s="25">
        <f ca="1" t="shared" si="5732"/>
        <v>31994.5290720899</v>
      </c>
      <c r="AR808" s="25">
        <f ca="1" t="shared" si="5733"/>
        <v>45247.1204430234</v>
      </c>
      <c r="AS808" s="25">
        <f ca="1" t="shared" si="5734"/>
        <v>44186.3624513215</v>
      </c>
      <c r="AT808" s="25">
        <f ca="1" t="shared" si="5735"/>
        <v>77563.5363133118</v>
      </c>
      <c r="AU808" s="25">
        <f ca="1">AP808*'Ejercicio 3 - TIR'!$D$5</f>
        <v>16470.8797332116</v>
      </c>
      <c r="AV808" s="25">
        <f ca="1">AQ808*'Ejercicio 3 - TIR'!$D$5</f>
        <v>15997.264536045</v>
      </c>
      <c r="AW808" s="25">
        <f ca="1">AR808*'Ejercicio 3 - TIR'!$D$5</f>
        <v>22623.5602215117</v>
      </c>
      <c r="AX808" s="25">
        <f ca="1">AS808*'Ejercicio 3 - TIR'!$D$5</f>
        <v>22093.1812256607</v>
      </c>
      <c r="AY808" s="25">
        <f ca="1">AT808*'Ejercicio 3 - TIR'!$D$5</f>
        <v>38781.7681566559</v>
      </c>
      <c r="AZ808" s="25">
        <f ca="1" t="shared" ref="AZ808:BD808" si="6010">AJ808-AU808-AE808</f>
        <v>27618.2264350705</v>
      </c>
      <c r="BA808" s="25">
        <f ca="1" t="shared" si="6010"/>
        <v>26471.282083469</v>
      </c>
      <c r="BB808" s="25">
        <f ca="1" t="shared" si="6010"/>
        <v>32199.1012293795</v>
      </c>
      <c r="BC808" s="25">
        <f ca="1" t="shared" si="6010"/>
        <v>30241.7166856992</v>
      </c>
      <c r="BD808" s="25">
        <f ca="1" t="shared" si="6010"/>
        <v>45166.4953598939</v>
      </c>
      <c r="BE808" s="25">
        <f ca="1" t="shared" ref="BE808:BI808" si="6011">AZ808/Z808</f>
        <v>23928.7825060816</v>
      </c>
      <c r="BF808" s="25">
        <f ca="1" t="shared" si="6011"/>
        <v>19987.8161017835</v>
      </c>
      <c r="BG808" s="25">
        <f ca="1" t="shared" si="6011"/>
        <v>20754.0068591354</v>
      </c>
      <c r="BH808" s="25">
        <f ca="1" t="shared" si="6011"/>
        <v>15815.5939274783</v>
      </c>
      <c r="BI808" s="25">
        <f ca="1" t="shared" si="6011"/>
        <v>19154.9449255119</v>
      </c>
      <c r="BJ808" s="25">
        <f ca="1" t="shared" si="5738"/>
        <v>69834.9051552903</v>
      </c>
      <c r="BK808" s="25">
        <f ca="1" t="shared" si="5739"/>
        <v>37052.3901640495</v>
      </c>
      <c r="BL808" s="25">
        <f ca="1" t="shared" si="5740"/>
        <v>106887.29531934</v>
      </c>
      <c r="BM808" s="25">
        <f ca="1">BK808*'Ejercicio 3 - TIR'!$D$5</f>
        <v>18526.1950820248</v>
      </c>
      <c r="BN808" s="25">
        <f ca="1" t="shared" si="5741"/>
        <v>88361.100237315</v>
      </c>
      <c r="BO808" s="25">
        <f ca="1" t="shared" si="5742"/>
        <v>37473.6183340522</v>
      </c>
      <c r="BP808" s="25">
        <f ca="1" t="shared" si="5743"/>
        <v>-108185.640438721</v>
      </c>
      <c r="BQ808" s="25">
        <f ca="1" t="shared" ref="BQ808:BT808" si="6012">BE808</f>
        <v>23928.7825060816</v>
      </c>
      <c r="BR808" s="25">
        <f ca="1" t="shared" si="6012"/>
        <v>19987.8161017835</v>
      </c>
      <c r="BS808" s="25">
        <f ca="1" t="shared" si="6012"/>
        <v>20754.0068591354</v>
      </c>
      <c r="BT808" s="25">
        <f ca="1" t="shared" si="6012"/>
        <v>15815.5939274783</v>
      </c>
      <c r="BU808" s="25">
        <f ca="1" t="shared" si="5745"/>
        <v>56628.5632595641</v>
      </c>
      <c r="BV808" s="27">
        <f ca="1" t="shared" si="5746"/>
        <v>7.30634683496636</v>
      </c>
    </row>
    <row r="809" ht="15" customHeight="1" spans="1:74">
      <c r="A809" s="23">
        <v>808</v>
      </c>
      <c r="B809" s="24">
        <f ca="1" t="shared" ref="B809:F809" si="6013">RAND()</f>
        <v>0.465396054022327</v>
      </c>
      <c r="C809" s="25">
        <f ca="1">IF(B809&lt;=('Ejercicio 3 - TIR'!$D$13-'Ejercicio 3 - TIR'!$C$13)/('Ejercicio 3 - TIR'!$E$13-'Ejercicio 3 - TIR'!$C$13),'Ejercicio 3 - TIR'!$C$13+SQRT(('Ejercicio 3 - TIR'!$E$13-'Ejercicio 3 - TIR'!$C$13)*('Ejercicio 3 - TIR'!$D$13-'Ejercicio 3 - TIR'!$C$13)*B809),'Ejercicio 3 - TIR'!$E$13-SQRT(('Ejercicio 3 - TIR'!$E$13-'Ejercicio 3 - TIR'!$C$13)*('Ejercicio 3 - TIR'!$E$13-'Ejercicio 3 - TIR'!$D$13)*(1-B809)))</f>
        <v>74671.6614209852</v>
      </c>
      <c r="D809" s="24">
        <f ca="1" t="shared" si="6013"/>
        <v>0.639626503391033</v>
      </c>
      <c r="E809" s="25">
        <f ca="1">IF(D809&lt;=('Ejercicio 3 - TIR'!$D$14-'Ejercicio 3 - TIR'!$C$14)/('Ejercicio 3 - TIR'!$E$14-'Ejercicio 3 - TIR'!$C$14),'Ejercicio 3 - TIR'!$C$14+SQRT(('Ejercicio 3 - TIR'!$E$14-'Ejercicio 3 - TIR'!$C$14)*('Ejercicio 3 - TIR'!$D$14-'Ejercicio 3 - TIR'!$C$14)*D809),'Ejercicio 3 - TIR'!$E$14-SQRT(('Ejercicio 3 - TIR'!$E$14-'Ejercicio 3 - TIR'!$C$14)*('Ejercicio 3 - TIR'!$E$14-'Ejercicio 3 - TIR'!$D$14)*(1-D809)))</f>
        <v>32647.7197760596</v>
      </c>
      <c r="F809" s="24">
        <f ca="1" t="shared" si="6013"/>
        <v>0.338097241349352</v>
      </c>
      <c r="G809" s="25">
        <f ca="1">IF(F809&lt;=('Ejercicio 3 - TIR'!$D$18-'Ejercicio 3 - TIR'!$C$18)/('Ejercicio 3 - TIR'!$E$18-'Ejercicio 3 - TIR'!$C$18),'Ejercicio 3 - TIR'!$C$18+SQRT(('Ejercicio 3 - TIR'!$E$18-'Ejercicio 3 - TIR'!$C$18)*('Ejercicio 3 - TIR'!$D$18-'Ejercicio 3 - TIR'!$C$18)*F809),'Ejercicio 3 - TIR'!$E$18-SQRT(('Ejercicio 3 - TIR'!$E$18-'Ejercicio 3 - TIR'!$C$18)*('Ejercicio 3 - TIR'!$E$18-'Ejercicio 3 - TIR'!$D$18)*(1-F809)))</f>
        <v>37121.4174293046</v>
      </c>
      <c r="H809" s="24">
        <f ca="1" t="shared" ref="H809:L809" si="6014">RAND()</f>
        <v>0.798508136536352</v>
      </c>
      <c r="I809" s="25">
        <f ca="1">IF(H809&lt;=('Ejercicio 3 - TIR'!$D$18-'Ejercicio 3 - TIR'!$C$18)/('Ejercicio 3 - TIR'!$E$18-'Ejercicio 3 - TIR'!$C$18),'Ejercicio 3 - TIR'!$C$18+SQRT(('Ejercicio 3 - TIR'!$E$18-'Ejercicio 3 - TIR'!$C$18)*('Ejercicio 3 - TIR'!$D$18-'Ejercicio 3 - TIR'!$C$18)*H809),'Ejercicio 3 - TIR'!$E$18-SQRT(('Ejercicio 3 - TIR'!$E$18-'Ejercicio 3 - TIR'!$C$18)*('Ejercicio 3 - TIR'!$E$18-'Ejercicio 3 - TIR'!$D$18)*(1-H809)))</f>
        <v>41112.598585202</v>
      </c>
      <c r="J809" s="24">
        <f ca="1" t="shared" si="6014"/>
        <v>0.509469085045577</v>
      </c>
      <c r="K809" s="25">
        <f ca="1">IF(J809&lt;=('Ejercicio 3 - TIR'!$D$18-'Ejercicio 3 - TIR'!$C$18)/('Ejercicio 3 - TIR'!$E$18-'Ejercicio 3 - TIR'!$C$18),'Ejercicio 3 - TIR'!$C$18+SQRT(('Ejercicio 3 - TIR'!$E$18-'Ejercicio 3 - TIR'!$C$18)*('Ejercicio 3 - TIR'!$D$18-'Ejercicio 3 - TIR'!$C$18)*J809),'Ejercicio 3 - TIR'!$E$18-SQRT(('Ejercicio 3 - TIR'!$E$18-'Ejercicio 3 - TIR'!$C$18)*('Ejercicio 3 - TIR'!$E$18-'Ejercicio 3 - TIR'!$D$18)*(1-J809)))</f>
        <v>38741.8740986608</v>
      </c>
      <c r="L809" s="24">
        <f ca="1" t="shared" si="6014"/>
        <v>0.846097016911757</v>
      </c>
      <c r="M809" s="25">
        <f ca="1">IF(L809&lt;=('Ejercicio 3 - TIR'!$D$18-'Ejercicio 3 - TIR'!$C$18)/('Ejercicio 3 - TIR'!$E$18-'Ejercicio 3 - TIR'!$C$18),'Ejercicio 3 - TIR'!$C$18+SQRT(('Ejercicio 3 - TIR'!$E$18-'Ejercicio 3 - TIR'!$C$18)*('Ejercicio 3 - TIR'!$D$18-'Ejercicio 3 - TIR'!$C$18)*L809),'Ejercicio 3 - TIR'!$E$18-SQRT(('Ejercicio 3 - TIR'!$E$18-'Ejercicio 3 - TIR'!$C$18)*('Ejercicio 3 - TIR'!$E$18-'Ejercicio 3 - TIR'!$D$18)*(1-L809)))</f>
        <v>41602.5415776469</v>
      </c>
      <c r="N809" s="24">
        <f ca="1" t="shared" ref="N809:R809" si="6015">RAND()</f>
        <v>0.547451397412427</v>
      </c>
      <c r="O809" s="25">
        <f ca="1">IF(N809&lt;=('Ejercicio 3 - TIR'!$D$18-'Ejercicio 3 - TIR'!$C$18)/('Ejercicio 3 - TIR'!$E$18-'Ejercicio 3 - TIR'!$C$18),'Ejercicio 3 - TIR'!$C$18+SQRT(('Ejercicio 3 - TIR'!$E$18-'Ejercicio 3 - TIR'!$C$18)*('Ejercicio 3 - TIR'!$D$18-'Ejercicio 3 - TIR'!$C$18)*N809),'Ejercicio 3 - TIR'!$E$18-SQRT(('Ejercicio 3 - TIR'!$E$18-'Ejercicio 3 - TIR'!$C$18)*('Ejercicio 3 - TIR'!$E$18-'Ejercicio 3 - TIR'!$D$18)*(1-N809)))</f>
        <v>39061.8822333919</v>
      </c>
      <c r="P809" s="24">
        <f ca="1" t="shared" si="6015"/>
        <v>0.771637930449668</v>
      </c>
      <c r="Q809" s="26">
        <f ca="1">IF(P809&lt;=('Ejercicio 3 - TIR'!$D$22-'Ejercicio 3 - TIR'!$C$22)/('Ejercicio 3 - TIR'!$E$22-'Ejercicio 3 - TIR'!$C$22),'Ejercicio 3 - TIR'!$C$22+SQRT(('Ejercicio 3 - TIR'!$E$22-'Ejercicio 3 - TIR'!$C$22)*('Ejercicio 3 - TIR'!$D$22-'Ejercicio 3 - TIR'!$C$22)*P809),'Ejercicio 3 - TIR'!$E$22-SQRT(('Ejercicio 3 - TIR'!$E$22-'Ejercicio 3 - TIR'!$C$22)*('Ejercicio 3 - TIR'!$E$22-'Ejercicio 3 - TIR'!$D$22)*(1-P809)))</f>
        <v>0.159725589399674</v>
      </c>
      <c r="R809" s="24">
        <f ca="1" t="shared" si="6015"/>
        <v>0.370198690209053</v>
      </c>
      <c r="S809" s="26">
        <f ca="1">IF(R809&lt;=('Ejercicio 3 - TIR'!$D$23-'Ejercicio 3 - TIR'!$C$23)/('Ejercicio 3 - TIR'!$E$23-'Ejercicio 3 - TIR'!$C$23),'Ejercicio 3 - TIR'!$C$23+SQRT(('Ejercicio 3 - TIR'!$E$23-'Ejercicio 3 - TIR'!$C$23)*('Ejercicio 3 - TIR'!$D$23-'Ejercicio 3 - TIR'!$C$23)*R809),'Ejercicio 3 - TIR'!$E$23-SQRT(('Ejercicio 3 - TIR'!$E$23-'Ejercicio 3 - TIR'!$C$23)*('Ejercicio 3 - TIR'!$E$23-'Ejercicio 3 - TIR'!$D$23)*(1-R809)))</f>
        <v>0.145813904051427</v>
      </c>
      <c r="T809" s="24">
        <f ca="1" t="shared" ref="T809:X809" si="6016">RAND()</f>
        <v>0.999983550620863</v>
      </c>
      <c r="U809" s="26">
        <f ca="1">IF(T809&lt;=('Ejercicio 3 - TIR'!$D$24-'Ejercicio 3 - TIR'!$C$24)/('Ejercicio 3 - TIR'!$E$24-'Ejercicio 3 - TIR'!$C$24),'Ejercicio 3 - TIR'!$C$24+SQRT(('Ejercicio 3 - TIR'!$E$24-'Ejercicio 3 - TIR'!$C$24)*('Ejercicio 3 - TIR'!$D$24-'Ejercicio 3 - TIR'!$C$24)*T809),'Ejercicio 3 - TIR'!$E$24-SQRT(('Ejercicio 3 - TIR'!$E$24-'Ejercicio 3 - TIR'!$C$24)*('Ejercicio 3 - TIR'!$E$24-'Ejercicio 3 - TIR'!$D$24)*(1-T809)))</f>
        <v>0.219785388114069</v>
      </c>
      <c r="V809" s="24">
        <f ca="1" t="shared" si="6016"/>
        <v>0.550303395147379</v>
      </c>
      <c r="W809" s="26">
        <f ca="1">IF(V809&lt;=('Ejercicio 3 - TIR'!$D$25-'Ejercicio 3 - TIR'!$C$25)/('Ejercicio 3 - TIR'!$E$25-'Ejercicio 3 - TIR'!$C$25),'Ejercicio 3 - TIR'!$C$25+SQRT(('Ejercicio 3 - TIR'!$E$25-'Ejercicio 3 - TIR'!$C$25)*('Ejercicio 3 - TIR'!$D$25-'Ejercicio 3 - TIR'!$C$25)*V809),'Ejercicio 3 - TIR'!$E$25-SQRT(('Ejercicio 3 - TIR'!$E$25-'Ejercicio 3 - TIR'!$C$25)*('Ejercicio 3 - TIR'!$E$25-'Ejercicio 3 - TIR'!$D$25)*(1-V809)))</f>
        <v>0.210327111058253</v>
      </c>
      <c r="X809" s="24">
        <f ca="1" t="shared" si="6016"/>
        <v>0.665614564607283</v>
      </c>
      <c r="Y809" s="26">
        <f ca="1">IF(X809&lt;=('Ejercicio 3 - TIR'!$D$26-'Ejercicio 3 - TIR'!$C$26)/('Ejercicio 3 - TIR'!$E$26-'Ejercicio 3 - TIR'!$C$26),'Ejercicio 3 - TIR'!$C$26+SQRT(('Ejercicio 3 - TIR'!$E$26-'Ejercicio 3 - TIR'!$C$26)*('Ejercicio 3 - TIR'!$D$26-'Ejercicio 3 - TIR'!$C$26)*X809),'Ejercicio 3 - TIR'!$E$26-SQRT(('Ejercicio 3 - TIR'!$E$26-'Ejercicio 3 - TIR'!$C$26)*('Ejercicio 3 - TIR'!$E$26-'Ejercicio 3 - TIR'!$D$26)*(1-X809)))</f>
        <v>0.237506690513439</v>
      </c>
      <c r="Z809" s="24">
        <f ca="1" t="shared" si="5716"/>
        <v>1.15972558939967</v>
      </c>
      <c r="AA809" s="24">
        <f ca="1" t="shared" si="5717"/>
        <v>1.32882970521838</v>
      </c>
      <c r="AB809" s="24">
        <f ca="1" t="shared" si="5718"/>
        <v>1.62088705771731</v>
      </c>
      <c r="AC809" s="24">
        <f ca="1" t="shared" si="5719"/>
        <v>1.9618035499187</v>
      </c>
      <c r="AD809" s="24">
        <f ca="1" t="shared" si="5720"/>
        <v>2.42774501849741</v>
      </c>
      <c r="AE809" s="23">
        <f ca="1" t="shared" si="5721"/>
        <v>5214.67628378652</v>
      </c>
      <c r="AF809" s="23">
        <f ca="1" t="shared" si="5722"/>
        <v>5975.04859108983</v>
      </c>
      <c r="AG809" s="23">
        <f ca="1" t="shared" si="5723"/>
        <v>7288.27696468292</v>
      </c>
      <c r="AH809" s="23">
        <f ca="1" t="shared" si="5724"/>
        <v>8821.19920325709</v>
      </c>
      <c r="AI809" s="23">
        <f ca="1" t="shared" si="5725"/>
        <v>10916.2930323825</v>
      </c>
      <c r="AJ809" s="25">
        <f ca="1" t="shared" si="5726"/>
        <v>43050.6577075516</v>
      </c>
      <c r="AK809" s="25">
        <f ca="1" t="shared" si="5727"/>
        <v>54631.6422587357</v>
      </c>
      <c r="AL809" s="25">
        <f ca="1" t="shared" si="5728"/>
        <v>62796.2023182327</v>
      </c>
      <c r="AM809" s="25">
        <f ca="1" t="shared" si="5729"/>
        <v>81616.013752668</v>
      </c>
      <c r="AN809" s="25">
        <f ca="1" t="shared" si="5730"/>
        <v>94832.2900052497</v>
      </c>
      <c r="AO809" s="25">
        <f ca="1">C809/'Ejercicio 3 - TIR'!$D$7</f>
        <v>14934.332284197</v>
      </c>
      <c r="AP809" s="25">
        <f ca="1" t="shared" si="5731"/>
        <v>28116.3254233545</v>
      </c>
      <c r="AQ809" s="25">
        <f ca="1" t="shared" si="5732"/>
        <v>39697.3099745386</v>
      </c>
      <c r="AR809" s="25">
        <f ca="1" t="shared" si="5733"/>
        <v>47861.8700340357</v>
      </c>
      <c r="AS809" s="25">
        <f ca="1" t="shared" si="5734"/>
        <v>66681.681468471</v>
      </c>
      <c r="AT809" s="25">
        <f ca="1" t="shared" si="5735"/>
        <v>79897.9577210526</v>
      </c>
      <c r="AU809" s="25">
        <f ca="1">AP809*'Ejercicio 3 - TIR'!$D$5</f>
        <v>14058.1627116773</v>
      </c>
      <c r="AV809" s="25">
        <f ca="1">AQ809*'Ejercicio 3 - TIR'!$D$5</f>
        <v>19848.6549872693</v>
      </c>
      <c r="AW809" s="25">
        <f ca="1">AR809*'Ejercicio 3 - TIR'!$D$5</f>
        <v>23930.9350170178</v>
      </c>
      <c r="AX809" s="25">
        <f ca="1">AS809*'Ejercicio 3 - TIR'!$D$5</f>
        <v>33340.8407342355</v>
      </c>
      <c r="AY809" s="25">
        <f ca="1">AT809*'Ejercicio 3 - TIR'!$D$5</f>
        <v>39948.9788605263</v>
      </c>
      <c r="AZ809" s="25">
        <f ca="1" t="shared" ref="AZ809:BD809" si="6017">AJ809-AU809-AE809</f>
        <v>23777.8187120878</v>
      </c>
      <c r="BA809" s="25">
        <f ca="1" t="shared" si="6017"/>
        <v>28807.9386803765</v>
      </c>
      <c r="BB809" s="25">
        <f ca="1" t="shared" si="6017"/>
        <v>31576.990336532</v>
      </c>
      <c r="BC809" s="25">
        <f ca="1" t="shared" si="6017"/>
        <v>39453.9738151754</v>
      </c>
      <c r="BD809" s="25">
        <f ca="1" t="shared" si="6017"/>
        <v>43967.0181123409</v>
      </c>
      <c r="BE809" s="25">
        <f ca="1" t="shared" ref="BE809:BI809" si="6018">AZ809/Z809</f>
        <v>20502.9697795978</v>
      </c>
      <c r="BF809" s="25">
        <f ca="1" t="shared" si="6018"/>
        <v>21679.1802344923</v>
      </c>
      <c r="BG809" s="25">
        <f ca="1" t="shared" si="6018"/>
        <v>19481.3020353199</v>
      </c>
      <c r="BH809" s="25">
        <f ca="1" t="shared" si="6018"/>
        <v>20111.0726998177</v>
      </c>
      <c r="BI809" s="25">
        <f ca="1" t="shared" si="6018"/>
        <v>18110.2289479944</v>
      </c>
      <c r="BJ809" s="25">
        <f ca="1" t="shared" si="5738"/>
        <v>79260.3390516281</v>
      </c>
      <c r="BK809" s="25">
        <f ca="1" t="shared" si="5739"/>
        <v>36256.7508075444</v>
      </c>
      <c r="BL809" s="25">
        <f ca="1" t="shared" si="5740"/>
        <v>115517.089859172</v>
      </c>
      <c r="BM809" s="25">
        <f ca="1">BK809*'Ejercicio 3 - TIR'!$D$5</f>
        <v>18128.3754037722</v>
      </c>
      <c r="BN809" s="25">
        <f ca="1" t="shared" si="5741"/>
        <v>97388.7144554003</v>
      </c>
      <c r="BO809" s="25">
        <f ca="1" t="shared" si="5742"/>
        <v>40114.8859181581</v>
      </c>
      <c r="BP809" s="25">
        <f ca="1" t="shared" si="5743"/>
        <v>-107319.381197045</v>
      </c>
      <c r="BQ809" s="25">
        <f ca="1" t="shared" ref="BQ809:BT809" si="6019">BE809</f>
        <v>20502.9697795978</v>
      </c>
      <c r="BR809" s="25">
        <f ca="1" t="shared" si="6019"/>
        <v>21679.1802344923</v>
      </c>
      <c r="BS809" s="25">
        <f ca="1" t="shared" si="6019"/>
        <v>19481.3020353199</v>
      </c>
      <c r="BT809" s="25">
        <f ca="1" t="shared" si="6019"/>
        <v>20111.0726998177</v>
      </c>
      <c r="BU809" s="25">
        <f ca="1" t="shared" si="5745"/>
        <v>58225.1148661525</v>
      </c>
      <c r="BV809" s="27">
        <f ca="1" t="shared" si="5746"/>
        <v>8.03767611646593</v>
      </c>
    </row>
    <row r="810" ht="15" customHeight="1" spans="1:74">
      <c r="A810" s="23">
        <v>809</v>
      </c>
      <c r="B810" s="24">
        <f ca="1" t="shared" ref="B810:F810" si="6020">RAND()</f>
        <v>0.348025363697926</v>
      </c>
      <c r="C810" s="25">
        <f ca="1">IF(B810&lt;=('Ejercicio 3 - TIR'!$D$13-'Ejercicio 3 - TIR'!$C$13)/('Ejercicio 3 - TIR'!$E$13-'Ejercicio 3 - TIR'!$C$13),'Ejercicio 3 - TIR'!$C$13+SQRT(('Ejercicio 3 - TIR'!$E$13-'Ejercicio 3 - TIR'!$C$13)*('Ejercicio 3 - TIR'!$D$13-'Ejercicio 3 - TIR'!$C$13)*B810),'Ejercicio 3 - TIR'!$E$13-SQRT(('Ejercicio 3 - TIR'!$E$13-'Ejercicio 3 - TIR'!$C$13)*('Ejercicio 3 - TIR'!$E$13-'Ejercicio 3 - TIR'!$D$13)*(1-B810)))</f>
        <v>72029.1300892788</v>
      </c>
      <c r="D810" s="24">
        <f ca="1" t="shared" si="6020"/>
        <v>0.0133024557914547</v>
      </c>
      <c r="E810" s="25">
        <f ca="1">IF(D810&lt;=('Ejercicio 3 - TIR'!$D$14-'Ejercicio 3 - TIR'!$C$14)/('Ejercicio 3 - TIR'!$E$14-'Ejercicio 3 - TIR'!$C$14),'Ejercicio 3 - TIR'!$C$14+SQRT(('Ejercicio 3 - TIR'!$E$14-'Ejercicio 3 - TIR'!$C$14)*('Ejercicio 3 - TIR'!$D$14-'Ejercicio 3 - TIR'!$C$14)*D810),'Ejercicio 3 - TIR'!$E$14-SQRT(('Ejercicio 3 - TIR'!$E$14-'Ejercicio 3 - TIR'!$C$14)*('Ejercicio 3 - TIR'!$E$14-'Ejercicio 3 - TIR'!$D$14)*(1-D810)))</f>
        <v>25998.8414210269</v>
      </c>
      <c r="F810" s="24">
        <f ca="1" t="shared" si="6020"/>
        <v>0.132008318048961</v>
      </c>
      <c r="G810" s="25">
        <f ca="1">IF(F810&lt;=('Ejercicio 3 - TIR'!$D$18-'Ejercicio 3 - TIR'!$C$18)/('Ejercicio 3 - TIR'!$E$18-'Ejercicio 3 - TIR'!$C$18),'Ejercicio 3 - TIR'!$C$18+SQRT(('Ejercicio 3 - TIR'!$E$18-'Ejercicio 3 - TIR'!$C$18)*('Ejercicio 3 - TIR'!$D$18-'Ejercicio 3 - TIR'!$C$18)*F810),'Ejercicio 3 - TIR'!$E$18-SQRT(('Ejercicio 3 - TIR'!$E$18-'Ejercicio 3 - TIR'!$C$18)*('Ejercicio 3 - TIR'!$E$18-'Ejercicio 3 - TIR'!$D$18)*(1-F810)))</f>
        <v>34449.8592907354</v>
      </c>
      <c r="H810" s="24">
        <f ca="1" t="shared" ref="H810:L810" si="6021">RAND()</f>
        <v>0.31928006990669</v>
      </c>
      <c r="I810" s="25">
        <f ca="1">IF(H810&lt;=('Ejercicio 3 - TIR'!$D$18-'Ejercicio 3 - TIR'!$C$18)/('Ejercicio 3 - TIR'!$E$18-'Ejercicio 3 - TIR'!$C$18),'Ejercicio 3 - TIR'!$C$18+SQRT(('Ejercicio 3 - TIR'!$E$18-'Ejercicio 3 - TIR'!$C$18)*('Ejercicio 3 - TIR'!$D$18-'Ejercicio 3 - TIR'!$C$18)*H810),'Ejercicio 3 - TIR'!$E$18-SQRT(('Ejercicio 3 - TIR'!$E$18-'Ejercicio 3 - TIR'!$C$18)*('Ejercicio 3 - TIR'!$E$18-'Ejercicio 3 - TIR'!$D$18)*(1-H810)))</f>
        <v>36920.4053700635</v>
      </c>
      <c r="J810" s="24">
        <f ca="1" t="shared" si="6021"/>
        <v>0.0165872632536637</v>
      </c>
      <c r="K810" s="25">
        <f ca="1">IF(J810&lt;=('Ejercicio 3 - TIR'!$D$18-'Ejercicio 3 - TIR'!$C$18)/('Ejercicio 3 - TIR'!$E$18-'Ejercicio 3 - TIR'!$C$18),'Ejercicio 3 - TIR'!$C$18+SQRT(('Ejercicio 3 - TIR'!$E$18-'Ejercicio 3 - TIR'!$C$18)*('Ejercicio 3 - TIR'!$D$18-'Ejercicio 3 - TIR'!$C$18)*J810),'Ejercicio 3 - TIR'!$E$18-SQRT(('Ejercicio 3 - TIR'!$E$18-'Ejercicio 3 - TIR'!$C$18)*('Ejercicio 3 - TIR'!$E$18-'Ejercicio 3 - TIR'!$D$18)*(1-J810)))</f>
        <v>31577.3678987635</v>
      </c>
      <c r="L810" s="24">
        <f ca="1" t="shared" si="6021"/>
        <v>0.652379051517232</v>
      </c>
      <c r="M810" s="25">
        <f ca="1">IF(L810&lt;=('Ejercicio 3 - TIR'!$D$18-'Ejercicio 3 - TIR'!$C$18)/('Ejercicio 3 - TIR'!$E$18-'Ejercicio 3 - TIR'!$C$18),'Ejercicio 3 - TIR'!$C$18+SQRT(('Ejercicio 3 - TIR'!$E$18-'Ejercicio 3 - TIR'!$C$18)*('Ejercicio 3 - TIR'!$D$18-'Ejercicio 3 - TIR'!$C$18)*L810),'Ejercicio 3 - TIR'!$E$18-SQRT(('Ejercicio 3 - TIR'!$E$18-'Ejercicio 3 - TIR'!$C$18)*('Ejercicio 3 - TIR'!$E$18-'Ejercicio 3 - TIR'!$D$18)*(1-L810)))</f>
        <v>39892.2625181292</v>
      </c>
      <c r="N810" s="24">
        <f ca="1" t="shared" ref="N810:R810" si="6022">RAND()</f>
        <v>0.1072349148974</v>
      </c>
      <c r="O810" s="25">
        <f ca="1">IF(N810&lt;=('Ejercicio 3 - TIR'!$D$18-'Ejercicio 3 - TIR'!$C$18)/('Ejercicio 3 - TIR'!$E$18-'Ejercicio 3 - TIR'!$C$18),'Ejercicio 3 - TIR'!$C$18+SQRT(('Ejercicio 3 - TIR'!$E$18-'Ejercicio 3 - TIR'!$C$18)*('Ejercicio 3 - TIR'!$D$18-'Ejercicio 3 - TIR'!$C$18)*N810),'Ejercicio 3 - TIR'!$E$18-SQRT(('Ejercicio 3 - TIR'!$E$18-'Ejercicio 3 - TIR'!$C$18)*('Ejercicio 3 - TIR'!$E$18-'Ejercicio 3 - TIR'!$D$18)*(1-N810)))</f>
        <v>34010.6405017914</v>
      </c>
      <c r="P810" s="24">
        <f ca="1" t="shared" si="6022"/>
        <v>0.393776599018798</v>
      </c>
      <c r="Q810" s="26">
        <f ca="1">IF(P810&lt;=('Ejercicio 3 - TIR'!$D$22-'Ejercicio 3 - TIR'!$C$22)/('Ejercicio 3 - TIR'!$E$22-'Ejercicio 3 - TIR'!$C$22),'Ejercicio 3 - TIR'!$C$22+SQRT(('Ejercicio 3 - TIR'!$E$22-'Ejercicio 3 - TIR'!$C$22)*('Ejercicio 3 - TIR'!$D$22-'Ejercicio 3 - TIR'!$C$22)*P810),'Ejercicio 3 - TIR'!$E$22-SQRT(('Ejercicio 3 - TIR'!$E$22-'Ejercicio 3 - TIR'!$C$22)*('Ejercicio 3 - TIR'!$E$22-'Ejercicio 3 - TIR'!$D$22)*(1-P810)))</f>
        <v>0.146623258219719</v>
      </c>
      <c r="R810" s="24">
        <f ca="1" t="shared" si="6022"/>
        <v>0.546381093041599</v>
      </c>
      <c r="S810" s="26">
        <f ca="1">IF(R810&lt;=('Ejercicio 3 - TIR'!$D$23-'Ejercicio 3 - TIR'!$C$23)/('Ejercicio 3 - TIR'!$E$23-'Ejercicio 3 - TIR'!$C$23),'Ejercicio 3 - TIR'!$C$23+SQRT(('Ejercicio 3 - TIR'!$E$23-'Ejercicio 3 - TIR'!$C$23)*('Ejercicio 3 - TIR'!$D$23-'Ejercicio 3 - TIR'!$C$23)*R810),'Ejercicio 3 - TIR'!$E$23-SQRT(('Ejercicio 3 - TIR'!$E$23-'Ejercicio 3 - TIR'!$C$23)*('Ejercicio 3 - TIR'!$E$23-'Ejercicio 3 - TIR'!$D$23)*(1-R810)))</f>
        <v>0.151425290333494</v>
      </c>
      <c r="T810" s="24">
        <f ca="1" t="shared" ref="T810:X810" si="6023">RAND()</f>
        <v>0.30805302171436</v>
      </c>
      <c r="U810" s="26">
        <f ca="1">IF(T810&lt;=('Ejercicio 3 - TIR'!$D$24-'Ejercicio 3 - TIR'!$C$24)/('Ejercicio 3 - TIR'!$E$24-'Ejercicio 3 - TIR'!$C$24),'Ejercicio 3 - TIR'!$C$24+SQRT(('Ejercicio 3 - TIR'!$E$24-'Ejercicio 3 - TIR'!$C$24)*('Ejercicio 3 - TIR'!$D$24-'Ejercicio 3 - TIR'!$C$24)*T810),'Ejercicio 3 - TIR'!$E$24-SQRT(('Ejercicio 3 - TIR'!$E$24-'Ejercicio 3 - TIR'!$C$24)*('Ejercicio 3 - TIR'!$E$24-'Ejercicio 3 - TIR'!$D$24)*(1-T810)))</f>
        <v>0.175434451942201</v>
      </c>
      <c r="V810" s="24">
        <f ca="1" t="shared" si="6023"/>
        <v>0.07294077332455</v>
      </c>
      <c r="W810" s="26">
        <f ca="1">IF(V810&lt;=('Ejercicio 3 - TIR'!$D$25-'Ejercicio 3 - TIR'!$C$25)/('Ejercicio 3 - TIR'!$E$25-'Ejercicio 3 - TIR'!$C$25),'Ejercicio 3 - TIR'!$C$25+SQRT(('Ejercicio 3 - TIR'!$E$25-'Ejercicio 3 - TIR'!$C$25)*('Ejercicio 3 - TIR'!$D$25-'Ejercicio 3 - TIR'!$C$25)*V810),'Ejercicio 3 - TIR'!$E$25-SQRT(('Ejercicio 3 - TIR'!$E$25-'Ejercicio 3 - TIR'!$C$25)*('Ejercicio 3 - TIR'!$E$25-'Ejercicio 3 - TIR'!$D$25)*(1-V810)))</f>
        <v>0.190105299731051</v>
      </c>
      <c r="X810" s="24">
        <f ca="1" t="shared" si="6023"/>
        <v>0.242920140565616</v>
      </c>
      <c r="Y810" s="26">
        <f ca="1">IF(X810&lt;=('Ejercicio 3 - TIR'!$D$26-'Ejercicio 3 - TIR'!$C$26)/('Ejercicio 3 - TIR'!$E$26-'Ejercicio 3 - TIR'!$C$26),'Ejercicio 3 - TIR'!$C$26+SQRT(('Ejercicio 3 - TIR'!$E$26-'Ejercicio 3 - TIR'!$C$26)*('Ejercicio 3 - TIR'!$D$26-'Ejercicio 3 - TIR'!$C$26)*X810),'Ejercicio 3 - TIR'!$E$26-SQRT(('Ejercicio 3 - TIR'!$E$26-'Ejercicio 3 - TIR'!$C$26)*('Ejercicio 3 - TIR'!$E$26-'Ejercicio 3 - TIR'!$D$26)*(1-X810)))</f>
        <v>0.215610239739744</v>
      </c>
      <c r="Z810" s="24">
        <f ca="1" t="shared" si="5716"/>
        <v>1.14662325821972</v>
      </c>
      <c r="AA810" s="24">
        <f ca="1" t="shared" si="5717"/>
        <v>1.32025101799878</v>
      </c>
      <c r="AB810" s="24">
        <f ca="1" t="shared" si="5718"/>
        <v>1.55186853176753</v>
      </c>
      <c r="AC810" s="24">
        <f ca="1" t="shared" si="5719"/>
        <v>1.84688696414238</v>
      </c>
      <c r="AD810" s="24">
        <f ca="1" t="shared" si="5720"/>
        <v>2.24509470525332</v>
      </c>
      <c r="AE810" s="23">
        <f ca="1" t="shared" si="5721"/>
        <v>3812.03483908876</v>
      </c>
      <c r="AF810" s="23">
        <f ca="1" t="shared" si="5722"/>
        <v>4389.27332135917</v>
      </c>
      <c r="AG810" s="23">
        <f ca="1" t="shared" si="5723"/>
        <v>5159.30308091634</v>
      </c>
      <c r="AH810" s="23">
        <f ca="1" t="shared" si="5724"/>
        <v>6140.11393951727</v>
      </c>
      <c r="AI810" s="23">
        <f ca="1" t="shared" si="5725"/>
        <v>7463.98537804594</v>
      </c>
      <c r="AJ810" s="25">
        <f ca="1" t="shared" si="5726"/>
        <v>39501.0099051539</v>
      </c>
      <c r="AK810" s="25">
        <f ca="1" t="shared" si="5727"/>
        <v>48744.2027747538</v>
      </c>
      <c r="AL810" s="25">
        <f ca="1" t="shared" si="5728"/>
        <v>49003.9235581371</v>
      </c>
      <c r="AM810" s="25">
        <f ca="1" t="shared" si="5729"/>
        <v>73676.4996148785</v>
      </c>
      <c r="AN810" s="25">
        <f ca="1" t="shared" si="5730"/>
        <v>76357.1089128462</v>
      </c>
      <c r="AO810" s="25">
        <f ca="1">C810/'Ejercicio 3 - TIR'!$D$7</f>
        <v>14405.8260178558</v>
      </c>
      <c r="AP810" s="25">
        <f ca="1" t="shared" si="5731"/>
        <v>25095.1838872981</v>
      </c>
      <c r="AQ810" s="25">
        <f ca="1" t="shared" si="5732"/>
        <v>34338.376756898</v>
      </c>
      <c r="AR810" s="25">
        <f ca="1" t="shared" si="5733"/>
        <v>34598.0975402813</v>
      </c>
      <c r="AS810" s="25">
        <f ca="1" t="shared" si="5734"/>
        <v>59270.6735970227</v>
      </c>
      <c r="AT810" s="25">
        <f ca="1" t="shared" si="5735"/>
        <v>61951.2828949904</v>
      </c>
      <c r="AU810" s="25">
        <f ca="1">AP810*'Ejercicio 3 - TIR'!$D$5</f>
        <v>12547.5919436491</v>
      </c>
      <c r="AV810" s="25">
        <f ca="1">AQ810*'Ejercicio 3 - TIR'!$D$5</f>
        <v>17169.188378449</v>
      </c>
      <c r="AW810" s="25">
        <f ca="1">AR810*'Ejercicio 3 - TIR'!$D$5</f>
        <v>17299.0487701407</v>
      </c>
      <c r="AX810" s="25">
        <f ca="1">AS810*'Ejercicio 3 - TIR'!$D$5</f>
        <v>29635.3367985113</v>
      </c>
      <c r="AY810" s="25">
        <f ca="1">AT810*'Ejercicio 3 - TIR'!$D$5</f>
        <v>30975.6414474952</v>
      </c>
      <c r="AZ810" s="25">
        <f ca="1" t="shared" ref="AZ810:BD810" si="6024">AJ810-AU810-AE810</f>
        <v>23141.3831224161</v>
      </c>
      <c r="BA810" s="25">
        <f ca="1" t="shared" si="6024"/>
        <v>27185.7410749456</v>
      </c>
      <c r="BB810" s="25">
        <f ca="1" t="shared" si="6024"/>
        <v>26545.5717070801</v>
      </c>
      <c r="BC810" s="25">
        <f ca="1" t="shared" si="6024"/>
        <v>37901.0488768498</v>
      </c>
      <c r="BD810" s="25">
        <f ca="1" t="shared" si="6024"/>
        <v>37917.482087305</v>
      </c>
      <c r="BE810" s="25">
        <f ca="1" t="shared" ref="BE810:BI810" si="6025">AZ810/Z810</f>
        <v>20182.2027911295</v>
      </c>
      <c r="BF810" s="25">
        <f ca="1" t="shared" si="6025"/>
        <v>20591.3426343374</v>
      </c>
      <c r="BG810" s="25">
        <f ca="1" t="shared" si="6025"/>
        <v>17105.5544742863</v>
      </c>
      <c r="BH810" s="25">
        <f ca="1" t="shared" si="6025"/>
        <v>20521.5855722116</v>
      </c>
      <c r="BI810" s="25">
        <f ca="1" t="shared" si="6025"/>
        <v>16889.0345688231</v>
      </c>
      <c r="BJ810" s="25">
        <f ca="1" t="shared" si="5738"/>
        <v>58369.8612170683</v>
      </c>
      <c r="BK810" s="25">
        <f ca="1" t="shared" si="5739"/>
        <v>32342.4437174885</v>
      </c>
      <c r="BL810" s="25">
        <f ca="1" t="shared" si="5740"/>
        <v>90712.3049345568</v>
      </c>
      <c r="BM810" s="25">
        <f ca="1">BK810*'Ejercicio 3 - TIR'!$D$5</f>
        <v>16171.2218587443</v>
      </c>
      <c r="BN810" s="25">
        <f ca="1" t="shared" si="5741"/>
        <v>74541.0830758126</v>
      </c>
      <c r="BO810" s="25">
        <f ca="1" t="shared" si="5742"/>
        <v>33201.7544299548</v>
      </c>
      <c r="BP810" s="25">
        <f ca="1" t="shared" si="5743"/>
        <v>-98027.9715103057</v>
      </c>
      <c r="BQ810" s="25">
        <f ca="1" t="shared" ref="BQ810:BT810" si="6026">BE810</f>
        <v>20182.2027911295</v>
      </c>
      <c r="BR810" s="25">
        <f ca="1" t="shared" si="6026"/>
        <v>20591.3426343374</v>
      </c>
      <c r="BS810" s="25">
        <f ca="1" t="shared" si="6026"/>
        <v>17105.5544742863</v>
      </c>
      <c r="BT810" s="25">
        <f ca="1" t="shared" si="6026"/>
        <v>20521.5855722116</v>
      </c>
      <c r="BU810" s="25">
        <f ca="1" t="shared" si="5745"/>
        <v>50090.7889987779</v>
      </c>
      <c r="BV810" s="27">
        <f ca="1" t="shared" si="5746"/>
        <v>8.35689677947995</v>
      </c>
    </row>
    <row r="811" ht="15" customHeight="1" spans="1:74">
      <c r="A811" s="23">
        <v>810</v>
      </c>
      <c r="B811" s="24">
        <f ca="1" t="shared" ref="B811:F811" si="6027">RAND()</f>
        <v>0.743367768560336</v>
      </c>
      <c r="C811" s="25">
        <f ca="1">IF(B811&lt;=('Ejercicio 3 - TIR'!$D$13-'Ejercicio 3 - TIR'!$C$13)/('Ejercicio 3 - TIR'!$E$13-'Ejercicio 3 - TIR'!$C$13),'Ejercicio 3 - TIR'!$C$13+SQRT(('Ejercicio 3 - TIR'!$E$13-'Ejercicio 3 - TIR'!$C$13)*('Ejercicio 3 - TIR'!$D$13-'Ejercicio 3 - TIR'!$C$13)*B811),'Ejercicio 3 - TIR'!$E$13-SQRT(('Ejercicio 3 - TIR'!$E$13-'Ejercicio 3 - TIR'!$C$13)*('Ejercicio 3 - TIR'!$E$13-'Ejercicio 3 - TIR'!$D$13)*(1-B811)))</f>
        <v>82451.2485422012</v>
      </c>
      <c r="D811" s="24">
        <f ca="1" t="shared" si="6027"/>
        <v>0.4181788596013</v>
      </c>
      <c r="E811" s="25">
        <f ca="1">IF(D811&lt;=('Ejercicio 3 - TIR'!$D$14-'Ejercicio 3 - TIR'!$C$14)/('Ejercicio 3 - TIR'!$E$14-'Ejercicio 3 - TIR'!$C$14),'Ejercicio 3 - TIR'!$C$14+SQRT(('Ejercicio 3 - TIR'!$E$14-'Ejercicio 3 - TIR'!$C$14)*('Ejercicio 3 - TIR'!$D$14-'Ejercicio 3 - TIR'!$C$14)*D811),'Ejercicio 3 - TIR'!$E$14-SQRT(('Ejercicio 3 - TIR'!$E$14-'Ejercicio 3 - TIR'!$C$14)*('Ejercicio 3 - TIR'!$E$14-'Ejercicio 3 - TIR'!$D$14)*(1-D811)))</f>
        <v>30657.9889178076</v>
      </c>
      <c r="F811" s="24">
        <f ca="1" t="shared" si="6027"/>
        <v>0.656086193329729</v>
      </c>
      <c r="G811" s="25">
        <f ca="1">IF(F811&lt;=('Ejercicio 3 - TIR'!$D$18-'Ejercicio 3 - TIR'!$C$18)/('Ejercicio 3 - TIR'!$E$18-'Ejercicio 3 - TIR'!$C$18),'Ejercicio 3 - TIR'!$C$18+SQRT(('Ejercicio 3 - TIR'!$E$18-'Ejercicio 3 - TIR'!$C$18)*('Ejercicio 3 - TIR'!$D$18-'Ejercicio 3 - TIR'!$C$18)*F811),'Ejercicio 3 - TIR'!$E$18-SQRT(('Ejercicio 3 - TIR'!$E$18-'Ejercicio 3 - TIR'!$C$18)*('Ejercicio 3 - TIR'!$E$18-'Ejercicio 3 - TIR'!$D$18)*(1-F811)))</f>
        <v>39920.3290771758</v>
      </c>
      <c r="H811" s="24">
        <f ca="1" t="shared" ref="H811:L811" si="6028">RAND()</f>
        <v>0.418663407622951</v>
      </c>
      <c r="I811" s="25">
        <f ca="1">IF(H811&lt;=('Ejercicio 3 - TIR'!$D$18-'Ejercicio 3 - TIR'!$C$18)/('Ejercicio 3 - TIR'!$E$18-'Ejercicio 3 - TIR'!$C$18),'Ejercicio 3 - TIR'!$C$18+SQRT(('Ejercicio 3 - TIR'!$E$18-'Ejercicio 3 - TIR'!$C$18)*('Ejercicio 3 - TIR'!$D$18-'Ejercicio 3 - TIR'!$C$18)*H811),'Ejercicio 3 - TIR'!$E$18-SQRT(('Ejercicio 3 - TIR'!$E$18-'Ejercicio 3 - TIR'!$C$18)*('Ejercicio 3 - TIR'!$E$18-'Ejercicio 3 - TIR'!$D$18)*(1-H811)))</f>
        <v>37924.6142583373</v>
      </c>
      <c r="J811" s="24">
        <f ca="1" t="shared" si="6028"/>
        <v>0.454644439186041</v>
      </c>
      <c r="K811" s="25">
        <f ca="1">IF(J811&lt;=('Ejercicio 3 - TIR'!$D$18-'Ejercicio 3 - TIR'!$C$18)/('Ejercicio 3 - TIR'!$E$18-'Ejercicio 3 - TIR'!$C$18),'Ejercicio 3 - TIR'!$C$18+SQRT(('Ejercicio 3 - TIR'!$E$18-'Ejercicio 3 - TIR'!$C$18)*('Ejercicio 3 - TIR'!$D$18-'Ejercicio 3 - TIR'!$C$18)*J811),'Ejercicio 3 - TIR'!$E$18-SQRT(('Ejercicio 3 - TIR'!$E$18-'Ejercicio 3 - TIR'!$C$18)*('Ejercicio 3 - TIR'!$E$18-'Ejercicio 3 - TIR'!$D$18)*(1-J811)))</f>
        <v>38258.1272621525</v>
      </c>
      <c r="L811" s="24">
        <f ca="1" t="shared" si="6028"/>
        <v>0.261009878077793</v>
      </c>
      <c r="M811" s="25">
        <f ca="1">IF(L811&lt;=('Ejercicio 3 - TIR'!$D$18-'Ejercicio 3 - TIR'!$C$18)/('Ejercicio 3 - TIR'!$E$18-'Ejercicio 3 - TIR'!$C$18),'Ejercicio 3 - TIR'!$C$18+SQRT(('Ejercicio 3 - TIR'!$E$18-'Ejercicio 3 - TIR'!$C$18)*('Ejercicio 3 - TIR'!$D$18-'Ejercicio 3 - TIR'!$C$18)*L811),'Ejercicio 3 - TIR'!$E$18-SQRT(('Ejercicio 3 - TIR'!$E$18-'Ejercicio 3 - TIR'!$C$18)*('Ejercicio 3 - TIR'!$E$18-'Ejercicio 3 - TIR'!$D$18)*(1-L811)))</f>
        <v>36257.1144876587</v>
      </c>
      <c r="N811" s="24">
        <f ca="1" t="shared" ref="N811:R811" si="6029">RAND()</f>
        <v>0.470313647942138</v>
      </c>
      <c r="O811" s="25">
        <f ca="1">IF(N811&lt;=('Ejercicio 3 - TIR'!$D$18-'Ejercicio 3 - TIR'!$C$18)/('Ejercicio 3 - TIR'!$E$18-'Ejercicio 3 - TIR'!$C$18),'Ejercicio 3 - TIR'!$C$18+SQRT(('Ejercicio 3 - TIR'!$E$18-'Ejercicio 3 - TIR'!$C$18)*('Ejercicio 3 - TIR'!$D$18-'Ejercicio 3 - TIR'!$C$18)*N811),'Ejercicio 3 - TIR'!$E$18-SQRT(('Ejercicio 3 - TIR'!$E$18-'Ejercicio 3 - TIR'!$C$18)*('Ejercicio 3 - TIR'!$E$18-'Ejercicio 3 - TIR'!$D$18)*(1-N811)))</f>
        <v>38399.2289640967</v>
      </c>
      <c r="P811" s="24">
        <f ca="1" t="shared" si="6029"/>
        <v>0.871832958866651</v>
      </c>
      <c r="Q811" s="26">
        <f ca="1">IF(P811&lt;=('Ejercicio 3 - TIR'!$D$22-'Ejercicio 3 - TIR'!$C$22)/('Ejercicio 3 - TIR'!$E$22-'Ejercicio 3 - TIR'!$C$22),'Ejercicio 3 - TIR'!$C$22+SQRT(('Ejercicio 3 - TIR'!$E$22-'Ejercicio 3 - TIR'!$C$22)*('Ejercicio 3 - TIR'!$D$22-'Ejercicio 3 - TIR'!$C$22)*P811),'Ejercicio 3 - TIR'!$E$22-SQRT(('Ejercicio 3 - TIR'!$E$22-'Ejercicio 3 - TIR'!$C$22)*('Ejercicio 3 - TIR'!$E$22-'Ejercicio 3 - TIR'!$D$22)*(1-P811)))</f>
        <v>0.164811166139561</v>
      </c>
      <c r="R811" s="24">
        <f ca="1" t="shared" si="6029"/>
        <v>0.974299330794731</v>
      </c>
      <c r="S811" s="26">
        <f ca="1">IF(R811&lt;=('Ejercicio 3 - TIR'!$D$23-'Ejercicio 3 - TIR'!$C$23)/('Ejercicio 3 - TIR'!$E$23-'Ejercicio 3 - TIR'!$C$23),'Ejercicio 3 - TIR'!$C$23+SQRT(('Ejercicio 3 - TIR'!$E$23-'Ejercicio 3 - TIR'!$C$23)*('Ejercicio 3 - TIR'!$D$23-'Ejercicio 3 - TIR'!$C$23)*R811),'Ejercicio 3 - TIR'!$E$23-SQRT(('Ejercicio 3 - TIR'!$E$23-'Ejercicio 3 - TIR'!$C$23)*('Ejercicio 3 - TIR'!$E$23-'Ejercicio 3 - TIR'!$D$23)*(1-R811)))</f>
        <v>0.173198441019187</v>
      </c>
      <c r="T811" s="24">
        <f ca="1" t="shared" ref="T811:X811" si="6030">RAND()</f>
        <v>0.872034959848089</v>
      </c>
      <c r="U811" s="26">
        <f ca="1">IF(T811&lt;=('Ejercicio 3 - TIR'!$D$24-'Ejercicio 3 - TIR'!$C$24)/('Ejercicio 3 - TIR'!$E$24-'Ejercicio 3 - TIR'!$C$24),'Ejercicio 3 - TIR'!$C$24+SQRT(('Ejercicio 3 - TIR'!$E$24-'Ejercicio 3 - TIR'!$C$24)*('Ejercicio 3 - TIR'!$D$24-'Ejercicio 3 - TIR'!$C$24)*T811),'Ejercicio 3 - TIR'!$E$24-SQRT(('Ejercicio 3 - TIR'!$E$24-'Ejercicio 3 - TIR'!$C$24)*('Ejercicio 3 - TIR'!$E$24-'Ejercicio 3 - TIR'!$D$24)*(1-T811)))</f>
        <v>0.201071130186264</v>
      </c>
      <c r="V811" s="24">
        <f ca="1" t="shared" si="6030"/>
        <v>0.761365899109318</v>
      </c>
      <c r="W811" s="26">
        <f ca="1">IF(V811&lt;=('Ejercicio 3 - TIR'!$D$25-'Ejercicio 3 - TIR'!$C$25)/('Ejercicio 3 - TIR'!$E$25-'Ejercicio 3 - TIR'!$C$25),'Ejercicio 3 - TIR'!$C$25+SQRT(('Ejercicio 3 - TIR'!$E$25-'Ejercicio 3 - TIR'!$C$25)*('Ejercicio 3 - TIR'!$D$25-'Ejercicio 3 - TIR'!$C$25)*V811),'Ejercicio 3 - TIR'!$E$25-SQRT(('Ejercicio 3 - TIR'!$E$25-'Ejercicio 3 - TIR'!$C$25)*('Ejercicio 3 - TIR'!$E$25-'Ejercicio 3 - TIR'!$D$25)*(1-V811)))</f>
        <v>0.221099838181813</v>
      </c>
      <c r="X811" s="24">
        <f ca="1" t="shared" si="6030"/>
        <v>0.846318421794021</v>
      </c>
      <c r="Y811" s="26">
        <f ca="1">IF(X811&lt;=('Ejercicio 3 - TIR'!$D$26-'Ejercicio 3 - TIR'!$C$26)/('Ejercicio 3 - TIR'!$E$26-'Ejercicio 3 - TIR'!$C$26),'Ejercicio 3 - TIR'!$C$26+SQRT(('Ejercicio 3 - TIR'!$E$26-'Ejercicio 3 - TIR'!$C$26)*('Ejercicio 3 - TIR'!$D$26-'Ejercicio 3 - TIR'!$C$26)*X811),'Ejercicio 3 - TIR'!$E$26-SQRT(('Ejercicio 3 - TIR'!$E$26-'Ejercicio 3 - TIR'!$C$26)*('Ejercicio 3 - TIR'!$E$26-'Ejercicio 3 - TIR'!$D$26)*(1-X811)))</f>
        <v>0.251192353058393</v>
      </c>
      <c r="Z811" s="24">
        <f ca="1" t="shared" si="5716"/>
        <v>1.16481116613956</v>
      </c>
      <c r="AA811" s="24">
        <f ca="1" t="shared" si="5717"/>
        <v>1.36655464419667</v>
      </c>
      <c r="AB811" s="24">
        <f ca="1" t="shared" si="5718"/>
        <v>1.64132933096659</v>
      </c>
      <c r="AC811" s="24">
        <f ca="1" t="shared" si="5719"/>
        <v>2.00422698044636</v>
      </c>
      <c r="AD811" s="24">
        <f ca="1" t="shared" si="5720"/>
        <v>2.5076734717278</v>
      </c>
      <c r="AE811" s="23">
        <f ca="1" t="shared" si="5721"/>
        <v>5052.7789050376</v>
      </c>
      <c r="AF811" s="23">
        <f ca="1" t="shared" si="5722"/>
        <v>5927.91233420475</v>
      </c>
      <c r="AG811" s="23">
        <f ca="1" t="shared" si="5723"/>
        <v>7119.8443668884</v>
      </c>
      <c r="AH811" s="23">
        <f ca="1" t="shared" si="5724"/>
        <v>8694.04080428711</v>
      </c>
      <c r="AI811" s="23">
        <f ca="1" t="shared" si="5725"/>
        <v>10877.9173715017</v>
      </c>
      <c r="AJ811" s="25">
        <f ca="1" t="shared" si="5726"/>
        <v>46499.6450650601</v>
      </c>
      <c r="AK811" s="25">
        <f ca="1" t="shared" si="5727"/>
        <v>51826.0577440982</v>
      </c>
      <c r="AL811" s="25">
        <f ca="1" t="shared" si="5728"/>
        <v>62794.1864232233</v>
      </c>
      <c r="AM811" s="25">
        <f ca="1" t="shared" si="5729"/>
        <v>72667.4870892984</v>
      </c>
      <c r="AN811" s="25">
        <f ca="1" t="shared" si="5730"/>
        <v>96292.7278080671</v>
      </c>
      <c r="AO811" s="25">
        <f ca="1">C811/'Ejercicio 3 - TIR'!$D$7</f>
        <v>16490.2497084402</v>
      </c>
      <c r="AP811" s="25">
        <f ca="1" t="shared" si="5731"/>
        <v>30009.3953566199</v>
      </c>
      <c r="AQ811" s="25">
        <f ca="1" t="shared" si="5732"/>
        <v>35335.808035658</v>
      </c>
      <c r="AR811" s="25">
        <f ca="1" t="shared" si="5733"/>
        <v>46303.9367147831</v>
      </c>
      <c r="AS811" s="25">
        <f ca="1" t="shared" si="5734"/>
        <v>56177.2373808581</v>
      </c>
      <c r="AT811" s="25">
        <f ca="1" t="shared" si="5735"/>
        <v>79802.4780996269</v>
      </c>
      <c r="AU811" s="25">
        <f ca="1">AP811*'Ejercicio 3 - TIR'!$D$5</f>
        <v>15004.69767831</v>
      </c>
      <c r="AV811" s="25">
        <f ca="1">AQ811*'Ejercicio 3 - TIR'!$D$5</f>
        <v>17667.904017829</v>
      </c>
      <c r="AW811" s="25">
        <f ca="1">AR811*'Ejercicio 3 - TIR'!$D$5</f>
        <v>23151.9683573915</v>
      </c>
      <c r="AX811" s="25">
        <f ca="1">AS811*'Ejercicio 3 - TIR'!$D$5</f>
        <v>28088.6186904291</v>
      </c>
      <c r="AY811" s="25">
        <f ca="1">AT811*'Ejercicio 3 - TIR'!$D$5</f>
        <v>39901.2390498134</v>
      </c>
      <c r="AZ811" s="25">
        <f ca="1" t="shared" ref="AZ811:BD811" si="6031">AJ811-AU811-AE811</f>
        <v>26442.1684817126</v>
      </c>
      <c r="BA811" s="25">
        <f ca="1" t="shared" si="6031"/>
        <v>28230.2413920645</v>
      </c>
      <c r="BB811" s="25">
        <f ca="1" t="shared" si="6031"/>
        <v>32522.3736989434</v>
      </c>
      <c r="BC811" s="25">
        <f ca="1" t="shared" si="6031"/>
        <v>35884.8275945822</v>
      </c>
      <c r="BD811" s="25">
        <f ca="1" t="shared" si="6031"/>
        <v>45513.571386752</v>
      </c>
      <c r="BE811" s="25">
        <f ca="1" t="shared" ref="BE811:BI811" si="6032">AZ811/Z811</f>
        <v>22700.8198842631</v>
      </c>
      <c r="BF811" s="25">
        <f ca="1" t="shared" si="6032"/>
        <v>20657.9674745898</v>
      </c>
      <c r="BG811" s="25">
        <f ca="1" t="shared" si="6032"/>
        <v>19814.654551863</v>
      </c>
      <c r="BH811" s="25">
        <f ca="1" t="shared" si="6032"/>
        <v>17904.5726580281</v>
      </c>
      <c r="BI811" s="25">
        <f ca="1" t="shared" si="6032"/>
        <v>18149.7200093571</v>
      </c>
      <c r="BJ811" s="25">
        <f ca="1" t="shared" si="5738"/>
        <v>76880.2255057111</v>
      </c>
      <c r="BK811" s="25">
        <f ca="1" t="shared" si="5739"/>
        <v>41352.1617360227</v>
      </c>
      <c r="BL811" s="25">
        <f ca="1" t="shared" si="5740"/>
        <v>118232.387241734</v>
      </c>
      <c r="BM811" s="25">
        <f ca="1">BK811*'Ejercicio 3 - TIR'!$D$5</f>
        <v>20676.0808680113</v>
      </c>
      <c r="BN811" s="25">
        <f ca="1" t="shared" si="5741"/>
        <v>97556.3063737225</v>
      </c>
      <c r="BO811" s="25">
        <f ca="1" t="shared" si="5742"/>
        <v>38903.1137720277</v>
      </c>
      <c r="BP811" s="25">
        <f ca="1" t="shared" si="5743"/>
        <v>-113109.237460009</v>
      </c>
      <c r="BQ811" s="25">
        <f ca="1" t="shared" ref="BQ811:BT811" si="6033">BE811</f>
        <v>22700.8198842631</v>
      </c>
      <c r="BR811" s="25">
        <f ca="1" t="shared" si="6033"/>
        <v>20657.9674745898</v>
      </c>
      <c r="BS811" s="25">
        <f ca="1" t="shared" si="6033"/>
        <v>19814.654551863</v>
      </c>
      <c r="BT811" s="25">
        <f ca="1" t="shared" si="6033"/>
        <v>17904.5726580281</v>
      </c>
      <c r="BU811" s="25">
        <f ca="1" t="shared" si="5745"/>
        <v>57052.8337813848</v>
      </c>
      <c r="BV811" s="27">
        <f ca="1" t="shared" si="5746"/>
        <v>6.04047953747928</v>
      </c>
    </row>
    <row r="812" ht="15" customHeight="1" spans="1:74">
      <c r="A812" s="23">
        <v>811</v>
      </c>
      <c r="B812" s="24">
        <f ca="1" t="shared" ref="B812:F812" si="6034">RAND()</f>
        <v>0.0166217477656385</v>
      </c>
      <c r="C812" s="25">
        <f ca="1">IF(B812&lt;=('Ejercicio 3 - TIR'!$D$13-'Ejercicio 3 - TIR'!$C$13)/('Ejercicio 3 - TIR'!$E$13-'Ejercicio 3 - TIR'!$C$13),'Ejercicio 3 - TIR'!$C$13+SQRT(('Ejercicio 3 - TIR'!$E$13-'Ejercicio 3 - TIR'!$C$13)*('Ejercicio 3 - TIR'!$D$13-'Ejercicio 3 - TIR'!$C$13)*B812),'Ejercicio 3 - TIR'!$E$13-SQRT(('Ejercicio 3 - TIR'!$E$13-'Ejercicio 3 - TIR'!$C$13)*('Ejercicio 3 - TIR'!$E$13-'Ejercicio 3 - TIR'!$D$13)*(1-B812)))</f>
        <v>62578.5071468304</v>
      </c>
      <c r="D812" s="24">
        <f ca="1" t="shared" si="6034"/>
        <v>0.688436269849249</v>
      </c>
      <c r="E812" s="25">
        <f ca="1">IF(D812&lt;=('Ejercicio 3 - TIR'!$D$14-'Ejercicio 3 - TIR'!$C$14)/('Ejercicio 3 - TIR'!$E$14-'Ejercicio 3 - TIR'!$C$14),'Ejercicio 3 - TIR'!$C$14+SQRT(('Ejercicio 3 - TIR'!$E$14-'Ejercicio 3 - TIR'!$C$14)*('Ejercicio 3 - TIR'!$D$14-'Ejercicio 3 - TIR'!$C$14)*D812),'Ejercicio 3 - TIR'!$E$14-SQRT(('Ejercicio 3 - TIR'!$E$14-'Ejercicio 3 - TIR'!$C$14)*('Ejercicio 3 - TIR'!$E$14-'Ejercicio 3 - TIR'!$D$14)*(1-D812)))</f>
        <v>33163.7320471903</v>
      </c>
      <c r="F812" s="24">
        <f ca="1" t="shared" si="6034"/>
        <v>0.302367820651633</v>
      </c>
      <c r="G812" s="25">
        <f ca="1">IF(F812&lt;=('Ejercicio 3 - TIR'!$D$18-'Ejercicio 3 - TIR'!$C$18)/('Ejercicio 3 - TIR'!$E$18-'Ejercicio 3 - TIR'!$C$18),'Ejercicio 3 - TIR'!$C$18+SQRT(('Ejercicio 3 - TIR'!$E$18-'Ejercicio 3 - TIR'!$C$18)*('Ejercicio 3 - TIR'!$D$18-'Ejercicio 3 - TIR'!$C$18)*F812),'Ejercicio 3 - TIR'!$E$18-SQRT(('Ejercicio 3 - TIR'!$E$18-'Ejercicio 3 - TIR'!$C$18)*('Ejercicio 3 - TIR'!$E$18-'Ejercicio 3 - TIR'!$D$18)*(1-F812)))</f>
        <v>36734.6249411341</v>
      </c>
      <c r="H812" s="24">
        <f ca="1" t="shared" ref="H812:L812" si="6035">RAND()</f>
        <v>0.549882876521347</v>
      </c>
      <c r="I812" s="25">
        <f ca="1">IF(H812&lt;=('Ejercicio 3 - TIR'!$D$18-'Ejercicio 3 - TIR'!$C$18)/('Ejercicio 3 - TIR'!$E$18-'Ejercicio 3 - TIR'!$C$18),'Ejercicio 3 - TIR'!$C$18+SQRT(('Ejercicio 3 - TIR'!$E$18-'Ejercicio 3 - TIR'!$C$18)*('Ejercicio 3 - TIR'!$D$18-'Ejercicio 3 - TIR'!$C$18)*H812),'Ejercicio 3 - TIR'!$E$18-SQRT(('Ejercicio 3 - TIR'!$E$18-'Ejercicio 3 - TIR'!$C$18)*('Ejercicio 3 - TIR'!$E$18-'Ejercicio 3 - TIR'!$D$18)*(1-H812)))</f>
        <v>39081.9838955044</v>
      </c>
      <c r="J812" s="24">
        <f ca="1" t="shared" si="6035"/>
        <v>0.539776033328264</v>
      </c>
      <c r="K812" s="25">
        <f ca="1">IF(J812&lt;=('Ejercicio 3 - TIR'!$D$18-'Ejercicio 3 - TIR'!$C$18)/('Ejercicio 3 - TIR'!$E$18-'Ejercicio 3 - TIR'!$C$18),'Ejercicio 3 - TIR'!$C$18+SQRT(('Ejercicio 3 - TIR'!$E$18-'Ejercicio 3 - TIR'!$C$18)*('Ejercicio 3 - TIR'!$D$18-'Ejercicio 3 - TIR'!$C$18)*J812),'Ejercicio 3 - TIR'!$E$18-SQRT(('Ejercicio 3 - TIR'!$E$18-'Ejercicio 3 - TIR'!$C$18)*('Ejercicio 3 - TIR'!$E$18-'Ejercicio 3 - TIR'!$D$18)*(1-J812)))</f>
        <v>38998.1334175061</v>
      </c>
      <c r="L812" s="24">
        <f ca="1" t="shared" si="6035"/>
        <v>0.387581233947931</v>
      </c>
      <c r="M812" s="25">
        <f ca="1">IF(L812&lt;=('Ejercicio 3 - TIR'!$D$18-'Ejercicio 3 - TIR'!$C$18)/('Ejercicio 3 - TIR'!$E$18-'Ejercicio 3 - TIR'!$C$18),'Ejercicio 3 - TIR'!$C$18+SQRT(('Ejercicio 3 - TIR'!$E$18-'Ejercicio 3 - TIR'!$C$18)*('Ejercicio 3 - TIR'!$D$18-'Ejercicio 3 - TIR'!$C$18)*L812),'Ejercicio 3 - TIR'!$E$18-SQRT(('Ejercicio 3 - TIR'!$E$18-'Ejercicio 3 - TIR'!$C$18)*('Ejercicio 3 - TIR'!$E$18-'Ejercicio 3 - TIR'!$D$18)*(1-L812)))</f>
        <v>37624.7744289382</v>
      </c>
      <c r="N812" s="24">
        <f ca="1" t="shared" ref="N812:R812" si="6036">RAND()</f>
        <v>0.374784978401409</v>
      </c>
      <c r="O812" s="25">
        <f ca="1">IF(N812&lt;=('Ejercicio 3 - TIR'!$D$18-'Ejercicio 3 - TIR'!$C$18)/('Ejercicio 3 - TIR'!$E$18-'Ejercicio 3 - TIR'!$C$18),'Ejercicio 3 - TIR'!$C$18+SQRT(('Ejercicio 3 - TIR'!$E$18-'Ejercicio 3 - TIR'!$C$18)*('Ejercicio 3 - TIR'!$D$18-'Ejercicio 3 - TIR'!$C$18)*N812),'Ejercicio 3 - TIR'!$E$18-SQRT(('Ejercicio 3 - TIR'!$E$18-'Ejercicio 3 - TIR'!$C$18)*('Ejercicio 3 - TIR'!$E$18-'Ejercicio 3 - TIR'!$D$18)*(1-N812)))</f>
        <v>37497.8494756971</v>
      </c>
      <c r="P812" s="24">
        <f ca="1" t="shared" si="6036"/>
        <v>0.801322128063412</v>
      </c>
      <c r="Q812" s="26">
        <f ca="1">IF(P812&lt;=('Ejercicio 3 - TIR'!$D$22-'Ejercicio 3 - TIR'!$C$22)/('Ejercicio 3 - TIR'!$E$22-'Ejercicio 3 - TIR'!$C$22),'Ejercicio 3 - TIR'!$C$22+SQRT(('Ejercicio 3 - TIR'!$E$22-'Ejercicio 3 - TIR'!$C$22)*('Ejercicio 3 - TIR'!$D$22-'Ejercicio 3 - TIR'!$C$22)*P812),'Ejercicio 3 - TIR'!$E$22-SQRT(('Ejercicio 3 - TIR'!$E$22-'Ejercicio 3 - TIR'!$C$22)*('Ejercicio 3 - TIR'!$E$22-'Ejercicio 3 - TIR'!$D$22)*(1-P812)))</f>
        <v>0.161089152068565</v>
      </c>
      <c r="R812" s="24">
        <f ca="1" t="shared" si="6036"/>
        <v>0.410108845239973</v>
      </c>
      <c r="S812" s="26">
        <f ca="1">IF(R812&lt;=('Ejercicio 3 - TIR'!$D$23-'Ejercicio 3 - TIR'!$C$23)/('Ejercicio 3 - TIR'!$E$23-'Ejercicio 3 - TIR'!$C$23),'Ejercicio 3 - TIR'!$C$23+SQRT(('Ejercicio 3 - TIR'!$E$23-'Ejercicio 3 - TIR'!$C$23)*('Ejercicio 3 - TIR'!$D$23-'Ejercicio 3 - TIR'!$C$23)*R812),'Ejercicio 3 - TIR'!$E$23-SQRT(('Ejercicio 3 - TIR'!$E$23-'Ejercicio 3 - TIR'!$C$23)*('Ejercicio 3 - TIR'!$E$23-'Ejercicio 3 - TIR'!$D$23)*(1-R812)))</f>
        <v>0.147169761158905</v>
      </c>
      <c r="T812" s="24">
        <f ca="1" t="shared" ref="T812:X812" si="6037">RAND()</f>
        <v>0.827132259969199</v>
      </c>
      <c r="U812" s="26">
        <f ca="1">IF(T812&lt;=('Ejercicio 3 - TIR'!$D$24-'Ejercicio 3 - TIR'!$C$24)/('Ejercicio 3 - TIR'!$E$24-'Ejercicio 3 - TIR'!$C$24),'Ejercicio 3 - TIR'!$C$24+SQRT(('Ejercicio 3 - TIR'!$E$24-'Ejercicio 3 - TIR'!$C$24)*('Ejercicio 3 - TIR'!$D$24-'Ejercicio 3 - TIR'!$C$24)*T812),'Ejercicio 3 - TIR'!$E$24-SQRT(('Ejercicio 3 - TIR'!$E$24-'Ejercicio 3 - TIR'!$C$24)*('Ejercicio 3 - TIR'!$E$24-'Ejercicio 3 - TIR'!$D$24)*(1-T812)))</f>
        <v>0.197999325644739</v>
      </c>
      <c r="V812" s="24">
        <f ca="1" t="shared" si="6037"/>
        <v>0.317177976664819</v>
      </c>
      <c r="W812" s="26">
        <f ca="1">IF(V812&lt;=('Ejercicio 3 - TIR'!$D$25-'Ejercicio 3 - TIR'!$C$25)/('Ejercicio 3 - TIR'!$E$25-'Ejercicio 3 - TIR'!$C$25),'Ejercicio 3 - TIR'!$C$25+SQRT(('Ejercicio 3 - TIR'!$E$25-'Ejercicio 3 - TIR'!$C$25)*('Ejercicio 3 - TIR'!$D$25-'Ejercicio 3 - TIR'!$C$25)*V812),'Ejercicio 3 - TIR'!$E$25-SQRT(('Ejercicio 3 - TIR'!$E$25-'Ejercicio 3 - TIR'!$C$25)*('Ejercicio 3 - TIR'!$E$25-'Ejercicio 3 - TIR'!$D$25)*(1-V812)))</f>
        <v>0.201113630921563</v>
      </c>
      <c r="X812" s="24">
        <f ca="1" t="shared" si="6037"/>
        <v>0.454947193133173</v>
      </c>
      <c r="Y812" s="26">
        <f ca="1">IF(X812&lt;=('Ejercicio 3 - TIR'!$D$26-'Ejercicio 3 - TIR'!$C$26)/('Ejercicio 3 - TIR'!$E$26-'Ejercicio 3 - TIR'!$C$26),'Ejercicio 3 - TIR'!$C$26+SQRT(('Ejercicio 3 - TIR'!$E$26-'Ejercicio 3 - TIR'!$C$26)*('Ejercicio 3 - TIR'!$D$26-'Ejercicio 3 - TIR'!$C$26)*X812),'Ejercicio 3 - TIR'!$E$26-SQRT(('Ejercicio 3 - TIR'!$E$26-'Ejercicio 3 - TIR'!$C$26)*('Ejercicio 3 - TIR'!$E$26-'Ejercicio 3 - TIR'!$D$26)*(1-X812)))</f>
        <v>0.225747947899818</v>
      </c>
      <c r="Z812" s="24">
        <f ca="1" t="shared" si="5716"/>
        <v>1.16108915206857</v>
      </c>
      <c r="AA812" s="24">
        <f ca="1" t="shared" si="5717"/>
        <v>1.33196636526269</v>
      </c>
      <c r="AB812" s="24">
        <f ca="1" t="shared" si="5718"/>
        <v>1.59569480736618</v>
      </c>
      <c r="AC812" s="24">
        <f ca="1" t="shared" si="5719"/>
        <v>1.91661078391827</v>
      </c>
      <c r="AD812" s="24">
        <f ca="1" t="shared" si="5720"/>
        <v>2.34928173531049</v>
      </c>
      <c r="AE812" s="23">
        <f ca="1" t="shared" si="5721"/>
        <v>5342.31747491098</v>
      </c>
      <c r="AF812" s="23">
        <f ca="1" t="shared" si="5722"/>
        <v>6128.54506172868</v>
      </c>
      <c r="AG812" s="23">
        <f ca="1" t="shared" si="5723"/>
        <v>7341.99285113435</v>
      </c>
      <c r="AH812" s="23">
        <f ca="1" t="shared" si="5724"/>
        <v>8818.56769162614</v>
      </c>
      <c r="AI812" s="23">
        <f ca="1" t="shared" si="5725"/>
        <v>10809.3412514264</v>
      </c>
      <c r="AJ812" s="25">
        <f ca="1" t="shared" si="5726"/>
        <v>42652.1745244581</v>
      </c>
      <c r="AK812" s="25">
        <f ca="1" t="shared" si="5727"/>
        <v>52055.8880365501</v>
      </c>
      <c r="AL812" s="25">
        <f ca="1" t="shared" si="5728"/>
        <v>62229.1189912879</v>
      </c>
      <c r="AM812" s="25">
        <f ca="1" t="shared" si="5729"/>
        <v>72112.0484129955</v>
      </c>
      <c r="AN812" s="25">
        <f ca="1" t="shared" si="5730"/>
        <v>88093.0128866771</v>
      </c>
      <c r="AO812" s="25">
        <f ca="1">C812/'Ejercicio 3 - TIR'!$D$7</f>
        <v>12515.7014293661</v>
      </c>
      <c r="AP812" s="25">
        <f ca="1" t="shared" si="5731"/>
        <v>30136.473095092</v>
      </c>
      <c r="AQ812" s="25">
        <f ca="1" t="shared" si="5732"/>
        <v>39540.186607184</v>
      </c>
      <c r="AR812" s="25">
        <f ca="1" t="shared" si="5733"/>
        <v>49713.4175619218</v>
      </c>
      <c r="AS812" s="25">
        <f ca="1" t="shared" si="5734"/>
        <v>59596.3469836294</v>
      </c>
      <c r="AT812" s="25">
        <f ca="1" t="shared" si="5735"/>
        <v>75577.311457311</v>
      </c>
      <c r="AU812" s="25">
        <f ca="1">AP812*'Ejercicio 3 - TIR'!$D$5</f>
        <v>15068.236547546</v>
      </c>
      <c r="AV812" s="25">
        <f ca="1">AQ812*'Ejercicio 3 - TIR'!$D$5</f>
        <v>19770.093303592</v>
      </c>
      <c r="AW812" s="25">
        <f ca="1">AR812*'Ejercicio 3 - TIR'!$D$5</f>
        <v>24856.7087809609</v>
      </c>
      <c r="AX812" s="25">
        <f ca="1">AS812*'Ejercicio 3 - TIR'!$D$5</f>
        <v>29798.1734918147</v>
      </c>
      <c r="AY812" s="25">
        <f ca="1">AT812*'Ejercicio 3 - TIR'!$D$5</f>
        <v>37788.6557286555</v>
      </c>
      <c r="AZ812" s="25">
        <f ca="1" t="shared" ref="AZ812:BD812" si="6038">AJ812-AU812-AE812</f>
        <v>22241.6205020011</v>
      </c>
      <c r="BA812" s="25">
        <f ca="1" t="shared" si="6038"/>
        <v>26157.2496712294</v>
      </c>
      <c r="BB812" s="25">
        <f ca="1" t="shared" si="6038"/>
        <v>30030.4173591926</v>
      </c>
      <c r="BC812" s="25">
        <f ca="1" t="shared" si="6038"/>
        <v>33495.3072295546</v>
      </c>
      <c r="BD812" s="25">
        <f ca="1" t="shared" si="6038"/>
        <v>39495.0159065952</v>
      </c>
      <c r="BE812" s="25">
        <f ca="1" t="shared" ref="BE812:BI812" si="6039">AZ812/Z812</f>
        <v>19155.8249100649</v>
      </c>
      <c r="BF812" s="25">
        <f ca="1" t="shared" si="6039"/>
        <v>19638.0707151495</v>
      </c>
      <c r="BG812" s="25">
        <f ca="1" t="shared" si="6039"/>
        <v>18819.6497353778</v>
      </c>
      <c r="BH812" s="25">
        <f ca="1" t="shared" si="6039"/>
        <v>17476.3220110228</v>
      </c>
      <c r="BI812" s="25">
        <f ca="1" t="shared" si="6039"/>
        <v>16811.5280994067</v>
      </c>
      <c r="BJ812" s="25">
        <f ca="1" t="shared" si="5738"/>
        <v>77910.9499731953</v>
      </c>
      <c r="BK812" s="25">
        <f ca="1" t="shared" si="5739"/>
        <v>29402.9087726091</v>
      </c>
      <c r="BL812" s="25">
        <f ca="1" t="shared" si="5740"/>
        <v>107313.858745804</v>
      </c>
      <c r="BM812" s="25">
        <f ca="1">BK812*'Ejercicio 3 - TIR'!$D$5</f>
        <v>14701.4543863045</v>
      </c>
      <c r="BN812" s="25">
        <f ca="1" t="shared" si="5741"/>
        <v>92612.4043594998</v>
      </c>
      <c r="BO812" s="25">
        <f ca="1" t="shared" si="5742"/>
        <v>39421.5827618734</v>
      </c>
      <c r="BP812" s="25">
        <f ca="1" t="shared" si="5743"/>
        <v>-95742.2391940207</v>
      </c>
      <c r="BQ812" s="25">
        <f ca="1" t="shared" ref="BQ812:BT812" si="6040">BE812</f>
        <v>19155.8249100649</v>
      </c>
      <c r="BR812" s="25">
        <f ca="1" t="shared" si="6040"/>
        <v>19638.0707151495</v>
      </c>
      <c r="BS812" s="25">
        <f ca="1" t="shared" si="6040"/>
        <v>18819.6497353778</v>
      </c>
      <c r="BT812" s="25">
        <f ca="1" t="shared" si="6040"/>
        <v>17476.3220110228</v>
      </c>
      <c r="BU812" s="25">
        <f ca="1" t="shared" si="5745"/>
        <v>56233.1108612801</v>
      </c>
      <c r="BV812" s="27">
        <f ca="1" t="shared" si="5746"/>
        <v>9.61682431458149</v>
      </c>
    </row>
    <row r="813" ht="15" customHeight="1" spans="1:74">
      <c r="A813" s="23">
        <v>812</v>
      </c>
      <c r="B813" s="24">
        <f ca="1" t="shared" ref="B813:F813" si="6041">RAND()</f>
        <v>0.439993633541308</v>
      </c>
      <c r="C813" s="25">
        <f ca="1">IF(B813&lt;=('Ejercicio 3 - TIR'!$D$13-'Ejercicio 3 - TIR'!$C$13)/('Ejercicio 3 - TIR'!$E$13-'Ejercicio 3 - TIR'!$C$13),'Ejercicio 3 - TIR'!$C$13+SQRT(('Ejercicio 3 - TIR'!$E$13-'Ejercicio 3 - TIR'!$C$13)*('Ejercicio 3 - TIR'!$D$13-'Ejercicio 3 - TIR'!$C$13)*B813),'Ejercicio 3 - TIR'!$E$13-SQRT(('Ejercicio 3 - TIR'!$E$13-'Ejercicio 3 - TIR'!$C$13)*('Ejercicio 3 - TIR'!$E$13-'Ejercicio 3 - TIR'!$D$13)*(1-B813)))</f>
        <v>74076.8898519018</v>
      </c>
      <c r="D813" s="24">
        <f ca="1" t="shared" si="6041"/>
        <v>0.810991150047451</v>
      </c>
      <c r="E813" s="25">
        <f ca="1">IF(D813&lt;=('Ejercicio 3 - TIR'!$D$14-'Ejercicio 3 - TIR'!$C$14)/('Ejercicio 3 - TIR'!$E$14-'Ejercicio 3 - TIR'!$C$14),'Ejercicio 3 - TIR'!$C$14+SQRT(('Ejercicio 3 - TIR'!$E$14-'Ejercicio 3 - TIR'!$C$14)*('Ejercicio 3 - TIR'!$D$14-'Ejercicio 3 - TIR'!$C$14)*D813),'Ejercicio 3 - TIR'!$E$14-SQRT(('Ejercicio 3 - TIR'!$E$14-'Ejercicio 3 - TIR'!$C$14)*('Ejercicio 3 - TIR'!$E$14-'Ejercicio 3 - TIR'!$D$14)*(1-D813)))</f>
        <v>34675.4035370854</v>
      </c>
      <c r="F813" s="24">
        <f ca="1" t="shared" si="6041"/>
        <v>0.436586376329702</v>
      </c>
      <c r="G813" s="25">
        <f ca="1">IF(F813&lt;=('Ejercicio 3 - TIR'!$D$18-'Ejercicio 3 - TIR'!$C$18)/('Ejercicio 3 - TIR'!$E$18-'Ejercicio 3 - TIR'!$C$18),'Ejercicio 3 - TIR'!$C$18+SQRT(('Ejercicio 3 - TIR'!$E$18-'Ejercicio 3 - TIR'!$C$18)*('Ejercicio 3 - TIR'!$D$18-'Ejercicio 3 - TIR'!$C$18)*F813),'Ejercicio 3 - TIR'!$E$18-SQRT(('Ejercicio 3 - TIR'!$E$18-'Ejercicio 3 - TIR'!$C$18)*('Ejercicio 3 - TIR'!$E$18-'Ejercicio 3 - TIR'!$D$18)*(1-F813)))</f>
        <v>38092.4629408762</v>
      </c>
      <c r="H813" s="24">
        <f ca="1" t="shared" ref="H813:L813" si="6042">RAND()</f>
        <v>0.610336810801915</v>
      </c>
      <c r="I813" s="25">
        <f ca="1">IF(H813&lt;=('Ejercicio 3 - TIR'!$D$18-'Ejercicio 3 - TIR'!$C$18)/('Ejercicio 3 - TIR'!$E$18-'Ejercicio 3 - TIR'!$C$18),'Ejercicio 3 - TIR'!$C$18+SQRT(('Ejercicio 3 - TIR'!$E$18-'Ejercicio 3 - TIR'!$C$18)*('Ejercicio 3 - TIR'!$D$18-'Ejercicio 3 - TIR'!$C$18)*H813),'Ejercicio 3 - TIR'!$E$18-SQRT(('Ejercicio 3 - TIR'!$E$18-'Ejercicio 3 - TIR'!$C$18)*('Ejercicio 3 - TIR'!$E$18-'Ejercicio 3 - TIR'!$D$18)*(1-H813)))</f>
        <v>39568.203677822</v>
      </c>
      <c r="J813" s="24">
        <f ca="1" t="shared" si="6042"/>
        <v>0.834649735961476</v>
      </c>
      <c r="K813" s="25">
        <f ca="1">IF(J813&lt;=('Ejercicio 3 - TIR'!$D$18-'Ejercicio 3 - TIR'!$C$18)/('Ejercicio 3 - TIR'!$E$18-'Ejercicio 3 - TIR'!$C$18),'Ejercicio 3 - TIR'!$C$18+SQRT(('Ejercicio 3 - TIR'!$E$18-'Ejercicio 3 - TIR'!$C$18)*('Ejercicio 3 - TIR'!$D$18-'Ejercicio 3 - TIR'!$C$18)*J813),'Ejercicio 3 - TIR'!$E$18-SQRT(('Ejercicio 3 - TIR'!$E$18-'Ejercicio 3 - TIR'!$C$18)*('Ejercicio 3 - TIR'!$E$18-'Ejercicio 3 - TIR'!$D$18)*(1-J813)))</f>
        <v>41478.4563323893</v>
      </c>
      <c r="L813" s="24">
        <f ca="1" t="shared" si="6042"/>
        <v>0.138736597107695</v>
      </c>
      <c r="M813" s="25">
        <f ca="1">IF(L813&lt;=('Ejercicio 3 - TIR'!$D$18-'Ejercicio 3 - TIR'!$C$18)/('Ejercicio 3 - TIR'!$E$18-'Ejercicio 3 - TIR'!$C$18),'Ejercicio 3 - TIR'!$C$18+SQRT(('Ejercicio 3 - TIR'!$E$18-'Ejercicio 3 - TIR'!$C$18)*('Ejercicio 3 - TIR'!$D$18-'Ejercicio 3 - TIR'!$C$18)*L813),'Ejercicio 3 - TIR'!$E$18-SQRT(('Ejercicio 3 - TIR'!$E$18-'Ejercicio 3 - TIR'!$C$18)*('Ejercicio 3 - TIR'!$E$18-'Ejercicio 3 - TIR'!$D$18)*(1-L813)))</f>
        <v>34561.8515502101</v>
      </c>
      <c r="N813" s="24">
        <f ca="1" t="shared" ref="N813:R813" si="6043">RAND()</f>
        <v>0.724640148906234</v>
      </c>
      <c r="O813" s="25">
        <f ca="1">IF(N813&lt;=('Ejercicio 3 - TIR'!$D$18-'Ejercicio 3 - TIR'!$C$18)/('Ejercicio 3 - TIR'!$E$18-'Ejercicio 3 - TIR'!$C$18),'Ejercicio 3 - TIR'!$C$18+SQRT(('Ejercicio 3 - TIR'!$E$18-'Ejercicio 3 - TIR'!$C$18)*('Ejercicio 3 - TIR'!$D$18-'Ejercicio 3 - TIR'!$C$18)*N813),'Ejercicio 3 - TIR'!$E$18-SQRT(('Ejercicio 3 - TIR'!$E$18-'Ejercicio 3 - TIR'!$C$18)*('Ejercicio 3 - TIR'!$E$18-'Ejercicio 3 - TIR'!$D$18)*(1-N813)))</f>
        <v>40455.5540676522</v>
      </c>
      <c r="P813" s="24">
        <f ca="1" t="shared" si="6043"/>
        <v>0.363004759243707</v>
      </c>
      <c r="Q813" s="26">
        <f ca="1">IF(P813&lt;=('Ejercicio 3 - TIR'!$D$22-'Ejercicio 3 - TIR'!$C$22)/('Ejercicio 3 - TIR'!$E$22-'Ejercicio 3 - TIR'!$C$22),'Ejercicio 3 - TIR'!$C$22+SQRT(('Ejercicio 3 - TIR'!$E$22-'Ejercicio 3 - TIR'!$C$22)*('Ejercicio 3 - TIR'!$D$22-'Ejercicio 3 - TIR'!$C$22)*P813),'Ejercicio 3 - TIR'!$E$22-SQRT(('Ejercicio 3 - TIR'!$E$22-'Ejercicio 3 - TIR'!$C$22)*('Ejercicio 3 - TIR'!$E$22-'Ejercicio 3 - TIR'!$D$22)*(1-P813)))</f>
        <v>0.145561857652344</v>
      </c>
      <c r="R813" s="24">
        <f ca="1" t="shared" si="6043"/>
        <v>0.522453161899962</v>
      </c>
      <c r="S813" s="26">
        <f ca="1">IF(R813&lt;=('Ejercicio 3 - TIR'!$D$23-'Ejercicio 3 - TIR'!$C$23)/('Ejercicio 3 - TIR'!$E$23-'Ejercicio 3 - TIR'!$C$23),'Ejercicio 3 - TIR'!$C$23+SQRT(('Ejercicio 3 - TIR'!$E$23-'Ejercicio 3 - TIR'!$C$23)*('Ejercicio 3 - TIR'!$D$23-'Ejercicio 3 - TIR'!$C$23)*R813),'Ejercicio 3 - TIR'!$E$23-SQRT(('Ejercicio 3 - TIR'!$E$23-'Ejercicio 3 - TIR'!$C$23)*('Ejercicio 3 - TIR'!$E$23-'Ejercicio 3 - TIR'!$D$23)*(1-R813)))</f>
        <v>0.150681331739315</v>
      </c>
      <c r="T813" s="24">
        <f ca="1" t="shared" ref="T813:X813" si="6044">RAND()</f>
        <v>0.235942501255399</v>
      </c>
      <c r="U813" s="26">
        <f ca="1">IF(T813&lt;=('Ejercicio 3 - TIR'!$D$24-'Ejercicio 3 - TIR'!$C$24)/('Ejercicio 3 - TIR'!$E$24-'Ejercicio 3 - TIR'!$C$24),'Ejercicio 3 - TIR'!$C$24+SQRT(('Ejercicio 3 - TIR'!$E$24-'Ejercicio 3 - TIR'!$C$24)*('Ejercicio 3 - TIR'!$D$24-'Ejercicio 3 - TIR'!$C$24)*T813),'Ejercicio 3 - TIR'!$E$24-SQRT(('Ejercicio 3 - TIR'!$E$24-'Ejercicio 3 - TIR'!$C$24)*('Ejercicio 3 - TIR'!$E$24-'Ejercicio 3 - TIR'!$D$24)*(1-T813)))</f>
        <v>0.172259363257657</v>
      </c>
      <c r="V813" s="24">
        <f ca="1" t="shared" si="6044"/>
        <v>0.78483577533485</v>
      </c>
      <c r="W813" s="26">
        <f ca="1">IF(V813&lt;=('Ejercicio 3 - TIR'!$D$25-'Ejercicio 3 - TIR'!$C$25)/('Ejercicio 3 - TIR'!$E$25-'Ejercicio 3 - TIR'!$C$25),'Ejercicio 3 - TIR'!$C$25+SQRT(('Ejercicio 3 - TIR'!$E$25-'Ejercicio 3 - TIR'!$C$25)*('Ejercicio 3 - TIR'!$D$25-'Ejercicio 3 - TIR'!$C$25)*V813),'Ejercicio 3 - TIR'!$E$25-SQRT(('Ejercicio 3 - TIR'!$E$25-'Ejercicio 3 - TIR'!$C$25)*('Ejercicio 3 - TIR'!$E$25-'Ejercicio 3 - TIR'!$D$25)*(1-V813)))</f>
        <v>0.222557791883159</v>
      </c>
      <c r="X813" s="24">
        <f ca="1" t="shared" si="6044"/>
        <v>0.241944191236301</v>
      </c>
      <c r="Y813" s="26">
        <f ca="1">IF(X813&lt;=('Ejercicio 3 - TIR'!$D$26-'Ejercicio 3 - TIR'!$C$26)/('Ejercicio 3 - TIR'!$E$26-'Ejercicio 3 - TIR'!$C$26),'Ejercicio 3 - TIR'!$C$26+SQRT(('Ejercicio 3 - TIR'!$E$26-'Ejercicio 3 - TIR'!$C$26)*('Ejercicio 3 - TIR'!$D$26-'Ejercicio 3 - TIR'!$C$26)*X813),'Ejercicio 3 - TIR'!$E$26-SQRT(('Ejercicio 3 - TIR'!$E$26-'Ejercicio 3 - TIR'!$C$26)*('Ejercicio 3 - TIR'!$E$26-'Ejercicio 3 - TIR'!$D$26)*(1-X813)))</f>
        <v>0.21555874246394</v>
      </c>
      <c r="Z813" s="24">
        <f ca="1" t="shared" si="5716"/>
        <v>1.14556185765234</v>
      </c>
      <c r="AA813" s="24">
        <f ca="1" t="shared" si="5717"/>
        <v>1.31817664395316</v>
      </c>
      <c r="AB813" s="24">
        <f ca="1" t="shared" si="5718"/>
        <v>1.54524491330165</v>
      </c>
      <c r="AC813" s="24">
        <f ca="1" t="shared" si="5719"/>
        <v>1.88915120912475</v>
      </c>
      <c r="AD813" s="24">
        <f ca="1" t="shared" si="5720"/>
        <v>2.29637426808791</v>
      </c>
      <c r="AE813" s="23">
        <f ca="1" t="shared" si="5721"/>
        <v>5047.4161537028</v>
      </c>
      <c r="AF813" s="23">
        <f ca="1" t="shared" si="5722"/>
        <v>5807.96754158527</v>
      </c>
      <c r="AG813" s="23">
        <f ca="1" t="shared" si="5723"/>
        <v>6808.44433211989</v>
      </c>
      <c r="AH813" s="23">
        <f ca="1" t="shared" si="5724"/>
        <v>8323.7166688359</v>
      </c>
      <c r="AI813" s="23">
        <f ca="1" t="shared" si="5725"/>
        <v>10117.9665665963</v>
      </c>
      <c r="AJ813" s="25">
        <f ca="1" t="shared" si="5726"/>
        <v>43637.2726091032</v>
      </c>
      <c r="AK813" s="25">
        <f ca="1" t="shared" si="5727"/>
        <v>52157.8819312866</v>
      </c>
      <c r="AL813" s="25">
        <f ca="1" t="shared" si="5728"/>
        <v>64094.3736592291</v>
      </c>
      <c r="AM813" s="25">
        <f ca="1" t="shared" si="5729"/>
        <v>65292.5636456695</v>
      </c>
      <c r="AN813" s="25">
        <f ca="1" t="shared" si="5730"/>
        <v>92901.0933621957</v>
      </c>
      <c r="AO813" s="25">
        <f ca="1">C813/'Ejercicio 3 - TIR'!$D$7</f>
        <v>14815.3779703804</v>
      </c>
      <c r="AP813" s="25">
        <f ca="1" t="shared" si="5731"/>
        <v>28821.8946387229</v>
      </c>
      <c r="AQ813" s="25">
        <f ca="1" t="shared" si="5732"/>
        <v>37342.5039609063</v>
      </c>
      <c r="AR813" s="25">
        <f ca="1" t="shared" si="5733"/>
        <v>49278.9956888487</v>
      </c>
      <c r="AS813" s="25">
        <f ca="1" t="shared" si="5734"/>
        <v>50477.1856752891</v>
      </c>
      <c r="AT813" s="25">
        <f ca="1" t="shared" si="5735"/>
        <v>78085.7153918154</v>
      </c>
      <c r="AU813" s="25">
        <f ca="1">AP813*'Ejercicio 3 - TIR'!$D$5</f>
        <v>14410.9473193614</v>
      </c>
      <c r="AV813" s="25">
        <f ca="1">AQ813*'Ejercicio 3 - TIR'!$D$5</f>
        <v>18671.2519804531</v>
      </c>
      <c r="AW813" s="25">
        <f ca="1">AR813*'Ejercicio 3 - TIR'!$D$5</f>
        <v>24639.4978444244</v>
      </c>
      <c r="AX813" s="25">
        <f ca="1">AS813*'Ejercicio 3 - TIR'!$D$5</f>
        <v>25238.5928376446</v>
      </c>
      <c r="AY813" s="25">
        <f ca="1">AT813*'Ejercicio 3 - TIR'!$D$5</f>
        <v>39042.8576959077</v>
      </c>
      <c r="AZ813" s="25">
        <f ca="1" t="shared" ref="AZ813:BD813" si="6045">AJ813-AU813-AE813</f>
        <v>24178.909136039</v>
      </c>
      <c r="BA813" s="25">
        <f ca="1" t="shared" si="6045"/>
        <v>27678.6624092482</v>
      </c>
      <c r="BB813" s="25">
        <f ca="1" t="shared" si="6045"/>
        <v>32646.4314826848</v>
      </c>
      <c r="BC813" s="25">
        <f ca="1" t="shared" si="6045"/>
        <v>31730.254139189</v>
      </c>
      <c r="BD813" s="25">
        <f ca="1" t="shared" si="6045"/>
        <v>43740.2690996917</v>
      </c>
      <c r="BE813" s="25">
        <f ca="1" t="shared" ref="BE813:BI813" si="6046">AZ813/Z813</f>
        <v>21106.5940913833</v>
      </c>
      <c r="BF813" s="25">
        <f ca="1" t="shared" si="6046"/>
        <v>20997.688387378</v>
      </c>
      <c r="BG813" s="25">
        <f ca="1" t="shared" si="6046"/>
        <v>21127.0273091731</v>
      </c>
      <c r="BH813" s="25">
        <f ca="1" t="shared" si="6046"/>
        <v>16796.0372816794</v>
      </c>
      <c r="BI813" s="25">
        <f ca="1" t="shared" si="6046"/>
        <v>19047.5349369388</v>
      </c>
      <c r="BJ813" s="25">
        <f ca="1" t="shared" si="5738"/>
        <v>79627.7044181275</v>
      </c>
      <c r="BK813" s="25">
        <f ca="1" t="shared" si="5739"/>
        <v>34021.652743178</v>
      </c>
      <c r="BL813" s="25">
        <f ca="1" t="shared" si="5740"/>
        <v>113649.357161305</v>
      </c>
      <c r="BM813" s="25">
        <f ca="1">BK813*'Ejercicio 3 - TIR'!$D$5</f>
        <v>17010.826371589</v>
      </c>
      <c r="BN813" s="25">
        <f ca="1" t="shared" si="5741"/>
        <v>96638.5307897165</v>
      </c>
      <c r="BO813" s="25">
        <f ca="1" t="shared" si="5742"/>
        <v>42083.0925222756</v>
      </c>
      <c r="BP813" s="25">
        <f ca="1" t="shared" si="5743"/>
        <v>-108752.293388987</v>
      </c>
      <c r="BQ813" s="25">
        <f ca="1" t="shared" ref="BQ813:BT813" si="6047">BE813</f>
        <v>21106.5940913833</v>
      </c>
      <c r="BR813" s="25">
        <f ca="1" t="shared" si="6047"/>
        <v>20997.688387378</v>
      </c>
      <c r="BS813" s="25">
        <f ca="1" t="shared" si="6047"/>
        <v>21127.0273091731</v>
      </c>
      <c r="BT813" s="25">
        <f ca="1" t="shared" si="6047"/>
        <v>16796.0372816794</v>
      </c>
      <c r="BU813" s="25">
        <f ca="1" t="shared" si="5745"/>
        <v>61130.6274592144</v>
      </c>
      <c r="BV813" s="27">
        <f ca="1" t="shared" si="5746"/>
        <v>7.85610714559875</v>
      </c>
    </row>
    <row r="814" ht="15" customHeight="1" spans="1:74">
      <c r="A814" s="23">
        <v>813</v>
      </c>
      <c r="B814" s="24">
        <f ca="1" t="shared" ref="B814:F814" si="6048">RAND()</f>
        <v>0.547590736466108</v>
      </c>
      <c r="C814" s="25">
        <f ca="1">IF(B814&lt;=('Ejercicio 3 - TIR'!$D$13-'Ejercicio 3 - TIR'!$C$13)/('Ejercicio 3 - TIR'!$E$13-'Ejercicio 3 - TIR'!$C$13),'Ejercicio 3 - TIR'!$C$13+SQRT(('Ejercicio 3 - TIR'!$E$13-'Ejercicio 3 - TIR'!$C$13)*('Ejercicio 3 - TIR'!$D$13-'Ejercicio 3 - TIR'!$C$13)*B814),'Ejercicio 3 - TIR'!$E$13-SQRT(('Ejercicio 3 - TIR'!$E$13-'Ejercicio 3 - TIR'!$C$13)*('Ejercicio 3 - TIR'!$E$13-'Ejercicio 3 - TIR'!$D$13)*(1-B814)))</f>
        <v>76699.9760463499</v>
      </c>
      <c r="D814" s="24">
        <f ca="1" t="shared" si="6048"/>
        <v>0.726584466603973</v>
      </c>
      <c r="E814" s="25">
        <f ca="1">IF(D814&lt;=('Ejercicio 3 - TIR'!$D$14-'Ejercicio 3 - TIR'!$C$14)/('Ejercicio 3 - TIR'!$E$14-'Ejercicio 3 - TIR'!$C$14),'Ejercicio 3 - TIR'!$C$14+SQRT(('Ejercicio 3 - TIR'!$E$14-'Ejercicio 3 - TIR'!$C$14)*('Ejercicio 3 - TIR'!$D$14-'Ejercicio 3 - TIR'!$C$14)*D814),'Ejercicio 3 - TIR'!$E$14-SQRT(('Ejercicio 3 - TIR'!$E$14-'Ejercicio 3 - TIR'!$C$14)*('Ejercicio 3 - TIR'!$E$14-'Ejercicio 3 - TIR'!$D$14)*(1-D814)))</f>
        <v>33595.913022967</v>
      </c>
      <c r="F814" s="24">
        <f ca="1" t="shared" si="6048"/>
        <v>0.121409054415878</v>
      </c>
      <c r="G814" s="25">
        <f ca="1">IF(F814&lt;=('Ejercicio 3 - TIR'!$D$18-'Ejercicio 3 - TIR'!$C$18)/('Ejercicio 3 - TIR'!$E$18-'Ejercicio 3 - TIR'!$C$18),'Ejercicio 3 - TIR'!$C$18+SQRT(('Ejercicio 3 - TIR'!$E$18-'Ejercicio 3 - TIR'!$C$18)*('Ejercicio 3 - TIR'!$D$18-'Ejercicio 3 - TIR'!$C$18)*F814),'Ejercicio 3 - TIR'!$E$18-SQRT(('Ejercicio 3 - TIR'!$E$18-'Ejercicio 3 - TIR'!$C$18)*('Ejercicio 3 - TIR'!$E$18-'Ejercicio 3 - TIR'!$D$18)*(1-F814)))</f>
        <v>34267.4767910771</v>
      </c>
      <c r="H814" s="24">
        <f ca="1" t="shared" ref="H814:L814" si="6049">RAND()</f>
        <v>0.0218548482837027</v>
      </c>
      <c r="I814" s="25">
        <f ca="1">IF(H814&lt;=('Ejercicio 3 - TIR'!$D$18-'Ejercicio 3 - TIR'!$C$18)/('Ejercicio 3 - TIR'!$E$18-'Ejercicio 3 - TIR'!$C$18),'Ejercicio 3 - TIR'!$C$18+SQRT(('Ejercicio 3 - TIR'!$E$18-'Ejercicio 3 - TIR'!$C$18)*('Ejercicio 3 - TIR'!$D$18-'Ejercicio 3 - TIR'!$C$18)*H814),'Ejercicio 3 - TIR'!$E$18-SQRT(('Ejercicio 3 - TIR'!$E$18-'Ejercicio 3 - TIR'!$C$18)*('Ejercicio 3 - TIR'!$E$18-'Ejercicio 3 - TIR'!$D$18)*(1-H814)))</f>
        <v>31810.5875407048</v>
      </c>
      <c r="J814" s="24">
        <f ca="1" t="shared" si="6049"/>
        <v>0.596923700410387</v>
      </c>
      <c r="K814" s="25">
        <f ca="1">IF(J814&lt;=('Ejercicio 3 - TIR'!$D$18-'Ejercicio 3 - TIR'!$C$18)/('Ejercicio 3 - TIR'!$E$18-'Ejercicio 3 - TIR'!$C$18),'Ejercicio 3 - TIR'!$C$18+SQRT(('Ejercicio 3 - TIR'!$E$18-'Ejercicio 3 - TIR'!$C$18)*('Ejercicio 3 - TIR'!$D$18-'Ejercicio 3 - TIR'!$C$18)*J814),'Ejercicio 3 - TIR'!$E$18-SQRT(('Ejercicio 3 - TIR'!$E$18-'Ejercicio 3 - TIR'!$C$18)*('Ejercicio 3 - TIR'!$E$18-'Ejercicio 3 - TIR'!$D$18)*(1-J814)))</f>
        <v>39462.4814431289</v>
      </c>
      <c r="L814" s="24">
        <f ca="1" t="shared" si="6049"/>
        <v>0.648549980929259</v>
      </c>
      <c r="M814" s="25">
        <f ca="1">IF(L814&lt;=('Ejercicio 3 - TIR'!$D$18-'Ejercicio 3 - TIR'!$C$18)/('Ejercicio 3 - TIR'!$E$18-'Ejercicio 3 - TIR'!$C$18),'Ejercicio 3 - TIR'!$C$18+SQRT(('Ejercicio 3 - TIR'!$E$18-'Ejercicio 3 - TIR'!$C$18)*('Ejercicio 3 - TIR'!$D$18-'Ejercicio 3 - TIR'!$C$18)*L814),'Ejercicio 3 - TIR'!$E$18-SQRT(('Ejercicio 3 - TIR'!$E$18-'Ejercicio 3 - TIR'!$C$18)*('Ejercicio 3 - TIR'!$E$18-'Ejercicio 3 - TIR'!$D$18)*(1-L814)))</f>
        <v>39863.1889944069</v>
      </c>
      <c r="N814" s="24">
        <f ca="1" t="shared" ref="N814:R814" si="6050">RAND()</f>
        <v>0.32207443853647</v>
      </c>
      <c r="O814" s="25">
        <f ca="1">IF(N814&lt;=('Ejercicio 3 - TIR'!$D$18-'Ejercicio 3 - TIR'!$C$18)/('Ejercicio 3 - TIR'!$E$18-'Ejercicio 3 - TIR'!$C$18),'Ejercicio 3 - TIR'!$C$18+SQRT(('Ejercicio 3 - TIR'!$E$18-'Ejercicio 3 - TIR'!$C$18)*('Ejercicio 3 - TIR'!$D$18-'Ejercicio 3 - TIR'!$C$18)*N814),'Ejercicio 3 - TIR'!$E$18-SQRT(('Ejercicio 3 - TIR'!$E$18-'Ejercicio 3 - TIR'!$C$18)*('Ejercicio 3 - TIR'!$E$18-'Ejercicio 3 - TIR'!$D$18)*(1-N814)))</f>
        <v>36950.6234094843</v>
      </c>
      <c r="P814" s="24">
        <f ca="1" t="shared" si="6050"/>
        <v>0.155550847301848</v>
      </c>
      <c r="Q814" s="26">
        <f ca="1">IF(P814&lt;=('Ejercicio 3 - TIR'!$D$22-'Ejercicio 3 - TIR'!$C$22)/('Ejercicio 3 - TIR'!$E$22-'Ejercicio 3 - TIR'!$C$22),'Ejercicio 3 - TIR'!$C$22+SQRT(('Ejercicio 3 - TIR'!$E$22-'Ejercicio 3 - TIR'!$C$22)*('Ejercicio 3 - TIR'!$D$22-'Ejercicio 3 - TIR'!$C$22)*P814),'Ejercicio 3 - TIR'!$E$22-SQRT(('Ejercicio 3 - TIR'!$E$22-'Ejercicio 3 - TIR'!$C$22)*('Ejercicio 3 - TIR'!$E$22-'Ejercicio 3 - TIR'!$D$22)*(1-P814)))</f>
        <v>0.136732947293986</v>
      </c>
      <c r="R814" s="24">
        <f ca="1" t="shared" si="6050"/>
        <v>0.102569530731248</v>
      </c>
      <c r="S814" s="26">
        <f ca="1">IF(R814&lt;=('Ejercicio 3 - TIR'!$D$23-'Ejercicio 3 - TIR'!$C$23)/('Ejercicio 3 - TIR'!$E$23-'Ejercicio 3 - TIR'!$C$23),'Ejercicio 3 - TIR'!$C$23+SQRT(('Ejercicio 3 - TIR'!$E$23-'Ejercicio 3 - TIR'!$C$23)*('Ejercicio 3 - TIR'!$D$23-'Ejercicio 3 - TIR'!$C$23)*R814),'Ejercicio 3 - TIR'!$E$23-SQRT(('Ejercicio 3 - TIR'!$E$23-'Ejercicio 3 - TIR'!$C$23)*('Ejercicio 3 - TIR'!$E$23-'Ejercicio 3 - TIR'!$D$23)*(1-R814)))</f>
        <v>0.133587683957034</v>
      </c>
      <c r="T814" s="24">
        <f ca="1" t="shared" ref="T814:X814" si="6051">RAND()</f>
        <v>0.397272687707791</v>
      </c>
      <c r="U814" s="26">
        <f ca="1">IF(T814&lt;=('Ejercicio 3 - TIR'!$D$24-'Ejercicio 3 - TIR'!$C$24)/('Ejercicio 3 - TIR'!$E$24-'Ejercicio 3 - TIR'!$C$24),'Ejercicio 3 - TIR'!$C$24+SQRT(('Ejercicio 3 - TIR'!$E$24-'Ejercicio 3 - TIR'!$C$24)*('Ejercicio 3 - TIR'!$D$24-'Ejercicio 3 - TIR'!$C$24)*T814),'Ejercicio 3 - TIR'!$E$24-SQRT(('Ejercicio 3 - TIR'!$E$24-'Ejercicio 3 - TIR'!$C$24)*('Ejercicio 3 - TIR'!$E$24-'Ejercicio 3 - TIR'!$D$24)*(1-T814)))</f>
        <v>0.178883778218688</v>
      </c>
      <c r="V814" s="24">
        <f ca="1" t="shared" si="6051"/>
        <v>0.963442971985245</v>
      </c>
      <c r="W814" s="26">
        <f ca="1">IF(V814&lt;=('Ejercicio 3 - TIR'!$D$25-'Ejercicio 3 - TIR'!$C$25)/('Ejercicio 3 - TIR'!$E$25-'Ejercicio 3 - TIR'!$C$25),'Ejercicio 3 - TIR'!$C$25+SQRT(('Ejercicio 3 - TIR'!$E$25-'Ejercicio 3 - TIR'!$C$25)*('Ejercicio 3 - TIR'!$D$25-'Ejercicio 3 - TIR'!$C$25)*V814),'Ejercicio 3 - TIR'!$E$25-SQRT(('Ejercicio 3 - TIR'!$E$25-'Ejercicio 3 - TIR'!$C$25)*('Ejercicio 3 - TIR'!$E$25-'Ejercicio 3 - TIR'!$D$25)*(1-V814)))</f>
        <v>0.2386885191928</v>
      </c>
      <c r="X814" s="24">
        <f ca="1" t="shared" si="6051"/>
        <v>0.219555812388807</v>
      </c>
      <c r="Y814" s="26">
        <f ca="1">IF(X814&lt;=('Ejercicio 3 - TIR'!$D$26-'Ejercicio 3 - TIR'!$C$26)/('Ejercicio 3 - TIR'!$E$26-'Ejercicio 3 - TIR'!$C$26),'Ejercicio 3 - TIR'!$C$26+SQRT(('Ejercicio 3 - TIR'!$E$26-'Ejercicio 3 - TIR'!$C$26)*('Ejercicio 3 - TIR'!$D$26-'Ejercicio 3 - TIR'!$C$26)*X814),'Ejercicio 3 - TIR'!$E$26-SQRT(('Ejercicio 3 - TIR'!$E$26-'Ejercicio 3 - TIR'!$C$26)*('Ejercicio 3 - TIR'!$E$26-'Ejercicio 3 - TIR'!$D$26)*(1-X814)))</f>
        <v>0.214347498710335</v>
      </c>
      <c r="Z814" s="24">
        <f ca="1" t="shared" si="5716"/>
        <v>1.13673294729399</v>
      </c>
      <c r="AA814" s="24">
        <f ca="1" t="shared" si="5717"/>
        <v>1.28858646900064</v>
      </c>
      <c r="AB814" s="24">
        <f ca="1" t="shared" si="5718"/>
        <v>1.51909368513696</v>
      </c>
      <c r="AC814" s="24">
        <f ca="1" t="shared" si="5719"/>
        <v>1.88168390735743</v>
      </c>
      <c r="AD814" s="24">
        <f ca="1" t="shared" si="5720"/>
        <v>2.28501814626299</v>
      </c>
      <c r="AE814" s="23">
        <f ca="1" t="shared" si="5721"/>
        <v>4593.66820466269</v>
      </c>
      <c r="AF814" s="23">
        <f ca="1" t="shared" si="5722"/>
        <v>5207.32570099065</v>
      </c>
      <c r="AG814" s="23">
        <f ca="1" t="shared" si="5723"/>
        <v>6138.83179679914</v>
      </c>
      <c r="AH814" s="23">
        <f ca="1" t="shared" si="5724"/>
        <v>7604.1004679508</v>
      </c>
      <c r="AI814" s="23">
        <f ca="1" t="shared" si="5725"/>
        <v>9234.02038319815</v>
      </c>
      <c r="AJ814" s="25">
        <f ca="1" t="shared" si="5726"/>
        <v>38952.9698890494</v>
      </c>
      <c r="AK814" s="25">
        <f ca="1" t="shared" si="5727"/>
        <v>40990.6926759126</v>
      </c>
      <c r="AL814" s="25">
        <f ca="1" t="shared" si="5728"/>
        <v>59947.2063600914</v>
      </c>
      <c r="AM814" s="25">
        <f ca="1" t="shared" si="5729"/>
        <v>75009.9212267233</v>
      </c>
      <c r="AN814" s="25">
        <f ca="1" t="shared" si="5730"/>
        <v>84432.8450064015</v>
      </c>
      <c r="AO814" s="25">
        <f ca="1">C814/'Ejercicio 3 - TIR'!$D$7</f>
        <v>15339.99520927</v>
      </c>
      <c r="AP814" s="25">
        <f ca="1" t="shared" si="5731"/>
        <v>23612.9746797794</v>
      </c>
      <c r="AQ814" s="25">
        <f ca="1" t="shared" si="5732"/>
        <v>25650.6974666427</v>
      </c>
      <c r="AR814" s="25">
        <f ca="1" t="shared" si="5733"/>
        <v>44607.2111508214</v>
      </c>
      <c r="AS814" s="25">
        <f ca="1" t="shared" si="5734"/>
        <v>59669.9260174533</v>
      </c>
      <c r="AT814" s="25">
        <f ca="1" t="shared" si="5735"/>
        <v>69092.8497971315</v>
      </c>
      <c r="AU814" s="25">
        <f ca="1">AP814*'Ejercicio 3 - TIR'!$D$5</f>
        <v>11806.4873398897</v>
      </c>
      <c r="AV814" s="25">
        <f ca="1">AQ814*'Ejercicio 3 - TIR'!$D$5</f>
        <v>12825.3487333213</v>
      </c>
      <c r="AW814" s="25">
        <f ca="1">AR814*'Ejercicio 3 - TIR'!$D$5</f>
        <v>22303.6055754107</v>
      </c>
      <c r="AX814" s="25">
        <f ca="1">AS814*'Ejercicio 3 - TIR'!$D$5</f>
        <v>29834.9630087267</v>
      </c>
      <c r="AY814" s="25">
        <f ca="1">AT814*'Ejercicio 3 - TIR'!$D$5</f>
        <v>34546.4248985657</v>
      </c>
      <c r="AZ814" s="25">
        <f ca="1" t="shared" ref="AZ814:BD814" si="6052">AJ814-AU814-AE814</f>
        <v>22552.814344497</v>
      </c>
      <c r="BA814" s="25">
        <f ca="1" t="shared" si="6052"/>
        <v>22958.0182416007</v>
      </c>
      <c r="BB814" s="25">
        <f ca="1" t="shared" si="6052"/>
        <v>31504.7689878816</v>
      </c>
      <c r="BC814" s="25">
        <f ca="1" t="shared" si="6052"/>
        <v>37570.8577500458</v>
      </c>
      <c r="BD814" s="25">
        <f ca="1" t="shared" si="6052"/>
        <v>40652.3997246376</v>
      </c>
      <c r="BE814" s="25">
        <f ca="1" t="shared" ref="BE814:BI814" si="6053">AZ814/Z814</f>
        <v>19840.0287404217</v>
      </c>
      <c r="BF814" s="25">
        <f ca="1" t="shared" si="6053"/>
        <v>17816.4359116743</v>
      </c>
      <c r="BG814" s="25">
        <f ca="1" t="shared" si="6053"/>
        <v>20739.1876459819</v>
      </c>
      <c r="BH814" s="25">
        <f ca="1" t="shared" si="6053"/>
        <v>19966.6147981299</v>
      </c>
      <c r="BI814" s="25">
        <f ca="1" t="shared" si="6053"/>
        <v>17790.843276725</v>
      </c>
      <c r="BJ814" s="25">
        <f ca="1" t="shared" si="5738"/>
        <v>76767.2708977525</v>
      </c>
      <c r="BK814" s="25">
        <f ca="1" t="shared" si="5739"/>
        <v>35052.1674167692</v>
      </c>
      <c r="BL814" s="25">
        <f ca="1" t="shared" si="5740"/>
        <v>111819.438314522</v>
      </c>
      <c r="BM814" s="25">
        <f ca="1">BK814*'Ejercicio 3 - TIR'!$D$5</f>
        <v>17526.0837083846</v>
      </c>
      <c r="BN814" s="25">
        <f ca="1" t="shared" si="5741"/>
        <v>94293.3546061371</v>
      </c>
      <c r="BO814" s="25">
        <f ca="1" t="shared" si="5742"/>
        <v>41265.910627602</v>
      </c>
      <c r="BP814" s="25">
        <f ca="1" t="shared" si="5743"/>
        <v>-110295.889069317</v>
      </c>
      <c r="BQ814" s="25">
        <f ca="1" t="shared" ref="BQ814:BT814" si="6054">BE814</f>
        <v>19840.0287404217</v>
      </c>
      <c r="BR814" s="25">
        <f ca="1" t="shared" si="6054"/>
        <v>17816.4359116743</v>
      </c>
      <c r="BS814" s="25">
        <f ca="1" t="shared" si="6054"/>
        <v>20739.1876459819</v>
      </c>
      <c r="BT814" s="25">
        <f ca="1" t="shared" si="6054"/>
        <v>19966.6147981299</v>
      </c>
      <c r="BU814" s="25">
        <f ca="1" t="shared" si="5745"/>
        <v>59056.753904327</v>
      </c>
      <c r="BV814" s="27">
        <f ca="1" t="shared" si="5746"/>
        <v>6.45373135303207</v>
      </c>
    </row>
    <row r="815" ht="15" customHeight="1" spans="1:74">
      <c r="A815" s="23">
        <v>814</v>
      </c>
      <c r="B815" s="24">
        <f ca="1" t="shared" ref="B815:F815" si="6055">RAND()</f>
        <v>0.329362169509305</v>
      </c>
      <c r="C815" s="25">
        <f ca="1">IF(B815&lt;=('Ejercicio 3 - TIR'!$D$13-'Ejercicio 3 - TIR'!$C$13)/('Ejercicio 3 - TIR'!$E$13-'Ejercicio 3 - TIR'!$C$13),'Ejercicio 3 - TIR'!$C$13+SQRT(('Ejercicio 3 - TIR'!$E$13-'Ejercicio 3 - TIR'!$C$13)*('Ejercicio 3 - TIR'!$D$13-'Ejercicio 3 - TIR'!$C$13)*B815),'Ejercicio 3 - TIR'!$E$13-SQRT(('Ejercicio 3 - TIR'!$E$13-'Ejercicio 3 - TIR'!$C$13)*('Ejercicio 3 - TIR'!$E$13-'Ejercicio 3 - TIR'!$D$13)*(1-B815)))</f>
        <v>71631.6127249215</v>
      </c>
      <c r="D815" s="24">
        <f ca="1" t="shared" si="6055"/>
        <v>0.963494155522587</v>
      </c>
      <c r="E815" s="25">
        <f ca="1">IF(D815&lt;=('Ejercicio 3 - TIR'!$D$14-'Ejercicio 3 - TIR'!$C$14)/('Ejercicio 3 - TIR'!$E$14-'Ejercicio 3 - TIR'!$C$14),'Ejercicio 3 - TIR'!$C$14+SQRT(('Ejercicio 3 - TIR'!$E$14-'Ejercicio 3 - TIR'!$C$14)*('Ejercicio 3 - TIR'!$D$14-'Ejercicio 3 - TIR'!$C$14)*D815),'Ejercicio 3 - TIR'!$E$14-SQRT(('Ejercicio 3 - TIR'!$E$14-'Ejercicio 3 - TIR'!$C$14)*('Ejercicio 3 - TIR'!$E$14-'Ejercicio 3 - TIR'!$D$14)*(1-D815)))</f>
        <v>37659.9408828809</v>
      </c>
      <c r="F815" s="24">
        <f ca="1" t="shared" si="6055"/>
        <v>0.23208873396691</v>
      </c>
      <c r="G815" s="25">
        <f ca="1">IF(F815&lt;=('Ejercicio 3 - TIR'!$D$18-'Ejercicio 3 - TIR'!$C$18)/('Ejercicio 3 - TIR'!$E$18-'Ejercicio 3 - TIR'!$C$18),'Ejercicio 3 - TIR'!$C$18+SQRT(('Ejercicio 3 - TIR'!$E$18-'Ejercicio 3 - TIR'!$C$18)*('Ejercicio 3 - TIR'!$D$18-'Ejercicio 3 - TIR'!$C$18)*F815),'Ejercicio 3 - TIR'!$E$18-SQRT(('Ejercicio 3 - TIR'!$E$18-'Ejercicio 3 - TIR'!$C$18)*('Ejercicio 3 - TIR'!$E$18-'Ejercicio 3 - TIR'!$D$18)*(1-F815)))</f>
        <v>35900.2805098602</v>
      </c>
      <c r="H815" s="24">
        <f ca="1" t="shared" ref="H815:L815" si="6056">RAND()</f>
        <v>0.0952090691288638</v>
      </c>
      <c r="I815" s="25">
        <f ca="1">IF(H815&lt;=('Ejercicio 3 - TIR'!$D$18-'Ejercicio 3 - TIR'!$C$18)/('Ejercicio 3 - TIR'!$E$18-'Ejercicio 3 - TIR'!$C$18),'Ejercicio 3 - TIR'!$C$18+SQRT(('Ejercicio 3 - TIR'!$E$18-'Ejercicio 3 - TIR'!$C$18)*('Ejercicio 3 - TIR'!$D$18-'Ejercicio 3 - TIR'!$C$18)*H815),'Ejercicio 3 - TIR'!$E$18-SQRT(('Ejercicio 3 - TIR'!$E$18-'Ejercicio 3 - TIR'!$C$18)*('Ejercicio 3 - TIR'!$E$18-'Ejercicio 3 - TIR'!$D$18)*(1-H815)))</f>
        <v>33779.0687172013</v>
      </c>
      <c r="J815" s="24">
        <f ca="1" t="shared" si="6056"/>
        <v>0.439105949769008</v>
      </c>
      <c r="K815" s="25">
        <f ca="1">IF(J815&lt;=('Ejercicio 3 - TIR'!$D$18-'Ejercicio 3 - TIR'!$C$18)/('Ejercicio 3 - TIR'!$E$18-'Ejercicio 3 - TIR'!$C$18),'Ejercicio 3 - TIR'!$C$18+SQRT(('Ejercicio 3 - TIR'!$E$18-'Ejercicio 3 - TIR'!$C$18)*('Ejercicio 3 - TIR'!$D$18-'Ejercicio 3 - TIR'!$C$18)*J815),'Ejercicio 3 - TIR'!$E$18-SQRT(('Ejercicio 3 - TIR'!$E$18-'Ejercicio 3 - TIR'!$C$18)*('Ejercicio 3 - TIR'!$E$18-'Ejercicio 3 - TIR'!$D$18)*(1-J815)))</f>
        <v>38115.7804594106</v>
      </c>
      <c r="L815" s="24">
        <f ca="1" t="shared" si="6056"/>
        <v>0.676524797812565</v>
      </c>
      <c r="M815" s="25">
        <f ca="1">IF(L815&lt;=('Ejercicio 3 - TIR'!$D$18-'Ejercicio 3 - TIR'!$C$18)/('Ejercicio 3 - TIR'!$E$18-'Ejercicio 3 - TIR'!$C$18),'Ejercicio 3 - TIR'!$C$18+SQRT(('Ejercicio 3 - TIR'!$E$18-'Ejercicio 3 - TIR'!$C$18)*('Ejercicio 3 - TIR'!$D$18-'Ejercicio 3 - TIR'!$C$18)*L815),'Ejercicio 3 - TIR'!$E$18-SQRT(('Ejercicio 3 - TIR'!$E$18-'Ejercicio 3 - TIR'!$C$18)*('Ejercicio 3 - TIR'!$E$18-'Ejercicio 3 - TIR'!$D$18)*(1-L815)))</f>
        <v>40074.4908726044</v>
      </c>
      <c r="N815" s="24">
        <f ca="1" t="shared" ref="N815:R815" si="6057">RAND()</f>
        <v>0.888719108309046</v>
      </c>
      <c r="O815" s="25">
        <f ca="1">IF(N815&lt;=('Ejercicio 3 - TIR'!$D$18-'Ejercicio 3 - TIR'!$C$18)/('Ejercicio 3 - TIR'!$E$18-'Ejercicio 3 - TIR'!$C$18),'Ejercicio 3 - TIR'!$C$18+SQRT(('Ejercicio 3 - TIR'!$E$18-'Ejercicio 3 - TIR'!$C$18)*('Ejercicio 3 - TIR'!$D$18-'Ejercicio 3 - TIR'!$C$18)*N815),'Ejercicio 3 - TIR'!$E$18-SQRT(('Ejercicio 3 - TIR'!$E$18-'Ejercicio 3 - TIR'!$C$18)*('Ejercicio 3 - TIR'!$E$18-'Ejercicio 3 - TIR'!$D$18)*(1-N815)))</f>
        <v>42111.043981501</v>
      </c>
      <c r="P815" s="24">
        <f ca="1" t="shared" si="6057"/>
        <v>0.538138904757583</v>
      </c>
      <c r="Q815" s="26">
        <f ca="1">IF(P815&lt;=('Ejercicio 3 - TIR'!$D$22-'Ejercicio 3 - TIR'!$C$22)/('Ejercicio 3 - TIR'!$E$22-'Ejercicio 3 - TIR'!$C$22),'Ejercicio 3 - TIR'!$C$22+SQRT(('Ejercicio 3 - TIR'!$E$22-'Ejercicio 3 - TIR'!$C$22)*('Ejercicio 3 - TIR'!$D$22-'Ejercicio 3 - TIR'!$C$22)*P815),'Ejercicio 3 - TIR'!$E$22-SQRT(('Ejercicio 3 - TIR'!$E$22-'Ejercicio 3 - TIR'!$C$22)*('Ejercicio 3 - TIR'!$E$22-'Ejercicio 3 - TIR'!$D$22)*(1-P815)))</f>
        <v>0.151166859840865</v>
      </c>
      <c r="R815" s="24">
        <f ca="1" t="shared" si="6057"/>
        <v>0.31174182322177</v>
      </c>
      <c r="S815" s="26">
        <f ca="1">IF(R815&lt;=('Ejercicio 3 - TIR'!$D$23-'Ejercicio 3 - TIR'!$C$23)/('Ejercicio 3 - TIR'!$E$23-'Ejercicio 3 - TIR'!$C$23),'Ejercicio 3 - TIR'!$C$23+SQRT(('Ejercicio 3 - TIR'!$E$23-'Ejercicio 3 - TIR'!$C$23)*('Ejercicio 3 - TIR'!$D$23-'Ejercicio 3 - TIR'!$C$23)*R815),'Ejercicio 3 - TIR'!$E$23-SQRT(('Ejercicio 3 - TIR'!$E$23-'Ejercicio 3 - TIR'!$C$23)*('Ejercicio 3 - TIR'!$E$23-'Ejercicio 3 - TIR'!$D$23)*(1-R815)))</f>
        <v>0.143688294193529</v>
      </c>
      <c r="T815" s="24">
        <f ca="1" t="shared" ref="T815:X815" si="6058">RAND()</f>
        <v>0.163397107125423</v>
      </c>
      <c r="U815" s="26">
        <f ca="1">IF(T815&lt;=('Ejercicio 3 - TIR'!$D$24-'Ejercicio 3 - TIR'!$C$24)/('Ejercicio 3 - TIR'!$E$24-'Ejercicio 3 - TIR'!$C$24),'Ejercicio 3 - TIR'!$C$24+SQRT(('Ejercicio 3 - TIR'!$E$24-'Ejercicio 3 - TIR'!$C$24)*('Ejercicio 3 - TIR'!$D$24-'Ejercicio 3 - TIR'!$C$24)*T815),'Ejercicio 3 - TIR'!$E$24-SQRT(('Ejercicio 3 - TIR'!$E$24-'Ejercicio 3 - TIR'!$C$24)*('Ejercicio 3 - TIR'!$E$24-'Ejercicio 3 - TIR'!$D$24)*(1-T815)))</f>
        <v>0.168523874458746</v>
      </c>
      <c r="V815" s="24">
        <f ca="1" t="shared" si="6058"/>
        <v>0.569103532766227</v>
      </c>
      <c r="W815" s="26">
        <f ca="1">IF(V815&lt;=('Ejercicio 3 - TIR'!$D$25-'Ejercicio 3 - TIR'!$C$25)/('Ejercicio 3 - TIR'!$E$25-'Ejercicio 3 - TIR'!$C$25),'Ejercicio 3 - TIR'!$C$25+SQRT(('Ejercicio 3 - TIR'!$E$25-'Ejercicio 3 - TIR'!$C$25)*('Ejercicio 3 - TIR'!$D$25-'Ejercicio 3 - TIR'!$C$25)*V815),'Ejercicio 3 - TIR'!$E$25-SQRT(('Ejercicio 3 - TIR'!$E$25-'Ejercicio 3 - TIR'!$C$25)*('Ejercicio 3 - TIR'!$E$25-'Ejercicio 3 - TIR'!$D$25)*(1-V815)))</f>
        <v>0.211165252217657</v>
      </c>
      <c r="X815" s="24">
        <f ca="1" t="shared" si="6058"/>
        <v>0.163392593539686</v>
      </c>
      <c r="Y815" s="26">
        <f ca="1">IF(X815&lt;=('Ejercicio 3 - TIR'!$D$26-'Ejercicio 3 - TIR'!$C$26)/('Ejercicio 3 - TIR'!$E$26-'Ejercicio 3 - TIR'!$C$26),'Ejercicio 3 - TIR'!$C$26+SQRT(('Ejercicio 3 - TIR'!$E$26-'Ejercicio 3 - TIR'!$C$26)*('Ejercicio 3 - TIR'!$D$26-'Ejercicio 3 - TIR'!$C$26)*X815),'Ejercicio 3 - TIR'!$E$26-SQRT(('Ejercicio 3 - TIR'!$E$26-'Ejercicio 3 - TIR'!$C$26)*('Ejercicio 3 - TIR'!$E$26-'Ejercicio 3 - TIR'!$D$26)*(1-X815)))</f>
        <v>0.211003809239211</v>
      </c>
      <c r="Z815" s="24">
        <f ca="1" t="shared" si="5716"/>
        <v>1.15116685984086</v>
      </c>
      <c r="AA815" s="24">
        <f ca="1" t="shared" si="5717"/>
        <v>1.31657606226352</v>
      </c>
      <c r="AB815" s="24">
        <f ca="1" t="shared" si="5718"/>
        <v>1.53845056129581</v>
      </c>
      <c r="AC815" s="24">
        <f ca="1" t="shared" si="5719"/>
        <v>1.86331786209623</v>
      </c>
      <c r="AD815" s="24">
        <f ca="1" t="shared" si="5720"/>
        <v>2.256485028822</v>
      </c>
      <c r="AE815" s="23">
        <f ca="1" t="shared" si="5721"/>
        <v>5692.93500505771</v>
      </c>
      <c r="AF815" s="23">
        <f ca="1" t="shared" si="5722"/>
        <v>6510.94312488908</v>
      </c>
      <c r="AG815" s="23">
        <f ca="1" t="shared" si="5723"/>
        <v>7608.19248667592</v>
      </c>
      <c r="AH815" s="23">
        <f ca="1" t="shared" si="5724"/>
        <v>9214.77837204533</v>
      </c>
      <c r="AI815" s="23">
        <f ca="1" t="shared" si="5725"/>
        <v>11159.131709842</v>
      </c>
      <c r="AJ815" s="25">
        <f ca="1" t="shared" si="5726"/>
        <v>41327.213181942</v>
      </c>
      <c r="AK815" s="25">
        <f ca="1" t="shared" si="5727"/>
        <v>44472.7132786218</v>
      </c>
      <c r="AL815" s="25">
        <f ca="1" t="shared" si="5728"/>
        <v>58639.243842008</v>
      </c>
      <c r="AM815" s="25">
        <f ca="1" t="shared" si="5729"/>
        <v>74671.5146573362</v>
      </c>
      <c r="AN815" s="25">
        <f ca="1" t="shared" si="5730"/>
        <v>95022.9402923218</v>
      </c>
      <c r="AO815" s="25">
        <f ca="1">C815/'Ejercicio 3 - TIR'!$D$7</f>
        <v>14326.3225449843</v>
      </c>
      <c r="AP815" s="25">
        <f ca="1" t="shared" si="5731"/>
        <v>27000.8906369577</v>
      </c>
      <c r="AQ815" s="25">
        <f ca="1" t="shared" si="5732"/>
        <v>30146.3907336374</v>
      </c>
      <c r="AR815" s="25">
        <f ca="1" t="shared" si="5733"/>
        <v>44312.9212970237</v>
      </c>
      <c r="AS815" s="25">
        <f ca="1" t="shared" si="5734"/>
        <v>60345.1921123519</v>
      </c>
      <c r="AT815" s="25">
        <f ca="1" t="shared" si="5735"/>
        <v>80696.6177473375</v>
      </c>
      <c r="AU815" s="25">
        <f ca="1">AP815*'Ejercicio 3 - TIR'!$D$5</f>
        <v>13500.4453184788</v>
      </c>
      <c r="AV815" s="25">
        <f ca="1">AQ815*'Ejercicio 3 - TIR'!$D$5</f>
        <v>15073.1953668187</v>
      </c>
      <c r="AW815" s="25">
        <f ca="1">AR815*'Ejercicio 3 - TIR'!$D$5</f>
        <v>22156.4606485119</v>
      </c>
      <c r="AX815" s="25">
        <f ca="1">AS815*'Ejercicio 3 - TIR'!$D$5</f>
        <v>30172.5960561759</v>
      </c>
      <c r="AY815" s="25">
        <f ca="1">AT815*'Ejercicio 3 - TIR'!$D$5</f>
        <v>40348.3088736688</v>
      </c>
      <c r="AZ815" s="25">
        <f ca="1" t="shared" ref="AZ815:BD815" si="6059">AJ815-AU815-AE815</f>
        <v>22133.8328584054</v>
      </c>
      <c r="BA815" s="25">
        <f ca="1" t="shared" si="6059"/>
        <v>22888.574786914</v>
      </c>
      <c r="BB815" s="25">
        <f ca="1" t="shared" si="6059"/>
        <v>28874.5907068203</v>
      </c>
      <c r="BC815" s="25">
        <f ca="1" t="shared" si="6059"/>
        <v>35284.1402291149</v>
      </c>
      <c r="BD815" s="25">
        <f ca="1" t="shared" si="6059"/>
        <v>43515.4997088111</v>
      </c>
      <c r="BE815" s="25">
        <f ca="1" t="shared" ref="BE815:BI815" si="6060">AZ815/Z815</f>
        <v>19227.3019929232</v>
      </c>
      <c r="BF815" s="25">
        <f ca="1" t="shared" si="6060"/>
        <v>17384.9240032231</v>
      </c>
      <c r="BG815" s="25">
        <f ca="1" t="shared" si="6060"/>
        <v>18768.617876482</v>
      </c>
      <c r="BH815" s="25">
        <f ca="1" t="shared" si="6060"/>
        <v>18936.1895503005</v>
      </c>
      <c r="BI815" s="25">
        <f ca="1" t="shared" si="6060"/>
        <v>19284.6392300366</v>
      </c>
      <c r="BJ815" s="25">
        <f ca="1" t="shared" si="5738"/>
        <v>84979.0927885424</v>
      </c>
      <c r="BK815" s="25">
        <f ca="1" t="shared" si="5739"/>
        <v>32327.1323408322</v>
      </c>
      <c r="BL815" s="25">
        <f ca="1" t="shared" si="5740"/>
        <v>117306.225129375</v>
      </c>
      <c r="BM815" s="25">
        <f ca="1">BK815*'Ejercicio 3 - TIR'!$D$5</f>
        <v>16163.5661704161</v>
      </c>
      <c r="BN815" s="25">
        <f ca="1" t="shared" si="5741"/>
        <v>101142.658958959</v>
      </c>
      <c r="BO815" s="25">
        <f ca="1" t="shared" si="5742"/>
        <v>44823.1021553731</v>
      </c>
      <c r="BP815" s="25">
        <f ca="1" t="shared" si="5743"/>
        <v>-109291.553607802</v>
      </c>
      <c r="BQ815" s="25">
        <f ca="1" t="shared" ref="BQ815:BT815" si="6061">BE815</f>
        <v>19227.3019929232</v>
      </c>
      <c r="BR815" s="25">
        <f ca="1" t="shared" si="6061"/>
        <v>17384.9240032231</v>
      </c>
      <c r="BS815" s="25">
        <f ca="1" t="shared" si="6061"/>
        <v>18768.617876482</v>
      </c>
      <c r="BT815" s="25">
        <f ca="1" t="shared" si="6061"/>
        <v>18936.1895503005</v>
      </c>
      <c r="BU815" s="25">
        <f ca="1" t="shared" si="5745"/>
        <v>64107.7413854097</v>
      </c>
      <c r="BV815" s="27">
        <f ca="1" t="shared" si="5746"/>
        <v>6.81462311434036</v>
      </c>
    </row>
    <row r="816" ht="15" customHeight="1" spans="1:74">
      <c r="A816" s="23">
        <v>815</v>
      </c>
      <c r="B816" s="24">
        <f ca="1" t="shared" ref="B816:F816" si="6062">RAND()</f>
        <v>0.127066323461284</v>
      </c>
      <c r="C816" s="25">
        <f ca="1">IF(B816&lt;=('Ejercicio 3 - TIR'!$D$13-'Ejercicio 3 - TIR'!$C$13)/('Ejercicio 3 - TIR'!$E$13-'Ejercicio 3 - TIR'!$C$13),'Ejercicio 3 - TIR'!$C$13+SQRT(('Ejercicio 3 - TIR'!$E$13-'Ejercicio 3 - TIR'!$C$13)*('Ejercicio 3 - TIR'!$D$13-'Ejercicio 3 - TIR'!$C$13)*B816),'Ejercicio 3 - TIR'!$E$13-SQRT(('Ejercicio 3 - TIR'!$E$13-'Ejercicio 3 - TIR'!$C$13)*('Ejercicio 3 - TIR'!$E$13-'Ejercicio 3 - TIR'!$D$13)*(1-B816)))</f>
        <v>67129.2727107689</v>
      </c>
      <c r="D816" s="24">
        <f ca="1" t="shared" si="6062"/>
        <v>0.0986531435355529</v>
      </c>
      <c r="E816" s="25">
        <f ca="1">IF(D816&lt;=('Ejercicio 3 - TIR'!$D$14-'Ejercicio 3 - TIR'!$C$14)/('Ejercicio 3 - TIR'!$E$14-'Ejercicio 3 - TIR'!$C$14),'Ejercicio 3 - TIR'!$C$14+SQRT(('Ejercicio 3 - TIR'!$E$14-'Ejercicio 3 - TIR'!$C$14)*('Ejercicio 3 - TIR'!$D$14-'Ejercicio 3 - TIR'!$C$14)*D816),'Ejercicio 3 - TIR'!$E$14-SQRT(('Ejercicio 3 - TIR'!$E$14-'Ejercicio 3 - TIR'!$C$14)*('Ejercicio 3 - TIR'!$E$14-'Ejercicio 3 - TIR'!$D$14)*(1-D816)))</f>
        <v>27720.1076752891</v>
      </c>
      <c r="F816" s="24">
        <f ca="1" t="shared" si="6062"/>
        <v>0.0727261481344645</v>
      </c>
      <c r="G816" s="25">
        <f ca="1">IF(F816&lt;=('Ejercicio 3 - TIR'!$D$18-'Ejercicio 3 - TIR'!$C$18)/('Ejercicio 3 - TIR'!$E$18-'Ejercicio 3 - TIR'!$C$18),'Ejercicio 3 - TIR'!$C$18+SQRT(('Ejercicio 3 - TIR'!$E$18-'Ejercicio 3 - TIR'!$C$18)*('Ejercicio 3 - TIR'!$D$18-'Ejercicio 3 - TIR'!$C$18)*F816),'Ejercicio 3 - TIR'!$E$18-SQRT(('Ejercicio 3 - TIR'!$E$18-'Ejercicio 3 - TIR'!$C$18)*('Ejercicio 3 - TIR'!$E$18-'Ejercicio 3 - TIR'!$D$18)*(1-F816)))</f>
        <v>33302.8657587268</v>
      </c>
      <c r="H816" s="24">
        <f ca="1" t="shared" ref="H816:L816" si="6063">RAND()</f>
        <v>0.374546855280989</v>
      </c>
      <c r="I816" s="25">
        <f ca="1">IF(H816&lt;=('Ejercicio 3 - TIR'!$D$18-'Ejercicio 3 - TIR'!$C$18)/('Ejercicio 3 - TIR'!$E$18-'Ejercicio 3 - TIR'!$C$18),'Ejercicio 3 - TIR'!$C$18+SQRT(('Ejercicio 3 - TIR'!$E$18-'Ejercicio 3 - TIR'!$C$18)*('Ejercicio 3 - TIR'!$D$18-'Ejercicio 3 - TIR'!$C$18)*H816),'Ejercicio 3 - TIR'!$E$18-SQRT(('Ejercicio 3 - TIR'!$E$18-'Ejercicio 3 - TIR'!$C$18)*('Ejercicio 3 - TIR'!$E$18-'Ejercicio 3 - TIR'!$D$18)*(1-H816)))</f>
        <v>37495.4671830479</v>
      </c>
      <c r="J816" s="24">
        <f ca="1" t="shared" si="6063"/>
        <v>0.0560309851211538</v>
      </c>
      <c r="K816" s="25">
        <f ca="1">IF(J816&lt;=('Ejercicio 3 - TIR'!$D$18-'Ejercicio 3 - TIR'!$C$18)/('Ejercicio 3 - TIR'!$E$18-'Ejercicio 3 - TIR'!$C$18),'Ejercicio 3 - TIR'!$C$18+SQRT(('Ejercicio 3 - TIR'!$E$18-'Ejercicio 3 - TIR'!$C$18)*('Ejercicio 3 - TIR'!$D$18-'Ejercicio 3 - TIR'!$C$18)*J816),'Ejercicio 3 - TIR'!$E$18-SQRT(('Ejercicio 3 - TIR'!$E$18-'Ejercicio 3 - TIR'!$C$18)*('Ejercicio 3 - TIR'!$E$18-'Ejercicio 3 - TIR'!$D$18)*(1-J816)))</f>
        <v>32899.0770545422</v>
      </c>
      <c r="L816" s="24">
        <f ca="1" t="shared" si="6063"/>
        <v>0.344343082168975</v>
      </c>
      <c r="M816" s="25">
        <f ca="1">IF(L816&lt;=('Ejercicio 3 - TIR'!$D$18-'Ejercicio 3 - TIR'!$C$18)/('Ejercicio 3 - TIR'!$E$18-'Ejercicio 3 - TIR'!$C$18),'Ejercicio 3 - TIR'!$C$18+SQRT(('Ejercicio 3 - TIR'!$E$18-'Ejercicio 3 - TIR'!$C$18)*('Ejercicio 3 - TIR'!$D$18-'Ejercicio 3 - TIR'!$C$18)*L816),'Ejercicio 3 - TIR'!$E$18-SQRT(('Ejercicio 3 - TIR'!$E$18-'Ejercicio 3 - TIR'!$C$18)*('Ejercicio 3 - TIR'!$E$18-'Ejercicio 3 - TIR'!$D$18)*(1-L816)))</f>
        <v>37186.895179794</v>
      </c>
      <c r="N816" s="24">
        <f ca="1" t="shared" ref="N816:R816" si="6064">RAND()</f>
        <v>0.0717439449087371</v>
      </c>
      <c r="O816" s="25">
        <f ca="1">IF(N816&lt;=('Ejercicio 3 - TIR'!$D$18-'Ejercicio 3 - TIR'!$C$18)/('Ejercicio 3 - TIR'!$E$18-'Ejercicio 3 - TIR'!$C$18),'Ejercicio 3 - TIR'!$C$18+SQRT(('Ejercicio 3 - TIR'!$E$18-'Ejercicio 3 - TIR'!$C$18)*('Ejercicio 3 - TIR'!$D$18-'Ejercicio 3 - TIR'!$C$18)*N816),'Ejercicio 3 - TIR'!$E$18-SQRT(('Ejercicio 3 - TIR'!$E$18-'Ejercicio 3 - TIR'!$C$18)*('Ejercicio 3 - TIR'!$E$18-'Ejercicio 3 - TIR'!$D$18)*(1-N816)))</f>
        <v>33280.4865090883</v>
      </c>
      <c r="P816" s="24">
        <f ca="1" t="shared" si="6064"/>
        <v>0.286922857250484</v>
      </c>
      <c r="Q816" s="26">
        <f ca="1">IF(P816&lt;=('Ejercicio 3 - TIR'!$D$22-'Ejercicio 3 - TIR'!$C$22)/('Ejercicio 3 - TIR'!$E$22-'Ejercicio 3 - TIR'!$C$22),'Ejercicio 3 - TIR'!$C$22+SQRT(('Ejercicio 3 - TIR'!$E$22-'Ejercicio 3 - TIR'!$C$22)*('Ejercicio 3 - TIR'!$D$22-'Ejercicio 3 - TIR'!$C$22)*P816),'Ejercicio 3 - TIR'!$E$22-SQRT(('Ejercicio 3 - TIR'!$E$22-'Ejercicio 3 - TIR'!$C$22)*('Ejercicio 3 - TIR'!$E$22-'Ejercicio 3 - TIR'!$D$22)*(1-P816)))</f>
        <v>0.14272578146183</v>
      </c>
      <c r="R816" s="24">
        <f ca="1" t="shared" si="6064"/>
        <v>0.524570545338161</v>
      </c>
      <c r="S816" s="26">
        <f ca="1">IF(R816&lt;=('Ejercicio 3 - TIR'!$D$23-'Ejercicio 3 - TIR'!$C$23)/('Ejercicio 3 - TIR'!$E$23-'Ejercicio 3 - TIR'!$C$23),'Ejercicio 3 - TIR'!$C$23+SQRT(('Ejercicio 3 - TIR'!$E$23-'Ejercicio 3 - TIR'!$C$23)*('Ejercicio 3 - TIR'!$D$23-'Ejercicio 3 - TIR'!$C$23)*R816),'Ejercicio 3 - TIR'!$E$23-SQRT(('Ejercicio 3 - TIR'!$E$23-'Ejercicio 3 - TIR'!$C$23)*('Ejercicio 3 - TIR'!$E$23-'Ejercicio 3 - TIR'!$D$23)*(1-R816)))</f>
        <v>0.15074640161636</v>
      </c>
      <c r="T816" s="24">
        <f ca="1" t="shared" ref="T816:X816" si="6065">RAND()</f>
        <v>0.543650378811738</v>
      </c>
      <c r="U816" s="26">
        <f ca="1">IF(T816&lt;=('Ejercicio 3 - TIR'!$D$24-'Ejercicio 3 - TIR'!$C$24)/('Ejercicio 3 - TIR'!$E$24-'Ejercicio 3 - TIR'!$C$24),'Ejercicio 3 - TIR'!$C$24+SQRT(('Ejercicio 3 - TIR'!$E$24-'Ejercicio 3 - TIR'!$C$24)*('Ejercicio 3 - TIR'!$D$24-'Ejercicio 3 - TIR'!$C$24)*T816),'Ejercicio 3 - TIR'!$E$24-SQRT(('Ejercicio 3 - TIR'!$E$24-'Ejercicio 3 - TIR'!$C$24)*('Ejercicio 3 - TIR'!$E$24-'Ejercicio 3 - TIR'!$D$24)*(1-T816)))</f>
        <v>0.184253966103536</v>
      </c>
      <c r="V816" s="24">
        <f ca="1" t="shared" si="6065"/>
        <v>0.354660889958328</v>
      </c>
      <c r="W816" s="26">
        <f ca="1">IF(V816&lt;=('Ejercicio 3 - TIR'!$D$25-'Ejercicio 3 - TIR'!$C$25)/('Ejercicio 3 - TIR'!$E$25-'Ejercicio 3 - TIR'!$C$25),'Ejercicio 3 - TIR'!$C$25+SQRT(('Ejercicio 3 - TIR'!$E$25-'Ejercicio 3 - TIR'!$C$25)*('Ejercicio 3 - TIR'!$D$25-'Ejercicio 3 - TIR'!$C$25)*V816),'Ejercicio 3 - TIR'!$E$25-SQRT(('Ejercicio 3 - TIR'!$E$25-'Ejercicio 3 - TIR'!$C$25)*('Ejercicio 3 - TIR'!$E$25-'Ejercicio 3 - TIR'!$D$25)*(1-V816)))</f>
        <v>0.202474355499942</v>
      </c>
      <c r="X816" s="24">
        <f ca="1" t="shared" si="6065"/>
        <v>0.555864813603</v>
      </c>
      <c r="Y816" s="26">
        <f ca="1">IF(X816&lt;=('Ejercicio 3 - TIR'!$D$26-'Ejercicio 3 - TIR'!$C$26)/('Ejercicio 3 - TIR'!$E$26-'Ejercicio 3 - TIR'!$C$26),'Ejercicio 3 - TIR'!$C$26+SQRT(('Ejercicio 3 - TIR'!$E$26-'Ejercicio 3 - TIR'!$C$26)*('Ejercicio 3 - TIR'!$D$26-'Ejercicio 3 - TIR'!$C$26)*X816),'Ejercicio 3 - TIR'!$E$26-SQRT(('Ejercicio 3 - TIR'!$E$26-'Ejercicio 3 - TIR'!$C$26)*('Ejercicio 3 - TIR'!$E$26-'Ejercicio 3 - TIR'!$D$26)*(1-X816)))</f>
        <v>0.231027252409694</v>
      </c>
      <c r="Z816" s="24">
        <f ca="1" t="shared" si="5716"/>
        <v>1.14272578146183</v>
      </c>
      <c r="AA816" s="24">
        <f ca="1" t="shared" si="5717"/>
        <v>1.31498758105144</v>
      </c>
      <c r="AB816" s="24">
        <f ca="1" t="shared" si="5718"/>
        <v>1.55727925823707</v>
      </c>
      <c r="AC816" s="24">
        <f ca="1" t="shared" si="5719"/>
        <v>1.87258837238205</v>
      </c>
      <c r="AD816" s="24">
        <f ca="1" t="shared" si="5720"/>
        <v>2.30520731894781</v>
      </c>
      <c r="AE816" s="23">
        <f ca="1" t="shared" si="5721"/>
        <v>3956.37403016171</v>
      </c>
      <c r="AF816" s="23">
        <f ca="1" t="shared" si="5722"/>
        <v>4552.78317865701</v>
      </c>
      <c r="AG816" s="23">
        <f ca="1" t="shared" si="5723"/>
        <v>5391.65153613403</v>
      </c>
      <c r="AH816" s="23">
        <f ca="1" t="shared" si="5724"/>
        <v>6483.32270599304</v>
      </c>
      <c r="AI816" s="23">
        <f ca="1" t="shared" si="5725"/>
        <v>7981.14693724399</v>
      </c>
      <c r="AJ816" s="25">
        <f ca="1" t="shared" si="5726"/>
        <v>38056.0432990595</v>
      </c>
      <c r="AK816" s="25">
        <f ca="1" t="shared" si="5727"/>
        <v>49306.07369143</v>
      </c>
      <c r="AL816" s="25">
        <f ca="1" t="shared" si="5728"/>
        <v>51233.0503121816</v>
      </c>
      <c r="AM816" s="25">
        <f ca="1" t="shared" si="5729"/>
        <v>69635.7475186722</v>
      </c>
      <c r="AN816" s="25">
        <f ca="1" t="shared" si="5730"/>
        <v>76718.4210788944</v>
      </c>
      <c r="AO816" s="25">
        <f ca="1">C816/'Ejercicio 3 - TIR'!$D$7</f>
        <v>13425.8545421538</v>
      </c>
      <c r="AP816" s="25">
        <f ca="1" t="shared" si="5731"/>
        <v>24630.1887569057</v>
      </c>
      <c r="AQ816" s="25">
        <f ca="1" t="shared" si="5732"/>
        <v>35880.2191492762</v>
      </c>
      <c r="AR816" s="25">
        <f ca="1" t="shared" si="5733"/>
        <v>37807.1957700279</v>
      </c>
      <c r="AS816" s="25">
        <f ca="1" t="shared" si="5734"/>
        <v>56209.8929765185</v>
      </c>
      <c r="AT816" s="25">
        <f ca="1" t="shared" si="5735"/>
        <v>63292.5665367406</v>
      </c>
      <c r="AU816" s="25">
        <f ca="1">AP816*'Ejercicio 3 - TIR'!$D$5</f>
        <v>12315.0943784528</v>
      </c>
      <c r="AV816" s="25">
        <f ca="1">AQ816*'Ejercicio 3 - TIR'!$D$5</f>
        <v>17940.1095746381</v>
      </c>
      <c r="AW816" s="25">
        <f ca="1">AR816*'Ejercicio 3 - TIR'!$D$5</f>
        <v>18903.5978850139</v>
      </c>
      <c r="AX816" s="25">
        <f ca="1">AS816*'Ejercicio 3 - TIR'!$D$5</f>
        <v>28104.9464882592</v>
      </c>
      <c r="AY816" s="25">
        <f ca="1">AT816*'Ejercicio 3 - TIR'!$D$5</f>
        <v>31646.2832683703</v>
      </c>
      <c r="AZ816" s="25">
        <f ca="1" t="shared" ref="AZ816:BD816" si="6066">AJ816-AU816-AE816</f>
        <v>21784.5748904449</v>
      </c>
      <c r="BA816" s="25">
        <f ca="1" t="shared" si="6066"/>
        <v>26813.1809381349</v>
      </c>
      <c r="BB816" s="25">
        <f ca="1" t="shared" si="6066"/>
        <v>26937.8008910337</v>
      </c>
      <c r="BC816" s="25">
        <f ca="1" t="shared" si="6066"/>
        <v>35047.47832442</v>
      </c>
      <c r="BD816" s="25">
        <f ca="1" t="shared" si="6066"/>
        <v>37090.9908732801</v>
      </c>
      <c r="BE816" s="25">
        <f ca="1" t="shared" ref="BE816:BI816" si="6067">AZ816/Z816</f>
        <v>19063.6942334293</v>
      </c>
      <c r="BF816" s="25">
        <f ca="1" t="shared" si="6067"/>
        <v>20390.4442327094</v>
      </c>
      <c r="BG816" s="25">
        <f ca="1" t="shared" si="6067"/>
        <v>17297.9899067871</v>
      </c>
      <c r="BH816" s="25">
        <f ca="1" t="shared" si="6067"/>
        <v>18716.0610635627</v>
      </c>
      <c r="BI816" s="25">
        <f ca="1" t="shared" si="6067"/>
        <v>16090.0889774243</v>
      </c>
      <c r="BJ816" s="25">
        <f ca="1" t="shared" si="5738"/>
        <v>63900.5950950978</v>
      </c>
      <c r="BK816" s="25">
        <f ca="1" t="shared" si="5739"/>
        <v>30949.3781537016</v>
      </c>
      <c r="BL816" s="25">
        <f ca="1" t="shared" si="5740"/>
        <v>94849.9732487994</v>
      </c>
      <c r="BM816" s="25">
        <f ca="1">BK816*'Ejercicio 3 - TIR'!$D$5</f>
        <v>15474.6890768508</v>
      </c>
      <c r="BN816" s="25">
        <f ca="1" t="shared" si="5741"/>
        <v>79375.2841719486</v>
      </c>
      <c r="BO816" s="25">
        <f ca="1" t="shared" si="5742"/>
        <v>34433.0349463659</v>
      </c>
      <c r="BP816" s="25">
        <f ca="1" t="shared" si="5743"/>
        <v>-94849.3803860579</v>
      </c>
      <c r="BQ816" s="25">
        <f ca="1" t="shared" ref="BQ816:BT816" si="6068">BE816</f>
        <v>19063.6942334293</v>
      </c>
      <c r="BR816" s="25">
        <f ca="1" t="shared" si="6068"/>
        <v>20390.4442327094</v>
      </c>
      <c r="BS816" s="25">
        <f ca="1" t="shared" si="6068"/>
        <v>17297.9899067871</v>
      </c>
      <c r="BT816" s="25">
        <f ca="1" t="shared" si="6068"/>
        <v>18716.0610635627</v>
      </c>
      <c r="BU816" s="25">
        <f ca="1" t="shared" si="5745"/>
        <v>50523.1239237903</v>
      </c>
      <c r="BV816" s="27">
        <f ca="1" t="shared" si="5746"/>
        <v>8.7389311767305</v>
      </c>
    </row>
    <row r="817" ht="15" customHeight="1" spans="1:74">
      <c r="A817" s="23">
        <v>816</v>
      </c>
      <c r="B817" s="24">
        <f ca="1" t="shared" ref="B817:F817" si="6069">RAND()</f>
        <v>0.0154728822709931</v>
      </c>
      <c r="C817" s="25">
        <f ca="1">IF(B817&lt;=('Ejercicio 3 - TIR'!$D$13-'Ejercicio 3 - TIR'!$C$13)/('Ejercicio 3 - TIR'!$E$13-'Ejercicio 3 - TIR'!$C$13),'Ejercicio 3 - TIR'!$C$13+SQRT(('Ejercicio 3 - TIR'!$E$13-'Ejercicio 3 - TIR'!$C$13)*('Ejercicio 3 - TIR'!$D$13-'Ejercicio 3 - TIR'!$C$13)*B817),'Ejercicio 3 - TIR'!$E$13-SQRT(('Ejercicio 3 - TIR'!$E$13-'Ejercicio 3 - TIR'!$C$13)*('Ejercicio 3 - TIR'!$E$13-'Ejercicio 3 - TIR'!$D$13)*(1-B817)))</f>
        <v>62487.8008176695</v>
      </c>
      <c r="D817" s="24">
        <f ca="1" t="shared" si="6069"/>
        <v>0.831683231244152</v>
      </c>
      <c r="E817" s="25">
        <f ca="1">IF(D817&lt;=('Ejercicio 3 - TIR'!$D$14-'Ejercicio 3 - TIR'!$C$14)/('Ejercicio 3 - TIR'!$E$14-'Ejercicio 3 - TIR'!$C$14),'Ejercicio 3 - TIR'!$C$14+SQRT(('Ejercicio 3 - TIR'!$E$14-'Ejercicio 3 - TIR'!$C$14)*('Ejercicio 3 - TIR'!$D$14-'Ejercicio 3 - TIR'!$C$14)*D817),'Ejercicio 3 - TIR'!$E$14-SQRT(('Ejercicio 3 - TIR'!$E$14-'Ejercicio 3 - TIR'!$C$14)*('Ejercicio 3 - TIR'!$E$14-'Ejercicio 3 - TIR'!$D$14)*(1-D817)))</f>
        <v>34975.3094310816</v>
      </c>
      <c r="F817" s="24">
        <f ca="1" t="shared" si="6069"/>
        <v>0.217077920727082</v>
      </c>
      <c r="G817" s="25">
        <f ca="1">IF(F817&lt;=('Ejercicio 3 - TIR'!$D$18-'Ejercicio 3 - TIR'!$C$18)/('Ejercicio 3 - TIR'!$E$18-'Ejercicio 3 - TIR'!$C$18),'Ejercicio 3 - TIR'!$C$18+SQRT(('Ejercicio 3 - TIR'!$E$18-'Ejercicio 3 - TIR'!$C$18)*('Ejercicio 3 - TIR'!$D$18-'Ejercicio 3 - TIR'!$C$18)*F817),'Ejercicio 3 - TIR'!$E$18-SQRT(('Ejercicio 3 - TIR'!$E$18-'Ejercicio 3 - TIR'!$C$18)*('Ejercicio 3 - TIR'!$E$18-'Ejercicio 3 - TIR'!$D$18)*(1-F817)))</f>
        <v>35706.2849656376</v>
      </c>
      <c r="H817" s="24">
        <f ca="1" t="shared" ref="H817:L817" si="6070">RAND()</f>
        <v>0.185690644775247</v>
      </c>
      <c r="I817" s="25">
        <f ca="1">IF(H817&lt;=('Ejercicio 3 - TIR'!$D$18-'Ejercicio 3 - TIR'!$C$18)/('Ejercicio 3 - TIR'!$E$18-'Ejercicio 3 - TIR'!$C$18),'Ejercicio 3 - TIR'!$C$18+SQRT(('Ejercicio 3 - TIR'!$E$18-'Ejercicio 3 - TIR'!$C$18)*('Ejercicio 3 - TIR'!$D$18-'Ejercicio 3 - TIR'!$C$18)*H817),'Ejercicio 3 - TIR'!$E$18-SQRT(('Ejercicio 3 - TIR'!$E$18-'Ejercicio 3 - TIR'!$C$18)*('Ejercicio 3 - TIR'!$E$18-'Ejercicio 3 - TIR'!$D$18)*(1-H817)))</f>
        <v>35277.6506815331</v>
      </c>
      <c r="J817" s="24">
        <f ca="1" t="shared" si="6070"/>
        <v>0.0443732952914357</v>
      </c>
      <c r="K817" s="25">
        <f ca="1">IF(J817&lt;=('Ejercicio 3 - TIR'!$D$18-'Ejercicio 3 - TIR'!$C$18)/('Ejercicio 3 - TIR'!$E$18-'Ejercicio 3 - TIR'!$C$18),'Ejercicio 3 - TIR'!$C$18+SQRT(('Ejercicio 3 - TIR'!$E$18-'Ejercicio 3 - TIR'!$C$18)*('Ejercicio 3 - TIR'!$D$18-'Ejercicio 3 - TIR'!$C$18)*J817),'Ejercicio 3 - TIR'!$E$18-SQRT(('Ejercicio 3 - TIR'!$E$18-'Ejercicio 3 - TIR'!$C$18)*('Ejercicio 3 - TIR'!$E$18-'Ejercicio 3 - TIR'!$D$18)*(1-J817)))</f>
        <v>32579.921373553</v>
      </c>
      <c r="L817" s="24">
        <f ca="1" t="shared" si="6070"/>
        <v>0.0185447360320448</v>
      </c>
      <c r="M817" s="25">
        <f ca="1">IF(L817&lt;=('Ejercicio 3 - TIR'!$D$18-'Ejercicio 3 - TIR'!$C$18)/('Ejercicio 3 - TIR'!$E$18-'Ejercicio 3 - TIR'!$C$18),'Ejercicio 3 - TIR'!$C$18+SQRT(('Ejercicio 3 - TIR'!$E$18-'Ejercicio 3 - TIR'!$C$18)*('Ejercicio 3 - TIR'!$D$18-'Ejercicio 3 - TIR'!$C$18)*L817),'Ejercicio 3 - TIR'!$E$18-SQRT(('Ejercicio 3 - TIR'!$E$18-'Ejercicio 3 - TIR'!$C$18)*('Ejercicio 3 - TIR'!$E$18-'Ejercicio 3 - TIR'!$D$18)*(1-L817)))</f>
        <v>31667.8460375007</v>
      </c>
      <c r="N817" s="24">
        <f ca="1" t="shared" ref="N817:R817" si="6071">RAND()</f>
        <v>0.0773726929367087</v>
      </c>
      <c r="O817" s="25">
        <f ca="1">IF(N817&lt;=('Ejercicio 3 - TIR'!$D$18-'Ejercicio 3 - TIR'!$C$18)/('Ejercicio 3 - TIR'!$E$18-'Ejercicio 3 - TIR'!$C$18),'Ejercicio 3 - TIR'!$C$18+SQRT(('Ejercicio 3 - TIR'!$E$18-'Ejercicio 3 - TIR'!$C$18)*('Ejercicio 3 - TIR'!$D$18-'Ejercicio 3 - TIR'!$C$18)*N817),'Ejercicio 3 - TIR'!$E$18-SQRT(('Ejercicio 3 - TIR'!$E$18-'Ejercicio 3 - TIR'!$C$18)*('Ejercicio 3 - TIR'!$E$18-'Ejercicio 3 - TIR'!$D$18)*(1-N817)))</f>
        <v>33406.7438912408</v>
      </c>
      <c r="P817" s="24">
        <f ca="1" t="shared" si="6071"/>
        <v>0.509387428193487</v>
      </c>
      <c r="Q817" s="26">
        <f ca="1">IF(P817&lt;=('Ejercicio 3 - TIR'!$D$22-'Ejercicio 3 - TIR'!$C$22)/('Ejercicio 3 - TIR'!$E$22-'Ejercicio 3 - TIR'!$C$22),'Ejercicio 3 - TIR'!$C$22+SQRT(('Ejercicio 3 - TIR'!$E$22-'Ejercicio 3 - TIR'!$C$22)*('Ejercicio 3 - TIR'!$D$22-'Ejercicio 3 - TIR'!$C$22)*P817),'Ejercicio 3 - TIR'!$E$22-SQRT(('Ejercicio 3 - TIR'!$E$22-'Ejercicio 3 - TIR'!$C$22)*('Ejercicio 3 - TIR'!$E$22-'Ejercicio 3 - TIR'!$D$22)*(1-P817)))</f>
        <v>0.150282957259315</v>
      </c>
      <c r="R817" s="24">
        <f ca="1" t="shared" si="6071"/>
        <v>0.663757090209533</v>
      </c>
      <c r="S817" s="26">
        <f ca="1">IF(R817&lt;=('Ejercicio 3 - TIR'!$D$23-'Ejercicio 3 - TIR'!$C$23)/('Ejercicio 3 - TIR'!$E$23-'Ejercicio 3 - TIR'!$C$23),'Ejercicio 3 - TIR'!$C$23+SQRT(('Ejercicio 3 - TIR'!$E$23-'Ejercicio 3 - TIR'!$C$23)*('Ejercicio 3 - TIR'!$D$23-'Ejercicio 3 - TIR'!$C$23)*R817),'Ejercicio 3 - TIR'!$E$23-SQRT(('Ejercicio 3 - TIR'!$E$23-'Ejercicio 3 - TIR'!$C$23)*('Ejercicio 3 - TIR'!$E$23-'Ejercicio 3 - TIR'!$D$23)*(1-R817)))</f>
        <v>0.155398430179705</v>
      </c>
      <c r="T817" s="24">
        <f ca="1" t="shared" ref="T817:X817" si="6072">RAND()</f>
        <v>0.815387938585872</v>
      </c>
      <c r="U817" s="26">
        <f ca="1">IF(T817&lt;=('Ejercicio 3 - TIR'!$D$24-'Ejercicio 3 - TIR'!$C$24)/('Ejercicio 3 - TIR'!$E$24-'Ejercicio 3 - TIR'!$C$24),'Ejercicio 3 - TIR'!$C$24+SQRT(('Ejercicio 3 - TIR'!$E$24-'Ejercicio 3 - TIR'!$C$24)*('Ejercicio 3 - TIR'!$D$24-'Ejercicio 3 - TIR'!$C$24)*T817),'Ejercicio 3 - TIR'!$E$24-SQRT(('Ejercicio 3 - TIR'!$E$24-'Ejercicio 3 - TIR'!$C$24)*('Ejercicio 3 - TIR'!$E$24-'Ejercicio 3 - TIR'!$D$24)*(1-T817)))</f>
        <v>0.197264262229706</v>
      </c>
      <c r="V817" s="24">
        <f ca="1" t="shared" si="6072"/>
        <v>0.138167058593576</v>
      </c>
      <c r="W817" s="26">
        <f ca="1">IF(V817&lt;=('Ejercicio 3 - TIR'!$D$25-'Ejercicio 3 - TIR'!$C$25)/('Ejercicio 3 - TIR'!$E$25-'Ejercicio 3 - TIR'!$C$25),'Ejercicio 3 - TIR'!$C$25+SQRT(('Ejercicio 3 - TIR'!$E$25-'Ejercicio 3 - TIR'!$C$25)*('Ejercicio 3 - TIR'!$D$25-'Ejercicio 3 - TIR'!$C$25)*V817),'Ejercicio 3 - TIR'!$E$25-SQRT(('Ejercicio 3 - TIR'!$E$25-'Ejercicio 3 - TIR'!$C$25)*('Ejercicio 3 - TIR'!$E$25-'Ejercicio 3 - TIR'!$D$25)*(1-V817)))</f>
        <v>0.193908050978876</v>
      </c>
      <c r="X817" s="24">
        <f ca="1" t="shared" si="6072"/>
        <v>0.824762198357369</v>
      </c>
      <c r="Y817" s="26">
        <f ca="1">IF(X817&lt;=('Ejercicio 3 - TIR'!$D$26-'Ejercicio 3 - TIR'!$C$26)/('Ejercicio 3 - TIR'!$E$26-'Ejercicio 3 - TIR'!$C$26),'Ejercicio 3 - TIR'!$C$26+SQRT(('Ejercicio 3 - TIR'!$E$26-'Ejercicio 3 - TIR'!$C$26)*('Ejercicio 3 - TIR'!$D$26-'Ejercicio 3 - TIR'!$C$26)*X817),'Ejercicio 3 - TIR'!$E$26-SQRT(('Ejercicio 3 - TIR'!$E$26-'Ejercicio 3 - TIR'!$C$26)*('Ejercicio 3 - TIR'!$E$26-'Ejercicio 3 - TIR'!$D$26)*(1-X817)))</f>
        <v>0.249238268435112</v>
      </c>
      <c r="Z817" s="24">
        <f ca="1" t="shared" si="5716"/>
        <v>1.15028295725931</v>
      </c>
      <c r="AA817" s="24">
        <f ca="1" t="shared" si="5717"/>
        <v>1.32903512307988</v>
      </c>
      <c r="AB817" s="24">
        <f ca="1" t="shared" si="5718"/>
        <v>1.5912062561116</v>
      </c>
      <c r="AC817" s="24">
        <f ca="1" t="shared" si="5719"/>
        <v>1.89975395993959</v>
      </c>
      <c r="AD817" s="24">
        <f ca="1" t="shared" si="5720"/>
        <v>2.37324534736769</v>
      </c>
      <c r="AE817" s="23">
        <f ca="1" t="shared" si="5721"/>
        <v>5256.19293236254</v>
      </c>
      <c r="AF817" s="23">
        <f ca="1" t="shared" si="5722"/>
        <v>6072.99706277334</v>
      </c>
      <c r="AG817" s="23">
        <f ca="1" t="shared" si="5723"/>
        <v>7270.9823478845</v>
      </c>
      <c r="AH817" s="23">
        <f ca="1" t="shared" si="5724"/>
        <v>8680.88436366459</v>
      </c>
      <c r="AI817" s="23">
        <f ca="1" t="shared" si="5725"/>
        <v>10844.4929509498</v>
      </c>
      <c r="AJ817" s="25">
        <f ca="1" t="shared" si="5726"/>
        <v>41072.3310630175</v>
      </c>
      <c r="AK817" s="25">
        <f ca="1" t="shared" si="5727"/>
        <v>46885.2368155004</v>
      </c>
      <c r="AL817" s="25">
        <f ca="1" t="shared" si="5728"/>
        <v>51841.3747132215</v>
      </c>
      <c r="AM817" s="25">
        <f ca="1" t="shared" si="5729"/>
        <v>60161.1159124993</v>
      </c>
      <c r="AN817" s="25">
        <f ca="1" t="shared" si="5730"/>
        <v>79282.3995105911</v>
      </c>
      <c r="AO817" s="25">
        <f ca="1">C817/'Ejercicio 3 - TIR'!$D$7</f>
        <v>12497.5601635339</v>
      </c>
      <c r="AP817" s="25">
        <f ca="1" t="shared" si="5731"/>
        <v>28574.7708994836</v>
      </c>
      <c r="AQ817" s="25">
        <f ca="1" t="shared" si="5732"/>
        <v>34387.6766519665</v>
      </c>
      <c r="AR817" s="25">
        <f ca="1" t="shared" si="5733"/>
        <v>39343.8145496876</v>
      </c>
      <c r="AS817" s="25">
        <f ca="1" t="shared" si="5734"/>
        <v>47663.5557489654</v>
      </c>
      <c r="AT817" s="25">
        <f ca="1" t="shared" si="5735"/>
        <v>66784.8393470571</v>
      </c>
      <c r="AU817" s="25">
        <f ca="1">AP817*'Ejercicio 3 - TIR'!$D$5</f>
        <v>14287.3854497418</v>
      </c>
      <c r="AV817" s="25">
        <f ca="1">AQ817*'Ejercicio 3 - TIR'!$D$5</f>
        <v>17193.8383259833</v>
      </c>
      <c r="AW817" s="25">
        <f ca="1">AR817*'Ejercicio 3 - TIR'!$D$5</f>
        <v>19671.9072748438</v>
      </c>
      <c r="AX817" s="25">
        <f ca="1">AS817*'Ejercicio 3 - TIR'!$D$5</f>
        <v>23831.7778744827</v>
      </c>
      <c r="AY817" s="25">
        <f ca="1">AT817*'Ejercicio 3 - TIR'!$D$5</f>
        <v>33392.4196735286</v>
      </c>
      <c r="AZ817" s="25">
        <f ca="1" t="shared" ref="AZ817:BD817" si="6073">AJ817-AU817-AE817</f>
        <v>21528.7526809131</v>
      </c>
      <c r="BA817" s="25">
        <f ca="1" t="shared" si="6073"/>
        <v>23618.4014267438</v>
      </c>
      <c r="BB817" s="25">
        <f ca="1" t="shared" si="6073"/>
        <v>24898.4850904932</v>
      </c>
      <c r="BC817" s="25">
        <f ca="1" t="shared" si="6073"/>
        <v>27648.453674352</v>
      </c>
      <c r="BD817" s="25">
        <f ca="1" t="shared" si="6073"/>
        <v>35045.4868861127</v>
      </c>
      <c r="BE817" s="25">
        <f ca="1" t="shared" ref="BE817:BI817" si="6074">AZ817/Z817</f>
        <v>18716.0494250979</v>
      </c>
      <c r="BF817" s="25">
        <f ca="1" t="shared" si="6074"/>
        <v>17771.0889777021</v>
      </c>
      <c r="BG817" s="25">
        <f ca="1" t="shared" si="6074"/>
        <v>15647.5535430191</v>
      </c>
      <c r="BH817" s="25">
        <f ca="1" t="shared" si="6074"/>
        <v>14553.702351662</v>
      </c>
      <c r="BI817" s="25">
        <f ca="1" t="shared" si="6074"/>
        <v>14766.9042836148</v>
      </c>
      <c r="BJ817" s="25">
        <f ca="1" t="shared" si="5738"/>
        <v>83004.9903800597</v>
      </c>
      <c r="BK817" s="25">
        <f ca="1" t="shared" si="5739"/>
        <v>29659.7765115546</v>
      </c>
      <c r="BL817" s="25">
        <f ca="1" t="shared" si="5740"/>
        <v>112664.766891614</v>
      </c>
      <c r="BM817" s="25">
        <f ca="1">BK817*'Ejercicio 3 - TIR'!$D$5</f>
        <v>14829.8882557773</v>
      </c>
      <c r="BN817" s="25">
        <f ca="1" t="shared" si="5741"/>
        <v>97834.878635837</v>
      </c>
      <c r="BO817" s="25">
        <f ca="1" t="shared" si="5742"/>
        <v>41224.0895128486</v>
      </c>
      <c r="BP817" s="25">
        <f ca="1" t="shared" si="5743"/>
        <v>-97463.1102487512</v>
      </c>
      <c r="BQ817" s="25">
        <f ca="1" t="shared" ref="BQ817:BT817" si="6075">BE817</f>
        <v>18716.0494250979</v>
      </c>
      <c r="BR817" s="25">
        <f ca="1" t="shared" si="6075"/>
        <v>17771.0889777021</v>
      </c>
      <c r="BS817" s="25">
        <f ca="1" t="shared" si="6075"/>
        <v>15647.5535430191</v>
      </c>
      <c r="BT817" s="25">
        <f ca="1" t="shared" si="6075"/>
        <v>14553.702351662</v>
      </c>
      <c r="BU817" s="25">
        <f ca="1" t="shared" si="5745"/>
        <v>55990.9937964633</v>
      </c>
      <c r="BV817" s="27">
        <f ca="1" t="shared" si="5746"/>
        <v>6.78998833765529</v>
      </c>
    </row>
    <row r="818" ht="15" customHeight="1" spans="1:74">
      <c r="A818" s="23">
        <v>817</v>
      </c>
      <c r="B818" s="24">
        <f ca="1" t="shared" ref="B818:F818" si="6076">RAND()</f>
        <v>0.419067344814082</v>
      </c>
      <c r="C818" s="25">
        <f ca="1">IF(B818&lt;=('Ejercicio 3 - TIR'!$D$13-'Ejercicio 3 - TIR'!$C$13)/('Ejercicio 3 - TIR'!$E$13-'Ejercicio 3 - TIR'!$C$13),'Ejercicio 3 - TIR'!$C$13+SQRT(('Ejercicio 3 - TIR'!$E$13-'Ejercicio 3 - TIR'!$C$13)*('Ejercicio 3 - TIR'!$D$13-'Ejercicio 3 - TIR'!$C$13)*B818),'Ejercicio 3 - TIR'!$E$13-SQRT(('Ejercicio 3 - TIR'!$E$13-'Ejercicio 3 - TIR'!$C$13)*('Ejercicio 3 - TIR'!$E$13-'Ejercicio 3 - TIR'!$D$13)*(1-B818)))</f>
        <v>73596.9852815421</v>
      </c>
      <c r="D818" s="24">
        <f ca="1" t="shared" si="6076"/>
        <v>0.571205298869606</v>
      </c>
      <c r="E818" s="25">
        <f ca="1">IF(D818&lt;=('Ejercicio 3 - TIR'!$D$14-'Ejercicio 3 - TIR'!$C$14)/('Ejercicio 3 - TIR'!$E$14-'Ejercicio 3 - TIR'!$C$14),'Ejercicio 3 - TIR'!$C$14+SQRT(('Ejercicio 3 - TIR'!$E$14-'Ejercicio 3 - TIR'!$C$14)*('Ejercicio 3 - TIR'!$D$14-'Ejercicio 3 - TIR'!$C$14)*D818),'Ejercicio 3 - TIR'!$E$14-SQRT(('Ejercicio 3 - TIR'!$E$14-'Ejercicio 3 - TIR'!$C$14)*('Ejercicio 3 - TIR'!$E$14-'Ejercicio 3 - TIR'!$D$14)*(1-D818)))</f>
        <v>31980.0744910218</v>
      </c>
      <c r="F818" s="24">
        <f ca="1" t="shared" si="6076"/>
        <v>0.622374114021775</v>
      </c>
      <c r="G818" s="25">
        <f ca="1">IF(F818&lt;=('Ejercicio 3 - TIR'!$D$18-'Ejercicio 3 - TIR'!$C$18)/('Ejercicio 3 - TIR'!$E$18-'Ejercicio 3 - TIR'!$C$18),'Ejercicio 3 - TIR'!$C$18+SQRT(('Ejercicio 3 - TIR'!$E$18-'Ejercicio 3 - TIR'!$C$18)*('Ejercicio 3 - TIR'!$D$18-'Ejercicio 3 - TIR'!$C$18)*F818),'Ejercicio 3 - TIR'!$E$18-SQRT(('Ejercicio 3 - TIR'!$E$18-'Ejercicio 3 - TIR'!$C$18)*('Ejercicio 3 - TIR'!$E$18-'Ejercicio 3 - TIR'!$D$18)*(1-F818)))</f>
        <v>39662.09693096</v>
      </c>
      <c r="H818" s="24">
        <f ca="1" t="shared" ref="H818:L818" si="6077">RAND()</f>
        <v>0.948195529028631</v>
      </c>
      <c r="I818" s="25">
        <f ca="1">IF(H818&lt;=('Ejercicio 3 - TIR'!$D$18-'Ejercicio 3 - TIR'!$C$18)/('Ejercicio 3 - TIR'!$E$18-'Ejercicio 3 - TIR'!$C$18),'Ejercicio 3 - TIR'!$C$18+SQRT(('Ejercicio 3 - TIR'!$E$18-'Ejercicio 3 - TIR'!$C$18)*('Ejercicio 3 - TIR'!$D$18-'Ejercicio 3 - TIR'!$C$18)*H818),'Ejercicio 3 - TIR'!$E$18-SQRT(('Ejercicio 3 - TIR'!$E$18-'Ejercicio 3 - TIR'!$C$18)*('Ejercicio 3 - TIR'!$E$18-'Ejercicio 3 - TIR'!$D$18)*(1-H818)))</f>
        <v>43028.8746049902</v>
      </c>
      <c r="J818" s="24">
        <f ca="1" t="shared" si="6077"/>
        <v>0.723438008022887</v>
      </c>
      <c r="K818" s="25">
        <f ca="1">IF(J818&lt;=('Ejercicio 3 - TIR'!$D$18-'Ejercicio 3 - TIR'!$C$18)/('Ejercicio 3 - TIR'!$E$18-'Ejercicio 3 - TIR'!$C$18),'Ejercicio 3 - TIR'!$C$18+SQRT(('Ejercicio 3 - TIR'!$E$18-'Ejercicio 3 - TIR'!$C$18)*('Ejercicio 3 - TIR'!$D$18-'Ejercicio 3 - TIR'!$C$18)*J818),'Ejercicio 3 - TIR'!$E$18-SQRT(('Ejercicio 3 - TIR'!$E$18-'Ejercicio 3 - TIR'!$C$18)*('Ejercicio 3 - TIR'!$E$18-'Ejercicio 3 - TIR'!$D$18)*(1-J818)))</f>
        <v>40445.645007437</v>
      </c>
      <c r="L818" s="24">
        <f ca="1" t="shared" si="6077"/>
        <v>0.579324728391389</v>
      </c>
      <c r="M818" s="25">
        <f ca="1">IF(L818&lt;=('Ejercicio 3 - TIR'!$D$18-'Ejercicio 3 - TIR'!$C$18)/('Ejercicio 3 - TIR'!$E$18-'Ejercicio 3 - TIR'!$C$18),'Ejercicio 3 - TIR'!$C$18+SQRT(('Ejercicio 3 - TIR'!$E$18-'Ejercicio 3 - TIR'!$C$18)*('Ejercicio 3 - TIR'!$D$18-'Ejercicio 3 - TIR'!$C$18)*L818),'Ejercicio 3 - TIR'!$E$18-SQRT(('Ejercicio 3 - TIR'!$E$18-'Ejercicio 3 - TIR'!$C$18)*('Ejercicio 3 - TIR'!$E$18-'Ejercicio 3 - TIR'!$D$18)*(1-L818)))</f>
        <v>39321.9477180849</v>
      </c>
      <c r="N818" s="24">
        <f ca="1" t="shared" ref="N818:R818" si="6078">RAND()</f>
        <v>0.318685737588462</v>
      </c>
      <c r="O818" s="25">
        <f ca="1">IF(N818&lt;=('Ejercicio 3 - TIR'!$D$18-'Ejercicio 3 - TIR'!$C$18)/('Ejercicio 3 - TIR'!$E$18-'Ejercicio 3 - TIR'!$C$18),'Ejercicio 3 - TIR'!$C$18+SQRT(('Ejercicio 3 - TIR'!$E$18-'Ejercicio 3 - TIR'!$C$18)*('Ejercicio 3 - TIR'!$D$18-'Ejercicio 3 - TIR'!$C$18)*N818),'Ejercicio 3 - TIR'!$E$18-SQRT(('Ejercicio 3 - TIR'!$E$18-'Ejercicio 3 - TIR'!$C$18)*('Ejercicio 3 - TIR'!$E$18-'Ejercicio 3 - TIR'!$D$18)*(1-N818)))</f>
        <v>36913.961284117</v>
      </c>
      <c r="P818" s="24">
        <f ca="1" t="shared" si="6078"/>
        <v>0.957921752097771</v>
      </c>
      <c r="Q818" s="26">
        <f ca="1">IF(P818&lt;=('Ejercicio 3 - TIR'!$D$22-'Ejercicio 3 - TIR'!$C$22)/('Ejercicio 3 - TIR'!$E$22-'Ejercicio 3 - TIR'!$C$22),'Ejercicio 3 - TIR'!$C$22+SQRT(('Ejercicio 3 - TIR'!$E$22-'Ejercicio 3 - TIR'!$C$22)*('Ejercicio 3 - TIR'!$D$22-'Ejercicio 3 - TIR'!$C$22)*P818),'Ejercicio 3 - TIR'!$E$22-SQRT(('Ejercicio 3 - TIR'!$E$22-'Ejercicio 3 - TIR'!$C$22)*('Ejercicio 3 - TIR'!$E$22-'Ejercicio 3 - TIR'!$D$22)*(1-P818)))</f>
        <v>0.171297078293813</v>
      </c>
      <c r="R818" s="24">
        <f ca="1" t="shared" si="6078"/>
        <v>0.118914689532098</v>
      </c>
      <c r="S818" s="26">
        <f ca="1">IF(R818&lt;=('Ejercicio 3 - TIR'!$D$23-'Ejercicio 3 - TIR'!$C$23)/('Ejercicio 3 - TIR'!$E$23-'Ejercicio 3 - TIR'!$C$23),'Ejercicio 3 - TIR'!$C$23+SQRT(('Ejercicio 3 - TIR'!$E$23-'Ejercicio 3 - TIR'!$C$23)*('Ejercicio 3 - TIR'!$D$23-'Ejercicio 3 - TIR'!$C$23)*R818),'Ejercicio 3 - TIR'!$E$23-SQRT(('Ejercicio 3 - TIR'!$E$23-'Ejercicio 3 - TIR'!$C$23)*('Ejercicio 3 - TIR'!$E$23-'Ejercicio 3 - TIR'!$D$23)*(1-R818)))</f>
        <v>0.134630326078313</v>
      </c>
      <c r="T818" s="24">
        <f ca="1" t="shared" ref="T818:X818" si="6079">RAND()</f>
        <v>0.721206924039498</v>
      </c>
      <c r="U818" s="26">
        <f ca="1">IF(T818&lt;=('Ejercicio 3 - TIR'!$D$24-'Ejercicio 3 - TIR'!$C$24)/('Ejercicio 3 - TIR'!$E$24-'Ejercicio 3 - TIR'!$C$24),'Ejercicio 3 - TIR'!$C$24+SQRT(('Ejercicio 3 - TIR'!$E$24-'Ejercicio 3 - TIR'!$C$24)*('Ejercicio 3 - TIR'!$D$24-'Ejercicio 3 - TIR'!$C$24)*T818),'Ejercicio 3 - TIR'!$E$24-SQRT(('Ejercicio 3 - TIR'!$E$24-'Ejercicio 3 - TIR'!$C$24)*('Ejercicio 3 - TIR'!$E$24-'Ejercicio 3 - TIR'!$D$24)*(1-T818)))</f>
        <v>0.192060411372223</v>
      </c>
      <c r="V818" s="24">
        <f ca="1" t="shared" si="6079"/>
        <v>0.161154007197712</v>
      </c>
      <c r="W818" s="26">
        <f ca="1">IF(V818&lt;=('Ejercicio 3 - TIR'!$D$25-'Ejercicio 3 - TIR'!$C$25)/('Ejercicio 3 - TIR'!$E$25-'Ejercicio 3 - TIR'!$C$25),'Ejercicio 3 - TIR'!$C$25+SQRT(('Ejercicio 3 - TIR'!$E$25-'Ejercicio 3 - TIR'!$C$25)*('Ejercicio 3 - TIR'!$D$25-'Ejercicio 3 - TIR'!$C$25)*V818),'Ejercicio 3 - TIR'!$E$25-SQRT(('Ejercicio 3 - TIR'!$E$25-'Ejercicio 3 - TIR'!$C$25)*('Ejercicio 3 - TIR'!$E$25-'Ejercicio 3 - TIR'!$D$25)*(1-V818)))</f>
        <v>0.195020506318923</v>
      </c>
      <c r="X818" s="24">
        <f ca="1" t="shared" si="6079"/>
        <v>0.850077319328008</v>
      </c>
      <c r="Y818" s="26">
        <f ca="1">IF(X818&lt;=('Ejercicio 3 - TIR'!$D$26-'Ejercicio 3 - TIR'!$C$26)/('Ejercicio 3 - TIR'!$E$26-'Ejercicio 3 - TIR'!$C$26),'Ejercicio 3 - TIR'!$C$26+SQRT(('Ejercicio 3 - TIR'!$E$26-'Ejercicio 3 - TIR'!$C$26)*('Ejercicio 3 - TIR'!$D$26-'Ejercicio 3 - TIR'!$C$26)*X818),'Ejercicio 3 - TIR'!$E$26-SQRT(('Ejercicio 3 - TIR'!$E$26-'Ejercicio 3 - TIR'!$C$26)*('Ejercicio 3 - TIR'!$E$26-'Ejercicio 3 - TIR'!$D$26)*(1-X818)))</f>
        <v>0.251546837159487</v>
      </c>
      <c r="Z818" s="24">
        <f ca="1" t="shared" si="5716"/>
        <v>1.17129707829381</v>
      </c>
      <c r="AA818" s="24">
        <f ca="1" t="shared" si="5717"/>
        <v>1.32898918587909</v>
      </c>
      <c r="AB818" s="24">
        <f ca="1" t="shared" si="5718"/>
        <v>1.58423539562826</v>
      </c>
      <c r="AC818" s="24">
        <f ca="1" t="shared" si="5719"/>
        <v>1.89319378461204</v>
      </c>
      <c r="AD818" s="24">
        <f ca="1" t="shared" si="5720"/>
        <v>2.3694206932612</v>
      </c>
      <c r="AE818" s="23">
        <f ca="1" t="shared" si="5721"/>
        <v>5478.09332393055</v>
      </c>
      <c r="AF818" s="23">
        <f ca="1" t="shared" si="5722"/>
        <v>6215.61081441875</v>
      </c>
      <c r="AG818" s="23">
        <f ca="1" t="shared" si="5723"/>
        <v>7409.38358436565</v>
      </c>
      <c r="AH818" s="23">
        <f ca="1" t="shared" si="5724"/>
        <v>8854.36532249976</v>
      </c>
      <c r="AI818" s="23">
        <f ca="1" t="shared" si="5725"/>
        <v>11081.6529144292</v>
      </c>
      <c r="AJ818" s="25">
        <f ca="1" t="shared" si="5726"/>
        <v>46456.0982542395</v>
      </c>
      <c r="AK818" s="25">
        <f ca="1" t="shared" si="5727"/>
        <v>57184.9090305791</v>
      </c>
      <c r="AL818" s="25">
        <f ca="1" t="shared" si="5728"/>
        <v>64075.4224197971</v>
      </c>
      <c r="AM818" s="25">
        <f ca="1" t="shared" si="5729"/>
        <v>74444.0670187179</v>
      </c>
      <c r="AN818" s="25">
        <f ca="1" t="shared" si="5730"/>
        <v>87464.7037368296</v>
      </c>
      <c r="AO818" s="25">
        <f ca="1">C818/'Ejercicio 3 - TIR'!$D$7</f>
        <v>14719.3970563084</v>
      </c>
      <c r="AP818" s="25">
        <f ca="1" t="shared" si="5731"/>
        <v>31736.701197931</v>
      </c>
      <c r="AQ818" s="25">
        <f ca="1" t="shared" si="5732"/>
        <v>42465.5119742707</v>
      </c>
      <c r="AR818" s="25">
        <f ca="1" t="shared" si="5733"/>
        <v>49356.0253634886</v>
      </c>
      <c r="AS818" s="25">
        <f ca="1" t="shared" si="5734"/>
        <v>59724.6699624095</v>
      </c>
      <c r="AT818" s="25">
        <f ca="1" t="shared" si="5735"/>
        <v>72745.3066805212</v>
      </c>
      <c r="AU818" s="25">
        <f ca="1">AP818*'Ejercicio 3 - TIR'!$D$5</f>
        <v>15868.3505989655</v>
      </c>
      <c r="AV818" s="25">
        <f ca="1">AQ818*'Ejercicio 3 - TIR'!$D$5</f>
        <v>21232.7559871353</v>
      </c>
      <c r="AW818" s="25">
        <f ca="1">AR818*'Ejercicio 3 - TIR'!$D$5</f>
        <v>24678.0126817443</v>
      </c>
      <c r="AX818" s="25">
        <f ca="1">AS818*'Ejercicio 3 - TIR'!$D$5</f>
        <v>29862.3349812048</v>
      </c>
      <c r="AY818" s="25">
        <f ca="1">AT818*'Ejercicio 3 - TIR'!$D$5</f>
        <v>36372.6533402606</v>
      </c>
      <c r="AZ818" s="25">
        <f ca="1" t="shared" ref="AZ818:BD818" si="6080">AJ818-AU818-AE818</f>
        <v>25109.6543313434</v>
      </c>
      <c r="BA818" s="25">
        <f ca="1" t="shared" si="6080"/>
        <v>29736.542229025</v>
      </c>
      <c r="BB818" s="25">
        <f ca="1" t="shared" si="6080"/>
        <v>31988.0261536871</v>
      </c>
      <c r="BC818" s="25">
        <f ca="1" t="shared" si="6080"/>
        <v>35727.3667150134</v>
      </c>
      <c r="BD818" s="25">
        <f ca="1" t="shared" si="6080"/>
        <v>40010.3974821398</v>
      </c>
      <c r="BE818" s="25">
        <f ca="1" t="shared" ref="BE818:BI818" si="6081">AZ818/Z818</f>
        <v>21437.4771325476</v>
      </c>
      <c r="BF818" s="25">
        <f ca="1" t="shared" si="6081"/>
        <v>22375.3078994057</v>
      </c>
      <c r="BG818" s="25">
        <f ca="1" t="shared" si="6081"/>
        <v>20191.4603359822</v>
      </c>
      <c r="BH818" s="25">
        <f ca="1" t="shared" si="6081"/>
        <v>18871.478981923</v>
      </c>
      <c r="BI818" s="25">
        <f ca="1" t="shared" si="6081"/>
        <v>16886.1517905758</v>
      </c>
      <c r="BJ818" s="25">
        <f ca="1" t="shared" si="5738"/>
        <v>75774.2502710616</v>
      </c>
      <c r="BK818" s="25">
        <f ca="1" t="shared" si="5739"/>
        <v>34876.4439775452</v>
      </c>
      <c r="BL818" s="25">
        <f ca="1" t="shared" si="5740"/>
        <v>110650.694248607</v>
      </c>
      <c r="BM818" s="25">
        <f ca="1">BK818*'Ejercicio 3 - TIR'!$D$5</f>
        <v>17438.2219887726</v>
      </c>
      <c r="BN818" s="25">
        <f ca="1" t="shared" si="5741"/>
        <v>93212.4722598342</v>
      </c>
      <c r="BO818" s="25">
        <f ca="1" t="shared" si="5742"/>
        <v>39339.773019176</v>
      </c>
      <c r="BP818" s="25">
        <f ca="1" t="shared" si="5743"/>
        <v>-105577.059772564</v>
      </c>
      <c r="BQ818" s="25">
        <f ca="1" t="shared" ref="BQ818:BT818" si="6082">BE818</f>
        <v>21437.4771325476</v>
      </c>
      <c r="BR818" s="25">
        <f ca="1" t="shared" si="6082"/>
        <v>22375.3078994057</v>
      </c>
      <c r="BS818" s="25">
        <f ca="1" t="shared" si="6082"/>
        <v>20191.4603359822</v>
      </c>
      <c r="BT818" s="25">
        <f ca="1" t="shared" si="6082"/>
        <v>18871.478981923</v>
      </c>
      <c r="BU818" s="25">
        <f ca="1" t="shared" si="5745"/>
        <v>56225.9248097518</v>
      </c>
      <c r="BV818" s="27">
        <f ca="1" t="shared" si="5746"/>
        <v>8.50182588747914</v>
      </c>
    </row>
    <row r="819" ht="15" customHeight="1" spans="1:74">
      <c r="A819" s="23">
        <v>818</v>
      </c>
      <c r="B819" s="24">
        <f ca="1" t="shared" ref="B819:F819" si="6083">RAND()</f>
        <v>0.60774542537895</v>
      </c>
      <c r="C819" s="25">
        <f ca="1">IF(B819&lt;=('Ejercicio 3 - TIR'!$D$13-'Ejercicio 3 - TIR'!$C$13)/('Ejercicio 3 - TIR'!$E$13-'Ejercicio 3 - TIR'!$C$13),'Ejercicio 3 - TIR'!$C$13+SQRT(('Ejercicio 3 - TIR'!$E$13-'Ejercicio 3 - TIR'!$C$13)*('Ejercicio 3 - TIR'!$D$13-'Ejercicio 3 - TIR'!$C$13)*B819),'Ejercicio 3 - TIR'!$E$13-SQRT(('Ejercicio 3 - TIR'!$E$13-'Ejercicio 3 - TIR'!$C$13)*('Ejercicio 3 - TIR'!$E$13-'Ejercicio 3 - TIR'!$D$13)*(1-B819)))</f>
        <v>78304.2518095075</v>
      </c>
      <c r="D819" s="24">
        <f ca="1" t="shared" si="6083"/>
        <v>0.0835403108684298</v>
      </c>
      <c r="E819" s="25">
        <f ca="1">IF(D819&lt;=('Ejercicio 3 - TIR'!$D$14-'Ejercicio 3 - TIR'!$C$14)/('Ejercicio 3 - TIR'!$E$14-'Ejercicio 3 - TIR'!$C$14),'Ejercicio 3 - TIR'!$C$14+SQRT(('Ejercicio 3 - TIR'!$E$14-'Ejercicio 3 - TIR'!$C$14)*('Ejercicio 3 - TIR'!$D$14-'Ejercicio 3 - TIR'!$C$14)*D819),'Ejercicio 3 - TIR'!$E$14-SQRT(('Ejercicio 3 - TIR'!$E$14-'Ejercicio 3 - TIR'!$C$14)*('Ejercicio 3 - TIR'!$E$14-'Ejercicio 3 - TIR'!$D$14)*(1-D819)))</f>
        <v>27503.1027376303</v>
      </c>
      <c r="F819" s="24">
        <f ca="1" t="shared" si="6083"/>
        <v>0.559346212283789</v>
      </c>
      <c r="G819" s="25">
        <f ca="1">IF(F819&lt;=('Ejercicio 3 - TIR'!$D$18-'Ejercicio 3 - TIR'!$C$18)/('Ejercicio 3 - TIR'!$E$18-'Ejercicio 3 - TIR'!$C$18),'Ejercicio 3 - TIR'!$C$18+SQRT(('Ejercicio 3 - TIR'!$E$18-'Ejercicio 3 - TIR'!$C$18)*('Ejercicio 3 - TIR'!$D$18-'Ejercicio 3 - TIR'!$C$18)*F819),'Ejercicio 3 - TIR'!$E$18-SQRT(('Ejercicio 3 - TIR'!$E$18-'Ejercicio 3 - TIR'!$C$18)*('Ejercicio 3 - TIR'!$E$18-'Ejercicio 3 - TIR'!$D$18)*(1-F819)))</f>
        <v>39159.7997708775</v>
      </c>
      <c r="H819" s="24">
        <f ca="1" t="shared" ref="H819:L819" si="6084">RAND()</f>
        <v>0.515207221286621</v>
      </c>
      <c r="I819" s="25">
        <f ca="1">IF(H819&lt;=('Ejercicio 3 - TIR'!$D$18-'Ejercicio 3 - TIR'!$C$18)/('Ejercicio 3 - TIR'!$E$18-'Ejercicio 3 - TIR'!$C$18),'Ejercicio 3 - TIR'!$C$18+SQRT(('Ejercicio 3 - TIR'!$E$18-'Ejercicio 3 - TIR'!$C$18)*('Ejercicio 3 - TIR'!$D$18-'Ejercicio 3 - TIR'!$C$18)*H819),'Ejercicio 3 - TIR'!$E$18-SQRT(('Ejercicio 3 - TIR'!$E$18-'Ejercicio 3 - TIR'!$C$18)*('Ejercicio 3 - TIR'!$E$18-'Ejercicio 3 - TIR'!$D$18)*(1-H819)))</f>
        <v>38790.9659988532</v>
      </c>
      <c r="J819" s="24">
        <f ca="1" t="shared" si="6084"/>
        <v>0.33432483123765</v>
      </c>
      <c r="K819" s="25">
        <f ca="1">IF(J819&lt;=('Ejercicio 3 - TIR'!$D$18-'Ejercicio 3 - TIR'!$C$18)/('Ejercicio 3 - TIR'!$E$18-'Ejercicio 3 - TIR'!$C$18),'Ejercicio 3 - TIR'!$C$18+SQRT(('Ejercicio 3 - TIR'!$E$18-'Ejercicio 3 - TIR'!$C$18)*('Ejercicio 3 - TIR'!$D$18-'Ejercicio 3 - TIR'!$C$18)*J819),'Ejercicio 3 - TIR'!$E$18-SQRT(('Ejercicio 3 - TIR'!$E$18-'Ejercicio 3 - TIR'!$C$18)*('Ejercicio 3 - TIR'!$E$18-'Ejercicio 3 - TIR'!$D$18)*(1-J819)))</f>
        <v>37081.5764265909</v>
      </c>
      <c r="L819" s="24">
        <f ca="1" t="shared" si="6084"/>
        <v>0.549837552560833</v>
      </c>
      <c r="M819" s="25">
        <f ca="1">IF(L819&lt;=('Ejercicio 3 - TIR'!$D$18-'Ejercicio 3 - TIR'!$C$18)/('Ejercicio 3 - TIR'!$E$18-'Ejercicio 3 - TIR'!$C$18),'Ejercicio 3 - TIR'!$C$18+SQRT(('Ejercicio 3 - TIR'!$E$18-'Ejercicio 3 - TIR'!$C$18)*('Ejercicio 3 - TIR'!$D$18-'Ejercicio 3 - TIR'!$C$18)*L819),'Ejercicio 3 - TIR'!$E$18-SQRT(('Ejercicio 3 - TIR'!$E$18-'Ejercicio 3 - TIR'!$C$18)*('Ejercicio 3 - TIR'!$E$18-'Ejercicio 3 - TIR'!$D$18)*(1-L819)))</f>
        <v>39081.6095976498</v>
      </c>
      <c r="N819" s="24">
        <f ca="1" t="shared" ref="N819:R819" si="6085">RAND()</f>
        <v>0.243373555804773</v>
      </c>
      <c r="O819" s="25">
        <f ca="1">IF(N819&lt;=('Ejercicio 3 - TIR'!$D$18-'Ejercicio 3 - TIR'!$C$18)/('Ejercicio 3 - TIR'!$E$18-'Ejercicio 3 - TIR'!$C$18),'Ejercicio 3 - TIR'!$C$18+SQRT(('Ejercicio 3 - TIR'!$E$18-'Ejercicio 3 - TIR'!$C$18)*('Ejercicio 3 - TIR'!$D$18-'Ejercicio 3 - TIR'!$C$18)*N819),'Ejercicio 3 - TIR'!$E$18-SQRT(('Ejercicio 3 - TIR'!$E$18-'Ejercicio 3 - TIR'!$C$18)*('Ejercicio 3 - TIR'!$E$18-'Ejercicio 3 - TIR'!$D$18)*(1-N819)))</f>
        <v>36042.0222914779</v>
      </c>
      <c r="P819" s="24">
        <f ca="1" t="shared" si="6085"/>
        <v>0.0117228376949718</v>
      </c>
      <c r="Q819" s="26">
        <f ca="1">IF(P819&lt;=('Ejercicio 3 - TIR'!$D$22-'Ejercicio 3 - TIR'!$C$22)/('Ejercicio 3 - TIR'!$E$22-'Ejercicio 3 - TIR'!$C$22),'Ejercicio 3 - TIR'!$C$22+SQRT(('Ejercicio 3 - TIR'!$E$22-'Ejercicio 3 - TIR'!$C$22)*('Ejercicio 3 - TIR'!$D$22-'Ejercicio 3 - TIR'!$C$22)*P819),'Ejercicio 3 - TIR'!$E$22-SQRT(('Ejercicio 3 - TIR'!$E$22-'Ejercicio 3 - TIR'!$C$22)*('Ejercicio 3 - TIR'!$E$22-'Ejercicio 3 - TIR'!$D$22)*(1-P819)))</f>
        <v>0.124593594219231</v>
      </c>
      <c r="R819" s="24">
        <f ca="1" t="shared" si="6085"/>
        <v>0.68378118917543</v>
      </c>
      <c r="S819" s="26">
        <f ca="1">IF(R819&lt;=('Ejercicio 3 - TIR'!$D$23-'Ejercicio 3 - TIR'!$C$23)/('Ejercicio 3 - TIR'!$E$23-'Ejercicio 3 - TIR'!$C$23),'Ejercicio 3 - TIR'!$C$23+SQRT(('Ejercicio 3 - TIR'!$E$23-'Ejercicio 3 - TIR'!$C$23)*('Ejercicio 3 - TIR'!$D$23-'Ejercicio 3 - TIR'!$C$23)*R819),'Ejercicio 3 - TIR'!$E$23-SQRT(('Ejercicio 3 - TIR'!$E$23-'Ejercicio 3 - TIR'!$C$23)*('Ejercicio 3 - TIR'!$E$23-'Ejercicio 3 - TIR'!$D$23)*(1-R819)))</f>
        <v>0.156142215956124</v>
      </c>
      <c r="T819" s="24">
        <f ca="1" t="shared" ref="T819:X819" si="6086">RAND()</f>
        <v>0.117263166879747</v>
      </c>
      <c r="U819" s="26">
        <f ca="1">IF(T819&lt;=('Ejercicio 3 - TIR'!$D$24-'Ejercicio 3 - TIR'!$C$24)/('Ejercicio 3 - TIR'!$E$24-'Ejercicio 3 - TIR'!$C$24),'Ejercicio 3 - TIR'!$C$24+SQRT(('Ejercicio 3 - TIR'!$E$24-'Ejercicio 3 - TIR'!$C$24)*('Ejercicio 3 - TIR'!$D$24-'Ejercicio 3 - TIR'!$C$24)*T819),'Ejercicio 3 - TIR'!$E$24-SQRT(('Ejercicio 3 - TIR'!$E$24-'Ejercicio 3 - TIR'!$C$24)*('Ejercicio 3 - TIR'!$E$24-'Ejercicio 3 - TIR'!$D$24)*(1-T819)))</f>
        <v>0.165692439276526</v>
      </c>
      <c r="V819" s="24">
        <f ca="1" t="shared" si="6086"/>
        <v>0.0127506857868178</v>
      </c>
      <c r="W819" s="26">
        <f ca="1">IF(V819&lt;=('Ejercicio 3 - TIR'!$D$25-'Ejercicio 3 - TIR'!$C$25)/('Ejercicio 3 - TIR'!$E$25-'Ejercicio 3 - TIR'!$C$25),'Ejercicio 3 - TIR'!$C$25+SQRT(('Ejercicio 3 - TIR'!$E$25-'Ejercicio 3 - TIR'!$C$25)*('Ejercicio 3 - TIR'!$D$25-'Ejercicio 3 - TIR'!$C$25)*V819),'Ejercicio 3 - TIR'!$E$25-SQRT(('Ejercicio 3 - TIR'!$E$25-'Ejercicio 3 - TIR'!$C$25)*('Ejercicio 3 - TIR'!$E$25-'Ejercicio 3 - TIR'!$D$25)*(1-V819)))</f>
        <v>0.184225039656801</v>
      </c>
      <c r="X819" s="24">
        <f ca="1" t="shared" si="6086"/>
        <v>0.826540662698544</v>
      </c>
      <c r="Y819" s="26">
        <f ca="1">IF(X819&lt;=('Ejercicio 3 - TIR'!$D$26-'Ejercicio 3 - TIR'!$C$26)/('Ejercicio 3 - TIR'!$E$26-'Ejercicio 3 - TIR'!$C$26),'Ejercicio 3 - TIR'!$C$26+SQRT(('Ejercicio 3 - TIR'!$E$26-'Ejercicio 3 - TIR'!$C$26)*('Ejercicio 3 - TIR'!$D$26-'Ejercicio 3 - TIR'!$C$26)*X819),'Ejercicio 3 - TIR'!$E$26-SQRT(('Ejercicio 3 - TIR'!$E$26-'Ejercicio 3 - TIR'!$C$26)*('Ejercicio 3 - TIR'!$E$26-'Ejercicio 3 - TIR'!$D$26)*(1-X819)))</f>
        <v>0.249394764803585</v>
      </c>
      <c r="Z819" s="24">
        <f ca="1" t="shared" si="5716"/>
        <v>1.12459359421923</v>
      </c>
      <c r="AA819" s="24">
        <f ca="1" t="shared" si="5717"/>
        <v>1.30019013007068</v>
      </c>
      <c r="AB819" s="24">
        <f ca="1" t="shared" si="5718"/>
        <v>1.51562180424536</v>
      </c>
      <c r="AC819" s="24">
        <f ca="1" t="shared" si="5719"/>
        <v>1.79483729123717</v>
      </c>
      <c r="AD819" s="24">
        <f ca="1" t="shared" si="5720"/>
        <v>2.24246031534597</v>
      </c>
      <c r="AE819" s="23">
        <f ca="1" t="shared" si="5721"/>
        <v>3426.71042226212</v>
      </c>
      <c r="AF819" s="23">
        <f ca="1" t="shared" si="5722"/>
        <v>3961.76458103407</v>
      </c>
      <c r="AG819" s="23">
        <f ca="1" t="shared" si="5723"/>
        <v>4618.19901830495</v>
      </c>
      <c r="AH819" s="23">
        <f ca="1" t="shared" si="5724"/>
        <v>5468.98691559518</v>
      </c>
      <c r="AI819" s="23">
        <f ca="1" t="shared" si="5725"/>
        <v>6832.92362112393</v>
      </c>
      <c r="AJ819" s="25">
        <f ca="1" t="shared" si="5726"/>
        <v>44038.8599732366</v>
      </c>
      <c r="AK819" s="25">
        <f ca="1" t="shared" si="5727"/>
        <v>50435.6311276164</v>
      </c>
      <c r="AL819" s="25">
        <f ca="1" t="shared" si="5728"/>
        <v>56201.6457679318</v>
      </c>
      <c r="AM819" s="25">
        <f ca="1" t="shared" si="5729"/>
        <v>70145.1303074345</v>
      </c>
      <c r="AN819" s="25">
        <f ca="1" t="shared" si="5730"/>
        <v>80822.8046734541</v>
      </c>
      <c r="AO819" s="25">
        <f ca="1">C819/'Ejercicio 3 - TIR'!$D$7</f>
        <v>15660.8503619015</v>
      </c>
      <c r="AP819" s="25">
        <f ca="1" t="shared" si="5731"/>
        <v>28378.0096113351</v>
      </c>
      <c r="AQ819" s="25">
        <f ca="1" t="shared" si="5732"/>
        <v>34774.7807657149</v>
      </c>
      <c r="AR819" s="25">
        <f ca="1" t="shared" si="5733"/>
        <v>40540.7954060303</v>
      </c>
      <c r="AS819" s="25">
        <f ca="1" t="shared" si="5734"/>
        <v>54484.279945533</v>
      </c>
      <c r="AT819" s="25">
        <f ca="1" t="shared" si="5735"/>
        <v>65161.9543115526</v>
      </c>
      <c r="AU819" s="25">
        <f ca="1">AP819*'Ejercicio 3 - TIR'!$D$5</f>
        <v>14189.0048056675</v>
      </c>
      <c r="AV819" s="25">
        <f ca="1">AQ819*'Ejercicio 3 - TIR'!$D$5</f>
        <v>17387.3903828575</v>
      </c>
      <c r="AW819" s="25">
        <f ca="1">AR819*'Ejercicio 3 - TIR'!$D$5</f>
        <v>20270.3977030152</v>
      </c>
      <c r="AX819" s="25">
        <f ca="1">AS819*'Ejercicio 3 - TIR'!$D$5</f>
        <v>27242.1399727665</v>
      </c>
      <c r="AY819" s="25">
        <f ca="1">AT819*'Ejercicio 3 - TIR'!$D$5</f>
        <v>32580.9771557763</v>
      </c>
      <c r="AZ819" s="25">
        <f ca="1" t="shared" ref="AZ819:BD819" si="6087">AJ819-AU819-AE819</f>
        <v>26423.1447453069</v>
      </c>
      <c r="BA819" s="25">
        <f ca="1" t="shared" si="6087"/>
        <v>29086.4761637249</v>
      </c>
      <c r="BB819" s="25">
        <f ca="1" t="shared" si="6087"/>
        <v>31313.0490466117</v>
      </c>
      <c r="BC819" s="25">
        <f ca="1" t="shared" si="6087"/>
        <v>37434.0034190728</v>
      </c>
      <c r="BD819" s="25">
        <f ca="1" t="shared" si="6087"/>
        <v>41408.9038965539</v>
      </c>
      <c r="BE819" s="25">
        <f ca="1" t="shared" ref="BE819:BI819" si="6088">AZ819/Z819</f>
        <v>23495.7275954001</v>
      </c>
      <c r="BF819" s="25">
        <f ca="1" t="shared" si="6088"/>
        <v>22370.9405963139</v>
      </c>
      <c r="BG819" s="25">
        <f ca="1" t="shared" si="6088"/>
        <v>20660.1996348309</v>
      </c>
      <c r="BH819" s="25">
        <f ca="1" t="shared" si="6088"/>
        <v>20856.4885529371</v>
      </c>
      <c r="BI819" s="25">
        <f ca="1" t="shared" si="6088"/>
        <v>18465.8357667147</v>
      </c>
      <c r="BJ819" s="25">
        <f ca="1" t="shared" si="5738"/>
        <v>61674.6164380191</v>
      </c>
      <c r="BK819" s="25">
        <f ca="1" t="shared" si="5739"/>
        <v>35118.8354411357</v>
      </c>
      <c r="BL819" s="25">
        <f ca="1" t="shared" si="5740"/>
        <v>96793.4518791548</v>
      </c>
      <c r="BM819" s="25">
        <f ca="1">BK819*'Ejercicio 3 - TIR'!$D$5</f>
        <v>17559.4177205679</v>
      </c>
      <c r="BN819" s="25">
        <f ca="1" t="shared" si="5741"/>
        <v>79234.0341585869</v>
      </c>
      <c r="BO819" s="25">
        <f ca="1" t="shared" si="5742"/>
        <v>35333.527918581</v>
      </c>
      <c r="BP819" s="25">
        <f ca="1" t="shared" si="5743"/>
        <v>-105807.354547138</v>
      </c>
      <c r="BQ819" s="25">
        <f ca="1" t="shared" ref="BQ819:BT819" si="6089">BE819</f>
        <v>23495.7275954001</v>
      </c>
      <c r="BR819" s="25">
        <f ca="1" t="shared" si="6089"/>
        <v>22370.9405963139</v>
      </c>
      <c r="BS819" s="25">
        <f ca="1" t="shared" si="6089"/>
        <v>20660.1996348309</v>
      </c>
      <c r="BT819" s="25">
        <f ca="1" t="shared" si="6089"/>
        <v>20856.4885529371</v>
      </c>
      <c r="BU819" s="25">
        <f ca="1" t="shared" si="5745"/>
        <v>53799.3636852957</v>
      </c>
      <c r="BV819" s="27">
        <f ca="1" t="shared" si="5746"/>
        <v>9.08716492608879</v>
      </c>
    </row>
    <row r="820" ht="15" customHeight="1" spans="1:74">
      <c r="A820" s="23">
        <v>819</v>
      </c>
      <c r="B820" s="24">
        <f ca="1" t="shared" ref="B820:F820" si="6090">RAND()</f>
        <v>0.272768664984752</v>
      </c>
      <c r="C820" s="25">
        <f ca="1">IF(B820&lt;=('Ejercicio 3 - TIR'!$D$13-'Ejercicio 3 - TIR'!$C$13)/('Ejercicio 3 - TIR'!$E$13-'Ejercicio 3 - TIR'!$C$13),'Ejercicio 3 - TIR'!$C$13+SQRT(('Ejercicio 3 - TIR'!$E$13-'Ejercicio 3 - TIR'!$C$13)*('Ejercicio 3 - TIR'!$D$13-'Ejercicio 3 - TIR'!$C$13)*B820),'Ejercicio 3 - TIR'!$E$13-SQRT(('Ejercicio 3 - TIR'!$E$13-'Ejercicio 3 - TIR'!$C$13)*('Ejercicio 3 - TIR'!$E$13-'Ejercicio 3 - TIR'!$D$13)*(1-B820)))</f>
        <v>70458.8828576457</v>
      </c>
      <c r="D820" s="24">
        <f ca="1" t="shared" si="6090"/>
        <v>0.28081814731456</v>
      </c>
      <c r="E820" s="25">
        <f ca="1">IF(D820&lt;=('Ejercicio 3 - TIR'!$D$14-'Ejercicio 3 - TIR'!$C$14)/('Ejercicio 3 - TIR'!$E$14-'Ejercicio 3 - TIR'!$C$14),'Ejercicio 3 - TIR'!$C$14+SQRT(('Ejercicio 3 - TIR'!$E$14-'Ejercicio 3 - TIR'!$C$14)*('Ejercicio 3 - TIR'!$D$14-'Ejercicio 3 - TIR'!$C$14)*D820),'Ejercicio 3 - TIR'!$E$14-SQRT(('Ejercicio 3 - TIR'!$E$14-'Ejercicio 3 - TIR'!$C$14)*('Ejercicio 3 - TIR'!$E$14-'Ejercicio 3 - TIR'!$D$14)*(1-D820)))</f>
        <v>29589.2658507208</v>
      </c>
      <c r="F820" s="24">
        <f ca="1" t="shared" si="6090"/>
        <v>0.231024822727989</v>
      </c>
      <c r="G820" s="25">
        <f ca="1">IF(F820&lt;=('Ejercicio 3 - TIR'!$D$18-'Ejercicio 3 - TIR'!$C$18)/('Ejercicio 3 - TIR'!$E$18-'Ejercicio 3 - TIR'!$C$18),'Ejercicio 3 - TIR'!$C$18+SQRT(('Ejercicio 3 - TIR'!$E$18-'Ejercicio 3 - TIR'!$C$18)*('Ejercicio 3 - TIR'!$D$18-'Ejercicio 3 - TIR'!$C$18)*F820),'Ejercicio 3 - TIR'!$E$18-SQRT(('Ejercicio 3 - TIR'!$E$18-'Ejercicio 3 - TIR'!$C$18)*('Ejercicio 3 - TIR'!$E$18-'Ejercicio 3 - TIR'!$D$18)*(1-F820)))</f>
        <v>35886.7413234487</v>
      </c>
      <c r="H820" s="24">
        <f ca="1" t="shared" ref="H820:L820" si="6091">RAND()</f>
        <v>0.0729462515622037</v>
      </c>
      <c r="I820" s="25">
        <f ca="1">IF(H820&lt;=('Ejercicio 3 - TIR'!$D$18-'Ejercicio 3 - TIR'!$C$18)/('Ejercicio 3 - TIR'!$E$18-'Ejercicio 3 - TIR'!$C$18),'Ejercicio 3 - TIR'!$C$18+SQRT(('Ejercicio 3 - TIR'!$E$18-'Ejercicio 3 - TIR'!$C$18)*('Ejercicio 3 - TIR'!$D$18-'Ejercicio 3 - TIR'!$C$18)*H820),'Ejercicio 3 - TIR'!$E$18-SQRT(('Ejercicio 3 - TIR'!$E$18-'Ejercicio 3 - TIR'!$C$18)*('Ejercicio 3 - TIR'!$E$18-'Ejercicio 3 - TIR'!$D$18)*(1-H820)))</f>
        <v>33307.8599931573</v>
      </c>
      <c r="J820" s="24">
        <f ca="1" t="shared" si="6091"/>
        <v>0.866349318029271</v>
      </c>
      <c r="K820" s="25">
        <f ca="1">IF(J820&lt;=('Ejercicio 3 - TIR'!$D$18-'Ejercicio 3 - TIR'!$C$18)/('Ejercicio 3 - TIR'!$E$18-'Ejercicio 3 - TIR'!$C$18),'Ejercicio 3 - TIR'!$C$18+SQRT(('Ejercicio 3 - TIR'!$E$18-'Ejercicio 3 - TIR'!$C$18)*('Ejercicio 3 - TIR'!$D$18-'Ejercicio 3 - TIR'!$C$18)*J820),'Ejercicio 3 - TIR'!$E$18-SQRT(('Ejercicio 3 - TIR'!$E$18-'Ejercicio 3 - TIR'!$C$18)*('Ejercicio 3 - TIR'!$E$18-'Ejercicio 3 - TIR'!$D$18)*(1-J820)))</f>
        <v>41833.9612845379</v>
      </c>
      <c r="L820" s="24">
        <f ca="1" t="shared" si="6091"/>
        <v>0.393870448896236</v>
      </c>
      <c r="M820" s="25">
        <f ca="1">IF(L820&lt;=('Ejercicio 3 - TIR'!$D$18-'Ejercicio 3 - TIR'!$C$18)/('Ejercicio 3 - TIR'!$E$18-'Ejercicio 3 - TIR'!$C$18),'Ejercicio 3 - TIR'!$C$18+SQRT(('Ejercicio 3 - TIR'!$E$18-'Ejercicio 3 - TIR'!$C$18)*('Ejercicio 3 - TIR'!$D$18-'Ejercicio 3 - TIR'!$C$18)*L820),'Ejercicio 3 - TIR'!$E$18-SQRT(('Ejercicio 3 - TIR'!$E$18-'Ejercicio 3 - TIR'!$C$18)*('Ejercicio 3 - TIR'!$E$18-'Ejercicio 3 - TIR'!$D$18)*(1-L820)))</f>
        <v>37686.3884454557</v>
      </c>
      <c r="N820" s="24">
        <f ca="1" t="shared" ref="N820:R820" si="6092">RAND()</f>
        <v>0.85298753195641</v>
      </c>
      <c r="O820" s="25">
        <f ca="1">IF(N820&lt;=('Ejercicio 3 - TIR'!$D$18-'Ejercicio 3 - TIR'!$C$18)/('Ejercicio 3 - TIR'!$E$18-'Ejercicio 3 - TIR'!$C$18),'Ejercicio 3 - TIR'!$C$18+SQRT(('Ejercicio 3 - TIR'!$E$18-'Ejercicio 3 - TIR'!$C$18)*('Ejercicio 3 - TIR'!$D$18-'Ejercicio 3 - TIR'!$C$18)*N820),'Ejercicio 3 - TIR'!$E$18-SQRT(('Ejercicio 3 - TIR'!$E$18-'Ejercicio 3 - TIR'!$C$18)*('Ejercicio 3 - TIR'!$E$18-'Ejercicio 3 - TIR'!$D$18)*(1-N820)))</f>
        <v>41679.4676476099</v>
      </c>
      <c r="P820" s="24">
        <f ca="1" t="shared" si="6092"/>
        <v>0.537648157024336</v>
      </c>
      <c r="Q820" s="26">
        <f ca="1">IF(P820&lt;=('Ejercicio 3 - TIR'!$D$22-'Ejercicio 3 - TIR'!$C$22)/('Ejercicio 3 - TIR'!$E$22-'Ejercicio 3 - TIR'!$C$22),'Ejercicio 3 - TIR'!$C$22+SQRT(('Ejercicio 3 - TIR'!$E$22-'Ejercicio 3 - TIR'!$C$22)*('Ejercicio 3 - TIR'!$D$22-'Ejercicio 3 - TIR'!$C$22)*P820),'Ejercicio 3 - TIR'!$E$22-SQRT(('Ejercicio 3 - TIR'!$E$22-'Ejercicio 3 - TIR'!$C$22)*('Ejercicio 3 - TIR'!$E$22-'Ejercicio 3 - TIR'!$D$22)*(1-P820)))</f>
        <v>0.151151545667814</v>
      </c>
      <c r="R820" s="24">
        <f ca="1" t="shared" si="6092"/>
        <v>0.461642751574486</v>
      </c>
      <c r="S820" s="26">
        <f ca="1">IF(R820&lt;=('Ejercicio 3 - TIR'!$D$23-'Ejercicio 3 - TIR'!$C$23)/('Ejercicio 3 - TIR'!$E$23-'Ejercicio 3 - TIR'!$C$23),'Ejercicio 3 - TIR'!$C$23+SQRT(('Ejercicio 3 - TIR'!$E$23-'Ejercicio 3 - TIR'!$C$23)*('Ejercicio 3 - TIR'!$D$23-'Ejercicio 3 - TIR'!$C$23)*R820),'Ejercicio 3 - TIR'!$E$23-SQRT(('Ejercicio 3 - TIR'!$E$23-'Ejercicio 3 - TIR'!$C$23)*('Ejercicio 3 - TIR'!$E$23-'Ejercicio 3 - TIR'!$D$23)*(1-R820)))</f>
        <v>0.148826323956309</v>
      </c>
      <c r="T820" s="24">
        <f ca="1" t="shared" ref="T820:X820" si="6093">RAND()</f>
        <v>0.989664062267986</v>
      </c>
      <c r="U820" s="26">
        <f ca="1">IF(T820&lt;=('Ejercicio 3 - TIR'!$D$24-'Ejercicio 3 - TIR'!$C$24)/('Ejercicio 3 - TIR'!$E$24-'Ejercicio 3 - TIR'!$C$24),'Ejercicio 3 - TIR'!$C$24+SQRT(('Ejercicio 3 - TIR'!$E$24-'Ejercicio 3 - TIR'!$C$24)*('Ejercicio 3 - TIR'!$D$24-'Ejercicio 3 - TIR'!$C$24)*T820),'Ejercicio 3 - TIR'!$E$24-SQRT(('Ejercicio 3 - TIR'!$E$24-'Ejercicio 3 - TIR'!$C$24)*('Ejercicio 3 - TIR'!$E$24-'Ejercicio 3 - TIR'!$D$24)*(1-T820)))</f>
        <v>0.214620350787492</v>
      </c>
      <c r="V820" s="24">
        <f ca="1" t="shared" si="6093"/>
        <v>0.55983561361644</v>
      </c>
      <c r="W820" s="26">
        <f ca="1">IF(V820&lt;=('Ejercicio 3 - TIR'!$D$25-'Ejercicio 3 - TIR'!$C$25)/('Ejercicio 3 - TIR'!$E$25-'Ejercicio 3 - TIR'!$C$25),'Ejercicio 3 - TIR'!$C$25+SQRT(('Ejercicio 3 - TIR'!$E$25-'Ejercicio 3 - TIR'!$C$25)*('Ejercicio 3 - TIR'!$D$25-'Ejercicio 3 - TIR'!$C$25)*V820),'Ejercicio 3 - TIR'!$E$25-SQRT(('Ejercicio 3 - TIR'!$E$25-'Ejercicio 3 - TIR'!$C$25)*('Ejercicio 3 - TIR'!$E$25-'Ejercicio 3 - TIR'!$D$25)*(1-V820)))</f>
        <v>0.210749836276234</v>
      </c>
      <c r="X820" s="24">
        <f ca="1" t="shared" si="6093"/>
        <v>0.314971375039084</v>
      </c>
      <c r="Y820" s="26">
        <f ca="1">IF(X820&lt;=('Ejercicio 3 - TIR'!$D$26-'Ejercicio 3 - TIR'!$C$26)/('Ejercicio 3 - TIR'!$E$26-'Ejercicio 3 - TIR'!$C$26),'Ejercicio 3 - TIR'!$C$26+SQRT(('Ejercicio 3 - TIR'!$E$26-'Ejercicio 3 - TIR'!$C$26)*('Ejercicio 3 - TIR'!$D$26-'Ejercicio 3 - TIR'!$C$26)*X820),'Ejercicio 3 - TIR'!$E$26-SQRT(('Ejercicio 3 - TIR'!$E$26-'Ejercicio 3 - TIR'!$C$26)*('Ejercicio 3 - TIR'!$E$26-'Ejercicio 3 - TIR'!$D$26)*(1-X820)))</f>
        <v>0.219162008034522</v>
      </c>
      <c r="Z820" s="24">
        <f ca="1" t="shared" si="5716"/>
        <v>1.15115154566781</v>
      </c>
      <c r="AA820" s="24">
        <f ca="1" t="shared" si="5717"/>
        <v>1.32247319852618</v>
      </c>
      <c r="AB820" s="24">
        <f ca="1" t="shared" si="5718"/>
        <v>1.60630286030092</v>
      </c>
      <c r="AC820" s="24">
        <f ca="1" t="shared" si="5719"/>
        <v>1.94483092511939</v>
      </c>
      <c r="AD820" s="24">
        <f ca="1" t="shared" si="5720"/>
        <v>2.37106397595619</v>
      </c>
      <c r="AE820" s="23">
        <f ca="1" t="shared" si="5721"/>
        <v>4472.46326851233</v>
      </c>
      <c r="AF820" s="23">
        <f ca="1" t="shared" si="5722"/>
        <v>5138.08353579463</v>
      </c>
      <c r="AG820" s="23">
        <f ca="1" t="shared" si="5723"/>
        <v>6240.82082662232</v>
      </c>
      <c r="AH820" s="23">
        <f ca="1" t="shared" si="5724"/>
        <v>7556.07279406228</v>
      </c>
      <c r="AI820" s="23">
        <f ca="1" t="shared" si="5725"/>
        <v>9212.07688046399</v>
      </c>
      <c r="AJ820" s="25">
        <f ca="1" t="shared" si="5726"/>
        <v>41311.077743469</v>
      </c>
      <c r="AK820" s="25">
        <f ca="1" t="shared" si="5727"/>
        <v>44048.7521412129</v>
      </c>
      <c r="AL820" s="25">
        <f ca="1" t="shared" si="5728"/>
        <v>67198.0116690714</v>
      </c>
      <c r="AM820" s="25">
        <f ca="1" t="shared" si="5729"/>
        <v>73293.6537047843</v>
      </c>
      <c r="AN820" s="25">
        <f ca="1" t="shared" si="5730"/>
        <v>98824.6842762794</v>
      </c>
      <c r="AO820" s="25">
        <f ca="1">C820/'Ejercicio 3 - TIR'!$D$7</f>
        <v>14091.7765715291</v>
      </c>
      <c r="AP820" s="25">
        <f ca="1" t="shared" si="5731"/>
        <v>27219.3011719398</v>
      </c>
      <c r="AQ820" s="25">
        <f ca="1" t="shared" si="5732"/>
        <v>29956.9755696837</v>
      </c>
      <c r="AR820" s="25">
        <f ca="1" t="shared" si="5733"/>
        <v>53106.2350975422</v>
      </c>
      <c r="AS820" s="25">
        <f ca="1" t="shared" si="5734"/>
        <v>59201.8771332552</v>
      </c>
      <c r="AT820" s="25">
        <f ca="1" t="shared" si="5735"/>
        <v>84732.9077047503</v>
      </c>
      <c r="AU820" s="25">
        <f ca="1">AP820*'Ejercicio 3 - TIR'!$D$5</f>
        <v>13609.6505859699</v>
      </c>
      <c r="AV820" s="25">
        <f ca="1">AQ820*'Ejercicio 3 - TIR'!$D$5</f>
        <v>14978.4877848419</v>
      </c>
      <c r="AW820" s="25">
        <f ca="1">AR820*'Ejercicio 3 - TIR'!$D$5</f>
        <v>26553.1175487711</v>
      </c>
      <c r="AX820" s="25">
        <f ca="1">AS820*'Ejercicio 3 - TIR'!$D$5</f>
        <v>29600.9385666276</v>
      </c>
      <c r="AY820" s="25">
        <f ca="1">AT820*'Ejercicio 3 - TIR'!$D$5</f>
        <v>42366.4538523751</v>
      </c>
      <c r="AZ820" s="25">
        <f ca="1" t="shared" ref="AZ820:BD820" si="6094">AJ820-AU820-AE820</f>
        <v>23228.9638889867</v>
      </c>
      <c r="BA820" s="25">
        <f ca="1" t="shared" si="6094"/>
        <v>23932.1808205764</v>
      </c>
      <c r="BB820" s="25">
        <f ca="1" t="shared" si="6094"/>
        <v>34404.0732936779</v>
      </c>
      <c r="BC820" s="25">
        <f ca="1" t="shared" si="6094"/>
        <v>36136.6423440945</v>
      </c>
      <c r="BD820" s="25">
        <f ca="1" t="shared" si="6094"/>
        <v>47246.1535434403</v>
      </c>
      <c r="BE820" s="25">
        <f ca="1" t="shared" ref="BE820:BI820" si="6095">AZ820/Z820</f>
        <v>20178.8930192601</v>
      </c>
      <c r="BF820" s="25">
        <f ca="1" t="shared" si="6095"/>
        <v>18096.5337121746</v>
      </c>
      <c r="BG820" s="25">
        <f ca="1" t="shared" si="6095"/>
        <v>21418.1734615306</v>
      </c>
      <c r="BH820" s="25">
        <f ca="1" t="shared" si="6095"/>
        <v>18580.8657592567</v>
      </c>
      <c r="BI820" s="25">
        <f ca="1" t="shared" si="6095"/>
        <v>19926.1403414419</v>
      </c>
      <c r="BJ820" s="25">
        <f ca="1" t="shared" si="5738"/>
        <v>70158.0423336348</v>
      </c>
      <c r="BK820" s="25">
        <f ca="1" t="shared" si="5739"/>
        <v>33412.5037859762</v>
      </c>
      <c r="BL820" s="25">
        <f ca="1" t="shared" si="5740"/>
        <v>103570.546119611</v>
      </c>
      <c r="BM820" s="25">
        <f ca="1">BK820*'Ejercicio 3 - TIR'!$D$5</f>
        <v>16706.2518929881</v>
      </c>
      <c r="BN820" s="25">
        <f ca="1" t="shared" si="5741"/>
        <v>86864.2942266229</v>
      </c>
      <c r="BO820" s="25">
        <f ca="1" t="shared" si="5742"/>
        <v>36635.1541364854</v>
      </c>
      <c r="BP820" s="25">
        <f ca="1" t="shared" si="5743"/>
        <v>-100048.148708367</v>
      </c>
      <c r="BQ820" s="25">
        <f ca="1" t="shared" ref="BQ820:BT820" si="6096">BE820</f>
        <v>20178.8930192601</v>
      </c>
      <c r="BR820" s="25">
        <f ca="1" t="shared" si="6096"/>
        <v>18096.5337121746</v>
      </c>
      <c r="BS820" s="25">
        <f ca="1" t="shared" si="6096"/>
        <v>21418.1734615306</v>
      </c>
      <c r="BT820" s="25">
        <f ca="1" t="shared" si="6096"/>
        <v>18580.8657592567</v>
      </c>
      <c r="BU820" s="25">
        <f ca="1" t="shared" si="5745"/>
        <v>56561.2944779273</v>
      </c>
      <c r="BV820" s="27">
        <f ca="1" t="shared" si="5746"/>
        <v>9.05177626272717</v>
      </c>
    </row>
    <row r="821" ht="15" customHeight="1" spans="1:74">
      <c r="A821" s="23">
        <v>820</v>
      </c>
      <c r="B821" s="24">
        <f ca="1" t="shared" ref="B821:F821" si="6097">RAND()</f>
        <v>0.749495284028494</v>
      </c>
      <c r="C821" s="25">
        <f ca="1">IF(B821&lt;=('Ejercicio 3 - TIR'!$D$13-'Ejercicio 3 - TIR'!$C$13)/('Ejercicio 3 - TIR'!$E$13-'Ejercicio 3 - TIR'!$C$13),'Ejercicio 3 - TIR'!$C$13+SQRT(('Ejercicio 3 - TIR'!$E$13-'Ejercicio 3 - TIR'!$C$13)*('Ejercicio 3 - TIR'!$D$13-'Ejercicio 3 - TIR'!$C$13)*B821),'Ejercicio 3 - TIR'!$E$13-SQRT(('Ejercicio 3 - TIR'!$E$13-'Ejercicio 3 - TIR'!$C$13)*('Ejercicio 3 - TIR'!$E$13-'Ejercicio 3 - TIR'!$D$13)*(1-B821)))</f>
        <v>82662.0168656846</v>
      </c>
      <c r="D821" s="24">
        <f ca="1" t="shared" si="6097"/>
        <v>0.710043620556087</v>
      </c>
      <c r="E821" s="25">
        <f ca="1">IF(D821&lt;=('Ejercicio 3 - TIR'!$D$14-'Ejercicio 3 - TIR'!$C$14)/('Ejercicio 3 - TIR'!$E$14-'Ejercicio 3 - TIR'!$C$14),'Ejercicio 3 - TIR'!$C$14+SQRT(('Ejercicio 3 - TIR'!$E$14-'Ejercicio 3 - TIR'!$C$14)*('Ejercicio 3 - TIR'!$D$14-'Ejercicio 3 - TIR'!$C$14)*D821),'Ejercicio 3 - TIR'!$E$14-SQRT(('Ejercicio 3 - TIR'!$E$14-'Ejercicio 3 - TIR'!$C$14)*('Ejercicio 3 - TIR'!$E$14-'Ejercicio 3 - TIR'!$D$14)*(1-D821)))</f>
        <v>33405.0430693911</v>
      </c>
      <c r="F821" s="24">
        <f ca="1" t="shared" si="6097"/>
        <v>0.0770799912393036</v>
      </c>
      <c r="G821" s="25">
        <f ca="1">IF(F821&lt;=('Ejercicio 3 - TIR'!$D$18-'Ejercicio 3 - TIR'!$C$18)/('Ejercicio 3 - TIR'!$E$18-'Ejercicio 3 - TIR'!$C$18),'Ejercicio 3 - TIR'!$C$18+SQRT(('Ejercicio 3 - TIR'!$E$18-'Ejercicio 3 - TIR'!$C$18)*('Ejercicio 3 - TIR'!$D$18-'Ejercicio 3 - TIR'!$C$18)*F821),'Ejercicio 3 - TIR'!$E$18-SQRT(('Ejercicio 3 - TIR'!$E$18-'Ejercicio 3 - TIR'!$C$18)*('Ejercicio 3 - TIR'!$E$18-'Ejercicio 3 - TIR'!$D$18)*(1-F821)))</f>
        <v>33400.2939116929</v>
      </c>
      <c r="H821" s="24">
        <f ca="1" t="shared" ref="H821:L821" si="6098">RAND()</f>
        <v>0.961144992090363</v>
      </c>
      <c r="I821" s="25">
        <f ca="1">IF(H821&lt;=('Ejercicio 3 - TIR'!$D$18-'Ejercicio 3 - TIR'!$C$18)/('Ejercicio 3 - TIR'!$E$18-'Ejercicio 3 - TIR'!$C$18),'Ejercicio 3 - TIR'!$C$18+SQRT(('Ejercicio 3 - TIR'!$E$18-'Ejercicio 3 - TIR'!$C$18)*('Ejercicio 3 - TIR'!$D$18-'Ejercicio 3 - TIR'!$C$18)*H821),'Ejercicio 3 - TIR'!$E$18-SQRT(('Ejercicio 3 - TIR'!$E$18-'Ejercicio 3 - TIR'!$C$18)*('Ejercicio 3 - TIR'!$E$18-'Ejercicio 3 - TIR'!$D$18)*(1-H821)))</f>
        <v>43292.9189845755</v>
      </c>
      <c r="J821" s="24">
        <f ca="1" t="shared" si="6098"/>
        <v>0.256267503740387</v>
      </c>
      <c r="K821" s="25">
        <f ca="1">IF(J821&lt;=('Ejercicio 3 - TIR'!$D$18-'Ejercicio 3 - TIR'!$C$18)/('Ejercicio 3 - TIR'!$E$18-'Ejercicio 3 - TIR'!$C$18),'Ejercicio 3 - TIR'!$C$18+SQRT(('Ejercicio 3 - TIR'!$E$18-'Ejercicio 3 - TIR'!$C$18)*('Ejercicio 3 - TIR'!$D$18-'Ejercicio 3 - TIR'!$C$18)*J821),'Ejercicio 3 - TIR'!$E$18-SQRT(('Ejercicio 3 - TIR'!$E$18-'Ejercicio 3 - TIR'!$C$18)*('Ejercicio 3 - TIR'!$E$18-'Ejercicio 3 - TIR'!$D$18)*(1-J821)))</f>
        <v>36200.0101258835</v>
      </c>
      <c r="L821" s="24">
        <f ca="1" t="shared" si="6098"/>
        <v>0.292068123719287</v>
      </c>
      <c r="M821" s="25">
        <f ca="1">IF(L821&lt;=('Ejercicio 3 - TIR'!$D$18-'Ejercicio 3 - TIR'!$C$18)/('Ejercicio 3 - TIR'!$E$18-'Ejercicio 3 - TIR'!$C$18),'Ejercicio 3 - TIR'!$C$18+SQRT(('Ejercicio 3 - TIR'!$E$18-'Ejercicio 3 - TIR'!$C$18)*('Ejercicio 3 - TIR'!$D$18-'Ejercicio 3 - TIR'!$C$18)*L821),'Ejercicio 3 - TIR'!$E$18-SQRT(('Ejercicio 3 - TIR'!$E$18-'Ejercicio 3 - TIR'!$C$18)*('Ejercicio 3 - TIR'!$E$18-'Ejercicio 3 - TIR'!$D$18)*(1-L821)))</f>
        <v>36618.928807435</v>
      </c>
      <c r="N821" s="24">
        <f ca="1" t="shared" ref="N821:R821" si="6099">RAND()</f>
        <v>0.183473353504291</v>
      </c>
      <c r="O821" s="25">
        <f ca="1">IF(N821&lt;=('Ejercicio 3 - TIR'!$D$18-'Ejercicio 3 - TIR'!$C$18)/('Ejercicio 3 - TIR'!$E$18-'Ejercicio 3 - TIR'!$C$18),'Ejercicio 3 - TIR'!$C$18+SQRT(('Ejercicio 3 - TIR'!$E$18-'Ejercicio 3 - TIR'!$C$18)*('Ejercicio 3 - TIR'!$D$18-'Ejercicio 3 - TIR'!$C$18)*N821),'Ejercicio 3 - TIR'!$E$18-SQRT(('Ejercicio 3 - TIR'!$E$18-'Ejercicio 3 - TIR'!$C$18)*('Ejercicio 3 - TIR'!$E$18-'Ejercicio 3 - TIR'!$D$18)*(1-N821)))</f>
        <v>35246.0464185559</v>
      </c>
      <c r="P821" s="24">
        <f ca="1" t="shared" si="6099"/>
        <v>0.246675799825842</v>
      </c>
      <c r="Q821" s="26">
        <f ca="1">IF(P821&lt;=('Ejercicio 3 - TIR'!$D$22-'Ejercicio 3 - TIR'!$C$22)/('Ejercicio 3 - TIR'!$E$22-'Ejercicio 3 - TIR'!$C$22),'Ejercicio 3 - TIR'!$C$22+SQRT(('Ejercicio 3 - TIR'!$E$22-'Ejercicio 3 - TIR'!$C$22)*('Ejercicio 3 - TIR'!$D$22-'Ejercicio 3 - TIR'!$C$22)*P821),'Ejercicio 3 - TIR'!$E$22-SQRT(('Ejercicio 3 - TIR'!$E$22-'Ejercicio 3 - TIR'!$C$22)*('Ejercicio 3 - TIR'!$E$22-'Ejercicio 3 - TIR'!$D$22)*(1-P821)))</f>
        <v>0.141071697598592</v>
      </c>
      <c r="R821" s="24">
        <f ca="1" t="shared" si="6099"/>
        <v>0.861419093118354</v>
      </c>
      <c r="S821" s="26">
        <f ca="1">IF(R821&lt;=('Ejercicio 3 - TIR'!$D$23-'Ejercicio 3 - TIR'!$C$23)/('Ejercicio 3 - TIR'!$E$23-'Ejercicio 3 - TIR'!$C$23),'Ejercicio 3 - TIR'!$C$23+SQRT(('Ejercicio 3 - TIR'!$E$23-'Ejercicio 3 - TIR'!$C$23)*('Ejercicio 3 - TIR'!$D$23-'Ejercicio 3 - TIR'!$C$23)*R821),'Ejercicio 3 - TIR'!$E$23-SQRT(('Ejercicio 3 - TIR'!$E$23-'Ejercicio 3 - TIR'!$C$23)*('Ejercicio 3 - TIR'!$E$23-'Ejercicio 3 - TIR'!$D$23)*(1-R821)))</f>
        <v>0.164206152071551</v>
      </c>
      <c r="T821" s="24">
        <f ca="1" t="shared" ref="T821:X821" si="6100">RAND()</f>
        <v>0.336930046819246</v>
      </c>
      <c r="U821" s="26">
        <f ca="1">IF(T821&lt;=('Ejercicio 3 - TIR'!$D$24-'Ejercicio 3 - TIR'!$C$24)/('Ejercicio 3 - TIR'!$E$24-'Ejercicio 3 - TIR'!$C$24),'Ejercicio 3 - TIR'!$C$24+SQRT(('Ejercicio 3 - TIR'!$E$24-'Ejercicio 3 - TIR'!$C$24)*('Ejercicio 3 - TIR'!$D$24-'Ejercicio 3 - TIR'!$C$24)*T821),'Ejercicio 3 - TIR'!$E$24-SQRT(('Ejercicio 3 - TIR'!$E$24-'Ejercicio 3 - TIR'!$C$24)*('Ejercicio 3 - TIR'!$E$24-'Ejercicio 3 - TIR'!$D$24)*(1-T821)))</f>
        <v>0.176599870268864</v>
      </c>
      <c r="V821" s="24">
        <f ca="1" t="shared" si="6100"/>
        <v>0.154761531800228</v>
      </c>
      <c r="W821" s="26">
        <f ca="1">IF(V821&lt;=('Ejercicio 3 - TIR'!$D$25-'Ejercicio 3 - TIR'!$C$25)/('Ejercicio 3 - TIR'!$E$25-'Ejercicio 3 - TIR'!$C$25),'Ejercicio 3 - TIR'!$C$25+SQRT(('Ejercicio 3 - TIR'!$E$25-'Ejercicio 3 - TIR'!$C$25)*('Ejercicio 3 - TIR'!$D$25-'Ejercicio 3 - TIR'!$C$25)*V821),'Ejercicio 3 - TIR'!$E$25-SQRT(('Ejercicio 3 - TIR'!$E$25-'Ejercicio 3 - TIR'!$C$25)*('Ejercicio 3 - TIR'!$E$25-'Ejercicio 3 - TIR'!$D$25)*(1-V821)))</f>
        <v>0.194719583707439</v>
      </c>
      <c r="X821" s="24">
        <f ca="1" t="shared" si="6100"/>
        <v>0.607644749223057</v>
      </c>
      <c r="Y821" s="26">
        <f ca="1">IF(X821&lt;=('Ejercicio 3 - TIR'!$D$26-'Ejercicio 3 - TIR'!$C$26)/('Ejercicio 3 - TIR'!$E$26-'Ejercicio 3 - TIR'!$C$26),'Ejercicio 3 - TIR'!$C$26+SQRT(('Ejercicio 3 - TIR'!$E$26-'Ejercicio 3 - TIR'!$C$26)*('Ejercicio 3 - TIR'!$D$26-'Ejercicio 3 - TIR'!$C$26)*X821),'Ejercicio 3 - TIR'!$E$26-SQRT(('Ejercicio 3 - TIR'!$E$26-'Ejercicio 3 - TIR'!$C$26)*('Ejercicio 3 - TIR'!$E$26-'Ejercicio 3 - TIR'!$D$26)*(1-X821)))</f>
        <v>0.233970462155313</v>
      </c>
      <c r="Z821" s="24">
        <f ca="1" t="shared" si="5716"/>
        <v>1.14107169759859</v>
      </c>
      <c r="AA821" s="24">
        <f ca="1" t="shared" si="5717"/>
        <v>1.32844269029901</v>
      </c>
      <c r="AB821" s="24">
        <f ca="1" t="shared" si="5718"/>
        <v>1.56304549706544</v>
      </c>
      <c r="AC821" s="24">
        <f ca="1" t="shared" si="5719"/>
        <v>1.86740106556981</v>
      </c>
      <c r="AD821" s="24">
        <f ca="1" t="shared" si="5720"/>
        <v>2.3043177559105</v>
      </c>
      <c r="AE821" s="23">
        <f ca="1" t="shared" si="5721"/>
        <v>4712.50613415308</v>
      </c>
      <c r="AF821" s="23">
        <f ca="1" t="shared" si="5722"/>
        <v>5486.32863305594</v>
      </c>
      <c r="AG821" s="23">
        <f ca="1" t="shared" si="5723"/>
        <v>6455.21355790598</v>
      </c>
      <c r="AH821" s="23">
        <f ca="1" t="shared" si="5724"/>
        <v>7712.17005464405</v>
      </c>
      <c r="AI821" s="23">
        <f ca="1" t="shared" si="5725"/>
        <v>9516.59004654948</v>
      </c>
      <c r="AJ821" s="25">
        <f ca="1" t="shared" si="5726"/>
        <v>38112.1300741073</v>
      </c>
      <c r="AK821" s="25">
        <f ca="1" t="shared" si="5727"/>
        <v>57512.1617667665</v>
      </c>
      <c r="AL821" s="25">
        <f ca="1" t="shared" si="5728"/>
        <v>56582.2628209854</v>
      </c>
      <c r="AM821" s="25">
        <f ca="1" t="shared" si="5729"/>
        <v>68382.226675029</v>
      </c>
      <c r="AN821" s="25">
        <f ca="1" t="shared" si="5730"/>
        <v>81218.0905879241</v>
      </c>
      <c r="AO821" s="25">
        <f ca="1">C821/'Ejercicio 3 - TIR'!$D$7</f>
        <v>16532.4033731369</v>
      </c>
      <c r="AP821" s="25">
        <f ca="1" t="shared" si="5731"/>
        <v>21579.7267009704</v>
      </c>
      <c r="AQ821" s="25">
        <f ca="1" t="shared" si="5732"/>
        <v>40979.7583936296</v>
      </c>
      <c r="AR821" s="25">
        <f ca="1" t="shared" si="5733"/>
        <v>40049.8594478485</v>
      </c>
      <c r="AS821" s="25">
        <f ca="1" t="shared" si="5734"/>
        <v>51849.8233018921</v>
      </c>
      <c r="AT821" s="25">
        <f ca="1" t="shared" si="5735"/>
        <v>64685.6872147871</v>
      </c>
      <c r="AU821" s="25">
        <f ca="1">AP821*'Ejercicio 3 - TIR'!$D$5</f>
        <v>10789.8633504852</v>
      </c>
      <c r="AV821" s="25">
        <f ca="1">AQ821*'Ejercicio 3 - TIR'!$D$5</f>
        <v>20489.8791968148</v>
      </c>
      <c r="AW821" s="25">
        <f ca="1">AR821*'Ejercicio 3 - TIR'!$D$5</f>
        <v>20024.9297239243</v>
      </c>
      <c r="AX821" s="25">
        <f ca="1">AS821*'Ejercicio 3 - TIR'!$D$5</f>
        <v>25924.9116509461</v>
      </c>
      <c r="AY821" s="25">
        <f ca="1">AT821*'Ejercicio 3 - TIR'!$D$5</f>
        <v>32342.8436073936</v>
      </c>
      <c r="AZ821" s="25">
        <f ca="1" t="shared" ref="AZ821:BD821" si="6101">AJ821-AU821-AE821</f>
        <v>22609.760589469</v>
      </c>
      <c r="BA821" s="25">
        <f ca="1" t="shared" si="6101"/>
        <v>31535.9539368958</v>
      </c>
      <c r="BB821" s="25">
        <f ca="1" t="shared" si="6101"/>
        <v>30102.1195391552</v>
      </c>
      <c r="BC821" s="25">
        <f ca="1" t="shared" si="6101"/>
        <v>34745.1449694389</v>
      </c>
      <c r="BD821" s="25">
        <f ca="1" t="shared" si="6101"/>
        <v>39358.656933981</v>
      </c>
      <c r="BE821" s="25">
        <f ca="1" t="shared" ref="BE821:BI821" si="6102">AZ821/Z821</f>
        <v>19814.4960014798</v>
      </c>
      <c r="BF821" s="25">
        <f ca="1" t="shared" si="6102"/>
        <v>23739.0398300115</v>
      </c>
      <c r="BG821" s="25">
        <f ca="1" t="shared" si="6102"/>
        <v>19258.6329672878</v>
      </c>
      <c r="BH821" s="25">
        <f ca="1" t="shared" si="6102"/>
        <v>18606.1503391276</v>
      </c>
      <c r="BI821" s="25">
        <f ca="1" t="shared" si="6102"/>
        <v>17080.3947645794</v>
      </c>
      <c r="BJ821" s="25">
        <f ca="1" t="shared" si="5738"/>
        <v>76975.8338817527</v>
      </c>
      <c r="BK821" s="25">
        <f ca="1" t="shared" si="5739"/>
        <v>38095.910640594</v>
      </c>
      <c r="BL821" s="25">
        <f ca="1" t="shared" si="5740"/>
        <v>115071.744522347</v>
      </c>
      <c r="BM821" s="25">
        <f ca="1">BK821*'Ejercicio 3 - TIR'!$D$5</f>
        <v>19047.955320297</v>
      </c>
      <c r="BN821" s="25">
        <f ca="1" t="shared" si="5741"/>
        <v>96023.7892020497</v>
      </c>
      <c r="BO821" s="25">
        <f ca="1" t="shared" si="5742"/>
        <v>41671.2447559595</v>
      </c>
      <c r="BP821" s="25">
        <f ca="1" t="shared" si="5743"/>
        <v>-116067.059935076</v>
      </c>
      <c r="BQ821" s="25">
        <f ca="1" t="shared" ref="BQ821:BT821" si="6103">BE821</f>
        <v>19814.4960014798</v>
      </c>
      <c r="BR821" s="25">
        <f ca="1" t="shared" si="6103"/>
        <v>23739.0398300115</v>
      </c>
      <c r="BS821" s="25">
        <f ca="1" t="shared" si="6103"/>
        <v>19258.6329672878</v>
      </c>
      <c r="BT821" s="25">
        <f ca="1" t="shared" si="6103"/>
        <v>18606.1503391276</v>
      </c>
      <c r="BU821" s="25">
        <f ca="1" t="shared" si="5745"/>
        <v>58751.6395205389</v>
      </c>
      <c r="BV821" s="27">
        <f ca="1" t="shared" si="5746"/>
        <v>5.61123338968454</v>
      </c>
    </row>
    <row r="822" ht="15" customHeight="1" spans="1:74">
      <c r="A822" s="23">
        <v>821</v>
      </c>
      <c r="B822" s="24">
        <f ca="1" t="shared" ref="B822:F822" si="6104">RAND()</f>
        <v>0.893896735548612</v>
      </c>
      <c r="C822" s="25">
        <f ca="1">IF(B822&lt;=('Ejercicio 3 - TIR'!$D$13-'Ejercicio 3 - TIR'!$C$13)/('Ejercicio 3 - TIR'!$E$13-'Ejercicio 3 - TIR'!$C$13),'Ejercicio 3 - TIR'!$C$13+SQRT(('Ejercicio 3 - TIR'!$E$13-'Ejercicio 3 - TIR'!$C$13)*('Ejercicio 3 - TIR'!$D$13-'Ejercicio 3 - TIR'!$C$13)*B822),'Ejercicio 3 - TIR'!$E$13-SQRT(('Ejercicio 3 - TIR'!$E$13-'Ejercicio 3 - TIR'!$C$13)*('Ejercicio 3 - TIR'!$E$13-'Ejercicio 3 - TIR'!$D$13)*(1-B822)))</f>
        <v>88716.2099744073</v>
      </c>
      <c r="D822" s="24">
        <f ca="1" t="shared" si="6104"/>
        <v>0.688602916550838</v>
      </c>
      <c r="E822" s="25">
        <f ca="1">IF(D822&lt;=('Ejercicio 3 - TIR'!$D$14-'Ejercicio 3 - TIR'!$C$14)/('Ejercicio 3 - TIR'!$E$14-'Ejercicio 3 - TIR'!$C$14),'Ejercicio 3 - TIR'!$C$14+SQRT(('Ejercicio 3 - TIR'!$E$14-'Ejercicio 3 - TIR'!$C$14)*('Ejercicio 3 - TIR'!$D$14-'Ejercicio 3 - TIR'!$C$14)*D822),'Ejercicio 3 - TIR'!$E$14-SQRT(('Ejercicio 3 - TIR'!$E$14-'Ejercicio 3 - TIR'!$C$14)*('Ejercicio 3 - TIR'!$E$14-'Ejercicio 3 - TIR'!$D$14)*(1-D822)))</f>
        <v>33165.5605557314</v>
      </c>
      <c r="F822" s="24">
        <f ca="1" t="shared" si="6104"/>
        <v>0.37256413697434</v>
      </c>
      <c r="G822" s="25">
        <f ca="1">IF(F822&lt;=('Ejercicio 3 - TIR'!$D$18-'Ejercicio 3 - TIR'!$C$18)/('Ejercicio 3 - TIR'!$E$18-'Ejercicio 3 - TIR'!$C$18),'Ejercicio 3 - TIR'!$C$18+SQRT(('Ejercicio 3 - TIR'!$E$18-'Ejercicio 3 - TIR'!$C$18)*('Ejercicio 3 - TIR'!$D$18-'Ejercicio 3 - TIR'!$C$18)*F822),'Ejercicio 3 - TIR'!$E$18-SQRT(('Ejercicio 3 - TIR'!$E$18-'Ejercicio 3 - TIR'!$C$18)*('Ejercicio 3 - TIR'!$E$18-'Ejercicio 3 - TIR'!$D$18)*(1-F822)))</f>
        <v>37475.601684557</v>
      </c>
      <c r="H822" s="24">
        <f ca="1" t="shared" ref="H822:L822" si="6105">RAND()</f>
        <v>0.265115709448407</v>
      </c>
      <c r="I822" s="25">
        <f ca="1">IF(H822&lt;=('Ejercicio 3 - TIR'!$D$18-'Ejercicio 3 - TIR'!$C$18)/('Ejercicio 3 - TIR'!$E$18-'Ejercicio 3 - TIR'!$C$18),'Ejercicio 3 - TIR'!$C$18+SQRT(('Ejercicio 3 - TIR'!$E$18-'Ejercicio 3 - TIR'!$C$18)*('Ejercicio 3 - TIR'!$D$18-'Ejercicio 3 - TIR'!$C$18)*H822),'Ejercicio 3 - TIR'!$E$18-SQRT(('Ejercicio 3 - TIR'!$E$18-'Ejercicio 3 - TIR'!$C$18)*('Ejercicio 3 - TIR'!$E$18-'Ejercicio 3 - TIR'!$D$18)*(1-H822)))</f>
        <v>36306.1364096617</v>
      </c>
      <c r="J822" s="24">
        <f ca="1" t="shared" si="6105"/>
        <v>0.823404075778985</v>
      </c>
      <c r="K822" s="25">
        <f ca="1">IF(J822&lt;=('Ejercicio 3 - TIR'!$D$18-'Ejercicio 3 - TIR'!$C$18)/('Ejercicio 3 - TIR'!$E$18-'Ejercicio 3 - TIR'!$C$18),'Ejercicio 3 - TIR'!$C$18+SQRT(('Ejercicio 3 - TIR'!$E$18-'Ejercicio 3 - TIR'!$C$18)*('Ejercicio 3 - TIR'!$D$18-'Ejercicio 3 - TIR'!$C$18)*J822),'Ejercicio 3 - TIR'!$E$18-SQRT(('Ejercicio 3 - TIR'!$E$18-'Ejercicio 3 - TIR'!$C$18)*('Ejercicio 3 - TIR'!$E$18-'Ejercicio 3 - TIR'!$D$18)*(1-J822)))</f>
        <v>41360.6739199989</v>
      </c>
      <c r="L822" s="24">
        <f ca="1" t="shared" si="6105"/>
        <v>0.785039008464087</v>
      </c>
      <c r="M822" s="25">
        <f ca="1">IF(L822&lt;=('Ejercicio 3 - TIR'!$D$18-'Ejercicio 3 - TIR'!$C$18)/('Ejercicio 3 - TIR'!$E$18-'Ejercicio 3 - TIR'!$C$18),'Ejercicio 3 - TIR'!$C$18+SQRT(('Ejercicio 3 - TIR'!$E$18-'Ejercicio 3 - TIR'!$C$18)*('Ejercicio 3 - TIR'!$D$18-'Ejercicio 3 - TIR'!$C$18)*L822),'Ejercicio 3 - TIR'!$E$18-SQRT(('Ejercicio 3 - TIR'!$E$18-'Ejercicio 3 - TIR'!$C$18)*('Ejercicio 3 - TIR'!$E$18-'Ejercicio 3 - TIR'!$D$18)*(1-L822)))</f>
        <v>40984.7696996071</v>
      </c>
      <c r="N822" s="24">
        <f ca="1" t="shared" ref="N822:R822" si="6106">RAND()</f>
        <v>0.0174409422616861</v>
      </c>
      <c r="O822" s="25">
        <f ca="1">IF(N822&lt;=('Ejercicio 3 - TIR'!$D$18-'Ejercicio 3 - TIR'!$C$18)/('Ejercicio 3 - TIR'!$E$18-'Ejercicio 3 - TIR'!$C$18),'Ejercicio 3 - TIR'!$C$18+SQRT(('Ejercicio 3 - TIR'!$E$18-'Ejercicio 3 - TIR'!$C$18)*('Ejercicio 3 - TIR'!$D$18-'Ejercicio 3 - TIR'!$C$18)*N822),'Ejercicio 3 - TIR'!$E$18-SQRT(('Ejercicio 3 - TIR'!$E$18-'Ejercicio 3 - TIR'!$C$18)*('Ejercicio 3 - TIR'!$E$18-'Ejercicio 3 - TIR'!$D$18)*(1-N822)))</f>
        <v>31617.4490221497</v>
      </c>
      <c r="P822" s="24">
        <f ca="1" t="shared" si="6106"/>
        <v>0.955842406760998</v>
      </c>
      <c r="Q822" s="26">
        <f ca="1">IF(P822&lt;=('Ejercicio 3 - TIR'!$D$22-'Ejercicio 3 - TIR'!$C$22)/('Ejercicio 3 - TIR'!$E$22-'Ejercicio 3 - TIR'!$C$22),'Ejercicio 3 - TIR'!$C$22+SQRT(('Ejercicio 3 - TIR'!$E$22-'Ejercicio 3 - TIR'!$C$22)*('Ejercicio 3 - TIR'!$D$22-'Ejercicio 3 - TIR'!$C$22)*P822),'Ejercicio 3 - TIR'!$E$22-SQRT(('Ejercicio 3 - TIR'!$E$22-'Ejercicio 3 - TIR'!$C$22)*('Ejercicio 3 - TIR'!$E$22-'Ejercicio 3 - TIR'!$D$22)*(1-P822)))</f>
        <v>0.171084638659583</v>
      </c>
      <c r="R822" s="24">
        <f ca="1" t="shared" si="6106"/>
        <v>0.626479838973179</v>
      </c>
      <c r="S822" s="26">
        <f ca="1">IF(R822&lt;=('Ejercicio 3 - TIR'!$D$23-'Ejercicio 3 - TIR'!$C$23)/('Ejercicio 3 - TIR'!$E$23-'Ejercicio 3 - TIR'!$C$23),'Ejercicio 3 - TIR'!$C$23+SQRT(('Ejercicio 3 - TIR'!$E$23-'Ejercicio 3 - TIR'!$C$23)*('Ejercicio 3 - TIR'!$D$23-'Ejercicio 3 - TIR'!$C$23)*R822),'Ejercicio 3 - TIR'!$E$23-SQRT(('Ejercicio 3 - TIR'!$E$23-'Ejercicio 3 - TIR'!$C$23)*('Ejercicio 3 - TIR'!$E$23-'Ejercicio 3 - TIR'!$D$23)*(1-R822)))</f>
        <v>0.154070551686388</v>
      </c>
      <c r="T822" s="24">
        <f ca="1" t="shared" ref="T822:X822" si="6107">RAND()</f>
        <v>0.845143550666225</v>
      </c>
      <c r="U822" s="26">
        <f ca="1">IF(T822&lt;=('Ejercicio 3 - TIR'!$D$24-'Ejercicio 3 - TIR'!$C$24)/('Ejercicio 3 - TIR'!$E$24-'Ejercicio 3 - TIR'!$C$24),'Ejercicio 3 - TIR'!$C$24+SQRT(('Ejercicio 3 - TIR'!$E$24-'Ejercicio 3 - TIR'!$C$24)*('Ejercicio 3 - TIR'!$D$24-'Ejercicio 3 - TIR'!$C$24)*T822),'Ejercicio 3 - TIR'!$E$24-SQRT(('Ejercicio 3 - TIR'!$E$24-'Ejercicio 3 - TIR'!$C$24)*('Ejercicio 3 - TIR'!$E$24-'Ejercicio 3 - TIR'!$D$24)*(1-T822)))</f>
        <v>0.199176982492094</v>
      </c>
      <c r="V822" s="24">
        <f ca="1" t="shared" si="6107"/>
        <v>0.722872380484163</v>
      </c>
      <c r="W822" s="26">
        <f ca="1">IF(V822&lt;=('Ejercicio 3 - TIR'!$D$25-'Ejercicio 3 - TIR'!$C$25)/('Ejercicio 3 - TIR'!$E$25-'Ejercicio 3 - TIR'!$C$25),'Ejercicio 3 - TIR'!$C$25+SQRT(('Ejercicio 3 - TIR'!$E$25-'Ejercicio 3 - TIR'!$C$25)*('Ejercicio 3 - TIR'!$D$25-'Ejercicio 3 - TIR'!$C$25)*V822),'Ejercicio 3 - TIR'!$E$25-SQRT(('Ejercicio 3 - TIR'!$E$25-'Ejercicio 3 - TIR'!$C$25)*('Ejercicio 3 - TIR'!$E$25-'Ejercicio 3 - TIR'!$D$25)*(1-V822)))</f>
        <v>0.218856033195731</v>
      </c>
      <c r="X822" s="24">
        <f ca="1" t="shared" si="6107"/>
        <v>0.302667213638286</v>
      </c>
      <c r="Y822" s="26">
        <f ca="1">IF(X822&lt;=('Ejercicio 3 - TIR'!$D$26-'Ejercicio 3 - TIR'!$C$26)/('Ejercicio 3 - TIR'!$E$26-'Ejercicio 3 - TIR'!$C$26),'Ejercicio 3 - TIR'!$C$26+SQRT(('Ejercicio 3 - TIR'!$E$26-'Ejercicio 3 - TIR'!$C$26)*('Ejercicio 3 - TIR'!$D$26-'Ejercicio 3 - TIR'!$C$26)*X822),'Ejercicio 3 - TIR'!$E$26-SQRT(('Ejercicio 3 - TIR'!$E$26-'Ejercicio 3 - TIR'!$C$26)*('Ejercicio 3 - TIR'!$E$26-'Ejercicio 3 - TIR'!$D$26)*(1-X822)))</f>
        <v>0.218586736029554</v>
      </c>
      <c r="Z822" s="24">
        <f ca="1" t="shared" si="5716"/>
        <v>1.17108463865958</v>
      </c>
      <c r="AA822" s="24">
        <f ca="1" t="shared" si="5717"/>
        <v>1.35151429500932</v>
      </c>
      <c r="AB822" s="24">
        <f ca="1" t="shared" si="5718"/>
        <v>1.6207048340842</v>
      </c>
      <c r="AC822" s="24">
        <f ca="1" t="shared" si="5719"/>
        <v>1.97540586505302</v>
      </c>
      <c r="AD822" s="24">
        <f ca="1" t="shared" si="5720"/>
        <v>2.4072033854286</v>
      </c>
      <c r="AE822" s="23">
        <f ca="1" t="shared" si="5721"/>
        <v>5674.11794361982</v>
      </c>
      <c r="AF822" s="23">
        <f ca="1" t="shared" si="5722"/>
        <v>6548.33242552696</v>
      </c>
      <c r="AG822" s="23">
        <f ca="1" t="shared" si="5723"/>
        <v>7852.60951839856</v>
      </c>
      <c r="AH822" s="23">
        <f ca="1" t="shared" si="5724"/>
        <v>9571.20048783031</v>
      </c>
      <c r="AI822" s="23">
        <f ca="1" t="shared" si="5725"/>
        <v>11663.3379623496</v>
      </c>
      <c r="AJ822" s="25">
        <f ca="1" t="shared" si="5726"/>
        <v>43887.1014573099</v>
      </c>
      <c r="AK822" s="25">
        <f ca="1" t="shared" si="5727"/>
        <v>49068.2623542161</v>
      </c>
      <c r="AL822" s="25">
        <f ca="1" t="shared" si="5728"/>
        <v>67033.4441631227</v>
      </c>
      <c r="AM822" s="25">
        <f ca="1" t="shared" si="5729"/>
        <v>80961.5544424511</v>
      </c>
      <c r="AN822" s="25">
        <f ca="1" t="shared" si="5730"/>
        <v>76109.6303247347</v>
      </c>
      <c r="AO822" s="25">
        <f ca="1">C822/'Ejercicio 3 - TIR'!$D$7</f>
        <v>17743.2419948815</v>
      </c>
      <c r="AP822" s="25">
        <f ca="1" t="shared" si="5731"/>
        <v>26143.8594624284</v>
      </c>
      <c r="AQ822" s="25">
        <f ca="1" t="shared" si="5732"/>
        <v>31325.0203593347</v>
      </c>
      <c r="AR822" s="25">
        <f ca="1" t="shared" si="5733"/>
        <v>49290.2021682413</v>
      </c>
      <c r="AS822" s="25">
        <f ca="1" t="shared" si="5734"/>
        <v>63218.3124475696</v>
      </c>
      <c r="AT822" s="25">
        <f ca="1" t="shared" si="5735"/>
        <v>58366.3883298532</v>
      </c>
      <c r="AU822" s="25">
        <f ca="1">AP822*'Ejercicio 3 - TIR'!$D$5</f>
        <v>13071.9297312142</v>
      </c>
      <c r="AV822" s="25">
        <f ca="1">AQ822*'Ejercicio 3 - TIR'!$D$5</f>
        <v>15662.5101796673</v>
      </c>
      <c r="AW822" s="25">
        <f ca="1">AR822*'Ejercicio 3 - TIR'!$D$5</f>
        <v>24645.1010841206</v>
      </c>
      <c r="AX822" s="25">
        <f ca="1">AS822*'Ejercicio 3 - TIR'!$D$5</f>
        <v>31609.1562237848</v>
      </c>
      <c r="AY822" s="25">
        <f ca="1">AT822*'Ejercicio 3 - TIR'!$D$5</f>
        <v>29183.1941649266</v>
      </c>
      <c r="AZ822" s="25">
        <f ca="1" t="shared" ref="AZ822:BD822" si="6108">AJ822-AU822-AE822</f>
        <v>25141.0537824758</v>
      </c>
      <c r="BA822" s="25">
        <f ca="1" t="shared" si="6108"/>
        <v>26857.4197490218</v>
      </c>
      <c r="BB822" s="25">
        <f ca="1" t="shared" si="6108"/>
        <v>34535.7335606035</v>
      </c>
      <c r="BC822" s="25">
        <f ca="1" t="shared" si="6108"/>
        <v>39781.197730836</v>
      </c>
      <c r="BD822" s="25">
        <f ca="1" t="shared" si="6108"/>
        <v>35263.0981974585</v>
      </c>
      <c r="BE822" s="25">
        <f ca="1" t="shared" ref="BE822:BI822" si="6109">AZ822/Z822</f>
        <v>21468.1782618651</v>
      </c>
      <c r="BF822" s="25">
        <f ca="1" t="shared" si="6109"/>
        <v>19872.0944707704</v>
      </c>
      <c r="BG822" s="25">
        <f ca="1" t="shared" si="6109"/>
        <v>21309.0828350113</v>
      </c>
      <c r="BH822" s="25">
        <f ca="1" t="shared" si="6109"/>
        <v>20138.240163506</v>
      </c>
      <c r="BI822" s="25">
        <f ca="1" t="shared" si="6109"/>
        <v>14648.9899486329</v>
      </c>
      <c r="BJ822" s="25">
        <f ca="1" t="shared" si="5738"/>
        <v>79836.2496493937</v>
      </c>
      <c r="BK822" s="25">
        <f ca="1" t="shared" si="5739"/>
        <v>42711.5921985575</v>
      </c>
      <c r="BL822" s="25">
        <f ca="1" t="shared" si="5740"/>
        <v>122547.841847951</v>
      </c>
      <c r="BM822" s="25">
        <f ca="1">BK822*'Ejercicio 3 - TIR'!$D$5</f>
        <v>21355.7960992787</v>
      </c>
      <c r="BN822" s="25">
        <f ca="1" t="shared" si="5741"/>
        <v>101192.045748672</v>
      </c>
      <c r="BO822" s="25">
        <f ca="1" t="shared" si="5742"/>
        <v>42037.1815531721</v>
      </c>
      <c r="BP822" s="25">
        <f ca="1" t="shared" si="5743"/>
        <v>-121881.770530139</v>
      </c>
      <c r="BQ822" s="25">
        <f ca="1" t="shared" ref="BQ822:BT822" si="6110">BE822</f>
        <v>21468.1782618651</v>
      </c>
      <c r="BR822" s="25">
        <f ca="1" t="shared" si="6110"/>
        <v>19872.0944707704</v>
      </c>
      <c r="BS822" s="25">
        <f ca="1" t="shared" si="6110"/>
        <v>21309.0828350113</v>
      </c>
      <c r="BT822" s="25">
        <f ca="1" t="shared" si="6110"/>
        <v>20138.240163506</v>
      </c>
      <c r="BU822" s="25">
        <f ca="1" t="shared" si="5745"/>
        <v>56686.171501805</v>
      </c>
      <c r="BV822" s="27">
        <f ca="1" t="shared" si="5746"/>
        <v>3.97088006712731</v>
      </c>
    </row>
    <row r="823" ht="15" customHeight="1" spans="1:74">
      <c r="A823" s="23">
        <v>822</v>
      </c>
      <c r="B823" s="24">
        <f ca="1" t="shared" ref="B823:F823" si="6111">RAND()</f>
        <v>0.508716091939525</v>
      </c>
      <c r="C823" s="25">
        <f ca="1">IF(B823&lt;=('Ejercicio 3 - TIR'!$D$13-'Ejercicio 3 - TIR'!$C$13)/('Ejercicio 3 - TIR'!$E$13-'Ejercicio 3 - TIR'!$C$13),'Ejercicio 3 - TIR'!$C$13+SQRT(('Ejercicio 3 - TIR'!$E$13-'Ejercicio 3 - TIR'!$C$13)*('Ejercicio 3 - TIR'!$D$13-'Ejercicio 3 - TIR'!$C$13)*B823),'Ejercicio 3 - TIR'!$E$13-SQRT(('Ejercicio 3 - TIR'!$E$13-'Ejercicio 3 - TIR'!$C$13)*('Ejercicio 3 - TIR'!$E$13-'Ejercicio 3 - TIR'!$D$13)*(1-B823)))</f>
        <v>75719.5409913122</v>
      </c>
      <c r="D823" s="24">
        <f ca="1" t="shared" si="6111"/>
        <v>0.681037848387803</v>
      </c>
      <c r="E823" s="25">
        <f ca="1">IF(D823&lt;=('Ejercicio 3 - TIR'!$D$14-'Ejercicio 3 - TIR'!$C$14)/('Ejercicio 3 - TIR'!$E$14-'Ejercicio 3 - TIR'!$C$14),'Ejercicio 3 - TIR'!$C$14+SQRT(('Ejercicio 3 - TIR'!$E$14-'Ejercicio 3 - TIR'!$C$14)*('Ejercicio 3 - TIR'!$D$14-'Ejercicio 3 - TIR'!$C$14)*D823),'Ejercicio 3 - TIR'!$E$14-SQRT(('Ejercicio 3 - TIR'!$E$14-'Ejercicio 3 - TIR'!$C$14)*('Ejercicio 3 - TIR'!$E$14-'Ejercicio 3 - TIR'!$D$14)*(1-D823)))</f>
        <v>33083.040932474</v>
      </c>
      <c r="F823" s="24">
        <f ca="1" t="shared" si="6111"/>
        <v>0.210481290656409</v>
      </c>
      <c r="G823" s="25">
        <f ca="1">IF(F823&lt;=('Ejercicio 3 - TIR'!$D$18-'Ejercicio 3 - TIR'!$C$18)/('Ejercicio 3 - TIR'!$E$18-'Ejercicio 3 - TIR'!$C$18),'Ejercicio 3 - TIR'!$C$18+SQRT(('Ejercicio 3 - TIR'!$E$18-'Ejercicio 3 - TIR'!$C$18)*('Ejercicio 3 - TIR'!$D$18-'Ejercicio 3 - TIR'!$C$18)*F823),'Ejercicio 3 - TIR'!$E$18-SQRT(('Ejercicio 3 - TIR'!$E$18-'Ejercicio 3 - TIR'!$C$18)*('Ejercicio 3 - TIR'!$E$18-'Ejercicio 3 - TIR'!$D$18)*(1-F823)))</f>
        <v>35618.9139162708</v>
      </c>
      <c r="H823" s="24">
        <f ca="1" t="shared" ref="H823:L823" si="6112">RAND()</f>
        <v>0.205176006957555</v>
      </c>
      <c r="I823" s="25">
        <f ca="1">IF(H823&lt;=('Ejercicio 3 - TIR'!$D$18-'Ejercicio 3 - TIR'!$C$18)/('Ejercicio 3 - TIR'!$E$18-'Ejercicio 3 - TIR'!$C$18),'Ejercicio 3 - TIR'!$C$18+SQRT(('Ejercicio 3 - TIR'!$E$18-'Ejercicio 3 - TIR'!$C$18)*('Ejercicio 3 - TIR'!$D$18-'Ejercicio 3 - TIR'!$C$18)*H823),'Ejercicio 3 - TIR'!$E$18-SQRT(('Ejercicio 3 - TIR'!$E$18-'Ejercicio 3 - TIR'!$C$18)*('Ejercicio 3 - TIR'!$E$18-'Ejercicio 3 - TIR'!$D$18)*(1-H823)))</f>
        <v>35547.6482444035</v>
      </c>
      <c r="J823" s="24">
        <f ca="1" t="shared" si="6112"/>
        <v>0.525079499086156</v>
      </c>
      <c r="K823" s="25">
        <f ca="1">IF(J823&lt;=('Ejercicio 3 - TIR'!$D$18-'Ejercicio 3 - TIR'!$C$18)/('Ejercicio 3 - TIR'!$E$18-'Ejercicio 3 - TIR'!$C$18),'Ejercicio 3 - TIR'!$C$18+SQRT(('Ejercicio 3 - TIR'!$E$18-'Ejercicio 3 - TIR'!$C$18)*('Ejercicio 3 - TIR'!$D$18-'Ejercicio 3 - TIR'!$C$18)*J823),'Ejercicio 3 - TIR'!$E$18-SQRT(('Ejercicio 3 - TIR'!$E$18-'Ejercicio 3 - TIR'!$C$18)*('Ejercicio 3 - TIR'!$E$18-'Ejercicio 3 - TIR'!$D$18)*(1-J823)))</f>
        <v>38874.7915391249</v>
      </c>
      <c r="L823" s="24">
        <f ca="1" t="shared" si="6112"/>
        <v>0.824582872128045</v>
      </c>
      <c r="M823" s="25">
        <f ca="1">IF(L823&lt;=('Ejercicio 3 - TIR'!$D$18-'Ejercicio 3 - TIR'!$C$18)/('Ejercicio 3 - TIR'!$E$18-'Ejercicio 3 - TIR'!$C$18),'Ejercicio 3 - TIR'!$C$18+SQRT(('Ejercicio 3 - TIR'!$E$18-'Ejercicio 3 - TIR'!$C$18)*('Ejercicio 3 - TIR'!$D$18-'Ejercicio 3 - TIR'!$C$18)*L823),'Ejercicio 3 - TIR'!$E$18-SQRT(('Ejercicio 3 - TIR'!$E$18-'Ejercicio 3 - TIR'!$C$18)*('Ejercicio 3 - TIR'!$E$18-'Ejercicio 3 - TIR'!$D$18)*(1-L823)))</f>
        <v>41372.8406996113</v>
      </c>
      <c r="N823" s="24">
        <f ca="1" t="shared" ref="N823:R823" si="6113">RAND()</f>
        <v>0.234642475766131</v>
      </c>
      <c r="O823" s="25">
        <f ca="1">IF(N823&lt;=('Ejercicio 3 - TIR'!$D$18-'Ejercicio 3 - TIR'!$C$18)/('Ejercicio 3 - TIR'!$E$18-'Ejercicio 3 - TIR'!$C$18),'Ejercicio 3 - TIR'!$C$18+SQRT(('Ejercicio 3 - TIR'!$E$18-'Ejercicio 3 - TIR'!$C$18)*('Ejercicio 3 - TIR'!$D$18-'Ejercicio 3 - TIR'!$C$18)*N823),'Ejercicio 3 - TIR'!$E$18-SQRT(('Ejercicio 3 - TIR'!$E$18-'Ejercicio 3 - TIR'!$C$18)*('Ejercicio 3 - TIR'!$E$18-'Ejercicio 3 - TIR'!$D$18)*(1-N823)))</f>
        <v>35932.6529786361</v>
      </c>
      <c r="P823" s="24">
        <f ca="1" t="shared" si="6113"/>
        <v>0.62234557399436</v>
      </c>
      <c r="Q823" s="26">
        <f ca="1">IF(P823&lt;=('Ejercicio 3 - TIR'!$D$22-'Ejercicio 3 - TIR'!$C$22)/('Ejercicio 3 - TIR'!$E$22-'Ejercicio 3 - TIR'!$C$22),'Ejercicio 3 - TIR'!$C$22+SQRT(('Ejercicio 3 - TIR'!$E$22-'Ejercicio 3 - TIR'!$C$22)*('Ejercicio 3 - TIR'!$D$22-'Ejercicio 3 - TIR'!$C$22)*P823),'Ejercicio 3 - TIR'!$E$22-SQRT(('Ejercicio 3 - TIR'!$E$22-'Ejercicio 3 - TIR'!$C$22)*('Ejercicio 3 - TIR'!$E$22-'Ejercicio 3 - TIR'!$D$22)*(1-P823)))</f>
        <v>0.153927448018843</v>
      </c>
      <c r="R823" s="24">
        <f ca="1" t="shared" si="6113"/>
        <v>0.255490467852008</v>
      </c>
      <c r="S823" s="26">
        <f ca="1">IF(R823&lt;=('Ejercicio 3 - TIR'!$D$23-'Ejercicio 3 - TIR'!$C$23)/('Ejercicio 3 - TIR'!$E$23-'Ejercicio 3 - TIR'!$C$23),'Ejercicio 3 - TIR'!$C$23+SQRT(('Ejercicio 3 - TIR'!$E$23-'Ejercicio 3 - TIR'!$C$23)*('Ejercicio 3 - TIR'!$D$23-'Ejercicio 3 - TIR'!$C$23)*R823),'Ejercicio 3 - TIR'!$E$23-SQRT(('Ejercicio 3 - TIR'!$E$23-'Ejercicio 3 - TIR'!$C$23)*('Ejercicio 3 - TIR'!$E$23-'Ejercicio 3 - TIR'!$D$23)*(1-R823)))</f>
        <v>0.141444879158755</v>
      </c>
      <c r="T823" s="24">
        <f ca="1" t="shared" ref="T823:X823" si="6114">RAND()</f>
        <v>0.133942474237412</v>
      </c>
      <c r="U823" s="26">
        <f ca="1">IF(T823&lt;=('Ejercicio 3 - TIR'!$D$24-'Ejercicio 3 - TIR'!$C$24)/('Ejercicio 3 - TIR'!$E$24-'Ejercicio 3 - TIR'!$C$24),'Ejercicio 3 - TIR'!$C$24+SQRT(('Ejercicio 3 - TIR'!$E$24-'Ejercicio 3 - TIR'!$C$24)*('Ejercicio 3 - TIR'!$D$24-'Ejercicio 3 - TIR'!$C$24)*T823),'Ejercicio 3 - TIR'!$E$24-SQRT(('Ejercicio 3 - TIR'!$E$24-'Ejercicio 3 - TIR'!$C$24)*('Ejercicio 3 - TIR'!$E$24-'Ejercicio 3 - TIR'!$D$24)*(1-T823)))</f>
        <v>0.166771380262178</v>
      </c>
      <c r="V823" s="24">
        <f ca="1" t="shared" si="6114"/>
        <v>0.656442193005695</v>
      </c>
      <c r="W823" s="26">
        <f ca="1">IF(V823&lt;=('Ejercicio 3 - TIR'!$D$25-'Ejercicio 3 - TIR'!$C$25)/('Ejercicio 3 - TIR'!$E$25-'Ejercicio 3 - TIR'!$C$25),'Ejercicio 3 - TIR'!$C$25+SQRT(('Ejercicio 3 - TIR'!$E$25-'Ejercicio 3 - TIR'!$C$25)*('Ejercicio 3 - TIR'!$D$25-'Ejercicio 3 - TIR'!$C$25)*V823),'Ejercicio 3 - TIR'!$E$25-SQRT(('Ejercicio 3 - TIR'!$E$25-'Ejercicio 3 - TIR'!$C$25)*('Ejercicio 3 - TIR'!$E$25-'Ejercicio 3 - TIR'!$D$25)*(1-V823)))</f>
        <v>0.21532360565918</v>
      </c>
      <c r="X823" s="24">
        <f ca="1" t="shared" si="6114"/>
        <v>0.999529320166763</v>
      </c>
      <c r="Y823" s="26">
        <f ca="1">IF(X823&lt;=('Ejercicio 3 - TIR'!$D$26-'Ejercicio 3 - TIR'!$C$26)/('Ejercicio 3 - TIR'!$E$26-'Ejercicio 3 - TIR'!$C$26),'Ejercicio 3 - TIR'!$C$26+SQRT(('Ejercicio 3 - TIR'!$E$26-'Ejercicio 3 - TIR'!$C$26)*('Ejercicio 3 - TIR'!$D$26-'Ejercicio 3 - TIR'!$C$26)*X823),'Ejercicio 3 - TIR'!$E$26-SQRT(('Ejercicio 3 - TIR'!$E$26-'Ejercicio 3 - TIR'!$C$26)*('Ejercicio 3 - TIR'!$E$26-'Ejercicio 3 - TIR'!$D$26)*(1-X823)))</f>
        <v>0.278405738070617</v>
      </c>
      <c r="Z823" s="24">
        <f ca="1" t="shared" si="5716"/>
        <v>1.15392744801884</v>
      </c>
      <c r="AA823" s="24">
        <f ca="1" t="shared" si="5717"/>
        <v>1.31714457646184</v>
      </c>
      <c r="AB823" s="24">
        <f ca="1" t="shared" si="5718"/>
        <v>1.53680659548322</v>
      </c>
      <c r="AC823" s="24">
        <f ca="1" t="shared" si="5719"/>
        <v>1.86771733282348</v>
      </c>
      <c r="AD823" s="24">
        <f ca="1" t="shared" si="5720"/>
        <v>2.38770055537548</v>
      </c>
      <c r="AE823" s="23">
        <f ca="1" t="shared" si="5721"/>
        <v>5092.38806343864</v>
      </c>
      <c r="AF823" s="23">
        <f ca="1" t="shared" si="5722"/>
        <v>5812.68027770121</v>
      </c>
      <c r="AG823" s="23">
        <f ca="1" t="shared" si="5723"/>
        <v>6782.06899063618</v>
      </c>
      <c r="AH823" s="23">
        <f ca="1" t="shared" si="5724"/>
        <v>8242.40853952927</v>
      </c>
      <c r="AI823" s="23">
        <f ca="1" t="shared" si="5725"/>
        <v>10537.1423724565</v>
      </c>
      <c r="AJ823" s="25">
        <f ca="1" t="shared" si="5726"/>
        <v>41101.6424366052</v>
      </c>
      <c r="AK823" s="25">
        <f ca="1" t="shared" si="5727"/>
        <v>46821.3920910893</v>
      </c>
      <c r="AL823" s="25">
        <f ca="1" t="shared" si="5728"/>
        <v>59743.0360353625</v>
      </c>
      <c r="AM823" s="25">
        <f ca="1" t="shared" si="5729"/>
        <v>77272.7716828085</v>
      </c>
      <c r="AN823" s="25">
        <f ca="1" t="shared" si="5730"/>
        <v>85796.4154732038</v>
      </c>
      <c r="AO823" s="25">
        <f ca="1">C823/'Ejercicio 3 - TIR'!$D$7</f>
        <v>15143.9081982624</v>
      </c>
      <c r="AP823" s="25">
        <f ca="1" t="shared" si="5731"/>
        <v>25957.7342383427</v>
      </c>
      <c r="AQ823" s="25">
        <f ca="1" t="shared" si="5732"/>
        <v>31677.4838928268</v>
      </c>
      <c r="AR823" s="25">
        <f ca="1" t="shared" si="5733"/>
        <v>44599.1278371001</v>
      </c>
      <c r="AS823" s="25">
        <f ca="1" t="shared" si="5734"/>
        <v>62128.8634845461</v>
      </c>
      <c r="AT823" s="25">
        <f ca="1" t="shared" si="5735"/>
        <v>70652.5072749414</v>
      </c>
      <c r="AU823" s="25">
        <f ca="1">AP823*'Ejercicio 3 - TIR'!$D$5</f>
        <v>12978.8671191714</v>
      </c>
      <c r="AV823" s="25">
        <f ca="1">AQ823*'Ejercicio 3 - TIR'!$D$5</f>
        <v>15838.7419464134</v>
      </c>
      <c r="AW823" s="25">
        <f ca="1">AR823*'Ejercicio 3 - TIR'!$D$5</f>
        <v>22299.56391855</v>
      </c>
      <c r="AX823" s="25">
        <f ca="1">AS823*'Ejercicio 3 - TIR'!$D$5</f>
        <v>31064.431742273</v>
      </c>
      <c r="AY823" s="25">
        <f ca="1">AT823*'Ejercicio 3 - TIR'!$D$5</f>
        <v>35326.2536374707</v>
      </c>
      <c r="AZ823" s="25">
        <f ca="1" t="shared" ref="AZ823:BD823" si="6115">AJ823-AU823-AE823</f>
        <v>23030.3872539952</v>
      </c>
      <c r="BA823" s="25">
        <f ca="1" t="shared" si="6115"/>
        <v>25169.9698669746</v>
      </c>
      <c r="BB823" s="25">
        <f ca="1" t="shared" si="6115"/>
        <v>30661.4031261763</v>
      </c>
      <c r="BC823" s="25">
        <f ca="1" t="shared" si="6115"/>
        <v>37965.9314010062</v>
      </c>
      <c r="BD823" s="25">
        <f ca="1" t="shared" si="6115"/>
        <v>39933.0194632767</v>
      </c>
      <c r="BE823" s="25">
        <f ca="1" t="shared" ref="BE823:BI823" si="6116">AZ823/Z823</f>
        <v>19958.2627950619</v>
      </c>
      <c r="BF823" s="25">
        <f ca="1" t="shared" si="6116"/>
        <v>19109.4966465922</v>
      </c>
      <c r="BG823" s="25">
        <f ca="1" t="shared" si="6116"/>
        <v>19951.3739830973</v>
      </c>
      <c r="BH823" s="25">
        <f ca="1" t="shared" si="6116"/>
        <v>20327.4503768791</v>
      </c>
      <c r="BI823" s="25">
        <f ca="1" t="shared" si="6116"/>
        <v>16724.4671336088</v>
      </c>
      <c r="BJ823" s="25">
        <f ca="1" t="shared" si="5738"/>
        <v>78992.3952079781</v>
      </c>
      <c r="BK823" s="25">
        <f ca="1" t="shared" si="5739"/>
        <v>36159.1180155465</v>
      </c>
      <c r="BL823" s="25">
        <f ca="1" t="shared" si="5740"/>
        <v>115151.513223525</v>
      </c>
      <c r="BM823" s="25">
        <f ca="1">BK823*'Ejercicio 3 - TIR'!$D$5</f>
        <v>18079.5590077733</v>
      </c>
      <c r="BN823" s="25">
        <f ca="1" t="shared" si="5741"/>
        <v>97071.9542157513</v>
      </c>
      <c r="BO823" s="25">
        <f ca="1" t="shared" si="5742"/>
        <v>40654.9950316053</v>
      </c>
      <c r="BP823" s="25">
        <f ca="1" t="shared" si="5743"/>
        <v>-108802.581923786</v>
      </c>
      <c r="BQ823" s="25">
        <f ca="1" t="shared" ref="BQ823:BT823" si="6117">BE823</f>
        <v>19958.2627950619</v>
      </c>
      <c r="BR823" s="25">
        <f ca="1" t="shared" si="6117"/>
        <v>19109.4966465922</v>
      </c>
      <c r="BS823" s="25">
        <f ca="1" t="shared" si="6117"/>
        <v>19951.3739830973</v>
      </c>
      <c r="BT823" s="25">
        <f ca="1" t="shared" si="6117"/>
        <v>20327.4503768791</v>
      </c>
      <c r="BU823" s="25">
        <f ca="1" t="shared" si="5745"/>
        <v>57379.462165214</v>
      </c>
      <c r="BV823" s="27">
        <f ca="1" t="shared" si="5746"/>
        <v>6.78151275728192</v>
      </c>
    </row>
    <row r="824" ht="15" customHeight="1" spans="1:74">
      <c r="A824" s="23">
        <v>823</v>
      </c>
      <c r="B824" s="24">
        <f ca="1" t="shared" ref="B824:F824" si="6118">RAND()</f>
        <v>0.155226677445304</v>
      </c>
      <c r="C824" s="25">
        <f ca="1">IF(B824&lt;=('Ejercicio 3 - TIR'!$D$13-'Ejercicio 3 - TIR'!$C$13)/('Ejercicio 3 - TIR'!$E$13-'Ejercicio 3 - TIR'!$C$13),'Ejercicio 3 - TIR'!$C$13+SQRT(('Ejercicio 3 - TIR'!$E$13-'Ejercicio 3 - TIR'!$C$13)*('Ejercicio 3 - TIR'!$D$13-'Ejercicio 3 - TIR'!$C$13)*B824),'Ejercicio 3 - TIR'!$E$13-SQRT(('Ejercicio 3 - TIR'!$E$13-'Ejercicio 3 - TIR'!$C$13)*('Ejercicio 3 - TIR'!$E$13-'Ejercicio 3 - TIR'!$D$13)*(1-B824)))</f>
        <v>67879.7633833841</v>
      </c>
      <c r="D824" s="24">
        <f ca="1" t="shared" si="6118"/>
        <v>0.784327906940801</v>
      </c>
      <c r="E824" s="25">
        <f ca="1">IF(D824&lt;=('Ejercicio 3 - TIR'!$D$14-'Ejercicio 3 - TIR'!$C$14)/('Ejercicio 3 - TIR'!$E$14-'Ejercicio 3 - TIR'!$C$14),'Ejercicio 3 - TIR'!$C$14+SQRT(('Ejercicio 3 - TIR'!$E$14-'Ejercicio 3 - TIR'!$C$14)*('Ejercicio 3 - TIR'!$D$14-'Ejercicio 3 - TIR'!$C$14)*D824),'Ejercicio 3 - TIR'!$E$14-SQRT(('Ejercicio 3 - TIR'!$E$14-'Ejercicio 3 - TIR'!$C$14)*('Ejercicio 3 - TIR'!$E$14-'Ejercicio 3 - TIR'!$D$14)*(1-D824)))</f>
        <v>34312.2224059937</v>
      </c>
      <c r="F824" s="24">
        <f ca="1" t="shared" si="6118"/>
        <v>0.618662842814899</v>
      </c>
      <c r="G824" s="25">
        <f ca="1">IF(F824&lt;=('Ejercicio 3 - TIR'!$D$18-'Ejercicio 3 - TIR'!$C$18)/('Ejercicio 3 - TIR'!$E$18-'Ejercicio 3 - TIR'!$C$18),'Ejercicio 3 - TIR'!$C$18+SQRT(('Ejercicio 3 - TIR'!$E$18-'Ejercicio 3 - TIR'!$C$18)*('Ejercicio 3 - TIR'!$D$18-'Ejercicio 3 - TIR'!$C$18)*F824),'Ejercicio 3 - TIR'!$E$18-SQRT(('Ejercicio 3 - TIR'!$E$18-'Ejercicio 3 - TIR'!$C$18)*('Ejercicio 3 - TIR'!$E$18-'Ejercicio 3 - TIR'!$D$18)*(1-F824)))</f>
        <v>39633.2458923374</v>
      </c>
      <c r="H824" s="24">
        <f ca="1" t="shared" ref="H824:L824" si="6119">RAND()</f>
        <v>0.072680031224837</v>
      </c>
      <c r="I824" s="25">
        <f ca="1">IF(H824&lt;=('Ejercicio 3 - TIR'!$D$18-'Ejercicio 3 - TIR'!$C$18)/('Ejercicio 3 - TIR'!$E$18-'Ejercicio 3 - TIR'!$C$18),'Ejercicio 3 - TIR'!$C$18+SQRT(('Ejercicio 3 - TIR'!$E$18-'Ejercicio 3 - TIR'!$C$18)*('Ejercicio 3 - TIR'!$D$18-'Ejercicio 3 - TIR'!$C$18)*H824),'Ejercicio 3 - TIR'!$E$18-SQRT(('Ejercicio 3 - TIR'!$E$18-'Ejercicio 3 - TIR'!$C$18)*('Ejercicio 3 - TIR'!$E$18-'Ejercicio 3 - TIR'!$D$18)*(1-H824)))</f>
        <v>33301.8183904821</v>
      </c>
      <c r="J824" s="24">
        <f ca="1" t="shared" si="6119"/>
        <v>0.091690829178865</v>
      </c>
      <c r="K824" s="25">
        <f ca="1">IF(J824&lt;=('Ejercicio 3 - TIR'!$D$18-'Ejercicio 3 - TIR'!$C$18)/('Ejercicio 3 - TIR'!$E$18-'Ejercicio 3 - TIR'!$C$18),'Ejercicio 3 - TIR'!$C$18+SQRT(('Ejercicio 3 - TIR'!$E$18-'Ejercicio 3 - TIR'!$C$18)*('Ejercicio 3 - TIR'!$D$18-'Ejercicio 3 - TIR'!$C$18)*J824),'Ejercicio 3 - TIR'!$E$18-SQRT(('Ejercicio 3 - TIR'!$E$18-'Ejercicio 3 - TIR'!$C$18)*('Ejercicio 3 - TIR'!$E$18-'Ejercicio 3 - TIR'!$D$18)*(1-J824)))</f>
        <v>33708.5879222192</v>
      </c>
      <c r="L824" s="24">
        <f ca="1" t="shared" si="6119"/>
        <v>0.332590254924692</v>
      </c>
      <c r="M824" s="25">
        <f ca="1">IF(L824&lt;=('Ejercicio 3 - TIR'!$D$18-'Ejercicio 3 - TIR'!$C$18)/('Ejercicio 3 - TIR'!$E$18-'Ejercicio 3 - TIR'!$C$18),'Ejercicio 3 - TIR'!$C$18+SQRT(('Ejercicio 3 - TIR'!$E$18-'Ejercicio 3 - TIR'!$C$18)*('Ejercicio 3 - TIR'!$D$18-'Ejercicio 3 - TIR'!$C$18)*L824),'Ejercicio 3 - TIR'!$E$18-SQRT(('Ejercicio 3 - TIR'!$E$18-'Ejercicio 3 - TIR'!$C$18)*('Ejercicio 3 - TIR'!$E$18-'Ejercicio 3 - TIR'!$D$18)*(1-L824)))</f>
        <v>37063.1818777874</v>
      </c>
      <c r="N824" s="24">
        <f ca="1" t="shared" ref="N824:R824" si="6120">RAND()</f>
        <v>0.797803241608675</v>
      </c>
      <c r="O824" s="25">
        <f ca="1">IF(N824&lt;=('Ejercicio 3 - TIR'!$D$18-'Ejercicio 3 - TIR'!$C$18)/('Ejercicio 3 - TIR'!$E$18-'Ejercicio 3 - TIR'!$C$18),'Ejercicio 3 - TIR'!$C$18+SQRT(('Ejercicio 3 - TIR'!$E$18-'Ejercicio 3 - TIR'!$C$18)*('Ejercicio 3 - TIR'!$D$18-'Ejercicio 3 - TIR'!$C$18)*N824),'Ejercicio 3 - TIR'!$E$18-SQRT(('Ejercicio 3 - TIR'!$E$18-'Ejercicio 3 - TIR'!$C$18)*('Ejercicio 3 - TIR'!$E$18-'Ejercicio 3 - TIR'!$D$18)*(1-N824)))</f>
        <v>41105.8047199262</v>
      </c>
      <c r="P824" s="24">
        <f ca="1" t="shared" si="6120"/>
        <v>0.829268696534079</v>
      </c>
      <c r="Q824" s="26">
        <f ca="1">IF(P824&lt;=('Ejercicio 3 - TIR'!$D$22-'Ejercicio 3 - TIR'!$C$22)/('Ejercicio 3 - TIR'!$E$22-'Ejercicio 3 - TIR'!$C$22),'Ejercicio 3 - TIR'!$C$22+SQRT(('Ejercicio 3 - TIR'!$E$22-'Ejercicio 3 - TIR'!$C$22)*('Ejercicio 3 - TIR'!$D$22-'Ejercicio 3 - TIR'!$C$22)*P824),'Ejercicio 3 - TIR'!$E$22-SQRT(('Ejercicio 3 - TIR'!$E$22-'Ejercicio 3 - TIR'!$C$22)*('Ejercicio 3 - TIR'!$E$22-'Ejercicio 3 - TIR'!$D$22)*(1-P824)))</f>
        <v>0.162469559439687</v>
      </c>
      <c r="R824" s="24">
        <f ca="1" t="shared" si="6120"/>
        <v>0.687924481173355</v>
      </c>
      <c r="S824" s="26">
        <f ca="1">IF(R824&lt;=('Ejercicio 3 - TIR'!$D$23-'Ejercicio 3 - TIR'!$C$23)/('Ejercicio 3 - TIR'!$E$23-'Ejercicio 3 - TIR'!$C$23),'Ejercicio 3 - TIR'!$C$23+SQRT(('Ejercicio 3 - TIR'!$E$23-'Ejercicio 3 - TIR'!$C$23)*('Ejercicio 3 - TIR'!$D$23-'Ejercicio 3 - TIR'!$C$23)*R824),'Ejercicio 3 - TIR'!$E$23-SQRT(('Ejercicio 3 - TIR'!$E$23-'Ejercicio 3 - TIR'!$C$23)*('Ejercicio 3 - TIR'!$E$23-'Ejercicio 3 - TIR'!$D$23)*(1-R824)))</f>
        <v>0.156299030950445</v>
      </c>
      <c r="T824" s="24">
        <f ca="1" t="shared" ref="T824:X824" si="6121">RAND()</f>
        <v>0.65957920407171</v>
      </c>
      <c r="U824" s="26">
        <f ca="1">IF(T824&lt;=('Ejercicio 3 - TIR'!$D$24-'Ejercicio 3 - TIR'!$C$24)/('Ejercicio 3 - TIR'!$E$24-'Ejercicio 3 - TIR'!$C$24),'Ejercicio 3 - TIR'!$C$24+SQRT(('Ejercicio 3 - TIR'!$E$24-'Ejercicio 3 - TIR'!$C$24)*('Ejercicio 3 - TIR'!$D$24-'Ejercicio 3 - TIR'!$C$24)*T824),'Ejercicio 3 - TIR'!$E$24-SQRT(('Ejercicio 3 - TIR'!$E$24-'Ejercicio 3 - TIR'!$C$24)*('Ejercicio 3 - TIR'!$E$24-'Ejercicio 3 - TIR'!$D$24)*(1-T824)))</f>
        <v>0.18912641535877</v>
      </c>
      <c r="V824" s="24">
        <f ca="1" t="shared" si="6121"/>
        <v>0.266784603765824</v>
      </c>
      <c r="W824" s="26">
        <f ca="1">IF(V824&lt;=('Ejercicio 3 - TIR'!$D$25-'Ejercicio 3 - TIR'!$C$25)/('Ejercicio 3 - TIR'!$E$25-'Ejercicio 3 - TIR'!$C$25),'Ejercicio 3 - TIR'!$C$25+SQRT(('Ejercicio 3 - TIR'!$E$25-'Ejercicio 3 - TIR'!$C$25)*('Ejercicio 3 - TIR'!$D$25-'Ejercicio 3 - TIR'!$C$25)*V824),'Ejercicio 3 - TIR'!$E$25-SQRT(('Ejercicio 3 - TIR'!$E$25-'Ejercicio 3 - TIR'!$C$25)*('Ejercicio 3 - TIR'!$E$25-'Ejercicio 3 - TIR'!$D$25)*(1-V824)))</f>
        <v>0.199326107866618</v>
      </c>
      <c r="X824" s="24">
        <f ca="1" t="shared" si="6121"/>
        <v>0.874602659028815</v>
      </c>
      <c r="Y824" s="26">
        <f ca="1">IF(X824&lt;=('Ejercicio 3 - TIR'!$D$26-'Ejercicio 3 - TIR'!$C$26)/('Ejercicio 3 - TIR'!$E$26-'Ejercicio 3 - TIR'!$C$26),'Ejercicio 3 - TIR'!$C$26+SQRT(('Ejercicio 3 - TIR'!$E$26-'Ejercicio 3 - TIR'!$C$26)*('Ejercicio 3 - TIR'!$D$26-'Ejercicio 3 - TIR'!$C$26)*X824),'Ejercicio 3 - TIR'!$E$26-SQRT(('Ejercicio 3 - TIR'!$E$26-'Ejercicio 3 - TIR'!$C$26)*('Ejercicio 3 - TIR'!$E$26-'Ejercicio 3 - TIR'!$D$26)*(1-X824)))</f>
        <v>0.253977977764125</v>
      </c>
      <c r="Z824" s="24">
        <f ca="1" t="shared" si="5716"/>
        <v>1.16246955943969</v>
      </c>
      <c r="AA824" s="24">
        <f ca="1" t="shared" si="5717"/>
        <v>1.3441624250895</v>
      </c>
      <c r="AB824" s="24">
        <f ca="1" t="shared" si="5718"/>
        <v>1.59837904620663</v>
      </c>
      <c r="AC824" s="24">
        <f ca="1" t="shared" si="5719"/>
        <v>1.91697772038255</v>
      </c>
      <c r="AD824" s="24">
        <f ca="1" t="shared" si="5720"/>
        <v>2.4038478452242</v>
      </c>
      <c r="AE824" s="23">
        <f ca="1" t="shared" si="5721"/>
        <v>5574.69165769836</v>
      </c>
      <c r="AF824" s="23">
        <f ca="1" t="shared" si="5722"/>
        <v>6446.01056164415</v>
      </c>
      <c r="AG824" s="23">
        <f ca="1" t="shared" si="5723"/>
        <v>7665.12143253268</v>
      </c>
      <c r="AH824" s="23">
        <f ca="1" t="shared" si="5724"/>
        <v>9192.98025400441</v>
      </c>
      <c r="AI824" s="23">
        <f ca="1" t="shared" si="5725"/>
        <v>11527.794788542</v>
      </c>
      <c r="AJ824" s="25">
        <f ca="1" t="shared" si="5726"/>
        <v>46072.4418916302</v>
      </c>
      <c r="AK824" s="25">
        <f ca="1" t="shared" si="5727"/>
        <v>44763.0529676405</v>
      </c>
      <c r="AL824" s="25">
        <f ca="1" t="shared" si="5728"/>
        <v>53879.100612089</v>
      </c>
      <c r="AM824" s="25">
        <f ca="1" t="shared" si="5729"/>
        <v>71049.2939062048</v>
      </c>
      <c r="AN824" s="25">
        <f ca="1" t="shared" si="5730"/>
        <v>98812.1001022011</v>
      </c>
      <c r="AO824" s="25">
        <f ca="1">C824/'Ejercicio 3 - TIR'!$D$7</f>
        <v>13575.9526766768</v>
      </c>
      <c r="AP824" s="25">
        <f ca="1" t="shared" si="5731"/>
        <v>32496.4892149534</v>
      </c>
      <c r="AQ824" s="25">
        <f ca="1" t="shared" si="5732"/>
        <v>31187.1002909637</v>
      </c>
      <c r="AR824" s="25">
        <f ca="1" t="shared" si="5733"/>
        <v>40303.1479354121</v>
      </c>
      <c r="AS824" s="25">
        <f ca="1" t="shared" si="5734"/>
        <v>57473.341229528</v>
      </c>
      <c r="AT824" s="25">
        <f ca="1" t="shared" si="5735"/>
        <v>85236.1474255243</v>
      </c>
      <c r="AU824" s="25">
        <f ca="1">AP824*'Ejercicio 3 - TIR'!$D$5</f>
        <v>16248.2446074767</v>
      </c>
      <c r="AV824" s="25">
        <f ca="1">AQ824*'Ejercicio 3 - TIR'!$D$5</f>
        <v>15593.5501454818</v>
      </c>
      <c r="AW824" s="25">
        <f ca="1">AR824*'Ejercicio 3 - TIR'!$D$5</f>
        <v>20151.5739677061</v>
      </c>
      <c r="AX824" s="25">
        <f ca="1">AS824*'Ejercicio 3 - TIR'!$D$5</f>
        <v>28736.670614764</v>
      </c>
      <c r="AY824" s="25">
        <f ca="1">AT824*'Ejercicio 3 - TIR'!$D$5</f>
        <v>42618.0737127621</v>
      </c>
      <c r="AZ824" s="25">
        <f ca="1" t="shared" ref="AZ824:BD824" si="6122">AJ824-AU824-AE824</f>
        <v>24249.5056264552</v>
      </c>
      <c r="BA824" s="25">
        <f ca="1" t="shared" si="6122"/>
        <v>22723.4922605145</v>
      </c>
      <c r="BB824" s="25">
        <f ca="1" t="shared" si="6122"/>
        <v>26062.4052118502</v>
      </c>
      <c r="BC824" s="25">
        <f ca="1" t="shared" si="6122"/>
        <v>33119.6430374364</v>
      </c>
      <c r="BD824" s="25">
        <f ca="1" t="shared" si="6122"/>
        <v>44666.231600897</v>
      </c>
      <c r="BE824" s="25">
        <f ca="1" t="shared" ref="BE824:BI824" si="6123">AZ824/Z824</f>
        <v>20860.3360230297</v>
      </c>
      <c r="BF824" s="25">
        <f ca="1" t="shared" si="6123"/>
        <v>16905.3172714611</v>
      </c>
      <c r="BG824" s="25">
        <f ca="1" t="shared" si="6123"/>
        <v>16305.5223188161</v>
      </c>
      <c r="BH824" s="25">
        <f ca="1" t="shared" si="6123"/>
        <v>17277.009891814</v>
      </c>
      <c r="BI824" s="25">
        <f ca="1" t="shared" si="6123"/>
        <v>18581.1392720371</v>
      </c>
      <c r="BJ824" s="25">
        <f ca="1" t="shared" si="5738"/>
        <v>82481.3618955014</v>
      </c>
      <c r="BK824" s="25">
        <f ca="1" t="shared" si="5739"/>
        <v>32634.5245886953</v>
      </c>
      <c r="BL824" s="25">
        <f ca="1" t="shared" si="5740"/>
        <v>115115.886484197</v>
      </c>
      <c r="BM824" s="25">
        <f ca="1">BK824*'Ejercicio 3 - TIR'!$D$5</f>
        <v>16317.2622943476</v>
      </c>
      <c r="BN824" s="25">
        <f ca="1" t="shared" si="5741"/>
        <v>98798.624189849</v>
      </c>
      <c r="BO824" s="25">
        <f ca="1" t="shared" si="5742"/>
        <v>41100.1987443321</v>
      </c>
      <c r="BP824" s="25">
        <f ca="1" t="shared" si="5743"/>
        <v>-102191.985789378</v>
      </c>
      <c r="BQ824" s="25">
        <f ca="1" t="shared" ref="BQ824:BT824" si="6124">BE824</f>
        <v>20860.3360230297</v>
      </c>
      <c r="BR824" s="25">
        <f ca="1" t="shared" si="6124"/>
        <v>16905.3172714611</v>
      </c>
      <c r="BS824" s="25">
        <f ca="1" t="shared" si="6124"/>
        <v>16305.5223188161</v>
      </c>
      <c r="BT824" s="25">
        <f ca="1" t="shared" si="6124"/>
        <v>17277.009891814</v>
      </c>
      <c r="BU824" s="25">
        <f ca="1" t="shared" si="5745"/>
        <v>59681.3380163692</v>
      </c>
      <c r="BV824" s="27">
        <f ca="1" t="shared" si="5746"/>
        <v>7.33846608832818</v>
      </c>
    </row>
    <row r="825" ht="15" customHeight="1" spans="1:74">
      <c r="A825" s="23">
        <v>824</v>
      </c>
      <c r="B825" s="24">
        <f ca="1" t="shared" ref="B825:F825" si="6125">RAND()</f>
        <v>0.6910124367863</v>
      </c>
      <c r="C825" s="25">
        <f ca="1">IF(B825&lt;=('Ejercicio 3 - TIR'!$D$13-'Ejercicio 3 - TIR'!$C$13)/('Ejercicio 3 - TIR'!$E$13-'Ejercicio 3 - TIR'!$C$13),'Ejercicio 3 - TIR'!$C$13+SQRT(('Ejercicio 3 - TIR'!$E$13-'Ejercicio 3 - TIR'!$C$13)*('Ejercicio 3 - TIR'!$D$13-'Ejercicio 3 - TIR'!$C$13)*B825),'Ejercicio 3 - TIR'!$E$13-SQRT(('Ejercicio 3 - TIR'!$E$13-'Ejercicio 3 - TIR'!$C$13)*('Ejercicio 3 - TIR'!$E$13-'Ejercicio 3 - TIR'!$D$13)*(1-B825)))</f>
        <v>80744.2196767713</v>
      </c>
      <c r="D825" s="24">
        <f ca="1" t="shared" si="6125"/>
        <v>0.498317000772402</v>
      </c>
      <c r="E825" s="25">
        <f ca="1">IF(D825&lt;=('Ejercicio 3 - TIR'!$D$14-'Ejercicio 3 - TIR'!$C$14)/('Ejercicio 3 - TIR'!$E$14-'Ejercicio 3 - TIR'!$C$14),'Ejercicio 3 - TIR'!$C$14+SQRT(('Ejercicio 3 - TIR'!$E$14-'Ejercicio 3 - TIR'!$C$14)*('Ejercicio 3 - TIR'!$D$14-'Ejercicio 3 - TIR'!$C$14)*D825),'Ejercicio 3 - TIR'!$E$14-SQRT(('Ejercicio 3 - TIR'!$E$14-'Ejercicio 3 - TIR'!$C$14)*('Ejercicio 3 - TIR'!$E$14-'Ejercicio 3 - TIR'!$D$14)*(1-D825)))</f>
        <v>31325.1830057263</v>
      </c>
      <c r="F825" s="24">
        <f ca="1" t="shared" si="6125"/>
        <v>0.645723311933795</v>
      </c>
      <c r="G825" s="25">
        <f ca="1">IF(F825&lt;=('Ejercicio 3 - TIR'!$D$18-'Ejercicio 3 - TIR'!$C$18)/('Ejercicio 3 - TIR'!$E$18-'Ejercicio 3 - TIR'!$C$18),'Ejercicio 3 - TIR'!$C$18+SQRT(('Ejercicio 3 - TIR'!$E$18-'Ejercicio 3 - TIR'!$C$18)*('Ejercicio 3 - TIR'!$D$18-'Ejercicio 3 - TIR'!$C$18)*F825),'Ejercicio 3 - TIR'!$E$18-SQRT(('Ejercicio 3 - TIR'!$E$18-'Ejercicio 3 - TIR'!$C$18)*('Ejercicio 3 - TIR'!$E$18-'Ejercicio 3 - TIR'!$D$18)*(1-F825)))</f>
        <v>39841.6714429039</v>
      </c>
      <c r="H825" s="24">
        <f ca="1" t="shared" ref="H825:L825" si="6126">RAND()</f>
        <v>0.955173159348756</v>
      </c>
      <c r="I825" s="25">
        <f ca="1">IF(H825&lt;=('Ejercicio 3 - TIR'!$D$18-'Ejercicio 3 - TIR'!$C$18)/('Ejercicio 3 - TIR'!$E$18-'Ejercicio 3 - TIR'!$C$18),'Ejercicio 3 - TIR'!$C$18+SQRT(('Ejercicio 3 - TIR'!$E$18-'Ejercicio 3 - TIR'!$C$18)*('Ejercicio 3 - TIR'!$D$18-'Ejercicio 3 - TIR'!$C$18)*H825),'Ejercicio 3 - TIR'!$E$18-SQRT(('Ejercicio 3 - TIR'!$E$18-'Ejercicio 3 - TIR'!$C$18)*('Ejercicio 3 - TIR'!$E$18-'Ejercicio 3 - TIR'!$D$18)*(1-H825)))</f>
        <v>43166.4207001487</v>
      </c>
      <c r="J825" s="24">
        <f ca="1" t="shared" si="6126"/>
        <v>0.652109299137096</v>
      </c>
      <c r="K825" s="25">
        <f ca="1">IF(J825&lt;=('Ejercicio 3 - TIR'!$D$18-'Ejercicio 3 - TIR'!$C$18)/('Ejercicio 3 - TIR'!$E$18-'Ejercicio 3 - TIR'!$C$18),'Ejercicio 3 - TIR'!$C$18+SQRT(('Ejercicio 3 - TIR'!$E$18-'Ejercicio 3 - TIR'!$C$18)*('Ejercicio 3 - TIR'!$D$18-'Ejercicio 3 - TIR'!$C$18)*J825),'Ejercicio 3 - TIR'!$E$18-SQRT(('Ejercicio 3 - TIR'!$E$18-'Ejercicio 3 - TIR'!$C$18)*('Ejercicio 3 - TIR'!$E$18-'Ejercicio 3 - TIR'!$D$18)*(1-J825)))</f>
        <v>39890.2171295965</v>
      </c>
      <c r="L825" s="24">
        <f ca="1" t="shared" si="6126"/>
        <v>0.599772495437362</v>
      </c>
      <c r="M825" s="25">
        <f ca="1">IF(L825&lt;=('Ejercicio 3 - TIR'!$D$18-'Ejercicio 3 - TIR'!$C$18)/('Ejercicio 3 - TIR'!$E$18-'Ejercicio 3 - TIR'!$C$18),'Ejercicio 3 - TIR'!$C$18+SQRT(('Ejercicio 3 - TIR'!$E$18-'Ejercicio 3 - TIR'!$C$18)*('Ejercicio 3 - TIR'!$D$18-'Ejercicio 3 - TIR'!$C$18)*L825),'Ejercicio 3 - TIR'!$E$18-SQRT(('Ejercicio 3 - TIR'!$E$18-'Ejercicio 3 - TIR'!$C$18)*('Ejercicio 3 - TIR'!$E$18-'Ejercicio 3 - TIR'!$D$18)*(1-L825)))</f>
        <v>39485.0342284888</v>
      </c>
      <c r="N825" s="24">
        <f ca="1" t="shared" ref="N825:R825" si="6127">RAND()</f>
        <v>0.665218306930353</v>
      </c>
      <c r="O825" s="25">
        <f ca="1">IF(N825&lt;=('Ejercicio 3 - TIR'!$D$18-'Ejercicio 3 - TIR'!$C$18)/('Ejercicio 3 - TIR'!$E$18-'Ejercicio 3 - TIR'!$C$18),'Ejercicio 3 - TIR'!$C$18+SQRT(('Ejercicio 3 - TIR'!$E$18-'Ejercicio 3 - TIR'!$C$18)*('Ejercicio 3 - TIR'!$D$18-'Ejercicio 3 - TIR'!$C$18)*N825),'Ejercicio 3 - TIR'!$E$18-SQRT(('Ejercicio 3 - TIR'!$E$18-'Ejercicio 3 - TIR'!$C$18)*('Ejercicio 3 - TIR'!$E$18-'Ejercicio 3 - TIR'!$D$18)*(1-N825)))</f>
        <v>39989.1313956496</v>
      </c>
      <c r="P825" s="24">
        <f ca="1" t="shared" si="6127"/>
        <v>0.639143196344781</v>
      </c>
      <c r="Q825" s="26">
        <f ca="1">IF(P825&lt;=('Ejercicio 3 - TIR'!$D$22-'Ejercicio 3 - TIR'!$C$22)/('Ejercicio 3 - TIR'!$E$22-'Ejercicio 3 - TIR'!$C$22),'Ejercicio 3 - TIR'!$C$22+SQRT(('Ejercicio 3 - TIR'!$E$22-'Ejercicio 3 - TIR'!$C$22)*('Ejercicio 3 - TIR'!$D$22-'Ejercicio 3 - TIR'!$C$22)*P825),'Ejercicio 3 - TIR'!$E$22-SQRT(('Ejercicio 3 - TIR'!$E$22-'Ejercicio 3 - TIR'!$C$22)*('Ejercicio 3 - TIR'!$E$22-'Ejercicio 3 - TIR'!$D$22)*(1-P825)))</f>
        <v>0.154513881296294</v>
      </c>
      <c r="R825" s="24">
        <f ca="1" t="shared" si="6127"/>
        <v>0.420410448453733</v>
      </c>
      <c r="S825" s="26">
        <f ca="1">IF(R825&lt;=('Ejercicio 3 - TIR'!$D$23-'Ejercicio 3 - TIR'!$C$23)/('Ejercicio 3 - TIR'!$E$23-'Ejercicio 3 - TIR'!$C$23),'Ejercicio 3 - TIR'!$C$23+SQRT(('Ejercicio 3 - TIR'!$E$23-'Ejercicio 3 - TIR'!$C$23)*('Ejercicio 3 - TIR'!$D$23-'Ejercicio 3 - TIR'!$C$23)*R825),'Ejercicio 3 - TIR'!$E$23-SQRT(('Ejercicio 3 - TIR'!$E$23-'Ejercicio 3 - TIR'!$C$23)*('Ejercicio 3 - TIR'!$E$23-'Ejercicio 3 - TIR'!$D$23)*(1-R825)))</f>
        <v>0.147508885968296</v>
      </c>
      <c r="T825" s="24">
        <f ca="1" t="shared" ref="T825:X825" si="6128">RAND()</f>
        <v>0.692884254303403</v>
      </c>
      <c r="U825" s="26">
        <f ca="1">IF(T825&lt;=('Ejercicio 3 - TIR'!$D$24-'Ejercicio 3 - TIR'!$C$24)/('Ejercicio 3 - TIR'!$E$24-'Ejercicio 3 - TIR'!$C$24),'Ejercicio 3 - TIR'!$C$24+SQRT(('Ejercicio 3 - TIR'!$E$24-'Ejercicio 3 - TIR'!$C$24)*('Ejercicio 3 - TIR'!$D$24-'Ejercicio 3 - TIR'!$C$24)*T825),'Ejercicio 3 - TIR'!$E$24-SQRT(('Ejercicio 3 - TIR'!$E$24-'Ejercicio 3 - TIR'!$C$24)*('Ejercicio 3 - TIR'!$E$24-'Ejercicio 3 - TIR'!$D$24)*(1-T825)))</f>
        <v>0.190675537721034</v>
      </c>
      <c r="V825" s="24">
        <f ca="1" t="shared" si="6128"/>
        <v>0.584280544778568</v>
      </c>
      <c r="W825" s="26">
        <f ca="1">IF(V825&lt;=('Ejercicio 3 - TIR'!$D$25-'Ejercicio 3 - TIR'!$C$25)/('Ejercicio 3 - TIR'!$E$25-'Ejercicio 3 - TIR'!$C$25),'Ejercicio 3 - TIR'!$C$25+SQRT(('Ejercicio 3 - TIR'!$E$25-'Ejercicio 3 - TIR'!$C$25)*('Ejercicio 3 - TIR'!$D$25-'Ejercicio 3 - TIR'!$C$25)*V825),'Ejercicio 3 - TIR'!$E$25-SQRT(('Ejercicio 3 - TIR'!$E$25-'Ejercicio 3 - TIR'!$C$25)*('Ejercicio 3 - TIR'!$E$25-'Ejercicio 3 - TIR'!$D$25)*(1-V825)))</f>
        <v>0.211855300587434</v>
      </c>
      <c r="X825" s="24">
        <f ca="1" t="shared" si="6128"/>
        <v>0.213302624460952</v>
      </c>
      <c r="Y825" s="26">
        <f ca="1">IF(X825&lt;=('Ejercicio 3 - TIR'!$D$26-'Ejercicio 3 - TIR'!$C$26)/('Ejercicio 3 - TIR'!$E$26-'Ejercicio 3 - TIR'!$C$26),'Ejercicio 3 - TIR'!$C$26+SQRT(('Ejercicio 3 - TIR'!$E$26-'Ejercicio 3 - TIR'!$C$26)*('Ejercicio 3 - TIR'!$D$26-'Ejercicio 3 - TIR'!$C$26)*X825),'Ejercicio 3 - TIR'!$E$26-SQRT(('Ejercicio 3 - TIR'!$E$26-'Ejercicio 3 - TIR'!$C$26)*('Ejercicio 3 - TIR'!$E$26-'Ejercicio 3 - TIR'!$D$26)*(1-X825)))</f>
        <v>0.213998272563761</v>
      </c>
      <c r="Z825" s="24">
        <f ca="1" t="shared" si="5716"/>
        <v>1.15451388129629</v>
      </c>
      <c r="AA825" s="24">
        <f ca="1" t="shared" si="5717"/>
        <v>1.32481493776124</v>
      </c>
      <c r="AB825" s="24">
        <f ca="1" t="shared" si="5718"/>
        <v>1.57742473839973</v>
      </c>
      <c r="AC825" s="24">
        <f ca="1" t="shared" si="5719"/>
        <v>1.91161053050746</v>
      </c>
      <c r="AD825" s="24">
        <f ca="1" t="shared" si="5720"/>
        <v>2.32069188185075</v>
      </c>
      <c r="AE825" s="23">
        <f ca="1" t="shared" si="5721"/>
        <v>4840.17560853148</v>
      </c>
      <c r="AF825" s="23">
        <f ca="1" t="shared" si="5722"/>
        <v>5554.14452043688</v>
      </c>
      <c r="AG825" s="23">
        <f ca="1" t="shared" si="5723"/>
        <v>6613.18401345152</v>
      </c>
      <c r="AH825" s="23">
        <f ca="1" t="shared" si="5724"/>
        <v>8014.2221004613</v>
      </c>
      <c r="AI825" s="23">
        <f ca="1" t="shared" si="5725"/>
        <v>9729.25178590234</v>
      </c>
      <c r="AJ825" s="25">
        <f ca="1" t="shared" si="5726"/>
        <v>45997.7627348786</v>
      </c>
      <c r="AK825" s="25">
        <f ca="1" t="shared" si="5727"/>
        <v>57187.5189532431</v>
      </c>
      <c r="AL825" s="25">
        <f ca="1" t="shared" si="5728"/>
        <v>62923.8153203621</v>
      </c>
      <c r="AM825" s="25">
        <f ca="1" t="shared" si="5729"/>
        <v>75480.0072286266</v>
      </c>
      <c r="AN825" s="25">
        <f ca="1" t="shared" si="5730"/>
        <v>92802.4525921469</v>
      </c>
      <c r="AO825" s="25">
        <f ca="1">C825/'Ejercicio 3 - TIR'!$D$7</f>
        <v>16148.8439353543</v>
      </c>
      <c r="AP825" s="25">
        <f ca="1" t="shared" si="5731"/>
        <v>29848.9187995244</v>
      </c>
      <c r="AQ825" s="25">
        <f ca="1" t="shared" si="5732"/>
        <v>41038.6750178888</v>
      </c>
      <c r="AR825" s="25">
        <f ca="1" t="shared" si="5733"/>
        <v>46774.9713850079</v>
      </c>
      <c r="AS825" s="25">
        <f ca="1" t="shared" si="5734"/>
        <v>59331.1632932723</v>
      </c>
      <c r="AT825" s="25">
        <f ca="1" t="shared" si="5735"/>
        <v>76653.6086567926</v>
      </c>
      <c r="AU825" s="25">
        <f ca="1">AP825*'Ejercicio 3 - TIR'!$D$5</f>
        <v>14924.4593997622</v>
      </c>
      <c r="AV825" s="25">
        <f ca="1">AQ825*'Ejercicio 3 - TIR'!$D$5</f>
        <v>20519.3375089444</v>
      </c>
      <c r="AW825" s="25">
        <f ca="1">AR825*'Ejercicio 3 - TIR'!$D$5</f>
        <v>23387.4856925039</v>
      </c>
      <c r="AX825" s="25">
        <f ca="1">AS825*'Ejercicio 3 - TIR'!$D$5</f>
        <v>29665.5816466362</v>
      </c>
      <c r="AY825" s="25">
        <f ca="1">AT825*'Ejercicio 3 - TIR'!$D$5</f>
        <v>38326.8043283963</v>
      </c>
      <c r="AZ825" s="25">
        <f ca="1" t="shared" ref="AZ825:BD825" si="6129">AJ825-AU825-AE825</f>
        <v>26233.127726585</v>
      </c>
      <c r="BA825" s="25">
        <f ca="1" t="shared" si="6129"/>
        <v>31114.0369238618</v>
      </c>
      <c r="BB825" s="25">
        <f ca="1" t="shared" si="6129"/>
        <v>32923.1456144067</v>
      </c>
      <c r="BC825" s="25">
        <f ca="1" t="shared" si="6129"/>
        <v>37800.2034815291</v>
      </c>
      <c r="BD825" s="25">
        <f ca="1" t="shared" si="6129"/>
        <v>44746.3964778482</v>
      </c>
      <c r="BE825" s="25">
        <f ca="1" t="shared" ref="BE825:BI825" si="6130">AZ825/Z825</f>
        <v>22722.2280750148</v>
      </c>
      <c r="BF825" s="25">
        <f ca="1" t="shared" si="6130"/>
        <v>23485.5722388217</v>
      </c>
      <c r="BG825" s="25">
        <f ca="1" t="shared" si="6130"/>
        <v>20871.4525726322</v>
      </c>
      <c r="BH825" s="25">
        <f ca="1" t="shared" si="6130"/>
        <v>19774.0088152238</v>
      </c>
      <c r="BI825" s="25">
        <f ca="1" t="shared" si="6130"/>
        <v>19281.489640134</v>
      </c>
      <c r="BJ825" s="25">
        <f ca="1" t="shared" si="5738"/>
        <v>72696.097898878</v>
      </c>
      <c r="BK825" s="25">
        <f ca="1" t="shared" si="5739"/>
        <v>37476.4910220513</v>
      </c>
      <c r="BL825" s="25">
        <f ca="1" t="shared" si="5740"/>
        <v>110172.588920929</v>
      </c>
      <c r="BM825" s="25">
        <f ca="1">BK825*'Ejercicio 3 - TIR'!$D$5</f>
        <v>18738.2455110257</v>
      </c>
      <c r="BN825" s="25">
        <f ca="1" t="shared" si="5741"/>
        <v>91434.3434099037</v>
      </c>
      <c r="BO825" s="25">
        <f ca="1" t="shared" si="5742"/>
        <v>39399.6049734034</v>
      </c>
      <c r="BP825" s="25">
        <f ca="1" t="shared" si="5743"/>
        <v>-112069.402682498</v>
      </c>
      <c r="BQ825" s="25">
        <f ca="1" t="shared" ref="BQ825:BT825" si="6131">BE825</f>
        <v>22722.2280750148</v>
      </c>
      <c r="BR825" s="25">
        <f ca="1" t="shared" si="6131"/>
        <v>23485.5722388217</v>
      </c>
      <c r="BS825" s="25">
        <f ca="1" t="shared" si="6131"/>
        <v>20871.4525726322</v>
      </c>
      <c r="BT825" s="25">
        <f ca="1" t="shared" si="6131"/>
        <v>19774.0088152238</v>
      </c>
      <c r="BU825" s="25">
        <f ca="1" t="shared" si="5745"/>
        <v>58681.0946135374</v>
      </c>
      <c r="BV825" s="27">
        <f ca="1" t="shared" si="5746"/>
        <v>8.04252170005262</v>
      </c>
    </row>
    <row r="826" ht="15" customHeight="1" spans="1:74">
      <c r="A826" s="23">
        <v>825</v>
      </c>
      <c r="B826" s="24">
        <f ca="1" t="shared" ref="B826:F826" si="6132">RAND()</f>
        <v>0.83375881794423</v>
      </c>
      <c r="C826" s="25">
        <f ca="1">IF(B826&lt;=('Ejercicio 3 - TIR'!$D$13-'Ejercicio 3 - TIR'!$C$13)/('Ejercicio 3 - TIR'!$E$13-'Ejercicio 3 - TIR'!$C$13),'Ejercicio 3 - TIR'!$C$13+SQRT(('Ejercicio 3 - TIR'!$E$13-'Ejercicio 3 - TIR'!$C$13)*('Ejercicio 3 - TIR'!$D$13-'Ejercicio 3 - TIR'!$C$13)*B826),'Ejercicio 3 - TIR'!$E$13-SQRT(('Ejercicio 3 - TIR'!$E$13-'Ejercicio 3 - TIR'!$C$13)*('Ejercicio 3 - TIR'!$E$13-'Ejercicio 3 - TIR'!$D$13)*(1-B826)))</f>
        <v>85875.927695352</v>
      </c>
      <c r="D826" s="24">
        <f ca="1" t="shared" si="6132"/>
        <v>0.109857279498801</v>
      </c>
      <c r="E826" s="25">
        <f ca="1">IF(D826&lt;=('Ejercicio 3 - TIR'!$D$14-'Ejercicio 3 - TIR'!$C$14)/('Ejercicio 3 - TIR'!$E$14-'Ejercicio 3 - TIR'!$C$14),'Ejercicio 3 - TIR'!$C$14+SQRT(('Ejercicio 3 - TIR'!$E$14-'Ejercicio 3 - TIR'!$C$14)*('Ejercicio 3 - TIR'!$D$14-'Ejercicio 3 - TIR'!$C$14)*D826),'Ejercicio 3 - TIR'!$E$14-SQRT(('Ejercicio 3 - TIR'!$E$14-'Ejercicio 3 - TIR'!$C$14)*('Ejercicio 3 - TIR'!$E$14-'Ejercicio 3 - TIR'!$D$14)*(1-D826)))</f>
        <v>27870.4173847039</v>
      </c>
      <c r="F826" s="24">
        <f ca="1" t="shared" si="6132"/>
        <v>0.865261789125044</v>
      </c>
      <c r="G826" s="25">
        <f ca="1">IF(F826&lt;=('Ejercicio 3 - TIR'!$D$18-'Ejercicio 3 - TIR'!$C$18)/('Ejercicio 3 - TIR'!$E$18-'Ejercicio 3 - TIR'!$C$18),'Ejercicio 3 - TIR'!$C$18+SQRT(('Ejercicio 3 - TIR'!$E$18-'Ejercicio 3 - TIR'!$C$18)*('Ejercicio 3 - TIR'!$D$18-'Ejercicio 3 - TIR'!$C$18)*F826),'Ejercicio 3 - TIR'!$E$18-SQRT(('Ejercicio 3 - TIR'!$E$18-'Ejercicio 3 - TIR'!$C$18)*('Ejercicio 3 - TIR'!$E$18-'Ejercicio 3 - TIR'!$D$18)*(1-F826)))</f>
        <v>41821.106196234</v>
      </c>
      <c r="H826" s="24">
        <f ca="1" t="shared" ref="H826:L826" si="6133">RAND()</f>
        <v>0.314965123867358</v>
      </c>
      <c r="I826" s="25">
        <f ca="1">IF(H826&lt;=('Ejercicio 3 - TIR'!$D$18-'Ejercicio 3 - TIR'!$C$18)/('Ejercicio 3 - TIR'!$E$18-'Ejercicio 3 - TIR'!$C$18),'Ejercicio 3 - TIR'!$C$18+SQRT(('Ejercicio 3 - TIR'!$E$18-'Ejercicio 3 - TIR'!$C$18)*('Ejercicio 3 - TIR'!$D$18-'Ejercicio 3 - TIR'!$C$18)*H826),'Ejercicio 3 - TIR'!$E$18-SQRT(('Ejercicio 3 - TIR'!$E$18-'Ejercicio 3 - TIR'!$C$18)*('Ejercicio 3 - TIR'!$E$18-'Ejercicio 3 - TIR'!$D$18)*(1-H826)))</f>
        <v>36873.4830020961</v>
      </c>
      <c r="J826" s="24">
        <f ca="1" t="shared" si="6133"/>
        <v>0.846757614099132</v>
      </c>
      <c r="K826" s="25">
        <f ca="1">IF(J826&lt;=('Ejercicio 3 - TIR'!$D$18-'Ejercicio 3 - TIR'!$C$18)/('Ejercicio 3 - TIR'!$E$18-'Ejercicio 3 - TIR'!$C$18),'Ejercicio 3 - TIR'!$C$18+SQRT(('Ejercicio 3 - TIR'!$E$18-'Ejercicio 3 - TIR'!$C$18)*('Ejercicio 3 - TIR'!$D$18-'Ejercicio 3 - TIR'!$C$18)*J826),'Ejercicio 3 - TIR'!$E$18-SQRT(('Ejercicio 3 - TIR'!$E$18-'Ejercicio 3 - TIR'!$C$18)*('Ejercicio 3 - TIR'!$E$18-'Ejercicio 3 - TIR'!$D$18)*(1-J826)))</f>
        <v>41609.8408676634</v>
      </c>
      <c r="L826" s="24">
        <f ca="1" t="shared" si="6133"/>
        <v>0.317170423722413</v>
      </c>
      <c r="M826" s="25">
        <f ca="1">IF(L826&lt;=('Ejercicio 3 - TIR'!$D$18-'Ejercicio 3 - TIR'!$C$18)/('Ejercicio 3 - TIR'!$E$18-'Ejercicio 3 - TIR'!$C$18),'Ejercicio 3 - TIR'!$C$18+SQRT(('Ejercicio 3 - TIR'!$E$18-'Ejercicio 3 - TIR'!$C$18)*('Ejercicio 3 - TIR'!$D$18-'Ejercicio 3 - TIR'!$C$18)*L826),'Ejercicio 3 - TIR'!$E$18-SQRT(('Ejercicio 3 - TIR'!$E$18-'Ejercicio 3 - TIR'!$C$18)*('Ejercicio 3 - TIR'!$E$18-'Ejercicio 3 - TIR'!$D$18)*(1-L826)))</f>
        <v>36897.5041542838</v>
      </c>
      <c r="N826" s="24">
        <f ca="1" t="shared" ref="N826:R826" si="6134">RAND()</f>
        <v>0.617145989568711</v>
      </c>
      <c r="O826" s="25">
        <f ca="1">IF(N826&lt;=('Ejercicio 3 - TIR'!$D$18-'Ejercicio 3 - TIR'!$C$18)/('Ejercicio 3 - TIR'!$E$18-'Ejercicio 3 - TIR'!$C$18),'Ejercicio 3 - TIR'!$C$18+SQRT(('Ejercicio 3 - TIR'!$E$18-'Ejercicio 3 - TIR'!$C$18)*('Ejercicio 3 - TIR'!$D$18-'Ejercicio 3 - TIR'!$C$18)*N826),'Ejercicio 3 - TIR'!$E$18-SQRT(('Ejercicio 3 - TIR'!$E$18-'Ejercicio 3 - TIR'!$C$18)*('Ejercicio 3 - TIR'!$E$18-'Ejercicio 3 - TIR'!$D$18)*(1-N826)))</f>
        <v>39621.4291264503</v>
      </c>
      <c r="P826" s="24">
        <f ca="1" t="shared" si="6134"/>
        <v>0.547553139968158</v>
      </c>
      <c r="Q826" s="26">
        <f ca="1">IF(P826&lt;=('Ejercicio 3 - TIR'!$D$22-'Ejercicio 3 - TIR'!$C$22)/('Ejercicio 3 - TIR'!$E$22-'Ejercicio 3 - TIR'!$C$22),'Ejercicio 3 - TIR'!$C$22+SQRT(('Ejercicio 3 - TIR'!$E$22-'Ejercicio 3 - TIR'!$C$22)*('Ejercicio 3 - TIR'!$D$22-'Ejercicio 3 - TIR'!$C$22)*P826),'Ejercicio 3 - TIR'!$E$22-SQRT(('Ejercicio 3 - TIR'!$E$22-'Ejercicio 3 - TIR'!$C$22)*('Ejercicio 3 - TIR'!$E$22-'Ejercicio 3 - TIR'!$D$22)*(1-P826)))</f>
        <v>0.151462229448373</v>
      </c>
      <c r="R826" s="24">
        <f ca="1" t="shared" si="6134"/>
        <v>0.349444795491634</v>
      </c>
      <c r="S826" s="26">
        <f ca="1">IF(R826&lt;=('Ejercicio 3 - TIR'!$D$23-'Ejercicio 3 - TIR'!$C$23)/('Ejercicio 3 - TIR'!$E$23-'Ejercicio 3 - TIR'!$C$23),'Ejercicio 3 - TIR'!$C$23+SQRT(('Ejercicio 3 - TIR'!$E$23-'Ejercicio 3 - TIR'!$C$23)*('Ejercicio 3 - TIR'!$D$23-'Ejercicio 3 - TIR'!$C$23)*R826),'Ejercicio 3 - TIR'!$E$23-SQRT(('Ejercicio 3 - TIR'!$E$23-'Ejercicio 3 - TIR'!$C$23)*('Ejercicio 3 - TIR'!$E$23-'Ejercicio 3 - TIR'!$D$23)*(1-R826)))</f>
        <v>0.145079885005417</v>
      </c>
      <c r="T826" s="24">
        <f ca="1" t="shared" ref="T826:X826" si="6135">RAND()</f>
        <v>0.102725153175933</v>
      </c>
      <c r="U826" s="26">
        <f ca="1">IF(T826&lt;=('Ejercicio 3 - TIR'!$D$24-'Ejercicio 3 - TIR'!$C$24)/('Ejercicio 3 - TIR'!$E$24-'Ejercicio 3 - TIR'!$C$24),'Ejercicio 3 - TIR'!$C$24+SQRT(('Ejercicio 3 - TIR'!$E$24-'Ejercicio 3 - TIR'!$C$24)*('Ejercicio 3 - TIR'!$D$24-'Ejercicio 3 - TIR'!$C$24)*T826),'Ejercicio 3 - TIR'!$E$24-SQRT(('Ejercicio 3 - TIR'!$E$24-'Ejercicio 3 - TIR'!$C$24)*('Ejercicio 3 - TIR'!$E$24-'Ejercicio 3 - TIR'!$D$24)*(1-T826)))</f>
        <v>0.1646875056313</v>
      </c>
      <c r="V826" s="24">
        <f ca="1" t="shared" si="6135"/>
        <v>0.0450445828230954</v>
      </c>
      <c r="W826" s="26">
        <f ca="1">IF(V826&lt;=('Ejercicio 3 - TIR'!$D$25-'Ejercicio 3 - TIR'!$C$25)/('Ejercicio 3 - TIR'!$E$25-'Ejercicio 3 - TIR'!$C$25),'Ejercicio 3 - TIR'!$C$25+SQRT(('Ejercicio 3 - TIR'!$E$25-'Ejercicio 3 - TIR'!$C$25)*('Ejercicio 3 - TIR'!$D$25-'Ejercicio 3 - TIR'!$C$25)*V826),'Ejercicio 3 - TIR'!$E$25-SQRT(('Ejercicio 3 - TIR'!$E$25-'Ejercicio 3 - TIR'!$C$25)*('Ejercicio 3 - TIR'!$E$25-'Ejercicio 3 - TIR'!$D$25)*(1-V826)))</f>
        <v>0.187941184795251</v>
      </c>
      <c r="X826" s="24">
        <f ca="1" t="shared" si="6135"/>
        <v>0.284060131720921</v>
      </c>
      <c r="Y826" s="26">
        <f ca="1">IF(X826&lt;=('Ejercicio 3 - TIR'!$D$26-'Ejercicio 3 - TIR'!$C$26)/('Ejercicio 3 - TIR'!$E$26-'Ejercicio 3 - TIR'!$C$26),'Ejercicio 3 - TIR'!$C$26+SQRT(('Ejercicio 3 - TIR'!$E$26-'Ejercicio 3 - TIR'!$C$26)*('Ejercicio 3 - TIR'!$D$26-'Ejercicio 3 - TIR'!$C$26)*X826),'Ejercicio 3 - TIR'!$E$26-SQRT(('Ejercicio 3 - TIR'!$E$26-'Ejercicio 3 - TIR'!$C$26)*('Ejercicio 3 - TIR'!$E$26-'Ejercicio 3 - TIR'!$D$26)*(1-X826)))</f>
        <v>0.217694085210501</v>
      </c>
      <c r="Z826" s="24">
        <f ca="1" t="shared" si="5716"/>
        <v>1.15146222944837</v>
      </c>
      <c r="AA826" s="24">
        <f ca="1" t="shared" si="5717"/>
        <v>1.31851623728482</v>
      </c>
      <c r="AB826" s="24">
        <f ca="1" t="shared" si="5718"/>
        <v>1.53565938753763</v>
      </c>
      <c r="AC826" s="24">
        <f ca="1" t="shared" si="5719"/>
        <v>1.8242730322734</v>
      </c>
      <c r="AD826" s="24">
        <f ca="1" t="shared" si="5720"/>
        <v>2.22140648120835</v>
      </c>
      <c r="AE826" s="23">
        <f ca="1" t="shared" si="5721"/>
        <v>4221.31555274393</v>
      </c>
      <c r="AF826" s="23">
        <f ca="1" t="shared" si="5722"/>
        <v>4833.7435277076</v>
      </c>
      <c r="AG826" s="23">
        <f ca="1" t="shared" si="5723"/>
        <v>5629.80069214721</v>
      </c>
      <c r="AH826" s="23">
        <f ca="1" t="shared" si="5724"/>
        <v>6687.87210439048</v>
      </c>
      <c r="AI826" s="23">
        <f ca="1" t="shared" si="5725"/>
        <v>8143.78230416059</v>
      </c>
      <c r="AJ826" s="25">
        <f ca="1" t="shared" si="5726"/>
        <v>48155.4241787128</v>
      </c>
      <c r="AK826" s="25">
        <f ca="1" t="shared" si="5727"/>
        <v>48618.2860635096</v>
      </c>
      <c r="AL826" s="25">
        <f ca="1" t="shared" si="5728"/>
        <v>63898.5427423742</v>
      </c>
      <c r="AM826" s="25">
        <f ca="1" t="shared" si="5729"/>
        <v>67311.1217868556</v>
      </c>
      <c r="AN826" s="25">
        <f ca="1" t="shared" si="5730"/>
        <v>88015.2994562339</v>
      </c>
      <c r="AO826" s="25">
        <f ca="1">C826/'Ejercicio 3 - TIR'!$D$7</f>
        <v>17175.1855390704</v>
      </c>
      <c r="AP826" s="25">
        <f ca="1" t="shared" si="5731"/>
        <v>30980.2386396424</v>
      </c>
      <c r="AQ826" s="25">
        <f ca="1" t="shared" si="5732"/>
        <v>31443.1005244392</v>
      </c>
      <c r="AR826" s="25">
        <f ca="1" t="shared" si="5733"/>
        <v>46723.3572033038</v>
      </c>
      <c r="AS826" s="25">
        <f ca="1" t="shared" si="5734"/>
        <v>50135.9362477852</v>
      </c>
      <c r="AT826" s="25">
        <f ca="1" t="shared" si="5735"/>
        <v>70840.1139171635</v>
      </c>
      <c r="AU826" s="25">
        <f ca="1">AP826*'Ejercicio 3 - TIR'!$D$5</f>
        <v>15490.1193198212</v>
      </c>
      <c r="AV826" s="25">
        <f ca="1">AQ826*'Ejercicio 3 - TIR'!$D$5</f>
        <v>15721.5502622196</v>
      </c>
      <c r="AW826" s="25">
        <f ca="1">AR826*'Ejercicio 3 - TIR'!$D$5</f>
        <v>23361.6786016519</v>
      </c>
      <c r="AX826" s="25">
        <f ca="1">AS826*'Ejercicio 3 - TIR'!$D$5</f>
        <v>25067.9681238926</v>
      </c>
      <c r="AY826" s="25">
        <f ca="1">AT826*'Ejercicio 3 - TIR'!$D$5</f>
        <v>35420.0569585817</v>
      </c>
      <c r="AZ826" s="25">
        <f ca="1" t="shared" ref="AZ826:BD826" si="6136">AJ826-AU826-AE826</f>
        <v>28443.9893061477</v>
      </c>
      <c r="BA826" s="25">
        <f ca="1" t="shared" si="6136"/>
        <v>28062.9922735824</v>
      </c>
      <c r="BB826" s="25">
        <f ca="1" t="shared" si="6136"/>
        <v>34907.0634485751</v>
      </c>
      <c r="BC826" s="25">
        <f ca="1" t="shared" si="6136"/>
        <v>35555.2815585725</v>
      </c>
      <c r="BD826" s="25">
        <f ca="1" t="shared" si="6136"/>
        <v>44451.4601934915</v>
      </c>
      <c r="BE826" s="25">
        <f ca="1" t="shared" ref="BE826:BI826" si="6137">AZ826/Z826</f>
        <v>24702.494427259</v>
      </c>
      <c r="BF826" s="25">
        <f ca="1" t="shared" si="6137"/>
        <v>21283.766919224</v>
      </c>
      <c r="BG826" s="25">
        <f ca="1" t="shared" si="6137"/>
        <v>22730.9934298303</v>
      </c>
      <c r="BH826" s="25">
        <f ca="1" t="shared" si="6137"/>
        <v>19490.1097201792</v>
      </c>
      <c r="BI826" s="25">
        <f ca="1" t="shared" si="6137"/>
        <v>20010.502611531</v>
      </c>
      <c r="BJ826" s="25">
        <f ca="1" t="shared" si="5738"/>
        <v>61911.5258123629</v>
      </c>
      <c r="BK826" s="25">
        <f ca="1" t="shared" si="5739"/>
        <v>38153.0684724469</v>
      </c>
      <c r="BL826" s="25">
        <f ca="1" t="shared" si="5740"/>
        <v>100064.59428481</v>
      </c>
      <c r="BM826" s="25">
        <f ca="1">BK826*'Ejercicio 3 - TIR'!$D$5</f>
        <v>19076.5342362234</v>
      </c>
      <c r="BN826" s="25">
        <f ca="1" t="shared" si="5741"/>
        <v>80988.0600485863</v>
      </c>
      <c r="BO826" s="25">
        <f ca="1" t="shared" si="5742"/>
        <v>36458.0101542391</v>
      </c>
      <c r="BP826" s="25">
        <f ca="1" t="shared" si="5743"/>
        <v>-113746.345080056</v>
      </c>
      <c r="BQ826" s="25">
        <f ca="1" t="shared" ref="BQ826:BT826" si="6138">BE826</f>
        <v>24702.494427259</v>
      </c>
      <c r="BR826" s="25">
        <f ca="1" t="shared" si="6138"/>
        <v>21283.766919224</v>
      </c>
      <c r="BS826" s="25">
        <f ca="1" t="shared" si="6138"/>
        <v>22730.9934298303</v>
      </c>
      <c r="BT826" s="25">
        <f ca="1" t="shared" si="6138"/>
        <v>19490.1097201792</v>
      </c>
      <c r="BU826" s="25">
        <f ca="1" t="shared" si="5745"/>
        <v>56468.5127657701</v>
      </c>
      <c r="BV826" s="27">
        <f ca="1" t="shared" si="5746"/>
        <v>7.46387594612652</v>
      </c>
    </row>
    <row r="827" ht="15" customHeight="1" spans="1:74">
      <c r="A827" s="23">
        <v>826</v>
      </c>
      <c r="B827" s="24">
        <f ca="1" t="shared" ref="B827:F827" si="6139">RAND()</f>
        <v>0.185348783842341</v>
      </c>
      <c r="C827" s="25">
        <f ca="1">IF(B827&lt;=('Ejercicio 3 - TIR'!$D$13-'Ejercicio 3 - TIR'!$C$13)/('Ejercicio 3 - TIR'!$E$13-'Ejercicio 3 - TIR'!$C$13),'Ejercicio 3 - TIR'!$C$13+SQRT(('Ejercicio 3 - TIR'!$E$13-'Ejercicio 3 - TIR'!$C$13)*('Ejercicio 3 - TIR'!$D$13-'Ejercicio 3 - TIR'!$C$13)*B827),'Ejercicio 3 - TIR'!$E$13-SQRT(('Ejercicio 3 - TIR'!$E$13-'Ejercicio 3 - TIR'!$C$13)*('Ejercicio 3 - TIR'!$E$13-'Ejercicio 3 - TIR'!$D$13)*(1-B827)))</f>
        <v>68610.4305082229</v>
      </c>
      <c r="D827" s="24">
        <f ca="1" t="shared" si="6139"/>
        <v>0.266854779477955</v>
      </c>
      <c r="E827" s="25">
        <f ca="1">IF(D827&lt;=('Ejercicio 3 - TIR'!$D$14-'Ejercicio 3 - TIR'!$C$14)/('Ejercicio 3 - TIR'!$E$14-'Ejercicio 3 - TIR'!$C$14),'Ejercicio 3 - TIR'!$C$14+SQRT(('Ejercicio 3 - TIR'!$E$14-'Ejercicio 3 - TIR'!$C$14)*('Ejercicio 3 - TIR'!$D$14-'Ejercicio 3 - TIR'!$C$14)*D827),'Ejercicio 3 - TIR'!$E$14-SQRT(('Ejercicio 3 - TIR'!$E$14-'Ejercicio 3 - TIR'!$C$14)*('Ejercicio 3 - TIR'!$E$14-'Ejercicio 3 - TIR'!$D$14)*(1-D827)))</f>
        <v>29473.7130507942</v>
      </c>
      <c r="F827" s="24">
        <f ca="1" t="shared" si="6139"/>
        <v>0.232445439409382</v>
      </c>
      <c r="G827" s="25">
        <f ca="1">IF(F827&lt;=('Ejercicio 3 - TIR'!$D$18-'Ejercicio 3 - TIR'!$C$18)/('Ejercicio 3 - TIR'!$E$18-'Ejercicio 3 - TIR'!$C$18),'Ejercicio 3 - TIR'!$C$18+SQRT(('Ejercicio 3 - TIR'!$E$18-'Ejercicio 3 - TIR'!$C$18)*('Ejercicio 3 - TIR'!$D$18-'Ejercicio 3 - TIR'!$C$18)*F827),'Ejercicio 3 - TIR'!$E$18-SQRT(('Ejercicio 3 - TIR'!$E$18-'Ejercicio 3 - TIR'!$C$18)*('Ejercicio 3 - TIR'!$E$18-'Ejercicio 3 - TIR'!$D$18)*(1-F827)))</f>
        <v>35904.8129446586</v>
      </c>
      <c r="H827" s="24">
        <f ca="1" t="shared" ref="H827:L827" si="6140">RAND()</f>
        <v>0.331421470958869</v>
      </c>
      <c r="I827" s="25">
        <f ca="1">IF(H827&lt;=('Ejercicio 3 - TIR'!$D$18-'Ejercicio 3 - TIR'!$C$18)/('Ejercicio 3 - TIR'!$E$18-'Ejercicio 3 - TIR'!$C$18),'Ejercicio 3 - TIR'!$C$18+SQRT(('Ejercicio 3 - TIR'!$E$18-'Ejercicio 3 - TIR'!$C$18)*('Ejercicio 3 - TIR'!$D$18-'Ejercicio 3 - TIR'!$C$18)*H827),'Ejercicio 3 - TIR'!$E$18-SQRT(('Ejercicio 3 - TIR'!$E$18-'Ejercicio 3 - TIR'!$C$18)*('Ejercicio 3 - TIR'!$E$18-'Ejercicio 3 - TIR'!$D$18)*(1-H827)))</f>
        <v>37050.760288354</v>
      </c>
      <c r="J827" s="24">
        <f ca="1" t="shared" si="6140"/>
        <v>0.433198900372566</v>
      </c>
      <c r="K827" s="25">
        <f ca="1">IF(J827&lt;=('Ejercicio 3 - TIR'!$D$18-'Ejercicio 3 - TIR'!$C$18)/('Ejercicio 3 - TIR'!$E$18-'Ejercicio 3 - TIR'!$C$18),'Ejercicio 3 - TIR'!$C$18+SQRT(('Ejercicio 3 - TIR'!$E$18-'Ejercicio 3 - TIR'!$C$18)*('Ejercicio 3 - TIR'!$D$18-'Ejercicio 3 - TIR'!$C$18)*J827),'Ejercicio 3 - TIR'!$E$18-SQRT(('Ejercicio 3 - TIR'!$E$18-'Ejercicio 3 - TIR'!$C$18)*('Ejercicio 3 - TIR'!$E$18-'Ejercicio 3 - TIR'!$D$18)*(1-J827)))</f>
        <v>38061.0070745463</v>
      </c>
      <c r="L827" s="24">
        <f ca="1" t="shared" si="6140"/>
        <v>0.783453988027218</v>
      </c>
      <c r="M827" s="25">
        <f ca="1">IF(L827&lt;=('Ejercicio 3 - TIR'!$D$18-'Ejercicio 3 - TIR'!$C$18)/('Ejercicio 3 - TIR'!$E$18-'Ejercicio 3 - TIR'!$C$18),'Ejercicio 3 - TIR'!$C$18+SQRT(('Ejercicio 3 - TIR'!$E$18-'Ejercicio 3 - TIR'!$C$18)*('Ejercicio 3 - TIR'!$D$18-'Ejercicio 3 - TIR'!$C$18)*L827),'Ejercicio 3 - TIR'!$E$18-SQRT(('Ejercicio 3 - TIR'!$E$18-'Ejercicio 3 - TIR'!$C$18)*('Ejercicio 3 - TIR'!$E$18-'Ejercicio 3 - TIR'!$D$18)*(1-L827)))</f>
        <v>40969.9936851217</v>
      </c>
      <c r="N827" s="24">
        <f ca="1" t="shared" ref="N827:R827" si="6141">RAND()</f>
        <v>0.195544522127694</v>
      </c>
      <c r="O827" s="25">
        <f ca="1">IF(N827&lt;=('Ejercicio 3 - TIR'!$D$18-'Ejercicio 3 - TIR'!$C$18)/('Ejercicio 3 - TIR'!$E$18-'Ejercicio 3 - TIR'!$C$18),'Ejercicio 3 - TIR'!$C$18+SQRT(('Ejercicio 3 - TIR'!$E$18-'Ejercicio 3 - TIR'!$C$18)*('Ejercicio 3 - TIR'!$D$18-'Ejercicio 3 - TIR'!$C$18)*N827),'Ejercicio 3 - TIR'!$E$18-SQRT(('Ejercicio 3 - TIR'!$E$18-'Ejercicio 3 - TIR'!$C$18)*('Ejercicio 3 - TIR'!$E$18-'Ejercicio 3 - TIR'!$D$18)*(1-N827)))</f>
        <v>35415.8728123133</v>
      </c>
      <c r="P827" s="24">
        <f ca="1" t="shared" si="6141"/>
        <v>0.270424836577584</v>
      </c>
      <c r="Q827" s="26">
        <f ca="1">IF(P827&lt;=('Ejercicio 3 - TIR'!$D$22-'Ejercicio 3 - TIR'!$C$22)/('Ejercicio 3 - TIR'!$E$22-'Ejercicio 3 - TIR'!$C$22),'Ejercicio 3 - TIR'!$C$22+SQRT(('Ejercicio 3 - TIR'!$E$22-'Ejercicio 3 - TIR'!$C$22)*('Ejercicio 3 - TIR'!$D$22-'Ejercicio 3 - TIR'!$C$22)*P827),'Ejercicio 3 - TIR'!$E$22-SQRT(('Ejercicio 3 - TIR'!$E$22-'Ejercicio 3 - TIR'!$C$22)*('Ejercicio 3 - TIR'!$E$22-'Ejercicio 3 - TIR'!$D$22)*(1-P827)))</f>
        <v>0.14206274474855</v>
      </c>
      <c r="R827" s="24">
        <f ca="1" t="shared" si="6141"/>
        <v>0.435418641710583</v>
      </c>
      <c r="S827" s="26">
        <f ca="1">IF(R827&lt;=('Ejercicio 3 - TIR'!$D$23-'Ejercicio 3 - TIR'!$C$23)/('Ejercicio 3 - TIR'!$E$23-'Ejercicio 3 - TIR'!$C$23),'Ejercicio 3 - TIR'!$C$23+SQRT(('Ejercicio 3 - TIR'!$E$23-'Ejercicio 3 - TIR'!$C$23)*('Ejercicio 3 - TIR'!$D$23-'Ejercicio 3 - TIR'!$C$23)*R827),'Ejercicio 3 - TIR'!$E$23-SQRT(('Ejercicio 3 - TIR'!$E$23-'Ejercicio 3 - TIR'!$C$23)*('Ejercicio 3 - TIR'!$E$23-'Ejercicio 3 - TIR'!$D$23)*(1-R827)))</f>
        <v>0.147995598851945</v>
      </c>
      <c r="T827" s="24">
        <f ca="1" t="shared" ref="T827:X827" si="6142">RAND()</f>
        <v>0.795518749353473</v>
      </c>
      <c r="U827" s="26">
        <f ca="1">IF(T827&lt;=('Ejercicio 3 - TIR'!$D$24-'Ejercicio 3 - TIR'!$C$24)/('Ejercicio 3 - TIR'!$E$24-'Ejercicio 3 - TIR'!$C$24),'Ejercicio 3 - TIR'!$C$24+SQRT(('Ejercicio 3 - TIR'!$E$24-'Ejercicio 3 - TIR'!$C$24)*('Ejercicio 3 - TIR'!$D$24-'Ejercicio 3 - TIR'!$C$24)*T827),'Ejercicio 3 - TIR'!$E$24-SQRT(('Ejercicio 3 - TIR'!$E$24-'Ejercicio 3 - TIR'!$C$24)*('Ejercicio 3 - TIR'!$E$24-'Ejercicio 3 - TIR'!$D$24)*(1-T827)))</f>
        <v>0.196072035151098</v>
      </c>
      <c r="V827" s="24">
        <f ca="1" t="shared" si="6142"/>
        <v>0.381314915203441</v>
      </c>
      <c r="W827" s="26">
        <f ca="1">IF(V827&lt;=('Ejercicio 3 - TIR'!$D$25-'Ejercicio 3 - TIR'!$C$25)/('Ejercicio 3 - TIR'!$E$25-'Ejercicio 3 - TIR'!$C$25),'Ejercicio 3 - TIR'!$C$25+SQRT(('Ejercicio 3 - TIR'!$E$25-'Ejercicio 3 - TIR'!$C$25)*('Ejercicio 3 - TIR'!$D$25-'Ejercicio 3 - TIR'!$C$25)*V827),'Ejercicio 3 - TIR'!$E$25-SQRT(('Ejercicio 3 - TIR'!$E$25-'Ejercicio 3 - TIR'!$C$25)*('Ejercicio 3 - TIR'!$E$25-'Ejercicio 3 - TIR'!$D$25)*(1-V827)))</f>
        <v>0.203466165032442</v>
      </c>
      <c r="X827" s="24">
        <f ca="1" t="shared" si="6142"/>
        <v>0.967748292821155</v>
      </c>
      <c r="Y827" s="26">
        <f ca="1">IF(X827&lt;=('Ejercicio 3 - TIR'!$D$26-'Ejercicio 3 - TIR'!$C$26)/('Ejercicio 3 - TIR'!$E$26-'Ejercicio 3 - TIR'!$C$26),'Ejercicio 3 - TIR'!$C$26+SQRT(('Ejercicio 3 - TIR'!$E$26-'Ejercicio 3 - TIR'!$C$26)*('Ejercicio 3 - TIR'!$D$26-'Ejercicio 3 - TIR'!$C$26)*X827),'Ejercicio 3 - TIR'!$E$26-SQRT(('Ejercicio 3 - TIR'!$E$26-'Ejercicio 3 - TIR'!$C$26)*('Ejercicio 3 - TIR'!$E$26-'Ejercicio 3 - TIR'!$D$26)*(1-X827)))</f>
        <v>0.266803060249976</v>
      </c>
      <c r="Z827" s="24">
        <f ca="1" t="shared" si="5716"/>
        <v>1.14206274474855</v>
      </c>
      <c r="AA827" s="24">
        <f ca="1" t="shared" si="5717"/>
        <v>1.31108300458411</v>
      </c>
      <c r="AB827" s="24">
        <f ca="1" t="shared" si="5718"/>
        <v>1.56814971754493</v>
      </c>
      <c r="AC827" s="24">
        <f ca="1" t="shared" si="5719"/>
        <v>1.8872151267705</v>
      </c>
      <c r="AD827" s="24">
        <f ca="1" t="shared" si="5720"/>
        <v>2.39072989794292</v>
      </c>
      <c r="AE827" s="23">
        <f ca="1" t="shared" si="5721"/>
        <v>4187.11657392697</v>
      </c>
      <c r="AF827" s="23">
        <f ca="1" t="shared" si="5722"/>
        <v>4806.7913987482</v>
      </c>
      <c r="AG827" s="23">
        <f ca="1" t="shared" si="5723"/>
        <v>5749.26877084756</v>
      </c>
      <c r="AH827" s="23">
        <f ca="1" t="shared" si="5724"/>
        <v>6919.05043939269</v>
      </c>
      <c r="AI827" s="23">
        <f ca="1" t="shared" si="5725"/>
        <v>8765.0742706466</v>
      </c>
      <c r="AJ827" s="25">
        <f ca="1" t="shared" si="5726"/>
        <v>41005.54922126</v>
      </c>
      <c r="AK827" s="25">
        <f ca="1" t="shared" si="5727"/>
        <v>48576.6221209808</v>
      </c>
      <c r="AL827" s="25">
        <f ca="1" t="shared" si="5728"/>
        <v>59685.3574934253</v>
      </c>
      <c r="AM827" s="25">
        <f ca="1" t="shared" si="5729"/>
        <v>77319.1918262538</v>
      </c>
      <c r="AN827" s="25">
        <f ca="1" t="shared" si="5730"/>
        <v>84669.7859941412</v>
      </c>
      <c r="AO827" s="25">
        <f ca="1">C827/'Ejercicio 3 - TIR'!$D$7</f>
        <v>13722.0861016446</v>
      </c>
      <c r="AP827" s="25">
        <f ca="1" t="shared" si="5731"/>
        <v>27283.4631196154</v>
      </c>
      <c r="AQ827" s="25">
        <f ca="1" t="shared" si="5732"/>
        <v>34854.5360193362</v>
      </c>
      <c r="AR827" s="25">
        <f ca="1" t="shared" si="5733"/>
        <v>45963.2713917807</v>
      </c>
      <c r="AS827" s="25">
        <f ca="1" t="shared" si="5734"/>
        <v>63597.1057246092</v>
      </c>
      <c r="AT827" s="25">
        <f ca="1" t="shared" si="5735"/>
        <v>70947.6998924966</v>
      </c>
      <c r="AU827" s="25">
        <f ca="1">AP827*'Ejercicio 3 - TIR'!$D$5</f>
        <v>13641.7315598077</v>
      </c>
      <c r="AV827" s="25">
        <f ca="1">AQ827*'Ejercicio 3 - TIR'!$D$5</f>
        <v>17427.2680096681</v>
      </c>
      <c r="AW827" s="25">
        <f ca="1">AR827*'Ejercicio 3 - TIR'!$D$5</f>
        <v>22981.6356958904</v>
      </c>
      <c r="AX827" s="25">
        <f ca="1">AS827*'Ejercicio 3 - TIR'!$D$5</f>
        <v>31798.5528623046</v>
      </c>
      <c r="AY827" s="25">
        <f ca="1">AT827*'Ejercicio 3 - TIR'!$D$5</f>
        <v>35473.8499462483</v>
      </c>
      <c r="AZ827" s="25">
        <f ca="1" t="shared" ref="AZ827:BD827" si="6143">AJ827-AU827-AE827</f>
        <v>23176.7010875253</v>
      </c>
      <c r="BA827" s="25">
        <f ca="1" t="shared" si="6143"/>
        <v>26342.5627125645</v>
      </c>
      <c r="BB827" s="25">
        <f ca="1" t="shared" si="6143"/>
        <v>30954.4530266874</v>
      </c>
      <c r="BC827" s="25">
        <f ca="1" t="shared" si="6143"/>
        <v>38601.5885245565</v>
      </c>
      <c r="BD827" s="25">
        <f ca="1" t="shared" si="6143"/>
        <v>40430.8617772463</v>
      </c>
      <c r="BE827" s="25">
        <f ca="1" t="shared" ref="BE827:BI827" si="6144">AZ827/Z827</f>
        <v>20293.7195824807</v>
      </c>
      <c r="BF827" s="25">
        <f ca="1" t="shared" si="6144"/>
        <v>20092.2158402325</v>
      </c>
      <c r="BG827" s="25">
        <f ca="1" t="shared" si="6144"/>
        <v>19739.4755617781</v>
      </c>
      <c r="BH827" s="25">
        <f ca="1" t="shared" si="6144"/>
        <v>20454.2598122417</v>
      </c>
      <c r="BI827" s="25">
        <f ca="1" t="shared" si="6144"/>
        <v>16911.5138485676</v>
      </c>
      <c r="BJ827" s="25">
        <f ca="1" t="shared" si="5738"/>
        <v>70463.6869939242</v>
      </c>
      <c r="BK827" s="25">
        <f ca="1" t="shared" si="5739"/>
        <v>32805.8015053487</v>
      </c>
      <c r="BL827" s="25">
        <f ca="1" t="shared" si="5740"/>
        <v>103269.488499273</v>
      </c>
      <c r="BM827" s="25">
        <f ca="1">BK827*'Ejercicio 3 - TIR'!$D$5</f>
        <v>16402.9007526744</v>
      </c>
      <c r="BN827" s="25">
        <f ca="1" t="shared" si="5741"/>
        <v>86866.5877465986</v>
      </c>
      <c r="BO827" s="25">
        <f ca="1" t="shared" si="5742"/>
        <v>36334.7561016165</v>
      </c>
      <c r="BP827" s="25">
        <f ca="1" t="shared" si="5743"/>
        <v>-98084.1435590172</v>
      </c>
      <c r="BQ827" s="25">
        <f ca="1" t="shared" ref="BQ827:BT827" si="6145">BE827</f>
        <v>20293.7195824807</v>
      </c>
      <c r="BR827" s="25">
        <f ca="1" t="shared" si="6145"/>
        <v>20092.2158402325</v>
      </c>
      <c r="BS827" s="25">
        <f ca="1" t="shared" si="6145"/>
        <v>19739.4755617781</v>
      </c>
      <c r="BT827" s="25">
        <f ca="1" t="shared" si="6145"/>
        <v>20454.2598122417</v>
      </c>
      <c r="BU827" s="25">
        <f ca="1" t="shared" si="5745"/>
        <v>53246.2699501841</v>
      </c>
      <c r="BV827" s="27">
        <f ca="1" t="shared" si="5746"/>
        <v>9.59904817534087</v>
      </c>
    </row>
    <row r="828" ht="15" customHeight="1" spans="1:74">
      <c r="A828" s="23">
        <v>827</v>
      </c>
      <c r="B828" s="24">
        <f ca="1" t="shared" ref="B828:F828" si="6146">RAND()</f>
        <v>0.40504056522249</v>
      </c>
      <c r="C828" s="25">
        <f ca="1">IF(B828&lt;=('Ejercicio 3 - TIR'!$D$13-'Ejercicio 3 - TIR'!$C$13)/('Ejercicio 3 - TIR'!$E$13-'Ejercicio 3 - TIR'!$C$13),'Ejercicio 3 - TIR'!$C$13+SQRT(('Ejercicio 3 - TIR'!$E$13-'Ejercicio 3 - TIR'!$C$13)*('Ejercicio 3 - TIR'!$D$13-'Ejercicio 3 - TIR'!$C$13)*B828),'Ejercicio 3 - TIR'!$E$13-SQRT(('Ejercicio 3 - TIR'!$E$13-'Ejercicio 3 - TIR'!$C$13)*('Ejercicio 3 - TIR'!$E$13-'Ejercicio 3 - TIR'!$D$13)*(1-B828)))</f>
        <v>73280.1324529291</v>
      </c>
      <c r="D828" s="24">
        <f ca="1" t="shared" si="6146"/>
        <v>0.843917740620462</v>
      </c>
      <c r="E828" s="25">
        <f ca="1">IF(D828&lt;=('Ejercicio 3 - TIR'!$D$14-'Ejercicio 3 - TIR'!$C$14)/('Ejercicio 3 - TIR'!$E$14-'Ejercicio 3 - TIR'!$C$14),'Ejercicio 3 - TIR'!$C$14+SQRT(('Ejercicio 3 - TIR'!$E$14-'Ejercicio 3 - TIR'!$C$14)*('Ejercicio 3 - TIR'!$D$14-'Ejercicio 3 - TIR'!$C$14)*D828),'Ejercicio 3 - TIR'!$E$14-SQRT(('Ejercicio 3 - TIR'!$E$14-'Ejercicio 3 - TIR'!$C$14)*('Ejercicio 3 - TIR'!$E$14-'Ejercicio 3 - TIR'!$D$14)*(1-D828)))</f>
        <v>35161.3701415658</v>
      </c>
      <c r="F828" s="24">
        <f ca="1" t="shared" si="6146"/>
        <v>0.544242348909738</v>
      </c>
      <c r="G828" s="25">
        <f ca="1">IF(F828&lt;=('Ejercicio 3 - TIR'!$D$18-'Ejercicio 3 - TIR'!$C$18)/('Ejercicio 3 - TIR'!$E$18-'Ejercicio 3 - TIR'!$C$18),'Ejercicio 3 - TIR'!$C$18+SQRT(('Ejercicio 3 - TIR'!$E$18-'Ejercicio 3 - TIR'!$C$18)*('Ejercicio 3 - TIR'!$D$18-'Ejercicio 3 - TIR'!$C$18)*F828),'Ejercicio 3 - TIR'!$E$18-SQRT(('Ejercicio 3 - TIR'!$E$18-'Ejercicio 3 - TIR'!$C$18)*('Ejercicio 3 - TIR'!$E$18-'Ejercicio 3 - TIR'!$D$18)*(1-F828)))</f>
        <v>39035.2837441035</v>
      </c>
      <c r="H828" s="24">
        <f ca="1" t="shared" ref="H828:L828" si="6147">RAND()</f>
        <v>0.486568344772742</v>
      </c>
      <c r="I828" s="25">
        <f ca="1">IF(H828&lt;=('Ejercicio 3 - TIR'!$D$18-'Ejercicio 3 - TIR'!$C$18)/('Ejercicio 3 - TIR'!$E$18-'Ejercicio 3 - TIR'!$C$18),'Ejercicio 3 - TIR'!$C$18+SQRT(('Ejercicio 3 - TIR'!$E$18-'Ejercicio 3 - TIR'!$C$18)*('Ejercicio 3 - TIR'!$D$18-'Ejercicio 3 - TIR'!$C$18)*H828),'Ejercicio 3 - TIR'!$E$18-SQRT(('Ejercicio 3 - TIR'!$E$18-'Ejercicio 3 - TIR'!$C$18)*('Ejercicio 3 - TIR'!$E$18-'Ejercicio 3 - TIR'!$D$18)*(1-H828)))</f>
        <v>38543.1406236765</v>
      </c>
      <c r="J828" s="24">
        <f ca="1" t="shared" si="6147"/>
        <v>0.0470763546491322</v>
      </c>
      <c r="K828" s="25">
        <f ca="1">IF(J828&lt;=('Ejercicio 3 - TIR'!$D$18-'Ejercicio 3 - TIR'!$C$18)/('Ejercicio 3 - TIR'!$E$18-'Ejercicio 3 - TIR'!$C$18),'Ejercicio 3 - TIR'!$C$18+SQRT(('Ejercicio 3 - TIR'!$E$18-'Ejercicio 3 - TIR'!$C$18)*('Ejercicio 3 - TIR'!$D$18-'Ejercicio 3 - TIR'!$C$18)*J828),'Ejercicio 3 - TIR'!$E$18-SQRT(('Ejercicio 3 - TIR'!$E$18-'Ejercicio 3 - TIR'!$C$18)*('Ejercicio 3 - TIR'!$E$18-'Ejercicio 3 - TIR'!$D$18)*(1-J828)))</f>
        <v>32657.3394960693</v>
      </c>
      <c r="L828" s="24">
        <f ca="1" t="shared" si="6147"/>
        <v>0.0452135999993792</v>
      </c>
      <c r="M828" s="25">
        <f ca="1">IF(L828&lt;=('Ejercicio 3 - TIR'!$D$18-'Ejercicio 3 - TIR'!$C$18)/('Ejercicio 3 - TIR'!$E$18-'Ejercicio 3 - TIR'!$C$18),'Ejercicio 3 - TIR'!$C$18+SQRT(('Ejercicio 3 - TIR'!$E$18-'Ejercicio 3 - TIR'!$C$18)*('Ejercicio 3 - TIR'!$D$18-'Ejercicio 3 - TIR'!$C$18)*L828),'Ejercicio 3 - TIR'!$E$18-SQRT(('Ejercicio 3 - TIR'!$E$18-'Ejercicio 3 - TIR'!$C$18)*('Ejercicio 3 - TIR'!$E$18-'Ejercicio 3 - TIR'!$D$18)*(1-L828)))</f>
        <v>32604.2350124186</v>
      </c>
      <c r="N828" s="24">
        <f ca="1" t="shared" ref="N828:R828" si="6148">RAND()</f>
        <v>0.286846856228782</v>
      </c>
      <c r="O828" s="25">
        <f ca="1">IF(N828&lt;=('Ejercicio 3 - TIR'!$D$18-'Ejercicio 3 - TIR'!$C$18)/('Ejercicio 3 - TIR'!$E$18-'Ejercicio 3 - TIR'!$C$18),'Ejercicio 3 - TIR'!$C$18+SQRT(('Ejercicio 3 - TIR'!$E$18-'Ejercicio 3 - TIR'!$C$18)*('Ejercicio 3 - TIR'!$D$18-'Ejercicio 3 - TIR'!$C$18)*N828),'Ejercicio 3 - TIR'!$E$18-SQRT(('Ejercicio 3 - TIR'!$E$18-'Ejercicio 3 - TIR'!$C$18)*('Ejercicio 3 - TIR'!$E$18-'Ejercicio 3 - TIR'!$D$18)*(1-N828)))</f>
        <v>36559.4990993457</v>
      </c>
      <c r="P828" s="24">
        <f ca="1" t="shared" si="6148"/>
        <v>0.579638565591626</v>
      </c>
      <c r="Q828" s="26">
        <f ca="1">IF(P828&lt;=('Ejercicio 3 - TIR'!$D$22-'Ejercicio 3 - TIR'!$C$22)/('Ejercicio 3 - TIR'!$E$22-'Ejercicio 3 - TIR'!$C$22),'Ejercicio 3 - TIR'!$C$22+SQRT(('Ejercicio 3 - TIR'!$E$22-'Ejercicio 3 - TIR'!$C$22)*('Ejercicio 3 - TIR'!$D$22-'Ejercicio 3 - TIR'!$C$22)*P828),'Ejercicio 3 - TIR'!$E$22-SQRT(('Ejercicio 3 - TIR'!$E$22-'Ejercicio 3 - TIR'!$C$22)*('Ejercicio 3 - TIR'!$E$22-'Ejercicio 3 - TIR'!$D$22)*(1-P828)))</f>
        <v>0.152492717656317</v>
      </c>
      <c r="R828" s="24">
        <f ca="1" t="shared" si="6148"/>
        <v>0.691723561358514</v>
      </c>
      <c r="S828" s="26">
        <f ca="1">IF(R828&lt;=('Ejercicio 3 - TIR'!$D$23-'Ejercicio 3 - TIR'!$C$23)/('Ejercicio 3 - TIR'!$E$23-'Ejercicio 3 - TIR'!$C$23),'Ejercicio 3 - TIR'!$C$23+SQRT(('Ejercicio 3 - TIR'!$E$23-'Ejercicio 3 - TIR'!$C$23)*('Ejercicio 3 - TIR'!$D$23-'Ejercicio 3 - TIR'!$C$23)*R828),'Ejercicio 3 - TIR'!$E$23-SQRT(('Ejercicio 3 - TIR'!$E$23-'Ejercicio 3 - TIR'!$C$23)*('Ejercicio 3 - TIR'!$E$23-'Ejercicio 3 - TIR'!$D$23)*(1-R828)))</f>
        <v>0.15644373566215</v>
      </c>
      <c r="T828" s="24">
        <f ca="1" t="shared" ref="T828:X828" si="6149">RAND()</f>
        <v>0.794511694137435</v>
      </c>
      <c r="U828" s="26">
        <f ca="1">IF(T828&lt;=('Ejercicio 3 - TIR'!$D$24-'Ejercicio 3 - TIR'!$C$24)/('Ejercicio 3 - TIR'!$E$24-'Ejercicio 3 - TIR'!$C$24),'Ejercicio 3 - TIR'!$C$24+SQRT(('Ejercicio 3 - TIR'!$E$24-'Ejercicio 3 - TIR'!$C$24)*('Ejercicio 3 - TIR'!$D$24-'Ejercicio 3 - TIR'!$C$24)*T828),'Ejercicio 3 - TIR'!$E$24-SQRT(('Ejercicio 3 - TIR'!$E$24-'Ejercicio 3 - TIR'!$C$24)*('Ejercicio 3 - TIR'!$E$24-'Ejercicio 3 - TIR'!$D$24)*(1-T828)))</f>
        <v>0.1960131857802</v>
      </c>
      <c r="V828" s="24">
        <f ca="1" t="shared" si="6149"/>
        <v>0.619875047282424</v>
      </c>
      <c r="W828" s="26">
        <f ca="1">IF(V828&lt;=('Ejercicio 3 - TIR'!$D$25-'Ejercicio 3 - TIR'!$C$25)/('Ejercicio 3 - TIR'!$E$25-'Ejercicio 3 - TIR'!$C$25),'Ejercicio 3 - TIR'!$C$25+SQRT(('Ejercicio 3 - TIR'!$E$25-'Ejercicio 3 - TIR'!$C$25)*('Ejercicio 3 - TIR'!$D$25-'Ejercicio 3 - TIR'!$C$25)*V828),'Ejercicio 3 - TIR'!$E$25-SQRT(('Ejercicio 3 - TIR'!$E$25-'Ejercicio 3 - TIR'!$C$25)*('Ejercicio 3 - TIR'!$E$25-'Ejercicio 3 - TIR'!$D$25)*(1-V828)))</f>
        <v>0.213524839486145</v>
      </c>
      <c r="X828" s="24">
        <f ca="1" t="shared" si="6149"/>
        <v>0.926282520645046</v>
      </c>
      <c r="Y828" s="26">
        <f ca="1">IF(X828&lt;=('Ejercicio 3 - TIR'!$D$26-'Ejercicio 3 - TIR'!$C$26)/('Ejercicio 3 - TIR'!$E$26-'Ejercicio 3 - TIR'!$C$26),'Ejercicio 3 - TIR'!$C$26+SQRT(('Ejercicio 3 - TIR'!$E$26-'Ejercicio 3 - TIR'!$C$26)*('Ejercicio 3 - TIR'!$D$26-'Ejercicio 3 - TIR'!$C$26)*X828),'Ejercicio 3 - TIR'!$E$26-SQRT(('Ejercicio 3 - TIR'!$E$26-'Ejercicio 3 - TIR'!$C$26)*('Ejercicio 3 - TIR'!$E$26-'Ejercicio 3 - TIR'!$D$26)*(1-X828)))</f>
        <v>0.260048198364139</v>
      </c>
      <c r="Z828" s="24">
        <f ca="1" t="shared" si="5716"/>
        <v>1.15249271765632</v>
      </c>
      <c r="AA828" s="24">
        <f ca="1" t="shared" si="5717"/>
        <v>1.33279298372989</v>
      </c>
      <c r="AB828" s="24">
        <f ca="1" t="shared" si="5718"/>
        <v>1.59403798245629</v>
      </c>
      <c r="AC828" s="24">
        <f ca="1" t="shared" si="5719"/>
        <v>1.93440468679509</v>
      </c>
      <c r="AD828" s="24">
        <f ca="1" t="shared" si="5720"/>
        <v>2.4374431405033</v>
      </c>
      <c r="AE828" s="23">
        <f ca="1" t="shared" si="5721"/>
        <v>5361.85288940707</v>
      </c>
      <c r="AF828" s="23">
        <f ca="1" t="shared" si="5722"/>
        <v>6200.6811854968</v>
      </c>
      <c r="AG828" s="23">
        <f ca="1" t="shared" si="5723"/>
        <v>7416.09645867338</v>
      </c>
      <c r="AH828" s="23">
        <f ca="1" t="shared" si="5724"/>
        <v>8999.61726462538</v>
      </c>
      <c r="AI828" s="23">
        <f ca="1" t="shared" si="5725"/>
        <v>11339.951520258</v>
      </c>
      <c r="AJ828" s="25">
        <f ca="1" t="shared" si="5726"/>
        <v>44987.8802467273</v>
      </c>
      <c r="AK828" s="25">
        <f ca="1" t="shared" si="5727"/>
        <v>51370.0273941507</v>
      </c>
      <c r="AL828" s="25">
        <f ca="1" t="shared" si="5728"/>
        <v>52057.0395627044</v>
      </c>
      <c r="AM828" s="25">
        <f ca="1" t="shared" si="5729"/>
        <v>63069.785017391</v>
      </c>
      <c r="AN828" s="25">
        <f ca="1" t="shared" si="5730"/>
        <v>89111.7002999367</v>
      </c>
      <c r="AO828" s="25">
        <f ca="1">C828/'Ejercicio 3 - TIR'!$D$7</f>
        <v>14656.0264905858</v>
      </c>
      <c r="AP828" s="25">
        <f ca="1" t="shared" si="5731"/>
        <v>30331.8537561415</v>
      </c>
      <c r="AQ828" s="25">
        <f ca="1" t="shared" si="5732"/>
        <v>36714.0009035649</v>
      </c>
      <c r="AR828" s="25">
        <f ca="1" t="shared" si="5733"/>
        <v>37401.0130721186</v>
      </c>
      <c r="AS828" s="25">
        <f ca="1" t="shared" si="5734"/>
        <v>48413.7585268052</v>
      </c>
      <c r="AT828" s="25">
        <f ca="1" t="shared" si="5735"/>
        <v>74455.6738093508</v>
      </c>
      <c r="AU828" s="25">
        <f ca="1">AP828*'Ejercicio 3 - TIR'!$D$5</f>
        <v>15165.9268780707</v>
      </c>
      <c r="AV828" s="25">
        <f ca="1">AQ828*'Ejercicio 3 - TIR'!$D$5</f>
        <v>18357.0004517824</v>
      </c>
      <c r="AW828" s="25">
        <f ca="1">AR828*'Ejercicio 3 - TIR'!$D$5</f>
        <v>18700.5065360593</v>
      </c>
      <c r="AX828" s="25">
        <f ca="1">AS828*'Ejercicio 3 - TIR'!$D$5</f>
        <v>24206.8792634026</v>
      </c>
      <c r="AY828" s="25">
        <f ca="1">AT828*'Ejercicio 3 - TIR'!$D$5</f>
        <v>37227.8369046754</v>
      </c>
      <c r="AZ828" s="25">
        <f ca="1" t="shared" ref="AZ828:BD828" si="6150">AJ828-AU828-AE828</f>
        <v>24460.1004792495</v>
      </c>
      <c r="BA828" s="25">
        <f ca="1" t="shared" si="6150"/>
        <v>26812.3457568715</v>
      </c>
      <c r="BB828" s="25">
        <f ca="1" t="shared" si="6150"/>
        <v>25940.4365679717</v>
      </c>
      <c r="BC828" s="25">
        <f ca="1" t="shared" si="6150"/>
        <v>29863.288489363</v>
      </c>
      <c r="BD828" s="25">
        <f ca="1" t="shared" si="6150"/>
        <v>40543.9118750032</v>
      </c>
      <c r="BE828" s="25">
        <f ca="1" t="shared" ref="BE828:BI828" si="6151">AZ828/Z828</f>
        <v>21223.6486222585</v>
      </c>
      <c r="BF828" s="25">
        <f ca="1" t="shared" si="6151"/>
        <v>20117.4121444094</v>
      </c>
      <c r="BG828" s="25">
        <f ca="1" t="shared" si="6151"/>
        <v>16273.4118342648</v>
      </c>
      <c r="BH828" s="25">
        <f ca="1" t="shared" si="6151"/>
        <v>15437.9736015013</v>
      </c>
      <c r="BI828" s="25">
        <f ca="1" t="shared" si="6151"/>
        <v>16633.7877595091</v>
      </c>
      <c r="BJ828" s="25">
        <f ca="1" t="shared" si="5738"/>
        <v>85703.8404622571</v>
      </c>
      <c r="BK828" s="25">
        <f ca="1" t="shared" si="5739"/>
        <v>35723.231236513</v>
      </c>
      <c r="BL828" s="25">
        <f ca="1" t="shared" si="5740"/>
        <v>121427.07169877</v>
      </c>
      <c r="BM828" s="25">
        <f ca="1">BK828*'Ejercicio 3 - TIR'!$D$5</f>
        <v>17861.6156182565</v>
      </c>
      <c r="BN828" s="25">
        <f ca="1" t="shared" si="5741"/>
        <v>103565.456080514</v>
      </c>
      <c r="BO828" s="25">
        <f ca="1" t="shared" si="5742"/>
        <v>42489.3833868587</v>
      </c>
      <c r="BP828" s="25">
        <f ca="1" t="shared" si="5743"/>
        <v>-108441.502594495</v>
      </c>
      <c r="BQ828" s="25">
        <f ca="1" t="shared" ref="BQ828:BT828" si="6152">BE828</f>
        <v>21223.6486222585</v>
      </c>
      <c r="BR828" s="25">
        <f ca="1" t="shared" si="6152"/>
        <v>20117.4121444094</v>
      </c>
      <c r="BS828" s="25">
        <f ca="1" t="shared" si="6152"/>
        <v>16273.4118342648</v>
      </c>
      <c r="BT828" s="25">
        <f ca="1" t="shared" si="6152"/>
        <v>15437.9736015013</v>
      </c>
      <c r="BU828" s="25">
        <f ca="1" t="shared" si="5745"/>
        <v>59123.1711463679</v>
      </c>
      <c r="BV828" s="27">
        <f ca="1" t="shared" si="5746"/>
        <v>5.87240303865932</v>
      </c>
    </row>
    <row r="829" ht="15" customHeight="1" spans="1:74">
      <c r="A829" s="23">
        <v>828</v>
      </c>
      <c r="B829" s="24">
        <f ca="1" t="shared" ref="B829:F829" si="6153">RAND()</f>
        <v>0.752940523173373</v>
      </c>
      <c r="C829" s="25">
        <f ca="1">IF(B829&lt;=('Ejercicio 3 - TIR'!$D$13-'Ejercicio 3 - TIR'!$C$13)/('Ejercicio 3 - TIR'!$E$13-'Ejercicio 3 - TIR'!$C$13),'Ejercicio 3 - TIR'!$C$13+SQRT(('Ejercicio 3 - TIR'!$E$13-'Ejercicio 3 - TIR'!$C$13)*('Ejercicio 3 - TIR'!$D$13-'Ejercicio 3 - TIR'!$C$13)*B829),'Ejercicio 3 - TIR'!$E$13-SQRT(('Ejercicio 3 - TIR'!$E$13-'Ejercicio 3 - TIR'!$C$13)*('Ejercicio 3 - TIR'!$E$13-'Ejercicio 3 - TIR'!$D$13)*(1-B829)))</f>
        <v>82781.6559393201</v>
      </c>
      <c r="D829" s="24">
        <f ca="1" t="shared" si="6153"/>
        <v>0.418164706192466</v>
      </c>
      <c r="E829" s="25">
        <f ca="1">IF(D829&lt;=('Ejercicio 3 - TIR'!$D$14-'Ejercicio 3 - TIR'!$C$14)/('Ejercicio 3 - TIR'!$E$14-'Ejercicio 3 - TIR'!$C$14),'Ejercicio 3 - TIR'!$C$14+SQRT(('Ejercicio 3 - TIR'!$E$14-'Ejercicio 3 - TIR'!$C$14)*('Ejercicio 3 - TIR'!$D$14-'Ejercicio 3 - TIR'!$C$14)*D829),'Ejercicio 3 - TIR'!$E$14-SQRT(('Ejercicio 3 - TIR'!$E$14-'Ejercicio 3 - TIR'!$C$14)*('Ejercicio 3 - TIR'!$E$14-'Ejercicio 3 - TIR'!$D$14)*(1-D829)))</f>
        <v>30657.8752913949</v>
      </c>
      <c r="F829" s="24">
        <f ca="1" t="shared" si="6153"/>
        <v>0.523366870962502</v>
      </c>
      <c r="G829" s="25">
        <f ca="1">IF(F829&lt;=('Ejercicio 3 - TIR'!$D$18-'Ejercicio 3 - TIR'!$C$18)/('Ejercicio 3 - TIR'!$E$18-'Ejercicio 3 - TIR'!$C$18),'Ejercicio 3 - TIR'!$C$18+SQRT(('Ejercicio 3 - TIR'!$E$18-'Ejercicio 3 - TIR'!$C$18)*('Ejercicio 3 - TIR'!$D$18-'Ejercicio 3 - TIR'!$C$18)*F829),'Ejercicio 3 - TIR'!$E$18-SQRT(('Ejercicio 3 - TIR'!$E$18-'Ejercicio 3 - TIR'!$C$18)*('Ejercicio 3 - TIR'!$E$18-'Ejercicio 3 - TIR'!$D$18)*(1-F829)))</f>
        <v>38860.3064644726</v>
      </c>
      <c r="H829" s="24">
        <f ca="1" t="shared" ref="H829:L829" si="6154">RAND()</f>
        <v>0.0247505424960917</v>
      </c>
      <c r="I829" s="25">
        <f ca="1">IF(H829&lt;=('Ejercicio 3 - TIR'!$D$18-'Ejercicio 3 - TIR'!$C$18)/('Ejercicio 3 - TIR'!$E$18-'Ejercicio 3 - TIR'!$C$18),'Ejercicio 3 - TIR'!$C$18+SQRT(('Ejercicio 3 - TIR'!$E$18-'Ejercicio 3 - TIR'!$C$18)*('Ejercicio 3 - TIR'!$D$18-'Ejercicio 3 - TIR'!$C$18)*H829),'Ejercicio 3 - TIR'!$E$18-SQRT(('Ejercicio 3 - TIR'!$E$18-'Ejercicio 3 - TIR'!$C$18)*('Ejercicio 3 - TIR'!$E$18-'Ejercicio 3 - TIR'!$D$18)*(1-H829)))</f>
        <v>31926.8060033158</v>
      </c>
      <c r="J829" s="24">
        <f ca="1" t="shared" si="6154"/>
        <v>0.877866632783778</v>
      </c>
      <c r="K829" s="25">
        <f ca="1">IF(J829&lt;=('Ejercicio 3 - TIR'!$D$18-'Ejercicio 3 - TIR'!$C$18)/('Ejercicio 3 - TIR'!$E$18-'Ejercicio 3 - TIR'!$C$18),'Ejercicio 3 - TIR'!$C$18+SQRT(('Ejercicio 3 - TIR'!$E$18-'Ejercicio 3 - TIR'!$C$18)*('Ejercicio 3 - TIR'!$D$18-'Ejercicio 3 - TIR'!$C$18)*J829),'Ejercicio 3 - TIR'!$E$18-SQRT(('Ejercicio 3 - TIR'!$E$18-'Ejercicio 3 - TIR'!$C$18)*('Ejercicio 3 - TIR'!$E$18-'Ejercicio 3 - TIR'!$D$18)*(1-J829)))</f>
        <v>41973.4503900949</v>
      </c>
      <c r="L829" s="24">
        <f ca="1" t="shared" si="6154"/>
        <v>0.776067151234154</v>
      </c>
      <c r="M829" s="25">
        <f ca="1">IF(L829&lt;=('Ejercicio 3 - TIR'!$D$18-'Ejercicio 3 - TIR'!$C$18)/('Ejercicio 3 - TIR'!$E$18-'Ejercicio 3 - TIR'!$C$18),'Ejercicio 3 - TIR'!$C$18+SQRT(('Ejercicio 3 - TIR'!$E$18-'Ejercicio 3 - TIR'!$C$18)*('Ejercicio 3 - TIR'!$D$18-'Ejercicio 3 - TIR'!$C$18)*L829),'Ejercicio 3 - TIR'!$E$18-SQRT(('Ejercicio 3 - TIR'!$E$18-'Ejercicio 3 - TIR'!$C$18)*('Ejercicio 3 - TIR'!$E$18-'Ejercicio 3 - TIR'!$D$18)*(1-L829)))</f>
        <v>40901.8341105516</v>
      </c>
      <c r="N829" s="24">
        <f ca="1" t="shared" ref="N829:R829" si="6155">RAND()</f>
        <v>0.223088296929079</v>
      </c>
      <c r="O829" s="25">
        <f ca="1">IF(N829&lt;=('Ejercicio 3 - TIR'!$D$18-'Ejercicio 3 - TIR'!$C$18)/('Ejercicio 3 - TIR'!$E$18-'Ejercicio 3 - TIR'!$C$18),'Ejercicio 3 - TIR'!$C$18+SQRT(('Ejercicio 3 - TIR'!$E$18-'Ejercicio 3 - TIR'!$C$18)*('Ejercicio 3 - TIR'!$D$18-'Ejercicio 3 - TIR'!$C$18)*N829),'Ejercicio 3 - TIR'!$E$18-SQRT(('Ejercicio 3 - TIR'!$E$18-'Ejercicio 3 - TIR'!$C$18)*('Ejercicio 3 - TIR'!$E$18-'Ejercicio 3 - TIR'!$D$18)*(1-N829)))</f>
        <v>35784.7423917891</v>
      </c>
      <c r="P829" s="24">
        <f ca="1" t="shared" si="6155"/>
        <v>0.579332147481642</v>
      </c>
      <c r="Q829" s="26">
        <f ca="1">IF(P829&lt;=('Ejercicio 3 - TIR'!$D$22-'Ejercicio 3 - TIR'!$C$22)/('Ejercicio 3 - TIR'!$E$22-'Ejercicio 3 - TIR'!$C$22),'Ejercicio 3 - TIR'!$C$22+SQRT(('Ejercicio 3 - TIR'!$E$22-'Ejercicio 3 - TIR'!$C$22)*('Ejercicio 3 - TIR'!$D$22-'Ejercicio 3 - TIR'!$C$22)*P829),'Ejercicio 3 - TIR'!$E$22-SQRT(('Ejercicio 3 - TIR'!$E$22-'Ejercicio 3 - TIR'!$C$22)*('Ejercicio 3 - TIR'!$E$22-'Ejercicio 3 - TIR'!$D$22)*(1-P829)))</f>
        <v>0.152482693908505</v>
      </c>
      <c r="R829" s="24">
        <f ca="1" t="shared" si="6155"/>
        <v>0.207809074858632</v>
      </c>
      <c r="S829" s="26">
        <f ca="1">IF(R829&lt;=('Ejercicio 3 - TIR'!$D$23-'Ejercicio 3 - TIR'!$C$23)/('Ejercicio 3 - TIR'!$E$23-'Ejercicio 3 - TIR'!$C$23),'Ejercicio 3 - TIR'!$C$23+SQRT(('Ejercicio 3 - TIR'!$E$23-'Ejercicio 3 - TIR'!$C$23)*('Ejercicio 3 - TIR'!$D$23-'Ejercicio 3 - TIR'!$C$23)*R829),'Ejercicio 3 - TIR'!$E$23-SQRT(('Ejercicio 3 - TIR'!$E$23-'Ejercicio 3 - TIR'!$C$23)*('Ejercicio 3 - TIR'!$E$23-'Ejercicio 3 - TIR'!$D$23)*(1-R829)))</f>
        <v>0.139340536051142</v>
      </c>
      <c r="T829" s="24">
        <f ca="1" t="shared" ref="T829:X829" si="6156">RAND()</f>
        <v>0.675966023360528</v>
      </c>
      <c r="U829" s="26">
        <f ca="1">IF(T829&lt;=('Ejercicio 3 - TIR'!$D$24-'Ejercicio 3 - TIR'!$C$24)/('Ejercicio 3 - TIR'!$E$24-'Ejercicio 3 - TIR'!$C$24),'Ejercicio 3 - TIR'!$C$24+SQRT(('Ejercicio 3 - TIR'!$E$24-'Ejercicio 3 - TIR'!$C$24)*('Ejercicio 3 - TIR'!$D$24-'Ejercicio 3 - TIR'!$C$24)*T829),'Ejercicio 3 - TIR'!$E$24-SQRT(('Ejercicio 3 - TIR'!$E$24-'Ejercicio 3 - TIR'!$C$24)*('Ejercicio 3 - TIR'!$E$24-'Ejercicio 3 - TIR'!$D$24)*(1-T829)))</f>
        <v>0.18987865981417</v>
      </c>
      <c r="V829" s="24">
        <f ca="1" t="shared" si="6156"/>
        <v>0.548700773419712</v>
      </c>
      <c r="W829" s="26">
        <f ca="1">IF(V829&lt;=('Ejercicio 3 - TIR'!$D$25-'Ejercicio 3 - TIR'!$C$25)/('Ejercicio 3 - TIR'!$E$25-'Ejercicio 3 - TIR'!$C$25),'Ejercicio 3 - TIR'!$C$25+SQRT(('Ejercicio 3 - TIR'!$E$25-'Ejercicio 3 - TIR'!$C$25)*('Ejercicio 3 - TIR'!$D$25-'Ejercicio 3 - TIR'!$C$25)*V829),'Ejercicio 3 - TIR'!$E$25-SQRT(('Ejercicio 3 - TIR'!$E$25-'Ejercicio 3 - TIR'!$C$25)*('Ejercicio 3 - TIR'!$E$25-'Ejercicio 3 - TIR'!$D$25)*(1-V829)))</f>
        <v>0.210256481119169</v>
      </c>
      <c r="X829" s="24">
        <f ca="1" t="shared" si="6156"/>
        <v>0.486045931899563</v>
      </c>
      <c r="Y829" s="26">
        <f ca="1">IF(X829&lt;=('Ejercicio 3 - TIR'!$D$26-'Ejercicio 3 - TIR'!$C$26)/('Ejercicio 3 - TIR'!$E$26-'Ejercicio 3 - TIR'!$C$26),'Ejercicio 3 - TIR'!$C$26+SQRT(('Ejercicio 3 - TIR'!$E$26-'Ejercicio 3 - TIR'!$C$26)*('Ejercicio 3 - TIR'!$D$26-'Ejercicio 3 - TIR'!$C$26)*X829),'Ejercicio 3 - TIR'!$E$26-SQRT(('Ejercicio 3 - TIR'!$E$26-'Ejercicio 3 - TIR'!$C$26)*('Ejercicio 3 - TIR'!$E$26-'Ejercicio 3 - TIR'!$D$26)*(1-X829)))</f>
        <v>0.227318390611691</v>
      </c>
      <c r="Z829" s="24">
        <f ca="1" t="shared" si="5716"/>
        <v>1.1524826939085</v>
      </c>
      <c r="AA829" s="24">
        <f ca="1" t="shared" si="5717"/>
        <v>1.31307025026738</v>
      </c>
      <c r="AB829" s="24">
        <f ca="1" t="shared" si="5718"/>
        <v>1.56239426963001</v>
      </c>
      <c r="AC829" s="24">
        <f ca="1" t="shared" si="5719"/>
        <v>1.89089779088317</v>
      </c>
      <c r="AD829" s="24">
        <f ca="1" t="shared" si="5720"/>
        <v>2.32073363351793</v>
      </c>
      <c r="AE829" s="23">
        <f ca="1" t="shared" si="5721"/>
        <v>4674.79541394288</v>
      </c>
      <c r="AF829" s="23">
        <f ca="1" t="shared" si="5722"/>
        <v>5326.1839128511</v>
      </c>
      <c r="AG829" s="23">
        <f ca="1" t="shared" si="5723"/>
        <v>6337.51257614706</v>
      </c>
      <c r="AH829" s="23">
        <f ca="1" t="shared" si="5724"/>
        <v>7670.01566945621</v>
      </c>
      <c r="AI829" s="23">
        <f ca="1" t="shared" si="5725"/>
        <v>9413.55128740345</v>
      </c>
      <c r="AJ829" s="25">
        <f ca="1" t="shared" si="5726"/>
        <v>44785.8306802855</v>
      </c>
      <c r="AK829" s="25">
        <f ca="1" t="shared" si="5727"/>
        <v>41922.139149012</v>
      </c>
      <c r="AL829" s="25">
        <f ca="1" t="shared" si="5728"/>
        <v>65579.0783660836</v>
      </c>
      <c r="AM829" s="25">
        <f ca="1" t="shared" si="5729"/>
        <v>77341.1877627117</v>
      </c>
      <c r="AN829" s="25">
        <f ca="1" t="shared" si="5730"/>
        <v>83046.8552353998</v>
      </c>
      <c r="AO829" s="25">
        <f ca="1">C829/'Ejercicio 3 - TIR'!$D$7</f>
        <v>16556.331187864</v>
      </c>
      <c r="AP829" s="25">
        <f ca="1" t="shared" si="5731"/>
        <v>28229.4994924215</v>
      </c>
      <c r="AQ829" s="25">
        <f ca="1" t="shared" si="5732"/>
        <v>25365.8079611479</v>
      </c>
      <c r="AR829" s="25">
        <f ca="1" t="shared" si="5733"/>
        <v>49022.7471782196</v>
      </c>
      <c r="AS829" s="25">
        <f ca="1" t="shared" si="5734"/>
        <v>60784.8565748477</v>
      </c>
      <c r="AT829" s="25">
        <f ca="1" t="shared" si="5735"/>
        <v>66490.5240475358</v>
      </c>
      <c r="AU829" s="25">
        <f ca="1">AP829*'Ejercicio 3 - TIR'!$D$5</f>
        <v>14114.7497462107</v>
      </c>
      <c r="AV829" s="25">
        <f ca="1">AQ829*'Ejercicio 3 - TIR'!$D$5</f>
        <v>12682.903980574</v>
      </c>
      <c r="AW829" s="25">
        <f ca="1">AR829*'Ejercicio 3 - TIR'!$D$5</f>
        <v>24511.3735891098</v>
      </c>
      <c r="AX829" s="25">
        <f ca="1">AS829*'Ejercicio 3 - TIR'!$D$5</f>
        <v>30392.4282874238</v>
      </c>
      <c r="AY829" s="25">
        <f ca="1">AT829*'Ejercicio 3 - TIR'!$D$5</f>
        <v>33245.2620237679</v>
      </c>
      <c r="AZ829" s="25">
        <f ca="1" t="shared" ref="AZ829:BD829" si="6157">AJ829-AU829-AE829</f>
        <v>25996.2855201319</v>
      </c>
      <c r="BA829" s="25">
        <f ca="1" t="shared" si="6157"/>
        <v>23913.0512555869</v>
      </c>
      <c r="BB829" s="25">
        <f ca="1" t="shared" si="6157"/>
        <v>34730.1922008268</v>
      </c>
      <c r="BC829" s="25">
        <f ca="1" t="shared" si="6157"/>
        <v>39278.7438058316</v>
      </c>
      <c r="BD829" s="25">
        <f ca="1" t="shared" si="6157"/>
        <v>40388.0419242284</v>
      </c>
      <c r="BE829" s="25">
        <f ca="1" t="shared" ref="BE829:BI829" si="6158">AZ829/Z829</f>
        <v>22556.7686677955</v>
      </c>
      <c r="BF829" s="25">
        <f ca="1" t="shared" si="6158"/>
        <v>18211.5551324977</v>
      </c>
      <c r="BG829" s="25">
        <f ca="1" t="shared" si="6158"/>
        <v>22228.8271762871</v>
      </c>
      <c r="BH829" s="25">
        <f ca="1" t="shared" si="6158"/>
        <v>20772.5367257878</v>
      </c>
      <c r="BI829" s="25">
        <f ca="1" t="shared" si="6158"/>
        <v>17403.1355175413</v>
      </c>
      <c r="BJ829" s="25">
        <f ca="1" t="shared" si="5738"/>
        <v>71148.7623209384</v>
      </c>
      <c r="BK829" s="25">
        <f ca="1" t="shared" si="5739"/>
        <v>38422.8346353379</v>
      </c>
      <c r="BL829" s="25">
        <f ca="1" t="shared" si="5740"/>
        <v>109571.596956276</v>
      </c>
      <c r="BM829" s="25">
        <f ca="1">BK829*'Ejercicio 3 - TIR'!$D$5</f>
        <v>19211.4173176689</v>
      </c>
      <c r="BN829" s="25">
        <f ca="1" t="shared" si="5741"/>
        <v>90360.1796386073</v>
      </c>
      <c r="BO829" s="25">
        <f ca="1" t="shared" si="5742"/>
        <v>38936.0408853269</v>
      </c>
      <c r="BP829" s="25">
        <f ca="1" t="shared" si="5743"/>
        <v>-113439.531230715</v>
      </c>
      <c r="BQ829" s="25">
        <f ca="1" t="shared" ref="BQ829:BT829" si="6159">BE829</f>
        <v>22556.7686677955</v>
      </c>
      <c r="BR829" s="25">
        <f ca="1" t="shared" si="6159"/>
        <v>18211.5551324977</v>
      </c>
      <c r="BS829" s="25">
        <f ca="1" t="shared" si="6159"/>
        <v>22228.8271762871</v>
      </c>
      <c r="BT829" s="25">
        <f ca="1" t="shared" si="6159"/>
        <v>20772.5367257878</v>
      </c>
      <c r="BU829" s="25">
        <f ca="1" t="shared" si="5745"/>
        <v>56339.1764028682</v>
      </c>
      <c r="BV829" s="27">
        <f ca="1" t="shared" si="5746"/>
        <v>6.35060494665327</v>
      </c>
    </row>
    <row r="830" ht="15" customHeight="1" spans="1:74">
      <c r="A830" s="23">
        <v>829</v>
      </c>
      <c r="B830" s="24">
        <f ca="1" t="shared" ref="B830:F830" si="6160">RAND()</f>
        <v>0.960198276552833</v>
      </c>
      <c r="C830" s="25">
        <f ca="1">IF(B830&lt;=('Ejercicio 3 - TIR'!$D$13-'Ejercicio 3 - TIR'!$C$13)/('Ejercicio 3 - TIR'!$E$13-'Ejercicio 3 - TIR'!$C$13),'Ejercicio 3 - TIR'!$C$13+SQRT(('Ejercicio 3 - TIR'!$E$13-'Ejercicio 3 - TIR'!$C$13)*('Ejercicio 3 - TIR'!$D$13-'Ejercicio 3 - TIR'!$C$13)*B830),'Ejercicio 3 - TIR'!$E$13-SQRT(('Ejercicio 3 - TIR'!$E$13-'Ejercicio 3 - TIR'!$C$13)*('Ejercicio 3 - TIR'!$E$13-'Ejercicio 3 - TIR'!$D$13)*(1-B830)))</f>
        <v>93088.9893549062</v>
      </c>
      <c r="D830" s="24">
        <f ca="1" t="shared" si="6160"/>
        <v>0.788300020836029</v>
      </c>
      <c r="E830" s="25">
        <f ca="1">IF(D830&lt;=('Ejercicio 3 - TIR'!$D$14-'Ejercicio 3 - TIR'!$C$14)/('Ejercicio 3 - TIR'!$E$14-'Ejercicio 3 - TIR'!$C$14),'Ejercicio 3 - TIR'!$C$14+SQRT(('Ejercicio 3 - TIR'!$E$14-'Ejercicio 3 - TIR'!$C$14)*('Ejercicio 3 - TIR'!$D$14-'Ejercicio 3 - TIR'!$C$14)*D830),'Ejercicio 3 - TIR'!$E$14-SQRT(('Ejercicio 3 - TIR'!$E$14-'Ejercicio 3 - TIR'!$C$14)*('Ejercicio 3 - TIR'!$E$14-'Ejercicio 3 - TIR'!$D$14)*(1-D830)))</f>
        <v>34364.8427817322</v>
      </c>
      <c r="F830" s="24">
        <f ca="1" t="shared" si="6160"/>
        <v>0.0188007303934563</v>
      </c>
      <c r="G830" s="25">
        <f ca="1">IF(F830&lt;=('Ejercicio 3 - TIR'!$D$18-'Ejercicio 3 - TIR'!$C$18)/('Ejercicio 3 - TIR'!$E$18-'Ejercicio 3 - TIR'!$C$18),'Ejercicio 3 - TIR'!$C$18+SQRT(('Ejercicio 3 - TIR'!$E$18-'Ejercicio 3 - TIR'!$C$18)*('Ejercicio 3 - TIR'!$D$18-'Ejercicio 3 - TIR'!$C$18)*F830),'Ejercicio 3 - TIR'!$E$18-SQRT(('Ejercicio 3 - TIR'!$E$18-'Ejercicio 3 - TIR'!$C$18)*('Ejercicio 3 - TIR'!$E$18-'Ejercicio 3 - TIR'!$D$18)*(1-F830)))</f>
        <v>31679.3181827809</v>
      </c>
      <c r="H830" s="24">
        <f ca="1" t="shared" ref="H830:L830" si="6161">RAND()</f>
        <v>0.182451339534434</v>
      </c>
      <c r="I830" s="25">
        <f ca="1">IF(H830&lt;=('Ejercicio 3 - TIR'!$D$18-'Ejercicio 3 - TIR'!$C$18)/('Ejercicio 3 - TIR'!$E$18-'Ejercicio 3 - TIR'!$C$18),'Ejercicio 3 - TIR'!$C$18+SQRT(('Ejercicio 3 - TIR'!$E$18-'Ejercicio 3 - TIR'!$C$18)*('Ejercicio 3 - TIR'!$D$18-'Ejercicio 3 - TIR'!$C$18)*H830),'Ejercicio 3 - TIR'!$E$18-SQRT(('Ejercicio 3 - TIR'!$E$18-'Ejercicio 3 - TIR'!$C$18)*('Ejercicio 3 - TIR'!$E$18-'Ejercicio 3 - TIR'!$D$18)*(1-H830)))</f>
        <v>35231.4148115175</v>
      </c>
      <c r="J830" s="24">
        <f ca="1" t="shared" si="6161"/>
        <v>0.0438032621986311</v>
      </c>
      <c r="K830" s="25">
        <f ca="1">IF(J830&lt;=('Ejercicio 3 - TIR'!$D$18-'Ejercicio 3 - TIR'!$C$18)/('Ejercicio 3 - TIR'!$E$18-'Ejercicio 3 - TIR'!$C$18),'Ejercicio 3 - TIR'!$C$18+SQRT(('Ejercicio 3 - TIR'!$E$18-'Ejercicio 3 - TIR'!$C$18)*('Ejercicio 3 - TIR'!$D$18-'Ejercicio 3 - TIR'!$C$18)*J830),'Ejercicio 3 - TIR'!$E$18-SQRT(('Ejercicio 3 - TIR'!$E$18-'Ejercicio 3 - TIR'!$C$18)*('Ejercicio 3 - TIR'!$E$18-'Ejercicio 3 - TIR'!$D$18)*(1-J830)))</f>
        <v>32563.2965746855</v>
      </c>
      <c r="L830" s="24">
        <f ca="1" t="shared" si="6161"/>
        <v>0.398362351600601</v>
      </c>
      <c r="M830" s="25">
        <f ca="1">IF(L830&lt;=('Ejercicio 3 - TIR'!$D$18-'Ejercicio 3 - TIR'!$C$18)/('Ejercicio 3 - TIR'!$E$18-'Ejercicio 3 - TIR'!$C$18),'Ejercicio 3 - TIR'!$C$18+SQRT(('Ejercicio 3 - TIR'!$E$18-'Ejercicio 3 - TIR'!$C$18)*('Ejercicio 3 - TIR'!$D$18-'Ejercicio 3 - TIR'!$C$18)*L830),'Ejercicio 3 - TIR'!$E$18-SQRT(('Ejercicio 3 - TIR'!$E$18-'Ejercicio 3 - TIR'!$C$18)*('Ejercicio 3 - TIR'!$E$18-'Ejercicio 3 - TIR'!$D$18)*(1-L830)))</f>
        <v>37730.0939670932</v>
      </c>
      <c r="N830" s="24">
        <f ca="1" t="shared" ref="N830:R830" si="6162">RAND()</f>
        <v>0.987030637731637</v>
      </c>
      <c r="O830" s="25">
        <f ca="1">IF(N830&lt;=('Ejercicio 3 - TIR'!$D$18-'Ejercicio 3 - TIR'!$C$18)/('Ejercicio 3 - TIR'!$E$18-'Ejercicio 3 - TIR'!$C$18),'Ejercicio 3 - TIR'!$C$18+SQRT(('Ejercicio 3 - TIR'!$E$18-'Ejercicio 3 - TIR'!$C$18)*('Ejercicio 3 - TIR'!$D$18-'Ejercicio 3 - TIR'!$C$18)*N830),'Ejercicio 3 - TIR'!$E$18-SQRT(('Ejercicio 3 - TIR'!$E$18-'Ejercicio 3 - TIR'!$C$18)*('Ejercicio 3 - TIR'!$E$18-'Ejercicio 3 - TIR'!$D$18)*(1-N830)))</f>
        <v>44013.7433548375</v>
      </c>
      <c r="P830" s="24">
        <f ca="1" t="shared" si="6162"/>
        <v>0.983907074900969</v>
      </c>
      <c r="Q830" s="26">
        <f ca="1">IF(P830&lt;=('Ejercicio 3 - TIR'!$D$22-'Ejercicio 3 - TIR'!$C$22)/('Ejercicio 3 - TIR'!$E$22-'Ejercicio 3 - TIR'!$C$22),'Ejercicio 3 - TIR'!$C$22+SQRT(('Ejercicio 3 - TIR'!$E$22-'Ejercicio 3 - TIR'!$C$22)*('Ejercicio 3 - TIR'!$D$22-'Ejercicio 3 - TIR'!$C$22)*P830),'Ejercicio 3 - TIR'!$E$22-SQRT(('Ejercicio 3 - TIR'!$E$22-'Ejercicio 3 - TIR'!$C$22)*('Ejercicio 3 - TIR'!$E$22-'Ejercicio 3 - TIR'!$D$22)*(1-P830)))</f>
        <v>0.174617875402942</v>
      </c>
      <c r="R830" s="24">
        <f ca="1" t="shared" si="6162"/>
        <v>0.273417754436354</v>
      </c>
      <c r="S830" s="26">
        <f ca="1">IF(R830&lt;=('Ejercicio 3 - TIR'!$D$23-'Ejercicio 3 - TIR'!$C$23)/('Ejercicio 3 - TIR'!$E$23-'Ejercicio 3 - TIR'!$C$23),'Ejercicio 3 - TIR'!$C$23+SQRT(('Ejercicio 3 - TIR'!$E$23-'Ejercicio 3 - TIR'!$C$23)*('Ejercicio 3 - TIR'!$D$23-'Ejercicio 3 - TIR'!$C$23)*R830),'Ejercicio 3 - TIR'!$E$23-SQRT(('Ejercicio 3 - TIR'!$E$23-'Ejercicio 3 - TIR'!$C$23)*('Ejercicio 3 - TIR'!$E$23-'Ejercicio 3 - TIR'!$D$23)*(1-R830)))</f>
        <v>0.1421844981459</v>
      </c>
      <c r="T830" s="24">
        <f ca="1" t="shared" ref="T830:X830" si="6163">RAND()</f>
        <v>0.343175431369469</v>
      </c>
      <c r="U830" s="26">
        <f ca="1">IF(T830&lt;=('Ejercicio 3 - TIR'!$D$24-'Ejercicio 3 - TIR'!$C$24)/('Ejercicio 3 - TIR'!$E$24-'Ejercicio 3 - TIR'!$C$24),'Ejercicio 3 - TIR'!$C$24+SQRT(('Ejercicio 3 - TIR'!$E$24-'Ejercicio 3 - TIR'!$C$24)*('Ejercicio 3 - TIR'!$D$24-'Ejercicio 3 - TIR'!$C$24)*T830),'Ejercicio 3 - TIR'!$E$24-SQRT(('Ejercicio 3 - TIR'!$E$24-'Ejercicio 3 - TIR'!$C$24)*('Ejercicio 3 - TIR'!$E$24-'Ejercicio 3 - TIR'!$D$24)*(1-T830)))</f>
        <v>0.176845267848839</v>
      </c>
      <c r="V830" s="24">
        <f ca="1" t="shared" si="6163"/>
        <v>0.722413218097891</v>
      </c>
      <c r="W830" s="26">
        <f ca="1">IF(V830&lt;=('Ejercicio 3 - TIR'!$D$25-'Ejercicio 3 - TIR'!$C$25)/('Ejercicio 3 - TIR'!$E$25-'Ejercicio 3 - TIR'!$C$25),'Ejercicio 3 - TIR'!$C$25+SQRT(('Ejercicio 3 - TIR'!$E$25-'Ejercicio 3 - TIR'!$C$25)*('Ejercicio 3 - TIR'!$D$25-'Ejercicio 3 - TIR'!$C$25)*V830),'Ejercicio 3 - TIR'!$E$25-SQRT(('Ejercicio 3 - TIR'!$E$25-'Ejercicio 3 - TIR'!$C$25)*('Ejercicio 3 - TIR'!$E$25-'Ejercicio 3 - TIR'!$D$25)*(1-V830)))</f>
        <v>0.218830243237116</v>
      </c>
      <c r="X830" s="24">
        <f ca="1" t="shared" si="6163"/>
        <v>0.224633801808234</v>
      </c>
      <c r="Y830" s="26">
        <f ca="1">IF(X830&lt;=('Ejercicio 3 - TIR'!$D$26-'Ejercicio 3 - TIR'!$C$26)/('Ejercicio 3 - TIR'!$E$26-'Ejercicio 3 - TIR'!$C$26),'Ejercicio 3 - TIR'!$C$26+SQRT(('Ejercicio 3 - TIR'!$E$26-'Ejercicio 3 - TIR'!$C$26)*('Ejercicio 3 - TIR'!$D$26-'Ejercicio 3 - TIR'!$C$26)*X830),'Ejercicio 3 - TIR'!$E$26-SQRT(('Ejercicio 3 - TIR'!$E$26-'Ejercicio 3 - TIR'!$C$26)*('Ejercicio 3 - TIR'!$E$26-'Ejercicio 3 - TIR'!$D$26)*(1-X830)))</f>
        <v>0.214627449418936</v>
      </c>
      <c r="Z830" s="24">
        <f ca="1" t="shared" si="5716"/>
        <v>1.17461787540294</v>
      </c>
      <c r="AA830" s="24">
        <f ca="1" t="shared" si="5717"/>
        <v>1.34163032853031</v>
      </c>
      <c r="AB830" s="24">
        <f ca="1" t="shared" si="5718"/>
        <v>1.57889130333338</v>
      </c>
      <c r="AC830" s="24">
        <f ca="1" t="shared" si="5719"/>
        <v>1.92440047128679</v>
      </c>
      <c r="AD830" s="24">
        <f ca="1" t="shared" si="5720"/>
        <v>2.33742963609967</v>
      </c>
      <c r="AE830" s="23">
        <f ca="1" t="shared" si="5721"/>
        <v>6000.7158351022</v>
      </c>
      <c r="AF830" s="23">
        <f ca="1" t="shared" si="5722"/>
        <v>6853.92460463237</v>
      </c>
      <c r="AG830" s="23">
        <f ca="1" t="shared" si="5723"/>
        <v>8066.00873715432</v>
      </c>
      <c r="AH830" s="23">
        <f ca="1" t="shared" si="5724"/>
        <v>9831.0953910585</v>
      </c>
      <c r="AI830" s="23">
        <f ca="1" t="shared" si="5725"/>
        <v>11941.1183198356</v>
      </c>
      <c r="AJ830" s="25">
        <f ca="1" t="shared" si="5726"/>
        <v>37211.0934180719</v>
      </c>
      <c r="AK830" s="25">
        <f ca="1" t="shared" si="5727"/>
        <v>47267.534628164</v>
      </c>
      <c r="AL830" s="25">
        <f ca="1" t="shared" si="5728"/>
        <v>51413.9057696367</v>
      </c>
      <c r="AM830" s="25">
        <f ca="1" t="shared" si="5729"/>
        <v>72607.810611969</v>
      </c>
      <c r="AN830" s="25">
        <f ca="1" t="shared" si="5730"/>
        <v>102879.028113282</v>
      </c>
      <c r="AO830" s="25">
        <f ca="1">C830/'Ejercicio 3 - TIR'!$D$7</f>
        <v>18617.7978709812</v>
      </c>
      <c r="AP830" s="25">
        <f ca="1" t="shared" si="5731"/>
        <v>18593.2955470906</v>
      </c>
      <c r="AQ830" s="25">
        <f ca="1" t="shared" si="5732"/>
        <v>28649.7367571828</v>
      </c>
      <c r="AR830" s="25">
        <f ca="1" t="shared" si="5733"/>
        <v>32796.1078986554</v>
      </c>
      <c r="AS830" s="25">
        <f ca="1" t="shared" si="5734"/>
        <v>53990.0127409878</v>
      </c>
      <c r="AT830" s="25">
        <f ca="1" t="shared" si="5735"/>
        <v>84261.2302423009</v>
      </c>
      <c r="AU830" s="25">
        <f ca="1">AP830*'Ejercicio 3 - TIR'!$D$5</f>
        <v>9296.64777354531</v>
      </c>
      <c r="AV830" s="25">
        <f ca="1">AQ830*'Ejercicio 3 - TIR'!$D$5</f>
        <v>14324.8683785914</v>
      </c>
      <c r="AW830" s="25">
        <f ca="1">AR830*'Ejercicio 3 - TIR'!$D$5</f>
        <v>16398.0539493277</v>
      </c>
      <c r="AX830" s="25">
        <f ca="1">AS830*'Ejercicio 3 - TIR'!$D$5</f>
        <v>26995.0063704939</v>
      </c>
      <c r="AY830" s="25">
        <f ca="1">AT830*'Ejercicio 3 - TIR'!$D$5</f>
        <v>42130.6151211504</v>
      </c>
      <c r="AZ830" s="25">
        <f ca="1" t="shared" ref="AZ830:BD830" si="6164">AJ830-AU830-AE830</f>
        <v>21913.7298094243</v>
      </c>
      <c r="BA830" s="25">
        <f ca="1" t="shared" si="6164"/>
        <v>26088.7416449402</v>
      </c>
      <c r="BB830" s="25">
        <f ca="1" t="shared" si="6164"/>
        <v>26949.8430831546</v>
      </c>
      <c r="BC830" s="25">
        <f ca="1" t="shared" si="6164"/>
        <v>35781.7088504166</v>
      </c>
      <c r="BD830" s="25">
        <f ca="1" t="shared" si="6164"/>
        <v>48807.294672296</v>
      </c>
      <c r="BE830" s="25">
        <f ca="1" t="shared" ref="BE830:BI830" si="6165">AZ830/Z830</f>
        <v>18656.0499957546</v>
      </c>
      <c r="BF830" s="25">
        <f ca="1" t="shared" si="6165"/>
        <v>19445.551498168</v>
      </c>
      <c r="BG830" s="25">
        <f ca="1" t="shared" si="6165"/>
        <v>17068.8400311394</v>
      </c>
      <c r="BH830" s="25">
        <f ca="1" t="shared" si="6165"/>
        <v>18593.6915856659</v>
      </c>
      <c r="BI830" s="25">
        <f ca="1" t="shared" si="6165"/>
        <v>20880.754619736</v>
      </c>
      <c r="BJ830" s="25">
        <f ca="1" t="shared" si="5738"/>
        <v>80325.4019579267</v>
      </c>
      <c r="BK830" s="25">
        <f ca="1" t="shared" si="5739"/>
        <v>43517.7925025449</v>
      </c>
      <c r="BL830" s="25">
        <f ca="1" t="shared" si="5740"/>
        <v>123843.194460472</v>
      </c>
      <c r="BM830" s="25">
        <f ca="1">BK830*'Ejercicio 3 - TIR'!$D$5</f>
        <v>21758.8962512725</v>
      </c>
      <c r="BN830" s="25">
        <f ca="1" t="shared" si="5741"/>
        <v>102084.298209199</v>
      </c>
      <c r="BO830" s="25">
        <f ca="1" t="shared" si="5742"/>
        <v>43673.7417172228</v>
      </c>
      <c r="BP830" s="25">
        <f ca="1" t="shared" si="5743"/>
        <v>-127453.832136638</v>
      </c>
      <c r="BQ830" s="25">
        <f ca="1" t="shared" ref="BQ830:BT830" si="6166">BE830</f>
        <v>18656.0499957546</v>
      </c>
      <c r="BR830" s="25">
        <f ca="1" t="shared" si="6166"/>
        <v>19445.551498168</v>
      </c>
      <c r="BS830" s="25">
        <f ca="1" t="shared" si="6166"/>
        <v>17068.8400311394</v>
      </c>
      <c r="BT830" s="25">
        <f ca="1" t="shared" si="6166"/>
        <v>18593.6915856659</v>
      </c>
      <c r="BU830" s="25">
        <f ca="1" t="shared" si="5745"/>
        <v>64554.4963369588</v>
      </c>
      <c r="BV830" s="27">
        <f ca="1" t="shared" si="5746"/>
        <v>2.27791563798849</v>
      </c>
    </row>
    <row r="831" ht="15" customHeight="1" spans="1:74">
      <c r="A831" s="23">
        <v>830</v>
      </c>
      <c r="B831" s="24">
        <f ca="1" t="shared" ref="B831:F831" si="6167">RAND()</f>
        <v>0.332827521572259</v>
      </c>
      <c r="C831" s="25">
        <f ca="1">IF(B831&lt;=('Ejercicio 3 - TIR'!$D$13-'Ejercicio 3 - TIR'!$C$13)/('Ejercicio 3 - TIR'!$E$13-'Ejercicio 3 - TIR'!$C$13),'Ejercicio 3 - TIR'!$C$13+SQRT(('Ejercicio 3 - TIR'!$E$13-'Ejercicio 3 - TIR'!$C$13)*('Ejercicio 3 - TIR'!$D$13-'Ejercicio 3 - TIR'!$C$13)*B831),'Ejercicio 3 - TIR'!$E$13-SQRT(('Ejercicio 3 - TIR'!$E$13-'Ejercicio 3 - TIR'!$C$13)*('Ejercicio 3 - TIR'!$E$13-'Ejercicio 3 - TIR'!$D$13)*(1-B831)))</f>
        <v>71705.0008992174</v>
      </c>
      <c r="D831" s="24">
        <f ca="1" t="shared" si="6167"/>
        <v>0.12269239277432</v>
      </c>
      <c r="E831" s="25">
        <f ca="1">IF(D831&lt;=('Ejercicio 3 - TIR'!$D$14-'Ejercicio 3 - TIR'!$C$14)/('Ejercicio 3 - TIR'!$E$14-'Ejercicio 3 - TIR'!$C$14),'Ejercicio 3 - TIR'!$C$14+SQRT(('Ejercicio 3 - TIR'!$E$14-'Ejercicio 3 - TIR'!$C$14)*('Ejercicio 3 - TIR'!$D$14-'Ejercicio 3 - TIR'!$C$14)*D831),'Ejercicio 3 - TIR'!$E$14-SQRT(('Ejercicio 3 - TIR'!$E$14-'Ejercicio 3 - TIR'!$C$14)*('Ejercicio 3 - TIR'!$E$14-'Ejercicio 3 - TIR'!$D$14)*(1-D831)))</f>
        <v>28033.4682226907</v>
      </c>
      <c r="F831" s="24">
        <f ca="1" t="shared" si="6167"/>
        <v>0.930288983329686</v>
      </c>
      <c r="G831" s="25">
        <f ca="1">IF(F831&lt;=('Ejercicio 3 - TIR'!$D$18-'Ejercicio 3 - TIR'!$C$18)/('Ejercicio 3 - TIR'!$E$18-'Ejercicio 3 - TIR'!$C$18),'Ejercicio 3 - TIR'!$C$18+SQRT(('Ejercicio 3 - TIR'!$E$18-'Ejercicio 3 - TIR'!$C$18)*('Ejercicio 3 - TIR'!$D$18-'Ejercicio 3 - TIR'!$C$18)*F831),'Ejercicio 3 - TIR'!$E$18-SQRT(('Ejercicio 3 - TIR'!$E$18-'Ejercicio 3 - TIR'!$C$18)*('Ejercicio 3 - TIR'!$E$18-'Ejercicio 3 - TIR'!$D$18)*(1-F831)))</f>
        <v>42713.4466439041</v>
      </c>
      <c r="H831" s="24">
        <f ca="1" t="shared" ref="H831:L831" si="6168">RAND()</f>
        <v>0.11009372361558</v>
      </c>
      <c r="I831" s="25">
        <f ca="1">IF(H831&lt;=('Ejercicio 3 - TIR'!$D$18-'Ejercicio 3 - TIR'!$C$18)/('Ejercicio 3 - TIR'!$E$18-'Ejercicio 3 - TIR'!$C$18),'Ejercicio 3 - TIR'!$C$18+SQRT(('Ejercicio 3 - TIR'!$E$18-'Ejercicio 3 - TIR'!$C$18)*('Ejercicio 3 - TIR'!$D$18-'Ejercicio 3 - TIR'!$C$18)*H831),'Ejercicio 3 - TIR'!$E$18-SQRT(('Ejercicio 3 - TIR'!$E$18-'Ejercicio 3 - TIR'!$C$18)*('Ejercicio 3 - TIR'!$E$18-'Ejercicio 3 - TIR'!$D$18)*(1-H831)))</f>
        <v>34063.7493208042</v>
      </c>
      <c r="J831" s="24">
        <f ca="1" t="shared" si="6168"/>
        <v>0.955861762660138</v>
      </c>
      <c r="K831" s="25">
        <f ca="1">IF(J831&lt;=('Ejercicio 3 - TIR'!$D$18-'Ejercicio 3 - TIR'!$C$18)/('Ejercicio 3 - TIR'!$E$18-'Ejercicio 3 - TIR'!$C$18),'Ejercicio 3 - TIR'!$C$18+SQRT(('Ejercicio 3 - TIR'!$E$18-'Ejercicio 3 - TIR'!$C$18)*('Ejercicio 3 - TIR'!$D$18-'Ejercicio 3 - TIR'!$C$18)*J831),'Ejercicio 3 - TIR'!$E$18-SQRT(('Ejercicio 3 - TIR'!$E$18-'Ejercicio 3 - TIR'!$C$18)*('Ejercicio 3 - TIR'!$E$18-'Ejercicio 3 - TIR'!$D$18)*(1-J831)))</f>
        <v>43180.5583822256</v>
      </c>
      <c r="L831" s="24">
        <f ca="1" t="shared" si="6168"/>
        <v>0.567127542838389</v>
      </c>
      <c r="M831" s="25">
        <f ca="1">IF(L831&lt;=('Ejercicio 3 - TIR'!$D$18-'Ejercicio 3 - TIR'!$C$18)/('Ejercicio 3 - TIR'!$E$18-'Ejercicio 3 - TIR'!$C$18),'Ejercicio 3 - TIR'!$C$18+SQRT(('Ejercicio 3 - TIR'!$E$18-'Ejercicio 3 - TIR'!$C$18)*('Ejercicio 3 - TIR'!$D$18-'Ejercicio 3 - TIR'!$C$18)*L831),'Ejercicio 3 - TIR'!$E$18-SQRT(('Ejercicio 3 - TIR'!$E$18-'Ejercicio 3 - TIR'!$C$18)*('Ejercicio 3 - TIR'!$E$18-'Ejercicio 3 - TIR'!$D$18)*(1-L831)))</f>
        <v>39223.2928732508</v>
      </c>
      <c r="N831" s="24">
        <f ca="1" t="shared" ref="N831:R831" si="6169">RAND()</f>
        <v>0.159745102601738</v>
      </c>
      <c r="O831" s="25">
        <f ca="1">IF(N831&lt;=('Ejercicio 3 - TIR'!$D$18-'Ejercicio 3 - TIR'!$C$18)/('Ejercicio 3 - TIR'!$E$18-'Ejercicio 3 - TIR'!$C$18),'Ejercicio 3 - TIR'!$C$18+SQRT(('Ejercicio 3 - TIR'!$E$18-'Ejercicio 3 - TIR'!$C$18)*('Ejercicio 3 - TIR'!$D$18-'Ejercicio 3 - TIR'!$C$18)*N831),'Ejercicio 3 - TIR'!$E$18-SQRT(('Ejercicio 3 - TIR'!$E$18-'Ejercicio 3 - TIR'!$C$18)*('Ejercicio 3 - TIR'!$E$18-'Ejercicio 3 - TIR'!$D$18)*(1-N831)))</f>
        <v>34895.075626613</v>
      </c>
      <c r="P831" s="24">
        <f ca="1" t="shared" si="6169"/>
        <v>0.552042187806277</v>
      </c>
      <c r="Q831" s="26">
        <f ca="1">IF(P831&lt;=('Ejercicio 3 - TIR'!$D$22-'Ejercicio 3 - TIR'!$C$22)/('Ejercicio 3 - TIR'!$E$22-'Ejercicio 3 - TIR'!$C$22),'Ejercicio 3 - TIR'!$C$22+SQRT(('Ejercicio 3 - TIR'!$E$22-'Ejercicio 3 - TIR'!$C$22)*('Ejercicio 3 - TIR'!$D$22-'Ejercicio 3 - TIR'!$C$22)*P831),'Ejercicio 3 - TIR'!$E$22-SQRT(('Ejercicio 3 - TIR'!$E$22-'Ejercicio 3 - TIR'!$C$22)*('Ejercicio 3 - TIR'!$E$22-'Ejercicio 3 - TIR'!$D$22)*(1-P831)))</f>
        <v>0.15160415414275</v>
      </c>
      <c r="R831" s="24">
        <f ca="1" t="shared" si="6169"/>
        <v>0.527035221397391</v>
      </c>
      <c r="S831" s="26">
        <f ca="1">IF(R831&lt;=('Ejercicio 3 - TIR'!$D$23-'Ejercicio 3 - TIR'!$C$23)/('Ejercicio 3 - TIR'!$E$23-'Ejercicio 3 - TIR'!$C$23),'Ejercicio 3 - TIR'!$C$23+SQRT(('Ejercicio 3 - TIR'!$E$23-'Ejercicio 3 - TIR'!$C$23)*('Ejercicio 3 - TIR'!$D$23-'Ejercicio 3 - TIR'!$C$23)*R831),'Ejercicio 3 - TIR'!$E$23-SQRT(('Ejercicio 3 - TIR'!$E$23-'Ejercicio 3 - TIR'!$C$23)*('Ejercicio 3 - TIR'!$E$23-'Ejercicio 3 - TIR'!$D$23)*(1-R831)))</f>
        <v>0.150822327003603</v>
      </c>
      <c r="T831" s="24">
        <f ca="1" t="shared" ref="T831:X831" si="6170">RAND()</f>
        <v>0.964443671413701</v>
      </c>
      <c r="U831" s="26">
        <f ca="1">IF(T831&lt;=('Ejercicio 3 - TIR'!$D$24-'Ejercicio 3 - TIR'!$C$24)/('Ejercicio 3 - TIR'!$E$24-'Ejercicio 3 - TIR'!$C$24),'Ejercicio 3 - TIR'!$C$24+SQRT(('Ejercicio 3 - TIR'!$E$24-'Ejercicio 3 - TIR'!$C$24)*('Ejercicio 3 - TIR'!$D$24-'Ejercicio 3 - TIR'!$C$24)*T831),'Ejercicio 3 - TIR'!$E$24-SQRT(('Ejercicio 3 - TIR'!$E$24-'Ejercicio 3 - TIR'!$C$24)*('Ejercicio 3 - TIR'!$E$24-'Ejercicio 3 - TIR'!$D$24)*(1-T831)))</f>
        <v>0.210022138503585</v>
      </c>
      <c r="V831" s="24">
        <f ca="1" t="shared" si="6170"/>
        <v>0.428962005622735</v>
      </c>
      <c r="W831" s="26">
        <f ca="1">IF(V831&lt;=('Ejercicio 3 - TIR'!$D$25-'Ejercicio 3 - TIR'!$C$25)/('Ejercicio 3 - TIR'!$E$25-'Ejercicio 3 - TIR'!$C$25),'Ejercicio 3 - TIR'!$C$25+SQRT(('Ejercicio 3 - TIR'!$E$25-'Ejercicio 3 - TIR'!$C$25)*('Ejercicio 3 - TIR'!$D$25-'Ejercicio 3 - TIR'!$C$25)*V831),'Ejercicio 3 - TIR'!$E$25-SQRT(('Ejercicio 3 - TIR'!$E$25-'Ejercicio 3 - TIR'!$C$25)*('Ejercicio 3 - TIR'!$E$25-'Ejercicio 3 - TIR'!$D$25)*(1-V831)))</f>
        <v>0.205293926807195</v>
      </c>
      <c r="X831" s="24">
        <f ca="1" t="shared" si="6170"/>
        <v>0.61206045940505</v>
      </c>
      <c r="Y831" s="26">
        <f ca="1">IF(X831&lt;=('Ejercicio 3 - TIR'!$D$26-'Ejercicio 3 - TIR'!$C$26)/('Ejercicio 3 - TIR'!$E$26-'Ejercicio 3 - TIR'!$C$26),'Ejercicio 3 - TIR'!$C$26+SQRT(('Ejercicio 3 - TIR'!$E$26-'Ejercicio 3 - TIR'!$C$26)*('Ejercicio 3 - TIR'!$D$26-'Ejercicio 3 - TIR'!$C$26)*X831),'Ejercicio 3 - TIR'!$E$26-SQRT(('Ejercicio 3 - TIR'!$E$26-'Ejercicio 3 - TIR'!$C$26)*('Ejercicio 3 - TIR'!$E$26-'Ejercicio 3 - TIR'!$D$26)*(1-X831)))</f>
        <v>0.234230211719818</v>
      </c>
      <c r="Z831" s="24">
        <f ca="1" t="shared" si="5716"/>
        <v>1.15160415414275</v>
      </c>
      <c r="AA831" s="24">
        <f ca="1" t="shared" si="5717"/>
        <v>1.32529177245758</v>
      </c>
      <c r="AB831" s="24">
        <f ca="1" t="shared" si="5718"/>
        <v>1.60363238465032</v>
      </c>
      <c r="AC831" s="24">
        <f ca="1" t="shared" si="5719"/>
        <v>1.93284837405037</v>
      </c>
      <c r="AD831" s="24">
        <f ca="1" t="shared" si="5720"/>
        <v>2.3855798579265</v>
      </c>
      <c r="AE831" s="23">
        <f ca="1" t="shared" si="5721"/>
        <v>4249.99023758868</v>
      </c>
      <c r="AF831" s="23">
        <f ca="1" t="shared" si="5722"/>
        <v>4890.9836549644</v>
      </c>
      <c r="AG831" s="23">
        <f ca="1" t="shared" si="5723"/>
        <v>5918.1985015661</v>
      </c>
      <c r="AH831" s="23">
        <f ca="1" t="shared" si="5724"/>
        <v>7133.16871157706</v>
      </c>
      <c r="AI831" s="23">
        <f ca="1" t="shared" si="5725"/>
        <v>8803.97232912293</v>
      </c>
      <c r="AJ831" s="25">
        <f ca="1" t="shared" si="5726"/>
        <v>49188.9825928746</v>
      </c>
      <c r="AK831" s="25">
        <f ca="1" t="shared" si="5727"/>
        <v>45144.4067139192</v>
      </c>
      <c r="AL831" s="25">
        <f ca="1" t="shared" si="5728"/>
        <v>69245.7418090208</v>
      </c>
      <c r="AM831" s="25">
        <f ca="1" t="shared" si="5729"/>
        <v>75812.6778549643</v>
      </c>
      <c r="AN831" s="25">
        <f ca="1" t="shared" si="5730"/>
        <v>83244.9895556698</v>
      </c>
      <c r="AO831" s="25">
        <f ca="1">C831/'Ejercicio 3 - TIR'!$D$7</f>
        <v>14341.0001798435</v>
      </c>
      <c r="AP831" s="25">
        <f ca="1" t="shared" si="5731"/>
        <v>34847.9824130312</v>
      </c>
      <c r="AQ831" s="25">
        <f ca="1" t="shared" si="5732"/>
        <v>30803.4065340757</v>
      </c>
      <c r="AR831" s="25">
        <f ca="1" t="shared" si="5733"/>
        <v>54904.7416291774</v>
      </c>
      <c r="AS831" s="25">
        <f ca="1" t="shared" si="5734"/>
        <v>61471.6776751208</v>
      </c>
      <c r="AT831" s="25">
        <f ca="1" t="shared" si="5735"/>
        <v>68903.9893758263</v>
      </c>
      <c r="AU831" s="25">
        <f ca="1">AP831*'Ejercicio 3 - TIR'!$D$5</f>
        <v>17423.9912065156</v>
      </c>
      <c r="AV831" s="25">
        <f ca="1">AQ831*'Ejercicio 3 - TIR'!$D$5</f>
        <v>15401.7032670379</v>
      </c>
      <c r="AW831" s="25">
        <f ca="1">AR831*'Ejercicio 3 - TIR'!$D$5</f>
        <v>27452.3708145887</v>
      </c>
      <c r="AX831" s="25">
        <f ca="1">AS831*'Ejercicio 3 - TIR'!$D$5</f>
        <v>30735.8388375604</v>
      </c>
      <c r="AY831" s="25">
        <f ca="1">AT831*'Ejercicio 3 - TIR'!$D$5</f>
        <v>34451.9946879132</v>
      </c>
      <c r="AZ831" s="25">
        <f ca="1" t="shared" ref="AZ831:BD831" si="6171">AJ831-AU831-AE831</f>
        <v>27515.0011487704</v>
      </c>
      <c r="BA831" s="25">
        <f ca="1" t="shared" si="6171"/>
        <v>24851.7197919169</v>
      </c>
      <c r="BB831" s="25">
        <f ca="1" t="shared" si="6171"/>
        <v>35875.1724928661</v>
      </c>
      <c r="BC831" s="25">
        <f ca="1" t="shared" si="6171"/>
        <v>37943.6703058268</v>
      </c>
      <c r="BD831" s="25">
        <f ca="1" t="shared" si="6171"/>
        <v>39989.0225386337</v>
      </c>
      <c r="BE831" s="25">
        <f ca="1" t="shared" ref="BE831:BI831" si="6172">AZ831/Z831</f>
        <v>23892.759547444</v>
      </c>
      <c r="BF831" s="25">
        <f ca="1" t="shared" si="6172"/>
        <v>18751.8856665297</v>
      </c>
      <c r="BG831" s="25">
        <f ca="1" t="shared" si="6172"/>
        <v>22371.1948176257</v>
      </c>
      <c r="BH831" s="25">
        <f ca="1" t="shared" si="6172"/>
        <v>19630.9606150399</v>
      </c>
      <c r="BI831" s="25">
        <f ca="1" t="shared" si="6172"/>
        <v>16762.8102684399</v>
      </c>
      <c r="BJ831" s="25">
        <f ca="1" t="shared" si="5738"/>
        <v>66876.0771398733</v>
      </c>
      <c r="BK831" s="25">
        <f ca="1" t="shared" si="5739"/>
        <v>34211.6011715549</v>
      </c>
      <c r="BL831" s="25">
        <f ca="1" t="shared" si="5740"/>
        <v>101087.678311428</v>
      </c>
      <c r="BM831" s="25">
        <f ca="1">BK831*'Ejercicio 3 - TIR'!$D$5</f>
        <v>17105.8005857774</v>
      </c>
      <c r="BN831" s="25">
        <f ca="1" t="shared" si="5741"/>
        <v>83981.8777256507</v>
      </c>
      <c r="BO831" s="25">
        <f ca="1" t="shared" si="5742"/>
        <v>35203.9683126124</v>
      </c>
      <c r="BP831" s="25">
        <f ca="1" t="shared" si="5743"/>
        <v>-99738.469121908</v>
      </c>
      <c r="BQ831" s="25">
        <f ca="1" t="shared" ref="BQ831:BT831" si="6173">BE831</f>
        <v>23892.759547444</v>
      </c>
      <c r="BR831" s="25">
        <f ca="1" t="shared" si="6173"/>
        <v>18751.8856665297</v>
      </c>
      <c r="BS831" s="25">
        <f ca="1" t="shared" si="6173"/>
        <v>22371.1948176257</v>
      </c>
      <c r="BT831" s="25">
        <f ca="1" t="shared" si="6173"/>
        <v>19630.9606150399</v>
      </c>
      <c r="BU831" s="25">
        <f ca="1" t="shared" si="5745"/>
        <v>51966.7785810523</v>
      </c>
      <c r="BV831" s="27">
        <f ca="1" t="shared" si="5746"/>
        <v>9.98719148808136</v>
      </c>
    </row>
    <row r="832" ht="15" customHeight="1" spans="1:74">
      <c r="A832" s="23">
        <v>831</v>
      </c>
      <c r="B832" s="24">
        <f ca="1" t="shared" ref="B832:F832" si="6174">RAND()</f>
        <v>0.130445784116024</v>
      </c>
      <c r="C832" s="25">
        <f ca="1">IF(B832&lt;=('Ejercicio 3 - TIR'!$D$13-'Ejercicio 3 - TIR'!$C$13)/('Ejercicio 3 - TIR'!$E$13-'Ejercicio 3 - TIR'!$C$13),'Ejercicio 3 - TIR'!$C$13+SQRT(('Ejercicio 3 - TIR'!$E$13-'Ejercicio 3 - TIR'!$C$13)*('Ejercicio 3 - TIR'!$D$13-'Ejercicio 3 - TIR'!$C$13)*B832),'Ejercicio 3 - TIR'!$E$13-SQRT(('Ejercicio 3 - TIR'!$E$13-'Ejercicio 3 - TIR'!$C$13)*('Ejercicio 3 - TIR'!$E$13-'Ejercicio 3 - TIR'!$D$13)*(1-B832)))</f>
        <v>67223.4557966675</v>
      </c>
      <c r="D832" s="24">
        <f ca="1" t="shared" si="6174"/>
        <v>0.83116793033426</v>
      </c>
      <c r="E832" s="25">
        <f ca="1">IF(D832&lt;=('Ejercicio 3 - TIR'!$D$14-'Ejercicio 3 - TIR'!$C$14)/('Ejercicio 3 - TIR'!$E$14-'Ejercicio 3 - TIR'!$C$14),'Ejercicio 3 - TIR'!$C$14+SQRT(('Ejercicio 3 - TIR'!$E$14-'Ejercicio 3 - TIR'!$C$14)*('Ejercicio 3 - TIR'!$D$14-'Ejercicio 3 - TIR'!$C$14)*D832),'Ejercicio 3 - TIR'!$E$14-SQRT(('Ejercicio 3 - TIR'!$E$14-'Ejercicio 3 - TIR'!$C$14)*('Ejercicio 3 - TIR'!$E$14-'Ejercicio 3 - TIR'!$D$14)*(1-D832)))</f>
        <v>34967.6237769955</v>
      </c>
      <c r="F832" s="24">
        <f ca="1" t="shared" si="6174"/>
        <v>0.394368642836862</v>
      </c>
      <c r="G832" s="25">
        <f ca="1">IF(F832&lt;=('Ejercicio 3 - TIR'!$D$18-'Ejercicio 3 - TIR'!$C$18)/('Ejercicio 3 - TIR'!$E$18-'Ejercicio 3 - TIR'!$C$18),'Ejercicio 3 - TIR'!$C$18+SQRT(('Ejercicio 3 - TIR'!$E$18-'Ejercicio 3 - TIR'!$C$18)*('Ejercicio 3 - TIR'!$D$18-'Ejercicio 3 - TIR'!$C$18)*F832),'Ejercicio 3 - TIR'!$E$18-SQRT(('Ejercicio 3 - TIR'!$E$18-'Ejercicio 3 - TIR'!$C$18)*('Ejercicio 3 - TIR'!$E$18-'Ejercicio 3 - TIR'!$D$18)*(1-F832)))</f>
        <v>37691.2480408273</v>
      </c>
      <c r="H832" s="24">
        <f ca="1" t="shared" ref="H832:L832" si="6175">RAND()</f>
        <v>0.641742281519271</v>
      </c>
      <c r="I832" s="25">
        <f ca="1">IF(H832&lt;=('Ejercicio 3 - TIR'!$D$18-'Ejercicio 3 - TIR'!$C$18)/('Ejercicio 3 - TIR'!$E$18-'Ejercicio 3 - TIR'!$C$18),'Ejercicio 3 - TIR'!$C$18+SQRT(('Ejercicio 3 - TIR'!$E$18-'Ejercicio 3 - TIR'!$C$18)*('Ejercicio 3 - TIR'!$D$18-'Ejercicio 3 - TIR'!$C$18)*H832),'Ejercicio 3 - TIR'!$E$18-SQRT(('Ejercicio 3 - TIR'!$E$18-'Ejercicio 3 - TIR'!$C$18)*('Ejercicio 3 - TIR'!$E$18-'Ejercicio 3 - TIR'!$D$18)*(1-H832)))</f>
        <v>39811.2864716046</v>
      </c>
      <c r="J832" s="24">
        <f ca="1" t="shared" si="6175"/>
        <v>0.998710175545989</v>
      </c>
      <c r="K832" s="25">
        <f ca="1">IF(J832&lt;=('Ejercicio 3 - TIR'!$D$18-'Ejercicio 3 - TIR'!$C$18)/('Ejercicio 3 - TIR'!$E$18-'Ejercicio 3 - TIR'!$C$18),'Ejercicio 3 - TIR'!$C$18+SQRT(('Ejercicio 3 - TIR'!$E$18-'Ejercicio 3 - TIR'!$C$18)*('Ejercicio 3 - TIR'!$D$18-'Ejercicio 3 - TIR'!$C$18)*J832),'Ejercicio 3 - TIR'!$E$18-SQRT(('Ejercicio 3 - TIR'!$E$18-'Ejercicio 3 - TIR'!$C$18)*('Ejercicio 3 - TIR'!$E$18-'Ejercicio 3 - TIR'!$D$18)*(1-J832)))</f>
        <v>44688.9745443684</v>
      </c>
      <c r="L832" s="24">
        <f ca="1" t="shared" si="6175"/>
        <v>0.280547745853104</v>
      </c>
      <c r="M832" s="25">
        <f ca="1">IF(L832&lt;=('Ejercicio 3 - TIR'!$D$18-'Ejercicio 3 - TIR'!$C$18)/('Ejercicio 3 - TIR'!$E$18-'Ejercicio 3 - TIR'!$C$18),'Ejercicio 3 - TIR'!$C$18+SQRT(('Ejercicio 3 - TIR'!$E$18-'Ejercicio 3 - TIR'!$C$18)*('Ejercicio 3 - TIR'!$D$18-'Ejercicio 3 - TIR'!$C$18)*L832),'Ejercicio 3 - TIR'!$E$18-SQRT(('Ejercicio 3 - TIR'!$E$18-'Ejercicio 3 - TIR'!$C$18)*('Ejercicio 3 - TIR'!$E$18-'Ejercicio 3 - TIR'!$D$18)*(1-L832)))</f>
        <v>36487.0765278333</v>
      </c>
      <c r="N832" s="24">
        <f ca="1" t="shared" ref="N832:R832" si="6176">RAND()</f>
        <v>0.419072843537847</v>
      </c>
      <c r="O832" s="25">
        <f ca="1">IF(N832&lt;=('Ejercicio 3 - TIR'!$D$18-'Ejercicio 3 - TIR'!$C$18)/('Ejercicio 3 - TIR'!$E$18-'Ejercicio 3 - TIR'!$C$18),'Ejercicio 3 - TIR'!$C$18+SQRT(('Ejercicio 3 - TIR'!$E$18-'Ejercicio 3 - TIR'!$C$18)*('Ejercicio 3 - TIR'!$D$18-'Ejercicio 3 - TIR'!$C$18)*N832),'Ejercicio 3 - TIR'!$E$18-SQRT(('Ejercicio 3 - TIR'!$E$18-'Ejercicio 3 - TIR'!$C$18)*('Ejercicio 3 - TIR'!$E$18-'Ejercicio 3 - TIR'!$D$18)*(1-N832)))</f>
        <v>37928.4882878565</v>
      </c>
      <c r="P832" s="24">
        <f ca="1" t="shared" si="6176"/>
        <v>0.549837007704385</v>
      </c>
      <c r="Q832" s="26">
        <f ca="1">IF(P832&lt;=('Ejercicio 3 - TIR'!$D$22-'Ejercicio 3 - TIR'!$C$22)/('Ejercicio 3 - TIR'!$E$22-'Ejercicio 3 - TIR'!$C$22),'Ejercicio 3 - TIR'!$C$22+SQRT(('Ejercicio 3 - TIR'!$E$22-'Ejercicio 3 - TIR'!$C$22)*('Ejercicio 3 - TIR'!$D$22-'Ejercicio 3 - TIR'!$C$22)*P832),'Ejercicio 3 - TIR'!$E$22-SQRT(('Ejercicio 3 - TIR'!$E$22-'Ejercicio 3 - TIR'!$C$22)*('Ejercicio 3 - TIR'!$E$22-'Ejercicio 3 - TIR'!$D$22)*(1-P832)))</f>
        <v>0.151534347256174</v>
      </c>
      <c r="R832" s="24">
        <f ca="1" t="shared" si="6176"/>
        <v>0.0956039031138529</v>
      </c>
      <c r="S832" s="26">
        <f ca="1">IF(R832&lt;=('Ejercicio 3 - TIR'!$D$23-'Ejercicio 3 - TIR'!$C$23)/('Ejercicio 3 - TIR'!$E$23-'Ejercicio 3 - TIR'!$C$23),'Ejercicio 3 - TIR'!$C$23+SQRT(('Ejercicio 3 - TIR'!$E$23-'Ejercicio 3 - TIR'!$C$23)*('Ejercicio 3 - TIR'!$D$23-'Ejercicio 3 - TIR'!$C$23)*R832),'Ejercicio 3 - TIR'!$E$23-SQRT(('Ejercicio 3 - TIR'!$E$23-'Ejercicio 3 - TIR'!$C$23)*('Ejercicio 3 - TIR'!$E$23-'Ejercicio 3 - TIR'!$D$23)*(1-R832)))</f>
        <v>0.13311819444912</v>
      </c>
      <c r="T832" s="24">
        <f ca="1" t="shared" ref="T832:X832" si="6177">RAND()</f>
        <v>0.651431170130012</v>
      </c>
      <c r="U832" s="26">
        <f ca="1">IF(T832&lt;=('Ejercicio 3 - TIR'!$D$24-'Ejercicio 3 - TIR'!$C$24)/('Ejercicio 3 - TIR'!$E$24-'Ejercicio 3 - TIR'!$C$24),'Ejercicio 3 - TIR'!$C$24+SQRT(('Ejercicio 3 - TIR'!$E$24-'Ejercicio 3 - TIR'!$C$24)*('Ejercicio 3 - TIR'!$D$24-'Ejercicio 3 - TIR'!$C$24)*T832),'Ejercicio 3 - TIR'!$E$24-SQRT(('Ejercicio 3 - TIR'!$E$24-'Ejercicio 3 - TIR'!$C$24)*('Ejercicio 3 - TIR'!$E$24-'Ejercicio 3 - TIR'!$D$24)*(1-T832)))</f>
        <v>0.188759117751959</v>
      </c>
      <c r="V832" s="24">
        <f ca="1" t="shared" si="6177"/>
        <v>0.453358234710682</v>
      </c>
      <c r="W832" s="26">
        <f ca="1">IF(V832&lt;=('Ejercicio 3 - TIR'!$D$25-'Ejercicio 3 - TIR'!$C$25)/('Ejercicio 3 - TIR'!$E$25-'Ejercicio 3 - TIR'!$C$25),'Ejercicio 3 - TIR'!$C$25+SQRT(('Ejercicio 3 - TIR'!$E$25-'Ejercicio 3 - TIR'!$C$25)*('Ejercicio 3 - TIR'!$D$25-'Ejercicio 3 - TIR'!$C$25)*V832),'Ejercicio 3 - TIR'!$E$25-SQRT(('Ejercicio 3 - TIR'!$E$25-'Ejercicio 3 - TIR'!$C$25)*('Ejercicio 3 - TIR'!$E$25-'Ejercicio 3 - TIR'!$D$25)*(1-V832)))</f>
        <v>0.206259330383354</v>
      </c>
      <c r="X832" s="24">
        <f ca="1" t="shared" si="6177"/>
        <v>0.844175928371559</v>
      </c>
      <c r="Y832" s="26">
        <f ca="1">IF(X832&lt;=('Ejercicio 3 - TIR'!$D$26-'Ejercicio 3 - TIR'!$C$26)/('Ejercicio 3 - TIR'!$E$26-'Ejercicio 3 - TIR'!$C$26),'Ejercicio 3 - TIR'!$C$26+SQRT(('Ejercicio 3 - TIR'!$E$26-'Ejercicio 3 - TIR'!$C$26)*('Ejercicio 3 - TIR'!$D$26-'Ejercicio 3 - TIR'!$C$26)*X832),'Ejercicio 3 - TIR'!$E$26-SQRT(('Ejercicio 3 - TIR'!$E$26-'Ejercicio 3 - TIR'!$C$26)*('Ejercicio 3 - TIR'!$E$26-'Ejercicio 3 - TIR'!$D$26)*(1-X832)))</f>
        <v>0.250992242644534</v>
      </c>
      <c r="Z832" s="24">
        <f ca="1" t="shared" si="5716"/>
        <v>1.15153434725617</v>
      </c>
      <c r="AA832" s="24">
        <f ca="1" t="shared" si="5717"/>
        <v>1.30482452040906</v>
      </c>
      <c r="AB832" s="24">
        <f ca="1" t="shared" si="5718"/>
        <v>1.5511220457026</v>
      </c>
      <c r="AC832" s="24">
        <f ca="1" t="shared" si="5719"/>
        <v>1.87105544019208</v>
      </c>
      <c r="AD832" s="24">
        <f ca="1" t="shared" si="5720"/>
        <v>2.34067584123814</v>
      </c>
      <c r="AE832" s="23">
        <f ca="1" t="shared" si="5721"/>
        <v>5298.79604414647</v>
      </c>
      <c r="AF832" s="23">
        <f ca="1" t="shared" si="5722"/>
        <v>6004.16220629739</v>
      </c>
      <c r="AG832" s="23">
        <f ca="1" t="shared" si="5723"/>
        <v>7137.50256719774</v>
      </c>
      <c r="AH832" s="23">
        <f ca="1" t="shared" si="5724"/>
        <v>8609.67906731741</v>
      </c>
      <c r="AI832" s="23">
        <f ca="1" t="shared" si="5725"/>
        <v>10770.6417248731</v>
      </c>
      <c r="AJ832" s="25">
        <f ca="1" t="shared" si="5726"/>
        <v>43402.7667099646</v>
      </c>
      <c r="AK832" s="25">
        <f ca="1" t="shared" si="5727"/>
        <v>51946.7427771792</v>
      </c>
      <c r="AL832" s="25">
        <f ca="1" t="shared" si="5728"/>
        <v>69318.0536156121</v>
      </c>
      <c r="AM832" s="25">
        <f ca="1" t="shared" si="5729"/>
        <v>68269.343034107</v>
      </c>
      <c r="AN832" s="25">
        <f ca="1" t="shared" si="5730"/>
        <v>88778.2962300694</v>
      </c>
      <c r="AO832" s="25">
        <f ca="1">C832/'Ejercicio 3 - TIR'!$D$7</f>
        <v>13444.6911593335</v>
      </c>
      <c r="AP832" s="25">
        <f ca="1" t="shared" si="5731"/>
        <v>29958.0755506311</v>
      </c>
      <c r="AQ832" s="25">
        <f ca="1" t="shared" si="5732"/>
        <v>38502.0516178457</v>
      </c>
      <c r="AR832" s="25">
        <f ca="1" t="shared" si="5733"/>
        <v>55873.3624562786</v>
      </c>
      <c r="AS832" s="25">
        <f ca="1" t="shared" si="5734"/>
        <v>54824.6518747735</v>
      </c>
      <c r="AT832" s="25">
        <f ca="1" t="shared" si="5735"/>
        <v>75333.6050707359</v>
      </c>
      <c r="AU832" s="25">
        <f ca="1">AP832*'Ejercicio 3 - TIR'!$D$5</f>
        <v>14979.0377753155</v>
      </c>
      <c r="AV832" s="25">
        <f ca="1">AQ832*'Ejercicio 3 - TIR'!$D$5</f>
        <v>19251.0258089228</v>
      </c>
      <c r="AW832" s="25">
        <f ca="1">AR832*'Ejercicio 3 - TIR'!$D$5</f>
        <v>27936.6812281393</v>
      </c>
      <c r="AX832" s="25">
        <f ca="1">AS832*'Ejercicio 3 - TIR'!$D$5</f>
        <v>27412.3259373868</v>
      </c>
      <c r="AY832" s="25">
        <f ca="1">AT832*'Ejercicio 3 - TIR'!$D$5</f>
        <v>37666.8025353679</v>
      </c>
      <c r="AZ832" s="25">
        <f ca="1" t="shared" ref="AZ832:BD832" si="6178">AJ832-AU832-AE832</f>
        <v>23124.9328905026</v>
      </c>
      <c r="BA832" s="25">
        <f ca="1" t="shared" si="6178"/>
        <v>26691.554761959</v>
      </c>
      <c r="BB832" s="25">
        <f ca="1" t="shared" si="6178"/>
        <v>34243.8698202751</v>
      </c>
      <c r="BC832" s="25">
        <f ca="1" t="shared" si="6178"/>
        <v>32247.3380294029</v>
      </c>
      <c r="BD832" s="25">
        <f ca="1" t="shared" si="6178"/>
        <v>40340.8519698283</v>
      </c>
      <c r="BE832" s="25">
        <f ca="1" t="shared" ref="BE832:BI832" si="6179">AZ832/Z832</f>
        <v>20081.8437987574</v>
      </c>
      <c r="BF832" s="25">
        <f ca="1" t="shared" si="6179"/>
        <v>20456.049334198</v>
      </c>
      <c r="BG832" s="25">
        <f ca="1" t="shared" si="6179"/>
        <v>22076.8378059922</v>
      </c>
      <c r="BH832" s="25">
        <f ca="1" t="shared" si="6179"/>
        <v>17234.8383359995</v>
      </c>
      <c r="BI832" s="25">
        <f ca="1" t="shared" si="6179"/>
        <v>17234.7025842286</v>
      </c>
      <c r="BJ832" s="25">
        <f ca="1" t="shared" si="5738"/>
        <v>81847.8722003178</v>
      </c>
      <c r="BK832" s="25">
        <f ca="1" t="shared" si="5739"/>
        <v>31469.6637895599</v>
      </c>
      <c r="BL832" s="25">
        <f ca="1" t="shared" si="5740"/>
        <v>113317.535989878</v>
      </c>
      <c r="BM832" s="25">
        <f ca="1">BK832*'Ejercicio 3 - TIR'!$D$5</f>
        <v>15734.83189478</v>
      </c>
      <c r="BN832" s="25">
        <f ca="1" t="shared" si="5741"/>
        <v>97582.7040950977</v>
      </c>
      <c r="BO832" s="25">
        <f ca="1" t="shared" si="5742"/>
        <v>41689.9693566623</v>
      </c>
      <c r="BP832" s="25">
        <f ca="1" t="shared" si="5743"/>
        <v>-102191.079573663</v>
      </c>
      <c r="BQ832" s="25">
        <f ca="1" t="shared" ref="BQ832:BT832" si="6180">BE832</f>
        <v>20081.8437987574</v>
      </c>
      <c r="BR832" s="25">
        <f ca="1" t="shared" si="6180"/>
        <v>20456.049334198</v>
      </c>
      <c r="BS832" s="25">
        <f ca="1" t="shared" si="6180"/>
        <v>22076.8378059922</v>
      </c>
      <c r="BT832" s="25">
        <f ca="1" t="shared" si="6180"/>
        <v>17234.8383359995</v>
      </c>
      <c r="BU832" s="25">
        <f ca="1" t="shared" si="5745"/>
        <v>58924.6719408908</v>
      </c>
      <c r="BV832" s="27">
        <f ca="1" t="shared" si="5746"/>
        <v>9.32019853398576</v>
      </c>
    </row>
    <row r="833" ht="15" customHeight="1" spans="1:74">
      <c r="A833" s="23">
        <v>832</v>
      </c>
      <c r="B833" s="24">
        <f ca="1" t="shared" ref="B833:F833" si="6181">RAND()</f>
        <v>0.0319127319515895</v>
      </c>
      <c r="C833" s="25">
        <f ca="1">IF(B833&lt;=('Ejercicio 3 - TIR'!$D$13-'Ejercicio 3 - TIR'!$C$13)/('Ejercicio 3 - TIR'!$E$13-'Ejercicio 3 - TIR'!$C$13),'Ejercicio 3 - TIR'!$C$13+SQRT(('Ejercicio 3 - TIR'!$E$13-'Ejercicio 3 - TIR'!$C$13)*('Ejercicio 3 - TIR'!$D$13-'Ejercicio 3 - TIR'!$C$13)*B833),'Ejercicio 3 - TIR'!$E$13-SQRT(('Ejercicio 3 - TIR'!$E$13-'Ejercicio 3 - TIR'!$C$13)*('Ejercicio 3 - TIR'!$E$13-'Ejercicio 3 - TIR'!$D$13)*(1-B833)))</f>
        <v>63572.8270012185</v>
      </c>
      <c r="D833" s="24">
        <f ca="1" t="shared" si="6181"/>
        <v>0.865550178866735</v>
      </c>
      <c r="E833" s="25">
        <f ca="1">IF(D833&lt;=('Ejercicio 3 - TIR'!$D$14-'Ejercicio 3 - TIR'!$C$14)/('Ejercicio 3 - TIR'!$E$14-'Ejercicio 3 - TIR'!$C$14),'Ejercicio 3 - TIR'!$C$14+SQRT(('Ejercicio 3 - TIR'!$E$14-'Ejercicio 3 - TIR'!$C$14)*('Ejercicio 3 - TIR'!$D$14-'Ejercicio 3 - TIR'!$C$14)*D833),'Ejercicio 3 - TIR'!$E$14-SQRT(('Ejercicio 3 - TIR'!$E$14-'Ejercicio 3 - TIR'!$C$14)*('Ejercicio 3 - TIR'!$E$14-'Ejercicio 3 - TIR'!$D$14)*(1-D833)))</f>
        <v>35509.1790093581</v>
      </c>
      <c r="F833" s="24">
        <f ca="1" t="shared" si="6181"/>
        <v>0.378286777121023</v>
      </c>
      <c r="G833" s="25">
        <f ca="1">IF(F833&lt;=('Ejercicio 3 - TIR'!$D$18-'Ejercicio 3 - TIR'!$C$18)/('Ejercicio 3 - TIR'!$E$18-'Ejercicio 3 - TIR'!$C$18),'Ejercicio 3 - TIR'!$C$18+SQRT(('Ejercicio 3 - TIR'!$E$18-'Ejercicio 3 - TIR'!$C$18)*('Ejercicio 3 - TIR'!$D$18-'Ejercicio 3 - TIR'!$C$18)*F833),'Ejercicio 3 - TIR'!$E$18-SQRT(('Ejercicio 3 - TIR'!$E$18-'Ejercicio 3 - TIR'!$C$18)*('Ejercicio 3 - TIR'!$E$18-'Ejercicio 3 - TIR'!$D$18)*(1-F833)))</f>
        <v>37532.7960657483</v>
      </c>
      <c r="H833" s="24">
        <f ca="1" t="shared" ref="H833:L833" si="6182">RAND()</f>
        <v>0.385759007447378</v>
      </c>
      <c r="I833" s="25">
        <f ca="1">IF(H833&lt;=('Ejercicio 3 - TIR'!$D$18-'Ejercicio 3 - TIR'!$C$18)/('Ejercicio 3 - TIR'!$E$18-'Ejercicio 3 - TIR'!$C$18),'Ejercicio 3 - TIR'!$C$18+SQRT(('Ejercicio 3 - TIR'!$E$18-'Ejercicio 3 - TIR'!$C$18)*('Ejercicio 3 - TIR'!$D$18-'Ejercicio 3 - TIR'!$C$18)*H833),'Ejercicio 3 - TIR'!$E$18-SQRT(('Ejercicio 3 - TIR'!$E$18-'Ejercicio 3 - TIR'!$C$18)*('Ejercicio 3 - TIR'!$E$18-'Ejercicio 3 - TIR'!$D$18)*(1-H833)))</f>
        <v>37606.8292420105</v>
      </c>
      <c r="J833" s="24">
        <f ca="1" t="shared" si="6182"/>
        <v>0.553636025593779</v>
      </c>
      <c r="K833" s="25">
        <f ca="1">IF(J833&lt;=('Ejercicio 3 - TIR'!$D$18-'Ejercicio 3 - TIR'!$C$18)/('Ejercicio 3 - TIR'!$E$18-'Ejercicio 3 - TIR'!$C$18),'Ejercicio 3 - TIR'!$C$18+SQRT(('Ejercicio 3 - TIR'!$E$18-'Ejercicio 3 - TIR'!$C$18)*('Ejercicio 3 - TIR'!$D$18-'Ejercicio 3 - TIR'!$C$18)*J833),'Ejercicio 3 - TIR'!$E$18-SQRT(('Ejercicio 3 - TIR'!$E$18-'Ejercicio 3 - TIR'!$C$18)*('Ejercicio 3 - TIR'!$E$18-'Ejercicio 3 - TIR'!$D$18)*(1-J833)))</f>
        <v>39112.9250978523</v>
      </c>
      <c r="L833" s="24">
        <f ca="1" t="shared" si="6182"/>
        <v>0.131983219061078</v>
      </c>
      <c r="M833" s="25">
        <f ca="1">IF(L833&lt;=('Ejercicio 3 - TIR'!$D$18-'Ejercicio 3 - TIR'!$C$18)/('Ejercicio 3 - TIR'!$E$18-'Ejercicio 3 - TIR'!$C$18),'Ejercicio 3 - TIR'!$C$18+SQRT(('Ejercicio 3 - TIR'!$E$18-'Ejercicio 3 - TIR'!$C$18)*('Ejercicio 3 - TIR'!$D$18-'Ejercicio 3 - TIR'!$C$18)*L833),'Ejercicio 3 - TIR'!$E$18-SQRT(('Ejercicio 3 - TIR'!$E$18-'Ejercicio 3 - TIR'!$C$18)*('Ejercicio 3 - TIR'!$E$18-'Ejercicio 3 - TIR'!$D$18)*(1-L833)))</f>
        <v>34449.4362405997</v>
      </c>
      <c r="N833" s="24">
        <f ca="1" t="shared" ref="N833:R833" si="6183">RAND()</f>
        <v>0.812025917788824</v>
      </c>
      <c r="O833" s="25">
        <f ca="1">IF(N833&lt;=('Ejercicio 3 - TIR'!$D$18-'Ejercicio 3 - TIR'!$C$18)/('Ejercicio 3 - TIR'!$E$18-'Ejercicio 3 - TIR'!$C$18),'Ejercicio 3 - TIR'!$C$18+SQRT(('Ejercicio 3 - TIR'!$E$18-'Ejercicio 3 - TIR'!$C$18)*('Ejercicio 3 - TIR'!$D$18-'Ejercicio 3 - TIR'!$C$18)*N833),'Ejercicio 3 - TIR'!$E$18-SQRT(('Ejercicio 3 - TIR'!$E$18-'Ejercicio 3 - TIR'!$C$18)*('Ejercicio 3 - TIR'!$E$18-'Ejercicio 3 - TIR'!$D$18)*(1-N833)))</f>
        <v>41245.2621708249</v>
      </c>
      <c r="P833" s="24">
        <f ca="1" t="shared" si="6183"/>
        <v>0.822214116350781</v>
      </c>
      <c r="Q833" s="26">
        <f ca="1">IF(P833&lt;=('Ejercicio 3 - TIR'!$D$22-'Ejercicio 3 - TIR'!$C$22)/('Ejercicio 3 - TIR'!$E$22-'Ejercicio 3 - TIR'!$C$22),'Ejercicio 3 - TIR'!$C$22+SQRT(('Ejercicio 3 - TIR'!$E$22-'Ejercicio 3 - TIR'!$C$22)*('Ejercicio 3 - TIR'!$D$22-'Ejercicio 3 - TIR'!$C$22)*P833),'Ejercicio 3 - TIR'!$E$22-SQRT(('Ejercicio 3 - TIR'!$E$22-'Ejercicio 3 - TIR'!$C$22)*('Ejercicio 3 - TIR'!$E$22-'Ejercicio 3 - TIR'!$D$22)*(1-P833)))</f>
        <v>0.16211104836586</v>
      </c>
      <c r="R833" s="24">
        <f ca="1" t="shared" si="6183"/>
        <v>0.597917079651302</v>
      </c>
      <c r="S833" s="26">
        <f ca="1">IF(R833&lt;=('Ejercicio 3 - TIR'!$D$23-'Ejercicio 3 - TIR'!$C$23)/('Ejercicio 3 - TIR'!$E$23-'Ejercicio 3 - TIR'!$C$23),'Ejercicio 3 - TIR'!$C$23+SQRT(('Ejercicio 3 - TIR'!$E$23-'Ejercicio 3 - TIR'!$C$23)*('Ejercicio 3 - TIR'!$D$23-'Ejercicio 3 - TIR'!$C$23)*R833),'Ejercicio 3 - TIR'!$E$23-SQRT(('Ejercicio 3 - TIR'!$E$23-'Ejercicio 3 - TIR'!$C$23)*('Ejercicio 3 - TIR'!$E$23-'Ejercicio 3 - TIR'!$D$23)*(1-R833)))</f>
        <v>0.153097411711368</v>
      </c>
      <c r="T833" s="24">
        <f ca="1" t="shared" ref="T833:X833" si="6184">RAND()</f>
        <v>0.0103982983882478</v>
      </c>
      <c r="U833" s="26">
        <f ca="1">IF(T833&lt;=('Ejercicio 3 - TIR'!$D$24-'Ejercicio 3 - TIR'!$C$24)/('Ejercicio 3 - TIR'!$E$24-'Ejercicio 3 - TIR'!$C$24),'Ejercicio 3 - TIR'!$C$24+SQRT(('Ejercicio 3 - TIR'!$E$24-'Ejercicio 3 - TIR'!$C$24)*('Ejercicio 3 - TIR'!$D$24-'Ejercicio 3 - TIR'!$C$24)*T833),'Ejercicio 3 - TIR'!$E$24-SQRT(('Ejercicio 3 - TIR'!$E$24-'Ejercicio 3 - TIR'!$C$24)*('Ejercicio 3 - TIR'!$E$24-'Ejercicio 3 - TIR'!$D$24)*(1-T833)))</f>
        <v>0.154672946245713</v>
      </c>
      <c r="V833" s="24">
        <f ca="1" t="shared" si="6184"/>
        <v>0.0182745346871886</v>
      </c>
      <c r="W833" s="26">
        <f ca="1">IF(V833&lt;=('Ejercicio 3 - TIR'!$D$25-'Ejercicio 3 - TIR'!$C$25)/('Ejercicio 3 - TIR'!$E$25-'Ejercicio 3 - TIR'!$C$25),'Ejercicio 3 - TIR'!$C$25+SQRT(('Ejercicio 3 - TIR'!$E$25-'Ejercicio 3 - TIR'!$C$25)*('Ejercicio 3 - TIR'!$D$25-'Ejercicio 3 - TIR'!$C$25)*V833),'Ejercicio 3 - TIR'!$E$25-SQRT(('Ejercicio 3 - TIR'!$E$25-'Ejercicio 3 - TIR'!$C$25)*('Ejercicio 3 - TIR'!$E$25-'Ejercicio 3 - TIR'!$D$25)*(1-V833)))</f>
        <v>0.185058097326274</v>
      </c>
      <c r="X833" s="24">
        <f ca="1" t="shared" si="6184"/>
        <v>0.854402948809182</v>
      </c>
      <c r="Y833" s="26">
        <f ca="1">IF(X833&lt;=('Ejercicio 3 - TIR'!$D$26-'Ejercicio 3 - TIR'!$C$26)/('Ejercicio 3 - TIR'!$E$26-'Ejercicio 3 - TIR'!$C$26),'Ejercicio 3 - TIR'!$C$26+SQRT(('Ejercicio 3 - TIR'!$E$26-'Ejercicio 3 - TIR'!$C$26)*('Ejercicio 3 - TIR'!$D$26-'Ejercicio 3 - TIR'!$C$26)*X833),'Ejercicio 3 - TIR'!$E$26-SQRT(('Ejercicio 3 - TIR'!$E$26-'Ejercicio 3 - TIR'!$C$26)*('Ejercicio 3 - TIR'!$E$26-'Ejercicio 3 - TIR'!$D$26)*(1-X833)))</f>
        <v>0.251960312476234</v>
      </c>
      <c r="Z833" s="24">
        <f ca="1" t="shared" si="5716"/>
        <v>1.16211104836586</v>
      </c>
      <c r="AA833" s="24">
        <f ca="1" t="shared" si="5717"/>
        <v>1.34002724199186</v>
      </c>
      <c r="AB833" s="24">
        <f ca="1" t="shared" si="5718"/>
        <v>1.54729320356025</v>
      </c>
      <c r="AC833" s="24">
        <f ca="1" t="shared" si="5719"/>
        <v>1.83363233981699</v>
      </c>
      <c r="AD833" s="24">
        <f ca="1" t="shared" si="5720"/>
        <v>2.29563491712381</v>
      </c>
      <c r="AE833" s="23">
        <f ca="1" t="shared" si="5721"/>
        <v>5756.43023581804</v>
      </c>
      <c r="AF833" s="23">
        <f ca="1" t="shared" si="5722"/>
        <v>6637.72480561884</v>
      </c>
      <c r="AG833" s="23">
        <f ca="1" t="shared" si="5723"/>
        <v>7664.40125767216</v>
      </c>
      <c r="AH833" s="23">
        <f ca="1" t="shared" si="5724"/>
        <v>9082.76077156207</v>
      </c>
      <c r="AI833" s="23">
        <f ca="1" t="shared" si="5725"/>
        <v>11371.2560137117</v>
      </c>
      <c r="AJ833" s="25">
        <f ca="1" t="shared" si="5726"/>
        <v>43617.2769840688</v>
      </c>
      <c r="AK833" s="25">
        <f ca="1" t="shared" si="5727"/>
        <v>50394.1756692301</v>
      </c>
      <c r="AL833" s="25">
        <f ca="1" t="shared" si="5728"/>
        <v>60519.1631752682</v>
      </c>
      <c r="AM833" s="25">
        <f ca="1" t="shared" si="5729"/>
        <v>63167.600379227</v>
      </c>
      <c r="AN833" s="25">
        <f ca="1" t="shared" si="5730"/>
        <v>94684.0640052715</v>
      </c>
      <c r="AO833" s="25">
        <f ca="1">C833/'Ejercicio 3 - TIR'!$D$7</f>
        <v>12714.5654002437</v>
      </c>
      <c r="AP833" s="25">
        <f ca="1" t="shared" si="5731"/>
        <v>30902.7115838251</v>
      </c>
      <c r="AQ833" s="25">
        <f ca="1" t="shared" si="5732"/>
        <v>37679.6102689864</v>
      </c>
      <c r="AR833" s="25">
        <f ca="1" t="shared" si="5733"/>
        <v>47804.5977750245</v>
      </c>
      <c r="AS833" s="25">
        <f ca="1" t="shared" si="5734"/>
        <v>50453.0349789833</v>
      </c>
      <c r="AT833" s="25">
        <f ca="1" t="shared" si="5735"/>
        <v>81969.4986050278</v>
      </c>
      <c r="AU833" s="25">
        <f ca="1">AP833*'Ejercicio 3 - TIR'!$D$5</f>
        <v>15451.3557919126</v>
      </c>
      <c r="AV833" s="25">
        <f ca="1">AQ833*'Ejercicio 3 - TIR'!$D$5</f>
        <v>18839.8051344932</v>
      </c>
      <c r="AW833" s="25">
        <f ca="1">AR833*'Ejercicio 3 - TIR'!$D$5</f>
        <v>23902.2988875123</v>
      </c>
      <c r="AX833" s="25">
        <f ca="1">AS833*'Ejercicio 3 - TIR'!$D$5</f>
        <v>25226.5174894916</v>
      </c>
      <c r="AY833" s="25">
        <f ca="1">AT833*'Ejercicio 3 - TIR'!$D$5</f>
        <v>40984.7493025139</v>
      </c>
      <c r="AZ833" s="25">
        <f ca="1" t="shared" ref="AZ833:BD833" si="6185">AJ833-AU833-AE833</f>
        <v>22409.4909563382</v>
      </c>
      <c r="BA833" s="25">
        <f ca="1" t="shared" si="6185"/>
        <v>24916.6457291181</v>
      </c>
      <c r="BB833" s="25">
        <f ca="1" t="shared" si="6185"/>
        <v>28952.4630300838</v>
      </c>
      <c r="BC833" s="25">
        <f ca="1" t="shared" si="6185"/>
        <v>28858.3221181733</v>
      </c>
      <c r="BD833" s="25">
        <f ca="1" t="shared" si="6185"/>
        <v>42328.0586890459</v>
      </c>
      <c r="BE833" s="25">
        <f ca="1" t="shared" ref="BE833:BI833" si="6186">AZ833/Z833</f>
        <v>19283.4333584988</v>
      </c>
      <c r="BF833" s="25">
        <f ca="1" t="shared" si="6186"/>
        <v>18594.1337222975</v>
      </c>
      <c r="BG833" s="25">
        <f ca="1" t="shared" si="6186"/>
        <v>18711.6850015662</v>
      </c>
      <c r="BH833" s="25">
        <f ca="1" t="shared" si="6186"/>
        <v>15738.3361383414</v>
      </c>
      <c r="BI833" s="25">
        <f ca="1" t="shared" si="6186"/>
        <v>18438.4975038098</v>
      </c>
      <c r="BJ833" s="25">
        <f ca="1" t="shared" si="5738"/>
        <v>81516.1112122823</v>
      </c>
      <c r="BK833" s="25">
        <f ca="1" t="shared" si="5739"/>
        <v>29188.0002888537</v>
      </c>
      <c r="BL833" s="25">
        <f ca="1" t="shared" si="5740"/>
        <v>110704.111501136</v>
      </c>
      <c r="BM833" s="25">
        <f ca="1">BK833*'Ejercicio 3 - TIR'!$D$5</f>
        <v>14594.0001444268</v>
      </c>
      <c r="BN833" s="25">
        <f ca="1" t="shared" si="5741"/>
        <v>96110.1113567091</v>
      </c>
      <c r="BO833" s="25">
        <f ca="1" t="shared" si="5742"/>
        <v>41866.46170948</v>
      </c>
      <c r="BP833" s="25">
        <f ca="1" t="shared" si="5743"/>
        <v>-99082.0060105766</v>
      </c>
      <c r="BQ833" s="25">
        <f ca="1" t="shared" ref="BQ833:BT833" si="6187">BE833</f>
        <v>19283.4333584988</v>
      </c>
      <c r="BR833" s="25">
        <f ca="1" t="shared" si="6187"/>
        <v>18594.1337222975</v>
      </c>
      <c r="BS833" s="25">
        <f ca="1" t="shared" si="6187"/>
        <v>18711.6850015662</v>
      </c>
      <c r="BT833" s="25">
        <f ca="1" t="shared" si="6187"/>
        <v>15738.3361383414</v>
      </c>
      <c r="BU833" s="25">
        <f ca="1" t="shared" si="5745"/>
        <v>60304.9592132897</v>
      </c>
      <c r="BV833" s="27">
        <f ca="1" t="shared" si="5746"/>
        <v>8.69181464514759</v>
      </c>
    </row>
    <row r="834" ht="15" customHeight="1" spans="1:74">
      <c r="A834" s="23">
        <v>833</v>
      </c>
      <c r="B834" s="24">
        <f ca="1" t="shared" ref="B834:F834" si="6188">RAND()</f>
        <v>0.294624672493639</v>
      </c>
      <c r="C834" s="25">
        <f ca="1">IF(B834&lt;=('Ejercicio 3 - TIR'!$D$13-'Ejercicio 3 - TIR'!$C$13)/('Ejercicio 3 - TIR'!$E$13-'Ejercicio 3 - TIR'!$C$13),'Ejercicio 3 - TIR'!$C$13+SQRT(('Ejercicio 3 - TIR'!$E$13-'Ejercicio 3 - TIR'!$C$13)*('Ejercicio 3 - TIR'!$D$13-'Ejercicio 3 - TIR'!$C$13)*B834),'Ejercicio 3 - TIR'!$E$13-SQRT(('Ejercicio 3 - TIR'!$E$13-'Ejercicio 3 - TIR'!$C$13)*('Ejercicio 3 - TIR'!$E$13-'Ejercicio 3 - TIR'!$D$13)*(1-B834)))</f>
        <v>70906.1794704162</v>
      </c>
      <c r="D834" s="24">
        <f ca="1" t="shared" si="6188"/>
        <v>0.845866486514112</v>
      </c>
      <c r="E834" s="25">
        <f ca="1">IF(D834&lt;=('Ejercicio 3 - TIR'!$D$14-'Ejercicio 3 - TIR'!$C$14)/('Ejercicio 3 - TIR'!$E$14-'Ejercicio 3 - TIR'!$C$14),'Ejercicio 3 - TIR'!$C$14+SQRT(('Ejercicio 3 - TIR'!$E$14-'Ejercicio 3 - TIR'!$C$14)*('Ejercicio 3 - TIR'!$D$14-'Ejercicio 3 - TIR'!$C$14)*D834),'Ejercicio 3 - TIR'!$E$14-SQRT(('Ejercicio 3 - TIR'!$E$14-'Ejercicio 3 - TIR'!$C$14)*('Ejercicio 3 - TIR'!$E$14-'Ejercicio 3 - TIR'!$D$14)*(1-D834)))</f>
        <v>35191.6710779229</v>
      </c>
      <c r="F834" s="24">
        <f ca="1" t="shared" si="6188"/>
        <v>0.675077710580442</v>
      </c>
      <c r="G834" s="25">
        <f ca="1">IF(F834&lt;=('Ejercicio 3 - TIR'!$D$18-'Ejercicio 3 - TIR'!$C$18)/('Ejercicio 3 - TIR'!$E$18-'Ejercicio 3 - TIR'!$C$18),'Ejercicio 3 - TIR'!$C$18+SQRT(('Ejercicio 3 - TIR'!$E$18-'Ejercicio 3 - TIR'!$C$18)*('Ejercicio 3 - TIR'!$D$18-'Ejercicio 3 - TIR'!$C$18)*F834),'Ejercicio 3 - TIR'!$E$18-SQRT(('Ejercicio 3 - TIR'!$E$18-'Ejercicio 3 - TIR'!$C$18)*('Ejercicio 3 - TIR'!$E$18-'Ejercicio 3 - TIR'!$D$18)*(1-F834)))</f>
        <v>40063.4858749856</v>
      </c>
      <c r="H834" s="24">
        <f ca="1" t="shared" ref="H834:L834" si="6189">RAND()</f>
        <v>0.0475429918233472</v>
      </c>
      <c r="I834" s="25">
        <f ca="1">IF(H834&lt;=('Ejercicio 3 - TIR'!$D$18-'Ejercicio 3 - TIR'!$C$18)/('Ejercicio 3 - TIR'!$E$18-'Ejercicio 3 - TIR'!$C$18),'Ejercicio 3 - TIR'!$C$18+SQRT(('Ejercicio 3 - TIR'!$E$18-'Ejercicio 3 - TIR'!$C$18)*('Ejercicio 3 - TIR'!$D$18-'Ejercicio 3 - TIR'!$C$18)*H834),'Ejercicio 3 - TIR'!$E$18-SQRT(('Ejercicio 3 - TIR'!$E$18-'Ejercicio 3 - TIR'!$C$18)*('Ejercicio 3 - TIR'!$E$18-'Ejercicio 3 - TIR'!$D$18)*(1-H834)))</f>
        <v>32670.4772557545</v>
      </c>
      <c r="J834" s="24">
        <f ca="1" t="shared" si="6189"/>
        <v>0.666185487994566</v>
      </c>
      <c r="K834" s="25">
        <f ca="1">IF(J834&lt;=('Ejercicio 3 - TIR'!$D$18-'Ejercicio 3 - TIR'!$C$18)/('Ejercicio 3 - TIR'!$E$18-'Ejercicio 3 - TIR'!$C$18),'Ejercicio 3 - TIR'!$C$18+SQRT(('Ejercicio 3 - TIR'!$E$18-'Ejercicio 3 - TIR'!$C$18)*('Ejercicio 3 - TIR'!$D$18-'Ejercicio 3 - TIR'!$C$18)*J834),'Ejercicio 3 - TIR'!$E$18-SQRT(('Ejercicio 3 - TIR'!$E$18-'Ejercicio 3 - TIR'!$C$18)*('Ejercicio 3 - TIR'!$E$18-'Ejercicio 3 - TIR'!$D$18)*(1-J834)))</f>
        <v>39996.3905085378</v>
      </c>
      <c r="L834" s="24">
        <f ca="1" t="shared" si="6189"/>
        <v>0.452286841366372</v>
      </c>
      <c r="M834" s="25">
        <f ca="1">IF(L834&lt;=('Ejercicio 3 - TIR'!$D$18-'Ejercicio 3 - TIR'!$C$18)/('Ejercicio 3 - TIR'!$E$18-'Ejercicio 3 - TIR'!$C$18),'Ejercicio 3 - TIR'!$C$18+SQRT(('Ejercicio 3 - TIR'!$E$18-'Ejercicio 3 - TIR'!$C$18)*('Ejercicio 3 - TIR'!$D$18-'Ejercicio 3 - TIR'!$C$18)*L834),'Ejercicio 3 - TIR'!$E$18-SQRT(('Ejercicio 3 - TIR'!$E$18-'Ejercicio 3 - TIR'!$C$18)*('Ejercicio 3 - TIR'!$E$18-'Ejercicio 3 - TIR'!$D$18)*(1-L834)))</f>
        <v>38236.6878176216</v>
      </c>
      <c r="N834" s="24">
        <f ca="1" t="shared" ref="N834:R834" si="6190">RAND()</f>
        <v>0.355203148248215</v>
      </c>
      <c r="O834" s="25">
        <f ca="1">IF(N834&lt;=('Ejercicio 3 - TIR'!$D$18-'Ejercicio 3 - TIR'!$C$18)/('Ejercicio 3 - TIR'!$E$18-'Ejercicio 3 - TIR'!$C$18),'Ejercicio 3 - TIR'!$C$18+SQRT(('Ejercicio 3 - TIR'!$E$18-'Ejercicio 3 - TIR'!$C$18)*('Ejercicio 3 - TIR'!$D$18-'Ejercicio 3 - TIR'!$C$18)*N834),'Ejercicio 3 - TIR'!$E$18-SQRT(('Ejercicio 3 - TIR'!$E$18-'Ejercicio 3 - TIR'!$C$18)*('Ejercicio 3 - TIR'!$E$18-'Ejercicio 3 - TIR'!$D$18)*(1-N834)))</f>
        <v>37299.3473843373</v>
      </c>
      <c r="P834" s="24">
        <f ca="1" t="shared" si="6190"/>
        <v>0.234035017538153</v>
      </c>
      <c r="Q834" s="26">
        <f ca="1">IF(P834&lt;=('Ejercicio 3 - TIR'!$D$22-'Ejercicio 3 - TIR'!$C$22)/('Ejercicio 3 - TIR'!$E$22-'Ejercicio 3 - TIR'!$C$22),'Ejercicio 3 - TIR'!$C$22+SQRT(('Ejercicio 3 - TIR'!$E$22-'Ejercicio 3 - TIR'!$C$22)*('Ejercicio 3 - TIR'!$D$22-'Ejercicio 3 - TIR'!$C$22)*P834),'Ejercicio 3 - TIR'!$E$22-SQRT(('Ejercicio 3 - TIR'!$E$22-'Ejercicio 3 - TIR'!$C$22)*('Ejercicio 3 - TIR'!$E$22-'Ejercicio 3 - TIR'!$D$22)*(1-P834)))</f>
        <v>0.140524693214971</v>
      </c>
      <c r="R834" s="24">
        <f ca="1" t="shared" si="6190"/>
        <v>0.224546368569667</v>
      </c>
      <c r="S834" s="26">
        <f ca="1">IF(R834&lt;=('Ejercicio 3 - TIR'!$D$23-'Ejercicio 3 - TIR'!$C$23)/('Ejercicio 3 - TIR'!$E$23-'Ejercicio 3 - TIR'!$C$23),'Ejercicio 3 - TIR'!$C$23+SQRT(('Ejercicio 3 - TIR'!$E$23-'Ejercicio 3 - TIR'!$C$23)*('Ejercicio 3 - TIR'!$D$23-'Ejercicio 3 - TIR'!$C$23)*R834),'Ejercicio 3 - TIR'!$E$23-SQRT(('Ejercicio 3 - TIR'!$E$23-'Ejercicio 3 - TIR'!$C$23)*('Ejercicio 3 - TIR'!$E$23-'Ejercicio 3 - TIR'!$D$23)*(1-R834)))</f>
        <v>0.140104314547514</v>
      </c>
      <c r="T834" s="24">
        <f ca="1" t="shared" ref="T834:X834" si="6191">RAND()</f>
        <v>0.0148480899206205</v>
      </c>
      <c r="U834" s="26">
        <f ca="1">IF(T834&lt;=('Ejercicio 3 - TIR'!$D$24-'Ejercicio 3 - TIR'!$C$24)/('Ejercicio 3 - TIR'!$E$24-'Ejercicio 3 - TIR'!$C$24),'Ejercicio 3 - TIR'!$C$24+SQRT(('Ejercicio 3 - TIR'!$E$24-'Ejercicio 3 - TIR'!$C$24)*('Ejercicio 3 - TIR'!$D$24-'Ejercicio 3 - TIR'!$C$24)*T834),'Ejercicio 3 - TIR'!$E$24-SQRT(('Ejercicio 3 - TIR'!$E$24-'Ejercicio 3 - TIR'!$C$24)*('Ejercicio 3 - TIR'!$E$24-'Ejercicio 3 - TIR'!$D$24)*(1-T834)))</f>
        <v>0.155583993985787</v>
      </c>
      <c r="V834" s="24">
        <f ca="1" t="shared" si="6191"/>
        <v>0.706980053027086</v>
      </c>
      <c r="W834" s="26">
        <f ca="1">IF(V834&lt;=('Ejercicio 3 - TIR'!$D$25-'Ejercicio 3 - TIR'!$C$25)/('Ejercicio 3 - TIR'!$E$25-'Ejercicio 3 - TIR'!$C$25),'Ejercicio 3 - TIR'!$C$25+SQRT(('Ejercicio 3 - TIR'!$E$25-'Ejercicio 3 - TIR'!$C$25)*('Ejercicio 3 - TIR'!$D$25-'Ejercicio 3 - TIR'!$C$25)*V834),'Ejercicio 3 - TIR'!$E$25-SQRT(('Ejercicio 3 - TIR'!$E$25-'Ejercicio 3 - TIR'!$C$25)*('Ejercicio 3 - TIR'!$E$25-'Ejercicio 3 - TIR'!$D$25)*(1-V834)))</f>
        <v>0.217975481043344</v>
      </c>
      <c r="X834" s="24">
        <f ca="1" t="shared" si="6191"/>
        <v>0.331424969201091</v>
      </c>
      <c r="Y834" s="26">
        <f ca="1">IF(X834&lt;=('Ejercicio 3 - TIR'!$D$26-'Ejercicio 3 - TIR'!$C$26)/('Ejercicio 3 - TIR'!$E$26-'Ejercicio 3 - TIR'!$C$26),'Ejercicio 3 - TIR'!$C$26+SQRT(('Ejercicio 3 - TIR'!$E$26-'Ejercicio 3 - TIR'!$C$26)*('Ejercicio 3 - TIR'!$D$26-'Ejercicio 3 - TIR'!$C$26)*X834),'Ejercicio 3 - TIR'!$E$26-SQRT(('Ejercicio 3 - TIR'!$E$26-'Ejercicio 3 - TIR'!$C$26)*('Ejercicio 3 - TIR'!$E$26-'Ejercicio 3 - TIR'!$D$26)*(1-X834)))</f>
        <v>0.219914000348381</v>
      </c>
      <c r="Z834" s="24">
        <f ca="1" t="shared" ref="Z834:Z897" si="6192">(1+Q834)</f>
        <v>1.14052469321497</v>
      </c>
      <c r="AA834" s="24">
        <f ca="1" t="shared" ref="AA834:AA897" si="6193">Z834*(1+S834)</f>
        <v>1.30031712358237</v>
      </c>
      <c r="AB834" s="24">
        <f ca="1" t="shared" ref="AB834:AB897" si="6194">AA834*(1+U834)</f>
        <v>1.50262565511742</v>
      </c>
      <c r="AC834" s="24">
        <f ca="1" t="shared" ref="AC834:AC897" si="6195">AB834*(1+W834)</f>
        <v>1.83016120511971</v>
      </c>
      <c r="AD834" s="24">
        <f ca="1" t="shared" ref="AD834:AD897" si="6196">AC834*(1+Y834)</f>
        <v>2.23263927702001</v>
      </c>
      <c r="AE834" s="23">
        <f ca="1" t="shared" ref="AE834:AE897" si="6197">E834*Q834</f>
        <v>4945.29878194728</v>
      </c>
      <c r="AF834" s="23">
        <f ca="1" t="shared" ref="AF834:AF897" si="6198">AE834*(1+S834)</f>
        <v>5638.15647802467</v>
      </c>
      <c r="AG834" s="23">
        <f ca="1" t="shared" ref="AG834:AG897" si="6199">AF834*(1+U834)</f>
        <v>6515.36338159258</v>
      </c>
      <c r="AH834" s="23">
        <f ca="1" t="shared" ref="AH834:AH897" si="6200">AG834*(1+W834)</f>
        <v>7935.55284886741</v>
      </c>
      <c r="AI834" s="23">
        <f ca="1" t="shared" ref="AI834:AI897" si="6201">AH834*(1+Y834)</f>
        <v>9680.69202083784</v>
      </c>
      <c r="AJ834" s="25">
        <f ca="1" t="shared" ref="AJ834:AJ897" si="6202">G834*Z834</f>
        <v>45693.3949366903</v>
      </c>
      <c r="AK834" s="25">
        <f ca="1" t="shared" ref="AK834:AK897" si="6203">I834*AA834</f>
        <v>42481.9810112659</v>
      </c>
      <c r="AL834" s="25">
        <f ca="1" t="shared" ref="AL834:AL897" si="6204">K834*AB834</f>
        <v>60099.602490224</v>
      </c>
      <c r="AM834" s="25">
        <f ca="1" t="shared" ref="AM834:AM897" si="6205">M834*AC834</f>
        <v>69979.3026560846</v>
      </c>
      <c r="AN834" s="25">
        <f ca="1" t="shared" ref="AN834:AN897" si="6206">O834*AD834</f>
        <v>83275.9879774849</v>
      </c>
      <c r="AO834" s="25">
        <f ca="1">C834/'Ejercicio 3 - TIR'!$D$7</f>
        <v>14181.2358940832</v>
      </c>
      <c r="AP834" s="25">
        <f ca="1" t="shared" ref="AP834:AP897" si="6207">AJ834-AO834</f>
        <v>31512.159042607</v>
      </c>
      <c r="AQ834" s="25">
        <f ca="1" t="shared" ref="AQ834:AQ897" si="6208">AK834-AO834</f>
        <v>28300.7451171827</v>
      </c>
      <c r="AR834" s="25">
        <f ca="1" t="shared" ref="AR834:AR897" si="6209">AL834-AO834</f>
        <v>45918.3665961407</v>
      </c>
      <c r="AS834" s="25">
        <f ca="1" t="shared" ref="AS834:AS897" si="6210">AM834-AO834</f>
        <v>55798.0667620014</v>
      </c>
      <c r="AT834" s="25">
        <f ca="1" t="shared" ref="AT834:AT897" si="6211">AN834-AO834</f>
        <v>69094.7520834017</v>
      </c>
      <c r="AU834" s="25">
        <f ca="1">AP834*'Ejercicio 3 - TIR'!$D$5</f>
        <v>15756.0795213035</v>
      </c>
      <c r="AV834" s="25">
        <f ca="1">AQ834*'Ejercicio 3 - TIR'!$D$5</f>
        <v>14150.3725585913</v>
      </c>
      <c r="AW834" s="25">
        <f ca="1">AR834*'Ejercicio 3 - TIR'!$D$5</f>
        <v>22959.1832980704</v>
      </c>
      <c r="AX834" s="25">
        <f ca="1">AS834*'Ejercicio 3 - TIR'!$D$5</f>
        <v>27899.0333810007</v>
      </c>
      <c r="AY834" s="25">
        <f ca="1">AT834*'Ejercicio 3 - TIR'!$D$5</f>
        <v>34547.3760417008</v>
      </c>
      <c r="AZ834" s="25">
        <f ca="1" t="shared" ref="AZ834:BD834" si="6212">AJ834-AU834-AE834</f>
        <v>24992.0166334395</v>
      </c>
      <c r="BA834" s="25">
        <f ca="1" t="shared" si="6212"/>
        <v>22693.4519746499</v>
      </c>
      <c r="BB834" s="25">
        <f ca="1" t="shared" si="6212"/>
        <v>30625.055810561</v>
      </c>
      <c r="BC834" s="25">
        <f ca="1" t="shared" si="6212"/>
        <v>34144.7164262165</v>
      </c>
      <c r="BD834" s="25">
        <f ca="1" t="shared" si="6212"/>
        <v>39047.9199149462</v>
      </c>
      <c r="BE834" s="25">
        <f ca="1" t="shared" ref="BE834:BI834" si="6213">AZ834/Z834</f>
        <v>21912.7361135783</v>
      </c>
      <c r="BF834" s="25">
        <f ca="1" t="shared" si="6213"/>
        <v>17452.244197269</v>
      </c>
      <c r="BG834" s="25">
        <f ca="1" t="shared" si="6213"/>
        <v>20381.0281730933</v>
      </c>
      <c r="BH834" s="25">
        <f ca="1" t="shared" si="6213"/>
        <v>18656.6715165307</v>
      </c>
      <c r="BI834" s="25">
        <f ca="1" t="shared" si="6213"/>
        <v>17489.5785077584</v>
      </c>
      <c r="BJ834" s="25">
        <f ca="1" t="shared" ref="BJ834:BJ897" si="6214">E834*AD834</f>
        <v>78570.3070725396</v>
      </c>
      <c r="BK834" s="25">
        <f ca="1" t="shared" ref="BK834:BK897" si="6215">0.2*C834*AD834</f>
        <v>31661.5842538161</v>
      </c>
      <c r="BL834" s="25">
        <f ca="1" t="shared" ref="BL834:BL897" si="6216">BJ834+BK834</f>
        <v>110231.891326356</v>
      </c>
      <c r="BM834" s="25">
        <f ca="1">BK834*'Ejercicio 3 - TIR'!$D$5</f>
        <v>15830.7921269081</v>
      </c>
      <c r="BN834" s="25">
        <f ca="1" t="shared" ref="BN834:BN897" si="6217">BL834-BM834</f>
        <v>94401.0991994477</v>
      </c>
      <c r="BO834" s="25">
        <f ca="1" t="shared" ref="BO834:BO897" si="6218">BN834/AD834</f>
        <v>42282.2890249645</v>
      </c>
      <c r="BP834" s="25">
        <f ca="1" t="shared" ref="BP834:BP897" si="6219">-(C834+E834)</f>
        <v>-106097.850548339</v>
      </c>
      <c r="BQ834" s="25">
        <f ca="1" t="shared" ref="BQ834:BT834" si="6220">BE834</f>
        <v>21912.7361135783</v>
      </c>
      <c r="BR834" s="25">
        <f ca="1" t="shared" si="6220"/>
        <v>17452.244197269</v>
      </c>
      <c r="BS834" s="25">
        <f ca="1" t="shared" si="6220"/>
        <v>20381.0281730933</v>
      </c>
      <c r="BT834" s="25">
        <f ca="1" t="shared" si="6220"/>
        <v>18656.6715165307</v>
      </c>
      <c r="BU834" s="25">
        <f ca="1" t="shared" ref="BU834:BU897" si="6221">BI834+BO834</f>
        <v>59771.8675327229</v>
      </c>
      <c r="BV834" s="27">
        <f ca="1" t="shared" ref="BV834:BV897" si="6222">IFERROR(IRR(BP834:BU834,0.1),NA())*100</f>
        <v>7.91735095961237</v>
      </c>
    </row>
    <row r="835" ht="15" customHeight="1" spans="1:74">
      <c r="A835" s="23">
        <v>834</v>
      </c>
      <c r="B835" s="24">
        <f ca="1" t="shared" ref="B835:F835" si="6223">RAND()</f>
        <v>0.0761207070035386</v>
      </c>
      <c r="C835" s="25">
        <f ca="1">IF(B835&lt;=('Ejercicio 3 - TIR'!$D$13-'Ejercicio 3 - TIR'!$C$13)/('Ejercicio 3 - TIR'!$E$13-'Ejercicio 3 - TIR'!$C$13),'Ejercicio 3 - TIR'!$C$13+SQRT(('Ejercicio 3 - TIR'!$E$13-'Ejercicio 3 - TIR'!$C$13)*('Ejercicio 3 - TIR'!$D$13-'Ejercicio 3 - TIR'!$C$13)*B835),'Ejercicio 3 - TIR'!$E$13-SQRT(('Ejercicio 3 - TIR'!$E$13-'Ejercicio 3 - TIR'!$C$13)*('Ejercicio 3 - TIR'!$E$13-'Ejercicio 3 - TIR'!$D$13)*(1-B835)))</f>
        <v>65517.9962668903</v>
      </c>
      <c r="D835" s="24">
        <f ca="1" t="shared" si="6223"/>
        <v>0.57269174028376</v>
      </c>
      <c r="E835" s="25">
        <f ca="1">IF(D835&lt;=('Ejercicio 3 - TIR'!$D$14-'Ejercicio 3 - TIR'!$C$14)/('Ejercicio 3 - TIR'!$E$14-'Ejercicio 3 - TIR'!$C$14),'Ejercicio 3 - TIR'!$C$14+SQRT(('Ejercicio 3 - TIR'!$E$14-'Ejercicio 3 - TIR'!$C$14)*('Ejercicio 3 - TIR'!$D$14-'Ejercicio 3 - TIR'!$C$14)*D835),'Ejercicio 3 - TIR'!$E$14-SQRT(('Ejercicio 3 - TIR'!$E$14-'Ejercicio 3 - TIR'!$C$14)*('Ejercicio 3 - TIR'!$E$14-'Ejercicio 3 - TIR'!$D$14)*(1-D835)))</f>
        <v>31993.9873246768</v>
      </c>
      <c r="F835" s="24">
        <f ca="1" t="shared" si="6223"/>
        <v>0.147725675845411</v>
      </c>
      <c r="G835" s="25">
        <f ca="1">IF(F835&lt;=('Ejercicio 3 - TIR'!$D$18-'Ejercicio 3 - TIR'!$C$18)/('Ejercicio 3 - TIR'!$E$18-'Ejercicio 3 - TIR'!$C$18),'Ejercicio 3 - TIR'!$C$18+SQRT(('Ejercicio 3 - TIR'!$E$18-'Ejercicio 3 - TIR'!$C$18)*('Ejercicio 3 - TIR'!$D$18-'Ejercicio 3 - TIR'!$C$18)*F835),'Ejercicio 3 - TIR'!$E$18-SQRT(('Ejercicio 3 - TIR'!$E$18-'Ejercicio 3 - TIR'!$C$18)*('Ejercicio 3 - TIR'!$E$18-'Ejercicio 3 - TIR'!$D$18)*(1-F835)))</f>
        <v>34707.3189159873</v>
      </c>
      <c r="H835" s="24">
        <f ca="1" t="shared" ref="H835:L835" si="6224">RAND()</f>
        <v>0.375762060398909</v>
      </c>
      <c r="I835" s="25">
        <f ca="1">IF(H835&lt;=('Ejercicio 3 - TIR'!$D$18-'Ejercicio 3 - TIR'!$C$18)/('Ejercicio 3 - TIR'!$E$18-'Ejercicio 3 - TIR'!$C$18),'Ejercicio 3 - TIR'!$C$18+SQRT(('Ejercicio 3 - TIR'!$E$18-'Ejercicio 3 - TIR'!$C$18)*('Ejercicio 3 - TIR'!$D$18-'Ejercicio 3 - TIR'!$C$18)*H835),'Ejercicio 3 - TIR'!$E$18-SQRT(('Ejercicio 3 - TIR'!$E$18-'Ejercicio 3 - TIR'!$C$18)*('Ejercicio 3 - TIR'!$E$18-'Ejercicio 3 - TIR'!$D$18)*(1-H835)))</f>
        <v>37507.6167363443</v>
      </c>
      <c r="J835" s="24">
        <f ca="1" t="shared" si="6224"/>
        <v>0.240258280957573</v>
      </c>
      <c r="K835" s="25">
        <f ca="1">IF(J835&lt;=('Ejercicio 3 - TIR'!$D$18-'Ejercicio 3 - TIR'!$C$18)/('Ejercicio 3 - TIR'!$E$18-'Ejercicio 3 - TIR'!$C$18),'Ejercicio 3 - TIR'!$C$18+SQRT(('Ejercicio 3 - TIR'!$E$18-'Ejercicio 3 - TIR'!$C$18)*('Ejercicio 3 - TIR'!$D$18-'Ejercicio 3 - TIR'!$C$18)*J835),'Ejercicio 3 - TIR'!$E$18-SQRT(('Ejercicio 3 - TIR'!$E$18-'Ejercicio 3 - TIR'!$C$18)*('Ejercicio 3 - TIR'!$E$18-'Ejercicio 3 - TIR'!$D$18)*(1-J835)))</f>
        <v>36003.2276438293</v>
      </c>
      <c r="L835" s="24">
        <f ca="1" t="shared" si="6224"/>
        <v>0.752410651325994</v>
      </c>
      <c r="M835" s="25">
        <f ca="1">IF(L835&lt;=('Ejercicio 3 - TIR'!$D$18-'Ejercicio 3 - TIR'!$C$18)/('Ejercicio 3 - TIR'!$E$18-'Ejercicio 3 - TIR'!$C$18),'Ejercicio 3 - TIR'!$C$18+SQRT(('Ejercicio 3 - TIR'!$E$18-'Ejercicio 3 - TIR'!$C$18)*('Ejercicio 3 - TIR'!$D$18-'Ejercicio 3 - TIR'!$C$18)*L835),'Ejercicio 3 - TIR'!$E$18-SQRT(('Ejercicio 3 - TIR'!$E$18-'Ejercicio 3 - TIR'!$C$18)*('Ejercicio 3 - TIR'!$E$18-'Ejercicio 3 - TIR'!$D$18)*(1-L835)))</f>
        <v>40690.8004048837</v>
      </c>
      <c r="N835" s="24">
        <f ca="1" t="shared" ref="N835:R835" si="6225">RAND()</f>
        <v>0.989878224286061</v>
      </c>
      <c r="O835" s="25">
        <f ca="1">IF(N835&lt;=('Ejercicio 3 - TIR'!$D$18-'Ejercicio 3 - TIR'!$C$18)/('Ejercicio 3 - TIR'!$E$18-'Ejercicio 3 - TIR'!$C$18),'Ejercicio 3 - TIR'!$C$18+SQRT(('Ejercicio 3 - TIR'!$E$18-'Ejercicio 3 - TIR'!$C$18)*('Ejercicio 3 - TIR'!$D$18-'Ejercicio 3 - TIR'!$C$18)*N835),'Ejercicio 3 - TIR'!$E$18-SQRT(('Ejercicio 3 - TIR'!$E$18-'Ejercicio 3 - TIR'!$C$18)*('Ejercicio 3 - TIR'!$E$18-'Ejercicio 3 - TIR'!$D$18)*(1-N835)))</f>
        <v>44128.7175093315</v>
      </c>
      <c r="P835" s="24">
        <f ca="1" t="shared" si="6225"/>
        <v>0.547088762670556</v>
      </c>
      <c r="Q835" s="26">
        <f ca="1">IF(P835&lt;=('Ejercicio 3 - TIR'!$D$22-'Ejercicio 3 - TIR'!$C$22)/('Ejercicio 3 - TIR'!$E$22-'Ejercicio 3 - TIR'!$C$22),'Ejercicio 3 - TIR'!$C$22+SQRT(('Ejercicio 3 - TIR'!$E$22-'Ejercicio 3 - TIR'!$C$22)*('Ejercicio 3 - TIR'!$D$22-'Ejercicio 3 - TIR'!$C$22)*P835),'Ejercicio 3 - TIR'!$E$22-SQRT(('Ejercicio 3 - TIR'!$E$22-'Ejercicio 3 - TIR'!$C$22)*('Ejercicio 3 - TIR'!$E$22-'Ejercicio 3 - TIR'!$D$22)*(1-P835)))</f>
        <v>0.151447588066978</v>
      </c>
      <c r="R835" s="24">
        <f ca="1" t="shared" si="6225"/>
        <v>0.613494990329068</v>
      </c>
      <c r="S835" s="26">
        <f ca="1">IF(R835&lt;=('Ejercicio 3 - TIR'!$D$23-'Ejercicio 3 - TIR'!$C$23)/('Ejercicio 3 - TIR'!$E$23-'Ejercicio 3 - TIR'!$C$23),'Ejercicio 3 - TIR'!$C$23+SQRT(('Ejercicio 3 - TIR'!$E$23-'Ejercicio 3 - TIR'!$C$23)*('Ejercicio 3 - TIR'!$D$23-'Ejercicio 3 - TIR'!$C$23)*R835),'Ejercicio 3 - TIR'!$E$23-SQRT(('Ejercicio 3 - TIR'!$E$23-'Ejercicio 3 - TIR'!$C$23)*('Ejercicio 3 - TIR'!$E$23-'Ejercicio 3 - TIR'!$D$23)*(1-R835)))</f>
        <v>0.153623703493332</v>
      </c>
      <c r="T835" s="24">
        <f ca="1" t="shared" ref="T835:X835" si="6226">RAND()</f>
        <v>0.755762335380743</v>
      </c>
      <c r="U835" s="26">
        <f ca="1">IF(T835&lt;=('Ejercicio 3 - TIR'!$D$24-'Ejercicio 3 - TIR'!$C$24)/('Ejercicio 3 - TIR'!$E$24-'Ejercicio 3 - TIR'!$C$24),'Ejercicio 3 - TIR'!$C$24+SQRT(('Ejercicio 3 - TIR'!$E$24-'Ejercicio 3 - TIR'!$C$24)*('Ejercicio 3 - TIR'!$D$24-'Ejercicio 3 - TIR'!$C$24)*T835),'Ejercicio 3 - TIR'!$E$24-SQRT(('Ejercicio 3 - TIR'!$E$24-'Ejercicio 3 - TIR'!$C$24)*('Ejercicio 3 - TIR'!$E$24-'Ejercicio 3 - TIR'!$D$24)*(1-T835)))</f>
        <v>0.19384917858013</v>
      </c>
      <c r="V835" s="24">
        <f ca="1" t="shared" si="6226"/>
        <v>0.731696065197772</v>
      </c>
      <c r="W835" s="26">
        <f ca="1">IF(V835&lt;=('Ejercicio 3 - TIR'!$D$25-'Ejercicio 3 - TIR'!$C$25)/('Ejercicio 3 - TIR'!$E$25-'Ejercicio 3 - TIR'!$C$25),'Ejercicio 3 - TIR'!$C$25+SQRT(('Ejercicio 3 - TIR'!$E$25-'Ejercicio 3 - TIR'!$C$25)*('Ejercicio 3 - TIR'!$D$25-'Ejercicio 3 - TIR'!$C$25)*V835),'Ejercicio 3 - TIR'!$E$25-SQRT(('Ejercicio 3 - TIR'!$E$25-'Ejercicio 3 - TIR'!$C$25)*('Ejercicio 3 - TIR'!$E$25-'Ejercicio 3 - TIR'!$D$25)*(1-V835)))</f>
        <v>0.21935585256843</v>
      </c>
      <c r="X835" s="24">
        <f ca="1" t="shared" si="6226"/>
        <v>0.535408667068617</v>
      </c>
      <c r="Y835" s="26">
        <f ca="1">IF(X835&lt;=('Ejercicio 3 - TIR'!$D$26-'Ejercicio 3 - TIR'!$C$26)/('Ejercicio 3 - TIR'!$E$26-'Ejercicio 3 - TIR'!$C$26),'Ejercicio 3 - TIR'!$C$26+SQRT(('Ejercicio 3 - TIR'!$E$26-'Ejercicio 3 - TIR'!$C$26)*('Ejercicio 3 - TIR'!$D$26-'Ejercicio 3 - TIR'!$C$26)*X835),'Ejercicio 3 - TIR'!$E$26-SQRT(('Ejercicio 3 - TIR'!$E$26-'Ejercicio 3 - TIR'!$C$26)*('Ejercicio 3 - TIR'!$E$26-'Ejercicio 3 - TIR'!$D$26)*(1-X835)))</f>
        <v>0.229912145206353</v>
      </c>
      <c r="Z835" s="24">
        <f ca="1" t="shared" si="6192"/>
        <v>1.15144758806698</v>
      </c>
      <c r="AA835" s="24">
        <f ca="1" t="shared" si="6193"/>
        <v>1.32833723092429</v>
      </c>
      <c r="AB835" s="24">
        <f ca="1" t="shared" si="6194"/>
        <v>1.58583431201637</v>
      </c>
      <c r="AC835" s="24">
        <f ca="1" t="shared" si="6195"/>
        <v>1.93369634956099</v>
      </c>
      <c r="AD835" s="24">
        <f ca="1" t="shared" si="6196"/>
        <v>2.37827662546625</v>
      </c>
      <c r="AE835" s="23">
        <f ca="1" t="shared" si="6197"/>
        <v>4845.41221296775</v>
      </c>
      <c r="AF835" s="23">
        <f ca="1" t="shared" si="6198"/>
        <v>5589.78238207568</v>
      </c>
      <c r="AG835" s="23">
        <f ca="1" t="shared" si="6199"/>
        <v>6673.35710528273</v>
      </c>
      <c r="AH835" s="23">
        <f ca="1" t="shared" si="6200"/>
        <v>8137.19704260562</v>
      </c>
      <c r="AI835" s="23">
        <f ca="1" t="shared" si="6201"/>
        <v>10008.0374706379</v>
      </c>
      <c r="AJ835" s="25">
        <f ca="1" t="shared" si="6202"/>
        <v>39963.658654085</v>
      </c>
      <c r="AK835" s="25">
        <f ca="1" t="shared" si="6203"/>
        <v>49822.7637541251</v>
      </c>
      <c r="AL835" s="25">
        <f ca="1" t="shared" si="6204"/>
        <v>57095.1537409207</v>
      </c>
      <c r="AM835" s="25">
        <f ca="1" t="shared" si="6205"/>
        <v>78683.6522036385</v>
      </c>
      <c r="AN835" s="25">
        <f ca="1" t="shared" si="6206"/>
        <v>104950.297364246</v>
      </c>
      <c r="AO835" s="25">
        <f ca="1">C835/'Ejercicio 3 - TIR'!$D$7</f>
        <v>13103.5992533781</v>
      </c>
      <c r="AP835" s="25">
        <f ca="1" t="shared" si="6207"/>
        <v>26860.0594007069</v>
      </c>
      <c r="AQ835" s="25">
        <f ca="1" t="shared" si="6208"/>
        <v>36719.1645007471</v>
      </c>
      <c r="AR835" s="25">
        <f ca="1" t="shared" si="6209"/>
        <v>43991.5544875427</v>
      </c>
      <c r="AS835" s="25">
        <f ca="1" t="shared" si="6210"/>
        <v>65580.0529502604</v>
      </c>
      <c r="AT835" s="25">
        <f ca="1" t="shared" si="6211"/>
        <v>91846.6981108684</v>
      </c>
      <c r="AU835" s="25">
        <f ca="1">AP835*'Ejercicio 3 - TIR'!$D$5</f>
        <v>13430.0297003534</v>
      </c>
      <c r="AV835" s="25">
        <f ca="1">AQ835*'Ejercicio 3 - TIR'!$D$5</f>
        <v>18359.5822503735</v>
      </c>
      <c r="AW835" s="25">
        <f ca="1">AR835*'Ejercicio 3 - TIR'!$D$5</f>
        <v>21995.7772437713</v>
      </c>
      <c r="AX835" s="25">
        <f ca="1">AS835*'Ejercicio 3 - TIR'!$D$5</f>
        <v>32790.0264751302</v>
      </c>
      <c r="AY835" s="25">
        <f ca="1">AT835*'Ejercicio 3 - TIR'!$D$5</f>
        <v>45923.3490554342</v>
      </c>
      <c r="AZ835" s="25">
        <f ca="1" t="shared" ref="AZ835:BD835" si="6227">AJ835-AU835-AE835</f>
        <v>21688.2167407638</v>
      </c>
      <c r="BA835" s="25">
        <f ca="1" t="shared" si="6227"/>
        <v>25873.3991216759</v>
      </c>
      <c r="BB835" s="25">
        <f ca="1" t="shared" si="6227"/>
        <v>28426.0193918667</v>
      </c>
      <c r="BC835" s="25">
        <f ca="1" t="shared" si="6227"/>
        <v>37756.4286859027</v>
      </c>
      <c r="BD835" s="25">
        <f ca="1" t="shared" si="6227"/>
        <v>49018.9108381744</v>
      </c>
      <c r="BE835" s="25">
        <f ca="1" t="shared" ref="BE835:BI835" si="6228">AZ835/Z835</f>
        <v>18835.6091632216</v>
      </c>
      <c r="BF835" s="25">
        <f ca="1" t="shared" si="6228"/>
        <v>19478.0350345767</v>
      </c>
      <c r="BG835" s="25">
        <f ca="1" t="shared" si="6228"/>
        <v>17924.9617544996</v>
      </c>
      <c r="BH835" s="25">
        <f ca="1" t="shared" si="6228"/>
        <v>19525.5210025476</v>
      </c>
      <c r="BI835" s="25">
        <f ca="1" t="shared" si="6228"/>
        <v>20611.1056692425</v>
      </c>
      <c r="BJ835" s="25">
        <f ca="1" t="shared" si="6214"/>
        <v>76090.5522097423</v>
      </c>
      <c r="BK835" s="25">
        <f ca="1" t="shared" si="6215"/>
        <v>31163.9838137861</v>
      </c>
      <c r="BL835" s="25">
        <f ca="1" t="shared" si="6216"/>
        <v>107254.536023528</v>
      </c>
      <c r="BM835" s="25">
        <f ca="1">BK835*'Ejercicio 3 - TIR'!$D$5</f>
        <v>15581.991906893</v>
      </c>
      <c r="BN835" s="25">
        <f ca="1" t="shared" si="6217"/>
        <v>91672.5441166354</v>
      </c>
      <c r="BO835" s="25">
        <f ca="1" t="shared" si="6218"/>
        <v>38545.7869513658</v>
      </c>
      <c r="BP835" s="25">
        <f ca="1" t="shared" si="6219"/>
        <v>-97511.9835915671</v>
      </c>
      <c r="BQ835" s="25">
        <f ca="1" t="shared" ref="BQ835:BT835" si="6229">BE835</f>
        <v>18835.6091632216</v>
      </c>
      <c r="BR835" s="25">
        <f ca="1" t="shared" si="6229"/>
        <v>19478.0350345767</v>
      </c>
      <c r="BS835" s="25">
        <f ca="1" t="shared" si="6229"/>
        <v>17924.9617544996</v>
      </c>
      <c r="BT835" s="25">
        <f ca="1" t="shared" si="6229"/>
        <v>19525.5210025476</v>
      </c>
      <c r="BU835" s="25">
        <f ca="1" t="shared" si="6221"/>
        <v>59156.8926206083</v>
      </c>
      <c r="BV835" s="27">
        <f ca="1" t="shared" si="6222"/>
        <v>9.74699533934551</v>
      </c>
    </row>
    <row r="836" ht="15" customHeight="1" spans="1:74">
      <c r="A836" s="23">
        <v>835</v>
      </c>
      <c r="B836" s="24">
        <f ca="1" t="shared" ref="B836:F836" si="6230">RAND()</f>
        <v>0.394715011453382</v>
      </c>
      <c r="C836" s="25">
        <f ca="1">IF(B836&lt;=('Ejercicio 3 - TIR'!$D$13-'Ejercicio 3 - TIR'!$C$13)/('Ejercicio 3 - TIR'!$E$13-'Ejercicio 3 - TIR'!$C$13),'Ejercicio 3 - TIR'!$C$13+SQRT(('Ejercicio 3 - TIR'!$E$13-'Ejercicio 3 - TIR'!$C$13)*('Ejercicio 3 - TIR'!$D$13-'Ejercicio 3 - TIR'!$C$13)*B836),'Ejercicio 3 - TIR'!$E$13-SQRT(('Ejercicio 3 - TIR'!$E$13-'Ejercicio 3 - TIR'!$C$13)*('Ejercicio 3 - TIR'!$E$13-'Ejercicio 3 - TIR'!$D$13)*(1-B836)))</f>
        <v>73049.2674263585</v>
      </c>
      <c r="D836" s="24">
        <f ca="1" t="shared" si="6230"/>
        <v>0.204834463217692</v>
      </c>
      <c r="E836" s="25">
        <f ca="1">IF(D836&lt;=('Ejercicio 3 - TIR'!$D$14-'Ejercicio 3 - TIR'!$C$14)/('Ejercicio 3 - TIR'!$E$14-'Ejercicio 3 - TIR'!$C$14),'Ejercicio 3 - TIR'!$C$14+SQRT(('Ejercicio 3 - TIR'!$E$14-'Ejercicio 3 - TIR'!$C$14)*('Ejercicio 3 - TIR'!$D$14-'Ejercicio 3 - TIR'!$C$14)*D836),'Ejercicio 3 - TIR'!$E$14-SQRT(('Ejercicio 3 - TIR'!$E$14-'Ejercicio 3 - TIR'!$C$14)*('Ejercicio 3 - TIR'!$E$14-'Ejercicio 3 - TIR'!$D$14)*(1-D836)))</f>
        <v>28919.5133296529</v>
      </c>
      <c r="F836" s="24">
        <f ca="1" t="shared" si="6230"/>
        <v>0.174831984681235</v>
      </c>
      <c r="G836" s="25">
        <f ca="1">IF(F836&lt;=('Ejercicio 3 - TIR'!$D$18-'Ejercicio 3 - TIR'!$C$18)/('Ejercicio 3 - TIR'!$E$18-'Ejercicio 3 - TIR'!$C$18),'Ejercicio 3 - TIR'!$C$18+SQRT(('Ejercicio 3 - TIR'!$E$18-'Ejercicio 3 - TIR'!$C$18)*('Ejercicio 3 - TIR'!$D$18-'Ejercicio 3 - TIR'!$C$18)*F836),'Ejercicio 3 - TIR'!$E$18-SQRT(('Ejercicio 3 - TIR'!$E$18-'Ejercicio 3 - TIR'!$C$18)*('Ejercicio 3 - TIR'!$E$18-'Ejercicio 3 - TIR'!$D$18)*(1-F836)))</f>
        <v>35121.0152999367</v>
      </c>
      <c r="H836" s="24">
        <f ca="1" t="shared" ref="H836:L836" si="6231">RAND()</f>
        <v>0.922945331747881</v>
      </c>
      <c r="I836" s="25">
        <f ca="1">IF(H836&lt;=('Ejercicio 3 - TIR'!$D$18-'Ejercicio 3 - TIR'!$C$18)/('Ejercicio 3 - TIR'!$E$18-'Ejercicio 3 - TIR'!$C$18),'Ejercicio 3 - TIR'!$C$18+SQRT(('Ejercicio 3 - TIR'!$E$18-'Ejercicio 3 - TIR'!$C$18)*('Ejercicio 3 - TIR'!$D$18-'Ejercicio 3 - TIR'!$C$18)*H836),'Ejercicio 3 - TIR'!$E$18-SQRT(('Ejercicio 3 - TIR'!$E$18-'Ejercicio 3 - TIR'!$C$18)*('Ejercicio 3 - TIR'!$E$18-'Ejercicio 3 - TIR'!$D$18)*(1-H836)))</f>
        <v>42596.0241018452</v>
      </c>
      <c r="J836" s="24">
        <f ca="1" t="shared" si="6231"/>
        <v>0.985952595370769</v>
      </c>
      <c r="K836" s="25">
        <f ca="1">IF(J836&lt;=('Ejercicio 3 - TIR'!$D$18-'Ejercicio 3 - TIR'!$C$18)/('Ejercicio 3 - TIR'!$E$18-'Ejercicio 3 - TIR'!$C$18),'Ejercicio 3 - TIR'!$C$18+SQRT(('Ejercicio 3 - TIR'!$E$18-'Ejercicio 3 - TIR'!$C$18)*('Ejercicio 3 - TIR'!$D$18-'Ejercicio 3 - TIR'!$C$18)*J836),'Ejercicio 3 - TIR'!$E$18-SQRT(('Ejercicio 3 - TIR'!$E$18-'Ejercicio 3 - TIR'!$C$18)*('Ejercicio 3 - TIR'!$E$18-'Ejercicio 3 - TIR'!$D$18)*(1-J836)))</f>
        <v>43973.5715576854</v>
      </c>
      <c r="L836" s="24">
        <f ca="1" t="shared" si="6231"/>
        <v>0.678969721245464</v>
      </c>
      <c r="M836" s="25">
        <f ca="1">IF(L836&lt;=('Ejercicio 3 - TIR'!$D$18-'Ejercicio 3 - TIR'!$C$18)/('Ejercicio 3 - TIR'!$E$18-'Ejercicio 3 - TIR'!$C$18),'Ejercicio 3 - TIR'!$C$18+SQRT(('Ejercicio 3 - TIR'!$E$18-'Ejercicio 3 - TIR'!$C$18)*('Ejercicio 3 - TIR'!$D$18-'Ejercicio 3 - TIR'!$C$18)*L836),'Ejercicio 3 - TIR'!$E$18-SQRT(('Ejercicio 3 - TIR'!$E$18-'Ejercicio 3 - TIR'!$C$18)*('Ejercicio 3 - TIR'!$E$18-'Ejercicio 3 - TIR'!$D$18)*(1-L836)))</f>
        <v>40093.1404231841</v>
      </c>
      <c r="N836" s="24">
        <f ca="1" t="shared" ref="N836:R836" si="6232">RAND()</f>
        <v>0.196827165604107</v>
      </c>
      <c r="O836" s="25">
        <f ca="1">IF(N836&lt;=('Ejercicio 3 - TIR'!$D$18-'Ejercicio 3 - TIR'!$C$18)/('Ejercicio 3 - TIR'!$E$18-'Ejercicio 3 - TIR'!$C$18),'Ejercicio 3 - TIR'!$C$18+SQRT(('Ejercicio 3 - TIR'!$E$18-'Ejercicio 3 - TIR'!$C$18)*('Ejercicio 3 - TIR'!$D$18-'Ejercicio 3 - TIR'!$C$18)*N836),'Ejercicio 3 - TIR'!$E$18-SQRT(('Ejercicio 3 - TIR'!$E$18-'Ejercicio 3 - TIR'!$C$18)*('Ejercicio 3 - TIR'!$E$18-'Ejercicio 3 - TIR'!$D$18)*(1-N836)))</f>
        <v>35433.6060623325</v>
      </c>
      <c r="P836" s="24">
        <f ca="1" t="shared" si="6232"/>
        <v>0.0413772465469482</v>
      </c>
      <c r="Q836" s="26">
        <f ca="1">IF(P836&lt;=('Ejercicio 3 - TIR'!$D$22-'Ejercicio 3 - TIR'!$C$22)/('Ejercicio 3 - TIR'!$E$22-'Ejercicio 3 - TIR'!$C$22),'Ejercicio 3 - TIR'!$C$22+SQRT(('Ejercicio 3 - TIR'!$E$22-'Ejercicio 3 - TIR'!$C$22)*('Ejercicio 3 - TIR'!$D$22-'Ejercicio 3 - TIR'!$C$22)*P836),'Ejercicio 3 - TIR'!$E$22-SQRT(('Ejercicio 3 - TIR'!$E$22-'Ejercicio 3 - TIR'!$C$22)*('Ejercicio 3 - TIR'!$E$22-'Ejercicio 3 - TIR'!$D$22)*(1-P836)))</f>
        <v>0.128630124204466</v>
      </c>
      <c r="R836" s="24">
        <f ca="1" t="shared" si="6232"/>
        <v>0.786719505722969</v>
      </c>
      <c r="S836" s="26">
        <f ca="1">IF(R836&lt;=('Ejercicio 3 - TIR'!$D$23-'Ejercicio 3 - TIR'!$C$23)/('Ejercicio 3 - TIR'!$E$23-'Ejercicio 3 - TIR'!$C$23),'Ejercicio 3 - TIR'!$C$23+SQRT(('Ejercicio 3 - TIR'!$E$23-'Ejercicio 3 - TIR'!$C$23)*('Ejercicio 3 - TIR'!$D$23-'Ejercicio 3 - TIR'!$C$23)*R836),'Ejercicio 3 - TIR'!$E$23-SQRT(('Ejercicio 3 - TIR'!$E$23-'Ejercicio 3 - TIR'!$C$23)*('Ejercicio 3 - TIR'!$E$23-'Ejercicio 3 - TIR'!$D$23)*(1-R836)))</f>
        <v>0.160406508996642</v>
      </c>
      <c r="T836" s="24">
        <f ca="1" t="shared" ref="T836:X836" si="6233">RAND()</f>
        <v>0.915388833465724</v>
      </c>
      <c r="U836" s="26">
        <f ca="1">IF(T836&lt;=('Ejercicio 3 - TIR'!$D$24-'Ejercicio 3 - TIR'!$C$24)/('Ejercicio 3 - TIR'!$E$24-'Ejercicio 3 - TIR'!$C$24),'Ejercicio 3 - TIR'!$C$24+SQRT(('Ejercicio 3 - TIR'!$E$24-'Ejercicio 3 - TIR'!$C$24)*('Ejercicio 3 - TIR'!$D$24-'Ejercicio 3 - TIR'!$C$24)*T836),'Ejercicio 3 - TIR'!$E$24-SQRT(('Ejercicio 3 - TIR'!$E$24-'Ejercicio 3 - TIR'!$C$24)*('Ejercicio 3 - TIR'!$E$24-'Ejercicio 3 - TIR'!$D$24)*(1-T836)))</f>
        <v>0.204608077888192</v>
      </c>
      <c r="V836" s="24">
        <f ca="1" t="shared" si="6233"/>
        <v>0.551914437150818</v>
      </c>
      <c r="W836" s="26">
        <f ca="1">IF(V836&lt;=('Ejercicio 3 - TIR'!$D$25-'Ejercicio 3 - TIR'!$C$25)/('Ejercicio 3 - TIR'!$E$25-'Ejercicio 3 - TIR'!$C$25),'Ejercicio 3 - TIR'!$C$25+SQRT(('Ejercicio 3 - TIR'!$E$25-'Ejercicio 3 - TIR'!$C$25)*('Ejercicio 3 - TIR'!$D$25-'Ejercicio 3 - TIR'!$C$25)*V836),'Ejercicio 3 - TIR'!$E$25-SQRT(('Ejercicio 3 - TIR'!$E$25-'Ejercicio 3 - TIR'!$C$25)*('Ejercicio 3 - TIR'!$E$25-'Ejercicio 3 - TIR'!$D$25)*(1-V836)))</f>
        <v>0.210398239054656</v>
      </c>
      <c r="X836" s="24">
        <f ca="1" t="shared" si="6233"/>
        <v>0.0452248987011721</v>
      </c>
      <c r="Y836" s="26">
        <f ca="1">IF(X836&lt;=('Ejercicio 3 - TIR'!$D$26-'Ejercicio 3 - TIR'!$C$26)/('Ejercicio 3 - TIR'!$E$26-'Ejercicio 3 - TIR'!$C$26),'Ejercicio 3 - TIR'!$C$26+SQRT(('Ejercicio 3 - TIR'!$E$26-'Ejercicio 3 - TIR'!$C$26)*('Ejercicio 3 - TIR'!$D$26-'Ejercicio 3 - TIR'!$C$26)*X836),'Ejercicio 3 - TIR'!$E$26-SQRT(('Ejercicio 3 - TIR'!$E$26-'Ejercicio 3 - TIR'!$C$26)*('Ejercicio 3 - TIR'!$E$26-'Ejercicio 3 - TIR'!$D$26)*(1-X836)))</f>
        <v>0.201050213866399</v>
      </c>
      <c r="Z836" s="24">
        <f ca="1" t="shared" si="6192"/>
        <v>1.12863012420447</v>
      </c>
      <c r="AA836" s="24">
        <f ca="1" t="shared" si="6193"/>
        <v>1.30966974237655</v>
      </c>
      <c r="AB836" s="24">
        <f ca="1" t="shared" si="6194"/>
        <v>1.57763875103254</v>
      </c>
      <c r="AC836" s="24">
        <f ca="1" t="shared" si="6195"/>
        <v>1.90957116611417</v>
      </c>
      <c r="AD836" s="24">
        <f ca="1" t="shared" si="6196"/>
        <v>2.29349085745454</v>
      </c>
      <c r="AE836" s="23">
        <f ca="1" t="shared" si="6197"/>
        <v>3719.92059152596</v>
      </c>
      <c r="AF836" s="23">
        <f ca="1" t="shared" si="6198"/>
        <v>4316.62006735736</v>
      </c>
      <c r="AG836" s="23">
        <f ca="1" t="shared" si="6199"/>
        <v>5199.83540231295</v>
      </c>
      <c r="AH836" s="23">
        <f ca="1" t="shared" si="6200"/>
        <v>6293.87161433366</v>
      </c>
      <c r="AI836" s="23">
        <f ca="1" t="shared" si="6201"/>
        <v>7559.2558484431</v>
      </c>
      <c r="AJ836" s="25">
        <f ca="1" t="shared" si="6202"/>
        <v>39638.6358601544</v>
      </c>
      <c r="AK836" s="25">
        <f ca="1" t="shared" si="6203"/>
        <v>55786.723911729</v>
      </c>
      <c r="AL836" s="25">
        <f ca="1" t="shared" si="6204"/>
        <v>69374.4105107069</v>
      </c>
      <c r="AM836" s="25">
        <f ca="1" t="shared" si="6205"/>
        <v>76560.7049110789</v>
      </c>
      <c r="AN836" s="25">
        <f ca="1" t="shared" si="6206"/>
        <v>81266.6515506052</v>
      </c>
      <c r="AO836" s="25">
        <f ca="1">C836/'Ejercicio 3 - TIR'!$D$7</f>
        <v>14609.8534852717</v>
      </c>
      <c r="AP836" s="25">
        <f ca="1" t="shared" si="6207"/>
        <v>25028.7823748828</v>
      </c>
      <c r="AQ836" s="25">
        <f ca="1" t="shared" si="6208"/>
        <v>41176.8704264573</v>
      </c>
      <c r="AR836" s="25">
        <f ca="1" t="shared" si="6209"/>
        <v>54764.5570254352</v>
      </c>
      <c r="AS836" s="25">
        <f ca="1" t="shared" si="6210"/>
        <v>61950.8514258072</v>
      </c>
      <c r="AT836" s="25">
        <f ca="1" t="shared" si="6211"/>
        <v>66656.7980653335</v>
      </c>
      <c r="AU836" s="25">
        <f ca="1">AP836*'Ejercicio 3 - TIR'!$D$5</f>
        <v>12514.3911874414</v>
      </c>
      <c r="AV836" s="25">
        <f ca="1">AQ836*'Ejercicio 3 - TIR'!$D$5</f>
        <v>20588.4352132287</v>
      </c>
      <c r="AW836" s="25">
        <f ca="1">AR836*'Ejercicio 3 - TIR'!$D$5</f>
        <v>27382.2785127176</v>
      </c>
      <c r="AX836" s="25">
        <f ca="1">AS836*'Ejercicio 3 - TIR'!$D$5</f>
        <v>30975.4257129036</v>
      </c>
      <c r="AY836" s="25">
        <f ca="1">AT836*'Ejercicio 3 - TIR'!$D$5</f>
        <v>33328.3990326668</v>
      </c>
      <c r="AZ836" s="25">
        <f ca="1" t="shared" ref="AZ836:BD836" si="6234">AJ836-AU836-AE836</f>
        <v>23404.3240811871</v>
      </c>
      <c r="BA836" s="25">
        <f ca="1" t="shared" si="6234"/>
        <v>30881.668631143</v>
      </c>
      <c r="BB836" s="25">
        <f ca="1" t="shared" si="6234"/>
        <v>36792.2965956763</v>
      </c>
      <c r="BC836" s="25">
        <f ca="1" t="shared" si="6234"/>
        <v>39291.4075838417</v>
      </c>
      <c r="BD836" s="25">
        <f ca="1" t="shared" si="6234"/>
        <v>40378.9966694954</v>
      </c>
      <c r="BE836" s="25">
        <f ca="1" t="shared" ref="BE836:BI836" si="6235">AZ836/Z836</f>
        <v>20736.9301769116</v>
      </c>
      <c r="BF836" s="25">
        <f ca="1" t="shared" si="6235"/>
        <v>23579.7374192249</v>
      </c>
      <c r="BG836" s="25">
        <f ca="1" t="shared" si="6235"/>
        <v>23321.1161754212</v>
      </c>
      <c r="BH836" s="25">
        <f ca="1" t="shared" si="6235"/>
        <v>20576.0373224511</v>
      </c>
      <c r="BI836" s="25">
        <f ca="1" t="shared" si="6235"/>
        <v>17605.9113286854</v>
      </c>
      <c r="BJ836" s="25">
        <f ca="1" t="shared" si="6214"/>
        <v>66326.6394235936</v>
      </c>
      <c r="BK836" s="25">
        <f ca="1" t="shared" si="6215"/>
        <v>33507.565397221</v>
      </c>
      <c r="BL836" s="25">
        <f ca="1" t="shared" si="6216"/>
        <v>99834.2048208146</v>
      </c>
      <c r="BM836" s="25">
        <f ca="1">BK836*'Ejercicio 3 - TIR'!$D$5</f>
        <v>16753.7826986105</v>
      </c>
      <c r="BN836" s="25">
        <f ca="1" t="shared" si="6217"/>
        <v>83080.4221222041</v>
      </c>
      <c r="BO836" s="25">
        <f ca="1" t="shared" si="6218"/>
        <v>36224.4400722888</v>
      </c>
      <c r="BP836" s="25">
        <f ca="1" t="shared" si="6219"/>
        <v>-101968.780756011</v>
      </c>
      <c r="BQ836" s="25">
        <f ca="1" t="shared" ref="BQ836:BT836" si="6236">BE836</f>
        <v>20736.9301769116</v>
      </c>
      <c r="BR836" s="25">
        <f ca="1" t="shared" si="6236"/>
        <v>23579.7374192249</v>
      </c>
      <c r="BS836" s="25">
        <f ca="1" t="shared" si="6236"/>
        <v>23321.1161754212</v>
      </c>
      <c r="BT836" s="25">
        <f ca="1" t="shared" si="6236"/>
        <v>20576.0373224511</v>
      </c>
      <c r="BU836" s="25">
        <f ca="1" t="shared" si="6221"/>
        <v>53830.3514009742</v>
      </c>
      <c r="BV836" s="27">
        <f ca="1" t="shared" si="6222"/>
        <v>10.4561930361979</v>
      </c>
    </row>
    <row r="837" ht="15" customHeight="1" spans="1:74">
      <c r="A837" s="23">
        <v>836</v>
      </c>
      <c r="B837" s="24">
        <f ca="1" t="shared" ref="B837:F837" si="6237">RAND()</f>
        <v>0.00257011874948065</v>
      </c>
      <c r="C837" s="25">
        <f ca="1">IF(B837&lt;=('Ejercicio 3 - TIR'!$D$13-'Ejercicio 3 - TIR'!$C$13)/('Ejercicio 3 - TIR'!$E$13-'Ejercicio 3 - TIR'!$C$13),'Ejercicio 3 - TIR'!$C$13+SQRT(('Ejercicio 3 - TIR'!$E$13-'Ejercicio 3 - TIR'!$C$13)*('Ejercicio 3 - TIR'!$D$13-'Ejercicio 3 - TIR'!$C$13)*B837),'Ejercicio 3 - TIR'!$E$13-SQRT(('Ejercicio 3 - TIR'!$E$13-'Ejercicio 3 - TIR'!$C$13)*('Ejercicio 3 - TIR'!$E$13-'Ejercicio 3 - TIR'!$D$13)*(1-B837)))</f>
        <v>61013.9267724014</v>
      </c>
      <c r="D837" s="24">
        <f ca="1" t="shared" si="6237"/>
        <v>0.425082484199085</v>
      </c>
      <c r="E837" s="25">
        <f ca="1">IF(D837&lt;=('Ejercicio 3 - TIR'!$D$14-'Ejercicio 3 - TIR'!$C$14)/('Ejercicio 3 - TIR'!$E$14-'Ejercicio 3 - TIR'!$C$14),'Ejercicio 3 - TIR'!$C$14+SQRT(('Ejercicio 3 - TIR'!$E$14-'Ejercicio 3 - TIR'!$C$14)*('Ejercicio 3 - TIR'!$D$14-'Ejercicio 3 - TIR'!$C$14)*D837),'Ejercicio 3 - TIR'!$E$14-SQRT(('Ejercicio 3 - TIR'!$E$14-'Ejercicio 3 - TIR'!$C$14)*('Ejercicio 3 - TIR'!$E$14-'Ejercicio 3 - TIR'!$D$14)*(1-D837)))</f>
        <v>30713.5783333871</v>
      </c>
      <c r="F837" s="24">
        <f ca="1" t="shared" si="6237"/>
        <v>0.864726767931484</v>
      </c>
      <c r="G837" s="25">
        <f ca="1">IF(F837&lt;=('Ejercicio 3 - TIR'!$D$18-'Ejercicio 3 - TIR'!$C$18)/('Ejercicio 3 - TIR'!$E$18-'Ejercicio 3 - TIR'!$C$18),'Ejercicio 3 - TIR'!$C$18+SQRT(('Ejercicio 3 - TIR'!$E$18-'Ejercicio 3 - TIR'!$C$18)*('Ejercicio 3 - TIR'!$D$18-'Ejercicio 3 - TIR'!$C$18)*F837),'Ejercicio 3 - TIR'!$E$18-SQRT(('Ejercicio 3 - TIR'!$E$18-'Ejercicio 3 - TIR'!$C$18)*('Ejercicio 3 - TIR'!$E$18-'Ejercicio 3 - TIR'!$D$18)*(1-F837)))</f>
        <v>41814.8010415142</v>
      </c>
      <c r="H837" s="24">
        <f ca="1" t="shared" ref="H837:L837" si="6238">RAND()</f>
        <v>0.436637989628015</v>
      </c>
      <c r="I837" s="25">
        <f ca="1">IF(H837&lt;=('Ejercicio 3 - TIR'!$D$18-'Ejercicio 3 - TIR'!$C$18)/('Ejercicio 3 - TIR'!$E$18-'Ejercicio 3 - TIR'!$C$18),'Ejercicio 3 - TIR'!$C$18+SQRT(('Ejercicio 3 - TIR'!$E$18-'Ejercicio 3 - TIR'!$C$18)*('Ejercicio 3 - TIR'!$D$18-'Ejercicio 3 - TIR'!$C$18)*H837),'Ejercicio 3 - TIR'!$E$18-SQRT(('Ejercicio 3 - TIR'!$E$18-'Ejercicio 3 - TIR'!$C$18)*('Ejercicio 3 - TIR'!$E$18-'Ejercicio 3 - TIR'!$D$18)*(1-H837)))</f>
        <v>38092.9412727513</v>
      </c>
      <c r="J837" s="24">
        <f ca="1" t="shared" si="6238"/>
        <v>0.444405669742562</v>
      </c>
      <c r="K837" s="25">
        <f ca="1">IF(J837&lt;=('Ejercicio 3 - TIR'!$D$18-'Ejercicio 3 - TIR'!$C$18)/('Ejercicio 3 - TIR'!$E$18-'Ejercicio 3 - TIR'!$C$18),'Ejercicio 3 - TIR'!$C$18+SQRT(('Ejercicio 3 - TIR'!$E$18-'Ejercicio 3 - TIR'!$C$18)*('Ejercicio 3 - TIR'!$D$18-'Ejercicio 3 - TIR'!$C$18)*J837),'Ejercicio 3 - TIR'!$E$18-SQRT(('Ejercicio 3 - TIR'!$E$18-'Ejercicio 3 - TIR'!$C$18)*('Ejercicio 3 - TIR'!$E$18-'Ejercicio 3 - TIR'!$D$18)*(1-J837)))</f>
        <v>38164.6096331291</v>
      </c>
      <c r="L837" s="24">
        <f ca="1" t="shared" si="6238"/>
        <v>0.83711414886246</v>
      </c>
      <c r="M837" s="25">
        <f ca="1">IF(L837&lt;=('Ejercicio 3 - TIR'!$D$18-'Ejercicio 3 - TIR'!$C$18)/('Ejercicio 3 - TIR'!$E$18-'Ejercicio 3 - TIR'!$C$18),'Ejercicio 3 - TIR'!$C$18+SQRT(('Ejercicio 3 - TIR'!$E$18-'Ejercicio 3 - TIR'!$C$18)*('Ejercicio 3 - TIR'!$D$18-'Ejercicio 3 - TIR'!$C$18)*L837),'Ejercicio 3 - TIR'!$E$18-SQRT(('Ejercicio 3 - TIR'!$E$18-'Ejercicio 3 - TIR'!$C$18)*('Ejercicio 3 - TIR'!$E$18-'Ejercicio 3 - TIR'!$D$18)*(1-L837)))</f>
        <v>41504.7977404282</v>
      </c>
      <c r="N837" s="24">
        <f ca="1" t="shared" ref="N837:R837" si="6239">RAND()</f>
        <v>0.0424990753430059</v>
      </c>
      <c r="O837" s="25">
        <f ca="1">IF(N837&lt;=('Ejercicio 3 - TIR'!$D$18-'Ejercicio 3 - TIR'!$C$18)/('Ejercicio 3 - TIR'!$E$18-'Ejercicio 3 - TIR'!$C$18),'Ejercicio 3 - TIR'!$C$18+SQRT(('Ejercicio 3 - TIR'!$E$18-'Ejercicio 3 - TIR'!$C$18)*('Ejercicio 3 - TIR'!$D$18-'Ejercicio 3 - TIR'!$C$18)*N837),'Ejercicio 3 - TIR'!$E$18-SQRT(('Ejercicio 3 - TIR'!$E$18-'Ejercicio 3 - TIR'!$C$18)*('Ejercicio 3 - TIR'!$E$18-'Ejercicio 3 - TIR'!$D$18)*(1-N837)))</f>
        <v>32524.8487680356</v>
      </c>
      <c r="P837" s="24">
        <f ca="1" t="shared" si="6239"/>
        <v>0.272789373167753</v>
      </c>
      <c r="Q837" s="26">
        <f ca="1">IF(P837&lt;=('Ejercicio 3 - TIR'!$D$22-'Ejercicio 3 - TIR'!$C$22)/('Ejercicio 3 - TIR'!$E$22-'Ejercicio 3 - TIR'!$C$22),'Ejercicio 3 - TIR'!$C$22+SQRT(('Ejercicio 3 - TIR'!$E$22-'Ejercicio 3 - TIR'!$C$22)*('Ejercicio 3 - TIR'!$D$22-'Ejercicio 3 - TIR'!$C$22)*P837),'Ejercicio 3 - TIR'!$E$22-SQRT(('Ejercicio 3 - TIR'!$E$22-'Ejercicio 3 - TIR'!$C$22)*('Ejercicio 3 - TIR'!$E$22-'Ejercicio 3 - TIR'!$D$22)*(1-P837)))</f>
        <v>0.142158990764517</v>
      </c>
      <c r="R837" s="24">
        <f ca="1" t="shared" si="6239"/>
        <v>0.378838413487179</v>
      </c>
      <c r="S837" s="26">
        <f ca="1">IF(R837&lt;=('Ejercicio 3 - TIR'!$D$23-'Ejercicio 3 - TIR'!$C$23)/('Ejercicio 3 - TIR'!$E$23-'Ejercicio 3 - TIR'!$C$23),'Ejercicio 3 - TIR'!$C$23+SQRT(('Ejercicio 3 - TIR'!$E$23-'Ejercicio 3 - TIR'!$C$23)*('Ejercicio 3 - TIR'!$D$23-'Ejercicio 3 - TIR'!$C$23)*R837),'Ejercicio 3 - TIR'!$E$23-SQRT(('Ejercicio 3 - TIR'!$E$23-'Ejercicio 3 - TIR'!$C$23)*('Ejercicio 3 - TIR'!$E$23-'Ejercicio 3 - TIR'!$D$23)*(1-R837)))</f>
        <v>0.14611339013374</v>
      </c>
      <c r="T837" s="24">
        <f ca="1" t="shared" ref="T837:X837" si="6240">RAND()</f>
        <v>0.640192399308154</v>
      </c>
      <c r="U837" s="26">
        <f ca="1">IF(T837&lt;=('Ejercicio 3 - TIR'!$D$24-'Ejercicio 3 - TIR'!$C$24)/('Ejercicio 3 - TIR'!$E$24-'Ejercicio 3 - TIR'!$C$24),'Ejercicio 3 - TIR'!$C$24+SQRT(('Ejercicio 3 - TIR'!$E$24-'Ejercicio 3 - TIR'!$C$24)*('Ejercicio 3 - TIR'!$D$24-'Ejercicio 3 - TIR'!$C$24)*T837),'Ejercicio 3 - TIR'!$E$24-SQRT(('Ejercicio 3 - TIR'!$E$24-'Ejercicio 3 - TIR'!$C$24)*('Ejercicio 3 - TIR'!$E$24-'Ejercicio 3 - TIR'!$D$24)*(1-T837)))</f>
        <v>0.188259469413112</v>
      </c>
      <c r="V837" s="24">
        <f ca="1" t="shared" si="6240"/>
        <v>0.25135214849699</v>
      </c>
      <c r="W837" s="26">
        <f ca="1">IF(V837&lt;=('Ejercicio 3 - TIR'!$D$25-'Ejercicio 3 - TIR'!$C$25)/('Ejercicio 3 - TIR'!$E$25-'Ejercicio 3 - TIR'!$C$25),'Ejercicio 3 - TIR'!$C$25+SQRT(('Ejercicio 3 - TIR'!$E$25-'Ejercicio 3 - TIR'!$C$25)*('Ejercicio 3 - TIR'!$D$25-'Ejercicio 3 - TIR'!$C$25)*V837),'Ejercicio 3 - TIR'!$E$25-SQRT(('Ejercicio 3 - TIR'!$E$25-'Ejercicio 3 - TIR'!$C$25)*('Ejercicio 3 - TIR'!$E$25-'Ejercicio 3 - TIR'!$D$25)*(1-V837)))</f>
        <v>0.198758811473433</v>
      </c>
      <c r="X837" s="24">
        <f ca="1" t="shared" si="6240"/>
        <v>0.587865282179042</v>
      </c>
      <c r="Y837" s="26">
        <f ca="1">IF(X837&lt;=('Ejercicio 3 - TIR'!$D$26-'Ejercicio 3 - TIR'!$C$26)/('Ejercicio 3 - TIR'!$E$26-'Ejercicio 3 - TIR'!$C$26),'Ejercicio 3 - TIR'!$C$26+SQRT(('Ejercicio 3 - TIR'!$E$26-'Ejercicio 3 - TIR'!$C$26)*('Ejercicio 3 - TIR'!$D$26-'Ejercicio 3 - TIR'!$C$26)*X837),'Ejercicio 3 - TIR'!$E$26-SQRT(('Ejercicio 3 - TIR'!$E$26-'Ejercicio 3 - TIR'!$C$26)*('Ejercicio 3 - TIR'!$E$26-'Ejercicio 3 - TIR'!$D$26)*(1-X837)))</f>
        <v>0.232824503434164</v>
      </c>
      <c r="Z837" s="24">
        <f ca="1" t="shared" si="6192"/>
        <v>1.14215899076452</v>
      </c>
      <c r="AA837" s="24">
        <f ca="1" t="shared" si="6193"/>
        <v>1.30904371297685</v>
      </c>
      <c r="AB837" s="24">
        <f ca="1" t="shared" si="6194"/>
        <v>1.55548358782044</v>
      </c>
      <c r="AC837" s="24">
        <f ca="1" t="shared" si="6195"/>
        <v>1.86464965700207</v>
      </c>
      <c r="AD837" s="24">
        <f ca="1" t="shared" si="6196"/>
        <v>2.29878578747226</v>
      </c>
      <c r="AE837" s="23">
        <f ca="1" t="shared" si="6197"/>
        <v>4366.21129864125</v>
      </c>
      <c r="AF837" s="23">
        <f ca="1" t="shared" si="6198"/>
        <v>5004.17323352597</v>
      </c>
      <c r="AG837" s="23">
        <f ca="1" t="shared" si="6199"/>
        <v>5946.25623132086</v>
      </c>
      <c r="AH837" s="23">
        <f ca="1" t="shared" si="6200"/>
        <v>7128.12705257469</v>
      </c>
      <c r="AI837" s="23">
        <f ca="1" t="shared" si="6201"/>
        <v>8787.72969400602</v>
      </c>
      <c r="AJ837" s="25">
        <f ca="1" t="shared" si="6202"/>
        <v>47759.150956595</v>
      </c>
      <c r="AK837" s="25">
        <f ca="1" t="shared" si="6203"/>
        <v>49865.3252818916</v>
      </c>
      <c r="AL837" s="25">
        <f ca="1" t="shared" si="6204"/>
        <v>59364.4239199063</v>
      </c>
      <c r="AM837" s="25">
        <f ca="1" t="shared" si="6205"/>
        <v>77391.9068706297</v>
      </c>
      <c r="AN837" s="25">
        <f ca="1" t="shared" si="6206"/>
        <v>74767.6600876448</v>
      </c>
      <c r="AO837" s="25">
        <f ca="1">C837/'Ejercicio 3 - TIR'!$D$7</f>
        <v>12202.7853544803</v>
      </c>
      <c r="AP837" s="25">
        <f ca="1" t="shared" si="6207"/>
        <v>35556.3656021147</v>
      </c>
      <c r="AQ837" s="25">
        <f ca="1" t="shared" si="6208"/>
        <v>37662.5399274113</v>
      </c>
      <c r="AR837" s="25">
        <f ca="1" t="shared" si="6209"/>
        <v>47161.6385654261</v>
      </c>
      <c r="AS837" s="25">
        <f ca="1" t="shared" si="6210"/>
        <v>65189.1215161494</v>
      </c>
      <c r="AT837" s="25">
        <f ca="1" t="shared" si="6211"/>
        <v>62564.8747331645</v>
      </c>
      <c r="AU837" s="25">
        <f ca="1">AP837*'Ejercicio 3 - TIR'!$D$5</f>
        <v>17778.1828010574</v>
      </c>
      <c r="AV837" s="25">
        <f ca="1">AQ837*'Ejercicio 3 - TIR'!$D$5</f>
        <v>18831.2699637057</v>
      </c>
      <c r="AW837" s="25">
        <f ca="1">AR837*'Ejercicio 3 - TIR'!$D$5</f>
        <v>23580.819282713</v>
      </c>
      <c r="AX837" s="25">
        <f ca="1">AS837*'Ejercicio 3 - TIR'!$D$5</f>
        <v>32594.5607580747</v>
      </c>
      <c r="AY837" s="25">
        <f ca="1">AT837*'Ejercicio 3 - TIR'!$D$5</f>
        <v>31282.4373665823</v>
      </c>
      <c r="AZ837" s="25">
        <f ca="1" t="shared" ref="AZ837:BD837" si="6241">AJ837-AU837-AE837</f>
        <v>25614.7568568964</v>
      </c>
      <c r="BA837" s="25">
        <f ca="1" t="shared" si="6241"/>
        <v>26029.88208466</v>
      </c>
      <c r="BB837" s="25">
        <f ca="1" t="shared" si="6241"/>
        <v>29837.3484058724</v>
      </c>
      <c r="BC837" s="25">
        <f ca="1" t="shared" si="6241"/>
        <v>37669.2190599803</v>
      </c>
      <c r="BD837" s="25">
        <f ca="1" t="shared" si="6241"/>
        <v>34697.4930270565</v>
      </c>
      <c r="BE837" s="25">
        <f ca="1" t="shared" ref="BE837:BI837" si="6242">AZ837/Z837</f>
        <v>22426.6122877962</v>
      </c>
      <c r="BF837" s="25">
        <f ca="1" t="shared" si="6242"/>
        <v>19884.654596802</v>
      </c>
      <c r="BG837" s="25">
        <f ca="1" t="shared" si="6242"/>
        <v>19182.0400031869</v>
      </c>
      <c r="BH837" s="25">
        <f ca="1" t="shared" si="6242"/>
        <v>20201.7676181293</v>
      </c>
      <c r="BI837" s="25">
        <f ca="1" t="shared" si="6242"/>
        <v>15093.834848009</v>
      </c>
      <c r="BJ837" s="25">
        <f ca="1" t="shared" si="6214"/>
        <v>70603.9373552062</v>
      </c>
      <c r="BK837" s="25">
        <f ca="1" t="shared" si="6215"/>
        <v>28051.5895404539</v>
      </c>
      <c r="BL837" s="25">
        <f ca="1" t="shared" si="6216"/>
        <v>98655.52689566</v>
      </c>
      <c r="BM837" s="25">
        <f ca="1">BK837*'Ejercicio 3 - TIR'!$D$5</f>
        <v>14025.7947702269</v>
      </c>
      <c r="BN837" s="25">
        <f ca="1" t="shared" si="6217"/>
        <v>84629.7321254331</v>
      </c>
      <c r="BO837" s="25">
        <f ca="1" t="shared" si="6218"/>
        <v>36814.9710106273</v>
      </c>
      <c r="BP837" s="25">
        <f ca="1" t="shared" si="6219"/>
        <v>-91727.5051057885</v>
      </c>
      <c r="BQ837" s="25">
        <f ca="1" t="shared" ref="BQ837:BT837" si="6243">BE837</f>
        <v>22426.6122877962</v>
      </c>
      <c r="BR837" s="25">
        <f ca="1" t="shared" si="6243"/>
        <v>19884.654596802</v>
      </c>
      <c r="BS837" s="25">
        <f ca="1" t="shared" si="6243"/>
        <v>19182.0400031869</v>
      </c>
      <c r="BT837" s="25">
        <f ca="1" t="shared" si="6243"/>
        <v>20201.7676181293</v>
      </c>
      <c r="BU837" s="25">
        <f ca="1" t="shared" si="6221"/>
        <v>51908.8058586362</v>
      </c>
      <c r="BV837" s="27">
        <f ca="1" t="shared" si="6222"/>
        <v>12.0364060718829</v>
      </c>
    </row>
    <row r="838" ht="15" customHeight="1" spans="1:74">
      <c r="A838" s="23">
        <v>837</v>
      </c>
      <c r="B838" s="24">
        <f ca="1" t="shared" ref="B838:F838" si="6244">RAND()</f>
        <v>0.340973645367723</v>
      </c>
      <c r="C838" s="25">
        <f ca="1">IF(B838&lt;=('Ejercicio 3 - TIR'!$D$13-'Ejercicio 3 - TIR'!$C$13)/('Ejercicio 3 - TIR'!$E$13-'Ejercicio 3 - TIR'!$C$13),'Ejercicio 3 - TIR'!$C$13+SQRT(('Ejercicio 3 - TIR'!$E$13-'Ejercicio 3 - TIR'!$C$13)*('Ejercicio 3 - TIR'!$D$13-'Ejercicio 3 - TIR'!$C$13)*B838),'Ejercicio 3 - TIR'!$E$13-SQRT(('Ejercicio 3 - TIR'!$E$13-'Ejercicio 3 - TIR'!$C$13)*('Ejercicio 3 - TIR'!$E$13-'Ejercicio 3 - TIR'!$D$13)*(1-B838)))</f>
        <v>71878.2712914243</v>
      </c>
      <c r="D838" s="24">
        <f ca="1" t="shared" si="6244"/>
        <v>0.171009729503944</v>
      </c>
      <c r="E838" s="25">
        <f ca="1">IF(D838&lt;=('Ejercicio 3 - TIR'!$D$14-'Ejercicio 3 - TIR'!$C$14)/('Ejercicio 3 - TIR'!$E$14-'Ejercicio 3 - TIR'!$C$14),'Ejercicio 3 - TIR'!$C$14+SQRT(('Ejercicio 3 - TIR'!$E$14-'Ejercicio 3 - TIR'!$C$14)*('Ejercicio 3 - TIR'!$D$14-'Ejercicio 3 - TIR'!$C$14)*D838),'Ejercicio 3 - TIR'!$E$14-SQRT(('Ejercicio 3 - TIR'!$E$14-'Ejercicio 3 - TIR'!$C$14)*('Ejercicio 3 - TIR'!$E$14-'Ejercicio 3 - TIR'!$D$14)*(1-D838)))</f>
        <v>28581.3027954637</v>
      </c>
      <c r="F838" s="24">
        <f ca="1" t="shared" si="6244"/>
        <v>0.303805480494562</v>
      </c>
      <c r="G838" s="25">
        <f ca="1">IF(F838&lt;=('Ejercicio 3 - TIR'!$D$18-'Ejercicio 3 - TIR'!$C$18)/('Ejercicio 3 - TIR'!$E$18-'Ejercicio 3 - TIR'!$C$18),'Ejercicio 3 - TIR'!$C$18+SQRT(('Ejercicio 3 - TIR'!$E$18-'Ejercicio 3 - TIR'!$C$18)*('Ejercicio 3 - TIR'!$D$18-'Ejercicio 3 - TIR'!$C$18)*F838),'Ejercicio 3 - TIR'!$E$18-SQRT(('Ejercicio 3 - TIR'!$E$18-'Ejercicio 3 - TIR'!$C$18)*('Ejercicio 3 - TIR'!$E$18-'Ejercicio 3 - TIR'!$D$18)*(1-F838)))</f>
        <v>36750.6164217932</v>
      </c>
      <c r="H838" s="24">
        <f ca="1" t="shared" ref="H838:L838" si="6245">RAND()</f>
        <v>0.238924238834906</v>
      </c>
      <c r="I838" s="25">
        <f ca="1">IF(H838&lt;=('Ejercicio 3 - TIR'!$D$18-'Ejercicio 3 - TIR'!$C$18)/('Ejercicio 3 - TIR'!$E$18-'Ejercicio 3 - TIR'!$C$18),'Ejercicio 3 - TIR'!$C$18+SQRT(('Ejercicio 3 - TIR'!$E$18-'Ejercicio 3 - TIR'!$C$18)*('Ejercicio 3 - TIR'!$D$18-'Ejercicio 3 - TIR'!$C$18)*H838),'Ejercicio 3 - TIR'!$E$18-SQRT(('Ejercicio 3 - TIR'!$E$18-'Ejercicio 3 - TIR'!$C$18)*('Ejercicio 3 - TIR'!$E$18-'Ejercicio 3 - TIR'!$D$18)*(1-H838)))</f>
        <v>35986.5378830536</v>
      </c>
      <c r="J838" s="24">
        <f ca="1" t="shared" si="6245"/>
        <v>0.586149325458674</v>
      </c>
      <c r="K838" s="25">
        <f ca="1">IF(J838&lt;=('Ejercicio 3 - TIR'!$D$18-'Ejercicio 3 - TIR'!$C$18)/('Ejercicio 3 - TIR'!$E$18-'Ejercicio 3 - TIR'!$C$18),'Ejercicio 3 - TIR'!$C$18+SQRT(('Ejercicio 3 - TIR'!$E$18-'Ejercicio 3 - TIR'!$C$18)*('Ejercicio 3 - TIR'!$D$18-'Ejercicio 3 - TIR'!$C$18)*J838),'Ejercicio 3 - TIR'!$E$18-SQRT(('Ejercicio 3 - TIR'!$E$18-'Ejercicio 3 - TIR'!$C$18)*('Ejercicio 3 - TIR'!$E$18-'Ejercicio 3 - TIR'!$D$18)*(1-J838)))</f>
        <v>39376.6944505407</v>
      </c>
      <c r="L838" s="24">
        <f ca="1" t="shared" si="6245"/>
        <v>0.271288867666617</v>
      </c>
      <c r="M838" s="25">
        <f ca="1">IF(L838&lt;=('Ejercicio 3 - TIR'!$D$18-'Ejercicio 3 - TIR'!$C$18)/('Ejercicio 3 - TIR'!$E$18-'Ejercicio 3 - TIR'!$C$18),'Ejercicio 3 - TIR'!$C$18+SQRT(('Ejercicio 3 - TIR'!$E$18-'Ejercicio 3 - TIR'!$C$18)*('Ejercicio 3 - TIR'!$D$18-'Ejercicio 3 - TIR'!$C$18)*L838),'Ejercicio 3 - TIR'!$E$18-SQRT(('Ejercicio 3 - TIR'!$E$18-'Ejercicio 3 - TIR'!$C$18)*('Ejercicio 3 - TIR'!$E$18-'Ejercicio 3 - TIR'!$D$18)*(1-L838)))</f>
        <v>36379.1323979043</v>
      </c>
      <c r="N838" s="24">
        <f ca="1" t="shared" ref="N838:R838" si="6246">RAND()</f>
        <v>0.720709074970213</v>
      </c>
      <c r="O838" s="25">
        <f ca="1">IF(N838&lt;=('Ejercicio 3 - TIR'!$D$18-'Ejercicio 3 - TIR'!$C$18)/('Ejercicio 3 - TIR'!$E$18-'Ejercicio 3 - TIR'!$C$18),'Ejercicio 3 - TIR'!$C$18+SQRT(('Ejercicio 3 - TIR'!$E$18-'Ejercicio 3 - TIR'!$C$18)*('Ejercicio 3 - TIR'!$D$18-'Ejercicio 3 - TIR'!$C$18)*N838),'Ejercicio 3 - TIR'!$E$18-SQRT(('Ejercicio 3 - TIR'!$E$18-'Ejercicio 3 - TIR'!$C$18)*('Ejercicio 3 - TIR'!$E$18-'Ejercicio 3 - TIR'!$D$18)*(1-N838)))</f>
        <v>40423.2304649203</v>
      </c>
      <c r="P838" s="24">
        <f ca="1" t="shared" si="6246"/>
        <v>0.960144677356777</v>
      </c>
      <c r="Q838" s="26">
        <f ca="1">IF(P838&lt;=('Ejercicio 3 - TIR'!$D$22-'Ejercicio 3 - TIR'!$C$22)/('Ejercicio 3 - TIR'!$E$22-'Ejercicio 3 - TIR'!$C$22),'Ejercicio 3 - TIR'!$C$22+SQRT(('Ejercicio 3 - TIR'!$E$22-'Ejercicio 3 - TIR'!$C$22)*('Ejercicio 3 - TIR'!$D$22-'Ejercicio 3 - TIR'!$C$22)*P838),'Ejercicio 3 - TIR'!$E$22-SQRT(('Ejercicio 3 - TIR'!$E$22-'Ejercicio 3 - TIR'!$C$22)*('Ejercicio 3 - TIR'!$E$22-'Ejercicio 3 - TIR'!$D$22)*(1-P838)))</f>
        <v>0.171530077877702</v>
      </c>
      <c r="R838" s="24">
        <f ca="1" t="shared" si="6246"/>
        <v>0.11701966249801</v>
      </c>
      <c r="S838" s="26">
        <f ca="1">IF(R838&lt;=('Ejercicio 3 - TIR'!$D$23-'Ejercicio 3 - TIR'!$C$23)/('Ejercicio 3 - TIR'!$E$23-'Ejercicio 3 - TIR'!$C$23),'Ejercicio 3 - TIR'!$C$23+SQRT(('Ejercicio 3 - TIR'!$E$23-'Ejercicio 3 - TIR'!$C$23)*('Ejercicio 3 - TIR'!$D$23-'Ejercicio 3 - TIR'!$C$23)*R838),'Ejercicio 3 - TIR'!$E$23-SQRT(('Ejercicio 3 - TIR'!$E$23-'Ejercicio 3 - TIR'!$C$23)*('Ejercicio 3 - TIR'!$E$23-'Ejercicio 3 - TIR'!$D$23)*(1-R838)))</f>
        <v>0.13451328331207</v>
      </c>
      <c r="T838" s="24">
        <f ca="1" t="shared" ref="T838:X838" si="6247">RAND()</f>
        <v>0.88133602327917</v>
      </c>
      <c r="U838" s="26">
        <f ca="1">IF(T838&lt;=('Ejercicio 3 - TIR'!$D$24-'Ejercicio 3 - TIR'!$C$24)/('Ejercicio 3 - TIR'!$E$24-'Ejercicio 3 - TIR'!$C$24),'Ejercicio 3 - TIR'!$C$24+SQRT(('Ejercicio 3 - TIR'!$E$24-'Ejercicio 3 - TIR'!$C$24)*('Ejercicio 3 - TIR'!$D$24-'Ejercicio 3 - TIR'!$C$24)*T838),'Ejercicio 3 - TIR'!$E$24-SQRT(('Ejercicio 3 - TIR'!$E$24-'Ejercicio 3 - TIR'!$C$24)*('Ejercicio 3 - TIR'!$E$24-'Ejercicio 3 - TIR'!$D$24)*(1-T838)))</f>
        <v>0.201772023293346</v>
      </c>
      <c r="V838" s="24">
        <f ca="1" t="shared" si="6247"/>
        <v>0.164741312854775</v>
      </c>
      <c r="W838" s="26">
        <f ca="1">IF(V838&lt;=('Ejercicio 3 - TIR'!$D$25-'Ejercicio 3 - TIR'!$C$25)/('Ejercicio 3 - TIR'!$E$25-'Ejercicio 3 - TIR'!$C$25),'Ejercicio 3 - TIR'!$C$25+SQRT(('Ejercicio 3 - TIR'!$E$25-'Ejercicio 3 - TIR'!$C$25)*('Ejercicio 3 - TIR'!$D$25-'Ejercicio 3 - TIR'!$C$25)*V838),'Ejercicio 3 - TIR'!$E$25-SQRT(('Ejercicio 3 - TIR'!$E$25-'Ejercicio 3 - TIR'!$C$25)*('Ejercicio 3 - TIR'!$E$25-'Ejercicio 3 - TIR'!$D$25)*(1-V838)))</f>
        <v>0.195186765224915</v>
      </c>
      <c r="X838" s="24">
        <f ca="1" t="shared" si="6247"/>
        <v>0.334370895349684</v>
      </c>
      <c r="Y838" s="26">
        <f ca="1">IF(X838&lt;=('Ejercicio 3 - TIR'!$D$26-'Ejercicio 3 - TIR'!$C$26)/('Ejercicio 3 - TIR'!$E$26-'Ejercicio 3 - TIR'!$C$26),'Ejercicio 3 - TIR'!$C$26+SQRT(('Ejercicio 3 - TIR'!$E$26-'Ejercicio 3 - TIR'!$C$26)*('Ejercicio 3 - TIR'!$D$26-'Ejercicio 3 - TIR'!$C$26)*X838),'Ejercicio 3 - TIR'!$E$26-SQRT(('Ejercicio 3 - TIR'!$E$26-'Ejercicio 3 - TIR'!$C$26)*('Ejercicio 3 - TIR'!$E$26-'Ejercicio 3 - TIR'!$D$26)*(1-X838)))</f>
        <v>0.220046708471413</v>
      </c>
      <c r="Z838" s="24">
        <f ca="1" t="shared" si="6192"/>
        <v>1.1715300778777</v>
      </c>
      <c r="AA838" s="24">
        <f ca="1" t="shared" si="6193"/>
        <v>1.32911643515188</v>
      </c>
      <c r="AB838" s="24">
        <f ca="1" t="shared" si="6194"/>
        <v>1.59729494746491</v>
      </c>
      <c r="AC838" s="24">
        <f ca="1" t="shared" si="6195"/>
        <v>1.90906578137069</v>
      </c>
      <c r="AD838" s="24">
        <f ca="1" t="shared" si="6196"/>
        <v>2.32914942281671</v>
      </c>
      <c r="AE838" s="23">
        <f ca="1" t="shared" si="6197"/>
        <v>4902.55309435205</v>
      </c>
      <c r="AF838" s="23">
        <f ca="1" t="shared" si="6198"/>
        <v>5562.01160768509</v>
      </c>
      <c r="AG838" s="23">
        <f ca="1" t="shared" si="6199"/>
        <v>6684.26994334879</v>
      </c>
      <c r="AH838" s="23">
        <f ca="1" t="shared" si="6200"/>
        <v>7988.95097148117</v>
      </c>
      <c r="AI838" s="23">
        <f ca="1" t="shared" si="6201"/>
        <v>9746.8933368951</v>
      </c>
      <c r="AJ838" s="25">
        <f ca="1" t="shared" si="6202"/>
        <v>43054.452518677</v>
      </c>
      <c r="AK838" s="25">
        <f ca="1" t="shared" si="6203"/>
        <v>47830.2989445822</v>
      </c>
      <c r="AL838" s="25">
        <f ca="1" t="shared" si="6204"/>
        <v>62896.1950937182</v>
      </c>
      <c r="AM838" s="25">
        <f ca="1" t="shared" si="6205"/>
        <v>69450.1568167929</v>
      </c>
      <c r="AN838" s="25">
        <f ca="1" t="shared" si="6206"/>
        <v>94151.743905756</v>
      </c>
      <c r="AO838" s="25">
        <f ca="1">C838/'Ejercicio 3 - TIR'!$D$7</f>
        <v>14375.6542582849</v>
      </c>
      <c r="AP838" s="25">
        <f ca="1" t="shared" si="6207"/>
        <v>28678.7982603921</v>
      </c>
      <c r="AQ838" s="25">
        <f ca="1" t="shared" si="6208"/>
        <v>33454.6446862973</v>
      </c>
      <c r="AR838" s="25">
        <f ca="1" t="shared" si="6209"/>
        <v>48520.5408354334</v>
      </c>
      <c r="AS838" s="25">
        <f ca="1" t="shared" si="6210"/>
        <v>55074.502558508</v>
      </c>
      <c r="AT838" s="25">
        <f ca="1" t="shared" si="6211"/>
        <v>79776.0896474711</v>
      </c>
      <c r="AU838" s="25">
        <f ca="1">AP838*'Ejercicio 3 - TIR'!$D$5</f>
        <v>14339.3991301961</v>
      </c>
      <c r="AV838" s="25">
        <f ca="1">AQ838*'Ejercicio 3 - TIR'!$D$5</f>
        <v>16727.3223431487</v>
      </c>
      <c r="AW838" s="25">
        <f ca="1">AR838*'Ejercicio 3 - TIR'!$D$5</f>
        <v>24260.2704177167</v>
      </c>
      <c r="AX838" s="25">
        <f ca="1">AS838*'Ejercicio 3 - TIR'!$D$5</f>
        <v>27537.251279254</v>
      </c>
      <c r="AY838" s="25">
        <f ca="1">AT838*'Ejercicio 3 - TIR'!$D$5</f>
        <v>39888.0448237356</v>
      </c>
      <c r="AZ838" s="25">
        <f ca="1" t="shared" ref="AZ838:BD838" si="6248">AJ838-AU838-AE838</f>
        <v>23812.5002941289</v>
      </c>
      <c r="BA838" s="25">
        <f ca="1" t="shared" si="6248"/>
        <v>25540.9649937484</v>
      </c>
      <c r="BB838" s="25">
        <f ca="1" t="shared" si="6248"/>
        <v>31951.6547326528</v>
      </c>
      <c r="BC838" s="25">
        <f ca="1" t="shared" si="6248"/>
        <v>33923.9545660577</v>
      </c>
      <c r="BD838" s="25">
        <f ca="1" t="shared" si="6248"/>
        <v>44516.8057451253</v>
      </c>
      <c r="BE838" s="25">
        <f ca="1" t="shared" ref="BE838:BI838" si="6249">AZ838/Z838</f>
        <v>20325.9828695706</v>
      </c>
      <c r="BF838" s="25">
        <f ca="1" t="shared" si="6249"/>
        <v>19216.4992609018</v>
      </c>
      <c r="BG838" s="25">
        <f ca="1" t="shared" si="6249"/>
        <v>20003.6034568091</v>
      </c>
      <c r="BH838" s="25">
        <f ca="1" t="shared" si="6249"/>
        <v>17769.9243772002</v>
      </c>
      <c r="BI838" s="25">
        <f ca="1" t="shared" si="6249"/>
        <v>19112.9024651797</v>
      </c>
      <c r="BJ838" s="25">
        <f ca="1" t="shared" si="6214"/>
        <v>66570.1249094039</v>
      </c>
      <c r="BK838" s="25">
        <f ca="1" t="shared" si="6215"/>
        <v>33483.0468182968</v>
      </c>
      <c r="BL838" s="25">
        <f ca="1" t="shared" si="6216"/>
        <v>100053.171727701</v>
      </c>
      <c r="BM838" s="25">
        <f ca="1">BK838*'Ejercicio 3 - TIR'!$D$5</f>
        <v>16741.5234091484</v>
      </c>
      <c r="BN838" s="25">
        <f ca="1" t="shared" si="6217"/>
        <v>83311.6483185523</v>
      </c>
      <c r="BO838" s="25">
        <f ca="1" t="shared" si="6218"/>
        <v>35769.1299246061</v>
      </c>
      <c r="BP838" s="25">
        <f ca="1" t="shared" si="6219"/>
        <v>-100459.574086888</v>
      </c>
      <c r="BQ838" s="25">
        <f ca="1" t="shared" ref="BQ838:BT838" si="6250">BE838</f>
        <v>20325.9828695706</v>
      </c>
      <c r="BR838" s="25">
        <f ca="1" t="shared" si="6250"/>
        <v>19216.4992609018</v>
      </c>
      <c r="BS838" s="25">
        <f ca="1" t="shared" si="6250"/>
        <v>20003.6034568091</v>
      </c>
      <c r="BT838" s="25">
        <f ca="1" t="shared" si="6250"/>
        <v>17769.9243772002</v>
      </c>
      <c r="BU838" s="25">
        <f ca="1" t="shared" si="6221"/>
        <v>54882.0323897857</v>
      </c>
      <c r="BV838" s="27">
        <f ca="1" t="shared" si="6222"/>
        <v>8.36322356984194</v>
      </c>
    </row>
    <row r="839" ht="15" customHeight="1" spans="1:74">
      <c r="A839" s="23">
        <v>838</v>
      </c>
      <c r="B839" s="24">
        <f ca="1" t="shared" ref="B839:F839" si="6251">RAND()</f>
        <v>0.117941077523919</v>
      </c>
      <c r="C839" s="25">
        <f ca="1">IF(B839&lt;=('Ejercicio 3 - TIR'!$D$13-'Ejercicio 3 - TIR'!$C$13)/('Ejercicio 3 - TIR'!$E$13-'Ejercicio 3 - TIR'!$C$13),'Ejercicio 3 - TIR'!$C$13+SQRT(('Ejercicio 3 - TIR'!$E$13-'Ejercicio 3 - TIR'!$C$13)*('Ejercicio 3 - TIR'!$D$13-'Ejercicio 3 - TIR'!$C$13)*B839),'Ejercicio 3 - TIR'!$E$13-SQRT(('Ejercicio 3 - TIR'!$E$13-'Ejercicio 3 - TIR'!$C$13)*('Ejercicio 3 - TIR'!$E$13-'Ejercicio 3 - TIR'!$D$13)*(1-B839)))</f>
        <v>66868.5101011477</v>
      </c>
      <c r="D839" s="24">
        <f ca="1" t="shared" si="6251"/>
        <v>0.0714003298493573</v>
      </c>
      <c r="E839" s="25">
        <f ca="1">IF(D839&lt;=('Ejercicio 3 - TIR'!$D$14-'Ejercicio 3 - TIR'!$C$14)/('Ejercicio 3 - TIR'!$E$14-'Ejercicio 3 - TIR'!$C$14),'Ejercicio 3 - TIR'!$C$14+SQRT(('Ejercicio 3 - TIR'!$E$14-'Ejercicio 3 - TIR'!$C$14)*('Ejercicio 3 - TIR'!$D$14-'Ejercicio 3 - TIR'!$C$14)*D839),'Ejercicio 3 - TIR'!$E$14-SQRT(('Ejercicio 3 - TIR'!$E$14-'Ejercicio 3 - TIR'!$C$14)*('Ejercicio 3 - TIR'!$E$14-'Ejercicio 3 - TIR'!$D$14)*(1-D839)))</f>
        <v>27314.0926383146</v>
      </c>
      <c r="F839" s="24">
        <f ca="1" t="shared" si="6251"/>
        <v>0.0173066665958805</v>
      </c>
      <c r="G839" s="25">
        <f ca="1">IF(F839&lt;=('Ejercicio 3 - TIR'!$D$18-'Ejercicio 3 - TIR'!$C$18)/('Ejercicio 3 - TIR'!$E$18-'Ejercicio 3 - TIR'!$C$18),'Ejercicio 3 - TIR'!$C$18+SQRT(('Ejercicio 3 - TIR'!$E$18-'Ejercicio 3 - TIR'!$C$18)*('Ejercicio 3 - TIR'!$D$18-'Ejercicio 3 - TIR'!$C$18)*F839),'Ejercicio 3 - TIR'!$E$18-SQRT(('Ejercicio 3 - TIR'!$E$18-'Ejercicio 3 - TIR'!$C$18)*('Ejercicio 3 - TIR'!$E$18-'Ejercicio 3 - TIR'!$D$18)*(1-F839)))</f>
        <v>31611.2107215948</v>
      </c>
      <c r="H839" s="24">
        <f ca="1" t="shared" ref="H839:L839" si="6252">RAND()</f>
        <v>0.575305426878775</v>
      </c>
      <c r="I839" s="25">
        <f ca="1">IF(H839&lt;=('Ejercicio 3 - TIR'!$D$18-'Ejercicio 3 - TIR'!$C$18)/('Ejercicio 3 - TIR'!$E$18-'Ejercicio 3 - TIR'!$C$18),'Ejercicio 3 - TIR'!$C$18+SQRT(('Ejercicio 3 - TIR'!$E$18-'Ejercicio 3 - TIR'!$C$18)*('Ejercicio 3 - TIR'!$D$18-'Ejercicio 3 - TIR'!$C$18)*H839),'Ejercicio 3 - TIR'!$E$18-SQRT(('Ejercicio 3 - TIR'!$E$18-'Ejercicio 3 - TIR'!$C$18)*('Ejercicio 3 - TIR'!$E$18-'Ejercicio 3 - TIR'!$D$18)*(1-H839)))</f>
        <v>39289.5540276063</v>
      </c>
      <c r="J839" s="24">
        <f ca="1" t="shared" si="6252"/>
        <v>0.833168592376965</v>
      </c>
      <c r="K839" s="25">
        <f ca="1">IF(J839&lt;=('Ejercicio 3 - TIR'!$D$18-'Ejercicio 3 - TIR'!$C$18)/('Ejercicio 3 - TIR'!$E$18-'Ejercicio 3 - TIR'!$C$18),'Ejercicio 3 - TIR'!$C$18+SQRT(('Ejercicio 3 - TIR'!$E$18-'Ejercicio 3 - TIR'!$C$18)*('Ejercicio 3 - TIR'!$D$18-'Ejercicio 3 - TIR'!$C$18)*J839),'Ejercicio 3 - TIR'!$E$18-SQRT(('Ejercicio 3 - TIR'!$E$18-'Ejercicio 3 - TIR'!$C$18)*('Ejercicio 3 - TIR'!$E$18-'Ejercicio 3 - TIR'!$D$18)*(1-J839)))</f>
        <v>41462.7191839313</v>
      </c>
      <c r="L839" s="24">
        <f ca="1" t="shared" si="6252"/>
        <v>0.567534568132671</v>
      </c>
      <c r="M839" s="25">
        <f ca="1">IF(L839&lt;=('Ejercicio 3 - TIR'!$D$18-'Ejercicio 3 - TIR'!$C$18)/('Ejercicio 3 - TIR'!$E$18-'Ejercicio 3 - TIR'!$C$18),'Ejercicio 3 - TIR'!$C$18+SQRT(('Ejercicio 3 - TIR'!$E$18-'Ejercicio 3 - TIR'!$C$18)*('Ejercicio 3 - TIR'!$D$18-'Ejercicio 3 - TIR'!$C$18)*L839),'Ejercicio 3 - TIR'!$E$18-SQRT(('Ejercicio 3 - TIR'!$E$18-'Ejercicio 3 - TIR'!$C$18)*('Ejercicio 3 - TIR'!$E$18-'Ejercicio 3 - TIR'!$D$18)*(1-L839)))</f>
        <v>39226.6020408328</v>
      </c>
      <c r="N839" s="24">
        <f ca="1" t="shared" ref="N839:R839" si="6253">RAND()</f>
        <v>0.0771371832961256</v>
      </c>
      <c r="O839" s="25">
        <f ca="1">IF(N839&lt;=('Ejercicio 3 - TIR'!$D$18-'Ejercicio 3 - TIR'!$C$18)/('Ejercicio 3 - TIR'!$E$18-'Ejercicio 3 - TIR'!$C$18),'Ejercicio 3 - TIR'!$C$18+SQRT(('Ejercicio 3 - TIR'!$E$18-'Ejercicio 3 - TIR'!$C$18)*('Ejercicio 3 - TIR'!$D$18-'Ejercicio 3 - TIR'!$C$18)*N839),'Ejercicio 3 - TIR'!$E$18-SQRT(('Ejercicio 3 - TIR'!$E$18-'Ejercicio 3 - TIR'!$C$18)*('Ejercicio 3 - TIR'!$E$18-'Ejercicio 3 - TIR'!$D$18)*(1-N839)))</f>
        <v>33401.5551582208</v>
      </c>
      <c r="P839" s="24">
        <f ca="1" t="shared" si="6253"/>
        <v>0.985779608424351</v>
      </c>
      <c r="Q839" s="26">
        <f ca="1">IF(P839&lt;=('Ejercicio 3 - TIR'!$D$22-'Ejercicio 3 - TIR'!$C$22)/('Ejercicio 3 - TIR'!$E$22-'Ejercicio 3 - TIR'!$C$22),'Ejercicio 3 - TIR'!$C$22+SQRT(('Ejercicio 3 - TIR'!$E$22-'Ejercicio 3 - TIR'!$C$22)*('Ejercicio 3 - TIR'!$D$22-'Ejercicio 3 - TIR'!$C$22)*P839),'Ejercicio 3 - TIR'!$E$22-SQRT(('Ejercicio 3 - TIR'!$E$22-'Ejercicio 3 - TIR'!$C$22)*('Ejercicio 3 - TIR'!$E$22-'Ejercicio 3 - TIR'!$D$22)*(1-P839)))</f>
        <v>0.174940681386178</v>
      </c>
      <c r="R839" s="24">
        <f ca="1" t="shared" si="6253"/>
        <v>0.22858411328488</v>
      </c>
      <c r="S839" s="26">
        <f ca="1">IF(R839&lt;=('Ejercicio 3 - TIR'!$D$23-'Ejercicio 3 - TIR'!$C$23)/('Ejercicio 3 - TIR'!$E$23-'Ejercicio 3 - TIR'!$C$23),'Ejercicio 3 - TIR'!$C$23+SQRT(('Ejercicio 3 - TIR'!$E$23-'Ejercicio 3 - TIR'!$C$23)*('Ejercicio 3 - TIR'!$D$23-'Ejercicio 3 - TIR'!$C$23)*R839),'Ejercicio 3 - TIR'!$E$23-SQRT(('Ejercicio 3 - TIR'!$E$23-'Ejercicio 3 - TIR'!$C$23)*('Ejercicio 3 - TIR'!$E$23-'Ejercicio 3 - TIR'!$D$23)*(1-R839)))</f>
        <v>0.140284264934002</v>
      </c>
      <c r="T839" s="24">
        <f ca="1" t="shared" ref="T839:X839" si="6254">RAND()</f>
        <v>0.926013077392478</v>
      </c>
      <c r="U839" s="26">
        <f ca="1">IF(T839&lt;=('Ejercicio 3 - TIR'!$D$24-'Ejercicio 3 - TIR'!$C$24)/('Ejercicio 3 - TIR'!$E$24-'Ejercicio 3 - TIR'!$C$24),'Ejercicio 3 - TIR'!$C$24+SQRT(('Ejercicio 3 - TIR'!$E$24-'Ejercicio 3 - TIR'!$C$24)*('Ejercicio 3 - TIR'!$D$24-'Ejercicio 3 - TIR'!$C$24)*T839),'Ejercicio 3 - TIR'!$E$24-SQRT(('Ejercicio 3 - TIR'!$E$24-'Ejercicio 3 - TIR'!$C$24)*('Ejercicio 3 - TIR'!$E$24-'Ejercicio 3 - TIR'!$D$24)*(1-T839)))</f>
        <v>0.205606828587797</v>
      </c>
      <c r="V839" s="24">
        <f ca="1" t="shared" si="6254"/>
        <v>0.977477938805958</v>
      </c>
      <c r="W839" s="26">
        <f ca="1">IF(V839&lt;=('Ejercicio 3 - TIR'!$D$25-'Ejercicio 3 - TIR'!$C$25)/('Ejercicio 3 - TIR'!$E$25-'Ejercicio 3 - TIR'!$C$25),'Ejercicio 3 - TIR'!$C$25+SQRT(('Ejercicio 3 - TIR'!$E$25-'Ejercicio 3 - TIR'!$C$25)*('Ejercicio 3 - TIR'!$D$25-'Ejercicio 3 - TIR'!$C$25)*V839),'Ejercicio 3 - TIR'!$E$25-SQRT(('Ejercicio 3 - TIR'!$E$25-'Ejercicio 3 - TIR'!$C$25)*('Ejercicio 3 - TIR'!$E$25-'Ejercicio 3 - TIR'!$D$25)*(1-V839)))</f>
        <v>0.241121530865113</v>
      </c>
      <c r="X839" s="24">
        <f ca="1" t="shared" si="6254"/>
        <v>0.792777867687364</v>
      </c>
      <c r="Y839" s="26">
        <f ca="1">IF(X839&lt;=('Ejercicio 3 - TIR'!$D$26-'Ejercicio 3 - TIR'!$C$26)/('Ejercicio 3 - TIR'!$E$26-'Ejercicio 3 - TIR'!$C$26),'Ejercicio 3 - TIR'!$C$26+SQRT(('Ejercicio 3 - TIR'!$E$26-'Ejercicio 3 - TIR'!$C$26)*('Ejercicio 3 - TIR'!$D$26-'Ejercicio 3 - TIR'!$C$26)*X839),'Ejercicio 3 - TIR'!$E$26-SQRT(('Ejercicio 3 - TIR'!$E$26-'Ejercicio 3 - TIR'!$C$26)*('Ejercicio 3 - TIR'!$E$26-'Ejercicio 3 - TIR'!$D$26)*(1-X839)))</f>
        <v>0.246548549889605</v>
      </c>
      <c r="Z839" s="24">
        <f ca="1" t="shared" si="6192"/>
        <v>1.17494068138618</v>
      </c>
      <c r="AA839" s="24">
        <f ca="1" t="shared" si="6193"/>
        <v>1.33976637121549</v>
      </c>
      <c r="AB839" s="24">
        <f ca="1" t="shared" si="6194"/>
        <v>1.61523148584969</v>
      </c>
      <c r="AC839" s="24">
        <f ca="1" t="shared" si="6195"/>
        <v>2.0046985744193</v>
      </c>
      <c r="AD839" s="24">
        <f ca="1" t="shared" si="6196"/>
        <v>2.49895410090814</v>
      </c>
      <c r="AE839" s="23">
        <f ca="1" t="shared" si="6197"/>
        <v>4778.34597759194</v>
      </c>
      <c r="AF839" s="23">
        <f ca="1" t="shared" si="6198"/>
        <v>5448.67273065877</v>
      </c>
      <c r="AG839" s="23">
        <f ca="1" t="shared" si="6199"/>
        <v>6568.95705082233</v>
      </c>
      <c r="AH839" s="23">
        <f ca="1" t="shared" si="6200"/>
        <v>8152.87403110378</v>
      </c>
      <c r="AI839" s="23">
        <f ca="1" t="shared" si="6201"/>
        <v>10162.953300905</v>
      </c>
      <c r="AJ839" s="25">
        <f ca="1" t="shared" si="6202"/>
        <v>37141.2974646727</v>
      </c>
      <c r="AK839" s="25">
        <f ca="1" t="shared" si="6203"/>
        <v>52638.8232262412</v>
      </c>
      <c r="AL839" s="25">
        <f ca="1" t="shared" si="6204"/>
        <v>66971.8895148299</v>
      </c>
      <c r="AM839" s="25">
        <f ca="1" t="shared" si="6205"/>
        <v>78637.5131905708</v>
      </c>
      <c r="AN839" s="25">
        <f ca="1" t="shared" si="6206"/>
        <v>83468.9532393453</v>
      </c>
      <c r="AO839" s="25">
        <f ca="1">C839/'Ejercicio 3 - TIR'!$D$7</f>
        <v>13373.7020202295</v>
      </c>
      <c r="AP839" s="25">
        <f ca="1" t="shared" si="6207"/>
        <v>23767.5954444431</v>
      </c>
      <c r="AQ839" s="25">
        <f ca="1" t="shared" si="6208"/>
        <v>39265.1212060116</v>
      </c>
      <c r="AR839" s="25">
        <f ca="1" t="shared" si="6209"/>
        <v>53598.1874946004</v>
      </c>
      <c r="AS839" s="25">
        <f ca="1" t="shared" si="6210"/>
        <v>65263.8111703412</v>
      </c>
      <c r="AT839" s="25">
        <f ca="1" t="shared" si="6211"/>
        <v>70095.2512191158</v>
      </c>
      <c r="AU839" s="25">
        <f ca="1">AP839*'Ejercicio 3 - TIR'!$D$5</f>
        <v>11883.7977222216</v>
      </c>
      <c r="AV839" s="25">
        <f ca="1">AQ839*'Ejercicio 3 - TIR'!$D$5</f>
        <v>19632.5606030058</v>
      </c>
      <c r="AW839" s="25">
        <f ca="1">AR839*'Ejercicio 3 - TIR'!$D$5</f>
        <v>26799.0937473002</v>
      </c>
      <c r="AX839" s="25">
        <f ca="1">AS839*'Ejercicio 3 - TIR'!$D$5</f>
        <v>32631.9055851706</v>
      </c>
      <c r="AY839" s="25">
        <f ca="1">AT839*'Ejercicio 3 - TIR'!$D$5</f>
        <v>35047.6256095579</v>
      </c>
      <c r="AZ839" s="25">
        <f ca="1" t="shared" ref="AZ839:BD839" si="6255">AJ839-AU839-AE839</f>
        <v>20479.1537648592</v>
      </c>
      <c r="BA839" s="25">
        <f ca="1" t="shared" si="6255"/>
        <v>27557.5898925766</v>
      </c>
      <c r="BB839" s="25">
        <f ca="1" t="shared" si="6255"/>
        <v>33603.8387167074</v>
      </c>
      <c r="BC839" s="25">
        <f ca="1" t="shared" si="6255"/>
        <v>37852.7335742964</v>
      </c>
      <c r="BD839" s="25">
        <f ca="1" t="shared" si="6255"/>
        <v>38258.3743288824</v>
      </c>
      <c r="BE839" s="25">
        <f ca="1" t="shared" ref="BE839:BI839" si="6256">AZ839/Z839</f>
        <v>17429.946966087</v>
      </c>
      <c r="BF839" s="25">
        <f ca="1" t="shared" si="6256"/>
        <v>20568.9517849109</v>
      </c>
      <c r="BG839" s="25">
        <f ca="1" t="shared" si="6256"/>
        <v>20804.3484857095</v>
      </c>
      <c r="BH839" s="25">
        <f ca="1" t="shared" si="6256"/>
        <v>18882.0075283693</v>
      </c>
      <c r="BI839" s="25">
        <f ca="1" t="shared" si="6256"/>
        <v>15309.7547149742</v>
      </c>
      <c r="BJ839" s="25">
        <f ca="1" t="shared" si="6214"/>
        <v>68256.663811101</v>
      </c>
      <c r="BK839" s="25">
        <f ca="1" t="shared" si="6215"/>
        <v>33420.267507776</v>
      </c>
      <c r="BL839" s="25">
        <f ca="1" t="shared" si="6216"/>
        <v>101676.931318877</v>
      </c>
      <c r="BM839" s="25">
        <f ca="1">BK839*'Ejercicio 3 - TIR'!$D$5</f>
        <v>16710.133753888</v>
      </c>
      <c r="BN839" s="25">
        <f ca="1" t="shared" si="6217"/>
        <v>84966.797564989</v>
      </c>
      <c r="BO839" s="25">
        <f ca="1" t="shared" si="6218"/>
        <v>34000.9436484294</v>
      </c>
      <c r="BP839" s="25">
        <f ca="1" t="shared" si="6219"/>
        <v>-94182.6027394623</v>
      </c>
      <c r="BQ839" s="25">
        <f ca="1" t="shared" ref="BQ839:BT839" si="6257">BE839</f>
        <v>17429.946966087</v>
      </c>
      <c r="BR839" s="25">
        <f ca="1" t="shared" si="6257"/>
        <v>20568.9517849109</v>
      </c>
      <c r="BS839" s="25">
        <f ca="1" t="shared" si="6257"/>
        <v>20804.3484857095</v>
      </c>
      <c r="BT839" s="25">
        <f ca="1" t="shared" si="6257"/>
        <v>18882.0075283693</v>
      </c>
      <c r="BU839" s="25">
        <f ca="1" t="shared" si="6221"/>
        <v>49310.6983634035</v>
      </c>
      <c r="BV839" s="27">
        <f ca="1" t="shared" si="6222"/>
        <v>9.21393886055812</v>
      </c>
    </row>
    <row r="840" ht="15" customHeight="1" spans="1:74">
      <c r="A840" s="23">
        <v>839</v>
      </c>
      <c r="B840" s="24">
        <f ca="1" t="shared" ref="B840:F840" si="6258">RAND()</f>
        <v>0.27722356159484</v>
      </c>
      <c r="C840" s="25">
        <f ca="1">IF(B840&lt;=('Ejercicio 3 - TIR'!$D$13-'Ejercicio 3 - TIR'!$C$13)/('Ejercicio 3 - TIR'!$E$13-'Ejercicio 3 - TIR'!$C$13),'Ejercicio 3 - TIR'!$C$13+SQRT(('Ejercicio 3 - TIR'!$E$13-'Ejercicio 3 - TIR'!$C$13)*('Ejercicio 3 - TIR'!$D$13-'Ejercicio 3 - TIR'!$C$13)*B840),'Ejercicio 3 - TIR'!$E$13-SQRT(('Ejercicio 3 - TIR'!$E$13-'Ejercicio 3 - TIR'!$C$13)*('Ejercicio 3 - TIR'!$E$13-'Ejercicio 3 - TIR'!$D$13)*(1-B840)))</f>
        <v>70549.5038057728</v>
      </c>
      <c r="D840" s="24">
        <f ca="1" t="shared" si="6258"/>
        <v>0.998209764259106</v>
      </c>
      <c r="E840" s="25">
        <f ca="1">IF(D840&lt;=('Ejercicio 3 - TIR'!$D$14-'Ejercicio 3 - TIR'!$C$14)/('Ejercicio 3 - TIR'!$E$14-'Ejercicio 3 - TIR'!$C$14),'Ejercicio 3 - TIR'!$C$14+SQRT(('Ejercicio 3 - TIR'!$E$14-'Ejercicio 3 - TIR'!$C$14)*('Ejercicio 3 - TIR'!$D$14-'Ejercicio 3 - TIR'!$C$14)*D840),'Ejercicio 3 - TIR'!$E$14-SQRT(('Ejercicio 3 - TIR'!$E$14-'Ejercicio 3 - TIR'!$C$14)*('Ejercicio 3 - TIR'!$E$14-'Ejercicio 3 - TIR'!$D$14)*(1-D840)))</f>
        <v>39481.7960236219</v>
      </c>
      <c r="F840" s="24">
        <f ca="1" t="shared" si="6258"/>
        <v>0.0884722992913762</v>
      </c>
      <c r="G840" s="25">
        <f ca="1">IF(F840&lt;=('Ejercicio 3 - TIR'!$D$18-'Ejercicio 3 - TIR'!$C$18)/('Ejercicio 3 - TIR'!$E$18-'Ejercicio 3 - TIR'!$C$18),'Ejercicio 3 - TIR'!$C$18+SQRT(('Ejercicio 3 - TIR'!$E$18-'Ejercicio 3 - TIR'!$C$18)*('Ejercicio 3 - TIR'!$D$18-'Ejercicio 3 - TIR'!$C$18)*F840),'Ejercicio 3 - TIR'!$E$18-SQRT(('Ejercicio 3 - TIR'!$E$18-'Ejercicio 3 - TIR'!$C$18)*('Ejercicio 3 - TIR'!$E$18-'Ejercicio 3 - TIR'!$D$18)*(1-F840)))</f>
        <v>33642.9170857578</v>
      </c>
      <c r="H840" s="24">
        <f ca="1" t="shared" ref="H840:L840" si="6259">RAND()</f>
        <v>0.160058698385058</v>
      </c>
      <c r="I840" s="25">
        <f ca="1">IF(H840&lt;=('Ejercicio 3 - TIR'!$D$18-'Ejercicio 3 - TIR'!$C$18)/('Ejercicio 3 - TIR'!$E$18-'Ejercicio 3 - TIR'!$C$18),'Ejercicio 3 - TIR'!$C$18+SQRT(('Ejercicio 3 - TIR'!$E$18-'Ejercicio 3 - TIR'!$C$18)*('Ejercicio 3 - TIR'!$D$18-'Ejercicio 3 - TIR'!$C$18)*H840),'Ejercicio 3 - TIR'!$E$18-SQRT(('Ejercicio 3 - TIR'!$E$18-'Ejercicio 3 - TIR'!$C$18)*('Ejercicio 3 - TIR'!$E$18-'Ejercicio 3 - TIR'!$D$18)*(1-H840)))</f>
        <v>34899.8780349881</v>
      </c>
      <c r="J840" s="24">
        <f ca="1" t="shared" si="6259"/>
        <v>0.0182652996798058</v>
      </c>
      <c r="K840" s="25">
        <f ca="1">IF(J840&lt;=('Ejercicio 3 - TIR'!$D$18-'Ejercicio 3 - TIR'!$C$18)/('Ejercicio 3 - TIR'!$E$18-'Ejercicio 3 - TIR'!$C$18),'Ejercicio 3 - TIR'!$C$18+SQRT(('Ejercicio 3 - TIR'!$E$18-'Ejercicio 3 - TIR'!$C$18)*('Ejercicio 3 - TIR'!$D$18-'Ejercicio 3 - TIR'!$C$18)*J840),'Ejercicio 3 - TIR'!$E$18-SQRT(('Ejercicio 3 - TIR'!$E$18-'Ejercicio 3 - TIR'!$C$18)*('Ejercicio 3 - TIR'!$E$18-'Ejercicio 3 - TIR'!$D$18)*(1-J840)))</f>
        <v>31655.2325975436</v>
      </c>
      <c r="L840" s="24">
        <f ca="1" t="shared" si="6259"/>
        <v>0.475667166110752</v>
      </c>
      <c r="M840" s="25">
        <f ca="1">IF(L840&lt;=('Ejercicio 3 - TIR'!$D$18-'Ejercicio 3 - TIR'!$C$18)/('Ejercicio 3 - TIR'!$E$18-'Ejercicio 3 - TIR'!$C$18),'Ejercicio 3 - TIR'!$C$18+SQRT(('Ejercicio 3 - TIR'!$E$18-'Ejercicio 3 - TIR'!$C$18)*('Ejercicio 3 - TIR'!$D$18-'Ejercicio 3 - TIR'!$C$18)*L840),'Ejercicio 3 - TIR'!$E$18-SQRT(('Ejercicio 3 - TIR'!$E$18-'Ejercicio 3 - TIR'!$C$18)*('Ejercicio 3 - TIR'!$E$18-'Ejercicio 3 - TIR'!$D$18)*(1-L840)))</f>
        <v>38446.8973544499</v>
      </c>
      <c r="N840" s="24">
        <f ca="1" t="shared" ref="N840:R840" si="6260">RAND()</f>
        <v>0.555764008799611</v>
      </c>
      <c r="O840" s="25">
        <f ca="1">IF(N840&lt;=('Ejercicio 3 - TIR'!$D$18-'Ejercicio 3 - TIR'!$C$18)/('Ejercicio 3 - TIR'!$E$18-'Ejercicio 3 - TIR'!$C$18),'Ejercicio 3 - TIR'!$C$18+SQRT(('Ejercicio 3 - TIR'!$E$18-'Ejercicio 3 - TIR'!$C$18)*('Ejercicio 3 - TIR'!$D$18-'Ejercicio 3 - TIR'!$C$18)*N840),'Ejercicio 3 - TIR'!$E$18-SQRT(('Ejercicio 3 - TIR'!$E$18-'Ejercicio 3 - TIR'!$C$18)*('Ejercicio 3 - TIR'!$E$18-'Ejercicio 3 - TIR'!$D$18)*(1-N840)))</f>
        <v>39130.4217492919</v>
      </c>
      <c r="P840" s="24">
        <f ca="1" t="shared" si="6260"/>
        <v>0.913298157040992</v>
      </c>
      <c r="Q840" s="26">
        <f ca="1">IF(P840&lt;=('Ejercicio 3 - TIR'!$D$22-'Ejercicio 3 - TIR'!$C$22)/('Ejercicio 3 - TIR'!$E$22-'Ejercicio 3 - TIR'!$C$22),'Ejercicio 3 - TIR'!$C$22+SQRT(('Ejercicio 3 - TIR'!$E$22-'Ejercicio 3 - TIR'!$C$22)*('Ejercicio 3 - TIR'!$D$22-'Ejercicio 3 - TIR'!$C$22)*P840),'Ejercicio 3 - TIR'!$E$22-SQRT(('Ejercicio 3 - TIR'!$E$22-'Ejercicio 3 - TIR'!$C$22)*('Ejercicio 3 - TIR'!$E$22-'Ejercicio 3 - TIR'!$D$22)*(1-P840)))</f>
        <v>0.167507469538712</v>
      </c>
      <c r="R840" s="24">
        <f ca="1" t="shared" si="6260"/>
        <v>0.52539313662539</v>
      </c>
      <c r="S840" s="26">
        <f ca="1">IF(R840&lt;=('Ejercicio 3 - TIR'!$D$23-'Ejercicio 3 - TIR'!$C$23)/('Ejercicio 3 - TIR'!$E$23-'Ejercicio 3 - TIR'!$C$23),'Ejercicio 3 - TIR'!$C$23+SQRT(('Ejercicio 3 - TIR'!$E$23-'Ejercicio 3 - TIR'!$C$23)*('Ejercicio 3 - TIR'!$D$23-'Ejercicio 3 - TIR'!$C$23)*R840),'Ejercicio 3 - TIR'!$E$23-SQRT(('Ejercicio 3 - TIR'!$E$23-'Ejercicio 3 - TIR'!$C$23)*('Ejercicio 3 - TIR'!$E$23-'Ejercicio 3 - TIR'!$D$23)*(1-R840)))</f>
        <v>0.150771719960383</v>
      </c>
      <c r="T840" s="24">
        <f ca="1" t="shared" ref="T840:X840" si="6261">RAND()</f>
        <v>0.238759784593887</v>
      </c>
      <c r="U840" s="26">
        <f ca="1">IF(T840&lt;=('Ejercicio 3 - TIR'!$D$24-'Ejercicio 3 - TIR'!$C$24)/('Ejercicio 3 - TIR'!$E$24-'Ejercicio 3 - TIR'!$C$24),'Ejercicio 3 - TIR'!$C$24+SQRT(('Ejercicio 3 - TIR'!$E$24-'Ejercicio 3 - TIR'!$C$24)*('Ejercicio 3 - TIR'!$D$24-'Ejercicio 3 - TIR'!$C$24)*T840),'Ejercicio 3 - TIR'!$E$24-SQRT(('Ejercicio 3 - TIR'!$E$24-'Ejercicio 3 - TIR'!$C$24)*('Ejercicio 3 - TIR'!$E$24-'Ejercicio 3 - TIR'!$D$24)*(1-T840)))</f>
        <v>0.172391863425074</v>
      </c>
      <c r="V840" s="24">
        <f ca="1" t="shared" si="6261"/>
        <v>0.542695159315785</v>
      </c>
      <c r="W840" s="26">
        <f ca="1">IF(V840&lt;=('Ejercicio 3 - TIR'!$D$25-'Ejercicio 3 - TIR'!$C$25)/('Ejercicio 3 - TIR'!$E$25-'Ejercicio 3 - TIR'!$C$25),'Ejercicio 3 - TIR'!$C$25+SQRT(('Ejercicio 3 - TIR'!$E$25-'Ejercicio 3 - TIR'!$C$25)*('Ejercicio 3 - TIR'!$D$25-'Ejercicio 3 - TIR'!$C$25)*V840),'Ejercicio 3 - TIR'!$E$25-SQRT(('Ejercicio 3 - TIR'!$E$25-'Ejercicio 3 - TIR'!$C$25)*('Ejercicio 3 - TIR'!$E$25-'Ejercicio 3 - TIR'!$D$25)*(1-V840)))</f>
        <v>0.209992913847735</v>
      </c>
      <c r="X840" s="24">
        <f ca="1" t="shared" si="6261"/>
        <v>0.752946261424648</v>
      </c>
      <c r="Y840" s="26">
        <f ca="1">IF(X840&lt;=('Ejercicio 3 - TIR'!$D$26-'Ejercicio 3 - TIR'!$C$26)/('Ejercicio 3 - TIR'!$E$26-'Ejercicio 3 - TIR'!$C$26),'Ejercicio 3 - TIR'!$C$26+SQRT(('Ejercicio 3 - TIR'!$E$26-'Ejercicio 3 - TIR'!$C$26)*('Ejercicio 3 - TIR'!$D$26-'Ejercicio 3 - TIR'!$C$26)*X840),'Ejercicio 3 - TIR'!$E$26-SQRT(('Ejercicio 3 - TIR'!$E$26-'Ejercicio 3 - TIR'!$C$26)*('Ejercicio 3 - TIR'!$E$26-'Ejercicio 3 - TIR'!$D$26)*(1-X840)))</f>
        <v>0.243474800639738</v>
      </c>
      <c r="Z840" s="24">
        <f ca="1" t="shared" si="6192"/>
        <v>1.16750746953871</v>
      </c>
      <c r="AA840" s="24">
        <f ca="1" t="shared" si="6193"/>
        <v>1.34353457878766</v>
      </c>
      <c r="AB840" s="24">
        <f ca="1" t="shared" si="6194"/>
        <v>1.57514900840088</v>
      </c>
      <c r="AC840" s="24">
        <f ca="1" t="shared" si="6195"/>
        <v>1.90591913841936</v>
      </c>
      <c r="AD840" s="24">
        <f ca="1" t="shared" si="6196"/>
        <v>2.36996242068147</v>
      </c>
      <c r="AE840" s="23">
        <f ca="1" t="shared" si="6197"/>
        <v>6613.49574476047</v>
      </c>
      <c r="AF840" s="23">
        <f ca="1" t="shared" si="6198"/>
        <v>7610.62387314868</v>
      </c>
      <c r="AG840" s="23">
        <f ca="1" t="shared" si="6199"/>
        <v>8922.63350446814</v>
      </c>
      <c r="AH840" s="23">
        <f ca="1" t="shared" si="6200"/>
        <v>10796.3233132668</v>
      </c>
      <c r="AI840" s="23">
        <f ca="1" t="shared" si="6201"/>
        <v>13424.9559796066</v>
      </c>
      <c r="AJ840" s="25">
        <f ca="1" t="shared" si="6202"/>
        <v>39278.3569946938</v>
      </c>
      <c r="AK840" s="25">
        <f ca="1" t="shared" si="6203"/>
        <v>46889.1929354783</v>
      </c>
      <c r="AL840" s="25">
        <f ca="1" t="shared" si="6204"/>
        <v>49861.7082367201</v>
      </c>
      <c r="AM840" s="25">
        <f ca="1" t="shared" si="6205"/>
        <v>73276.6774806905</v>
      </c>
      <c r="AN840" s="25">
        <f ca="1" t="shared" si="6206"/>
        <v>92737.6290512385</v>
      </c>
      <c r="AO840" s="25">
        <f ca="1">C840/'Ejercicio 3 - TIR'!$D$7</f>
        <v>14109.9007611546</v>
      </c>
      <c r="AP840" s="25">
        <f ca="1" t="shared" si="6207"/>
        <v>25168.4562335393</v>
      </c>
      <c r="AQ840" s="25">
        <f ca="1" t="shared" si="6208"/>
        <v>32779.2921743238</v>
      </c>
      <c r="AR840" s="25">
        <f ca="1" t="shared" si="6209"/>
        <v>35751.8074755655</v>
      </c>
      <c r="AS840" s="25">
        <f ca="1" t="shared" si="6210"/>
        <v>59166.776719536</v>
      </c>
      <c r="AT840" s="25">
        <f ca="1" t="shared" si="6211"/>
        <v>78627.7282900839</v>
      </c>
      <c r="AU840" s="25">
        <f ca="1">AP840*'Ejercicio 3 - TIR'!$D$5</f>
        <v>12584.2281167696</v>
      </c>
      <c r="AV840" s="25">
        <f ca="1">AQ840*'Ejercicio 3 - TIR'!$D$5</f>
        <v>16389.6460871619</v>
      </c>
      <c r="AW840" s="25">
        <f ca="1">AR840*'Ejercicio 3 - TIR'!$D$5</f>
        <v>17875.9037377828</v>
      </c>
      <c r="AX840" s="25">
        <f ca="1">AS840*'Ejercicio 3 - TIR'!$D$5</f>
        <v>29583.388359768</v>
      </c>
      <c r="AY840" s="25">
        <f ca="1">AT840*'Ejercicio 3 - TIR'!$D$5</f>
        <v>39313.864145042</v>
      </c>
      <c r="AZ840" s="25">
        <f ca="1" t="shared" ref="AZ840:BD840" si="6262">AJ840-AU840-AE840</f>
        <v>20080.6331331637</v>
      </c>
      <c r="BA840" s="25">
        <f ca="1" t="shared" si="6262"/>
        <v>22888.9229751678</v>
      </c>
      <c r="BB840" s="25">
        <f ca="1" t="shared" si="6262"/>
        <v>23063.1709944692</v>
      </c>
      <c r="BC840" s="25">
        <f ca="1" t="shared" si="6262"/>
        <v>32896.9658076557</v>
      </c>
      <c r="BD840" s="25">
        <f ca="1" t="shared" si="6262"/>
        <v>39998.8089265899</v>
      </c>
      <c r="BE840" s="25">
        <f ca="1" t="shared" ref="BE840:BI840" si="6263">AZ840/Z840</f>
        <v>17199.5757261388</v>
      </c>
      <c r="BF840" s="25">
        <f ca="1" t="shared" si="6263"/>
        <v>17036.3482537395</v>
      </c>
      <c r="BG840" s="25">
        <f ca="1" t="shared" si="6263"/>
        <v>14641.8979229675</v>
      </c>
      <c r="BH840" s="25">
        <f ca="1" t="shared" si="6263"/>
        <v>17260.4205207459</v>
      </c>
      <c r="BI840" s="25">
        <f ca="1" t="shared" si="6263"/>
        <v>16877.4021805327</v>
      </c>
      <c r="BJ840" s="25">
        <f ca="1" t="shared" si="6214"/>
        <v>93570.3728769949</v>
      </c>
      <c r="BK840" s="25">
        <f ca="1" t="shared" si="6215"/>
        <v>33439.9345634811</v>
      </c>
      <c r="BL840" s="25">
        <f ca="1" t="shared" si="6216"/>
        <v>127010.307440476</v>
      </c>
      <c r="BM840" s="25">
        <f ca="1">BK840*'Ejercicio 3 - TIR'!$D$5</f>
        <v>16719.9672817406</v>
      </c>
      <c r="BN840" s="25">
        <f ca="1" t="shared" si="6217"/>
        <v>110290.340158735</v>
      </c>
      <c r="BO840" s="25">
        <f ca="1" t="shared" si="6218"/>
        <v>46536.7464041992</v>
      </c>
      <c r="BP840" s="25">
        <f ca="1" t="shared" si="6219"/>
        <v>-110031.299829395</v>
      </c>
      <c r="BQ840" s="25">
        <f ca="1" t="shared" ref="BQ840:BT840" si="6264">BE840</f>
        <v>17199.5757261388</v>
      </c>
      <c r="BR840" s="25">
        <f ca="1" t="shared" si="6264"/>
        <v>17036.3482537395</v>
      </c>
      <c r="BS840" s="25">
        <f ca="1" t="shared" si="6264"/>
        <v>14641.8979229675</v>
      </c>
      <c r="BT840" s="25">
        <f ca="1" t="shared" si="6264"/>
        <v>17260.4205207459</v>
      </c>
      <c r="BU840" s="25">
        <f ca="1" t="shared" si="6221"/>
        <v>63414.1485847318</v>
      </c>
      <c r="BV840" s="27">
        <f ca="1" t="shared" si="6222"/>
        <v>4.55768204187073</v>
      </c>
    </row>
    <row r="841" ht="15" customHeight="1" spans="1:74">
      <c r="A841" s="23">
        <v>840</v>
      </c>
      <c r="B841" s="24">
        <f ca="1" t="shared" ref="B841:F841" si="6265">RAND()</f>
        <v>0.474441442735604</v>
      </c>
      <c r="C841" s="25">
        <f ca="1">IF(B841&lt;=('Ejercicio 3 - TIR'!$D$13-'Ejercicio 3 - TIR'!$C$13)/('Ejercicio 3 - TIR'!$E$13-'Ejercicio 3 - TIR'!$C$13),'Ejercicio 3 - TIR'!$C$13+SQRT(('Ejercicio 3 - TIR'!$E$13-'Ejercicio 3 - TIR'!$C$13)*('Ejercicio 3 - TIR'!$D$13-'Ejercicio 3 - TIR'!$C$13)*B841),'Ejercicio 3 - TIR'!$E$13-SQRT(('Ejercicio 3 - TIR'!$E$13-'Ejercicio 3 - TIR'!$C$13)*('Ejercicio 3 - TIR'!$E$13-'Ejercicio 3 - TIR'!$D$13)*(1-B841)))</f>
        <v>74886.8506810222</v>
      </c>
      <c r="D841" s="24">
        <f ca="1" t="shared" si="6265"/>
        <v>0.683449491911087</v>
      </c>
      <c r="E841" s="25">
        <f ca="1">IF(D841&lt;=('Ejercicio 3 - TIR'!$D$14-'Ejercicio 3 - TIR'!$C$14)/('Ejercicio 3 - TIR'!$E$14-'Ejercicio 3 - TIR'!$C$14),'Ejercicio 3 - TIR'!$C$14+SQRT(('Ejercicio 3 - TIR'!$E$14-'Ejercicio 3 - TIR'!$C$14)*('Ejercicio 3 - TIR'!$D$14-'Ejercicio 3 - TIR'!$C$14)*D841),'Ejercicio 3 - TIR'!$E$14-SQRT(('Ejercicio 3 - TIR'!$E$14-'Ejercicio 3 - TIR'!$C$14)*('Ejercicio 3 - TIR'!$E$14-'Ejercicio 3 - TIR'!$D$14)*(1-D841)))</f>
        <v>33109.2397942363</v>
      </c>
      <c r="F841" s="24">
        <f ca="1" t="shared" si="6265"/>
        <v>0.291320955881622</v>
      </c>
      <c r="G841" s="25">
        <f ca="1">IF(F841&lt;=('Ejercicio 3 - TIR'!$D$18-'Ejercicio 3 - TIR'!$C$18)/('Ejercicio 3 - TIR'!$E$18-'Ejercicio 3 - TIR'!$C$18),'Ejercicio 3 - TIR'!$C$18+SQRT(('Ejercicio 3 - TIR'!$E$18-'Ejercicio 3 - TIR'!$C$18)*('Ejercicio 3 - TIR'!$D$18-'Ejercicio 3 - TIR'!$C$18)*F841),'Ejercicio 3 - TIR'!$E$18-SQRT(('Ejercicio 3 - TIR'!$E$18-'Ejercicio 3 - TIR'!$C$18)*('Ejercicio 3 - TIR'!$E$18-'Ejercicio 3 - TIR'!$D$18)*(1-F841)))</f>
        <v>36610.4571235462</v>
      </c>
      <c r="H841" s="24">
        <f ca="1" t="shared" ref="H841:L841" si="6266">RAND()</f>
        <v>0.6213815297916</v>
      </c>
      <c r="I841" s="25">
        <f ca="1">IF(H841&lt;=('Ejercicio 3 - TIR'!$D$18-'Ejercicio 3 - TIR'!$C$18)/('Ejercicio 3 - TIR'!$E$18-'Ejercicio 3 - TIR'!$C$18),'Ejercicio 3 - TIR'!$C$18+SQRT(('Ejercicio 3 - TIR'!$E$18-'Ejercicio 3 - TIR'!$C$18)*('Ejercicio 3 - TIR'!$D$18-'Ejercicio 3 - TIR'!$C$18)*H841),'Ejercicio 3 - TIR'!$E$18-SQRT(('Ejercicio 3 - TIR'!$E$18-'Ejercicio 3 - TIR'!$C$18)*('Ejercicio 3 - TIR'!$E$18-'Ejercicio 3 - TIR'!$D$18)*(1-H841)))</f>
        <v>39654.3891297554</v>
      </c>
      <c r="J841" s="24">
        <f ca="1" t="shared" si="6266"/>
        <v>0.0818132714309392</v>
      </c>
      <c r="K841" s="25">
        <f ca="1">IF(J841&lt;=('Ejercicio 3 - TIR'!$D$18-'Ejercicio 3 - TIR'!$C$18)/('Ejercicio 3 - TIR'!$E$18-'Ejercicio 3 - TIR'!$C$18),'Ejercicio 3 - TIR'!$C$18+SQRT(('Ejercicio 3 - TIR'!$E$18-'Ejercicio 3 - TIR'!$C$18)*('Ejercicio 3 - TIR'!$D$18-'Ejercicio 3 - TIR'!$C$18)*J841),'Ejercicio 3 - TIR'!$E$18-SQRT(('Ejercicio 3 - TIR'!$E$18-'Ejercicio 3 - TIR'!$C$18)*('Ejercicio 3 - TIR'!$E$18-'Ejercicio 3 - TIR'!$D$18)*(1-J841)))</f>
        <v>33503.1401220392</v>
      </c>
      <c r="L841" s="24">
        <f ca="1" t="shared" si="6266"/>
        <v>0.716272810554968</v>
      </c>
      <c r="M841" s="25">
        <f ca="1">IF(L841&lt;=('Ejercicio 3 - TIR'!$D$18-'Ejercicio 3 - TIR'!$C$18)/('Ejercicio 3 - TIR'!$E$18-'Ejercicio 3 - TIR'!$C$18),'Ejercicio 3 - TIR'!$C$18+SQRT(('Ejercicio 3 - TIR'!$E$18-'Ejercicio 3 - TIR'!$C$18)*('Ejercicio 3 - TIR'!$D$18-'Ejercicio 3 - TIR'!$C$18)*L841),'Ejercicio 3 - TIR'!$E$18-SQRT(('Ejercicio 3 - TIR'!$E$18-'Ejercicio 3 - TIR'!$C$18)*('Ejercicio 3 - TIR'!$E$18-'Ejercicio 3 - TIR'!$D$18)*(1-L841)))</f>
        <v>40387.0249070283</v>
      </c>
      <c r="N841" s="24">
        <f ca="1" t="shared" ref="N841:R841" si="6267">RAND()</f>
        <v>0.77705375795122</v>
      </c>
      <c r="O841" s="25">
        <f ca="1">IF(N841&lt;=('Ejercicio 3 - TIR'!$D$18-'Ejercicio 3 - TIR'!$C$18)/('Ejercicio 3 - TIR'!$E$18-'Ejercicio 3 - TIR'!$C$18),'Ejercicio 3 - TIR'!$C$18+SQRT(('Ejercicio 3 - TIR'!$E$18-'Ejercicio 3 - TIR'!$C$18)*('Ejercicio 3 - TIR'!$D$18-'Ejercicio 3 - TIR'!$C$18)*N841),'Ejercicio 3 - TIR'!$E$18-SQRT(('Ejercicio 3 - TIR'!$E$18-'Ejercicio 3 - TIR'!$C$18)*('Ejercicio 3 - TIR'!$E$18-'Ejercicio 3 - TIR'!$D$18)*(1-N841)))</f>
        <v>40910.8719568032</v>
      </c>
      <c r="P841" s="24">
        <f ca="1" t="shared" si="6267"/>
        <v>0.703178365262215</v>
      </c>
      <c r="Q841" s="26">
        <f ca="1">IF(P841&lt;=('Ejercicio 3 - TIR'!$D$22-'Ejercicio 3 - TIR'!$C$22)/('Ejercicio 3 - TIR'!$E$22-'Ejercicio 3 - TIR'!$C$22),'Ejercicio 3 - TIR'!$C$22+SQRT(('Ejercicio 3 - TIR'!$E$22-'Ejercicio 3 - TIR'!$C$22)*('Ejercicio 3 - TIR'!$D$22-'Ejercicio 3 - TIR'!$C$22)*P841),'Ejercicio 3 - TIR'!$E$22-SQRT(('Ejercicio 3 - TIR'!$E$22-'Ejercicio 3 - TIR'!$C$22)*('Ejercicio 3 - TIR'!$E$22-'Ejercicio 3 - TIR'!$D$22)*(1-P841)))</f>
        <v>0.156885525259526</v>
      </c>
      <c r="R841" s="24">
        <f ca="1" t="shared" si="6267"/>
        <v>0.737581094932781</v>
      </c>
      <c r="S841" s="26">
        <f ca="1">IF(R841&lt;=('Ejercicio 3 - TIR'!$D$23-'Ejercicio 3 - TIR'!$C$23)/('Ejercicio 3 - TIR'!$E$23-'Ejercicio 3 - TIR'!$C$23),'Ejercicio 3 - TIR'!$C$23+SQRT(('Ejercicio 3 - TIR'!$E$23-'Ejercicio 3 - TIR'!$C$23)*('Ejercicio 3 - TIR'!$D$23-'Ejercicio 3 - TIR'!$C$23)*R841),'Ejercicio 3 - TIR'!$E$23-SQRT(('Ejercicio 3 - TIR'!$E$23-'Ejercicio 3 - TIR'!$C$23)*('Ejercicio 3 - TIR'!$E$23-'Ejercicio 3 - TIR'!$D$23)*(1-R841)))</f>
        <v>0.158266292789287</v>
      </c>
      <c r="T841" s="24">
        <f ca="1" t="shared" ref="T841:X841" si="6268">RAND()</f>
        <v>0.789546486351478</v>
      </c>
      <c r="U841" s="26">
        <f ca="1">IF(T841&lt;=('Ejercicio 3 - TIR'!$D$24-'Ejercicio 3 - TIR'!$C$24)/('Ejercicio 3 - TIR'!$E$24-'Ejercicio 3 - TIR'!$C$24),'Ejercicio 3 - TIR'!$C$24+SQRT(('Ejercicio 3 - TIR'!$E$24-'Ejercicio 3 - TIR'!$C$24)*('Ejercicio 3 - TIR'!$D$24-'Ejercicio 3 - TIR'!$C$24)*T841),'Ejercicio 3 - TIR'!$E$24-SQRT(('Ejercicio 3 - TIR'!$E$24-'Ejercicio 3 - TIR'!$C$24)*('Ejercicio 3 - TIR'!$E$24-'Ejercicio 3 - TIR'!$D$24)*(1-T841)))</f>
        <v>0.195725119192551</v>
      </c>
      <c r="V841" s="24">
        <f ca="1" t="shared" si="6268"/>
        <v>0.408195878579544</v>
      </c>
      <c r="W841" s="26">
        <f ca="1">IF(V841&lt;=('Ejercicio 3 - TIR'!$D$25-'Ejercicio 3 - TIR'!$C$25)/('Ejercicio 3 - TIR'!$E$25-'Ejercicio 3 - TIR'!$C$25),'Ejercicio 3 - TIR'!$C$25+SQRT(('Ejercicio 3 - TIR'!$E$25-'Ejercicio 3 - TIR'!$C$25)*('Ejercicio 3 - TIR'!$D$25-'Ejercicio 3 - TIR'!$C$25)*V841),'Ejercicio 3 - TIR'!$E$25-SQRT(('Ejercicio 3 - TIR'!$E$25-'Ejercicio 3 - TIR'!$C$25)*('Ejercicio 3 - TIR'!$E$25-'Ejercicio 3 - TIR'!$D$25)*(1-V841)))</f>
        <v>0.204488304525412</v>
      </c>
      <c r="X841" s="24">
        <f ca="1" t="shared" si="6268"/>
        <v>0.997197395732342</v>
      </c>
      <c r="Y841" s="26">
        <f ca="1">IF(X841&lt;=('Ejercicio 3 - TIR'!$D$26-'Ejercicio 3 - TIR'!$C$26)/('Ejercicio 3 - TIR'!$E$26-'Ejercicio 3 - TIR'!$C$26),'Ejercicio 3 - TIR'!$C$26+SQRT(('Ejercicio 3 - TIR'!$E$26-'Ejercicio 3 - TIR'!$C$26)*('Ejercicio 3 - TIR'!$D$26-'Ejercicio 3 - TIR'!$C$26)*X841),'Ejercicio 3 - TIR'!$E$26-SQRT(('Ejercicio 3 - TIR'!$E$26-'Ejercicio 3 - TIR'!$C$26)*('Ejercicio 3 - TIR'!$E$26-'Ejercicio 3 - TIR'!$D$26)*(1-X841)))</f>
        <v>0.276109747688728</v>
      </c>
      <c r="Z841" s="24">
        <f ca="1" t="shared" si="6192"/>
        <v>1.15688552525953</v>
      </c>
      <c r="AA841" s="24">
        <f ca="1" t="shared" si="6193"/>
        <v>1.33998150852394</v>
      </c>
      <c r="AB841" s="24">
        <f ca="1" t="shared" si="6194"/>
        <v>1.6022495489956</v>
      </c>
      <c r="AC841" s="24">
        <f ca="1" t="shared" si="6195"/>
        <v>1.92989084269632</v>
      </c>
      <c r="AD841" s="24">
        <f ca="1" t="shared" si="6196"/>
        <v>2.46275251633998</v>
      </c>
      <c r="AE841" s="23">
        <f ca="1" t="shared" si="6197"/>
        <v>5194.36047606236</v>
      </c>
      <c r="AF841" s="23">
        <f ca="1" t="shared" si="6198"/>
        <v>6016.45265201994</v>
      </c>
      <c r="AG841" s="23">
        <f ca="1" t="shared" si="6199"/>
        <v>7194.02356445288</v>
      </c>
      <c r="AH841" s="23">
        <f ca="1" t="shared" si="6200"/>
        <v>8665.11724586372</v>
      </c>
      <c r="AI841" s="23">
        <f ca="1" t="shared" si="6201"/>
        <v>11057.6405823124</v>
      </c>
      <c r="AJ841" s="25">
        <f ca="1" t="shared" si="6202"/>
        <v>42354.1079193652</v>
      </c>
      <c r="AK841" s="25">
        <f ca="1" t="shared" si="6203"/>
        <v>53136.148165685</v>
      </c>
      <c r="AL841" s="25">
        <f ca="1" t="shared" si="6204"/>
        <v>53680.3911504737</v>
      </c>
      <c r="AM841" s="25">
        <f ca="1" t="shared" si="6205"/>
        <v>77942.549531822</v>
      </c>
      <c r="AN841" s="25">
        <f ca="1" t="shared" si="6206"/>
        <v>100753.35285728</v>
      </c>
      <c r="AO841" s="25">
        <f ca="1">C841/'Ejercicio 3 - TIR'!$D$7</f>
        <v>14977.3701362044</v>
      </c>
      <c r="AP841" s="25">
        <f ca="1" t="shared" si="6207"/>
        <v>27376.7377831607</v>
      </c>
      <c r="AQ841" s="25">
        <f ca="1" t="shared" si="6208"/>
        <v>38158.7780294805</v>
      </c>
      <c r="AR841" s="25">
        <f ca="1" t="shared" si="6209"/>
        <v>38703.0210142693</v>
      </c>
      <c r="AS841" s="25">
        <f ca="1" t="shared" si="6210"/>
        <v>62965.1793956176</v>
      </c>
      <c r="AT841" s="25">
        <f ca="1" t="shared" si="6211"/>
        <v>85775.9827210755</v>
      </c>
      <c r="AU841" s="25">
        <f ca="1">AP841*'Ejercicio 3 - TIR'!$D$5</f>
        <v>13688.3688915804</v>
      </c>
      <c r="AV841" s="25">
        <f ca="1">AQ841*'Ejercicio 3 - TIR'!$D$5</f>
        <v>19079.3890147403</v>
      </c>
      <c r="AW841" s="25">
        <f ca="1">AR841*'Ejercicio 3 - TIR'!$D$5</f>
        <v>19351.5105071346</v>
      </c>
      <c r="AX841" s="25">
        <f ca="1">AS841*'Ejercicio 3 - TIR'!$D$5</f>
        <v>31482.5896978088</v>
      </c>
      <c r="AY841" s="25">
        <f ca="1">AT841*'Ejercicio 3 - TIR'!$D$5</f>
        <v>42887.9913605378</v>
      </c>
      <c r="AZ841" s="25">
        <f ca="1" t="shared" ref="AZ841:BD841" si="6269">AJ841-AU841-AE841</f>
        <v>23471.3785517224</v>
      </c>
      <c r="BA841" s="25">
        <f ca="1" t="shared" si="6269"/>
        <v>28040.3064989248</v>
      </c>
      <c r="BB841" s="25">
        <f ca="1" t="shared" si="6269"/>
        <v>27134.8570788862</v>
      </c>
      <c r="BC841" s="25">
        <f ca="1" t="shared" si="6269"/>
        <v>37794.8425881495</v>
      </c>
      <c r="BD841" s="25">
        <f ca="1" t="shared" si="6269"/>
        <v>46807.7209144298</v>
      </c>
      <c r="BE841" s="25">
        <f ca="1" t="shared" ref="BE841:BI841" si="6270">AZ841/Z841</f>
        <v>20288.4192422211</v>
      </c>
      <c r="BF841" s="25">
        <f ca="1" t="shared" si="6270"/>
        <v>20925.890633978</v>
      </c>
      <c r="BG841" s="25">
        <f ca="1" t="shared" si="6270"/>
        <v>16935.4749364081</v>
      </c>
      <c r="BH841" s="25">
        <f ca="1" t="shared" si="6270"/>
        <v>19583.9276253288</v>
      </c>
      <c r="BI841" s="25">
        <f ca="1" t="shared" si="6270"/>
        <v>19006.2625472384</v>
      </c>
      <c r="BJ841" s="25">
        <f ca="1" t="shared" si="6214"/>
        <v>81539.8636173594</v>
      </c>
      <c r="BK841" s="25">
        <f ca="1" t="shared" si="6215"/>
        <v>36885.5559910928</v>
      </c>
      <c r="BL841" s="25">
        <f ca="1" t="shared" si="6216"/>
        <v>118425.419608452</v>
      </c>
      <c r="BM841" s="25">
        <f ca="1">BK841*'Ejercicio 3 - TIR'!$D$5</f>
        <v>18442.7779955464</v>
      </c>
      <c r="BN841" s="25">
        <f ca="1" t="shared" si="6217"/>
        <v>99982.6416129058</v>
      </c>
      <c r="BO841" s="25">
        <f ca="1" t="shared" si="6218"/>
        <v>40597.9248623385</v>
      </c>
      <c r="BP841" s="25">
        <f ca="1" t="shared" si="6219"/>
        <v>-107996.090475258</v>
      </c>
      <c r="BQ841" s="25">
        <f ca="1" t="shared" ref="BQ841:BT841" si="6271">BE841</f>
        <v>20288.4192422211</v>
      </c>
      <c r="BR841" s="25">
        <f ca="1" t="shared" si="6271"/>
        <v>20925.890633978</v>
      </c>
      <c r="BS841" s="25">
        <f ca="1" t="shared" si="6271"/>
        <v>16935.4749364081</v>
      </c>
      <c r="BT841" s="25">
        <f ca="1" t="shared" si="6271"/>
        <v>19583.9276253288</v>
      </c>
      <c r="BU841" s="25">
        <f ca="1" t="shared" si="6221"/>
        <v>59604.1874095769</v>
      </c>
      <c r="BV841" s="27">
        <f ca="1" t="shared" si="6222"/>
        <v>7.14667274046585</v>
      </c>
    </row>
    <row r="842" ht="15" customHeight="1" spans="1:74">
      <c r="A842" s="23">
        <v>841</v>
      </c>
      <c r="B842" s="24">
        <f ca="1" t="shared" ref="B842:F842" si="6272">RAND()</f>
        <v>0.75222075234718</v>
      </c>
      <c r="C842" s="25">
        <f ca="1">IF(B842&lt;=('Ejercicio 3 - TIR'!$D$13-'Ejercicio 3 - TIR'!$C$13)/('Ejercicio 3 - TIR'!$E$13-'Ejercicio 3 - TIR'!$C$13),'Ejercicio 3 - TIR'!$C$13+SQRT(('Ejercicio 3 - TIR'!$E$13-'Ejercicio 3 - TIR'!$C$13)*('Ejercicio 3 - TIR'!$D$13-'Ejercicio 3 - TIR'!$C$13)*B842),'Ejercicio 3 - TIR'!$E$13-SQRT(('Ejercicio 3 - TIR'!$E$13-'Ejercicio 3 - TIR'!$C$13)*('Ejercicio 3 - TIR'!$E$13-'Ejercicio 3 - TIR'!$D$13)*(1-B842)))</f>
        <v>82756.5926457853</v>
      </c>
      <c r="D842" s="24">
        <f ca="1" t="shared" si="6272"/>
        <v>0.967648142282364</v>
      </c>
      <c r="E842" s="25">
        <f ca="1">IF(D842&lt;=('Ejercicio 3 - TIR'!$D$14-'Ejercicio 3 - TIR'!$C$14)/('Ejercicio 3 - TIR'!$E$14-'Ejercicio 3 - TIR'!$C$14),'Ejercicio 3 - TIR'!$C$14+SQRT(('Ejercicio 3 - TIR'!$E$14-'Ejercicio 3 - TIR'!$C$14)*('Ejercicio 3 - TIR'!$D$14-'Ejercicio 3 - TIR'!$C$14)*D842),'Ejercicio 3 - TIR'!$E$14-SQRT(('Ejercicio 3 - TIR'!$E$14-'Ejercicio 3 - TIR'!$C$14)*('Ejercicio 3 - TIR'!$E$14-'Ejercicio 3 - TIR'!$D$14)*(1-D842)))</f>
        <v>37797.0976740569</v>
      </c>
      <c r="F842" s="24">
        <f ca="1" t="shared" si="6272"/>
        <v>0.828053421795102</v>
      </c>
      <c r="G842" s="25">
        <f ca="1">IF(F842&lt;=('Ejercicio 3 - TIR'!$D$18-'Ejercicio 3 - TIR'!$C$18)/('Ejercicio 3 - TIR'!$E$18-'Ejercicio 3 - TIR'!$C$18),'Ejercicio 3 - TIR'!$C$18+SQRT(('Ejercicio 3 - TIR'!$E$18-'Ejercicio 3 - TIR'!$C$18)*('Ejercicio 3 - TIR'!$D$18-'Ejercicio 3 - TIR'!$C$18)*F842),'Ejercicio 3 - TIR'!$E$18-SQRT(('Ejercicio 3 - TIR'!$E$18-'Ejercicio 3 - TIR'!$C$18)*('Ejercicio 3 - TIR'!$E$18-'Ejercicio 3 - TIR'!$D$18)*(1-F842)))</f>
        <v>41408.9008137664</v>
      </c>
      <c r="H842" s="24">
        <f ca="1" t="shared" ref="H842:L842" si="6273">RAND()</f>
        <v>0.473607524714889</v>
      </c>
      <c r="I842" s="25">
        <f ca="1">IF(H842&lt;=('Ejercicio 3 - TIR'!$D$18-'Ejercicio 3 - TIR'!$C$18)/('Ejercicio 3 - TIR'!$E$18-'Ejercicio 3 - TIR'!$C$18),'Ejercicio 3 - TIR'!$C$18+SQRT(('Ejercicio 3 - TIR'!$E$18-'Ejercicio 3 - TIR'!$C$18)*('Ejercicio 3 - TIR'!$D$18-'Ejercicio 3 - TIR'!$C$18)*H842),'Ejercicio 3 - TIR'!$E$18-SQRT(('Ejercicio 3 - TIR'!$E$18-'Ejercicio 3 - TIR'!$C$18)*('Ejercicio 3 - TIR'!$E$18-'Ejercicio 3 - TIR'!$D$18)*(1-H842)))</f>
        <v>38428.5899596097</v>
      </c>
      <c r="J842" s="24">
        <f ca="1" t="shared" si="6273"/>
        <v>0.600294117522677</v>
      </c>
      <c r="K842" s="25">
        <f ca="1">IF(J842&lt;=('Ejercicio 3 - TIR'!$D$18-'Ejercicio 3 - TIR'!$C$18)/('Ejercicio 3 - TIR'!$E$18-'Ejercicio 3 - TIR'!$C$18),'Ejercicio 3 - TIR'!$C$18+SQRT(('Ejercicio 3 - TIR'!$E$18-'Ejercicio 3 - TIR'!$C$18)*('Ejercicio 3 - TIR'!$D$18-'Ejercicio 3 - TIR'!$C$18)*J842),'Ejercicio 3 - TIR'!$E$18-SQRT(('Ejercicio 3 - TIR'!$E$18-'Ejercicio 3 - TIR'!$C$18)*('Ejercicio 3 - TIR'!$E$18-'Ejercicio 3 - TIR'!$D$18)*(1-J842)))</f>
        <v>39489.1578988023</v>
      </c>
      <c r="L842" s="24">
        <f ca="1" t="shared" si="6273"/>
        <v>0.446824901110692</v>
      </c>
      <c r="M842" s="25">
        <f ca="1">IF(L842&lt;=('Ejercicio 3 - TIR'!$D$18-'Ejercicio 3 - TIR'!$C$18)/('Ejercicio 3 - TIR'!$E$18-'Ejercicio 3 - TIR'!$C$18),'Ejercicio 3 - TIR'!$C$18+SQRT(('Ejercicio 3 - TIR'!$E$18-'Ejercicio 3 - TIR'!$C$18)*('Ejercicio 3 - TIR'!$D$18-'Ejercicio 3 - TIR'!$C$18)*L842),'Ejercicio 3 - TIR'!$E$18-SQRT(('Ejercicio 3 - TIR'!$E$18-'Ejercicio 3 - TIR'!$C$18)*('Ejercicio 3 - TIR'!$E$18-'Ejercicio 3 - TIR'!$D$18)*(1-L842)))</f>
        <v>38186.8024995479</v>
      </c>
      <c r="N842" s="24">
        <f ca="1" t="shared" ref="N842:R842" si="6274">RAND()</f>
        <v>0.0765828313456138</v>
      </c>
      <c r="O842" s="25">
        <f ca="1">IF(N842&lt;=('Ejercicio 3 - TIR'!$D$18-'Ejercicio 3 - TIR'!$C$18)/('Ejercicio 3 - TIR'!$E$18-'Ejercicio 3 - TIR'!$C$18),'Ejercicio 3 - TIR'!$C$18+SQRT(('Ejercicio 3 - TIR'!$E$18-'Ejercicio 3 - TIR'!$C$18)*('Ejercicio 3 - TIR'!$D$18-'Ejercicio 3 - TIR'!$C$18)*N842),'Ejercicio 3 - TIR'!$E$18-SQRT(('Ejercicio 3 - TIR'!$E$18-'Ejercicio 3 - TIR'!$C$18)*('Ejercicio 3 - TIR'!$E$18-'Ejercicio 3 - TIR'!$D$18)*(1-N842)))</f>
        <v>33389.3103578519</v>
      </c>
      <c r="P842" s="24">
        <f ca="1" t="shared" si="6274"/>
        <v>0.0729640786733545</v>
      </c>
      <c r="Q842" s="26">
        <f ca="1">IF(P842&lt;=('Ejercicio 3 - TIR'!$D$22-'Ejercicio 3 - TIR'!$C$22)/('Ejercicio 3 - TIR'!$E$22-'Ejercicio 3 - TIR'!$C$22),'Ejercicio 3 - TIR'!$C$22+SQRT(('Ejercicio 3 - TIR'!$E$22-'Ejercicio 3 - TIR'!$C$22)*('Ejercicio 3 - TIR'!$D$22-'Ejercicio 3 - TIR'!$C$22)*P842),'Ejercicio 3 - TIR'!$E$22-SQRT(('Ejercicio 3 - TIR'!$E$22-'Ejercicio 3 - TIR'!$C$22)*('Ejercicio 3 - TIR'!$E$22-'Ejercicio 3 - TIR'!$D$22)*(1-P842)))</f>
        <v>0.131460163245436</v>
      </c>
      <c r="R842" s="24">
        <f ca="1" t="shared" si="6274"/>
        <v>0.168992826636422</v>
      </c>
      <c r="S842" s="26">
        <f ca="1">IF(R842&lt;=('Ejercicio 3 - TIR'!$D$23-'Ejercicio 3 - TIR'!$C$23)/('Ejercicio 3 - TIR'!$E$23-'Ejercicio 3 - TIR'!$C$23),'Ejercicio 3 - TIR'!$C$23+SQRT(('Ejercicio 3 - TIR'!$E$23-'Ejercicio 3 - TIR'!$C$23)*('Ejercicio 3 - TIR'!$D$23-'Ejercicio 3 - TIR'!$C$23)*R842),'Ejercicio 3 - TIR'!$E$23-SQRT(('Ejercicio 3 - TIR'!$E$23-'Ejercicio 3 - TIR'!$C$23)*('Ejercicio 3 - TIR'!$E$23-'Ejercicio 3 - TIR'!$D$23)*(1-R842)))</f>
        <v>0.137440960063757</v>
      </c>
      <c r="T842" s="24">
        <f ca="1" t="shared" ref="T842:X842" si="6275">RAND()</f>
        <v>0.823461782072898</v>
      </c>
      <c r="U842" s="26">
        <f ca="1">IF(T842&lt;=('Ejercicio 3 - TIR'!$D$24-'Ejercicio 3 - TIR'!$C$24)/('Ejercicio 3 - TIR'!$E$24-'Ejercicio 3 - TIR'!$C$24),'Ejercicio 3 - TIR'!$C$24+SQRT(('Ejercicio 3 - TIR'!$E$24-'Ejercicio 3 - TIR'!$C$24)*('Ejercicio 3 - TIR'!$D$24-'Ejercicio 3 - TIR'!$C$24)*T842),'Ejercicio 3 - TIR'!$E$24-SQRT(('Ejercicio 3 - TIR'!$E$24-'Ejercicio 3 - TIR'!$C$24)*('Ejercicio 3 - TIR'!$E$24-'Ejercicio 3 - TIR'!$D$24)*(1-T842)))</f>
        <v>0.197766983780965</v>
      </c>
      <c r="V842" s="24">
        <f ca="1" t="shared" si="6275"/>
        <v>0.653115216717761</v>
      </c>
      <c r="W842" s="26">
        <f ca="1">IF(V842&lt;=('Ejercicio 3 - TIR'!$D$25-'Ejercicio 3 - TIR'!$C$25)/('Ejercicio 3 - TIR'!$E$25-'Ejercicio 3 - TIR'!$C$25),'Ejercicio 3 - TIR'!$C$25+SQRT(('Ejercicio 3 - TIR'!$E$25-'Ejercicio 3 - TIR'!$C$25)*('Ejercicio 3 - TIR'!$D$25-'Ejercicio 3 - TIR'!$C$25)*V842),'Ejercicio 3 - TIR'!$E$25-SQRT(('Ejercicio 3 - TIR'!$E$25-'Ejercicio 3 - TIR'!$C$25)*('Ejercicio 3 - TIR'!$E$25-'Ejercicio 3 - TIR'!$D$25)*(1-V842)))</f>
        <v>0.215156108978935</v>
      </c>
      <c r="X842" s="24">
        <f ca="1" t="shared" si="6275"/>
        <v>0.685102522032207</v>
      </c>
      <c r="Y842" s="26">
        <f ca="1">IF(X842&lt;=('Ejercicio 3 - TIR'!$D$26-'Ejercicio 3 - TIR'!$C$26)/('Ejercicio 3 - TIR'!$E$26-'Ejercicio 3 - TIR'!$C$26),'Ejercicio 3 - TIR'!$C$26+SQRT(('Ejercicio 3 - TIR'!$E$26-'Ejercicio 3 - TIR'!$C$26)*('Ejercicio 3 - TIR'!$D$26-'Ejercicio 3 - TIR'!$C$26)*X842),'Ejercicio 3 - TIR'!$E$26-SQRT(('Ejercicio 3 - TIR'!$E$26-'Ejercicio 3 - TIR'!$C$26)*('Ejercicio 3 - TIR'!$E$26-'Ejercicio 3 - TIR'!$D$26)*(1-X842)))</f>
        <v>0.238763530934062</v>
      </c>
      <c r="Z842" s="24">
        <f ca="1" t="shared" si="6192"/>
        <v>1.13146016324544</v>
      </c>
      <c r="AA842" s="24">
        <f ca="1" t="shared" si="6193"/>
        <v>1.28696913435578</v>
      </c>
      <c r="AB842" s="24">
        <f ca="1" t="shared" si="6194"/>
        <v>1.54148913827653</v>
      </c>
      <c r="AC842" s="24">
        <f ca="1" t="shared" si="6195"/>
        <v>1.8731499433014</v>
      </c>
      <c r="AD842" s="24">
        <f ca="1" t="shared" si="6196"/>
        <v>2.32038983773297</v>
      </c>
      <c r="AE842" s="23">
        <f ca="1" t="shared" si="6197"/>
        <v>4968.8126304352</v>
      </c>
      <c r="AF842" s="23">
        <f ca="1" t="shared" si="6198"/>
        <v>5651.73100873914</v>
      </c>
      <c r="AG842" s="23">
        <f ca="1" t="shared" si="6199"/>
        <v>6769.45680347883</v>
      </c>
      <c r="AH842" s="23">
        <f ca="1" t="shared" si="6200"/>
        <v>8225.94678921632</v>
      </c>
      <c r="AI842" s="23">
        <f ca="1" t="shared" si="6201"/>
        <v>10190.0028898853</v>
      </c>
      <c r="AJ842" s="25">
        <f ca="1" t="shared" si="6202"/>
        <v>46852.5216745582</v>
      </c>
      <c r="AK842" s="25">
        <f ca="1" t="shared" si="6203"/>
        <v>49456.4091548322</v>
      </c>
      <c r="AL842" s="25">
        <f ca="1" t="shared" si="6204"/>
        <v>60872.1079806904</v>
      </c>
      <c r="AM842" s="25">
        <f ca="1" t="shared" si="6205"/>
        <v>71529.6069368897</v>
      </c>
      <c r="AN842" s="25">
        <f ca="1" t="shared" si="6206"/>
        <v>77476.2164432718</v>
      </c>
      <c r="AO842" s="25">
        <f ca="1">C842/'Ejercicio 3 - TIR'!$D$7</f>
        <v>16551.3185291571</v>
      </c>
      <c r="AP842" s="25">
        <f ca="1" t="shared" si="6207"/>
        <v>30301.2031454012</v>
      </c>
      <c r="AQ842" s="25">
        <f ca="1" t="shared" si="6208"/>
        <v>32905.0906256752</v>
      </c>
      <c r="AR842" s="25">
        <f ca="1" t="shared" si="6209"/>
        <v>44320.7894515333</v>
      </c>
      <c r="AS842" s="25">
        <f ca="1" t="shared" si="6210"/>
        <v>54978.2884077327</v>
      </c>
      <c r="AT842" s="25">
        <f ca="1" t="shared" si="6211"/>
        <v>60924.8979141148</v>
      </c>
      <c r="AU842" s="25">
        <f ca="1">AP842*'Ejercicio 3 - TIR'!$D$5</f>
        <v>15150.6015727006</v>
      </c>
      <c r="AV842" s="25">
        <f ca="1">AQ842*'Ejercicio 3 - TIR'!$D$5</f>
        <v>16452.5453128376</v>
      </c>
      <c r="AW842" s="25">
        <f ca="1">AR842*'Ejercicio 3 - TIR'!$D$5</f>
        <v>22160.3947257667</v>
      </c>
      <c r="AX842" s="25">
        <f ca="1">AS842*'Ejercicio 3 - TIR'!$D$5</f>
        <v>27489.1442038663</v>
      </c>
      <c r="AY842" s="25">
        <f ca="1">AT842*'Ejercicio 3 - TIR'!$D$5</f>
        <v>30462.4489570574</v>
      </c>
      <c r="AZ842" s="25">
        <f ca="1" t="shared" ref="AZ842:BD842" si="6276">AJ842-AU842-AE842</f>
        <v>26733.1074714224</v>
      </c>
      <c r="BA842" s="25">
        <f ca="1" t="shared" si="6276"/>
        <v>27352.1328332555</v>
      </c>
      <c r="BB842" s="25">
        <f ca="1" t="shared" si="6276"/>
        <v>31942.2564514449</v>
      </c>
      <c r="BC842" s="25">
        <f ca="1" t="shared" si="6276"/>
        <v>35814.5159438071</v>
      </c>
      <c r="BD842" s="25">
        <f ca="1" t="shared" si="6276"/>
        <v>36823.7645963291</v>
      </c>
      <c r="BE842" s="25">
        <f ca="1" t="shared" ref="BE842:BI842" si="6277">AZ842/Z842</f>
        <v>23627.0867855765</v>
      </c>
      <c r="BF842" s="25">
        <f ca="1" t="shared" si="6277"/>
        <v>21253.1381702073</v>
      </c>
      <c r="BG842" s="25">
        <f ca="1" t="shared" si="6277"/>
        <v>20721.6876579216</v>
      </c>
      <c r="BH842" s="25">
        <f ca="1" t="shared" si="6277"/>
        <v>19119.9407564162</v>
      </c>
      <c r="BI842" s="25">
        <f ca="1" t="shared" si="6277"/>
        <v>15869.6456938055</v>
      </c>
      <c r="BJ842" s="25">
        <f ca="1" t="shared" si="6214"/>
        <v>87704.0013386823</v>
      </c>
      <c r="BK842" s="25">
        <f ca="1" t="shared" si="6215"/>
        <v>38405.5113161375</v>
      </c>
      <c r="BL842" s="25">
        <f ca="1" t="shared" si="6216"/>
        <v>126109.51265482</v>
      </c>
      <c r="BM842" s="25">
        <f ca="1">BK842*'Ejercicio 3 - TIR'!$D$5</f>
        <v>19202.7556580688</v>
      </c>
      <c r="BN842" s="25">
        <f ca="1" t="shared" si="6217"/>
        <v>106906.756996751</v>
      </c>
      <c r="BO842" s="25">
        <f ca="1" t="shared" si="6218"/>
        <v>46072.7569386354</v>
      </c>
      <c r="BP842" s="25">
        <f ca="1" t="shared" si="6219"/>
        <v>-120553.690319842</v>
      </c>
      <c r="BQ842" s="25">
        <f ca="1" t="shared" ref="BQ842:BT842" si="6278">BE842</f>
        <v>23627.0867855765</v>
      </c>
      <c r="BR842" s="25">
        <f ca="1" t="shared" si="6278"/>
        <v>21253.1381702073</v>
      </c>
      <c r="BS842" s="25">
        <f ca="1" t="shared" si="6278"/>
        <v>20721.6876579216</v>
      </c>
      <c r="BT842" s="25">
        <f ca="1" t="shared" si="6278"/>
        <v>19119.9407564162</v>
      </c>
      <c r="BU842" s="25">
        <f ca="1" t="shared" si="6221"/>
        <v>61942.4026324409</v>
      </c>
      <c r="BV842" s="27">
        <f ca="1" t="shared" si="6222"/>
        <v>5.86446133235032</v>
      </c>
    </row>
    <row r="843" ht="15" customHeight="1" spans="1:74">
      <c r="A843" s="23">
        <v>842</v>
      </c>
      <c r="B843" s="24">
        <f ca="1" t="shared" ref="B843:F843" si="6279">RAND()</f>
        <v>0.162523704577931</v>
      </c>
      <c r="C843" s="25">
        <f ca="1">IF(B843&lt;=('Ejercicio 3 - TIR'!$D$13-'Ejercicio 3 - TIR'!$C$13)/('Ejercicio 3 - TIR'!$E$13-'Ejercicio 3 - TIR'!$C$13),'Ejercicio 3 - TIR'!$C$13+SQRT(('Ejercicio 3 - TIR'!$E$13-'Ejercicio 3 - TIR'!$C$13)*('Ejercicio 3 - TIR'!$D$13-'Ejercicio 3 - TIR'!$C$13)*B843),'Ejercicio 3 - TIR'!$E$13-SQRT(('Ejercicio 3 - TIR'!$E$13-'Ejercicio 3 - TIR'!$C$13)*('Ejercicio 3 - TIR'!$E$13-'Ejercicio 3 - TIR'!$D$13)*(1-B843)))</f>
        <v>68062.8457650616</v>
      </c>
      <c r="D843" s="24">
        <f ca="1" t="shared" si="6279"/>
        <v>0.366229310970458</v>
      </c>
      <c r="E843" s="25">
        <f ca="1">IF(D843&lt;=('Ejercicio 3 - TIR'!$D$14-'Ejercicio 3 - TIR'!$C$14)/('Ejercicio 3 - TIR'!$E$14-'Ejercicio 3 - TIR'!$C$14),'Ejercicio 3 - TIR'!$C$14+SQRT(('Ejercicio 3 - TIR'!$E$14-'Ejercicio 3 - TIR'!$C$14)*('Ejercicio 3 - TIR'!$D$14-'Ejercicio 3 - TIR'!$C$14)*D843),'Ejercicio 3 - TIR'!$E$14-SQRT(('Ejercicio 3 - TIR'!$E$14-'Ejercicio 3 - TIR'!$C$14)*('Ejercicio 3 - TIR'!$E$14-'Ejercicio 3 - TIR'!$D$14)*(1-D843)))</f>
        <v>30249.8408549177</v>
      </c>
      <c r="F843" s="24">
        <f ca="1" t="shared" si="6279"/>
        <v>0.583844491602853</v>
      </c>
      <c r="G843" s="25">
        <f ca="1">IF(F843&lt;=('Ejercicio 3 - TIR'!$D$18-'Ejercicio 3 - TIR'!$C$18)/('Ejercicio 3 - TIR'!$E$18-'Ejercicio 3 - TIR'!$C$18),'Ejercicio 3 - TIR'!$C$18+SQRT(('Ejercicio 3 - TIR'!$E$18-'Ejercicio 3 - TIR'!$C$18)*('Ejercicio 3 - TIR'!$D$18-'Ejercicio 3 - TIR'!$C$18)*F843),'Ejercicio 3 - TIR'!$E$18-SQRT(('Ejercicio 3 - TIR'!$E$18-'Ejercicio 3 - TIR'!$C$18)*('Ejercicio 3 - TIR'!$E$18-'Ejercicio 3 - TIR'!$D$18)*(1-F843)))</f>
        <v>39358.2409533217</v>
      </c>
      <c r="H843" s="24">
        <f ca="1" t="shared" ref="H843:L843" si="6280">RAND()</f>
        <v>0.379606906871661</v>
      </c>
      <c r="I843" s="25">
        <f ca="1">IF(H843&lt;=('Ejercicio 3 - TIR'!$D$18-'Ejercicio 3 - TIR'!$C$18)/('Ejercicio 3 - TIR'!$E$18-'Ejercicio 3 - TIR'!$C$18),'Ejercicio 3 - TIR'!$C$18+SQRT(('Ejercicio 3 - TIR'!$E$18-'Ejercicio 3 - TIR'!$C$18)*('Ejercicio 3 - TIR'!$D$18-'Ejercicio 3 - TIR'!$C$18)*H843),'Ejercicio 3 - TIR'!$E$18-SQRT(('Ejercicio 3 - TIR'!$E$18-'Ejercicio 3 - TIR'!$C$18)*('Ejercicio 3 - TIR'!$E$18-'Ejercicio 3 - TIR'!$D$18)*(1-H843)))</f>
        <v>37545.9284406062</v>
      </c>
      <c r="J843" s="24">
        <f ca="1" t="shared" si="6280"/>
        <v>0.352359066672699</v>
      </c>
      <c r="K843" s="25">
        <f ca="1">IF(J843&lt;=('Ejercicio 3 - TIR'!$D$18-'Ejercicio 3 - TIR'!$C$18)/('Ejercicio 3 - TIR'!$E$18-'Ejercicio 3 - TIR'!$C$18),'Ejercicio 3 - TIR'!$C$18+SQRT(('Ejercicio 3 - TIR'!$E$18-'Ejercicio 3 - TIR'!$C$18)*('Ejercicio 3 - TIR'!$D$18-'Ejercicio 3 - TIR'!$C$18)*J843),'Ejercicio 3 - TIR'!$E$18-SQRT(('Ejercicio 3 - TIR'!$E$18-'Ejercicio 3 - TIR'!$C$18)*('Ejercicio 3 - TIR'!$E$18-'Ejercicio 3 - TIR'!$D$18)*(1-J843)))</f>
        <v>37270.0660245217</v>
      </c>
      <c r="L843" s="24">
        <f ca="1" t="shared" si="6280"/>
        <v>0.960973327944411</v>
      </c>
      <c r="M843" s="25">
        <f ca="1">IF(L843&lt;=('Ejercicio 3 - TIR'!$D$18-'Ejercicio 3 - TIR'!$C$18)/('Ejercicio 3 - TIR'!$E$18-'Ejercicio 3 - TIR'!$C$18),'Ejercicio 3 - TIR'!$C$18+SQRT(('Ejercicio 3 - TIR'!$E$18-'Ejercicio 3 - TIR'!$C$18)*('Ejercicio 3 - TIR'!$D$18-'Ejercicio 3 - TIR'!$C$18)*L843),'Ejercicio 3 - TIR'!$E$18-SQRT(('Ejercicio 3 - TIR'!$E$18-'Ejercicio 3 - TIR'!$C$18)*('Ejercicio 3 - TIR'!$E$18-'Ejercicio 3 - TIR'!$D$18)*(1-L843)))</f>
        <v>43289.152138801</v>
      </c>
      <c r="N843" s="24">
        <f ca="1" t="shared" ref="N843:R843" si="6281">RAND()</f>
        <v>0.518796888514703</v>
      </c>
      <c r="O843" s="25">
        <f ca="1">IF(N843&lt;=('Ejercicio 3 - TIR'!$D$18-'Ejercicio 3 - TIR'!$C$18)/('Ejercicio 3 - TIR'!$E$18-'Ejercicio 3 - TIR'!$C$18),'Ejercicio 3 - TIR'!$C$18+SQRT(('Ejercicio 3 - TIR'!$E$18-'Ejercicio 3 - TIR'!$C$18)*('Ejercicio 3 - TIR'!$D$18-'Ejercicio 3 - TIR'!$C$18)*N843),'Ejercicio 3 - TIR'!$E$18-SQRT(('Ejercicio 3 - TIR'!$E$18-'Ejercicio 3 - TIR'!$C$18)*('Ejercicio 3 - TIR'!$E$18-'Ejercicio 3 - TIR'!$D$18)*(1-N843)))</f>
        <v>38821.5380335407</v>
      </c>
      <c r="P843" s="24">
        <f ca="1" t="shared" si="6281"/>
        <v>0.464306175470289</v>
      </c>
      <c r="Q843" s="26">
        <f ca="1">IF(P843&lt;=('Ejercicio 3 - TIR'!$D$22-'Ejercicio 3 - TIR'!$C$22)/('Ejercicio 3 - TIR'!$E$22-'Ejercicio 3 - TIR'!$C$22),'Ejercicio 3 - TIR'!$C$22+SQRT(('Ejercicio 3 - TIR'!$E$22-'Ejercicio 3 - TIR'!$C$22)*('Ejercicio 3 - TIR'!$D$22-'Ejercicio 3 - TIR'!$C$22)*P843),'Ejercicio 3 - TIR'!$E$22-SQRT(('Ejercicio 3 - TIR'!$E$22-'Ejercicio 3 - TIR'!$C$22)*('Ejercicio 3 - TIR'!$E$22-'Ejercicio 3 - TIR'!$D$22)*(1-P843)))</f>
        <v>0.148909360350006</v>
      </c>
      <c r="R843" s="24">
        <f ca="1" t="shared" si="6281"/>
        <v>0.697028307554117</v>
      </c>
      <c r="S843" s="26">
        <f ca="1">IF(R843&lt;=('Ejercicio 3 - TIR'!$D$23-'Ejercicio 3 - TIR'!$C$23)/('Ejercicio 3 - TIR'!$E$23-'Ejercicio 3 - TIR'!$C$23),'Ejercicio 3 - TIR'!$C$23+SQRT(('Ejercicio 3 - TIR'!$E$23-'Ejercicio 3 - TIR'!$C$23)*('Ejercicio 3 - TIR'!$D$23-'Ejercicio 3 - TIR'!$C$23)*R843),'Ejercicio 3 - TIR'!$E$23-SQRT(('Ejercicio 3 - TIR'!$E$23-'Ejercicio 3 - TIR'!$C$23)*('Ejercicio 3 - TIR'!$E$23-'Ejercicio 3 - TIR'!$D$23)*(1-R843)))</f>
        <v>0.156647290384142</v>
      </c>
      <c r="T843" s="24">
        <f ca="1" t="shared" ref="T843:X843" si="6282">RAND()</f>
        <v>0.224991690045349</v>
      </c>
      <c r="U843" s="26">
        <f ca="1">IF(T843&lt;=('Ejercicio 3 - TIR'!$D$24-'Ejercicio 3 - TIR'!$C$24)/('Ejercicio 3 - TIR'!$E$24-'Ejercicio 3 - TIR'!$C$24),'Ejercicio 3 - TIR'!$C$24+SQRT(('Ejercicio 3 - TIR'!$E$24-'Ejercicio 3 - TIR'!$C$24)*('Ejercicio 3 - TIR'!$D$24-'Ejercicio 3 - TIR'!$C$24)*T843),'Ejercicio 3 - TIR'!$E$24-SQRT(('Ejercicio 3 - TIR'!$E$24-'Ejercicio 3 - TIR'!$C$24)*('Ejercicio 3 - TIR'!$E$24-'Ejercicio 3 - TIR'!$D$24)*(1-T843)))</f>
        <v>0.171736663706632</v>
      </c>
      <c r="V843" s="24">
        <f ca="1" t="shared" si="6282"/>
        <v>0.0787619420668366</v>
      </c>
      <c r="W843" s="26">
        <f ca="1">IF(V843&lt;=('Ejercicio 3 - TIR'!$D$25-'Ejercicio 3 - TIR'!$C$25)/('Ejercicio 3 - TIR'!$E$25-'Ejercicio 3 - TIR'!$C$25),'Ejercicio 3 - TIR'!$C$25+SQRT(('Ejercicio 3 - TIR'!$E$25-'Ejercicio 3 - TIR'!$C$25)*('Ejercicio 3 - TIR'!$D$25-'Ejercicio 3 - TIR'!$C$25)*V843),'Ejercicio 3 - TIR'!$E$25-SQRT(('Ejercicio 3 - TIR'!$E$25-'Ejercicio 3 - TIR'!$C$25)*('Ejercicio 3 - TIR'!$E$25-'Ejercicio 3 - TIR'!$D$25)*(1-V843)))</f>
        <v>0.190500796107609</v>
      </c>
      <c r="X843" s="24">
        <f ca="1" t="shared" si="6282"/>
        <v>0.378923151433992</v>
      </c>
      <c r="Y843" s="26">
        <f ca="1">IF(X843&lt;=('Ejercicio 3 - TIR'!$D$26-'Ejercicio 3 - TIR'!$C$26)/('Ejercicio 3 - TIR'!$E$26-'Ejercicio 3 - TIR'!$C$26),'Ejercicio 3 - TIR'!$C$26+SQRT(('Ejercicio 3 - TIR'!$E$26-'Ejercicio 3 - TIR'!$C$26)*('Ejercicio 3 - TIR'!$D$26-'Ejercicio 3 - TIR'!$C$26)*X843),'Ejercicio 3 - TIR'!$E$26-SQRT(('Ejercicio 3 - TIR'!$E$26-'Ejercicio 3 - TIR'!$C$26)*('Ejercicio 3 - TIR'!$E$26-'Ejercicio 3 - TIR'!$D$26)*(1-X843)))</f>
        <v>0.222087868436256</v>
      </c>
      <c r="Z843" s="24">
        <f ca="1" t="shared" si="6192"/>
        <v>1.14890936035001</v>
      </c>
      <c r="AA843" s="24">
        <f ca="1" t="shared" si="6193"/>
        <v>1.32888289854581</v>
      </c>
      <c r="AB843" s="24">
        <f ca="1" t="shared" si="6194"/>
        <v>1.55710081399887</v>
      </c>
      <c r="AC843" s="24">
        <f ca="1" t="shared" si="6195"/>
        <v>1.85372975868546</v>
      </c>
      <c r="AD843" s="24">
        <f ca="1" t="shared" si="6196"/>
        <v>2.26542064944877</v>
      </c>
      <c r="AE843" s="23">
        <f ca="1" t="shared" si="6197"/>
        <v>4504.48445239529</v>
      </c>
      <c r="AF843" s="23">
        <f ca="1" t="shared" si="6198"/>
        <v>5210.09973644051</v>
      </c>
      <c r="AG843" s="23">
        <f ca="1" t="shared" si="6199"/>
        <v>6104.86488275561</v>
      </c>
      <c r="AH843" s="23">
        <f ca="1" t="shared" si="6200"/>
        <v>7267.84650304993</v>
      </c>
      <c r="AI843" s="23">
        <f ca="1" t="shared" si="6201"/>
        <v>8881.94704103419</v>
      </c>
      <c r="AJ843" s="25">
        <f ca="1" t="shared" si="6202"/>
        <v>45219.0514381823</v>
      </c>
      <c r="AK843" s="25">
        <f ca="1" t="shared" si="6203"/>
        <v>49894.1422147464</v>
      </c>
      <c r="AL843" s="25">
        <f ca="1" t="shared" si="6204"/>
        <v>58033.2501445744</v>
      </c>
      <c r="AM843" s="25">
        <f ca="1" t="shared" si="6205"/>
        <v>80246.3895479578</v>
      </c>
      <c r="AN843" s="25">
        <f ca="1" t="shared" si="6206"/>
        <v>87947.1139045439</v>
      </c>
      <c r="AO843" s="25">
        <f ca="1">C843/'Ejercicio 3 - TIR'!$D$7</f>
        <v>13612.5691530123</v>
      </c>
      <c r="AP843" s="25">
        <f ca="1" t="shared" si="6207"/>
        <v>31606.48228517</v>
      </c>
      <c r="AQ843" s="25">
        <f ca="1" t="shared" si="6208"/>
        <v>36281.5730617341</v>
      </c>
      <c r="AR843" s="25">
        <f ca="1" t="shared" si="6209"/>
        <v>44420.6809915621</v>
      </c>
      <c r="AS843" s="25">
        <f ca="1" t="shared" si="6210"/>
        <v>66633.8203949454</v>
      </c>
      <c r="AT843" s="25">
        <f ca="1" t="shared" si="6211"/>
        <v>74334.5447515316</v>
      </c>
      <c r="AU843" s="25">
        <f ca="1">AP843*'Ejercicio 3 - TIR'!$D$5</f>
        <v>15803.241142585</v>
      </c>
      <c r="AV843" s="25">
        <f ca="1">AQ843*'Ejercicio 3 - TIR'!$D$5</f>
        <v>18140.786530867</v>
      </c>
      <c r="AW843" s="25">
        <f ca="1">AR843*'Ejercicio 3 - TIR'!$D$5</f>
        <v>22210.340495781</v>
      </c>
      <c r="AX843" s="25">
        <f ca="1">AS843*'Ejercicio 3 - TIR'!$D$5</f>
        <v>33316.9101974727</v>
      </c>
      <c r="AY843" s="25">
        <f ca="1">AT843*'Ejercicio 3 - TIR'!$D$5</f>
        <v>37167.2723757658</v>
      </c>
      <c r="AZ843" s="25">
        <f ca="1" t="shared" ref="AZ843:BD843" si="6283">AJ843-AU843-AE843</f>
        <v>24911.325843202</v>
      </c>
      <c r="BA843" s="25">
        <f ca="1" t="shared" si="6283"/>
        <v>26543.2559474389</v>
      </c>
      <c r="BB843" s="25">
        <f ca="1" t="shared" si="6283"/>
        <v>29718.0447660378</v>
      </c>
      <c r="BC843" s="25">
        <f ca="1" t="shared" si="6283"/>
        <v>39661.6328474351</v>
      </c>
      <c r="BD843" s="25">
        <f ca="1" t="shared" si="6283"/>
        <v>41897.8944877439</v>
      </c>
      <c r="BE843" s="25">
        <f ca="1" t="shared" ref="BE843:BI843" si="6284">AZ843/Z843</f>
        <v>21682.585853085</v>
      </c>
      <c r="BF843" s="25">
        <f ca="1" t="shared" si="6284"/>
        <v>19974.1120729938</v>
      </c>
      <c r="BG843" s="25">
        <f ca="1" t="shared" si="6284"/>
        <v>19085.4981892388</v>
      </c>
      <c r="BH843" s="25">
        <f ca="1" t="shared" si="6284"/>
        <v>21395.5851232385</v>
      </c>
      <c r="BI843" s="25">
        <f ca="1" t="shared" si="6284"/>
        <v>18494.5319086496</v>
      </c>
      <c r="BJ843" s="25">
        <f ca="1" t="shared" si="6214"/>
        <v>68528.6141152696</v>
      </c>
      <c r="BK843" s="25">
        <f ca="1" t="shared" si="6215"/>
        <v>30838.1952512835</v>
      </c>
      <c r="BL843" s="25">
        <f ca="1" t="shared" si="6216"/>
        <v>99366.8093665531</v>
      </c>
      <c r="BM843" s="25">
        <f ca="1">BK843*'Ejercicio 3 - TIR'!$D$5</f>
        <v>15419.0976256417</v>
      </c>
      <c r="BN843" s="25">
        <f ca="1" t="shared" si="6217"/>
        <v>83947.7117409114</v>
      </c>
      <c r="BO843" s="25">
        <f ca="1" t="shared" si="6218"/>
        <v>37056.1254314239</v>
      </c>
      <c r="BP843" s="25">
        <f ca="1" t="shared" si="6219"/>
        <v>-98312.6866199794</v>
      </c>
      <c r="BQ843" s="25">
        <f ca="1" t="shared" ref="BQ843:BT843" si="6285">BE843</f>
        <v>21682.585853085</v>
      </c>
      <c r="BR843" s="25">
        <f ca="1" t="shared" si="6285"/>
        <v>19974.1120729938</v>
      </c>
      <c r="BS843" s="25">
        <f ca="1" t="shared" si="6285"/>
        <v>19085.4981892388</v>
      </c>
      <c r="BT843" s="25">
        <f ca="1" t="shared" si="6285"/>
        <v>21395.5851232385</v>
      </c>
      <c r="BU843" s="25">
        <f ca="1" t="shared" si="6221"/>
        <v>55550.6573400735</v>
      </c>
      <c r="BV843" s="27">
        <f ca="1" t="shared" si="6222"/>
        <v>10.4599035861785</v>
      </c>
    </row>
    <row r="844" ht="15" customHeight="1" spans="1:74">
      <c r="A844" s="23">
        <v>843</v>
      </c>
      <c r="B844" s="24">
        <f ca="1" t="shared" ref="B844:F844" si="6286">RAND()</f>
        <v>0.736048900339513</v>
      </c>
      <c r="C844" s="25">
        <f ca="1">IF(B844&lt;=('Ejercicio 3 - TIR'!$D$13-'Ejercicio 3 - TIR'!$C$13)/('Ejercicio 3 - TIR'!$E$13-'Ejercicio 3 - TIR'!$C$13),'Ejercicio 3 - TIR'!$C$13+SQRT(('Ejercicio 3 - TIR'!$E$13-'Ejercicio 3 - TIR'!$C$13)*('Ejercicio 3 - TIR'!$D$13-'Ejercicio 3 - TIR'!$C$13)*B844),'Ejercicio 3 - TIR'!$E$13-SQRT(('Ejercicio 3 - TIR'!$E$13-'Ejercicio 3 - TIR'!$C$13)*('Ejercicio 3 - TIR'!$E$13-'Ejercicio 3 - TIR'!$D$13)*(1-B844)))</f>
        <v>82202.7721374203</v>
      </c>
      <c r="D844" s="24">
        <f ca="1" t="shared" si="6286"/>
        <v>0.229209169549974</v>
      </c>
      <c r="E844" s="25">
        <f ca="1">IF(D844&lt;=('Ejercicio 3 - TIR'!$D$14-'Ejercicio 3 - TIR'!$C$14)/('Ejercicio 3 - TIR'!$E$14-'Ejercicio 3 - TIR'!$C$14),'Ejercicio 3 - TIR'!$C$14+SQRT(('Ejercicio 3 - TIR'!$E$14-'Ejercicio 3 - TIR'!$C$14)*('Ejercicio 3 - TIR'!$D$14-'Ejercicio 3 - TIR'!$C$14)*D844),'Ejercicio 3 - TIR'!$E$14-SQRT(('Ejercicio 3 - TIR'!$E$14-'Ejercicio 3 - TIR'!$C$14)*('Ejercicio 3 - TIR'!$E$14-'Ejercicio 3 - TIR'!$D$14)*(1-D844)))</f>
        <v>29146.1654231649</v>
      </c>
      <c r="F844" s="24">
        <f ca="1" t="shared" si="6286"/>
        <v>0.842695483813276</v>
      </c>
      <c r="G844" s="25">
        <f ca="1">IF(F844&lt;=('Ejercicio 3 - TIR'!$D$18-'Ejercicio 3 - TIR'!$C$18)/('Ejercicio 3 - TIR'!$E$18-'Ejercicio 3 - TIR'!$C$18),'Ejercicio 3 - TIR'!$C$18+SQRT(('Ejercicio 3 - TIR'!$E$18-'Ejercicio 3 - TIR'!$C$18)*('Ejercicio 3 - TIR'!$D$18-'Ejercicio 3 - TIR'!$C$18)*F844),'Ejercicio 3 - TIR'!$E$18-SQRT(('Ejercicio 3 - TIR'!$E$18-'Ejercicio 3 - TIR'!$C$18)*('Ejercicio 3 - TIR'!$E$18-'Ejercicio 3 - TIR'!$D$18)*(1-F844)))</f>
        <v>41565.2017942819</v>
      </c>
      <c r="H844" s="24">
        <f ca="1" t="shared" ref="H844:L844" si="6287">RAND()</f>
        <v>0.998390836909595</v>
      </c>
      <c r="I844" s="25">
        <f ca="1">IF(H844&lt;=('Ejercicio 3 - TIR'!$D$18-'Ejercicio 3 - TIR'!$C$18)/('Ejercicio 3 - TIR'!$E$18-'Ejercicio 3 - TIR'!$C$18),'Ejercicio 3 - TIR'!$C$18+SQRT(('Ejercicio 3 - TIR'!$E$18-'Ejercicio 3 - TIR'!$C$18)*('Ejercicio 3 - TIR'!$D$18-'Ejercicio 3 - TIR'!$C$18)*H844),'Ejercicio 3 - TIR'!$E$18-SQRT(('Ejercicio 3 - TIR'!$E$18-'Ejercicio 3 - TIR'!$C$18)*('Ejercicio 3 - TIR'!$E$18-'Ejercicio 3 - TIR'!$D$18)*(1-H844)))</f>
        <v>44652.5993209846</v>
      </c>
      <c r="J844" s="24">
        <f ca="1" t="shared" si="6287"/>
        <v>0.0771495630855994</v>
      </c>
      <c r="K844" s="25">
        <f ca="1">IF(J844&lt;=('Ejercicio 3 - TIR'!$D$18-'Ejercicio 3 - TIR'!$C$18)/('Ejercicio 3 - TIR'!$E$18-'Ejercicio 3 - TIR'!$C$18),'Ejercicio 3 - TIR'!$C$18+SQRT(('Ejercicio 3 - TIR'!$E$18-'Ejercicio 3 - TIR'!$C$18)*('Ejercicio 3 - TIR'!$D$18-'Ejercicio 3 - TIR'!$C$18)*J844),'Ejercicio 3 - TIR'!$E$18-SQRT(('Ejercicio 3 - TIR'!$E$18-'Ejercicio 3 - TIR'!$C$18)*('Ejercicio 3 - TIR'!$E$18-'Ejercicio 3 - TIR'!$D$18)*(1-J844)))</f>
        <v>33401.82810601</v>
      </c>
      <c r="L844" s="24">
        <f ca="1" t="shared" si="6287"/>
        <v>0.367624293566089</v>
      </c>
      <c r="M844" s="25">
        <f ca="1">IF(L844&lt;=('Ejercicio 3 - TIR'!$D$18-'Ejercicio 3 - TIR'!$C$18)/('Ejercicio 3 - TIR'!$E$18-'Ejercicio 3 - TIR'!$C$18),'Ejercicio 3 - TIR'!$C$18+SQRT(('Ejercicio 3 - TIR'!$E$18-'Ejercicio 3 - TIR'!$C$18)*('Ejercicio 3 - TIR'!$D$18-'Ejercicio 3 - TIR'!$C$18)*L844),'Ejercicio 3 - TIR'!$E$18-SQRT(('Ejercicio 3 - TIR'!$E$18-'Ejercicio 3 - TIR'!$C$18)*('Ejercicio 3 - TIR'!$E$18-'Ejercicio 3 - TIR'!$D$18)*(1-L844)))</f>
        <v>37425.8766509358</v>
      </c>
      <c r="N844" s="24">
        <f ca="1" t="shared" ref="N844:R844" si="6288">RAND()</f>
        <v>0.0714230499736543</v>
      </c>
      <c r="O844" s="25">
        <f ca="1">IF(N844&lt;=('Ejercicio 3 - TIR'!$D$18-'Ejercicio 3 - TIR'!$C$18)/('Ejercicio 3 - TIR'!$E$18-'Ejercicio 3 - TIR'!$C$18),'Ejercicio 3 - TIR'!$C$18+SQRT(('Ejercicio 3 - TIR'!$E$18-'Ejercicio 3 - TIR'!$C$18)*('Ejercicio 3 - TIR'!$D$18-'Ejercicio 3 - TIR'!$C$18)*N844),'Ejercicio 3 - TIR'!$E$18-SQRT(('Ejercicio 3 - TIR'!$E$18-'Ejercicio 3 - TIR'!$C$18)*('Ejercicio 3 - TIR'!$E$18-'Ejercicio 3 - TIR'!$D$18)*(1-N844)))</f>
        <v>33273.1418386694</v>
      </c>
      <c r="P844" s="24">
        <f ca="1" t="shared" si="6288"/>
        <v>0.844592780552948</v>
      </c>
      <c r="Q844" s="26">
        <f ca="1">IF(P844&lt;=('Ejercicio 3 - TIR'!$D$22-'Ejercicio 3 - TIR'!$C$22)/('Ejercicio 3 - TIR'!$E$22-'Ejercicio 3 - TIR'!$C$22),'Ejercicio 3 - TIR'!$C$22+SQRT(('Ejercicio 3 - TIR'!$E$22-'Ejercicio 3 - TIR'!$C$22)*('Ejercicio 3 - TIR'!$D$22-'Ejercicio 3 - TIR'!$C$22)*P844),'Ejercicio 3 - TIR'!$E$22-SQRT(('Ejercicio 3 - TIR'!$E$22-'Ejercicio 3 - TIR'!$C$22)*('Ejercicio 3 - TIR'!$E$22-'Ejercicio 3 - TIR'!$D$22)*(1-P844)))</f>
        <v>0.163274779672462</v>
      </c>
      <c r="R844" s="24">
        <f ca="1" t="shared" si="6288"/>
        <v>0.847819150645814</v>
      </c>
      <c r="S844" s="26">
        <f ca="1">IF(R844&lt;=('Ejercicio 3 - TIR'!$D$23-'Ejercicio 3 - TIR'!$C$23)/('Ejercicio 3 - TIR'!$E$23-'Ejercicio 3 - TIR'!$C$23),'Ejercicio 3 - TIR'!$C$23+SQRT(('Ejercicio 3 - TIR'!$E$23-'Ejercicio 3 - TIR'!$C$23)*('Ejercicio 3 - TIR'!$D$23-'Ejercicio 3 - TIR'!$C$23)*R844),'Ejercicio 3 - TIR'!$E$23-SQRT(('Ejercicio 3 - TIR'!$E$23-'Ejercicio 3 - TIR'!$C$23)*('Ejercicio 3 - TIR'!$E$23-'Ejercicio 3 - TIR'!$D$23)*(1-R844)))</f>
        <v>0.16344930427935</v>
      </c>
      <c r="T844" s="24">
        <f ca="1" t="shared" ref="T844:X844" si="6289">RAND()</f>
        <v>0.289853592249341</v>
      </c>
      <c r="U844" s="26">
        <f ca="1">IF(T844&lt;=('Ejercicio 3 - TIR'!$D$24-'Ejercicio 3 - TIR'!$C$24)/('Ejercicio 3 - TIR'!$E$24-'Ejercicio 3 - TIR'!$C$24),'Ejercicio 3 - TIR'!$C$24+SQRT(('Ejercicio 3 - TIR'!$E$24-'Ejercicio 3 - TIR'!$C$24)*('Ejercicio 3 - TIR'!$D$24-'Ejercicio 3 - TIR'!$C$24)*T844),'Ejercicio 3 - TIR'!$E$24-SQRT(('Ejercicio 3 - TIR'!$E$24-'Ejercicio 3 - TIR'!$C$24)*('Ejercicio 3 - TIR'!$E$24-'Ejercicio 3 - TIR'!$D$24)*(1-T844)))</f>
        <v>0.174671695193554</v>
      </c>
      <c r="V844" s="24">
        <f ca="1" t="shared" si="6289"/>
        <v>0.0684624938237328</v>
      </c>
      <c r="W844" s="26">
        <f ca="1">IF(V844&lt;=('Ejercicio 3 - TIR'!$D$25-'Ejercicio 3 - TIR'!$C$25)/('Ejercicio 3 - TIR'!$E$25-'Ejercicio 3 - TIR'!$C$25),'Ejercicio 3 - TIR'!$C$25+SQRT(('Ejercicio 3 - TIR'!$E$25-'Ejercicio 3 - TIR'!$C$25)*('Ejercicio 3 - TIR'!$D$25-'Ejercicio 3 - TIR'!$C$25)*V844),'Ejercicio 3 - TIR'!$E$25-SQRT(('Ejercicio 3 - TIR'!$E$25-'Ejercicio 3 - TIR'!$C$25)*('Ejercicio 3 - TIR'!$E$25-'Ejercicio 3 - TIR'!$D$25)*(1-V844)))</f>
        <v>0.189790173203433</v>
      </c>
      <c r="X844" s="24">
        <f ca="1" t="shared" si="6289"/>
        <v>0.501719918910337</v>
      </c>
      <c r="Y844" s="26">
        <f ca="1">IF(X844&lt;=('Ejercicio 3 - TIR'!$D$26-'Ejercicio 3 - TIR'!$C$26)/('Ejercicio 3 - TIR'!$E$26-'Ejercicio 3 - TIR'!$C$26),'Ejercicio 3 - TIR'!$C$26+SQRT(('Ejercicio 3 - TIR'!$E$26-'Ejercicio 3 - TIR'!$C$26)*('Ejercicio 3 - TIR'!$D$26-'Ejercicio 3 - TIR'!$C$26)*X844),'Ejercicio 3 - TIR'!$E$26-SQRT(('Ejercicio 3 - TIR'!$E$26-'Ejercicio 3 - TIR'!$C$26)*('Ejercicio 3 - TIR'!$E$26-'Ejercicio 3 - TIR'!$D$26)*(1-X844)))</f>
        <v>0.228127922367769</v>
      </c>
      <c r="Z844" s="24">
        <f ca="1" t="shared" si="6192"/>
        <v>1.16327477967246</v>
      </c>
      <c r="AA844" s="24">
        <f ca="1" t="shared" si="6193"/>
        <v>1.35341123309564</v>
      </c>
      <c r="AB844" s="24">
        <f ca="1" t="shared" si="6194"/>
        <v>1.58981386747445</v>
      </c>
      <c r="AC844" s="24">
        <f ca="1" t="shared" si="6195"/>
        <v>1.89154491674365</v>
      </c>
      <c r="AD844" s="24">
        <f ca="1" t="shared" si="6196"/>
        <v>2.32305912866569</v>
      </c>
      <c r="AE844" s="23">
        <f ca="1" t="shared" si="6197"/>
        <v>4758.83373776437</v>
      </c>
      <c r="AF844" s="23">
        <f ca="1" t="shared" si="6198"/>
        <v>5536.66180138306</v>
      </c>
      <c r="AG844" s="23">
        <f ca="1" t="shared" si="6199"/>
        <v>6503.75990394403</v>
      </c>
      <c r="AH844" s="23">
        <f ca="1" t="shared" si="6200"/>
        <v>7738.10962258712</v>
      </c>
      <c r="AI844" s="23">
        <f ca="1" t="shared" si="6201"/>
        <v>9503.38849384196</v>
      </c>
      <c r="AJ844" s="25">
        <f ca="1" t="shared" si="6202"/>
        <v>48351.7509592847</v>
      </c>
      <c r="AK844" s="25">
        <f ca="1" t="shared" si="6203"/>
        <v>60433.3295079393</v>
      </c>
      <c r="AL844" s="25">
        <f ca="1" t="shared" si="6204"/>
        <v>53102.6895219327</v>
      </c>
      <c r="AM844" s="25">
        <f ca="1" t="shared" si="6205"/>
        <v>70792.7267337525</v>
      </c>
      <c r="AN844" s="25">
        <f ca="1" t="shared" si="6206"/>
        <v>77295.4758877094</v>
      </c>
      <c r="AO844" s="25">
        <f ca="1">C844/'Ejercicio 3 - TIR'!$D$7</f>
        <v>16440.5544274841</v>
      </c>
      <c r="AP844" s="25">
        <f ca="1" t="shared" si="6207"/>
        <v>31911.1965318006</v>
      </c>
      <c r="AQ844" s="25">
        <f ca="1" t="shared" si="6208"/>
        <v>43992.7750804553</v>
      </c>
      <c r="AR844" s="25">
        <f ca="1" t="shared" si="6209"/>
        <v>36662.1350944487</v>
      </c>
      <c r="AS844" s="25">
        <f ca="1" t="shared" si="6210"/>
        <v>54352.1723062684</v>
      </c>
      <c r="AT844" s="25">
        <f ca="1" t="shared" si="6211"/>
        <v>60854.9214602254</v>
      </c>
      <c r="AU844" s="25">
        <f ca="1">AP844*'Ejercicio 3 - TIR'!$D$5</f>
        <v>15955.5982659003</v>
      </c>
      <c r="AV844" s="25">
        <f ca="1">AQ844*'Ejercicio 3 - TIR'!$D$5</f>
        <v>21996.3875402276</v>
      </c>
      <c r="AW844" s="25">
        <f ca="1">AR844*'Ejercicio 3 - TIR'!$D$5</f>
        <v>18331.0675472243</v>
      </c>
      <c r="AX844" s="25">
        <f ca="1">AS844*'Ejercicio 3 - TIR'!$D$5</f>
        <v>27176.0861531342</v>
      </c>
      <c r="AY844" s="25">
        <f ca="1">AT844*'Ejercicio 3 - TIR'!$D$5</f>
        <v>30427.4607301127</v>
      </c>
      <c r="AZ844" s="25">
        <f ca="1" t="shared" ref="AZ844:BD844" si="6290">AJ844-AU844-AE844</f>
        <v>27637.31895562</v>
      </c>
      <c r="BA844" s="25">
        <f ca="1" t="shared" si="6290"/>
        <v>32900.2801663286</v>
      </c>
      <c r="BB844" s="25">
        <f ca="1" t="shared" si="6290"/>
        <v>28267.8620707644</v>
      </c>
      <c r="BC844" s="25">
        <f ca="1" t="shared" si="6290"/>
        <v>35878.5309580311</v>
      </c>
      <c r="BD844" s="25">
        <f ca="1" t="shared" si="6290"/>
        <v>37364.6266637548</v>
      </c>
      <c r="BE844" s="25">
        <f ca="1" t="shared" ref="BE844:BI844" si="6291">AZ844/Z844</f>
        <v>23758.2035118149</v>
      </c>
      <c r="BF844" s="25">
        <f ca="1" t="shared" si="6291"/>
        <v>24309.1525781682</v>
      </c>
      <c r="BG844" s="25">
        <f ca="1" t="shared" si="6291"/>
        <v>17780.611082271</v>
      </c>
      <c r="BH844" s="25">
        <f ca="1" t="shared" si="6291"/>
        <v>18967.8450881289</v>
      </c>
      <c r="BI844" s="25">
        <f ca="1" t="shared" si="6291"/>
        <v>16084.2340182775</v>
      </c>
      <c r="BJ844" s="25">
        <f ca="1" t="shared" si="6214"/>
        <v>67708.2656518836</v>
      </c>
      <c r="BK844" s="25">
        <f ca="1" t="shared" si="6215"/>
        <v>38192.380043092</v>
      </c>
      <c r="BL844" s="25">
        <f ca="1" t="shared" si="6216"/>
        <v>105900.645694976</v>
      </c>
      <c r="BM844" s="25">
        <f ca="1">BK844*'Ejercicio 3 - TIR'!$D$5</f>
        <v>19096.190021546</v>
      </c>
      <c r="BN844" s="25">
        <f ca="1" t="shared" si="6217"/>
        <v>86804.4556734296</v>
      </c>
      <c r="BO844" s="25">
        <f ca="1" t="shared" si="6218"/>
        <v>37366.4426369069</v>
      </c>
      <c r="BP844" s="25">
        <f ca="1" t="shared" si="6219"/>
        <v>-111348.937560585</v>
      </c>
      <c r="BQ844" s="25">
        <f ca="1" t="shared" ref="BQ844:BT844" si="6292">BE844</f>
        <v>23758.2035118149</v>
      </c>
      <c r="BR844" s="25">
        <f ca="1" t="shared" si="6292"/>
        <v>24309.1525781682</v>
      </c>
      <c r="BS844" s="25">
        <f ca="1" t="shared" si="6292"/>
        <v>17780.611082271</v>
      </c>
      <c r="BT844" s="25">
        <f ca="1" t="shared" si="6292"/>
        <v>18967.8450881289</v>
      </c>
      <c r="BU844" s="25">
        <f ca="1" t="shared" si="6221"/>
        <v>53450.6766551844</v>
      </c>
      <c r="BV844" s="27">
        <f ca="1" t="shared" si="6222"/>
        <v>6.75594564834416</v>
      </c>
    </row>
    <row r="845" ht="15" customHeight="1" spans="1:74">
      <c r="A845" s="23">
        <v>844</v>
      </c>
      <c r="B845" s="24">
        <f ca="1" t="shared" ref="B845:F845" si="6293">RAND()</f>
        <v>0.972544581529111</v>
      </c>
      <c r="C845" s="25">
        <f ca="1">IF(B845&lt;=('Ejercicio 3 - TIR'!$D$13-'Ejercicio 3 - TIR'!$C$13)/('Ejercicio 3 - TIR'!$E$13-'Ejercicio 3 - TIR'!$C$13),'Ejercicio 3 - TIR'!$C$13+SQRT(('Ejercicio 3 - TIR'!$E$13-'Ejercicio 3 - TIR'!$C$13)*('Ejercicio 3 - TIR'!$D$13-'Ejercicio 3 - TIR'!$C$13)*B845),'Ejercicio 3 - TIR'!$E$13-SQRT(('Ejercicio 3 - TIR'!$E$13-'Ejercicio 3 - TIR'!$C$13)*('Ejercicio 3 - TIR'!$E$13-'Ejercicio 3 - TIR'!$D$13)*(1-B845)))</f>
        <v>94260.0956310173</v>
      </c>
      <c r="D845" s="24">
        <f ca="1" t="shared" si="6293"/>
        <v>0.894186312131</v>
      </c>
      <c r="E845" s="25">
        <f ca="1">IF(D845&lt;=('Ejercicio 3 - TIR'!$D$14-'Ejercicio 3 - TIR'!$C$14)/('Ejercicio 3 - TIR'!$E$14-'Ejercicio 3 - TIR'!$C$14),'Ejercicio 3 - TIR'!$C$14+SQRT(('Ejercicio 3 - TIR'!$E$14-'Ejercicio 3 - TIR'!$C$14)*('Ejercicio 3 - TIR'!$D$14-'Ejercicio 3 - TIR'!$C$14)*D845),'Ejercicio 3 - TIR'!$E$14-SQRT(('Ejercicio 3 - TIR'!$E$14-'Ejercicio 3 - TIR'!$C$14)*('Ejercicio 3 - TIR'!$E$14-'Ejercicio 3 - TIR'!$D$14)*(1-D845)))</f>
        <v>36016.0254543547</v>
      </c>
      <c r="F845" s="24">
        <f ca="1" t="shared" si="6293"/>
        <v>0.027186702506409</v>
      </c>
      <c r="G845" s="25">
        <f ca="1">IF(F845&lt;=('Ejercicio 3 - TIR'!$D$18-'Ejercicio 3 - TIR'!$C$18)/('Ejercicio 3 - TIR'!$E$18-'Ejercicio 3 - TIR'!$C$18),'Ejercicio 3 - TIR'!$C$18+SQRT(('Ejercicio 3 - TIR'!$E$18-'Ejercicio 3 - TIR'!$C$18)*('Ejercicio 3 - TIR'!$D$18-'Ejercicio 3 - TIR'!$C$18)*F845),'Ejercicio 3 - TIR'!$E$18-SQRT(('Ejercicio 3 - TIR'!$E$18-'Ejercicio 3 - TIR'!$C$18)*('Ejercicio 3 - TIR'!$E$18-'Ejercicio 3 - TIR'!$D$18)*(1-F845)))</f>
        <v>32019.4071842898</v>
      </c>
      <c r="H845" s="24">
        <f ca="1" t="shared" ref="H845:L845" si="6294">RAND()</f>
        <v>0.462161551491872</v>
      </c>
      <c r="I845" s="25">
        <f ca="1">IF(H845&lt;=('Ejercicio 3 - TIR'!$D$18-'Ejercicio 3 - TIR'!$C$18)/('Ejercicio 3 - TIR'!$E$18-'Ejercicio 3 - TIR'!$C$18),'Ejercicio 3 - TIR'!$C$18+SQRT(('Ejercicio 3 - TIR'!$E$18-'Ejercicio 3 - TIR'!$C$18)*('Ejercicio 3 - TIR'!$D$18-'Ejercicio 3 - TIR'!$C$18)*H845),'Ejercicio 3 - TIR'!$E$18-SQRT(('Ejercicio 3 - TIR'!$E$18-'Ejercicio 3 - TIR'!$C$18)*('Ejercicio 3 - TIR'!$E$18-'Ejercicio 3 - TIR'!$D$18)*(1-H845)))</f>
        <v>38326.1175060037</v>
      </c>
      <c r="J845" s="24">
        <f ca="1" t="shared" si="6294"/>
        <v>0.601891617213932</v>
      </c>
      <c r="K845" s="25">
        <f ca="1">IF(J845&lt;=('Ejercicio 3 - TIR'!$D$18-'Ejercicio 3 - TIR'!$C$18)/('Ejercicio 3 - TIR'!$E$18-'Ejercicio 3 - TIR'!$C$18),'Ejercicio 3 - TIR'!$C$18+SQRT(('Ejercicio 3 - TIR'!$E$18-'Ejercicio 3 - TIR'!$C$18)*('Ejercicio 3 - TIR'!$D$18-'Ejercicio 3 - TIR'!$C$18)*J845),'Ejercicio 3 - TIR'!$E$18-SQRT(('Ejercicio 3 - TIR'!$E$18-'Ejercicio 3 - TIR'!$C$18)*('Ejercicio 3 - TIR'!$E$18-'Ejercicio 3 - TIR'!$D$18)*(1-J845)))</f>
        <v>39501.7757594089</v>
      </c>
      <c r="L845" s="24">
        <f ca="1" t="shared" si="6294"/>
        <v>0.468671563406532</v>
      </c>
      <c r="M845" s="25">
        <f ca="1">IF(L845&lt;=('Ejercicio 3 - TIR'!$D$18-'Ejercicio 3 - TIR'!$C$18)/('Ejercicio 3 - TIR'!$E$18-'Ejercicio 3 - TIR'!$C$18),'Ejercicio 3 - TIR'!$C$18+SQRT(('Ejercicio 3 - TIR'!$E$18-'Ejercicio 3 - TIR'!$C$18)*('Ejercicio 3 - TIR'!$D$18-'Ejercicio 3 - TIR'!$C$18)*L845),'Ejercicio 3 - TIR'!$E$18-SQRT(('Ejercicio 3 - TIR'!$E$18-'Ejercicio 3 - TIR'!$C$18)*('Ejercicio 3 - TIR'!$E$18-'Ejercicio 3 - TIR'!$D$18)*(1-L845)))</f>
        <v>38384.5533280539</v>
      </c>
      <c r="N845" s="24">
        <f ca="1" t="shared" ref="N845:R845" si="6295">RAND()</f>
        <v>0.826614444397448</v>
      </c>
      <c r="O845" s="25">
        <f ca="1">IF(N845&lt;=('Ejercicio 3 - TIR'!$D$18-'Ejercicio 3 - TIR'!$C$18)/('Ejercicio 3 - TIR'!$E$18-'Ejercicio 3 - TIR'!$C$18),'Ejercicio 3 - TIR'!$C$18+SQRT(('Ejercicio 3 - TIR'!$E$18-'Ejercicio 3 - TIR'!$C$18)*('Ejercicio 3 - TIR'!$D$18-'Ejercicio 3 - TIR'!$C$18)*N845),'Ejercicio 3 - TIR'!$E$18-SQRT(('Ejercicio 3 - TIR'!$E$18-'Ejercicio 3 - TIR'!$C$18)*('Ejercicio 3 - TIR'!$E$18-'Ejercicio 3 - TIR'!$D$18)*(1-N845)))</f>
        <v>41393.9056210089</v>
      </c>
      <c r="P845" s="24">
        <f ca="1" t="shared" si="6295"/>
        <v>0.39234118719551</v>
      </c>
      <c r="Q845" s="26">
        <f ca="1">IF(P845&lt;=('Ejercicio 3 - TIR'!$D$22-'Ejercicio 3 - TIR'!$C$22)/('Ejercicio 3 - TIR'!$E$22-'Ejercicio 3 - TIR'!$C$22),'Ejercicio 3 - TIR'!$C$22+SQRT(('Ejercicio 3 - TIR'!$E$22-'Ejercicio 3 - TIR'!$C$22)*('Ejercicio 3 - TIR'!$D$22-'Ejercicio 3 - TIR'!$C$22)*P845),'Ejercicio 3 - TIR'!$E$22-SQRT(('Ejercicio 3 - TIR'!$E$22-'Ejercicio 3 - TIR'!$C$22)*('Ejercicio 3 - TIR'!$E$22-'Ejercicio 3 - TIR'!$D$22)*(1-P845)))</f>
        <v>0.146574689780916</v>
      </c>
      <c r="R845" s="24">
        <f ca="1" t="shared" si="6295"/>
        <v>0.695281637685836</v>
      </c>
      <c r="S845" s="26">
        <f ca="1">IF(R845&lt;=('Ejercicio 3 - TIR'!$D$23-'Ejercicio 3 - TIR'!$C$23)/('Ejercicio 3 - TIR'!$E$23-'Ejercicio 3 - TIR'!$C$23),'Ejercicio 3 - TIR'!$C$23+SQRT(('Ejercicio 3 - TIR'!$E$23-'Ejercicio 3 - TIR'!$C$23)*('Ejercicio 3 - TIR'!$D$23-'Ejercicio 3 - TIR'!$C$23)*R845),'Ejercicio 3 - TIR'!$E$23-SQRT(('Ejercicio 3 - TIR'!$E$23-'Ejercicio 3 - TIR'!$C$23)*('Ejercicio 3 - TIR'!$E$23-'Ejercicio 3 - TIR'!$D$23)*(1-R845)))</f>
        <v>0.156580071473946</v>
      </c>
      <c r="T845" s="24">
        <f ca="1" t="shared" ref="T845:X845" si="6296">RAND()</f>
        <v>0.0149291349916438</v>
      </c>
      <c r="U845" s="26">
        <f ca="1">IF(T845&lt;=('Ejercicio 3 - TIR'!$D$24-'Ejercicio 3 - TIR'!$C$24)/('Ejercicio 3 - TIR'!$E$24-'Ejercicio 3 - TIR'!$C$24),'Ejercicio 3 - TIR'!$C$24+SQRT(('Ejercicio 3 - TIR'!$E$24-'Ejercicio 3 - TIR'!$C$24)*('Ejercicio 3 - TIR'!$D$24-'Ejercicio 3 - TIR'!$C$24)*T845),'Ejercicio 3 - TIR'!$E$24-SQRT(('Ejercicio 3 - TIR'!$E$24-'Ejercicio 3 - TIR'!$C$24)*('Ejercicio 3 - TIR'!$E$24-'Ejercicio 3 - TIR'!$D$24)*(1-T845)))</f>
        <v>0.155599212755598</v>
      </c>
      <c r="V845" s="24">
        <f ca="1" t="shared" si="6296"/>
        <v>0.303532872010422</v>
      </c>
      <c r="W845" s="26">
        <f ca="1">IF(V845&lt;=('Ejercicio 3 - TIR'!$D$25-'Ejercicio 3 - TIR'!$C$25)/('Ejercicio 3 - TIR'!$E$25-'Ejercicio 3 - TIR'!$C$25),'Ejercicio 3 - TIR'!$C$25+SQRT(('Ejercicio 3 - TIR'!$E$25-'Ejercicio 3 - TIR'!$C$25)*('Ejercicio 3 - TIR'!$D$25-'Ejercicio 3 - TIR'!$C$25)*V845),'Ejercicio 3 - TIR'!$E$25-SQRT(('Ejercicio 3 - TIR'!$E$25-'Ejercicio 3 - TIR'!$C$25)*('Ejercicio 3 - TIR'!$E$25-'Ejercicio 3 - TIR'!$D$25)*(1-V845)))</f>
        <v>0.200627589202435</v>
      </c>
      <c r="X845" s="24">
        <f ca="1" t="shared" si="6296"/>
        <v>0.838086510608128</v>
      </c>
      <c r="Y845" s="26">
        <f ca="1">IF(X845&lt;=('Ejercicio 3 - TIR'!$D$26-'Ejercicio 3 - TIR'!$C$26)/('Ejercicio 3 - TIR'!$E$26-'Ejercicio 3 - TIR'!$C$26),'Ejercicio 3 - TIR'!$C$26+SQRT(('Ejercicio 3 - TIR'!$E$26-'Ejercicio 3 - TIR'!$C$26)*('Ejercicio 3 - TIR'!$D$26-'Ejercicio 3 - TIR'!$C$26)*X845),'Ejercicio 3 - TIR'!$E$26-SQRT(('Ejercicio 3 - TIR'!$E$26-'Ejercicio 3 - TIR'!$C$26)*('Ejercicio 3 - TIR'!$E$26-'Ejercicio 3 - TIR'!$D$26)*(1-X845)))</f>
        <v>0.250430880251247</v>
      </c>
      <c r="Z845" s="24">
        <f ca="1" t="shared" si="6192"/>
        <v>1.14657468978092</v>
      </c>
      <c r="AA845" s="24">
        <f ca="1" t="shared" si="6193"/>
        <v>1.32610543665703</v>
      </c>
      <c r="AB845" s="24">
        <f ca="1" t="shared" si="6194"/>
        <v>1.53244639863178</v>
      </c>
      <c r="AC845" s="24">
        <f ca="1" t="shared" si="6195"/>
        <v>1.83989742517123</v>
      </c>
      <c r="AD845" s="24">
        <f ca="1" t="shared" si="6196"/>
        <v>2.30066455692886</v>
      </c>
      <c r="AE845" s="23">
        <f ca="1" t="shared" si="6197"/>
        <v>5279.03775811361</v>
      </c>
      <c r="AF845" s="23">
        <f ca="1" t="shared" si="6198"/>
        <v>6105.62986759269</v>
      </c>
      <c r="AG845" s="23">
        <f ca="1" t="shared" si="6199"/>
        <v>7055.66106836718</v>
      </c>
      <c r="AH845" s="23">
        <f ca="1" t="shared" si="6200"/>
        <v>8471.22133874317</v>
      </c>
      <c r="AI845" s="23">
        <f ca="1" t="shared" si="6201"/>
        <v>10592.6767554078</v>
      </c>
      <c r="AJ845" s="25">
        <f ca="1" t="shared" si="6202"/>
        <v>36712.6418592959</v>
      </c>
      <c r="AK845" s="25">
        <f ca="1" t="shared" si="6203"/>
        <v>50824.4727906676</v>
      </c>
      <c r="AL845" s="25">
        <f ca="1" t="shared" si="6204"/>
        <v>60534.3540020663</v>
      </c>
      <c r="AM845" s="25">
        <f ca="1" t="shared" si="6205"/>
        <v>70623.6408346341</v>
      </c>
      <c r="AN845" s="25">
        <f ca="1" t="shared" si="6206"/>
        <v>95233.4915351135</v>
      </c>
      <c r="AO845" s="25">
        <f ca="1">C845/'Ejercicio 3 - TIR'!$D$7</f>
        <v>18852.0191262035</v>
      </c>
      <c r="AP845" s="25">
        <f ca="1" t="shared" si="6207"/>
        <v>17860.6227330925</v>
      </c>
      <c r="AQ845" s="25">
        <f ca="1" t="shared" si="6208"/>
        <v>31972.4536644641</v>
      </c>
      <c r="AR845" s="25">
        <f ca="1" t="shared" si="6209"/>
        <v>41682.3348758628</v>
      </c>
      <c r="AS845" s="25">
        <f ca="1" t="shared" si="6210"/>
        <v>51771.6217084306</v>
      </c>
      <c r="AT845" s="25">
        <f ca="1" t="shared" si="6211"/>
        <v>76381.47240891</v>
      </c>
      <c r="AU845" s="25">
        <f ca="1">AP845*'Ejercicio 3 - TIR'!$D$5</f>
        <v>8930.31136654624</v>
      </c>
      <c r="AV845" s="25">
        <f ca="1">AQ845*'Ejercicio 3 - TIR'!$D$5</f>
        <v>15986.2268322321</v>
      </c>
      <c r="AW845" s="25">
        <f ca="1">AR845*'Ejercicio 3 - TIR'!$D$5</f>
        <v>20841.1674379314</v>
      </c>
      <c r="AX845" s="25">
        <f ca="1">AS845*'Ejercicio 3 - TIR'!$D$5</f>
        <v>25885.8108542153</v>
      </c>
      <c r="AY845" s="25">
        <f ca="1">AT845*'Ejercicio 3 - TIR'!$D$5</f>
        <v>38190.736204455</v>
      </c>
      <c r="AZ845" s="25">
        <f ca="1" t="shared" ref="AZ845:BD845" si="6297">AJ845-AU845-AE845</f>
        <v>22503.2927346361</v>
      </c>
      <c r="BA845" s="25">
        <f ca="1" t="shared" si="6297"/>
        <v>28732.6160908428</v>
      </c>
      <c r="BB845" s="25">
        <f ca="1" t="shared" si="6297"/>
        <v>32637.5254957677</v>
      </c>
      <c r="BC845" s="25">
        <f ca="1" t="shared" si="6297"/>
        <v>36266.6086416756</v>
      </c>
      <c r="BD845" s="25">
        <f ca="1" t="shared" si="6297"/>
        <v>46450.0785752507</v>
      </c>
      <c r="BE845" s="25">
        <f ca="1" t="shared" ref="BE845:BI845" si="6298">AZ845/Z845</f>
        <v>19626.5388859543</v>
      </c>
      <c r="BF845" s="25">
        <f ca="1" t="shared" si="6298"/>
        <v>21666.9167447761</v>
      </c>
      <c r="BG845" s="25">
        <f ca="1" t="shared" si="6298"/>
        <v>21297.6620421488</v>
      </c>
      <c r="BH845" s="25">
        <f ca="1" t="shared" si="6298"/>
        <v>19711.2122368998</v>
      </c>
      <c r="BI845" s="25">
        <f ca="1" t="shared" si="6298"/>
        <v>20189.8527255345</v>
      </c>
      <c r="BJ845" s="25">
        <f ca="1" t="shared" si="6214"/>
        <v>82860.7932442815</v>
      </c>
      <c r="BK845" s="25">
        <f ca="1" t="shared" si="6215"/>
        <v>43372.1722302013</v>
      </c>
      <c r="BL845" s="25">
        <f ca="1" t="shared" si="6216"/>
        <v>126232.965474483</v>
      </c>
      <c r="BM845" s="25">
        <f ca="1">BK845*'Ejercicio 3 - TIR'!$D$5</f>
        <v>21686.0861151007</v>
      </c>
      <c r="BN845" s="25">
        <f ca="1" t="shared" si="6217"/>
        <v>104546.879359382</v>
      </c>
      <c r="BO845" s="25">
        <f ca="1" t="shared" si="6218"/>
        <v>45442.0350174564</v>
      </c>
      <c r="BP845" s="25">
        <f ca="1" t="shared" si="6219"/>
        <v>-130276.121085372</v>
      </c>
      <c r="BQ845" s="25">
        <f ca="1" t="shared" ref="BQ845:BT845" si="6299">BE845</f>
        <v>19626.5388859543</v>
      </c>
      <c r="BR845" s="25">
        <f ca="1" t="shared" si="6299"/>
        <v>21666.9167447761</v>
      </c>
      <c r="BS845" s="25">
        <f ca="1" t="shared" si="6299"/>
        <v>21297.6620421488</v>
      </c>
      <c r="BT845" s="25">
        <f ca="1" t="shared" si="6299"/>
        <v>19711.2122368998</v>
      </c>
      <c r="BU845" s="25">
        <f ca="1" t="shared" si="6221"/>
        <v>65631.8877429909</v>
      </c>
      <c r="BV845" s="27">
        <f ca="1" t="shared" si="6222"/>
        <v>3.62578055733791</v>
      </c>
    </row>
    <row r="846" ht="15" customHeight="1" spans="1:74">
      <c r="A846" s="23">
        <v>845</v>
      </c>
      <c r="B846" s="24">
        <f ca="1" t="shared" ref="B846:F846" si="6300">RAND()</f>
        <v>0.0480887958746499</v>
      </c>
      <c r="C846" s="25">
        <f ca="1">IF(B846&lt;=('Ejercicio 3 - TIR'!$D$13-'Ejercicio 3 - TIR'!$C$13)/('Ejercicio 3 - TIR'!$E$13-'Ejercicio 3 - TIR'!$C$13),'Ejercicio 3 - TIR'!$C$13+SQRT(('Ejercicio 3 - TIR'!$E$13-'Ejercicio 3 - TIR'!$C$13)*('Ejercicio 3 - TIR'!$D$13-'Ejercicio 3 - TIR'!$C$13)*B846),'Ejercicio 3 - TIR'!$E$13-SQRT(('Ejercicio 3 - TIR'!$E$13-'Ejercicio 3 - TIR'!$C$13)*('Ejercicio 3 - TIR'!$E$13-'Ejercicio 3 - TIR'!$D$13)*(1-B846)))</f>
        <v>64385.8315459967</v>
      </c>
      <c r="D846" s="24">
        <f ca="1" t="shared" si="6300"/>
        <v>0.18959363914439</v>
      </c>
      <c r="E846" s="25">
        <f ca="1">IF(D846&lt;=('Ejercicio 3 - TIR'!$D$14-'Ejercicio 3 - TIR'!$C$14)/('Ejercicio 3 - TIR'!$E$14-'Ejercicio 3 - TIR'!$C$14),'Ejercicio 3 - TIR'!$C$14+SQRT(('Ejercicio 3 - TIR'!$E$14-'Ejercicio 3 - TIR'!$C$14)*('Ejercicio 3 - TIR'!$D$14-'Ejercicio 3 - TIR'!$C$14)*D846),'Ejercicio 3 - TIR'!$E$14-SQRT(('Ejercicio 3 - TIR'!$E$14-'Ejercicio 3 - TIR'!$C$14)*('Ejercicio 3 - TIR'!$E$14-'Ejercicio 3 - TIR'!$D$14)*(1-D846)))</f>
        <v>28770.8782711497</v>
      </c>
      <c r="F846" s="24">
        <f ca="1" t="shared" si="6300"/>
        <v>0.540059815862719</v>
      </c>
      <c r="G846" s="25">
        <f ca="1">IF(F846&lt;=('Ejercicio 3 - TIR'!$D$18-'Ejercicio 3 - TIR'!$C$18)/('Ejercicio 3 - TIR'!$E$18-'Ejercicio 3 - TIR'!$C$18),'Ejercicio 3 - TIR'!$C$18+SQRT(('Ejercicio 3 - TIR'!$E$18-'Ejercicio 3 - TIR'!$C$18)*('Ejercicio 3 - TIR'!$D$18-'Ejercicio 3 - TIR'!$C$18)*F846),'Ejercicio 3 - TIR'!$E$18-SQRT(('Ejercicio 3 - TIR'!$E$18-'Ejercicio 3 - TIR'!$C$18)*('Ejercicio 3 - TIR'!$E$18-'Ejercicio 3 - TIR'!$D$18)*(1-F846)))</f>
        <v>39000.4984517197</v>
      </c>
      <c r="H846" s="24">
        <f ca="1" t="shared" ref="H846:L846" si="6301">RAND()</f>
        <v>0.50676163096787</v>
      </c>
      <c r="I846" s="25">
        <f ca="1">IF(H846&lt;=('Ejercicio 3 - TIR'!$D$18-'Ejercicio 3 - TIR'!$C$18)/('Ejercicio 3 - TIR'!$E$18-'Ejercicio 3 - TIR'!$C$18),'Ejercicio 3 - TIR'!$C$18+SQRT(('Ejercicio 3 - TIR'!$E$18-'Ejercicio 3 - TIR'!$C$18)*('Ejercicio 3 - TIR'!$D$18-'Ejercicio 3 - TIR'!$C$18)*H846),'Ejercicio 3 - TIR'!$E$18-SQRT(('Ejercicio 3 - TIR'!$E$18-'Ejercicio 3 - TIR'!$C$18)*('Ejercicio 3 - TIR'!$E$18-'Ejercicio 3 - TIR'!$D$18)*(1-H846)))</f>
        <v>38718.614835235</v>
      </c>
      <c r="J846" s="24">
        <f ca="1" t="shared" si="6301"/>
        <v>0.731708951717243</v>
      </c>
      <c r="K846" s="25">
        <f ca="1">IF(J846&lt;=('Ejercicio 3 - TIR'!$D$18-'Ejercicio 3 - TIR'!$C$18)/('Ejercicio 3 - TIR'!$E$18-'Ejercicio 3 - TIR'!$C$18),'Ejercicio 3 - TIR'!$C$18+SQRT(('Ejercicio 3 - TIR'!$E$18-'Ejercicio 3 - TIR'!$C$18)*('Ejercicio 3 - TIR'!$D$18-'Ejercicio 3 - TIR'!$C$18)*J846),'Ejercicio 3 - TIR'!$E$18-SQRT(('Ejercicio 3 - TIR'!$E$18-'Ejercicio 3 - TIR'!$C$18)*('Ejercicio 3 - TIR'!$E$18-'Ejercicio 3 - TIR'!$D$18)*(1-J846)))</f>
        <v>40514.2638707558</v>
      </c>
      <c r="L846" s="24">
        <f ca="1" t="shared" si="6301"/>
        <v>0.302591157265784</v>
      </c>
      <c r="M846" s="25">
        <f ca="1">IF(L846&lt;=('Ejercicio 3 - TIR'!$D$18-'Ejercicio 3 - TIR'!$C$18)/('Ejercicio 3 - TIR'!$E$18-'Ejercicio 3 - TIR'!$C$18),'Ejercicio 3 - TIR'!$C$18+SQRT(('Ejercicio 3 - TIR'!$E$18-'Ejercicio 3 - TIR'!$C$18)*('Ejercicio 3 - TIR'!$D$18-'Ejercicio 3 - TIR'!$C$18)*L846),'Ejercicio 3 - TIR'!$E$18-SQRT(('Ejercicio 3 - TIR'!$E$18-'Ejercicio 3 - TIR'!$C$18)*('Ejercicio 3 - TIR'!$E$18-'Ejercicio 3 - TIR'!$D$18)*(1-L846)))</f>
        <v>36737.1116652366</v>
      </c>
      <c r="N846" s="24">
        <f ca="1" t="shared" ref="N846:R846" si="6302">RAND()</f>
        <v>0.284622955009889</v>
      </c>
      <c r="O846" s="25">
        <f ca="1">IF(N846&lt;=('Ejercicio 3 - TIR'!$D$18-'Ejercicio 3 - TIR'!$C$18)/('Ejercicio 3 - TIR'!$E$18-'Ejercicio 3 - TIR'!$C$18),'Ejercicio 3 - TIR'!$C$18+SQRT(('Ejercicio 3 - TIR'!$E$18-'Ejercicio 3 - TIR'!$C$18)*('Ejercicio 3 - TIR'!$D$18-'Ejercicio 3 - TIR'!$C$18)*N846),'Ejercicio 3 - TIR'!$E$18-SQRT(('Ejercicio 3 - TIR'!$E$18-'Ejercicio 3 - TIR'!$C$18)*('Ejercicio 3 - TIR'!$E$18-'Ejercicio 3 - TIR'!$D$18)*(1-N846)))</f>
        <v>36534.0219812519</v>
      </c>
      <c r="P846" s="24">
        <f ca="1" t="shared" si="6302"/>
        <v>0.293220710028548</v>
      </c>
      <c r="Q846" s="26">
        <f ca="1">IF(P846&lt;=('Ejercicio 3 - TIR'!$D$22-'Ejercicio 3 - TIR'!$C$22)/('Ejercicio 3 - TIR'!$E$22-'Ejercicio 3 - TIR'!$C$22),'Ejercicio 3 - TIR'!$C$22+SQRT(('Ejercicio 3 - TIR'!$E$22-'Ejercicio 3 - TIR'!$C$22)*('Ejercicio 3 - TIR'!$D$22-'Ejercicio 3 - TIR'!$C$22)*P846),'Ejercicio 3 - TIR'!$E$22-SQRT(('Ejercicio 3 - TIR'!$E$22-'Ejercicio 3 - TIR'!$C$22)*('Ejercicio 3 - TIR'!$E$22-'Ejercicio 3 - TIR'!$D$22)*(1-P846)))</f>
        <v>0.142973838992458</v>
      </c>
      <c r="R846" s="24">
        <f ca="1" t="shared" si="6302"/>
        <v>0.023822334472462</v>
      </c>
      <c r="S846" s="26">
        <f ca="1">IF(R846&lt;=('Ejercicio 3 - TIR'!$D$23-'Ejercicio 3 - TIR'!$C$23)/('Ejercicio 3 - TIR'!$E$23-'Ejercicio 3 - TIR'!$C$23),'Ejercicio 3 - TIR'!$C$23+SQRT(('Ejercicio 3 - TIR'!$E$23-'Ejercicio 3 - TIR'!$C$23)*('Ejercicio 3 - TIR'!$D$23-'Ejercicio 3 - TIR'!$C$23)*R846),'Ejercicio 3 - TIR'!$E$23-SQRT(('Ejercicio 3 - TIR'!$E$23-'Ejercicio 3 - TIR'!$C$23)*('Ejercicio 3 - TIR'!$E$23-'Ejercicio 3 - TIR'!$D$23)*(1-R846)))</f>
        <v>0.126548297645223</v>
      </c>
      <c r="T846" s="24">
        <f ca="1" t="shared" ref="T846:X846" si="6303">RAND()</f>
        <v>0.5046755364686</v>
      </c>
      <c r="U846" s="26">
        <f ca="1">IF(T846&lt;=('Ejercicio 3 - TIR'!$D$24-'Ejercicio 3 - TIR'!$C$24)/('Ejercicio 3 - TIR'!$E$24-'Ejercicio 3 - TIR'!$C$24),'Ejercicio 3 - TIR'!$C$24+SQRT(('Ejercicio 3 - TIR'!$E$24-'Ejercicio 3 - TIR'!$C$24)*('Ejercicio 3 - TIR'!$D$24-'Ejercicio 3 - TIR'!$C$24)*T846),'Ejercicio 3 - TIR'!$E$24-SQRT(('Ejercicio 3 - TIR'!$E$24-'Ejercicio 3 - TIR'!$C$24)*('Ejercicio 3 - TIR'!$E$24-'Ejercicio 3 - TIR'!$D$24)*(1-T846)))</f>
        <v>0.182758779586486</v>
      </c>
      <c r="V846" s="24">
        <f ca="1" t="shared" si="6303"/>
        <v>0.180797115764201</v>
      </c>
      <c r="W846" s="26">
        <f ca="1">IF(V846&lt;=('Ejercicio 3 - TIR'!$D$25-'Ejercicio 3 - TIR'!$C$25)/('Ejercicio 3 - TIR'!$E$25-'Ejercicio 3 - TIR'!$C$25),'Ejercicio 3 - TIR'!$C$25+SQRT(('Ejercicio 3 - TIR'!$E$25-'Ejercicio 3 - TIR'!$C$25)*('Ejercicio 3 - TIR'!$D$25-'Ejercicio 3 - TIR'!$C$25)*V846),'Ejercicio 3 - TIR'!$E$25-SQRT(('Ejercicio 3 - TIR'!$E$25-'Ejercicio 3 - TIR'!$C$25)*('Ejercicio 3 - TIR'!$E$25-'Ejercicio 3 - TIR'!$D$25)*(1-V846)))</f>
        <v>0.195909618539421</v>
      </c>
      <c r="X846" s="24">
        <f ca="1" t="shared" si="6303"/>
        <v>0.165408099600132</v>
      </c>
      <c r="Y846" s="26">
        <f ca="1">IF(X846&lt;=('Ejercicio 3 - TIR'!$D$26-'Ejercicio 3 - TIR'!$C$26)/('Ejercicio 3 - TIR'!$E$26-'Ejercicio 3 - TIR'!$C$26),'Ejercicio 3 - TIR'!$C$26+SQRT(('Ejercicio 3 - TIR'!$E$26-'Ejercicio 3 - TIR'!$C$26)*('Ejercicio 3 - TIR'!$D$26-'Ejercicio 3 - TIR'!$C$26)*X846),'Ejercicio 3 - TIR'!$E$26-SQRT(('Ejercicio 3 - TIR'!$E$26-'Ejercicio 3 - TIR'!$C$26)*('Ejercicio 3 - TIR'!$E$26-'Ejercicio 3 - TIR'!$D$26)*(1-X846)))</f>
        <v>0.211132956937456</v>
      </c>
      <c r="Z846" s="24">
        <f ca="1" t="shared" si="6192"/>
        <v>1.14297383899246</v>
      </c>
      <c r="AA846" s="24">
        <f ca="1" t="shared" si="6193"/>
        <v>1.28761523256998</v>
      </c>
      <c r="AB846" s="24">
        <f ca="1" t="shared" si="6194"/>
        <v>1.52293822105144</v>
      </c>
      <c r="AC846" s="24">
        <f ca="1" t="shared" si="6195"/>
        <v>1.82129646699673</v>
      </c>
      <c r="AD846" s="24">
        <f ca="1" t="shared" si="6196"/>
        <v>2.20583217553349</v>
      </c>
      <c r="AE846" s="23">
        <f ca="1" t="shared" si="6197"/>
        <v>4113.48291761097</v>
      </c>
      <c r="AF846" s="23">
        <f ca="1" t="shared" si="6198"/>
        <v>4634.03717822734</v>
      </c>
      <c r="AG846" s="23">
        <f ca="1" t="shared" si="6199"/>
        <v>5480.94815747858</v>
      </c>
      <c r="AH846" s="23">
        <f ca="1" t="shared" si="6200"/>
        <v>6554.71862024455</v>
      </c>
      <c r="AI846" s="23">
        <f ca="1" t="shared" si="6201"/>
        <v>7938.63574442978</v>
      </c>
      <c r="AJ846" s="25">
        <f ca="1" t="shared" si="6202"/>
        <v>44576.5494379814</v>
      </c>
      <c r="AK846" s="25">
        <f ca="1" t="shared" si="6203"/>
        <v>49854.6782458586</v>
      </c>
      <c r="AL846" s="25">
        <f ca="1" t="shared" si="6204"/>
        <v>61700.7209465374</v>
      </c>
      <c r="AM846" s="25">
        <f ca="1" t="shared" si="6205"/>
        <v>66909.1716835598</v>
      </c>
      <c r="AN846" s="25">
        <f ca="1" t="shared" si="6206"/>
        <v>80587.9211878932</v>
      </c>
      <c r="AO846" s="25">
        <f ca="1">C846/'Ejercicio 3 - TIR'!$D$7</f>
        <v>12877.1663091993</v>
      </c>
      <c r="AP846" s="25">
        <f ca="1" t="shared" si="6207"/>
        <v>31699.3831287821</v>
      </c>
      <c r="AQ846" s="25">
        <f ca="1" t="shared" si="6208"/>
        <v>36977.5119366592</v>
      </c>
      <c r="AR846" s="25">
        <f ca="1" t="shared" si="6209"/>
        <v>48823.554637338</v>
      </c>
      <c r="AS846" s="25">
        <f ca="1" t="shared" si="6210"/>
        <v>54032.0053743605</v>
      </c>
      <c r="AT846" s="25">
        <f ca="1" t="shared" si="6211"/>
        <v>67710.7548786939</v>
      </c>
      <c r="AU846" s="25">
        <f ca="1">AP846*'Ejercicio 3 - TIR'!$D$5</f>
        <v>15849.691564391</v>
      </c>
      <c r="AV846" s="25">
        <f ca="1">AQ846*'Ejercicio 3 - TIR'!$D$5</f>
        <v>18488.7559683296</v>
      </c>
      <c r="AW846" s="25">
        <f ca="1">AR846*'Ejercicio 3 - TIR'!$D$5</f>
        <v>24411.777318669</v>
      </c>
      <c r="AX846" s="25">
        <f ca="1">AS846*'Ejercicio 3 - TIR'!$D$5</f>
        <v>27016.0026871802</v>
      </c>
      <c r="AY846" s="25">
        <f ca="1">AT846*'Ejercicio 3 - TIR'!$D$5</f>
        <v>33855.377439347</v>
      </c>
      <c r="AZ846" s="25">
        <f ca="1" t="shared" ref="AZ846:BD846" si="6304">AJ846-AU846-AE846</f>
        <v>24613.3749559794</v>
      </c>
      <c r="BA846" s="25">
        <f ca="1" t="shared" si="6304"/>
        <v>26731.8850993016</v>
      </c>
      <c r="BB846" s="25">
        <f ca="1" t="shared" si="6304"/>
        <v>31807.9954703898</v>
      </c>
      <c r="BC846" s="25">
        <f ca="1" t="shared" si="6304"/>
        <v>33338.450376135</v>
      </c>
      <c r="BD846" s="25">
        <f ca="1" t="shared" si="6304"/>
        <v>38793.9080041165</v>
      </c>
      <c r="BE846" s="25">
        <f ca="1" t="shared" ref="BE846:BI846" si="6305">AZ846/Z846</f>
        <v>21534.5042172412</v>
      </c>
      <c r="BF846" s="25">
        <f ca="1" t="shared" si="6305"/>
        <v>20760.7710930437</v>
      </c>
      <c r="BG846" s="25">
        <f ca="1" t="shared" si="6305"/>
        <v>20885.9394496183</v>
      </c>
      <c r="BH846" s="25">
        <f ca="1" t="shared" si="6305"/>
        <v>18304.7905600505</v>
      </c>
      <c r="BI846" s="25">
        <f ca="1" t="shared" si="6305"/>
        <v>17586.9716809866</v>
      </c>
      <c r="BJ846" s="25">
        <f ca="1" t="shared" si="6214"/>
        <v>63463.7290088594</v>
      </c>
      <c r="BK846" s="25">
        <f ca="1" t="shared" si="6215"/>
        <v>28404.8677745277</v>
      </c>
      <c r="BL846" s="25">
        <f ca="1" t="shared" si="6216"/>
        <v>91868.5967833872</v>
      </c>
      <c r="BM846" s="25">
        <f ca="1">BK846*'Ejercicio 3 - TIR'!$D$5</f>
        <v>14202.4338872639</v>
      </c>
      <c r="BN846" s="25">
        <f ca="1" t="shared" si="6217"/>
        <v>77666.1628961233</v>
      </c>
      <c r="BO846" s="25">
        <f ca="1" t="shared" si="6218"/>
        <v>35209.4614257494</v>
      </c>
      <c r="BP846" s="25">
        <f ca="1" t="shared" si="6219"/>
        <v>-93156.7098171464</v>
      </c>
      <c r="BQ846" s="25">
        <f ca="1" t="shared" ref="BQ846:BT846" si="6306">BE846</f>
        <v>21534.5042172412</v>
      </c>
      <c r="BR846" s="25">
        <f ca="1" t="shared" si="6306"/>
        <v>20760.7710930437</v>
      </c>
      <c r="BS846" s="25">
        <f ca="1" t="shared" si="6306"/>
        <v>20885.9394496183</v>
      </c>
      <c r="BT846" s="25">
        <f ca="1" t="shared" si="6306"/>
        <v>18304.7905600505</v>
      </c>
      <c r="BU846" s="25">
        <f ca="1" t="shared" si="6221"/>
        <v>52796.433106736</v>
      </c>
      <c r="BV846" s="27">
        <f ca="1" t="shared" si="6222"/>
        <v>11.6506553810044</v>
      </c>
    </row>
    <row r="847" ht="15" customHeight="1" spans="1:74">
      <c r="A847" s="23">
        <v>846</v>
      </c>
      <c r="B847" s="24">
        <f ca="1" t="shared" ref="B847:F847" si="6307">RAND()</f>
        <v>0.292886065529925</v>
      </c>
      <c r="C847" s="25">
        <f ca="1">IF(B847&lt;=('Ejercicio 3 - TIR'!$D$13-'Ejercicio 3 - TIR'!$C$13)/('Ejercicio 3 - TIR'!$E$13-'Ejercicio 3 - TIR'!$C$13),'Ejercicio 3 - TIR'!$C$13+SQRT(('Ejercicio 3 - TIR'!$E$13-'Ejercicio 3 - TIR'!$C$13)*('Ejercicio 3 - TIR'!$D$13-'Ejercicio 3 - TIR'!$C$13)*B847),'Ejercicio 3 - TIR'!$E$13-SQRT(('Ejercicio 3 - TIR'!$E$13-'Ejercicio 3 - TIR'!$C$13)*('Ejercicio 3 - TIR'!$E$13-'Ejercicio 3 - TIR'!$D$13)*(1-B847)))</f>
        <v>70870.3463569494</v>
      </c>
      <c r="D847" s="24">
        <f ca="1" t="shared" si="6307"/>
        <v>0.0427758016822766</v>
      </c>
      <c r="E847" s="25">
        <f ca="1">IF(D847&lt;=('Ejercicio 3 - TIR'!$D$14-'Ejercicio 3 - TIR'!$C$14)/('Ejercicio 3 - TIR'!$E$14-'Ejercicio 3 - TIR'!$C$14),'Ejercicio 3 - TIR'!$C$14+SQRT(('Ejercicio 3 - TIR'!$E$14-'Ejercicio 3 - TIR'!$C$14)*('Ejercicio 3 - TIR'!$D$14-'Ejercicio 3 - TIR'!$C$14)*D847),'Ejercicio 3 - TIR'!$E$14-SQRT(('Ejercicio 3 - TIR'!$E$14-'Ejercicio 3 - TIR'!$C$14)*('Ejercicio 3 - TIR'!$E$14-'Ejercicio 3 - TIR'!$D$14)*(1-D847)))</f>
        <v>26791.1407332119</v>
      </c>
      <c r="F847" s="24">
        <f ca="1" t="shared" si="6307"/>
        <v>0.9183016017628</v>
      </c>
      <c r="G847" s="25">
        <f ca="1">IF(F847&lt;=('Ejercicio 3 - TIR'!$D$18-'Ejercicio 3 - TIR'!$C$18)/('Ejercicio 3 - TIR'!$E$18-'Ejercicio 3 - TIR'!$C$18),'Ejercicio 3 - TIR'!$C$18+SQRT(('Ejercicio 3 - TIR'!$E$18-'Ejercicio 3 - TIR'!$C$18)*('Ejercicio 3 - TIR'!$D$18-'Ejercicio 3 - TIR'!$C$18)*F847),'Ejercicio 3 - TIR'!$E$18-SQRT(('Ejercicio 3 - TIR'!$E$18-'Ejercicio 3 - TIR'!$C$18)*('Ejercicio 3 - TIR'!$E$18-'Ejercicio 3 - TIR'!$D$18)*(1-F847)))</f>
        <v>42524.6455066415</v>
      </c>
      <c r="H847" s="24">
        <f ca="1" t="shared" ref="H847:L847" si="6308">RAND()</f>
        <v>0.0393900465217623</v>
      </c>
      <c r="I847" s="25">
        <f ca="1">IF(H847&lt;=('Ejercicio 3 - TIR'!$D$18-'Ejercicio 3 - TIR'!$C$18)/('Ejercicio 3 - TIR'!$E$18-'Ejercicio 3 - TIR'!$C$18),'Ejercicio 3 - TIR'!$C$18+SQRT(('Ejercicio 3 - TIR'!$E$18-'Ejercicio 3 - TIR'!$C$18)*('Ejercicio 3 - TIR'!$D$18-'Ejercicio 3 - TIR'!$C$18)*H847),'Ejercicio 3 - TIR'!$E$18-SQRT(('Ejercicio 3 - TIR'!$E$18-'Ejercicio 3 - TIR'!$C$18)*('Ejercicio 3 - TIR'!$E$18-'Ejercicio 3 - TIR'!$D$18)*(1-H847)))</f>
        <v>32430.7420632935</v>
      </c>
      <c r="J847" s="24">
        <f ca="1" t="shared" si="6308"/>
        <v>0.657422148629681</v>
      </c>
      <c r="K847" s="25">
        <f ca="1">IF(J847&lt;=('Ejercicio 3 - TIR'!$D$18-'Ejercicio 3 - TIR'!$C$18)/('Ejercicio 3 - TIR'!$E$18-'Ejercicio 3 - TIR'!$C$18),'Ejercicio 3 - TIR'!$C$18+SQRT(('Ejercicio 3 - TIR'!$E$18-'Ejercicio 3 - TIR'!$C$18)*('Ejercicio 3 - TIR'!$D$18-'Ejercicio 3 - TIR'!$C$18)*J847),'Ejercicio 3 - TIR'!$E$18-SQRT(('Ejercicio 3 - TIR'!$E$18-'Ejercicio 3 - TIR'!$C$18)*('Ejercicio 3 - TIR'!$E$18-'Ejercicio 3 - TIR'!$D$18)*(1-J847)))</f>
        <v>39930.4240742504</v>
      </c>
      <c r="L847" s="24">
        <f ca="1" t="shared" si="6308"/>
        <v>0.683463399403845</v>
      </c>
      <c r="M847" s="25">
        <f ca="1">IF(L847&lt;=('Ejercicio 3 - TIR'!$D$18-'Ejercicio 3 - TIR'!$C$18)/('Ejercicio 3 - TIR'!$E$18-'Ejercicio 3 - TIR'!$C$18),'Ejercicio 3 - TIR'!$C$18+SQRT(('Ejercicio 3 - TIR'!$E$18-'Ejercicio 3 - TIR'!$C$18)*('Ejercicio 3 - TIR'!$D$18-'Ejercicio 3 - TIR'!$C$18)*L847),'Ejercicio 3 - TIR'!$E$18-SQRT(('Ejercicio 3 - TIR'!$E$18-'Ejercicio 3 - TIR'!$C$18)*('Ejercicio 3 - TIR'!$E$18-'Ejercicio 3 - TIR'!$D$18)*(1-L847)))</f>
        <v>40127.6037676815</v>
      </c>
      <c r="N847" s="24">
        <f ca="1" t="shared" ref="N847:R847" si="6309">RAND()</f>
        <v>0.971805962313161</v>
      </c>
      <c r="O847" s="25">
        <f ca="1">IF(N847&lt;=('Ejercicio 3 - TIR'!$D$18-'Ejercicio 3 - TIR'!$C$18)/('Ejercicio 3 - TIR'!$E$18-'Ejercicio 3 - TIR'!$C$18),'Ejercicio 3 - TIR'!$C$18+SQRT(('Ejercicio 3 - TIR'!$E$18-'Ejercicio 3 - TIR'!$C$18)*('Ejercicio 3 - TIR'!$D$18-'Ejercicio 3 - TIR'!$C$18)*N847),'Ejercicio 3 - TIR'!$E$18-SQRT(('Ejercicio 3 - TIR'!$E$18-'Ejercicio 3 - TIR'!$C$18)*('Ejercicio 3 - TIR'!$E$18-'Ejercicio 3 - TIR'!$D$18)*(1-N847)))</f>
        <v>43545.8497923141</v>
      </c>
      <c r="P847" s="24">
        <f ca="1" t="shared" si="6309"/>
        <v>0.954306450048054</v>
      </c>
      <c r="Q847" s="26">
        <f ca="1">IF(P847&lt;=('Ejercicio 3 - TIR'!$D$22-'Ejercicio 3 - TIR'!$C$22)/('Ejercicio 3 - TIR'!$E$22-'Ejercicio 3 - TIR'!$C$22),'Ejercicio 3 - TIR'!$C$22+SQRT(('Ejercicio 3 - TIR'!$E$22-'Ejercicio 3 - TIR'!$C$22)*('Ejercicio 3 - TIR'!$D$22-'Ejercicio 3 - TIR'!$C$22)*P847),'Ejercicio 3 - TIR'!$E$22-SQRT(('Ejercicio 3 - TIR'!$E$22-'Ejercicio 3 - TIR'!$C$22)*('Ejercicio 3 - TIR'!$E$22-'Ejercicio 3 - TIR'!$D$22)*(1-P847)))</f>
        <v>0.170930910193768</v>
      </c>
      <c r="R847" s="24">
        <f ca="1" t="shared" si="6309"/>
        <v>0.733038450796633</v>
      </c>
      <c r="S847" s="26">
        <f ca="1">IF(R847&lt;=('Ejercicio 3 - TIR'!$D$23-'Ejercicio 3 - TIR'!$C$23)/('Ejercicio 3 - TIR'!$E$23-'Ejercicio 3 - TIR'!$C$23),'Ejercicio 3 - TIR'!$C$23+SQRT(('Ejercicio 3 - TIR'!$E$23-'Ejercicio 3 - TIR'!$C$23)*('Ejercicio 3 - TIR'!$D$23-'Ejercicio 3 - TIR'!$C$23)*R847),'Ejercicio 3 - TIR'!$E$23-SQRT(('Ejercicio 3 - TIR'!$E$23-'Ejercicio 3 - TIR'!$C$23)*('Ejercicio 3 - TIR'!$E$23-'Ejercicio 3 - TIR'!$D$23)*(1-R847)))</f>
        <v>0.158078987510472</v>
      </c>
      <c r="T847" s="24">
        <f ca="1" t="shared" ref="T847:X847" si="6310">RAND()</f>
        <v>0.129641060328287</v>
      </c>
      <c r="U847" s="26">
        <f ca="1">IF(T847&lt;=('Ejercicio 3 - TIR'!$D$24-'Ejercicio 3 - TIR'!$C$24)/('Ejercicio 3 - TIR'!$E$24-'Ejercicio 3 - TIR'!$C$24),'Ejercicio 3 - TIR'!$C$24+SQRT(('Ejercicio 3 - TIR'!$E$24-'Ejercicio 3 - TIR'!$C$24)*('Ejercicio 3 - TIR'!$D$24-'Ejercicio 3 - TIR'!$C$24)*T847),'Ejercicio 3 - TIR'!$E$24-SQRT(('Ejercicio 3 - TIR'!$E$24-'Ejercicio 3 - TIR'!$C$24)*('Ejercicio 3 - TIR'!$E$24-'Ejercicio 3 - TIR'!$D$24)*(1-T847)))</f>
        <v>0.166499885656858</v>
      </c>
      <c r="V847" s="24">
        <f ca="1" t="shared" si="6310"/>
        <v>0.562132070871829</v>
      </c>
      <c r="W847" s="26">
        <f ca="1">IF(V847&lt;=('Ejercicio 3 - TIR'!$D$25-'Ejercicio 3 - TIR'!$C$25)/('Ejercicio 3 - TIR'!$E$25-'Ejercicio 3 - TIR'!$C$25),'Ejercicio 3 - TIR'!$C$25+SQRT(('Ejercicio 3 - TIR'!$E$25-'Ejercicio 3 - TIR'!$C$25)*('Ejercicio 3 - TIR'!$D$25-'Ejercicio 3 - TIR'!$C$25)*V847),'Ejercicio 3 - TIR'!$E$25-SQRT(('Ejercicio 3 - TIR'!$E$25-'Ejercicio 3 - TIR'!$C$25)*('Ejercicio 3 - TIR'!$E$25-'Ejercicio 3 - TIR'!$D$25)*(1-V847)))</f>
        <v>0.210852359560906</v>
      </c>
      <c r="X847" s="24">
        <f ca="1" t="shared" si="6310"/>
        <v>0.450648421005361</v>
      </c>
      <c r="Y847" s="26">
        <f ca="1">IF(X847&lt;=('Ejercicio 3 - TIR'!$D$26-'Ejercicio 3 - TIR'!$C$26)/('Ejercicio 3 - TIR'!$E$26-'Ejercicio 3 - TIR'!$C$26),'Ejercicio 3 - TIR'!$C$26+SQRT(('Ejercicio 3 - TIR'!$E$26-'Ejercicio 3 - TIR'!$C$26)*('Ejercicio 3 - TIR'!$D$26-'Ejercicio 3 - TIR'!$C$26)*X847),'Ejercicio 3 - TIR'!$E$26-SQRT(('Ejercicio 3 - TIR'!$E$26-'Ejercicio 3 - TIR'!$C$26)*('Ejercicio 3 - TIR'!$E$26-'Ejercicio 3 - TIR'!$D$26)*(1-X847)))</f>
        <v>0.225534428061655</v>
      </c>
      <c r="Z847" s="24">
        <f ca="1" t="shared" si="6192"/>
        <v>1.17093091019377</v>
      </c>
      <c r="AA847" s="24">
        <f ca="1" t="shared" si="6193"/>
        <v>1.35603048292191</v>
      </c>
      <c r="AB847" s="24">
        <f ca="1" t="shared" si="6194"/>
        <v>1.58180940327563</v>
      </c>
      <c r="AC847" s="24">
        <f ca="1" t="shared" si="6195"/>
        <v>1.91533764833192</v>
      </c>
      <c r="AD847" s="24">
        <f ca="1" t="shared" si="6196"/>
        <v>2.34731222939342</v>
      </c>
      <c r="AE847" s="23">
        <f ca="1" t="shared" si="6197"/>
        <v>4579.43407065723</v>
      </c>
      <c r="AF847" s="23">
        <f ca="1" t="shared" si="6198"/>
        <v>5303.34637191769</v>
      </c>
      <c r="AG847" s="23">
        <f ca="1" t="shared" si="6199"/>
        <v>6186.35293644069</v>
      </c>
      <c r="AH847" s="23">
        <f ca="1" t="shared" si="6200"/>
        <v>7490.76005016576</v>
      </c>
      <c r="AI847" s="23">
        <f ca="1" t="shared" si="6201"/>
        <v>9180.18433382698</v>
      </c>
      <c r="AJ847" s="25">
        <f ca="1" t="shared" si="6202"/>
        <v>49793.4218687591</v>
      </c>
      <c r="AK847" s="25">
        <f ca="1" t="shared" si="6203"/>
        <v>43977.0748216039</v>
      </c>
      <c r="AL847" s="25">
        <f ca="1" t="shared" si="6204"/>
        <v>63162.3202774328</v>
      </c>
      <c r="AM847" s="25">
        <f ca="1" t="shared" si="6205"/>
        <v>76857.9102335862</v>
      </c>
      <c r="AN847" s="25">
        <f ca="1" t="shared" si="6206"/>
        <v>102215.705756828</v>
      </c>
      <c r="AO847" s="25">
        <f ca="1">C847/'Ejercicio 3 - TIR'!$D$7</f>
        <v>14174.0692713899</v>
      </c>
      <c r="AP847" s="25">
        <f ca="1" t="shared" si="6207"/>
        <v>35619.3525973692</v>
      </c>
      <c r="AQ847" s="25">
        <f ca="1" t="shared" si="6208"/>
        <v>29803.005550214</v>
      </c>
      <c r="AR847" s="25">
        <f ca="1" t="shared" si="6209"/>
        <v>48988.2510060429</v>
      </c>
      <c r="AS847" s="25">
        <f ca="1" t="shared" si="6210"/>
        <v>62683.8409621963</v>
      </c>
      <c r="AT847" s="25">
        <f ca="1" t="shared" si="6211"/>
        <v>88041.6364854378</v>
      </c>
      <c r="AU847" s="25">
        <f ca="1">AP847*'Ejercicio 3 - TIR'!$D$5</f>
        <v>17809.6762986846</v>
      </c>
      <c r="AV847" s="25">
        <f ca="1">AQ847*'Ejercicio 3 - TIR'!$D$5</f>
        <v>14901.502775107</v>
      </c>
      <c r="AW847" s="25">
        <f ca="1">AR847*'Ejercicio 3 - TIR'!$D$5</f>
        <v>24494.1255030214</v>
      </c>
      <c r="AX847" s="25">
        <f ca="1">AS847*'Ejercicio 3 - TIR'!$D$5</f>
        <v>31341.9204810982</v>
      </c>
      <c r="AY847" s="25">
        <f ca="1">AT847*'Ejercicio 3 - TIR'!$D$5</f>
        <v>44020.8182427189</v>
      </c>
      <c r="AZ847" s="25">
        <f ca="1" t="shared" ref="AZ847:BD847" si="6311">AJ847-AU847-AE847</f>
        <v>27404.3114994173</v>
      </c>
      <c r="BA847" s="25">
        <f ca="1" t="shared" si="6311"/>
        <v>23772.2256745792</v>
      </c>
      <c r="BB847" s="25">
        <f ca="1" t="shared" si="6311"/>
        <v>32481.8418379706</v>
      </c>
      <c r="BC847" s="25">
        <f ca="1" t="shared" si="6311"/>
        <v>38025.2297023223</v>
      </c>
      <c r="BD847" s="25">
        <f ca="1" t="shared" si="6311"/>
        <v>49014.7031802818</v>
      </c>
      <c r="BE847" s="25">
        <f ca="1" t="shared" ref="BE847:BI847" si="6312">AZ847/Z847</f>
        <v>23403.8671802441</v>
      </c>
      <c r="BF847" s="25">
        <f ca="1" t="shared" si="6312"/>
        <v>17530.7457863011</v>
      </c>
      <c r="BG847" s="25">
        <f ca="1" t="shared" si="6312"/>
        <v>20534.6116736358</v>
      </c>
      <c r="BH847" s="25">
        <f ca="1" t="shared" si="6312"/>
        <v>19853.0163783073</v>
      </c>
      <c r="BI847" s="25">
        <f ca="1" t="shared" si="6312"/>
        <v>20881.2030059367</v>
      </c>
      <c r="BJ847" s="25">
        <f ca="1" t="shared" si="6214"/>
        <v>62887.1722824683</v>
      </c>
      <c r="BK847" s="25">
        <f ca="1" t="shared" si="6215"/>
        <v>33270.9661410029</v>
      </c>
      <c r="BL847" s="25">
        <f ca="1" t="shared" si="6216"/>
        <v>96158.1384234712</v>
      </c>
      <c r="BM847" s="25">
        <f ca="1">BK847*'Ejercicio 3 - TIR'!$D$5</f>
        <v>16635.4830705015</v>
      </c>
      <c r="BN847" s="25">
        <f ca="1" t="shared" si="6217"/>
        <v>79522.6553529698</v>
      </c>
      <c r="BO847" s="25">
        <f ca="1" t="shared" si="6218"/>
        <v>33878.1753689068</v>
      </c>
      <c r="BP847" s="25">
        <f ca="1" t="shared" si="6219"/>
        <v>-97661.4870901613</v>
      </c>
      <c r="BQ847" s="25">
        <f ca="1" t="shared" ref="BQ847:BT847" si="6313">BE847</f>
        <v>23403.8671802441</v>
      </c>
      <c r="BR847" s="25">
        <f ca="1" t="shared" si="6313"/>
        <v>17530.7457863011</v>
      </c>
      <c r="BS847" s="25">
        <f ca="1" t="shared" si="6313"/>
        <v>20534.6116736358</v>
      </c>
      <c r="BT847" s="25">
        <f ca="1" t="shared" si="6313"/>
        <v>19853.0163783073</v>
      </c>
      <c r="BU847" s="25">
        <f ca="1" t="shared" si="6221"/>
        <v>54759.3783748435</v>
      </c>
      <c r="BV847" s="27">
        <f ca="1" t="shared" si="6222"/>
        <v>10.377708462542</v>
      </c>
    </row>
    <row r="848" ht="15" customHeight="1" spans="1:74">
      <c r="A848" s="23">
        <v>847</v>
      </c>
      <c r="B848" s="24">
        <f ca="1" t="shared" ref="B848:F848" si="6314">RAND()</f>
        <v>0.285647667692345</v>
      </c>
      <c r="C848" s="25">
        <f ca="1">IF(B848&lt;=('Ejercicio 3 - TIR'!$D$13-'Ejercicio 3 - TIR'!$C$13)/('Ejercicio 3 - TIR'!$E$13-'Ejercicio 3 - TIR'!$C$13),'Ejercicio 3 - TIR'!$C$13+SQRT(('Ejercicio 3 - TIR'!$E$13-'Ejercicio 3 - TIR'!$C$13)*('Ejercicio 3 - TIR'!$D$13-'Ejercicio 3 - TIR'!$C$13)*B848),'Ejercicio 3 - TIR'!$E$13-SQRT(('Ejercicio 3 - TIR'!$E$13-'Ejercicio 3 - TIR'!$C$13)*('Ejercicio 3 - TIR'!$E$13-'Ejercicio 3 - TIR'!$D$13)*(1-B848)))</f>
        <v>70721.6325801935</v>
      </c>
      <c r="D848" s="24">
        <f ca="1" t="shared" si="6314"/>
        <v>0.304555915972794</v>
      </c>
      <c r="E848" s="25">
        <f ca="1">IF(D848&lt;=('Ejercicio 3 - TIR'!$D$14-'Ejercicio 3 - TIR'!$C$14)/('Ejercicio 3 - TIR'!$E$14-'Ejercicio 3 - TIR'!$C$14),'Ejercicio 3 - TIR'!$C$14+SQRT(('Ejercicio 3 - TIR'!$E$14-'Ejercicio 3 - TIR'!$C$14)*('Ejercicio 3 - TIR'!$D$14-'Ejercicio 3 - TIR'!$C$14)*D848),'Ejercicio 3 - TIR'!$E$14-SQRT(('Ejercicio 3 - TIR'!$E$14-'Ejercicio 3 - TIR'!$C$14)*('Ejercicio 3 - TIR'!$E$14-'Ejercicio 3 - TIR'!$D$14)*(1-D848)))</f>
        <v>29779.2984524886</v>
      </c>
      <c r="F848" s="24">
        <f ca="1" t="shared" si="6314"/>
        <v>0.762760846988845</v>
      </c>
      <c r="G848" s="25">
        <f ca="1">IF(F848&lt;=('Ejercicio 3 - TIR'!$D$18-'Ejercicio 3 - TIR'!$C$18)/('Ejercicio 3 - TIR'!$E$18-'Ejercicio 3 - TIR'!$C$18),'Ejercicio 3 - TIR'!$C$18+SQRT(('Ejercicio 3 - TIR'!$E$18-'Ejercicio 3 - TIR'!$C$18)*('Ejercicio 3 - TIR'!$D$18-'Ejercicio 3 - TIR'!$C$18)*F848),'Ejercicio 3 - TIR'!$E$18-SQRT(('Ejercicio 3 - TIR'!$E$18-'Ejercicio 3 - TIR'!$C$18)*('Ejercicio 3 - TIR'!$E$18-'Ejercicio 3 - TIR'!$D$18)*(1-F848)))</f>
        <v>40781.8325690133</v>
      </c>
      <c r="H848" s="24">
        <f ca="1" t="shared" ref="H848:L848" si="6315">RAND()</f>
        <v>0.0184622001719448</v>
      </c>
      <c r="I848" s="25">
        <f ca="1">IF(H848&lt;=('Ejercicio 3 - TIR'!$D$18-'Ejercicio 3 - TIR'!$C$18)/('Ejercicio 3 - TIR'!$E$18-'Ejercicio 3 - TIR'!$C$18),'Ejercicio 3 - TIR'!$C$18+SQRT(('Ejercicio 3 - TIR'!$E$18-'Ejercicio 3 - TIR'!$C$18)*('Ejercicio 3 - TIR'!$D$18-'Ejercicio 3 - TIR'!$C$18)*H848),'Ejercicio 3 - TIR'!$E$18-SQRT(('Ejercicio 3 - TIR'!$E$18-'Ejercicio 3 - TIR'!$C$18)*('Ejercicio 3 - TIR'!$E$18-'Ejercicio 3 - TIR'!$D$18)*(1-H848)))</f>
        <v>31664.1304112935</v>
      </c>
      <c r="J848" s="24">
        <f ca="1" t="shared" si="6315"/>
        <v>0.218604370003759</v>
      </c>
      <c r="K848" s="25">
        <f ca="1">IF(J848&lt;=('Ejercicio 3 - TIR'!$D$18-'Ejercicio 3 - TIR'!$C$18)/('Ejercicio 3 - TIR'!$E$18-'Ejercicio 3 - TIR'!$C$18),'Ejercicio 3 - TIR'!$C$18+SQRT(('Ejercicio 3 - TIR'!$E$18-'Ejercicio 3 - TIR'!$C$18)*('Ejercicio 3 - TIR'!$D$18-'Ejercicio 3 - TIR'!$C$18)*J848),'Ejercicio 3 - TIR'!$E$18-SQRT(('Ejercicio 3 - TIR'!$E$18-'Ejercicio 3 - TIR'!$C$18)*('Ejercicio 3 - TIR'!$E$18-'Ejercicio 3 - TIR'!$D$18)*(1-J848)))</f>
        <v>35726.3125570094</v>
      </c>
      <c r="L848" s="24">
        <f ca="1" t="shared" si="6315"/>
        <v>0.547141868235485</v>
      </c>
      <c r="M848" s="25">
        <f ca="1">IF(L848&lt;=('Ejercicio 3 - TIR'!$D$18-'Ejercicio 3 - TIR'!$C$18)/('Ejercicio 3 - TIR'!$E$18-'Ejercicio 3 - TIR'!$C$18),'Ejercicio 3 - TIR'!$C$18+SQRT(('Ejercicio 3 - TIR'!$E$18-'Ejercicio 3 - TIR'!$C$18)*('Ejercicio 3 - TIR'!$D$18-'Ejercicio 3 - TIR'!$C$18)*L848),'Ejercicio 3 - TIR'!$E$18-SQRT(('Ejercicio 3 - TIR'!$E$18-'Ejercicio 3 - TIR'!$C$18)*('Ejercicio 3 - TIR'!$E$18-'Ejercicio 3 - TIR'!$D$18)*(1-L848)))</f>
        <v>39059.3200757741</v>
      </c>
      <c r="N848" s="24">
        <f ca="1" t="shared" ref="N848:R848" si="6316">RAND()</f>
        <v>0.132956629597642</v>
      </c>
      <c r="O848" s="25">
        <f ca="1">IF(N848&lt;=('Ejercicio 3 - TIR'!$D$18-'Ejercicio 3 - TIR'!$C$18)/('Ejercicio 3 - TIR'!$E$18-'Ejercicio 3 - TIR'!$C$18),'Ejercicio 3 - TIR'!$C$18+SQRT(('Ejercicio 3 - TIR'!$E$18-'Ejercicio 3 - TIR'!$C$18)*('Ejercicio 3 - TIR'!$D$18-'Ejercicio 3 - TIR'!$C$18)*N848),'Ejercicio 3 - TIR'!$E$18-SQRT(('Ejercicio 3 - TIR'!$E$18-'Ejercicio 3 - TIR'!$C$18)*('Ejercicio 3 - TIR'!$E$18-'Ejercicio 3 - TIR'!$D$18)*(1-N848)))</f>
        <v>34465.8139727989</v>
      </c>
      <c r="P848" s="24">
        <f ca="1" t="shared" si="6316"/>
        <v>0.120105715433122</v>
      </c>
      <c r="Q848" s="26">
        <f ca="1">IF(P848&lt;=('Ejercicio 3 - TIR'!$D$22-'Ejercicio 3 - TIR'!$C$22)/('Ejercicio 3 - TIR'!$E$22-'Ejercicio 3 - TIR'!$C$22),'Ejercicio 3 - TIR'!$C$22+SQRT(('Ejercicio 3 - TIR'!$E$22-'Ejercicio 3 - TIR'!$C$22)*('Ejercicio 3 - TIR'!$D$22-'Ejercicio 3 - TIR'!$C$22)*P848),'Ejercicio 3 - TIR'!$E$22-SQRT(('Ejercicio 3 - TIR'!$E$22-'Ejercicio 3 - TIR'!$C$22)*('Ejercicio 3 - TIR'!$E$22-'Ejercicio 3 - TIR'!$D$22)*(1-P848)))</f>
        <v>0.134703410753278</v>
      </c>
      <c r="R848" s="24">
        <f ca="1" t="shared" si="6316"/>
        <v>0.604503520036693</v>
      </c>
      <c r="S848" s="26">
        <f ca="1">IF(R848&lt;=('Ejercicio 3 - TIR'!$D$23-'Ejercicio 3 - TIR'!$C$23)/('Ejercicio 3 - TIR'!$E$23-'Ejercicio 3 - TIR'!$C$23),'Ejercicio 3 - TIR'!$C$23+SQRT(('Ejercicio 3 - TIR'!$E$23-'Ejercicio 3 - TIR'!$C$23)*('Ejercicio 3 - TIR'!$D$23-'Ejercicio 3 - TIR'!$C$23)*R848),'Ejercicio 3 - TIR'!$E$23-SQRT(('Ejercicio 3 - TIR'!$E$23-'Ejercicio 3 - TIR'!$C$23)*('Ejercicio 3 - TIR'!$E$23-'Ejercicio 3 - TIR'!$D$23)*(1-R848)))</f>
        <v>0.153318664502429</v>
      </c>
      <c r="T848" s="24">
        <f ca="1" t="shared" ref="T848:X848" si="6317">RAND()</f>
        <v>0.20114813457419</v>
      </c>
      <c r="U848" s="26">
        <f ca="1">IF(T848&lt;=('Ejercicio 3 - TIR'!$D$24-'Ejercicio 3 - TIR'!$C$24)/('Ejercicio 3 - TIR'!$E$24-'Ejercicio 3 - TIR'!$C$24),'Ejercicio 3 - TIR'!$C$24+SQRT(('Ejercicio 3 - TIR'!$E$24-'Ejercicio 3 - TIR'!$C$24)*('Ejercicio 3 - TIR'!$D$24-'Ejercicio 3 - TIR'!$C$24)*T848),'Ejercicio 3 - TIR'!$E$24-SQRT(('Ejercicio 3 - TIR'!$E$24-'Ejercicio 3 - TIR'!$C$24)*('Ejercicio 3 - TIR'!$E$24-'Ejercicio 3 - TIR'!$D$24)*(1-T848)))</f>
        <v>0.170552641742749</v>
      </c>
      <c r="V848" s="24">
        <f ca="1" t="shared" si="6317"/>
        <v>0.712667817708755</v>
      </c>
      <c r="W848" s="26">
        <f ca="1">IF(V848&lt;=('Ejercicio 3 - TIR'!$D$25-'Ejercicio 3 - TIR'!$C$25)/('Ejercicio 3 - TIR'!$E$25-'Ejercicio 3 - TIR'!$C$25),'Ejercicio 3 - TIR'!$C$25+SQRT(('Ejercicio 3 - TIR'!$E$25-'Ejercicio 3 - TIR'!$C$25)*('Ejercicio 3 - TIR'!$D$25-'Ejercicio 3 - TIR'!$C$25)*V848),'Ejercicio 3 - TIR'!$E$25-SQRT(('Ejercicio 3 - TIR'!$E$25-'Ejercicio 3 - TIR'!$C$25)*('Ejercicio 3 - TIR'!$E$25-'Ejercicio 3 - TIR'!$D$25)*(1-V848)))</f>
        <v>0.218287815622077</v>
      </c>
      <c r="X848" s="24">
        <f ca="1" t="shared" si="6317"/>
        <v>0.809954985130043</v>
      </c>
      <c r="Y848" s="26">
        <f ca="1">IF(X848&lt;=('Ejercicio 3 - TIR'!$D$26-'Ejercicio 3 - TIR'!$C$26)/('Ejercicio 3 - TIR'!$E$26-'Ejercicio 3 - TIR'!$C$26),'Ejercicio 3 - TIR'!$C$26+SQRT(('Ejercicio 3 - TIR'!$E$26-'Ejercicio 3 - TIR'!$C$26)*('Ejercicio 3 - TIR'!$D$26-'Ejercicio 3 - TIR'!$C$26)*X848),'Ejercicio 3 - TIR'!$E$26-SQRT(('Ejercicio 3 - TIR'!$E$26-'Ejercicio 3 - TIR'!$C$26)*('Ejercicio 3 - TIR'!$E$26-'Ejercicio 3 - TIR'!$D$26)*(1-X848)))</f>
        <v>0.247964971042658</v>
      </c>
      <c r="Z848" s="24">
        <f ca="1" t="shared" si="6192"/>
        <v>1.13470341075328</v>
      </c>
      <c r="AA848" s="24">
        <f ca="1" t="shared" si="6193"/>
        <v>1.30867462229632</v>
      </c>
      <c r="AB848" s="24">
        <f ca="1" t="shared" si="6194"/>
        <v>1.53187253631065</v>
      </c>
      <c r="AC848" s="24">
        <f ca="1" t="shared" si="6195"/>
        <v>1.86626164607336</v>
      </c>
      <c r="AD848" s="24">
        <f ca="1" t="shared" si="6196"/>
        <v>2.32902916109996</v>
      </c>
      <c r="AE848" s="23">
        <f ca="1" t="shared" si="6197"/>
        <v>4011.37307139003</v>
      </c>
      <c r="AF848" s="23">
        <f ca="1" t="shared" si="6198"/>
        <v>4626.39143351656</v>
      </c>
      <c r="AG848" s="23">
        <f ca="1" t="shared" si="6199"/>
        <v>5415.43471423883</v>
      </c>
      <c r="AH848" s="23">
        <f ca="1" t="shared" si="6200"/>
        <v>6597.55812865399</v>
      </c>
      <c r="AI848" s="23">
        <f ca="1" t="shared" si="6201"/>
        <v>8233.52143897793</v>
      </c>
      <c r="AJ848" s="25">
        <f ca="1" t="shared" si="6202"/>
        <v>46275.2845128286</v>
      </c>
      <c r="AK848" s="25">
        <f ca="1" t="shared" si="6203"/>
        <v>41438.0439063409</v>
      </c>
      <c r="AL848" s="25">
        <f ca="1" t="shared" si="6204"/>
        <v>54728.1570297332</v>
      </c>
      <c r="AM848" s="25">
        <f ca="1" t="shared" si="6205"/>
        <v>72894.9109791202</v>
      </c>
      <c r="AN848" s="25">
        <f ca="1" t="shared" si="6206"/>
        <v>80271.8858036952</v>
      </c>
      <c r="AO848" s="25">
        <f ca="1">C848/'Ejercicio 3 - TIR'!$D$7</f>
        <v>14144.3265160387</v>
      </c>
      <c r="AP848" s="25">
        <f ca="1" t="shared" si="6207"/>
        <v>32130.9579967899</v>
      </c>
      <c r="AQ848" s="25">
        <f ca="1" t="shared" si="6208"/>
        <v>27293.7173903022</v>
      </c>
      <c r="AR848" s="25">
        <f ca="1" t="shared" si="6209"/>
        <v>40583.8305136945</v>
      </c>
      <c r="AS848" s="25">
        <f ca="1" t="shared" si="6210"/>
        <v>58750.5844630815</v>
      </c>
      <c r="AT848" s="25">
        <f ca="1" t="shared" si="6211"/>
        <v>66127.5592876565</v>
      </c>
      <c r="AU848" s="25">
        <f ca="1">AP848*'Ejercicio 3 - TIR'!$D$5</f>
        <v>16065.4789983949</v>
      </c>
      <c r="AV848" s="25">
        <f ca="1">AQ848*'Ejercicio 3 - TIR'!$D$5</f>
        <v>13646.8586951511</v>
      </c>
      <c r="AW848" s="25">
        <f ca="1">AR848*'Ejercicio 3 - TIR'!$D$5</f>
        <v>20291.9152568472</v>
      </c>
      <c r="AX848" s="25">
        <f ca="1">AS848*'Ejercicio 3 - TIR'!$D$5</f>
        <v>29375.2922315408</v>
      </c>
      <c r="AY848" s="25">
        <f ca="1">AT848*'Ejercicio 3 - TIR'!$D$5</f>
        <v>33063.7796438283</v>
      </c>
      <c r="AZ848" s="25">
        <f ca="1" t="shared" ref="AZ848:BD848" si="6318">AJ848-AU848-AE848</f>
        <v>26198.4324430436</v>
      </c>
      <c r="BA848" s="25">
        <f ca="1" t="shared" si="6318"/>
        <v>23164.7937776733</v>
      </c>
      <c r="BB848" s="25">
        <f ca="1" t="shared" si="6318"/>
        <v>29020.8070586471</v>
      </c>
      <c r="BC848" s="25">
        <f ca="1" t="shared" si="6318"/>
        <v>36922.0606189255</v>
      </c>
      <c r="BD848" s="25">
        <f ca="1" t="shared" si="6318"/>
        <v>38974.584720889</v>
      </c>
      <c r="BE848" s="25">
        <f ca="1" t="shared" ref="BE848:BI848" si="6319">AZ848/Z848</f>
        <v>23088.3525992503</v>
      </c>
      <c r="BF848" s="25">
        <f ca="1" t="shared" si="6319"/>
        <v>17700.957428995</v>
      </c>
      <c r="BG848" s="25">
        <f ca="1" t="shared" si="6319"/>
        <v>18944.6617592222</v>
      </c>
      <c r="BH848" s="25">
        <f ca="1" t="shared" si="6319"/>
        <v>19783.9679643045</v>
      </c>
      <c r="BI848" s="25">
        <f ca="1" t="shared" si="6319"/>
        <v>16734.2622290234</v>
      </c>
      <c r="BJ848" s="25">
        <f ca="1" t="shared" si="6214"/>
        <v>69356.8544929448</v>
      </c>
      <c r="BK848" s="25">
        <f ca="1" t="shared" si="6215"/>
        <v>32942.5489199735</v>
      </c>
      <c r="BL848" s="25">
        <f ca="1" t="shared" si="6216"/>
        <v>102299.403412918</v>
      </c>
      <c r="BM848" s="25">
        <f ca="1">BK848*'Ejercicio 3 - TIR'!$D$5</f>
        <v>16471.2744599868</v>
      </c>
      <c r="BN848" s="25">
        <f ca="1" t="shared" si="6217"/>
        <v>85828.1289529316</v>
      </c>
      <c r="BO848" s="25">
        <f ca="1" t="shared" si="6218"/>
        <v>36851.4617105079</v>
      </c>
      <c r="BP848" s="25">
        <f ca="1" t="shared" si="6219"/>
        <v>-100500.931032682</v>
      </c>
      <c r="BQ848" s="25">
        <f ca="1" t="shared" ref="BQ848:BT848" si="6320">BE848</f>
        <v>23088.3525992503</v>
      </c>
      <c r="BR848" s="25">
        <f ca="1" t="shared" si="6320"/>
        <v>17700.957428995</v>
      </c>
      <c r="BS848" s="25">
        <f ca="1" t="shared" si="6320"/>
        <v>18944.6617592222</v>
      </c>
      <c r="BT848" s="25">
        <f ca="1" t="shared" si="6320"/>
        <v>19783.9679643045</v>
      </c>
      <c r="BU848" s="25">
        <f ca="1" t="shared" si="6221"/>
        <v>53585.7239395313</v>
      </c>
      <c r="BV848" s="27">
        <f ca="1" t="shared" si="6222"/>
        <v>8.68404326342049</v>
      </c>
    </row>
    <row r="849" ht="15" customHeight="1" spans="1:74">
      <c r="A849" s="23">
        <v>848</v>
      </c>
      <c r="B849" s="24">
        <f ca="1" t="shared" ref="B849:F849" si="6321">RAND()</f>
        <v>0.271062462925314</v>
      </c>
      <c r="C849" s="25">
        <f ca="1">IF(B849&lt;=('Ejercicio 3 - TIR'!$D$13-'Ejercicio 3 - TIR'!$C$13)/('Ejercicio 3 - TIR'!$E$13-'Ejercicio 3 - TIR'!$C$13),'Ejercicio 3 - TIR'!$C$13+SQRT(('Ejercicio 3 - TIR'!$E$13-'Ejercicio 3 - TIR'!$C$13)*('Ejercicio 3 - TIR'!$D$13-'Ejercicio 3 - TIR'!$C$13)*B849),'Ejercicio 3 - TIR'!$E$13-SQRT(('Ejercicio 3 - TIR'!$E$13-'Ejercicio 3 - TIR'!$C$13)*('Ejercicio 3 - TIR'!$E$13-'Ejercicio 3 - TIR'!$D$13)*(1-B849)))</f>
        <v>70424.2490460576</v>
      </c>
      <c r="D849" s="24">
        <f ca="1" t="shared" si="6321"/>
        <v>0.0131861178193962</v>
      </c>
      <c r="E849" s="25">
        <f ca="1">IF(D849&lt;=('Ejercicio 3 - TIR'!$D$14-'Ejercicio 3 - TIR'!$C$14)/('Ejercicio 3 - TIR'!$E$14-'Ejercicio 3 - TIR'!$C$14),'Ejercicio 3 - TIR'!$C$14+SQRT(('Ejercicio 3 - TIR'!$E$14-'Ejercicio 3 - TIR'!$C$14)*('Ejercicio 3 - TIR'!$D$14-'Ejercicio 3 - TIR'!$C$14)*D849),'Ejercicio 3 - TIR'!$E$14-SQRT(('Ejercicio 3 - TIR'!$E$14-'Ejercicio 3 - TIR'!$C$14)*('Ejercicio 3 - TIR'!$E$14-'Ejercicio 3 - TIR'!$D$14)*(1-D849)))</f>
        <v>25994.4640951059</v>
      </c>
      <c r="F849" s="24">
        <f ca="1" t="shared" si="6321"/>
        <v>0.942563116715923</v>
      </c>
      <c r="G849" s="25">
        <f ca="1">IF(F849&lt;=('Ejercicio 3 - TIR'!$D$18-'Ejercicio 3 - TIR'!$C$18)/('Ejercicio 3 - TIR'!$E$18-'Ejercicio 3 - TIR'!$C$18),'Ejercicio 3 - TIR'!$C$18+SQRT(('Ejercicio 3 - TIR'!$E$18-'Ejercicio 3 - TIR'!$C$18)*('Ejercicio 3 - TIR'!$D$18-'Ejercicio 3 - TIR'!$C$18)*F849),'Ejercicio 3 - TIR'!$E$18-SQRT(('Ejercicio 3 - TIR'!$E$18-'Ejercicio 3 - TIR'!$C$18)*('Ejercicio 3 - TIR'!$E$18-'Ejercicio 3 - TIR'!$D$18)*(1-F849)))</f>
        <v>42924.4841011677</v>
      </c>
      <c r="H849" s="24">
        <f ca="1" t="shared" ref="H849:L849" si="6322">RAND()</f>
        <v>0.81312055944604</v>
      </c>
      <c r="I849" s="25">
        <f ca="1">IF(H849&lt;=('Ejercicio 3 - TIR'!$D$18-'Ejercicio 3 - TIR'!$C$18)/('Ejercicio 3 - TIR'!$E$18-'Ejercicio 3 - TIR'!$C$18),'Ejercicio 3 - TIR'!$C$18+SQRT(('Ejercicio 3 - TIR'!$E$18-'Ejercicio 3 - TIR'!$C$18)*('Ejercicio 3 - TIR'!$D$18-'Ejercicio 3 - TIR'!$C$18)*H849),'Ejercicio 3 - TIR'!$E$18-SQRT(('Ejercicio 3 - TIR'!$E$18-'Ejercicio 3 - TIR'!$C$18)*('Ejercicio 3 - TIR'!$E$18-'Ejercicio 3 - TIR'!$D$18)*(1-H849)))</f>
        <v>41256.2107375619</v>
      </c>
      <c r="J849" s="24">
        <f ca="1" t="shared" si="6322"/>
        <v>0.396747193277383</v>
      </c>
      <c r="K849" s="25">
        <f ca="1">IF(J849&lt;=('Ejercicio 3 - TIR'!$D$18-'Ejercicio 3 - TIR'!$C$18)/('Ejercicio 3 - TIR'!$E$18-'Ejercicio 3 - TIR'!$C$18),'Ejercicio 3 - TIR'!$C$18+SQRT(('Ejercicio 3 - TIR'!$E$18-'Ejercicio 3 - TIR'!$C$18)*('Ejercicio 3 - TIR'!$D$18-'Ejercicio 3 - TIR'!$C$18)*J849),'Ejercicio 3 - TIR'!$E$18-SQRT(('Ejercicio 3 - TIR'!$E$18-'Ejercicio 3 - TIR'!$C$18)*('Ejercicio 3 - TIR'!$E$18-'Ejercicio 3 - TIR'!$D$18)*(1-J849)))</f>
        <v>37714.4072352714</v>
      </c>
      <c r="L849" s="24">
        <f ca="1" t="shared" si="6322"/>
        <v>0.172834774896287</v>
      </c>
      <c r="M849" s="25">
        <f ca="1">IF(L849&lt;=('Ejercicio 3 - TIR'!$D$18-'Ejercicio 3 - TIR'!$C$18)/('Ejercicio 3 - TIR'!$E$18-'Ejercicio 3 - TIR'!$C$18),'Ejercicio 3 - TIR'!$C$18+SQRT(('Ejercicio 3 - TIR'!$E$18-'Ejercicio 3 - TIR'!$C$18)*('Ejercicio 3 - TIR'!$D$18-'Ejercicio 3 - TIR'!$C$18)*L849),'Ejercicio 3 - TIR'!$E$18-SQRT(('Ejercicio 3 - TIR'!$E$18-'Ejercicio 3 - TIR'!$C$18)*('Ejercicio 3 - TIR'!$E$18-'Ejercicio 3 - TIR'!$D$18)*(1-L849)))</f>
        <v>35091.6810813761</v>
      </c>
      <c r="N849" s="24">
        <f ca="1" t="shared" ref="N849:R849" si="6323">RAND()</f>
        <v>0.869000593299335</v>
      </c>
      <c r="O849" s="25">
        <f ca="1">IF(N849&lt;=('Ejercicio 3 - TIR'!$D$18-'Ejercicio 3 - TIR'!$C$18)/('Ejercicio 3 - TIR'!$E$18-'Ejercicio 3 - TIR'!$C$18),'Ejercicio 3 - TIR'!$C$18+SQRT(('Ejercicio 3 - TIR'!$E$18-'Ejercicio 3 - TIR'!$C$18)*('Ejercicio 3 - TIR'!$D$18-'Ejercicio 3 - TIR'!$C$18)*N849),'Ejercicio 3 - TIR'!$E$18-SQRT(('Ejercicio 3 - TIR'!$E$18-'Ejercicio 3 - TIR'!$C$18)*('Ejercicio 3 - TIR'!$E$18-'Ejercicio 3 - TIR'!$D$18)*(1-N849)))</f>
        <v>41865.5214943232</v>
      </c>
      <c r="P849" s="24">
        <f ca="1" t="shared" si="6323"/>
        <v>0.317198207357645</v>
      </c>
      <c r="Q849" s="26">
        <f ca="1">IF(P849&lt;=('Ejercicio 3 - TIR'!$D$22-'Ejercicio 3 - TIR'!$C$22)/('Ejercicio 3 - TIR'!$E$22-'Ejercicio 3 - TIR'!$C$22),'Ejercicio 3 - TIR'!$C$22+SQRT(('Ejercicio 3 - TIR'!$E$22-'Ejercicio 3 - TIR'!$C$22)*('Ejercicio 3 - TIR'!$D$22-'Ejercicio 3 - TIR'!$C$22)*P849),'Ejercicio 3 - TIR'!$E$22-SQRT(('Ejercicio 3 - TIR'!$E$22-'Ejercicio 3 - TIR'!$C$22)*('Ejercicio 3 - TIR'!$E$22-'Ejercicio 3 - TIR'!$D$22)*(1-P849)))</f>
        <v>0.143894701781855</v>
      </c>
      <c r="R849" s="24">
        <f ca="1" t="shared" si="6323"/>
        <v>0.0241684279108423</v>
      </c>
      <c r="S849" s="26">
        <f ca="1">IF(R849&lt;=('Ejercicio 3 - TIR'!$D$23-'Ejercicio 3 - TIR'!$C$23)/('Ejercicio 3 - TIR'!$E$23-'Ejercicio 3 - TIR'!$C$23),'Ejercicio 3 - TIR'!$C$23+SQRT(('Ejercicio 3 - TIR'!$E$23-'Ejercicio 3 - TIR'!$C$23)*('Ejercicio 3 - TIR'!$D$23-'Ejercicio 3 - TIR'!$C$23)*R849),'Ejercicio 3 - TIR'!$E$23-SQRT(('Ejercicio 3 - TIR'!$E$23-'Ejercicio 3 - TIR'!$C$23)*('Ejercicio 3 - TIR'!$E$23-'Ejercicio 3 - TIR'!$D$23)*(1-R849)))</f>
        <v>0.126595693309995</v>
      </c>
      <c r="T849" s="24">
        <f ca="1" t="shared" ref="T849:X849" si="6324">RAND()</f>
        <v>0.971301945002219</v>
      </c>
      <c r="U849" s="26">
        <f ca="1">IF(T849&lt;=('Ejercicio 3 - TIR'!$D$24-'Ejercicio 3 - TIR'!$C$24)/('Ejercicio 3 - TIR'!$E$24-'Ejercicio 3 - TIR'!$C$24),'Ejercicio 3 - TIR'!$C$24+SQRT(('Ejercicio 3 - TIR'!$E$24-'Ejercicio 3 - TIR'!$C$24)*('Ejercicio 3 - TIR'!$D$24-'Ejercicio 3 - TIR'!$C$24)*T849),'Ejercicio 3 - TIR'!$E$24-SQRT(('Ejercicio 3 - TIR'!$E$24-'Ejercicio 3 - TIR'!$C$24)*('Ejercicio 3 - TIR'!$E$24-'Ejercicio 3 - TIR'!$D$24)*(1-T849)))</f>
        <v>0.211035929831054</v>
      </c>
      <c r="V849" s="24">
        <f ca="1" t="shared" si="6324"/>
        <v>0.384244633885533</v>
      </c>
      <c r="W849" s="26">
        <f ca="1">IF(V849&lt;=('Ejercicio 3 - TIR'!$D$25-'Ejercicio 3 - TIR'!$C$25)/('Ejercicio 3 - TIR'!$E$25-'Ejercicio 3 - TIR'!$C$25),'Ejercicio 3 - TIR'!$C$25+SQRT(('Ejercicio 3 - TIR'!$E$25-'Ejercicio 3 - TIR'!$C$25)*('Ejercicio 3 - TIR'!$D$25-'Ejercicio 3 - TIR'!$C$25)*V849),'Ejercicio 3 - TIR'!$E$25-SQRT(('Ejercicio 3 - TIR'!$E$25-'Ejercicio 3 - TIR'!$C$25)*('Ejercicio 3 - TIR'!$E$25-'Ejercicio 3 - TIR'!$D$25)*(1-V849)))</f>
        <v>0.203576473837066</v>
      </c>
      <c r="X849" s="24">
        <f ca="1" t="shared" si="6324"/>
        <v>0.43608101831363</v>
      </c>
      <c r="Y849" s="26">
        <f ca="1">IF(X849&lt;=('Ejercicio 3 - TIR'!$D$26-'Ejercicio 3 - TIR'!$C$26)/('Ejercicio 3 - TIR'!$E$26-'Ejercicio 3 - TIR'!$C$26),'Ejercicio 3 - TIR'!$C$26+SQRT(('Ejercicio 3 - TIR'!$E$26-'Ejercicio 3 - TIR'!$C$26)*('Ejercicio 3 - TIR'!$D$26-'Ejercicio 3 - TIR'!$C$26)*X849),'Ejercicio 3 - TIR'!$E$26-SQRT(('Ejercicio 3 - TIR'!$E$26-'Ejercicio 3 - TIR'!$C$26)*('Ejercicio 3 - TIR'!$E$26-'Ejercicio 3 - TIR'!$D$26)*(1-X849)))</f>
        <v>0.224817008951069</v>
      </c>
      <c r="Z849" s="24">
        <f ca="1" t="shared" si="6192"/>
        <v>1.14389470178185</v>
      </c>
      <c r="AA849" s="24">
        <f ca="1" t="shared" si="6193"/>
        <v>1.28870684462756</v>
      </c>
      <c r="AB849" s="24">
        <f ca="1" t="shared" si="6194"/>
        <v>1.56067029186318</v>
      </c>
      <c r="AC849" s="24">
        <f ca="1" t="shared" si="6195"/>
        <v>1.87838604670295</v>
      </c>
      <c r="AD849" s="24">
        <f ca="1" t="shared" si="6196"/>
        <v>2.30067917937813</v>
      </c>
      <c r="AE849" s="23">
        <f ca="1" t="shared" si="6197"/>
        <v>3740.46565894438</v>
      </c>
      <c r="AF849" s="23">
        <f ca="1" t="shared" si="6198"/>
        <v>4213.99250234067</v>
      </c>
      <c r="AG849" s="23">
        <f ca="1" t="shared" si="6199"/>
        <v>5103.29632837323</v>
      </c>
      <c r="AH849" s="23">
        <f ca="1" t="shared" si="6200"/>
        <v>6142.20739984909</v>
      </c>
      <c r="AI849" s="23">
        <f ca="1" t="shared" si="6201"/>
        <v>7523.08009584029</v>
      </c>
      <c r="AJ849" s="25">
        <f ca="1" t="shared" si="6202"/>
        <v>49101.0899400452</v>
      </c>
      <c r="AK849" s="25">
        <f ca="1" t="shared" si="6203"/>
        <v>53167.161160893</v>
      </c>
      <c r="AL849" s="25">
        <f ca="1" t="shared" si="6204"/>
        <v>58859.7549473178</v>
      </c>
      <c r="AM849" s="25">
        <f ca="1" t="shared" si="6205"/>
        <v>65915.7240986067</v>
      </c>
      <c r="AN849" s="25">
        <f ca="1" t="shared" si="6206"/>
        <v>96319.1336357969</v>
      </c>
      <c r="AO849" s="25">
        <f ca="1">C849/'Ejercicio 3 - TIR'!$D$7</f>
        <v>14084.8498092115</v>
      </c>
      <c r="AP849" s="25">
        <f ca="1" t="shared" si="6207"/>
        <v>35016.2401308336</v>
      </c>
      <c r="AQ849" s="25">
        <f ca="1" t="shared" si="6208"/>
        <v>39082.3113516814</v>
      </c>
      <c r="AR849" s="25">
        <f ca="1" t="shared" si="6209"/>
        <v>44774.9051381063</v>
      </c>
      <c r="AS849" s="25">
        <f ca="1" t="shared" si="6210"/>
        <v>51830.8742893952</v>
      </c>
      <c r="AT849" s="25">
        <f ca="1" t="shared" si="6211"/>
        <v>82234.2838265854</v>
      </c>
      <c r="AU849" s="25">
        <f ca="1">AP849*'Ejercicio 3 - TIR'!$D$5</f>
        <v>17508.1200654168</v>
      </c>
      <c r="AV849" s="25">
        <f ca="1">AQ849*'Ejercicio 3 - TIR'!$D$5</f>
        <v>19541.1556758407</v>
      </c>
      <c r="AW849" s="25">
        <f ca="1">AR849*'Ejercicio 3 - TIR'!$D$5</f>
        <v>22387.4525690531</v>
      </c>
      <c r="AX849" s="25">
        <f ca="1">AS849*'Ejercicio 3 - TIR'!$D$5</f>
        <v>25915.4371446976</v>
      </c>
      <c r="AY849" s="25">
        <f ca="1">AT849*'Ejercicio 3 - TIR'!$D$5</f>
        <v>41117.1419132927</v>
      </c>
      <c r="AZ849" s="25">
        <f ca="1" t="shared" ref="AZ849:BD849" si="6325">AJ849-AU849-AE849</f>
        <v>27852.504215684</v>
      </c>
      <c r="BA849" s="25">
        <f ca="1" t="shared" si="6325"/>
        <v>29412.0129827116</v>
      </c>
      <c r="BB849" s="25">
        <f ca="1" t="shared" si="6325"/>
        <v>31369.0060498914</v>
      </c>
      <c r="BC849" s="25">
        <f ca="1" t="shared" si="6325"/>
        <v>33858.07955406</v>
      </c>
      <c r="BD849" s="25">
        <f ca="1" t="shared" si="6325"/>
        <v>47678.9116266639</v>
      </c>
      <c r="BE849" s="25">
        <f ca="1" t="shared" ref="BE849:BI849" si="6326">AZ849/Z849</f>
        <v>24348.8357558592</v>
      </c>
      <c r="BF849" s="25">
        <f ca="1" t="shared" si="6326"/>
        <v>22822.8887782557</v>
      </c>
      <c r="BG849" s="25">
        <f ca="1" t="shared" si="6326"/>
        <v>20099.7008871375</v>
      </c>
      <c r="BH849" s="25">
        <f ca="1" t="shared" si="6326"/>
        <v>18025.0910687341</v>
      </c>
      <c r="BI849" s="25">
        <f ca="1" t="shared" si="6326"/>
        <v>20723.8419219978</v>
      </c>
      <c r="BJ849" s="25">
        <f ca="1" t="shared" si="6214"/>
        <v>59804.9223227024</v>
      </c>
      <c r="BK849" s="25">
        <f ca="1" t="shared" si="6215"/>
        <v>32404.720700721</v>
      </c>
      <c r="BL849" s="25">
        <f ca="1" t="shared" si="6216"/>
        <v>92209.6430234234</v>
      </c>
      <c r="BM849" s="25">
        <f ca="1">BK849*'Ejercicio 3 - TIR'!$D$5</f>
        <v>16202.3603503605</v>
      </c>
      <c r="BN849" s="25">
        <f ca="1" t="shared" si="6217"/>
        <v>76007.2826730629</v>
      </c>
      <c r="BO849" s="25">
        <f ca="1" t="shared" si="6218"/>
        <v>33036.8889997116</v>
      </c>
      <c r="BP849" s="25">
        <f ca="1" t="shared" si="6219"/>
        <v>-96418.7131411635</v>
      </c>
      <c r="BQ849" s="25">
        <f ca="1" t="shared" ref="BQ849:BT849" si="6327">BE849</f>
        <v>24348.8357558592</v>
      </c>
      <c r="BR849" s="25">
        <f ca="1" t="shared" si="6327"/>
        <v>22822.8887782557</v>
      </c>
      <c r="BS849" s="25">
        <f ca="1" t="shared" si="6327"/>
        <v>20099.7008871375</v>
      </c>
      <c r="BT849" s="25">
        <f ca="1" t="shared" si="6327"/>
        <v>18025.0910687341</v>
      </c>
      <c r="BU849" s="25">
        <f ca="1" t="shared" si="6221"/>
        <v>53760.7309217094</v>
      </c>
      <c r="BV849" s="27">
        <f ca="1" t="shared" si="6222"/>
        <v>11.9188590063447</v>
      </c>
    </row>
    <row r="850" ht="15" customHeight="1" spans="1:74">
      <c r="A850" s="23">
        <v>849</v>
      </c>
      <c r="B850" s="24">
        <f ca="1" t="shared" ref="B850:F850" si="6328">RAND()</f>
        <v>0.232445232863238</v>
      </c>
      <c r="C850" s="25">
        <f ca="1">IF(B850&lt;=('Ejercicio 3 - TIR'!$D$13-'Ejercicio 3 - TIR'!$C$13)/('Ejercicio 3 - TIR'!$E$13-'Ejercicio 3 - TIR'!$C$13),'Ejercicio 3 - TIR'!$C$13+SQRT(('Ejercicio 3 - TIR'!$E$13-'Ejercicio 3 - TIR'!$C$13)*('Ejercicio 3 - TIR'!$D$13-'Ejercicio 3 - TIR'!$C$13)*B850),'Ejercicio 3 - TIR'!$E$13-SQRT(('Ejercicio 3 - TIR'!$E$13-'Ejercicio 3 - TIR'!$C$13)*('Ejercicio 3 - TIR'!$E$13-'Ejercicio 3 - TIR'!$D$13)*(1-B850)))</f>
        <v>69642.5148765918</v>
      </c>
      <c r="D850" s="24">
        <f ca="1" t="shared" si="6328"/>
        <v>0.169183448525434</v>
      </c>
      <c r="E850" s="25">
        <f ca="1">IF(D850&lt;=('Ejercicio 3 - TIR'!$D$14-'Ejercicio 3 - TIR'!$C$14)/('Ejercicio 3 - TIR'!$E$14-'Ejercicio 3 - TIR'!$C$14),'Ejercicio 3 - TIR'!$C$14+SQRT(('Ejercicio 3 - TIR'!$E$14-'Ejercicio 3 - TIR'!$C$14)*('Ejercicio 3 - TIR'!$D$14-'Ejercicio 3 - TIR'!$C$14)*D850),'Ejercicio 3 - TIR'!$E$14-SQRT(('Ejercicio 3 - TIR'!$E$14-'Ejercicio 3 - TIR'!$C$14)*('Ejercicio 3 - TIR'!$E$14-'Ejercicio 3 - TIR'!$D$14)*(1-D850)))</f>
        <v>28562.1283861489</v>
      </c>
      <c r="F850" s="24">
        <f ca="1" t="shared" si="6328"/>
        <v>0.1454450431423</v>
      </c>
      <c r="G850" s="25">
        <f ca="1">IF(F850&lt;=('Ejercicio 3 - TIR'!$D$18-'Ejercicio 3 - TIR'!$C$18)/('Ejercicio 3 - TIR'!$E$18-'Ejercicio 3 - TIR'!$C$18),'Ejercicio 3 - TIR'!$C$18+SQRT(('Ejercicio 3 - TIR'!$E$18-'Ejercicio 3 - TIR'!$C$18)*('Ejercicio 3 - TIR'!$D$18-'Ejercicio 3 - TIR'!$C$18)*F850),'Ejercicio 3 - TIR'!$E$18-SQRT(('Ejercicio 3 - TIR'!$E$18-'Ejercicio 3 - TIR'!$C$18)*('Ejercicio 3 - TIR'!$E$18-'Ejercicio 3 - TIR'!$D$18)*(1-F850)))</f>
        <v>34670.8410882137</v>
      </c>
      <c r="H850" s="24">
        <f ca="1" t="shared" ref="H850:L850" si="6329">RAND()</f>
        <v>0.760873473027685</v>
      </c>
      <c r="I850" s="25">
        <f ca="1">IF(H850&lt;=('Ejercicio 3 - TIR'!$D$18-'Ejercicio 3 - TIR'!$C$18)/('Ejercicio 3 - TIR'!$E$18-'Ejercicio 3 - TIR'!$C$18),'Ejercicio 3 - TIR'!$C$18+SQRT(('Ejercicio 3 - TIR'!$E$18-'Ejercicio 3 - TIR'!$C$18)*('Ejercicio 3 - TIR'!$D$18-'Ejercicio 3 - TIR'!$C$18)*H850),'Ejercicio 3 - TIR'!$E$18-SQRT(('Ejercicio 3 - TIR'!$E$18-'Ejercicio 3 - TIR'!$C$18)*('Ejercicio 3 - TIR'!$E$18-'Ejercicio 3 - TIR'!$D$18)*(1-H850)))</f>
        <v>40765.0868340751</v>
      </c>
      <c r="J850" s="24">
        <f ca="1" t="shared" si="6329"/>
        <v>0.6580549518088</v>
      </c>
      <c r="K850" s="25">
        <f ca="1">IF(J850&lt;=('Ejercicio 3 - TIR'!$D$18-'Ejercicio 3 - TIR'!$C$18)/('Ejercicio 3 - TIR'!$E$18-'Ejercicio 3 - TIR'!$C$18),'Ejercicio 3 - TIR'!$C$18+SQRT(('Ejercicio 3 - TIR'!$E$18-'Ejercicio 3 - TIR'!$C$18)*('Ejercicio 3 - TIR'!$D$18-'Ejercicio 3 - TIR'!$C$18)*J850),'Ejercicio 3 - TIR'!$E$18-SQRT(('Ejercicio 3 - TIR'!$E$18-'Ejercicio 3 - TIR'!$C$18)*('Ejercicio 3 - TIR'!$E$18-'Ejercicio 3 - TIR'!$D$18)*(1-J850)))</f>
        <v>39935.2022008271</v>
      </c>
      <c r="L850" s="24">
        <f ca="1" t="shared" si="6329"/>
        <v>0.130228293843182</v>
      </c>
      <c r="M850" s="25">
        <f ca="1">IF(L850&lt;=('Ejercicio 3 - TIR'!$D$18-'Ejercicio 3 - TIR'!$C$18)/('Ejercicio 3 - TIR'!$E$18-'Ejercicio 3 - TIR'!$C$18),'Ejercicio 3 - TIR'!$C$18+SQRT(('Ejercicio 3 - TIR'!$E$18-'Ejercicio 3 - TIR'!$C$18)*('Ejercicio 3 - TIR'!$D$18-'Ejercicio 3 - TIR'!$C$18)*L850),'Ejercicio 3 - TIR'!$E$18-SQRT(('Ejercicio 3 - TIR'!$E$18-'Ejercicio 3 - TIR'!$C$18)*('Ejercicio 3 - TIR'!$E$18-'Ejercicio 3 - TIR'!$D$18)*(1-L850)))</f>
        <v>34419.7561105198</v>
      </c>
      <c r="N850" s="24">
        <f ca="1" t="shared" ref="N850:R850" si="6330">RAND()</f>
        <v>0.426319193592811</v>
      </c>
      <c r="O850" s="25">
        <f ca="1">IF(N850&lt;=('Ejercicio 3 - TIR'!$D$18-'Ejercicio 3 - TIR'!$C$18)/('Ejercicio 3 - TIR'!$E$18-'Ejercicio 3 - TIR'!$C$18),'Ejercicio 3 - TIR'!$C$18+SQRT(('Ejercicio 3 - TIR'!$E$18-'Ejercicio 3 - TIR'!$C$18)*('Ejercicio 3 - TIR'!$D$18-'Ejercicio 3 - TIR'!$C$18)*N850),'Ejercicio 3 - TIR'!$E$18-SQRT(('Ejercicio 3 - TIR'!$E$18-'Ejercicio 3 - TIR'!$C$18)*('Ejercicio 3 - TIR'!$E$18-'Ejercicio 3 - TIR'!$D$18)*(1-N850)))</f>
        <v>37996.7417764313</v>
      </c>
      <c r="P850" s="24">
        <f ca="1" t="shared" si="6330"/>
        <v>0.193804101149541</v>
      </c>
      <c r="Q850" s="26">
        <f ca="1">IF(P850&lt;=('Ejercicio 3 - TIR'!$D$22-'Ejercicio 3 - TIR'!$C$22)/('Ejercicio 3 - TIR'!$E$22-'Ejercicio 3 - TIR'!$C$22),'Ejercicio 3 - TIR'!$C$22+SQRT(('Ejercicio 3 - TIR'!$E$22-'Ejercicio 3 - TIR'!$C$22)*('Ejercicio 3 - TIR'!$D$22-'Ejercicio 3 - TIR'!$C$22)*P850),'Ejercicio 3 - TIR'!$E$22-SQRT(('Ejercicio 3 - TIR'!$E$22-'Ejercicio 3 - TIR'!$C$22)*('Ejercicio 3 - TIR'!$E$22-'Ejercicio 3 - TIR'!$D$22)*(1-P850)))</f>
        <v>0.13867745652034</v>
      </c>
      <c r="R850" s="24">
        <f ca="1" t="shared" si="6330"/>
        <v>0.199518768870115</v>
      </c>
      <c r="S850" s="26">
        <f ca="1">IF(R850&lt;=('Ejercicio 3 - TIR'!$D$23-'Ejercicio 3 - TIR'!$C$23)/('Ejercicio 3 - TIR'!$E$23-'Ejercicio 3 - TIR'!$C$23),'Ejercicio 3 - TIR'!$C$23+SQRT(('Ejercicio 3 - TIR'!$E$23-'Ejercicio 3 - TIR'!$C$23)*('Ejercicio 3 - TIR'!$D$23-'Ejercicio 3 - TIR'!$C$23)*R850),'Ejercicio 3 - TIR'!$E$23-SQRT(('Ejercicio 3 - TIR'!$E$23-'Ejercicio 3 - TIR'!$C$23)*('Ejercicio 3 - TIR'!$E$23-'Ejercicio 3 - TIR'!$D$23)*(1-R850)))</f>
        <v>0.138950825416488</v>
      </c>
      <c r="T850" s="24">
        <f ca="1" t="shared" ref="T850:X850" si="6331">RAND()</f>
        <v>0.445749948463122</v>
      </c>
      <c r="U850" s="26">
        <f ca="1">IF(T850&lt;=('Ejercicio 3 - TIR'!$D$24-'Ejercicio 3 - TIR'!$C$24)/('Ejercicio 3 - TIR'!$E$24-'Ejercicio 3 - TIR'!$C$24),'Ejercicio 3 - TIR'!$C$24+SQRT(('Ejercicio 3 - TIR'!$E$24-'Ejercicio 3 - TIR'!$C$24)*('Ejercicio 3 - TIR'!$D$24-'Ejercicio 3 - TIR'!$C$24)*T850),'Ejercicio 3 - TIR'!$E$24-SQRT(('Ejercicio 3 - TIR'!$E$24-'Ejercicio 3 - TIR'!$C$24)*('Ejercicio 3 - TIR'!$E$24-'Ejercicio 3 - TIR'!$D$24)*(1-T850)))</f>
        <v>0.180605836164436</v>
      </c>
      <c r="V850" s="24">
        <f ca="1" t="shared" si="6331"/>
        <v>0.192154972681193</v>
      </c>
      <c r="W850" s="26">
        <f ca="1">IF(V850&lt;=('Ejercicio 3 - TIR'!$D$25-'Ejercicio 3 - TIR'!$C$25)/('Ejercicio 3 - TIR'!$E$25-'Ejercicio 3 - TIR'!$C$25),'Ejercicio 3 - TIR'!$C$25+SQRT(('Ejercicio 3 - TIR'!$E$25-'Ejercicio 3 - TIR'!$C$25)*('Ejercicio 3 - TIR'!$D$25-'Ejercicio 3 - TIR'!$C$25)*V850),'Ejercicio 3 - TIR'!$E$25-SQRT(('Ejercicio 3 - TIR'!$E$25-'Ejercicio 3 - TIR'!$C$25)*('Ejercicio 3 - TIR'!$E$25-'Ejercicio 3 - TIR'!$D$25)*(1-V850)))</f>
        <v>0.196401736546893</v>
      </c>
      <c r="X850" s="24">
        <f ca="1" t="shared" si="6331"/>
        <v>0.874395626280722</v>
      </c>
      <c r="Y850" s="26">
        <f ca="1">IF(X850&lt;=('Ejercicio 3 - TIR'!$D$26-'Ejercicio 3 - TIR'!$C$26)/('Ejercicio 3 - TIR'!$E$26-'Ejercicio 3 - TIR'!$C$26),'Ejercicio 3 - TIR'!$C$26+SQRT(('Ejercicio 3 - TIR'!$E$26-'Ejercicio 3 - TIR'!$C$26)*('Ejercicio 3 - TIR'!$D$26-'Ejercicio 3 - TIR'!$C$26)*X850),'Ejercicio 3 - TIR'!$E$26-SQRT(('Ejercicio 3 - TIR'!$E$26-'Ejercicio 3 - TIR'!$C$26)*('Ejercicio 3 - TIR'!$E$26-'Ejercicio 3 - TIR'!$D$26)*(1-X850)))</f>
        <v>0.253956505263615</v>
      </c>
      <c r="Z850" s="24">
        <f ca="1" t="shared" si="6192"/>
        <v>1.13867745652034</v>
      </c>
      <c r="AA850" s="24">
        <f ca="1" t="shared" si="6193"/>
        <v>1.29689762898699</v>
      </c>
      <c r="AB850" s="24">
        <f ca="1" t="shared" si="6194"/>
        <v>1.53112490968986</v>
      </c>
      <c r="AC850" s="24">
        <f ca="1" t="shared" si="6195"/>
        <v>1.83184050082315</v>
      </c>
      <c r="AD850" s="24">
        <f ca="1" t="shared" si="6196"/>
        <v>2.29704831261255</v>
      </c>
      <c r="AE850" s="23">
        <f ca="1" t="shared" si="6197"/>
        <v>3960.92331739852</v>
      </c>
      <c r="AF850" s="23">
        <f ca="1" t="shared" si="6198"/>
        <v>4511.29688176245</v>
      </c>
      <c r="AG850" s="23">
        <f ca="1" t="shared" si="6199"/>
        <v>5326.06342727917</v>
      </c>
      <c r="AH850" s="23">
        <f ca="1" t="shared" si="6200"/>
        <v>6372.1115333557</v>
      </c>
      <c r="AI850" s="23">
        <f ca="1" t="shared" si="6201"/>
        <v>7990.35070951669</v>
      </c>
      <c r="AJ850" s="25">
        <f ca="1" t="shared" si="6202"/>
        <v>39478.905145748</v>
      </c>
      <c r="AK850" s="25">
        <f ca="1" t="shared" si="6203"/>
        <v>52868.1444605607</v>
      </c>
      <c r="AL850" s="25">
        <f ca="1" t="shared" si="6204"/>
        <v>61145.7828631876</v>
      </c>
      <c r="AM850" s="25">
        <f ca="1" t="shared" si="6205"/>
        <v>63051.5032717053</v>
      </c>
      <c r="AN850" s="25">
        <f ca="1" t="shared" si="6206"/>
        <v>87280.3515823262</v>
      </c>
      <c r="AO850" s="25">
        <f ca="1">C850/'Ejercicio 3 - TIR'!$D$7</f>
        <v>13928.5029753184</v>
      </c>
      <c r="AP850" s="25">
        <f ca="1" t="shared" si="6207"/>
        <v>25550.4021704296</v>
      </c>
      <c r="AQ850" s="25">
        <f ca="1" t="shared" si="6208"/>
        <v>38939.6414852424</v>
      </c>
      <c r="AR850" s="25">
        <f ca="1" t="shared" si="6209"/>
        <v>47217.2798878692</v>
      </c>
      <c r="AS850" s="25">
        <f ca="1" t="shared" si="6210"/>
        <v>49123.0002963869</v>
      </c>
      <c r="AT850" s="25">
        <f ca="1" t="shared" si="6211"/>
        <v>73351.8486070079</v>
      </c>
      <c r="AU850" s="25">
        <f ca="1">AP850*'Ejercicio 3 - TIR'!$D$5</f>
        <v>12775.2010852148</v>
      </c>
      <c r="AV850" s="25">
        <f ca="1">AQ850*'Ejercicio 3 - TIR'!$D$5</f>
        <v>19469.8207426212</v>
      </c>
      <c r="AW850" s="25">
        <f ca="1">AR850*'Ejercicio 3 - TIR'!$D$5</f>
        <v>23608.6399439346</v>
      </c>
      <c r="AX850" s="25">
        <f ca="1">AS850*'Ejercicio 3 - TIR'!$D$5</f>
        <v>24561.5001481935</v>
      </c>
      <c r="AY850" s="25">
        <f ca="1">AT850*'Ejercicio 3 - TIR'!$D$5</f>
        <v>36675.9243035039</v>
      </c>
      <c r="AZ850" s="25">
        <f ca="1" t="shared" ref="AZ850:BD850" si="6332">AJ850-AU850-AE850</f>
        <v>22742.7807431347</v>
      </c>
      <c r="BA850" s="25">
        <f ca="1" t="shared" si="6332"/>
        <v>28887.0268361771</v>
      </c>
      <c r="BB850" s="25">
        <f ca="1" t="shared" si="6332"/>
        <v>32211.0794919738</v>
      </c>
      <c r="BC850" s="25">
        <f ca="1" t="shared" si="6332"/>
        <v>32117.8915901561</v>
      </c>
      <c r="BD850" s="25">
        <f ca="1" t="shared" si="6332"/>
        <v>42614.0765693056</v>
      </c>
      <c r="BE850" s="25">
        <f ca="1" t="shared" ref="BE850:BI850" si="6333">AZ850/Z850</f>
        <v>19972.9788386554</v>
      </c>
      <c r="BF850" s="25">
        <f ca="1" t="shared" si="6333"/>
        <v>22273.945291072</v>
      </c>
      <c r="BG850" s="25">
        <f ca="1" t="shared" si="6333"/>
        <v>21037.5256049478</v>
      </c>
      <c r="BH850" s="25">
        <f ca="1" t="shared" si="6333"/>
        <v>17533.1266972882</v>
      </c>
      <c r="BI850" s="25">
        <f ca="1" t="shared" si="6333"/>
        <v>18551.6675184069</v>
      </c>
      <c r="BJ850" s="25">
        <f ca="1" t="shared" si="6214"/>
        <v>65608.5888140262</v>
      </c>
      <c r="BK850" s="25">
        <f ca="1" t="shared" si="6215"/>
        <v>31994.4442566739</v>
      </c>
      <c r="BL850" s="25">
        <f ca="1" t="shared" si="6216"/>
        <v>97603.0330707001</v>
      </c>
      <c r="BM850" s="25">
        <f ca="1">BK850*'Ejercicio 3 - TIR'!$D$5</f>
        <v>15997.222128337</v>
      </c>
      <c r="BN850" s="25">
        <f ca="1" t="shared" si="6217"/>
        <v>81605.8109423631</v>
      </c>
      <c r="BO850" s="25">
        <f ca="1" t="shared" si="6218"/>
        <v>35526.3798738081</v>
      </c>
      <c r="BP850" s="25">
        <f ca="1" t="shared" si="6219"/>
        <v>-98204.6432627407</v>
      </c>
      <c r="BQ850" s="25">
        <f ca="1" t="shared" ref="BQ850:BT850" si="6334">BE850</f>
        <v>19972.9788386554</v>
      </c>
      <c r="BR850" s="25">
        <f ca="1" t="shared" si="6334"/>
        <v>22273.945291072</v>
      </c>
      <c r="BS850" s="25">
        <f ca="1" t="shared" si="6334"/>
        <v>21037.5256049478</v>
      </c>
      <c r="BT850" s="25">
        <f ca="1" t="shared" si="6334"/>
        <v>17533.1266972882</v>
      </c>
      <c r="BU850" s="25">
        <f ca="1" t="shared" si="6221"/>
        <v>54078.047392215</v>
      </c>
      <c r="BV850" s="27">
        <f ca="1" t="shared" si="6222"/>
        <v>9.90348355006876</v>
      </c>
    </row>
    <row r="851" ht="15" customHeight="1" spans="1:74">
      <c r="A851" s="23">
        <v>850</v>
      </c>
      <c r="B851" s="24">
        <f ca="1" t="shared" ref="B851:F851" si="6335">RAND()</f>
        <v>0.127953656172533</v>
      </c>
      <c r="C851" s="25">
        <f ca="1">IF(B851&lt;=('Ejercicio 3 - TIR'!$D$13-'Ejercicio 3 - TIR'!$C$13)/('Ejercicio 3 - TIR'!$E$13-'Ejercicio 3 - TIR'!$C$13),'Ejercicio 3 - TIR'!$C$13+SQRT(('Ejercicio 3 - TIR'!$E$13-'Ejercicio 3 - TIR'!$C$13)*('Ejercicio 3 - TIR'!$D$13-'Ejercicio 3 - TIR'!$C$13)*B851),'Ejercicio 3 - TIR'!$E$13-SQRT(('Ejercicio 3 - TIR'!$E$13-'Ejercicio 3 - TIR'!$C$13)*('Ejercicio 3 - TIR'!$E$13-'Ejercicio 3 - TIR'!$D$13)*(1-B851)))</f>
        <v>67154.1220613723</v>
      </c>
      <c r="D851" s="24">
        <f ca="1" t="shared" si="6335"/>
        <v>0.53950455311289</v>
      </c>
      <c r="E851" s="25">
        <f ca="1">IF(D851&lt;=('Ejercicio 3 - TIR'!$D$14-'Ejercicio 3 - TIR'!$C$14)/('Ejercicio 3 - TIR'!$E$14-'Ejercicio 3 - TIR'!$C$14),'Ejercicio 3 - TIR'!$C$14+SQRT(('Ejercicio 3 - TIR'!$E$14-'Ejercicio 3 - TIR'!$C$14)*('Ejercicio 3 - TIR'!$D$14-'Ejercicio 3 - TIR'!$C$14)*D851),'Ejercicio 3 - TIR'!$E$14-SQRT(('Ejercicio 3 - TIR'!$E$14-'Ejercicio 3 - TIR'!$C$14)*('Ejercicio 3 - TIR'!$E$14-'Ejercicio 3 - TIR'!$D$14)*(1-D851)))</f>
        <v>31688.9039812389</v>
      </c>
      <c r="F851" s="24">
        <f ca="1" t="shared" si="6335"/>
        <v>0.925444411661584</v>
      </c>
      <c r="G851" s="25">
        <f ca="1">IF(F851&lt;=('Ejercicio 3 - TIR'!$D$18-'Ejercicio 3 - TIR'!$C$18)/('Ejercicio 3 - TIR'!$E$18-'Ejercicio 3 - TIR'!$C$18),'Ejercicio 3 - TIR'!$C$18+SQRT(('Ejercicio 3 - TIR'!$E$18-'Ejercicio 3 - TIR'!$C$18)*('Ejercicio 3 - TIR'!$D$18-'Ejercicio 3 - TIR'!$C$18)*F851),'Ejercicio 3 - TIR'!$E$18-SQRT(('Ejercicio 3 - TIR'!$E$18-'Ejercicio 3 - TIR'!$C$18)*('Ejercicio 3 - TIR'!$E$18-'Ejercicio 3 - TIR'!$D$18)*(1-F851)))</f>
        <v>42635.32896043</v>
      </c>
      <c r="H851" s="24">
        <f ca="1" t="shared" ref="H851:L851" si="6336">RAND()</f>
        <v>0.783815980678976</v>
      </c>
      <c r="I851" s="25">
        <f ca="1">IF(H851&lt;=('Ejercicio 3 - TIR'!$D$18-'Ejercicio 3 - TIR'!$C$18)/('Ejercicio 3 - TIR'!$E$18-'Ejercicio 3 - TIR'!$C$18),'Ejercicio 3 - TIR'!$C$18+SQRT(('Ejercicio 3 - TIR'!$E$18-'Ejercicio 3 - TIR'!$C$18)*('Ejercicio 3 - TIR'!$D$18-'Ejercicio 3 - TIR'!$C$18)*H851),'Ejercicio 3 - TIR'!$E$18-SQRT(('Ejercicio 3 - TIR'!$E$18-'Ejercicio 3 - TIR'!$C$18)*('Ejercicio 3 - TIR'!$E$18-'Ejercicio 3 - TIR'!$D$18)*(1-H851)))</f>
        <v>40973.3635067122</v>
      </c>
      <c r="J851" s="24">
        <f ca="1" t="shared" si="6336"/>
        <v>0.662407837004232</v>
      </c>
      <c r="K851" s="25">
        <f ca="1">IF(J851&lt;=('Ejercicio 3 - TIR'!$D$18-'Ejercicio 3 - TIR'!$C$18)/('Ejercicio 3 - TIR'!$E$18-'Ejercicio 3 - TIR'!$C$18),'Ejercicio 3 - TIR'!$C$18+SQRT(('Ejercicio 3 - TIR'!$E$18-'Ejercicio 3 - TIR'!$C$18)*('Ejercicio 3 - TIR'!$D$18-'Ejercicio 3 - TIR'!$C$18)*J851),'Ejercicio 3 - TIR'!$E$18-SQRT(('Ejercicio 3 - TIR'!$E$18-'Ejercicio 3 - TIR'!$C$18)*('Ejercicio 3 - TIR'!$E$18-'Ejercicio 3 - TIR'!$D$18)*(1-J851)))</f>
        <v>39968.0076018548</v>
      </c>
      <c r="L851" s="24">
        <f ca="1" t="shared" si="6336"/>
        <v>0.0683977624624725</v>
      </c>
      <c r="M851" s="25">
        <f ca="1">IF(L851&lt;=('Ejercicio 3 - TIR'!$D$18-'Ejercicio 3 - TIR'!$C$18)/('Ejercicio 3 - TIR'!$E$18-'Ejercicio 3 - TIR'!$C$18),'Ejercicio 3 - TIR'!$C$18+SQRT(('Ejercicio 3 - TIR'!$E$18-'Ejercicio 3 - TIR'!$C$18)*('Ejercicio 3 - TIR'!$D$18-'Ejercicio 3 - TIR'!$C$18)*L851),'Ejercicio 3 - TIR'!$E$18-SQRT(('Ejercicio 3 - TIR'!$E$18-'Ejercicio 3 - TIR'!$C$18)*('Ejercicio 3 - TIR'!$E$18-'Ejercicio 3 - TIR'!$D$18)*(1-L851)))</f>
        <v>33203.0710840334</v>
      </c>
      <c r="N851" s="24">
        <f ca="1" t="shared" ref="N851:R851" si="6337">RAND()</f>
        <v>0.648174148204232</v>
      </c>
      <c r="O851" s="25">
        <f ca="1">IF(N851&lt;=('Ejercicio 3 - TIR'!$D$18-'Ejercicio 3 - TIR'!$C$18)/('Ejercicio 3 - TIR'!$E$18-'Ejercicio 3 - TIR'!$C$18),'Ejercicio 3 - TIR'!$C$18+SQRT(('Ejercicio 3 - TIR'!$E$18-'Ejercicio 3 - TIR'!$C$18)*('Ejercicio 3 - TIR'!$D$18-'Ejercicio 3 - TIR'!$C$18)*N851),'Ejercicio 3 - TIR'!$E$18-SQRT(('Ejercicio 3 - TIR'!$E$18-'Ejercicio 3 - TIR'!$C$18)*('Ejercicio 3 - TIR'!$E$18-'Ejercicio 3 - TIR'!$D$18)*(1-N851)))</f>
        <v>39860.3307363716</v>
      </c>
      <c r="P851" s="24">
        <f ca="1" t="shared" si="6337"/>
        <v>0.0159828640287758</v>
      </c>
      <c r="Q851" s="26">
        <f ca="1">IF(P851&lt;=('Ejercicio 3 - TIR'!$D$22-'Ejercicio 3 - TIR'!$C$22)/('Ejercicio 3 - TIR'!$E$22-'Ejercicio 3 - TIR'!$C$22),'Ejercicio 3 - TIR'!$C$22+SQRT(('Ejercicio 3 - TIR'!$E$22-'Ejercicio 3 - TIR'!$C$22)*('Ejercicio 3 - TIR'!$D$22-'Ejercicio 3 - TIR'!$C$22)*P851),'Ejercicio 3 - TIR'!$E$22-SQRT(('Ejercicio 3 - TIR'!$E$22-'Ejercicio 3 - TIR'!$C$22)*('Ejercicio 3 - TIR'!$E$22-'Ejercicio 3 - TIR'!$D$22)*(1-P851)))</f>
        <v>0.125363688586392</v>
      </c>
      <c r="R851" s="24">
        <f ca="1" t="shared" si="6337"/>
        <v>0.777631100977571</v>
      </c>
      <c r="S851" s="26">
        <f ca="1">IF(R851&lt;=('Ejercicio 3 - TIR'!$D$23-'Ejercicio 3 - TIR'!$C$23)/('Ejercicio 3 - TIR'!$E$23-'Ejercicio 3 - TIR'!$C$23),'Ejercicio 3 - TIR'!$C$23+SQRT(('Ejercicio 3 - TIR'!$E$23-'Ejercicio 3 - TIR'!$C$23)*('Ejercicio 3 - TIR'!$D$23-'Ejercicio 3 - TIR'!$C$23)*R851),'Ejercicio 3 - TIR'!$E$23-SQRT(('Ejercicio 3 - TIR'!$E$23-'Ejercicio 3 - TIR'!$C$23)*('Ejercicio 3 - TIR'!$E$23-'Ejercicio 3 - TIR'!$D$23)*(1-R851)))</f>
        <v>0.159993400632782</v>
      </c>
      <c r="T851" s="24">
        <f ca="1" t="shared" ref="T851:X851" si="6338">RAND()</f>
        <v>0.315623702583461</v>
      </c>
      <c r="U851" s="26">
        <f ca="1">IF(T851&lt;=('Ejercicio 3 - TIR'!$D$24-'Ejercicio 3 - TIR'!$C$24)/('Ejercicio 3 - TIR'!$E$24-'Ejercicio 3 - TIR'!$C$24),'Ejercicio 3 - TIR'!$C$24+SQRT(('Ejercicio 3 - TIR'!$E$24-'Ejercicio 3 - TIR'!$C$24)*('Ejercicio 3 - TIR'!$D$24-'Ejercicio 3 - TIR'!$C$24)*T851),'Ejercicio 3 - TIR'!$E$24-SQRT(('Ejercicio 3 - TIR'!$E$24-'Ejercicio 3 - TIR'!$C$24)*('Ejercicio 3 - TIR'!$E$24-'Ejercicio 3 - TIR'!$D$24)*(1-T851)))</f>
        <v>0.175745092259016</v>
      </c>
      <c r="V851" s="24">
        <f ca="1" t="shared" si="6338"/>
        <v>0.116755665931114</v>
      </c>
      <c r="W851" s="26">
        <f ca="1">IF(V851&lt;=('Ejercicio 3 - TIR'!$D$25-'Ejercicio 3 - TIR'!$C$25)/('Ejercicio 3 - TIR'!$E$25-'Ejercicio 3 - TIR'!$C$25),'Ejercicio 3 - TIR'!$C$25+SQRT(('Ejercicio 3 - TIR'!$E$25-'Ejercicio 3 - TIR'!$C$25)*('Ejercicio 3 - TIR'!$D$25-'Ejercicio 3 - TIR'!$C$25)*V851),'Ejercicio 3 - TIR'!$E$25-SQRT(('Ejercicio 3 - TIR'!$E$25-'Ejercicio 3 - TIR'!$C$25)*('Ejercicio 3 - TIR'!$E$25-'Ejercicio 3 - TIR'!$D$25)*(1-V851)))</f>
        <v>0.192785066769617</v>
      </c>
      <c r="X851" s="24">
        <f ca="1" t="shared" si="6338"/>
        <v>0.87786817896297</v>
      </c>
      <c r="Y851" s="26">
        <f ca="1">IF(X851&lt;=('Ejercicio 3 - TIR'!$D$26-'Ejercicio 3 - TIR'!$C$26)/('Ejercicio 3 - TIR'!$E$26-'Ejercicio 3 - TIR'!$C$26),'Ejercicio 3 - TIR'!$C$26+SQRT(('Ejercicio 3 - TIR'!$E$26-'Ejercicio 3 - TIR'!$C$26)*('Ejercicio 3 - TIR'!$D$26-'Ejercicio 3 - TIR'!$C$26)*X851),'Ejercicio 3 - TIR'!$E$26-SQRT(('Ejercicio 3 - TIR'!$E$26-'Ejercicio 3 - TIR'!$C$26)*('Ejercicio 3 - TIR'!$E$26-'Ejercicio 3 - TIR'!$D$26)*(1-X851)))</f>
        <v>0.254319037525825</v>
      </c>
      <c r="Z851" s="24">
        <f ca="1" t="shared" si="6192"/>
        <v>1.12536368858639</v>
      </c>
      <c r="AA851" s="24">
        <f ca="1" t="shared" si="6193"/>
        <v>1.30541445207198</v>
      </c>
      <c r="AB851" s="24">
        <f ca="1" t="shared" si="6194"/>
        <v>1.53483463538762</v>
      </c>
      <c r="AC851" s="24">
        <f ca="1" t="shared" si="6195"/>
        <v>1.83072783305115</v>
      </c>
      <c r="AD851" s="24">
        <f ca="1" t="shared" si="6196"/>
        <v>2.29631677352445</v>
      </c>
      <c r="AE851" s="23">
        <f ca="1" t="shared" si="6197"/>
        <v>3972.63789034813</v>
      </c>
      <c r="AF851" s="23">
        <f ca="1" t="shared" si="6198"/>
        <v>4608.23373590756</v>
      </c>
      <c r="AG851" s="23">
        <f ca="1" t="shared" si="6199"/>
        <v>5418.10819897575</v>
      </c>
      <c r="AH851" s="23">
        <f ca="1" t="shared" si="6200"/>
        <v>6462.6385498803</v>
      </c>
      <c r="AI851" s="23">
        <f ca="1" t="shared" si="6201"/>
        <v>8106.21056576315</v>
      </c>
      <c r="AJ851" s="25">
        <f ca="1" t="shared" si="6202"/>
        <v>47980.2510630037</v>
      </c>
      <c r="AK851" s="25">
        <f ca="1" t="shared" si="6203"/>
        <v>53487.2208716608</v>
      </c>
      <c r="AL851" s="25">
        <f ca="1" t="shared" si="6204"/>
        <v>61344.2823747626</v>
      </c>
      <c r="AM851" s="25">
        <f ca="1" t="shared" si="6205"/>
        <v>60785.7863763157</v>
      </c>
      <c r="AN851" s="25">
        <f ca="1" t="shared" si="6206"/>
        <v>91531.9460681625</v>
      </c>
      <c r="AO851" s="25">
        <f ca="1">C851/'Ejercicio 3 - TIR'!$D$7</f>
        <v>13430.8244122745</v>
      </c>
      <c r="AP851" s="25">
        <f ca="1" t="shared" si="6207"/>
        <v>34549.4266507293</v>
      </c>
      <c r="AQ851" s="25">
        <f ca="1" t="shared" si="6208"/>
        <v>40056.3964593864</v>
      </c>
      <c r="AR851" s="25">
        <f ca="1" t="shared" si="6209"/>
        <v>47913.4579624881</v>
      </c>
      <c r="AS851" s="25">
        <f ca="1" t="shared" si="6210"/>
        <v>47354.9619640412</v>
      </c>
      <c r="AT851" s="25">
        <f ca="1" t="shared" si="6211"/>
        <v>78101.1216558881</v>
      </c>
      <c r="AU851" s="25">
        <f ca="1">AP851*'Ejercicio 3 - TIR'!$D$5</f>
        <v>17274.7133253646</v>
      </c>
      <c r="AV851" s="25">
        <f ca="1">AQ851*'Ejercicio 3 - TIR'!$D$5</f>
        <v>20028.1982296932</v>
      </c>
      <c r="AW851" s="25">
        <f ca="1">AR851*'Ejercicio 3 - TIR'!$D$5</f>
        <v>23956.7289812441</v>
      </c>
      <c r="AX851" s="25">
        <f ca="1">AS851*'Ejercicio 3 - TIR'!$D$5</f>
        <v>23677.4809820206</v>
      </c>
      <c r="AY851" s="25">
        <f ca="1">AT851*'Ejercicio 3 - TIR'!$D$5</f>
        <v>39050.560827944</v>
      </c>
      <c r="AZ851" s="25">
        <f ca="1" t="shared" ref="AZ851:BD851" si="6339">AJ851-AU851-AE851</f>
        <v>26732.899847291</v>
      </c>
      <c r="BA851" s="25">
        <f ca="1" t="shared" si="6339"/>
        <v>28850.7889060601</v>
      </c>
      <c r="BB851" s="25">
        <f ca="1" t="shared" si="6339"/>
        <v>31969.4451945428</v>
      </c>
      <c r="BC851" s="25">
        <f ca="1" t="shared" si="6339"/>
        <v>30645.6668444148</v>
      </c>
      <c r="BD851" s="25">
        <f ca="1" t="shared" si="6339"/>
        <v>44375.1746744553</v>
      </c>
      <c r="BE851" s="25">
        <f ca="1" t="shared" ref="BE851:BI851" si="6340">AZ851/Z851</f>
        <v>23754.898188399</v>
      </c>
      <c r="BF851" s="25">
        <f ca="1" t="shared" si="6340"/>
        <v>22100.8652541478</v>
      </c>
      <c r="BG851" s="25">
        <f ca="1" t="shared" si="6340"/>
        <v>20829.2440484762</v>
      </c>
      <c r="BH851" s="25">
        <f ca="1" t="shared" si="6340"/>
        <v>16739.6083083195</v>
      </c>
      <c r="BI851" s="25">
        <f ca="1" t="shared" si="6340"/>
        <v>19324.5005158182</v>
      </c>
      <c r="BJ851" s="25">
        <f ca="1" t="shared" si="6214"/>
        <v>72767.7617467248</v>
      </c>
      <c r="BK851" s="25">
        <f ca="1" t="shared" si="6215"/>
        <v>30841.4273801675</v>
      </c>
      <c r="BL851" s="25">
        <f ca="1" t="shared" si="6216"/>
        <v>103609.189126892</v>
      </c>
      <c r="BM851" s="25">
        <f ca="1">BK851*'Ejercicio 3 - TIR'!$D$5</f>
        <v>15420.7136900838</v>
      </c>
      <c r="BN851" s="25">
        <f ca="1" t="shared" si="6217"/>
        <v>88188.4754368085</v>
      </c>
      <c r="BO851" s="25">
        <f ca="1" t="shared" si="6218"/>
        <v>38404.3161873761</v>
      </c>
      <c r="BP851" s="25">
        <f ca="1" t="shared" si="6219"/>
        <v>-98843.0260426112</v>
      </c>
      <c r="BQ851" s="25">
        <f ca="1" t="shared" ref="BQ851:BT851" si="6341">BE851</f>
        <v>23754.898188399</v>
      </c>
      <c r="BR851" s="25">
        <f ca="1" t="shared" si="6341"/>
        <v>22100.8652541478</v>
      </c>
      <c r="BS851" s="25">
        <f ca="1" t="shared" si="6341"/>
        <v>20829.2440484762</v>
      </c>
      <c r="BT851" s="25">
        <f ca="1" t="shared" si="6341"/>
        <v>16739.6083083195</v>
      </c>
      <c r="BU851" s="25">
        <f ca="1" t="shared" si="6221"/>
        <v>57728.8167031943</v>
      </c>
      <c r="BV851" s="27">
        <f ca="1" t="shared" si="6222"/>
        <v>11.3555204595024</v>
      </c>
    </row>
    <row r="852" ht="15" customHeight="1" spans="1:74">
      <c r="A852" s="23">
        <v>851</v>
      </c>
      <c r="B852" s="24">
        <f ca="1" t="shared" ref="B852:F852" si="6342">RAND()</f>
        <v>0.595506808398172</v>
      </c>
      <c r="C852" s="25">
        <f ca="1">IF(B852&lt;=('Ejercicio 3 - TIR'!$D$13-'Ejercicio 3 - TIR'!$C$13)/('Ejercicio 3 - TIR'!$E$13-'Ejercicio 3 - TIR'!$C$13),'Ejercicio 3 - TIR'!$C$13+SQRT(('Ejercicio 3 - TIR'!$E$13-'Ejercicio 3 - TIR'!$C$13)*('Ejercicio 3 - TIR'!$D$13-'Ejercicio 3 - TIR'!$C$13)*B852),'Ejercicio 3 - TIR'!$E$13-SQRT(('Ejercicio 3 - TIR'!$E$13-'Ejercicio 3 - TIR'!$C$13)*('Ejercicio 3 - TIR'!$E$13-'Ejercicio 3 - TIR'!$D$13)*(1-B852)))</f>
        <v>77968.3902103774</v>
      </c>
      <c r="D852" s="24">
        <f ca="1" t="shared" si="6342"/>
        <v>0.597807610319336</v>
      </c>
      <c r="E852" s="25">
        <f ca="1">IF(D852&lt;=('Ejercicio 3 - TIR'!$D$14-'Ejercicio 3 - TIR'!$C$14)/('Ejercicio 3 - TIR'!$E$14-'Ejercicio 3 - TIR'!$C$14),'Ejercicio 3 - TIR'!$C$14+SQRT(('Ejercicio 3 - TIR'!$E$14-'Ejercicio 3 - TIR'!$C$14)*('Ejercicio 3 - TIR'!$D$14-'Ejercicio 3 - TIR'!$C$14)*D852),'Ejercicio 3 - TIR'!$E$14-SQRT(('Ejercicio 3 - TIR'!$E$14-'Ejercicio 3 - TIR'!$C$14)*('Ejercicio 3 - TIR'!$E$14-'Ejercicio 3 - TIR'!$D$14)*(1-D852)))</f>
        <v>32232.8345934891</v>
      </c>
      <c r="F852" s="24">
        <f ca="1" t="shared" si="6342"/>
        <v>0.207101763461095</v>
      </c>
      <c r="G852" s="25">
        <f ca="1">IF(F852&lt;=('Ejercicio 3 - TIR'!$D$18-'Ejercicio 3 - TIR'!$C$18)/('Ejercicio 3 - TIR'!$E$18-'Ejercicio 3 - TIR'!$C$18),'Ejercicio 3 - TIR'!$C$18+SQRT(('Ejercicio 3 - TIR'!$E$18-'Ejercicio 3 - TIR'!$C$18)*('Ejercicio 3 - TIR'!$D$18-'Ejercicio 3 - TIR'!$C$18)*F852),'Ejercicio 3 - TIR'!$E$18-SQRT(('Ejercicio 3 - TIR'!$E$18-'Ejercicio 3 - TIR'!$C$18)*('Ejercicio 3 - TIR'!$E$18-'Ejercicio 3 - TIR'!$D$18)*(1-F852)))</f>
        <v>35573.6222081483</v>
      </c>
      <c r="H852" s="24">
        <f ca="1" t="shared" ref="H852:L852" si="6343">RAND()</f>
        <v>0.861429616619134</v>
      </c>
      <c r="I852" s="25">
        <f ca="1">IF(H852&lt;=('Ejercicio 3 - TIR'!$D$18-'Ejercicio 3 - TIR'!$C$18)/('Ejercicio 3 - TIR'!$E$18-'Ejercicio 3 - TIR'!$C$18),'Ejercicio 3 - TIR'!$C$18+SQRT(('Ejercicio 3 - TIR'!$E$18-'Ejercicio 3 - TIR'!$C$18)*('Ejercicio 3 - TIR'!$D$18-'Ejercicio 3 - TIR'!$C$18)*H852),'Ejercicio 3 - TIR'!$E$18-SQRT(('Ejercicio 3 - TIR'!$E$18-'Ejercicio 3 - TIR'!$C$18)*('Ejercicio 3 - TIR'!$E$18-'Ejercicio 3 - TIR'!$D$18)*(1-H852)))</f>
        <v>41776.2167018292</v>
      </c>
      <c r="J852" s="24">
        <f ca="1" t="shared" si="6343"/>
        <v>0.285847295726478</v>
      </c>
      <c r="K852" s="25">
        <f ca="1">IF(J852&lt;=('Ejercicio 3 - TIR'!$D$18-'Ejercicio 3 - TIR'!$C$18)/('Ejercicio 3 - TIR'!$E$18-'Ejercicio 3 - TIR'!$C$18),'Ejercicio 3 - TIR'!$C$18+SQRT(('Ejercicio 3 - TIR'!$E$18-'Ejercicio 3 - TIR'!$C$18)*('Ejercicio 3 - TIR'!$D$18-'Ejercicio 3 - TIR'!$C$18)*J852),'Ejercicio 3 - TIR'!$E$18-SQRT(('Ejercicio 3 - TIR'!$E$18-'Ejercicio 3 - TIR'!$C$18)*('Ejercicio 3 - TIR'!$E$18-'Ejercicio 3 - TIR'!$D$18)*(1-J852)))</f>
        <v>36548.0603508957</v>
      </c>
      <c r="L852" s="24">
        <f ca="1" t="shared" si="6343"/>
        <v>0.409178536261507</v>
      </c>
      <c r="M852" s="25">
        <f ca="1">IF(L852&lt;=('Ejercicio 3 - TIR'!$D$18-'Ejercicio 3 - TIR'!$C$18)/('Ejercicio 3 - TIR'!$E$18-'Ejercicio 3 - TIR'!$C$18),'Ejercicio 3 - TIR'!$C$18+SQRT(('Ejercicio 3 - TIR'!$E$18-'Ejercicio 3 - TIR'!$C$18)*('Ejercicio 3 - TIR'!$D$18-'Ejercicio 3 - TIR'!$C$18)*L852),'Ejercicio 3 - TIR'!$E$18-SQRT(('Ejercicio 3 - TIR'!$E$18-'Ejercicio 3 - TIR'!$C$18)*('Ejercicio 3 - TIR'!$E$18-'Ejercicio 3 - TIR'!$D$18)*(1-L852)))</f>
        <v>37834.3334393697</v>
      </c>
      <c r="N852" s="24">
        <f ca="1" t="shared" ref="N852:R852" si="6344">RAND()</f>
        <v>0.629374454054794</v>
      </c>
      <c r="O852" s="25">
        <f ca="1">IF(N852&lt;=('Ejercicio 3 - TIR'!$D$18-'Ejercicio 3 - TIR'!$C$18)/('Ejercicio 3 - TIR'!$E$18-'Ejercicio 3 - TIR'!$C$18),'Ejercicio 3 - TIR'!$C$18+SQRT(('Ejercicio 3 - TIR'!$E$18-'Ejercicio 3 - TIR'!$C$18)*('Ejercicio 3 - TIR'!$D$18-'Ejercicio 3 - TIR'!$C$18)*N852),'Ejercicio 3 - TIR'!$E$18-SQRT(('Ejercicio 3 - TIR'!$E$18-'Ejercicio 3 - TIR'!$C$18)*('Ejercicio 3 - TIR'!$E$18-'Ejercicio 3 - TIR'!$D$18)*(1-N852)))</f>
        <v>39716.2836572539</v>
      </c>
      <c r="P852" s="24">
        <f ca="1" t="shared" si="6344"/>
        <v>0.729837039464174</v>
      </c>
      <c r="Q852" s="26">
        <f ca="1">IF(P852&lt;=('Ejercicio 3 - TIR'!$D$22-'Ejercicio 3 - TIR'!$C$22)/('Ejercicio 3 - TIR'!$E$22-'Ejercicio 3 - TIR'!$C$22),'Ejercicio 3 - TIR'!$C$22+SQRT(('Ejercicio 3 - TIR'!$E$22-'Ejercicio 3 - TIR'!$C$22)*('Ejercicio 3 - TIR'!$D$22-'Ejercicio 3 - TIR'!$C$22)*P852),'Ejercicio 3 - TIR'!$E$22-SQRT(('Ejercicio 3 - TIR'!$E$22-'Ejercicio 3 - TIR'!$C$22)*('Ejercicio 3 - TIR'!$E$22-'Ejercicio 3 - TIR'!$D$22)*(1-P852)))</f>
        <v>0.157947940482474</v>
      </c>
      <c r="R852" s="24">
        <f ca="1" t="shared" si="6344"/>
        <v>0.404422506491591</v>
      </c>
      <c r="S852" s="26">
        <f ca="1">IF(R852&lt;=('Ejercicio 3 - TIR'!$D$23-'Ejercicio 3 - TIR'!$C$23)/('Ejercicio 3 - TIR'!$E$23-'Ejercicio 3 - TIR'!$C$23),'Ejercicio 3 - TIR'!$C$23+SQRT(('Ejercicio 3 - TIR'!$E$23-'Ejercicio 3 - TIR'!$C$23)*('Ejercicio 3 - TIR'!$D$23-'Ejercicio 3 - TIR'!$C$23)*R852),'Ejercicio 3 - TIR'!$E$23-SQRT(('Ejercicio 3 - TIR'!$E$23-'Ejercicio 3 - TIR'!$C$23)*('Ejercicio 3 - TIR'!$E$23-'Ejercicio 3 - TIR'!$D$23)*(1-R852)))</f>
        <v>0.146980743349375</v>
      </c>
      <c r="T852" s="24">
        <f ca="1" t="shared" ref="T852:X852" si="6345">RAND()</f>
        <v>0.211730939588071</v>
      </c>
      <c r="U852" s="26">
        <f ca="1">IF(T852&lt;=('Ejercicio 3 - TIR'!$D$24-'Ejercicio 3 - TIR'!$C$24)/('Ejercicio 3 - TIR'!$E$24-'Ejercicio 3 - TIR'!$C$24),'Ejercicio 3 - TIR'!$C$24+SQRT(('Ejercicio 3 - TIR'!$E$24-'Ejercicio 3 - TIR'!$C$24)*('Ejercicio 3 - TIR'!$D$24-'Ejercicio 3 - TIR'!$C$24)*T852),'Ejercicio 3 - TIR'!$E$24-SQRT(('Ejercicio 3 - TIR'!$E$24-'Ejercicio 3 - TIR'!$C$24)*('Ejercicio 3 - TIR'!$E$24-'Ejercicio 3 - TIR'!$D$24)*(1-T852)))</f>
        <v>0.171086369368266</v>
      </c>
      <c r="V852" s="24">
        <f ca="1" t="shared" si="6345"/>
        <v>0.484807474072003</v>
      </c>
      <c r="W852" s="26">
        <f ca="1">IF(V852&lt;=('Ejercicio 3 - TIR'!$D$25-'Ejercicio 3 - TIR'!$C$25)/('Ejercicio 3 - TIR'!$E$25-'Ejercicio 3 - TIR'!$C$25),'Ejercicio 3 - TIR'!$C$25+SQRT(('Ejercicio 3 - TIR'!$E$25-'Ejercicio 3 - TIR'!$C$25)*('Ejercicio 3 - TIR'!$D$25-'Ejercicio 3 - TIR'!$C$25)*V852),'Ejercicio 3 - TIR'!$E$25-SQRT(('Ejercicio 3 - TIR'!$E$25-'Ejercicio 3 - TIR'!$C$25)*('Ejercicio 3 - TIR'!$E$25-'Ejercicio 3 - TIR'!$D$25)*(1-V852)))</f>
        <v>0.207536205530499</v>
      </c>
      <c r="X852" s="24">
        <f ca="1" t="shared" si="6345"/>
        <v>0.398375382507813</v>
      </c>
      <c r="Y852" s="26">
        <f ca="1">IF(X852&lt;=('Ejercicio 3 - TIR'!$D$26-'Ejercicio 3 - TIR'!$C$26)/('Ejercicio 3 - TIR'!$E$26-'Ejercicio 3 - TIR'!$C$26),'Ejercicio 3 - TIR'!$C$26+SQRT(('Ejercicio 3 - TIR'!$E$26-'Ejercicio 3 - TIR'!$C$26)*('Ejercicio 3 - TIR'!$D$26-'Ejercicio 3 - TIR'!$C$26)*X852),'Ejercicio 3 - TIR'!$E$26-SQRT(('Ejercicio 3 - TIR'!$E$26-'Ejercicio 3 - TIR'!$C$26)*('Ejercicio 3 - TIR'!$E$26-'Ejercicio 3 - TIR'!$D$26)*(1-X852)))</f>
        <v>0.223001991837804</v>
      </c>
      <c r="Z852" s="24">
        <f ca="1" t="shared" si="6192"/>
        <v>1.15794794048247</v>
      </c>
      <c r="AA852" s="24">
        <f ca="1" t="shared" si="6193"/>
        <v>1.32814398953447</v>
      </c>
      <c r="AB852" s="24">
        <f ca="1" t="shared" si="6194"/>
        <v>1.5553713227022</v>
      </c>
      <c r="AC852" s="24">
        <f ca="1" t="shared" si="6195"/>
        <v>1.87816718520677</v>
      </c>
      <c r="AD852" s="24">
        <f ca="1" t="shared" si="6196"/>
        <v>2.29700220851228</v>
      </c>
      <c r="AE852" s="23">
        <f ca="1" t="shared" si="6197"/>
        <v>5091.10983995386</v>
      </c>
      <c r="AF852" s="23">
        <f ca="1" t="shared" si="6198"/>
        <v>5839.4049487036</v>
      </c>
      <c r="AG852" s="23">
        <f ca="1" t="shared" si="6199"/>
        <v>6838.44754064838</v>
      </c>
      <c r="AH852" s="23">
        <f ca="1" t="shared" si="6200"/>
        <v>8257.67299495393</v>
      </c>
      <c r="AI852" s="23">
        <f ca="1" t="shared" si="6201"/>
        <v>10099.1505207739</v>
      </c>
      <c r="AJ852" s="25">
        <f ca="1" t="shared" si="6202"/>
        <v>41192.402571427</v>
      </c>
      <c r="AK852" s="25">
        <f ca="1" t="shared" si="6203"/>
        <v>55484.8311180239</v>
      </c>
      <c r="AL852" s="25">
        <f ca="1" t="shared" si="6204"/>
        <v>56845.8049701725</v>
      </c>
      <c r="AM852" s="25">
        <f ca="1" t="shared" si="6205"/>
        <v>71059.2035399954</v>
      </c>
      <c r="AN852" s="25">
        <f ca="1" t="shared" si="6206"/>
        <v>91228.3912746125</v>
      </c>
      <c r="AO852" s="25">
        <f ca="1">C852/'Ejercicio 3 - TIR'!$D$7</f>
        <v>15593.6780420755</v>
      </c>
      <c r="AP852" s="25">
        <f ca="1" t="shared" si="6207"/>
        <v>25598.7245293515</v>
      </c>
      <c r="AQ852" s="25">
        <f ca="1" t="shared" si="6208"/>
        <v>39891.1530759484</v>
      </c>
      <c r="AR852" s="25">
        <f ca="1" t="shared" si="6209"/>
        <v>41252.126928097</v>
      </c>
      <c r="AS852" s="25">
        <f ca="1" t="shared" si="6210"/>
        <v>55465.5254979199</v>
      </c>
      <c r="AT852" s="25">
        <f ca="1" t="shared" si="6211"/>
        <v>75634.713232537</v>
      </c>
      <c r="AU852" s="25">
        <f ca="1">AP852*'Ejercicio 3 - TIR'!$D$5</f>
        <v>12799.3622646757</v>
      </c>
      <c r="AV852" s="25">
        <f ca="1">AQ852*'Ejercicio 3 - TIR'!$D$5</f>
        <v>19945.5765379742</v>
      </c>
      <c r="AW852" s="25">
        <f ca="1">AR852*'Ejercicio 3 - TIR'!$D$5</f>
        <v>20626.0634640485</v>
      </c>
      <c r="AX852" s="25">
        <f ca="1">AS852*'Ejercicio 3 - TIR'!$D$5</f>
        <v>27732.76274896</v>
      </c>
      <c r="AY852" s="25">
        <f ca="1">AT852*'Ejercicio 3 - TIR'!$D$5</f>
        <v>37817.3566162685</v>
      </c>
      <c r="AZ852" s="25">
        <f ca="1" t="shared" ref="AZ852:BD852" si="6346">AJ852-AU852-AE852</f>
        <v>23301.9304667974</v>
      </c>
      <c r="BA852" s="25">
        <f ca="1" t="shared" si="6346"/>
        <v>29699.8496313461</v>
      </c>
      <c r="BB852" s="25">
        <f ca="1" t="shared" si="6346"/>
        <v>29381.2939654756</v>
      </c>
      <c r="BC852" s="25">
        <f ca="1" t="shared" si="6346"/>
        <v>35068.7677960815</v>
      </c>
      <c r="BD852" s="25">
        <f ca="1" t="shared" si="6346"/>
        <v>43311.8841375701</v>
      </c>
      <c r="BE852" s="25">
        <f ca="1" t="shared" ref="BE852:BI852" si="6347">AZ852/Z852</f>
        <v>20123.4698488158</v>
      </c>
      <c r="BF852" s="25">
        <f ca="1" t="shared" si="6347"/>
        <v>22361.9199916391</v>
      </c>
      <c r="BG852" s="25">
        <f ca="1" t="shared" si="6347"/>
        <v>18890.2119620094</v>
      </c>
      <c r="BH852" s="25">
        <f ca="1" t="shared" si="6347"/>
        <v>18671.8030600778</v>
      </c>
      <c r="BI852" s="25">
        <f ca="1" t="shared" si="6347"/>
        <v>18855.830428488</v>
      </c>
      <c r="BJ852" s="25">
        <f ca="1" t="shared" si="6214"/>
        <v>74038.8922478556</v>
      </c>
      <c r="BK852" s="25">
        <f ca="1" t="shared" si="6215"/>
        <v>35818.7129014769</v>
      </c>
      <c r="BL852" s="25">
        <f ca="1" t="shared" si="6216"/>
        <v>109857.605149333</v>
      </c>
      <c r="BM852" s="25">
        <f ca="1">BK852*'Ejercicio 3 - TIR'!$D$5</f>
        <v>17909.3564507385</v>
      </c>
      <c r="BN852" s="25">
        <f ca="1" t="shared" si="6217"/>
        <v>91948.2486985941</v>
      </c>
      <c r="BO852" s="25">
        <f ca="1" t="shared" si="6218"/>
        <v>40029.6736145269</v>
      </c>
      <c r="BP852" s="25">
        <f ca="1" t="shared" si="6219"/>
        <v>-110201.224803867</v>
      </c>
      <c r="BQ852" s="25">
        <f ca="1" t="shared" ref="BQ852:BT852" si="6348">BE852</f>
        <v>20123.4698488158</v>
      </c>
      <c r="BR852" s="25">
        <f ca="1" t="shared" si="6348"/>
        <v>22361.9199916391</v>
      </c>
      <c r="BS852" s="25">
        <f ca="1" t="shared" si="6348"/>
        <v>18890.2119620094</v>
      </c>
      <c r="BT852" s="25">
        <f ca="1" t="shared" si="6348"/>
        <v>18671.8030600778</v>
      </c>
      <c r="BU852" s="25">
        <f ca="1" t="shared" si="6221"/>
        <v>58885.5040430149</v>
      </c>
      <c r="BV852" s="27">
        <f ca="1" t="shared" si="6222"/>
        <v>6.93858949193302</v>
      </c>
    </row>
    <row r="853" ht="15" customHeight="1" spans="1:74">
      <c r="A853" s="23">
        <v>852</v>
      </c>
      <c r="B853" s="24">
        <f ca="1" t="shared" ref="B853:F853" si="6349">RAND()</f>
        <v>0.76650704143226</v>
      </c>
      <c r="C853" s="25">
        <f ca="1">IF(B853&lt;=('Ejercicio 3 - TIR'!$D$13-'Ejercicio 3 - TIR'!$C$13)/('Ejercicio 3 - TIR'!$E$13-'Ejercicio 3 - TIR'!$C$13),'Ejercicio 3 - TIR'!$C$13+SQRT(('Ejercicio 3 - TIR'!$E$13-'Ejercicio 3 - TIR'!$C$13)*('Ejercicio 3 - TIR'!$D$13-'Ejercicio 3 - TIR'!$C$13)*B853),'Ejercicio 3 - TIR'!$E$13-SQRT(('Ejercicio 3 - TIR'!$E$13-'Ejercicio 3 - TIR'!$C$13)*('Ejercicio 3 - TIR'!$E$13-'Ejercicio 3 - TIR'!$D$13)*(1-B853)))</f>
        <v>83261.0767884763</v>
      </c>
      <c r="D853" s="24">
        <f ca="1" t="shared" si="6349"/>
        <v>0.635074023231957</v>
      </c>
      <c r="E853" s="25">
        <f ca="1">IF(D853&lt;=('Ejercicio 3 - TIR'!$D$14-'Ejercicio 3 - TIR'!$C$14)/('Ejercicio 3 - TIR'!$E$14-'Ejercicio 3 - TIR'!$C$14),'Ejercicio 3 - TIR'!$C$14+SQRT(('Ejercicio 3 - TIR'!$E$14-'Ejercicio 3 - TIR'!$C$14)*('Ejercicio 3 - TIR'!$D$14-'Ejercicio 3 - TIR'!$C$14)*D853),'Ejercicio 3 - TIR'!$E$14-SQRT(('Ejercicio 3 - TIR'!$E$14-'Ejercicio 3 - TIR'!$C$14)*('Ejercicio 3 - TIR'!$E$14-'Ejercicio 3 - TIR'!$D$14)*(1-D853)))</f>
        <v>32601.4260485411</v>
      </c>
      <c r="F853" s="24">
        <f ca="1" t="shared" si="6349"/>
        <v>0.615107486495879</v>
      </c>
      <c r="G853" s="25">
        <f ca="1">IF(F853&lt;=('Ejercicio 3 - TIR'!$D$18-'Ejercicio 3 - TIR'!$C$18)/('Ejercicio 3 - TIR'!$E$18-'Ejercicio 3 - TIR'!$C$18),'Ejercicio 3 - TIR'!$C$18+SQRT(('Ejercicio 3 - TIR'!$E$18-'Ejercicio 3 - TIR'!$C$18)*('Ejercicio 3 - TIR'!$D$18-'Ejercicio 3 - TIR'!$C$18)*F853),'Ejercicio 3 - TIR'!$E$18-SQRT(('Ejercicio 3 - TIR'!$E$18-'Ejercicio 3 - TIR'!$C$18)*('Ejercicio 3 - TIR'!$E$18-'Ejercicio 3 - TIR'!$D$18)*(1-F853)))</f>
        <v>39605.5256479998</v>
      </c>
      <c r="H853" s="24">
        <f ca="1" t="shared" ref="H853:L853" si="6350">RAND()</f>
        <v>0.0379516816477545</v>
      </c>
      <c r="I853" s="25">
        <f ca="1">IF(H853&lt;=('Ejercicio 3 - TIR'!$D$18-'Ejercicio 3 - TIR'!$C$18)/('Ejercicio 3 - TIR'!$E$18-'Ejercicio 3 - TIR'!$C$18),'Ejercicio 3 - TIR'!$C$18+SQRT(('Ejercicio 3 - TIR'!$E$18-'Ejercicio 3 - TIR'!$C$18)*('Ejercicio 3 - TIR'!$D$18-'Ejercicio 3 - TIR'!$C$18)*H853),'Ejercicio 3 - TIR'!$E$18-SQRT(('Ejercicio 3 - TIR'!$E$18-'Ejercicio 3 - TIR'!$C$18)*('Ejercicio 3 - TIR'!$E$18-'Ejercicio 3 - TIR'!$D$18)*(1-H853)))</f>
        <v>32385.9489196467</v>
      </c>
      <c r="J853" s="24">
        <f ca="1" t="shared" si="6350"/>
        <v>0.715572099721546</v>
      </c>
      <c r="K853" s="25">
        <f ca="1">IF(J853&lt;=('Ejercicio 3 - TIR'!$D$18-'Ejercicio 3 - TIR'!$C$18)/('Ejercicio 3 - TIR'!$E$18-'Ejercicio 3 - TIR'!$C$18),'Ejercicio 3 - TIR'!$C$18+SQRT(('Ejercicio 3 - TIR'!$E$18-'Ejercicio 3 - TIR'!$C$18)*('Ejercicio 3 - TIR'!$D$18-'Ejercicio 3 - TIR'!$C$18)*J853),'Ejercicio 3 - TIR'!$E$18-SQRT(('Ejercicio 3 - TIR'!$E$18-'Ejercicio 3 - TIR'!$C$18)*('Ejercicio 3 - TIR'!$E$18-'Ejercicio 3 - TIR'!$D$18)*(1-J853)))</f>
        <v>40381.332170324</v>
      </c>
      <c r="L853" s="24">
        <f ca="1" t="shared" si="6350"/>
        <v>0.890049854940362</v>
      </c>
      <c r="M853" s="25">
        <f ca="1">IF(L853&lt;=('Ejercicio 3 - TIR'!$D$18-'Ejercicio 3 - TIR'!$C$18)/('Ejercicio 3 - TIR'!$E$18-'Ejercicio 3 - TIR'!$C$18),'Ejercicio 3 - TIR'!$C$18+SQRT(('Ejercicio 3 - TIR'!$E$18-'Ejercicio 3 - TIR'!$C$18)*('Ejercicio 3 - TIR'!$D$18-'Ejercicio 3 - TIR'!$C$18)*L853),'Ejercicio 3 - TIR'!$E$18-SQRT(('Ejercicio 3 - TIR'!$E$18-'Ejercicio 3 - TIR'!$C$18)*('Ejercicio 3 - TIR'!$E$18-'Ejercicio 3 - TIR'!$D$18)*(1-L853)))</f>
        <v>42128.3696478354</v>
      </c>
      <c r="N853" s="24">
        <f ca="1" t="shared" ref="N853:R853" si="6351">RAND()</f>
        <v>0.487151950753934</v>
      </c>
      <c r="O853" s="25">
        <f ca="1">IF(N853&lt;=('Ejercicio 3 - TIR'!$D$18-'Ejercicio 3 - TIR'!$C$18)/('Ejercicio 3 - TIR'!$E$18-'Ejercicio 3 - TIR'!$C$18),'Ejercicio 3 - TIR'!$C$18+SQRT(('Ejercicio 3 - TIR'!$E$18-'Ejercicio 3 - TIR'!$C$18)*('Ejercicio 3 - TIR'!$D$18-'Ejercicio 3 - TIR'!$C$18)*N853),'Ejercicio 3 - TIR'!$E$18-SQRT(('Ejercicio 3 - TIR'!$E$18-'Ejercicio 3 - TIR'!$C$18)*('Ejercicio 3 - TIR'!$E$18-'Ejercicio 3 - TIR'!$D$18)*(1-N853)))</f>
        <v>38548.2625493775</v>
      </c>
      <c r="P853" s="24">
        <f ca="1" t="shared" si="6351"/>
        <v>0.361052605703742</v>
      </c>
      <c r="Q853" s="26">
        <f ca="1">IF(P853&lt;=('Ejercicio 3 - TIR'!$D$22-'Ejercicio 3 - TIR'!$C$22)/('Ejercicio 3 - TIR'!$E$22-'Ejercicio 3 - TIR'!$C$22),'Ejercicio 3 - TIR'!$C$22+SQRT(('Ejercicio 3 - TIR'!$E$22-'Ejercicio 3 - TIR'!$C$22)*('Ejercicio 3 - TIR'!$D$22-'Ejercicio 3 - TIR'!$C$22)*P853),'Ejercicio 3 - TIR'!$E$22-SQRT(('Ejercicio 3 - TIR'!$E$22-'Ejercicio 3 - TIR'!$C$22)*('Ejercicio 3 - TIR'!$E$22-'Ejercicio 3 - TIR'!$D$22)*(1-P853)))</f>
        <v>0.145493032190517</v>
      </c>
      <c r="R853" s="24">
        <f ca="1" t="shared" si="6351"/>
        <v>0.755578009147895</v>
      </c>
      <c r="S853" s="26">
        <f ca="1">IF(R853&lt;=('Ejercicio 3 - TIR'!$D$23-'Ejercicio 3 - TIR'!$C$23)/('Ejercicio 3 - TIR'!$E$23-'Ejercicio 3 - TIR'!$C$23),'Ejercicio 3 - TIR'!$C$23+SQRT(('Ejercicio 3 - TIR'!$E$23-'Ejercicio 3 - TIR'!$C$23)*('Ejercicio 3 - TIR'!$D$23-'Ejercicio 3 - TIR'!$C$23)*R853),'Ejercicio 3 - TIR'!$E$23-SQRT(('Ejercicio 3 - TIR'!$E$23-'Ejercicio 3 - TIR'!$C$23)*('Ejercicio 3 - TIR'!$E$23-'Ejercicio 3 - TIR'!$D$23)*(1-R853)))</f>
        <v>0.159024786448434</v>
      </c>
      <c r="T853" s="24">
        <f ca="1" t="shared" ref="T853:X853" si="6352">RAND()</f>
        <v>0.69965147159568</v>
      </c>
      <c r="U853" s="26">
        <f ca="1">IF(T853&lt;=('Ejercicio 3 - TIR'!$D$24-'Ejercicio 3 - TIR'!$C$24)/('Ejercicio 3 - TIR'!$E$24-'Ejercicio 3 - TIR'!$C$24),'Ejercicio 3 - TIR'!$C$24+SQRT(('Ejercicio 3 - TIR'!$E$24-'Ejercicio 3 - TIR'!$C$24)*('Ejercicio 3 - TIR'!$D$24-'Ejercicio 3 - TIR'!$C$24)*T853),'Ejercicio 3 - TIR'!$E$24-SQRT(('Ejercicio 3 - TIR'!$E$24-'Ejercicio 3 - TIR'!$C$24)*('Ejercicio 3 - TIR'!$E$24-'Ejercicio 3 - TIR'!$D$24)*(1-T853)))</f>
        <v>0.191000415873118</v>
      </c>
      <c r="V853" s="24">
        <f ca="1" t="shared" si="6352"/>
        <v>0.571430822348283</v>
      </c>
      <c r="W853" s="26">
        <f ca="1">IF(V853&lt;=('Ejercicio 3 - TIR'!$D$25-'Ejercicio 3 - TIR'!$C$25)/('Ejercicio 3 - TIR'!$E$25-'Ejercicio 3 - TIR'!$C$25),'Ejercicio 3 - TIR'!$C$25+SQRT(('Ejercicio 3 - TIR'!$E$25-'Ejercicio 3 - TIR'!$C$25)*('Ejercicio 3 - TIR'!$D$25-'Ejercicio 3 - TIR'!$C$25)*V853),'Ejercicio 3 - TIR'!$E$25-SQRT(('Ejercicio 3 - TIR'!$E$25-'Ejercicio 3 - TIR'!$C$25)*('Ejercicio 3 - TIR'!$E$25-'Ejercicio 3 - TIR'!$D$25)*(1-V853)))</f>
        <v>0.211270268245429</v>
      </c>
      <c r="X853" s="24">
        <f ca="1" t="shared" si="6352"/>
        <v>0.190656799093304</v>
      </c>
      <c r="Y853" s="26">
        <f ca="1">IF(X853&lt;=('Ejercicio 3 - TIR'!$D$26-'Ejercicio 3 - TIR'!$C$26)/('Ejercicio 3 - TIR'!$E$26-'Ejercicio 3 - TIR'!$C$26),'Ejercicio 3 - TIR'!$C$26+SQRT(('Ejercicio 3 - TIR'!$E$26-'Ejercicio 3 - TIR'!$C$26)*('Ejercicio 3 - TIR'!$D$26-'Ejercicio 3 - TIR'!$C$26)*X853),'Ejercicio 3 - TIR'!$E$26-SQRT(('Ejercicio 3 - TIR'!$E$26-'Ejercicio 3 - TIR'!$C$26)*('Ejercicio 3 - TIR'!$E$26-'Ejercicio 3 - TIR'!$D$26)*(1-X853)))</f>
        <v>0.21268861735655</v>
      </c>
      <c r="Z853" s="24">
        <f ca="1" t="shared" si="6192"/>
        <v>1.14549303219052</v>
      </c>
      <c r="AA853" s="24">
        <f ca="1" t="shared" si="6193"/>
        <v>1.32765481701278</v>
      </c>
      <c r="AB853" s="24">
        <f ca="1" t="shared" si="6194"/>
        <v>1.58123743919817</v>
      </c>
      <c r="AC853" s="24">
        <f ca="1" t="shared" si="6195"/>
        <v>1.91530589713729</v>
      </c>
      <c r="AD853" s="24">
        <f ca="1" t="shared" si="6196"/>
        <v>2.32266966021426</v>
      </c>
      <c r="AE853" s="23">
        <f ca="1" t="shared" si="6197"/>
        <v>4743.28032953715</v>
      </c>
      <c r="AF853" s="23">
        <f ca="1" t="shared" si="6198"/>
        <v>5497.57947100685</v>
      </c>
      <c r="AG853" s="23">
        <f ca="1" t="shared" si="6199"/>
        <v>6547.61943626468</v>
      </c>
      <c r="AH853" s="23">
        <f ca="1" t="shared" si="6200"/>
        <v>7930.9367509333</v>
      </c>
      <c r="AI853" s="23">
        <f ca="1" t="shared" si="6201"/>
        <v>9617.75672283155</v>
      </c>
      <c r="AJ853" s="25">
        <f ca="1" t="shared" si="6202"/>
        <v>45367.8536660266</v>
      </c>
      <c r="AK853" s="25">
        <f ca="1" t="shared" si="6203"/>
        <v>42997.3610866989</v>
      </c>
      <c r="AL853" s="25">
        <f ca="1" t="shared" si="6204"/>
        <v>63852.4742724139</v>
      </c>
      <c r="AM853" s="25">
        <f ca="1" t="shared" si="6205"/>
        <v>80688.7148232787</v>
      </c>
      <c r="AN853" s="25">
        <f ca="1" t="shared" si="6206"/>
        <v>89534.8798774129</v>
      </c>
      <c r="AO853" s="25">
        <f ca="1">C853/'Ejercicio 3 - TIR'!$D$7</f>
        <v>16652.2153576953</v>
      </c>
      <c r="AP853" s="25">
        <f ca="1" t="shared" si="6207"/>
        <v>28715.6383083313</v>
      </c>
      <c r="AQ853" s="25">
        <f ca="1" t="shared" si="6208"/>
        <v>26345.1457290036</v>
      </c>
      <c r="AR853" s="25">
        <f ca="1" t="shared" si="6209"/>
        <v>47200.2589147187</v>
      </c>
      <c r="AS853" s="25">
        <f ca="1" t="shared" si="6210"/>
        <v>64036.4994655834</v>
      </c>
      <c r="AT853" s="25">
        <f ca="1" t="shared" si="6211"/>
        <v>72882.6645197176</v>
      </c>
      <c r="AU853" s="25">
        <f ca="1">AP853*'Ejercicio 3 - TIR'!$D$5</f>
        <v>14357.8191541657</v>
      </c>
      <c r="AV853" s="25">
        <f ca="1">AQ853*'Ejercicio 3 - TIR'!$D$5</f>
        <v>13172.5728645018</v>
      </c>
      <c r="AW853" s="25">
        <f ca="1">AR853*'Ejercicio 3 - TIR'!$D$5</f>
        <v>23600.1294573593</v>
      </c>
      <c r="AX853" s="25">
        <f ca="1">AS853*'Ejercicio 3 - TIR'!$D$5</f>
        <v>32018.2497327917</v>
      </c>
      <c r="AY853" s="25">
        <f ca="1">AT853*'Ejercicio 3 - TIR'!$D$5</f>
        <v>36441.3322598588</v>
      </c>
      <c r="AZ853" s="25">
        <f ca="1" t="shared" ref="AZ853:BD853" si="6353">AJ853-AU853-AE853</f>
        <v>26266.7541823238</v>
      </c>
      <c r="BA853" s="25">
        <f ca="1" t="shared" si="6353"/>
        <v>24327.2087511902</v>
      </c>
      <c r="BB853" s="25">
        <f ca="1" t="shared" si="6353"/>
        <v>33704.7253787899</v>
      </c>
      <c r="BC853" s="25">
        <f ca="1" t="shared" si="6353"/>
        <v>40739.5283395537</v>
      </c>
      <c r="BD853" s="25">
        <f ca="1" t="shared" si="6353"/>
        <v>43475.7908947225</v>
      </c>
      <c r="BE853" s="25">
        <f ca="1" t="shared" ref="BE853:BI853" si="6354">AZ853/Z853</f>
        <v>22930.5228789511</v>
      </c>
      <c r="BF853" s="25">
        <f ca="1" t="shared" si="6354"/>
        <v>18323.4440454382</v>
      </c>
      <c r="BG853" s="25">
        <f ca="1" t="shared" si="6354"/>
        <v>21315.4106671552</v>
      </c>
      <c r="BH853" s="25">
        <f ca="1" t="shared" si="6354"/>
        <v>21270.5074424117</v>
      </c>
      <c r="BI853" s="25">
        <f ca="1" t="shared" si="6354"/>
        <v>18718.025916226</v>
      </c>
      <c r="BJ853" s="25">
        <f ca="1" t="shared" si="6214"/>
        <v>75722.3431626653</v>
      </c>
      <c r="BK853" s="25">
        <f ca="1" t="shared" si="6215"/>
        <v>38677.5953866728</v>
      </c>
      <c r="BL853" s="25">
        <f ca="1" t="shared" si="6216"/>
        <v>114399.938549338</v>
      </c>
      <c r="BM853" s="25">
        <f ca="1">BK853*'Ejercicio 3 - TIR'!$D$5</f>
        <v>19338.7976933364</v>
      </c>
      <c r="BN853" s="25">
        <f ca="1" t="shared" si="6217"/>
        <v>95061.1408560017</v>
      </c>
      <c r="BO853" s="25">
        <f ca="1" t="shared" si="6218"/>
        <v>40927.5337273887</v>
      </c>
      <c r="BP853" s="25">
        <f ca="1" t="shared" si="6219"/>
        <v>-115862.502837017</v>
      </c>
      <c r="BQ853" s="25">
        <f ca="1" t="shared" ref="BQ853:BT853" si="6355">BE853</f>
        <v>22930.5228789511</v>
      </c>
      <c r="BR853" s="25">
        <f ca="1" t="shared" si="6355"/>
        <v>18323.4440454382</v>
      </c>
      <c r="BS853" s="25">
        <f ca="1" t="shared" si="6355"/>
        <v>21315.4106671552</v>
      </c>
      <c r="BT853" s="25">
        <f ca="1" t="shared" si="6355"/>
        <v>21270.5074424117</v>
      </c>
      <c r="BU853" s="25">
        <f ca="1" t="shared" si="6221"/>
        <v>59645.5596436148</v>
      </c>
      <c r="BV853" s="27">
        <f ca="1" t="shared" si="6222"/>
        <v>6.37432165425897</v>
      </c>
    </row>
    <row r="854" ht="15" customHeight="1" spans="1:74">
      <c r="A854" s="23">
        <v>853</v>
      </c>
      <c r="B854" s="24">
        <f ca="1" t="shared" ref="B854:F854" si="6356">RAND()</f>
        <v>0.173750394646685</v>
      </c>
      <c r="C854" s="25">
        <f ca="1">IF(B854&lt;=('Ejercicio 3 - TIR'!$D$13-'Ejercicio 3 - TIR'!$C$13)/('Ejercicio 3 - TIR'!$E$13-'Ejercicio 3 - TIR'!$C$13),'Ejercicio 3 - TIR'!$C$13+SQRT(('Ejercicio 3 - TIR'!$E$13-'Ejercicio 3 - TIR'!$C$13)*('Ejercicio 3 - TIR'!$D$13-'Ejercicio 3 - TIR'!$C$13)*B854),'Ejercicio 3 - TIR'!$E$13-SQRT(('Ejercicio 3 - TIR'!$E$13-'Ejercicio 3 - TIR'!$C$13)*('Ejercicio 3 - TIR'!$E$13-'Ejercicio 3 - TIR'!$D$13)*(1-B854)))</f>
        <v>68336.6754679953</v>
      </c>
      <c r="D854" s="24">
        <f ca="1" t="shared" si="6356"/>
        <v>0.390384292872134</v>
      </c>
      <c r="E854" s="25">
        <f ca="1">IF(D854&lt;=('Ejercicio 3 - TIR'!$D$14-'Ejercicio 3 - TIR'!$C$14)/('Ejercicio 3 - TIR'!$E$14-'Ejercicio 3 - TIR'!$C$14),'Ejercicio 3 - TIR'!$C$14+SQRT(('Ejercicio 3 - TIR'!$E$14-'Ejercicio 3 - TIR'!$C$14)*('Ejercicio 3 - TIR'!$D$14-'Ejercicio 3 - TIR'!$C$14)*D854),'Ejercicio 3 - TIR'!$E$14-SQRT(('Ejercicio 3 - TIR'!$E$14-'Ejercicio 3 - TIR'!$C$14)*('Ejercicio 3 - TIR'!$E$14-'Ejercicio 3 - TIR'!$D$14)*(1-D854)))</f>
        <v>30437.450336381</v>
      </c>
      <c r="F854" s="24">
        <f ca="1" t="shared" si="6356"/>
        <v>0.489004243915175</v>
      </c>
      <c r="G854" s="25">
        <f ca="1">IF(F854&lt;=('Ejercicio 3 - TIR'!$D$18-'Ejercicio 3 - TIR'!$C$18)/('Ejercicio 3 - TIR'!$E$18-'Ejercicio 3 - TIR'!$C$18),'Ejercicio 3 - TIR'!$C$18+SQRT(('Ejercicio 3 - TIR'!$E$18-'Ejercicio 3 - TIR'!$C$18)*('Ejercicio 3 - TIR'!$D$18-'Ejercicio 3 - TIR'!$C$18)*F854),'Ejercicio 3 - TIR'!$E$18-SQRT(('Ejercicio 3 - TIR'!$E$18-'Ejercicio 3 - TIR'!$C$18)*('Ejercicio 3 - TIR'!$E$18-'Ejercicio 3 - TIR'!$D$18)*(1-F854)))</f>
        <v>38564.4986185577</v>
      </c>
      <c r="H854" s="24">
        <f ca="1" t="shared" ref="H854:L854" si="6357">RAND()</f>
        <v>0.119312325959418</v>
      </c>
      <c r="I854" s="25">
        <f ca="1">IF(H854&lt;=('Ejercicio 3 - TIR'!$D$18-'Ejercicio 3 - TIR'!$C$18)/('Ejercicio 3 - TIR'!$E$18-'Ejercicio 3 - TIR'!$C$18),'Ejercicio 3 - TIR'!$C$18+SQRT(('Ejercicio 3 - TIR'!$E$18-'Ejercicio 3 - TIR'!$C$18)*('Ejercicio 3 - TIR'!$D$18-'Ejercicio 3 - TIR'!$C$18)*H854),'Ejercicio 3 - TIR'!$E$18-SQRT(('Ejercicio 3 - TIR'!$E$18-'Ejercicio 3 - TIR'!$C$18)*('Ejercicio 3 - TIR'!$E$18-'Ejercicio 3 - TIR'!$D$18)*(1-H854)))</f>
        <v>34230.4667465792</v>
      </c>
      <c r="J854" s="24">
        <f ca="1" t="shared" si="6357"/>
        <v>0.232203064660423</v>
      </c>
      <c r="K854" s="25">
        <f ca="1">IF(J854&lt;=('Ejercicio 3 - TIR'!$D$18-'Ejercicio 3 - TIR'!$C$18)/('Ejercicio 3 - TIR'!$E$18-'Ejercicio 3 - TIR'!$C$18),'Ejercicio 3 - TIR'!$C$18+SQRT(('Ejercicio 3 - TIR'!$E$18-'Ejercicio 3 - TIR'!$C$18)*('Ejercicio 3 - TIR'!$D$18-'Ejercicio 3 - TIR'!$C$18)*J854),'Ejercicio 3 - TIR'!$E$18-SQRT(('Ejercicio 3 - TIR'!$E$18-'Ejercicio 3 - TIR'!$C$18)*('Ejercicio 3 - TIR'!$E$18-'Ejercicio 3 - TIR'!$D$18)*(1-J854)))</f>
        <v>35901.7336181044</v>
      </c>
      <c r="L854" s="24">
        <f ca="1" t="shared" si="6357"/>
        <v>0.990709808661279</v>
      </c>
      <c r="M854" s="25">
        <f ca="1">IF(L854&lt;=('Ejercicio 3 - TIR'!$D$18-'Ejercicio 3 - TIR'!$C$18)/('Ejercicio 3 - TIR'!$E$18-'Ejercicio 3 - TIR'!$C$18),'Ejercicio 3 - TIR'!$C$18+SQRT(('Ejercicio 3 - TIR'!$E$18-'Ejercicio 3 - TIR'!$C$18)*('Ejercicio 3 - TIR'!$D$18-'Ejercicio 3 - TIR'!$C$18)*L854),'Ejercicio 3 - TIR'!$E$18-SQRT(('Ejercicio 3 - TIR'!$E$18-'Ejercicio 3 - TIR'!$C$18)*('Ejercicio 3 - TIR'!$E$18-'Ejercicio 3 - TIR'!$D$18)*(1-L854)))</f>
        <v>44165.2758836573</v>
      </c>
      <c r="N854" s="24">
        <f ca="1" t="shared" ref="N854:R854" si="6358">RAND()</f>
        <v>0.605340594178141</v>
      </c>
      <c r="O854" s="25">
        <f ca="1">IF(N854&lt;=('Ejercicio 3 - TIR'!$D$18-'Ejercicio 3 - TIR'!$C$18)/('Ejercicio 3 - TIR'!$E$18-'Ejercicio 3 - TIR'!$C$18),'Ejercicio 3 - TIR'!$C$18+SQRT(('Ejercicio 3 - TIR'!$E$18-'Ejercicio 3 - TIR'!$C$18)*('Ejercicio 3 - TIR'!$D$18-'Ejercicio 3 - TIR'!$C$18)*N854),'Ejercicio 3 - TIR'!$E$18-SQRT(('Ejercicio 3 - TIR'!$E$18-'Ejercicio 3 - TIR'!$C$18)*('Ejercicio 3 - TIR'!$E$18-'Ejercicio 3 - TIR'!$D$18)*(1-N854)))</f>
        <v>39528.9605480724</v>
      </c>
      <c r="P854" s="24">
        <f ca="1" t="shared" si="6358"/>
        <v>0.980239637559993</v>
      </c>
      <c r="Q854" s="26">
        <f ca="1">IF(P854&lt;=('Ejercicio 3 - TIR'!$D$22-'Ejercicio 3 - TIR'!$C$22)/('Ejercicio 3 - TIR'!$E$22-'Ejercicio 3 - TIR'!$C$22),'Ejercicio 3 - TIR'!$C$22+SQRT(('Ejercicio 3 - TIR'!$E$22-'Ejercicio 3 - TIR'!$C$22)*('Ejercicio 3 - TIR'!$D$22-'Ejercicio 3 - TIR'!$C$22)*P854),'Ejercicio 3 - TIR'!$E$22-SQRT(('Ejercicio 3 - TIR'!$E$22-'Ejercicio 3 - TIR'!$C$22)*('Ejercicio 3 - TIR'!$E$22-'Ejercicio 3 - TIR'!$D$22)*(1-P854)))</f>
        <v>0.17403605395799</v>
      </c>
      <c r="R854" s="24">
        <f ca="1" t="shared" si="6358"/>
        <v>0.716693028695486</v>
      </c>
      <c r="S854" s="26">
        <f ca="1">IF(R854&lt;=('Ejercicio 3 - TIR'!$D$23-'Ejercicio 3 - TIR'!$C$23)/('Ejercicio 3 - TIR'!$E$23-'Ejercicio 3 - TIR'!$C$23),'Ejercicio 3 - TIR'!$C$23+SQRT(('Ejercicio 3 - TIR'!$E$23-'Ejercicio 3 - TIR'!$C$23)*('Ejercicio 3 - TIR'!$D$23-'Ejercicio 3 - TIR'!$C$23)*R854),'Ejercicio 3 - TIR'!$E$23-SQRT(('Ejercicio 3 - TIR'!$E$23-'Ejercicio 3 - TIR'!$C$23)*('Ejercicio 3 - TIR'!$E$23-'Ejercicio 3 - TIR'!$D$23)*(1-R854)))</f>
        <v>0.157417871040397</v>
      </c>
      <c r="T854" s="24">
        <f ca="1" t="shared" ref="T854:X854" si="6359">RAND()</f>
        <v>0.823094683227163</v>
      </c>
      <c r="U854" s="26">
        <f ca="1">IF(T854&lt;=('Ejercicio 3 - TIR'!$D$24-'Ejercicio 3 - TIR'!$C$24)/('Ejercicio 3 - TIR'!$E$24-'Ejercicio 3 - TIR'!$C$24),'Ejercicio 3 - TIR'!$C$24+SQRT(('Ejercicio 3 - TIR'!$E$24-'Ejercicio 3 - TIR'!$C$24)*('Ejercicio 3 - TIR'!$D$24-'Ejercicio 3 - TIR'!$C$24)*T854),'Ejercicio 3 - TIR'!$E$24-SQRT(('Ejercicio 3 - TIR'!$E$24-'Ejercicio 3 - TIR'!$C$24)*('Ejercicio 3 - TIR'!$E$24-'Ejercicio 3 - TIR'!$D$24)*(1-T854)))</f>
        <v>0.197743879786361</v>
      </c>
      <c r="V854" s="24">
        <f ca="1" t="shared" si="6359"/>
        <v>0.00511356908045935</v>
      </c>
      <c r="W854" s="26">
        <f ca="1">IF(V854&lt;=('Ejercicio 3 - TIR'!$D$25-'Ejercicio 3 - TIR'!$C$25)/('Ejercicio 3 - TIR'!$E$25-'Ejercicio 3 - TIR'!$C$25),'Ejercicio 3 - TIR'!$C$25+SQRT(('Ejercicio 3 - TIR'!$E$25-'Ejercicio 3 - TIR'!$C$25)*('Ejercicio 3 - TIR'!$D$25-'Ejercicio 3 - TIR'!$C$25)*V854),'Ejercicio 3 - TIR'!$E$25-SQRT(('Ejercicio 3 - TIR'!$E$25-'Ejercicio 3 - TIR'!$C$25)*('Ejercicio 3 - TIR'!$E$25-'Ejercicio 3 - TIR'!$D$25)*(1-V854)))</f>
        <v>0.182675630152439</v>
      </c>
      <c r="X854" s="24">
        <f ca="1" t="shared" si="6359"/>
        <v>0.895127654810368</v>
      </c>
      <c r="Y854" s="26">
        <f ca="1">IF(X854&lt;=('Ejercicio 3 - TIR'!$D$26-'Ejercicio 3 - TIR'!$C$26)/('Ejercicio 3 - TIR'!$E$26-'Ejercicio 3 - TIR'!$C$26),'Ejercicio 3 - TIR'!$C$26+SQRT(('Ejercicio 3 - TIR'!$E$26-'Ejercicio 3 - TIR'!$C$26)*('Ejercicio 3 - TIR'!$D$26-'Ejercicio 3 - TIR'!$C$26)*X854),'Ejercicio 3 - TIR'!$E$26-SQRT(('Ejercicio 3 - TIR'!$E$26-'Ejercicio 3 - TIR'!$C$26)*('Ejercicio 3 - TIR'!$E$26-'Ejercicio 3 - TIR'!$D$26)*(1-X854)))</f>
        <v>0.256202717297473</v>
      </c>
      <c r="Z854" s="24">
        <f ca="1" t="shared" si="6192"/>
        <v>1.17403605395799</v>
      </c>
      <c r="AA854" s="24">
        <f ca="1" t="shared" si="6193"/>
        <v>1.35885031009673</v>
      </c>
      <c r="AB854" s="24">
        <f ca="1" t="shared" si="6194"/>
        <v>1.62755464246415</v>
      </c>
      <c r="AC854" s="24">
        <f ca="1" t="shared" si="6195"/>
        <v>1.92486921238382</v>
      </c>
      <c r="AD854" s="24">
        <f ca="1" t="shared" si="6196"/>
        <v>2.4180259350388</v>
      </c>
      <c r="AE854" s="23">
        <f ca="1" t="shared" si="6197"/>
        <v>5297.21374908603</v>
      </c>
      <c r="AF854" s="23">
        <f ca="1" t="shared" si="6198"/>
        <v>6131.08985991308</v>
      </c>
      <c r="AG854" s="23">
        <f ca="1" t="shared" si="6199"/>
        <v>7343.4753561311</v>
      </c>
      <c r="AH854" s="23">
        <f ca="1" t="shared" si="6200"/>
        <v>8684.94934432126</v>
      </c>
      <c r="AI854" s="23">
        <f ca="1" t="shared" si="6201"/>
        <v>10910.0569659273</v>
      </c>
      <c r="AJ854" s="25">
        <f ca="1" t="shared" si="6202"/>
        <v>45276.1117809998</v>
      </c>
      <c r="AK854" s="25">
        <f ca="1" t="shared" si="6203"/>
        <v>46514.0803533448</v>
      </c>
      <c r="AL854" s="25">
        <f ca="1" t="shared" si="6204"/>
        <v>58432.0332226571</v>
      </c>
      <c r="AM854" s="25">
        <f ca="1" t="shared" si="6205"/>
        <v>85012.3798048895</v>
      </c>
      <c r="AN854" s="25">
        <f ca="1" t="shared" si="6206"/>
        <v>95582.0517903646</v>
      </c>
      <c r="AO854" s="25">
        <f ca="1">C854/'Ejercicio 3 - TIR'!$D$7</f>
        <v>13667.3350935991</v>
      </c>
      <c r="AP854" s="25">
        <f ca="1" t="shared" si="6207"/>
        <v>31608.7766874007</v>
      </c>
      <c r="AQ854" s="25">
        <f ca="1" t="shared" si="6208"/>
        <v>32846.7452597458</v>
      </c>
      <c r="AR854" s="25">
        <f ca="1" t="shared" si="6209"/>
        <v>44764.698129058</v>
      </c>
      <c r="AS854" s="25">
        <f ca="1" t="shared" si="6210"/>
        <v>71345.0447112905</v>
      </c>
      <c r="AT854" s="25">
        <f ca="1" t="shared" si="6211"/>
        <v>81914.7166967656</v>
      </c>
      <c r="AU854" s="25">
        <f ca="1">AP854*'Ejercicio 3 - TIR'!$D$5</f>
        <v>15804.3883437004</v>
      </c>
      <c r="AV854" s="25">
        <f ca="1">AQ854*'Ejercicio 3 - TIR'!$D$5</f>
        <v>16423.3726298729</v>
      </c>
      <c r="AW854" s="25">
        <f ca="1">AR854*'Ejercicio 3 - TIR'!$D$5</f>
        <v>22382.349064529</v>
      </c>
      <c r="AX854" s="25">
        <f ca="1">AS854*'Ejercicio 3 - TIR'!$D$5</f>
        <v>35672.5223556452</v>
      </c>
      <c r="AY854" s="25">
        <f ca="1">AT854*'Ejercicio 3 - TIR'!$D$5</f>
        <v>40957.3583483828</v>
      </c>
      <c r="AZ854" s="25">
        <f ca="1" t="shared" ref="AZ854:BD854" si="6360">AJ854-AU854-AE854</f>
        <v>24174.5096882134</v>
      </c>
      <c r="BA854" s="25">
        <f ca="1" t="shared" si="6360"/>
        <v>23959.6178635589</v>
      </c>
      <c r="BB854" s="25">
        <f ca="1" t="shared" si="6360"/>
        <v>28706.208801997</v>
      </c>
      <c r="BC854" s="25">
        <f ca="1" t="shared" si="6360"/>
        <v>40654.908104923</v>
      </c>
      <c r="BD854" s="25">
        <f ca="1" t="shared" si="6360"/>
        <v>43714.6364760546</v>
      </c>
      <c r="BE854" s="25">
        <f ca="1" t="shared" ref="BE854:BI854" si="6361">AZ854/Z854</f>
        <v>20590.9431884265</v>
      </c>
      <c r="BF854" s="25">
        <f ca="1" t="shared" si="6361"/>
        <v>17632.2716972802</v>
      </c>
      <c r="BG854" s="25">
        <f ca="1" t="shared" si="6361"/>
        <v>17637.631359974</v>
      </c>
      <c r="BH854" s="25">
        <f ca="1" t="shared" si="6361"/>
        <v>21120.8677677247</v>
      </c>
      <c r="BI854" s="25">
        <f ca="1" t="shared" si="6361"/>
        <v>18078.6466524616</v>
      </c>
      <c r="BJ854" s="25">
        <f ca="1" t="shared" si="6214"/>
        <v>73598.5443098247</v>
      </c>
      <c r="BK854" s="25">
        <f ca="1" t="shared" si="6215"/>
        <v>33047.9707191884</v>
      </c>
      <c r="BL854" s="25">
        <f ca="1" t="shared" si="6216"/>
        <v>106646.515029013</v>
      </c>
      <c r="BM854" s="25">
        <f ca="1">BK854*'Ejercicio 3 - TIR'!$D$5</f>
        <v>16523.9853595942</v>
      </c>
      <c r="BN854" s="25">
        <f ca="1" t="shared" si="6217"/>
        <v>90122.5296694189</v>
      </c>
      <c r="BO854" s="25">
        <f ca="1" t="shared" si="6218"/>
        <v>37271.1178831805</v>
      </c>
      <c r="BP854" s="25">
        <f ca="1" t="shared" si="6219"/>
        <v>-98774.1258043763</v>
      </c>
      <c r="BQ854" s="25">
        <f ca="1" t="shared" ref="BQ854:BT854" si="6362">BE854</f>
        <v>20590.9431884265</v>
      </c>
      <c r="BR854" s="25">
        <f ca="1" t="shared" si="6362"/>
        <v>17632.2716972802</v>
      </c>
      <c r="BS854" s="25">
        <f ca="1" t="shared" si="6362"/>
        <v>17637.631359974</v>
      </c>
      <c r="BT854" s="25">
        <f ca="1" t="shared" si="6362"/>
        <v>21120.8677677247</v>
      </c>
      <c r="BU854" s="25">
        <f ca="1" t="shared" si="6221"/>
        <v>55349.7645356421</v>
      </c>
      <c r="BV854" s="27">
        <f ca="1" t="shared" si="6222"/>
        <v>8.83931877074109</v>
      </c>
    </row>
    <row r="855" ht="15" customHeight="1" spans="1:74">
      <c r="A855" s="23">
        <v>854</v>
      </c>
      <c r="B855" s="24">
        <f ca="1" t="shared" ref="B855:F855" si="6363">RAND()</f>
        <v>0.602062472339243</v>
      </c>
      <c r="C855" s="25">
        <f ca="1">IF(B855&lt;=('Ejercicio 3 - TIR'!$D$13-'Ejercicio 3 - TIR'!$C$13)/('Ejercicio 3 - TIR'!$E$13-'Ejercicio 3 - TIR'!$C$13),'Ejercicio 3 - TIR'!$C$13+SQRT(('Ejercicio 3 - TIR'!$E$13-'Ejercicio 3 - TIR'!$C$13)*('Ejercicio 3 - TIR'!$D$13-'Ejercicio 3 - TIR'!$C$13)*B855),'Ejercicio 3 - TIR'!$E$13-SQRT(('Ejercicio 3 - TIR'!$E$13-'Ejercicio 3 - TIR'!$C$13)*('Ejercicio 3 - TIR'!$E$13-'Ejercicio 3 - TIR'!$D$13)*(1-B855)))</f>
        <v>78147.653828641</v>
      </c>
      <c r="D855" s="24">
        <f ca="1" t="shared" si="6363"/>
        <v>0.562352163198597</v>
      </c>
      <c r="E855" s="25">
        <f ca="1">IF(D855&lt;=('Ejercicio 3 - TIR'!$D$14-'Ejercicio 3 - TIR'!$C$14)/('Ejercicio 3 - TIR'!$E$14-'Ejercicio 3 - TIR'!$C$14),'Ejercicio 3 - TIR'!$C$14+SQRT(('Ejercicio 3 - TIR'!$E$14-'Ejercicio 3 - TIR'!$C$14)*('Ejercicio 3 - TIR'!$D$14-'Ejercicio 3 - TIR'!$C$14)*D855),'Ejercicio 3 - TIR'!$E$14-SQRT(('Ejercicio 3 - TIR'!$E$14-'Ejercicio 3 - TIR'!$C$14)*('Ejercicio 3 - TIR'!$E$14-'Ejercicio 3 - TIR'!$D$14)*(1-D855)))</f>
        <v>31897.7055397739</v>
      </c>
      <c r="F855" s="24">
        <f ca="1" t="shared" si="6363"/>
        <v>0.450574627759767</v>
      </c>
      <c r="G855" s="25">
        <f ca="1">IF(F855&lt;=('Ejercicio 3 - TIR'!$D$18-'Ejercicio 3 - TIR'!$C$18)/('Ejercicio 3 - TIR'!$E$18-'Ejercicio 3 - TIR'!$C$18),'Ejercicio 3 - TIR'!$C$18+SQRT(('Ejercicio 3 - TIR'!$E$18-'Ejercicio 3 - TIR'!$C$18)*('Ejercicio 3 - TIR'!$D$18-'Ejercicio 3 - TIR'!$C$18)*F855),'Ejercicio 3 - TIR'!$E$18-SQRT(('Ejercicio 3 - TIR'!$E$18-'Ejercicio 3 - TIR'!$C$18)*('Ejercicio 3 - TIR'!$E$18-'Ejercicio 3 - TIR'!$D$18)*(1-F855)))</f>
        <v>38221.0822988196</v>
      </c>
      <c r="H855" s="24">
        <f ca="1" t="shared" ref="H855:L855" si="6364">RAND()</f>
        <v>0.700233600987614</v>
      </c>
      <c r="I855" s="25">
        <f ca="1">IF(H855&lt;=('Ejercicio 3 - TIR'!$D$18-'Ejercicio 3 - TIR'!$C$18)/('Ejercicio 3 - TIR'!$E$18-'Ejercicio 3 - TIR'!$C$18),'Ejercicio 3 - TIR'!$C$18+SQRT(('Ejercicio 3 - TIR'!$E$18-'Ejercicio 3 - TIR'!$C$18)*('Ejercicio 3 - TIR'!$D$18-'Ejercicio 3 - TIR'!$C$18)*H855),'Ejercicio 3 - TIR'!$E$18-SQRT(('Ejercicio 3 - TIR'!$E$18-'Ejercicio 3 - TIR'!$C$18)*('Ejercicio 3 - TIR'!$E$18-'Ejercicio 3 - TIR'!$D$18)*(1-H855)))</f>
        <v>40258.4306473564</v>
      </c>
      <c r="J855" s="24">
        <f ca="1" t="shared" si="6364"/>
        <v>0.455953420624321</v>
      </c>
      <c r="K855" s="25">
        <f ca="1">IF(J855&lt;=('Ejercicio 3 - TIR'!$D$18-'Ejercicio 3 - TIR'!$C$18)/('Ejercicio 3 - TIR'!$E$18-'Ejercicio 3 - TIR'!$C$18),'Ejercicio 3 - TIR'!$C$18+SQRT(('Ejercicio 3 - TIR'!$E$18-'Ejercicio 3 - TIR'!$C$18)*('Ejercicio 3 - TIR'!$D$18-'Ejercicio 3 - TIR'!$C$18)*J855),'Ejercicio 3 - TIR'!$E$18-SQRT(('Ejercicio 3 - TIR'!$E$18-'Ejercicio 3 - TIR'!$C$18)*('Ejercicio 3 - TIR'!$E$18-'Ejercicio 3 - TIR'!$D$18)*(1-J855)))</f>
        <v>38270.0068375817</v>
      </c>
      <c r="L855" s="24">
        <f ca="1" t="shared" si="6364"/>
        <v>0.142361213881977</v>
      </c>
      <c r="M855" s="25">
        <f ca="1">IF(L855&lt;=('Ejercicio 3 - TIR'!$D$18-'Ejercicio 3 - TIR'!$C$18)/('Ejercicio 3 - TIR'!$E$18-'Ejercicio 3 - TIR'!$C$18),'Ejercicio 3 - TIR'!$C$18+SQRT(('Ejercicio 3 - TIR'!$E$18-'Ejercicio 3 - TIR'!$C$18)*('Ejercicio 3 - TIR'!$D$18-'Ejercicio 3 - TIR'!$C$18)*L855),'Ejercicio 3 - TIR'!$E$18-SQRT(('Ejercicio 3 - TIR'!$E$18-'Ejercicio 3 - TIR'!$C$18)*('Ejercicio 3 - TIR'!$E$18-'Ejercicio 3 - TIR'!$D$18)*(1-L855)))</f>
        <v>34621.0585456469</v>
      </c>
      <c r="N855" s="24">
        <f ca="1" t="shared" ref="N855:R855" si="6365">RAND()</f>
        <v>0.616278028681833</v>
      </c>
      <c r="O855" s="25">
        <f ca="1">IF(N855&lt;=('Ejercicio 3 - TIR'!$D$18-'Ejercicio 3 - TIR'!$C$18)/('Ejercicio 3 - TIR'!$E$18-'Ejercicio 3 - TIR'!$C$18),'Ejercicio 3 - TIR'!$C$18+SQRT(('Ejercicio 3 - TIR'!$E$18-'Ejercicio 3 - TIR'!$C$18)*('Ejercicio 3 - TIR'!$D$18-'Ejercicio 3 - TIR'!$C$18)*N855),'Ejercicio 3 - TIR'!$E$18-SQRT(('Ejercicio 3 - TIR'!$E$18-'Ejercicio 3 - TIR'!$C$18)*('Ejercicio 3 - TIR'!$E$18-'Ejercicio 3 - TIR'!$D$18)*(1-N855)))</f>
        <v>39614.6609041752</v>
      </c>
      <c r="P855" s="24">
        <f ca="1" t="shared" si="6365"/>
        <v>0.324051880418109</v>
      </c>
      <c r="Q855" s="26">
        <f ca="1">IF(P855&lt;=('Ejercicio 3 - TIR'!$D$22-'Ejercicio 3 - TIR'!$C$22)/('Ejercicio 3 - TIR'!$E$22-'Ejercicio 3 - TIR'!$C$22),'Ejercicio 3 - TIR'!$C$22+SQRT(('Ejercicio 3 - TIR'!$E$22-'Ejercicio 3 - TIR'!$C$22)*('Ejercicio 3 - TIR'!$D$22-'Ejercicio 3 - TIR'!$C$22)*P855),'Ejercicio 3 - TIR'!$E$22-SQRT(('Ejercicio 3 - TIR'!$E$22-'Ejercicio 3 - TIR'!$C$22)*('Ejercicio 3 - TIR'!$E$22-'Ejercicio 3 - TIR'!$D$22)*(1-P855)))</f>
        <v>0.144151467548631</v>
      </c>
      <c r="R855" s="24">
        <f ca="1" t="shared" si="6365"/>
        <v>0.901165591872253</v>
      </c>
      <c r="S855" s="26">
        <f ca="1">IF(R855&lt;=('Ejercicio 3 - TIR'!$D$23-'Ejercicio 3 - TIR'!$C$23)/('Ejercicio 3 - TIR'!$E$23-'Ejercicio 3 - TIR'!$C$23),'Ejercicio 3 - TIR'!$C$23+SQRT(('Ejercicio 3 - TIR'!$E$23-'Ejercicio 3 - TIR'!$C$23)*('Ejercicio 3 - TIR'!$D$23-'Ejercicio 3 - TIR'!$C$23)*R855),'Ejercicio 3 - TIR'!$E$23-SQRT(('Ejercicio 3 - TIR'!$E$23-'Ejercicio 3 - TIR'!$C$23)*('Ejercicio 3 - TIR'!$E$23-'Ejercicio 3 - TIR'!$D$23)*(1-R855)))</f>
        <v>0.166662011597323</v>
      </c>
      <c r="T855" s="24">
        <f ca="1" t="shared" ref="T855:X855" si="6366">RAND()</f>
        <v>0.164376350107145</v>
      </c>
      <c r="U855" s="26">
        <f ca="1">IF(T855&lt;=('Ejercicio 3 - TIR'!$D$24-'Ejercicio 3 - TIR'!$C$24)/('Ejercicio 3 - TIR'!$E$24-'Ejercicio 3 - TIR'!$C$24),'Ejercicio 3 - TIR'!$C$24+SQRT(('Ejercicio 3 - TIR'!$E$24-'Ejercicio 3 - TIR'!$C$24)*('Ejercicio 3 - TIR'!$D$24-'Ejercicio 3 - TIR'!$C$24)*T855),'Ejercicio 3 - TIR'!$E$24-SQRT(('Ejercicio 3 - TIR'!$E$24-'Ejercicio 3 - TIR'!$C$24)*('Ejercicio 3 - TIR'!$E$24-'Ejercicio 3 - TIR'!$D$24)*(1-T855)))</f>
        <v>0.16857929856655</v>
      </c>
      <c r="V855" s="24">
        <f ca="1" t="shared" si="6366"/>
        <v>0.285647183781137</v>
      </c>
      <c r="W855" s="26">
        <f ca="1">IF(V855&lt;=('Ejercicio 3 - TIR'!$D$25-'Ejercicio 3 - TIR'!$C$25)/('Ejercicio 3 - TIR'!$E$25-'Ejercicio 3 - TIR'!$C$25),'Ejercicio 3 - TIR'!$C$25+SQRT(('Ejercicio 3 - TIR'!$E$25-'Ejercicio 3 - TIR'!$C$25)*('Ejercicio 3 - TIR'!$D$25-'Ejercicio 3 - TIR'!$C$25)*V855),'Ejercicio 3 - TIR'!$E$25-SQRT(('Ejercicio 3 - TIR'!$E$25-'Ejercicio 3 - TIR'!$C$25)*('Ejercicio 3 - TIR'!$E$25-'Ejercicio 3 - TIR'!$D$25)*(1-V855)))</f>
        <v>0.199997651294429</v>
      </c>
      <c r="X855" s="24">
        <f ca="1" t="shared" si="6366"/>
        <v>0.930297094507208</v>
      </c>
      <c r="Y855" s="26">
        <f ca="1">IF(X855&lt;=('Ejercicio 3 - TIR'!$D$26-'Ejercicio 3 - TIR'!$C$26)/('Ejercicio 3 - TIR'!$E$26-'Ejercicio 3 - TIR'!$C$26),'Ejercicio 3 - TIR'!$C$26+SQRT(('Ejercicio 3 - TIR'!$E$26-'Ejercicio 3 - TIR'!$C$26)*('Ejercicio 3 - TIR'!$D$26-'Ejercicio 3 - TIR'!$C$26)*X855),'Ejercicio 3 - TIR'!$E$26-SQRT(('Ejercicio 3 - TIR'!$E$26-'Ejercicio 3 - TIR'!$C$26)*('Ejercicio 3 - TIR'!$E$26-'Ejercicio 3 - TIR'!$D$26)*(1-X855)))</f>
        <v>0.26059908018518</v>
      </c>
      <c r="Z855" s="24">
        <f ca="1" t="shared" si="6192"/>
        <v>1.14415146754863</v>
      </c>
      <c r="AA855" s="24">
        <f ca="1" t="shared" si="6193"/>
        <v>1.33483805270232</v>
      </c>
      <c r="AB855" s="24">
        <f ca="1" t="shared" si="6194"/>
        <v>1.55986411532681</v>
      </c>
      <c r="AC855" s="24">
        <f ca="1" t="shared" si="6195"/>
        <v>1.87183327473064</v>
      </c>
      <c r="AD855" s="24">
        <f ca="1" t="shared" si="6196"/>
        <v>2.35963130438545</v>
      </c>
      <c r="AE855" s="23">
        <f ca="1" t="shared" si="6197"/>
        <v>4598.10106499252</v>
      </c>
      <c r="AF855" s="23">
        <f ca="1" t="shared" si="6198"/>
        <v>5364.42983801196</v>
      </c>
      <c r="AG855" s="23">
        <f ca="1" t="shared" si="6199"/>
        <v>6268.76165731349</v>
      </c>
      <c r="AH855" s="23">
        <f ca="1" t="shared" si="6200"/>
        <v>7522.49926530076</v>
      </c>
      <c r="AI855" s="23">
        <f ca="1" t="shared" si="6201"/>
        <v>9482.85565453184</v>
      </c>
      <c r="AJ855" s="25">
        <f ca="1" t="shared" si="6202"/>
        <v>43730.7074034915</v>
      </c>
      <c r="AK855" s="25">
        <f ca="1" t="shared" si="6203"/>
        <v>53738.4851701684</v>
      </c>
      <c r="AL855" s="25">
        <f ca="1" t="shared" si="6204"/>
        <v>59696.0103592554</v>
      </c>
      <c r="AM855" s="25">
        <f ca="1" t="shared" si="6205"/>
        <v>64804.8493921394</v>
      </c>
      <c r="AN855" s="25">
        <f ca="1" t="shared" si="6206"/>
        <v>93475.9939821063</v>
      </c>
      <c r="AO855" s="25">
        <f ca="1">C855/'Ejercicio 3 - TIR'!$D$7</f>
        <v>15629.5307657282</v>
      </c>
      <c r="AP855" s="25">
        <f ca="1" t="shared" si="6207"/>
        <v>28101.1766377633</v>
      </c>
      <c r="AQ855" s="25">
        <f ca="1" t="shared" si="6208"/>
        <v>38108.9544044402</v>
      </c>
      <c r="AR855" s="25">
        <f ca="1" t="shared" si="6209"/>
        <v>44066.4795935272</v>
      </c>
      <c r="AS855" s="25">
        <f ca="1" t="shared" si="6210"/>
        <v>49175.3186264112</v>
      </c>
      <c r="AT855" s="25">
        <f ca="1" t="shared" si="6211"/>
        <v>77846.4632163781</v>
      </c>
      <c r="AU855" s="25">
        <f ca="1">AP855*'Ejercicio 3 - TIR'!$D$5</f>
        <v>14050.5883188816</v>
      </c>
      <c r="AV855" s="25">
        <f ca="1">AQ855*'Ejercicio 3 - TIR'!$D$5</f>
        <v>19054.4772022201</v>
      </c>
      <c r="AW855" s="25">
        <f ca="1">AR855*'Ejercicio 3 - TIR'!$D$5</f>
        <v>22033.2397967636</v>
      </c>
      <c r="AX855" s="25">
        <f ca="1">AS855*'Ejercicio 3 - TIR'!$D$5</f>
        <v>24587.6593132056</v>
      </c>
      <c r="AY855" s="25">
        <f ca="1">AT855*'Ejercicio 3 - TIR'!$D$5</f>
        <v>38923.2316081891</v>
      </c>
      <c r="AZ855" s="25">
        <f ca="1" t="shared" ref="AZ855:BD855" si="6367">AJ855-AU855-AE855</f>
        <v>25082.0180196173</v>
      </c>
      <c r="BA855" s="25">
        <f ca="1" t="shared" si="6367"/>
        <v>29319.5781299364</v>
      </c>
      <c r="BB855" s="25">
        <f ca="1" t="shared" si="6367"/>
        <v>31394.0089051783</v>
      </c>
      <c r="BC855" s="25">
        <f ca="1" t="shared" si="6367"/>
        <v>32694.690813633</v>
      </c>
      <c r="BD855" s="25">
        <f ca="1" t="shared" si="6367"/>
        <v>45069.9067193854</v>
      </c>
      <c r="BE855" s="25">
        <f ca="1" t="shared" ref="BE855:BI855" si="6368">AZ855/Z855</f>
        <v>21921.9384242508</v>
      </c>
      <c r="BF855" s="25">
        <f ca="1" t="shared" si="6368"/>
        <v>21964.895344855</v>
      </c>
      <c r="BG855" s="25">
        <f ca="1" t="shared" si="6368"/>
        <v>20126.1177795611</v>
      </c>
      <c r="BH855" s="25">
        <f ca="1" t="shared" si="6368"/>
        <v>17466.6682417738</v>
      </c>
      <c r="BI855" s="25">
        <f ca="1" t="shared" si="6368"/>
        <v>19100.4020990998</v>
      </c>
      <c r="BJ855" s="25">
        <f ca="1" t="shared" si="6214"/>
        <v>75266.8245297198</v>
      </c>
      <c r="BK855" s="25">
        <f ca="1" t="shared" si="6215"/>
        <v>36879.9300676678</v>
      </c>
      <c r="BL855" s="25">
        <f ca="1" t="shared" si="6216"/>
        <v>112146.754597388</v>
      </c>
      <c r="BM855" s="25">
        <f ca="1">BK855*'Ejercicio 3 - TIR'!$D$5</f>
        <v>18439.9650338339</v>
      </c>
      <c r="BN855" s="25">
        <f ca="1" t="shared" si="6217"/>
        <v>93706.7895635537</v>
      </c>
      <c r="BO855" s="25">
        <f ca="1" t="shared" si="6218"/>
        <v>39712.470922638</v>
      </c>
      <c r="BP855" s="25">
        <f ca="1" t="shared" si="6219"/>
        <v>-110045.359368415</v>
      </c>
      <c r="BQ855" s="25">
        <f ca="1" t="shared" ref="BQ855:BT855" si="6369">BE855</f>
        <v>21921.9384242508</v>
      </c>
      <c r="BR855" s="25">
        <f ca="1" t="shared" si="6369"/>
        <v>21964.895344855</v>
      </c>
      <c r="BS855" s="25">
        <f ca="1" t="shared" si="6369"/>
        <v>20126.1177795611</v>
      </c>
      <c r="BT855" s="25">
        <f ca="1" t="shared" si="6369"/>
        <v>17466.6682417738</v>
      </c>
      <c r="BU855" s="25">
        <f ca="1" t="shared" si="6221"/>
        <v>58812.8730217378</v>
      </c>
      <c r="BV855" s="27">
        <f ca="1" t="shared" si="6222"/>
        <v>7.38238620603451</v>
      </c>
    </row>
    <row r="856" ht="15" customHeight="1" spans="1:74">
      <c r="A856" s="23">
        <v>855</v>
      </c>
      <c r="B856" s="24">
        <f ca="1" t="shared" ref="B856:F856" si="6370">RAND()</f>
        <v>0.807786154194347</v>
      </c>
      <c r="C856" s="25">
        <f ca="1">IF(B856&lt;=('Ejercicio 3 - TIR'!$D$13-'Ejercicio 3 - TIR'!$C$13)/('Ejercicio 3 - TIR'!$E$13-'Ejercicio 3 - TIR'!$C$13),'Ejercicio 3 - TIR'!$C$13+SQRT(('Ejercicio 3 - TIR'!$E$13-'Ejercicio 3 - TIR'!$C$13)*('Ejercicio 3 - TIR'!$D$13-'Ejercicio 3 - TIR'!$C$13)*B856),'Ejercicio 3 - TIR'!$E$13-SQRT(('Ejercicio 3 - TIR'!$E$13-'Ejercicio 3 - TIR'!$C$13)*('Ejercicio 3 - TIR'!$E$13-'Ejercicio 3 - TIR'!$D$13)*(1-B856)))</f>
        <v>84812.6165859032</v>
      </c>
      <c r="D856" s="24">
        <f ca="1" t="shared" si="6370"/>
        <v>0.943874923120481</v>
      </c>
      <c r="E856" s="25">
        <f ca="1">IF(D856&lt;=('Ejercicio 3 - TIR'!$D$14-'Ejercicio 3 - TIR'!$C$14)/('Ejercicio 3 - TIR'!$E$14-'Ejercicio 3 - TIR'!$C$14),'Ejercicio 3 - TIR'!$C$14+SQRT(('Ejercicio 3 - TIR'!$E$14-'Ejercicio 3 - TIR'!$C$14)*('Ejercicio 3 - TIR'!$D$14-'Ejercicio 3 - TIR'!$C$14)*D856),'Ejercicio 3 - TIR'!$E$14-SQRT(('Ejercicio 3 - TIR'!$E$14-'Ejercicio 3 - TIR'!$C$14)*('Ejercicio 3 - TIR'!$E$14-'Ejercicio 3 - TIR'!$D$14)*(1-D856)))</f>
        <v>37098.4897842799</v>
      </c>
      <c r="F856" s="24">
        <f ca="1" t="shared" si="6370"/>
        <v>0.490803161489729</v>
      </c>
      <c r="G856" s="25">
        <f ca="1">IF(F856&lt;=('Ejercicio 3 - TIR'!$D$18-'Ejercicio 3 - TIR'!$C$18)/('Ejercicio 3 - TIR'!$E$18-'Ejercicio 3 - TIR'!$C$18),'Ejercicio 3 - TIR'!$C$18+SQRT(('Ejercicio 3 - TIR'!$E$18-'Ejercicio 3 - TIR'!$C$18)*('Ejercicio 3 - TIR'!$D$18-'Ejercicio 3 - TIR'!$C$18)*F856),'Ejercicio 3 - TIR'!$E$18-SQRT(('Ejercicio 3 - TIR'!$E$18-'Ejercicio 3 - TIR'!$C$18)*('Ejercicio 3 - TIR'!$E$18-'Ejercicio 3 - TIR'!$D$18)*(1-F856)))</f>
        <v>38580.2374223246</v>
      </c>
      <c r="H856" s="24">
        <f ca="1" t="shared" ref="H856:L856" si="6371">RAND()</f>
        <v>0.793515104444946</v>
      </c>
      <c r="I856" s="25">
        <f ca="1">IF(H856&lt;=('Ejercicio 3 - TIR'!$D$18-'Ejercicio 3 - TIR'!$C$18)/('Ejercicio 3 - TIR'!$E$18-'Ejercicio 3 - TIR'!$C$18),'Ejercicio 3 - TIR'!$C$18+SQRT(('Ejercicio 3 - TIR'!$E$18-'Ejercicio 3 - TIR'!$C$18)*('Ejercicio 3 - TIR'!$D$18-'Ejercicio 3 - TIR'!$C$18)*H856),'Ejercicio 3 - TIR'!$E$18-SQRT(('Ejercicio 3 - TIR'!$E$18-'Ejercicio 3 - TIR'!$C$18)*('Ejercicio 3 - TIR'!$E$18-'Ejercicio 3 - TIR'!$D$18)*(1-H856)))</f>
        <v>41064.7278154327</v>
      </c>
      <c r="J856" s="24">
        <f ca="1" t="shared" si="6371"/>
        <v>0.269070148688137</v>
      </c>
      <c r="K856" s="25">
        <f ca="1">IF(J856&lt;=('Ejercicio 3 - TIR'!$D$18-'Ejercicio 3 - TIR'!$C$18)/('Ejercicio 3 - TIR'!$E$18-'Ejercicio 3 - TIR'!$C$18),'Ejercicio 3 - TIR'!$C$18+SQRT(('Ejercicio 3 - TIR'!$E$18-'Ejercicio 3 - TIR'!$C$18)*('Ejercicio 3 - TIR'!$D$18-'Ejercicio 3 - TIR'!$C$18)*J856),'Ejercicio 3 - TIR'!$E$18-SQRT(('Ejercicio 3 - TIR'!$E$18-'Ejercicio 3 - TIR'!$C$18)*('Ejercicio 3 - TIR'!$E$18-'Ejercicio 3 - TIR'!$D$18)*(1-J856)))</f>
        <v>36352.9931767019</v>
      </c>
      <c r="L856" s="24">
        <f ca="1" t="shared" si="6371"/>
        <v>0.666829210937058</v>
      </c>
      <c r="M856" s="25">
        <f ca="1">IF(L856&lt;=('Ejercicio 3 - TIR'!$D$18-'Ejercicio 3 - TIR'!$C$18)/('Ejercicio 3 - TIR'!$E$18-'Ejercicio 3 - TIR'!$C$18),'Ejercicio 3 - TIR'!$C$18+SQRT(('Ejercicio 3 - TIR'!$E$18-'Ejercicio 3 - TIR'!$C$18)*('Ejercicio 3 - TIR'!$D$18-'Ejercicio 3 - TIR'!$C$18)*L856),'Ejercicio 3 - TIR'!$E$18-SQRT(('Ejercicio 3 - TIR'!$E$18-'Ejercicio 3 - TIR'!$C$18)*('Ejercicio 3 - TIR'!$E$18-'Ejercicio 3 - TIR'!$D$18)*(1-L856)))</f>
        <v>40001.2192306803</v>
      </c>
      <c r="N856" s="24">
        <f ca="1" t="shared" ref="N856:R856" si="6372">RAND()</f>
        <v>0.118904541717634</v>
      </c>
      <c r="O856" s="25">
        <f ca="1">IF(N856&lt;=('Ejercicio 3 - TIR'!$D$18-'Ejercicio 3 - TIR'!$C$18)/('Ejercicio 3 - TIR'!$E$18-'Ejercicio 3 - TIR'!$C$18),'Ejercicio 3 - TIR'!$C$18+SQRT(('Ejercicio 3 - TIR'!$E$18-'Ejercicio 3 - TIR'!$C$18)*('Ejercicio 3 - TIR'!$D$18-'Ejercicio 3 - TIR'!$C$18)*N856),'Ejercicio 3 - TIR'!$E$18-SQRT(('Ejercicio 3 - TIR'!$E$18-'Ejercicio 3 - TIR'!$C$18)*('Ejercicio 3 - TIR'!$E$18-'Ejercicio 3 - TIR'!$D$18)*(1-N856)))</f>
        <v>34223.2311395003</v>
      </c>
      <c r="P856" s="24">
        <f ca="1" t="shared" si="6372"/>
        <v>0.890277179306368</v>
      </c>
      <c r="Q856" s="26">
        <f ca="1">IF(P856&lt;=('Ejercicio 3 - TIR'!$D$22-'Ejercicio 3 - TIR'!$C$22)/('Ejercicio 3 - TIR'!$E$22-'Ejercicio 3 - TIR'!$C$22),'Ejercicio 3 - TIR'!$C$22+SQRT(('Ejercicio 3 - TIR'!$E$22-'Ejercicio 3 - TIR'!$C$22)*('Ejercicio 3 - TIR'!$D$22-'Ejercicio 3 - TIR'!$C$22)*P856),'Ejercicio 3 - TIR'!$E$22-SQRT(('Ejercicio 3 - TIR'!$E$22-'Ejercicio 3 - TIR'!$C$22)*('Ejercicio 3 - TIR'!$E$22-'Ejercicio 3 - TIR'!$D$22)*(1-P856)))</f>
        <v>0.165946492350714</v>
      </c>
      <c r="R856" s="24">
        <f ca="1" t="shared" si="6372"/>
        <v>0.313762874785672</v>
      </c>
      <c r="S856" s="26">
        <f ca="1">IF(R856&lt;=('Ejercicio 3 - TIR'!$D$23-'Ejercicio 3 - TIR'!$C$23)/('Ejercicio 3 - TIR'!$E$23-'Ejercicio 3 - TIR'!$C$23),'Ejercicio 3 - TIR'!$C$23+SQRT(('Ejercicio 3 - TIR'!$E$23-'Ejercicio 3 - TIR'!$C$23)*('Ejercicio 3 - TIR'!$D$23-'Ejercicio 3 - TIR'!$C$23)*R856),'Ejercicio 3 - TIR'!$E$23-SQRT(('Ejercicio 3 - TIR'!$E$23-'Ejercicio 3 - TIR'!$C$23)*('Ejercicio 3 - TIR'!$E$23-'Ejercicio 3 - TIR'!$D$23)*(1-R856)))</f>
        <v>0.14376495686119</v>
      </c>
      <c r="T856" s="24">
        <f ca="1" t="shared" ref="T856:X856" si="6373">RAND()</f>
        <v>0.632797993046698</v>
      </c>
      <c r="U856" s="26">
        <f ca="1">IF(T856&lt;=('Ejercicio 3 - TIR'!$D$24-'Ejercicio 3 - TIR'!$C$24)/('Ejercicio 3 - TIR'!$E$24-'Ejercicio 3 - TIR'!$C$24),'Ejercicio 3 - TIR'!$C$24+SQRT(('Ejercicio 3 - TIR'!$E$24-'Ejercicio 3 - TIR'!$C$24)*('Ejercicio 3 - TIR'!$D$24-'Ejercicio 3 - TIR'!$C$24)*T856),'Ejercicio 3 - TIR'!$E$24-SQRT(('Ejercicio 3 - TIR'!$E$24-'Ejercicio 3 - TIR'!$C$24)*('Ejercicio 3 - TIR'!$E$24-'Ejercicio 3 - TIR'!$D$24)*(1-T856)))</f>
        <v>0.187934978255594</v>
      </c>
      <c r="V856" s="24">
        <f ca="1" t="shared" si="6373"/>
        <v>0.0681095292416711</v>
      </c>
      <c r="W856" s="26">
        <f ca="1">IF(V856&lt;=('Ejercicio 3 - TIR'!$D$25-'Ejercicio 3 - TIR'!$C$25)/('Ejercicio 3 - TIR'!$E$25-'Ejercicio 3 - TIR'!$C$25),'Ejercicio 3 - TIR'!$C$25+SQRT(('Ejercicio 3 - TIR'!$E$25-'Ejercicio 3 - TIR'!$C$25)*('Ejercicio 3 - TIR'!$D$25-'Ejercicio 3 - TIR'!$C$25)*V856),'Ejercicio 3 - TIR'!$E$25-SQRT(('Ejercicio 3 - TIR'!$E$25-'Ejercicio 3 - TIR'!$C$25)*('Ejercicio 3 - TIR'!$E$25-'Ejercicio 3 - TIR'!$D$25)*(1-V856)))</f>
        <v>0.189764903529392</v>
      </c>
      <c r="X856" s="24">
        <f ca="1" t="shared" si="6373"/>
        <v>0.129117077613497</v>
      </c>
      <c r="Y856" s="26">
        <f ca="1">IF(X856&lt;=('Ejercicio 3 - TIR'!$D$26-'Ejercicio 3 - TIR'!$C$26)/('Ejercicio 3 - TIR'!$E$26-'Ejercicio 3 - TIR'!$C$26),'Ejercicio 3 - TIR'!$C$26+SQRT(('Ejercicio 3 - TIR'!$E$26-'Ejercicio 3 - TIR'!$C$26)*('Ejercicio 3 - TIR'!$D$26-'Ejercicio 3 - TIR'!$C$26)*X856),'Ejercicio 3 - TIR'!$E$26-SQRT(('Ejercicio 3 - TIR'!$E$26-'Ejercicio 3 - TIR'!$C$26)*('Ejercicio 3 - TIR'!$E$26-'Ejercicio 3 - TIR'!$D$26)*(1-X856)))</f>
        <v>0.208671264273113</v>
      </c>
      <c r="Z856" s="24">
        <f ca="1" t="shared" si="6192"/>
        <v>1.16594649235071</v>
      </c>
      <c r="AA856" s="24">
        <f ca="1" t="shared" si="6193"/>
        <v>1.33356873952597</v>
      </c>
      <c r="AB856" s="24">
        <f ca="1" t="shared" si="6194"/>
        <v>1.58419295159112</v>
      </c>
      <c r="AC856" s="24">
        <f ca="1" t="shared" si="6195"/>
        <v>1.88481717422176</v>
      </c>
      <c r="AD856" s="24">
        <f ca="1" t="shared" si="6196"/>
        <v>2.27812435689029</v>
      </c>
      <c r="AE856" s="23">
        <f ca="1" t="shared" si="6197"/>
        <v>6156.36425121005</v>
      </c>
      <c r="AF856" s="23">
        <f ca="1" t="shared" si="6198"/>
        <v>7041.43369220704</v>
      </c>
      <c r="AG856" s="23">
        <f ca="1" t="shared" si="6199"/>
        <v>8364.76538004017</v>
      </c>
      <c r="AH856" s="23">
        <f ca="1" t="shared" si="6200"/>
        <v>9952.1042754295</v>
      </c>
      <c r="AI856" s="23">
        <f ca="1" t="shared" si="6201"/>
        <v>12028.8224567612</v>
      </c>
      <c r="AJ856" s="25">
        <f ca="1" t="shared" si="6202"/>
        <v>44982.4924966171</v>
      </c>
      <c r="AK856" s="25">
        <f ca="1" t="shared" si="6203"/>
        <v>54762.6373118036</v>
      </c>
      <c r="AL856" s="25">
        <f ca="1" t="shared" si="6204"/>
        <v>57590.1555597713</v>
      </c>
      <c r="AM856" s="25">
        <f ca="1" t="shared" si="6205"/>
        <v>75394.9849957958</v>
      </c>
      <c r="AN856" s="25">
        <f ca="1" t="shared" si="6206"/>
        <v>77964.7764303818</v>
      </c>
      <c r="AO856" s="25">
        <f ca="1">C856/'Ejercicio 3 - TIR'!$D$7</f>
        <v>16962.5233171806</v>
      </c>
      <c r="AP856" s="25">
        <f ca="1" t="shared" si="6207"/>
        <v>28019.9691794365</v>
      </c>
      <c r="AQ856" s="25">
        <f ca="1" t="shared" si="6208"/>
        <v>37800.113994623</v>
      </c>
      <c r="AR856" s="25">
        <f ca="1" t="shared" si="6209"/>
        <v>40627.6322425907</v>
      </c>
      <c r="AS856" s="25">
        <f ca="1" t="shared" si="6210"/>
        <v>58432.4616786151</v>
      </c>
      <c r="AT856" s="25">
        <f ca="1" t="shared" si="6211"/>
        <v>61002.2531132011</v>
      </c>
      <c r="AU856" s="25">
        <f ca="1">AP856*'Ejercicio 3 - TIR'!$D$5</f>
        <v>14009.9845897182</v>
      </c>
      <c r="AV856" s="25">
        <f ca="1">AQ856*'Ejercicio 3 - TIR'!$D$5</f>
        <v>18900.0569973115</v>
      </c>
      <c r="AW856" s="25">
        <f ca="1">AR856*'Ejercicio 3 - TIR'!$D$5</f>
        <v>20313.8161212953</v>
      </c>
      <c r="AX856" s="25">
        <f ca="1">AS856*'Ejercicio 3 - TIR'!$D$5</f>
        <v>29216.2308393076</v>
      </c>
      <c r="AY856" s="25">
        <f ca="1">AT856*'Ejercicio 3 - TIR'!$D$5</f>
        <v>30501.1265566006</v>
      </c>
      <c r="AZ856" s="25">
        <f ca="1" t="shared" ref="AZ856:BD856" si="6374">AJ856-AU856-AE856</f>
        <v>24816.1436556888</v>
      </c>
      <c r="BA856" s="25">
        <f ca="1" t="shared" si="6374"/>
        <v>28821.1466222851</v>
      </c>
      <c r="BB856" s="25">
        <f ca="1" t="shared" si="6374"/>
        <v>28911.5740584358</v>
      </c>
      <c r="BC856" s="25">
        <f ca="1" t="shared" si="6374"/>
        <v>36226.6498810587</v>
      </c>
      <c r="BD856" s="25">
        <f ca="1" t="shared" si="6374"/>
        <v>35434.82741702</v>
      </c>
      <c r="BE856" s="25">
        <f ca="1" t="shared" ref="BE856:BI856" si="6375">AZ856/Z856</f>
        <v>21284.1187983301</v>
      </c>
      <c r="BF856" s="25">
        <f ca="1" t="shared" si="6375"/>
        <v>21612.0442599231</v>
      </c>
      <c r="BG856" s="25">
        <f ca="1" t="shared" si="6375"/>
        <v>18250.0332610354</v>
      </c>
      <c r="BH856" s="25">
        <f ca="1" t="shared" si="6375"/>
        <v>19220.2460676414</v>
      </c>
      <c r="BI856" s="25">
        <f ca="1" t="shared" si="6375"/>
        <v>15554.3867962457</v>
      </c>
      <c r="BJ856" s="25">
        <f ca="1" t="shared" si="6214"/>
        <v>84514.9731814136</v>
      </c>
      <c r="BK856" s="25">
        <f ca="1" t="shared" si="6215"/>
        <v>38642.7375231886</v>
      </c>
      <c r="BL856" s="25">
        <f ca="1" t="shared" si="6216"/>
        <v>123157.710704602</v>
      </c>
      <c r="BM856" s="25">
        <f ca="1">BK856*'Ejercicio 3 - TIR'!$D$5</f>
        <v>19321.3687615943</v>
      </c>
      <c r="BN856" s="25">
        <f ca="1" t="shared" si="6217"/>
        <v>103836.341943008</v>
      </c>
      <c r="BO856" s="25">
        <f ca="1" t="shared" si="6218"/>
        <v>45579.7514428702</v>
      </c>
      <c r="BP856" s="25">
        <f ca="1" t="shared" si="6219"/>
        <v>-121911.106370183</v>
      </c>
      <c r="BQ856" s="25">
        <f ca="1" t="shared" ref="BQ856:BT856" si="6376">BE856</f>
        <v>21284.1187983301</v>
      </c>
      <c r="BR856" s="25">
        <f ca="1" t="shared" si="6376"/>
        <v>21612.0442599231</v>
      </c>
      <c r="BS856" s="25">
        <f ca="1" t="shared" si="6376"/>
        <v>18250.0332610354</v>
      </c>
      <c r="BT856" s="25">
        <f ca="1" t="shared" si="6376"/>
        <v>19220.2460676414</v>
      </c>
      <c r="BU856" s="25">
        <f ca="1" t="shared" si="6221"/>
        <v>61134.1382391159</v>
      </c>
      <c r="BV856" s="27">
        <f ca="1" t="shared" si="6222"/>
        <v>4.35396867511195</v>
      </c>
    </row>
    <row r="857" ht="15" customHeight="1" spans="1:74">
      <c r="A857" s="23">
        <v>856</v>
      </c>
      <c r="B857" s="24">
        <f ca="1" t="shared" ref="B857:F857" si="6377">RAND()</f>
        <v>0.683787240696698</v>
      </c>
      <c r="C857" s="25">
        <f ca="1">IF(B857&lt;=('Ejercicio 3 - TIR'!$D$13-'Ejercicio 3 - TIR'!$C$13)/('Ejercicio 3 - TIR'!$E$13-'Ejercicio 3 - TIR'!$C$13),'Ejercicio 3 - TIR'!$C$13+SQRT(('Ejercicio 3 - TIR'!$E$13-'Ejercicio 3 - TIR'!$C$13)*('Ejercicio 3 - TIR'!$D$13-'Ejercicio 3 - TIR'!$C$13)*B857),'Ejercicio 3 - TIR'!$E$13-SQRT(('Ejercicio 3 - TIR'!$E$13-'Ejercicio 3 - TIR'!$C$13)*('Ejercicio 3 - TIR'!$E$13-'Ejercicio 3 - TIR'!$D$13)*(1-B857)))</f>
        <v>80520.3872943027</v>
      </c>
      <c r="D857" s="24">
        <f ca="1" t="shared" si="6377"/>
        <v>0.207140272246241</v>
      </c>
      <c r="E857" s="25">
        <f ca="1">IF(D857&lt;=('Ejercicio 3 - TIR'!$D$14-'Ejercicio 3 - TIR'!$C$14)/('Ejercicio 3 - TIR'!$E$14-'Ejercicio 3 - TIR'!$C$14),'Ejercicio 3 - TIR'!$C$14+SQRT(('Ejercicio 3 - TIR'!$E$14-'Ejercicio 3 - TIR'!$C$14)*('Ejercicio 3 - TIR'!$D$14-'Ejercicio 3 - TIR'!$C$14)*D857),'Ejercicio 3 - TIR'!$E$14-SQRT(('Ejercicio 3 - TIR'!$E$14-'Ejercicio 3 - TIR'!$C$14)*('Ejercicio 3 - TIR'!$E$14-'Ejercicio 3 - TIR'!$D$14)*(1-D857)))</f>
        <v>28941.5124531667</v>
      </c>
      <c r="F857" s="24">
        <f ca="1" t="shared" si="6377"/>
        <v>0.378836136954638</v>
      </c>
      <c r="G857" s="25">
        <f ca="1">IF(F857&lt;=('Ejercicio 3 - TIR'!$D$18-'Ejercicio 3 - TIR'!$C$18)/('Ejercicio 3 - TIR'!$E$18-'Ejercicio 3 - TIR'!$C$18),'Ejercicio 3 - TIR'!$C$18+SQRT(('Ejercicio 3 - TIR'!$E$18-'Ejercicio 3 - TIR'!$C$18)*('Ejercicio 3 - TIR'!$D$18-'Ejercicio 3 - TIR'!$C$18)*F857),'Ejercicio 3 - TIR'!$E$18-SQRT(('Ejercicio 3 - TIR'!$E$18-'Ejercicio 3 - TIR'!$C$18)*('Ejercicio 3 - TIR'!$E$18-'Ejercicio 3 - TIR'!$D$18)*(1-F857)))</f>
        <v>37538.2637618483</v>
      </c>
      <c r="H857" s="24">
        <f ca="1" t="shared" ref="H857:L857" si="6378">RAND()</f>
        <v>0.929250750673133</v>
      </c>
      <c r="I857" s="25">
        <f ca="1">IF(H857&lt;=('Ejercicio 3 - TIR'!$D$18-'Ejercicio 3 - TIR'!$C$18)/('Ejercicio 3 - TIR'!$E$18-'Ejercicio 3 - TIR'!$C$18),'Ejercicio 3 - TIR'!$C$18+SQRT(('Ejercicio 3 - TIR'!$E$18-'Ejercicio 3 - TIR'!$C$18)*('Ejercicio 3 - TIR'!$D$18-'Ejercicio 3 - TIR'!$C$18)*H857),'Ejercicio 3 - TIR'!$E$18-SQRT(('Ejercicio 3 - TIR'!$E$18-'Ejercicio 3 - TIR'!$C$18)*('Ejercicio 3 - TIR'!$E$18-'Ejercicio 3 - TIR'!$D$18)*(1-H857)))</f>
        <v>42696.4823205551</v>
      </c>
      <c r="J857" s="24">
        <f ca="1" t="shared" si="6378"/>
        <v>0.117004506751059</v>
      </c>
      <c r="K857" s="25">
        <f ca="1">IF(J857&lt;=('Ejercicio 3 - TIR'!$D$18-'Ejercicio 3 - TIR'!$C$18)/('Ejercicio 3 - TIR'!$E$18-'Ejercicio 3 - TIR'!$C$18),'Ejercicio 3 - TIR'!$C$18+SQRT(('Ejercicio 3 - TIR'!$E$18-'Ejercicio 3 - TIR'!$C$18)*('Ejercicio 3 - TIR'!$D$18-'Ejercicio 3 - TIR'!$C$18)*J857),'Ejercicio 3 - TIR'!$E$18-SQRT(('Ejercicio 3 - TIR'!$E$18-'Ejercicio 3 - TIR'!$C$18)*('Ejercicio 3 - TIR'!$E$18-'Ejercicio 3 - TIR'!$D$18)*(1-J857)))</f>
        <v>34189.3526961404</v>
      </c>
      <c r="L857" s="24">
        <f ca="1" t="shared" si="6378"/>
        <v>0.816194257515323</v>
      </c>
      <c r="M857" s="25">
        <f ca="1">IF(L857&lt;=('Ejercicio 3 - TIR'!$D$18-'Ejercicio 3 - TIR'!$C$18)/('Ejercicio 3 - TIR'!$E$18-'Ejercicio 3 - TIR'!$C$18),'Ejercicio 3 - TIR'!$C$18+SQRT(('Ejercicio 3 - TIR'!$E$18-'Ejercicio 3 - TIR'!$C$18)*('Ejercicio 3 - TIR'!$D$18-'Ejercicio 3 - TIR'!$C$18)*L857),'Ejercicio 3 - TIR'!$E$18-SQRT(('Ejercicio 3 - TIR'!$E$18-'Ejercicio 3 - TIR'!$C$18)*('Ejercicio 3 - TIR'!$E$18-'Ejercicio 3 - TIR'!$D$18)*(1-L857)))</f>
        <v>41287.1263573412</v>
      </c>
      <c r="N857" s="24">
        <f ca="1" t="shared" ref="N857:R857" si="6379">RAND()</f>
        <v>0.651895564443797</v>
      </c>
      <c r="O857" s="25">
        <f ca="1">IF(N857&lt;=('Ejercicio 3 - TIR'!$D$18-'Ejercicio 3 - TIR'!$C$18)/('Ejercicio 3 - TIR'!$E$18-'Ejercicio 3 - TIR'!$C$18),'Ejercicio 3 - TIR'!$C$18+SQRT(('Ejercicio 3 - TIR'!$E$18-'Ejercicio 3 - TIR'!$C$18)*('Ejercicio 3 - TIR'!$D$18-'Ejercicio 3 - TIR'!$C$18)*N857),'Ejercicio 3 - TIR'!$E$18-SQRT(('Ejercicio 3 - TIR'!$E$18-'Ejercicio 3 - TIR'!$C$18)*('Ejercicio 3 - TIR'!$E$18-'Ejercicio 3 - TIR'!$D$18)*(1-N857)))</f>
        <v>39888.5961929168</v>
      </c>
      <c r="P857" s="24">
        <f ca="1" t="shared" si="6379"/>
        <v>0.806694815777067</v>
      </c>
      <c r="Q857" s="26">
        <f ca="1">IF(P857&lt;=('Ejercicio 3 - TIR'!$D$22-'Ejercicio 3 - TIR'!$C$22)/('Ejercicio 3 - TIR'!$E$22-'Ejercicio 3 - TIR'!$C$22),'Ejercicio 3 - TIR'!$C$22+SQRT(('Ejercicio 3 - TIR'!$E$22-'Ejercicio 3 - TIR'!$C$22)*('Ejercicio 3 - TIR'!$D$22-'Ejercicio 3 - TIR'!$C$22)*P857),'Ejercicio 3 - TIR'!$E$22-SQRT(('Ejercicio 3 - TIR'!$E$22-'Ejercicio 3 - TIR'!$C$22)*('Ejercicio 3 - TIR'!$E$22-'Ejercicio 3 - TIR'!$D$22)*(1-P857)))</f>
        <v>0.161346599998894</v>
      </c>
      <c r="R857" s="24">
        <f ca="1" t="shared" si="6379"/>
        <v>0.757634410911054</v>
      </c>
      <c r="S857" s="26">
        <f ca="1">IF(R857&lt;=('Ejercicio 3 - TIR'!$D$23-'Ejercicio 3 - TIR'!$C$23)/('Ejercicio 3 - TIR'!$E$23-'Ejercicio 3 - TIR'!$C$23),'Ejercicio 3 - TIR'!$C$23+SQRT(('Ejercicio 3 - TIR'!$E$23-'Ejercicio 3 - TIR'!$C$23)*('Ejercicio 3 - TIR'!$D$23-'Ejercicio 3 - TIR'!$C$23)*R857),'Ejercicio 3 - TIR'!$E$23-SQRT(('Ejercicio 3 - TIR'!$E$23-'Ejercicio 3 - TIR'!$C$23)*('Ejercicio 3 - TIR'!$E$23-'Ejercicio 3 - TIR'!$D$23)*(1-R857)))</f>
        <v>0.159113208471378</v>
      </c>
      <c r="T857" s="24">
        <f ca="1" t="shared" ref="T857:X857" si="6380">RAND()</f>
        <v>0.124855004994359</v>
      </c>
      <c r="U857" s="26">
        <f ca="1">IF(T857&lt;=('Ejercicio 3 - TIR'!$D$24-'Ejercicio 3 - TIR'!$C$24)/('Ejercicio 3 - TIR'!$E$24-'Ejercicio 3 - TIR'!$C$24),'Ejercicio 3 - TIR'!$C$24+SQRT(('Ejercicio 3 - TIR'!$E$24-'Ejercicio 3 - TIR'!$C$24)*('Ejercicio 3 - TIR'!$D$24-'Ejercicio 3 - TIR'!$C$24)*T857),'Ejercicio 3 - TIR'!$E$24-SQRT(('Ejercicio 3 - TIR'!$E$24-'Ejercicio 3 - TIR'!$C$24)*('Ejercicio 3 - TIR'!$E$24-'Ejercicio 3 - TIR'!$D$24)*(1-T857)))</f>
        <v>0.166192452269133</v>
      </c>
      <c r="V857" s="24">
        <f ca="1" t="shared" si="6380"/>
        <v>0.300485006655423</v>
      </c>
      <c r="W857" s="26">
        <f ca="1">IF(V857&lt;=('Ejercicio 3 - TIR'!$D$25-'Ejercicio 3 - TIR'!$C$25)/('Ejercicio 3 - TIR'!$E$25-'Ejercicio 3 - TIR'!$C$25),'Ejercicio 3 - TIR'!$C$25+SQRT(('Ejercicio 3 - TIR'!$E$25-'Ejercicio 3 - TIR'!$C$25)*('Ejercicio 3 - TIR'!$D$25-'Ejercicio 3 - TIR'!$C$25)*V857),'Ejercicio 3 - TIR'!$E$25-SQRT(('Ejercicio 3 - TIR'!$E$25-'Ejercicio 3 - TIR'!$C$25)*('Ejercicio 3 - TIR'!$E$25-'Ejercicio 3 - TIR'!$D$25)*(1-V857)))</f>
        <v>0.200519675862965</v>
      </c>
      <c r="X857" s="24">
        <f ca="1" t="shared" si="6380"/>
        <v>0.32441739249356</v>
      </c>
      <c r="Y857" s="26">
        <f ca="1">IF(X857&lt;=('Ejercicio 3 - TIR'!$D$26-'Ejercicio 3 - TIR'!$C$26)/('Ejercicio 3 - TIR'!$E$26-'Ejercicio 3 - TIR'!$C$26),'Ejercicio 3 - TIR'!$C$26+SQRT(('Ejercicio 3 - TIR'!$E$26-'Ejercicio 3 - TIR'!$C$26)*('Ejercicio 3 - TIR'!$D$26-'Ejercicio 3 - TIR'!$C$26)*X857),'Ejercicio 3 - TIR'!$E$26-SQRT(('Ejercicio 3 - TIR'!$E$26-'Ejercicio 3 - TIR'!$C$26)*('Ejercicio 3 - TIR'!$E$26-'Ejercicio 3 - TIR'!$D$26)*(1-X857)))</f>
        <v>0.219596063247206</v>
      </c>
      <c r="Z857" s="24">
        <f ca="1" t="shared" si="6192"/>
        <v>1.16134659999889</v>
      </c>
      <c r="AA857" s="24">
        <f ca="1" t="shared" si="6193"/>
        <v>1.34613218367204</v>
      </c>
      <c r="AB857" s="24">
        <f ca="1" t="shared" si="6194"/>
        <v>1.5698491923549</v>
      </c>
      <c r="AC857" s="24">
        <f ca="1" t="shared" si="6195"/>
        <v>1.88463484355965</v>
      </c>
      <c r="AD857" s="24">
        <f ca="1" t="shared" si="6196"/>
        <v>2.29849323586386</v>
      </c>
      <c r="AE857" s="23">
        <f ca="1" t="shared" si="6197"/>
        <v>4669.61463314408</v>
      </c>
      <c r="AF857" s="23">
        <f ca="1" t="shared" si="6198"/>
        <v>5412.61199974853</v>
      </c>
      <c r="AG857" s="23">
        <f ca="1" t="shared" si="6199"/>
        <v>6312.14726116808</v>
      </c>
      <c r="AH857" s="23">
        <f ca="1" t="shared" si="6200"/>
        <v>7577.85698397681</v>
      </c>
      <c r="AI857" s="23">
        <f ca="1" t="shared" si="6201"/>
        <v>9241.92454550846</v>
      </c>
      <c r="AJ857" s="25">
        <f ca="1" t="shared" si="6202"/>
        <v>43594.9349896842</v>
      </c>
      <c r="AK857" s="25">
        <f ca="1" t="shared" si="6203"/>
        <v>57475.1089812837</v>
      </c>
      <c r="AL857" s="25">
        <f ca="1" t="shared" si="6204"/>
        <v>53672.127717173</v>
      </c>
      <c r="AM857" s="25">
        <f ca="1" t="shared" si="6205"/>
        <v>77811.156923495</v>
      </c>
      <c r="AN857" s="25">
        <f ca="1" t="shared" si="6206"/>
        <v>91683.6685375243</v>
      </c>
      <c r="AO857" s="25">
        <f ca="1">C857/'Ejercicio 3 - TIR'!$D$7</f>
        <v>16104.0774588605</v>
      </c>
      <c r="AP857" s="25">
        <f ca="1" t="shared" si="6207"/>
        <v>27490.8575308237</v>
      </c>
      <c r="AQ857" s="25">
        <f ca="1" t="shared" si="6208"/>
        <v>41371.0315224232</v>
      </c>
      <c r="AR857" s="25">
        <f ca="1" t="shared" si="6209"/>
        <v>37568.0502583124</v>
      </c>
      <c r="AS857" s="25">
        <f ca="1" t="shared" si="6210"/>
        <v>61707.0794646345</v>
      </c>
      <c r="AT857" s="25">
        <f ca="1" t="shared" si="6211"/>
        <v>75579.5910786637</v>
      </c>
      <c r="AU857" s="25">
        <f ca="1">AP857*'Ejercicio 3 - TIR'!$D$5</f>
        <v>13745.4287654118</v>
      </c>
      <c r="AV857" s="25">
        <f ca="1">AQ857*'Ejercicio 3 - TIR'!$D$5</f>
        <v>20685.5157612116</v>
      </c>
      <c r="AW857" s="25">
        <f ca="1">AR857*'Ejercicio 3 - TIR'!$D$5</f>
        <v>18784.0251291562</v>
      </c>
      <c r="AX857" s="25">
        <f ca="1">AS857*'Ejercicio 3 - TIR'!$D$5</f>
        <v>30853.5397323172</v>
      </c>
      <c r="AY857" s="25">
        <f ca="1">AT857*'Ejercicio 3 - TIR'!$D$5</f>
        <v>37789.7955393319</v>
      </c>
      <c r="AZ857" s="25">
        <f ca="1" t="shared" ref="AZ857:BD857" si="6381">AJ857-AU857-AE857</f>
        <v>25179.8915911283</v>
      </c>
      <c r="BA857" s="25">
        <f ca="1" t="shared" si="6381"/>
        <v>31376.9812203236</v>
      </c>
      <c r="BB857" s="25">
        <f ca="1" t="shared" si="6381"/>
        <v>28575.9553268487</v>
      </c>
      <c r="BC857" s="25">
        <f ca="1" t="shared" si="6381"/>
        <v>39379.760207201</v>
      </c>
      <c r="BD857" s="25">
        <f ca="1" t="shared" si="6381"/>
        <v>44651.948452684</v>
      </c>
      <c r="BE857" s="25">
        <f ca="1" t="shared" ref="BE857:BI857" si="6382">AZ857/Z857</f>
        <v>21681.6337096542</v>
      </c>
      <c r="BF857" s="25">
        <f ca="1" t="shared" si="6382"/>
        <v>23308.989712089</v>
      </c>
      <c r="BG857" s="25">
        <f ca="1" t="shared" si="6382"/>
        <v>18202.9939347119</v>
      </c>
      <c r="BH857" s="25">
        <f ca="1" t="shared" si="6382"/>
        <v>20895.1672212648</v>
      </c>
      <c r="BI857" s="25">
        <f ca="1" t="shared" si="6382"/>
        <v>19426.6172969189</v>
      </c>
      <c r="BJ857" s="25">
        <f ca="1" t="shared" si="6214"/>
        <v>66521.8706092733</v>
      </c>
      <c r="BK857" s="25">
        <f ca="1" t="shared" si="6215"/>
        <v>37015.1131090186</v>
      </c>
      <c r="BL857" s="25">
        <f ca="1" t="shared" si="6216"/>
        <v>103536.983718292</v>
      </c>
      <c r="BM857" s="25">
        <f ca="1">BK857*'Ejercicio 3 - TIR'!$D$5</f>
        <v>18507.5565545093</v>
      </c>
      <c r="BN857" s="25">
        <f ca="1" t="shared" si="6217"/>
        <v>85029.4271637826</v>
      </c>
      <c r="BO857" s="25">
        <f ca="1" t="shared" si="6218"/>
        <v>36993.551182597</v>
      </c>
      <c r="BP857" s="25">
        <f ca="1" t="shared" si="6219"/>
        <v>-109461.899747469</v>
      </c>
      <c r="BQ857" s="25">
        <f ca="1" t="shared" ref="BQ857:BT857" si="6383">BE857</f>
        <v>21681.6337096542</v>
      </c>
      <c r="BR857" s="25">
        <f ca="1" t="shared" si="6383"/>
        <v>23308.989712089</v>
      </c>
      <c r="BS857" s="25">
        <f ca="1" t="shared" si="6383"/>
        <v>18202.9939347119</v>
      </c>
      <c r="BT857" s="25">
        <f ca="1" t="shared" si="6383"/>
        <v>20895.1672212648</v>
      </c>
      <c r="BU857" s="25">
        <f ca="1" t="shared" si="6221"/>
        <v>56420.1684795159</v>
      </c>
      <c r="BV857" s="27">
        <f ca="1" t="shared" si="6222"/>
        <v>7.64123060515569</v>
      </c>
    </row>
    <row r="858" ht="15" customHeight="1" spans="1:74">
      <c r="A858" s="23">
        <v>857</v>
      </c>
      <c r="B858" s="24">
        <f ca="1" t="shared" ref="B858:F858" si="6384">RAND()</f>
        <v>0.0395619366894464</v>
      </c>
      <c r="C858" s="25">
        <f ca="1">IF(B858&lt;=('Ejercicio 3 - TIR'!$D$13-'Ejercicio 3 - TIR'!$C$13)/('Ejercicio 3 - TIR'!$E$13-'Ejercicio 3 - TIR'!$C$13),'Ejercicio 3 - TIR'!$C$13+SQRT(('Ejercicio 3 - TIR'!$E$13-'Ejercicio 3 - TIR'!$C$13)*('Ejercicio 3 - TIR'!$D$13-'Ejercicio 3 - TIR'!$C$13)*B858),'Ejercicio 3 - TIR'!$E$13-SQRT(('Ejercicio 3 - TIR'!$E$13-'Ejercicio 3 - TIR'!$C$13)*('Ejercicio 3 - TIR'!$E$13-'Ejercicio 3 - TIR'!$D$13)*(1-B858)))</f>
        <v>63978.0365352493</v>
      </c>
      <c r="D858" s="24">
        <f ca="1" t="shared" si="6384"/>
        <v>0.0722397460534221</v>
      </c>
      <c r="E858" s="25">
        <f ca="1">IF(D858&lt;=('Ejercicio 3 - TIR'!$D$14-'Ejercicio 3 - TIR'!$C$14)/('Ejercicio 3 - TIR'!$E$14-'Ejercicio 3 - TIR'!$C$14),'Ejercicio 3 - TIR'!$C$14+SQRT(('Ejercicio 3 - TIR'!$E$14-'Ejercicio 3 - TIR'!$C$14)*('Ejercicio 3 - TIR'!$D$14-'Ejercicio 3 - TIR'!$C$14)*D858),'Ejercicio 3 - TIR'!$E$14-SQRT(('Ejercicio 3 - TIR'!$E$14-'Ejercicio 3 - TIR'!$C$14)*('Ejercicio 3 - TIR'!$E$14-'Ejercicio 3 - TIR'!$D$14)*(1-D858)))</f>
        <v>27327.6556777167</v>
      </c>
      <c r="F858" s="24">
        <f ca="1" t="shared" si="6384"/>
        <v>0.023824832972642</v>
      </c>
      <c r="G858" s="25">
        <f ca="1">IF(F858&lt;=('Ejercicio 3 - TIR'!$D$18-'Ejercicio 3 - TIR'!$C$18)/('Ejercicio 3 - TIR'!$E$18-'Ejercicio 3 - TIR'!$C$18),'Ejercicio 3 - TIR'!$C$18+SQRT(('Ejercicio 3 - TIR'!$E$18-'Ejercicio 3 - TIR'!$C$18)*('Ejercicio 3 - TIR'!$D$18-'Ejercicio 3 - TIR'!$C$18)*F858),'Ejercicio 3 - TIR'!$E$18-SQRT(('Ejercicio 3 - TIR'!$E$18-'Ejercicio 3 - TIR'!$C$18)*('Ejercicio 3 - TIR'!$E$18-'Ejercicio 3 - TIR'!$D$18)*(1-F858)))</f>
        <v>31890.4298309898</v>
      </c>
      <c r="H858" s="24">
        <f ca="1" t="shared" ref="H858:L858" si="6385">RAND()</f>
        <v>0.299032108392863</v>
      </c>
      <c r="I858" s="25">
        <f ca="1">IF(H858&lt;=('Ejercicio 3 - TIR'!$D$18-'Ejercicio 3 - TIR'!$C$18)/('Ejercicio 3 - TIR'!$E$18-'Ejercicio 3 - TIR'!$C$18),'Ejercicio 3 - TIR'!$C$18+SQRT(('Ejercicio 3 - TIR'!$E$18-'Ejercicio 3 - TIR'!$C$18)*('Ejercicio 3 - TIR'!$D$18-'Ejercicio 3 - TIR'!$C$18)*H858),'Ejercicio 3 - TIR'!$E$18-SQRT(('Ejercicio 3 - TIR'!$E$18-'Ejercicio 3 - TIR'!$C$18)*('Ejercicio 3 - TIR'!$E$18-'Ejercicio 3 - TIR'!$D$18)*(1-H858)))</f>
        <v>36697.3738329982</v>
      </c>
      <c r="J858" s="24">
        <f ca="1" t="shared" si="6385"/>
        <v>0.570575781070352</v>
      </c>
      <c r="K858" s="25">
        <f ca="1">IF(J858&lt;=('Ejercicio 3 - TIR'!$D$18-'Ejercicio 3 - TIR'!$C$18)/('Ejercicio 3 - TIR'!$E$18-'Ejercicio 3 - TIR'!$C$18),'Ejercicio 3 - TIR'!$C$18+SQRT(('Ejercicio 3 - TIR'!$E$18-'Ejercicio 3 - TIR'!$C$18)*('Ejercicio 3 - TIR'!$D$18-'Ejercicio 3 - TIR'!$C$18)*J858),'Ejercicio 3 - TIR'!$E$18-SQRT(('Ejercicio 3 - TIR'!$E$18-'Ejercicio 3 - TIR'!$C$18)*('Ejercicio 3 - TIR'!$E$18-'Ejercicio 3 - TIR'!$D$18)*(1-J858)))</f>
        <v>39251.2900268315</v>
      </c>
      <c r="L858" s="24">
        <f ca="1" t="shared" si="6385"/>
        <v>0.519843623749642</v>
      </c>
      <c r="M858" s="25">
        <f ca="1">IF(L858&lt;=('Ejercicio 3 - TIR'!$D$18-'Ejercicio 3 - TIR'!$C$18)/('Ejercicio 3 - TIR'!$E$18-'Ejercicio 3 - TIR'!$C$18),'Ejercicio 3 - TIR'!$C$18+SQRT(('Ejercicio 3 - TIR'!$E$18-'Ejercicio 3 - TIR'!$C$18)*('Ejercicio 3 - TIR'!$D$18-'Ejercicio 3 - TIR'!$C$18)*L858),'Ejercicio 3 - TIR'!$E$18-SQRT(('Ejercicio 3 - TIR'!$E$18-'Ejercicio 3 - TIR'!$C$18)*('Ejercicio 3 - TIR'!$E$18-'Ejercicio 3 - TIR'!$D$18)*(1-L858)))</f>
        <v>38830.4328071984</v>
      </c>
      <c r="N858" s="24">
        <f ca="1" t="shared" ref="N858:R858" si="6386">RAND()</f>
        <v>0.251464351557479</v>
      </c>
      <c r="O858" s="25">
        <f ca="1">IF(N858&lt;=('Ejercicio 3 - TIR'!$D$18-'Ejercicio 3 - TIR'!$C$18)/('Ejercicio 3 - TIR'!$E$18-'Ejercicio 3 - TIR'!$C$18),'Ejercicio 3 - TIR'!$C$18+SQRT(('Ejercicio 3 - TIR'!$E$18-'Ejercicio 3 - TIR'!$C$18)*('Ejercicio 3 - TIR'!$D$18-'Ejercicio 3 - TIR'!$C$18)*N858),'Ejercicio 3 - TIR'!$E$18-SQRT(('Ejercicio 3 - TIR'!$E$18-'Ejercicio 3 - TIR'!$C$18)*('Ejercicio 3 - TIR'!$E$18-'Ejercicio 3 - TIR'!$D$18)*(1-N858)))</f>
        <v>36141.6327416756</v>
      </c>
      <c r="P858" s="24">
        <f ca="1" t="shared" si="6386"/>
        <v>0.0182542824175105</v>
      </c>
      <c r="Q858" s="26">
        <f ca="1">IF(P858&lt;=('Ejercicio 3 - TIR'!$D$22-'Ejercicio 3 - TIR'!$C$22)/('Ejercicio 3 - TIR'!$E$22-'Ejercicio 3 - TIR'!$C$22),'Ejercicio 3 - TIR'!$C$22+SQRT(('Ejercicio 3 - TIR'!$E$22-'Ejercicio 3 - TIR'!$C$22)*('Ejercicio 3 - TIR'!$D$22-'Ejercicio 3 - TIR'!$C$22)*P858),'Ejercicio 3 - TIR'!$E$22-SQRT(('Ejercicio 3 - TIR'!$E$22-'Ejercicio 3 - TIR'!$C$22)*('Ejercicio 3 - TIR'!$E$22-'Ejercicio 3 - TIR'!$D$22)*(1-P858)))</f>
        <v>0.12573216436885</v>
      </c>
      <c r="R858" s="24">
        <f ca="1" t="shared" si="6386"/>
        <v>0.645454931086239</v>
      </c>
      <c r="S858" s="26">
        <f ca="1">IF(R858&lt;=('Ejercicio 3 - TIR'!$D$23-'Ejercicio 3 - TIR'!$C$23)/('Ejercicio 3 - TIR'!$E$23-'Ejercicio 3 - TIR'!$C$23),'Ejercicio 3 - TIR'!$C$23+SQRT(('Ejercicio 3 - TIR'!$E$23-'Ejercicio 3 - TIR'!$C$23)*('Ejercicio 3 - TIR'!$D$23-'Ejercicio 3 - TIR'!$C$23)*R858),'Ejercicio 3 - TIR'!$E$23-SQRT(('Ejercicio 3 - TIR'!$E$23-'Ejercicio 3 - TIR'!$C$23)*('Ejercicio 3 - TIR'!$E$23-'Ejercicio 3 - TIR'!$D$23)*(1-R858)))</f>
        <v>0.154737752989</v>
      </c>
      <c r="T858" s="24">
        <f ca="1" t="shared" ref="T858:X858" si="6387">RAND()</f>
        <v>0.144584913281774</v>
      </c>
      <c r="U858" s="26">
        <f ca="1">IF(T858&lt;=('Ejercicio 3 - TIR'!$D$24-'Ejercicio 3 - TIR'!$C$24)/('Ejercicio 3 - TIR'!$E$24-'Ejercicio 3 - TIR'!$C$24),'Ejercicio 3 - TIR'!$C$24+SQRT(('Ejercicio 3 - TIR'!$E$24-'Ejercicio 3 - TIR'!$C$24)*('Ejercicio 3 - TIR'!$D$24-'Ejercicio 3 - TIR'!$C$24)*T858),'Ejercicio 3 - TIR'!$E$24-SQRT(('Ejercicio 3 - TIR'!$E$24-'Ejercicio 3 - TIR'!$C$24)*('Ejercicio 3 - TIR'!$E$24-'Ejercicio 3 - TIR'!$D$24)*(1-T858)))</f>
        <v>0.167424933798776</v>
      </c>
      <c r="V858" s="24">
        <f ca="1" t="shared" si="6387"/>
        <v>0.944915970123045</v>
      </c>
      <c r="W858" s="26">
        <f ca="1">IF(V858&lt;=('Ejercicio 3 - TIR'!$D$25-'Ejercicio 3 - TIR'!$C$25)/('Ejercicio 3 - TIR'!$E$25-'Ejercicio 3 - TIR'!$C$25),'Ejercicio 3 - TIR'!$C$25+SQRT(('Ejercicio 3 - TIR'!$E$25-'Ejercicio 3 - TIR'!$C$25)*('Ejercicio 3 - TIR'!$D$25-'Ejercicio 3 - TIR'!$C$25)*V858),'Ejercicio 3 - TIR'!$E$25-SQRT(('Ejercicio 3 - TIR'!$E$25-'Ejercicio 3 - TIR'!$C$25)*('Ejercicio 3 - TIR'!$E$25-'Ejercicio 3 - TIR'!$D$25)*(1-V858)))</f>
        <v>0.236114968326671</v>
      </c>
      <c r="X858" s="24">
        <f ca="1" t="shared" si="6387"/>
        <v>0.988826135945984</v>
      </c>
      <c r="Y858" s="26">
        <f ca="1">IF(X858&lt;=('Ejercicio 3 - TIR'!$D$26-'Ejercicio 3 - TIR'!$C$26)/('Ejercicio 3 - TIR'!$E$26-'Ejercicio 3 - TIR'!$C$26),'Ejercicio 3 - TIR'!$C$26+SQRT(('Ejercicio 3 - TIR'!$E$26-'Ejercicio 3 - TIR'!$C$26)*('Ejercicio 3 - TIR'!$D$26-'Ejercicio 3 - TIR'!$C$26)*X858),'Ejercicio 3 - TIR'!$E$26-SQRT(('Ejercicio 3 - TIR'!$E$26-'Ejercicio 3 - TIR'!$C$26)*('Ejercicio 3 - TIR'!$E$26-'Ejercicio 3 - TIR'!$D$26)*(1-X858)))</f>
        <v>0.272232190405804</v>
      </c>
      <c r="Z858" s="24">
        <f ca="1" t="shared" si="6192"/>
        <v>1.12573216436885</v>
      </c>
      <c r="AA858" s="24">
        <f ca="1" t="shared" si="6193"/>
        <v>1.29992542995073</v>
      </c>
      <c r="AB858" s="24">
        <f ca="1" t="shared" si="6194"/>
        <v>1.51756535900358</v>
      </c>
      <c r="AC858" s="24">
        <f ca="1" t="shared" si="6195"/>
        <v>1.87588525567836</v>
      </c>
      <c r="AD858" s="24">
        <f ca="1" t="shared" si="6196"/>
        <v>2.38656160778163</v>
      </c>
      <c r="AE858" s="23">
        <f ca="1" t="shared" si="6197"/>
        <v>3435.96529548602</v>
      </c>
      <c r="AF858" s="23">
        <f ca="1" t="shared" si="6198"/>
        <v>3967.63884465771</v>
      </c>
      <c r="AG858" s="23">
        <f ca="1" t="shared" si="6199"/>
        <v>4631.92051556198</v>
      </c>
      <c r="AH858" s="23">
        <f ca="1" t="shared" si="6200"/>
        <v>5725.58628138556</v>
      </c>
      <c r="AI858" s="23">
        <f ca="1" t="shared" si="6201"/>
        <v>7284.27517612457</v>
      </c>
      <c r="AJ858" s="25">
        <f ca="1" t="shared" si="6202"/>
        <v>35900.0825962932</v>
      </c>
      <c r="AK858" s="25">
        <f ca="1" t="shared" si="6203"/>
        <v>47703.8494579229</v>
      </c>
      <c r="AL858" s="25">
        <f ca="1" t="shared" si="6204"/>
        <v>59566.3980409221</v>
      </c>
      <c r="AM858" s="25">
        <f ca="1" t="shared" si="6205"/>
        <v>72841.4363746328</v>
      </c>
      <c r="AN858" s="25">
        <f ca="1" t="shared" si="6206"/>
        <v>86254.2331438266</v>
      </c>
      <c r="AO858" s="25">
        <f ca="1">C858/'Ejercicio 3 - TIR'!$D$7</f>
        <v>12795.6073070499</v>
      </c>
      <c r="AP858" s="25">
        <f ca="1" t="shared" si="6207"/>
        <v>23104.4752892433</v>
      </c>
      <c r="AQ858" s="25">
        <f ca="1" t="shared" si="6208"/>
        <v>34908.242150873</v>
      </c>
      <c r="AR858" s="25">
        <f ca="1" t="shared" si="6209"/>
        <v>46770.7907338723</v>
      </c>
      <c r="AS858" s="25">
        <f ca="1" t="shared" si="6210"/>
        <v>60045.8290675829</v>
      </c>
      <c r="AT858" s="25">
        <f ca="1" t="shared" si="6211"/>
        <v>73458.6258367767</v>
      </c>
      <c r="AU858" s="25">
        <f ca="1">AP858*'Ejercicio 3 - TIR'!$D$5</f>
        <v>11552.2376446216</v>
      </c>
      <c r="AV858" s="25">
        <f ca="1">AQ858*'Ejercicio 3 - TIR'!$D$5</f>
        <v>17454.1210754365</v>
      </c>
      <c r="AW858" s="25">
        <f ca="1">AR858*'Ejercicio 3 - TIR'!$D$5</f>
        <v>23385.3953669361</v>
      </c>
      <c r="AX858" s="25">
        <f ca="1">AS858*'Ejercicio 3 - TIR'!$D$5</f>
        <v>30022.9145337915</v>
      </c>
      <c r="AY858" s="25">
        <f ca="1">AT858*'Ejercicio 3 - TIR'!$D$5</f>
        <v>36729.3129183884</v>
      </c>
      <c r="AZ858" s="25">
        <f ca="1" t="shared" ref="AZ858:BD858" si="6388">AJ858-AU858-AE858</f>
        <v>20911.8796561855</v>
      </c>
      <c r="BA858" s="25">
        <f ca="1" t="shared" si="6388"/>
        <v>26282.0895378287</v>
      </c>
      <c r="BB858" s="25">
        <f ca="1" t="shared" si="6388"/>
        <v>31549.082158424</v>
      </c>
      <c r="BC858" s="25">
        <f ca="1" t="shared" si="6388"/>
        <v>37092.9355594558</v>
      </c>
      <c r="BD858" s="25">
        <f ca="1" t="shared" si="6388"/>
        <v>42240.6450493136</v>
      </c>
      <c r="BE858" s="25">
        <f ca="1" t="shared" ref="BE858:BI858" si="6389">AZ858/Z858</f>
        <v>18576.2478128267</v>
      </c>
      <c r="BF858" s="25">
        <f ca="1" t="shared" si="6389"/>
        <v>20218.1516972284</v>
      </c>
      <c r="BG858" s="25">
        <f ca="1" t="shared" si="6389"/>
        <v>20789.2740640436</v>
      </c>
      <c r="BH858" s="25">
        <f ca="1" t="shared" si="6389"/>
        <v>19773.5631468792</v>
      </c>
      <c r="BI858" s="25">
        <f ca="1" t="shared" si="6389"/>
        <v>17699.3734046436</v>
      </c>
      <c r="BJ858" s="25">
        <f ca="1" t="shared" si="6214"/>
        <v>65219.1338711143</v>
      </c>
      <c r="BK858" s="25">
        <f ca="1" t="shared" si="6215"/>
        <v>30537.5051472553</v>
      </c>
      <c r="BL858" s="25">
        <f ca="1" t="shared" si="6216"/>
        <v>95756.6390183696</v>
      </c>
      <c r="BM858" s="25">
        <f ca="1">BK858*'Ejercicio 3 - TIR'!$D$5</f>
        <v>15268.7525736277</v>
      </c>
      <c r="BN858" s="25">
        <f ca="1" t="shared" si="6217"/>
        <v>80487.886444742</v>
      </c>
      <c r="BO858" s="25">
        <f ca="1" t="shared" si="6218"/>
        <v>33725.4593312416</v>
      </c>
      <c r="BP858" s="25">
        <f ca="1" t="shared" si="6219"/>
        <v>-91305.692212966</v>
      </c>
      <c r="BQ858" s="25">
        <f ca="1" t="shared" ref="BQ858:BT858" si="6390">BE858</f>
        <v>18576.2478128267</v>
      </c>
      <c r="BR858" s="25">
        <f ca="1" t="shared" si="6390"/>
        <v>20218.1516972284</v>
      </c>
      <c r="BS858" s="25">
        <f ca="1" t="shared" si="6390"/>
        <v>20789.2740640436</v>
      </c>
      <c r="BT858" s="25">
        <f ca="1" t="shared" si="6390"/>
        <v>19773.5631468792</v>
      </c>
      <c r="BU858" s="25">
        <f ca="1" t="shared" si="6221"/>
        <v>51424.8327358852</v>
      </c>
      <c r="BV858" s="27">
        <f ca="1" t="shared" si="6222"/>
        <v>11.2171297877953</v>
      </c>
    </row>
    <row r="859" ht="15" customHeight="1" spans="1:74">
      <c r="A859" s="23">
        <v>858</v>
      </c>
      <c r="B859" s="24">
        <f ca="1" t="shared" ref="B859:F859" si="6391">RAND()</f>
        <v>0.458186639664979</v>
      </c>
      <c r="C859" s="25">
        <f ca="1">IF(B859&lt;=('Ejercicio 3 - TIR'!$D$13-'Ejercicio 3 - TIR'!$C$13)/('Ejercicio 3 - TIR'!$E$13-'Ejercicio 3 - TIR'!$C$13),'Ejercicio 3 - TIR'!$C$13+SQRT(('Ejercicio 3 - TIR'!$E$13-'Ejercicio 3 - TIR'!$C$13)*('Ejercicio 3 - TIR'!$D$13-'Ejercicio 3 - TIR'!$C$13)*B859),'Ejercicio 3 - TIR'!$E$13-SQRT(('Ejercicio 3 - TIR'!$E$13-'Ejercicio 3 - TIR'!$C$13)*('Ejercicio 3 - TIR'!$E$13-'Ejercicio 3 - TIR'!$D$13)*(1-B859)))</f>
        <v>74501.4503863058</v>
      </c>
      <c r="D859" s="24">
        <f ca="1" t="shared" si="6391"/>
        <v>0.8524112953848</v>
      </c>
      <c r="E859" s="25">
        <f ca="1">IF(D859&lt;=('Ejercicio 3 - TIR'!$D$14-'Ejercicio 3 - TIR'!$C$14)/('Ejercicio 3 - TIR'!$E$14-'Ejercicio 3 - TIR'!$C$14),'Ejercicio 3 - TIR'!$C$14+SQRT(('Ejercicio 3 - TIR'!$E$14-'Ejercicio 3 - TIR'!$C$14)*('Ejercicio 3 - TIR'!$D$14-'Ejercicio 3 - TIR'!$C$14)*D859),'Ejercicio 3 - TIR'!$E$14-SQRT(('Ejercicio 3 - TIR'!$E$14-'Ejercicio 3 - TIR'!$C$14)*('Ejercicio 3 - TIR'!$E$14-'Ejercicio 3 - TIR'!$D$14)*(1-D859)))</f>
        <v>35294.8639028951</v>
      </c>
      <c r="F859" s="24">
        <f ca="1" t="shared" si="6391"/>
        <v>0.153877274045844</v>
      </c>
      <c r="G859" s="25">
        <f ca="1">IF(F859&lt;=('Ejercicio 3 - TIR'!$D$18-'Ejercicio 3 - TIR'!$C$18)/('Ejercicio 3 - TIR'!$E$18-'Ejercicio 3 - TIR'!$C$18),'Ejercicio 3 - TIR'!$C$18+SQRT(('Ejercicio 3 - TIR'!$E$18-'Ejercicio 3 - TIR'!$C$18)*('Ejercicio 3 - TIR'!$D$18-'Ejercicio 3 - TIR'!$C$18)*F859),'Ejercicio 3 - TIR'!$E$18-SQRT(('Ejercicio 3 - TIR'!$E$18-'Ejercicio 3 - TIR'!$C$18)*('Ejercicio 3 - TIR'!$E$18-'Ejercicio 3 - TIR'!$D$18)*(1-F859)))</f>
        <v>34804.3304535467</v>
      </c>
      <c r="H859" s="24">
        <f ca="1" t="shared" ref="H859:L859" si="6392">RAND()</f>
        <v>0.938015039462813</v>
      </c>
      <c r="I859" s="25">
        <f ca="1">IF(H859&lt;=('Ejercicio 3 - TIR'!$D$18-'Ejercicio 3 - TIR'!$C$18)/('Ejercicio 3 - TIR'!$E$18-'Ejercicio 3 - TIR'!$C$18),'Ejercicio 3 - TIR'!$C$18+SQRT(('Ejercicio 3 - TIR'!$E$18-'Ejercicio 3 - TIR'!$C$18)*('Ejercicio 3 - TIR'!$D$18-'Ejercicio 3 - TIR'!$C$18)*H859),'Ejercicio 3 - TIR'!$E$18-SQRT(('Ejercicio 3 - TIR'!$E$18-'Ejercicio 3 - TIR'!$C$18)*('Ejercicio 3 - TIR'!$E$18-'Ejercicio 3 - TIR'!$D$18)*(1-H859)))</f>
        <v>42843.8756899731</v>
      </c>
      <c r="J859" s="24">
        <f ca="1" t="shared" si="6392"/>
        <v>0.742239799900111</v>
      </c>
      <c r="K859" s="25">
        <f ca="1">IF(J859&lt;=('Ejercicio 3 - TIR'!$D$18-'Ejercicio 3 - TIR'!$C$18)/('Ejercicio 3 - TIR'!$E$18-'Ejercicio 3 - TIR'!$C$18),'Ejercicio 3 - TIR'!$C$18+SQRT(('Ejercicio 3 - TIR'!$E$18-'Ejercicio 3 - TIR'!$C$18)*('Ejercicio 3 - TIR'!$D$18-'Ejercicio 3 - TIR'!$C$18)*J859),'Ejercicio 3 - TIR'!$E$18-SQRT(('Ejercicio 3 - TIR'!$E$18-'Ejercicio 3 - TIR'!$C$18)*('Ejercicio 3 - TIR'!$E$18-'Ejercicio 3 - TIR'!$D$18)*(1-J859)))</f>
        <v>40603.1812628343</v>
      </c>
      <c r="L859" s="24">
        <f ca="1" t="shared" si="6392"/>
        <v>0.963884642205428</v>
      </c>
      <c r="M859" s="25">
        <f ca="1">IF(L859&lt;=('Ejercicio 3 - TIR'!$D$18-'Ejercicio 3 - TIR'!$C$18)/('Ejercicio 3 - TIR'!$E$18-'Ejercicio 3 - TIR'!$C$18),'Ejercicio 3 - TIR'!$C$18+SQRT(('Ejercicio 3 - TIR'!$E$18-'Ejercicio 3 - TIR'!$C$18)*('Ejercicio 3 - TIR'!$D$18-'Ejercicio 3 - TIR'!$C$18)*L859),'Ejercicio 3 - TIR'!$E$18-SQRT(('Ejercicio 3 - TIR'!$E$18-'Ejercicio 3 - TIR'!$C$18)*('Ejercicio 3 - TIR'!$E$18-'Ejercicio 3 - TIR'!$D$18)*(1-L859)))</f>
        <v>43354.2017637046</v>
      </c>
      <c r="N859" s="24">
        <f ca="1" t="shared" ref="N859:R859" si="6393">RAND()</f>
        <v>0.992082240376583</v>
      </c>
      <c r="O859" s="25">
        <f ca="1">IF(N859&lt;=('Ejercicio 3 - TIR'!$D$18-'Ejercicio 3 - TIR'!$C$18)/('Ejercicio 3 - TIR'!$E$18-'Ejercicio 3 - TIR'!$C$18),'Ejercicio 3 - TIR'!$C$18+SQRT(('Ejercicio 3 - TIR'!$E$18-'Ejercicio 3 - TIR'!$C$18)*('Ejercicio 3 - TIR'!$D$18-'Ejercicio 3 - TIR'!$C$18)*N859),'Ejercicio 3 - TIR'!$E$18-SQRT(('Ejercicio 3 - TIR'!$E$18-'Ejercicio 3 - TIR'!$C$18)*('Ejercicio 3 - TIR'!$E$18-'Ejercicio 3 - TIR'!$D$18)*(1-N859)))</f>
        <v>44229.3950611654</v>
      </c>
      <c r="P859" s="24">
        <f ca="1" t="shared" si="6393"/>
        <v>0.566803680512319</v>
      </c>
      <c r="Q859" s="26">
        <f ca="1">IF(P859&lt;=('Ejercicio 3 - TIR'!$D$22-'Ejercicio 3 - TIR'!$C$22)/('Ejercicio 3 - TIR'!$E$22-'Ejercicio 3 - TIR'!$C$22),'Ejercicio 3 - TIR'!$C$22+SQRT(('Ejercicio 3 - TIR'!$E$22-'Ejercicio 3 - TIR'!$C$22)*('Ejercicio 3 - TIR'!$D$22-'Ejercicio 3 - TIR'!$C$22)*P859),'Ejercicio 3 - TIR'!$E$22-SQRT(('Ejercicio 3 - TIR'!$E$22-'Ejercicio 3 - TIR'!$C$22)*('Ejercicio 3 - TIR'!$E$22-'Ejercicio 3 - TIR'!$D$22)*(1-P859)))</f>
        <v>0.152075935555908</v>
      </c>
      <c r="R859" s="24">
        <f ca="1" t="shared" si="6393"/>
        <v>0.981688662078838</v>
      </c>
      <c r="S859" s="26">
        <f ca="1">IF(R859&lt;=('Ejercicio 3 - TIR'!$D$23-'Ejercicio 3 - TIR'!$C$23)/('Ejercicio 3 - TIR'!$E$23-'Ejercicio 3 - TIR'!$C$23),'Ejercicio 3 - TIR'!$C$23+SQRT(('Ejercicio 3 - TIR'!$E$23-'Ejercicio 3 - TIR'!$C$23)*('Ejercicio 3 - TIR'!$D$23-'Ejercicio 3 - TIR'!$C$23)*R859),'Ejercicio 3 - TIR'!$E$23-SQRT(('Ejercicio 3 - TIR'!$E$23-'Ejercicio 3 - TIR'!$C$23)*('Ejercicio 3 - TIR'!$E$23-'Ejercicio 3 - TIR'!$D$23)*(1-R859)))</f>
        <v>0.174258884406486</v>
      </c>
      <c r="T859" s="24">
        <f ca="1" t="shared" ref="T859:X859" si="6394">RAND()</f>
        <v>0.675230255748227</v>
      </c>
      <c r="U859" s="26">
        <f ca="1">IF(T859&lt;=('Ejercicio 3 - TIR'!$D$24-'Ejercicio 3 - TIR'!$C$24)/('Ejercicio 3 - TIR'!$E$24-'Ejercicio 3 - TIR'!$C$24),'Ejercicio 3 - TIR'!$C$24+SQRT(('Ejercicio 3 - TIR'!$E$24-'Ejercicio 3 - TIR'!$C$24)*('Ejercicio 3 - TIR'!$D$24-'Ejercicio 3 - TIR'!$C$24)*T859),'Ejercicio 3 - TIR'!$E$24-SQRT(('Ejercicio 3 - TIR'!$E$24-'Ejercicio 3 - TIR'!$C$24)*('Ejercicio 3 - TIR'!$E$24-'Ejercicio 3 - TIR'!$D$24)*(1-T859)))</f>
        <v>0.189844481700608</v>
      </c>
      <c r="V859" s="24">
        <f ca="1" t="shared" si="6394"/>
        <v>0.0963304306553021</v>
      </c>
      <c r="W859" s="26">
        <f ca="1">IF(V859&lt;=('Ejercicio 3 - TIR'!$D$25-'Ejercicio 3 - TIR'!$C$25)/('Ejercicio 3 - TIR'!$E$25-'Ejercicio 3 - TIR'!$C$25),'Ejercicio 3 - TIR'!$C$25+SQRT(('Ejercicio 3 - TIR'!$E$25-'Ejercicio 3 - TIR'!$C$25)*('Ejercicio 3 - TIR'!$D$25-'Ejercicio 3 - TIR'!$C$25)*V859),'Ejercicio 3 - TIR'!$E$25-SQRT(('Ejercicio 3 - TIR'!$E$25-'Ejercicio 3 - TIR'!$C$25)*('Ejercicio 3 - TIR'!$E$25-'Ejercicio 3 - TIR'!$D$25)*(1-V859)))</f>
        <v>0.191613035904423</v>
      </c>
      <c r="X859" s="24">
        <f ca="1" t="shared" si="6394"/>
        <v>0.794240915463058</v>
      </c>
      <c r="Y859" s="26">
        <f ca="1">IF(X859&lt;=('Ejercicio 3 - TIR'!$D$26-'Ejercicio 3 - TIR'!$C$26)/('Ejercicio 3 - TIR'!$E$26-'Ejercicio 3 - TIR'!$C$26),'Ejercicio 3 - TIR'!$C$26+SQRT(('Ejercicio 3 - TIR'!$E$26-'Ejercicio 3 - TIR'!$C$26)*('Ejercicio 3 - TIR'!$D$26-'Ejercicio 3 - TIR'!$C$26)*X859),'Ejercicio 3 - TIR'!$E$26-SQRT(('Ejercicio 3 - TIR'!$E$26-'Ejercicio 3 - TIR'!$C$26)*('Ejercicio 3 - TIR'!$E$26-'Ejercicio 3 - TIR'!$D$26)*(1-X859)))</f>
        <v>0.246666847486331</v>
      </c>
      <c r="Z859" s="24">
        <f ca="1" t="shared" si="6192"/>
        <v>1.15207593555591</v>
      </c>
      <c r="AA859" s="24">
        <f ca="1" t="shared" si="6193"/>
        <v>1.35283540283744</v>
      </c>
      <c r="AB859" s="24">
        <f ca="1" t="shared" si="6194"/>
        <v>1.60966373871535</v>
      </c>
      <c r="AC859" s="24">
        <f ca="1" t="shared" si="6195"/>
        <v>1.91809629447586</v>
      </c>
      <c r="AD859" s="24">
        <f ca="1" t="shared" si="6196"/>
        <v>2.39122706060943</v>
      </c>
      <c r="AE859" s="23">
        <f ca="1" t="shared" si="6197"/>
        <v>5367.4994483512</v>
      </c>
      <c r="AF859" s="23">
        <f ca="1" t="shared" si="6198"/>
        <v>6302.83391427331</v>
      </c>
      <c r="AG859" s="23">
        <f ca="1" t="shared" si="6199"/>
        <v>7499.39215197354</v>
      </c>
      <c r="AH859" s="23">
        <f ca="1" t="shared" si="6200"/>
        <v>8936.37344965099</v>
      </c>
      <c r="AI859" s="23">
        <f ca="1" t="shared" si="6201"/>
        <v>11140.680516437</v>
      </c>
      <c r="AJ859" s="25">
        <f ca="1" t="shared" si="6202"/>
        <v>40097.2315686668</v>
      </c>
      <c r="AK859" s="25">
        <f ca="1" t="shared" si="6203"/>
        <v>57960.7118281619</v>
      </c>
      <c r="AL859" s="25">
        <f ca="1" t="shared" si="6204"/>
        <v>65357.4685552707</v>
      </c>
      <c r="AM859" s="25">
        <f ca="1" t="shared" si="6205"/>
        <v>83157.5337529205</v>
      </c>
      <c r="AN859" s="25">
        <f ca="1" t="shared" si="6206"/>
        <v>105762.526344644</v>
      </c>
      <c r="AO859" s="25">
        <f ca="1">C859/'Ejercicio 3 - TIR'!$D$7</f>
        <v>14900.2900772612</v>
      </c>
      <c r="AP859" s="25">
        <f ca="1" t="shared" si="6207"/>
        <v>25196.9414914057</v>
      </c>
      <c r="AQ859" s="25">
        <f ca="1" t="shared" si="6208"/>
        <v>43060.4217509007</v>
      </c>
      <c r="AR859" s="25">
        <f ca="1" t="shared" si="6209"/>
        <v>50457.1784780095</v>
      </c>
      <c r="AS859" s="25">
        <f ca="1" t="shared" si="6210"/>
        <v>68257.2436756594</v>
      </c>
      <c r="AT859" s="25">
        <f ca="1" t="shared" si="6211"/>
        <v>90862.2362673826</v>
      </c>
      <c r="AU859" s="25">
        <f ca="1">AP859*'Ejercicio 3 - TIR'!$D$5</f>
        <v>12598.4707457028</v>
      </c>
      <c r="AV859" s="25">
        <f ca="1">AQ859*'Ejercicio 3 - TIR'!$D$5</f>
        <v>21530.2108754504</v>
      </c>
      <c r="AW859" s="25">
        <f ca="1">AR859*'Ejercicio 3 - TIR'!$D$5</f>
        <v>25228.5892390047</v>
      </c>
      <c r="AX859" s="25">
        <f ca="1">AS859*'Ejercicio 3 - TIR'!$D$5</f>
        <v>34128.6218378297</v>
      </c>
      <c r="AY859" s="25">
        <f ca="1">AT859*'Ejercicio 3 - TIR'!$D$5</f>
        <v>45431.1181336913</v>
      </c>
      <c r="AZ859" s="25">
        <f ca="1" t="shared" ref="AZ859:BD859" si="6395">AJ859-AU859-AE859</f>
        <v>22131.2613746128</v>
      </c>
      <c r="BA859" s="25">
        <f ca="1" t="shared" si="6395"/>
        <v>30127.6670384382</v>
      </c>
      <c r="BB859" s="25">
        <f ca="1" t="shared" si="6395"/>
        <v>32629.4871642924</v>
      </c>
      <c r="BC859" s="25">
        <f ca="1" t="shared" si="6395"/>
        <v>40092.5384654399</v>
      </c>
      <c r="BD859" s="25">
        <f ca="1" t="shared" si="6395"/>
        <v>49190.7276945155</v>
      </c>
      <c r="BE859" s="25">
        <f ca="1" t="shared" ref="BE859:BI859" si="6396">AZ859/Z859</f>
        <v>19209.8981426375</v>
      </c>
      <c r="BF859" s="25">
        <f ca="1" t="shared" si="6396"/>
        <v>22270.0167184037</v>
      </c>
      <c r="BG859" s="25">
        <f ca="1" t="shared" si="6396"/>
        <v>20270.9959723225</v>
      </c>
      <c r="BH859" s="25">
        <f ca="1" t="shared" si="6396"/>
        <v>20902.2553147654</v>
      </c>
      <c r="BI859" s="25">
        <f ca="1" t="shared" si="6396"/>
        <v>20571.3328126935</v>
      </c>
      <c r="BJ859" s="25">
        <f ca="1" t="shared" si="6214"/>
        <v>84398.0336651296</v>
      </c>
      <c r="BK859" s="25">
        <f ca="1" t="shared" si="6215"/>
        <v>35629.9768436771</v>
      </c>
      <c r="BL859" s="25">
        <f ca="1" t="shared" si="6216"/>
        <v>120028.010508807</v>
      </c>
      <c r="BM859" s="25">
        <f ca="1">BK859*'Ejercicio 3 - TIR'!$D$5</f>
        <v>17814.9884218385</v>
      </c>
      <c r="BN859" s="25">
        <f ca="1" t="shared" si="6217"/>
        <v>102213.022086968</v>
      </c>
      <c r="BO859" s="25">
        <f ca="1" t="shared" si="6218"/>
        <v>42745.0089415256</v>
      </c>
      <c r="BP859" s="25">
        <f ca="1" t="shared" si="6219"/>
        <v>-109796.314289201</v>
      </c>
      <c r="BQ859" s="25">
        <f ca="1" t="shared" ref="BQ859:BT859" si="6397">BE859</f>
        <v>19209.8981426375</v>
      </c>
      <c r="BR859" s="25">
        <f ca="1" t="shared" si="6397"/>
        <v>22270.0167184037</v>
      </c>
      <c r="BS859" s="25">
        <f ca="1" t="shared" si="6397"/>
        <v>20270.9959723225</v>
      </c>
      <c r="BT859" s="25">
        <f ca="1" t="shared" si="6397"/>
        <v>20902.2553147654</v>
      </c>
      <c r="BU859" s="25">
        <f ca="1" t="shared" si="6221"/>
        <v>63316.3417542192</v>
      </c>
      <c r="BV859" s="27">
        <f ca="1" t="shared" si="6222"/>
        <v>8.46728689787897</v>
      </c>
    </row>
    <row r="860" ht="15" customHeight="1" spans="1:74">
      <c r="A860" s="23">
        <v>859</v>
      </c>
      <c r="B860" s="24">
        <f ca="1" t="shared" ref="B860:F860" si="6398">RAND()</f>
        <v>0.983462899647301</v>
      </c>
      <c r="C860" s="25">
        <f ca="1">IF(B860&lt;=('Ejercicio 3 - TIR'!$D$13-'Ejercicio 3 - TIR'!$C$13)/('Ejercicio 3 - TIR'!$E$13-'Ejercicio 3 - TIR'!$C$13),'Ejercicio 3 - TIR'!$C$13+SQRT(('Ejercicio 3 - TIR'!$E$13-'Ejercicio 3 - TIR'!$C$13)*('Ejercicio 3 - TIR'!$D$13-'Ejercicio 3 - TIR'!$C$13)*B860),'Ejercicio 3 - TIR'!$E$13-SQRT(('Ejercicio 3 - TIR'!$E$13-'Ejercicio 3 - TIR'!$C$13)*('Ejercicio 3 - TIR'!$E$13-'Ejercicio 3 - TIR'!$D$13)*(1-B860)))</f>
        <v>95545.2811061484</v>
      </c>
      <c r="D860" s="24">
        <f ca="1" t="shared" si="6398"/>
        <v>0.300832881151061</v>
      </c>
      <c r="E860" s="25">
        <f ca="1">IF(D860&lt;=('Ejercicio 3 - TIR'!$D$14-'Ejercicio 3 - TIR'!$C$14)/('Ejercicio 3 - TIR'!$E$14-'Ejercicio 3 - TIR'!$C$14),'Ejercicio 3 - TIR'!$C$14+SQRT(('Ejercicio 3 - TIR'!$E$14-'Ejercicio 3 - TIR'!$C$14)*('Ejercicio 3 - TIR'!$D$14-'Ejercicio 3 - TIR'!$C$14)*D860),'Ejercicio 3 - TIR'!$E$14-SQRT(('Ejercicio 3 - TIR'!$E$14-'Ejercicio 3 - TIR'!$C$14)*('Ejercicio 3 - TIR'!$E$14-'Ejercicio 3 - TIR'!$D$14)*(1-D860)))</f>
        <v>29749.9964301386</v>
      </c>
      <c r="F860" s="24">
        <f ca="1" t="shared" si="6398"/>
        <v>0.836882845574194</v>
      </c>
      <c r="G860" s="25">
        <f ca="1">IF(F860&lt;=('Ejercicio 3 - TIR'!$D$18-'Ejercicio 3 - TIR'!$C$18)/('Ejercicio 3 - TIR'!$E$18-'Ejercicio 3 - TIR'!$C$18),'Ejercicio 3 - TIR'!$C$18+SQRT(('Ejercicio 3 - TIR'!$E$18-'Ejercicio 3 - TIR'!$C$18)*('Ejercicio 3 - TIR'!$D$18-'Ejercicio 3 - TIR'!$C$18)*F860),'Ejercicio 3 - TIR'!$E$18-SQRT(('Ejercicio 3 - TIR'!$E$18-'Ejercicio 3 - TIR'!$C$18)*('Ejercicio 3 - TIR'!$E$18-'Ejercicio 3 - TIR'!$D$18)*(1-F860)))</f>
        <v>41502.3169694875</v>
      </c>
      <c r="H860" s="24">
        <f ca="1" t="shared" ref="H860:L860" si="6399">RAND()</f>
        <v>0.344367066343607</v>
      </c>
      <c r="I860" s="25">
        <f ca="1">IF(H860&lt;=('Ejercicio 3 - TIR'!$D$18-'Ejercicio 3 - TIR'!$C$18)/('Ejercicio 3 - TIR'!$E$18-'Ejercicio 3 - TIR'!$C$18),'Ejercicio 3 - TIR'!$C$18+SQRT(('Ejercicio 3 - TIR'!$E$18-'Ejercicio 3 - TIR'!$C$18)*('Ejercicio 3 - TIR'!$D$18-'Ejercicio 3 - TIR'!$C$18)*H860),'Ejercicio 3 - TIR'!$E$18-SQRT(('Ejercicio 3 - TIR'!$E$18-'Ejercicio 3 - TIR'!$C$18)*('Ejercicio 3 - TIR'!$E$18-'Ejercicio 3 - TIR'!$D$18)*(1-H860)))</f>
        <v>37187.1454661459</v>
      </c>
      <c r="J860" s="24">
        <f ca="1" t="shared" si="6399"/>
        <v>0.85342455932475</v>
      </c>
      <c r="K860" s="25">
        <f ca="1">IF(J860&lt;=('Ejercicio 3 - TIR'!$D$18-'Ejercicio 3 - TIR'!$C$18)/('Ejercicio 3 - TIR'!$E$18-'Ejercicio 3 - TIR'!$C$18),'Ejercicio 3 - TIR'!$C$18+SQRT(('Ejercicio 3 - TIR'!$E$18-'Ejercicio 3 - TIR'!$C$18)*('Ejercicio 3 - TIR'!$D$18-'Ejercicio 3 - TIR'!$C$18)*J860),'Ejercicio 3 - TIR'!$E$18-SQRT(('Ejercicio 3 - TIR'!$E$18-'Ejercicio 3 - TIR'!$C$18)*('Ejercicio 3 - TIR'!$E$18-'Ejercicio 3 - TIR'!$D$18)*(1-J860)))</f>
        <v>41684.4068327607</v>
      </c>
      <c r="L860" s="24">
        <f ca="1" t="shared" si="6399"/>
        <v>0.741551439349282</v>
      </c>
      <c r="M860" s="25">
        <f ca="1">IF(L860&lt;=('Ejercicio 3 - TIR'!$D$18-'Ejercicio 3 - TIR'!$C$18)/('Ejercicio 3 - TIR'!$E$18-'Ejercicio 3 - TIR'!$C$18),'Ejercicio 3 - TIR'!$C$18+SQRT(('Ejercicio 3 - TIR'!$E$18-'Ejercicio 3 - TIR'!$C$18)*('Ejercicio 3 - TIR'!$D$18-'Ejercicio 3 - TIR'!$C$18)*L860),'Ejercicio 3 - TIR'!$E$18-SQRT(('Ejercicio 3 - TIR'!$E$18-'Ejercicio 3 - TIR'!$C$18)*('Ejercicio 3 - TIR'!$E$18-'Ejercicio 3 - TIR'!$D$18)*(1-L860)))</f>
        <v>40597.3142232492</v>
      </c>
      <c r="N860" s="24">
        <f ca="1" t="shared" ref="N860:R860" si="6400">RAND()</f>
        <v>0.462188909370761</v>
      </c>
      <c r="O860" s="25">
        <f ca="1">IF(N860&lt;=('Ejercicio 3 - TIR'!$D$18-'Ejercicio 3 - TIR'!$C$18)/('Ejercicio 3 - TIR'!$E$18-'Ejercicio 3 - TIR'!$C$18),'Ejercicio 3 - TIR'!$C$18+SQRT(('Ejercicio 3 - TIR'!$E$18-'Ejercicio 3 - TIR'!$C$18)*('Ejercicio 3 - TIR'!$D$18-'Ejercicio 3 - TIR'!$C$18)*N860),'Ejercicio 3 - TIR'!$E$18-SQRT(('Ejercicio 3 - TIR'!$E$18-'Ejercicio 3 - TIR'!$C$18)*('Ejercicio 3 - TIR'!$E$18-'Ejercicio 3 - TIR'!$D$18)*(1-N860)))</f>
        <v>38326.3639366541</v>
      </c>
      <c r="P860" s="24">
        <f ca="1" t="shared" si="6400"/>
        <v>0.457578844843857</v>
      </c>
      <c r="Q860" s="26">
        <f ca="1">IF(P860&lt;=('Ejercicio 3 - TIR'!$D$22-'Ejercicio 3 - TIR'!$C$22)/('Ejercicio 3 - TIR'!$E$22-'Ejercicio 3 - TIR'!$C$22),'Ejercicio 3 - TIR'!$C$22+SQRT(('Ejercicio 3 - TIR'!$E$22-'Ejercicio 3 - TIR'!$C$22)*('Ejercicio 3 - TIR'!$D$22-'Ejercicio 3 - TIR'!$C$22)*P860),'Ejercicio 3 - TIR'!$E$22-SQRT(('Ejercicio 3 - TIR'!$E$22-'Ejercicio 3 - TIR'!$C$22)*('Ejercicio 3 - TIR'!$E$22-'Ejercicio 3 - TIR'!$D$22)*(1-P860)))</f>
        <v>0.14869916236964</v>
      </c>
      <c r="R860" s="24">
        <f ca="1" t="shared" si="6400"/>
        <v>0.470354977709471</v>
      </c>
      <c r="S860" s="26">
        <f ca="1">IF(R860&lt;=('Ejercicio 3 - TIR'!$D$23-'Ejercicio 3 - TIR'!$C$23)/('Ejercicio 3 - TIR'!$E$23-'Ejercicio 3 - TIR'!$C$23),'Ejercicio 3 - TIR'!$C$23+SQRT(('Ejercicio 3 - TIR'!$E$23-'Ejercicio 3 - TIR'!$C$23)*('Ejercicio 3 - TIR'!$D$23-'Ejercicio 3 - TIR'!$C$23)*R860),'Ejercicio 3 - TIR'!$E$23-SQRT(('Ejercicio 3 - TIR'!$E$23-'Ejercicio 3 - TIR'!$C$23)*('Ejercicio 3 - TIR'!$E$23-'Ejercicio 3 - TIR'!$D$23)*(1-R860)))</f>
        <v>0.14909706101786</v>
      </c>
      <c r="T860" s="24">
        <f ca="1" t="shared" ref="T860:X860" si="6401">RAND()</f>
        <v>0.260240217423654</v>
      </c>
      <c r="U860" s="26">
        <f ca="1">IF(T860&lt;=('Ejercicio 3 - TIR'!$D$24-'Ejercicio 3 - TIR'!$C$24)/('Ejercicio 3 - TIR'!$E$24-'Ejercicio 3 - TIR'!$C$24),'Ejercicio 3 - TIR'!$C$24+SQRT(('Ejercicio 3 - TIR'!$E$24-'Ejercicio 3 - TIR'!$C$24)*('Ejercicio 3 - TIR'!$D$24-'Ejercicio 3 - TIR'!$C$24)*T860),'Ejercicio 3 - TIR'!$E$24-SQRT(('Ejercicio 3 - TIR'!$E$24-'Ejercicio 3 - TIR'!$C$24)*('Ejercicio 3 - TIR'!$E$24-'Ejercicio 3 - TIR'!$D$24)*(1-T860)))</f>
        <v>0.173377434773509</v>
      </c>
      <c r="V860" s="24">
        <f ca="1" t="shared" si="6401"/>
        <v>0.677161759282256</v>
      </c>
      <c r="W860" s="26">
        <f ca="1">IF(V860&lt;=('Ejercicio 3 - TIR'!$D$25-'Ejercicio 3 - TIR'!$C$25)/('Ejercicio 3 - TIR'!$E$25-'Ejercicio 3 - TIR'!$C$25),'Ejercicio 3 - TIR'!$C$25+SQRT(('Ejercicio 3 - TIR'!$E$25-'Ejercicio 3 - TIR'!$C$25)*('Ejercicio 3 - TIR'!$D$25-'Ejercicio 3 - TIR'!$C$25)*V860),'Ejercicio 3 - TIR'!$E$25-SQRT(('Ejercicio 3 - TIR'!$E$25-'Ejercicio 3 - TIR'!$C$25)*('Ejercicio 3 - TIR'!$E$25-'Ejercicio 3 - TIR'!$D$25)*(1-V860)))</f>
        <v>0.216385511419745</v>
      </c>
      <c r="X860" s="24">
        <f ca="1" t="shared" si="6401"/>
        <v>0.317260508664466</v>
      </c>
      <c r="Y860" s="26">
        <f ca="1">IF(X860&lt;=('Ejercicio 3 - TIR'!$D$26-'Ejercicio 3 - TIR'!$C$26)/('Ejercicio 3 - TIR'!$E$26-'Ejercicio 3 - TIR'!$C$26),'Ejercicio 3 - TIR'!$C$26+SQRT(('Ejercicio 3 - TIR'!$E$26-'Ejercicio 3 - TIR'!$C$26)*('Ejercicio 3 - TIR'!$D$26-'Ejercicio 3 - TIR'!$C$26)*X860),'Ejercicio 3 - TIR'!$E$26-SQRT(('Ejercicio 3 - TIR'!$E$26-'Ejercicio 3 - TIR'!$C$26)*('Ejercicio 3 - TIR'!$E$26-'Ejercicio 3 - TIR'!$D$26)*(1-X860)))</f>
        <v>0.219267787299249</v>
      </c>
      <c r="Z860" s="24">
        <f ca="1" t="shared" si="6192"/>
        <v>1.14869916236964</v>
      </c>
      <c r="AA860" s="24">
        <f ca="1" t="shared" si="6193"/>
        <v>1.31996683147263</v>
      </c>
      <c r="AB860" s="24">
        <f ca="1" t="shared" si="6194"/>
        <v>1.54881929469947</v>
      </c>
      <c r="AC860" s="24">
        <f ca="1" t="shared" si="6195"/>
        <v>1.88396134987979</v>
      </c>
      <c r="AD860" s="24">
        <f ca="1" t="shared" si="6196"/>
        <v>2.29705338642523</v>
      </c>
      <c r="AE860" s="23">
        <f ca="1" t="shared" si="6197"/>
        <v>4423.79954966138</v>
      </c>
      <c r="AF860" s="23">
        <f ca="1" t="shared" si="6198"/>
        <v>5083.37506104803</v>
      </c>
      <c r="AG860" s="23">
        <f ca="1" t="shared" si="6199"/>
        <v>5964.71758912416</v>
      </c>
      <c r="AH860" s="23">
        <f ca="1" t="shared" si="6200"/>
        <v>7255.39605512114</v>
      </c>
      <c r="AI860" s="23">
        <f ca="1" t="shared" si="6201"/>
        <v>8846.27069410725</v>
      </c>
      <c r="AJ860" s="25">
        <f ca="1" t="shared" si="6202"/>
        <v>47673.6767392495</v>
      </c>
      <c r="AK860" s="25">
        <f ca="1" t="shared" si="6203"/>
        <v>49085.7985724603</v>
      </c>
      <c r="AL860" s="25">
        <f ca="1" t="shared" si="6204"/>
        <v>64561.6135906823</v>
      </c>
      <c r="AM860" s="25">
        <f ca="1" t="shared" si="6205"/>
        <v>76483.7709055263</v>
      </c>
      <c r="AN860" s="25">
        <f ca="1" t="shared" si="6206"/>
        <v>88037.7040700572</v>
      </c>
      <c r="AO860" s="25">
        <f ca="1">C860/'Ejercicio 3 - TIR'!$D$7</f>
        <v>19109.0562212297</v>
      </c>
      <c r="AP860" s="25">
        <f ca="1" t="shared" si="6207"/>
        <v>28564.6205180198</v>
      </c>
      <c r="AQ860" s="25">
        <f ca="1" t="shared" si="6208"/>
        <v>29976.7423512307</v>
      </c>
      <c r="AR860" s="25">
        <f ca="1" t="shared" si="6209"/>
        <v>45452.5573694526</v>
      </c>
      <c r="AS860" s="25">
        <f ca="1" t="shared" si="6210"/>
        <v>57374.7146842967</v>
      </c>
      <c r="AT860" s="25">
        <f ca="1" t="shared" si="6211"/>
        <v>68928.6478488275</v>
      </c>
      <c r="AU860" s="25">
        <f ca="1">AP860*'Ejercicio 3 - TIR'!$D$5</f>
        <v>14282.3102590099</v>
      </c>
      <c r="AV860" s="25">
        <f ca="1">AQ860*'Ejercicio 3 - TIR'!$D$5</f>
        <v>14988.3711756153</v>
      </c>
      <c r="AW860" s="25">
        <f ca="1">AR860*'Ejercicio 3 - TIR'!$D$5</f>
        <v>22726.2786847263</v>
      </c>
      <c r="AX860" s="25">
        <f ca="1">AS860*'Ejercicio 3 - TIR'!$D$5</f>
        <v>28687.3573421483</v>
      </c>
      <c r="AY860" s="25">
        <f ca="1">AT860*'Ejercicio 3 - TIR'!$D$5</f>
        <v>34464.3239244137</v>
      </c>
      <c r="AZ860" s="25">
        <f ca="1" t="shared" ref="AZ860:BD860" si="6402">AJ860-AU860-AE860</f>
        <v>28967.5669305782</v>
      </c>
      <c r="BA860" s="25">
        <f ca="1" t="shared" si="6402"/>
        <v>29014.052335797</v>
      </c>
      <c r="BB860" s="25">
        <f ca="1" t="shared" si="6402"/>
        <v>35870.6173168318</v>
      </c>
      <c r="BC860" s="25">
        <f ca="1" t="shared" si="6402"/>
        <v>40541.0175082569</v>
      </c>
      <c r="BD860" s="25">
        <f ca="1" t="shared" si="6402"/>
        <v>44727.1094515362</v>
      </c>
      <c r="BE860" s="25">
        <f ca="1" t="shared" ref="BE860:BI860" si="6403">AZ860/Z860</f>
        <v>25217.713984244</v>
      </c>
      <c r="BF860" s="25">
        <f ca="1" t="shared" si="6403"/>
        <v>21980.8950073596</v>
      </c>
      <c r="BG860" s="25">
        <f ca="1" t="shared" si="6403"/>
        <v>23159.9757567535</v>
      </c>
      <c r="BH860" s="25">
        <f ca="1" t="shared" si="6403"/>
        <v>21519.02824909</v>
      </c>
      <c r="BI860" s="25">
        <f ca="1" t="shared" si="6403"/>
        <v>19471.5149921449</v>
      </c>
      <c r="BJ860" s="25">
        <f ca="1" t="shared" si="6214"/>
        <v>68337.3300459884</v>
      </c>
      <c r="BK860" s="25">
        <f ca="1" t="shared" si="6215"/>
        <v>43894.5223043658</v>
      </c>
      <c r="BL860" s="25">
        <f ca="1" t="shared" si="6216"/>
        <v>112231.852350354</v>
      </c>
      <c r="BM860" s="25">
        <f ca="1">BK860*'Ejercicio 3 - TIR'!$D$5</f>
        <v>21947.2611521829</v>
      </c>
      <c r="BN860" s="25">
        <f ca="1" t="shared" si="6217"/>
        <v>90284.5911981713</v>
      </c>
      <c r="BO860" s="25">
        <f ca="1" t="shared" si="6218"/>
        <v>39304.5245407535</v>
      </c>
      <c r="BP860" s="25">
        <f ca="1" t="shared" si="6219"/>
        <v>-125295.277536287</v>
      </c>
      <c r="BQ860" s="25">
        <f ca="1" t="shared" ref="BQ860:BT860" si="6404">BE860</f>
        <v>25217.713984244</v>
      </c>
      <c r="BR860" s="25">
        <f ca="1" t="shared" si="6404"/>
        <v>21980.8950073596</v>
      </c>
      <c r="BS860" s="25">
        <f ca="1" t="shared" si="6404"/>
        <v>23159.9757567535</v>
      </c>
      <c r="BT860" s="25">
        <f ca="1" t="shared" si="6404"/>
        <v>21519.02824909</v>
      </c>
      <c r="BU860" s="25">
        <f ca="1" t="shared" si="6221"/>
        <v>58776.0395328984</v>
      </c>
      <c r="BV860" s="27">
        <f ca="1" t="shared" si="6222"/>
        <v>5.60705980921585</v>
      </c>
    </row>
    <row r="861" ht="15" customHeight="1" spans="1:74">
      <c r="A861" s="23">
        <v>860</v>
      </c>
      <c r="B861" s="24">
        <f ca="1" t="shared" ref="B861:F861" si="6405">RAND()</f>
        <v>0.860834918410267</v>
      </c>
      <c r="C861" s="25">
        <f ca="1">IF(B861&lt;=('Ejercicio 3 - TIR'!$D$13-'Ejercicio 3 - TIR'!$C$13)/('Ejercicio 3 - TIR'!$E$13-'Ejercicio 3 - TIR'!$C$13),'Ejercicio 3 - TIR'!$C$13+SQRT(('Ejercicio 3 - TIR'!$E$13-'Ejercicio 3 - TIR'!$C$13)*('Ejercicio 3 - TIR'!$D$13-'Ejercicio 3 - TIR'!$C$13)*B861),'Ejercicio 3 - TIR'!$E$13-SQRT(('Ejercicio 3 - TIR'!$E$13-'Ejercicio 3 - TIR'!$C$13)*('Ejercicio 3 - TIR'!$E$13-'Ejercicio 3 - TIR'!$D$13)*(1-B861)))</f>
        <v>87077.2256110509</v>
      </c>
      <c r="D861" s="24">
        <f ca="1" t="shared" si="6405"/>
        <v>0.755465021753836</v>
      </c>
      <c r="E861" s="25">
        <f ca="1">IF(D861&lt;=('Ejercicio 3 - TIR'!$D$14-'Ejercicio 3 - TIR'!$C$14)/('Ejercicio 3 - TIR'!$E$14-'Ejercicio 3 - TIR'!$C$14),'Ejercicio 3 - TIR'!$C$14+SQRT(('Ejercicio 3 - TIR'!$E$14-'Ejercicio 3 - TIR'!$C$14)*('Ejercicio 3 - TIR'!$D$14-'Ejercicio 3 - TIR'!$C$14)*D861),'Ejercicio 3 - TIR'!$E$14-SQRT(('Ejercicio 3 - TIR'!$E$14-'Ejercicio 3 - TIR'!$C$14)*('Ejercicio 3 - TIR'!$E$14-'Ejercicio 3 - TIR'!$D$14)*(1-D861)))</f>
        <v>33943.5780582158</v>
      </c>
      <c r="F861" s="24">
        <f ca="1" t="shared" si="6405"/>
        <v>0.794428846637282</v>
      </c>
      <c r="G861" s="25">
        <f ca="1">IF(F861&lt;=('Ejercicio 3 - TIR'!$D$18-'Ejercicio 3 - TIR'!$C$18)/('Ejercicio 3 - TIR'!$E$18-'Ejercicio 3 - TIR'!$C$18),'Ejercicio 3 - TIR'!$C$18+SQRT(('Ejercicio 3 - TIR'!$E$18-'Ejercicio 3 - TIR'!$C$18)*('Ejercicio 3 - TIR'!$D$18-'Ejercicio 3 - TIR'!$C$18)*F861),'Ejercicio 3 - TIR'!$E$18-SQRT(('Ejercicio 3 - TIR'!$E$18-'Ejercicio 3 - TIR'!$C$18)*('Ejercicio 3 - TIR'!$E$18-'Ejercicio 3 - TIR'!$D$18)*(1-F861)))</f>
        <v>41073.4447027701</v>
      </c>
      <c r="H861" s="24">
        <f ca="1" t="shared" ref="H861:L861" si="6406">RAND()</f>
        <v>0.19588370016778</v>
      </c>
      <c r="I861" s="25">
        <f ca="1">IF(H861&lt;=('Ejercicio 3 - TIR'!$D$18-'Ejercicio 3 - TIR'!$C$18)/('Ejercicio 3 - TIR'!$E$18-'Ejercicio 3 - TIR'!$C$18),'Ejercicio 3 - TIR'!$C$18+SQRT(('Ejercicio 3 - TIR'!$E$18-'Ejercicio 3 - TIR'!$C$18)*('Ejercicio 3 - TIR'!$D$18-'Ejercicio 3 - TIR'!$C$18)*H861),'Ejercicio 3 - TIR'!$E$18-SQRT(('Ejercicio 3 - TIR'!$E$18-'Ejercicio 3 - TIR'!$C$18)*('Ejercicio 3 - TIR'!$E$18-'Ejercicio 3 - TIR'!$D$18)*(1-H861)))</f>
        <v>35420.5677770107</v>
      </c>
      <c r="J861" s="24">
        <f ca="1" t="shared" si="6406"/>
        <v>0.637162946388381</v>
      </c>
      <c r="K861" s="25">
        <f ca="1">IF(J861&lt;=('Ejercicio 3 - TIR'!$D$18-'Ejercicio 3 - TIR'!$C$18)/('Ejercicio 3 - TIR'!$E$18-'Ejercicio 3 - TIR'!$C$18),'Ejercicio 3 - TIR'!$C$18+SQRT(('Ejercicio 3 - TIR'!$E$18-'Ejercicio 3 - TIR'!$C$18)*('Ejercicio 3 - TIR'!$D$18-'Ejercicio 3 - TIR'!$C$18)*J861),'Ejercicio 3 - TIR'!$E$18-SQRT(('Ejercicio 3 - TIR'!$E$18-'Ejercicio 3 - TIR'!$C$18)*('Ejercicio 3 - TIR'!$E$18-'Ejercicio 3 - TIR'!$D$18)*(1-J861)))</f>
        <v>39776.218182828</v>
      </c>
      <c r="L861" s="24">
        <f ca="1" t="shared" si="6406"/>
        <v>0.829233965084946</v>
      </c>
      <c r="M861" s="25">
        <f ca="1">IF(L861&lt;=('Ejercicio 3 - TIR'!$D$18-'Ejercicio 3 - TIR'!$C$18)/('Ejercicio 3 - TIR'!$E$18-'Ejercicio 3 - TIR'!$C$18),'Ejercicio 3 - TIR'!$C$18+SQRT(('Ejercicio 3 - TIR'!$E$18-'Ejercicio 3 - TIR'!$C$18)*('Ejercicio 3 - TIR'!$D$18-'Ejercicio 3 - TIR'!$C$18)*L861),'Ejercicio 3 - TIR'!$E$18-SQRT(('Ejercicio 3 - TIR'!$E$18-'Ejercicio 3 - TIR'!$C$18)*('Ejercicio 3 - TIR'!$E$18-'Ejercicio 3 - TIR'!$D$18)*(1-L861)))</f>
        <v>41421.2498524444</v>
      </c>
      <c r="N861" s="24">
        <f ca="1" t="shared" ref="N861:R861" si="6407">RAND()</f>
        <v>0.327542485148169</v>
      </c>
      <c r="O861" s="25">
        <f ca="1">IF(N861&lt;=('Ejercicio 3 - TIR'!$D$18-'Ejercicio 3 - TIR'!$C$18)/('Ejercicio 3 - TIR'!$E$18-'Ejercicio 3 - TIR'!$C$18),'Ejercicio 3 - TIR'!$C$18+SQRT(('Ejercicio 3 - TIR'!$E$18-'Ejercicio 3 - TIR'!$C$18)*('Ejercicio 3 - TIR'!$D$18-'Ejercicio 3 - TIR'!$C$18)*N861),'Ejercicio 3 - TIR'!$E$18-SQRT(('Ejercicio 3 - TIR'!$E$18-'Ejercicio 3 - TIR'!$C$18)*('Ejercicio 3 - TIR'!$E$18-'Ejercicio 3 - TIR'!$D$18)*(1-N861)))</f>
        <v>37009.37748821</v>
      </c>
      <c r="P861" s="24">
        <f ca="1" t="shared" si="6407"/>
        <v>0.282173728939086</v>
      </c>
      <c r="Q861" s="26">
        <f ca="1">IF(P861&lt;=('Ejercicio 3 - TIR'!$D$22-'Ejercicio 3 - TIR'!$C$22)/('Ejercicio 3 - TIR'!$E$22-'Ejercicio 3 - TIR'!$C$22),'Ejercicio 3 - TIR'!$C$22+SQRT(('Ejercicio 3 - TIR'!$E$22-'Ejercicio 3 - TIR'!$C$22)*('Ejercicio 3 - TIR'!$D$22-'Ejercicio 3 - TIR'!$C$22)*P861),'Ejercicio 3 - TIR'!$E$22-SQRT(('Ejercicio 3 - TIR'!$E$22-'Ejercicio 3 - TIR'!$C$22)*('Ejercicio 3 - TIR'!$E$22-'Ejercicio 3 - TIR'!$D$22)*(1-P861)))</f>
        <v>0.142536918868611</v>
      </c>
      <c r="R861" s="24">
        <f ca="1" t="shared" si="6407"/>
        <v>0.948315476983854</v>
      </c>
      <c r="S861" s="26">
        <f ca="1">IF(R861&lt;=('Ejercicio 3 - TIR'!$D$23-'Ejercicio 3 - TIR'!$C$23)/('Ejercicio 3 - TIR'!$E$23-'Ejercicio 3 - TIR'!$C$23),'Ejercicio 3 - TIR'!$C$23+SQRT(('Ejercicio 3 - TIR'!$E$23-'Ejercicio 3 - TIR'!$C$23)*('Ejercicio 3 - TIR'!$D$23-'Ejercicio 3 - TIR'!$C$23)*R861),'Ejercicio 3 - TIR'!$E$23-SQRT(('Ejercicio 3 - TIR'!$E$23-'Ejercicio 3 - TIR'!$C$23)*('Ejercicio 3 - TIR'!$E$23-'Ejercicio 3 - TIR'!$D$23)*(1-R861)))</f>
        <v>0.1703546829275</v>
      </c>
      <c r="T861" s="24">
        <f ca="1" t="shared" ref="T861:X861" si="6408">RAND()</f>
        <v>0.676665241821876</v>
      </c>
      <c r="U861" s="26">
        <f ca="1">IF(T861&lt;=('Ejercicio 3 - TIR'!$D$24-'Ejercicio 3 - TIR'!$C$24)/('Ejercicio 3 - TIR'!$E$24-'Ejercicio 3 - TIR'!$C$24),'Ejercicio 3 - TIR'!$C$24+SQRT(('Ejercicio 3 - TIR'!$E$24-'Ejercicio 3 - TIR'!$C$24)*('Ejercicio 3 - TIR'!$D$24-'Ejercicio 3 - TIR'!$C$24)*T861),'Ejercicio 3 - TIR'!$E$24-SQRT(('Ejercicio 3 - TIR'!$E$24-'Ejercicio 3 - TIR'!$C$24)*('Ejercicio 3 - TIR'!$E$24-'Ejercicio 3 - TIR'!$D$24)*(1-T861)))</f>
        <v>0.189911176113069</v>
      </c>
      <c r="V861" s="24">
        <f ca="1" t="shared" si="6408"/>
        <v>0.201430376441639</v>
      </c>
      <c r="W861" s="26">
        <f ca="1">IF(V861&lt;=('Ejercicio 3 - TIR'!$D$25-'Ejercicio 3 - TIR'!$C$25)/('Ejercicio 3 - TIR'!$E$25-'Ejercicio 3 - TIR'!$C$25),'Ejercicio 3 - TIR'!$C$25+SQRT(('Ejercicio 3 - TIR'!$E$25-'Ejercicio 3 - TIR'!$C$25)*('Ejercicio 3 - TIR'!$D$25-'Ejercicio 3 - TIR'!$C$25)*V861),'Ejercicio 3 - TIR'!$E$25-SQRT(('Ejercicio 3 - TIR'!$E$25-'Ejercicio 3 - TIR'!$C$25)*('Ejercicio 3 - TIR'!$E$25-'Ejercicio 3 - TIR'!$D$25)*(1-V861)))</f>
        <v>0.196792930864453</v>
      </c>
      <c r="X861" s="24">
        <f ca="1" t="shared" si="6408"/>
        <v>0.23197004652096</v>
      </c>
      <c r="Y861" s="26">
        <f ca="1">IF(X861&lt;=('Ejercicio 3 - TIR'!$D$26-'Ejercicio 3 - TIR'!$C$26)/('Ejercicio 3 - TIR'!$E$26-'Ejercicio 3 - TIR'!$C$26),'Ejercicio 3 - TIR'!$C$26+SQRT(('Ejercicio 3 - TIR'!$E$26-'Ejercicio 3 - TIR'!$C$26)*('Ejercicio 3 - TIR'!$D$26-'Ejercicio 3 - TIR'!$C$26)*X861),'Ejercicio 3 - TIR'!$E$26-SQRT(('Ejercicio 3 - TIR'!$E$26-'Ejercicio 3 - TIR'!$C$26)*('Ejercicio 3 - TIR'!$E$26-'Ejercicio 3 - TIR'!$D$26)*(1-X861)))</f>
        <v>0.215026368606064</v>
      </c>
      <c r="Z861" s="24">
        <f ca="1" t="shared" si="6192"/>
        <v>1.14253691886861</v>
      </c>
      <c r="AA861" s="24">
        <f ca="1" t="shared" si="6193"/>
        <v>1.33717343341544</v>
      </c>
      <c r="AB861" s="24">
        <f ca="1" t="shared" si="6194"/>
        <v>1.59111761282251</v>
      </c>
      <c r="AC861" s="24">
        <f ca="1" t="shared" si="6195"/>
        <v>1.90423831119991</v>
      </c>
      <c r="AD861" s="24">
        <f ca="1" t="shared" si="6196"/>
        <v>2.31369976021777</v>
      </c>
      <c r="AE861" s="23">
        <f ca="1" t="shared" si="6197"/>
        <v>4838.21303179428</v>
      </c>
      <c r="AF861" s="23">
        <f ca="1" t="shared" si="6198"/>
        <v>5662.42527876129</v>
      </c>
      <c r="AG861" s="23">
        <f ca="1" t="shared" si="6199"/>
        <v>6737.78312310322</v>
      </c>
      <c r="AH861" s="23">
        <f ca="1" t="shared" si="6200"/>
        <v>8063.73121142774</v>
      </c>
      <c r="AI861" s="23">
        <f ca="1" t="shared" si="6201"/>
        <v>9797.64605123643</v>
      </c>
      <c r="AJ861" s="25">
        <f ca="1" t="shared" si="6202"/>
        <v>46927.9269580233</v>
      </c>
      <c r="AK861" s="25">
        <f ca="1" t="shared" si="6203"/>
        <v>47363.4422279096</v>
      </c>
      <c r="AL861" s="25">
        <f ca="1" t="shared" si="6204"/>
        <v>63288.6413221687</v>
      </c>
      <c r="AM861" s="25">
        <f ca="1" t="shared" si="6205"/>
        <v>78875.9308668081</v>
      </c>
      <c r="AN861" s="25">
        <f ca="1" t="shared" si="6206"/>
        <v>85628.5878202803</v>
      </c>
      <c r="AO861" s="25">
        <f ca="1">C861/'Ejercicio 3 - TIR'!$D$7</f>
        <v>17415.4451222102</v>
      </c>
      <c r="AP861" s="25">
        <f ca="1" t="shared" si="6207"/>
        <v>29512.4818358131</v>
      </c>
      <c r="AQ861" s="25">
        <f ca="1" t="shared" si="6208"/>
        <v>29947.9971056994</v>
      </c>
      <c r="AR861" s="25">
        <f ca="1" t="shared" si="6209"/>
        <v>45873.1961999585</v>
      </c>
      <c r="AS861" s="25">
        <f ca="1" t="shared" si="6210"/>
        <v>61460.4857445979</v>
      </c>
      <c r="AT861" s="25">
        <f ca="1" t="shared" si="6211"/>
        <v>68213.1426980701</v>
      </c>
      <c r="AU861" s="25">
        <f ca="1">AP861*'Ejercicio 3 - TIR'!$D$5</f>
        <v>14756.2409179065</v>
      </c>
      <c r="AV861" s="25">
        <f ca="1">AQ861*'Ejercicio 3 - TIR'!$D$5</f>
        <v>14973.9985528497</v>
      </c>
      <c r="AW861" s="25">
        <f ca="1">AR861*'Ejercicio 3 - TIR'!$D$5</f>
        <v>22936.5980999793</v>
      </c>
      <c r="AX861" s="25">
        <f ca="1">AS861*'Ejercicio 3 - TIR'!$D$5</f>
        <v>30730.242872299</v>
      </c>
      <c r="AY861" s="25">
        <f ca="1">AT861*'Ejercicio 3 - TIR'!$D$5</f>
        <v>34106.5713490351</v>
      </c>
      <c r="AZ861" s="25">
        <f ca="1" t="shared" ref="AZ861:BD861" si="6409">AJ861-AU861-AE861</f>
        <v>27333.4730083224</v>
      </c>
      <c r="BA861" s="25">
        <f ca="1" t="shared" si="6409"/>
        <v>26727.0183962986</v>
      </c>
      <c r="BB861" s="25">
        <f ca="1" t="shared" si="6409"/>
        <v>33614.2600990862</v>
      </c>
      <c r="BC861" s="25">
        <f ca="1" t="shared" si="6409"/>
        <v>40081.9567830814</v>
      </c>
      <c r="BD861" s="25">
        <f ca="1" t="shared" si="6409"/>
        <v>41724.3704200088</v>
      </c>
      <c r="BE861" s="25">
        <f ca="1" t="shared" ref="BE861:BI861" si="6410">AZ861/Z861</f>
        <v>23923.4921488482</v>
      </c>
      <c r="BF861" s="25">
        <f ca="1" t="shared" si="6410"/>
        <v>19987.6977274607</v>
      </c>
      <c r="BG861" s="25">
        <f ca="1" t="shared" si="6410"/>
        <v>21126.1944611733</v>
      </c>
      <c r="BH861" s="25">
        <f ca="1" t="shared" si="6410"/>
        <v>21048.8133482751</v>
      </c>
      <c r="BI861" s="25">
        <f ca="1" t="shared" si="6410"/>
        <v>18033.6148783979</v>
      </c>
      <c r="BJ861" s="25">
        <f ca="1" t="shared" si="6214"/>
        <v>78535.248414227</v>
      </c>
      <c r="BK861" s="25">
        <f ca="1" t="shared" si="6215"/>
        <v>40294.1112033433</v>
      </c>
      <c r="BL861" s="25">
        <f ca="1" t="shared" si="6216"/>
        <v>118829.35961757</v>
      </c>
      <c r="BM861" s="25">
        <f ca="1">BK861*'Ejercicio 3 - TIR'!$D$5</f>
        <v>20147.0556016717</v>
      </c>
      <c r="BN861" s="25">
        <f ca="1" t="shared" si="6217"/>
        <v>98682.3040158987</v>
      </c>
      <c r="BO861" s="25">
        <f ca="1" t="shared" si="6218"/>
        <v>42651.3006193209</v>
      </c>
      <c r="BP861" s="25">
        <f ca="1" t="shared" si="6219"/>
        <v>-121020.803669267</v>
      </c>
      <c r="BQ861" s="25">
        <f ca="1" t="shared" ref="BQ861:BT861" si="6411">BE861</f>
        <v>23923.4921488482</v>
      </c>
      <c r="BR861" s="25">
        <f ca="1" t="shared" si="6411"/>
        <v>19987.6977274607</v>
      </c>
      <c r="BS861" s="25">
        <f ca="1" t="shared" si="6411"/>
        <v>21126.1944611733</v>
      </c>
      <c r="BT861" s="25">
        <f ca="1" t="shared" si="6411"/>
        <v>21048.8133482751</v>
      </c>
      <c r="BU861" s="25">
        <f ca="1" t="shared" si="6221"/>
        <v>60684.9154977188</v>
      </c>
      <c r="BV861" s="27">
        <f ca="1" t="shared" si="6222"/>
        <v>5.7644537133676</v>
      </c>
    </row>
    <row r="862" ht="15" customHeight="1" spans="1:74">
      <c r="A862" s="23">
        <v>861</v>
      </c>
      <c r="B862" s="24">
        <f ca="1" t="shared" ref="B862:F862" si="6412">RAND()</f>
        <v>0.503945260528611</v>
      </c>
      <c r="C862" s="25">
        <f ca="1">IF(B862&lt;=('Ejercicio 3 - TIR'!$D$13-'Ejercicio 3 - TIR'!$C$13)/('Ejercicio 3 - TIR'!$E$13-'Ejercicio 3 - TIR'!$C$13),'Ejercicio 3 - TIR'!$C$13+SQRT(('Ejercicio 3 - TIR'!$E$13-'Ejercicio 3 - TIR'!$C$13)*('Ejercicio 3 - TIR'!$D$13-'Ejercicio 3 - TIR'!$C$13)*B862),'Ejercicio 3 - TIR'!$E$13-SQRT(('Ejercicio 3 - TIR'!$E$13-'Ejercicio 3 - TIR'!$C$13)*('Ejercicio 3 - TIR'!$E$13-'Ejercicio 3 - TIR'!$D$13)*(1-B862)))</f>
        <v>75601.9327124941</v>
      </c>
      <c r="D862" s="24">
        <f ca="1" t="shared" si="6412"/>
        <v>0.547125232957115</v>
      </c>
      <c r="E862" s="25">
        <f ca="1">IF(D862&lt;=('Ejercicio 3 - TIR'!$D$14-'Ejercicio 3 - TIR'!$C$14)/('Ejercicio 3 - TIR'!$E$14-'Ejercicio 3 - TIR'!$C$14),'Ejercicio 3 - TIR'!$C$14+SQRT(('Ejercicio 3 - TIR'!$E$14-'Ejercicio 3 - TIR'!$C$14)*('Ejercicio 3 - TIR'!$D$14-'Ejercicio 3 - TIR'!$C$14)*D862),'Ejercicio 3 - TIR'!$E$14-SQRT(('Ejercicio 3 - TIR'!$E$14-'Ejercicio 3 - TIR'!$C$14)*('Ejercicio 3 - TIR'!$E$14-'Ejercicio 3 - TIR'!$D$14)*(1-D862)))</f>
        <v>31757.9605038296</v>
      </c>
      <c r="F862" s="24">
        <f ca="1" t="shared" si="6412"/>
        <v>0.852847265684913</v>
      </c>
      <c r="G862" s="25">
        <f ca="1">IF(F862&lt;=('Ejercicio 3 - TIR'!$D$18-'Ejercicio 3 - TIR'!$C$18)/('Ejercicio 3 - TIR'!$E$18-'Ejercicio 3 - TIR'!$C$18),'Ejercicio 3 - TIR'!$C$18+SQRT(('Ejercicio 3 - TIR'!$E$18-'Ejercicio 3 - TIR'!$C$18)*('Ejercicio 3 - TIR'!$D$18-'Ejercicio 3 - TIR'!$C$18)*F862),'Ejercicio 3 - TIR'!$E$18-SQRT(('Ejercicio 3 - TIR'!$E$18-'Ejercicio 3 - TIR'!$C$18)*('Ejercicio 3 - TIR'!$E$18-'Ejercicio 3 - TIR'!$D$18)*(1-F862)))</f>
        <v>41677.8839463933</v>
      </c>
      <c r="H862" s="24">
        <f ca="1" t="shared" ref="H862:L862" si="6413">RAND()</f>
        <v>0.111639261952781</v>
      </c>
      <c r="I862" s="25">
        <f ca="1">IF(H862&lt;=('Ejercicio 3 - TIR'!$D$18-'Ejercicio 3 - TIR'!$C$18)/('Ejercicio 3 - TIR'!$E$18-'Ejercicio 3 - TIR'!$C$18),'Ejercicio 3 - TIR'!$C$18+SQRT(('Ejercicio 3 - TIR'!$E$18-'Ejercicio 3 - TIR'!$C$18)*('Ejercicio 3 - TIR'!$D$18-'Ejercicio 3 - TIR'!$C$18)*H862),'Ejercicio 3 - TIR'!$E$18-SQRT(('Ejercicio 3 - TIR'!$E$18-'Ejercicio 3 - TIR'!$C$18)*('Ejercicio 3 - TIR'!$E$18-'Ejercicio 3 - TIR'!$D$18)*(1-H862)))</f>
        <v>34092.1741523201</v>
      </c>
      <c r="J862" s="24">
        <f ca="1" t="shared" si="6413"/>
        <v>0.434636555245485</v>
      </c>
      <c r="K862" s="25">
        <f ca="1">IF(J862&lt;=('Ejercicio 3 - TIR'!$D$18-'Ejercicio 3 - TIR'!$C$18)/('Ejercicio 3 - TIR'!$E$18-'Ejercicio 3 - TIR'!$C$18),'Ejercicio 3 - TIR'!$C$18+SQRT(('Ejercicio 3 - TIR'!$E$18-'Ejercicio 3 - TIR'!$C$18)*('Ejercicio 3 - TIR'!$D$18-'Ejercicio 3 - TIR'!$C$18)*J862),'Ejercicio 3 - TIR'!$E$18-SQRT(('Ejercicio 3 - TIR'!$E$18-'Ejercicio 3 - TIR'!$C$18)*('Ejercicio 3 - TIR'!$E$18-'Ejercicio 3 - TIR'!$D$18)*(1-J862)))</f>
        <v>38074.3720057242</v>
      </c>
      <c r="L862" s="24">
        <f ca="1" t="shared" si="6413"/>
        <v>0.911155792659104</v>
      </c>
      <c r="M862" s="25">
        <f ca="1">IF(L862&lt;=('Ejercicio 3 - TIR'!$D$18-'Ejercicio 3 - TIR'!$C$18)/('Ejercicio 3 - TIR'!$E$18-'Ejercicio 3 - TIR'!$C$18),'Ejercicio 3 - TIR'!$C$18+SQRT(('Ejercicio 3 - TIR'!$E$18-'Ejercicio 3 - TIR'!$C$18)*('Ejercicio 3 - TIR'!$D$18-'Ejercicio 3 - TIR'!$C$18)*L862),'Ejercicio 3 - TIR'!$E$18-SQRT(('Ejercicio 3 - TIR'!$E$18-'Ejercicio 3 - TIR'!$C$18)*('Ejercicio 3 - TIR'!$E$18-'Ejercicio 3 - TIR'!$D$18)*(1-L862)))</f>
        <v>42418.6601249415</v>
      </c>
      <c r="N862" s="24">
        <f ca="1" t="shared" ref="N862:R862" si="6414">RAND()</f>
        <v>0.111674092379641</v>
      </c>
      <c r="O862" s="25">
        <f ca="1">IF(N862&lt;=('Ejercicio 3 - TIR'!$D$18-'Ejercicio 3 - TIR'!$C$18)/('Ejercicio 3 - TIR'!$E$18-'Ejercicio 3 - TIR'!$C$18),'Ejercicio 3 - TIR'!$C$18+SQRT(('Ejercicio 3 - TIR'!$E$18-'Ejercicio 3 - TIR'!$C$18)*('Ejercicio 3 - TIR'!$D$18-'Ejercicio 3 - TIR'!$C$18)*N862),'Ejercicio 3 - TIR'!$E$18-SQRT(('Ejercicio 3 - TIR'!$E$18-'Ejercicio 3 - TIR'!$C$18)*('Ejercicio 3 - TIR'!$E$18-'Ejercicio 3 - TIR'!$D$18)*(1-N862)))</f>
        <v>34092.8124629582</v>
      </c>
      <c r="P862" s="24">
        <f ca="1" t="shared" si="6414"/>
        <v>0.198899887478115</v>
      </c>
      <c r="Q862" s="26">
        <f ca="1">IF(P862&lt;=('Ejercicio 3 - TIR'!$D$22-'Ejercicio 3 - TIR'!$C$22)/('Ejercicio 3 - TIR'!$E$22-'Ejercicio 3 - TIR'!$C$22),'Ejercicio 3 - TIR'!$C$22+SQRT(('Ejercicio 3 - TIR'!$E$22-'Ejercicio 3 - TIR'!$C$22)*('Ejercicio 3 - TIR'!$D$22-'Ejercicio 3 - TIR'!$C$22)*P862),'Ejercicio 3 - TIR'!$E$22-SQRT(('Ejercicio 3 - TIR'!$E$22-'Ejercicio 3 - TIR'!$C$22)*('Ejercicio 3 - TIR'!$E$22-'Ejercicio 3 - TIR'!$D$22)*(1-P862)))</f>
        <v>0.138921411085345</v>
      </c>
      <c r="R862" s="24">
        <f ca="1" t="shared" si="6414"/>
        <v>0.90784708396241</v>
      </c>
      <c r="S862" s="26">
        <f ca="1">IF(R862&lt;=('Ejercicio 3 - TIR'!$D$23-'Ejercicio 3 - TIR'!$C$23)/('Ejercicio 3 - TIR'!$E$23-'Ejercicio 3 - TIR'!$C$23),'Ejercicio 3 - TIR'!$C$23+SQRT(('Ejercicio 3 - TIR'!$E$23-'Ejercicio 3 - TIR'!$C$23)*('Ejercicio 3 - TIR'!$D$23-'Ejercicio 3 - TIR'!$C$23)*R862),'Ejercicio 3 - TIR'!$E$23-SQRT(('Ejercicio 3 - TIR'!$E$23-'Ejercicio 3 - TIR'!$C$23)*('Ejercicio 3 - TIR'!$E$23-'Ejercicio 3 - TIR'!$D$23)*(1-R862)))</f>
        <v>0.167120743466036</v>
      </c>
      <c r="T862" s="24">
        <f ca="1" t="shared" ref="T862:X862" si="6415">RAND()</f>
        <v>0.576425406900417</v>
      </c>
      <c r="U862" s="26">
        <f ca="1">IF(T862&lt;=('Ejercicio 3 - TIR'!$D$24-'Ejercicio 3 - TIR'!$C$24)/('Ejercicio 3 - TIR'!$E$24-'Ejercicio 3 - TIR'!$C$24),'Ejercicio 3 - TIR'!$C$24+SQRT(('Ejercicio 3 - TIR'!$E$24-'Ejercicio 3 - TIR'!$C$24)*('Ejercicio 3 - TIR'!$D$24-'Ejercicio 3 - TIR'!$C$24)*T862),'Ejercicio 3 - TIR'!$E$24-SQRT(('Ejercicio 3 - TIR'!$E$24-'Ejercicio 3 - TIR'!$C$24)*('Ejercicio 3 - TIR'!$E$24-'Ejercicio 3 - TIR'!$D$24)*(1-T862)))</f>
        <v>0.185561520639279</v>
      </c>
      <c r="V862" s="24">
        <f ca="1" t="shared" si="6415"/>
        <v>0.218529064618761</v>
      </c>
      <c r="W862" s="26">
        <f ca="1">IF(V862&lt;=('Ejercicio 3 - TIR'!$D$25-'Ejercicio 3 - TIR'!$C$25)/('Ejercicio 3 - TIR'!$E$25-'Ejercicio 3 - TIR'!$C$25),'Ejercicio 3 - TIR'!$C$25+SQRT(('Ejercicio 3 - TIR'!$E$25-'Ejercicio 3 - TIR'!$C$25)*('Ejercicio 3 - TIR'!$D$25-'Ejercicio 3 - TIR'!$C$25)*V862),'Ejercicio 3 - TIR'!$E$25-SQRT(('Ejercicio 3 - TIR'!$E$25-'Ejercicio 3 - TIR'!$C$25)*('Ejercicio 3 - TIR'!$E$25-'Ejercicio 3 - TIR'!$D$25)*(1-V862)))</f>
        <v>0.197491160352197</v>
      </c>
      <c r="X862" s="24">
        <f ca="1" t="shared" si="6415"/>
        <v>0.752869324033004</v>
      </c>
      <c r="Y862" s="26">
        <f ca="1">IF(X862&lt;=('Ejercicio 3 - TIR'!$D$26-'Ejercicio 3 - TIR'!$C$26)/('Ejercicio 3 - TIR'!$E$26-'Ejercicio 3 - TIR'!$C$26),'Ejercicio 3 - TIR'!$C$26+SQRT(('Ejercicio 3 - TIR'!$E$26-'Ejercicio 3 - TIR'!$C$26)*('Ejercicio 3 - TIR'!$D$26-'Ejercicio 3 - TIR'!$C$26)*X862),'Ejercicio 3 - TIR'!$E$26-SQRT(('Ejercicio 3 - TIR'!$E$26-'Ejercicio 3 - TIR'!$C$26)*('Ejercicio 3 - TIR'!$E$26-'Ejercicio 3 - TIR'!$D$26)*(1-X862)))</f>
        <v>0.243469113749845</v>
      </c>
      <c r="Z862" s="24">
        <f ca="1" t="shared" si="6192"/>
        <v>1.13892141108534</v>
      </c>
      <c r="AA862" s="24">
        <f ca="1" t="shared" si="6193"/>
        <v>1.32925880405531</v>
      </c>
      <c r="AB862" s="24">
        <f ca="1" t="shared" si="6194"/>
        <v>1.57591808905897</v>
      </c>
      <c r="AC862" s="24">
        <f ca="1" t="shared" si="6195"/>
        <v>1.88714798108724</v>
      </c>
      <c r="AD862" s="24">
        <f ca="1" t="shared" si="6196"/>
        <v>2.34661022755736</v>
      </c>
      <c r="AE862" s="23">
        <f ca="1" t="shared" si="6197"/>
        <v>4411.86068638465</v>
      </c>
      <c r="AF862" s="23">
        <f ca="1" t="shared" si="6198"/>
        <v>5149.17412436183</v>
      </c>
      <c r="AG862" s="23">
        <f ca="1" t="shared" si="6199"/>
        <v>6104.66270491484</v>
      </c>
      <c r="AH862" s="23">
        <f ca="1" t="shared" si="6200"/>
        <v>7310.27962606725</v>
      </c>
      <c r="AI862" s="23">
        <f ca="1" t="shared" si="6201"/>
        <v>9090.10692788939</v>
      </c>
      <c r="AJ862" s="25">
        <f ca="1" t="shared" si="6202"/>
        <v>47467.8343952775</v>
      </c>
      <c r="AK862" s="25">
        <f ca="1" t="shared" si="6203"/>
        <v>45317.3226413586</v>
      </c>
      <c r="AL862" s="25">
        <f ca="1" t="shared" si="6204"/>
        <v>60002.0915733811</v>
      </c>
      <c r="AM862" s="25">
        <f ca="1" t="shared" si="6205"/>
        <v>80050.2888152091</v>
      </c>
      <c r="AN862" s="25">
        <f ca="1" t="shared" si="6206"/>
        <v>80002.5424117728</v>
      </c>
      <c r="AO862" s="25">
        <f ca="1">C862/'Ejercicio 3 - TIR'!$D$7</f>
        <v>15120.3865424988</v>
      </c>
      <c r="AP862" s="25">
        <f ca="1" t="shared" si="6207"/>
        <v>32347.4478527787</v>
      </c>
      <c r="AQ862" s="25">
        <f ca="1" t="shared" si="6208"/>
        <v>30196.9360988598</v>
      </c>
      <c r="AR862" s="25">
        <f ca="1" t="shared" si="6209"/>
        <v>44881.7050308823</v>
      </c>
      <c r="AS862" s="25">
        <f ca="1" t="shared" si="6210"/>
        <v>64929.9022727103</v>
      </c>
      <c r="AT862" s="25">
        <f ca="1" t="shared" si="6211"/>
        <v>64882.1558692739</v>
      </c>
      <c r="AU862" s="25">
        <f ca="1">AP862*'Ejercicio 3 - TIR'!$D$5</f>
        <v>16173.7239263893</v>
      </c>
      <c r="AV862" s="25">
        <f ca="1">AQ862*'Ejercicio 3 - TIR'!$D$5</f>
        <v>15098.4680494299</v>
      </c>
      <c r="AW862" s="25">
        <f ca="1">AR862*'Ejercicio 3 - TIR'!$D$5</f>
        <v>22440.8525154412</v>
      </c>
      <c r="AX862" s="25">
        <f ca="1">AS862*'Ejercicio 3 - TIR'!$D$5</f>
        <v>32464.9511363551</v>
      </c>
      <c r="AY862" s="25">
        <f ca="1">AT862*'Ejercicio 3 - TIR'!$D$5</f>
        <v>32441.077934637</v>
      </c>
      <c r="AZ862" s="25">
        <f ca="1" t="shared" ref="AZ862:BD862" si="6416">AJ862-AU862-AE862</f>
        <v>26882.2497825035</v>
      </c>
      <c r="BA862" s="25">
        <f ca="1" t="shared" si="6416"/>
        <v>25069.6804675669</v>
      </c>
      <c r="BB862" s="25">
        <f ca="1" t="shared" si="6416"/>
        <v>31456.5763530251</v>
      </c>
      <c r="BC862" s="25">
        <f ca="1" t="shared" si="6416"/>
        <v>40275.0580527867</v>
      </c>
      <c r="BD862" s="25">
        <f ca="1" t="shared" si="6416"/>
        <v>38471.3575492464</v>
      </c>
      <c r="BE862" s="25">
        <f ca="1" t="shared" ref="BE862:BI862" si="6417">AZ862/Z862</f>
        <v>23603.2526220451</v>
      </c>
      <c r="BF862" s="25">
        <f ca="1" t="shared" si="6417"/>
        <v>18859.8942441337</v>
      </c>
      <c r="BG862" s="25">
        <f ca="1" t="shared" si="6417"/>
        <v>19960.7940104355</v>
      </c>
      <c r="BH862" s="25">
        <f ca="1" t="shared" si="6417"/>
        <v>21341.7593407715</v>
      </c>
      <c r="BI862" s="25">
        <f ca="1" t="shared" si="6417"/>
        <v>16394.4387088486</v>
      </c>
      <c r="BJ862" s="25">
        <f ca="1" t="shared" si="6214"/>
        <v>74523.5549246492</v>
      </c>
      <c r="BK862" s="25">
        <f ca="1" t="shared" si="6215"/>
        <v>35481.6537052484</v>
      </c>
      <c r="BL862" s="25">
        <f ca="1" t="shared" si="6216"/>
        <v>110005.208629898</v>
      </c>
      <c r="BM862" s="25">
        <f ca="1">BK862*'Ejercicio 3 - TIR'!$D$5</f>
        <v>17740.8268526242</v>
      </c>
      <c r="BN862" s="25">
        <f ca="1" t="shared" si="6217"/>
        <v>92264.3817772734</v>
      </c>
      <c r="BO862" s="25">
        <f ca="1" t="shared" si="6218"/>
        <v>39318.153775079</v>
      </c>
      <c r="BP862" s="25">
        <f ca="1" t="shared" si="6219"/>
        <v>-107359.893216324</v>
      </c>
      <c r="BQ862" s="25">
        <f ca="1" t="shared" ref="BQ862:BT862" si="6418">BE862</f>
        <v>23603.2526220451</v>
      </c>
      <c r="BR862" s="25">
        <f ca="1" t="shared" si="6418"/>
        <v>18859.8942441337</v>
      </c>
      <c r="BS862" s="25">
        <f ca="1" t="shared" si="6418"/>
        <v>19960.7940104355</v>
      </c>
      <c r="BT862" s="25">
        <f ca="1" t="shared" si="6418"/>
        <v>21341.7593407715</v>
      </c>
      <c r="BU862" s="25">
        <f ca="1" t="shared" si="6221"/>
        <v>55712.5924839276</v>
      </c>
      <c r="BV862" s="27">
        <f ca="1" t="shared" si="6222"/>
        <v>8.03470888540432</v>
      </c>
    </row>
    <row r="863" ht="15" customHeight="1" spans="1:74">
      <c r="A863" s="23">
        <v>862</v>
      </c>
      <c r="B863" s="24">
        <f ca="1" t="shared" ref="B863:F863" si="6419">RAND()</f>
        <v>0.938436282234596</v>
      </c>
      <c r="C863" s="25">
        <f ca="1">IF(B863&lt;=('Ejercicio 3 - TIR'!$D$13-'Ejercicio 3 - TIR'!$C$13)/('Ejercicio 3 - TIR'!$E$13-'Ejercicio 3 - TIR'!$C$13),'Ejercicio 3 - TIR'!$C$13+SQRT(('Ejercicio 3 - TIR'!$E$13-'Ejercicio 3 - TIR'!$C$13)*('Ejercicio 3 - TIR'!$D$13-'Ejercicio 3 - TIR'!$C$13)*B863),'Ejercicio 3 - TIR'!$E$13-SQRT(('Ejercicio 3 - TIR'!$E$13-'Ejercicio 3 - TIR'!$C$13)*('Ejercicio 3 - TIR'!$E$13-'Ejercicio 3 - TIR'!$D$13)*(1-B863)))</f>
        <v>91404.8582723445</v>
      </c>
      <c r="D863" s="24">
        <f ca="1" t="shared" si="6419"/>
        <v>0.760888046428816</v>
      </c>
      <c r="E863" s="25">
        <f ca="1">IF(D863&lt;=('Ejercicio 3 - TIR'!$D$14-'Ejercicio 3 - TIR'!$C$14)/('Ejercicio 3 - TIR'!$E$14-'Ejercicio 3 - TIR'!$C$14),'Ejercicio 3 - TIR'!$C$14+SQRT(('Ejercicio 3 - TIR'!$E$14-'Ejercicio 3 - TIR'!$C$14)*('Ejercicio 3 - TIR'!$D$14-'Ejercicio 3 - TIR'!$C$14)*D863),'Ejercicio 3 - TIR'!$E$14-SQRT(('Ejercicio 3 - TIR'!$E$14-'Ejercicio 3 - TIR'!$C$14)*('Ejercicio 3 - TIR'!$E$14-'Ejercicio 3 - TIR'!$D$14)*(1-D863)))</f>
        <v>34011.1108679758</v>
      </c>
      <c r="F863" s="24">
        <f ca="1" t="shared" si="6419"/>
        <v>0.456233054157861</v>
      </c>
      <c r="G863" s="25">
        <f ca="1">IF(F863&lt;=('Ejercicio 3 - TIR'!$D$18-'Ejercicio 3 - TIR'!$C$18)/('Ejercicio 3 - TIR'!$E$18-'Ejercicio 3 - TIR'!$C$18),'Ejercicio 3 - TIR'!$C$18+SQRT(('Ejercicio 3 - TIR'!$E$18-'Ejercicio 3 - TIR'!$C$18)*('Ejercicio 3 - TIR'!$D$18-'Ejercicio 3 - TIR'!$C$18)*F863),'Ejercicio 3 - TIR'!$E$18-SQRT(('Ejercicio 3 - TIR'!$E$18-'Ejercicio 3 - TIR'!$C$18)*('Ejercicio 3 - TIR'!$E$18-'Ejercicio 3 - TIR'!$D$18)*(1-F863)))</f>
        <v>38272.5424219933</v>
      </c>
      <c r="H863" s="24">
        <f ca="1" t="shared" ref="H863:L863" si="6420">RAND()</f>
        <v>0.712169593360865</v>
      </c>
      <c r="I863" s="25">
        <f ca="1">IF(H863&lt;=('Ejercicio 3 - TIR'!$D$18-'Ejercicio 3 - TIR'!$C$18)/('Ejercicio 3 - TIR'!$E$18-'Ejercicio 3 - TIR'!$C$18),'Ejercicio 3 - TIR'!$C$18+SQRT(('Ejercicio 3 - TIR'!$E$18-'Ejercicio 3 - TIR'!$C$18)*('Ejercicio 3 - TIR'!$D$18-'Ejercicio 3 - TIR'!$C$18)*H863),'Ejercicio 3 - TIR'!$E$18-SQRT(('Ejercicio 3 - TIR'!$E$18-'Ejercicio 3 - TIR'!$C$18)*('Ejercicio 3 - TIR'!$E$18-'Ejercicio 3 - TIR'!$D$18)*(1-H863)))</f>
        <v>40353.7885866079</v>
      </c>
      <c r="J863" s="24">
        <f ca="1" t="shared" si="6420"/>
        <v>0.772250275682018</v>
      </c>
      <c r="K863" s="25">
        <f ca="1">IF(J863&lt;=('Ejercicio 3 - TIR'!$D$18-'Ejercicio 3 - TIR'!$C$18)/('Ejercicio 3 - TIR'!$E$18-'Ejercicio 3 - TIR'!$C$18),'Ejercicio 3 - TIR'!$C$18+SQRT(('Ejercicio 3 - TIR'!$E$18-'Ejercicio 3 - TIR'!$C$18)*('Ejercicio 3 - TIR'!$D$18-'Ejercicio 3 - TIR'!$C$18)*J863),'Ejercicio 3 - TIR'!$E$18-SQRT(('Ejercicio 3 - TIR'!$E$18-'Ejercicio 3 - TIR'!$C$18)*('Ejercicio 3 - TIR'!$E$18-'Ejercicio 3 - TIR'!$D$18)*(1-J863)))</f>
        <v>40867.0556108449</v>
      </c>
      <c r="L863" s="24">
        <f ca="1" t="shared" si="6420"/>
        <v>0.869953486013006</v>
      </c>
      <c r="M863" s="25">
        <f ca="1">IF(L863&lt;=('Ejercicio 3 - TIR'!$D$18-'Ejercicio 3 - TIR'!$C$18)/('Ejercicio 3 - TIR'!$E$18-'Ejercicio 3 - TIR'!$C$18),'Ejercicio 3 - TIR'!$C$18+SQRT(('Ejercicio 3 - TIR'!$E$18-'Ejercicio 3 - TIR'!$C$18)*('Ejercicio 3 - TIR'!$D$18-'Ejercicio 3 - TIR'!$C$18)*L863),'Ejercicio 3 - TIR'!$E$18-SQRT(('Ejercicio 3 - TIR'!$E$18-'Ejercicio 3 - TIR'!$C$18)*('Ejercicio 3 - TIR'!$E$18-'Ejercicio 3 - TIR'!$D$18)*(1-L863)))</f>
        <v>41876.9424358452</v>
      </c>
      <c r="N863" s="24">
        <f ca="1" t="shared" ref="N863:R863" si="6421">RAND()</f>
        <v>0.911666054806364</v>
      </c>
      <c r="O863" s="25">
        <f ca="1">IF(N863&lt;=('Ejercicio 3 - TIR'!$D$18-'Ejercicio 3 - TIR'!$C$18)/('Ejercicio 3 - TIR'!$E$18-'Ejercicio 3 - TIR'!$C$18),'Ejercicio 3 - TIR'!$C$18+SQRT(('Ejercicio 3 - TIR'!$E$18-'Ejercicio 3 - TIR'!$C$18)*('Ejercicio 3 - TIR'!$D$18-'Ejercicio 3 - TIR'!$C$18)*N863),'Ejercicio 3 - TIR'!$E$18-SQRT(('Ejercicio 3 - TIR'!$E$18-'Ejercicio 3 - TIR'!$C$18)*('Ejercicio 3 - TIR'!$E$18-'Ejercicio 3 - TIR'!$D$18)*(1-N863)))</f>
        <v>42426.0835503998</v>
      </c>
      <c r="P863" s="24">
        <f ca="1" t="shared" si="6421"/>
        <v>0.780067960285044</v>
      </c>
      <c r="Q863" s="26">
        <f ca="1">IF(P863&lt;=('Ejercicio 3 - TIR'!$D$22-'Ejercicio 3 - TIR'!$C$22)/('Ejercicio 3 - TIR'!$E$22-'Ejercicio 3 - TIR'!$C$22),'Ejercicio 3 - TIR'!$C$22+SQRT(('Ejercicio 3 - TIR'!$E$22-'Ejercicio 3 - TIR'!$C$22)*('Ejercicio 3 - TIR'!$D$22-'Ejercicio 3 - TIR'!$C$22)*P863),'Ejercicio 3 - TIR'!$E$22-SQRT(('Ejercicio 3 - TIR'!$E$22-'Ejercicio 3 - TIR'!$C$22)*('Ejercicio 3 - TIR'!$E$22-'Ejercicio 3 - TIR'!$D$22)*(1-P863)))</f>
        <v>0.160103325114811</v>
      </c>
      <c r="R863" s="24">
        <f ca="1" t="shared" si="6421"/>
        <v>0.802770226917141</v>
      </c>
      <c r="S863" s="26">
        <f ca="1">IF(R863&lt;=('Ejercicio 3 - TIR'!$D$23-'Ejercicio 3 - TIR'!$C$23)/('Ejercicio 3 - TIR'!$E$23-'Ejercicio 3 - TIR'!$C$23),'Ejercicio 3 - TIR'!$C$23+SQRT(('Ejercicio 3 - TIR'!$E$23-'Ejercicio 3 - TIR'!$C$23)*('Ejercicio 3 - TIR'!$D$23-'Ejercicio 3 - TIR'!$C$23)*R863),'Ejercicio 3 - TIR'!$E$23-SQRT(('Ejercicio 3 - TIR'!$E$23-'Ejercicio 3 - TIR'!$C$23)*('Ejercicio 3 - TIR'!$E$23-'Ejercicio 3 - TIR'!$D$23)*(1-R863)))</f>
        <v>0.161158195639771</v>
      </c>
      <c r="T863" s="24">
        <f ca="1" t="shared" ref="T863:X863" si="6422">RAND()</f>
        <v>0.398599704765634</v>
      </c>
      <c r="U863" s="26">
        <f ca="1">IF(T863&lt;=('Ejercicio 3 - TIR'!$D$24-'Ejercicio 3 - TIR'!$C$24)/('Ejercicio 3 - TIR'!$E$24-'Ejercicio 3 - TIR'!$C$24),'Ejercicio 3 - TIR'!$C$24+SQRT(('Ejercicio 3 - TIR'!$E$24-'Ejercicio 3 - TIR'!$C$24)*('Ejercicio 3 - TIR'!$D$24-'Ejercicio 3 - TIR'!$C$24)*T863),'Ejercicio 3 - TIR'!$E$24-SQRT(('Ejercicio 3 - TIR'!$E$24-'Ejercicio 3 - TIR'!$C$24)*('Ejercicio 3 - TIR'!$E$24-'Ejercicio 3 - TIR'!$D$24)*(1-T863)))</f>
        <v>0.178931978501441</v>
      </c>
      <c r="V863" s="24">
        <f ca="1" t="shared" si="6422"/>
        <v>0.849302510323246</v>
      </c>
      <c r="W863" s="26">
        <f ca="1">IF(V863&lt;=('Ejercicio 3 - TIR'!$D$25-'Ejercicio 3 - TIR'!$C$25)/('Ejercicio 3 - TIR'!$E$25-'Ejercicio 3 - TIR'!$C$25),'Ejercicio 3 - TIR'!$C$25+SQRT(('Ejercicio 3 - TIR'!$E$25-'Ejercicio 3 - TIR'!$C$25)*('Ejercicio 3 - TIR'!$D$25-'Ejercicio 3 - TIR'!$C$25)*V863),'Ejercicio 3 - TIR'!$E$25-SQRT(('Ejercicio 3 - TIR'!$E$25-'Ejercicio 3 - TIR'!$C$25)*('Ejercicio 3 - TIR'!$E$25-'Ejercicio 3 - TIR'!$D$25)*(1-V863)))</f>
        <v>0.227033911655037</v>
      </c>
      <c r="X863" s="24">
        <f ca="1" t="shared" si="6422"/>
        <v>0.454374164337802</v>
      </c>
      <c r="Y863" s="26">
        <f ca="1">IF(X863&lt;=('Ejercicio 3 - TIR'!$D$26-'Ejercicio 3 - TIR'!$C$26)/('Ejercicio 3 - TIR'!$E$26-'Ejercicio 3 - TIR'!$C$26),'Ejercicio 3 - TIR'!$C$26+SQRT(('Ejercicio 3 - TIR'!$E$26-'Ejercicio 3 - TIR'!$C$26)*('Ejercicio 3 - TIR'!$D$26-'Ejercicio 3 - TIR'!$C$26)*X863),'Ejercicio 3 - TIR'!$E$26-SQRT(('Ejercicio 3 - TIR'!$E$26-'Ejercicio 3 - TIR'!$C$26)*('Ejercicio 3 - TIR'!$E$26-'Ejercicio 3 - TIR'!$D$26)*(1-X863)))</f>
        <v>0.225719437064674</v>
      </c>
      <c r="Z863" s="24">
        <f ca="1" t="shared" si="6192"/>
        <v>1.16010332511481</v>
      </c>
      <c r="AA863" s="24">
        <f ca="1" t="shared" si="6193"/>
        <v>1.34706348374601</v>
      </c>
      <c r="AB863" s="24">
        <f ca="1" t="shared" si="6194"/>
        <v>1.58809621805973</v>
      </c>
      <c r="AC863" s="24">
        <f ca="1" t="shared" si="6195"/>
        <v>1.9486479145304</v>
      </c>
      <c r="AD863" s="24">
        <f ca="1" t="shared" si="6196"/>
        <v>2.38849562483545</v>
      </c>
      <c r="AE863" s="23">
        <f ca="1" t="shared" si="6197"/>
        <v>5445.2919408114</v>
      </c>
      <c r="AF863" s="23">
        <f ca="1" t="shared" si="6198"/>
        <v>6322.84536472435</v>
      </c>
      <c r="AG863" s="23">
        <f ca="1" t="shared" si="6199"/>
        <v>7454.20459559315</v>
      </c>
      <c r="AH863" s="23">
        <f ca="1" t="shared" si="6200"/>
        <v>9146.56182320761</v>
      </c>
      <c r="AI863" s="23">
        <f ca="1" t="shared" si="6201"/>
        <v>11211.1186090193</v>
      </c>
      <c r="AJ863" s="25">
        <f ca="1" t="shared" si="6202"/>
        <v>44400.1037243521</v>
      </c>
      <c r="AK863" s="25">
        <f ca="1" t="shared" si="6203"/>
        <v>54359.1150358261</v>
      </c>
      <c r="AL863" s="25">
        <f ca="1" t="shared" si="6204"/>
        <v>64900.8164588194</v>
      </c>
      <c r="AM863" s="25">
        <f ca="1" t="shared" si="6205"/>
        <v>81603.4165445194</v>
      </c>
      <c r="AN863" s="25">
        <f ca="1" t="shared" si="6206"/>
        <v>101334.514939033</v>
      </c>
      <c r="AO863" s="25">
        <f ca="1">C863/'Ejercicio 3 - TIR'!$D$7</f>
        <v>18280.9716544689</v>
      </c>
      <c r="AP863" s="25">
        <f ca="1" t="shared" si="6207"/>
        <v>26119.1320698832</v>
      </c>
      <c r="AQ863" s="25">
        <f ca="1" t="shared" si="6208"/>
        <v>36078.1433813572</v>
      </c>
      <c r="AR863" s="25">
        <f ca="1" t="shared" si="6209"/>
        <v>46619.8448043505</v>
      </c>
      <c r="AS863" s="25">
        <f ca="1" t="shared" si="6210"/>
        <v>63322.4448900505</v>
      </c>
      <c r="AT863" s="25">
        <f ca="1" t="shared" si="6211"/>
        <v>83053.5432845643</v>
      </c>
      <c r="AU863" s="25">
        <f ca="1">AP863*'Ejercicio 3 - TIR'!$D$5</f>
        <v>13059.5660349416</v>
      </c>
      <c r="AV863" s="25">
        <f ca="1">AQ863*'Ejercicio 3 - TIR'!$D$5</f>
        <v>18039.0716906786</v>
      </c>
      <c r="AW863" s="25">
        <f ca="1">AR863*'Ejercicio 3 - TIR'!$D$5</f>
        <v>23309.9224021753</v>
      </c>
      <c r="AX863" s="25">
        <f ca="1">AS863*'Ejercicio 3 - TIR'!$D$5</f>
        <v>31661.2224450252</v>
      </c>
      <c r="AY863" s="25">
        <f ca="1">AT863*'Ejercicio 3 - TIR'!$D$5</f>
        <v>41526.7716422822</v>
      </c>
      <c r="AZ863" s="25">
        <f ca="1" t="shared" ref="AZ863:BD863" si="6423">AJ863-AU863-AE863</f>
        <v>25895.2457485991</v>
      </c>
      <c r="BA863" s="25">
        <f ca="1" t="shared" si="6423"/>
        <v>29997.1979804231</v>
      </c>
      <c r="BB863" s="25">
        <f ca="1" t="shared" si="6423"/>
        <v>34136.689461051</v>
      </c>
      <c r="BC863" s="25">
        <f ca="1" t="shared" si="6423"/>
        <v>40795.6322762865</v>
      </c>
      <c r="BD863" s="25">
        <f ca="1" t="shared" si="6423"/>
        <v>48596.6246877318</v>
      </c>
      <c r="BE863" s="25">
        <f ca="1" t="shared" ref="BE863:BI863" si="6424">AZ863/Z863</f>
        <v>22321.499463021</v>
      </c>
      <c r="BF863" s="25">
        <f ca="1" t="shared" si="6424"/>
        <v>22268.5852169378</v>
      </c>
      <c r="BG863" s="25">
        <f ca="1" t="shared" si="6424"/>
        <v>21495.3534130053</v>
      </c>
      <c r="BH863" s="25">
        <f ca="1" t="shared" si="6424"/>
        <v>20935.353160562</v>
      </c>
      <c r="BI863" s="25">
        <f ca="1" t="shared" si="6424"/>
        <v>20346.1225477772</v>
      </c>
      <c r="BJ863" s="25">
        <f ca="1" t="shared" si="6214"/>
        <v>81235.3895039538</v>
      </c>
      <c r="BK863" s="25">
        <f ca="1" t="shared" si="6215"/>
        <v>43664.0208144399</v>
      </c>
      <c r="BL863" s="25">
        <f ca="1" t="shared" si="6216"/>
        <v>124899.410318394</v>
      </c>
      <c r="BM863" s="25">
        <f ca="1">BK863*'Ejercicio 3 - TIR'!$D$5</f>
        <v>21832.01040722</v>
      </c>
      <c r="BN863" s="25">
        <f ca="1" t="shared" si="6217"/>
        <v>103067.399911174</v>
      </c>
      <c r="BO863" s="25">
        <f ca="1" t="shared" si="6218"/>
        <v>43151.5966952103</v>
      </c>
      <c r="BP863" s="25">
        <f ca="1" t="shared" si="6219"/>
        <v>-125415.96914032</v>
      </c>
      <c r="BQ863" s="25">
        <f ca="1" t="shared" ref="BQ863:BT863" si="6425">BE863</f>
        <v>22321.499463021</v>
      </c>
      <c r="BR863" s="25">
        <f ca="1" t="shared" si="6425"/>
        <v>22268.5852169378</v>
      </c>
      <c r="BS863" s="25">
        <f ca="1" t="shared" si="6425"/>
        <v>21495.3534130053</v>
      </c>
      <c r="BT863" s="25">
        <f ca="1" t="shared" si="6425"/>
        <v>20935.353160562</v>
      </c>
      <c r="BU863" s="25">
        <f ca="1" t="shared" si="6221"/>
        <v>63497.7192429874</v>
      </c>
      <c r="BV863" s="27">
        <f ca="1" t="shared" si="6222"/>
        <v>5.38618668733746</v>
      </c>
    </row>
    <row r="864" ht="15" customHeight="1" spans="1:74">
      <c r="A864" s="23">
        <v>863</v>
      </c>
      <c r="B864" s="24">
        <f ca="1" t="shared" ref="B864:F864" si="6426">RAND()</f>
        <v>0.659309540926418</v>
      </c>
      <c r="C864" s="25">
        <f ca="1">IF(B864&lt;=('Ejercicio 3 - TIR'!$D$13-'Ejercicio 3 - TIR'!$C$13)/('Ejercicio 3 - TIR'!$E$13-'Ejercicio 3 - TIR'!$C$13),'Ejercicio 3 - TIR'!$C$13+SQRT(('Ejercicio 3 - TIR'!$E$13-'Ejercicio 3 - TIR'!$C$13)*('Ejercicio 3 - TIR'!$D$13-'Ejercicio 3 - TIR'!$C$13)*B864),'Ejercicio 3 - TIR'!$E$13-SQRT(('Ejercicio 3 - TIR'!$E$13-'Ejercicio 3 - TIR'!$C$13)*('Ejercicio 3 - TIR'!$E$13-'Ejercicio 3 - TIR'!$D$13)*(1-B864)))</f>
        <v>79780.4908346345</v>
      </c>
      <c r="D864" s="24">
        <f ca="1" t="shared" si="6426"/>
        <v>0.920974966188929</v>
      </c>
      <c r="E864" s="25">
        <f ca="1">IF(D864&lt;=('Ejercicio 3 - TIR'!$D$14-'Ejercicio 3 - TIR'!$C$14)/('Ejercicio 3 - TIR'!$E$14-'Ejercicio 3 - TIR'!$C$14),'Ejercicio 3 - TIR'!$C$14+SQRT(('Ejercicio 3 - TIR'!$E$14-'Ejercicio 3 - TIR'!$C$14)*('Ejercicio 3 - TIR'!$D$14-'Ejercicio 3 - TIR'!$C$14)*D864),'Ejercicio 3 - TIR'!$E$14-SQRT(('Ejercicio 3 - TIR'!$E$14-'Ejercicio 3 - TIR'!$C$14)*('Ejercicio 3 - TIR'!$E$14-'Ejercicio 3 - TIR'!$D$14)*(1-D864)))</f>
        <v>36557.0717301023</v>
      </c>
      <c r="F864" s="24">
        <f ca="1" t="shared" si="6426"/>
        <v>0.967435305759751</v>
      </c>
      <c r="G864" s="25">
        <f ca="1">IF(F864&lt;=('Ejercicio 3 - TIR'!$D$18-'Ejercicio 3 - TIR'!$C$18)/('Ejercicio 3 - TIR'!$E$18-'Ejercicio 3 - TIR'!$C$18),'Ejercicio 3 - TIR'!$C$18+SQRT(('Ejercicio 3 - TIR'!$E$18-'Ejercicio 3 - TIR'!$C$18)*('Ejercicio 3 - TIR'!$D$18-'Ejercicio 3 - TIR'!$C$18)*F864),'Ejercicio 3 - TIR'!$E$18-SQRT(('Ejercicio 3 - TIR'!$E$18-'Ejercicio 3 - TIR'!$C$18)*('Ejercicio 3 - TIR'!$E$18-'Ejercicio 3 - TIR'!$D$18)*(1-F864)))</f>
        <v>43437.1973675417</v>
      </c>
      <c r="H864" s="24">
        <f ca="1" t="shared" ref="H864:L864" si="6427">RAND()</f>
        <v>0.231237164540731</v>
      </c>
      <c r="I864" s="25">
        <f ca="1">IF(H864&lt;=('Ejercicio 3 - TIR'!$D$18-'Ejercicio 3 - TIR'!$C$18)/('Ejercicio 3 - TIR'!$E$18-'Ejercicio 3 - TIR'!$C$18),'Ejercicio 3 - TIR'!$C$18+SQRT(('Ejercicio 3 - TIR'!$E$18-'Ejercicio 3 - TIR'!$C$18)*('Ejercicio 3 - TIR'!$D$18-'Ejercicio 3 - TIR'!$C$18)*H864),'Ejercicio 3 - TIR'!$E$18-SQRT(('Ejercicio 3 - TIR'!$E$18-'Ejercicio 3 - TIR'!$C$18)*('Ejercicio 3 - TIR'!$E$18-'Ejercicio 3 - TIR'!$D$18)*(1-H864)))</f>
        <v>35889.4460419559</v>
      </c>
      <c r="J864" s="24">
        <f ca="1" t="shared" si="6427"/>
        <v>0.557355101049794</v>
      </c>
      <c r="K864" s="25">
        <f ca="1">IF(J864&lt;=('Ejercicio 3 - TIR'!$D$18-'Ejercicio 3 - TIR'!$C$18)/('Ejercicio 3 - TIR'!$E$18-'Ejercicio 3 - TIR'!$C$18),'Ejercicio 3 - TIR'!$C$18+SQRT(('Ejercicio 3 - TIR'!$E$18-'Ejercicio 3 - TIR'!$C$18)*('Ejercicio 3 - TIR'!$D$18-'Ejercicio 3 - TIR'!$C$18)*J864),'Ejercicio 3 - TIR'!$E$18-SQRT(('Ejercicio 3 - TIR'!$E$18-'Ejercicio 3 - TIR'!$C$18)*('Ejercicio 3 - TIR'!$E$18-'Ejercicio 3 - TIR'!$D$18)*(1-J864)))</f>
        <v>39143.4821133674</v>
      </c>
      <c r="L864" s="24">
        <f ca="1" t="shared" si="6427"/>
        <v>0.995594120377644</v>
      </c>
      <c r="M864" s="25">
        <f ca="1">IF(L864&lt;=('Ejercicio 3 - TIR'!$D$18-'Ejercicio 3 - TIR'!$C$18)/('Ejercicio 3 - TIR'!$E$18-'Ejercicio 3 - TIR'!$C$18),'Ejercicio 3 - TIR'!$C$18+SQRT(('Ejercicio 3 - TIR'!$E$18-'Ejercicio 3 - TIR'!$C$18)*('Ejercicio 3 - TIR'!$D$18-'Ejercicio 3 - TIR'!$C$18)*L864),'Ejercicio 3 - TIR'!$E$18-SQRT(('Ejercicio 3 - TIR'!$E$18-'Ejercicio 3 - TIR'!$C$18)*('Ejercicio 3 - TIR'!$E$18-'Ejercicio 3 - TIR'!$D$18)*(1-L864)))</f>
        <v>44425.1600469029</v>
      </c>
      <c r="N864" s="24">
        <f ca="1" t="shared" ref="N864:R864" si="6428">RAND()</f>
        <v>0.523905406383804</v>
      </c>
      <c r="O864" s="25">
        <f ca="1">IF(N864&lt;=('Ejercicio 3 - TIR'!$D$18-'Ejercicio 3 - TIR'!$C$18)/('Ejercicio 3 - TIR'!$E$18-'Ejercicio 3 - TIR'!$C$18),'Ejercicio 3 - TIR'!$C$18+SQRT(('Ejercicio 3 - TIR'!$E$18-'Ejercicio 3 - TIR'!$C$18)*('Ejercicio 3 - TIR'!$D$18-'Ejercicio 3 - TIR'!$C$18)*N864),'Ejercicio 3 - TIR'!$E$18-SQRT(('Ejercicio 3 - TIR'!$E$18-'Ejercicio 3 - TIR'!$C$18)*('Ejercicio 3 - TIR'!$E$18-'Ejercicio 3 - TIR'!$D$18)*(1-N864)))</f>
        <v>38864.863843149</v>
      </c>
      <c r="P864" s="24">
        <f ca="1" t="shared" si="6428"/>
        <v>0.848969705444183</v>
      </c>
      <c r="Q864" s="26">
        <f ca="1">IF(P864&lt;=('Ejercicio 3 - TIR'!$D$22-'Ejercicio 3 - TIR'!$C$22)/('Ejercicio 3 - TIR'!$E$22-'Ejercicio 3 - TIR'!$C$22),'Ejercicio 3 - TIR'!$C$22+SQRT(('Ejercicio 3 - TIR'!$E$22-'Ejercicio 3 - TIR'!$C$22)*('Ejercicio 3 - TIR'!$D$22-'Ejercicio 3 - TIR'!$C$22)*P864),'Ejercicio 3 - TIR'!$E$22-SQRT(('Ejercicio 3 - TIR'!$E$22-'Ejercicio 3 - TIR'!$C$22)*('Ejercicio 3 - TIR'!$E$22-'Ejercicio 3 - TIR'!$D$22)*(1-P864)))</f>
        <v>0.163511988288442</v>
      </c>
      <c r="R864" s="24">
        <f ca="1" t="shared" si="6428"/>
        <v>0.091078616286741</v>
      </c>
      <c r="S864" s="26">
        <f ca="1">IF(R864&lt;=('Ejercicio 3 - TIR'!$D$23-'Ejercicio 3 - TIR'!$C$23)/('Ejercicio 3 - TIR'!$E$23-'Ejercicio 3 - TIR'!$C$23),'Ejercicio 3 - TIR'!$C$23+SQRT(('Ejercicio 3 - TIR'!$E$23-'Ejercicio 3 - TIR'!$C$23)*('Ejercicio 3 - TIR'!$D$23-'Ejercicio 3 - TIR'!$C$23)*R864),'Ejercicio 3 - TIR'!$E$23-SQRT(('Ejercicio 3 - TIR'!$E$23-'Ejercicio 3 - TIR'!$C$23)*('Ejercicio 3 - TIR'!$E$23-'Ejercicio 3 - TIR'!$D$23)*(1-R864)))</f>
        <v>0.132803964593677</v>
      </c>
      <c r="T864" s="24">
        <f ca="1" t="shared" ref="T864:X864" si="6429">RAND()</f>
        <v>0.547496771006097</v>
      </c>
      <c r="U864" s="26">
        <f ca="1">IF(T864&lt;=('Ejercicio 3 - TIR'!$D$24-'Ejercicio 3 - TIR'!$C$24)/('Ejercicio 3 - TIR'!$E$24-'Ejercicio 3 - TIR'!$C$24),'Ejercicio 3 - TIR'!$C$24+SQRT(('Ejercicio 3 - TIR'!$E$24-'Ejercicio 3 - TIR'!$C$24)*('Ejercicio 3 - TIR'!$D$24-'Ejercicio 3 - TIR'!$C$24)*T864),'Ejercicio 3 - TIR'!$E$24-SQRT(('Ejercicio 3 - TIR'!$E$24-'Ejercicio 3 - TIR'!$C$24)*('Ejercicio 3 - TIR'!$E$24-'Ejercicio 3 - TIR'!$D$24)*(1-T864)))</f>
        <v>0.184404929538166</v>
      </c>
      <c r="V864" s="24">
        <f ca="1" t="shared" si="6429"/>
        <v>0.344297860848056</v>
      </c>
      <c r="W864" s="26">
        <f ca="1">IF(V864&lt;=('Ejercicio 3 - TIR'!$D$25-'Ejercicio 3 - TIR'!$C$25)/('Ejercicio 3 - TIR'!$E$25-'Ejercicio 3 - TIR'!$C$25),'Ejercicio 3 - TIR'!$C$25+SQRT(('Ejercicio 3 - TIR'!$E$25-'Ejercicio 3 - TIR'!$C$25)*('Ejercicio 3 - TIR'!$D$25-'Ejercicio 3 - TIR'!$C$25)*V864),'Ejercicio 3 - TIR'!$E$25-SQRT(('Ejercicio 3 - TIR'!$E$25-'Ejercicio 3 - TIR'!$C$25)*('Ejercicio 3 - TIR'!$E$25-'Ejercicio 3 - TIR'!$D$25)*(1-V864)))</f>
        <v>0.20209428544493</v>
      </c>
      <c r="X864" s="24">
        <f ca="1" t="shared" si="6429"/>
        <v>0.153697514073593</v>
      </c>
      <c r="Y864" s="26">
        <f ca="1">IF(X864&lt;=('Ejercicio 3 - TIR'!$D$26-'Ejercicio 3 - TIR'!$C$26)/('Ejercicio 3 - TIR'!$E$26-'Ejercicio 3 - TIR'!$C$26),'Ejercicio 3 - TIR'!$C$26+SQRT(('Ejercicio 3 - TIR'!$E$26-'Ejercicio 3 - TIR'!$C$26)*('Ejercicio 3 - TIR'!$D$26-'Ejercicio 3 - TIR'!$C$26)*X864),'Ejercicio 3 - TIR'!$E$26-SQRT(('Ejercicio 3 - TIR'!$E$26-'Ejercicio 3 - TIR'!$C$26)*('Ejercicio 3 - TIR'!$E$26-'Ejercicio 3 - TIR'!$D$26)*(1-X864)))</f>
        <v>0.210371138603394</v>
      </c>
      <c r="Z864" s="24">
        <f ca="1" t="shared" si="6192"/>
        <v>1.16351198828844</v>
      </c>
      <c r="AA864" s="24">
        <f ca="1" t="shared" si="6193"/>
        <v>1.31803099318542</v>
      </c>
      <c r="AB864" s="24">
        <f ca="1" t="shared" si="6194"/>
        <v>1.5610824056129</v>
      </c>
      <c r="AC864" s="24">
        <f ca="1" t="shared" si="6195"/>
        <v>1.87656823889589</v>
      </c>
      <c r="AD864" s="24">
        <f ca="1" t="shared" si="6196"/>
        <v>2.27134403597938</v>
      </c>
      <c r="AE864" s="23">
        <f ca="1" t="shared" si="6197"/>
        <v>5977.51948459223</v>
      </c>
      <c r="AF864" s="23">
        <f ca="1" t="shared" si="6198"/>
        <v>6771.35777058203</v>
      </c>
      <c r="AG864" s="23">
        <f ca="1" t="shared" si="6199"/>
        <v>8020.02952314392</v>
      </c>
      <c r="AH864" s="23">
        <f ca="1" t="shared" si="6200"/>
        <v>9640.83165887093</v>
      </c>
      <c r="AI864" s="23">
        <f ca="1" t="shared" si="6201"/>
        <v>11668.9843920313</v>
      </c>
      <c r="AJ864" s="25">
        <f ca="1" t="shared" si="6202"/>
        <v>50539.6998747859</v>
      </c>
      <c r="AK864" s="25">
        <f ca="1" t="shared" si="6203"/>
        <v>47303.4022115536</v>
      </c>
      <c r="AL864" s="25">
        <f ca="1" t="shared" si="6204"/>
        <v>61106.2012216009</v>
      </c>
      <c r="AM864" s="25">
        <f ca="1" t="shared" si="6205"/>
        <v>83366.8443518844</v>
      </c>
      <c r="AN864" s="25">
        <f ca="1" t="shared" si="6206"/>
        <v>88275.4766992872</v>
      </c>
      <c r="AO864" s="25">
        <f ca="1">C864/'Ejercicio 3 - TIR'!$D$7</f>
        <v>15956.0981669269</v>
      </c>
      <c r="AP864" s="25">
        <f ca="1" t="shared" si="6207"/>
        <v>34583.601707859</v>
      </c>
      <c r="AQ864" s="25">
        <f ca="1" t="shared" si="6208"/>
        <v>31347.3040446267</v>
      </c>
      <c r="AR864" s="25">
        <f ca="1" t="shared" si="6209"/>
        <v>45150.103054674</v>
      </c>
      <c r="AS864" s="25">
        <f ca="1" t="shared" si="6210"/>
        <v>67410.7461849575</v>
      </c>
      <c r="AT864" s="25">
        <f ca="1" t="shared" si="6211"/>
        <v>72319.3785323603</v>
      </c>
      <c r="AU864" s="25">
        <f ca="1">AP864*'Ejercicio 3 - TIR'!$D$5</f>
        <v>17291.8008539295</v>
      </c>
      <c r="AV864" s="25">
        <f ca="1">AQ864*'Ejercicio 3 - TIR'!$D$5</f>
        <v>15673.6520223133</v>
      </c>
      <c r="AW864" s="25">
        <f ca="1">AR864*'Ejercicio 3 - TIR'!$D$5</f>
        <v>22575.051527337</v>
      </c>
      <c r="AX864" s="25">
        <f ca="1">AS864*'Ejercicio 3 - TIR'!$D$5</f>
        <v>33705.3730924787</v>
      </c>
      <c r="AY864" s="25">
        <f ca="1">AT864*'Ejercicio 3 - TIR'!$D$5</f>
        <v>36159.6892661801</v>
      </c>
      <c r="AZ864" s="25">
        <f ca="1" t="shared" ref="AZ864:BD864" si="6430">AJ864-AU864-AE864</f>
        <v>27270.3795362642</v>
      </c>
      <c r="BA864" s="25">
        <f ca="1" t="shared" si="6430"/>
        <v>24858.3924186582</v>
      </c>
      <c r="BB864" s="25">
        <f ca="1" t="shared" si="6430"/>
        <v>30511.12017112</v>
      </c>
      <c r="BC864" s="25">
        <f ca="1" t="shared" si="6430"/>
        <v>40020.6396005347</v>
      </c>
      <c r="BD864" s="25">
        <f ca="1" t="shared" si="6430"/>
        <v>40446.8030410758</v>
      </c>
      <c r="BE864" s="25">
        <f ca="1" t="shared" ref="BE864:BI864" si="6431">AZ864/Z864</f>
        <v>23437.9875847946</v>
      </c>
      <c r="BF864" s="25">
        <f ca="1" t="shared" si="6431"/>
        <v>18860.2487704636</v>
      </c>
      <c r="BG864" s="25">
        <f ca="1" t="shared" si="6431"/>
        <v>19544.8491773508</v>
      </c>
      <c r="BH864" s="25">
        <f ca="1" t="shared" si="6431"/>
        <v>21326.503758841</v>
      </c>
      <c r="BI864" s="25">
        <f ca="1" t="shared" si="6431"/>
        <v>17807.431371195</v>
      </c>
      <c r="BJ864" s="25">
        <f ca="1" t="shared" si="6214"/>
        <v>83033.6868470383</v>
      </c>
      <c r="BK864" s="25">
        <f ca="1" t="shared" si="6215"/>
        <v>36241.7884089509</v>
      </c>
      <c r="BL864" s="25">
        <f ca="1" t="shared" si="6216"/>
        <v>119275.475255989</v>
      </c>
      <c r="BM864" s="25">
        <f ca="1">BK864*'Ejercicio 3 - TIR'!$D$5</f>
        <v>18120.8942044755</v>
      </c>
      <c r="BN864" s="25">
        <f ca="1" t="shared" si="6217"/>
        <v>101154.581051514</v>
      </c>
      <c r="BO864" s="25">
        <f ca="1" t="shared" si="6218"/>
        <v>44535.1208135658</v>
      </c>
      <c r="BP864" s="25">
        <f ca="1" t="shared" si="6219"/>
        <v>-116337.562564737</v>
      </c>
      <c r="BQ864" s="25">
        <f ca="1" t="shared" ref="BQ864:BT864" si="6432">BE864</f>
        <v>23437.9875847946</v>
      </c>
      <c r="BR864" s="25">
        <f ca="1" t="shared" si="6432"/>
        <v>18860.2487704636</v>
      </c>
      <c r="BS864" s="25">
        <f ca="1" t="shared" si="6432"/>
        <v>19544.8491773508</v>
      </c>
      <c r="BT864" s="25">
        <f ca="1" t="shared" si="6432"/>
        <v>21326.503758841</v>
      </c>
      <c r="BU864" s="25">
        <f ca="1" t="shared" si="6221"/>
        <v>62342.5521847607</v>
      </c>
      <c r="BV864" s="27">
        <f ca="1" t="shared" si="6222"/>
        <v>6.65016909089549</v>
      </c>
    </row>
    <row r="865" ht="15" customHeight="1" spans="1:74">
      <c r="A865" s="23">
        <v>864</v>
      </c>
      <c r="B865" s="24">
        <f ca="1" t="shared" ref="B865:F865" si="6433">RAND()</f>
        <v>0.405888066364541</v>
      </c>
      <c r="C865" s="25">
        <f ca="1">IF(B865&lt;=('Ejercicio 3 - TIR'!$D$13-'Ejercicio 3 - TIR'!$C$13)/('Ejercicio 3 - TIR'!$E$13-'Ejercicio 3 - TIR'!$C$13),'Ejercicio 3 - TIR'!$C$13+SQRT(('Ejercicio 3 - TIR'!$E$13-'Ejercicio 3 - TIR'!$C$13)*('Ejercicio 3 - TIR'!$D$13-'Ejercicio 3 - TIR'!$C$13)*B865),'Ejercicio 3 - TIR'!$E$13-SQRT(('Ejercicio 3 - TIR'!$E$13-'Ejercicio 3 - TIR'!$C$13)*('Ejercicio 3 - TIR'!$E$13-'Ejercicio 3 - TIR'!$D$13)*(1-B865)))</f>
        <v>73299.1700435633</v>
      </c>
      <c r="D865" s="24">
        <f ca="1" t="shared" si="6433"/>
        <v>0.937437420571072</v>
      </c>
      <c r="E865" s="25">
        <f ca="1">IF(D865&lt;=('Ejercicio 3 - TIR'!$D$14-'Ejercicio 3 - TIR'!$C$14)/('Ejercicio 3 - TIR'!$E$14-'Ejercicio 3 - TIR'!$C$14),'Ejercicio 3 - TIR'!$C$14+SQRT(('Ejercicio 3 - TIR'!$E$14-'Ejercicio 3 - TIR'!$C$14)*('Ejercicio 3 - TIR'!$D$14-'Ejercicio 3 - TIR'!$C$14)*D865),'Ejercicio 3 - TIR'!$E$14-SQRT(('Ejercicio 3 - TIR'!$E$14-'Ejercicio 3 - TIR'!$C$14)*('Ejercicio 3 - TIR'!$E$14-'Ejercicio 3 - TIR'!$D$14)*(1-D865)))</f>
        <v>36936.6053283425</v>
      </c>
      <c r="F865" s="24">
        <f ca="1" t="shared" si="6433"/>
        <v>0.558053007092217</v>
      </c>
      <c r="G865" s="25">
        <f ca="1">IF(F865&lt;=('Ejercicio 3 - TIR'!$D$18-'Ejercicio 3 - TIR'!$C$18)/('Ejercicio 3 - TIR'!$E$18-'Ejercicio 3 - TIR'!$C$18),'Ejercicio 3 - TIR'!$C$18+SQRT(('Ejercicio 3 - TIR'!$E$18-'Ejercicio 3 - TIR'!$C$18)*('Ejercicio 3 - TIR'!$D$18-'Ejercicio 3 - TIR'!$C$18)*F865),'Ejercicio 3 - TIR'!$E$18-SQRT(('Ejercicio 3 - TIR'!$E$18-'Ejercicio 3 - TIR'!$C$18)*('Ejercicio 3 - TIR'!$E$18-'Ejercicio 3 - TIR'!$D$18)*(1-F865)))</f>
        <v>39149.2049416238</v>
      </c>
      <c r="H865" s="24">
        <f ca="1" t="shared" ref="H865:L865" si="6434">RAND()</f>
        <v>0.526017234521934</v>
      </c>
      <c r="I865" s="25">
        <f ca="1">IF(H865&lt;=('Ejercicio 3 - TIR'!$D$18-'Ejercicio 3 - TIR'!$C$18)/('Ejercicio 3 - TIR'!$E$18-'Ejercicio 3 - TIR'!$C$18),'Ejercicio 3 - TIR'!$C$18+SQRT(('Ejercicio 3 - TIR'!$E$18-'Ejercicio 3 - TIR'!$C$18)*('Ejercicio 3 - TIR'!$D$18-'Ejercicio 3 - TIR'!$C$18)*H865),'Ejercicio 3 - TIR'!$E$18-SQRT(('Ejercicio 3 - TIR'!$E$18-'Ejercicio 3 - TIR'!$C$18)*('Ejercicio 3 - TIR'!$E$18-'Ejercicio 3 - TIR'!$D$18)*(1-H865)))</f>
        <v>38882.7127150601</v>
      </c>
      <c r="J865" s="24">
        <f ca="1" t="shared" si="6434"/>
        <v>0.465570472438979</v>
      </c>
      <c r="K865" s="25">
        <f ca="1">IF(J865&lt;=('Ejercicio 3 - TIR'!$D$18-'Ejercicio 3 - TIR'!$C$18)/('Ejercicio 3 - TIR'!$E$18-'Ejercicio 3 - TIR'!$C$18),'Ejercicio 3 - TIR'!$C$18+SQRT(('Ejercicio 3 - TIR'!$E$18-'Ejercicio 3 - TIR'!$C$18)*('Ejercicio 3 - TIR'!$D$18-'Ejercicio 3 - TIR'!$C$18)*J865),'Ejercicio 3 - TIR'!$E$18-SQRT(('Ejercicio 3 - TIR'!$E$18-'Ejercicio 3 - TIR'!$C$18)*('Ejercicio 3 - TIR'!$E$18-'Ejercicio 3 - TIR'!$D$18)*(1-J865)))</f>
        <v>38356.7679676922</v>
      </c>
      <c r="L865" s="24">
        <f ca="1" t="shared" si="6434"/>
        <v>0.275774421401467</v>
      </c>
      <c r="M865" s="25">
        <f ca="1">IF(L865&lt;=('Ejercicio 3 - TIR'!$D$18-'Ejercicio 3 - TIR'!$C$18)/('Ejercicio 3 - TIR'!$E$18-'Ejercicio 3 - TIR'!$C$18),'Ejercicio 3 - TIR'!$C$18+SQRT(('Ejercicio 3 - TIR'!$E$18-'Ejercicio 3 - TIR'!$C$18)*('Ejercicio 3 - TIR'!$D$18-'Ejercicio 3 - TIR'!$C$18)*L865),'Ejercicio 3 - TIR'!$E$18-SQRT(('Ejercicio 3 - TIR'!$E$18-'Ejercicio 3 - TIR'!$C$18)*('Ejercicio 3 - TIR'!$E$18-'Ejercicio 3 - TIR'!$D$18)*(1-L865)))</f>
        <v>36431.6532252773</v>
      </c>
      <c r="N865" s="24">
        <f ca="1" t="shared" ref="N865:R865" si="6435">RAND()</f>
        <v>0.930257151729644</v>
      </c>
      <c r="O865" s="25">
        <f ca="1">IF(N865&lt;=('Ejercicio 3 - TIR'!$D$18-'Ejercicio 3 - TIR'!$C$18)/('Ejercicio 3 - TIR'!$E$18-'Ejercicio 3 - TIR'!$C$18),'Ejercicio 3 - TIR'!$C$18+SQRT(('Ejercicio 3 - TIR'!$E$18-'Ejercicio 3 - TIR'!$C$18)*('Ejercicio 3 - TIR'!$D$18-'Ejercicio 3 - TIR'!$C$18)*N865),'Ejercicio 3 - TIR'!$E$18-SQRT(('Ejercicio 3 - TIR'!$E$18-'Ejercicio 3 - TIR'!$C$18)*('Ejercicio 3 - TIR'!$E$18-'Ejercicio 3 - TIR'!$D$18)*(1-N865)))</f>
        <v>42712.9246579361</v>
      </c>
      <c r="P865" s="24">
        <f ca="1" t="shared" si="6435"/>
        <v>0.768002235596106</v>
      </c>
      <c r="Q865" s="26">
        <f ca="1">IF(P865&lt;=('Ejercicio 3 - TIR'!$D$22-'Ejercicio 3 - TIR'!$C$22)/('Ejercicio 3 - TIR'!$E$22-'Ejercicio 3 - TIR'!$C$22),'Ejercicio 3 - TIR'!$C$22+SQRT(('Ejercicio 3 - TIR'!$E$22-'Ejercicio 3 - TIR'!$C$22)*('Ejercicio 3 - TIR'!$D$22-'Ejercicio 3 - TIR'!$C$22)*P865),'Ejercicio 3 - TIR'!$E$22-SQRT(('Ejercicio 3 - TIR'!$E$22-'Ejercicio 3 - TIR'!$C$22)*('Ejercicio 3 - TIR'!$E$22-'Ejercicio 3 - TIR'!$D$22)*(1-P865)))</f>
        <v>0.159564834820168</v>
      </c>
      <c r="R865" s="24">
        <f ca="1" t="shared" si="6435"/>
        <v>0.644932683715141</v>
      </c>
      <c r="S865" s="26">
        <f ca="1">IF(R865&lt;=('Ejercicio 3 - TIR'!$D$23-'Ejercicio 3 - TIR'!$C$23)/('Ejercicio 3 - TIR'!$E$23-'Ejercicio 3 - TIR'!$C$23),'Ejercicio 3 - TIR'!$C$23+SQRT(('Ejercicio 3 - TIR'!$E$23-'Ejercicio 3 - TIR'!$C$23)*('Ejercicio 3 - TIR'!$D$23-'Ejercicio 3 - TIR'!$C$23)*R865),'Ejercicio 3 - TIR'!$E$23-SQRT(('Ejercicio 3 - TIR'!$E$23-'Ejercicio 3 - TIR'!$C$23)*('Ejercicio 3 - TIR'!$E$23-'Ejercicio 3 - TIR'!$D$23)*(1-R865)))</f>
        <v>0.154719154102112</v>
      </c>
      <c r="T865" s="24">
        <f ca="1" t="shared" ref="T865:X865" si="6436">RAND()</f>
        <v>0.405067361030342</v>
      </c>
      <c r="U865" s="26">
        <f ca="1">IF(T865&lt;=('Ejercicio 3 - TIR'!$D$24-'Ejercicio 3 - TIR'!$C$24)/('Ejercicio 3 - TIR'!$E$24-'Ejercicio 3 - TIR'!$C$24),'Ejercicio 3 - TIR'!$C$24+SQRT(('Ejercicio 3 - TIR'!$E$24-'Ejercicio 3 - TIR'!$C$24)*('Ejercicio 3 - TIR'!$D$24-'Ejercicio 3 - TIR'!$C$24)*T865),'Ejercicio 3 - TIR'!$E$24-SQRT(('Ejercicio 3 - TIR'!$E$24-'Ejercicio 3 - TIR'!$C$24)*('Ejercicio 3 - TIR'!$E$24-'Ejercicio 3 - TIR'!$D$24)*(1-T865)))</f>
        <v>0.179165758316281</v>
      </c>
      <c r="V865" s="24">
        <f ca="1" t="shared" si="6436"/>
        <v>0.540757436029532</v>
      </c>
      <c r="W865" s="26">
        <f ca="1">IF(V865&lt;=('Ejercicio 3 - TIR'!$D$25-'Ejercicio 3 - TIR'!$C$25)/('Ejercicio 3 - TIR'!$E$25-'Ejercicio 3 - TIR'!$C$25),'Ejercicio 3 - TIR'!$C$25+SQRT(('Ejercicio 3 - TIR'!$E$25-'Ejercicio 3 - TIR'!$C$25)*('Ejercicio 3 - TIR'!$D$25-'Ejercicio 3 - TIR'!$C$25)*V865),'Ejercicio 3 - TIR'!$E$25-SQRT(('Ejercicio 3 - TIR'!$E$25-'Ejercicio 3 - TIR'!$C$25)*('Ejercicio 3 - TIR'!$E$25-'Ejercicio 3 - TIR'!$D$25)*(1-V865)))</f>
        <v>0.209908243067974</v>
      </c>
      <c r="X865" s="24">
        <f ca="1" t="shared" si="6436"/>
        <v>0.594599343658245</v>
      </c>
      <c r="Y865" s="26">
        <f ca="1">IF(X865&lt;=('Ejercicio 3 - TIR'!$D$26-'Ejercicio 3 - TIR'!$C$26)/('Ejercicio 3 - TIR'!$E$26-'Ejercicio 3 - TIR'!$C$26),'Ejercicio 3 - TIR'!$C$26+SQRT(('Ejercicio 3 - TIR'!$E$26-'Ejercicio 3 - TIR'!$C$26)*('Ejercicio 3 - TIR'!$D$26-'Ejercicio 3 - TIR'!$C$26)*X865),'Ejercicio 3 - TIR'!$E$26-SQRT(('Ejercicio 3 - TIR'!$E$26-'Ejercicio 3 - TIR'!$C$26)*('Ejercicio 3 - TIR'!$E$26-'Ejercicio 3 - TIR'!$D$26)*(1-X865)))</f>
        <v>0.233211502009089</v>
      </c>
      <c r="Z865" s="24">
        <f ca="1" t="shared" si="6192"/>
        <v>1.15956483482017</v>
      </c>
      <c r="AA865" s="24">
        <f ca="1" t="shared" si="6193"/>
        <v>1.3389717251901</v>
      </c>
      <c r="AB865" s="24">
        <f ca="1" t="shared" si="6194"/>
        <v>1.57886960969784</v>
      </c>
      <c r="AC865" s="24">
        <f ca="1" t="shared" si="6195"/>
        <v>1.91028735550294</v>
      </c>
      <c r="AD865" s="24">
        <f ca="1" t="shared" si="6196"/>
        <v>2.35578833894875</v>
      </c>
      <c r="AE865" s="23">
        <f ca="1" t="shared" si="6197"/>
        <v>5893.78332803472</v>
      </c>
      <c r="AF865" s="23">
        <f ca="1" t="shared" si="6198"/>
        <v>6805.66449900939</v>
      </c>
      <c r="AG865" s="23">
        <f ca="1" t="shared" si="6199"/>
        <v>8025.0065398206</v>
      </c>
      <c r="AH865" s="23">
        <f ca="1" t="shared" si="6200"/>
        <v>9709.52156320334</v>
      </c>
      <c r="AI865" s="23">
        <f ca="1" t="shared" si="6201"/>
        <v>11973.8936707476</v>
      </c>
      <c r="AJ865" s="25">
        <f ca="1" t="shared" si="6202"/>
        <v>45396.0413614749</v>
      </c>
      <c r="AK865" s="25">
        <f ca="1" t="shared" si="6203"/>
        <v>52062.852924155</v>
      </c>
      <c r="AL865" s="25">
        <f ca="1" t="shared" si="6204"/>
        <v>60560.335270421</v>
      </c>
      <c r="AM865" s="25">
        <f ca="1" t="shared" si="6205"/>
        <v>69594.926496315</v>
      </c>
      <c r="AN865" s="25">
        <f ca="1" t="shared" si="6206"/>
        <v>100622.609831562</v>
      </c>
      <c r="AO865" s="25">
        <f ca="1">C865/'Ejercicio 3 - TIR'!$D$7</f>
        <v>14659.8340087127</v>
      </c>
      <c r="AP865" s="25">
        <f ca="1" t="shared" si="6207"/>
        <v>30736.2073527622</v>
      </c>
      <c r="AQ865" s="25">
        <f ca="1" t="shared" si="6208"/>
        <v>37403.0189154424</v>
      </c>
      <c r="AR865" s="25">
        <f ca="1" t="shared" si="6209"/>
        <v>45900.5012617083</v>
      </c>
      <c r="AS865" s="25">
        <f ca="1" t="shared" si="6210"/>
        <v>54935.0924876024</v>
      </c>
      <c r="AT865" s="25">
        <f ca="1" t="shared" si="6211"/>
        <v>85962.7758228496</v>
      </c>
      <c r="AU865" s="25">
        <f ca="1">AP865*'Ejercicio 3 - TIR'!$D$5</f>
        <v>15368.1036763811</v>
      </c>
      <c r="AV865" s="25">
        <f ca="1">AQ865*'Ejercicio 3 - TIR'!$D$5</f>
        <v>18701.5094577212</v>
      </c>
      <c r="AW865" s="25">
        <f ca="1">AR865*'Ejercicio 3 - TIR'!$D$5</f>
        <v>22950.2506308542</v>
      </c>
      <c r="AX865" s="25">
        <f ca="1">AS865*'Ejercicio 3 - TIR'!$D$5</f>
        <v>27467.5462438012</v>
      </c>
      <c r="AY865" s="25">
        <f ca="1">AT865*'Ejercicio 3 - TIR'!$D$5</f>
        <v>42981.3879114248</v>
      </c>
      <c r="AZ865" s="25">
        <f ca="1" t="shared" ref="AZ865:BD865" si="6437">AJ865-AU865-AE865</f>
        <v>24134.154357059</v>
      </c>
      <c r="BA865" s="25">
        <f ca="1" t="shared" si="6437"/>
        <v>26555.6789674245</v>
      </c>
      <c r="BB865" s="25">
        <f ca="1" t="shared" si="6437"/>
        <v>29585.0780997462</v>
      </c>
      <c r="BC865" s="25">
        <f ca="1" t="shared" si="6437"/>
        <v>32417.8586893105</v>
      </c>
      <c r="BD865" s="25">
        <f ca="1" t="shared" si="6437"/>
        <v>45667.3282493898</v>
      </c>
      <c r="BE865" s="25">
        <f ca="1" t="shared" ref="BE865:BI865" si="6438">AZ865/Z865</f>
        <v>20813.1133614464</v>
      </c>
      <c r="BF865" s="25">
        <f ca="1" t="shared" si="6438"/>
        <v>19832.8900213738</v>
      </c>
      <c r="BG865" s="25">
        <f ca="1" t="shared" si="6438"/>
        <v>18738.138930553</v>
      </c>
      <c r="BH865" s="25">
        <f ca="1" t="shared" si="6438"/>
        <v>16970.1477612386</v>
      </c>
      <c r="BI865" s="25">
        <f ca="1" t="shared" si="6438"/>
        <v>19385.1576113024</v>
      </c>
      <c r="BJ865" s="25">
        <f ca="1" t="shared" si="6214"/>
        <v>87014.8241128615</v>
      </c>
      <c r="BK865" s="25">
        <f ca="1" t="shared" si="6215"/>
        <v>34535.4660086495</v>
      </c>
      <c r="BL865" s="25">
        <f ca="1" t="shared" si="6216"/>
        <v>121550.290121511</v>
      </c>
      <c r="BM865" s="25">
        <f ca="1">BK865*'Ejercicio 3 - TIR'!$D$5</f>
        <v>17267.7330043248</v>
      </c>
      <c r="BN865" s="25">
        <f ca="1" t="shared" si="6217"/>
        <v>104282.557117186</v>
      </c>
      <c r="BO865" s="25">
        <f ca="1" t="shared" si="6218"/>
        <v>44266.5223326989</v>
      </c>
      <c r="BP865" s="25">
        <f ca="1" t="shared" si="6219"/>
        <v>-110235.775371906</v>
      </c>
      <c r="BQ865" s="25">
        <f ca="1" t="shared" ref="BQ865:BT865" si="6439">BE865</f>
        <v>20813.1133614464</v>
      </c>
      <c r="BR865" s="25">
        <f ca="1" t="shared" si="6439"/>
        <v>19832.8900213738</v>
      </c>
      <c r="BS865" s="25">
        <f ca="1" t="shared" si="6439"/>
        <v>18738.138930553</v>
      </c>
      <c r="BT865" s="25">
        <f ca="1" t="shared" si="6439"/>
        <v>16970.1477612386</v>
      </c>
      <c r="BU865" s="25">
        <f ca="1" t="shared" si="6221"/>
        <v>63651.6799440013</v>
      </c>
      <c r="BV865" s="27">
        <f ca="1" t="shared" si="6222"/>
        <v>7.04629538710955</v>
      </c>
    </row>
    <row r="866" ht="15" customHeight="1" spans="1:74">
      <c r="A866" s="23">
        <v>865</v>
      </c>
      <c r="B866" s="24">
        <f ca="1" t="shared" ref="B866:F866" si="6440">RAND()</f>
        <v>0.840504858106628</v>
      </c>
      <c r="C866" s="25">
        <f ca="1">IF(B866&lt;=('Ejercicio 3 - TIR'!$D$13-'Ejercicio 3 - TIR'!$C$13)/('Ejercicio 3 - TIR'!$E$13-'Ejercicio 3 - TIR'!$C$13),'Ejercicio 3 - TIR'!$C$13+SQRT(('Ejercicio 3 - TIR'!$E$13-'Ejercicio 3 - TIR'!$C$13)*('Ejercicio 3 - TIR'!$D$13-'Ejercicio 3 - TIR'!$C$13)*B866),'Ejercicio 3 - TIR'!$E$13-SQRT(('Ejercicio 3 - TIR'!$E$13-'Ejercicio 3 - TIR'!$C$13)*('Ejercicio 3 - TIR'!$E$13-'Ejercicio 3 - TIR'!$D$13)*(1-B866)))</f>
        <v>86165.4718088384</v>
      </c>
      <c r="D866" s="24">
        <f ca="1" t="shared" si="6440"/>
        <v>0.60854733897619</v>
      </c>
      <c r="E866" s="25">
        <f ca="1">IF(D866&lt;=('Ejercicio 3 - TIR'!$D$14-'Ejercicio 3 - TIR'!$C$14)/('Ejercicio 3 - TIR'!$E$14-'Ejercicio 3 - TIR'!$C$14),'Ejercicio 3 - TIR'!$C$14+SQRT(('Ejercicio 3 - TIR'!$E$14-'Ejercicio 3 - TIR'!$C$14)*('Ejercicio 3 - TIR'!$D$14-'Ejercicio 3 - TIR'!$C$14)*D866),'Ejercicio 3 - TIR'!$E$14-SQRT(('Ejercicio 3 - TIR'!$E$14-'Ejercicio 3 - TIR'!$C$14)*('Ejercicio 3 - TIR'!$E$14-'Ejercicio 3 - TIR'!$D$14)*(1-D866)))</f>
        <v>32337.2394560725</v>
      </c>
      <c r="F866" s="24">
        <f ca="1" t="shared" si="6440"/>
        <v>0.00929596266846722</v>
      </c>
      <c r="G866" s="25">
        <f ca="1">IF(F866&lt;=('Ejercicio 3 - TIR'!$D$18-'Ejercicio 3 - TIR'!$C$18)/('Ejercicio 3 - TIR'!$E$18-'Ejercicio 3 - TIR'!$C$18),'Ejercicio 3 - TIR'!$C$18+SQRT(('Ejercicio 3 - TIR'!$E$18-'Ejercicio 3 - TIR'!$C$18)*('Ejercicio 3 - TIR'!$D$18-'Ejercicio 3 - TIR'!$C$18)*F866),'Ejercicio 3 - TIR'!$E$18-SQRT(('Ejercicio 3 - TIR'!$E$18-'Ejercicio 3 - TIR'!$C$18)*('Ejercicio 3 - TIR'!$E$18-'Ejercicio 3 - TIR'!$D$18)*(1-F866)))</f>
        <v>31180.844782463</v>
      </c>
      <c r="H866" s="24">
        <f ca="1" t="shared" ref="H866:L866" si="6441">RAND()</f>
        <v>0.626491237172026</v>
      </c>
      <c r="I866" s="25">
        <f ca="1">IF(H866&lt;=('Ejercicio 3 - TIR'!$D$18-'Ejercicio 3 - TIR'!$C$18)/('Ejercicio 3 - TIR'!$E$18-'Ejercicio 3 - TIR'!$C$18),'Ejercicio 3 - TIR'!$C$18+SQRT(('Ejercicio 3 - TIR'!$E$18-'Ejercicio 3 - TIR'!$C$18)*('Ejercicio 3 - TIR'!$D$18-'Ejercicio 3 - TIR'!$C$18)*H866),'Ejercicio 3 - TIR'!$E$18-SQRT(('Ejercicio 3 - TIR'!$E$18-'Ejercicio 3 - TIR'!$C$18)*('Ejercicio 3 - TIR'!$E$18-'Ejercicio 3 - TIR'!$D$18)*(1-H866)))</f>
        <v>39694.0025570351</v>
      </c>
      <c r="J866" s="24">
        <f ca="1" t="shared" si="6441"/>
        <v>0.612224803422997</v>
      </c>
      <c r="K866" s="25">
        <f ca="1">IF(J866&lt;=('Ejercicio 3 - TIR'!$D$18-'Ejercicio 3 - TIR'!$C$18)/('Ejercicio 3 - TIR'!$E$18-'Ejercicio 3 - TIR'!$C$18),'Ejercicio 3 - TIR'!$C$18+SQRT(('Ejercicio 3 - TIR'!$E$18-'Ejercicio 3 - TIR'!$C$18)*('Ejercicio 3 - TIR'!$D$18-'Ejercicio 3 - TIR'!$C$18)*J866),'Ejercicio 3 - TIR'!$E$18-SQRT(('Ejercicio 3 - TIR'!$E$18-'Ejercicio 3 - TIR'!$C$18)*('Ejercicio 3 - TIR'!$E$18-'Ejercicio 3 - TIR'!$D$18)*(1-J866)))</f>
        <v>39582.9912090876</v>
      </c>
      <c r="L866" s="24">
        <f ca="1" t="shared" si="6441"/>
        <v>0.804962414962666</v>
      </c>
      <c r="M866" s="25">
        <f ca="1">IF(L866&lt;=('Ejercicio 3 - TIR'!$D$18-'Ejercicio 3 - TIR'!$C$18)/('Ejercicio 3 - TIR'!$E$18-'Ejercicio 3 - TIR'!$C$18),'Ejercicio 3 - TIR'!$C$18+SQRT(('Ejercicio 3 - TIR'!$E$18-'Ejercicio 3 - TIR'!$C$18)*('Ejercicio 3 - TIR'!$D$18-'Ejercicio 3 - TIR'!$C$18)*L866),'Ejercicio 3 - TIR'!$E$18-SQRT(('Ejercicio 3 - TIR'!$E$18-'Ejercicio 3 - TIR'!$C$18)*('Ejercicio 3 - TIR'!$E$18-'Ejercicio 3 - TIR'!$D$18)*(1-L866)))</f>
        <v>41175.3668309497</v>
      </c>
      <c r="N866" s="24">
        <f ca="1" t="shared" ref="N866:R866" si="6442">RAND()</f>
        <v>0.413180360230892</v>
      </c>
      <c r="O866" s="25">
        <f ca="1">IF(N866&lt;=('Ejercicio 3 - TIR'!$D$18-'Ejercicio 3 - TIR'!$C$18)/('Ejercicio 3 - TIR'!$E$18-'Ejercicio 3 - TIR'!$C$18),'Ejercicio 3 - TIR'!$C$18+SQRT(('Ejercicio 3 - TIR'!$E$18-'Ejercicio 3 - TIR'!$C$18)*('Ejercicio 3 - TIR'!$D$18-'Ejercicio 3 - TIR'!$C$18)*N866),'Ejercicio 3 - TIR'!$E$18-SQRT(('Ejercicio 3 - TIR'!$E$18-'Ejercicio 3 - TIR'!$C$18)*('Ejercicio 3 - TIR'!$E$18-'Ejercicio 3 - TIR'!$D$18)*(1-N866)))</f>
        <v>37872.550668915</v>
      </c>
      <c r="P866" s="24">
        <f ca="1" t="shared" si="6442"/>
        <v>0.861719078619967</v>
      </c>
      <c r="Q866" s="26">
        <f ca="1">IF(P866&lt;=('Ejercicio 3 - TIR'!$D$22-'Ejercicio 3 - TIR'!$C$22)/('Ejercicio 3 - TIR'!$E$22-'Ejercicio 3 - TIR'!$C$22),'Ejercicio 3 - TIR'!$C$22+SQRT(('Ejercicio 3 - TIR'!$E$22-'Ejercicio 3 - TIR'!$C$22)*('Ejercicio 3 - TIR'!$D$22-'Ejercicio 3 - TIR'!$C$22)*P866),'Ejercicio 3 - TIR'!$E$22-SQRT(('Ejercicio 3 - TIR'!$E$22-'Ejercicio 3 - TIR'!$C$22)*('Ejercicio 3 - TIR'!$E$22-'Ejercicio 3 - TIR'!$D$22)*(1-P866)))</f>
        <v>0.164223255770468</v>
      </c>
      <c r="R866" s="24">
        <f ca="1" t="shared" si="6442"/>
        <v>0.695624909434211</v>
      </c>
      <c r="S866" s="26">
        <f ca="1">IF(R866&lt;=('Ejercicio 3 - TIR'!$D$23-'Ejercicio 3 - TIR'!$C$23)/('Ejercicio 3 - TIR'!$E$23-'Ejercicio 3 - TIR'!$C$23),'Ejercicio 3 - TIR'!$C$23+SQRT(('Ejercicio 3 - TIR'!$E$23-'Ejercicio 3 - TIR'!$C$23)*('Ejercicio 3 - TIR'!$D$23-'Ejercicio 3 - TIR'!$C$23)*R866),'Ejercicio 3 - TIR'!$E$23-SQRT(('Ejercicio 3 - TIR'!$E$23-'Ejercicio 3 - TIR'!$C$23)*('Ejercicio 3 - TIR'!$E$23-'Ejercicio 3 - TIR'!$D$23)*(1-R866)))</f>
        <v>0.156593266716211</v>
      </c>
      <c r="T866" s="24">
        <f ca="1" t="shared" ref="T866:X866" si="6443">RAND()</f>
        <v>0.336633086385549</v>
      </c>
      <c r="U866" s="26">
        <f ca="1">IF(T866&lt;=('Ejercicio 3 - TIR'!$D$24-'Ejercicio 3 - TIR'!$C$24)/('Ejercicio 3 - TIR'!$E$24-'Ejercicio 3 - TIR'!$C$24),'Ejercicio 3 - TIR'!$C$24+SQRT(('Ejercicio 3 - TIR'!$E$24-'Ejercicio 3 - TIR'!$C$24)*('Ejercicio 3 - TIR'!$D$24-'Ejercicio 3 - TIR'!$C$24)*T866),'Ejercicio 3 - TIR'!$E$24-SQRT(('Ejercicio 3 - TIR'!$E$24-'Ejercicio 3 - TIR'!$C$24)*('Ejercicio 3 - TIR'!$E$24-'Ejercicio 3 - TIR'!$D$24)*(1-T866)))</f>
        <v>0.176588145505275</v>
      </c>
      <c r="V866" s="24">
        <f ca="1" t="shared" si="6443"/>
        <v>0.416600338976526</v>
      </c>
      <c r="W866" s="26">
        <f ca="1">IF(V866&lt;=('Ejercicio 3 - TIR'!$D$25-'Ejercicio 3 - TIR'!$C$25)/('Ejercicio 3 - TIR'!$E$25-'Ejercicio 3 - TIR'!$C$25),'Ejercicio 3 - TIR'!$C$25+SQRT(('Ejercicio 3 - TIR'!$E$25-'Ejercicio 3 - TIR'!$C$25)*('Ejercicio 3 - TIR'!$D$25-'Ejercicio 3 - TIR'!$C$25)*V866),'Ejercicio 3 - TIR'!$E$25-SQRT(('Ejercicio 3 - TIR'!$E$25-'Ejercicio 3 - TIR'!$C$25)*('Ejercicio 3 - TIR'!$E$25-'Ejercicio 3 - TIR'!$D$25)*(1-V866)))</f>
        <v>0.204812625506872</v>
      </c>
      <c r="X866" s="24">
        <f ca="1" t="shared" si="6443"/>
        <v>0.454057156381049</v>
      </c>
      <c r="Y866" s="26">
        <f ca="1">IF(X866&lt;=('Ejercicio 3 - TIR'!$D$26-'Ejercicio 3 - TIR'!$C$26)/('Ejercicio 3 - TIR'!$E$26-'Ejercicio 3 - TIR'!$C$26),'Ejercicio 3 - TIR'!$C$26+SQRT(('Ejercicio 3 - TIR'!$E$26-'Ejercicio 3 - TIR'!$C$26)*('Ejercicio 3 - TIR'!$D$26-'Ejercicio 3 - TIR'!$C$26)*X866),'Ejercicio 3 - TIR'!$E$26-SQRT(('Ejercicio 3 - TIR'!$E$26-'Ejercicio 3 - TIR'!$C$26)*('Ejercicio 3 - TIR'!$E$26-'Ejercicio 3 - TIR'!$D$26)*(1-X866)))</f>
        <v>0.225703670883361</v>
      </c>
      <c r="Z866" s="24">
        <f ca="1" t="shared" si="6192"/>
        <v>1.16422325577047</v>
      </c>
      <c r="AA866" s="24">
        <f ca="1" t="shared" si="6193"/>
        <v>1.34653277857855</v>
      </c>
      <c r="AB866" s="24">
        <f ca="1" t="shared" si="6194"/>
        <v>1.5843145048098</v>
      </c>
      <c r="AC866" s="24">
        <f ca="1" t="shared" si="6195"/>
        <v>1.90880211816852</v>
      </c>
      <c r="AD866" s="24">
        <f ca="1" t="shared" si="6196"/>
        <v>2.33962576322909</v>
      </c>
      <c r="AE866" s="23">
        <f ca="1" t="shared" si="6197"/>
        <v>5310.52674610548</v>
      </c>
      <c r="AF866" s="23">
        <f ca="1" t="shared" si="6198"/>
        <v>6142.11947726195</v>
      </c>
      <c r="AG866" s="23">
        <f ca="1" t="shared" si="6199"/>
        <v>7226.74496522347</v>
      </c>
      <c r="AH866" s="23">
        <f ca="1" t="shared" si="6200"/>
        <v>8706.87357541945</v>
      </c>
      <c r="AI866" s="23">
        <f ca="1" t="shared" si="6201"/>
        <v>10672.046903309</v>
      </c>
      <c r="AJ866" s="25">
        <f ca="1" t="shared" si="6202"/>
        <v>36301.4646303127</v>
      </c>
      <c r="AK866" s="25">
        <f ca="1" t="shared" si="6203"/>
        <v>53449.2755560286</v>
      </c>
      <c r="AL866" s="25">
        <f ca="1" t="shared" si="6204"/>
        <v>62711.9071163162</v>
      </c>
      <c r="AM866" s="25">
        <f ca="1" t="shared" si="6205"/>
        <v>78595.6274232824</v>
      </c>
      <c r="AN866" s="25">
        <f ca="1" t="shared" si="6206"/>
        <v>88607.5952641924</v>
      </c>
      <c r="AO866" s="25">
        <f ca="1">C866/'Ejercicio 3 - TIR'!$D$7</f>
        <v>17233.0943617677</v>
      </c>
      <c r="AP866" s="25">
        <f ca="1" t="shared" si="6207"/>
        <v>19068.370268545</v>
      </c>
      <c r="AQ866" s="25">
        <f ca="1" t="shared" si="6208"/>
        <v>36216.1811942609</v>
      </c>
      <c r="AR866" s="25">
        <f ca="1" t="shared" si="6209"/>
        <v>45478.8127545486</v>
      </c>
      <c r="AS866" s="25">
        <f ca="1" t="shared" si="6210"/>
        <v>61362.5330615147</v>
      </c>
      <c r="AT866" s="25">
        <f ca="1" t="shared" si="6211"/>
        <v>71374.5009024248</v>
      </c>
      <c r="AU866" s="25">
        <f ca="1">AP866*'Ejercicio 3 - TIR'!$D$5</f>
        <v>9534.18513427251</v>
      </c>
      <c r="AV866" s="25">
        <f ca="1">AQ866*'Ejercicio 3 - TIR'!$D$5</f>
        <v>18108.0905971304</v>
      </c>
      <c r="AW866" s="25">
        <f ca="1">AR866*'Ejercicio 3 - TIR'!$D$5</f>
        <v>22739.4063772743</v>
      </c>
      <c r="AX866" s="25">
        <f ca="1">AS866*'Ejercicio 3 - TIR'!$D$5</f>
        <v>30681.2665307573</v>
      </c>
      <c r="AY866" s="25">
        <f ca="1">AT866*'Ejercicio 3 - TIR'!$D$5</f>
        <v>35687.2504512124</v>
      </c>
      <c r="AZ866" s="25">
        <f ca="1" t="shared" ref="AZ866:BD866" si="6444">AJ866-AU866-AE866</f>
        <v>21456.7527499347</v>
      </c>
      <c r="BA866" s="25">
        <f ca="1" t="shared" si="6444"/>
        <v>29199.0654816362</v>
      </c>
      <c r="BB866" s="25">
        <f ca="1" t="shared" si="6444"/>
        <v>32745.7557738185</v>
      </c>
      <c r="BC866" s="25">
        <f ca="1" t="shared" si="6444"/>
        <v>39207.4873171056</v>
      </c>
      <c r="BD866" s="25">
        <f ca="1" t="shared" si="6444"/>
        <v>42248.2979096711</v>
      </c>
      <c r="BE866" s="25">
        <f ca="1" t="shared" ref="BE866:BI866" si="6445">AZ866/Z866</f>
        <v>18430.101480609</v>
      </c>
      <c r="BF866" s="25">
        <f ca="1" t="shared" si="6445"/>
        <v>21684.6302935602</v>
      </c>
      <c r="BG866" s="25">
        <f ca="1" t="shared" si="6445"/>
        <v>20668.7218190619</v>
      </c>
      <c r="BH866" s="25">
        <f ca="1" t="shared" si="6445"/>
        <v>20540.3624314525</v>
      </c>
      <c r="BI866" s="25">
        <f ca="1" t="shared" si="6445"/>
        <v>18057.7161414743</v>
      </c>
      <c r="BJ866" s="25">
        <f ca="1" t="shared" si="6214"/>
        <v>75657.0385431354</v>
      </c>
      <c r="BK866" s="25">
        <f ca="1" t="shared" si="6215"/>
        <v>40318.9915489495</v>
      </c>
      <c r="BL866" s="25">
        <f ca="1" t="shared" si="6216"/>
        <v>115976.030092085</v>
      </c>
      <c r="BM866" s="25">
        <f ca="1">BK866*'Ejercicio 3 - TIR'!$D$5</f>
        <v>20159.4957744748</v>
      </c>
      <c r="BN866" s="25">
        <f ca="1" t="shared" si="6217"/>
        <v>95816.5343176102</v>
      </c>
      <c r="BO866" s="25">
        <f ca="1" t="shared" si="6218"/>
        <v>40953.7866369564</v>
      </c>
      <c r="BP866" s="25">
        <f ca="1" t="shared" si="6219"/>
        <v>-118502.711264911</v>
      </c>
      <c r="BQ866" s="25">
        <f ca="1" t="shared" ref="BQ866:BT866" si="6446">BE866</f>
        <v>18430.101480609</v>
      </c>
      <c r="BR866" s="25">
        <f ca="1" t="shared" si="6446"/>
        <v>21684.6302935602</v>
      </c>
      <c r="BS866" s="25">
        <f ca="1" t="shared" si="6446"/>
        <v>20668.7218190619</v>
      </c>
      <c r="BT866" s="25">
        <f ca="1" t="shared" si="6446"/>
        <v>20540.3624314525</v>
      </c>
      <c r="BU866" s="25">
        <f ca="1" t="shared" si="6221"/>
        <v>59011.5027784307</v>
      </c>
      <c r="BV866" s="27">
        <f ca="1" t="shared" si="6222"/>
        <v>4.92533015185996</v>
      </c>
    </row>
    <row r="867" ht="15" customHeight="1" spans="1:74">
      <c r="A867" s="23">
        <v>866</v>
      </c>
      <c r="B867" s="24">
        <f ca="1" t="shared" ref="B867:F867" si="6447">RAND()</f>
        <v>0.0595056415386161</v>
      </c>
      <c r="C867" s="25">
        <f ca="1">IF(B867&lt;=('Ejercicio 3 - TIR'!$D$13-'Ejercicio 3 - TIR'!$C$13)/('Ejercicio 3 - TIR'!$E$13-'Ejercicio 3 - TIR'!$C$13),'Ejercicio 3 - TIR'!$C$13+SQRT(('Ejercicio 3 - TIR'!$E$13-'Ejercicio 3 - TIR'!$C$13)*('Ejercicio 3 - TIR'!$D$13-'Ejercicio 3 - TIR'!$C$13)*B867),'Ejercicio 3 - TIR'!$E$13-SQRT(('Ejercicio 3 - TIR'!$E$13-'Ejercicio 3 - TIR'!$C$13)*('Ejercicio 3 - TIR'!$E$13-'Ejercicio 3 - TIR'!$D$13)*(1-B867)))</f>
        <v>64878.7556421127</v>
      </c>
      <c r="D867" s="24">
        <f ca="1" t="shared" si="6447"/>
        <v>0.768780019143965</v>
      </c>
      <c r="E867" s="25">
        <f ca="1">IF(D867&lt;=('Ejercicio 3 - TIR'!$D$14-'Ejercicio 3 - TIR'!$C$14)/('Ejercicio 3 - TIR'!$E$14-'Ejercicio 3 - TIR'!$C$14),'Ejercicio 3 - TIR'!$C$14+SQRT(('Ejercicio 3 - TIR'!$E$14-'Ejercicio 3 - TIR'!$C$14)*('Ejercicio 3 - TIR'!$D$14-'Ejercicio 3 - TIR'!$C$14)*D867),'Ejercicio 3 - TIR'!$E$14-SQRT(('Ejercicio 3 - TIR'!$E$14-'Ejercicio 3 - TIR'!$C$14)*('Ejercicio 3 - TIR'!$E$14-'Ejercicio 3 - TIR'!$D$14)*(1-D867)))</f>
        <v>34110.7727902207</v>
      </c>
      <c r="F867" s="24">
        <f ca="1" t="shared" si="6447"/>
        <v>0.443676104681535</v>
      </c>
      <c r="G867" s="25">
        <f ca="1">IF(F867&lt;=('Ejercicio 3 - TIR'!$D$18-'Ejercicio 3 - TIR'!$C$18)/('Ejercicio 3 - TIR'!$E$18-'Ejercicio 3 - TIR'!$C$18),'Ejercicio 3 - TIR'!$C$18+SQRT(('Ejercicio 3 - TIR'!$E$18-'Ejercicio 3 - TIR'!$C$18)*('Ejercicio 3 - TIR'!$D$18-'Ejercicio 3 - TIR'!$C$18)*F867),'Ejercicio 3 - TIR'!$E$18-SQRT(('Ejercicio 3 - TIR'!$E$18-'Ejercicio 3 - TIR'!$C$18)*('Ejercicio 3 - TIR'!$E$18-'Ejercicio 3 - TIR'!$D$18)*(1-F867)))</f>
        <v>38157.9051050028</v>
      </c>
      <c r="H867" s="24">
        <f ca="1" t="shared" ref="H867:L867" si="6448">RAND()</f>
        <v>0.693951964195257</v>
      </c>
      <c r="I867" s="25">
        <f ca="1">IF(H867&lt;=('Ejercicio 3 - TIR'!$D$18-'Ejercicio 3 - TIR'!$C$18)/('Ejercicio 3 - TIR'!$E$18-'Ejercicio 3 - TIR'!$C$18),'Ejercicio 3 - TIR'!$C$18+SQRT(('Ejercicio 3 - TIR'!$E$18-'Ejercicio 3 - TIR'!$C$18)*('Ejercicio 3 - TIR'!$D$18-'Ejercicio 3 - TIR'!$C$18)*H867),'Ejercicio 3 - TIR'!$E$18-SQRT(('Ejercicio 3 - TIR'!$E$18-'Ejercicio 3 - TIR'!$C$18)*('Ejercicio 3 - TIR'!$E$18-'Ejercicio 3 - TIR'!$D$18)*(1-H867)))</f>
        <v>40209.008173107</v>
      </c>
      <c r="J867" s="24">
        <f ca="1" t="shared" si="6448"/>
        <v>0.362774377944626</v>
      </c>
      <c r="K867" s="25">
        <f ca="1">IF(J867&lt;=('Ejercicio 3 - TIR'!$D$18-'Ejercicio 3 - TIR'!$C$18)/('Ejercicio 3 - TIR'!$E$18-'Ejercicio 3 - TIR'!$C$18),'Ejercicio 3 - TIR'!$C$18+SQRT(('Ejercicio 3 - TIR'!$E$18-'Ejercicio 3 - TIR'!$C$18)*('Ejercicio 3 - TIR'!$D$18-'Ejercicio 3 - TIR'!$C$18)*J867),'Ejercicio 3 - TIR'!$E$18-SQRT(('Ejercicio 3 - TIR'!$E$18-'Ejercicio 3 - TIR'!$C$18)*('Ejercicio 3 - TIR'!$E$18-'Ejercicio 3 - TIR'!$D$18)*(1-J867)))</f>
        <v>37376.7307590622</v>
      </c>
      <c r="L867" s="24">
        <f ca="1" t="shared" si="6448"/>
        <v>0.693493772336089</v>
      </c>
      <c r="M867" s="25">
        <f ca="1">IF(L867&lt;=('Ejercicio 3 - TIR'!$D$18-'Ejercicio 3 - TIR'!$C$18)/('Ejercicio 3 - TIR'!$E$18-'Ejercicio 3 - TIR'!$C$18),'Ejercicio 3 - TIR'!$C$18+SQRT(('Ejercicio 3 - TIR'!$E$18-'Ejercicio 3 - TIR'!$C$18)*('Ejercicio 3 - TIR'!$D$18-'Ejercicio 3 - TIR'!$C$18)*L867),'Ejercicio 3 - TIR'!$E$18-SQRT(('Ejercicio 3 - TIR'!$E$18-'Ejercicio 3 - TIR'!$C$18)*('Ejercicio 3 - TIR'!$E$18-'Ejercicio 3 - TIR'!$D$18)*(1-L867)))</f>
        <v>40205.4231599866</v>
      </c>
      <c r="N867" s="24">
        <f ca="1" t="shared" ref="N867:R867" si="6449">RAND()</f>
        <v>0.221447767504882</v>
      </c>
      <c r="O867" s="25">
        <f ca="1">IF(N867&lt;=('Ejercicio 3 - TIR'!$D$18-'Ejercicio 3 - TIR'!$C$18)/('Ejercicio 3 - TIR'!$E$18-'Ejercicio 3 - TIR'!$C$18),'Ejercicio 3 - TIR'!$C$18+SQRT(('Ejercicio 3 - TIR'!$E$18-'Ejercicio 3 - TIR'!$C$18)*('Ejercicio 3 - TIR'!$D$18-'Ejercicio 3 - TIR'!$C$18)*N867),'Ejercicio 3 - TIR'!$E$18-SQRT(('Ejercicio 3 - TIR'!$E$18-'Ejercicio 3 - TIR'!$C$18)*('Ejercicio 3 - TIR'!$E$18-'Ejercicio 3 - TIR'!$D$18)*(1-N867)))</f>
        <v>35763.433449406</v>
      </c>
      <c r="P867" s="24">
        <f ca="1" t="shared" si="6449"/>
        <v>0.127354684034639</v>
      </c>
      <c r="Q867" s="26">
        <f ca="1">IF(P867&lt;=('Ejercicio 3 - TIR'!$D$22-'Ejercicio 3 - TIR'!$C$22)/('Ejercicio 3 - TIR'!$E$22-'Ejercicio 3 - TIR'!$C$22),'Ejercicio 3 - TIR'!$C$22+SQRT(('Ejercicio 3 - TIR'!$E$22-'Ejercicio 3 - TIR'!$C$22)*('Ejercicio 3 - TIR'!$D$22-'Ejercicio 3 - TIR'!$C$22)*P867),'Ejercicio 3 - TIR'!$E$22-SQRT(('Ejercicio 3 - TIR'!$E$22-'Ejercicio 3 - TIR'!$C$22)*('Ejercicio 3 - TIR'!$E$22-'Ejercicio 3 - TIR'!$D$22)*(1-P867)))</f>
        <v>0.135140621891532</v>
      </c>
      <c r="R867" s="24">
        <f ca="1" t="shared" si="6449"/>
        <v>0.624027898484744</v>
      </c>
      <c r="S867" s="26">
        <f ca="1">IF(R867&lt;=('Ejercicio 3 - TIR'!$D$23-'Ejercicio 3 - TIR'!$C$23)/('Ejercicio 3 - TIR'!$E$23-'Ejercicio 3 - TIR'!$C$23),'Ejercicio 3 - TIR'!$C$23+SQRT(('Ejercicio 3 - TIR'!$E$23-'Ejercicio 3 - TIR'!$C$23)*('Ejercicio 3 - TIR'!$D$23-'Ejercicio 3 - TIR'!$C$23)*R867),'Ejercicio 3 - TIR'!$E$23-SQRT(('Ejercicio 3 - TIR'!$E$23-'Ejercicio 3 - TIR'!$C$23)*('Ejercicio 3 - TIR'!$E$23-'Ejercicio 3 - TIR'!$D$23)*(1-R867)))</f>
        <v>0.153985585097345</v>
      </c>
      <c r="T867" s="24">
        <f ca="1" t="shared" ref="T867:X867" si="6450">RAND()</f>
        <v>0.0419402035653431</v>
      </c>
      <c r="U867" s="26">
        <f ca="1">IF(T867&lt;=('Ejercicio 3 - TIR'!$D$24-'Ejercicio 3 - TIR'!$C$24)/('Ejercicio 3 - TIR'!$E$24-'Ejercicio 3 - TIR'!$C$24),'Ejercicio 3 - TIR'!$C$24+SQRT(('Ejercicio 3 - TIR'!$E$24-'Ejercicio 3 - TIR'!$C$24)*('Ejercicio 3 - TIR'!$D$24-'Ejercicio 3 - TIR'!$C$24)*T867),'Ejercicio 3 - TIR'!$E$24-SQRT(('Ejercicio 3 - TIR'!$E$24-'Ejercicio 3 - TIR'!$C$24)*('Ejercicio 3 - TIR'!$E$24-'Ejercicio 3 - TIR'!$D$24)*(1-T867)))</f>
        <v>0.15938479767961</v>
      </c>
      <c r="V867" s="24">
        <f ca="1" t="shared" si="6450"/>
        <v>0.839253039374703</v>
      </c>
      <c r="W867" s="26">
        <f ca="1">IF(V867&lt;=('Ejercicio 3 - TIR'!$D$25-'Ejercicio 3 - TIR'!$C$25)/('Ejercicio 3 - TIR'!$E$25-'Ejercicio 3 - TIR'!$C$25),'Ejercicio 3 - TIR'!$C$25+SQRT(('Ejercicio 3 - TIR'!$E$25-'Ejercicio 3 - TIR'!$C$25)*('Ejercicio 3 - TIR'!$D$25-'Ejercicio 3 - TIR'!$C$25)*V867),'Ejercicio 3 - TIR'!$E$25-SQRT(('Ejercicio 3 - TIR'!$E$25-'Ejercicio 3 - TIR'!$C$25)*('Ejercicio 3 - TIR'!$E$25-'Ejercicio 3 - TIR'!$D$25)*(1-V867)))</f>
        <v>0.226280506704642</v>
      </c>
      <c r="X867" s="24">
        <f ca="1" t="shared" si="6450"/>
        <v>0.0621941972153581</v>
      </c>
      <c r="Y867" s="26">
        <f ca="1">IF(X867&lt;=('Ejercicio 3 - TIR'!$D$26-'Ejercicio 3 - TIR'!$C$26)/('Ejercicio 3 - TIR'!$E$26-'Ejercicio 3 - TIR'!$C$26),'Ejercicio 3 - TIR'!$C$26+SQRT(('Ejercicio 3 - TIR'!$E$26-'Ejercicio 3 - TIR'!$C$26)*('Ejercicio 3 - TIR'!$D$26-'Ejercicio 3 - TIR'!$C$26)*X867),'Ejercicio 3 - TIR'!$E$26-SQRT(('Ejercicio 3 - TIR'!$E$26-'Ejercicio 3 - TIR'!$C$26)*('Ejercicio 3 - TIR'!$E$26-'Ejercicio 3 - TIR'!$D$26)*(1-X867)))</f>
        <v>0.20295856213017</v>
      </c>
      <c r="Z867" s="24">
        <f ca="1" t="shared" si="6192"/>
        <v>1.13514062189153</v>
      </c>
      <c r="AA867" s="24">
        <f ca="1" t="shared" si="6193"/>
        <v>1.30993591472126</v>
      </c>
      <c r="AB867" s="24">
        <f ca="1" t="shared" si="6194"/>
        <v>1.51871978546237</v>
      </c>
      <c r="AC867" s="24">
        <f ca="1" t="shared" si="6195"/>
        <v>1.86237646805916</v>
      </c>
      <c r="AD867" s="24">
        <f ca="1" t="shared" si="6196"/>
        <v>2.24036171816151</v>
      </c>
      <c r="AE867" s="23">
        <f ca="1" t="shared" si="6197"/>
        <v>4609.75104807118</v>
      </c>
      <c r="AF867" s="23">
        <f ca="1" t="shared" si="6198"/>
        <v>5319.58626036152</v>
      </c>
      <c r="AG867" s="23">
        <f ca="1" t="shared" si="6199"/>
        <v>6167.44744020848</v>
      </c>
      <c r="AH867" s="23">
        <f ca="1" t="shared" si="6200"/>
        <v>7563.0205720531</v>
      </c>
      <c r="AI867" s="23">
        <f ca="1" t="shared" si="6201"/>
        <v>9098.00035271789</v>
      </c>
      <c r="AJ867" s="25">
        <f ca="1" t="shared" si="6202"/>
        <v>43314.5881309709</v>
      </c>
      <c r="AK867" s="25">
        <f ca="1" t="shared" si="6203"/>
        <v>52671.2239012737</v>
      </c>
      <c r="AL867" s="25">
        <f ca="1" t="shared" si="6204"/>
        <v>56764.7805196876</v>
      </c>
      <c r="AM867" s="25">
        <f ca="1" t="shared" si="6205"/>
        <v>74877.6339815196</v>
      </c>
      <c r="AN867" s="25">
        <f ca="1" t="shared" si="6206"/>
        <v>80123.0272100661</v>
      </c>
      <c r="AO867" s="25">
        <f ca="1">C867/'Ejercicio 3 - TIR'!$D$7</f>
        <v>12975.7511284225</v>
      </c>
      <c r="AP867" s="25">
        <f ca="1" t="shared" si="6207"/>
        <v>30338.8370025484</v>
      </c>
      <c r="AQ867" s="25">
        <f ca="1" t="shared" si="6208"/>
        <v>39695.4727728511</v>
      </c>
      <c r="AR867" s="25">
        <f ca="1" t="shared" si="6209"/>
        <v>43789.0293912651</v>
      </c>
      <c r="AS867" s="25">
        <f ca="1" t="shared" si="6210"/>
        <v>61901.8828530971</v>
      </c>
      <c r="AT867" s="25">
        <f ca="1" t="shared" si="6211"/>
        <v>67147.2760816435</v>
      </c>
      <c r="AU867" s="25">
        <f ca="1">AP867*'Ejercicio 3 - TIR'!$D$5</f>
        <v>15169.4185012742</v>
      </c>
      <c r="AV867" s="25">
        <f ca="1">AQ867*'Ejercicio 3 - TIR'!$D$5</f>
        <v>19847.7363864256</v>
      </c>
      <c r="AW867" s="25">
        <f ca="1">AR867*'Ejercicio 3 - TIR'!$D$5</f>
        <v>21894.5146956325</v>
      </c>
      <c r="AX867" s="25">
        <f ca="1">AS867*'Ejercicio 3 - TIR'!$D$5</f>
        <v>30950.9414265485</v>
      </c>
      <c r="AY867" s="25">
        <f ca="1">AT867*'Ejercicio 3 - TIR'!$D$5</f>
        <v>33573.6380408218</v>
      </c>
      <c r="AZ867" s="25">
        <f ca="1" t="shared" ref="AZ867:BD867" si="6451">AJ867-AU867-AE867</f>
        <v>23535.4185816255</v>
      </c>
      <c r="BA867" s="25">
        <f ca="1" t="shared" si="6451"/>
        <v>27503.9012544866</v>
      </c>
      <c r="BB867" s="25">
        <f ca="1" t="shared" si="6451"/>
        <v>28702.8183838466</v>
      </c>
      <c r="BC867" s="25">
        <f ca="1" t="shared" si="6451"/>
        <v>36363.671982918</v>
      </c>
      <c r="BD867" s="25">
        <f ca="1" t="shared" si="6451"/>
        <v>37451.3888165264</v>
      </c>
      <c r="BE867" s="25">
        <f ca="1" t="shared" ref="BE867:BI867" si="6452">AZ867/Z867</f>
        <v>20733.4828194303</v>
      </c>
      <c r="BF867" s="25">
        <f ca="1" t="shared" si="6452"/>
        <v>20996.371612835</v>
      </c>
      <c r="BG867" s="25">
        <f ca="1" t="shared" si="6452"/>
        <v>18899.351057778</v>
      </c>
      <c r="BH867" s="25">
        <f ca="1" t="shared" si="6452"/>
        <v>19525.4142256285</v>
      </c>
      <c r="BI867" s="25">
        <f ca="1" t="shared" si="6452"/>
        <v>16716.6705773119</v>
      </c>
      <c r="BJ867" s="25">
        <f ca="1" t="shared" si="6214"/>
        <v>76420.4695361156</v>
      </c>
      <c r="BK867" s="25">
        <f ca="1" t="shared" si="6215"/>
        <v>29070.3760925089</v>
      </c>
      <c r="BL867" s="25">
        <f ca="1" t="shared" si="6216"/>
        <v>105490.845628625</v>
      </c>
      <c r="BM867" s="25">
        <f ca="1">BK867*'Ejercicio 3 - TIR'!$D$5</f>
        <v>14535.1880462544</v>
      </c>
      <c r="BN867" s="25">
        <f ca="1" t="shared" si="6217"/>
        <v>90955.6575823701</v>
      </c>
      <c r="BO867" s="25">
        <f ca="1" t="shared" si="6218"/>
        <v>40598.6483544319</v>
      </c>
      <c r="BP867" s="25">
        <f ca="1" t="shared" si="6219"/>
        <v>-98989.5284323334</v>
      </c>
      <c r="BQ867" s="25">
        <f ca="1" t="shared" ref="BQ867:BT867" si="6453">BE867</f>
        <v>20733.4828194303</v>
      </c>
      <c r="BR867" s="25">
        <f ca="1" t="shared" si="6453"/>
        <v>20996.371612835</v>
      </c>
      <c r="BS867" s="25">
        <f ca="1" t="shared" si="6453"/>
        <v>18899.351057778</v>
      </c>
      <c r="BT867" s="25">
        <f ca="1" t="shared" si="6453"/>
        <v>19525.4142256285</v>
      </c>
      <c r="BU867" s="25">
        <f ca="1" t="shared" si="6221"/>
        <v>57315.3189317438</v>
      </c>
      <c r="BV867" s="27">
        <f ca="1" t="shared" si="6222"/>
        <v>10.112916045314</v>
      </c>
    </row>
    <row r="868" ht="15" customHeight="1" spans="1:74">
      <c r="A868" s="23">
        <v>867</v>
      </c>
      <c r="B868" s="24">
        <f ca="1" t="shared" ref="B868:F868" si="6454">RAND()</f>
        <v>0.466983761782374</v>
      </c>
      <c r="C868" s="25">
        <f ca="1">IF(B868&lt;=('Ejercicio 3 - TIR'!$D$13-'Ejercicio 3 - TIR'!$C$13)/('Ejercicio 3 - TIR'!$E$13-'Ejercicio 3 - TIR'!$C$13),'Ejercicio 3 - TIR'!$C$13+SQRT(('Ejercicio 3 - TIR'!$E$13-'Ejercicio 3 - TIR'!$C$13)*('Ejercicio 3 - TIR'!$D$13-'Ejercicio 3 - TIR'!$C$13)*B868),'Ejercicio 3 - TIR'!$E$13-SQRT(('Ejercicio 3 - TIR'!$E$13-'Ejercicio 3 - TIR'!$C$13)*('Ejercicio 3 - TIR'!$E$13-'Ejercicio 3 - TIR'!$D$13)*(1-B868)))</f>
        <v>74709.3004078347</v>
      </c>
      <c r="D868" s="24">
        <f ca="1" t="shared" si="6454"/>
        <v>0.86830511764434</v>
      </c>
      <c r="E868" s="25">
        <f ca="1">IF(D868&lt;=('Ejercicio 3 - TIR'!$D$14-'Ejercicio 3 - TIR'!$C$14)/('Ejercicio 3 - TIR'!$E$14-'Ejercicio 3 - TIR'!$C$14),'Ejercicio 3 - TIR'!$C$14+SQRT(('Ejercicio 3 - TIR'!$E$14-'Ejercicio 3 - TIR'!$C$14)*('Ejercicio 3 - TIR'!$D$14-'Ejercicio 3 - TIR'!$C$14)*D868),'Ejercicio 3 - TIR'!$E$14-SQRT(('Ejercicio 3 - TIR'!$E$14-'Ejercicio 3 - TIR'!$C$14)*('Ejercicio 3 - TIR'!$E$14-'Ejercicio 3 - TIR'!$D$14)*(1-D868)))</f>
        <v>35555.4266398957</v>
      </c>
      <c r="F868" s="24">
        <f ca="1" t="shared" si="6454"/>
        <v>0.485865280394959</v>
      </c>
      <c r="G868" s="25">
        <f ca="1">IF(F868&lt;=('Ejercicio 3 - TIR'!$D$18-'Ejercicio 3 - TIR'!$C$18)/('Ejercicio 3 - TIR'!$E$18-'Ejercicio 3 - TIR'!$C$18),'Ejercicio 3 - TIR'!$C$18+SQRT(('Ejercicio 3 - TIR'!$E$18-'Ejercicio 3 - TIR'!$C$18)*('Ejercicio 3 - TIR'!$D$18-'Ejercicio 3 - TIR'!$C$18)*F868),'Ejercicio 3 - TIR'!$E$18-SQRT(('Ejercicio 3 - TIR'!$E$18-'Ejercicio 3 - TIR'!$C$18)*('Ejercicio 3 - TIR'!$E$18-'Ejercicio 3 - TIR'!$D$18)*(1-F868)))</f>
        <v>38536.9662093301</v>
      </c>
      <c r="H868" s="24">
        <f ca="1" t="shared" ref="H868:L868" si="6455">RAND()</f>
        <v>0.74769888859087</v>
      </c>
      <c r="I868" s="25">
        <f ca="1">IF(H868&lt;=('Ejercicio 3 - TIR'!$D$18-'Ejercicio 3 - TIR'!$C$18)/('Ejercicio 3 - TIR'!$E$18-'Ejercicio 3 - TIR'!$C$18),'Ejercicio 3 - TIR'!$C$18+SQRT(('Ejercicio 3 - TIR'!$E$18-'Ejercicio 3 - TIR'!$C$18)*('Ejercicio 3 - TIR'!$D$18-'Ejercicio 3 - TIR'!$C$18)*H868),'Ejercicio 3 - TIR'!$E$18-SQRT(('Ejercicio 3 - TIR'!$E$18-'Ejercicio 3 - TIR'!$C$18)*('Ejercicio 3 - TIR'!$E$18-'Ejercicio 3 - TIR'!$D$18)*(1-H868)))</f>
        <v>40649.9904188974</v>
      </c>
      <c r="J868" s="24">
        <f ca="1" t="shared" si="6455"/>
        <v>0.478958930147907</v>
      </c>
      <c r="K868" s="25">
        <f ca="1">IF(J868&lt;=('Ejercicio 3 - TIR'!$D$18-'Ejercicio 3 - TIR'!$C$18)/('Ejercicio 3 - TIR'!$E$18-'Ejercicio 3 - TIR'!$C$18),'Ejercicio 3 - TIR'!$C$18+SQRT(('Ejercicio 3 - TIR'!$E$18-'Ejercicio 3 - TIR'!$C$18)*('Ejercicio 3 - TIR'!$D$18-'Ejercicio 3 - TIR'!$C$18)*J868),'Ejercicio 3 - TIR'!$E$18-SQRT(('Ejercicio 3 - TIR'!$E$18-'Ejercicio 3 - TIR'!$C$18)*('Ejercicio 3 - TIR'!$E$18-'Ejercicio 3 - TIR'!$D$18)*(1-J868)))</f>
        <v>38476.0745349593</v>
      </c>
      <c r="L868" s="24">
        <f ca="1" t="shared" si="6455"/>
        <v>0.151011296129376</v>
      </c>
      <c r="M868" s="25">
        <f ca="1">IF(L868&lt;=('Ejercicio 3 - TIR'!$D$18-'Ejercicio 3 - TIR'!$C$18)/('Ejercicio 3 - TIR'!$E$18-'Ejercicio 3 - TIR'!$C$18),'Ejercicio 3 - TIR'!$C$18+SQRT(('Ejercicio 3 - TIR'!$E$18-'Ejercicio 3 - TIR'!$C$18)*('Ejercicio 3 - TIR'!$D$18-'Ejercicio 3 - TIR'!$C$18)*L868),'Ejercicio 3 - TIR'!$E$18-SQRT(('Ejercicio 3 - TIR'!$E$18-'Ejercicio 3 - TIR'!$C$18)*('Ejercicio 3 - TIR'!$E$18-'Ejercicio 3 - TIR'!$D$18)*(1-L868)))</f>
        <v>34759.3796254771</v>
      </c>
      <c r="N868" s="24">
        <f ca="1" t="shared" ref="N868:R868" si="6456">RAND()</f>
        <v>0.82657926209239</v>
      </c>
      <c r="O868" s="25">
        <f ca="1">IF(N868&lt;=('Ejercicio 3 - TIR'!$D$18-'Ejercicio 3 - TIR'!$C$18)/('Ejercicio 3 - TIR'!$E$18-'Ejercicio 3 - TIR'!$C$18),'Ejercicio 3 - TIR'!$C$18+SQRT(('Ejercicio 3 - TIR'!$E$18-'Ejercicio 3 - TIR'!$C$18)*('Ejercicio 3 - TIR'!$D$18-'Ejercicio 3 - TIR'!$C$18)*N868),'Ejercicio 3 - TIR'!$E$18-SQRT(('Ejercicio 3 - TIR'!$E$18-'Ejercicio 3 - TIR'!$C$18)*('Ejercicio 3 - TIR'!$E$18-'Ejercicio 3 - TIR'!$D$18)*(1-N868)))</f>
        <v>41393.5397765855</v>
      </c>
      <c r="P868" s="24">
        <f ca="1" t="shared" si="6456"/>
        <v>0.559251162817278</v>
      </c>
      <c r="Q868" s="26">
        <f ca="1">IF(P868&lt;=('Ejercicio 3 - TIR'!$D$22-'Ejercicio 3 - TIR'!$C$22)/('Ejercicio 3 - TIR'!$E$22-'Ejercicio 3 - TIR'!$C$22),'Ejercicio 3 - TIR'!$C$22+SQRT(('Ejercicio 3 - TIR'!$E$22-'Ejercicio 3 - TIR'!$C$22)*('Ejercicio 3 - TIR'!$D$22-'Ejercicio 3 - TIR'!$C$22)*P868),'Ejercicio 3 - TIR'!$E$22-SQRT(('Ejercicio 3 - TIR'!$E$22-'Ejercicio 3 - TIR'!$C$22)*('Ejercicio 3 - TIR'!$E$22-'Ejercicio 3 - TIR'!$D$22)*(1-P868)))</f>
        <v>0.151833567728076</v>
      </c>
      <c r="R868" s="24">
        <f ca="1" t="shared" si="6456"/>
        <v>0.570748053863352</v>
      </c>
      <c r="S868" s="26">
        <f ca="1">IF(R868&lt;=('Ejercicio 3 - TIR'!$D$23-'Ejercicio 3 - TIR'!$C$23)/('Ejercicio 3 - TIR'!$E$23-'Ejercicio 3 - TIR'!$C$23),'Ejercicio 3 - TIR'!$C$23+SQRT(('Ejercicio 3 - TIR'!$E$23-'Ejercicio 3 - TIR'!$C$23)*('Ejercicio 3 - TIR'!$D$23-'Ejercicio 3 - TIR'!$C$23)*R868),'Ejercicio 3 - TIR'!$E$23-SQRT(('Ejercicio 3 - TIR'!$E$23-'Ejercicio 3 - TIR'!$C$23)*('Ejercicio 3 - TIR'!$E$23-'Ejercicio 3 - TIR'!$D$23)*(1-R868)))</f>
        <v>0.152203354464145</v>
      </c>
      <c r="T868" s="24">
        <f ca="1" t="shared" ref="T868:X868" si="6457">RAND()</f>
        <v>0.00468730083971081</v>
      </c>
      <c r="U868" s="26">
        <f ca="1">IF(T868&lt;=('Ejercicio 3 - TIR'!$D$24-'Ejercicio 3 - TIR'!$C$24)/('Ejercicio 3 - TIR'!$E$24-'Ejercicio 3 - TIR'!$C$24),'Ejercicio 3 - TIR'!$C$24+SQRT(('Ejercicio 3 - TIR'!$E$24-'Ejercicio 3 - TIR'!$C$24)*('Ejercicio 3 - TIR'!$D$24-'Ejercicio 3 - TIR'!$C$24)*T868),'Ejercicio 3 - TIR'!$E$24-SQRT(('Ejercicio 3 - TIR'!$E$24-'Ejercicio 3 - TIR'!$C$24)*('Ejercicio 3 - TIR'!$E$24-'Ejercicio 3 - TIR'!$D$24)*(1-T868)))</f>
        <v>0.153137408447014</v>
      </c>
      <c r="V868" s="24">
        <f ca="1" t="shared" si="6457"/>
        <v>0.0683991960516772</v>
      </c>
      <c r="W868" s="26">
        <f ca="1">IF(V868&lt;=('Ejercicio 3 - TIR'!$D$25-'Ejercicio 3 - TIR'!$C$25)/('Ejercicio 3 - TIR'!$E$25-'Ejercicio 3 - TIR'!$C$25),'Ejercicio 3 - TIR'!$C$25+SQRT(('Ejercicio 3 - TIR'!$E$25-'Ejercicio 3 - TIR'!$C$25)*('Ejercicio 3 - TIR'!$D$25-'Ejercicio 3 - TIR'!$C$25)*V868),'Ejercicio 3 - TIR'!$E$25-SQRT(('Ejercicio 3 - TIR'!$E$25-'Ejercicio 3 - TIR'!$C$25)*('Ejercicio 3 - TIR'!$E$25-'Ejercicio 3 - TIR'!$D$25)*(1-V868)))</f>
        <v>0.189785646349238</v>
      </c>
      <c r="X868" s="24">
        <f ca="1" t="shared" si="6457"/>
        <v>0.181596895472258</v>
      </c>
      <c r="Y868" s="26">
        <f ca="1">IF(X868&lt;=('Ejercicio 3 - TIR'!$D$26-'Ejercicio 3 - TIR'!$C$26)/('Ejercicio 3 - TIR'!$E$26-'Ejercicio 3 - TIR'!$C$26),'Ejercicio 3 - TIR'!$C$26+SQRT(('Ejercicio 3 - TIR'!$E$26-'Ejercicio 3 - TIR'!$C$26)*('Ejercicio 3 - TIR'!$D$26-'Ejercicio 3 - TIR'!$C$26)*X868),'Ejercicio 3 - TIR'!$E$26-SQRT(('Ejercicio 3 - TIR'!$E$26-'Ejercicio 3 - TIR'!$C$26)*('Ejercicio 3 - TIR'!$E$26-'Ejercicio 3 - TIR'!$D$26)*(1-X868)))</f>
        <v>0.212142981230519</v>
      </c>
      <c r="Z868" s="24">
        <f ca="1" t="shared" si="6192"/>
        <v>1.15183356772808</v>
      </c>
      <c r="AA868" s="24">
        <f ca="1" t="shared" si="6193"/>
        <v>1.32714650052069</v>
      </c>
      <c r="AB868" s="24">
        <f ca="1" t="shared" si="6194"/>
        <v>1.53038227623996</v>
      </c>
      <c r="AC868" s="24">
        <f ca="1" t="shared" si="6195"/>
        <v>1.82082686569757</v>
      </c>
      <c r="AD868" s="24">
        <f ca="1" t="shared" si="6196"/>
        <v>2.20710250529128</v>
      </c>
      <c r="AE868" s="23">
        <f ca="1" t="shared" si="6197"/>
        <v>5398.50727882923</v>
      </c>
      <c r="AF868" s="23">
        <f ca="1" t="shared" si="6198"/>
        <v>6220.17819576614</v>
      </c>
      <c r="AG868" s="23">
        <f ca="1" t="shared" si="6199"/>
        <v>7172.72016474439</v>
      </c>
      <c r="AH868" s="23">
        <f ca="1" t="shared" si="6200"/>
        <v>8533.99949729261</v>
      </c>
      <c r="AI868" s="23">
        <f ca="1" t="shared" si="6201"/>
        <v>10344.427592468</v>
      </c>
      <c r="AJ868" s="25">
        <f ca="1" t="shared" si="6202"/>
        <v>44388.171278309</v>
      </c>
      <c r="AK868" s="25">
        <f ca="1" t="shared" si="6203"/>
        <v>53948.4925306393</v>
      </c>
      <c r="AL868" s="25">
        <f ca="1" t="shared" si="6204"/>
        <v>58883.1025275892</v>
      </c>
      <c r="AM868" s="25">
        <f ca="1" t="shared" si="6205"/>
        <v>63290.8122570495</v>
      </c>
      <c r="AN868" s="25">
        <f ca="1" t="shared" si="6206"/>
        <v>91359.785343776</v>
      </c>
      <c r="AO868" s="25">
        <f ca="1">C868/'Ejercicio 3 - TIR'!$D$7</f>
        <v>14941.8600815669</v>
      </c>
      <c r="AP868" s="25">
        <f ca="1" t="shared" si="6207"/>
        <v>29446.3111967421</v>
      </c>
      <c r="AQ868" s="25">
        <f ca="1" t="shared" si="6208"/>
        <v>39006.6324490724</v>
      </c>
      <c r="AR868" s="25">
        <f ca="1" t="shared" si="6209"/>
        <v>43941.2424460223</v>
      </c>
      <c r="AS868" s="25">
        <f ca="1" t="shared" si="6210"/>
        <v>48348.9521754826</v>
      </c>
      <c r="AT868" s="25">
        <f ca="1" t="shared" si="6211"/>
        <v>76417.9252622091</v>
      </c>
      <c r="AU868" s="25">
        <f ca="1">AP868*'Ejercicio 3 - TIR'!$D$5</f>
        <v>14723.155598371</v>
      </c>
      <c r="AV868" s="25">
        <f ca="1">AQ868*'Ejercicio 3 - TIR'!$D$5</f>
        <v>19503.3162245362</v>
      </c>
      <c r="AW868" s="25">
        <f ca="1">AR868*'Ejercicio 3 - TIR'!$D$5</f>
        <v>21970.6212230111</v>
      </c>
      <c r="AX868" s="25">
        <f ca="1">AS868*'Ejercicio 3 - TIR'!$D$5</f>
        <v>24174.4760877413</v>
      </c>
      <c r="AY868" s="25">
        <f ca="1">AT868*'Ejercicio 3 - TIR'!$D$5</f>
        <v>38208.9626311045</v>
      </c>
      <c r="AZ868" s="25">
        <f ca="1" t="shared" ref="AZ868:BD868" si="6458">AJ868-AU868-AE868</f>
        <v>24266.5084011087</v>
      </c>
      <c r="BA868" s="25">
        <f ca="1" t="shared" si="6458"/>
        <v>28224.998110337</v>
      </c>
      <c r="BB868" s="25">
        <f ca="1" t="shared" si="6458"/>
        <v>29739.7611398337</v>
      </c>
      <c r="BC868" s="25">
        <f ca="1" t="shared" si="6458"/>
        <v>30582.3366720156</v>
      </c>
      <c r="BD868" s="25">
        <f ca="1" t="shared" si="6458"/>
        <v>42806.3951202035</v>
      </c>
      <c r="BE868" s="25">
        <f ca="1" t="shared" ref="BE868:BI868" si="6459">AZ868/Z868</f>
        <v>21067.7211369808</v>
      </c>
      <c r="BF868" s="25">
        <f ca="1" t="shared" si="6459"/>
        <v>21267.4321179035</v>
      </c>
      <c r="BG868" s="25">
        <f ca="1" t="shared" si="6459"/>
        <v>19432.8969967571</v>
      </c>
      <c r="BH868" s="25">
        <f ca="1" t="shared" si="6459"/>
        <v>16795.850966478</v>
      </c>
      <c r="BI868" s="25">
        <f ca="1" t="shared" si="6459"/>
        <v>19394.8378100156</v>
      </c>
      <c r="BJ868" s="25">
        <f ca="1" t="shared" si="6214"/>
        <v>78474.471213614</v>
      </c>
      <c r="BK868" s="25">
        <f ca="1" t="shared" si="6215"/>
        <v>32978.2168197381</v>
      </c>
      <c r="BL868" s="25">
        <f ca="1" t="shared" si="6216"/>
        <v>111452.688033352</v>
      </c>
      <c r="BM868" s="25">
        <f ca="1">BK868*'Ejercicio 3 - TIR'!$D$5</f>
        <v>16489.1084098691</v>
      </c>
      <c r="BN868" s="25">
        <f ca="1" t="shared" si="6217"/>
        <v>94963.579623483</v>
      </c>
      <c r="BO868" s="25">
        <f ca="1" t="shared" si="6218"/>
        <v>43026.3566806791</v>
      </c>
      <c r="BP868" s="25">
        <f ca="1" t="shared" si="6219"/>
        <v>-110264.72704773</v>
      </c>
      <c r="BQ868" s="25">
        <f ca="1" t="shared" ref="BQ868:BT868" si="6460">BE868</f>
        <v>21067.7211369808</v>
      </c>
      <c r="BR868" s="25">
        <f ca="1" t="shared" si="6460"/>
        <v>21267.4321179035</v>
      </c>
      <c r="BS868" s="25">
        <f ca="1" t="shared" si="6460"/>
        <v>19432.8969967571</v>
      </c>
      <c r="BT868" s="25">
        <f ca="1" t="shared" si="6460"/>
        <v>16795.850966478</v>
      </c>
      <c r="BU868" s="25">
        <f ca="1" t="shared" si="6221"/>
        <v>62421.1944906948</v>
      </c>
      <c r="BV868" s="27">
        <f ca="1" t="shared" si="6222"/>
        <v>7.33723545539879</v>
      </c>
    </row>
    <row r="869" ht="15" customHeight="1" spans="1:74">
      <c r="A869" s="23">
        <v>868</v>
      </c>
      <c r="B869" s="24">
        <f ca="1" t="shared" ref="B869:F869" si="6461">RAND()</f>
        <v>0.227927861795159</v>
      </c>
      <c r="C869" s="25">
        <f ca="1">IF(B869&lt;=('Ejercicio 3 - TIR'!$D$13-'Ejercicio 3 - TIR'!$C$13)/('Ejercicio 3 - TIR'!$E$13-'Ejercicio 3 - TIR'!$C$13),'Ejercicio 3 - TIR'!$C$13+SQRT(('Ejercicio 3 - TIR'!$E$13-'Ejercicio 3 - TIR'!$C$13)*('Ejercicio 3 - TIR'!$D$13-'Ejercicio 3 - TIR'!$C$13)*B869),'Ejercicio 3 - TIR'!$E$13-SQRT(('Ejercicio 3 - TIR'!$E$13-'Ejercicio 3 - TIR'!$C$13)*('Ejercicio 3 - TIR'!$E$13-'Ejercicio 3 - TIR'!$D$13)*(1-B869)))</f>
        <v>69548.3582210799</v>
      </c>
      <c r="D869" s="24">
        <f ca="1" t="shared" si="6461"/>
        <v>0.816939535537677</v>
      </c>
      <c r="E869" s="25">
        <f ca="1">IF(D869&lt;=('Ejercicio 3 - TIR'!$D$14-'Ejercicio 3 - TIR'!$C$14)/('Ejercicio 3 - TIR'!$E$14-'Ejercicio 3 - TIR'!$C$14),'Ejercicio 3 - TIR'!$C$14+SQRT(('Ejercicio 3 - TIR'!$E$14-'Ejercicio 3 - TIR'!$C$14)*('Ejercicio 3 - TIR'!$D$14-'Ejercicio 3 - TIR'!$C$14)*D869),'Ejercicio 3 - TIR'!$E$14-SQRT(('Ejercicio 3 - TIR'!$E$14-'Ejercicio 3 - TIR'!$C$14)*('Ejercicio 3 - TIR'!$E$14-'Ejercicio 3 - TIR'!$D$14)*(1-D869)))</f>
        <v>34759.8597662516</v>
      </c>
      <c r="F869" s="24">
        <f ca="1" t="shared" si="6461"/>
        <v>0.754565697663893</v>
      </c>
      <c r="G869" s="25">
        <f ca="1">IF(F869&lt;=('Ejercicio 3 - TIR'!$D$18-'Ejercicio 3 - TIR'!$C$18)/('Ejercicio 3 - TIR'!$E$18-'Ejercicio 3 - TIR'!$C$18),'Ejercicio 3 - TIR'!$C$18+SQRT(('Ejercicio 3 - TIR'!$E$18-'Ejercicio 3 - TIR'!$C$18)*('Ejercicio 3 - TIR'!$D$18-'Ejercicio 3 - TIR'!$C$18)*F869),'Ejercicio 3 - TIR'!$E$18-SQRT(('Ejercicio 3 - TIR'!$E$18-'Ejercicio 3 - TIR'!$C$18)*('Ejercicio 3 - TIR'!$E$18-'Ejercicio 3 - TIR'!$D$18)*(1-F869)))</f>
        <v>40709.5952783906</v>
      </c>
      <c r="H869" s="24">
        <f ca="1" t="shared" ref="H869:L869" si="6462">RAND()</f>
        <v>0.15371982558733</v>
      </c>
      <c r="I869" s="25">
        <f ca="1">IF(H869&lt;=('Ejercicio 3 - TIR'!$D$18-'Ejercicio 3 - TIR'!$C$18)/('Ejercicio 3 - TIR'!$E$18-'Ejercicio 3 - TIR'!$C$18),'Ejercicio 3 - TIR'!$C$18+SQRT(('Ejercicio 3 - TIR'!$E$18-'Ejercicio 3 - TIR'!$C$18)*('Ejercicio 3 - TIR'!$D$18-'Ejercicio 3 - TIR'!$C$18)*H869),'Ejercicio 3 - TIR'!$E$18-SQRT(('Ejercicio 3 - TIR'!$E$18-'Ejercicio 3 - TIR'!$C$18)*('Ejercicio 3 - TIR'!$E$18-'Ejercicio 3 - TIR'!$D$18)*(1-H869)))</f>
        <v>34801.8719097972</v>
      </c>
      <c r="J869" s="24">
        <f ca="1" t="shared" si="6462"/>
        <v>0.693407287247267</v>
      </c>
      <c r="K869" s="25">
        <f ca="1">IF(J869&lt;=('Ejercicio 3 - TIR'!$D$18-'Ejercicio 3 - TIR'!$C$18)/('Ejercicio 3 - TIR'!$E$18-'Ejercicio 3 - TIR'!$C$18),'Ejercicio 3 - TIR'!$C$18+SQRT(('Ejercicio 3 - TIR'!$E$18-'Ejercicio 3 - TIR'!$C$18)*('Ejercicio 3 - TIR'!$D$18-'Ejercicio 3 - TIR'!$C$18)*J869),'Ejercicio 3 - TIR'!$E$18-SQRT(('Ejercicio 3 - TIR'!$E$18-'Ejercicio 3 - TIR'!$C$18)*('Ejercicio 3 - TIR'!$E$18-'Ejercicio 3 - TIR'!$D$18)*(1-J869)))</f>
        <v>40204.746778693</v>
      </c>
      <c r="L869" s="24">
        <f ca="1" t="shared" si="6462"/>
        <v>0.709188623143526</v>
      </c>
      <c r="M869" s="25">
        <f ca="1">IF(L869&lt;=('Ejercicio 3 - TIR'!$D$18-'Ejercicio 3 - TIR'!$C$18)/('Ejercicio 3 - TIR'!$E$18-'Ejercicio 3 - TIR'!$C$18),'Ejercicio 3 - TIR'!$C$18+SQRT(('Ejercicio 3 - TIR'!$E$18-'Ejercicio 3 - TIR'!$C$18)*('Ejercicio 3 - TIR'!$D$18-'Ejercicio 3 - TIR'!$C$18)*L869),'Ejercicio 3 - TIR'!$E$18-SQRT(('Ejercicio 3 - TIR'!$E$18-'Ejercicio 3 - TIR'!$C$18)*('Ejercicio 3 - TIR'!$E$18-'Ejercicio 3 - TIR'!$D$18)*(1-L869)))</f>
        <v>40329.7908757492</v>
      </c>
      <c r="N869" s="24">
        <f ca="1" t="shared" ref="N869:R869" si="6463">RAND()</f>
        <v>0.893225591761962</v>
      </c>
      <c r="O869" s="25">
        <f ca="1">IF(N869&lt;=('Ejercicio 3 - TIR'!$D$18-'Ejercicio 3 - TIR'!$C$18)/('Ejercicio 3 - TIR'!$E$18-'Ejercicio 3 - TIR'!$C$18),'Ejercicio 3 - TIR'!$C$18+SQRT(('Ejercicio 3 - TIR'!$E$18-'Ejercicio 3 - TIR'!$C$18)*('Ejercicio 3 - TIR'!$D$18-'Ejercicio 3 - TIR'!$C$18)*N869),'Ejercicio 3 - TIR'!$E$18-SQRT(('Ejercicio 3 - TIR'!$E$18-'Ejercicio 3 - TIR'!$C$18)*('Ejercicio 3 - TIR'!$E$18-'Ejercicio 3 - TIR'!$D$18)*(1-N869)))</f>
        <v>42170.1447708667</v>
      </c>
      <c r="P869" s="24">
        <f ca="1" t="shared" si="6463"/>
        <v>0.633438368393399</v>
      </c>
      <c r="Q869" s="26">
        <f ca="1">IF(P869&lt;=('Ejercicio 3 - TIR'!$D$22-'Ejercicio 3 - TIR'!$C$22)/('Ejercicio 3 - TIR'!$E$22-'Ejercicio 3 - TIR'!$C$22),'Ejercicio 3 - TIR'!$C$22+SQRT(('Ejercicio 3 - TIR'!$E$22-'Ejercicio 3 - TIR'!$C$22)*('Ejercicio 3 - TIR'!$D$22-'Ejercicio 3 - TIR'!$C$22)*P869),'Ejercicio 3 - TIR'!$E$22-SQRT(('Ejercicio 3 - TIR'!$E$22-'Ejercicio 3 - TIR'!$C$22)*('Ejercicio 3 - TIR'!$E$22-'Ejercicio 3 - TIR'!$D$22)*(1-P869)))</f>
        <v>0.154313214741975</v>
      </c>
      <c r="R869" s="24">
        <f ca="1" t="shared" si="6463"/>
        <v>0.519859841249803</v>
      </c>
      <c r="S869" s="26">
        <f ca="1">IF(R869&lt;=('Ejercicio 3 - TIR'!$D$23-'Ejercicio 3 - TIR'!$C$23)/('Ejercicio 3 - TIR'!$E$23-'Ejercicio 3 - TIR'!$C$23),'Ejercicio 3 - TIR'!$C$23+SQRT(('Ejercicio 3 - TIR'!$E$23-'Ejercicio 3 - TIR'!$C$23)*('Ejercicio 3 - TIR'!$D$23-'Ejercicio 3 - TIR'!$C$23)*R869),'Ejercicio 3 - TIR'!$E$23-SQRT(('Ejercicio 3 - TIR'!$E$23-'Ejercicio 3 - TIR'!$C$23)*('Ejercicio 3 - TIR'!$E$23-'Ejercicio 3 - TIR'!$D$23)*(1-R869)))</f>
        <v>0.150601831932068</v>
      </c>
      <c r="T869" s="24">
        <f ca="1" t="shared" ref="T869:X869" si="6464">RAND()</f>
        <v>0.743437990055388</v>
      </c>
      <c r="U869" s="26">
        <f ca="1">IF(T869&lt;=('Ejercicio 3 - TIR'!$D$24-'Ejercicio 3 - TIR'!$C$24)/('Ejercicio 3 - TIR'!$E$24-'Ejercicio 3 - TIR'!$C$24),'Ejercicio 3 - TIR'!$C$24+SQRT(('Ejercicio 3 - TIR'!$E$24-'Ejercicio 3 - TIR'!$C$24)*('Ejercicio 3 - TIR'!$D$24-'Ejercicio 3 - TIR'!$C$24)*T869),'Ejercicio 3 - TIR'!$E$24-SQRT(('Ejercicio 3 - TIR'!$E$24-'Ejercicio 3 - TIR'!$C$24)*('Ejercicio 3 - TIR'!$E$24-'Ejercicio 3 - TIR'!$D$24)*(1-T869)))</f>
        <v>0.193197507059139</v>
      </c>
      <c r="V869" s="24">
        <f ca="1" t="shared" si="6464"/>
        <v>0.424291162803436</v>
      </c>
      <c r="W869" s="26">
        <f ca="1">IF(V869&lt;=('Ejercicio 3 - TIR'!$D$25-'Ejercicio 3 - TIR'!$C$25)/('Ejercicio 3 - TIR'!$E$25-'Ejercicio 3 - TIR'!$C$25),'Ejercicio 3 - TIR'!$C$25+SQRT(('Ejercicio 3 - TIR'!$E$25-'Ejercicio 3 - TIR'!$C$25)*('Ejercicio 3 - TIR'!$D$25-'Ejercicio 3 - TIR'!$C$25)*V869),'Ejercicio 3 - TIR'!$E$25-SQRT(('Ejercicio 3 - TIR'!$E$25-'Ejercicio 3 - TIR'!$C$25)*('Ejercicio 3 - TIR'!$E$25-'Ejercicio 3 - TIR'!$D$25)*(1-V869)))</f>
        <v>0.205111461037499</v>
      </c>
      <c r="X869" s="24">
        <f ca="1" t="shared" si="6464"/>
        <v>0.921532695882913</v>
      </c>
      <c r="Y869" s="26">
        <f ca="1">IF(X869&lt;=('Ejercicio 3 - TIR'!$D$26-'Ejercicio 3 - TIR'!$C$26)/('Ejercicio 3 - TIR'!$E$26-'Ejercicio 3 - TIR'!$C$26),'Ejercicio 3 - TIR'!$C$26+SQRT(('Ejercicio 3 - TIR'!$E$26-'Ejercicio 3 - TIR'!$C$26)*('Ejercicio 3 - TIR'!$D$26-'Ejercicio 3 - TIR'!$C$26)*X869),'Ejercicio 3 - TIR'!$E$26-SQRT(('Ejercicio 3 - TIR'!$E$26-'Ejercicio 3 - TIR'!$C$26)*('Ejercicio 3 - TIR'!$E$26-'Ejercicio 3 - TIR'!$D$26)*(1-X869)))</f>
        <v>0.259415456229679</v>
      </c>
      <c r="Z869" s="24">
        <f ca="1" t="shared" si="6192"/>
        <v>1.15431321474198</v>
      </c>
      <c r="AA869" s="24">
        <f ca="1" t="shared" si="6193"/>
        <v>1.32815489950551</v>
      </c>
      <c r="AB869" s="24">
        <f ca="1" t="shared" si="6194"/>
        <v>1.58475111507836</v>
      </c>
      <c r="AC869" s="24">
        <f ca="1" t="shared" si="6195"/>
        <v>1.90980173167289</v>
      </c>
      <c r="AD869" s="24">
        <f ca="1" t="shared" si="6196"/>
        <v>2.40523381920304</v>
      </c>
      <c r="AE869" s="23">
        <f ca="1" t="shared" si="6197"/>
        <v>5363.90570451053</v>
      </c>
      <c r="AF869" s="23">
        <f ca="1" t="shared" si="6198"/>
        <v>6171.71972992069</v>
      </c>
      <c r="AG869" s="23">
        <f ca="1" t="shared" si="6199"/>
        <v>7364.08059600907</v>
      </c>
      <c r="AH869" s="23">
        <f ca="1" t="shared" si="6200"/>
        <v>8874.53792625438</v>
      </c>
      <c r="AI869" s="23">
        <f ca="1" t="shared" si="6201"/>
        <v>11176.7302312212</v>
      </c>
      <c r="AJ869" s="25">
        <f ca="1" t="shared" si="6202"/>
        <v>46991.6237966438</v>
      </c>
      <c r="AK869" s="25">
        <f ca="1" t="shared" si="6203"/>
        <v>46222.2766889604</v>
      </c>
      <c r="AL869" s="25">
        <f ca="1" t="shared" si="6204"/>
        <v>63714.5172889768</v>
      </c>
      <c r="AM869" s="25">
        <f ca="1" t="shared" si="6205"/>
        <v>77021.9044525111</v>
      </c>
      <c r="AN869" s="25">
        <f ca="1" t="shared" si="6206"/>
        <v>101429.058363577</v>
      </c>
      <c r="AO869" s="25">
        <f ca="1">C869/'Ejercicio 3 - TIR'!$D$7</f>
        <v>13909.671644216</v>
      </c>
      <c r="AP869" s="25">
        <f ca="1" t="shared" si="6207"/>
        <v>33081.9521524278</v>
      </c>
      <c r="AQ869" s="25">
        <f ca="1" t="shared" si="6208"/>
        <v>32312.6050447444</v>
      </c>
      <c r="AR869" s="25">
        <f ca="1" t="shared" si="6209"/>
        <v>49804.8456447608</v>
      </c>
      <c r="AS869" s="25">
        <f ca="1" t="shared" si="6210"/>
        <v>63112.2328082951</v>
      </c>
      <c r="AT869" s="25">
        <f ca="1" t="shared" si="6211"/>
        <v>87519.3867193608</v>
      </c>
      <c r="AU869" s="25">
        <f ca="1">AP869*'Ejercicio 3 - TIR'!$D$5</f>
        <v>16540.9760762139</v>
      </c>
      <c r="AV869" s="25">
        <f ca="1">AQ869*'Ejercicio 3 - TIR'!$D$5</f>
        <v>16156.3025223722</v>
      </c>
      <c r="AW869" s="25">
        <f ca="1">AR869*'Ejercicio 3 - TIR'!$D$5</f>
        <v>24902.4228223804</v>
      </c>
      <c r="AX869" s="25">
        <f ca="1">AS869*'Ejercicio 3 - TIR'!$D$5</f>
        <v>31556.1164041476</v>
      </c>
      <c r="AY869" s="25">
        <f ca="1">AT869*'Ejercicio 3 - TIR'!$D$5</f>
        <v>43759.6933596804</v>
      </c>
      <c r="AZ869" s="25">
        <f ca="1" t="shared" ref="AZ869:BD869" si="6465">AJ869-AU869-AE869</f>
        <v>25086.7420159194</v>
      </c>
      <c r="BA869" s="25">
        <f ca="1" t="shared" si="6465"/>
        <v>23894.2544366675</v>
      </c>
      <c r="BB869" s="25">
        <f ca="1" t="shared" si="6465"/>
        <v>31448.0138705873</v>
      </c>
      <c r="BC869" s="25">
        <f ca="1" t="shared" si="6465"/>
        <v>36591.2501221092</v>
      </c>
      <c r="BD869" s="25">
        <f ca="1" t="shared" si="6465"/>
        <v>46492.6347726751</v>
      </c>
      <c r="BE869" s="25">
        <f ca="1" t="shared" ref="BE869:BI869" si="6466">AZ869/Z869</f>
        <v>21733.0458453835</v>
      </c>
      <c r="BF869" s="25">
        <f ca="1" t="shared" si="6466"/>
        <v>17990.563032643</v>
      </c>
      <c r="BG869" s="25">
        <f ca="1" t="shared" si="6466"/>
        <v>19844.1342437752</v>
      </c>
      <c r="BH869" s="25">
        <f ca="1" t="shared" si="6466"/>
        <v>19159.7114586639</v>
      </c>
      <c r="BI869" s="25">
        <f ca="1" t="shared" si="6466"/>
        <v>19329.7775881433</v>
      </c>
      <c r="BJ869" s="25">
        <f ca="1" t="shared" si="6214"/>
        <v>83605.5902605434</v>
      </c>
      <c r="BK869" s="25">
        <f ca="1" t="shared" si="6215"/>
        <v>33456.0126526778</v>
      </c>
      <c r="BL869" s="25">
        <f ca="1" t="shared" si="6216"/>
        <v>117061.602913221</v>
      </c>
      <c r="BM869" s="25">
        <f ca="1">BK869*'Ejercicio 3 - TIR'!$D$5</f>
        <v>16728.0063263389</v>
      </c>
      <c r="BN869" s="25">
        <f ca="1" t="shared" si="6217"/>
        <v>100333.596586882</v>
      </c>
      <c r="BO869" s="25">
        <f ca="1" t="shared" si="6218"/>
        <v>41714.6955883596</v>
      </c>
      <c r="BP869" s="25">
        <f ca="1" t="shared" si="6219"/>
        <v>-104308.217987332</v>
      </c>
      <c r="BQ869" s="25">
        <f ca="1" t="shared" ref="BQ869:BT869" si="6467">BE869</f>
        <v>21733.0458453835</v>
      </c>
      <c r="BR869" s="25">
        <f ca="1" t="shared" si="6467"/>
        <v>17990.563032643</v>
      </c>
      <c r="BS869" s="25">
        <f ca="1" t="shared" si="6467"/>
        <v>19844.1342437752</v>
      </c>
      <c r="BT869" s="25">
        <f ca="1" t="shared" si="6467"/>
        <v>19159.7114586639</v>
      </c>
      <c r="BU869" s="25">
        <f ca="1" t="shared" si="6221"/>
        <v>61044.4731765029</v>
      </c>
      <c r="BV869" s="27">
        <f ca="1" t="shared" si="6222"/>
        <v>8.79598219823294</v>
      </c>
    </row>
    <row r="870" ht="15" customHeight="1" spans="1:74">
      <c r="A870" s="23">
        <v>869</v>
      </c>
      <c r="B870" s="24">
        <f ca="1" t="shared" ref="B870:F870" si="6468">RAND()</f>
        <v>0.846074350052966</v>
      </c>
      <c r="C870" s="25">
        <f ca="1">IF(B870&lt;=('Ejercicio 3 - TIR'!$D$13-'Ejercicio 3 - TIR'!$C$13)/('Ejercicio 3 - TIR'!$E$13-'Ejercicio 3 - TIR'!$C$13),'Ejercicio 3 - TIR'!$C$13+SQRT(('Ejercicio 3 - TIR'!$E$13-'Ejercicio 3 - TIR'!$C$13)*('Ejercicio 3 - TIR'!$D$13-'Ejercicio 3 - TIR'!$C$13)*B870),'Ejercicio 3 - TIR'!$E$13-SQRT(('Ejercicio 3 - TIR'!$E$13-'Ejercicio 3 - TIR'!$C$13)*('Ejercicio 3 - TIR'!$E$13-'Ejercicio 3 - TIR'!$D$13)*(1-B870)))</f>
        <v>86409.1655908682</v>
      </c>
      <c r="D870" s="24">
        <f ca="1" t="shared" si="6468"/>
        <v>0.944823244008625</v>
      </c>
      <c r="E870" s="25">
        <f ca="1">IF(D870&lt;=('Ejercicio 3 - TIR'!$D$14-'Ejercicio 3 - TIR'!$C$14)/('Ejercicio 3 - TIR'!$E$14-'Ejercicio 3 - TIR'!$C$14),'Ejercicio 3 - TIR'!$C$14+SQRT(('Ejercicio 3 - TIR'!$E$14-'Ejercicio 3 - TIR'!$C$14)*('Ejercicio 3 - TIR'!$D$14-'Ejercicio 3 - TIR'!$C$14)*D870),'Ejercicio 3 - TIR'!$E$14-SQRT(('Ejercicio 3 - TIR'!$E$14-'Ejercicio 3 - TIR'!$C$14)*('Ejercicio 3 - TIR'!$E$14-'Ejercicio 3 - TIR'!$D$14)*(1-D870)))</f>
        <v>37123.1069886584</v>
      </c>
      <c r="F870" s="24">
        <f ca="1" t="shared" si="6468"/>
        <v>0.53874252714739</v>
      </c>
      <c r="G870" s="25">
        <f ca="1">IF(F870&lt;=('Ejercicio 3 - TIR'!$D$18-'Ejercicio 3 - TIR'!$C$18)/('Ejercicio 3 - TIR'!$E$18-'Ejercicio 3 - TIR'!$C$18),'Ejercicio 3 - TIR'!$C$18+SQRT(('Ejercicio 3 - TIR'!$E$18-'Ejercicio 3 - TIR'!$C$18)*('Ejercicio 3 - TIR'!$D$18-'Ejercicio 3 - TIR'!$C$18)*F870),'Ejercicio 3 - TIR'!$E$18-SQRT(('Ejercicio 3 - TIR'!$E$18-'Ejercicio 3 - TIR'!$C$18)*('Ejercicio 3 - TIR'!$E$18-'Ejercicio 3 - TIR'!$D$18)*(1-F870)))</f>
        <v>38989.5149519932</v>
      </c>
      <c r="H870" s="24">
        <f ca="1" t="shared" ref="H870:L870" si="6469">RAND()</f>
        <v>0.0619371176355339</v>
      </c>
      <c r="I870" s="25">
        <f ca="1">IF(H870&lt;=('Ejercicio 3 - TIR'!$D$18-'Ejercicio 3 - TIR'!$C$18)/('Ejercicio 3 - TIR'!$E$18-'Ejercicio 3 - TIR'!$C$18),'Ejercicio 3 - TIR'!$C$18+SQRT(('Ejercicio 3 - TIR'!$E$18-'Ejercicio 3 - TIR'!$C$18)*('Ejercicio 3 - TIR'!$D$18-'Ejercicio 3 - TIR'!$C$18)*H870),'Ejercicio 3 - TIR'!$E$18-SQRT(('Ejercicio 3 - TIR'!$E$18-'Ejercicio 3 - TIR'!$C$18)*('Ejercicio 3 - TIR'!$E$18-'Ejercicio 3 - TIR'!$D$18)*(1-H870)))</f>
        <v>33048.043248599</v>
      </c>
      <c r="J870" s="24">
        <f ca="1" t="shared" si="6469"/>
        <v>0.132260345957748</v>
      </c>
      <c r="K870" s="25">
        <f ca="1">IF(J870&lt;=('Ejercicio 3 - TIR'!$D$18-'Ejercicio 3 - TIR'!$C$18)/('Ejercicio 3 - TIR'!$E$18-'Ejercicio 3 - TIR'!$C$18),'Ejercicio 3 - TIR'!$C$18+SQRT(('Ejercicio 3 - TIR'!$E$18-'Ejercicio 3 - TIR'!$C$18)*('Ejercicio 3 - TIR'!$D$18-'Ejercicio 3 - TIR'!$C$18)*J870),'Ejercicio 3 - TIR'!$E$18-SQRT(('Ejercicio 3 - TIR'!$E$18-'Ejercicio 3 - TIR'!$C$18)*('Ejercicio 3 - TIR'!$E$18-'Ejercicio 3 - TIR'!$D$18)*(1-J870)))</f>
        <v>34454.1050609143</v>
      </c>
      <c r="L870" s="24">
        <f ca="1" t="shared" si="6469"/>
        <v>0.553014133396944</v>
      </c>
      <c r="M870" s="25">
        <f ca="1">IF(L870&lt;=('Ejercicio 3 - TIR'!$D$18-'Ejercicio 3 - TIR'!$C$18)/('Ejercicio 3 - TIR'!$E$18-'Ejercicio 3 - TIR'!$C$18),'Ejercicio 3 - TIR'!$C$18+SQRT(('Ejercicio 3 - TIR'!$E$18-'Ejercicio 3 - TIR'!$C$18)*('Ejercicio 3 - TIR'!$D$18-'Ejercicio 3 - TIR'!$C$18)*L870),'Ejercicio 3 - TIR'!$E$18-SQRT(('Ejercicio 3 - TIR'!$E$18-'Ejercicio 3 - TIR'!$C$18)*('Ejercicio 3 - TIR'!$E$18-'Ejercicio 3 - TIR'!$D$18)*(1-L870)))</f>
        <v>39107.8054442078</v>
      </c>
      <c r="N870" s="24">
        <f ca="1" t="shared" ref="N870:R870" si="6470">RAND()</f>
        <v>0.0306578982604109</v>
      </c>
      <c r="O870" s="25">
        <f ca="1">IF(N870&lt;=('Ejercicio 3 - TIR'!$D$18-'Ejercicio 3 - TIR'!$C$18)/('Ejercicio 3 - TIR'!$E$18-'Ejercicio 3 - TIR'!$C$18),'Ejercicio 3 - TIR'!$C$18+SQRT(('Ejercicio 3 - TIR'!$E$18-'Ejercicio 3 - TIR'!$C$18)*('Ejercicio 3 - TIR'!$D$18-'Ejercicio 3 - TIR'!$C$18)*N870),'Ejercicio 3 - TIR'!$E$18-SQRT(('Ejercicio 3 - TIR'!$E$18-'Ejercicio 3 - TIR'!$C$18)*('Ejercicio 3 - TIR'!$E$18-'Ejercicio 3 - TIR'!$D$18)*(1-N870)))</f>
        <v>32144.4544152445</v>
      </c>
      <c r="P870" s="24">
        <f ca="1" t="shared" si="6470"/>
        <v>0.0377513238143266</v>
      </c>
      <c r="Q870" s="26">
        <f ca="1">IF(P870&lt;=('Ejercicio 3 - TIR'!$D$22-'Ejercicio 3 - TIR'!$C$22)/('Ejercicio 3 - TIR'!$E$22-'Ejercicio 3 - TIR'!$C$22),'Ejercicio 3 - TIR'!$C$22+SQRT(('Ejercicio 3 - TIR'!$E$22-'Ejercicio 3 - TIR'!$C$22)*('Ejercicio 3 - TIR'!$D$22-'Ejercicio 3 - TIR'!$C$22)*P870),'Ejercicio 3 - TIR'!$E$22-SQRT(('Ejercicio 3 - TIR'!$E$22-'Ejercicio 3 - TIR'!$C$22)*('Ejercicio 3 - TIR'!$E$22-'Ejercicio 3 - TIR'!$D$22)*(1-P870)))</f>
        <v>0.128243323532762</v>
      </c>
      <c r="R870" s="24">
        <f ca="1" t="shared" si="6470"/>
        <v>0.153878827017143</v>
      </c>
      <c r="S870" s="26">
        <f ca="1">IF(R870&lt;=('Ejercicio 3 - TIR'!$D$23-'Ejercicio 3 - TIR'!$C$23)/('Ejercicio 3 - TIR'!$E$23-'Ejercicio 3 - TIR'!$C$23),'Ejercicio 3 - TIR'!$C$23+SQRT(('Ejercicio 3 - TIR'!$E$23-'Ejercicio 3 - TIR'!$C$23)*('Ejercicio 3 - TIR'!$D$23-'Ejercicio 3 - TIR'!$C$23)*R870),'Ejercicio 3 - TIR'!$E$23-SQRT(('Ejercicio 3 - TIR'!$E$23-'Ejercicio 3 - TIR'!$C$23)*('Ejercicio 3 - TIR'!$E$23-'Ejercicio 3 - TIR'!$D$23)*(1-R870)))</f>
        <v>0.136642772864846</v>
      </c>
      <c r="T870" s="24">
        <f ca="1" t="shared" ref="T870:X870" si="6471">RAND()</f>
        <v>0.737845110465503</v>
      </c>
      <c r="U870" s="26">
        <f ca="1">IF(T870&lt;=('Ejercicio 3 - TIR'!$D$24-'Ejercicio 3 - TIR'!$C$24)/('Ejercicio 3 - TIR'!$E$24-'Ejercicio 3 - TIR'!$C$24),'Ejercicio 3 - TIR'!$C$24+SQRT(('Ejercicio 3 - TIR'!$E$24-'Ejercicio 3 - TIR'!$C$24)*('Ejercicio 3 - TIR'!$D$24-'Ejercicio 3 - TIR'!$C$24)*T870),'Ejercicio 3 - TIR'!$E$24-SQRT(('Ejercicio 3 - TIR'!$E$24-'Ejercicio 3 - TIR'!$C$24)*('Ejercicio 3 - TIR'!$E$24-'Ejercicio 3 - TIR'!$D$24)*(1-T870)))</f>
        <v>0.192906943865695</v>
      </c>
      <c r="V870" s="24">
        <f ca="1" t="shared" si="6471"/>
        <v>0.288063638779577</v>
      </c>
      <c r="W870" s="26">
        <f ca="1">IF(V870&lt;=('Ejercicio 3 - TIR'!$D$25-'Ejercicio 3 - TIR'!$C$25)/('Ejercicio 3 - TIR'!$E$25-'Ejercicio 3 - TIR'!$C$25),'Ejercicio 3 - TIR'!$C$25+SQRT(('Ejercicio 3 - TIR'!$E$25-'Ejercicio 3 - TIR'!$C$25)*('Ejercicio 3 - TIR'!$D$25-'Ejercicio 3 - TIR'!$C$25)*V870),'Ejercicio 3 - TIR'!$E$25-SQRT(('Ejercicio 3 - TIR'!$E$25-'Ejercicio 3 - TIR'!$C$25)*('Ejercicio 3 - TIR'!$E$25-'Ejercicio 3 - TIR'!$D$25)*(1-V870)))</f>
        <v>0.200082295082091</v>
      </c>
      <c r="X870" s="24">
        <f ca="1" t="shared" si="6471"/>
        <v>0.308209187457561</v>
      </c>
      <c r="Y870" s="26">
        <f ca="1">IF(X870&lt;=('Ejercicio 3 - TIR'!$D$26-'Ejercicio 3 - TIR'!$C$26)/('Ejercicio 3 - TIR'!$E$26-'Ejercicio 3 - TIR'!$C$26),'Ejercicio 3 - TIR'!$C$26+SQRT(('Ejercicio 3 - TIR'!$E$26-'Ejercicio 3 - TIR'!$C$26)*('Ejercicio 3 - TIR'!$D$26-'Ejercicio 3 - TIR'!$C$26)*X870),'Ejercicio 3 - TIR'!$E$26-SQRT(('Ejercicio 3 - TIR'!$E$26-'Ejercicio 3 - TIR'!$C$26)*('Ejercicio 3 - TIR'!$E$26-'Ejercicio 3 - TIR'!$D$26)*(1-X870)))</f>
        <v>0.218847266874618</v>
      </c>
      <c r="Z870" s="24">
        <f ca="1" t="shared" si="6192"/>
        <v>1.12824332353276</v>
      </c>
      <c r="AA870" s="24">
        <f ca="1" t="shared" si="6193"/>
        <v>1.28240961972653</v>
      </c>
      <c r="AB870" s="24">
        <f ca="1" t="shared" si="6194"/>
        <v>1.52979534025194</v>
      </c>
      <c r="AC870" s="24">
        <f ca="1" t="shared" si="6195"/>
        <v>1.83588030293544</v>
      </c>
      <c r="AD870" s="24">
        <f ca="1" t="shared" si="6196"/>
        <v>2.2376576895418</v>
      </c>
      <c r="AE870" s="23">
        <f ca="1" t="shared" si="6197"/>
        <v>4760.79062008785</v>
      </c>
      <c r="AF870" s="23">
        <f ca="1" t="shared" si="6198"/>
        <v>5411.31825144561</v>
      </c>
      <c r="AG870" s="23">
        <f ca="1" t="shared" si="6199"/>
        <v>6455.19911761664</v>
      </c>
      <c r="AH870" s="23">
        <f ca="1" t="shared" si="6200"/>
        <v>7746.77017228126</v>
      </c>
      <c r="AI870" s="23">
        <f ca="1" t="shared" si="6201"/>
        <v>9442.12965159083</v>
      </c>
      <c r="AJ870" s="25">
        <f ca="1" t="shared" si="6202"/>
        <v>43989.6599323671</v>
      </c>
      <c r="AK870" s="25">
        <f ca="1" t="shared" si="6203"/>
        <v>42381.1285751417</v>
      </c>
      <c r="AL870" s="25">
        <f ca="1" t="shared" si="6204"/>
        <v>52707.7293747375</v>
      </c>
      <c r="AM870" s="25">
        <f ca="1" t="shared" si="6205"/>
        <v>71797.2497060524</v>
      </c>
      <c r="AN870" s="25">
        <f ca="1" t="shared" si="6206"/>
        <v>71928.2855983978</v>
      </c>
      <c r="AO870" s="25">
        <f ca="1">C870/'Ejercicio 3 - TIR'!$D$7</f>
        <v>17281.8331181736</v>
      </c>
      <c r="AP870" s="25">
        <f ca="1" t="shared" si="6207"/>
        <v>26707.8268141934</v>
      </c>
      <c r="AQ870" s="25">
        <f ca="1" t="shared" si="6208"/>
        <v>25099.2954569681</v>
      </c>
      <c r="AR870" s="25">
        <f ca="1" t="shared" si="6209"/>
        <v>35425.8962565638</v>
      </c>
      <c r="AS870" s="25">
        <f ca="1" t="shared" si="6210"/>
        <v>54515.4165878787</v>
      </c>
      <c r="AT870" s="25">
        <f ca="1" t="shared" si="6211"/>
        <v>54646.4524802242</v>
      </c>
      <c r="AU870" s="25">
        <f ca="1">AP870*'Ejercicio 3 - TIR'!$D$5</f>
        <v>13353.9134070967</v>
      </c>
      <c r="AV870" s="25">
        <f ca="1">AQ870*'Ejercicio 3 - TIR'!$D$5</f>
        <v>12549.647728484</v>
      </c>
      <c r="AW870" s="25">
        <f ca="1">AR870*'Ejercicio 3 - TIR'!$D$5</f>
        <v>17712.9481282819</v>
      </c>
      <c r="AX870" s="25">
        <f ca="1">AS870*'Ejercicio 3 - TIR'!$D$5</f>
        <v>27257.7082939394</v>
      </c>
      <c r="AY870" s="25">
        <f ca="1">AT870*'Ejercicio 3 - TIR'!$D$5</f>
        <v>27323.2262401121</v>
      </c>
      <c r="AZ870" s="25">
        <f ca="1" t="shared" ref="AZ870:BD870" si="6472">AJ870-AU870-AE870</f>
        <v>25874.9559051825</v>
      </c>
      <c r="BA870" s="25">
        <f ca="1" t="shared" si="6472"/>
        <v>24420.1625952121</v>
      </c>
      <c r="BB870" s="25">
        <f ca="1" t="shared" si="6472"/>
        <v>28539.5821288389</v>
      </c>
      <c r="BC870" s="25">
        <f ca="1" t="shared" si="6472"/>
        <v>36792.7712398317</v>
      </c>
      <c r="BD870" s="25">
        <f ca="1" t="shared" si="6472"/>
        <v>35162.9297066949</v>
      </c>
      <c r="BE870" s="25">
        <f ca="1" t="shared" ref="BE870:BI870" si="6473">AZ870/Z870</f>
        <v>22933.8435827501</v>
      </c>
      <c r="BF870" s="25">
        <f ca="1" t="shared" si="6473"/>
        <v>19042.4044077427</v>
      </c>
      <c r="BG870" s="25">
        <f ca="1" t="shared" si="6473"/>
        <v>18655.8171396566</v>
      </c>
      <c r="BH870" s="25">
        <f ca="1" t="shared" si="6473"/>
        <v>20040.9423103471</v>
      </c>
      <c r="BI870" s="25">
        <f ca="1" t="shared" si="6473"/>
        <v>15714.168378406</v>
      </c>
      <c r="BJ870" s="25">
        <f ca="1" t="shared" si="6214"/>
        <v>83068.8058128545</v>
      </c>
      <c r="BK870" s="25">
        <f ca="1" t="shared" si="6215"/>
        <v>38670.8267662594</v>
      </c>
      <c r="BL870" s="25">
        <f ca="1" t="shared" si="6216"/>
        <v>121739.632579114</v>
      </c>
      <c r="BM870" s="25">
        <f ca="1">BK870*'Ejercicio 3 - TIR'!$D$5</f>
        <v>19335.4133831297</v>
      </c>
      <c r="BN870" s="25">
        <f ca="1" t="shared" si="6217"/>
        <v>102404.219195984</v>
      </c>
      <c r="BO870" s="25">
        <f ca="1" t="shared" si="6218"/>
        <v>45764.0235477452</v>
      </c>
      <c r="BP870" s="25">
        <f ca="1" t="shared" si="6219"/>
        <v>-123532.272579527</v>
      </c>
      <c r="BQ870" s="25">
        <f ca="1" t="shared" ref="BQ870:BT870" si="6474">BE870</f>
        <v>22933.8435827501</v>
      </c>
      <c r="BR870" s="25">
        <f ca="1" t="shared" si="6474"/>
        <v>19042.4044077427</v>
      </c>
      <c r="BS870" s="25">
        <f ca="1" t="shared" si="6474"/>
        <v>18655.8171396566</v>
      </c>
      <c r="BT870" s="25">
        <f ca="1" t="shared" si="6474"/>
        <v>20040.9423103471</v>
      </c>
      <c r="BU870" s="25">
        <f ca="1" t="shared" si="6221"/>
        <v>61478.1919261512</v>
      </c>
      <c r="BV870" s="27">
        <f ca="1" t="shared" si="6222"/>
        <v>4.09052990231262</v>
      </c>
    </row>
    <row r="871" ht="15" customHeight="1" spans="1:74">
      <c r="A871" s="23">
        <v>870</v>
      </c>
      <c r="B871" s="24">
        <f ca="1" t="shared" ref="B871:F871" si="6475">RAND()</f>
        <v>0.408941356791203</v>
      </c>
      <c r="C871" s="25">
        <f ca="1">IF(B871&lt;=('Ejercicio 3 - TIR'!$D$13-'Ejercicio 3 - TIR'!$C$13)/('Ejercicio 3 - TIR'!$E$13-'Ejercicio 3 - TIR'!$C$13),'Ejercicio 3 - TIR'!$C$13+SQRT(('Ejercicio 3 - TIR'!$E$13-'Ejercicio 3 - TIR'!$C$13)*('Ejercicio 3 - TIR'!$D$13-'Ejercicio 3 - TIR'!$C$13)*B871),'Ejercicio 3 - TIR'!$E$13-SQRT(('Ejercicio 3 - TIR'!$E$13-'Ejercicio 3 - TIR'!$C$13)*('Ejercicio 3 - TIR'!$E$13-'Ejercicio 3 - TIR'!$D$13)*(1-B871)))</f>
        <v>73367.8695585472</v>
      </c>
      <c r="D871" s="24">
        <f ca="1" t="shared" si="6475"/>
        <v>0.837265664235852</v>
      </c>
      <c r="E871" s="25">
        <f ca="1">IF(D871&lt;=('Ejercicio 3 - TIR'!$D$14-'Ejercicio 3 - TIR'!$C$14)/('Ejercicio 3 - TIR'!$E$14-'Ejercicio 3 - TIR'!$C$14),'Ejercicio 3 - TIR'!$C$14+SQRT(('Ejercicio 3 - TIR'!$E$14-'Ejercicio 3 - TIR'!$C$14)*('Ejercicio 3 - TIR'!$D$14-'Ejercicio 3 - TIR'!$C$14)*D871),'Ejercicio 3 - TIR'!$E$14-SQRT(('Ejercicio 3 - TIR'!$E$14-'Ejercicio 3 - TIR'!$C$14)*('Ejercicio 3 - TIR'!$E$14-'Ejercicio 3 - TIR'!$D$14)*(1-D871)))</f>
        <v>35059.3370521131</v>
      </c>
      <c r="F871" s="24">
        <f ca="1" t="shared" si="6475"/>
        <v>0.177865552276333</v>
      </c>
      <c r="G871" s="25">
        <f ca="1">IF(F871&lt;=('Ejercicio 3 - TIR'!$D$18-'Ejercicio 3 - TIR'!$C$18)/('Ejercicio 3 - TIR'!$E$18-'Ejercicio 3 - TIR'!$C$18),'Ejercicio 3 - TIR'!$C$18+SQRT(('Ejercicio 3 - TIR'!$E$18-'Ejercicio 3 - TIR'!$C$18)*('Ejercicio 3 - TIR'!$D$18-'Ejercicio 3 - TIR'!$C$18)*F871),'Ejercicio 3 - TIR'!$E$18-SQRT(('Ejercicio 3 - TIR'!$E$18-'Ejercicio 3 - TIR'!$C$18)*('Ejercicio 3 - TIR'!$E$18-'Ejercicio 3 - TIR'!$D$18)*(1-F871)))</f>
        <v>35165.2524470204</v>
      </c>
      <c r="H871" s="24">
        <f ca="1" t="shared" ref="H871:L871" si="6476">RAND()</f>
        <v>0.699761053881334</v>
      </c>
      <c r="I871" s="25">
        <f ca="1">IF(H871&lt;=('Ejercicio 3 - TIR'!$D$18-'Ejercicio 3 - TIR'!$C$18)/('Ejercicio 3 - TIR'!$E$18-'Ejercicio 3 - TIR'!$C$18),'Ejercicio 3 - TIR'!$C$18+SQRT(('Ejercicio 3 - TIR'!$E$18-'Ejercicio 3 - TIR'!$C$18)*('Ejercicio 3 - TIR'!$D$18-'Ejercicio 3 - TIR'!$C$18)*H871),'Ejercicio 3 - TIR'!$E$18-SQRT(('Ejercicio 3 - TIR'!$E$18-'Ejercicio 3 - TIR'!$C$18)*('Ejercicio 3 - TIR'!$E$18-'Ejercicio 3 - TIR'!$D$18)*(1-H871)))</f>
        <v>40254.6948508131</v>
      </c>
      <c r="J871" s="24">
        <f ca="1" t="shared" si="6476"/>
        <v>0.589892981552328</v>
      </c>
      <c r="K871" s="25">
        <f ca="1">IF(J871&lt;=('Ejercicio 3 - TIR'!$D$18-'Ejercicio 3 - TIR'!$C$18)/('Ejercicio 3 - TIR'!$E$18-'Ejercicio 3 - TIR'!$C$18),'Ejercicio 3 - TIR'!$C$18+SQRT(('Ejercicio 3 - TIR'!$E$18-'Ejercicio 3 - TIR'!$C$18)*('Ejercicio 3 - TIR'!$D$18-'Ejercicio 3 - TIR'!$C$18)*J871),'Ejercicio 3 - TIR'!$E$18-SQRT(('Ejercicio 3 - TIR'!$E$18-'Ejercicio 3 - TIR'!$C$18)*('Ejercicio 3 - TIR'!$E$18-'Ejercicio 3 - TIR'!$D$18)*(1-J871)))</f>
        <v>39406.5906274723</v>
      </c>
      <c r="L871" s="24">
        <f ca="1" t="shared" si="6476"/>
        <v>0.514298493204382</v>
      </c>
      <c r="M871" s="25">
        <f ca="1">IF(L871&lt;=('Ejercicio 3 - TIR'!$D$18-'Ejercicio 3 - TIR'!$C$18)/('Ejercicio 3 - TIR'!$E$18-'Ejercicio 3 - TIR'!$C$18),'Ejercicio 3 - TIR'!$C$18+SQRT(('Ejercicio 3 - TIR'!$E$18-'Ejercicio 3 - TIR'!$C$18)*('Ejercicio 3 - TIR'!$D$18-'Ejercicio 3 - TIR'!$C$18)*L871),'Ejercicio 3 - TIR'!$E$18-SQRT(('Ejercicio 3 - TIR'!$E$18-'Ejercicio 3 - TIR'!$C$18)*('Ejercicio 3 - TIR'!$E$18-'Ejercicio 3 - TIR'!$D$18)*(1-L871)))</f>
        <v>38783.209776651</v>
      </c>
      <c r="N871" s="24">
        <f ca="1" t="shared" ref="N871:R871" si="6477">RAND()</f>
        <v>0.929742855467164</v>
      </c>
      <c r="O871" s="25">
        <f ca="1">IF(N871&lt;=('Ejercicio 3 - TIR'!$D$18-'Ejercicio 3 - TIR'!$C$18)/('Ejercicio 3 - TIR'!$E$18-'Ejercicio 3 - TIR'!$C$18),'Ejercicio 3 - TIR'!$C$18+SQRT(('Ejercicio 3 - TIR'!$E$18-'Ejercicio 3 - TIR'!$C$18)*('Ejercicio 3 - TIR'!$D$18-'Ejercicio 3 - TIR'!$C$18)*N871),'Ejercicio 3 - TIR'!$E$18-SQRT(('Ejercicio 3 - TIR'!$E$18-'Ejercicio 3 - TIR'!$C$18)*('Ejercicio 3 - TIR'!$E$18-'Ejercicio 3 - TIR'!$D$18)*(1-N871)))</f>
        <v>42704.5074951195</v>
      </c>
      <c r="P871" s="24">
        <f ca="1" t="shared" si="6477"/>
        <v>0.604566716501699</v>
      </c>
      <c r="Q871" s="26">
        <f ca="1">IF(P871&lt;=('Ejercicio 3 - TIR'!$D$22-'Ejercicio 3 - TIR'!$C$22)/('Ejercicio 3 - TIR'!$E$22-'Ejercicio 3 - TIR'!$C$22),'Ejercicio 3 - TIR'!$C$22+SQRT(('Ejercicio 3 - TIR'!$E$22-'Ejercicio 3 - TIR'!$C$22)*('Ejercicio 3 - TIR'!$D$22-'Ejercicio 3 - TIR'!$C$22)*P871),'Ejercicio 3 - TIR'!$E$22-SQRT(('Ejercicio 3 - TIR'!$E$22-'Ejercicio 3 - TIR'!$C$22)*('Ejercicio 3 - TIR'!$E$22-'Ejercicio 3 - TIR'!$D$22)*(1-P871)))</f>
        <v>0.153320796295674</v>
      </c>
      <c r="R871" s="24">
        <f ca="1" t="shared" si="6477"/>
        <v>0.963868574064306</v>
      </c>
      <c r="S871" s="26">
        <f ca="1">IF(R871&lt;=('Ejercicio 3 - TIR'!$D$23-'Ejercicio 3 - TIR'!$C$23)/('Ejercicio 3 - TIR'!$E$23-'Ejercicio 3 - TIR'!$C$23),'Ejercicio 3 - TIR'!$C$23+SQRT(('Ejercicio 3 - TIR'!$E$23-'Ejercicio 3 - TIR'!$C$23)*('Ejercicio 3 - TIR'!$D$23-'Ejercicio 3 - TIR'!$C$23)*R871),'Ejercicio 3 - TIR'!$E$23-SQRT(('Ejercicio 3 - TIR'!$E$23-'Ejercicio 3 - TIR'!$C$23)*('Ejercicio 3 - TIR'!$E$23-'Ejercicio 3 - TIR'!$D$23)*(1-R871)))</f>
        <v>0.171935474801066</v>
      </c>
      <c r="T871" s="24">
        <f ca="1" t="shared" ref="T871:X871" si="6478">RAND()</f>
        <v>0.363267637519713</v>
      </c>
      <c r="U871" s="26">
        <f ca="1">IF(T871&lt;=('Ejercicio 3 - TIR'!$D$24-'Ejercicio 3 - TIR'!$C$24)/('Ejercicio 3 - TIR'!$E$24-'Ejercicio 3 - TIR'!$C$24),'Ejercicio 3 - TIR'!$C$24+SQRT(('Ejercicio 3 - TIR'!$E$24-'Ejercicio 3 - TIR'!$C$24)*('Ejercicio 3 - TIR'!$D$24-'Ejercicio 3 - TIR'!$C$24)*T871),'Ejercicio 3 - TIR'!$E$24-SQRT(('Ejercicio 3 - TIR'!$E$24-'Ejercicio 3 - TIR'!$C$24)*('Ejercicio 3 - TIR'!$E$24-'Ejercicio 3 - TIR'!$D$24)*(1-T871)))</f>
        <v>0.177619957255423</v>
      </c>
      <c r="V871" s="24">
        <f ca="1" t="shared" si="6478"/>
        <v>0.858513745817634</v>
      </c>
      <c r="W871" s="26">
        <f ca="1">IF(V871&lt;=('Ejercicio 3 - TIR'!$D$25-'Ejercicio 3 - TIR'!$C$25)/('Ejercicio 3 - TIR'!$E$25-'Ejercicio 3 - TIR'!$C$25),'Ejercicio 3 - TIR'!$C$25+SQRT(('Ejercicio 3 - TIR'!$E$25-'Ejercicio 3 - TIR'!$C$25)*('Ejercicio 3 - TIR'!$D$25-'Ejercicio 3 - TIR'!$C$25)*V871),'Ejercicio 3 - TIR'!$E$25-SQRT(('Ejercicio 3 - TIR'!$E$25-'Ejercicio 3 - TIR'!$C$25)*('Ejercicio 3 - TIR'!$E$25-'Ejercicio 3 - TIR'!$D$25)*(1-V871)))</f>
        <v>0.227746867869033</v>
      </c>
      <c r="X871" s="24">
        <f ca="1" t="shared" si="6478"/>
        <v>0.280521400786388</v>
      </c>
      <c r="Y871" s="26">
        <f ca="1">IF(X871&lt;=('Ejercicio 3 - TIR'!$D$26-'Ejercicio 3 - TIR'!$C$26)/('Ejercicio 3 - TIR'!$E$26-'Ejercicio 3 - TIR'!$C$26),'Ejercicio 3 - TIR'!$C$26+SQRT(('Ejercicio 3 - TIR'!$E$26-'Ejercicio 3 - TIR'!$C$26)*('Ejercicio 3 - TIR'!$D$26-'Ejercicio 3 - TIR'!$C$26)*X871),'Ejercicio 3 - TIR'!$E$26-SQRT(('Ejercicio 3 - TIR'!$E$26-'Ejercicio 3 - TIR'!$C$26)*('Ejercicio 3 - TIR'!$E$26-'Ejercicio 3 - TIR'!$D$26)*(1-X871)))</f>
        <v>0.217521042533364</v>
      </c>
      <c r="Z871" s="24">
        <f ca="1" t="shared" si="6192"/>
        <v>1.15332079629567</v>
      </c>
      <c r="AA871" s="24">
        <f ca="1" t="shared" si="6193"/>
        <v>1.35161755500471</v>
      </c>
      <c r="AB871" s="24">
        <f ca="1" t="shared" si="6194"/>
        <v>1.59169180735033</v>
      </c>
      <c r="AC871" s="24">
        <f ca="1" t="shared" si="6195"/>
        <v>1.95419463108717</v>
      </c>
      <c r="AD871" s="24">
        <f ca="1" t="shared" si="6196"/>
        <v>2.37927308455435</v>
      </c>
      <c r="AE871" s="23">
        <f ca="1" t="shared" si="6197"/>
        <v>5375.3254744284</v>
      </c>
      <c r="AF871" s="23">
        <f ca="1" t="shared" si="6198"/>
        <v>6299.53461208451</v>
      </c>
      <c r="AG871" s="23">
        <f ca="1" t="shared" si="6199"/>
        <v>7418.45768061202</v>
      </c>
      <c r="AH871" s="23">
        <f ca="1" t="shared" si="6200"/>
        <v>9107.98818179037</v>
      </c>
      <c r="AI871" s="23">
        <f ca="1" t="shared" si="6201"/>
        <v>11089.167266475</v>
      </c>
      <c r="AJ871" s="25">
        <f ca="1" t="shared" si="6202"/>
        <v>40556.8169541359</v>
      </c>
      <c r="AK871" s="25">
        <f ca="1" t="shared" si="6203"/>
        <v>54408.9522317168</v>
      </c>
      <c r="AL871" s="25">
        <f ca="1" t="shared" si="6204"/>
        <v>62723.1474573559</v>
      </c>
      <c r="AM871" s="25">
        <f ca="1" t="shared" si="6205"/>
        <v>75789.9403218587</v>
      </c>
      <c r="AN871" s="25">
        <f ca="1" t="shared" si="6206"/>
        <v>101605.685272287</v>
      </c>
      <c r="AO871" s="25">
        <f ca="1">C871/'Ejercicio 3 - TIR'!$D$7</f>
        <v>14673.5739117094</v>
      </c>
      <c r="AP871" s="25">
        <f ca="1" t="shared" si="6207"/>
        <v>25883.2430424265</v>
      </c>
      <c r="AQ871" s="25">
        <f ca="1" t="shared" si="6208"/>
        <v>39735.3783200073</v>
      </c>
      <c r="AR871" s="25">
        <f ca="1" t="shared" si="6209"/>
        <v>48049.5735456465</v>
      </c>
      <c r="AS871" s="25">
        <f ca="1" t="shared" si="6210"/>
        <v>61116.3664101493</v>
      </c>
      <c r="AT871" s="25">
        <f ca="1" t="shared" si="6211"/>
        <v>86932.1113605779</v>
      </c>
      <c r="AU871" s="25">
        <f ca="1">AP871*'Ejercicio 3 - TIR'!$D$5</f>
        <v>12941.6215212132</v>
      </c>
      <c r="AV871" s="25">
        <f ca="1">AQ871*'Ejercicio 3 - TIR'!$D$5</f>
        <v>19867.6891600037</v>
      </c>
      <c r="AW871" s="25">
        <f ca="1">AR871*'Ejercicio 3 - TIR'!$D$5</f>
        <v>24024.7867728232</v>
      </c>
      <c r="AX871" s="25">
        <f ca="1">AS871*'Ejercicio 3 - TIR'!$D$5</f>
        <v>30558.1832050746</v>
      </c>
      <c r="AY871" s="25">
        <f ca="1">AT871*'Ejercicio 3 - TIR'!$D$5</f>
        <v>43466.0556802889</v>
      </c>
      <c r="AZ871" s="25">
        <f ca="1" t="shared" ref="AZ871:BD871" si="6479">AJ871-AU871-AE871</f>
        <v>22239.8699584943</v>
      </c>
      <c r="BA871" s="25">
        <f ca="1" t="shared" si="6479"/>
        <v>28241.7284596286</v>
      </c>
      <c r="BB871" s="25">
        <f ca="1" t="shared" si="6479"/>
        <v>31279.9030039207</v>
      </c>
      <c r="BC871" s="25">
        <f ca="1" t="shared" si="6479"/>
        <v>36123.7689349937</v>
      </c>
      <c r="BD871" s="25">
        <f ca="1" t="shared" si="6479"/>
        <v>47050.4623255234</v>
      </c>
      <c r="BE871" s="25">
        <f ca="1" t="shared" ref="BE871:BI871" si="6480">AZ871/Z871</f>
        <v>19283.3338563963</v>
      </c>
      <c r="BF871" s="25">
        <f ca="1" t="shared" si="6480"/>
        <v>20894.7629860653</v>
      </c>
      <c r="BG871" s="25">
        <f ca="1" t="shared" si="6480"/>
        <v>19651.9846740883</v>
      </c>
      <c r="BH871" s="25">
        <f ca="1" t="shared" si="6480"/>
        <v>18485.2462289783</v>
      </c>
      <c r="BI871" s="25">
        <f ca="1" t="shared" si="6480"/>
        <v>19775.1416728762</v>
      </c>
      <c r="BJ871" s="25">
        <f ca="1" t="shared" si="6214"/>
        <v>83415.7370104118</v>
      </c>
      <c r="BK871" s="25">
        <f ca="1" t="shared" si="6215"/>
        <v>34912.4394623492</v>
      </c>
      <c r="BL871" s="25">
        <f ca="1" t="shared" si="6216"/>
        <v>118328.176472761</v>
      </c>
      <c r="BM871" s="25">
        <f ca="1">BK871*'Ejercicio 3 - TIR'!$D$5</f>
        <v>17456.2197311746</v>
      </c>
      <c r="BN871" s="25">
        <f ca="1" t="shared" si="6217"/>
        <v>100871.956741586</v>
      </c>
      <c r="BO871" s="25">
        <f ca="1" t="shared" si="6218"/>
        <v>42396.1240079678</v>
      </c>
      <c r="BP871" s="25">
        <f ca="1" t="shared" si="6219"/>
        <v>-108427.20661066</v>
      </c>
      <c r="BQ871" s="25">
        <f ca="1" t="shared" ref="BQ871:BT871" si="6481">BE871</f>
        <v>19283.3338563963</v>
      </c>
      <c r="BR871" s="25">
        <f ca="1" t="shared" si="6481"/>
        <v>20894.7629860653</v>
      </c>
      <c r="BS871" s="25">
        <f ca="1" t="shared" si="6481"/>
        <v>19651.9846740883</v>
      </c>
      <c r="BT871" s="25">
        <f ca="1" t="shared" si="6481"/>
        <v>18485.2462289783</v>
      </c>
      <c r="BU871" s="25">
        <f ca="1" t="shared" si="6221"/>
        <v>62171.265680844</v>
      </c>
      <c r="BV871" s="27">
        <f ca="1" t="shared" si="6222"/>
        <v>7.66137369466788</v>
      </c>
    </row>
    <row r="872" ht="15" customHeight="1" spans="1:74">
      <c r="A872" s="23">
        <v>871</v>
      </c>
      <c r="B872" s="24">
        <f ca="1" t="shared" ref="B872:F872" si="6482">RAND()</f>
        <v>0.937520847132077</v>
      </c>
      <c r="C872" s="25">
        <f ca="1">IF(B872&lt;=('Ejercicio 3 - TIR'!$D$13-'Ejercicio 3 - TIR'!$C$13)/('Ejercicio 3 - TIR'!$E$13-'Ejercicio 3 - TIR'!$C$13),'Ejercicio 3 - TIR'!$C$13+SQRT(('Ejercicio 3 - TIR'!$E$13-'Ejercicio 3 - TIR'!$C$13)*('Ejercicio 3 - TIR'!$D$13-'Ejercicio 3 - TIR'!$C$13)*B872),'Ejercicio 3 - TIR'!$E$13-SQRT(('Ejercicio 3 - TIR'!$E$13-'Ejercicio 3 - TIR'!$C$13)*('Ejercicio 3 - TIR'!$E$13-'Ejercicio 3 - TIR'!$D$13)*(1-B872)))</f>
        <v>91341.1904142944</v>
      </c>
      <c r="D872" s="24">
        <f ca="1" t="shared" si="6482"/>
        <v>0.511625604552499</v>
      </c>
      <c r="E872" s="25">
        <f ca="1">IF(D872&lt;=('Ejercicio 3 - TIR'!$D$14-'Ejercicio 3 - TIR'!$C$14)/('Ejercicio 3 - TIR'!$E$14-'Ejercicio 3 - TIR'!$C$14),'Ejercicio 3 - TIR'!$C$14+SQRT(('Ejercicio 3 - TIR'!$E$14-'Ejercicio 3 - TIR'!$C$14)*('Ejercicio 3 - TIR'!$D$14-'Ejercicio 3 - TIR'!$C$14)*D872),'Ejercicio 3 - TIR'!$E$14-SQRT(('Ejercicio 3 - TIR'!$E$14-'Ejercicio 3 - TIR'!$C$14)*('Ejercicio 3 - TIR'!$E$14-'Ejercicio 3 - TIR'!$D$14)*(1-D872)))</f>
        <v>31441.0187921035</v>
      </c>
      <c r="F872" s="24">
        <f ca="1" t="shared" si="6482"/>
        <v>0.0407502418292864</v>
      </c>
      <c r="G872" s="25">
        <f ca="1">IF(F872&lt;=('Ejercicio 3 - TIR'!$D$18-'Ejercicio 3 - TIR'!$C$18)/('Ejercicio 3 - TIR'!$E$18-'Ejercicio 3 - TIR'!$C$18),'Ejercicio 3 - TIR'!$C$18+SQRT(('Ejercicio 3 - TIR'!$E$18-'Ejercicio 3 - TIR'!$C$18)*('Ejercicio 3 - TIR'!$D$18-'Ejercicio 3 - TIR'!$C$18)*F872),'Ejercicio 3 - TIR'!$E$18-SQRT(('Ejercicio 3 - TIR'!$E$18-'Ejercicio 3 - TIR'!$C$18)*('Ejercicio 3 - TIR'!$E$18-'Ejercicio 3 - TIR'!$D$18)*(1-F872)))</f>
        <v>32472.354399028</v>
      </c>
      <c r="H872" s="24">
        <f ca="1" t="shared" ref="H872:L872" si="6483">RAND()</f>
        <v>0.4841586607496</v>
      </c>
      <c r="I872" s="25">
        <f ca="1">IF(H872&lt;=('Ejercicio 3 - TIR'!$D$18-'Ejercicio 3 - TIR'!$C$18)/('Ejercicio 3 - TIR'!$E$18-'Ejercicio 3 - TIR'!$C$18),'Ejercicio 3 - TIR'!$C$18+SQRT(('Ejercicio 3 - TIR'!$E$18-'Ejercicio 3 - TIR'!$C$18)*('Ejercicio 3 - TIR'!$D$18-'Ejercicio 3 - TIR'!$C$18)*H872),'Ejercicio 3 - TIR'!$E$18-SQRT(('Ejercicio 3 - TIR'!$E$18-'Ejercicio 3 - TIR'!$C$18)*('Ejercicio 3 - TIR'!$E$18-'Ejercicio 3 - TIR'!$D$18)*(1-H872)))</f>
        <v>38521.9598164061</v>
      </c>
      <c r="J872" s="24">
        <f ca="1" t="shared" si="6483"/>
        <v>0.897713574268489</v>
      </c>
      <c r="K872" s="25">
        <f ca="1">IF(J872&lt;=('Ejercicio 3 - TIR'!$D$18-'Ejercicio 3 - TIR'!$C$18)/('Ejercicio 3 - TIR'!$E$18-'Ejercicio 3 - TIR'!$C$18),'Ejercicio 3 - TIR'!$C$18+SQRT(('Ejercicio 3 - TIR'!$E$18-'Ejercicio 3 - TIR'!$C$18)*('Ejercicio 3 - TIR'!$D$18-'Ejercicio 3 - TIR'!$C$18)*J872),'Ejercicio 3 - TIR'!$E$18-SQRT(('Ejercicio 3 - TIR'!$E$18-'Ejercicio 3 - TIR'!$C$18)*('Ejercicio 3 - TIR'!$E$18-'Ejercicio 3 - TIR'!$D$18)*(1-J872)))</f>
        <v>42230.2559811666</v>
      </c>
      <c r="L872" s="24">
        <f ca="1" t="shared" si="6483"/>
        <v>0.446601631078588</v>
      </c>
      <c r="M872" s="25">
        <f ca="1">IF(L872&lt;=('Ejercicio 3 - TIR'!$D$18-'Ejercicio 3 - TIR'!$C$18)/('Ejercicio 3 - TIR'!$E$18-'Ejercicio 3 - TIR'!$C$18),'Ejercicio 3 - TIR'!$C$18+SQRT(('Ejercicio 3 - TIR'!$E$18-'Ejercicio 3 - TIR'!$C$18)*('Ejercicio 3 - TIR'!$D$18-'Ejercicio 3 - TIR'!$C$18)*L872),'Ejercicio 3 - TIR'!$E$18-SQRT(('Ejercicio 3 - TIR'!$E$18-'Ejercicio 3 - TIR'!$C$18)*('Ejercicio 3 - TIR'!$E$18-'Ejercicio 3 - TIR'!$D$18)*(1-L872)))</f>
        <v>38184.7568480553</v>
      </c>
      <c r="N872" s="24">
        <f ca="1" t="shared" ref="N872:R872" si="6484">RAND()</f>
        <v>0.337655245763397</v>
      </c>
      <c r="O872" s="25">
        <f ca="1">IF(N872&lt;=('Ejercicio 3 - TIR'!$D$18-'Ejercicio 3 - TIR'!$C$18)/('Ejercicio 3 - TIR'!$E$18-'Ejercicio 3 - TIR'!$C$18),'Ejercicio 3 - TIR'!$C$18+SQRT(('Ejercicio 3 - TIR'!$E$18-'Ejercicio 3 - TIR'!$C$18)*('Ejercicio 3 - TIR'!$D$18-'Ejercicio 3 - TIR'!$C$18)*N872),'Ejercicio 3 - TIR'!$E$18-SQRT(('Ejercicio 3 - TIR'!$E$18-'Ejercicio 3 - TIR'!$C$18)*('Ejercicio 3 - TIR'!$E$18-'Ejercicio 3 - TIR'!$D$18)*(1-N872)))</f>
        <v>37116.7609812688</v>
      </c>
      <c r="P872" s="24">
        <f ca="1" t="shared" si="6484"/>
        <v>0.0625865627669888</v>
      </c>
      <c r="Q872" s="26">
        <f ca="1">IF(P872&lt;=('Ejercicio 3 - TIR'!$D$22-'Ejercicio 3 - TIR'!$C$22)/('Ejercicio 3 - TIR'!$E$22-'Ejercicio 3 - TIR'!$C$22),'Ejercicio 3 - TIR'!$C$22+SQRT(('Ejercicio 3 - TIR'!$E$22-'Ejercicio 3 - TIR'!$C$22)*('Ejercicio 3 - TIR'!$D$22-'Ejercicio 3 - TIR'!$C$22)*P872),'Ejercicio 3 - TIR'!$E$22-SQRT(('Ejercicio 3 - TIR'!$E$22-'Ejercicio 3 - TIR'!$C$22)*('Ejercicio 3 - TIR'!$E$22-'Ejercicio 3 - TIR'!$D$22)*(1-P872)))</f>
        <v>0.130613944270655</v>
      </c>
      <c r="R872" s="24">
        <f ca="1" t="shared" si="6484"/>
        <v>0.0219194240727894</v>
      </c>
      <c r="S872" s="26">
        <f ca="1">IF(R872&lt;=('Ejercicio 3 - TIR'!$D$23-'Ejercicio 3 - TIR'!$C$23)/('Ejercicio 3 - TIR'!$E$23-'Ejercicio 3 - TIR'!$C$23),'Ejercicio 3 - TIR'!$C$23+SQRT(('Ejercicio 3 - TIR'!$E$23-'Ejercicio 3 - TIR'!$C$23)*('Ejercicio 3 - TIR'!$D$23-'Ejercicio 3 - TIR'!$C$23)*R872),'Ejercicio 3 - TIR'!$E$23-SQRT(('Ejercicio 3 - TIR'!$E$23-'Ejercicio 3 - TIR'!$C$23)*('Ejercicio 3 - TIR'!$E$23-'Ejercicio 3 - TIR'!$D$23)*(1-R872)))</f>
        <v>0.126281318598115</v>
      </c>
      <c r="T872" s="24">
        <f ca="1" t="shared" ref="T872:X872" si="6485">RAND()</f>
        <v>0.0718988533247631</v>
      </c>
      <c r="U872" s="26">
        <f ca="1">IF(T872&lt;=('Ejercicio 3 - TIR'!$D$24-'Ejercicio 3 - TIR'!$C$24)/('Ejercicio 3 - TIR'!$E$24-'Ejercicio 3 - TIR'!$C$24),'Ejercicio 3 - TIR'!$C$24+SQRT(('Ejercicio 3 - TIR'!$E$24-'Ejercicio 3 - TIR'!$C$24)*('Ejercicio 3 - TIR'!$D$24-'Ejercicio 3 - TIR'!$C$24)*T872),'Ejercicio 3 - TIR'!$E$24-SQRT(('Ejercicio 3 - TIR'!$E$24-'Ejercicio 3 - TIR'!$C$24)*('Ejercicio 3 - TIR'!$E$24-'Ejercicio 3 - TIR'!$D$24)*(1-T872)))</f>
        <v>0.16228770084198</v>
      </c>
      <c r="V872" s="24">
        <f ca="1" t="shared" si="6485"/>
        <v>0.712067542988387</v>
      </c>
      <c r="W872" s="26">
        <f ca="1">IF(V872&lt;=('Ejercicio 3 - TIR'!$D$25-'Ejercicio 3 - TIR'!$C$25)/('Ejercicio 3 - TIR'!$E$25-'Ejercicio 3 - TIR'!$C$25),'Ejercicio 3 - TIR'!$C$25+SQRT(('Ejercicio 3 - TIR'!$E$25-'Ejercicio 3 - TIR'!$C$25)*('Ejercicio 3 - TIR'!$D$25-'Ejercicio 3 - TIR'!$C$25)*V872),'Ejercicio 3 - TIR'!$E$25-SQRT(('Ejercicio 3 - TIR'!$E$25-'Ejercicio 3 - TIR'!$C$25)*('Ejercicio 3 - TIR'!$E$25-'Ejercicio 3 - TIR'!$D$25)*(1-V872)))</f>
        <v>0.218254707442825</v>
      </c>
      <c r="X872" s="24">
        <f ca="1" t="shared" si="6485"/>
        <v>0.506192850932496</v>
      </c>
      <c r="Y872" s="26">
        <f ca="1">IF(X872&lt;=('Ejercicio 3 - TIR'!$D$26-'Ejercicio 3 - TIR'!$C$26)/('Ejercicio 3 - TIR'!$E$26-'Ejercicio 3 - TIR'!$C$26),'Ejercicio 3 - TIR'!$C$26+SQRT(('Ejercicio 3 - TIR'!$E$26-'Ejercicio 3 - TIR'!$C$26)*('Ejercicio 3 - TIR'!$D$26-'Ejercicio 3 - TIR'!$C$26)*X872),'Ejercicio 3 - TIR'!$E$26-SQRT(('Ejercicio 3 - TIR'!$E$26-'Ejercicio 3 - TIR'!$C$26)*('Ejercicio 3 - TIR'!$E$26-'Ejercicio 3 - TIR'!$D$26)*(1-X872)))</f>
        <v>0.2283612683641</v>
      </c>
      <c r="Z872" s="24">
        <f ca="1" t="shared" si="6192"/>
        <v>1.13061394427066</v>
      </c>
      <c r="AA872" s="24">
        <f ca="1" t="shared" si="6193"/>
        <v>1.27338936397857</v>
      </c>
      <c r="AB872" s="24">
        <f ca="1" t="shared" si="6194"/>
        <v>1.48004479613528</v>
      </c>
      <c r="AC872" s="24">
        <f ca="1" t="shared" si="6195"/>
        <v>1.80307154011806</v>
      </c>
      <c r="AD872" s="24">
        <f ca="1" t="shared" si="6196"/>
        <v>2.21482324397064</v>
      </c>
      <c r="AE872" s="23">
        <f ca="1" t="shared" si="6197"/>
        <v>4106.63547632444</v>
      </c>
      <c r="AF872" s="23">
        <f ca="1" t="shared" si="6198"/>
        <v>4625.22681927649</v>
      </c>
      <c r="AG872" s="23">
        <f ca="1" t="shared" si="6199"/>
        <v>5375.84424564953</v>
      </c>
      <c r="AH872" s="23">
        <f ca="1" t="shared" si="6200"/>
        <v>6549.14755874196</v>
      </c>
      <c r="AI872" s="23">
        <f ca="1" t="shared" si="6201"/>
        <v>8044.71920195993</v>
      </c>
      <c r="AJ872" s="25">
        <f ca="1" t="shared" si="6202"/>
        <v>36713.6966868396</v>
      </c>
      <c r="AK872" s="25">
        <f ca="1" t="shared" si="6203"/>
        <v>49053.4539098213</v>
      </c>
      <c r="AL872" s="25">
        <f ca="1" t="shared" si="6204"/>
        <v>62502.6706043865</v>
      </c>
      <c r="AM872" s="25">
        <f ca="1" t="shared" si="6205"/>
        <v>68849.8483390569</v>
      </c>
      <c r="AN872" s="25">
        <f ca="1" t="shared" si="6206"/>
        <v>82207.0649622164</v>
      </c>
      <c r="AO872" s="25">
        <f ca="1">C872/'Ejercicio 3 - TIR'!$D$7</f>
        <v>18268.2380828589</v>
      </c>
      <c r="AP872" s="25">
        <f ca="1" t="shared" si="6207"/>
        <v>18445.4586039807</v>
      </c>
      <c r="AQ872" s="25">
        <f ca="1" t="shared" si="6208"/>
        <v>30785.2158269625</v>
      </c>
      <c r="AR872" s="25">
        <f ca="1" t="shared" si="6209"/>
        <v>44234.4325215277</v>
      </c>
      <c r="AS872" s="25">
        <f ca="1" t="shared" si="6210"/>
        <v>50581.610256198</v>
      </c>
      <c r="AT872" s="25">
        <f ca="1" t="shared" si="6211"/>
        <v>63938.8268793575</v>
      </c>
      <c r="AU872" s="25">
        <f ca="1">AP872*'Ejercicio 3 - TIR'!$D$5</f>
        <v>9222.72930199036</v>
      </c>
      <c r="AV872" s="25">
        <f ca="1">AQ872*'Ejercicio 3 - TIR'!$D$5</f>
        <v>15392.6079134812</v>
      </c>
      <c r="AW872" s="25">
        <f ca="1">AR872*'Ejercicio 3 - TIR'!$D$5</f>
        <v>22117.2162607638</v>
      </c>
      <c r="AX872" s="25">
        <f ca="1">AS872*'Ejercicio 3 - TIR'!$D$5</f>
        <v>25290.805128099</v>
      </c>
      <c r="AY872" s="25">
        <f ca="1">AT872*'Ejercicio 3 - TIR'!$D$5</f>
        <v>31969.4134396788</v>
      </c>
      <c r="AZ872" s="25">
        <f ca="1" t="shared" ref="AZ872:BD872" si="6486">AJ872-AU872-AE872</f>
        <v>23384.3319085248</v>
      </c>
      <c r="BA872" s="25">
        <f ca="1" t="shared" si="6486"/>
        <v>29035.6191770636</v>
      </c>
      <c r="BB872" s="25">
        <f ca="1" t="shared" si="6486"/>
        <v>35009.6100979732</v>
      </c>
      <c r="BC872" s="25">
        <f ca="1" t="shared" si="6486"/>
        <v>37009.8956522159</v>
      </c>
      <c r="BD872" s="25">
        <f ca="1" t="shared" si="6486"/>
        <v>42192.9323205777</v>
      </c>
      <c r="BE872" s="25">
        <f ca="1" t="shared" ref="BE872:BI872" si="6487">AZ872/Z872</f>
        <v>20682.8617557956</v>
      </c>
      <c r="BF872" s="25">
        <f ca="1" t="shared" si="6487"/>
        <v>22801.8389334939</v>
      </c>
      <c r="BG872" s="25">
        <f ca="1" t="shared" si="6487"/>
        <v>23654.4259939907</v>
      </c>
      <c r="BH872" s="25">
        <f ca="1" t="shared" si="6487"/>
        <v>20526.0272977258</v>
      </c>
      <c r="BI872" s="25">
        <f ca="1" t="shared" si="6487"/>
        <v>19050.2481114186</v>
      </c>
      <c r="BJ872" s="25">
        <f ca="1" t="shared" si="6214"/>
        <v>69636.2992348684</v>
      </c>
      <c r="BK872" s="25">
        <f ca="1" t="shared" si="6215"/>
        <v>40460.9183323054</v>
      </c>
      <c r="BL872" s="25">
        <f ca="1" t="shared" si="6216"/>
        <v>110097.217567174</v>
      </c>
      <c r="BM872" s="25">
        <f ca="1">BK872*'Ejercicio 3 - TIR'!$D$5</f>
        <v>20230.4591661527</v>
      </c>
      <c r="BN872" s="25">
        <f ca="1" t="shared" si="6217"/>
        <v>89866.7584010211</v>
      </c>
      <c r="BO872" s="25">
        <f ca="1" t="shared" si="6218"/>
        <v>40575.137833533</v>
      </c>
      <c r="BP872" s="25">
        <f ca="1" t="shared" si="6219"/>
        <v>-122782.209206398</v>
      </c>
      <c r="BQ872" s="25">
        <f ca="1" t="shared" ref="BQ872:BT872" si="6488">BE872</f>
        <v>20682.8617557956</v>
      </c>
      <c r="BR872" s="25">
        <f ca="1" t="shared" si="6488"/>
        <v>22801.8389334939</v>
      </c>
      <c r="BS872" s="25">
        <f ca="1" t="shared" si="6488"/>
        <v>23654.4259939907</v>
      </c>
      <c r="BT872" s="25">
        <f ca="1" t="shared" si="6488"/>
        <v>20526.0272977258</v>
      </c>
      <c r="BU872" s="25">
        <f ca="1" t="shared" si="6221"/>
        <v>59625.3859449516</v>
      </c>
      <c r="BV872" s="27">
        <f ca="1" t="shared" si="6222"/>
        <v>5.40967478945757</v>
      </c>
    </row>
    <row r="873" ht="15" customHeight="1" spans="1:74">
      <c r="A873" s="23">
        <v>872</v>
      </c>
      <c r="B873" s="24">
        <f ca="1" t="shared" ref="B873:F873" si="6489">RAND()</f>
        <v>0.366951698791697</v>
      </c>
      <c r="C873" s="25">
        <f ca="1">IF(B873&lt;=('Ejercicio 3 - TIR'!$D$13-'Ejercicio 3 - TIR'!$C$13)/('Ejercicio 3 - TIR'!$E$13-'Ejercicio 3 - TIR'!$C$13),'Ejercicio 3 - TIR'!$C$13+SQRT(('Ejercicio 3 - TIR'!$E$13-'Ejercicio 3 - TIR'!$C$13)*('Ejercicio 3 - TIR'!$D$13-'Ejercicio 3 - TIR'!$C$13)*B873),'Ejercicio 3 - TIR'!$E$13-SQRT(('Ejercicio 3 - TIR'!$E$13-'Ejercicio 3 - TIR'!$C$13)*('Ejercicio 3 - TIR'!$E$13-'Ejercicio 3 - TIR'!$D$13)*(1-B873)))</f>
        <v>72438.1067150683</v>
      </c>
      <c r="D873" s="24">
        <f ca="1" t="shared" si="6489"/>
        <v>0.239367993841396</v>
      </c>
      <c r="E873" s="25">
        <f ca="1">IF(D873&lt;=('Ejercicio 3 - TIR'!$D$14-'Ejercicio 3 - TIR'!$C$14)/('Ejercicio 3 - TIR'!$E$14-'Ejercicio 3 - TIR'!$C$14),'Ejercicio 3 - TIR'!$C$14+SQRT(('Ejercicio 3 - TIR'!$E$14-'Ejercicio 3 - TIR'!$C$14)*('Ejercicio 3 - TIR'!$D$14-'Ejercicio 3 - TIR'!$C$14)*D873),'Ejercicio 3 - TIR'!$E$14-SQRT(('Ejercicio 3 - TIR'!$E$14-'Ejercicio 3 - TIR'!$C$14)*('Ejercicio 3 - TIR'!$E$14-'Ejercicio 3 - TIR'!$D$14)*(1-D873)))</f>
        <v>29237.0508066466</v>
      </c>
      <c r="F873" s="24">
        <f ca="1" t="shared" si="6489"/>
        <v>0.875584149601514</v>
      </c>
      <c r="G873" s="25">
        <f ca="1">IF(F873&lt;=('Ejercicio 3 - TIR'!$D$18-'Ejercicio 3 - TIR'!$C$18)/('Ejercicio 3 - TIR'!$E$18-'Ejercicio 3 - TIR'!$C$18),'Ejercicio 3 - TIR'!$C$18+SQRT(('Ejercicio 3 - TIR'!$E$18-'Ejercicio 3 - TIR'!$C$18)*('Ejercicio 3 - TIR'!$D$18-'Ejercicio 3 - TIR'!$C$18)*F873),'Ejercicio 3 - TIR'!$E$18-SQRT(('Ejercicio 3 - TIR'!$E$18-'Ejercicio 3 - TIR'!$C$18)*('Ejercicio 3 - TIR'!$E$18-'Ejercicio 3 - TIR'!$D$18)*(1-F873)))</f>
        <v>41945.3005418067</v>
      </c>
      <c r="H873" s="24">
        <f ca="1" t="shared" ref="H873:L873" si="6490">RAND()</f>
        <v>0.639909574000304</v>
      </c>
      <c r="I873" s="25">
        <f ca="1">IF(H873&lt;=('Ejercicio 3 - TIR'!$D$18-'Ejercicio 3 - TIR'!$C$18)/('Ejercicio 3 - TIR'!$E$18-'Ejercicio 3 - TIR'!$C$18),'Ejercicio 3 - TIR'!$C$18+SQRT(('Ejercicio 3 - TIR'!$E$18-'Ejercicio 3 - TIR'!$C$18)*('Ejercicio 3 - TIR'!$D$18-'Ejercicio 3 - TIR'!$C$18)*H873),'Ejercicio 3 - TIR'!$E$18-SQRT(('Ejercicio 3 - TIR'!$E$18-'Ejercicio 3 - TIR'!$C$18)*('Ejercicio 3 - TIR'!$E$18-'Ejercicio 3 - TIR'!$D$18)*(1-H873)))</f>
        <v>39797.2667668103</v>
      </c>
      <c r="J873" s="24">
        <f ca="1" t="shared" si="6490"/>
        <v>0.175245612496791</v>
      </c>
      <c r="K873" s="25">
        <f ca="1">IF(J873&lt;=('Ejercicio 3 - TIR'!$D$18-'Ejercicio 3 - TIR'!$C$18)/('Ejercicio 3 - TIR'!$E$18-'Ejercicio 3 - TIR'!$C$18),'Ejercicio 3 - TIR'!$C$18+SQRT(('Ejercicio 3 - TIR'!$E$18-'Ejercicio 3 - TIR'!$C$18)*('Ejercicio 3 - TIR'!$D$18-'Ejercicio 3 - TIR'!$C$18)*J873),'Ejercicio 3 - TIR'!$E$18-SQRT(('Ejercicio 3 - TIR'!$E$18-'Ejercicio 3 - TIR'!$C$18)*('Ejercicio 3 - TIR'!$E$18-'Ejercicio 3 - TIR'!$D$18)*(1-J873)))</f>
        <v>35127.0695211318</v>
      </c>
      <c r="L873" s="24">
        <f ca="1" t="shared" si="6490"/>
        <v>0.445447196196791</v>
      </c>
      <c r="M873" s="25">
        <f ca="1">IF(L873&lt;=('Ejercicio 3 - TIR'!$D$18-'Ejercicio 3 - TIR'!$C$18)/('Ejercicio 3 - TIR'!$E$18-'Ejercicio 3 - TIR'!$C$18),'Ejercicio 3 - TIR'!$C$18+SQRT(('Ejercicio 3 - TIR'!$E$18-'Ejercicio 3 - TIR'!$C$18)*('Ejercicio 3 - TIR'!$D$18-'Ejercicio 3 - TIR'!$C$18)*L873),'Ejercicio 3 - TIR'!$E$18-SQRT(('Ejercicio 3 - TIR'!$E$18-'Ejercicio 3 - TIR'!$C$18)*('Ejercicio 3 - TIR'!$E$18-'Ejercicio 3 - TIR'!$D$18)*(1-L873)))</f>
        <v>38174.171482757</v>
      </c>
      <c r="N873" s="24">
        <f ca="1" t="shared" ref="N873:R873" si="6491">RAND()</f>
        <v>0.727855478224564</v>
      </c>
      <c r="O873" s="25">
        <f ca="1">IF(N873&lt;=('Ejercicio 3 - TIR'!$D$18-'Ejercicio 3 - TIR'!$C$18)/('Ejercicio 3 - TIR'!$E$18-'Ejercicio 3 - TIR'!$C$18),'Ejercicio 3 - TIR'!$C$18+SQRT(('Ejercicio 3 - TIR'!$E$18-'Ejercicio 3 - TIR'!$C$18)*('Ejercicio 3 - TIR'!$D$18-'Ejercicio 3 - TIR'!$C$18)*N873),'Ejercicio 3 - TIR'!$E$18-SQRT(('Ejercicio 3 - TIR'!$E$18-'Ejercicio 3 - TIR'!$C$18)*('Ejercicio 3 - TIR'!$E$18-'Ejercicio 3 - TIR'!$D$18)*(1-N873)))</f>
        <v>40482.1643308817</v>
      </c>
      <c r="P873" s="24">
        <f ca="1" t="shared" si="6491"/>
        <v>0.727238546836293</v>
      </c>
      <c r="Q873" s="26">
        <f ca="1">IF(P873&lt;=('Ejercicio 3 - TIR'!$D$22-'Ejercicio 3 - TIR'!$C$22)/('Ejercicio 3 - TIR'!$E$22-'Ejercicio 3 - TIR'!$C$22),'Ejercicio 3 - TIR'!$C$22+SQRT(('Ejercicio 3 - TIR'!$E$22-'Ejercicio 3 - TIR'!$C$22)*('Ejercicio 3 - TIR'!$D$22-'Ejercicio 3 - TIR'!$C$22)*P873),'Ejercicio 3 - TIR'!$E$22-SQRT(('Ejercicio 3 - TIR'!$E$22-'Ejercicio 3 - TIR'!$C$22)*('Ejercicio 3 - TIR'!$E$22-'Ejercicio 3 - TIR'!$D$22)*(1-P873)))</f>
        <v>0.157842143251328</v>
      </c>
      <c r="R873" s="24">
        <f ca="1" t="shared" si="6491"/>
        <v>0.569820311254939</v>
      </c>
      <c r="S873" s="26">
        <f ca="1">IF(R873&lt;=('Ejercicio 3 - TIR'!$D$23-'Ejercicio 3 - TIR'!$C$23)/('Ejercicio 3 - TIR'!$E$23-'Ejercicio 3 - TIR'!$C$23),'Ejercicio 3 - TIR'!$C$23+SQRT(('Ejercicio 3 - TIR'!$E$23-'Ejercicio 3 - TIR'!$C$23)*('Ejercicio 3 - TIR'!$D$23-'Ejercicio 3 - TIR'!$C$23)*R873),'Ejercicio 3 - TIR'!$E$23-SQRT(('Ejercicio 3 - TIR'!$E$23-'Ejercicio 3 - TIR'!$C$23)*('Ejercicio 3 - TIR'!$E$23-'Ejercicio 3 - TIR'!$D$23)*(1-R873)))</f>
        <v>0.152173332219953</v>
      </c>
      <c r="T873" s="24">
        <f ca="1" t="shared" ref="T873:X873" si="6492">RAND()</f>
        <v>0.570992811511236</v>
      </c>
      <c r="U873" s="26">
        <f ca="1">IF(T873&lt;=('Ejercicio 3 - TIR'!$D$24-'Ejercicio 3 - TIR'!$C$24)/('Ejercicio 3 - TIR'!$E$24-'Ejercicio 3 - TIR'!$C$24),'Ejercicio 3 - TIR'!$C$24+SQRT(('Ejercicio 3 - TIR'!$E$24-'Ejercicio 3 - TIR'!$C$24)*('Ejercicio 3 - TIR'!$D$24-'Ejercicio 3 - TIR'!$C$24)*T873),'Ejercicio 3 - TIR'!$E$24-SQRT(('Ejercicio 3 - TIR'!$E$24-'Ejercicio 3 - TIR'!$C$24)*('Ejercicio 3 - TIR'!$E$24-'Ejercicio 3 - TIR'!$D$24)*(1-T873)))</f>
        <v>0.185341377295563</v>
      </c>
      <c r="V873" s="24">
        <f ca="1" t="shared" si="6492"/>
        <v>0.867809374874083</v>
      </c>
      <c r="W873" s="26">
        <f ca="1">IF(V873&lt;=('Ejercicio 3 - TIR'!$D$25-'Ejercicio 3 - TIR'!$C$25)/('Ejercicio 3 - TIR'!$E$25-'Ejercicio 3 - TIR'!$C$25),'Ejercicio 3 - TIR'!$C$25+SQRT(('Ejercicio 3 - TIR'!$E$25-'Ejercicio 3 - TIR'!$C$25)*('Ejercicio 3 - TIR'!$D$25-'Ejercicio 3 - TIR'!$C$25)*V873),'Ejercicio 3 - TIR'!$E$25-SQRT(('Ejercicio 3 - TIR'!$E$25-'Ejercicio 3 - TIR'!$C$25)*('Ejercicio 3 - TIR'!$E$25-'Ejercicio 3 - TIR'!$D$25)*(1-V873)))</f>
        <v>0.228490300142942</v>
      </c>
      <c r="X873" s="24">
        <f ca="1" t="shared" si="6492"/>
        <v>0.604873513399556</v>
      </c>
      <c r="Y873" s="26">
        <f ca="1">IF(X873&lt;=('Ejercicio 3 - TIR'!$D$26-'Ejercicio 3 - TIR'!$C$26)/('Ejercicio 3 - TIR'!$E$26-'Ejercicio 3 - TIR'!$C$26),'Ejercicio 3 - TIR'!$C$26+SQRT(('Ejercicio 3 - TIR'!$E$26-'Ejercicio 3 - TIR'!$C$26)*('Ejercicio 3 - TIR'!$D$26-'Ejercicio 3 - TIR'!$C$26)*X873),'Ejercicio 3 - TIR'!$E$26-SQRT(('Ejercicio 3 - TIR'!$E$26-'Ejercicio 3 - TIR'!$C$26)*('Ejercicio 3 - TIR'!$E$26-'Ejercicio 3 - TIR'!$D$26)*(1-X873)))</f>
        <v>0.233808193068008</v>
      </c>
      <c r="Z873" s="24">
        <f ca="1" t="shared" si="6192"/>
        <v>1.15784214325133</v>
      </c>
      <c r="AA873" s="24">
        <f ca="1" t="shared" si="6193"/>
        <v>1.33403484037457</v>
      </c>
      <c r="AB873" s="24">
        <f ca="1" t="shared" si="6194"/>
        <v>1.58128669504986</v>
      </c>
      <c r="AC873" s="24">
        <f ca="1" t="shared" si="6195"/>
        <v>1.94259536661385</v>
      </c>
      <c r="AD873" s="24">
        <f ca="1" t="shared" si="6196"/>
        <v>2.39679007914412</v>
      </c>
      <c r="AE873" s="23">
        <f ca="1" t="shared" si="6197"/>
        <v>4614.83876166907</v>
      </c>
      <c r="AF873" s="23">
        <f ca="1" t="shared" si="6198"/>
        <v>5317.09415369005</v>
      </c>
      <c r="AG873" s="23">
        <f ca="1" t="shared" si="6199"/>
        <v>6302.57170734515</v>
      </c>
      <c r="AH873" s="23">
        <f ca="1" t="shared" si="6200"/>
        <v>7742.64820842886</v>
      </c>
      <c r="AI873" s="23">
        <f ca="1" t="shared" si="6201"/>
        <v>9552.94279560286</v>
      </c>
      <c r="AJ873" s="25">
        <f ca="1" t="shared" si="6202"/>
        <v>48566.0366786465</v>
      </c>
      <c r="AK873" s="25">
        <f ca="1" t="shared" si="6203"/>
        <v>53090.9404186061</v>
      </c>
      <c r="AL873" s="25">
        <f ca="1" t="shared" si="6204"/>
        <v>55545.9676698573</v>
      </c>
      <c r="AM873" s="25">
        <f ca="1" t="shared" si="6205"/>
        <v>74156.9686467264</v>
      </c>
      <c r="AN873" s="25">
        <f ca="1" t="shared" si="6206"/>
        <v>97027.2498505391</v>
      </c>
      <c r="AO873" s="25">
        <f ca="1">C873/'Ejercicio 3 - TIR'!$D$7</f>
        <v>14487.6213430137</v>
      </c>
      <c r="AP873" s="25">
        <f ca="1" t="shared" si="6207"/>
        <v>34078.4153356329</v>
      </c>
      <c r="AQ873" s="25">
        <f ca="1" t="shared" si="6208"/>
        <v>38603.3190755925</v>
      </c>
      <c r="AR873" s="25">
        <f ca="1" t="shared" si="6209"/>
        <v>41058.3463268437</v>
      </c>
      <c r="AS873" s="25">
        <f ca="1" t="shared" si="6210"/>
        <v>59669.3473037127</v>
      </c>
      <c r="AT873" s="25">
        <f ca="1" t="shared" si="6211"/>
        <v>82539.6285075255</v>
      </c>
      <c r="AU873" s="25">
        <f ca="1">AP873*'Ejercicio 3 - TIR'!$D$5</f>
        <v>17039.2076678164</v>
      </c>
      <c r="AV873" s="25">
        <f ca="1">AQ873*'Ejercicio 3 - TIR'!$D$5</f>
        <v>19301.6595377962</v>
      </c>
      <c r="AW873" s="25">
        <f ca="1">AR873*'Ejercicio 3 - TIR'!$D$5</f>
        <v>20529.1731634218</v>
      </c>
      <c r="AX873" s="25">
        <f ca="1">AS873*'Ejercicio 3 - TIR'!$D$5</f>
        <v>29834.6736518564</v>
      </c>
      <c r="AY873" s="25">
        <f ca="1">AT873*'Ejercicio 3 - TIR'!$D$5</f>
        <v>41269.8142537627</v>
      </c>
      <c r="AZ873" s="25">
        <f ca="1" t="shared" ref="AZ873:BD873" si="6493">AJ873-AU873-AE873</f>
        <v>26911.990249161</v>
      </c>
      <c r="BA873" s="25">
        <f ca="1" t="shared" si="6493"/>
        <v>28472.1867271198</v>
      </c>
      <c r="BB873" s="25">
        <f ca="1" t="shared" si="6493"/>
        <v>28714.2227990903</v>
      </c>
      <c r="BC873" s="25">
        <f ca="1" t="shared" si="6493"/>
        <v>36579.6467864412</v>
      </c>
      <c r="BD873" s="25">
        <f ca="1" t="shared" si="6493"/>
        <v>46204.4928011735</v>
      </c>
      <c r="BE873" s="25">
        <f ca="1" t="shared" ref="BE873:BI873" si="6494">AZ873/Z873</f>
        <v>23243.2291448553</v>
      </c>
      <c r="BF873" s="25">
        <f ca="1" t="shared" si="6494"/>
        <v>21342.9108936355</v>
      </c>
      <c r="BG873" s="25">
        <f ca="1" t="shared" si="6494"/>
        <v>18158.7708851145</v>
      </c>
      <c r="BH873" s="25">
        <f ca="1" t="shared" si="6494"/>
        <v>18830.2965275797</v>
      </c>
      <c r="BI873" s="25">
        <f ca="1" t="shared" si="6494"/>
        <v>19277.6552286435</v>
      </c>
      <c r="BJ873" s="25">
        <f ca="1" t="shared" si="6214"/>
        <v>70075.0733168031</v>
      </c>
      <c r="BK873" s="25">
        <f ca="1" t="shared" si="6215"/>
        <v>34723.7871053317</v>
      </c>
      <c r="BL873" s="25">
        <f ca="1" t="shared" si="6216"/>
        <v>104798.860422135</v>
      </c>
      <c r="BM873" s="25">
        <f ca="1">BK873*'Ejercicio 3 - TIR'!$D$5</f>
        <v>17361.8935526659</v>
      </c>
      <c r="BN873" s="25">
        <f ca="1" t="shared" si="6217"/>
        <v>87436.966869469</v>
      </c>
      <c r="BO873" s="25">
        <f ca="1" t="shared" si="6218"/>
        <v>36480.8614781534</v>
      </c>
      <c r="BP873" s="25">
        <f ca="1" t="shared" si="6219"/>
        <v>-101675.157521715</v>
      </c>
      <c r="BQ873" s="25">
        <f ca="1" t="shared" ref="BQ873:BT873" si="6495">BE873</f>
        <v>23243.2291448553</v>
      </c>
      <c r="BR873" s="25">
        <f ca="1" t="shared" si="6495"/>
        <v>21342.9108936355</v>
      </c>
      <c r="BS873" s="25">
        <f ca="1" t="shared" si="6495"/>
        <v>18158.7708851145</v>
      </c>
      <c r="BT873" s="25">
        <f ca="1" t="shared" si="6495"/>
        <v>18830.2965275797</v>
      </c>
      <c r="BU873" s="25">
        <f ca="1" t="shared" si="6221"/>
        <v>55758.516706797</v>
      </c>
      <c r="BV873" s="27">
        <f ca="1" t="shared" si="6222"/>
        <v>9.39991040654586</v>
      </c>
    </row>
    <row r="874" ht="15" customHeight="1" spans="1:74">
      <c r="A874" s="23">
        <v>873</v>
      </c>
      <c r="B874" s="24">
        <f ca="1" t="shared" ref="B874:F874" si="6496">RAND()</f>
        <v>0.858328988416696</v>
      </c>
      <c r="C874" s="25">
        <f ca="1">IF(B874&lt;=('Ejercicio 3 - TIR'!$D$13-'Ejercicio 3 - TIR'!$C$13)/('Ejercicio 3 - TIR'!$E$13-'Ejercicio 3 - TIR'!$C$13),'Ejercicio 3 - TIR'!$C$13+SQRT(('Ejercicio 3 - TIR'!$E$13-'Ejercicio 3 - TIR'!$C$13)*('Ejercicio 3 - TIR'!$D$13-'Ejercicio 3 - TIR'!$C$13)*B874),'Ejercicio 3 - TIR'!$E$13-SQRT(('Ejercicio 3 - TIR'!$E$13-'Ejercicio 3 - TIR'!$C$13)*('Ejercicio 3 - TIR'!$E$13-'Ejercicio 3 - TIR'!$D$13)*(1-B874)))</f>
        <v>86961.3952471914</v>
      </c>
      <c r="D874" s="24">
        <f ca="1" t="shared" si="6496"/>
        <v>0.328116236566463</v>
      </c>
      <c r="E874" s="25">
        <f ca="1">IF(D874&lt;=('Ejercicio 3 - TIR'!$D$14-'Ejercicio 3 - TIR'!$C$14)/('Ejercicio 3 - TIR'!$E$14-'Ejercicio 3 - TIR'!$C$14),'Ejercicio 3 - TIR'!$C$14+SQRT(('Ejercicio 3 - TIR'!$E$14-'Ejercicio 3 - TIR'!$C$14)*('Ejercicio 3 - TIR'!$D$14-'Ejercicio 3 - TIR'!$C$14)*D874),'Ejercicio 3 - TIR'!$E$14-SQRT(('Ejercicio 3 - TIR'!$E$14-'Ejercicio 3 - TIR'!$C$14)*('Ejercicio 3 - TIR'!$E$14-'Ejercicio 3 - TIR'!$D$14)*(1-D874)))</f>
        <v>29960.717462473</v>
      </c>
      <c r="F874" s="24">
        <f ca="1" t="shared" si="6496"/>
        <v>0.458139709334139</v>
      </c>
      <c r="G874" s="25">
        <f ca="1">IF(F874&lt;=('Ejercicio 3 - TIR'!$D$18-'Ejercicio 3 - TIR'!$C$18)/('Ejercicio 3 - TIR'!$E$18-'Ejercicio 3 - TIR'!$C$18),'Ejercicio 3 - TIR'!$C$18+SQRT(('Ejercicio 3 - TIR'!$E$18-'Ejercicio 3 - TIR'!$C$18)*('Ejercicio 3 - TIR'!$D$18-'Ejercicio 3 - TIR'!$C$18)*F874),'Ejercicio 3 - TIR'!$E$18-SQRT(('Ejercicio 3 - TIR'!$E$18-'Ejercicio 3 - TIR'!$C$18)*('Ejercicio 3 - TIR'!$E$18-'Ejercicio 3 - TIR'!$D$18)*(1-F874)))</f>
        <v>38289.810395909</v>
      </c>
      <c r="H874" s="24">
        <f ca="1" t="shared" ref="H874:L874" si="6497">RAND()</f>
        <v>0.226268138096181</v>
      </c>
      <c r="I874" s="25">
        <f ca="1">IF(H874&lt;=('Ejercicio 3 - TIR'!$D$18-'Ejercicio 3 - TIR'!$C$18)/('Ejercicio 3 - TIR'!$E$18-'Ejercicio 3 - TIR'!$C$18),'Ejercicio 3 - TIR'!$C$18+SQRT(('Ejercicio 3 - TIR'!$E$18-'Ejercicio 3 - TIR'!$C$18)*('Ejercicio 3 - TIR'!$D$18-'Ejercicio 3 - TIR'!$C$18)*H874),'Ejercicio 3 - TIR'!$E$18-SQRT(('Ejercicio 3 - TIR'!$E$18-'Ejercicio 3 - TIR'!$C$18)*('Ejercicio 3 - TIR'!$E$18-'Ejercicio 3 - TIR'!$D$18)*(1-H874)))</f>
        <v>35825.8236082486</v>
      </c>
      <c r="J874" s="24">
        <f ca="1" t="shared" si="6497"/>
        <v>0.588411537341924</v>
      </c>
      <c r="K874" s="25">
        <f ca="1">IF(J874&lt;=('Ejercicio 3 - TIR'!$D$18-'Ejercicio 3 - TIR'!$C$18)/('Ejercicio 3 - TIR'!$E$18-'Ejercicio 3 - TIR'!$C$18),'Ejercicio 3 - TIR'!$C$18+SQRT(('Ejercicio 3 - TIR'!$E$18-'Ejercicio 3 - TIR'!$C$18)*('Ejercicio 3 - TIR'!$D$18-'Ejercicio 3 - TIR'!$C$18)*J874),'Ejercicio 3 - TIR'!$E$18-SQRT(('Ejercicio 3 - TIR'!$E$18-'Ejercicio 3 - TIR'!$C$18)*('Ejercicio 3 - TIR'!$E$18-'Ejercicio 3 - TIR'!$D$18)*(1-J874)))</f>
        <v>39394.7714501891</v>
      </c>
      <c r="L874" s="24">
        <f ca="1" t="shared" si="6497"/>
        <v>0.676181720700253</v>
      </c>
      <c r="M874" s="25">
        <f ca="1">IF(L874&lt;=('Ejercicio 3 - TIR'!$D$18-'Ejercicio 3 - TIR'!$C$18)/('Ejercicio 3 - TIR'!$E$18-'Ejercicio 3 - TIR'!$C$18),'Ejercicio 3 - TIR'!$C$18+SQRT(('Ejercicio 3 - TIR'!$E$18-'Ejercicio 3 - TIR'!$C$18)*('Ejercicio 3 - TIR'!$D$18-'Ejercicio 3 - TIR'!$C$18)*L874),'Ejercicio 3 - TIR'!$E$18-SQRT(('Ejercicio 3 - TIR'!$E$18-'Ejercicio 3 - TIR'!$C$18)*('Ejercicio 3 - TIR'!$E$18-'Ejercicio 3 - TIR'!$D$18)*(1-L874)))</f>
        <v>40071.8795725468</v>
      </c>
      <c r="N874" s="24">
        <f ca="1" t="shared" ref="N874:R874" si="6498">RAND()</f>
        <v>0.339219956661902</v>
      </c>
      <c r="O874" s="25">
        <f ca="1">IF(N874&lt;=('Ejercicio 3 - TIR'!$D$18-'Ejercicio 3 - TIR'!$C$18)/('Ejercicio 3 - TIR'!$E$18-'Ejercicio 3 - TIR'!$C$18),'Ejercicio 3 - TIR'!$C$18+SQRT(('Ejercicio 3 - TIR'!$E$18-'Ejercicio 3 - TIR'!$C$18)*('Ejercicio 3 - TIR'!$D$18-'Ejercicio 3 - TIR'!$C$18)*N874),'Ejercicio 3 - TIR'!$E$18-SQRT(('Ejercicio 3 - TIR'!$E$18-'Ejercicio 3 - TIR'!$C$18)*('Ejercicio 3 - TIR'!$E$18-'Ejercicio 3 - TIR'!$D$18)*(1-N874)))</f>
        <v>37133.2316308448</v>
      </c>
      <c r="P874" s="24">
        <f ca="1" t="shared" si="6498"/>
        <v>0.279035704510923</v>
      </c>
      <c r="Q874" s="26">
        <f ca="1">IF(P874&lt;=('Ejercicio 3 - TIR'!$D$22-'Ejercicio 3 - TIR'!$C$22)/('Ejercicio 3 - TIR'!$E$22-'Ejercicio 3 - TIR'!$C$22),'Ejercicio 3 - TIR'!$C$22+SQRT(('Ejercicio 3 - TIR'!$E$22-'Ejercicio 3 - TIR'!$C$22)*('Ejercicio 3 - TIR'!$D$22-'Ejercicio 3 - TIR'!$C$22)*P874),'Ejercicio 3 - TIR'!$E$22-SQRT(('Ejercicio 3 - TIR'!$E$22-'Ejercicio 3 - TIR'!$C$22)*('Ejercicio 3 - TIR'!$E$22-'Ejercicio 3 - TIR'!$D$22)*(1-P874)))</f>
        <v>0.142411253158172</v>
      </c>
      <c r="R874" s="24">
        <f ca="1" t="shared" si="6498"/>
        <v>0.186181323830948</v>
      </c>
      <c r="S874" s="26">
        <f ca="1">IF(R874&lt;=('Ejercicio 3 - TIR'!$D$23-'Ejercicio 3 - TIR'!$C$23)/('Ejercicio 3 - TIR'!$E$23-'Ejercicio 3 - TIR'!$C$23),'Ejercicio 3 - TIR'!$C$23+SQRT(('Ejercicio 3 - TIR'!$E$23-'Ejercicio 3 - TIR'!$C$23)*('Ejercicio 3 - TIR'!$D$23-'Ejercicio 3 - TIR'!$C$23)*R874),'Ejercicio 3 - TIR'!$E$23-SQRT(('Ejercicio 3 - TIR'!$E$23-'Ejercicio 3 - TIR'!$C$23)*('Ejercicio 3 - TIR'!$E$23-'Ejercicio 3 - TIR'!$D$23)*(1-R874)))</f>
        <v>0.13830645740977</v>
      </c>
      <c r="T874" s="24">
        <f ca="1" t="shared" ref="T874:X874" si="6499">RAND()</f>
        <v>0.269734382061941</v>
      </c>
      <c r="U874" s="26">
        <f ca="1">IF(T874&lt;=('Ejercicio 3 - TIR'!$D$24-'Ejercicio 3 - TIR'!$C$24)/('Ejercicio 3 - TIR'!$E$24-'Ejercicio 3 - TIR'!$C$24),'Ejercicio 3 - TIR'!$C$24+SQRT(('Ejercicio 3 - TIR'!$E$24-'Ejercicio 3 - TIR'!$C$24)*('Ejercicio 3 - TIR'!$D$24-'Ejercicio 3 - TIR'!$C$24)*T874),'Ejercicio 3 - TIR'!$E$24-SQRT(('Ejercicio 3 - TIR'!$E$24-'Ejercicio 3 - TIR'!$C$24)*('Ejercicio 3 - TIR'!$E$24-'Ejercicio 3 - TIR'!$D$24)*(1-T874)))</f>
        <v>0.173800046267394</v>
      </c>
      <c r="V874" s="24">
        <f ca="1" t="shared" si="6499"/>
        <v>0.582741144678829</v>
      </c>
      <c r="W874" s="26">
        <f ca="1">IF(V874&lt;=('Ejercicio 3 - TIR'!$D$25-'Ejercicio 3 - TIR'!$C$25)/('Ejercicio 3 - TIR'!$E$25-'Ejercicio 3 - TIR'!$C$25),'Ejercicio 3 - TIR'!$C$25+SQRT(('Ejercicio 3 - TIR'!$E$25-'Ejercicio 3 - TIR'!$C$25)*('Ejercicio 3 - TIR'!$D$25-'Ejercicio 3 - TIR'!$C$25)*V874),'Ejercicio 3 - TIR'!$E$25-SQRT(('Ejercicio 3 - TIR'!$E$25-'Ejercicio 3 - TIR'!$C$25)*('Ejercicio 3 - TIR'!$E$25-'Ejercicio 3 - TIR'!$D$25)*(1-V874)))</f>
        <v>0.211784741350815</v>
      </c>
      <c r="X874" s="24">
        <f ca="1" t="shared" si="6499"/>
        <v>0.815380909714321</v>
      </c>
      <c r="Y874" s="26">
        <f ca="1">IF(X874&lt;=('Ejercicio 3 - TIR'!$D$26-'Ejercicio 3 - TIR'!$C$26)/('Ejercicio 3 - TIR'!$E$26-'Ejercicio 3 - TIR'!$C$26),'Ejercicio 3 - TIR'!$C$26+SQRT(('Ejercicio 3 - TIR'!$E$26-'Ejercicio 3 - TIR'!$C$26)*('Ejercicio 3 - TIR'!$D$26-'Ejercicio 3 - TIR'!$C$26)*X874),'Ejercicio 3 - TIR'!$E$26-SQRT(('Ejercicio 3 - TIR'!$E$26-'Ejercicio 3 - TIR'!$C$26)*('Ejercicio 3 - TIR'!$E$26-'Ejercicio 3 - TIR'!$D$26)*(1-X874)))</f>
        <v>0.248425594422972</v>
      </c>
      <c r="Z874" s="24">
        <f ca="1" t="shared" si="6192"/>
        <v>1.14241125315817</v>
      </c>
      <c r="AA874" s="24">
        <f ca="1" t="shared" si="6193"/>
        <v>1.30041410648753</v>
      </c>
      <c r="AB874" s="24">
        <f ca="1" t="shared" si="6194"/>
        <v>1.52642613836184</v>
      </c>
      <c r="AC874" s="24">
        <f ca="1" t="shared" si="6195"/>
        <v>1.84969990326592</v>
      </c>
      <c r="AD874" s="24">
        <f ca="1" t="shared" si="6196"/>
        <v>2.30921270123887</v>
      </c>
      <c r="AE874" s="23">
        <f ca="1" t="shared" si="6197"/>
        <v>4266.7433193487</v>
      </c>
      <c r="AF874" s="23">
        <f ca="1" t="shared" si="6198"/>
        <v>4856.86147252462</v>
      </c>
      <c r="AG874" s="23">
        <f ca="1" t="shared" si="6199"/>
        <v>5700.98422116372</v>
      </c>
      <c r="AH874" s="23">
        <f ca="1" t="shared" si="6200"/>
        <v>6908.36568988796</v>
      </c>
      <c r="AI874" s="23">
        <f ca="1" t="shared" si="6201"/>
        <v>8624.58054288964</v>
      </c>
      <c r="AJ874" s="25">
        <f ca="1" t="shared" si="6202"/>
        <v>43742.7102775792</v>
      </c>
      <c r="AK874" s="25">
        <f ca="1" t="shared" si="6203"/>
        <v>46588.4063967006</v>
      </c>
      <c r="AL874" s="25">
        <f ca="1" t="shared" si="6204"/>
        <v>60133.2088563594</v>
      </c>
      <c r="AM874" s="25">
        <f ca="1" t="shared" si="6205"/>
        <v>74120.9517690237</v>
      </c>
      <c r="AN874" s="25">
        <f ca="1" t="shared" si="6206"/>
        <v>85748.5301199921</v>
      </c>
      <c r="AO874" s="25">
        <f ca="1">C874/'Ejercicio 3 - TIR'!$D$7</f>
        <v>17392.2790494383</v>
      </c>
      <c r="AP874" s="25">
        <f ca="1" t="shared" si="6207"/>
        <v>26350.4312281409</v>
      </c>
      <c r="AQ874" s="25">
        <f ca="1" t="shared" si="6208"/>
        <v>29196.1273472624</v>
      </c>
      <c r="AR874" s="25">
        <f ca="1" t="shared" si="6209"/>
        <v>42740.9298069211</v>
      </c>
      <c r="AS874" s="25">
        <f ca="1" t="shared" si="6210"/>
        <v>56728.6727195854</v>
      </c>
      <c r="AT874" s="25">
        <f ca="1" t="shared" si="6211"/>
        <v>68356.2510705538</v>
      </c>
      <c r="AU874" s="25">
        <f ca="1">AP874*'Ejercicio 3 - TIR'!$D$5</f>
        <v>13175.2156140705</v>
      </c>
      <c r="AV874" s="25">
        <f ca="1">AQ874*'Ejercicio 3 - TIR'!$D$5</f>
        <v>14598.0636736312</v>
      </c>
      <c r="AW874" s="25">
        <f ca="1">AR874*'Ejercicio 3 - TIR'!$D$5</f>
        <v>21370.4649034606</v>
      </c>
      <c r="AX874" s="25">
        <f ca="1">AS874*'Ejercicio 3 - TIR'!$D$5</f>
        <v>28364.3363597927</v>
      </c>
      <c r="AY874" s="25">
        <f ca="1">AT874*'Ejercicio 3 - TIR'!$D$5</f>
        <v>34178.1255352769</v>
      </c>
      <c r="AZ874" s="25">
        <f ca="1" t="shared" ref="AZ874:BD874" si="6500">AJ874-AU874-AE874</f>
        <v>26300.75134416</v>
      </c>
      <c r="BA874" s="25">
        <f ca="1" t="shared" si="6500"/>
        <v>27133.4812505448</v>
      </c>
      <c r="BB874" s="25">
        <f ca="1" t="shared" si="6500"/>
        <v>33061.7597317351</v>
      </c>
      <c r="BC874" s="25">
        <f ca="1" t="shared" si="6500"/>
        <v>38848.249719343</v>
      </c>
      <c r="BD874" s="25">
        <f ca="1" t="shared" si="6500"/>
        <v>42945.8240418255</v>
      </c>
      <c r="BE874" s="25">
        <f ca="1" t="shared" ref="BE874:BI874" si="6501">AZ874/Z874</f>
        <v>23022.1395941717</v>
      </c>
      <c r="BF874" s="25">
        <f ca="1" t="shared" si="6501"/>
        <v>20865.2621616305</v>
      </c>
      <c r="BG874" s="25">
        <f ca="1" t="shared" si="6501"/>
        <v>21659.586992671</v>
      </c>
      <c r="BH874" s="25">
        <f ca="1" t="shared" si="6501"/>
        <v>21002.4608049936</v>
      </c>
      <c r="BI874" s="25">
        <f ca="1" t="shared" si="6501"/>
        <v>18597.6042911878</v>
      </c>
      <c r="BJ874" s="25">
        <f ca="1" t="shared" si="6214"/>
        <v>69185.669302572</v>
      </c>
      <c r="BK874" s="25">
        <f ca="1" t="shared" si="6215"/>
        <v>40162.4716844536</v>
      </c>
      <c r="BL874" s="25">
        <f ca="1" t="shared" si="6216"/>
        <v>109348.140987026</v>
      </c>
      <c r="BM874" s="25">
        <f ca="1">BK874*'Ejercicio 3 - TIR'!$D$5</f>
        <v>20081.2358422268</v>
      </c>
      <c r="BN874" s="25">
        <f ca="1" t="shared" si="6217"/>
        <v>89266.9051447989</v>
      </c>
      <c r="BO874" s="25">
        <f ca="1" t="shared" si="6218"/>
        <v>38656.8569871921</v>
      </c>
      <c r="BP874" s="25">
        <f ca="1" t="shared" si="6219"/>
        <v>-116922.112709664</v>
      </c>
      <c r="BQ874" s="25">
        <f ca="1" t="shared" ref="BQ874:BT874" si="6502">BE874</f>
        <v>23022.1395941717</v>
      </c>
      <c r="BR874" s="25">
        <f ca="1" t="shared" si="6502"/>
        <v>20865.2621616305</v>
      </c>
      <c r="BS874" s="25">
        <f ca="1" t="shared" si="6502"/>
        <v>21659.586992671</v>
      </c>
      <c r="BT874" s="25">
        <f ca="1" t="shared" si="6502"/>
        <v>21002.4608049936</v>
      </c>
      <c r="BU874" s="25">
        <f ca="1" t="shared" si="6221"/>
        <v>57254.46127838</v>
      </c>
      <c r="BV874" s="27">
        <f ca="1" t="shared" si="6222"/>
        <v>6.26335625606771</v>
      </c>
    </row>
    <row r="875" ht="15" customHeight="1" spans="1:74">
      <c r="A875" s="23">
        <v>874</v>
      </c>
      <c r="B875" s="24">
        <f ca="1" t="shared" ref="B875:F875" si="6503">RAND()</f>
        <v>0.900288026739706</v>
      </c>
      <c r="C875" s="25">
        <f ca="1">IF(B875&lt;=('Ejercicio 3 - TIR'!$D$13-'Ejercicio 3 - TIR'!$C$13)/('Ejercicio 3 - TIR'!$E$13-'Ejercicio 3 - TIR'!$C$13),'Ejercicio 3 - TIR'!$C$13+SQRT(('Ejercicio 3 - TIR'!$E$13-'Ejercicio 3 - TIR'!$C$13)*('Ejercicio 3 - TIR'!$D$13-'Ejercicio 3 - TIR'!$C$13)*B875),'Ejercicio 3 - TIR'!$E$13-SQRT(('Ejercicio 3 - TIR'!$E$13-'Ejercicio 3 - TIR'!$C$13)*('Ejercicio 3 - TIR'!$E$13-'Ejercicio 3 - TIR'!$D$13)*(1-B875)))</f>
        <v>89061.3361002199</v>
      </c>
      <c r="D875" s="24">
        <f ca="1" t="shared" si="6503"/>
        <v>0.526523648418977</v>
      </c>
      <c r="E875" s="25">
        <f ca="1">IF(D875&lt;=('Ejercicio 3 - TIR'!$D$14-'Ejercicio 3 - TIR'!$C$14)/('Ejercicio 3 - TIR'!$E$14-'Ejercicio 3 - TIR'!$C$14),'Ejercicio 3 - TIR'!$C$14+SQRT(('Ejercicio 3 - TIR'!$E$14-'Ejercicio 3 - TIR'!$C$14)*('Ejercicio 3 - TIR'!$D$14-'Ejercicio 3 - TIR'!$C$14)*D875),'Ejercicio 3 - TIR'!$E$14-SQRT(('Ejercicio 3 - TIR'!$E$14-'Ejercicio 3 - TIR'!$C$14)*('Ejercicio 3 - TIR'!$E$14-'Ejercicio 3 - TIR'!$D$14)*(1-D875)))</f>
        <v>31572.5773372191</v>
      </c>
      <c r="F875" s="24">
        <f ca="1" t="shared" si="6503"/>
        <v>0.938699561537926</v>
      </c>
      <c r="G875" s="25">
        <f ca="1">IF(F875&lt;=('Ejercicio 3 - TIR'!$D$18-'Ejercicio 3 - TIR'!$C$18)/('Ejercicio 3 - TIR'!$E$18-'Ejercicio 3 - TIR'!$C$18),'Ejercicio 3 - TIR'!$C$18+SQRT(('Ejercicio 3 - TIR'!$E$18-'Ejercicio 3 - TIR'!$C$18)*('Ejercicio 3 - TIR'!$D$18-'Ejercicio 3 - TIR'!$C$18)*F875),'Ejercicio 3 - TIR'!$E$18-SQRT(('Ejercicio 3 - TIR'!$E$18-'Ejercicio 3 - TIR'!$C$18)*('Ejercicio 3 - TIR'!$E$18-'Ejercicio 3 - TIR'!$D$18)*(1-F875)))</f>
        <v>42855.8141674156</v>
      </c>
      <c r="H875" s="24">
        <f ca="1" t="shared" ref="H875:L875" si="6504">RAND()</f>
        <v>0.625367762298658</v>
      </c>
      <c r="I875" s="25">
        <f ca="1">IF(H875&lt;=('Ejercicio 3 - TIR'!$D$18-'Ejercicio 3 - TIR'!$C$18)/('Ejercicio 3 - TIR'!$E$18-'Ejercicio 3 - TIR'!$C$18),'Ejercicio 3 - TIR'!$C$18+SQRT(('Ejercicio 3 - TIR'!$E$18-'Ejercicio 3 - TIR'!$C$18)*('Ejercicio 3 - TIR'!$D$18-'Ejercicio 3 - TIR'!$C$18)*H875),'Ejercicio 3 - TIR'!$E$18-SQRT(('Ejercicio 3 - TIR'!$E$18-'Ejercicio 3 - TIR'!$C$18)*('Ejercicio 3 - TIR'!$E$18-'Ejercicio 3 - TIR'!$D$18)*(1-H875)))</f>
        <v>39685.3066211039</v>
      </c>
      <c r="J875" s="24">
        <f ca="1" t="shared" si="6504"/>
        <v>0.770764834077371</v>
      </c>
      <c r="K875" s="25">
        <f ca="1">IF(J875&lt;=('Ejercicio 3 - TIR'!$D$18-'Ejercicio 3 - TIR'!$C$18)/('Ejercicio 3 - TIR'!$E$18-'Ejercicio 3 - TIR'!$C$18),'Ejercicio 3 - TIR'!$C$18+SQRT(('Ejercicio 3 - TIR'!$E$18-'Ejercicio 3 - TIR'!$C$18)*('Ejercicio 3 - TIR'!$D$18-'Ejercicio 3 - TIR'!$C$18)*J875),'Ejercicio 3 - TIR'!$E$18-SQRT(('Ejercicio 3 - TIR'!$E$18-'Ejercicio 3 - TIR'!$C$18)*('Ejercicio 3 - TIR'!$E$18-'Ejercicio 3 - TIR'!$D$18)*(1-J875)))</f>
        <v>40853.5994592662</v>
      </c>
      <c r="L875" s="24">
        <f ca="1" t="shared" si="6504"/>
        <v>0.598690360228151</v>
      </c>
      <c r="M875" s="25">
        <f ca="1">IF(L875&lt;=('Ejercicio 3 - TIR'!$D$18-'Ejercicio 3 - TIR'!$C$18)/('Ejercicio 3 - TIR'!$E$18-'Ejercicio 3 - TIR'!$C$18),'Ejercicio 3 - TIR'!$C$18+SQRT(('Ejercicio 3 - TIR'!$E$18-'Ejercicio 3 - TIR'!$C$18)*('Ejercicio 3 - TIR'!$D$18-'Ejercicio 3 - TIR'!$C$18)*L875),'Ejercicio 3 - TIR'!$E$18-SQRT(('Ejercicio 3 - TIR'!$E$18-'Ejercicio 3 - TIR'!$C$18)*('Ejercicio 3 - TIR'!$E$18-'Ejercicio 3 - TIR'!$D$18)*(1-L875)))</f>
        <v>39476.473713055</v>
      </c>
      <c r="N875" s="24">
        <f ca="1" t="shared" ref="N875:R875" si="6505">RAND()</f>
        <v>0.844250635571696</v>
      </c>
      <c r="O875" s="25">
        <f ca="1">IF(N875&lt;=('Ejercicio 3 - TIR'!$D$18-'Ejercicio 3 - TIR'!$C$18)/('Ejercicio 3 - TIR'!$E$18-'Ejercicio 3 - TIR'!$C$18),'Ejercicio 3 - TIR'!$C$18+SQRT(('Ejercicio 3 - TIR'!$E$18-'Ejercicio 3 - TIR'!$C$18)*('Ejercicio 3 - TIR'!$D$18-'Ejercicio 3 - TIR'!$C$18)*N875),'Ejercicio 3 - TIR'!$E$18-SQRT(('Ejercicio 3 - TIR'!$E$18-'Ejercicio 3 - TIR'!$C$18)*('Ejercicio 3 - TIR'!$E$18-'Ejercicio 3 - TIR'!$D$18)*(1-N875)))</f>
        <v>41582.2226034859</v>
      </c>
      <c r="P875" s="24">
        <f ca="1" t="shared" si="6505"/>
        <v>0.18842608109487</v>
      </c>
      <c r="Q875" s="26">
        <f ca="1">IF(P875&lt;=('Ejercicio 3 - TIR'!$D$22-'Ejercicio 3 - TIR'!$C$22)/('Ejercicio 3 - TIR'!$E$22-'Ejercicio 3 - TIR'!$C$22),'Ejercicio 3 - TIR'!$C$22+SQRT(('Ejercicio 3 - TIR'!$E$22-'Ejercicio 3 - TIR'!$C$22)*('Ejercicio 3 - TIR'!$D$22-'Ejercicio 3 - TIR'!$C$22)*P875),'Ejercicio 3 - TIR'!$E$22-SQRT(('Ejercicio 3 - TIR'!$E$22-'Ejercicio 3 - TIR'!$C$22)*('Ejercicio 3 - TIR'!$E$22-'Ejercicio 3 - TIR'!$D$22)*(1-P875)))</f>
        <v>0.138416485711741</v>
      </c>
      <c r="R875" s="24">
        <f ca="1" t="shared" si="6505"/>
        <v>0.0787487959801052</v>
      </c>
      <c r="S875" s="26">
        <f ca="1">IF(R875&lt;=('Ejercicio 3 - TIR'!$D$23-'Ejercicio 3 - TIR'!$C$23)/('Ejercicio 3 - TIR'!$E$23-'Ejercicio 3 - TIR'!$C$23),'Ejercicio 3 - TIR'!$C$23+SQRT(('Ejercicio 3 - TIR'!$E$23-'Ejercicio 3 - TIR'!$C$23)*('Ejercicio 3 - TIR'!$D$23-'Ejercicio 3 - TIR'!$C$23)*R875),'Ejercicio 3 - TIR'!$E$23-SQRT(('Ejercicio 3 - TIR'!$E$23-'Ejercicio 3 - TIR'!$C$23)*('Ejercicio 3 - TIR'!$E$23-'Ejercicio 3 - TIR'!$D$23)*(1-R875)))</f>
        <v>0.131905789884094</v>
      </c>
      <c r="T875" s="24">
        <f ca="1" t="shared" ref="T875:X875" si="6506">RAND()</f>
        <v>0.99405926071946</v>
      </c>
      <c r="U875" s="26">
        <f ca="1">IF(T875&lt;=('Ejercicio 3 - TIR'!$D$24-'Ejercicio 3 - TIR'!$C$24)/('Ejercicio 3 - TIR'!$E$24-'Ejercicio 3 - TIR'!$C$24),'Ejercicio 3 - TIR'!$C$24+SQRT(('Ejercicio 3 - TIR'!$E$24-'Ejercicio 3 - TIR'!$C$24)*('Ejercicio 3 - TIR'!$D$24-'Ejercicio 3 - TIR'!$C$24)*T875),'Ejercicio 3 - TIR'!$E$24-SQRT(('Ejercicio 3 - TIR'!$E$24-'Ejercicio 3 - TIR'!$C$24)*('Ejercicio 3 - TIR'!$E$24-'Ejercicio 3 - TIR'!$D$24)*(1-T875)))</f>
        <v>0.215921511311097</v>
      </c>
      <c r="V875" s="24">
        <f ca="1" t="shared" si="6506"/>
        <v>0.428667396117381</v>
      </c>
      <c r="W875" s="26">
        <f ca="1">IF(V875&lt;=('Ejercicio 3 - TIR'!$D$25-'Ejercicio 3 - TIR'!$C$25)/('Ejercicio 3 - TIR'!$E$25-'Ejercicio 3 - TIR'!$C$25),'Ejercicio 3 - TIR'!$C$25+SQRT(('Ejercicio 3 - TIR'!$E$25-'Ejercicio 3 - TIR'!$C$25)*('Ejercicio 3 - TIR'!$D$25-'Ejercicio 3 - TIR'!$C$25)*V875),'Ejercicio 3 - TIR'!$E$25-SQRT(('Ejercicio 3 - TIR'!$E$25-'Ejercicio 3 - TIR'!$C$25)*('Ejercicio 3 - TIR'!$E$25-'Ejercicio 3 - TIR'!$D$25)*(1-V875)))</f>
        <v>0.205282395931924</v>
      </c>
      <c r="X875" s="24">
        <f ca="1" t="shared" si="6506"/>
        <v>0.989669142012355</v>
      </c>
      <c r="Y875" s="26">
        <f ca="1">IF(X875&lt;=('Ejercicio 3 - TIR'!$D$26-'Ejercicio 3 - TIR'!$C$26)/('Ejercicio 3 - TIR'!$E$26-'Ejercicio 3 - TIR'!$C$26),'Ejercicio 3 - TIR'!$C$26+SQRT(('Ejercicio 3 - TIR'!$E$26-'Ejercicio 3 - TIR'!$C$26)*('Ejercicio 3 - TIR'!$D$26-'Ejercicio 3 - TIR'!$C$26)*X875),'Ejercicio 3 - TIR'!$E$26-SQRT(('Ejercicio 3 - TIR'!$E$26-'Ejercicio 3 - TIR'!$C$26)*('Ejercicio 3 - TIR'!$E$26-'Ejercicio 3 - TIR'!$D$26)*(1-X875)))</f>
        <v>0.272530955005271</v>
      </c>
      <c r="Z875" s="24">
        <f ca="1" t="shared" si="6192"/>
        <v>1.13841648571174</v>
      </c>
      <c r="AA875" s="24">
        <f ca="1" t="shared" si="6193"/>
        <v>1.28858021147662</v>
      </c>
      <c r="AB875" s="24">
        <f ca="1" t="shared" si="6194"/>
        <v>1.56681239818423</v>
      </c>
      <c r="AC875" s="24">
        <f ca="1" t="shared" si="6195"/>
        <v>1.88845140125933</v>
      </c>
      <c r="AD875" s="24">
        <f ca="1" t="shared" si="6196"/>
        <v>2.40311286512558</v>
      </c>
      <c r="AE875" s="23">
        <f ca="1" t="shared" si="6197"/>
        <v>4370.16519988003</v>
      </c>
      <c r="AF875" s="23">
        <f ca="1" t="shared" si="6198"/>
        <v>4946.61529249418</v>
      </c>
      <c r="AG875" s="23">
        <f ca="1" t="shared" si="6199"/>
        <v>6014.69594232411</v>
      </c>
      <c r="AH875" s="23">
        <f ca="1" t="shared" si="6200"/>
        <v>7249.40713616643</v>
      </c>
      <c r="AI875" s="23">
        <f ca="1" t="shared" si="6201"/>
        <v>9225.09498620789</v>
      </c>
      <c r="AJ875" s="25">
        <f ca="1" t="shared" si="6202"/>
        <v>48787.7653567847</v>
      </c>
      <c r="AK875" s="25">
        <f ca="1" t="shared" si="6203"/>
        <v>51137.7007983366</v>
      </c>
      <c r="AL875" s="25">
        <f ca="1" t="shared" si="6204"/>
        <v>64009.9261432308</v>
      </c>
      <c r="AM875" s="25">
        <f ca="1" t="shared" si="6205"/>
        <v>74549.4021001959</v>
      </c>
      <c r="AN875" s="25">
        <f ca="1" t="shared" si="6206"/>
        <v>99926.7740989526</v>
      </c>
      <c r="AO875" s="25">
        <f ca="1">C875/'Ejercicio 3 - TIR'!$D$7</f>
        <v>17812.267220044</v>
      </c>
      <c r="AP875" s="25">
        <f ca="1" t="shared" si="6207"/>
        <v>30975.4981367408</v>
      </c>
      <c r="AQ875" s="25">
        <f ca="1" t="shared" si="6208"/>
        <v>33325.4335782927</v>
      </c>
      <c r="AR875" s="25">
        <f ca="1" t="shared" si="6209"/>
        <v>46197.6589231868</v>
      </c>
      <c r="AS875" s="25">
        <f ca="1" t="shared" si="6210"/>
        <v>56737.1348801519</v>
      </c>
      <c r="AT875" s="25">
        <f ca="1" t="shared" si="6211"/>
        <v>82114.5068789086</v>
      </c>
      <c r="AU875" s="25">
        <f ca="1">AP875*'Ejercicio 3 - TIR'!$D$5</f>
        <v>15487.7490683704</v>
      </c>
      <c r="AV875" s="25">
        <f ca="1">AQ875*'Ejercicio 3 - TIR'!$D$5</f>
        <v>16662.7167891463</v>
      </c>
      <c r="AW875" s="25">
        <f ca="1">AR875*'Ejercicio 3 - TIR'!$D$5</f>
        <v>23098.8294615934</v>
      </c>
      <c r="AX875" s="25">
        <f ca="1">AS875*'Ejercicio 3 - TIR'!$D$5</f>
        <v>28368.5674400759</v>
      </c>
      <c r="AY875" s="25">
        <f ca="1">AT875*'Ejercicio 3 - TIR'!$D$5</f>
        <v>41057.2534394543</v>
      </c>
      <c r="AZ875" s="25">
        <f ca="1" t="shared" ref="AZ875:BD875" si="6507">AJ875-AU875-AE875</f>
        <v>28929.8510885343</v>
      </c>
      <c r="BA875" s="25">
        <f ca="1" t="shared" si="6507"/>
        <v>29528.3687166961</v>
      </c>
      <c r="BB875" s="25">
        <f ca="1" t="shared" si="6507"/>
        <v>34896.4007393133</v>
      </c>
      <c r="BC875" s="25">
        <f ca="1" t="shared" si="6507"/>
        <v>38931.4275239535</v>
      </c>
      <c r="BD875" s="25">
        <f ca="1" t="shared" si="6507"/>
        <v>49644.4256732904</v>
      </c>
      <c r="BE875" s="25">
        <f ca="1" t="shared" ref="BE875:BI875" si="6508">AZ875/Z875</f>
        <v>25412.3613384317</v>
      </c>
      <c r="BF875" s="25">
        <f ca="1" t="shared" si="6508"/>
        <v>22915.4292869814</v>
      </c>
      <c r="BG875" s="25">
        <f ca="1" t="shared" si="6508"/>
        <v>22272.2265791071</v>
      </c>
      <c r="BH875" s="25">
        <f ca="1" t="shared" si="6508"/>
        <v>20615.5305336382</v>
      </c>
      <c r="BI875" s="25">
        <f ca="1" t="shared" si="6508"/>
        <v>20658.3828806959</v>
      </c>
      <c r="BJ875" s="25">
        <f ca="1" t="shared" si="6214"/>
        <v>75872.4667842434</v>
      </c>
      <c r="BK875" s="25">
        <f ca="1" t="shared" si="6215"/>
        <v>42804.8885135423</v>
      </c>
      <c r="BL875" s="25">
        <f ca="1" t="shared" si="6216"/>
        <v>118677.355297786</v>
      </c>
      <c r="BM875" s="25">
        <f ca="1">BK875*'Ejercicio 3 - TIR'!$D$5</f>
        <v>21402.4442567712</v>
      </c>
      <c r="BN875" s="25">
        <f ca="1" t="shared" si="6217"/>
        <v>97274.9110410146</v>
      </c>
      <c r="BO875" s="25">
        <f ca="1" t="shared" si="6218"/>
        <v>40478.7109472411</v>
      </c>
      <c r="BP875" s="25">
        <f ca="1" t="shared" si="6219"/>
        <v>-120633.913437439</v>
      </c>
      <c r="BQ875" s="25">
        <f ca="1" t="shared" ref="BQ875:BT875" si="6509">BE875</f>
        <v>25412.3613384317</v>
      </c>
      <c r="BR875" s="25">
        <f ca="1" t="shared" si="6509"/>
        <v>22915.4292869814</v>
      </c>
      <c r="BS875" s="25">
        <f ca="1" t="shared" si="6509"/>
        <v>22272.2265791071</v>
      </c>
      <c r="BT875" s="25">
        <f ca="1" t="shared" si="6509"/>
        <v>20615.5305336382</v>
      </c>
      <c r="BU875" s="25">
        <f ca="1" t="shared" si="6221"/>
        <v>61137.093827937</v>
      </c>
      <c r="BV875" s="27">
        <f ca="1" t="shared" si="6222"/>
        <v>7.16936651547908</v>
      </c>
    </row>
    <row r="876" ht="15" customHeight="1" spans="1:74">
      <c r="A876" s="23">
        <v>875</v>
      </c>
      <c r="B876" s="24">
        <f ca="1" t="shared" ref="B876:F876" si="6510">RAND()</f>
        <v>0.379478341469218</v>
      </c>
      <c r="C876" s="25">
        <f ca="1">IF(B876&lt;=('Ejercicio 3 - TIR'!$D$13-'Ejercicio 3 - TIR'!$C$13)/('Ejercicio 3 - TIR'!$E$13-'Ejercicio 3 - TIR'!$C$13),'Ejercicio 3 - TIR'!$C$13+SQRT(('Ejercicio 3 - TIR'!$E$13-'Ejercicio 3 - TIR'!$C$13)*('Ejercicio 3 - TIR'!$D$13-'Ejercicio 3 - TIR'!$C$13)*B876),'Ejercicio 3 - TIR'!$E$13-SQRT(('Ejercicio 3 - TIR'!$E$13-'Ejercicio 3 - TIR'!$C$13)*('Ejercicio 3 - TIR'!$E$13-'Ejercicio 3 - TIR'!$D$13)*(1-B876)))</f>
        <v>72712.1640609421</v>
      </c>
      <c r="D876" s="24">
        <f ca="1" t="shared" si="6510"/>
        <v>0.545218683247108</v>
      </c>
      <c r="E876" s="25">
        <f ca="1">IF(D876&lt;=('Ejercicio 3 - TIR'!$D$14-'Ejercicio 3 - TIR'!$C$14)/('Ejercicio 3 - TIR'!$E$14-'Ejercicio 3 - TIR'!$C$14),'Ejercicio 3 - TIR'!$C$14+SQRT(('Ejercicio 3 - TIR'!$E$14-'Ejercicio 3 - TIR'!$C$14)*('Ejercicio 3 - TIR'!$D$14-'Ejercicio 3 - TIR'!$C$14)*D876),'Ejercicio 3 - TIR'!$E$14-SQRT(('Ejercicio 3 - TIR'!$E$14-'Ejercicio 3 - TIR'!$C$14)*('Ejercicio 3 - TIR'!$E$14-'Ejercicio 3 - TIR'!$D$14)*(1-D876)))</f>
        <v>31740.629714504</v>
      </c>
      <c r="F876" s="24">
        <f ca="1" t="shared" si="6510"/>
        <v>0.351551153240253</v>
      </c>
      <c r="G876" s="25">
        <f ca="1">IF(F876&lt;=('Ejercicio 3 - TIR'!$D$18-'Ejercicio 3 - TIR'!$C$18)/('Ejercicio 3 - TIR'!$E$18-'Ejercicio 3 - TIR'!$C$18),'Ejercicio 3 - TIR'!$C$18+SQRT(('Ejercicio 3 - TIR'!$E$18-'Ejercicio 3 - TIR'!$C$18)*('Ejercicio 3 - TIR'!$D$18-'Ejercicio 3 - TIR'!$C$18)*F876),'Ejercicio 3 - TIR'!$E$18-SQRT(('Ejercicio 3 - TIR'!$E$18-'Ejercicio 3 - TIR'!$C$18)*('Ejercicio 3 - TIR'!$E$18-'Ejercicio 3 - TIR'!$D$18)*(1-F876)))</f>
        <v>37261.7265843626</v>
      </c>
      <c r="H876" s="24">
        <f ca="1" t="shared" ref="H876:L876" si="6511">RAND()</f>
        <v>0.426821845304587</v>
      </c>
      <c r="I876" s="25">
        <f ca="1">IF(H876&lt;=('Ejercicio 3 - TIR'!$D$18-'Ejercicio 3 - TIR'!$C$18)/('Ejercicio 3 - TIR'!$E$18-'Ejercicio 3 - TIR'!$C$18),'Ejercicio 3 - TIR'!$C$18+SQRT(('Ejercicio 3 - TIR'!$E$18-'Ejercicio 3 - TIR'!$C$18)*('Ejercicio 3 - TIR'!$D$18-'Ejercicio 3 - TIR'!$C$18)*H876),'Ejercicio 3 - TIR'!$E$18-SQRT(('Ejercicio 3 - TIR'!$E$18-'Ejercicio 3 - TIR'!$C$18)*('Ejercicio 3 - TIR'!$E$18-'Ejercicio 3 - TIR'!$D$18)*(1-H876)))</f>
        <v>38001.4546674769</v>
      </c>
      <c r="J876" s="24">
        <f ca="1" t="shared" si="6511"/>
        <v>0.350592996804609</v>
      </c>
      <c r="K876" s="25">
        <f ca="1">IF(J876&lt;=('Ejercicio 3 - TIR'!$D$18-'Ejercicio 3 - TIR'!$C$18)/('Ejercicio 3 - TIR'!$E$18-'Ejercicio 3 - TIR'!$C$18),'Ejercicio 3 - TIR'!$C$18+SQRT(('Ejercicio 3 - TIR'!$E$18-'Ejercicio 3 - TIR'!$C$18)*('Ejercicio 3 - TIR'!$D$18-'Ejercicio 3 - TIR'!$C$18)*J876),'Ejercicio 3 - TIR'!$E$18-SQRT(('Ejercicio 3 - TIR'!$E$18-'Ejercicio 3 - TIR'!$C$18)*('Ejercicio 3 - TIR'!$E$18-'Ejercicio 3 - TIR'!$D$18)*(1-J876)))</f>
        <v>37251.82387546</v>
      </c>
      <c r="L876" s="24">
        <f ca="1" t="shared" si="6511"/>
        <v>0.727054773605691</v>
      </c>
      <c r="M876" s="25">
        <f ca="1">IF(L876&lt;=('Ejercicio 3 - TIR'!$D$18-'Ejercicio 3 - TIR'!$C$18)/('Ejercicio 3 - TIR'!$E$18-'Ejercicio 3 - TIR'!$C$18),'Ejercicio 3 - TIR'!$C$18+SQRT(('Ejercicio 3 - TIR'!$E$18-'Ejercicio 3 - TIR'!$C$18)*('Ejercicio 3 - TIR'!$D$18-'Ejercicio 3 - TIR'!$C$18)*L876),'Ejercicio 3 - TIR'!$E$18-SQRT(('Ejercicio 3 - TIR'!$E$18-'Ejercicio 3 - TIR'!$C$18)*('Ejercicio 3 - TIR'!$E$18-'Ejercicio 3 - TIR'!$D$18)*(1-L876)))</f>
        <v>40475.5230159086</v>
      </c>
      <c r="N876" s="24">
        <f ca="1" t="shared" ref="N876:R876" si="6512">RAND()</f>
        <v>0.234971514011025</v>
      </c>
      <c r="O876" s="25">
        <f ca="1">IF(N876&lt;=('Ejercicio 3 - TIR'!$D$18-'Ejercicio 3 - TIR'!$C$18)/('Ejercicio 3 - TIR'!$E$18-'Ejercicio 3 - TIR'!$C$18),'Ejercicio 3 - TIR'!$C$18+SQRT(('Ejercicio 3 - TIR'!$E$18-'Ejercicio 3 - TIR'!$C$18)*('Ejercicio 3 - TIR'!$D$18-'Ejercicio 3 - TIR'!$C$18)*N876),'Ejercicio 3 - TIR'!$E$18-SQRT(('Ejercicio 3 - TIR'!$E$18-'Ejercicio 3 - TIR'!$C$18)*('Ejercicio 3 - TIR'!$E$18-'Ejercicio 3 - TIR'!$D$18)*(1-N876)))</f>
        <v>35936.8111896584</v>
      </c>
      <c r="P876" s="24">
        <f ca="1" t="shared" si="6512"/>
        <v>0.338112918415897</v>
      </c>
      <c r="Q876" s="26">
        <f ca="1">IF(P876&lt;=('Ejercicio 3 - TIR'!$D$22-'Ejercicio 3 - TIR'!$C$22)/('Ejercicio 3 - TIR'!$E$22-'Ejercicio 3 - TIR'!$C$22),'Ejercicio 3 - TIR'!$C$22+SQRT(('Ejercicio 3 - TIR'!$E$22-'Ejercicio 3 - TIR'!$C$22)*('Ejercicio 3 - TIR'!$D$22-'Ejercicio 3 - TIR'!$C$22)*P876),'Ejercicio 3 - TIR'!$E$22-SQRT(('Ejercicio 3 - TIR'!$E$22-'Ejercicio 3 - TIR'!$C$22)*('Ejercicio 3 - TIR'!$E$22-'Ejercicio 3 - TIR'!$D$22)*(1-P876)))</f>
        <v>0.144669885551997</v>
      </c>
      <c r="R876" s="24">
        <f ca="1" t="shared" si="6512"/>
        <v>0.0946658056242911</v>
      </c>
      <c r="S876" s="26">
        <f ca="1">IF(R876&lt;=('Ejercicio 3 - TIR'!$D$23-'Ejercicio 3 - TIR'!$C$23)/('Ejercicio 3 - TIR'!$E$23-'Ejercicio 3 - TIR'!$C$23),'Ejercicio 3 - TIR'!$C$23+SQRT(('Ejercicio 3 - TIR'!$E$23-'Ejercicio 3 - TIR'!$C$23)*('Ejercicio 3 - TIR'!$D$23-'Ejercicio 3 - TIR'!$C$23)*R876),'Ejercicio 3 - TIR'!$E$23-SQRT(('Ejercicio 3 - TIR'!$E$23-'Ejercicio 3 - TIR'!$C$23)*('Ejercicio 3 - TIR'!$E$23-'Ejercicio 3 - TIR'!$D$23)*(1-R876)))</f>
        <v>0.133053675732288</v>
      </c>
      <c r="T876" s="24">
        <f ca="1" t="shared" ref="T876:X876" si="6513">RAND()</f>
        <v>0.330859842052297</v>
      </c>
      <c r="U876" s="26">
        <f ca="1">IF(T876&lt;=('Ejercicio 3 - TIR'!$D$24-'Ejercicio 3 - TIR'!$C$24)/('Ejercicio 3 - TIR'!$E$24-'Ejercicio 3 - TIR'!$C$24),'Ejercicio 3 - TIR'!$C$24+SQRT(('Ejercicio 3 - TIR'!$E$24-'Ejercicio 3 - TIR'!$C$24)*('Ejercicio 3 - TIR'!$D$24-'Ejercicio 3 - TIR'!$C$24)*T876),'Ejercicio 3 - TIR'!$E$24-SQRT(('Ejercicio 3 - TIR'!$E$24-'Ejercicio 3 - TIR'!$C$24)*('Ejercicio 3 - TIR'!$E$24-'Ejercicio 3 - TIR'!$D$24)*(1-T876)))</f>
        <v>0.176359166684663</v>
      </c>
      <c r="V876" s="24">
        <f ca="1" t="shared" si="6513"/>
        <v>0.175977551181733</v>
      </c>
      <c r="W876" s="26">
        <f ca="1">IF(V876&lt;=('Ejercicio 3 - TIR'!$D$25-'Ejercicio 3 - TIR'!$C$25)/('Ejercicio 3 - TIR'!$E$25-'Ejercicio 3 - TIR'!$C$25),'Ejercicio 3 - TIR'!$C$25+SQRT(('Ejercicio 3 - TIR'!$E$25-'Ejercicio 3 - TIR'!$C$25)*('Ejercicio 3 - TIR'!$D$25-'Ejercicio 3 - TIR'!$C$25)*V876),'Ejercicio 3 - TIR'!$E$25-SQRT(('Ejercicio 3 - TIR'!$E$25-'Ejercicio 3 - TIR'!$C$25)*('Ejercicio 3 - TIR'!$E$25-'Ejercicio 3 - TIR'!$D$25)*(1-V876)))</f>
        <v>0.195696132378851</v>
      </c>
      <c r="X876" s="24">
        <f ca="1" t="shared" si="6513"/>
        <v>0.76356583487306</v>
      </c>
      <c r="Y876" s="26">
        <f ca="1">IF(X876&lt;=('Ejercicio 3 - TIR'!$D$26-'Ejercicio 3 - TIR'!$C$26)/('Ejercicio 3 - TIR'!$E$26-'Ejercicio 3 - TIR'!$C$26),'Ejercicio 3 - TIR'!$C$26+SQRT(('Ejercicio 3 - TIR'!$E$26-'Ejercicio 3 - TIR'!$C$26)*('Ejercicio 3 - TIR'!$D$26-'Ejercicio 3 - TIR'!$C$26)*X876),'Ejercicio 3 - TIR'!$E$26-SQRT(('Ejercicio 3 - TIR'!$E$26-'Ejercicio 3 - TIR'!$C$26)*('Ejercicio 3 - TIR'!$E$26-'Ejercicio 3 - TIR'!$D$26)*(1-X876)))</f>
        <v>0.244268438437629</v>
      </c>
      <c r="Z876" s="24">
        <f ca="1" t="shared" si="6192"/>
        <v>1.144669885552</v>
      </c>
      <c r="AA876" s="24">
        <f ca="1" t="shared" si="6193"/>
        <v>1.29697242132475</v>
      </c>
      <c r="AB876" s="24">
        <f ca="1" t="shared" si="6194"/>
        <v>1.52570539676257</v>
      </c>
      <c r="AC876" s="24">
        <f ca="1" t="shared" si="6195"/>
        <v>1.82428004205854</v>
      </c>
      <c r="AD876" s="24">
        <f ca="1" t="shared" si="6196"/>
        <v>2.26989407920512</v>
      </c>
      <c r="AE876" s="23">
        <f ca="1" t="shared" si="6197"/>
        <v>4591.9132681456</v>
      </c>
      <c r="AF876" s="23">
        <f ca="1" t="shared" si="6198"/>
        <v>5202.88420711624</v>
      </c>
      <c r="AG876" s="23">
        <f ca="1" t="shared" si="6199"/>
        <v>6120.46053024005</v>
      </c>
      <c r="AH876" s="23">
        <f ca="1" t="shared" si="6200"/>
        <v>7318.21098438544</v>
      </c>
      <c r="AI876" s="23">
        <f ca="1" t="shared" si="6201"/>
        <v>9105.81895369838</v>
      </c>
      <c r="AJ876" s="25">
        <f ca="1" t="shared" si="6202"/>
        <v>42652.3763047921</v>
      </c>
      <c r="AK876" s="25">
        <f ca="1" t="shared" si="6203"/>
        <v>49286.8386739401</v>
      </c>
      <c r="AL876" s="25">
        <f ca="1" t="shared" si="6204"/>
        <v>56835.308726038</v>
      </c>
      <c r="AM876" s="25">
        <f ca="1" t="shared" si="6205"/>
        <v>73838.6888298032</v>
      </c>
      <c r="AN876" s="25">
        <f ca="1" t="shared" si="6206"/>
        <v>81572.7549449179</v>
      </c>
      <c r="AO876" s="25">
        <f ca="1">C876/'Ejercicio 3 - TIR'!$D$7</f>
        <v>14542.4328121884</v>
      </c>
      <c r="AP876" s="25">
        <f ca="1" t="shared" si="6207"/>
        <v>28109.9434926036</v>
      </c>
      <c r="AQ876" s="25">
        <f ca="1" t="shared" si="6208"/>
        <v>34744.4058617517</v>
      </c>
      <c r="AR876" s="25">
        <f ca="1" t="shared" si="6209"/>
        <v>42292.8759138496</v>
      </c>
      <c r="AS876" s="25">
        <f ca="1" t="shared" si="6210"/>
        <v>59296.2560176148</v>
      </c>
      <c r="AT876" s="25">
        <f ca="1" t="shared" si="6211"/>
        <v>67030.3221327295</v>
      </c>
      <c r="AU876" s="25">
        <f ca="1">AP876*'Ejercicio 3 - TIR'!$D$5</f>
        <v>14054.9717463018</v>
      </c>
      <c r="AV876" s="25">
        <f ca="1">AQ876*'Ejercicio 3 - TIR'!$D$5</f>
        <v>17372.2029308759</v>
      </c>
      <c r="AW876" s="25">
        <f ca="1">AR876*'Ejercicio 3 - TIR'!$D$5</f>
        <v>21146.4379569248</v>
      </c>
      <c r="AX876" s="25">
        <f ca="1">AS876*'Ejercicio 3 - TIR'!$D$5</f>
        <v>29648.1280088074</v>
      </c>
      <c r="AY876" s="25">
        <f ca="1">AT876*'Ejercicio 3 - TIR'!$D$5</f>
        <v>33515.1610663647</v>
      </c>
      <c r="AZ876" s="25">
        <f ca="1" t="shared" ref="AZ876:BD876" si="6514">AJ876-AU876-AE876</f>
        <v>24005.4912903446</v>
      </c>
      <c r="BA876" s="25">
        <f ca="1" t="shared" si="6514"/>
        <v>26711.751535948</v>
      </c>
      <c r="BB876" s="25">
        <f ca="1" t="shared" si="6514"/>
        <v>29568.4102388732</v>
      </c>
      <c r="BC876" s="25">
        <f ca="1" t="shared" si="6514"/>
        <v>36872.3498366104</v>
      </c>
      <c r="BD876" s="25">
        <f ca="1" t="shared" si="6514"/>
        <v>38951.7749248548</v>
      </c>
      <c r="BE876" s="25">
        <f ca="1" t="shared" ref="BE876:BI876" si="6515">AZ876/Z876</f>
        <v>20971.5408724747</v>
      </c>
      <c r="BF876" s="25">
        <f ca="1" t="shared" si="6515"/>
        <v>20595.4660999378</v>
      </c>
      <c r="BG876" s="25">
        <f ca="1" t="shared" si="6515"/>
        <v>19380.1570746326</v>
      </c>
      <c r="BH876" s="25">
        <f ca="1" t="shared" si="6515"/>
        <v>20212.0008915973</v>
      </c>
      <c r="BI876" s="25">
        <f ca="1" t="shared" si="6515"/>
        <v>17160.1729268773</v>
      </c>
      <c r="BJ876" s="25">
        <f ca="1" t="shared" si="6214"/>
        <v>72047.8674591947</v>
      </c>
      <c r="BK876" s="25">
        <f ca="1" t="shared" si="6215"/>
        <v>33009.7821376247</v>
      </c>
      <c r="BL876" s="25">
        <f ca="1" t="shared" si="6216"/>
        <v>105057.649596819</v>
      </c>
      <c r="BM876" s="25">
        <f ca="1">BK876*'Ejercicio 3 - TIR'!$D$5</f>
        <v>16504.8910688124</v>
      </c>
      <c r="BN876" s="25">
        <f ca="1" t="shared" si="6217"/>
        <v>88552.758528007</v>
      </c>
      <c r="BO876" s="25">
        <f ca="1" t="shared" si="6218"/>
        <v>39011.8461205982</v>
      </c>
      <c r="BP876" s="25">
        <f ca="1" t="shared" si="6219"/>
        <v>-104452.793775446</v>
      </c>
      <c r="BQ876" s="25">
        <f ca="1" t="shared" ref="BQ876:BT876" si="6516">BE876</f>
        <v>20971.5408724747</v>
      </c>
      <c r="BR876" s="25">
        <f ca="1" t="shared" si="6516"/>
        <v>20595.4660999378</v>
      </c>
      <c r="BS876" s="25">
        <f ca="1" t="shared" si="6516"/>
        <v>19380.1570746326</v>
      </c>
      <c r="BT876" s="25">
        <f ca="1" t="shared" si="6516"/>
        <v>20212.0008915973</v>
      </c>
      <c r="BU876" s="25">
        <f ca="1" t="shared" si="6221"/>
        <v>56172.0190474756</v>
      </c>
      <c r="BV876" s="27">
        <f ca="1" t="shared" si="6222"/>
        <v>8.33863296083564</v>
      </c>
    </row>
    <row r="877" ht="15" customHeight="1" spans="1:74">
      <c r="A877" s="23">
        <v>876</v>
      </c>
      <c r="B877" s="24">
        <f ca="1" t="shared" ref="B877:F877" si="6517">RAND()</f>
        <v>0.694680361487828</v>
      </c>
      <c r="C877" s="25">
        <f ca="1">IF(B877&lt;=('Ejercicio 3 - TIR'!$D$13-'Ejercicio 3 - TIR'!$C$13)/('Ejercicio 3 - TIR'!$E$13-'Ejercicio 3 - TIR'!$C$13),'Ejercicio 3 - TIR'!$C$13+SQRT(('Ejercicio 3 - TIR'!$E$13-'Ejercicio 3 - TIR'!$C$13)*('Ejercicio 3 - TIR'!$D$13-'Ejercicio 3 - TIR'!$C$13)*B877),'Ejercicio 3 - TIR'!$E$13-SQRT(('Ejercicio 3 - TIR'!$E$13-'Ejercicio 3 - TIR'!$C$13)*('Ejercicio 3 - TIR'!$E$13-'Ejercicio 3 - TIR'!$D$13)*(1-B877)))</f>
        <v>80858.8514917572</v>
      </c>
      <c r="D877" s="24">
        <f ca="1" t="shared" si="6517"/>
        <v>0.967059057187144</v>
      </c>
      <c r="E877" s="25">
        <f ca="1">IF(D877&lt;=('Ejercicio 3 - TIR'!$D$14-'Ejercicio 3 - TIR'!$C$14)/('Ejercicio 3 - TIR'!$E$14-'Ejercicio 3 - TIR'!$C$14),'Ejercicio 3 - TIR'!$C$14+SQRT(('Ejercicio 3 - TIR'!$E$14-'Ejercicio 3 - TIR'!$C$14)*('Ejercicio 3 - TIR'!$D$14-'Ejercicio 3 - TIR'!$C$14)*D877),'Ejercicio 3 - TIR'!$E$14-SQRT(('Ejercicio 3 - TIR'!$E$14-'Ejercicio 3 - TIR'!$C$14)*('Ejercicio 3 - TIR'!$E$14-'Ejercicio 3 - TIR'!$D$14)*(1-D877)))</f>
        <v>37777.1321627392</v>
      </c>
      <c r="F877" s="24">
        <f ca="1" t="shared" si="6517"/>
        <v>0.593969746720623</v>
      </c>
      <c r="G877" s="25">
        <f ca="1">IF(F877&lt;=('Ejercicio 3 - TIR'!$D$18-'Ejercicio 3 - TIR'!$C$18)/('Ejercicio 3 - TIR'!$E$18-'Ejercicio 3 - TIR'!$C$18),'Ejercicio 3 - TIR'!$C$18+SQRT(('Ejercicio 3 - TIR'!$E$18-'Ejercicio 3 - TIR'!$C$18)*('Ejercicio 3 - TIR'!$D$18-'Ejercicio 3 - TIR'!$C$18)*F877),'Ejercicio 3 - TIR'!$E$18-SQRT(('Ejercicio 3 - TIR'!$E$18-'Ejercicio 3 - TIR'!$C$18)*('Ejercicio 3 - TIR'!$E$18-'Ejercicio 3 - TIR'!$D$18)*(1-F877)))</f>
        <v>39439.0392523865</v>
      </c>
      <c r="H877" s="24">
        <f ca="1" t="shared" ref="H877:L877" si="6518">RAND()</f>
        <v>0.428219287968387</v>
      </c>
      <c r="I877" s="25">
        <f ca="1">IF(H877&lt;=('Ejercicio 3 - TIR'!$D$18-'Ejercicio 3 - TIR'!$C$18)/('Ejercicio 3 - TIR'!$E$18-'Ejercicio 3 - TIR'!$C$18),'Ejercicio 3 - TIR'!$C$18+SQRT(('Ejercicio 3 - TIR'!$E$18-'Ejercicio 3 - TIR'!$C$18)*('Ejercicio 3 - TIR'!$D$18-'Ejercicio 3 - TIR'!$C$18)*H877),'Ejercicio 3 - TIR'!$E$18-SQRT(('Ejercicio 3 - TIR'!$E$18-'Ejercicio 3 - TIR'!$C$18)*('Ejercicio 3 - TIR'!$E$18-'Ejercicio 3 - TIR'!$D$18)*(1-H877)))</f>
        <v>38014.5426067405</v>
      </c>
      <c r="J877" s="24">
        <f ca="1" t="shared" si="6518"/>
        <v>0.190945866358264</v>
      </c>
      <c r="K877" s="25">
        <f ca="1">IF(J877&lt;=('Ejercicio 3 - TIR'!$D$18-'Ejercicio 3 - TIR'!$C$18)/('Ejercicio 3 - TIR'!$E$18-'Ejercicio 3 - TIR'!$C$18),'Ejercicio 3 - TIR'!$C$18+SQRT(('Ejercicio 3 - TIR'!$E$18-'Ejercicio 3 - TIR'!$C$18)*('Ejercicio 3 - TIR'!$D$18-'Ejercicio 3 - TIR'!$C$18)*J877),'Ejercicio 3 - TIR'!$E$18-SQRT(('Ejercicio 3 - TIR'!$E$18-'Ejercicio 3 - TIR'!$C$18)*('Ejercicio 3 - TIR'!$E$18-'Ejercicio 3 - TIR'!$D$18)*(1-J877)))</f>
        <v>35351.8109041463</v>
      </c>
      <c r="L877" s="24">
        <f ca="1" t="shared" si="6518"/>
        <v>0.0694727750389144</v>
      </c>
      <c r="M877" s="25">
        <f ca="1">IF(L877&lt;=('Ejercicio 3 - TIR'!$D$18-'Ejercicio 3 - TIR'!$C$18)/('Ejercicio 3 - TIR'!$E$18-'Ejercicio 3 - TIR'!$C$18),'Ejercicio 3 - TIR'!$C$18+SQRT(('Ejercicio 3 - TIR'!$E$18-'Ejercicio 3 - TIR'!$C$18)*('Ejercicio 3 - TIR'!$D$18-'Ejercicio 3 - TIR'!$C$18)*L877),'Ejercicio 3 - TIR'!$E$18-SQRT(('Ejercicio 3 - TIR'!$E$18-'Ejercicio 3 - TIR'!$C$18)*('Ejercicio 3 - TIR'!$E$18-'Ejercicio 3 - TIR'!$D$18)*(1-L877)))</f>
        <v>33228.1443982321</v>
      </c>
      <c r="N877" s="24">
        <f ca="1" t="shared" ref="N877:R877" si="6519">RAND()</f>
        <v>0.114789795980444</v>
      </c>
      <c r="O877" s="25">
        <f ca="1">IF(N877&lt;=('Ejercicio 3 - TIR'!$D$18-'Ejercicio 3 - TIR'!$C$18)/('Ejercicio 3 - TIR'!$E$18-'Ejercicio 3 - TIR'!$C$18),'Ejercicio 3 - TIR'!$C$18+SQRT(('Ejercicio 3 - TIR'!$E$18-'Ejercicio 3 - TIR'!$C$18)*('Ejercicio 3 - TIR'!$D$18-'Ejercicio 3 - TIR'!$C$18)*N877),'Ejercicio 3 - TIR'!$E$18-SQRT(('Ejercicio 3 - TIR'!$E$18-'Ejercicio 3 - TIR'!$C$18)*('Ejercicio 3 - TIR'!$E$18-'Ejercicio 3 - TIR'!$D$18)*(1-N877)))</f>
        <v>34149.5143567732</v>
      </c>
      <c r="P877" s="24">
        <f ca="1" t="shared" si="6519"/>
        <v>0.543879464430786</v>
      </c>
      <c r="Q877" s="26">
        <f ca="1">IF(P877&lt;=('Ejercicio 3 - TIR'!$D$22-'Ejercicio 3 - TIR'!$C$22)/('Ejercicio 3 - TIR'!$E$22-'Ejercicio 3 - TIR'!$C$22),'Ejercicio 3 - TIR'!$C$22+SQRT(('Ejercicio 3 - TIR'!$E$22-'Ejercicio 3 - TIR'!$C$22)*('Ejercicio 3 - TIR'!$D$22-'Ejercicio 3 - TIR'!$C$22)*P877),'Ejercicio 3 - TIR'!$E$22-SQRT(('Ejercicio 3 - TIR'!$E$22-'Ejercicio 3 - TIR'!$C$22)*('Ejercicio 3 - TIR'!$E$22-'Ejercicio 3 - TIR'!$D$22)*(1-P877)))</f>
        <v>0.15134660641347</v>
      </c>
      <c r="R877" s="24">
        <f ca="1" t="shared" si="6519"/>
        <v>0.565997140705311</v>
      </c>
      <c r="S877" s="26">
        <f ca="1">IF(R877&lt;=('Ejercicio 3 - TIR'!$D$23-'Ejercicio 3 - TIR'!$C$23)/('Ejercicio 3 - TIR'!$E$23-'Ejercicio 3 - TIR'!$C$23),'Ejercicio 3 - TIR'!$C$23+SQRT(('Ejercicio 3 - TIR'!$E$23-'Ejercicio 3 - TIR'!$C$23)*('Ejercicio 3 - TIR'!$D$23-'Ejercicio 3 - TIR'!$C$23)*R877),'Ejercicio 3 - TIR'!$E$23-SQRT(('Ejercicio 3 - TIR'!$E$23-'Ejercicio 3 - TIR'!$C$23)*('Ejercicio 3 - TIR'!$E$23-'Ejercicio 3 - TIR'!$D$23)*(1-R877)))</f>
        <v>0.152049952652447</v>
      </c>
      <c r="T877" s="24">
        <f ca="1" t="shared" ref="T877:X877" si="6520">RAND()</f>
        <v>0.951442252024087</v>
      </c>
      <c r="U877" s="26">
        <f ca="1">IF(T877&lt;=('Ejercicio 3 - TIR'!$D$24-'Ejercicio 3 - TIR'!$C$24)/('Ejercicio 3 - TIR'!$E$24-'Ejercicio 3 - TIR'!$C$24),'Ejercicio 3 - TIR'!$C$24+SQRT(('Ejercicio 3 - TIR'!$E$24-'Ejercicio 3 - TIR'!$C$24)*('Ejercicio 3 - TIR'!$D$24-'Ejercicio 3 - TIR'!$C$24)*T877),'Ejercicio 3 - TIR'!$E$24-SQRT(('Ejercicio 3 - TIR'!$E$24-'Ejercicio 3 - TIR'!$C$24)*('Ejercicio 3 - TIR'!$E$24-'Ejercicio 3 - TIR'!$D$24)*(1-T877)))</f>
        <v>0.208339738667913</v>
      </c>
      <c r="V877" s="24">
        <f ca="1" t="shared" si="6520"/>
        <v>0.807779820671513</v>
      </c>
      <c r="W877" s="26">
        <f ca="1">IF(V877&lt;=('Ejercicio 3 - TIR'!$D$25-'Ejercicio 3 - TIR'!$C$25)/('Ejercicio 3 - TIR'!$E$25-'Ejercicio 3 - TIR'!$C$25),'Ejercicio 3 - TIR'!$C$25+SQRT(('Ejercicio 3 - TIR'!$E$25-'Ejercicio 3 - TIR'!$C$25)*('Ejercicio 3 - TIR'!$D$25-'Ejercicio 3 - TIR'!$C$25)*V877),'Ejercicio 3 - TIR'!$E$25-SQRT(('Ejercicio 3 - TIR'!$E$25-'Ejercicio 3 - TIR'!$C$25)*('Ejercicio 3 - TIR'!$E$25-'Ejercicio 3 - TIR'!$D$25)*(1-V877)))</f>
        <v>0.224062177661768</v>
      </c>
      <c r="X877" s="24">
        <f ca="1" t="shared" si="6520"/>
        <v>0.127978935507478</v>
      </c>
      <c r="Y877" s="26">
        <f ca="1">IF(X877&lt;=('Ejercicio 3 - TIR'!$D$26-'Ejercicio 3 - TIR'!$C$26)/('Ejercicio 3 - TIR'!$E$26-'Ejercicio 3 - TIR'!$C$26),'Ejercicio 3 - TIR'!$C$26+SQRT(('Ejercicio 3 - TIR'!$E$26-'Ejercicio 3 - TIR'!$C$26)*('Ejercicio 3 - TIR'!$D$26-'Ejercicio 3 - TIR'!$C$26)*X877),'Ejercicio 3 - TIR'!$E$26-SQRT(('Ejercicio 3 - TIR'!$E$26-'Ejercicio 3 - TIR'!$C$26)*('Ejercicio 3 - TIR'!$E$26-'Ejercicio 3 - TIR'!$D$26)*(1-X877)))</f>
        <v>0.208588790328319</v>
      </c>
      <c r="Z877" s="24">
        <f ca="1" t="shared" si="6192"/>
        <v>1.15134660641347</v>
      </c>
      <c r="AA877" s="24">
        <f ca="1" t="shared" si="6193"/>
        <v>1.32640880340519</v>
      </c>
      <c r="AB877" s="24">
        <f ca="1" t="shared" si="6194"/>
        <v>1.60275246687345</v>
      </c>
      <c r="AC877" s="24">
        <f ca="1" t="shared" si="6195"/>
        <v>1.96186867485389</v>
      </c>
      <c r="AD877" s="24">
        <f ca="1" t="shared" si="6196"/>
        <v>2.37109248852468</v>
      </c>
      <c r="AE877" s="23">
        <f ca="1" t="shared" si="6197"/>
        <v>5717.44075286374</v>
      </c>
      <c r="AF877" s="23">
        <f ca="1" t="shared" si="6198"/>
        <v>6586.77734862985</v>
      </c>
      <c r="AG877" s="23">
        <f ca="1" t="shared" si="6199"/>
        <v>7959.06482010712</v>
      </c>
      <c r="AH877" s="23">
        <f ca="1" t="shared" si="6200"/>
        <v>9742.39021585149</v>
      </c>
      <c r="AI877" s="23">
        <f ca="1" t="shared" si="6201"/>
        <v>11774.5436058824</v>
      </c>
      <c r="AJ877" s="25">
        <f ca="1" t="shared" si="6202"/>
        <v>45408.0040034429</v>
      </c>
      <c r="AK877" s="25">
        <f ca="1" t="shared" si="6203"/>
        <v>50422.8239710024</v>
      </c>
      <c r="AL877" s="25">
        <f ca="1" t="shared" si="6204"/>
        <v>56660.2021350643</v>
      </c>
      <c r="AM877" s="25">
        <f ca="1" t="shared" si="6205"/>
        <v>65189.2556184132</v>
      </c>
      <c r="AN877" s="25">
        <f ca="1" t="shared" si="6206"/>
        <v>80971.6569781106</v>
      </c>
      <c r="AO877" s="25">
        <f ca="1">C877/'Ejercicio 3 - TIR'!$D$7</f>
        <v>16171.7702983514</v>
      </c>
      <c r="AP877" s="25">
        <f ca="1" t="shared" si="6207"/>
        <v>29236.2337050914</v>
      </c>
      <c r="AQ877" s="25">
        <f ca="1" t="shared" si="6208"/>
        <v>34251.0536726509</v>
      </c>
      <c r="AR877" s="25">
        <f ca="1" t="shared" si="6209"/>
        <v>40488.4318367129</v>
      </c>
      <c r="AS877" s="25">
        <f ca="1" t="shared" si="6210"/>
        <v>49017.4853200618</v>
      </c>
      <c r="AT877" s="25">
        <f ca="1" t="shared" si="6211"/>
        <v>64799.8866797592</v>
      </c>
      <c r="AU877" s="25">
        <f ca="1">AP877*'Ejercicio 3 - TIR'!$D$5</f>
        <v>14618.1168525457</v>
      </c>
      <c r="AV877" s="25">
        <f ca="1">AQ877*'Ejercicio 3 - TIR'!$D$5</f>
        <v>17125.5268363255</v>
      </c>
      <c r="AW877" s="25">
        <f ca="1">AR877*'Ejercicio 3 - TIR'!$D$5</f>
        <v>20244.2159183565</v>
      </c>
      <c r="AX877" s="25">
        <f ca="1">AS877*'Ejercicio 3 - TIR'!$D$5</f>
        <v>24508.7426600309</v>
      </c>
      <c r="AY877" s="25">
        <f ca="1">AT877*'Ejercicio 3 - TIR'!$D$5</f>
        <v>32399.9433398796</v>
      </c>
      <c r="AZ877" s="25">
        <f ca="1" t="shared" ref="AZ877:BD877" si="6521">AJ877-AU877-AE877</f>
        <v>25072.4463980334</v>
      </c>
      <c r="BA877" s="25">
        <f ca="1" t="shared" si="6521"/>
        <v>26710.5197860471</v>
      </c>
      <c r="BB877" s="25">
        <f ca="1" t="shared" si="6521"/>
        <v>28456.9213966008</v>
      </c>
      <c r="BC877" s="25">
        <f ca="1" t="shared" si="6521"/>
        <v>30938.1227425308</v>
      </c>
      <c r="BD877" s="25">
        <f ca="1" t="shared" si="6521"/>
        <v>36797.1700323486</v>
      </c>
      <c r="BE877" s="25">
        <f ca="1" t="shared" ref="BE877:BI877" si="6522">AZ877/Z877</f>
        <v>21776.6276969678</v>
      </c>
      <c r="BF877" s="25">
        <f ca="1" t="shared" si="6522"/>
        <v>20137.4717338087</v>
      </c>
      <c r="BG877" s="25">
        <f ca="1" t="shared" si="6522"/>
        <v>17755.0320369263</v>
      </c>
      <c r="BH877" s="25">
        <f ca="1" t="shared" si="6522"/>
        <v>15769.7215614266</v>
      </c>
      <c r="BI877" s="25">
        <f ca="1" t="shared" si="6522"/>
        <v>15519.0783195658</v>
      </c>
      <c r="BJ877" s="25">
        <f ca="1" t="shared" si="6214"/>
        <v>89573.0743090752</v>
      </c>
      <c r="BK877" s="25">
        <f ca="1" t="shared" si="6215"/>
        <v>38344.7630805676</v>
      </c>
      <c r="BL877" s="25">
        <f ca="1" t="shared" si="6216"/>
        <v>127917.837389643</v>
      </c>
      <c r="BM877" s="25">
        <f ca="1">BK877*'Ejercicio 3 - TIR'!$D$5</f>
        <v>19172.3815402838</v>
      </c>
      <c r="BN877" s="25">
        <f ca="1" t="shared" si="6217"/>
        <v>108745.455849359</v>
      </c>
      <c r="BO877" s="25">
        <f ca="1" t="shared" si="6218"/>
        <v>45863.0173119149</v>
      </c>
      <c r="BP877" s="25">
        <f ca="1" t="shared" si="6219"/>
        <v>-118635.983654496</v>
      </c>
      <c r="BQ877" s="25">
        <f ca="1" t="shared" ref="BQ877:BT877" si="6523">BE877</f>
        <v>21776.6276969678</v>
      </c>
      <c r="BR877" s="25">
        <f ca="1" t="shared" si="6523"/>
        <v>20137.4717338087</v>
      </c>
      <c r="BS877" s="25">
        <f ca="1" t="shared" si="6523"/>
        <v>17755.0320369263</v>
      </c>
      <c r="BT877" s="25">
        <f ca="1" t="shared" si="6523"/>
        <v>15769.7215614266</v>
      </c>
      <c r="BU877" s="25">
        <f ca="1" t="shared" si="6221"/>
        <v>61382.0956314807</v>
      </c>
      <c r="BV877" s="27">
        <f ca="1" t="shared" si="6222"/>
        <v>4.16158151401178</v>
      </c>
    </row>
    <row r="878" ht="15" customHeight="1" spans="1:74">
      <c r="A878" s="23">
        <v>877</v>
      </c>
      <c r="B878" s="24">
        <f ca="1" t="shared" ref="B878:F878" si="6524">RAND()</f>
        <v>0.59876424978389</v>
      </c>
      <c r="C878" s="25">
        <f ca="1">IF(B878&lt;=('Ejercicio 3 - TIR'!$D$13-'Ejercicio 3 - TIR'!$C$13)/('Ejercicio 3 - TIR'!$E$13-'Ejercicio 3 - TIR'!$C$13),'Ejercicio 3 - TIR'!$C$13+SQRT(('Ejercicio 3 - TIR'!$E$13-'Ejercicio 3 - TIR'!$C$13)*('Ejercicio 3 - TIR'!$D$13-'Ejercicio 3 - TIR'!$C$13)*B878),'Ejercicio 3 - TIR'!$E$13-SQRT(('Ejercicio 3 - TIR'!$E$13-'Ejercicio 3 - TIR'!$C$13)*('Ejercicio 3 - TIR'!$E$13-'Ejercicio 3 - TIR'!$D$13)*(1-B878)))</f>
        <v>78057.2813840369</v>
      </c>
      <c r="D878" s="24">
        <f ca="1" t="shared" si="6524"/>
        <v>0.301881200164554</v>
      </c>
      <c r="E878" s="25">
        <f ca="1">IF(D878&lt;=('Ejercicio 3 - TIR'!$D$14-'Ejercicio 3 - TIR'!$C$14)/('Ejercicio 3 - TIR'!$E$14-'Ejercicio 3 - TIR'!$C$14),'Ejercicio 3 - TIR'!$C$14+SQRT(('Ejercicio 3 - TIR'!$E$14-'Ejercicio 3 - TIR'!$C$14)*('Ejercicio 3 - TIR'!$D$14-'Ejercicio 3 - TIR'!$C$14)*D878),'Ejercicio 3 - TIR'!$E$14-SQRT(('Ejercicio 3 - TIR'!$E$14-'Ejercicio 3 - TIR'!$C$14)*('Ejercicio 3 - TIR'!$E$14-'Ejercicio 3 - TIR'!$D$14)*(1-D878)))</f>
        <v>29758.2654415597</v>
      </c>
      <c r="F878" s="24">
        <f ca="1" t="shared" si="6524"/>
        <v>0.126936897746746</v>
      </c>
      <c r="G878" s="25">
        <f ca="1">IF(F878&lt;=('Ejercicio 3 - TIR'!$D$18-'Ejercicio 3 - TIR'!$C$18)/('Ejercicio 3 - TIR'!$E$18-'Ejercicio 3 - TIR'!$C$18),'Ejercicio 3 - TIR'!$C$18+SQRT(('Ejercicio 3 - TIR'!$E$18-'Ejercicio 3 - TIR'!$C$18)*('Ejercicio 3 - TIR'!$D$18-'Ejercicio 3 - TIR'!$C$18)*F878),'Ejercicio 3 - TIR'!$E$18-SQRT(('Ejercicio 3 - TIR'!$E$18-'Ejercicio 3 - TIR'!$C$18)*('Ejercicio 3 - TIR'!$E$18-'Ejercicio 3 - TIR'!$D$18)*(1-F878)))</f>
        <v>34363.546110907</v>
      </c>
      <c r="H878" s="24">
        <f ca="1" t="shared" ref="H878:L878" si="6525">RAND()</f>
        <v>0.765454140476353</v>
      </c>
      <c r="I878" s="25">
        <f ca="1">IF(H878&lt;=('Ejercicio 3 - TIR'!$D$18-'Ejercicio 3 - TIR'!$C$18)/('Ejercicio 3 - TIR'!$E$18-'Ejercicio 3 - TIR'!$C$18),'Ejercicio 3 - TIR'!$C$18+SQRT(('Ejercicio 3 - TIR'!$E$18-'Ejercicio 3 - TIR'!$C$18)*('Ejercicio 3 - TIR'!$D$18-'Ejercicio 3 - TIR'!$C$18)*H878),'Ejercicio 3 - TIR'!$E$18-SQRT(('Ejercicio 3 - TIR'!$E$18-'Ejercicio 3 - TIR'!$C$18)*('Ejercicio 3 - TIR'!$E$18-'Ejercicio 3 - TIR'!$D$18)*(1-H878)))</f>
        <v>40805.8446065658</v>
      </c>
      <c r="J878" s="24">
        <f ca="1" t="shared" si="6525"/>
        <v>0.465539961863753</v>
      </c>
      <c r="K878" s="25">
        <f ca="1">IF(J878&lt;=('Ejercicio 3 - TIR'!$D$18-'Ejercicio 3 - TIR'!$C$18)/('Ejercicio 3 - TIR'!$E$18-'Ejercicio 3 - TIR'!$C$18),'Ejercicio 3 - TIR'!$C$18+SQRT(('Ejercicio 3 - TIR'!$E$18-'Ejercicio 3 - TIR'!$C$18)*('Ejercicio 3 - TIR'!$D$18-'Ejercicio 3 - TIR'!$C$18)*J878),'Ejercicio 3 - TIR'!$E$18-SQRT(('Ejercicio 3 - TIR'!$E$18-'Ejercicio 3 - TIR'!$C$18)*('Ejercicio 3 - TIR'!$E$18-'Ejercicio 3 - TIR'!$D$18)*(1-J878)))</f>
        <v>38356.4941380679</v>
      </c>
      <c r="L878" s="24">
        <f ca="1" t="shared" si="6525"/>
        <v>0.752203525948266</v>
      </c>
      <c r="M878" s="25">
        <f ca="1">IF(L878&lt;=('Ejercicio 3 - TIR'!$D$18-'Ejercicio 3 - TIR'!$C$18)/('Ejercicio 3 - TIR'!$E$18-'Ejercicio 3 - TIR'!$C$18),'Ejercicio 3 - TIR'!$C$18+SQRT(('Ejercicio 3 - TIR'!$E$18-'Ejercicio 3 - TIR'!$C$18)*('Ejercicio 3 - TIR'!$D$18-'Ejercicio 3 - TIR'!$C$18)*L878),'Ejercicio 3 - TIR'!$E$18-SQRT(('Ejercicio 3 - TIR'!$E$18-'Ejercicio 3 - TIR'!$C$18)*('Ejercicio 3 - TIR'!$E$18-'Ejercicio 3 - TIR'!$D$18)*(1-L878)))</f>
        <v>40688.9983120068</v>
      </c>
      <c r="N878" s="24">
        <f ca="1" t="shared" ref="N878:R878" si="6526">RAND()</f>
        <v>0.913849106629163</v>
      </c>
      <c r="O878" s="25">
        <f ca="1">IF(N878&lt;=('Ejercicio 3 - TIR'!$D$18-'Ejercicio 3 - TIR'!$C$18)/('Ejercicio 3 - TIR'!$E$18-'Ejercicio 3 - TIR'!$C$18),'Ejercicio 3 - TIR'!$C$18+SQRT(('Ejercicio 3 - TIR'!$E$18-'Ejercicio 3 - TIR'!$C$18)*('Ejercicio 3 - TIR'!$D$18-'Ejercicio 3 - TIR'!$C$18)*N878),'Ejercicio 3 - TIR'!$E$18-SQRT(('Ejercicio 3 - TIR'!$E$18-'Ejercicio 3 - TIR'!$C$18)*('Ejercicio 3 - TIR'!$E$18-'Ejercicio 3 - TIR'!$D$18)*(1-N878)))</f>
        <v>42458.0879238627</v>
      </c>
      <c r="P878" s="24">
        <f ca="1" t="shared" si="6526"/>
        <v>0.109000819137406</v>
      </c>
      <c r="Q878" s="26">
        <f ca="1">IF(P878&lt;=('Ejercicio 3 - TIR'!$D$22-'Ejercicio 3 - TIR'!$C$22)/('Ejercicio 3 - TIR'!$E$22-'Ejercicio 3 - TIR'!$C$22),'Ejercicio 3 - TIR'!$C$22+SQRT(('Ejercicio 3 - TIR'!$E$22-'Ejercicio 3 - TIR'!$C$22)*('Ejercicio 3 - TIR'!$D$22-'Ejercicio 3 - TIR'!$C$22)*P878),'Ejercicio 3 - TIR'!$E$22-SQRT(('Ejercicio 3 - TIR'!$E$22-'Ejercicio 3 - TIR'!$C$22)*('Ejercicio 3 - TIR'!$E$22-'Ejercicio 3 - TIR'!$D$22)*(1-P878)))</f>
        <v>0.134007193667803</v>
      </c>
      <c r="R878" s="24">
        <f ca="1" t="shared" si="6526"/>
        <v>0.911135385882647</v>
      </c>
      <c r="S878" s="26">
        <f ca="1">IF(R878&lt;=('Ejercicio 3 - TIR'!$D$23-'Ejercicio 3 - TIR'!$C$23)/('Ejercicio 3 - TIR'!$E$23-'Ejercicio 3 - TIR'!$C$23),'Ejercicio 3 - TIR'!$C$23+SQRT(('Ejercicio 3 - TIR'!$E$23-'Ejercicio 3 - TIR'!$C$23)*('Ejercicio 3 - TIR'!$D$23-'Ejercicio 3 - TIR'!$C$23)*R878),'Ejercicio 3 - TIR'!$E$23-SQRT(('Ejercicio 3 - TIR'!$E$23-'Ejercicio 3 - TIR'!$C$23)*('Ejercicio 3 - TIR'!$E$23-'Ejercicio 3 - TIR'!$D$23)*(1-R878)))</f>
        <v>0.167352616657536</v>
      </c>
      <c r="T878" s="24">
        <f ca="1" t="shared" ref="T878:X878" si="6527">RAND()</f>
        <v>0.954667108096423</v>
      </c>
      <c r="U878" s="26">
        <f ca="1">IF(T878&lt;=('Ejercicio 3 - TIR'!$D$24-'Ejercicio 3 - TIR'!$C$24)/('Ejercicio 3 - TIR'!$E$24-'Ejercicio 3 - TIR'!$C$24),'Ejercicio 3 - TIR'!$C$24+SQRT(('Ejercicio 3 - TIR'!$E$24-'Ejercicio 3 - TIR'!$C$24)*('Ejercicio 3 - TIR'!$D$24-'Ejercicio 3 - TIR'!$C$24)*T878),'Ejercicio 3 - TIR'!$E$24-SQRT(('Ejercicio 3 - TIR'!$E$24-'Ejercicio 3 - TIR'!$C$24)*('Ejercicio 3 - TIR'!$E$24-'Ejercicio 3 - TIR'!$D$24)*(1-T878)))</f>
        <v>0.208733585427031</v>
      </c>
      <c r="V878" s="24">
        <f ca="1" t="shared" si="6527"/>
        <v>0.482742810434063</v>
      </c>
      <c r="W878" s="26">
        <f ca="1">IF(V878&lt;=('Ejercicio 3 - TIR'!$D$25-'Ejercicio 3 - TIR'!$C$25)/('Ejercicio 3 - TIR'!$E$25-'Ejercicio 3 - TIR'!$C$25),'Ejercicio 3 - TIR'!$C$25+SQRT(('Ejercicio 3 - TIR'!$E$25-'Ejercicio 3 - TIR'!$C$25)*('Ejercicio 3 - TIR'!$D$25-'Ejercicio 3 - TIR'!$C$25)*V878),'Ejercicio 3 - TIR'!$E$25-SQRT(('Ejercicio 3 - TIR'!$E$25-'Ejercicio 3 - TIR'!$C$25)*('Ejercicio 3 - TIR'!$E$25-'Ejercicio 3 - TIR'!$D$25)*(1-V878)))</f>
        <v>0.207451202561285</v>
      </c>
      <c r="X878" s="24">
        <f ca="1" t="shared" si="6527"/>
        <v>0.443343436253235</v>
      </c>
      <c r="Y878" s="26">
        <f ca="1">IF(X878&lt;=('Ejercicio 3 - TIR'!$D$26-'Ejercicio 3 - TIR'!$C$26)/('Ejercicio 3 - TIR'!$E$26-'Ejercicio 3 - TIR'!$C$26),'Ejercicio 3 - TIR'!$C$26+SQRT(('Ejercicio 3 - TIR'!$E$26-'Ejercicio 3 - TIR'!$C$26)*('Ejercicio 3 - TIR'!$D$26-'Ejercicio 3 - TIR'!$C$26)*X878),'Ejercicio 3 - TIR'!$E$26-SQRT(('Ejercicio 3 - TIR'!$E$26-'Ejercicio 3 - TIR'!$C$26)*('Ejercicio 3 - TIR'!$E$26-'Ejercicio 3 - TIR'!$D$26)*(1-X878)))</f>
        <v>0.22517349688123</v>
      </c>
      <c r="Z878" s="24">
        <f ca="1" t="shared" si="6192"/>
        <v>1.1340071936678</v>
      </c>
      <c r="AA878" s="24">
        <f ca="1" t="shared" si="6193"/>
        <v>1.32378626483658</v>
      </c>
      <c r="AB878" s="24">
        <f ca="1" t="shared" si="6194"/>
        <v>1.60010491823497</v>
      </c>
      <c r="AC878" s="24">
        <f ca="1" t="shared" si="6195"/>
        <v>1.93204860774705</v>
      </c>
      <c r="AD878" s="24">
        <f ca="1" t="shared" si="6196"/>
        <v>2.36709474889796</v>
      </c>
      <c r="AE878" s="23">
        <f ca="1" t="shared" si="6197"/>
        <v>3987.82164024497</v>
      </c>
      <c r="AF878" s="23">
        <f ca="1" t="shared" si="6198"/>
        <v>4655.19402650351</v>
      </c>
      <c r="AG878" s="23">
        <f ca="1" t="shared" si="6199"/>
        <v>5626.88936651409</v>
      </c>
      <c r="AH878" s="23">
        <f ca="1" t="shared" si="6200"/>
        <v>6794.19433227675</v>
      </c>
      <c r="AI878" s="23">
        <f ca="1" t="shared" si="6201"/>
        <v>8324.06682856613</v>
      </c>
      <c r="AJ878" s="25">
        <f ca="1" t="shared" si="6202"/>
        <v>38968.5084897038</v>
      </c>
      <c r="AK878" s="25">
        <f ca="1" t="shared" si="6203"/>
        <v>54018.2166152275</v>
      </c>
      <c r="AL878" s="25">
        <f ca="1" t="shared" si="6204"/>
        <v>61374.4149165734</v>
      </c>
      <c r="AM878" s="25">
        <f ca="1" t="shared" si="6205"/>
        <v>78613.1225393347</v>
      </c>
      <c r="AN878" s="25">
        <f ca="1" t="shared" si="6206"/>
        <v>100502.316972823</v>
      </c>
      <c r="AO878" s="25">
        <f ca="1">C878/'Ejercicio 3 - TIR'!$D$7</f>
        <v>15611.4562768074</v>
      </c>
      <c r="AP878" s="25">
        <f ca="1" t="shared" si="6207"/>
        <v>23357.0522128964</v>
      </c>
      <c r="AQ878" s="25">
        <f ca="1" t="shared" si="6208"/>
        <v>38406.7603384202</v>
      </c>
      <c r="AR878" s="25">
        <f ca="1" t="shared" si="6209"/>
        <v>45762.958639766</v>
      </c>
      <c r="AS878" s="25">
        <f ca="1" t="shared" si="6210"/>
        <v>63001.6662625273</v>
      </c>
      <c r="AT878" s="25">
        <f ca="1" t="shared" si="6211"/>
        <v>84890.8606960159</v>
      </c>
      <c r="AU878" s="25">
        <f ca="1">AP878*'Ejercicio 3 - TIR'!$D$5</f>
        <v>11678.5261064482</v>
      </c>
      <c r="AV878" s="25">
        <f ca="1">AQ878*'Ejercicio 3 - TIR'!$D$5</f>
        <v>19203.3801692101</v>
      </c>
      <c r="AW878" s="25">
        <f ca="1">AR878*'Ejercicio 3 - TIR'!$D$5</f>
        <v>22881.479319883</v>
      </c>
      <c r="AX878" s="25">
        <f ca="1">AS878*'Ejercicio 3 - TIR'!$D$5</f>
        <v>31500.8331312637</v>
      </c>
      <c r="AY878" s="25">
        <f ca="1">AT878*'Ejercicio 3 - TIR'!$D$5</f>
        <v>42445.4303480079</v>
      </c>
      <c r="AZ878" s="25">
        <f ca="1" t="shared" ref="AZ878:BD878" si="6528">AJ878-AU878-AE878</f>
        <v>23302.1607430106</v>
      </c>
      <c r="BA878" s="25">
        <f ca="1" t="shared" si="6528"/>
        <v>30159.6424195139</v>
      </c>
      <c r="BB878" s="25">
        <f ca="1" t="shared" si="6528"/>
        <v>32866.0462301763</v>
      </c>
      <c r="BC878" s="25">
        <f ca="1" t="shared" si="6528"/>
        <v>40318.0950757943</v>
      </c>
      <c r="BD878" s="25">
        <f ca="1" t="shared" si="6528"/>
        <v>49732.8197962492</v>
      </c>
      <c r="BE878" s="25">
        <f ca="1" t="shared" ref="BE878:BI878" si="6529">AZ878/Z878</f>
        <v>20548.512278518</v>
      </c>
      <c r="BF878" s="25">
        <f ca="1" t="shared" si="6529"/>
        <v>22782.8639869119</v>
      </c>
      <c r="BG878" s="25">
        <f ca="1" t="shared" si="6529"/>
        <v>20539.932010477</v>
      </c>
      <c r="BH878" s="25">
        <f ca="1" t="shared" si="6529"/>
        <v>20868.0542063634</v>
      </c>
      <c r="BI878" s="25">
        <f ca="1" t="shared" si="6529"/>
        <v>21010.0672224477</v>
      </c>
      <c r="BJ878" s="25">
        <f ca="1" t="shared" si="6214"/>
        <v>70440.6338630277</v>
      </c>
      <c r="BK878" s="25">
        <f ca="1" t="shared" si="6215"/>
        <v>36953.7961754809</v>
      </c>
      <c r="BL878" s="25">
        <f ca="1" t="shared" si="6216"/>
        <v>107394.430038509</v>
      </c>
      <c r="BM878" s="25">
        <f ca="1">BK878*'Ejercicio 3 - TIR'!$D$5</f>
        <v>18476.8980877404</v>
      </c>
      <c r="BN878" s="25">
        <f ca="1" t="shared" si="6217"/>
        <v>88917.5319507681</v>
      </c>
      <c r="BO878" s="25">
        <f ca="1" t="shared" si="6218"/>
        <v>37563.9935799634</v>
      </c>
      <c r="BP878" s="25">
        <f ca="1" t="shared" si="6219"/>
        <v>-107815.546825597</v>
      </c>
      <c r="BQ878" s="25">
        <f ca="1" t="shared" ref="BQ878:BT878" si="6530">BE878</f>
        <v>20548.512278518</v>
      </c>
      <c r="BR878" s="25">
        <f ca="1" t="shared" si="6530"/>
        <v>22782.8639869119</v>
      </c>
      <c r="BS878" s="25">
        <f ca="1" t="shared" si="6530"/>
        <v>20539.932010477</v>
      </c>
      <c r="BT878" s="25">
        <f ca="1" t="shared" si="6530"/>
        <v>20868.0542063634</v>
      </c>
      <c r="BU878" s="25">
        <f ca="1" t="shared" si="6221"/>
        <v>58574.0608024111</v>
      </c>
      <c r="BV878" s="27">
        <f ca="1" t="shared" si="6222"/>
        <v>8.67185196978539</v>
      </c>
    </row>
    <row r="879" ht="15" customHeight="1" spans="1:74">
      <c r="A879" s="23">
        <v>878</v>
      </c>
      <c r="B879" s="24">
        <f ca="1" t="shared" ref="B879:F879" si="6531">RAND()</f>
        <v>0.910061150406626</v>
      </c>
      <c r="C879" s="25">
        <f ca="1">IF(B879&lt;=('Ejercicio 3 - TIR'!$D$13-'Ejercicio 3 - TIR'!$C$13)/('Ejercicio 3 - TIR'!$E$13-'Ejercicio 3 - TIR'!$C$13),'Ejercicio 3 - TIR'!$C$13+SQRT(('Ejercicio 3 - TIR'!$E$13-'Ejercicio 3 - TIR'!$C$13)*('Ejercicio 3 - TIR'!$D$13-'Ejercicio 3 - TIR'!$C$13)*B879),'Ejercicio 3 - TIR'!$E$13-SQRT(('Ejercicio 3 - TIR'!$E$13-'Ejercicio 3 - TIR'!$C$13)*('Ejercicio 3 - TIR'!$E$13-'Ejercicio 3 - TIR'!$D$13)*(1-B879)))</f>
        <v>89611.2262748653</v>
      </c>
      <c r="D879" s="24">
        <f ca="1" t="shared" si="6531"/>
        <v>0.572896776606959</v>
      </c>
      <c r="E879" s="25">
        <f ca="1">IF(D879&lt;=('Ejercicio 3 - TIR'!$D$14-'Ejercicio 3 - TIR'!$C$14)/('Ejercicio 3 - TIR'!$E$14-'Ejercicio 3 - TIR'!$C$14),'Ejercicio 3 - TIR'!$C$14+SQRT(('Ejercicio 3 - TIR'!$E$14-'Ejercicio 3 - TIR'!$C$14)*('Ejercicio 3 - TIR'!$D$14-'Ejercicio 3 - TIR'!$C$14)*D879),'Ejercicio 3 - TIR'!$E$14-SQRT(('Ejercicio 3 - TIR'!$E$14-'Ejercicio 3 - TIR'!$C$14)*('Ejercicio 3 - TIR'!$E$14-'Ejercicio 3 - TIR'!$D$14)*(1-D879)))</f>
        <v>31995.908327052</v>
      </c>
      <c r="F879" s="24">
        <f ca="1" t="shared" si="6531"/>
        <v>0.329504693165954</v>
      </c>
      <c r="G879" s="25">
        <f ca="1">IF(F879&lt;=('Ejercicio 3 - TIR'!$D$18-'Ejercicio 3 - TIR'!$C$18)/('Ejercicio 3 - TIR'!$E$18-'Ejercicio 3 - TIR'!$C$18),'Ejercicio 3 - TIR'!$C$18+SQRT(('Ejercicio 3 - TIR'!$E$18-'Ejercicio 3 - TIR'!$C$18)*('Ejercicio 3 - TIR'!$D$18-'Ejercicio 3 - TIR'!$C$18)*F879),'Ejercicio 3 - TIR'!$E$18-SQRT(('Ejercicio 3 - TIR'!$E$18-'Ejercicio 3 - TIR'!$C$18)*('Ejercicio 3 - TIR'!$E$18-'Ejercicio 3 - TIR'!$D$18)*(1-F879)))</f>
        <v>37030.3416684321</v>
      </c>
      <c r="H879" s="24">
        <f ca="1" t="shared" ref="H879:L879" si="6532">RAND()</f>
        <v>0.36313897685816</v>
      </c>
      <c r="I879" s="25">
        <f ca="1">IF(H879&lt;=('Ejercicio 3 - TIR'!$D$18-'Ejercicio 3 - TIR'!$C$18)/('Ejercicio 3 - TIR'!$E$18-'Ejercicio 3 - TIR'!$C$18),'Ejercicio 3 - TIR'!$C$18+SQRT(('Ejercicio 3 - TIR'!$E$18-'Ejercicio 3 - TIR'!$C$18)*('Ejercicio 3 - TIR'!$D$18-'Ejercicio 3 - TIR'!$C$18)*H879),'Ejercicio 3 - TIR'!$E$18-SQRT(('Ejercicio 3 - TIR'!$E$18-'Ejercicio 3 - TIR'!$C$18)*('Ejercicio 3 - TIR'!$E$18-'Ejercicio 3 - TIR'!$D$18)*(1-H879)))</f>
        <v>37380.4367437655</v>
      </c>
      <c r="J879" s="24">
        <f ca="1" t="shared" si="6532"/>
        <v>0.258628064701889</v>
      </c>
      <c r="K879" s="25">
        <f ca="1">IF(J879&lt;=('Ejercicio 3 - TIR'!$D$18-'Ejercicio 3 - TIR'!$C$18)/('Ejercicio 3 - TIR'!$E$18-'Ejercicio 3 - TIR'!$C$18),'Ejercicio 3 - TIR'!$C$18+SQRT(('Ejercicio 3 - TIR'!$E$18-'Ejercicio 3 - TIR'!$C$18)*('Ejercicio 3 - TIR'!$D$18-'Ejercicio 3 - TIR'!$C$18)*J879),'Ejercicio 3 - TIR'!$E$18-SQRT(('Ejercicio 3 - TIR'!$E$18-'Ejercicio 3 - TIR'!$C$18)*('Ejercicio 3 - TIR'!$E$18-'Ejercicio 3 - TIR'!$D$18)*(1-J879)))</f>
        <v>36228.4997957199</v>
      </c>
      <c r="L879" s="24">
        <f ca="1" t="shared" si="6532"/>
        <v>0.970871239311</v>
      </c>
      <c r="M879" s="25">
        <f ca="1">IF(L879&lt;=('Ejercicio 3 - TIR'!$D$18-'Ejercicio 3 - TIR'!$C$18)/('Ejercicio 3 - TIR'!$E$18-'Ejercicio 3 - TIR'!$C$18),'Ejercicio 3 - TIR'!$C$18+SQRT(('Ejercicio 3 - TIR'!$E$18-'Ejercicio 3 - TIR'!$C$18)*('Ejercicio 3 - TIR'!$D$18-'Ejercicio 3 - TIR'!$C$18)*L879),'Ejercicio 3 - TIR'!$E$18-SQRT(('Ejercicio 3 - TIR'!$E$18-'Ejercicio 3 - TIR'!$C$18)*('Ejercicio 3 - TIR'!$E$18-'Ejercicio 3 - TIR'!$D$18)*(1-L879)))</f>
        <v>43521.9414586442</v>
      </c>
      <c r="N879" s="24">
        <f ca="1" t="shared" ref="N879:R879" si="6533">RAND()</f>
        <v>0.608136775702156</v>
      </c>
      <c r="O879" s="25">
        <f ca="1">IF(N879&lt;=('Ejercicio 3 - TIR'!$D$18-'Ejercicio 3 - TIR'!$C$18)/('Ejercicio 3 - TIR'!$E$18-'Ejercicio 3 - TIR'!$C$18),'Ejercicio 3 - TIR'!$C$18+SQRT(('Ejercicio 3 - TIR'!$E$18-'Ejercicio 3 - TIR'!$C$18)*('Ejercicio 3 - TIR'!$D$18-'Ejercicio 3 - TIR'!$C$18)*N879),'Ejercicio 3 - TIR'!$E$18-SQRT(('Ejercicio 3 - TIR'!$E$18-'Ejercicio 3 - TIR'!$C$18)*('Ejercicio 3 - TIR'!$E$18-'Ejercicio 3 - TIR'!$D$18)*(1-N879)))</f>
        <v>39550.9432180975</v>
      </c>
      <c r="P879" s="24">
        <f ca="1" t="shared" si="6533"/>
        <v>0.42665497461705</v>
      </c>
      <c r="Q879" s="26">
        <f ca="1">IF(P879&lt;=('Ejercicio 3 - TIR'!$D$22-'Ejercicio 3 - TIR'!$C$22)/('Ejercicio 3 - TIR'!$E$22-'Ejercicio 3 - TIR'!$C$22),'Ejercicio 3 - TIR'!$C$22+SQRT(('Ejercicio 3 - TIR'!$E$22-'Ejercicio 3 - TIR'!$C$22)*('Ejercicio 3 - TIR'!$D$22-'Ejercicio 3 - TIR'!$C$22)*P879),'Ejercicio 3 - TIR'!$E$22-SQRT(('Ejercicio 3 - TIR'!$E$22-'Ejercicio 3 - TIR'!$C$22)*('Ejercicio 3 - TIR'!$E$22-'Ejercicio 3 - TIR'!$D$22)*(1-P879)))</f>
        <v>0.147712433208051</v>
      </c>
      <c r="R879" s="24">
        <f ca="1" t="shared" si="6533"/>
        <v>0.71216607226486</v>
      </c>
      <c r="S879" s="26">
        <f ca="1">IF(R879&lt;=('Ejercicio 3 - TIR'!$D$23-'Ejercicio 3 - TIR'!$C$23)/('Ejercicio 3 - TIR'!$E$23-'Ejercicio 3 - TIR'!$C$23),'Ejercicio 3 - TIR'!$C$23+SQRT(('Ejercicio 3 - TIR'!$E$23-'Ejercicio 3 - TIR'!$C$23)*('Ejercicio 3 - TIR'!$D$23-'Ejercicio 3 - TIR'!$C$23)*R879),'Ejercicio 3 - TIR'!$E$23-SQRT(('Ejercicio 3 - TIR'!$E$23-'Ejercicio 3 - TIR'!$C$23)*('Ejercicio 3 - TIR'!$E$23-'Ejercicio 3 - TIR'!$D$23)*(1-R879)))</f>
        <v>0.157238166376075</v>
      </c>
      <c r="T879" s="24">
        <f ca="1" t="shared" ref="T879:X879" si="6534">RAND()</f>
        <v>0.259165697886507</v>
      </c>
      <c r="U879" s="26">
        <f ca="1">IF(T879&lt;=('Ejercicio 3 - TIR'!$D$24-'Ejercicio 3 - TIR'!$C$24)/('Ejercicio 3 - TIR'!$E$24-'Ejercicio 3 - TIR'!$C$24),'Ejercicio 3 - TIR'!$C$24+SQRT(('Ejercicio 3 - TIR'!$E$24-'Ejercicio 3 - TIR'!$C$24)*('Ejercicio 3 - TIR'!$D$24-'Ejercicio 3 - TIR'!$C$24)*T879),'Ejercicio 3 - TIR'!$E$24-SQRT(('Ejercicio 3 - TIR'!$E$24-'Ejercicio 3 - TIR'!$C$24)*('Ejercicio 3 - TIR'!$E$24-'Ejercicio 3 - TIR'!$D$24)*(1-T879)))</f>
        <v>0.173329122691642</v>
      </c>
      <c r="V879" s="24">
        <f ca="1" t="shared" si="6534"/>
        <v>0.0645935787859482</v>
      </c>
      <c r="W879" s="26">
        <f ca="1">IF(V879&lt;=('Ejercicio 3 - TIR'!$D$25-'Ejercicio 3 - TIR'!$C$25)/('Ejercicio 3 - TIR'!$E$25-'Ejercicio 3 - TIR'!$C$25),'Ejercicio 3 - TIR'!$C$25+SQRT(('Ejercicio 3 - TIR'!$E$25-'Ejercicio 3 - TIR'!$C$25)*('Ejercicio 3 - TIR'!$D$25-'Ejercicio 3 - TIR'!$C$25)*V879),'Ejercicio 3 - TIR'!$E$25-SQRT(('Ejercicio 3 - TIR'!$E$25-'Ejercicio 3 - TIR'!$C$25)*('Ejercicio 3 - TIR'!$E$25-'Ejercicio 3 - TIR'!$D$25)*(1-V879)))</f>
        <v>0.1895095220858</v>
      </c>
      <c r="X879" s="24">
        <f ca="1" t="shared" si="6534"/>
        <v>0.0966378603890652</v>
      </c>
      <c r="Y879" s="26">
        <f ca="1">IF(X879&lt;=('Ejercicio 3 - TIR'!$D$26-'Ejercicio 3 - TIR'!$C$26)/('Ejercicio 3 - TIR'!$E$26-'Ejercicio 3 - TIR'!$C$26),'Ejercicio 3 - TIR'!$C$26+SQRT(('Ejercicio 3 - TIR'!$E$26-'Ejercicio 3 - TIR'!$C$26)*('Ejercicio 3 - TIR'!$D$26-'Ejercicio 3 - TIR'!$C$26)*X879),'Ejercicio 3 - TIR'!$E$26-SQRT(('Ejercicio 3 - TIR'!$E$26-'Ejercicio 3 - TIR'!$C$26)*('Ejercicio 3 - TIR'!$E$26-'Ejercicio 3 - TIR'!$D$26)*(1-X879)))</f>
        <v>0.20615308710589</v>
      </c>
      <c r="Z879" s="24">
        <f ca="1" t="shared" si="6192"/>
        <v>1.14771243320805</v>
      </c>
      <c r="AA879" s="24">
        <f ca="1" t="shared" si="6193"/>
        <v>1.32817663173271</v>
      </c>
      <c r="AB879" s="24">
        <f ca="1" t="shared" si="6194"/>
        <v>1.55838832209048</v>
      </c>
      <c r="AC879" s="24">
        <f ca="1" t="shared" si="6195"/>
        <v>1.85371774823394</v>
      </c>
      <c r="AD879" s="24">
        <f ca="1" t="shared" si="6196"/>
        <v>2.23586738465534</v>
      </c>
      <c r="AE879" s="23">
        <f ca="1" t="shared" si="6197"/>
        <v>4726.19347169059</v>
      </c>
      <c r="AF879" s="23">
        <f ca="1" t="shared" si="6198"/>
        <v>5469.33146711779</v>
      </c>
      <c r="AG879" s="23">
        <f ca="1" t="shared" si="6199"/>
        <v>6417.3258920231</v>
      </c>
      <c r="AH879" s="23">
        <f ca="1" t="shared" si="6200"/>
        <v>7633.47025488924</v>
      </c>
      <c r="AI879" s="23">
        <f ca="1" t="shared" si="6201"/>
        <v>9207.13371326564</v>
      </c>
      <c r="AJ879" s="25">
        <f ca="1" t="shared" si="6202"/>
        <v>42500.1835388017</v>
      </c>
      <c r="AK879" s="25">
        <f ca="1" t="shared" si="6203"/>
        <v>49647.822567032</v>
      </c>
      <c r="AL879" s="25">
        <f ca="1" t="shared" si="6204"/>
        <v>56458.0710085072</v>
      </c>
      <c r="AM879" s="25">
        <f ca="1" t="shared" si="6205"/>
        <v>80677.3953194871</v>
      </c>
      <c r="AN879" s="25">
        <f ca="1" t="shared" si="6206"/>
        <v>88430.6639736997</v>
      </c>
      <c r="AO879" s="25">
        <f ca="1">C879/'Ejercicio 3 - TIR'!$D$7</f>
        <v>17922.2452549731</v>
      </c>
      <c r="AP879" s="25">
        <f ca="1" t="shared" si="6207"/>
        <v>24577.9382838287</v>
      </c>
      <c r="AQ879" s="25">
        <f ca="1" t="shared" si="6208"/>
        <v>31725.577312059</v>
      </c>
      <c r="AR879" s="25">
        <f ca="1" t="shared" si="6209"/>
        <v>38535.8257535342</v>
      </c>
      <c r="AS879" s="25">
        <f ca="1" t="shared" si="6210"/>
        <v>62755.150064514</v>
      </c>
      <c r="AT879" s="25">
        <f ca="1" t="shared" si="6211"/>
        <v>70508.4187187266</v>
      </c>
      <c r="AU879" s="25">
        <f ca="1">AP879*'Ejercicio 3 - TIR'!$D$5</f>
        <v>12288.9691419143</v>
      </c>
      <c r="AV879" s="25">
        <f ca="1">AQ879*'Ejercicio 3 - TIR'!$D$5</f>
        <v>15862.7886560295</v>
      </c>
      <c r="AW879" s="25">
        <f ca="1">AR879*'Ejercicio 3 - TIR'!$D$5</f>
        <v>19267.9128767671</v>
      </c>
      <c r="AX879" s="25">
        <f ca="1">AS879*'Ejercicio 3 - TIR'!$D$5</f>
        <v>31377.575032257</v>
      </c>
      <c r="AY879" s="25">
        <f ca="1">AT879*'Ejercicio 3 - TIR'!$D$5</f>
        <v>35254.2093593633</v>
      </c>
      <c r="AZ879" s="25">
        <f ca="1" t="shared" ref="AZ879:BD879" si="6535">AJ879-AU879-AE879</f>
        <v>25485.0209251968</v>
      </c>
      <c r="BA879" s="25">
        <f ca="1" t="shared" si="6535"/>
        <v>28315.7024438848</v>
      </c>
      <c r="BB879" s="25">
        <f ca="1" t="shared" si="6535"/>
        <v>30772.832239717</v>
      </c>
      <c r="BC879" s="25">
        <f ca="1" t="shared" si="6535"/>
        <v>41666.3500323408</v>
      </c>
      <c r="BD879" s="25">
        <f ca="1" t="shared" si="6535"/>
        <v>43969.3209010708</v>
      </c>
      <c r="BE879" s="25">
        <f ca="1" t="shared" ref="BE879:BI879" si="6536">AZ879/Z879</f>
        <v>22205.0578069995</v>
      </c>
      <c r="BF879" s="25">
        <f ca="1" t="shared" si="6536"/>
        <v>21319.2295116236</v>
      </c>
      <c r="BG879" s="25">
        <f ca="1" t="shared" si="6536"/>
        <v>19746.5752300025</v>
      </c>
      <c r="BH879" s="25">
        <f ca="1" t="shared" si="6536"/>
        <v>22477.1813681112</v>
      </c>
      <c r="BI879" s="25">
        <f ca="1" t="shared" si="6536"/>
        <v>19665.4422363465</v>
      </c>
      <c r="BJ879" s="25">
        <f ca="1" t="shared" si="6214"/>
        <v>71538.6078708777</v>
      </c>
      <c r="BK879" s="25">
        <f ca="1" t="shared" si="6215"/>
        <v>40071.7636253882</v>
      </c>
      <c r="BL879" s="25">
        <f ca="1" t="shared" si="6216"/>
        <v>111610.371496266</v>
      </c>
      <c r="BM879" s="25">
        <f ca="1">BK879*'Ejercicio 3 - TIR'!$D$5</f>
        <v>20035.8818126941</v>
      </c>
      <c r="BN879" s="25">
        <f ca="1" t="shared" si="6217"/>
        <v>91574.4896835719</v>
      </c>
      <c r="BO879" s="25">
        <f ca="1" t="shared" si="6218"/>
        <v>40957.0309545385</v>
      </c>
      <c r="BP879" s="25">
        <f ca="1" t="shared" si="6219"/>
        <v>-121607.134601917</v>
      </c>
      <c r="BQ879" s="25">
        <f ca="1" t="shared" ref="BQ879:BT879" si="6537">BE879</f>
        <v>22205.0578069995</v>
      </c>
      <c r="BR879" s="25">
        <f ca="1" t="shared" si="6537"/>
        <v>21319.2295116236</v>
      </c>
      <c r="BS879" s="25">
        <f ca="1" t="shared" si="6537"/>
        <v>19746.5752300025</v>
      </c>
      <c r="BT879" s="25">
        <f ca="1" t="shared" si="6537"/>
        <v>22477.1813681112</v>
      </c>
      <c r="BU879" s="25">
        <f ca="1" t="shared" si="6221"/>
        <v>60622.473190885</v>
      </c>
      <c r="BV879" s="27">
        <f ca="1" t="shared" si="6222"/>
        <v>5.48456770074657</v>
      </c>
    </row>
    <row r="880" ht="15" customHeight="1" spans="1:74">
      <c r="A880" s="23">
        <v>879</v>
      </c>
      <c r="B880" s="24">
        <f ca="1" t="shared" ref="B880:F880" si="6538">RAND()</f>
        <v>0.261392320438995</v>
      </c>
      <c r="C880" s="25">
        <f ca="1">IF(B880&lt;=('Ejercicio 3 - TIR'!$D$13-'Ejercicio 3 - TIR'!$C$13)/('Ejercicio 3 - TIR'!$E$13-'Ejercicio 3 - TIR'!$C$13),'Ejercicio 3 - TIR'!$C$13+SQRT(('Ejercicio 3 - TIR'!$E$13-'Ejercicio 3 - TIR'!$C$13)*('Ejercicio 3 - TIR'!$D$13-'Ejercicio 3 - TIR'!$C$13)*B880),'Ejercicio 3 - TIR'!$E$13-SQRT(('Ejercicio 3 - TIR'!$E$13-'Ejercicio 3 - TIR'!$C$13)*('Ejercicio 3 - TIR'!$E$13-'Ejercicio 3 - TIR'!$D$13)*(1-B880)))</f>
        <v>70228.7182762783</v>
      </c>
      <c r="D880" s="24">
        <f ca="1" t="shared" si="6538"/>
        <v>0.286563597956492</v>
      </c>
      <c r="E880" s="25">
        <f ca="1">IF(D880&lt;=('Ejercicio 3 - TIR'!$D$14-'Ejercicio 3 - TIR'!$C$14)/('Ejercicio 3 - TIR'!$E$14-'Ejercicio 3 - TIR'!$C$14),'Ejercicio 3 - TIR'!$C$14+SQRT(('Ejercicio 3 - TIR'!$E$14-'Ejercicio 3 - TIR'!$C$14)*('Ejercicio 3 - TIR'!$D$14-'Ejercicio 3 - TIR'!$C$14)*D880),'Ejercicio 3 - TIR'!$E$14-SQRT(('Ejercicio 3 - TIR'!$E$14-'Ejercicio 3 - TIR'!$C$14)*('Ejercicio 3 - TIR'!$E$14-'Ejercicio 3 - TIR'!$D$14)*(1-D880)))</f>
        <v>29635.9756089454</v>
      </c>
      <c r="F880" s="24">
        <f ca="1" t="shared" si="6538"/>
        <v>0.91343410408111</v>
      </c>
      <c r="G880" s="25">
        <f ca="1">IF(F880&lt;=('Ejercicio 3 - TIR'!$D$18-'Ejercicio 3 - TIR'!$C$18)/('Ejercicio 3 - TIR'!$E$18-'Ejercicio 3 - TIR'!$C$18),'Ejercicio 3 - TIR'!$C$18+SQRT(('Ejercicio 3 - TIR'!$E$18-'Ejercicio 3 - TIR'!$C$18)*('Ejercicio 3 - TIR'!$D$18-'Ejercicio 3 - TIR'!$C$18)*F880),'Ejercicio 3 - TIR'!$E$18-SQRT(('Ejercicio 3 - TIR'!$E$18-'Ejercicio 3 - TIR'!$C$18)*('Ejercicio 3 - TIR'!$E$18-'Ejercicio 3 - TIR'!$D$18)*(1-F880)))</f>
        <v>42451.9728820288</v>
      </c>
      <c r="H880" s="24">
        <f ca="1" t="shared" ref="H880:L880" si="6539">RAND()</f>
        <v>0.74155535523487</v>
      </c>
      <c r="I880" s="25">
        <f ca="1">IF(H880&lt;=('Ejercicio 3 - TIR'!$D$18-'Ejercicio 3 - TIR'!$C$18)/('Ejercicio 3 - TIR'!$E$18-'Ejercicio 3 - TIR'!$C$18),'Ejercicio 3 - TIR'!$C$18+SQRT(('Ejercicio 3 - TIR'!$E$18-'Ejercicio 3 - TIR'!$C$18)*('Ejercicio 3 - TIR'!$D$18-'Ejercicio 3 - TIR'!$C$18)*H880),'Ejercicio 3 - TIR'!$E$18-SQRT(('Ejercicio 3 - TIR'!$E$18-'Ejercicio 3 - TIR'!$C$18)*('Ejercicio 3 - TIR'!$E$18-'Ejercicio 3 - TIR'!$D$18)*(1-H880)))</f>
        <v>40597.3475770412</v>
      </c>
      <c r="J880" s="24">
        <f ca="1" t="shared" si="6539"/>
        <v>0.417586005428506</v>
      </c>
      <c r="K880" s="25">
        <f ca="1">IF(J880&lt;=('Ejercicio 3 - TIR'!$D$18-'Ejercicio 3 - TIR'!$C$18)/('Ejercicio 3 - TIR'!$E$18-'Ejercicio 3 - TIR'!$C$18),'Ejercicio 3 - TIR'!$C$18+SQRT(('Ejercicio 3 - TIR'!$E$18-'Ejercicio 3 - TIR'!$C$18)*('Ejercicio 3 - TIR'!$D$18-'Ejercicio 3 - TIR'!$C$18)*J880),'Ejercicio 3 - TIR'!$E$18-SQRT(('Ejercicio 3 - TIR'!$E$18-'Ejercicio 3 - TIR'!$C$18)*('Ejercicio 3 - TIR'!$E$18-'Ejercicio 3 - TIR'!$D$18)*(1-J880)))</f>
        <v>37914.4109581368</v>
      </c>
      <c r="L880" s="24">
        <f ca="1" t="shared" si="6539"/>
        <v>0.0787334552987919</v>
      </c>
      <c r="M880" s="25">
        <f ca="1">IF(L880&lt;=('Ejercicio 3 - TIR'!$D$18-'Ejercicio 3 - TIR'!$C$18)/('Ejercicio 3 - TIR'!$E$18-'Ejercicio 3 - TIR'!$C$18),'Ejercicio 3 - TIR'!$C$18+SQRT(('Ejercicio 3 - TIR'!$E$18-'Ejercicio 3 - TIR'!$C$18)*('Ejercicio 3 - TIR'!$D$18-'Ejercicio 3 - TIR'!$C$18)*L880),'Ejercicio 3 - TIR'!$E$18-SQRT(('Ejercicio 3 - TIR'!$E$18-'Ejercicio 3 - TIR'!$C$18)*('Ejercicio 3 - TIR'!$E$18-'Ejercicio 3 - TIR'!$D$18)*(1-L880)))</f>
        <v>33436.5707172731</v>
      </c>
      <c r="N880" s="24">
        <f ca="1" t="shared" ref="N880:R880" si="6540">RAND()</f>
        <v>0.437493191477738</v>
      </c>
      <c r="O880" s="25">
        <f ca="1">IF(N880&lt;=('Ejercicio 3 - TIR'!$D$18-'Ejercicio 3 - TIR'!$C$18)/('Ejercicio 3 - TIR'!$E$18-'Ejercicio 3 - TIR'!$C$18),'Ejercicio 3 - TIR'!$C$18+SQRT(('Ejercicio 3 - TIR'!$E$18-'Ejercicio 3 - TIR'!$C$18)*('Ejercicio 3 - TIR'!$D$18-'Ejercicio 3 - TIR'!$C$18)*N880),'Ejercicio 3 - TIR'!$E$18-SQRT(('Ejercicio 3 - TIR'!$E$18-'Ejercicio 3 - TIR'!$C$18)*('Ejercicio 3 - TIR'!$E$18-'Ejercicio 3 - TIR'!$D$18)*(1-N880)))</f>
        <v>38100.862838097</v>
      </c>
      <c r="P880" s="24">
        <f ca="1" t="shared" si="6540"/>
        <v>0.453140481509478</v>
      </c>
      <c r="Q880" s="26">
        <f ca="1">IF(P880&lt;=('Ejercicio 3 - TIR'!$D$22-'Ejercicio 3 - TIR'!$C$22)/('Ejercicio 3 - TIR'!$E$22-'Ejercicio 3 - TIR'!$C$22),'Ejercicio 3 - TIR'!$C$22+SQRT(('Ejercicio 3 - TIR'!$E$22-'Ejercicio 3 - TIR'!$C$22)*('Ejercicio 3 - TIR'!$D$22-'Ejercicio 3 - TIR'!$C$22)*P880),'Ejercicio 3 - TIR'!$E$22-SQRT(('Ejercicio 3 - TIR'!$E$22-'Ejercicio 3 - TIR'!$C$22)*('Ejercicio 3 - TIR'!$E$22-'Ejercicio 3 - TIR'!$D$22)*(1-P880)))</f>
        <v>0.148559637020051</v>
      </c>
      <c r="R880" s="24">
        <f ca="1" t="shared" si="6540"/>
        <v>0.0307213547088268</v>
      </c>
      <c r="S880" s="26">
        <f ca="1">IF(R880&lt;=('Ejercicio 3 - TIR'!$D$23-'Ejercicio 3 - TIR'!$C$23)/('Ejercicio 3 - TIR'!$E$23-'Ejercicio 3 - TIR'!$C$23),'Ejercicio 3 - TIR'!$C$23+SQRT(('Ejercicio 3 - TIR'!$E$23-'Ejercicio 3 - TIR'!$C$23)*('Ejercicio 3 - TIR'!$D$23-'Ejercicio 3 - TIR'!$C$23)*R880),'Ejercicio 3 - TIR'!$E$23-SQRT(('Ejercicio 3 - TIR'!$E$23-'Ejercicio 3 - TIR'!$C$23)*('Ejercicio 3 - TIR'!$E$23-'Ejercicio 3 - TIR'!$D$23)*(1-R880)))</f>
        <v>0.127436291984308</v>
      </c>
      <c r="T880" s="24">
        <f ca="1" t="shared" ref="T880:X880" si="6541">RAND()</f>
        <v>0.791260480895679</v>
      </c>
      <c r="U880" s="26">
        <f ca="1">IF(T880&lt;=('Ejercicio 3 - TIR'!$D$24-'Ejercicio 3 - TIR'!$C$24)/('Ejercicio 3 - TIR'!$E$24-'Ejercicio 3 - TIR'!$C$24),'Ejercicio 3 - TIR'!$C$24+SQRT(('Ejercicio 3 - TIR'!$E$24-'Ejercicio 3 - TIR'!$C$24)*('Ejercicio 3 - TIR'!$D$24-'Ejercicio 3 - TIR'!$C$24)*T880),'Ejercicio 3 - TIR'!$E$24-SQRT(('Ejercicio 3 - TIR'!$E$24-'Ejercicio 3 - TIR'!$C$24)*('Ejercicio 3 - TIR'!$E$24-'Ejercicio 3 - TIR'!$D$24)*(1-T880)))</f>
        <v>0.195824172123956</v>
      </c>
      <c r="V880" s="24">
        <f ca="1" t="shared" si="6541"/>
        <v>0.338799942910692</v>
      </c>
      <c r="W880" s="26">
        <f ca="1">IF(V880&lt;=('Ejercicio 3 - TIR'!$D$25-'Ejercicio 3 - TIR'!$C$25)/('Ejercicio 3 - TIR'!$E$25-'Ejercicio 3 - TIR'!$C$25),'Ejercicio 3 - TIR'!$C$25+SQRT(('Ejercicio 3 - TIR'!$E$25-'Ejercicio 3 - TIR'!$C$25)*('Ejercicio 3 - TIR'!$D$25-'Ejercicio 3 - TIR'!$C$25)*V880),'Ejercicio 3 - TIR'!$E$25-SQRT(('Ejercicio 3 - TIR'!$E$25-'Ejercicio 3 - TIR'!$C$25)*('Ejercicio 3 - TIR'!$E$25-'Ejercicio 3 - TIR'!$D$25)*(1-V880)))</f>
        <v>0.20189386525803</v>
      </c>
      <c r="X880" s="24">
        <f ca="1" t="shared" si="6541"/>
        <v>0.948052656842765</v>
      </c>
      <c r="Y880" s="26">
        <f ca="1">IF(X880&lt;=('Ejercicio 3 - TIR'!$D$26-'Ejercicio 3 - TIR'!$C$26)/('Ejercicio 3 - TIR'!$E$26-'Ejercicio 3 - TIR'!$C$26),'Ejercicio 3 - TIR'!$C$26+SQRT(('Ejercicio 3 - TIR'!$E$26-'Ejercicio 3 - TIR'!$C$26)*('Ejercicio 3 - TIR'!$D$26-'Ejercicio 3 - TIR'!$C$26)*X880),'Ejercicio 3 - TIR'!$E$26-SQRT(('Ejercicio 3 - TIR'!$E$26-'Ejercicio 3 - TIR'!$C$26)*('Ejercicio 3 - TIR'!$E$26-'Ejercicio 3 - TIR'!$D$26)*(1-X880)))</f>
        <v>0.263251398474826</v>
      </c>
      <c r="Z880" s="24">
        <f ca="1" t="shared" si="6192"/>
        <v>1.14855963702005</v>
      </c>
      <c r="AA880" s="24">
        <f ca="1" t="shared" si="6193"/>
        <v>1.29492781828473</v>
      </c>
      <c r="AB880" s="24">
        <f ca="1" t="shared" si="6194"/>
        <v>1.54850598626062</v>
      </c>
      <c r="AC880" s="24">
        <f ca="1" t="shared" si="6195"/>
        <v>1.86113984520197</v>
      </c>
      <c r="AD880" s="24">
        <f ca="1" t="shared" si="6196"/>
        <v>2.35108751220861</v>
      </c>
      <c r="AE880" s="23">
        <f ca="1" t="shared" si="6197"/>
        <v>4402.70977920001</v>
      </c>
      <c r="AF880" s="23">
        <f ca="1" t="shared" si="6198"/>
        <v>4963.77478814432</v>
      </c>
      <c r="AG880" s="23">
        <f ca="1" t="shared" si="6199"/>
        <v>5935.80187664244</v>
      </c>
      <c r="AH880" s="23">
        <f ca="1" t="shared" si="6200"/>
        <v>7134.20386092365</v>
      </c>
      <c r="AI880" s="23">
        <f ca="1" t="shared" si="6201"/>
        <v>9012.29300431631</v>
      </c>
      <c r="AJ880" s="25">
        <f ca="1" t="shared" si="6202"/>
        <v>48758.622564168</v>
      </c>
      <c r="AK880" s="25">
        <f ca="1" t="shared" si="6203"/>
        <v>52570.6347260848</v>
      </c>
      <c r="AL880" s="25">
        <f ca="1" t="shared" si="6204"/>
        <v>58710.69233422</v>
      </c>
      <c r="AM880" s="25">
        <f ca="1" t="shared" si="6205"/>
        <v>62230.1340488304</v>
      </c>
      <c r="AN880" s="25">
        <f ca="1" t="shared" si="6206"/>
        <v>89578.4628230229</v>
      </c>
      <c r="AO880" s="25">
        <f ca="1">C880/'Ejercicio 3 - TIR'!$D$7</f>
        <v>14045.7436552557</v>
      </c>
      <c r="AP880" s="25">
        <f ca="1" t="shared" si="6207"/>
        <v>34712.8789089123</v>
      </c>
      <c r="AQ880" s="25">
        <f ca="1" t="shared" si="6208"/>
        <v>38524.8910708292</v>
      </c>
      <c r="AR880" s="25">
        <f ca="1" t="shared" si="6209"/>
        <v>44664.9486789643</v>
      </c>
      <c r="AS880" s="25">
        <f ca="1" t="shared" si="6210"/>
        <v>48184.3903935747</v>
      </c>
      <c r="AT880" s="25">
        <f ca="1" t="shared" si="6211"/>
        <v>75532.7191677673</v>
      </c>
      <c r="AU880" s="25">
        <f ca="1">AP880*'Ejercicio 3 - TIR'!$D$5</f>
        <v>17356.4394544562</v>
      </c>
      <c r="AV880" s="25">
        <f ca="1">AQ880*'Ejercicio 3 - TIR'!$D$5</f>
        <v>19262.4455354146</v>
      </c>
      <c r="AW880" s="25">
        <f ca="1">AR880*'Ejercicio 3 - TIR'!$D$5</f>
        <v>22332.4743394822</v>
      </c>
      <c r="AX880" s="25">
        <f ca="1">AS880*'Ejercicio 3 - TIR'!$D$5</f>
        <v>24092.1951967874</v>
      </c>
      <c r="AY880" s="25">
        <f ca="1">AT880*'Ejercicio 3 - TIR'!$D$5</f>
        <v>37766.3595838836</v>
      </c>
      <c r="AZ880" s="25">
        <f ca="1" t="shared" ref="AZ880:BD880" si="6542">AJ880-AU880-AE880</f>
        <v>26999.4733305118</v>
      </c>
      <c r="BA880" s="25">
        <f ca="1" t="shared" si="6542"/>
        <v>28344.4144025259</v>
      </c>
      <c r="BB880" s="25">
        <f ca="1" t="shared" si="6542"/>
        <v>30442.4161180954</v>
      </c>
      <c r="BC880" s="25">
        <f ca="1" t="shared" si="6542"/>
        <v>31003.7349911194</v>
      </c>
      <c r="BD880" s="25">
        <f ca="1" t="shared" si="6542"/>
        <v>42799.810234823</v>
      </c>
      <c r="BE880" s="25">
        <f ca="1" t="shared" ref="BE880:BI880" si="6543">AZ880/Z880</f>
        <v>23507.2454753523</v>
      </c>
      <c r="BF880" s="25">
        <f ca="1" t="shared" si="6543"/>
        <v>21888.7987440652</v>
      </c>
      <c r="BG880" s="25">
        <f ca="1" t="shared" si="6543"/>
        <v>19659.2175866292</v>
      </c>
      <c r="BH880" s="25">
        <f ca="1" t="shared" si="6543"/>
        <v>16658.4660852043</v>
      </c>
      <c r="BI880" s="25">
        <f ca="1" t="shared" si="6543"/>
        <v>18204.2607995552</v>
      </c>
      <c r="BJ880" s="25">
        <f ca="1" t="shared" si="6214"/>
        <v>69676.7721663106</v>
      </c>
      <c r="BK880" s="25">
        <f ca="1" t="shared" si="6215"/>
        <v>33022.7725075549</v>
      </c>
      <c r="BL880" s="25">
        <f ca="1" t="shared" si="6216"/>
        <v>102699.544673865</v>
      </c>
      <c r="BM880" s="25">
        <f ca="1">BK880*'Ejercicio 3 - TIR'!$D$5</f>
        <v>16511.3862537775</v>
      </c>
      <c r="BN880" s="25">
        <f ca="1" t="shared" si="6217"/>
        <v>86188.158420088</v>
      </c>
      <c r="BO880" s="25">
        <f ca="1" t="shared" si="6218"/>
        <v>36658.8474365733</v>
      </c>
      <c r="BP880" s="25">
        <f ca="1" t="shared" si="6219"/>
        <v>-99864.6938852237</v>
      </c>
      <c r="BQ880" s="25">
        <f ca="1" t="shared" ref="BQ880:BT880" si="6544">BE880</f>
        <v>23507.2454753523</v>
      </c>
      <c r="BR880" s="25">
        <f ca="1" t="shared" si="6544"/>
        <v>21888.7987440652</v>
      </c>
      <c r="BS880" s="25">
        <f ca="1" t="shared" si="6544"/>
        <v>19659.2175866292</v>
      </c>
      <c r="BT880" s="25">
        <f ca="1" t="shared" si="6544"/>
        <v>16658.4660852043</v>
      </c>
      <c r="BU880" s="25">
        <f ca="1" t="shared" si="6221"/>
        <v>54863.1082361285</v>
      </c>
      <c r="BV880" s="27">
        <f ca="1" t="shared" si="6222"/>
        <v>9.93408354109972</v>
      </c>
    </row>
    <row r="881" ht="15" customHeight="1" spans="1:74">
      <c r="A881" s="23">
        <v>880</v>
      </c>
      <c r="B881" s="24">
        <f ca="1" t="shared" ref="B881:F881" si="6545">RAND()</f>
        <v>0.343060920164057</v>
      </c>
      <c r="C881" s="25">
        <f ca="1">IF(B881&lt;=('Ejercicio 3 - TIR'!$D$13-'Ejercicio 3 - TIR'!$C$13)/('Ejercicio 3 - TIR'!$E$13-'Ejercicio 3 - TIR'!$C$13),'Ejercicio 3 - TIR'!$C$13+SQRT(('Ejercicio 3 - TIR'!$E$13-'Ejercicio 3 - TIR'!$C$13)*('Ejercicio 3 - TIR'!$D$13-'Ejercicio 3 - TIR'!$C$13)*B881),'Ejercicio 3 - TIR'!$E$13-SQRT(('Ejercicio 3 - TIR'!$E$13-'Ejercicio 3 - TIR'!$C$13)*('Ejercicio 3 - TIR'!$E$13-'Ejercicio 3 - TIR'!$D$13)*(1-B881)))</f>
        <v>71922.8403180961</v>
      </c>
      <c r="D881" s="24">
        <f ca="1" t="shared" si="6545"/>
        <v>0.496699794516599</v>
      </c>
      <c r="E881" s="25">
        <f ca="1">IF(D881&lt;=('Ejercicio 3 - TIR'!$D$14-'Ejercicio 3 - TIR'!$C$14)/('Ejercicio 3 - TIR'!$E$14-'Ejercicio 3 - TIR'!$C$14),'Ejercicio 3 - TIR'!$C$14+SQRT(('Ejercicio 3 - TIR'!$E$14-'Ejercicio 3 - TIR'!$C$14)*('Ejercicio 3 - TIR'!$D$14-'Ejercicio 3 - TIR'!$C$14)*D881),'Ejercicio 3 - TIR'!$E$14-SQRT(('Ejercicio 3 - TIR'!$E$14-'Ejercicio 3 - TIR'!$C$14)*('Ejercicio 3 - TIR'!$E$14-'Ejercicio 3 - TIR'!$D$14)*(1-D881)))</f>
        <v>31311.2123502464</v>
      </c>
      <c r="F881" s="24">
        <f ca="1" t="shared" si="6545"/>
        <v>0.427167809131729</v>
      </c>
      <c r="G881" s="25">
        <f ca="1">IF(F881&lt;=('Ejercicio 3 - TIR'!$D$18-'Ejercicio 3 - TIR'!$C$18)/('Ejercicio 3 - TIR'!$E$18-'Ejercicio 3 - TIR'!$C$18),'Ejercicio 3 - TIR'!$C$18+SQRT(('Ejercicio 3 - TIR'!$E$18-'Ejercicio 3 - TIR'!$C$18)*('Ejercicio 3 - TIR'!$D$18-'Ejercicio 3 - TIR'!$C$18)*F881),'Ejercicio 3 - TIR'!$E$18-SQRT(('Ejercicio 3 - TIR'!$E$18-'Ejercicio 3 - TIR'!$C$18)*('Ejercicio 3 - TIR'!$E$18-'Ejercicio 3 - TIR'!$D$18)*(1-F881)))</f>
        <v>38004.6968318456</v>
      </c>
      <c r="H881" s="24">
        <f ca="1" t="shared" ref="H881:L881" si="6546">RAND()</f>
        <v>0.2122540604368</v>
      </c>
      <c r="I881" s="25">
        <f ca="1">IF(H881&lt;=('Ejercicio 3 - TIR'!$D$18-'Ejercicio 3 - TIR'!$C$18)/('Ejercicio 3 - TIR'!$E$18-'Ejercicio 3 - TIR'!$C$18),'Ejercicio 3 - TIR'!$C$18+SQRT(('Ejercicio 3 - TIR'!$E$18-'Ejercicio 3 - TIR'!$C$18)*('Ejercicio 3 - TIR'!$D$18-'Ejercicio 3 - TIR'!$C$18)*H881),'Ejercicio 3 - TIR'!$E$18-SQRT(('Ejercicio 3 - TIR'!$E$18-'Ejercicio 3 - TIR'!$C$18)*('Ejercicio 3 - TIR'!$E$18-'Ejercicio 3 - TIR'!$D$18)*(1-H881)))</f>
        <v>35642.5268333894</v>
      </c>
      <c r="J881" s="24">
        <f ca="1" t="shared" si="6546"/>
        <v>0.39953702057682</v>
      </c>
      <c r="K881" s="25">
        <f ca="1">IF(J881&lt;=('Ejercicio 3 - TIR'!$D$18-'Ejercicio 3 - TIR'!$C$18)/('Ejercicio 3 - TIR'!$E$18-'Ejercicio 3 - TIR'!$C$18),'Ejercicio 3 - TIR'!$C$18+SQRT(('Ejercicio 3 - TIR'!$E$18-'Ejercicio 3 - TIR'!$C$18)*('Ejercicio 3 - TIR'!$D$18-'Ejercicio 3 - TIR'!$C$18)*J881),'Ejercicio 3 - TIR'!$E$18-SQRT(('Ejercicio 3 - TIR'!$E$18-'Ejercicio 3 - TIR'!$C$18)*('Ejercicio 3 - TIR'!$E$18-'Ejercicio 3 - TIR'!$D$18)*(1-J881)))</f>
        <v>37741.482615528</v>
      </c>
      <c r="L881" s="24">
        <f ca="1" t="shared" si="6546"/>
        <v>0.384483804950299</v>
      </c>
      <c r="M881" s="25">
        <f ca="1">IF(L881&lt;=('Ejercicio 3 - TIR'!$D$18-'Ejercicio 3 - TIR'!$C$18)/('Ejercicio 3 - TIR'!$E$18-'Ejercicio 3 - TIR'!$C$18),'Ejercicio 3 - TIR'!$C$18+SQRT(('Ejercicio 3 - TIR'!$E$18-'Ejercicio 3 - TIR'!$C$18)*('Ejercicio 3 - TIR'!$D$18-'Ejercicio 3 - TIR'!$C$18)*L881),'Ejercicio 3 - TIR'!$E$18-SQRT(('Ejercicio 3 - TIR'!$E$18-'Ejercicio 3 - TIR'!$C$18)*('Ejercicio 3 - TIR'!$E$18-'Ejercicio 3 - TIR'!$D$18)*(1-L881)))</f>
        <v>37594.2458968975</v>
      </c>
      <c r="N881" s="24">
        <f ca="1" t="shared" ref="N881:R881" si="6547">RAND()</f>
        <v>0.756397307858651</v>
      </c>
      <c r="O881" s="25">
        <f ca="1">IF(N881&lt;=('Ejercicio 3 - TIR'!$D$18-'Ejercicio 3 - TIR'!$C$18)/('Ejercicio 3 - TIR'!$E$18-'Ejercicio 3 - TIR'!$C$18),'Ejercicio 3 - TIR'!$C$18+SQRT(('Ejercicio 3 - TIR'!$E$18-'Ejercicio 3 - TIR'!$C$18)*('Ejercicio 3 - TIR'!$D$18-'Ejercicio 3 - TIR'!$C$18)*N881),'Ejercicio 3 - TIR'!$E$18-SQRT(('Ejercicio 3 - TIR'!$E$18-'Ejercicio 3 - TIR'!$C$18)*('Ejercicio 3 - TIR'!$E$18-'Ejercicio 3 - TIR'!$D$18)*(1-N881)))</f>
        <v>40725.6343265227</v>
      </c>
      <c r="P881" s="24">
        <f ca="1" t="shared" si="6547"/>
        <v>0.761164504950859</v>
      </c>
      <c r="Q881" s="26">
        <f ca="1">IF(P881&lt;=('Ejercicio 3 - TIR'!$D$22-'Ejercicio 3 - TIR'!$C$22)/('Ejercicio 3 - TIR'!$E$22-'Ejercicio 3 - TIR'!$C$22),'Ejercicio 3 - TIR'!$C$22+SQRT(('Ejercicio 3 - TIR'!$E$22-'Ejercicio 3 - TIR'!$C$22)*('Ejercicio 3 - TIR'!$D$22-'Ejercicio 3 - TIR'!$C$22)*P881),'Ejercicio 3 - TIR'!$E$22-SQRT(('Ejercicio 3 - TIR'!$E$22-'Ejercicio 3 - TIR'!$C$22)*('Ejercicio 3 - TIR'!$E$22-'Ejercicio 3 - TIR'!$D$22)*(1-P881)))</f>
        <v>0.159265876167813</v>
      </c>
      <c r="R881" s="24">
        <f ca="1" t="shared" si="6547"/>
        <v>0.900432762428828</v>
      </c>
      <c r="S881" s="26">
        <f ca="1">IF(R881&lt;=('Ejercicio 3 - TIR'!$D$23-'Ejercicio 3 - TIR'!$C$23)/('Ejercicio 3 - TIR'!$E$23-'Ejercicio 3 - TIR'!$C$23),'Ejercicio 3 - TIR'!$C$23+SQRT(('Ejercicio 3 - TIR'!$E$23-'Ejercicio 3 - TIR'!$C$23)*('Ejercicio 3 - TIR'!$D$23-'Ejercicio 3 - TIR'!$C$23)*R881),'Ejercicio 3 - TIR'!$E$23-SQRT(('Ejercicio 3 - TIR'!$E$23-'Ejercicio 3 - TIR'!$C$23)*('Ejercicio 3 - TIR'!$E$23-'Ejercicio 3 - TIR'!$D$23)*(1-R881)))</f>
        <v>0.166612654197784</v>
      </c>
      <c r="T881" s="24">
        <f ca="1" t="shared" ref="T881:X881" si="6548">RAND()</f>
        <v>0.106545675456602</v>
      </c>
      <c r="U881" s="26">
        <f ca="1">IF(T881&lt;=('Ejercicio 3 - TIR'!$D$24-'Ejercicio 3 - TIR'!$C$24)/('Ejercicio 3 - TIR'!$E$24-'Ejercicio 3 - TIR'!$C$24),'Ejercicio 3 - TIR'!$C$24+SQRT(('Ejercicio 3 - TIR'!$E$24-'Ejercicio 3 - TIR'!$C$24)*('Ejercicio 3 - TIR'!$D$24-'Ejercicio 3 - TIR'!$C$24)*T881),'Ejercicio 3 - TIR'!$E$24-SQRT(('Ejercicio 3 - TIR'!$E$24-'Ejercicio 3 - TIR'!$C$24)*('Ejercicio 3 - TIR'!$E$24-'Ejercicio 3 - TIR'!$D$24)*(1-T881)))</f>
        <v>0.164958138870156</v>
      </c>
      <c r="V881" s="24">
        <f ca="1" t="shared" si="6548"/>
        <v>0.915698362098599</v>
      </c>
      <c r="W881" s="26">
        <f ca="1">IF(V881&lt;=('Ejercicio 3 - TIR'!$D$25-'Ejercicio 3 - TIR'!$C$25)/('Ejercicio 3 - TIR'!$E$25-'Ejercicio 3 - TIR'!$C$25),'Ejercicio 3 - TIR'!$C$25+SQRT(('Ejercicio 3 - TIR'!$E$25-'Ejercicio 3 - TIR'!$C$25)*('Ejercicio 3 - TIR'!$D$25-'Ejercicio 3 - TIR'!$C$25)*V881),'Ejercicio 3 - TIR'!$E$25-SQRT(('Ejercicio 3 - TIR'!$E$25-'Ejercicio 3 - TIR'!$C$25)*('Ejercicio 3 - TIR'!$E$25-'Ejercicio 3 - TIR'!$D$25)*(1-V881)))</f>
        <v>0.232822813598994</v>
      </c>
      <c r="X881" s="24">
        <f ca="1" t="shared" si="6548"/>
        <v>0.335409225116602</v>
      </c>
      <c r="Y881" s="26">
        <f ca="1">IF(X881&lt;=('Ejercicio 3 - TIR'!$D$26-'Ejercicio 3 - TIR'!$C$26)/('Ejercicio 3 - TIR'!$E$26-'Ejercicio 3 - TIR'!$C$26),'Ejercicio 3 - TIR'!$C$26+SQRT(('Ejercicio 3 - TIR'!$E$26-'Ejercicio 3 - TIR'!$C$26)*('Ejercicio 3 - TIR'!$D$26-'Ejercicio 3 - TIR'!$C$26)*X881),'Ejercicio 3 - TIR'!$E$26-SQRT(('Ejercicio 3 - TIR'!$E$26-'Ejercicio 3 - TIR'!$C$26)*('Ejercicio 3 - TIR'!$E$26-'Ejercicio 3 - TIR'!$D$26)*(1-X881)))</f>
        <v>0.220093487963575</v>
      </c>
      <c r="Z881" s="24">
        <f ca="1" t="shared" si="6192"/>
        <v>1.15926587616781</v>
      </c>
      <c r="AA881" s="24">
        <f ca="1" t="shared" si="6193"/>
        <v>1.35241424071705</v>
      </c>
      <c r="AB881" s="24">
        <f ca="1" t="shared" si="6194"/>
        <v>1.57550597684723</v>
      </c>
      <c r="AC881" s="24">
        <f ca="1" t="shared" si="6195"/>
        <v>1.94231971121884</v>
      </c>
      <c r="AD881" s="24">
        <f ca="1" t="shared" si="6196"/>
        <v>2.36981163120139</v>
      </c>
      <c r="AE881" s="23">
        <f ca="1" t="shared" si="6197"/>
        <v>4986.80766883845</v>
      </c>
      <c r="AF881" s="23">
        <f ca="1" t="shared" si="6198"/>
        <v>5817.67293051749</v>
      </c>
      <c r="AG881" s="23">
        <f ca="1" t="shared" si="6199"/>
        <v>6777.34542969094</v>
      </c>
      <c r="AH881" s="23">
        <f ca="1" t="shared" si="6200"/>
        <v>8355.26606136387</v>
      </c>
      <c r="AI881" s="23">
        <f ca="1" t="shared" si="6201"/>
        <v>10194.2057116731</v>
      </c>
      <c r="AJ881" s="25">
        <f ca="1" t="shared" si="6202"/>
        <v>44057.5481712616</v>
      </c>
      <c r="AK881" s="25">
        <f ca="1" t="shared" si="6203"/>
        <v>48203.4608646155</v>
      </c>
      <c r="AL881" s="25">
        <f ca="1" t="shared" si="6204"/>
        <v>59461.9314358403</v>
      </c>
      <c r="AM881" s="25">
        <f ca="1" t="shared" si="6205"/>
        <v>73020.0448339519</v>
      </c>
      <c r="AN881" s="25">
        <f ca="1" t="shared" si="6206"/>
        <v>96512.0819150481</v>
      </c>
      <c r="AO881" s="25">
        <f ca="1">C881/'Ejercicio 3 - TIR'!$D$7</f>
        <v>14384.5680636192</v>
      </c>
      <c r="AP881" s="25">
        <f ca="1" t="shared" si="6207"/>
        <v>29672.9801076424</v>
      </c>
      <c r="AQ881" s="25">
        <f ca="1" t="shared" si="6208"/>
        <v>33818.8928009963</v>
      </c>
      <c r="AR881" s="25">
        <f ca="1" t="shared" si="6209"/>
        <v>45077.3633722211</v>
      </c>
      <c r="AS881" s="25">
        <f ca="1" t="shared" si="6210"/>
        <v>58635.4767703327</v>
      </c>
      <c r="AT881" s="25">
        <f ca="1" t="shared" si="6211"/>
        <v>82127.5138514289</v>
      </c>
      <c r="AU881" s="25">
        <f ca="1">AP881*'Ejercicio 3 - TIR'!$D$5</f>
        <v>14836.4900538212</v>
      </c>
      <c r="AV881" s="25">
        <f ca="1">AQ881*'Ejercicio 3 - TIR'!$D$5</f>
        <v>16909.4464004982</v>
      </c>
      <c r="AW881" s="25">
        <f ca="1">AR881*'Ejercicio 3 - TIR'!$D$5</f>
        <v>22538.6816861106</v>
      </c>
      <c r="AX881" s="25">
        <f ca="1">AS881*'Ejercicio 3 - TIR'!$D$5</f>
        <v>29317.7383851663</v>
      </c>
      <c r="AY881" s="25">
        <f ca="1">AT881*'Ejercicio 3 - TIR'!$D$5</f>
        <v>41063.7569257145</v>
      </c>
      <c r="AZ881" s="25">
        <f ca="1" t="shared" ref="AZ881:BD881" si="6549">AJ881-AU881-AE881</f>
        <v>24234.250448602</v>
      </c>
      <c r="BA881" s="25">
        <f ca="1" t="shared" si="6549"/>
        <v>25476.3415335999</v>
      </c>
      <c r="BB881" s="25">
        <f ca="1" t="shared" si="6549"/>
        <v>30145.9043200388</v>
      </c>
      <c r="BC881" s="25">
        <f ca="1" t="shared" si="6549"/>
        <v>35347.0403874217</v>
      </c>
      <c r="BD881" s="25">
        <f ca="1" t="shared" si="6549"/>
        <v>45254.1192776606</v>
      </c>
      <c r="BE881" s="25">
        <f ca="1" t="shared" ref="BE881:BI881" si="6550">AZ881/Z881</f>
        <v>20904.8251542719</v>
      </c>
      <c r="BF881" s="25">
        <f ca="1" t="shared" si="6550"/>
        <v>18837.6761842528</v>
      </c>
      <c r="BG881" s="25">
        <f ca="1" t="shared" si="6550"/>
        <v>19134.1097799986</v>
      </c>
      <c r="BH881" s="25">
        <f ca="1" t="shared" si="6550"/>
        <v>18198.363628427</v>
      </c>
      <c r="BI881" s="25">
        <f ca="1" t="shared" si="6550"/>
        <v>19096.0828623829</v>
      </c>
      <c r="BJ881" s="25">
        <f ca="1" t="shared" si="6214"/>
        <v>74201.6752146307</v>
      </c>
      <c r="BK881" s="25">
        <f ca="1" t="shared" si="6215"/>
        <v>34088.7167069729</v>
      </c>
      <c r="BL881" s="25">
        <f ca="1" t="shared" si="6216"/>
        <v>108290.391921604</v>
      </c>
      <c r="BM881" s="25">
        <f ca="1">BK881*'Ejercicio 3 - TIR'!$D$5</f>
        <v>17044.3583534865</v>
      </c>
      <c r="BN881" s="25">
        <f ca="1" t="shared" si="6217"/>
        <v>91246.0335681171</v>
      </c>
      <c r="BO881" s="25">
        <f ca="1" t="shared" si="6218"/>
        <v>38503.496382056</v>
      </c>
      <c r="BP881" s="25">
        <f ca="1" t="shared" si="6219"/>
        <v>-103234.052668343</v>
      </c>
      <c r="BQ881" s="25">
        <f ca="1" t="shared" ref="BQ881:BT881" si="6551">BE881</f>
        <v>20904.8251542719</v>
      </c>
      <c r="BR881" s="25">
        <f ca="1" t="shared" si="6551"/>
        <v>18837.6761842528</v>
      </c>
      <c r="BS881" s="25">
        <f ca="1" t="shared" si="6551"/>
        <v>19134.1097799986</v>
      </c>
      <c r="BT881" s="25">
        <f ca="1" t="shared" si="6551"/>
        <v>18198.363628427</v>
      </c>
      <c r="BU881" s="25">
        <f ca="1" t="shared" si="6221"/>
        <v>57599.5792444389</v>
      </c>
      <c r="BV881" s="27">
        <f ca="1" t="shared" si="6222"/>
        <v>8.01229362643006</v>
      </c>
    </row>
    <row r="882" ht="15" customHeight="1" spans="1:74">
      <c r="A882" s="23">
        <v>881</v>
      </c>
      <c r="B882" s="24">
        <f ca="1" t="shared" ref="B882:F882" si="6552">RAND()</f>
        <v>0.288535967433886</v>
      </c>
      <c r="C882" s="25">
        <f ca="1">IF(B882&lt;=('Ejercicio 3 - TIR'!$D$13-'Ejercicio 3 - TIR'!$C$13)/('Ejercicio 3 - TIR'!$E$13-'Ejercicio 3 - TIR'!$C$13),'Ejercicio 3 - TIR'!$C$13+SQRT(('Ejercicio 3 - TIR'!$E$13-'Ejercicio 3 - TIR'!$C$13)*('Ejercicio 3 - TIR'!$D$13-'Ejercicio 3 - TIR'!$C$13)*B882),'Ejercicio 3 - TIR'!$E$13-SQRT(('Ejercicio 3 - TIR'!$E$13-'Ejercicio 3 - TIR'!$C$13)*('Ejercicio 3 - TIR'!$E$13-'Ejercicio 3 - TIR'!$D$13)*(1-B882)))</f>
        <v>70780.8823014908</v>
      </c>
      <c r="D882" s="24">
        <f ca="1" t="shared" si="6552"/>
        <v>0.0529611010498949</v>
      </c>
      <c r="E882" s="25">
        <f ca="1">IF(D882&lt;=('Ejercicio 3 - TIR'!$D$14-'Ejercicio 3 - TIR'!$C$14)/('Ejercicio 3 - TIR'!$E$14-'Ejercicio 3 - TIR'!$C$14),'Ejercicio 3 - TIR'!$C$14+SQRT(('Ejercicio 3 - TIR'!$E$14-'Ejercicio 3 - TIR'!$C$14)*('Ejercicio 3 - TIR'!$D$14-'Ejercicio 3 - TIR'!$C$14)*D882),'Ejercicio 3 - TIR'!$E$14-SQRT(('Ejercicio 3 - TIR'!$E$14-'Ejercicio 3 - TIR'!$C$14)*('Ejercicio 3 - TIR'!$E$14-'Ejercicio 3 - TIR'!$D$14)*(1-D882)))</f>
        <v>26993.0084241523</v>
      </c>
      <c r="F882" s="24">
        <f ca="1" t="shared" si="6552"/>
        <v>0.563270220421707</v>
      </c>
      <c r="G882" s="25">
        <f ca="1">IF(F882&lt;=('Ejercicio 3 - TIR'!$D$18-'Ejercicio 3 - TIR'!$C$18)/('Ejercicio 3 - TIR'!$E$18-'Ejercicio 3 - TIR'!$C$18),'Ejercicio 3 - TIR'!$C$18+SQRT(('Ejercicio 3 - TIR'!$E$18-'Ejercicio 3 - TIR'!$C$18)*('Ejercicio 3 - TIR'!$D$18-'Ejercicio 3 - TIR'!$C$18)*F882),'Ejercicio 3 - TIR'!$E$18-SQRT(('Ejercicio 3 - TIR'!$E$18-'Ejercicio 3 - TIR'!$C$18)*('Ejercicio 3 - TIR'!$E$18-'Ejercicio 3 - TIR'!$D$18)*(1-F882)))</f>
        <v>39191.8732075272</v>
      </c>
      <c r="H882" s="24">
        <f ca="1" t="shared" ref="H882:L882" si="6553">RAND()</f>
        <v>0.313002242696767</v>
      </c>
      <c r="I882" s="25">
        <f ca="1">IF(H882&lt;=('Ejercicio 3 - TIR'!$D$18-'Ejercicio 3 - TIR'!$C$18)/('Ejercicio 3 - TIR'!$E$18-'Ejercicio 3 - TIR'!$C$18),'Ejercicio 3 - TIR'!$C$18+SQRT(('Ejercicio 3 - TIR'!$E$18-'Ejercicio 3 - TIR'!$C$18)*('Ejercicio 3 - TIR'!$D$18-'Ejercicio 3 - TIR'!$C$18)*H882),'Ejercicio 3 - TIR'!$E$18-SQRT(('Ejercicio 3 - TIR'!$E$18-'Ejercicio 3 - TIR'!$C$18)*('Ejercicio 3 - TIR'!$E$18-'Ejercicio 3 - TIR'!$D$18)*(1-H882)))</f>
        <v>36852.0315530881</v>
      </c>
      <c r="J882" s="24">
        <f ca="1" t="shared" si="6553"/>
        <v>0.268692098899653</v>
      </c>
      <c r="K882" s="25">
        <f ca="1">IF(J882&lt;=('Ejercicio 3 - TIR'!$D$18-'Ejercicio 3 - TIR'!$C$18)/('Ejercicio 3 - TIR'!$E$18-'Ejercicio 3 - TIR'!$C$18),'Ejercicio 3 - TIR'!$C$18+SQRT(('Ejercicio 3 - TIR'!$E$18-'Ejercicio 3 - TIR'!$C$18)*('Ejercicio 3 - TIR'!$D$18-'Ejercicio 3 - TIR'!$C$18)*J882),'Ejercicio 3 - TIR'!$E$18-SQRT(('Ejercicio 3 - TIR'!$E$18-'Ejercicio 3 - TIR'!$C$18)*('Ejercicio 3 - TIR'!$E$18-'Ejercicio 3 - TIR'!$D$18)*(1-J882)))</f>
        <v>36348.5285566774</v>
      </c>
      <c r="L882" s="24">
        <f ca="1" t="shared" si="6553"/>
        <v>0.151217418173599</v>
      </c>
      <c r="M882" s="25">
        <f ca="1">IF(L882&lt;=('Ejercicio 3 - TIR'!$D$18-'Ejercicio 3 - TIR'!$C$18)/('Ejercicio 3 - TIR'!$E$18-'Ejercicio 3 - TIR'!$C$18),'Ejercicio 3 - TIR'!$C$18+SQRT(('Ejercicio 3 - TIR'!$E$18-'Ejercicio 3 - TIR'!$C$18)*('Ejercicio 3 - TIR'!$D$18-'Ejercicio 3 - TIR'!$C$18)*L882),'Ejercicio 3 - TIR'!$E$18-SQRT(('Ejercicio 3 - TIR'!$E$18-'Ejercicio 3 - TIR'!$C$18)*('Ejercicio 3 - TIR'!$E$18-'Ejercicio 3 - TIR'!$D$18)*(1-L882)))</f>
        <v>34762.6266624668</v>
      </c>
      <c r="N882" s="24">
        <f ca="1" t="shared" ref="N882:R882" si="6554">RAND()</f>
        <v>0.741197396877994</v>
      </c>
      <c r="O882" s="25">
        <f ca="1">IF(N882&lt;=('Ejercicio 3 - TIR'!$D$18-'Ejercicio 3 - TIR'!$C$18)/('Ejercicio 3 - TIR'!$E$18-'Ejercicio 3 - TIR'!$C$18),'Ejercicio 3 - TIR'!$C$18+SQRT(('Ejercicio 3 - TIR'!$E$18-'Ejercicio 3 - TIR'!$C$18)*('Ejercicio 3 - TIR'!$D$18-'Ejercicio 3 - TIR'!$C$18)*N882),'Ejercicio 3 - TIR'!$E$18-SQRT(('Ejercicio 3 - TIR'!$E$18-'Ejercicio 3 - TIR'!$C$18)*('Ejercicio 3 - TIR'!$E$18-'Ejercicio 3 - TIR'!$D$18)*(1-N882)))</f>
        <v>40594.2996885682</v>
      </c>
      <c r="P882" s="24">
        <f ca="1" t="shared" si="6554"/>
        <v>0.966882329128017</v>
      </c>
      <c r="Q882" s="26">
        <f ca="1">IF(P882&lt;=('Ejercicio 3 - TIR'!$D$22-'Ejercicio 3 - TIR'!$C$22)/('Ejercicio 3 - TIR'!$E$22-'Ejercicio 3 - TIR'!$C$22),'Ejercicio 3 - TIR'!$C$22+SQRT(('Ejercicio 3 - TIR'!$E$22-'Ejercicio 3 - TIR'!$C$22)*('Ejercicio 3 - TIR'!$D$22-'Ejercicio 3 - TIR'!$C$22)*P882),'Ejercicio 3 - TIR'!$E$22-SQRT(('Ejercicio 3 - TIR'!$E$22-'Ejercicio 3 - TIR'!$C$22)*('Ejercicio 3 - TIR'!$E$22-'Ejercicio 3 - TIR'!$D$22)*(1-P882)))</f>
        <v>0.172279131682928</v>
      </c>
      <c r="R882" s="24">
        <f ca="1" t="shared" si="6554"/>
        <v>0.209720023346332</v>
      </c>
      <c r="S882" s="26">
        <f ca="1">IF(R882&lt;=('Ejercicio 3 - TIR'!$D$23-'Ejercicio 3 - TIR'!$C$23)/('Ejercicio 3 - TIR'!$E$23-'Ejercicio 3 - TIR'!$C$23),'Ejercicio 3 - TIR'!$C$23+SQRT(('Ejercicio 3 - TIR'!$E$23-'Ejercicio 3 - TIR'!$C$23)*('Ejercicio 3 - TIR'!$D$23-'Ejercicio 3 - TIR'!$C$23)*R882),'Ejercicio 3 - TIR'!$E$23-SQRT(('Ejercicio 3 - TIR'!$E$23-'Ejercicio 3 - TIR'!$C$23)*('Ejercicio 3 - TIR'!$E$23-'Ejercicio 3 - TIR'!$D$23)*(1-R882)))</f>
        <v>0.139429257371897</v>
      </c>
      <c r="T882" s="24">
        <f ca="1" t="shared" ref="T882:X882" si="6555">RAND()</f>
        <v>0.432737480619663</v>
      </c>
      <c r="U882" s="26">
        <f ca="1">IF(T882&lt;=('Ejercicio 3 - TIR'!$D$24-'Ejercicio 3 - TIR'!$C$24)/('Ejercicio 3 - TIR'!$E$24-'Ejercicio 3 - TIR'!$C$24),'Ejercicio 3 - TIR'!$C$24+SQRT(('Ejercicio 3 - TIR'!$E$24-'Ejercicio 3 - TIR'!$C$24)*('Ejercicio 3 - TIR'!$D$24-'Ejercicio 3 - TIR'!$C$24)*T882),'Ejercicio 3 - TIR'!$E$24-SQRT(('Ejercicio 3 - TIR'!$E$24-'Ejercicio 3 - TIR'!$C$24)*('Ejercicio 3 - TIR'!$E$24-'Ejercicio 3 - TIR'!$D$24)*(1-T882)))</f>
        <v>0.180146078558504</v>
      </c>
      <c r="V882" s="24">
        <f ca="1" t="shared" si="6555"/>
        <v>0.253355750105898</v>
      </c>
      <c r="W882" s="26">
        <f ca="1">IF(V882&lt;=('Ejercicio 3 - TIR'!$D$25-'Ejercicio 3 - TIR'!$C$25)/('Ejercicio 3 - TIR'!$E$25-'Ejercicio 3 - TIR'!$C$25),'Ejercicio 3 - TIR'!$C$25+SQRT(('Ejercicio 3 - TIR'!$E$25-'Ejercicio 3 - TIR'!$C$25)*('Ejercicio 3 - TIR'!$D$25-'Ejercicio 3 - TIR'!$C$25)*V882),'Ejercicio 3 - TIR'!$E$25-SQRT(('Ejercicio 3 - TIR'!$E$25-'Ejercicio 3 - TIR'!$C$25)*('Ejercicio 3 - TIR'!$E$25-'Ejercicio 3 - TIR'!$D$25)*(1-V882)))</f>
        <v>0.19883342905974</v>
      </c>
      <c r="X882" s="24">
        <f ca="1" t="shared" si="6555"/>
        <v>0.999129996800011</v>
      </c>
      <c r="Y882" s="26">
        <f ca="1">IF(X882&lt;=('Ejercicio 3 - TIR'!$D$26-'Ejercicio 3 - TIR'!$C$26)/('Ejercicio 3 - TIR'!$E$26-'Ejercicio 3 - TIR'!$C$26),'Ejercicio 3 - TIR'!$C$26+SQRT(('Ejercicio 3 - TIR'!$E$26-'Ejercicio 3 - TIR'!$C$26)*('Ejercicio 3 - TIR'!$D$26-'Ejercicio 3 - TIR'!$C$26)*X882),'Ejercicio 3 - TIR'!$E$26-SQRT(('Ejercicio 3 - TIR'!$E$26-'Ejercicio 3 - TIR'!$C$26)*('Ejercicio 3 - TIR'!$E$26-'Ejercicio 3 - TIR'!$D$26)*(1-X882)))</f>
        <v>0.277832508989652</v>
      </c>
      <c r="Z882" s="24">
        <f ca="1" t="shared" si="6192"/>
        <v>1.17227913168293</v>
      </c>
      <c r="AA882" s="24">
        <f ca="1" t="shared" si="6193"/>
        <v>1.33572914044605</v>
      </c>
      <c r="AB882" s="24">
        <f ca="1" t="shared" si="6194"/>
        <v>1.57635550711373</v>
      </c>
      <c r="AC882" s="24">
        <f ca="1" t="shared" si="6195"/>
        <v>1.88978767801035</v>
      </c>
      <c r="AD882" s="24">
        <f ca="1" t="shared" si="6196"/>
        <v>2.4148321300497</v>
      </c>
      <c r="AE882" s="23">
        <f ca="1" t="shared" si="6197"/>
        <v>4650.33205282292</v>
      </c>
      <c r="AF882" s="23">
        <f ca="1" t="shared" si="6198"/>
        <v>5298.72439748074</v>
      </c>
      <c r="AG882" s="23">
        <f ca="1" t="shared" si="6199"/>
        <v>6253.26881904917</v>
      </c>
      <c r="AH882" s="23">
        <f ca="1" t="shared" si="6200"/>
        <v>7496.62770117307</v>
      </c>
      <c r="AI882" s="23">
        <f ca="1" t="shared" si="6201"/>
        <v>9579.43458435131</v>
      </c>
      <c r="AJ882" s="25">
        <f ca="1" t="shared" si="6202"/>
        <v>45943.8150927474</v>
      </c>
      <c r="AK882" s="25">
        <f ca="1" t="shared" si="6203"/>
        <v>49224.3324300971</v>
      </c>
      <c r="AL882" s="25">
        <f ca="1" t="shared" si="6204"/>
        <v>57298.2031657989</v>
      </c>
      <c r="AM882" s="25">
        <f ca="1" t="shared" si="6205"/>
        <v>65693.983522004</v>
      </c>
      <c r="AN882" s="25">
        <f ca="1" t="shared" si="6206"/>
        <v>98028.4191848209</v>
      </c>
      <c r="AO882" s="25">
        <f ca="1">C882/'Ejercicio 3 - TIR'!$D$7</f>
        <v>14156.1764602982</v>
      </c>
      <c r="AP882" s="25">
        <f ca="1" t="shared" si="6207"/>
        <v>31787.6386324492</v>
      </c>
      <c r="AQ882" s="25">
        <f ca="1" t="shared" si="6208"/>
        <v>35068.1559697989</v>
      </c>
      <c r="AR882" s="25">
        <f ca="1" t="shared" si="6209"/>
        <v>43142.0267055008</v>
      </c>
      <c r="AS882" s="25">
        <f ca="1" t="shared" si="6210"/>
        <v>51537.8070617059</v>
      </c>
      <c r="AT882" s="25">
        <f ca="1" t="shared" si="6211"/>
        <v>83872.2427245228</v>
      </c>
      <c r="AU882" s="25">
        <f ca="1">AP882*'Ejercicio 3 - TIR'!$D$5</f>
        <v>15893.8193162246</v>
      </c>
      <c r="AV882" s="25">
        <f ca="1">AQ882*'Ejercicio 3 - TIR'!$D$5</f>
        <v>17534.0779848995</v>
      </c>
      <c r="AW882" s="25">
        <f ca="1">AR882*'Ejercicio 3 - TIR'!$D$5</f>
        <v>21571.0133527504</v>
      </c>
      <c r="AX882" s="25">
        <f ca="1">AS882*'Ejercicio 3 - TIR'!$D$5</f>
        <v>25768.9035308529</v>
      </c>
      <c r="AY882" s="25">
        <f ca="1">AT882*'Ejercicio 3 - TIR'!$D$5</f>
        <v>41936.1213622614</v>
      </c>
      <c r="AZ882" s="25">
        <f ca="1" t="shared" ref="AZ882:BD882" si="6556">AJ882-AU882-AE882</f>
        <v>25399.6637236998</v>
      </c>
      <c r="BA882" s="25">
        <f ca="1" t="shared" si="6556"/>
        <v>26391.5300477169</v>
      </c>
      <c r="BB882" s="25">
        <f ca="1" t="shared" si="6556"/>
        <v>29473.9209939994</v>
      </c>
      <c r="BC882" s="25">
        <f ca="1" t="shared" si="6556"/>
        <v>32428.452289978</v>
      </c>
      <c r="BD882" s="25">
        <f ca="1" t="shared" si="6556"/>
        <v>46512.8632382082</v>
      </c>
      <c r="BE882" s="25">
        <f ca="1" t="shared" ref="BE882:BI882" si="6557">AZ882/Z882</f>
        <v>21666.9076819921</v>
      </c>
      <c r="BF882" s="25">
        <f ca="1" t="shared" si="6557"/>
        <v>19758.1450075303</v>
      </c>
      <c r="BG882" s="25">
        <f ca="1" t="shared" si="6557"/>
        <v>18697.5088176432</v>
      </c>
      <c r="BH882" s="25">
        <f ca="1" t="shared" si="6557"/>
        <v>17159.8389953098</v>
      </c>
      <c r="BI882" s="25">
        <f ca="1" t="shared" si="6557"/>
        <v>19261.3236586557</v>
      </c>
      <c r="BJ882" s="25">
        <f ca="1" t="shared" si="6214"/>
        <v>65183.5840293452</v>
      </c>
      <c r="BK882" s="25">
        <f ca="1" t="shared" si="6215"/>
        <v>34184.7897549812</v>
      </c>
      <c r="BL882" s="25">
        <f ca="1" t="shared" si="6216"/>
        <v>99368.3737843264</v>
      </c>
      <c r="BM882" s="25">
        <f ca="1">BK882*'Ejercicio 3 - TIR'!$D$5</f>
        <v>17092.3948774906</v>
      </c>
      <c r="BN882" s="25">
        <f ca="1" t="shared" si="6217"/>
        <v>82275.9789068358</v>
      </c>
      <c r="BO882" s="25">
        <f ca="1" t="shared" si="6218"/>
        <v>34071.0966543014</v>
      </c>
      <c r="BP882" s="25">
        <f ca="1" t="shared" si="6219"/>
        <v>-97773.8907256431</v>
      </c>
      <c r="BQ882" s="25">
        <f ca="1" t="shared" ref="BQ882:BT882" si="6558">BE882</f>
        <v>21666.9076819921</v>
      </c>
      <c r="BR882" s="25">
        <f ca="1" t="shared" si="6558"/>
        <v>19758.1450075303</v>
      </c>
      <c r="BS882" s="25">
        <f ca="1" t="shared" si="6558"/>
        <v>18697.5088176432</v>
      </c>
      <c r="BT882" s="25">
        <f ca="1" t="shared" si="6558"/>
        <v>17159.8389953098</v>
      </c>
      <c r="BU882" s="25">
        <f ca="1" t="shared" si="6221"/>
        <v>53332.4203129571</v>
      </c>
      <c r="BV882" s="27">
        <f ca="1" t="shared" si="6222"/>
        <v>8.99685933764518</v>
      </c>
    </row>
    <row r="883" ht="15" customHeight="1" spans="1:74">
      <c r="A883" s="23">
        <v>882</v>
      </c>
      <c r="B883" s="24">
        <f ca="1" t="shared" ref="B883:F883" si="6559">RAND()</f>
        <v>0.908284956375136</v>
      </c>
      <c r="C883" s="25">
        <f ca="1">IF(B883&lt;=('Ejercicio 3 - TIR'!$D$13-'Ejercicio 3 - TIR'!$C$13)/('Ejercicio 3 - TIR'!$E$13-'Ejercicio 3 - TIR'!$C$13),'Ejercicio 3 - TIR'!$C$13+SQRT(('Ejercicio 3 - TIR'!$E$13-'Ejercicio 3 - TIR'!$C$13)*('Ejercicio 3 - TIR'!$D$13-'Ejercicio 3 - TIR'!$C$13)*B883),'Ejercicio 3 - TIR'!$E$13-SQRT(('Ejercicio 3 - TIR'!$E$13-'Ejercicio 3 - TIR'!$C$13)*('Ejercicio 3 - TIR'!$E$13-'Ejercicio 3 - TIR'!$D$13)*(1-B883)))</f>
        <v>89509.1443461538</v>
      </c>
      <c r="D883" s="24">
        <f ca="1" t="shared" si="6559"/>
        <v>0.675662205403492</v>
      </c>
      <c r="E883" s="25">
        <f ca="1">IF(D883&lt;=('Ejercicio 3 - TIR'!$D$14-'Ejercicio 3 - TIR'!$C$14)/('Ejercicio 3 - TIR'!$E$14-'Ejercicio 3 - TIR'!$C$14),'Ejercicio 3 - TIR'!$C$14+SQRT(('Ejercicio 3 - TIR'!$E$14-'Ejercicio 3 - TIR'!$C$14)*('Ejercicio 3 - TIR'!$D$14-'Ejercicio 3 - TIR'!$C$14)*D883),'Ejercicio 3 - TIR'!$E$14-SQRT(('Ejercicio 3 - TIR'!$E$14-'Ejercicio 3 - TIR'!$C$14)*('Ejercicio 3 - TIR'!$E$14-'Ejercicio 3 - TIR'!$D$14)*(1-D883)))</f>
        <v>33024.9968322963</v>
      </c>
      <c r="F883" s="24">
        <f ca="1" t="shared" si="6559"/>
        <v>0.921741761770553</v>
      </c>
      <c r="G883" s="25">
        <f ca="1">IF(F883&lt;=('Ejercicio 3 - TIR'!$D$18-'Ejercicio 3 - TIR'!$C$18)/('Ejercicio 3 - TIR'!$E$18-'Ejercicio 3 - TIR'!$C$18),'Ejercicio 3 - TIR'!$C$18+SQRT(('Ejercicio 3 - TIR'!$E$18-'Ejercicio 3 - TIR'!$C$18)*('Ejercicio 3 - TIR'!$D$18-'Ejercicio 3 - TIR'!$C$18)*F883),'Ejercicio 3 - TIR'!$E$18-SQRT(('Ejercicio 3 - TIR'!$E$18-'Ejercicio 3 - TIR'!$C$18)*('Ejercicio 3 - TIR'!$E$18-'Ejercicio 3 - TIR'!$D$18)*(1-F883)))</f>
        <v>42577.3221701579</v>
      </c>
      <c r="H883" s="24">
        <f ca="1" t="shared" ref="H883:L883" si="6560">RAND()</f>
        <v>0.665821161184623</v>
      </c>
      <c r="I883" s="25">
        <f ca="1">IF(H883&lt;=('Ejercicio 3 - TIR'!$D$18-'Ejercicio 3 - TIR'!$C$18)/('Ejercicio 3 - TIR'!$E$18-'Ejercicio 3 - TIR'!$C$18),'Ejercicio 3 - TIR'!$C$18+SQRT(('Ejercicio 3 - TIR'!$E$18-'Ejercicio 3 - TIR'!$C$18)*('Ejercicio 3 - TIR'!$D$18-'Ejercicio 3 - TIR'!$C$18)*H883),'Ejercicio 3 - TIR'!$E$18-SQRT(('Ejercicio 3 - TIR'!$E$18-'Ejercicio 3 - TIR'!$C$18)*('Ejercicio 3 - TIR'!$E$18-'Ejercicio 3 - TIR'!$D$18)*(1-H883)))</f>
        <v>39993.65669701</v>
      </c>
      <c r="J883" s="24">
        <f ca="1" t="shared" si="6560"/>
        <v>0.410330747362225</v>
      </c>
      <c r="K883" s="25">
        <f ca="1">IF(J883&lt;=('Ejercicio 3 - TIR'!$D$18-'Ejercicio 3 - TIR'!$C$18)/('Ejercicio 3 - TIR'!$E$18-'Ejercicio 3 - TIR'!$C$18),'Ejercicio 3 - TIR'!$C$18+SQRT(('Ejercicio 3 - TIR'!$E$18-'Ejercicio 3 - TIR'!$C$18)*('Ejercicio 3 - TIR'!$D$18-'Ejercicio 3 - TIR'!$C$18)*J883),'Ejercicio 3 - TIR'!$E$18-SQRT(('Ejercicio 3 - TIR'!$E$18-'Ejercicio 3 - TIR'!$C$18)*('Ejercicio 3 - TIR'!$E$18-'Ejercicio 3 - TIR'!$D$18)*(1-J883)))</f>
        <v>37845.3560852477</v>
      </c>
      <c r="L883" s="24">
        <f ca="1" t="shared" si="6560"/>
        <v>0.561465001443534</v>
      </c>
      <c r="M883" s="25">
        <f ca="1">IF(L883&lt;=('Ejercicio 3 - TIR'!$D$18-'Ejercicio 3 - TIR'!$C$18)/('Ejercicio 3 - TIR'!$E$18-'Ejercicio 3 - TIR'!$C$18),'Ejercicio 3 - TIR'!$C$18+SQRT(('Ejercicio 3 - TIR'!$E$18-'Ejercicio 3 - TIR'!$C$18)*('Ejercicio 3 - TIR'!$D$18-'Ejercicio 3 - TIR'!$C$18)*L883),'Ejercicio 3 - TIR'!$E$18-SQRT(('Ejercicio 3 - TIR'!$E$18-'Ejercicio 3 - TIR'!$C$18)*('Ejercicio 3 - TIR'!$E$18-'Ejercicio 3 - TIR'!$D$18)*(1-L883)))</f>
        <v>39177.1319167009</v>
      </c>
      <c r="N883" s="24">
        <f ca="1" t="shared" ref="N883:R883" si="6561">RAND()</f>
        <v>0.651638991842174</v>
      </c>
      <c r="O883" s="25">
        <f ca="1">IF(N883&lt;=('Ejercicio 3 - TIR'!$D$18-'Ejercicio 3 - TIR'!$C$18)/('Ejercicio 3 - TIR'!$E$18-'Ejercicio 3 - TIR'!$C$18),'Ejercicio 3 - TIR'!$C$18+SQRT(('Ejercicio 3 - TIR'!$E$18-'Ejercicio 3 - TIR'!$C$18)*('Ejercicio 3 - TIR'!$D$18-'Ejercicio 3 - TIR'!$C$18)*N883),'Ejercicio 3 - TIR'!$E$18-SQRT(('Ejercicio 3 - TIR'!$E$18-'Ejercicio 3 - TIR'!$C$18)*('Ejercicio 3 - TIR'!$E$18-'Ejercicio 3 - TIR'!$D$18)*(1-N883)))</f>
        <v>39886.6500280088</v>
      </c>
      <c r="P883" s="24">
        <f ca="1" t="shared" si="6561"/>
        <v>0.392197468584181</v>
      </c>
      <c r="Q883" s="26">
        <f ca="1">IF(P883&lt;=('Ejercicio 3 - TIR'!$D$22-'Ejercicio 3 - TIR'!$C$22)/('Ejercicio 3 - TIR'!$E$22-'Ejercicio 3 - TIR'!$C$22),'Ejercicio 3 - TIR'!$C$22+SQRT(('Ejercicio 3 - TIR'!$E$22-'Ejercicio 3 - TIR'!$C$22)*('Ejercicio 3 - TIR'!$D$22-'Ejercicio 3 - TIR'!$C$22)*P883),'Ejercicio 3 - TIR'!$E$22-SQRT(('Ejercicio 3 - TIR'!$E$22-'Ejercicio 3 - TIR'!$C$22)*('Ejercicio 3 - TIR'!$E$22-'Ejercicio 3 - TIR'!$D$22)*(1-P883)))</f>
        <v>0.146569822044032</v>
      </c>
      <c r="R883" s="24">
        <f ca="1" t="shared" si="6561"/>
        <v>0.0435875234246719</v>
      </c>
      <c r="S883" s="26">
        <f ca="1">IF(R883&lt;=('Ejercicio 3 - TIR'!$D$23-'Ejercicio 3 - TIR'!$C$23)/('Ejercicio 3 - TIR'!$E$23-'Ejercicio 3 - TIR'!$C$23),'Ejercicio 3 - TIR'!$C$23+SQRT(('Ejercicio 3 - TIR'!$E$23-'Ejercicio 3 - TIR'!$C$23)*('Ejercicio 3 - TIR'!$D$23-'Ejercicio 3 - TIR'!$C$23)*R883),'Ejercicio 3 - TIR'!$E$23-SQRT(('Ejercicio 3 - TIR'!$E$23-'Ejercicio 3 - TIR'!$C$23)*('Ejercicio 3 - TIR'!$E$23-'Ejercicio 3 - TIR'!$D$23)*(1-R883)))</f>
        <v>0.128857626214986</v>
      </c>
      <c r="T883" s="24">
        <f ca="1" t="shared" ref="T883:X883" si="6562">RAND()</f>
        <v>0.983976212362647</v>
      </c>
      <c r="U883" s="26">
        <f ca="1">IF(T883&lt;=('Ejercicio 3 - TIR'!$D$24-'Ejercicio 3 - TIR'!$C$24)/('Ejercicio 3 - TIR'!$E$24-'Ejercicio 3 - TIR'!$C$24),'Ejercicio 3 - TIR'!$C$24+SQRT(('Ejercicio 3 - TIR'!$E$24-'Ejercicio 3 - TIR'!$C$24)*('Ejercicio 3 - TIR'!$D$24-'Ejercicio 3 - TIR'!$C$24)*T883),'Ejercicio 3 - TIR'!$E$24-SQRT(('Ejercicio 3 - TIR'!$E$24-'Ejercicio 3 - TIR'!$C$24)*('Ejercicio 3 - TIR'!$E$24-'Ejercicio 3 - TIR'!$D$24)*(1-T883)))</f>
        <v>0.213301746094348</v>
      </c>
      <c r="V883" s="24">
        <f ca="1" t="shared" si="6562"/>
        <v>0.0141708936634704</v>
      </c>
      <c r="W883" s="26">
        <f ca="1">IF(V883&lt;=('Ejercicio 3 - TIR'!$D$25-'Ejercicio 3 - TIR'!$C$25)/('Ejercicio 3 - TIR'!$E$25-'Ejercicio 3 - TIR'!$C$25),'Ejercicio 3 - TIR'!$C$25+SQRT(('Ejercicio 3 - TIR'!$E$25-'Ejercicio 3 - TIR'!$C$25)*('Ejercicio 3 - TIR'!$D$25-'Ejercicio 3 - TIR'!$C$25)*V883),'Ejercicio 3 - TIR'!$E$25-SQRT(('Ejercicio 3 - TIR'!$E$25-'Ejercicio 3 - TIR'!$C$25)*('Ejercicio 3 - TIR'!$E$25-'Ejercicio 3 - TIR'!$D$25)*(1-V883)))</f>
        <v>0.184454127426204</v>
      </c>
      <c r="X883" s="24">
        <f ca="1" t="shared" si="6562"/>
        <v>0.990800330691398</v>
      </c>
      <c r="Y883" s="26">
        <f ca="1">IF(X883&lt;=('Ejercicio 3 - TIR'!$D$26-'Ejercicio 3 - TIR'!$C$26)/('Ejercicio 3 - TIR'!$E$26-'Ejercicio 3 - TIR'!$C$26),'Ejercicio 3 - TIR'!$C$26+SQRT(('Ejercicio 3 - TIR'!$E$26-'Ejercicio 3 - TIR'!$C$26)*('Ejercicio 3 - TIR'!$D$26-'Ejercicio 3 - TIR'!$C$26)*X883),'Ejercicio 3 - TIR'!$E$26-SQRT(('Ejercicio 3 - TIR'!$E$26-'Ejercicio 3 - TIR'!$C$26)*('Ejercicio 3 - TIR'!$E$26-'Ejercicio 3 - TIR'!$D$26)*(1-X883)))</f>
        <v>0.272951722602901</v>
      </c>
      <c r="Z883" s="24">
        <f ca="1" t="shared" si="6192"/>
        <v>1.14656982204403</v>
      </c>
      <c r="AA883" s="24">
        <f ca="1" t="shared" si="6193"/>
        <v>1.29431408760236</v>
      </c>
      <c r="AB883" s="24">
        <f ca="1" t="shared" si="6194"/>
        <v>1.57039354248246</v>
      </c>
      <c r="AC883" s="24">
        <f ca="1" t="shared" si="6195"/>
        <v>1.86005911307681</v>
      </c>
      <c r="AD883" s="24">
        <f ca="1" t="shared" si="6196"/>
        <v>2.36776545213435</v>
      </c>
      <c r="AE883" s="23">
        <f ca="1" t="shared" si="6197"/>
        <v>4840.46790871439</v>
      </c>
      <c r="AF883" s="23">
        <f ca="1" t="shared" si="6198"/>
        <v>5464.19911320115</v>
      </c>
      <c r="AG883" s="23">
        <f ca="1" t="shared" si="6199"/>
        <v>6629.72232505414</v>
      </c>
      <c r="AH883" s="23">
        <f ca="1" t="shared" si="6200"/>
        <v>7852.60197160002</v>
      </c>
      <c r="AI883" s="23">
        <f ca="1" t="shared" si="6201"/>
        <v>9995.98320666318</v>
      </c>
      <c r="AJ883" s="25">
        <f ca="1" t="shared" si="6202"/>
        <v>48817.8727037493</v>
      </c>
      <c r="AK883" s="25">
        <f ca="1" t="shared" si="6203"/>
        <v>51764.3532776728</v>
      </c>
      <c r="AL883" s="25">
        <f ca="1" t="shared" si="6204"/>
        <v>59432.1028092224</v>
      </c>
      <c r="AM883" s="25">
        <f ca="1" t="shared" si="6205"/>
        <v>72871.7812458718</v>
      </c>
      <c r="AN883" s="25">
        <f ca="1" t="shared" si="6206"/>
        <v>94442.2319376928</v>
      </c>
      <c r="AO883" s="25">
        <f ca="1">C883/'Ejercicio 3 - TIR'!$D$7</f>
        <v>17901.8288692308</v>
      </c>
      <c r="AP883" s="25">
        <f ca="1" t="shared" si="6207"/>
        <v>30916.0438345186</v>
      </c>
      <c r="AQ883" s="25">
        <f ca="1" t="shared" si="6208"/>
        <v>33862.524408442</v>
      </c>
      <c r="AR883" s="25">
        <f ca="1" t="shared" si="6209"/>
        <v>41530.2739399916</v>
      </c>
      <c r="AS883" s="25">
        <f ca="1" t="shared" si="6210"/>
        <v>54969.9523766411</v>
      </c>
      <c r="AT883" s="25">
        <f ca="1" t="shared" si="6211"/>
        <v>76540.403068462</v>
      </c>
      <c r="AU883" s="25">
        <f ca="1">AP883*'Ejercicio 3 - TIR'!$D$5</f>
        <v>15458.0219172593</v>
      </c>
      <c r="AV883" s="25">
        <f ca="1">AQ883*'Ejercicio 3 - TIR'!$D$5</f>
        <v>16931.262204221</v>
      </c>
      <c r="AW883" s="25">
        <f ca="1">AR883*'Ejercicio 3 - TIR'!$D$5</f>
        <v>20765.1369699958</v>
      </c>
      <c r="AX883" s="25">
        <f ca="1">AS883*'Ejercicio 3 - TIR'!$D$5</f>
        <v>27484.9761883205</v>
      </c>
      <c r="AY883" s="25">
        <f ca="1">AT883*'Ejercicio 3 - TIR'!$D$5</f>
        <v>38270.201534231</v>
      </c>
      <c r="AZ883" s="25">
        <f ca="1" t="shared" ref="AZ883:BD883" si="6563">AJ883-AU883-AE883</f>
        <v>28519.3828777757</v>
      </c>
      <c r="BA883" s="25">
        <f ca="1" t="shared" si="6563"/>
        <v>29368.8919602506</v>
      </c>
      <c r="BB883" s="25">
        <f ca="1" t="shared" si="6563"/>
        <v>32037.2435141724</v>
      </c>
      <c r="BC883" s="25">
        <f ca="1" t="shared" si="6563"/>
        <v>37534.2030859513</v>
      </c>
      <c r="BD883" s="25">
        <f ca="1" t="shared" si="6563"/>
        <v>46176.0471967986</v>
      </c>
      <c r="BE883" s="25">
        <f ca="1" t="shared" ref="BE883:BI883" si="6564">AZ883/Z883</f>
        <v>24873.6556025285</v>
      </c>
      <c r="BF883" s="25">
        <f ca="1" t="shared" si="6564"/>
        <v>22690.6994535265</v>
      </c>
      <c r="BG883" s="25">
        <f ca="1" t="shared" si="6564"/>
        <v>20400.7738490368</v>
      </c>
      <c r="BH883" s="25">
        <f ca="1" t="shared" si="6564"/>
        <v>20179.0377639473</v>
      </c>
      <c r="BI883" s="25">
        <f ca="1" t="shared" si="6564"/>
        <v>19501.9515785124</v>
      </c>
      <c r="BJ883" s="25">
        <f ca="1" t="shared" si="6214"/>
        <v>78195.4465563576</v>
      </c>
      <c r="BK883" s="25">
        <f ca="1" t="shared" si="6215"/>
        <v>42387.3319265859</v>
      </c>
      <c r="BL883" s="25">
        <f ca="1" t="shared" si="6216"/>
        <v>120582.778482943</v>
      </c>
      <c r="BM883" s="25">
        <f ca="1">BK883*'Ejercicio 3 - TIR'!$D$5</f>
        <v>21193.6659632929</v>
      </c>
      <c r="BN883" s="25">
        <f ca="1" t="shared" si="6217"/>
        <v>99389.1125196505</v>
      </c>
      <c r="BO883" s="25">
        <f ca="1" t="shared" si="6218"/>
        <v>41975.9112669117</v>
      </c>
      <c r="BP883" s="25">
        <f ca="1" t="shared" si="6219"/>
        <v>-122534.14117845</v>
      </c>
      <c r="BQ883" s="25">
        <f ca="1" t="shared" ref="BQ883:BT883" si="6565">BE883</f>
        <v>24873.6556025285</v>
      </c>
      <c r="BR883" s="25">
        <f ca="1" t="shared" si="6565"/>
        <v>22690.6994535265</v>
      </c>
      <c r="BS883" s="25">
        <f ca="1" t="shared" si="6565"/>
        <v>20400.7738490368</v>
      </c>
      <c r="BT883" s="25">
        <f ca="1" t="shared" si="6565"/>
        <v>20179.0377639473</v>
      </c>
      <c r="BU883" s="25">
        <f ca="1" t="shared" si="6221"/>
        <v>61477.8628454241</v>
      </c>
      <c r="BV883" s="27">
        <f ca="1" t="shared" si="6222"/>
        <v>6.04635808774014</v>
      </c>
    </row>
    <row r="884" ht="15" customHeight="1" spans="1:74">
      <c r="A884" s="23">
        <v>883</v>
      </c>
      <c r="B884" s="24">
        <f ca="1" t="shared" ref="B884:F884" si="6566">RAND()</f>
        <v>0.889028921165848</v>
      </c>
      <c r="C884" s="25">
        <f ca="1">IF(B884&lt;=('Ejercicio 3 - TIR'!$D$13-'Ejercicio 3 - TIR'!$C$13)/('Ejercicio 3 - TIR'!$E$13-'Ejercicio 3 - TIR'!$C$13),'Ejercicio 3 - TIR'!$C$13+SQRT(('Ejercicio 3 - TIR'!$E$13-'Ejercicio 3 - TIR'!$C$13)*('Ejercicio 3 - TIR'!$D$13-'Ejercicio 3 - TIR'!$C$13)*B884),'Ejercicio 3 - TIR'!$E$13-SQRT(('Ejercicio 3 - TIR'!$E$13-'Ejercicio 3 - TIR'!$C$13)*('Ejercicio 3 - TIR'!$E$13-'Ejercicio 3 - TIR'!$D$13)*(1-B884)))</f>
        <v>88460.273200765</v>
      </c>
      <c r="D884" s="24">
        <f ca="1" t="shared" si="6566"/>
        <v>0.918018238252521</v>
      </c>
      <c r="E884" s="25">
        <f ca="1">IF(D884&lt;=('Ejercicio 3 - TIR'!$D$14-'Ejercicio 3 - TIR'!$C$14)/('Ejercicio 3 - TIR'!$E$14-'Ejercicio 3 - TIR'!$C$14),'Ejercicio 3 - TIR'!$C$14+SQRT(('Ejercicio 3 - TIR'!$E$14-'Ejercicio 3 - TIR'!$C$14)*('Ejercicio 3 - TIR'!$D$14-'Ejercicio 3 - TIR'!$C$14)*D884),'Ejercicio 3 - TIR'!$E$14-SQRT(('Ejercicio 3 - TIR'!$E$14-'Ejercicio 3 - TIR'!$C$14)*('Ejercicio 3 - TIR'!$E$14-'Ejercicio 3 - TIR'!$D$14)*(1-D884)))</f>
        <v>36493.2544628785</v>
      </c>
      <c r="F884" s="24">
        <f ca="1" t="shared" si="6566"/>
        <v>0.750466334165958</v>
      </c>
      <c r="G884" s="25">
        <f ca="1">IF(F884&lt;=('Ejercicio 3 - TIR'!$D$18-'Ejercicio 3 - TIR'!$C$18)/('Ejercicio 3 - TIR'!$E$18-'Ejercicio 3 - TIR'!$C$18),'Ejercicio 3 - TIR'!$C$18+SQRT(('Ejercicio 3 - TIR'!$E$18-'Ejercicio 3 - TIR'!$C$18)*('Ejercicio 3 - TIR'!$D$18-'Ejercicio 3 - TIR'!$C$18)*F884),'Ejercicio 3 - TIR'!$E$18-SQRT(('Ejercicio 3 - TIR'!$E$18-'Ejercicio 3 - TIR'!$C$18)*('Ejercicio 3 - TIR'!$E$18-'Ejercicio 3 - TIR'!$D$18)*(1-F884)))</f>
        <v>40673.9134385044</v>
      </c>
      <c r="H884" s="24">
        <f ca="1" t="shared" ref="H884:L884" si="6567">RAND()</f>
        <v>0.34253276934627</v>
      </c>
      <c r="I884" s="25">
        <f ca="1">IF(H884&lt;=('Ejercicio 3 - TIR'!$D$18-'Ejercicio 3 - TIR'!$C$18)/('Ejercicio 3 - TIR'!$E$18-'Ejercicio 3 - TIR'!$C$18),'Ejercicio 3 - TIR'!$C$18+SQRT(('Ejercicio 3 - TIR'!$E$18-'Ejercicio 3 - TIR'!$C$18)*('Ejercicio 3 - TIR'!$D$18-'Ejercicio 3 - TIR'!$C$18)*H884),'Ejercicio 3 - TIR'!$E$18-SQRT(('Ejercicio 3 - TIR'!$E$18-'Ejercicio 3 - TIR'!$C$18)*('Ejercicio 3 - TIR'!$E$18-'Ejercicio 3 - TIR'!$D$18)*(1-H884)))</f>
        <v>37167.9784738754</v>
      </c>
      <c r="J884" s="24">
        <f ca="1" t="shared" si="6567"/>
        <v>0.936181526534408</v>
      </c>
      <c r="K884" s="25">
        <f ca="1">IF(J884&lt;=('Ejercicio 3 - TIR'!$D$18-'Ejercicio 3 - TIR'!$C$18)/('Ejercicio 3 - TIR'!$E$18-'Ejercicio 3 - TIR'!$C$18),'Ejercicio 3 - TIR'!$C$18+SQRT(('Ejercicio 3 - TIR'!$E$18-'Ejercicio 3 - TIR'!$C$18)*('Ejercicio 3 - TIR'!$D$18-'Ejercicio 3 - TIR'!$C$18)*J884),'Ejercicio 3 - TIR'!$E$18-SQRT(('Ejercicio 3 - TIR'!$E$18-'Ejercicio 3 - TIR'!$C$18)*('Ejercicio 3 - TIR'!$E$18-'Ejercicio 3 - TIR'!$D$18)*(1-J884)))</f>
        <v>42812.2190443467</v>
      </c>
      <c r="L884" s="24">
        <f ca="1" t="shared" si="6567"/>
        <v>0.757209001136119</v>
      </c>
      <c r="M884" s="25">
        <f ca="1">IF(L884&lt;=('Ejercicio 3 - TIR'!$D$18-'Ejercicio 3 - TIR'!$C$18)/('Ejercicio 3 - TIR'!$E$18-'Ejercicio 3 - TIR'!$C$18),'Ejercicio 3 - TIR'!$C$18+SQRT(('Ejercicio 3 - TIR'!$E$18-'Ejercicio 3 - TIR'!$C$18)*('Ejercicio 3 - TIR'!$D$18-'Ejercicio 3 - TIR'!$C$18)*L884),'Ejercicio 3 - TIR'!$E$18-SQRT(('Ejercicio 3 - TIR'!$E$18-'Ejercicio 3 - TIR'!$C$18)*('Ejercicio 3 - TIR'!$E$18-'Ejercicio 3 - TIR'!$D$18)*(1-L884)))</f>
        <v>40732.761441542</v>
      </c>
      <c r="N884" s="24">
        <f ca="1" t="shared" ref="N884:R884" si="6568">RAND()</f>
        <v>0.759109433775263</v>
      </c>
      <c r="O884" s="25">
        <f ca="1">IF(N884&lt;=('Ejercicio 3 - TIR'!$D$18-'Ejercicio 3 - TIR'!$C$18)/('Ejercicio 3 - TIR'!$E$18-'Ejercicio 3 - TIR'!$C$18),'Ejercicio 3 - TIR'!$C$18+SQRT(('Ejercicio 3 - TIR'!$E$18-'Ejercicio 3 - TIR'!$C$18)*('Ejercicio 3 - TIR'!$D$18-'Ejercicio 3 - TIR'!$C$18)*N884),'Ejercicio 3 - TIR'!$E$18-SQRT(('Ejercicio 3 - TIR'!$E$18-'Ejercicio 3 - TIR'!$C$18)*('Ejercicio 3 - TIR'!$E$18-'Ejercicio 3 - TIR'!$D$18)*(1-N884)))</f>
        <v>40749.4950338983</v>
      </c>
      <c r="P884" s="24">
        <f ca="1" t="shared" si="6568"/>
        <v>0.238288320513061</v>
      </c>
      <c r="Q884" s="26">
        <f ca="1">IF(P884&lt;=('Ejercicio 3 - TIR'!$D$22-'Ejercicio 3 - TIR'!$C$22)/('Ejercicio 3 - TIR'!$E$22-'Ejercicio 3 - TIR'!$C$22),'Ejercicio 3 - TIR'!$C$22+SQRT(('Ejercicio 3 - TIR'!$E$22-'Ejercicio 3 - TIR'!$C$22)*('Ejercicio 3 - TIR'!$D$22-'Ejercicio 3 - TIR'!$C$22)*P884),'Ejercicio 3 - TIR'!$E$22-SQRT(('Ejercicio 3 - TIR'!$E$22-'Ejercicio 3 - TIR'!$C$22)*('Ejercicio 3 - TIR'!$E$22-'Ejercicio 3 - TIR'!$D$22)*(1-P884)))</f>
        <v>0.140710359169351</v>
      </c>
      <c r="R884" s="24">
        <f ca="1" t="shared" si="6568"/>
        <v>0.309693099637534</v>
      </c>
      <c r="S884" s="26">
        <f ca="1">IF(R884&lt;=('Ejercicio 3 - TIR'!$D$23-'Ejercicio 3 - TIR'!$C$23)/('Ejercicio 3 - TIR'!$E$23-'Ejercicio 3 - TIR'!$C$23),'Ejercicio 3 - TIR'!$C$23+SQRT(('Ejercicio 3 - TIR'!$E$23-'Ejercicio 3 - TIR'!$C$23)*('Ejercicio 3 - TIR'!$D$23-'Ejercicio 3 - TIR'!$C$23)*R884),'Ejercicio 3 - TIR'!$E$23-SQRT(('Ejercicio 3 - TIR'!$E$23-'Ejercicio 3 - TIR'!$C$23)*('Ejercicio 3 - TIR'!$E$23-'Ejercicio 3 - TIR'!$D$23)*(1-R884)))</f>
        <v>0.143610327811099</v>
      </c>
      <c r="T884" s="24">
        <f ca="1" t="shared" ref="T884:X884" si="6569">RAND()</f>
        <v>0.817678830072727</v>
      </c>
      <c r="U884" s="26">
        <f ca="1">IF(T884&lt;=('Ejercicio 3 - TIR'!$D$24-'Ejercicio 3 - TIR'!$C$24)/('Ejercicio 3 - TIR'!$E$24-'Ejercicio 3 - TIR'!$C$24),'Ejercicio 3 - TIR'!$C$24+SQRT(('Ejercicio 3 - TIR'!$E$24-'Ejercicio 3 - TIR'!$C$24)*('Ejercicio 3 - TIR'!$D$24-'Ejercicio 3 - TIR'!$C$24)*T884),'Ejercicio 3 - TIR'!$E$24-SQRT(('Ejercicio 3 - TIR'!$E$24-'Ejercicio 3 - TIR'!$C$24)*('Ejercicio 3 - TIR'!$E$24-'Ejercicio 3 - TIR'!$D$24)*(1-T884)))</f>
        <v>0.1974057689709</v>
      </c>
      <c r="V884" s="24">
        <f ca="1" t="shared" si="6569"/>
        <v>0.713948757943847</v>
      </c>
      <c r="W884" s="26">
        <f ca="1">IF(V884&lt;=('Ejercicio 3 - TIR'!$D$25-'Ejercicio 3 - TIR'!$C$25)/('Ejercicio 3 - TIR'!$E$25-'Ejercicio 3 - TIR'!$C$25),'Ejercicio 3 - TIR'!$C$25+SQRT(('Ejercicio 3 - TIR'!$E$25-'Ejercicio 3 - TIR'!$C$25)*('Ejercicio 3 - TIR'!$D$25-'Ejercicio 3 - TIR'!$C$25)*V884),'Ejercicio 3 - TIR'!$E$25-SQRT(('Ejercicio 3 - TIR'!$E$25-'Ejercicio 3 - TIR'!$C$25)*('Ejercicio 3 - TIR'!$E$25-'Ejercicio 3 - TIR'!$D$25)*(1-V884)))</f>
        <v>0.218358581776467</v>
      </c>
      <c r="X884" s="24">
        <f ca="1" t="shared" si="6569"/>
        <v>0.165671543601481</v>
      </c>
      <c r="Y884" s="26">
        <f ca="1">IF(X884&lt;=('Ejercicio 3 - TIR'!$D$26-'Ejercicio 3 - TIR'!$C$26)/('Ejercicio 3 - TIR'!$E$26-'Ejercicio 3 - TIR'!$C$26),'Ejercicio 3 - TIR'!$C$26+SQRT(('Ejercicio 3 - TIR'!$E$26-'Ejercicio 3 - TIR'!$C$26)*('Ejercicio 3 - TIR'!$D$26-'Ejercicio 3 - TIR'!$C$26)*X884),'Ejercicio 3 - TIR'!$E$26-SQRT(('Ejercicio 3 - TIR'!$E$26-'Ejercicio 3 - TIR'!$C$26)*('Ejercicio 3 - TIR'!$E$26-'Ejercicio 3 - TIR'!$D$26)*(1-X884)))</f>
        <v>0.211149779377667</v>
      </c>
      <c r="Z884" s="24">
        <f ca="1" t="shared" si="6192"/>
        <v>1.14071035916935</v>
      </c>
      <c r="AA884" s="24">
        <f ca="1" t="shared" si="6193"/>
        <v>1.30452814778718</v>
      </c>
      <c r="AB884" s="24">
        <f ca="1" t="shared" si="6194"/>
        <v>1.56204952994529</v>
      </c>
      <c r="AC884" s="24">
        <f ca="1" t="shared" si="6195"/>
        <v>1.90313644996874</v>
      </c>
      <c r="AD884" s="24">
        <f ca="1" t="shared" si="6196"/>
        <v>2.30498329150523</v>
      </c>
      <c r="AE884" s="23">
        <f ca="1" t="shared" si="6197"/>
        <v>5134.97894273014</v>
      </c>
      <c r="AF884" s="23">
        <f ca="1" t="shared" si="6198"/>
        <v>5872.4149519987</v>
      </c>
      <c r="AG884" s="23">
        <f ca="1" t="shared" si="6199"/>
        <v>7031.66354131422</v>
      </c>
      <c r="AH884" s="23">
        <f ca="1" t="shared" si="6200"/>
        <v>8567.08761972488</v>
      </c>
      <c r="AI884" s="23">
        <f ca="1" t="shared" si="6201"/>
        <v>10376.0262805389</v>
      </c>
      <c r="AJ884" s="25">
        <f ca="1" t="shared" si="6202"/>
        <v>46397.1544072594</v>
      </c>
      <c r="AK884" s="25">
        <f ca="1" t="shared" si="6203"/>
        <v>48486.6741155183</v>
      </c>
      <c r="AL884" s="25">
        <f ca="1" t="shared" si="6204"/>
        <v>66874.8066341365</v>
      </c>
      <c r="AM884" s="25">
        <f ca="1" t="shared" si="6205"/>
        <v>77520.0030072797</v>
      </c>
      <c r="AN884" s="25">
        <f ca="1" t="shared" si="6206"/>
        <v>93926.9051904111</v>
      </c>
      <c r="AO884" s="25">
        <f ca="1">C884/'Ejercicio 3 - TIR'!$D$7</f>
        <v>17692.054640153</v>
      </c>
      <c r="AP884" s="25">
        <f ca="1" t="shared" si="6207"/>
        <v>28705.0997671064</v>
      </c>
      <c r="AQ884" s="25">
        <f ca="1" t="shared" si="6208"/>
        <v>30794.6194753653</v>
      </c>
      <c r="AR884" s="25">
        <f ca="1" t="shared" si="6209"/>
        <v>49182.7519939835</v>
      </c>
      <c r="AS884" s="25">
        <f ca="1" t="shared" si="6210"/>
        <v>59827.9483671267</v>
      </c>
      <c r="AT884" s="25">
        <f ca="1" t="shared" si="6211"/>
        <v>76234.8505502581</v>
      </c>
      <c r="AU884" s="25">
        <f ca="1">AP884*'Ejercicio 3 - TIR'!$D$5</f>
        <v>14352.5498835532</v>
      </c>
      <c r="AV884" s="25">
        <f ca="1">AQ884*'Ejercicio 3 - TIR'!$D$5</f>
        <v>15397.3097376827</v>
      </c>
      <c r="AW884" s="25">
        <f ca="1">AR884*'Ejercicio 3 - TIR'!$D$5</f>
        <v>24591.3759969917</v>
      </c>
      <c r="AX884" s="25">
        <f ca="1">AS884*'Ejercicio 3 - TIR'!$D$5</f>
        <v>29913.9741835633</v>
      </c>
      <c r="AY884" s="25">
        <f ca="1">AT884*'Ejercicio 3 - TIR'!$D$5</f>
        <v>38117.4252751291</v>
      </c>
      <c r="AZ884" s="25">
        <f ca="1" t="shared" ref="AZ884:BD884" si="6570">AJ884-AU884-AE884</f>
        <v>26909.6255809761</v>
      </c>
      <c r="BA884" s="25">
        <f ca="1" t="shared" si="6570"/>
        <v>27216.949425837</v>
      </c>
      <c r="BB884" s="25">
        <f ca="1" t="shared" si="6570"/>
        <v>35251.7670958305</v>
      </c>
      <c r="BC884" s="25">
        <f ca="1" t="shared" si="6570"/>
        <v>39038.9412039915</v>
      </c>
      <c r="BD884" s="25">
        <f ca="1" t="shared" si="6570"/>
        <v>45433.4536347431</v>
      </c>
      <c r="BE884" s="25">
        <f ca="1" t="shared" ref="BE884:BI884" si="6571">AZ884/Z884</f>
        <v>23590.2351238147</v>
      </c>
      <c r="BF884" s="25">
        <f ca="1" t="shared" si="6571"/>
        <v>20863.4435922322</v>
      </c>
      <c r="BG884" s="25">
        <f ca="1" t="shared" si="6571"/>
        <v>22567.6372099835</v>
      </c>
      <c r="BH884" s="25">
        <f ca="1" t="shared" si="6571"/>
        <v>20512.9491396335</v>
      </c>
      <c r="BI884" s="25">
        <f ca="1" t="shared" si="6571"/>
        <v>19710.9687528683</v>
      </c>
      <c r="BJ884" s="25">
        <f ca="1" t="shared" si="6214"/>
        <v>84116.3417895837</v>
      </c>
      <c r="BK884" s="25">
        <f ca="1" t="shared" si="6215"/>
        <v>40779.8903379503</v>
      </c>
      <c r="BL884" s="25">
        <f ca="1" t="shared" si="6216"/>
        <v>124896.232127534</v>
      </c>
      <c r="BM884" s="25">
        <f ca="1">BK884*'Ejercicio 3 - TIR'!$D$5</f>
        <v>20389.9451689752</v>
      </c>
      <c r="BN884" s="25">
        <f ca="1" t="shared" si="6217"/>
        <v>104506.286958559</v>
      </c>
      <c r="BO884" s="25">
        <f ca="1" t="shared" si="6218"/>
        <v>45339.281782955</v>
      </c>
      <c r="BP884" s="25">
        <f ca="1" t="shared" si="6219"/>
        <v>-124953.527663643</v>
      </c>
      <c r="BQ884" s="25">
        <f ca="1" t="shared" ref="BQ884:BT884" si="6572">BE884</f>
        <v>23590.2351238147</v>
      </c>
      <c r="BR884" s="25">
        <f ca="1" t="shared" si="6572"/>
        <v>20863.4435922322</v>
      </c>
      <c r="BS884" s="25">
        <f ca="1" t="shared" si="6572"/>
        <v>22567.6372099835</v>
      </c>
      <c r="BT884" s="25">
        <f ca="1" t="shared" si="6572"/>
        <v>20512.9491396335</v>
      </c>
      <c r="BU884" s="25">
        <f ca="1" t="shared" si="6221"/>
        <v>65050.2505358232</v>
      </c>
      <c r="BV884" s="27">
        <f ca="1" t="shared" si="6222"/>
        <v>5.91909400117869</v>
      </c>
    </row>
    <row r="885" ht="15" customHeight="1" spans="1:74">
      <c r="A885" s="23">
        <v>884</v>
      </c>
      <c r="B885" s="24">
        <f ca="1" t="shared" ref="B885:F885" si="6573">RAND()</f>
        <v>0.964399090648309</v>
      </c>
      <c r="C885" s="25">
        <f ca="1">IF(B885&lt;=('Ejercicio 3 - TIR'!$D$13-'Ejercicio 3 - TIR'!$C$13)/('Ejercicio 3 - TIR'!$E$13-'Ejercicio 3 - TIR'!$C$13),'Ejercicio 3 - TIR'!$C$13+SQRT(('Ejercicio 3 - TIR'!$E$13-'Ejercicio 3 - TIR'!$C$13)*('Ejercicio 3 - TIR'!$D$13-'Ejercicio 3 - TIR'!$C$13)*B885),'Ejercicio 3 - TIR'!$E$13-SQRT(('Ejercicio 3 - TIR'!$E$13-'Ejercicio 3 - TIR'!$C$13)*('Ejercicio 3 - TIR'!$E$13-'Ejercicio 3 - TIR'!$D$13)*(1-B885)))</f>
        <v>93463.8626680562</v>
      </c>
      <c r="D885" s="24">
        <f ca="1" t="shared" si="6573"/>
        <v>0.0807741234909052</v>
      </c>
      <c r="E885" s="25">
        <f ca="1">IF(D885&lt;=('Ejercicio 3 - TIR'!$D$14-'Ejercicio 3 - TIR'!$C$14)/('Ejercicio 3 - TIR'!$E$14-'Ejercicio 3 - TIR'!$C$14),'Ejercicio 3 - TIR'!$C$14+SQRT(('Ejercicio 3 - TIR'!$E$14-'Ejercicio 3 - TIR'!$C$14)*('Ejercicio 3 - TIR'!$D$14-'Ejercicio 3 - TIR'!$C$14)*D885),'Ejercicio 3 - TIR'!$E$14-SQRT(('Ejercicio 3 - TIR'!$E$14-'Ejercicio 3 - TIR'!$C$14)*('Ejercicio 3 - TIR'!$E$14-'Ejercicio 3 - TIR'!$D$14)*(1-D885)))</f>
        <v>27461.3125079554</v>
      </c>
      <c r="F885" s="24">
        <f ca="1" t="shared" si="6573"/>
        <v>0.0751149928423598</v>
      </c>
      <c r="G885" s="25">
        <f ca="1">IF(F885&lt;=('Ejercicio 3 - TIR'!$D$18-'Ejercicio 3 - TIR'!$C$18)/('Ejercicio 3 - TIR'!$E$18-'Ejercicio 3 - TIR'!$C$18),'Ejercicio 3 - TIR'!$C$18+SQRT(('Ejercicio 3 - TIR'!$E$18-'Ejercicio 3 - TIR'!$C$18)*('Ejercicio 3 - TIR'!$D$18-'Ejercicio 3 - TIR'!$C$18)*F885),'Ejercicio 3 - TIR'!$E$18-SQRT(('Ejercicio 3 - TIR'!$E$18-'Ejercicio 3 - TIR'!$C$18)*('Ejercicio 3 - TIR'!$E$18-'Ejercicio 3 - TIR'!$D$18)*(1-F885)))</f>
        <v>33356.6722995184</v>
      </c>
      <c r="H885" s="24">
        <f ca="1" t="shared" ref="H885:L885" si="6574">RAND()</f>
        <v>0.125678018601775</v>
      </c>
      <c r="I885" s="25">
        <f ca="1">IF(H885&lt;=('Ejercicio 3 - TIR'!$D$18-'Ejercicio 3 - TIR'!$C$18)/('Ejercicio 3 - TIR'!$E$18-'Ejercicio 3 - TIR'!$C$18),'Ejercicio 3 - TIR'!$C$18+SQRT(('Ejercicio 3 - TIR'!$E$18-'Ejercicio 3 - TIR'!$C$18)*('Ejercicio 3 - TIR'!$D$18-'Ejercicio 3 - TIR'!$C$18)*H885),'Ejercicio 3 - TIR'!$E$18-SQRT(('Ejercicio 3 - TIR'!$E$18-'Ejercicio 3 - TIR'!$C$18)*('Ejercicio 3 - TIR'!$E$18-'Ejercicio 3 - TIR'!$D$18)*(1-H885)))</f>
        <v>34341.8547638384</v>
      </c>
      <c r="J885" s="24">
        <f ca="1" t="shared" si="6574"/>
        <v>0.832413426837867</v>
      </c>
      <c r="K885" s="25">
        <f ca="1">IF(J885&lt;=('Ejercicio 3 - TIR'!$D$18-'Ejercicio 3 - TIR'!$C$18)/('Ejercicio 3 - TIR'!$E$18-'Ejercicio 3 - TIR'!$C$18),'Ejercicio 3 - TIR'!$C$18+SQRT(('Ejercicio 3 - TIR'!$E$18-'Ejercicio 3 - TIR'!$C$18)*('Ejercicio 3 - TIR'!$D$18-'Ejercicio 3 - TIR'!$C$18)*J885),'Ejercicio 3 - TIR'!$E$18-SQRT(('Ejercicio 3 - TIR'!$E$18-'Ejercicio 3 - TIR'!$C$18)*('Ejercicio 3 - TIR'!$E$18-'Ejercicio 3 - TIR'!$D$18)*(1-J885)))</f>
        <v>41454.7224386291</v>
      </c>
      <c r="L885" s="24">
        <f ca="1" t="shared" si="6574"/>
        <v>0.653052329482985</v>
      </c>
      <c r="M885" s="25">
        <f ca="1">IF(L885&lt;=('Ejercicio 3 - TIR'!$D$18-'Ejercicio 3 - TIR'!$C$18)/('Ejercicio 3 - TIR'!$E$18-'Ejercicio 3 - TIR'!$C$18),'Ejercicio 3 - TIR'!$C$18+SQRT(('Ejercicio 3 - TIR'!$E$18-'Ejercicio 3 - TIR'!$C$18)*('Ejercicio 3 - TIR'!$D$18-'Ejercicio 3 - TIR'!$C$18)*L885),'Ejercicio 3 - TIR'!$E$18-SQRT(('Ejercicio 3 - TIR'!$E$18-'Ejercicio 3 - TIR'!$C$18)*('Ejercicio 3 - TIR'!$E$18-'Ejercicio 3 - TIR'!$D$18)*(1-L885)))</f>
        <v>39897.365781987</v>
      </c>
      <c r="N885" s="24">
        <f ca="1" t="shared" ref="N885:R885" si="6575">RAND()</f>
        <v>0.345154453173306</v>
      </c>
      <c r="O885" s="25">
        <f ca="1">IF(N885&lt;=('Ejercicio 3 - TIR'!$D$18-'Ejercicio 3 - TIR'!$C$18)/('Ejercicio 3 - TIR'!$E$18-'Ejercicio 3 - TIR'!$C$18),'Ejercicio 3 - TIR'!$C$18+SQRT(('Ejercicio 3 - TIR'!$E$18-'Ejercicio 3 - TIR'!$C$18)*('Ejercicio 3 - TIR'!$D$18-'Ejercicio 3 - TIR'!$C$18)*N885),'Ejercicio 3 - TIR'!$E$18-SQRT(('Ejercicio 3 - TIR'!$E$18-'Ejercicio 3 - TIR'!$C$18)*('Ejercicio 3 - TIR'!$E$18-'Ejercicio 3 - TIR'!$D$18)*(1-N885)))</f>
        <v>37195.3573904286</v>
      </c>
      <c r="P885" s="24">
        <f ca="1" t="shared" si="6575"/>
        <v>0.338866929015812</v>
      </c>
      <c r="Q885" s="26">
        <f ca="1">IF(P885&lt;=('Ejercicio 3 - TIR'!$D$22-'Ejercicio 3 - TIR'!$C$22)/('Ejercicio 3 - TIR'!$E$22-'Ejercicio 3 - TIR'!$C$22),'Ejercicio 3 - TIR'!$C$22+SQRT(('Ejercicio 3 - TIR'!$E$22-'Ejercicio 3 - TIR'!$C$22)*('Ejercicio 3 - TIR'!$D$22-'Ejercicio 3 - TIR'!$C$22)*P885),'Ejercicio 3 - TIR'!$E$22-SQRT(('Ejercicio 3 - TIR'!$E$22-'Ejercicio 3 - TIR'!$C$22)*('Ejercicio 3 - TIR'!$E$22-'Ejercicio 3 - TIR'!$D$22)*(1-P885)))</f>
        <v>0.144697377841149</v>
      </c>
      <c r="R885" s="24">
        <f ca="1" t="shared" si="6575"/>
        <v>0.900888792363444</v>
      </c>
      <c r="S885" s="26">
        <f ca="1">IF(R885&lt;=('Ejercicio 3 - TIR'!$D$23-'Ejercicio 3 - TIR'!$C$23)/('Ejercicio 3 - TIR'!$E$23-'Ejercicio 3 - TIR'!$C$23),'Ejercicio 3 - TIR'!$C$23+SQRT(('Ejercicio 3 - TIR'!$E$23-'Ejercicio 3 - TIR'!$C$23)*('Ejercicio 3 - TIR'!$D$23-'Ejercicio 3 - TIR'!$C$23)*R885),'Ejercicio 3 - TIR'!$E$23-SQRT(('Ejercicio 3 - TIR'!$E$23-'Ejercicio 3 - TIR'!$C$23)*('Ejercicio 3 - TIR'!$E$23-'Ejercicio 3 - TIR'!$D$23)*(1-R885)))</f>
        <v>0.166643347210255</v>
      </c>
      <c r="T885" s="24">
        <f ca="1" t="shared" ref="T885:X885" si="6576">RAND()</f>
        <v>0.792052918618212</v>
      </c>
      <c r="U885" s="26">
        <f ca="1">IF(T885&lt;=('Ejercicio 3 - TIR'!$D$24-'Ejercicio 3 - TIR'!$C$24)/('Ejercicio 3 - TIR'!$E$24-'Ejercicio 3 - TIR'!$C$24),'Ejercicio 3 - TIR'!$C$24+SQRT(('Ejercicio 3 - TIR'!$E$24-'Ejercicio 3 - TIR'!$C$24)*('Ejercicio 3 - TIR'!$D$24-'Ejercicio 3 - TIR'!$C$24)*T885),'Ejercicio 3 - TIR'!$E$24-SQRT(('Ejercicio 3 - TIR'!$E$24-'Ejercicio 3 - TIR'!$C$24)*('Ejercicio 3 - TIR'!$E$24-'Ejercicio 3 - TIR'!$D$24)*(1-T885)))</f>
        <v>0.195870105100332</v>
      </c>
      <c r="V885" s="24">
        <f ca="1" t="shared" si="6576"/>
        <v>0.666815683249288</v>
      </c>
      <c r="W885" s="26">
        <f ca="1">IF(V885&lt;=('Ejercicio 3 - TIR'!$D$25-'Ejercicio 3 - TIR'!$C$25)/('Ejercicio 3 - TIR'!$E$25-'Ejercicio 3 - TIR'!$C$25),'Ejercicio 3 - TIR'!$C$25+SQRT(('Ejercicio 3 - TIR'!$E$25-'Ejercicio 3 - TIR'!$C$25)*('Ejercicio 3 - TIR'!$D$25-'Ejercicio 3 - TIR'!$C$25)*V885),'Ejercicio 3 - TIR'!$E$25-SQRT(('Ejercicio 3 - TIR'!$E$25-'Ejercicio 3 - TIR'!$C$25)*('Ejercicio 3 - TIR'!$E$25-'Ejercicio 3 - TIR'!$D$25)*(1-V885)))</f>
        <v>0.215851133128206</v>
      </c>
      <c r="X885" s="24">
        <f ca="1" t="shared" si="6576"/>
        <v>0.134360017527157</v>
      </c>
      <c r="Y885" s="26">
        <f ca="1">IF(X885&lt;=('Ejercicio 3 - TIR'!$D$26-'Ejercicio 3 - TIR'!$C$26)/('Ejercicio 3 - TIR'!$E$26-'Ejercicio 3 - TIR'!$C$26),'Ejercicio 3 - TIR'!$C$26+SQRT(('Ejercicio 3 - TIR'!$E$26-'Ejercicio 3 - TIR'!$C$26)*('Ejercicio 3 - TIR'!$D$26-'Ejercicio 3 - TIR'!$C$26)*X885),'Ejercicio 3 - TIR'!$E$26-SQRT(('Ejercicio 3 - TIR'!$E$26-'Ejercicio 3 - TIR'!$C$26)*('Ejercicio 3 - TIR'!$E$26-'Ejercicio 3 - TIR'!$D$26)*(1-X885)))</f>
        <v>0.209046575737474</v>
      </c>
      <c r="Z885" s="24">
        <f ca="1" t="shared" si="6192"/>
        <v>1.14469737784115</v>
      </c>
      <c r="AA885" s="24">
        <f ca="1" t="shared" si="6193"/>
        <v>1.3354535804274</v>
      </c>
      <c r="AB885" s="24">
        <f ca="1" t="shared" si="6194"/>
        <v>1.59702901358233</v>
      </c>
      <c r="AC885" s="24">
        <f ca="1" t="shared" si="6195"/>
        <v>1.9417495358027</v>
      </c>
      <c r="AD885" s="24">
        <f ca="1" t="shared" si="6196"/>
        <v>2.34766562720208</v>
      </c>
      <c r="AE885" s="23">
        <f ca="1" t="shared" si="6197"/>
        <v>3973.57991197749</v>
      </c>
      <c r="AF885" s="23">
        <f ca="1" t="shared" si="6198"/>
        <v>4635.75056891685</v>
      </c>
      <c r="AG885" s="23">
        <f ca="1" t="shared" si="6199"/>
        <v>5543.75552006952</v>
      </c>
      <c r="AH885" s="23">
        <f ca="1" t="shared" si="6200"/>
        <v>6740.38143086227</v>
      </c>
      <c r="AI885" s="23">
        <f ca="1" t="shared" si="6201"/>
        <v>8149.43508814848</v>
      </c>
      <c r="AJ885" s="25">
        <f ca="1" t="shared" si="6202"/>
        <v>38183.2953147652</v>
      </c>
      <c r="AK885" s="25">
        <f ca="1" t="shared" si="6203"/>
        <v>45861.9529028858</v>
      </c>
      <c r="AL885" s="25">
        <f ca="1" t="shared" si="6204"/>
        <v>66204.3944844931</v>
      </c>
      <c r="AM885" s="25">
        <f ca="1" t="shared" si="6205"/>
        <v>77470.6914869237</v>
      </c>
      <c r="AN885" s="25">
        <f ca="1" t="shared" si="6206"/>
        <v>87322.2620370062</v>
      </c>
      <c r="AO885" s="25">
        <f ca="1">C885/'Ejercicio 3 - TIR'!$D$7</f>
        <v>18692.7725336112</v>
      </c>
      <c r="AP885" s="25">
        <f ca="1" t="shared" si="6207"/>
        <v>19490.5227811539</v>
      </c>
      <c r="AQ885" s="25">
        <f ca="1" t="shared" si="6208"/>
        <v>27169.1803692745</v>
      </c>
      <c r="AR885" s="25">
        <f ca="1" t="shared" si="6209"/>
        <v>47511.6219508819</v>
      </c>
      <c r="AS885" s="25">
        <f ca="1" t="shared" si="6210"/>
        <v>58777.9189533125</v>
      </c>
      <c r="AT885" s="25">
        <f ca="1" t="shared" si="6211"/>
        <v>68629.4895033949</v>
      </c>
      <c r="AU885" s="25">
        <f ca="1">AP885*'Ejercicio 3 - TIR'!$D$5</f>
        <v>9745.26139057696</v>
      </c>
      <c r="AV885" s="25">
        <f ca="1">AQ885*'Ejercicio 3 - TIR'!$D$5</f>
        <v>13584.5901846373</v>
      </c>
      <c r="AW885" s="25">
        <f ca="1">AR885*'Ejercicio 3 - TIR'!$D$5</f>
        <v>23755.8109754409</v>
      </c>
      <c r="AX885" s="25">
        <f ca="1">AS885*'Ejercicio 3 - TIR'!$D$5</f>
        <v>29388.9594766562</v>
      </c>
      <c r="AY885" s="25">
        <f ca="1">AT885*'Ejercicio 3 - TIR'!$D$5</f>
        <v>34314.7447516975</v>
      </c>
      <c r="AZ885" s="25">
        <f ca="1" t="shared" ref="AZ885:BD885" si="6577">AJ885-AU885-AE885</f>
        <v>24464.4540122107</v>
      </c>
      <c r="BA885" s="25">
        <f ca="1" t="shared" si="6577"/>
        <v>27641.6121493316</v>
      </c>
      <c r="BB885" s="25">
        <f ca="1" t="shared" si="6577"/>
        <v>36904.8279889827</v>
      </c>
      <c r="BC885" s="25">
        <f ca="1" t="shared" si="6577"/>
        <v>41341.3505794052</v>
      </c>
      <c r="BD885" s="25">
        <f ca="1" t="shared" si="6577"/>
        <v>44858.0821971602</v>
      </c>
      <c r="BE885" s="25">
        <f ca="1" t="shared" ref="BE885:BI885" si="6578">AZ885/Z885</f>
        <v>21371.9839721741</v>
      </c>
      <c r="BF885" s="25">
        <f ca="1" t="shared" si="6578"/>
        <v>20698.2949871498</v>
      </c>
      <c r="BG885" s="25">
        <f ca="1" t="shared" si="6578"/>
        <v>23108.4267568819</v>
      </c>
      <c r="BH885" s="25">
        <f ca="1" t="shared" si="6578"/>
        <v>21290.7740247329</v>
      </c>
      <c r="BI885" s="25">
        <f ca="1" t="shared" si="6578"/>
        <v>19107.526079266</v>
      </c>
      <c r="BJ885" s="25">
        <f ca="1" t="shared" si="6214"/>
        <v>64469.9794527815</v>
      </c>
      <c r="BK885" s="25">
        <f ca="1" t="shared" si="6215"/>
        <v>43884.3795542663</v>
      </c>
      <c r="BL885" s="25">
        <f ca="1" t="shared" si="6216"/>
        <v>108354.359007048</v>
      </c>
      <c r="BM885" s="25">
        <f ca="1">BK885*'Ejercicio 3 - TIR'!$D$5</f>
        <v>21942.1897771331</v>
      </c>
      <c r="BN885" s="25">
        <f ca="1" t="shared" si="6217"/>
        <v>86412.1692299147</v>
      </c>
      <c r="BO885" s="25">
        <f ca="1" t="shared" si="6218"/>
        <v>36807.6987747611</v>
      </c>
      <c r="BP885" s="25">
        <f ca="1" t="shared" si="6219"/>
        <v>-120925.175176012</v>
      </c>
      <c r="BQ885" s="25">
        <f ca="1" t="shared" ref="BQ885:BT885" si="6579">BE885</f>
        <v>21371.9839721741</v>
      </c>
      <c r="BR885" s="25">
        <f ca="1" t="shared" si="6579"/>
        <v>20698.2949871498</v>
      </c>
      <c r="BS885" s="25">
        <f ca="1" t="shared" si="6579"/>
        <v>23108.4267568819</v>
      </c>
      <c r="BT885" s="25">
        <f ca="1" t="shared" si="6579"/>
        <v>21290.7740247329</v>
      </c>
      <c r="BU885" s="25">
        <f ca="1" t="shared" si="6221"/>
        <v>55915.2248540271</v>
      </c>
      <c r="BV885" s="27">
        <f ca="1" t="shared" si="6222"/>
        <v>4.86932609685329</v>
      </c>
    </row>
    <row r="886" ht="15" customHeight="1" spans="1:74">
      <c r="A886" s="23">
        <v>885</v>
      </c>
      <c r="B886" s="24">
        <f ca="1" t="shared" ref="B886:F886" si="6580">RAND()</f>
        <v>0.638991706471417</v>
      </c>
      <c r="C886" s="25">
        <f ca="1">IF(B886&lt;=('Ejercicio 3 - TIR'!$D$13-'Ejercicio 3 - TIR'!$C$13)/('Ejercicio 3 - TIR'!$E$13-'Ejercicio 3 - TIR'!$C$13),'Ejercicio 3 - TIR'!$C$13+SQRT(('Ejercicio 3 - TIR'!$E$13-'Ejercicio 3 - TIR'!$C$13)*('Ejercicio 3 - TIR'!$D$13-'Ejercicio 3 - TIR'!$C$13)*B886),'Ejercicio 3 - TIR'!$E$13-SQRT(('Ejercicio 3 - TIR'!$E$13-'Ejercicio 3 - TIR'!$C$13)*('Ejercicio 3 - TIR'!$E$13-'Ejercicio 3 - TIR'!$D$13)*(1-B886)))</f>
        <v>79186.3037344565</v>
      </c>
      <c r="D886" s="24">
        <f ca="1" t="shared" si="6580"/>
        <v>0.241702949802698</v>
      </c>
      <c r="E886" s="25">
        <f ca="1">IF(D886&lt;=('Ejercicio 3 - TIR'!$D$14-'Ejercicio 3 - TIR'!$C$14)/('Ejercicio 3 - TIR'!$E$14-'Ejercicio 3 - TIR'!$C$14),'Ejercicio 3 - TIR'!$C$14+SQRT(('Ejercicio 3 - TIR'!$E$14-'Ejercicio 3 - TIR'!$C$14)*('Ejercicio 3 - TIR'!$D$14-'Ejercicio 3 - TIR'!$C$14)*D886),'Ejercicio 3 - TIR'!$E$14-SQRT(('Ejercicio 3 - TIR'!$E$14-'Ejercicio 3 - TIR'!$C$14)*('Ejercicio 3 - TIR'!$E$14-'Ejercicio 3 - TIR'!$D$14)*(1-D886)))</f>
        <v>29257.6661723534</v>
      </c>
      <c r="F886" s="24">
        <f ca="1" t="shared" si="6580"/>
        <v>0.298764206514208</v>
      </c>
      <c r="G886" s="25">
        <f ca="1">IF(F886&lt;=('Ejercicio 3 - TIR'!$D$18-'Ejercicio 3 - TIR'!$C$18)/('Ejercicio 3 - TIR'!$E$18-'Ejercicio 3 - TIR'!$C$18),'Ejercicio 3 - TIR'!$C$18+SQRT(('Ejercicio 3 - TIR'!$E$18-'Ejercicio 3 - TIR'!$C$18)*('Ejercicio 3 - TIR'!$D$18-'Ejercicio 3 - TIR'!$C$18)*F886),'Ejercicio 3 - TIR'!$E$18-SQRT(('Ejercicio 3 - TIR'!$E$18-'Ejercicio 3 - TIR'!$C$18)*('Ejercicio 3 - TIR'!$E$18-'Ejercicio 3 - TIR'!$D$18)*(1-F886)))</f>
        <v>36694.3730832044</v>
      </c>
      <c r="H886" s="24">
        <f ca="1" t="shared" ref="H886:L886" si="6581">RAND()</f>
        <v>0.306366210900628</v>
      </c>
      <c r="I886" s="25">
        <f ca="1">IF(H886&lt;=('Ejercicio 3 - TIR'!$D$18-'Ejercicio 3 - TIR'!$C$18)/('Ejercicio 3 - TIR'!$E$18-'Ejercicio 3 - TIR'!$C$18),'Ejercicio 3 - TIR'!$C$18+SQRT(('Ejercicio 3 - TIR'!$E$18-'Ejercicio 3 - TIR'!$C$18)*('Ejercicio 3 - TIR'!$D$18-'Ejercicio 3 - TIR'!$C$18)*H886),'Ejercicio 3 - TIR'!$E$18-SQRT(('Ejercicio 3 - TIR'!$E$18-'Ejercicio 3 - TIR'!$C$18)*('Ejercicio 3 - TIR'!$E$18-'Ejercicio 3 - TIR'!$D$18)*(1-H886)))</f>
        <v>36779.0066849867</v>
      </c>
      <c r="J886" s="24">
        <f ca="1" t="shared" si="6581"/>
        <v>0.987757536877925</v>
      </c>
      <c r="K886" s="25">
        <f ca="1">IF(J886&lt;=('Ejercicio 3 - TIR'!$D$18-'Ejercicio 3 - TIR'!$C$18)/('Ejercicio 3 - TIR'!$E$18-'Ejercicio 3 - TIR'!$C$18),'Ejercicio 3 - TIR'!$C$18+SQRT(('Ejercicio 3 - TIR'!$E$18-'Ejercicio 3 - TIR'!$C$18)*('Ejercicio 3 - TIR'!$D$18-'Ejercicio 3 - TIR'!$C$18)*J886),'Ejercicio 3 - TIR'!$E$18-SQRT(('Ejercicio 3 - TIR'!$E$18-'Ejercicio 3 - TIR'!$C$18)*('Ejercicio 3 - TIR'!$E$18-'Ejercicio 3 - TIR'!$D$18)*(1-J886)))</f>
        <v>44041.7804353095</v>
      </c>
      <c r="L886" s="24">
        <f ca="1" t="shared" si="6581"/>
        <v>0.427451243475637</v>
      </c>
      <c r="M886" s="25">
        <f ca="1">IF(L886&lt;=('Ejercicio 3 - TIR'!$D$18-'Ejercicio 3 - TIR'!$C$18)/('Ejercicio 3 - TIR'!$E$18-'Ejercicio 3 - TIR'!$C$18),'Ejercicio 3 - TIR'!$C$18+SQRT(('Ejercicio 3 - TIR'!$E$18-'Ejercicio 3 - TIR'!$C$18)*('Ejercicio 3 - TIR'!$D$18-'Ejercicio 3 - TIR'!$C$18)*L886),'Ejercicio 3 - TIR'!$E$18-SQRT(('Ejercicio 3 - TIR'!$E$18-'Ejercicio 3 - TIR'!$C$18)*('Ejercicio 3 - TIR'!$E$18-'Ejercicio 3 - TIR'!$D$18)*(1-L886)))</f>
        <v>38007.3520293132</v>
      </c>
      <c r="N886" s="24">
        <f ca="1" t="shared" ref="N886:R886" si="6582">RAND()</f>
        <v>0.526166034094315</v>
      </c>
      <c r="O886" s="25">
        <f ca="1">IF(N886&lt;=('Ejercicio 3 - TIR'!$D$18-'Ejercicio 3 - TIR'!$C$18)/('Ejercicio 3 - TIR'!$E$18-'Ejercicio 3 - TIR'!$C$18),'Ejercicio 3 - TIR'!$C$18+SQRT(('Ejercicio 3 - TIR'!$E$18-'Ejercicio 3 - TIR'!$C$18)*('Ejercicio 3 - TIR'!$D$18-'Ejercicio 3 - TIR'!$C$18)*N886),'Ejercicio 3 - TIR'!$E$18-SQRT(('Ejercicio 3 - TIR'!$E$18-'Ejercicio 3 - TIR'!$C$18)*('Ejercicio 3 - TIR'!$E$18-'Ejercicio 3 - TIR'!$D$18)*(1-N886)))</f>
        <v>38883.9689955643</v>
      </c>
      <c r="P886" s="24">
        <f ca="1" t="shared" si="6582"/>
        <v>0.7909991792215</v>
      </c>
      <c r="Q886" s="26">
        <f ca="1">IF(P886&lt;=('Ejercicio 3 - TIR'!$D$22-'Ejercicio 3 - TIR'!$C$22)/('Ejercicio 3 - TIR'!$E$22-'Ejercicio 3 - TIR'!$C$22),'Ejercicio 3 - TIR'!$C$22+SQRT(('Ejercicio 3 - TIR'!$E$22-'Ejercicio 3 - TIR'!$C$22)*('Ejercicio 3 - TIR'!$D$22-'Ejercicio 3 - TIR'!$C$22)*P886),'Ejercicio 3 - TIR'!$E$22-SQRT(('Ejercicio 3 - TIR'!$E$22-'Ejercicio 3 - TIR'!$C$22)*('Ejercicio 3 - TIR'!$E$22-'Ejercicio 3 - TIR'!$D$22)*(1-P886)))</f>
        <v>0.160604086064294</v>
      </c>
      <c r="R886" s="24">
        <f ca="1" t="shared" si="6582"/>
        <v>0.599834863871982</v>
      </c>
      <c r="S886" s="26">
        <f ca="1">IF(R886&lt;=('Ejercicio 3 - TIR'!$D$23-'Ejercicio 3 - TIR'!$C$23)/('Ejercicio 3 - TIR'!$E$23-'Ejercicio 3 - TIR'!$C$23),'Ejercicio 3 - TIR'!$C$23+SQRT(('Ejercicio 3 - TIR'!$E$23-'Ejercicio 3 - TIR'!$C$23)*('Ejercicio 3 - TIR'!$D$23-'Ejercicio 3 - TIR'!$C$23)*R886),'Ejercicio 3 - TIR'!$E$23-SQRT(('Ejercicio 3 - TIR'!$E$23-'Ejercicio 3 - TIR'!$C$23)*('Ejercicio 3 - TIR'!$E$23-'Ejercicio 3 - TIR'!$D$23)*(1-R886)))</f>
        <v>0.153161646007431</v>
      </c>
      <c r="T886" s="24">
        <f ca="1" t="shared" ref="T886:X886" si="6583">RAND()</f>
        <v>0.573937751277359</v>
      </c>
      <c r="U886" s="26">
        <f ca="1">IF(T886&lt;=('Ejercicio 3 - TIR'!$D$24-'Ejercicio 3 - TIR'!$C$24)/('Ejercicio 3 - TIR'!$E$24-'Ejercicio 3 - TIR'!$C$24),'Ejercicio 3 - TIR'!$C$24+SQRT(('Ejercicio 3 - TIR'!$E$24-'Ejercicio 3 - TIR'!$C$24)*('Ejercicio 3 - TIR'!$D$24-'Ejercicio 3 - TIR'!$C$24)*T886),'Ejercicio 3 - TIR'!$E$24-SQRT(('Ejercicio 3 - TIR'!$E$24-'Ejercicio 3 - TIR'!$C$24)*('Ejercicio 3 - TIR'!$E$24-'Ejercicio 3 - TIR'!$D$24)*(1-T886)))</f>
        <v>0.185460540009673</v>
      </c>
      <c r="V886" s="24">
        <f ca="1" t="shared" si="6583"/>
        <v>0.590510085630258</v>
      </c>
      <c r="W886" s="26">
        <f ca="1">IF(V886&lt;=('Ejercicio 3 - TIR'!$D$25-'Ejercicio 3 - TIR'!$C$25)/('Ejercicio 3 - TIR'!$E$25-'Ejercicio 3 - TIR'!$C$25),'Ejercicio 3 - TIR'!$C$25+SQRT(('Ejercicio 3 - TIR'!$E$25-'Ejercicio 3 - TIR'!$C$25)*('Ejercicio 3 - TIR'!$D$25-'Ejercicio 3 - TIR'!$C$25)*V886),'Ejercicio 3 - TIR'!$E$25-SQRT(('Ejercicio 3 - TIR'!$E$25-'Ejercicio 3 - TIR'!$C$25)*('Ejercicio 3 - TIR'!$E$25-'Ejercicio 3 - TIR'!$D$25)*(1-V886)))</f>
        <v>0.212142177818922</v>
      </c>
      <c r="X886" s="24">
        <f ca="1" t="shared" si="6583"/>
        <v>0.814313638096749</v>
      </c>
      <c r="Y886" s="26">
        <f ca="1">IF(X886&lt;=('Ejercicio 3 - TIR'!$D$26-'Ejercicio 3 - TIR'!$C$26)/('Ejercicio 3 - TIR'!$E$26-'Ejercicio 3 - TIR'!$C$26),'Ejercicio 3 - TIR'!$C$26+SQRT(('Ejercicio 3 - TIR'!$E$26-'Ejercicio 3 - TIR'!$C$26)*('Ejercicio 3 - TIR'!$D$26-'Ejercicio 3 - TIR'!$C$26)*X886),'Ejercicio 3 - TIR'!$E$26-SQRT(('Ejercicio 3 - TIR'!$E$26-'Ejercicio 3 - TIR'!$C$26)*('Ejercicio 3 - TIR'!$E$26-'Ejercicio 3 - TIR'!$D$26)*(1-X886)))</f>
        <v>0.248334461092892</v>
      </c>
      <c r="Z886" s="24">
        <f ca="1" t="shared" si="6192"/>
        <v>1.16060408606429</v>
      </c>
      <c r="AA886" s="24">
        <f ca="1" t="shared" si="6193"/>
        <v>1.33836411824885</v>
      </c>
      <c r="AB886" s="24">
        <f ca="1" t="shared" si="6194"/>
        <v>1.58657785034885</v>
      </c>
      <c r="AC886" s="24">
        <f ca="1" t="shared" si="6195"/>
        <v>1.92315793080112</v>
      </c>
      <c r="AD886" s="24">
        <f ca="1" t="shared" si="6196"/>
        <v>2.40074431914314</v>
      </c>
      <c r="AE886" s="23">
        <f ca="1" t="shared" si="6197"/>
        <v>4698.90073598504</v>
      </c>
      <c r="AF886" s="23">
        <f ca="1" t="shared" si="6198"/>
        <v>5418.59210713404</v>
      </c>
      <c r="AG886" s="23">
        <f ca="1" t="shared" si="6199"/>
        <v>6423.52712541526</v>
      </c>
      <c r="AH886" s="23">
        <f ca="1" t="shared" si="6200"/>
        <v>7786.22815907978</v>
      </c>
      <c r="AI886" s="23">
        <f ca="1" t="shared" si="6201"/>
        <v>9719.81693291116</v>
      </c>
      <c r="AJ886" s="25">
        <f ca="1" t="shared" si="6202"/>
        <v>42587.6393359347</v>
      </c>
      <c r="AK886" s="25">
        <f ca="1" t="shared" si="6203"/>
        <v>49223.7028520208</v>
      </c>
      <c r="AL886" s="25">
        <f ca="1" t="shared" si="6204"/>
        <v>69875.7133285896</v>
      </c>
      <c r="AM886" s="25">
        <f ca="1" t="shared" si="6205"/>
        <v>73094.1404839238</v>
      </c>
      <c r="AN886" s="25">
        <f ca="1" t="shared" si="6206"/>
        <v>93350.467671839</v>
      </c>
      <c r="AO886" s="25">
        <f ca="1">C886/'Ejercicio 3 - TIR'!$D$7</f>
        <v>15837.2607468913</v>
      </c>
      <c r="AP886" s="25">
        <f ca="1" t="shared" si="6207"/>
        <v>26750.3785890434</v>
      </c>
      <c r="AQ886" s="25">
        <f ca="1" t="shared" si="6208"/>
        <v>33386.4421051296</v>
      </c>
      <c r="AR886" s="25">
        <f ca="1" t="shared" si="6209"/>
        <v>54038.4525816983</v>
      </c>
      <c r="AS886" s="25">
        <f ca="1" t="shared" si="6210"/>
        <v>57256.8797370325</v>
      </c>
      <c r="AT886" s="25">
        <f ca="1" t="shared" si="6211"/>
        <v>77513.2069249477</v>
      </c>
      <c r="AU886" s="25">
        <f ca="1">AP886*'Ejercicio 3 - TIR'!$D$5</f>
        <v>13375.1892945217</v>
      </c>
      <c r="AV886" s="25">
        <f ca="1">AQ886*'Ejercicio 3 - TIR'!$D$5</f>
        <v>16693.2210525648</v>
      </c>
      <c r="AW886" s="25">
        <f ca="1">AR886*'Ejercicio 3 - TIR'!$D$5</f>
        <v>27019.2262908491</v>
      </c>
      <c r="AX886" s="25">
        <f ca="1">AS886*'Ejercicio 3 - TIR'!$D$5</f>
        <v>28628.4398685162</v>
      </c>
      <c r="AY886" s="25">
        <f ca="1">AT886*'Ejercicio 3 - TIR'!$D$5</f>
        <v>38756.6034624738</v>
      </c>
      <c r="AZ886" s="25">
        <f ca="1" t="shared" ref="AZ886:BD886" si="6584">AJ886-AU886-AE886</f>
        <v>24513.5493054279</v>
      </c>
      <c r="BA886" s="25">
        <f ca="1" t="shared" si="6584"/>
        <v>27111.889692322</v>
      </c>
      <c r="BB886" s="25">
        <f ca="1" t="shared" si="6584"/>
        <v>36432.9599123252</v>
      </c>
      <c r="BC886" s="25">
        <f ca="1" t="shared" si="6584"/>
        <v>36679.4724563278</v>
      </c>
      <c r="BD886" s="25">
        <f ca="1" t="shared" si="6584"/>
        <v>44874.047276454</v>
      </c>
      <c r="BE886" s="25">
        <f ca="1" t="shared" ref="BE886:BI886" si="6585">AZ886/Z886</f>
        <v>21121.3708445189</v>
      </c>
      <c r="BF886" s="25">
        <f ca="1" t="shared" si="6585"/>
        <v>20257.4839855957</v>
      </c>
      <c r="BG886" s="25">
        <f ca="1" t="shared" si="6585"/>
        <v>22963.234930019</v>
      </c>
      <c r="BH886" s="25">
        <f ca="1" t="shared" si="6585"/>
        <v>19072.5222660462</v>
      </c>
      <c r="BI886" s="25">
        <f ca="1" t="shared" si="6585"/>
        <v>18691.7227789047</v>
      </c>
      <c r="BJ886" s="25">
        <f ca="1" t="shared" si="6214"/>
        <v>70240.1758546639</v>
      </c>
      <c r="BK886" s="25">
        <f ca="1" t="shared" si="6215"/>
        <v>38021.213768888</v>
      </c>
      <c r="BL886" s="25">
        <f ca="1" t="shared" si="6216"/>
        <v>108261.389623552</v>
      </c>
      <c r="BM886" s="25">
        <f ca="1">BK886*'Ejercicio 3 - TIR'!$D$5</f>
        <v>19010.606884444</v>
      </c>
      <c r="BN886" s="25">
        <f ca="1" t="shared" si="6217"/>
        <v>89250.7827391078</v>
      </c>
      <c r="BO886" s="25">
        <f ca="1" t="shared" si="6218"/>
        <v>37176.296545799</v>
      </c>
      <c r="BP886" s="25">
        <f ca="1" t="shared" si="6219"/>
        <v>-108443.96990681</v>
      </c>
      <c r="BQ886" s="25">
        <f ca="1" t="shared" ref="BQ886:BT886" si="6586">BE886</f>
        <v>21121.3708445189</v>
      </c>
      <c r="BR886" s="25">
        <f ca="1" t="shared" si="6586"/>
        <v>20257.4839855957</v>
      </c>
      <c r="BS886" s="25">
        <f ca="1" t="shared" si="6586"/>
        <v>22963.234930019</v>
      </c>
      <c r="BT886" s="25">
        <f ca="1" t="shared" si="6586"/>
        <v>19072.5222660462</v>
      </c>
      <c r="BU886" s="25">
        <f ca="1" t="shared" si="6221"/>
        <v>55868.0193247038</v>
      </c>
      <c r="BV886" s="27">
        <f ca="1" t="shared" si="6222"/>
        <v>7.62353557341888</v>
      </c>
    </row>
    <row r="887" ht="15" customHeight="1" spans="1:74">
      <c r="A887" s="23">
        <v>886</v>
      </c>
      <c r="B887" s="24">
        <f ca="1" t="shared" ref="B887:F887" si="6587">RAND()</f>
        <v>0.104451436508559</v>
      </c>
      <c r="C887" s="25">
        <f ca="1">IF(B887&lt;=('Ejercicio 3 - TIR'!$D$13-'Ejercicio 3 - TIR'!$C$13)/('Ejercicio 3 - TIR'!$E$13-'Ejercicio 3 - TIR'!$C$13),'Ejercicio 3 - TIR'!$C$13+SQRT(('Ejercicio 3 - TIR'!$E$13-'Ejercicio 3 - TIR'!$C$13)*('Ejercicio 3 - TIR'!$D$13-'Ejercicio 3 - TIR'!$C$13)*B887),'Ejercicio 3 - TIR'!$E$13-SQRT(('Ejercicio 3 - TIR'!$E$13-'Ejercicio 3 - TIR'!$C$13)*('Ejercicio 3 - TIR'!$E$13-'Ejercicio 3 - TIR'!$D$13)*(1-B887)))</f>
        <v>66463.7894925054</v>
      </c>
      <c r="D887" s="24">
        <f ca="1" t="shared" si="6587"/>
        <v>0.929244562656719</v>
      </c>
      <c r="E887" s="25">
        <f ca="1">IF(D887&lt;=('Ejercicio 3 - TIR'!$D$14-'Ejercicio 3 - TIR'!$C$14)/('Ejercicio 3 - TIR'!$E$14-'Ejercicio 3 - TIR'!$C$14),'Ejercicio 3 - TIR'!$C$14+SQRT(('Ejercicio 3 - TIR'!$E$14-'Ejercicio 3 - TIR'!$C$14)*('Ejercicio 3 - TIR'!$D$14-'Ejercicio 3 - TIR'!$C$14)*D887),'Ejercicio 3 - TIR'!$E$14-SQRT(('Ejercicio 3 - TIR'!$E$14-'Ejercicio 3 - TIR'!$C$14)*('Ejercicio 3 - TIR'!$E$14-'Ejercicio 3 - TIR'!$D$14)*(1-D887)))</f>
        <v>36742.1915953371</v>
      </c>
      <c r="F887" s="24">
        <f ca="1" t="shared" si="6587"/>
        <v>0.615574858406026</v>
      </c>
      <c r="G887" s="25">
        <f ca="1">IF(F887&lt;=('Ejercicio 3 - TIR'!$D$18-'Ejercicio 3 - TIR'!$C$18)/('Ejercicio 3 - TIR'!$E$18-'Ejercicio 3 - TIR'!$C$18),'Ejercicio 3 - TIR'!$C$18+SQRT(('Ejercicio 3 - TIR'!$E$18-'Ejercicio 3 - TIR'!$C$18)*('Ejercicio 3 - TIR'!$D$18-'Ejercicio 3 - TIR'!$C$18)*F887),'Ejercicio 3 - TIR'!$E$18-SQRT(('Ejercicio 3 - TIR'!$E$18-'Ejercicio 3 - TIR'!$C$18)*('Ejercicio 3 - TIR'!$E$18-'Ejercicio 3 - TIR'!$D$18)*(1-F887)))</f>
        <v>39609.1741976563</v>
      </c>
      <c r="H887" s="24">
        <f ca="1" t="shared" ref="H887:L887" si="6588">RAND()</f>
        <v>0.448069549844909</v>
      </c>
      <c r="I887" s="25">
        <f ca="1">IF(H887&lt;=('Ejercicio 3 - TIR'!$D$18-'Ejercicio 3 - TIR'!$C$18)/('Ejercicio 3 - TIR'!$E$18-'Ejercicio 3 - TIR'!$C$18),'Ejercicio 3 - TIR'!$C$18+SQRT(('Ejercicio 3 - TIR'!$E$18-'Ejercicio 3 - TIR'!$C$18)*('Ejercicio 3 - TIR'!$D$18-'Ejercicio 3 - TIR'!$C$18)*H887),'Ejercicio 3 - TIR'!$E$18-SQRT(('Ejercicio 3 - TIR'!$E$18-'Ejercicio 3 - TIR'!$C$18)*('Ejercicio 3 - TIR'!$E$18-'Ejercicio 3 - TIR'!$D$18)*(1-H887)))</f>
        <v>38198.1969039988</v>
      </c>
      <c r="J887" s="24">
        <f ca="1" t="shared" si="6588"/>
        <v>0.26568020873476</v>
      </c>
      <c r="K887" s="25">
        <f ca="1">IF(J887&lt;=('Ejercicio 3 - TIR'!$D$18-'Ejercicio 3 - TIR'!$C$18)/('Ejercicio 3 - TIR'!$E$18-'Ejercicio 3 - TIR'!$C$18),'Ejercicio 3 - TIR'!$C$18+SQRT(('Ejercicio 3 - TIR'!$E$18-'Ejercicio 3 - TIR'!$C$18)*('Ejercicio 3 - TIR'!$D$18-'Ejercicio 3 - TIR'!$C$18)*J887),'Ejercicio 3 - TIR'!$E$18-SQRT(('Ejercicio 3 - TIR'!$E$18-'Ejercicio 3 - TIR'!$C$18)*('Ejercicio 3 - TIR'!$E$18-'Ejercicio 3 - TIR'!$D$18)*(1-J887)))</f>
        <v>36312.8465299114</v>
      </c>
      <c r="L887" s="24">
        <f ca="1" t="shared" si="6588"/>
        <v>0.802944268311272</v>
      </c>
      <c r="M887" s="25">
        <f ca="1">IF(L887&lt;=('Ejercicio 3 - TIR'!$D$18-'Ejercicio 3 - TIR'!$C$18)/('Ejercicio 3 - TIR'!$E$18-'Ejercicio 3 - TIR'!$C$18),'Ejercicio 3 - TIR'!$C$18+SQRT(('Ejercicio 3 - TIR'!$E$18-'Ejercicio 3 - TIR'!$C$18)*('Ejercicio 3 - TIR'!$D$18-'Ejercicio 3 - TIR'!$C$18)*L887),'Ejercicio 3 - TIR'!$E$18-SQRT(('Ejercicio 3 - TIR'!$E$18-'Ejercicio 3 - TIR'!$C$18)*('Ejercicio 3 - TIR'!$E$18-'Ejercicio 3 - TIR'!$D$18)*(1-L887)))</f>
        <v>41155.6301066814</v>
      </c>
      <c r="N887" s="24">
        <f ca="1" t="shared" ref="N887:R887" si="6589">RAND()</f>
        <v>0.539783069697779</v>
      </c>
      <c r="O887" s="25">
        <f ca="1">IF(N887&lt;=('Ejercicio 3 - TIR'!$D$18-'Ejercicio 3 - TIR'!$C$18)/('Ejercicio 3 - TIR'!$E$18-'Ejercicio 3 - TIR'!$C$18),'Ejercicio 3 - TIR'!$C$18+SQRT(('Ejercicio 3 - TIR'!$E$18-'Ejercicio 3 - TIR'!$C$18)*('Ejercicio 3 - TIR'!$D$18-'Ejercicio 3 - TIR'!$C$18)*N887),'Ejercicio 3 - TIR'!$E$18-SQRT(('Ejercicio 3 - TIR'!$E$18-'Ejercicio 3 - TIR'!$C$18)*('Ejercicio 3 - TIR'!$E$18-'Ejercicio 3 - TIR'!$D$18)*(1-N887)))</f>
        <v>38998.1920658912</v>
      </c>
      <c r="P887" s="24">
        <f ca="1" t="shared" si="6589"/>
        <v>0.73171340046874</v>
      </c>
      <c r="Q887" s="26">
        <f ca="1">IF(P887&lt;=('Ejercicio 3 - TIR'!$D$22-'Ejercicio 3 - TIR'!$C$22)/('Ejercicio 3 - TIR'!$E$22-'Ejercicio 3 - TIR'!$C$22),'Ejercicio 3 - TIR'!$C$22+SQRT(('Ejercicio 3 - TIR'!$E$22-'Ejercicio 3 - TIR'!$C$22)*('Ejercicio 3 - TIR'!$D$22-'Ejercicio 3 - TIR'!$C$22)*P887),'Ejercicio 3 - TIR'!$E$22-SQRT(('Ejercicio 3 - TIR'!$E$22-'Ejercicio 3 - TIR'!$C$22)*('Ejercicio 3 - TIR'!$E$22-'Ejercicio 3 - TIR'!$D$22)*(1-P887)))</f>
        <v>0.158024652922962</v>
      </c>
      <c r="R887" s="24">
        <f ca="1" t="shared" si="6589"/>
        <v>0.910649977617717</v>
      </c>
      <c r="S887" s="26">
        <f ca="1">IF(R887&lt;=('Ejercicio 3 - TIR'!$D$23-'Ejercicio 3 - TIR'!$C$23)/('Ejercicio 3 - TIR'!$E$23-'Ejercicio 3 - TIR'!$C$23),'Ejercicio 3 - TIR'!$C$23+SQRT(('Ejercicio 3 - TIR'!$E$23-'Ejercicio 3 - TIR'!$C$23)*('Ejercicio 3 - TIR'!$D$23-'Ejercicio 3 - TIR'!$C$23)*R887),'Ejercicio 3 - TIR'!$E$23-SQRT(('Ejercicio 3 - TIR'!$E$23-'Ejercicio 3 - TIR'!$C$23)*('Ejercicio 3 - TIR'!$E$23-'Ejercicio 3 - TIR'!$D$23)*(1-R887)))</f>
        <v>0.167318121578878</v>
      </c>
      <c r="T887" s="24">
        <f ca="1" t="shared" ref="T887:X887" si="6590">RAND()</f>
        <v>0.366600317525171</v>
      </c>
      <c r="U887" s="26">
        <f ca="1">IF(T887&lt;=('Ejercicio 3 - TIR'!$D$24-'Ejercicio 3 - TIR'!$C$24)/('Ejercicio 3 - TIR'!$E$24-'Ejercicio 3 - TIR'!$C$24),'Ejercicio 3 - TIR'!$C$24+SQRT(('Ejercicio 3 - TIR'!$E$24-'Ejercicio 3 - TIR'!$C$24)*('Ejercicio 3 - TIR'!$D$24-'Ejercicio 3 - TIR'!$C$24)*T887),'Ejercicio 3 - TIR'!$E$24-SQRT(('Ejercicio 3 - TIR'!$E$24-'Ejercicio 3 - TIR'!$C$24)*('Ejercicio 3 - TIR'!$E$24-'Ejercicio 3 - TIR'!$D$24)*(1-T887)))</f>
        <v>0.177746363127496</v>
      </c>
      <c r="V887" s="24">
        <f ca="1" t="shared" si="6590"/>
        <v>0.16294646983848</v>
      </c>
      <c r="W887" s="26">
        <f ca="1">IF(V887&lt;=('Ejercicio 3 - TIR'!$D$25-'Ejercicio 3 - TIR'!$C$25)/('Ejercicio 3 - TIR'!$E$25-'Ejercicio 3 - TIR'!$C$25),'Ejercicio 3 - TIR'!$C$25+SQRT(('Ejercicio 3 - TIR'!$E$25-'Ejercicio 3 - TIR'!$C$25)*('Ejercicio 3 - TIR'!$D$25-'Ejercicio 3 - TIR'!$C$25)*V887),'Ejercicio 3 - TIR'!$E$25-SQRT(('Ejercicio 3 - TIR'!$E$25-'Ejercicio 3 - TIR'!$C$25)*('Ejercicio 3 - TIR'!$E$25-'Ejercicio 3 - TIR'!$D$25)*(1-V887)))</f>
        <v>0.195103809379553</v>
      </c>
      <c r="X887" s="24">
        <f ca="1" t="shared" si="6590"/>
        <v>0.553624025009459</v>
      </c>
      <c r="Y887" s="26">
        <f ca="1">IF(X887&lt;=('Ejercicio 3 - TIR'!$D$26-'Ejercicio 3 - TIR'!$C$26)/('Ejercicio 3 - TIR'!$E$26-'Ejercicio 3 - TIR'!$C$26),'Ejercicio 3 - TIR'!$C$26+SQRT(('Ejercicio 3 - TIR'!$E$26-'Ejercicio 3 - TIR'!$C$26)*('Ejercicio 3 - TIR'!$D$26-'Ejercicio 3 - TIR'!$C$26)*X887),'Ejercicio 3 - TIR'!$E$26-SQRT(('Ejercicio 3 - TIR'!$E$26-'Ejercicio 3 - TIR'!$C$26)*('Ejercicio 3 - TIR'!$E$26-'Ejercicio 3 - TIR'!$D$26)*(1-X887)))</f>
        <v>0.230903867108</v>
      </c>
      <c r="Z887" s="24">
        <f ca="1" t="shared" si="6192"/>
        <v>1.15802465292296</v>
      </c>
      <c r="AA887" s="24">
        <f ca="1" t="shared" si="6193"/>
        <v>1.35178316259206</v>
      </c>
      <c r="AB887" s="24">
        <f ca="1" t="shared" si="6194"/>
        <v>1.59205770347979</v>
      </c>
      <c r="AC887" s="24">
        <f ca="1" t="shared" si="6195"/>
        <v>1.90267422618076</v>
      </c>
      <c r="AD887" s="24">
        <f ca="1" t="shared" si="6196"/>
        <v>2.34200906285262</v>
      </c>
      <c r="AE887" s="23">
        <f ca="1" t="shared" si="6197"/>
        <v>5806.17207448213</v>
      </c>
      <c r="AF887" s="23">
        <f ca="1" t="shared" si="6198"/>
        <v>6777.64987954822</v>
      </c>
      <c r="AG887" s="23">
        <f ca="1" t="shared" si="6199"/>
        <v>7982.35249618943</v>
      </c>
      <c r="AH887" s="23">
        <f ca="1" t="shared" si="6200"/>
        <v>9539.73987600637</v>
      </c>
      <c r="AI887" s="23">
        <f ca="1" t="shared" si="6201"/>
        <v>11742.5027045806</v>
      </c>
      <c r="AJ887" s="25">
        <f ca="1" t="shared" si="6202"/>
        <v>45868.4002028061</v>
      </c>
      <c r="AK887" s="25">
        <f ca="1" t="shared" si="6203"/>
        <v>51635.679416202</v>
      </c>
      <c r="AL887" s="25">
        <f ca="1" t="shared" si="6204"/>
        <v>57812.1470532247</v>
      </c>
      <c r="AM887" s="25">
        <f ca="1" t="shared" si="6205"/>
        <v>78305.7566662115</v>
      </c>
      <c r="AN887" s="25">
        <f ca="1" t="shared" si="6206"/>
        <v>91334.1192531842</v>
      </c>
      <c r="AO887" s="25">
        <f ca="1">C887/'Ejercicio 3 - TIR'!$D$7</f>
        <v>13292.7578985011</v>
      </c>
      <c r="AP887" s="25">
        <f ca="1" t="shared" si="6207"/>
        <v>32575.642304305</v>
      </c>
      <c r="AQ887" s="25">
        <f ca="1" t="shared" si="6208"/>
        <v>38342.9215177009</v>
      </c>
      <c r="AR887" s="25">
        <f ca="1" t="shared" si="6209"/>
        <v>44519.3891547236</v>
      </c>
      <c r="AS887" s="25">
        <f ca="1" t="shared" si="6210"/>
        <v>65012.9987677104</v>
      </c>
      <c r="AT887" s="25">
        <f ca="1" t="shared" si="6211"/>
        <v>78041.3613546831</v>
      </c>
      <c r="AU887" s="25">
        <f ca="1">AP887*'Ejercicio 3 - TIR'!$D$5</f>
        <v>16287.8211521525</v>
      </c>
      <c r="AV887" s="25">
        <f ca="1">AQ887*'Ejercicio 3 - TIR'!$D$5</f>
        <v>19171.4607588504</v>
      </c>
      <c r="AW887" s="25">
        <f ca="1">AR887*'Ejercicio 3 - TIR'!$D$5</f>
        <v>22259.6945773618</v>
      </c>
      <c r="AX887" s="25">
        <f ca="1">AS887*'Ejercicio 3 - TIR'!$D$5</f>
        <v>32506.4993838552</v>
      </c>
      <c r="AY887" s="25">
        <f ca="1">AT887*'Ejercicio 3 - TIR'!$D$5</f>
        <v>39020.6806773415</v>
      </c>
      <c r="AZ887" s="25">
        <f ca="1" t="shared" ref="AZ887:BD887" si="6591">AJ887-AU887-AE887</f>
        <v>23774.4069761715</v>
      </c>
      <c r="BA887" s="25">
        <f ca="1" t="shared" si="6591"/>
        <v>25686.5687778033</v>
      </c>
      <c r="BB887" s="25">
        <f ca="1" t="shared" si="6591"/>
        <v>27570.0999796735</v>
      </c>
      <c r="BC887" s="25">
        <f ca="1" t="shared" si="6591"/>
        <v>36259.5174063499</v>
      </c>
      <c r="BD887" s="25">
        <f ca="1" t="shared" si="6591"/>
        <v>40570.935871262</v>
      </c>
      <c r="BE887" s="25">
        <f ca="1" t="shared" ref="BE887:BI887" si="6592">AZ887/Z887</f>
        <v>20530.1389017605</v>
      </c>
      <c r="BF887" s="25">
        <f ca="1" t="shared" si="6592"/>
        <v>19001.9889939663</v>
      </c>
      <c r="BG887" s="25">
        <f ca="1" t="shared" si="6592"/>
        <v>17317.2743170131</v>
      </c>
      <c r="BH887" s="25">
        <f ca="1" t="shared" si="6592"/>
        <v>19057.1338526689</v>
      </c>
      <c r="BI887" s="25">
        <f ca="1" t="shared" si="6592"/>
        <v>17323.1335927649</v>
      </c>
      <c r="BJ887" s="25">
        <f ca="1" t="shared" si="6214"/>
        <v>86050.5457053468</v>
      </c>
      <c r="BK887" s="25">
        <f ca="1" t="shared" si="6215"/>
        <v>31131.7594685953</v>
      </c>
      <c r="BL887" s="25">
        <f ca="1" t="shared" si="6216"/>
        <v>117182.305173942</v>
      </c>
      <c r="BM887" s="25">
        <f ca="1">BK887*'Ejercicio 3 - TIR'!$D$5</f>
        <v>15565.8797342976</v>
      </c>
      <c r="BN887" s="25">
        <f ca="1" t="shared" si="6217"/>
        <v>101616.425439644</v>
      </c>
      <c r="BO887" s="25">
        <f ca="1" t="shared" si="6218"/>
        <v>43388.5705445877</v>
      </c>
      <c r="BP887" s="25">
        <f ca="1" t="shared" si="6219"/>
        <v>-103205.981087843</v>
      </c>
      <c r="BQ887" s="25">
        <f ca="1" t="shared" ref="BQ887:BT887" si="6593">BE887</f>
        <v>20530.1389017605</v>
      </c>
      <c r="BR887" s="25">
        <f ca="1" t="shared" si="6593"/>
        <v>19001.9889939663</v>
      </c>
      <c r="BS887" s="25">
        <f ca="1" t="shared" si="6593"/>
        <v>17317.2743170131</v>
      </c>
      <c r="BT887" s="25">
        <f ca="1" t="shared" si="6593"/>
        <v>19057.1338526689</v>
      </c>
      <c r="BU887" s="25">
        <f ca="1" t="shared" si="6221"/>
        <v>60711.7041373525</v>
      </c>
      <c r="BV887" s="27">
        <f ca="1" t="shared" si="6222"/>
        <v>8.35804203710415</v>
      </c>
    </row>
    <row r="888" ht="15" customHeight="1" spans="1:74">
      <c r="A888" s="23">
        <v>887</v>
      </c>
      <c r="B888" s="24">
        <f ca="1" t="shared" ref="B888:F888" si="6594">RAND()</f>
        <v>0.544595866015269</v>
      </c>
      <c r="C888" s="25">
        <f ca="1">IF(B888&lt;=('Ejercicio 3 - TIR'!$D$13-'Ejercicio 3 - TIR'!$C$13)/('Ejercicio 3 - TIR'!$E$13-'Ejercicio 3 - TIR'!$C$13),'Ejercicio 3 - TIR'!$C$13+SQRT(('Ejercicio 3 - TIR'!$E$13-'Ejercicio 3 - TIR'!$C$13)*('Ejercicio 3 - TIR'!$D$13-'Ejercicio 3 - TIR'!$C$13)*B888),'Ejercicio 3 - TIR'!$E$13-SQRT(('Ejercicio 3 - TIR'!$E$13-'Ejercicio 3 - TIR'!$C$13)*('Ejercicio 3 - TIR'!$E$13-'Ejercicio 3 - TIR'!$D$13)*(1-B888)))</f>
        <v>76622.9822094075</v>
      </c>
      <c r="D888" s="24">
        <f ca="1" t="shared" si="6594"/>
        <v>0.195866535587139</v>
      </c>
      <c r="E888" s="25">
        <f ca="1">IF(D888&lt;=('Ejercicio 3 - TIR'!$D$14-'Ejercicio 3 - TIR'!$C$14)/('Ejercicio 3 - TIR'!$E$14-'Ejercicio 3 - TIR'!$C$14),'Ejercicio 3 - TIR'!$C$14+SQRT(('Ejercicio 3 - TIR'!$E$14-'Ejercicio 3 - TIR'!$C$14)*('Ejercicio 3 - TIR'!$D$14-'Ejercicio 3 - TIR'!$C$14)*D888),'Ejercicio 3 - TIR'!$E$14-SQRT(('Ejercicio 3 - TIR'!$E$14-'Ejercicio 3 - TIR'!$C$14)*('Ejercicio 3 - TIR'!$E$14-'Ejercicio 3 - TIR'!$D$14)*(1-D888)))</f>
        <v>28832.7522968535</v>
      </c>
      <c r="F888" s="24">
        <f ca="1" t="shared" si="6594"/>
        <v>0.741886291664378</v>
      </c>
      <c r="G888" s="25">
        <f ca="1">IF(F888&lt;=('Ejercicio 3 - TIR'!$D$18-'Ejercicio 3 - TIR'!$C$18)/('Ejercicio 3 - TIR'!$E$18-'Ejercicio 3 - TIR'!$C$18),'Ejercicio 3 - TIR'!$C$18+SQRT(('Ejercicio 3 - TIR'!$E$18-'Ejercicio 3 - TIR'!$C$18)*('Ejercicio 3 - TIR'!$D$18-'Ejercicio 3 - TIR'!$C$18)*F888),'Ejercicio 3 - TIR'!$E$18-SQRT(('Ejercicio 3 - TIR'!$E$18-'Ejercicio 3 - TIR'!$C$18)*('Ejercicio 3 - TIR'!$E$18-'Ejercicio 3 - TIR'!$D$18)*(1-F888)))</f>
        <v>40600.1672616824</v>
      </c>
      <c r="H888" s="24">
        <f ca="1" t="shared" ref="H888:L888" si="6595">RAND()</f>
        <v>0.616671699935694</v>
      </c>
      <c r="I888" s="25">
        <f ca="1">IF(H888&lt;=('Ejercicio 3 - TIR'!$D$18-'Ejercicio 3 - TIR'!$C$18)/('Ejercicio 3 - TIR'!$E$18-'Ejercicio 3 - TIR'!$C$18),'Ejercicio 3 - TIR'!$C$18+SQRT(('Ejercicio 3 - TIR'!$E$18-'Ejercicio 3 - TIR'!$C$18)*('Ejercicio 3 - TIR'!$D$18-'Ejercicio 3 - TIR'!$C$18)*H888),'Ejercicio 3 - TIR'!$E$18-SQRT(('Ejercicio 3 - TIR'!$E$18-'Ejercicio 3 - TIR'!$C$18)*('Ejercicio 3 - TIR'!$E$18-'Ejercicio 3 - TIR'!$D$18)*(1-H888)))</f>
        <v>39617.7312808351</v>
      </c>
      <c r="J888" s="24">
        <f ca="1" t="shared" si="6595"/>
        <v>0.747456339565612</v>
      </c>
      <c r="K888" s="25">
        <f ca="1">IF(J888&lt;=('Ejercicio 3 - TIR'!$D$18-'Ejercicio 3 - TIR'!$C$18)/('Ejercicio 3 - TIR'!$E$18-'Ejercicio 3 - TIR'!$C$18),'Ejercicio 3 - TIR'!$C$18+SQRT(('Ejercicio 3 - TIR'!$E$18-'Ejercicio 3 - TIR'!$C$18)*('Ejercicio 3 - TIR'!$D$18-'Ejercicio 3 - TIR'!$C$18)*J888),'Ejercicio 3 - TIR'!$E$18-SQRT(('Ejercicio 3 - TIR'!$E$18-'Ejercicio 3 - TIR'!$C$18)*('Ejercicio 3 - TIR'!$E$18-'Ejercicio 3 - TIR'!$D$18)*(1-J888)))</f>
        <v>40647.8999859172</v>
      </c>
      <c r="L888" s="24">
        <f ca="1" t="shared" si="6595"/>
        <v>0.497746984933435</v>
      </c>
      <c r="M888" s="25">
        <f ca="1">IF(L888&lt;=('Ejercicio 3 - TIR'!$D$18-'Ejercicio 3 - TIR'!$C$18)/('Ejercicio 3 - TIR'!$E$18-'Ejercicio 3 - TIR'!$C$18),'Ejercicio 3 - TIR'!$C$18+SQRT(('Ejercicio 3 - TIR'!$E$18-'Ejercicio 3 - TIR'!$C$18)*('Ejercicio 3 - TIR'!$D$18-'Ejercicio 3 - TIR'!$C$18)*L888),'Ejercicio 3 - TIR'!$E$18-SQRT(('Ejercicio 3 - TIR'!$E$18-'Ejercicio 3 - TIR'!$C$18)*('Ejercicio 3 - TIR'!$E$18-'Ejercicio 3 - TIR'!$D$18)*(1-L888)))</f>
        <v>38640.7203252978</v>
      </c>
      <c r="N888" s="24">
        <f ca="1" t="shared" ref="N888:R888" si="6596">RAND()</f>
        <v>0.466247809236674</v>
      </c>
      <c r="O888" s="25">
        <f ca="1">IF(N888&lt;=('Ejercicio 3 - TIR'!$D$18-'Ejercicio 3 - TIR'!$C$18)/('Ejercicio 3 - TIR'!$E$18-'Ejercicio 3 - TIR'!$C$18),'Ejercicio 3 - TIR'!$C$18+SQRT(('Ejercicio 3 - TIR'!$E$18-'Ejercicio 3 - TIR'!$C$18)*('Ejercicio 3 - TIR'!$D$18-'Ejercicio 3 - TIR'!$C$18)*N888),'Ejercicio 3 - TIR'!$E$18-SQRT(('Ejercicio 3 - TIR'!$E$18-'Ejercicio 3 - TIR'!$C$18)*('Ejercicio 3 - TIR'!$E$18-'Ejercicio 3 - TIR'!$D$18)*(1-N888)))</f>
        <v>38362.8446945702</v>
      </c>
      <c r="P888" s="24">
        <f ca="1" t="shared" si="6596"/>
        <v>0.130018146834243</v>
      </c>
      <c r="Q888" s="26">
        <f ca="1">IF(P888&lt;=('Ejercicio 3 - TIR'!$D$22-'Ejercicio 3 - TIR'!$C$22)/('Ejercicio 3 - TIR'!$E$22-'Ejercicio 3 - TIR'!$C$22),'Ejercicio 3 - TIR'!$C$22+SQRT(('Ejercicio 3 - TIR'!$E$22-'Ejercicio 3 - TIR'!$C$22)*('Ejercicio 3 - TIR'!$D$22-'Ejercicio 3 - TIR'!$C$22)*P888),'Ejercicio 3 - TIR'!$E$22-SQRT(('Ejercicio 3 - TIR'!$E$22-'Ejercicio 3 - TIR'!$C$22)*('Ejercicio 3 - TIR'!$E$22-'Ejercicio 3 - TIR'!$D$22)*(1-P888)))</f>
        <v>0.135298126169621</v>
      </c>
      <c r="R888" s="24">
        <f ca="1" t="shared" si="6596"/>
        <v>0.557352770749745</v>
      </c>
      <c r="S888" s="26">
        <f ca="1">IF(R888&lt;=('Ejercicio 3 - TIR'!$D$23-'Ejercicio 3 - TIR'!$C$23)/('Ejercicio 3 - TIR'!$E$23-'Ejercicio 3 - TIR'!$C$23),'Ejercicio 3 - TIR'!$C$23+SQRT(('Ejercicio 3 - TIR'!$E$23-'Ejercicio 3 - TIR'!$C$23)*('Ejercicio 3 - TIR'!$D$23-'Ejercicio 3 - TIR'!$C$23)*R888),'Ejercicio 3 - TIR'!$E$23-SQRT(('Ejercicio 3 - TIR'!$E$23-'Ejercicio 3 - TIR'!$C$23)*('Ejercicio 3 - TIR'!$E$23-'Ejercicio 3 - TIR'!$D$23)*(1-R888)))</f>
        <v>0.151772973719315</v>
      </c>
      <c r="T888" s="24">
        <f ca="1" t="shared" ref="T888:X888" si="6597">RAND()</f>
        <v>0.433775022200434</v>
      </c>
      <c r="U888" s="26">
        <f ca="1">IF(T888&lt;=('Ejercicio 3 - TIR'!$D$24-'Ejercicio 3 - TIR'!$C$24)/('Ejercicio 3 - TIR'!$E$24-'Ejercicio 3 - TIR'!$C$24),'Ejercicio 3 - TIR'!$C$24+SQRT(('Ejercicio 3 - TIR'!$E$24-'Ejercicio 3 - TIR'!$C$24)*('Ejercicio 3 - TIR'!$D$24-'Ejercicio 3 - TIR'!$C$24)*T888),'Ejercicio 3 - TIR'!$E$24-SQRT(('Ejercicio 3 - TIR'!$E$24-'Ejercicio 3 - TIR'!$C$24)*('Ejercicio 3 - TIR'!$E$24-'Ejercicio 3 - TIR'!$D$24)*(1-T888)))</f>
        <v>0.180182542298148</v>
      </c>
      <c r="V888" s="24">
        <f ca="1" t="shared" si="6597"/>
        <v>0.11165066581217</v>
      </c>
      <c r="W888" s="26">
        <f ca="1">IF(V888&lt;=('Ejercicio 3 - TIR'!$D$25-'Ejercicio 3 - TIR'!$C$25)/('Ejercicio 3 - TIR'!$E$25-'Ejercicio 3 - TIR'!$C$25),'Ejercicio 3 - TIR'!$C$25+SQRT(('Ejercicio 3 - TIR'!$E$25-'Ejercicio 3 - TIR'!$C$25)*('Ejercicio 3 - TIR'!$D$25-'Ejercicio 3 - TIR'!$C$25)*V888),'Ejercicio 3 - TIR'!$E$25-SQRT(('Ejercicio 3 - TIR'!$E$25-'Ejercicio 3 - TIR'!$C$25)*('Ejercicio 3 - TIR'!$E$25-'Ejercicio 3 - TIR'!$D$25)*(1-V888)))</f>
        <v>0.192502437047913</v>
      </c>
      <c r="X888" s="24">
        <f ca="1" t="shared" si="6597"/>
        <v>0.845140750512118</v>
      </c>
      <c r="Y888" s="26">
        <f ca="1">IF(X888&lt;=('Ejercicio 3 - TIR'!$D$26-'Ejercicio 3 - TIR'!$C$26)/('Ejercicio 3 - TIR'!$E$26-'Ejercicio 3 - TIR'!$C$26),'Ejercicio 3 - TIR'!$C$26+SQRT(('Ejercicio 3 - TIR'!$E$26-'Ejercicio 3 - TIR'!$C$26)*('Ejercicio 3 - TIR'!$D$26-'Ejercicio 3 - TIR'!$C$26)*X888),'Ejercicio 3 - TIR'!$E$26-SQRT(('Ejercicio 3 - TIR'!$E$26-'Ejercicio 3 - TIR'!$C$26)*('Ejercicio 3 - TIR'!$E$26-'Ejercicio 3 - TIR'!$D$26)*(1-X888)))</f>
        <v>0.251082186333774</v>
      </c>
      <c r="Z888" s="24">
        <f ca="1" t="shared" si="6192"/>
        <v>1.13529812616962</v>
      </c>
      <c r="AA888" s="24">
        <f ca="1" t="shared" si="6193"/>
        <v>1.30760569883635</v>
      </c>
      <c r="AB888" s="24">
        <f ca="1" t="shared" si="6194"/>
        <v>1.54321341797623</v>
      </c>
      <c r="AC888" s="24">
        <f ca="1" t="shared" si="6195"/>
        <v>1.8402857618217</v>
      </c>
      <c r="AD888" s="24">
        <f ca="1" t="shared" si="6196"/>
        <v>2.3023487343788</v>
      </c>
      <c r="AE888" s="23">
        <f ca="1" t="shared" si="6197"/>
        <v>3901.0173580771</v>
      </c>
      <c r="AF888" s="23">
        <f ca="1" t="shared" si="6198"/>
        <v>4493.08636304313</v>
      </c>
      <c r="AG888" s="23">
        <f ca="1" t="shared" si="6199"/>
        <v>5302.66208670138</v>
      </c>
      <c r="AH888" s="23">
        <f ca="1" t="shared" si="6200"/>
        <v>6323.43746123297</v>
      </c>
      <c r="AI888" s="23">
        <f ca="1" t="shared" si="6201"/>
        <v>7911.13996414424</v>
      </c>
      <c r="AJ888" s="25">
        <f ca="1" t="shared" si="6202"/>
        <v>46093.2938143612</v>
      </c>
      <c r="AK888" s="25">
        <f ca="1" t="shared" si="6203"/>
        <v>51804.3711977871</v>
      </c>
      <c r="AL888" s="25">
        <f ca="1" t="shared" si="6204"/>
        <v>62728.3846708233</v>
      </c>
      <c r="AM888" s="25">
        <f ca="1" t="shared" si="6205"/>
        <v>71109.9674411798</v>
      </c>
      <c r="AN888" s="25">
        <f ca="1" t="shared" si="6206"/>
        <v>88324.6469297142</v>
      </c>
      <c r="AO888" s="25">
        <f ca="1">C888/'Ejercicio 3 - TIR'!$D$7</f>
        <v>15324.5964418815</v>
      </c>
      <c r="AP888" s="25">
        <f ca="1" t="shared" si="6207"/>
        <v>30768.6973724797</v>
      </c>
      <c r="AQ888" s="25">
        <f ca="1" t="shared" si="6208"/>
        <v>36479.7747559056</v>
      </c>
      <c r="AR888" s="25">
        <f ca="1" t="shared" si="6209"/>
        <v>47403.7882289418</v>
      </c>
      <c r="AS888" s="25">
        <f ca="1" t="shared" si="6210"/>
        <v>55785.3709992983</v>
      </c>
      <c r="AT888" s="25">
        <f ca="1" t="shared" si="6211"/>
        <v>73000.0504878327</v>
      </c>
      <c r="AU888" s="25">
        <f ca="1">AP888*'Ejercicio 3 - TIR'!$D$5</f>
        <v>15384.3486862398</v>
      </c>
      <c r="AV888" s="25">
        <f ca="1">AQ888*'Ejercicio 3 - TIR'!$D$5</f>
        <v>18239.8873779528</v>
      </c>
      <c r="AW888" s="25">
        <f ca="1">AR888*'Ejercicio 3 - TIR'!$D$5</f>
        <v>23701.8941144709</v>
      </c>
      <c r="AX888" s="25">
        <f ca="1">AS888*'Ejercicio 3 - TIR'!$D$5</f>
        <v>27892.6854996491</v>
      </c>
      <c r="AY888" s="25">
        <f ca="1">AT888*'Ejercicio 3 - TIR'!$D$5</f>
        <v>36500.0252439164</v>
      </c>
      <c r="AZ888" s="25">
        <f ca="1" t="shared" ref="AZ888:BD888" si="6598">AJ888-AU888-AE888</f>
        <v>26807.9277700442</v>
      </c>
      <c r="BA888" s="25">
        <f ca="1" t="shared" si="6598"/>
        <v>29071.3974567912</v>
      </c>
      <c r="BB888" s="25">
        <f ca="1" t="shared" si="6598"/>
        <v>33723.828469651</v>
      </c>
      <c r="BC888" s="25">
        <f ca="1" t="shared" si="6598"/>
        <v>36893.8444802977</v>
      </c>
      <c r="BD888" s="25">
        <f ca="1" t="shared" si="6598"/>
        <v>43913.4817216536</v>
      </c>
      <c r="BE888" s="25">
        <f ca="1" t="shared" ref="BE888:BI888" si="6599">AZ888/Z888</f>
        <v>23613.1172527268</v>
      </c>
      <c r="BF888" s="25">
        <f ca="1" t="shared" si="6599"/>
        <v>22232.541111332</v>
      </c>
      <c r="BG888" s="25">
        <f ca="1" t="shared" si="6599"/>
        <v>21852.9906990288</v>
      </c>
      <c r="BH888" s="25">
        <f ca="1" t="shared" si="6599"/>
        <v>20047.8888907865</v>
      </c>
      <c r="BI888" s="25">
        <f ca="1" t="shared" si="6599"/>
        <v>19073.340656841</v>
      </c>
      <c r="BJ888" s="25">
        <f ca="1" t="shared" si="6214"/>
        <v>66383.050759318</v>
      </c>
      <c r="BK888" s="25">
        <f ca="1" t="shared" si="6215"/>
        <v>35282.5652228318</v>
      </c>
      <c r="BL888" s="25">
        <f ca="1" t="shared" si="6216"/>
        <v>101665.61598215</v>
      </c>
      <c r="BM888" s="25">
        <f ca="1">BK888*'Ejercicio 3 - TIR'!$D$5</f>
        <v>17641.2826114159</v>
      </c>
      <c r="BN888" s="25">
        <f ca="1" t="shared" si="6217"/>
        <v>84024.3333707339</v>
      </c>
      <c r="BO888" s="25">
        <f ca="1" t="shared" si="6218"/>
        <v>36495.0505177942</v>
      </c>
      <c r="BP888" s="25">
        <f ca="1" t="shared" si="6219"/>
        <v>-105455.734506261</v>
      </c>
      <c r="BQ888" s="25">
        <f ca="1" t="shared" ref="BQ888:BT888" si="6600">BE888</f>
        <v>23613.1172527268</v>
      </c>
      <c r="BR888" s="25">
        <f ca="1" t="shared" si="6600"/>
        <v>22232.541111332</v>
      </c>
      <c r="BS888" s="25">
        <f ca="1" t="shared" si="6600"/>
        <v>21852.9906990288</v>
      </c>
      <c r="BT888" s="25">
        <f ca="1" t="shared" si="6600"/>
        <v>20047.8888907865</v>
      </c>
      <c r="BU888" s="25">
        <f ca="1" t="shared" si="6221"/>
        <v>55568.3911746352</v>
      </c>
      <c r="BV888" s="27">
        <f ca="1" t="shared" si="6222"/>
        <v>9.67374973075204</v>
      </c>
    </row>
    <row r="889" ht="15" customHeight="1" spans="1:74">
      <c r="A889" s="23">
        <v>888</v>
      </c>
      <c r="B889" s="24">
        <f ca="1" t="shared" ref="B889:F889" si="6601">RAND()</f>
        <v>0.82371707657387</v>
      </c>
      <c r="C889" s="25">
        <f ca="1">IF(B889&lt;=('Ejercicio 3 - TIR'!$D$13-'Ejercicio 3 - TIR'!$C$13)/('Ejercicio 3 - TIR'!$E$13-'Ejercicio 3 - TIR'!$C$13),'Ejercicio 3 - TIR'!$C$13+SQRT(('Ejercicio 3 - TIR'!$E$13-'Ejercicio 3 - TIR'!$C$13)*('Ejercicio 3 - TIR'!$D$13-'Ejercicio 3 - TIR'!$C$13)*B889),'Ejercicio 3 - TIR'!$E$13-SQRT(('Ejercicio 3 - TIR'!$E$13-'Ejercicio 3 - TIR'!$C$13)*('Ejercicio 3 - TIR'!$E$13-'Ejercicio 3 - TIR'!$D$13)*(1-B889)))</f>
        <v>85455.6021743299</v>
      </c>
      <c r="D889" s="24">
        <f ca="1" t="shared" si="6601"/>
        <v>0.362783466990842</v>
      </c>
      <c r="E889" s="25">
        <f ca="1">IF(D889&lt;=('Ejercicio 3 - TIR'!$D$14-'Ejercicio 3 - TIR'!$C$14)/('Ejercicio 3 - TIR'!$E$14-'Ejercicio 3 - TIR'!$C$14),'Ejercicio 3 - TIR'!$C$14+SQRT(('Ejercicio 3 - TIR'!$E$14-'Ejercicio 3 - TIR'!$C$14)*('Ejercicio 3 - TIR'!$D$14-'Ejercicio 3 - TIR'!$C$14)*D889),'Ejercicio 3 - TIR'!$E$14-SQRT(('Ejercicio 3 - TIR'!$E$14-'Ejercicio 3 - TIR'!$C$14)*('Ejercicio 3 - TIR'!$E$14-'Ejercicio 3 - TIR'!$D$14)*(1-D889)))</f>
        <v>30223.3707265043</v>
      </c>
      <c r="F889" s="24">
        <f ca="1" t="shared" si="6601"/>
        <v>0.602110955875933</v>
      </c>
      <c r="G889" s="25">
        <f ca="1">IF(F889&lt;=('Ejercicio 3 - TIR'!$D$18-'Ejercicio 3 - TIR'!$C$18)/('Ejercicio 3 - TIR'!$E$18-'Ejercicio 3 - TIR'!$C$18),'Ejercicio 3 - TIR'!$C$18+SQRT(('Ejercicio 3 - TIR'!$E$18-'Ejercicio 3 - TIR'!$C$18)*('Ejercicio 3 - TIR'!$D$18-'Ejercicio 3 - TIR'!$C$18)*F889),'Ejercicio 3 - TIR'!$E$18-SQRT(('Ejercicio 3 - TIR'!$E$18-'Ejercicio 3 - TIR'!$C$18)*('Ejercicio 3 - TIR'!$E$18-'Ejercicio 3 - TIR'!$D$18)*(1-F889)))</f>
        <v>39503.5068991078</v>
      </c>
      <c r="H889" s="24">
        <f ca="1" t="shared" ref="H889:L889" si="6602">RAND()</f>
        <v>0.116413596637295</v>
      </c>
      <c r="I889" s="25">
        <f ca="1">IF(H889&lt;=('Ejercicio 3 - TIR'!$D$18-'Ejercicio 3 - TIR'!$C$18)/('Ejercicio 3 - TIR'!$E$18-'Ejercicio 3 - TIR'!$C$18),'Ejercicio 3 - TIR'!$C$18+SQRT(('Ejercicio 3 - TIR'!$E$18-'Ejercicio 3 - TIR'!$C$18)*('Ejercicio 3 - TIR'!$D$18-'Ejercicio 3 - TIR'!$C$18)*H889),'Ejercicio 3 - TIR'!$E$18-SQRT(('Ejercicio 3 - TIR'!$E$18-'Ejercicio 3 - TIR'!$C$18)*('Ejercicio 3 - TIR'!$E$18-'Ejercicio 3 - TIR'!$D$18)*(1-H889)))</f>
        <v>34178.7605214458</v>
      </c>
      <c r="J889" s="24">
        <f ca="1" t="shared" si="6602"/>
        <v>0.0580213405795054</v>
      </c>
      <c r="K889" s="25">
        <f ca="1">IF(J889&lt;=('Ejercicio 3 - TIR'!$D$18-'Ejercicio 3 - TIR'!$C$18)/('Ejercicio 3 - TIR'!$E$18-'Ejercicio 3 - TIR'!$C$18),'Ejercicio 3 - TIR'!$C$18+SQRT(('Ejercicio 3 - TIR'!$E$18-'Ejercicio 3 - TIR'!$C$18)*('Ejercicio 3 - TIR'!$D$18-'Ejercicio 3 - TIR'!$C$18)*J889),'Ejercicio 3 - TIR'!$E$18-SQRT(('Ejercicio 3 - TIR'!$E$18-'Ejercicio 3 - TIR'!$C$18)*('Ejercicio 3 - TIR'!$E$18-'Ejercicio 3 - TIR'!$D$18)*(1-J889)))</f>
        <v>32950.1188258994</v>
      </c>
      <c r="L889" s="24">
        <f ca="1" t="shared" si="6602"/>
        <v>0.608713449391646</v>
      </c>
      <c r="M889" s="25">
        <f ca="1">IF(L889&lt;=('Ejercicio 3 - TIR'!$D$18-'Ejercicio 3 - TIR'!$C$18)/('Ejercicio 3 - TIR'!$E$18-'Ejercicio 3 - TIR'!$C$18),'Ejercicio 3 - TIR'!$C$18+SQRT(('Ejercicio 3 - TIR'!$E$18-'Ejercicio 3 - TIR'!$C$18)*('Ejercicio 3 - TIR'!$D$18-'Ejercicio 3 - TIR'!$C$18)*L889),'Ejercicio 3 - TIR'!$E$18-SQRT(('Ejercicio 3 - TIR'!$E$18-'Ejercicio 3 - TIR'!$C$18)*('Ejercicio 3 - TIR'!$E$18-'Ejercicio 3 - TIR'!$D$18)*(1-L889)))</f>
        <v>39555.4705487876</v>
      </c>
      <c r="N889" s="24">
        <f ca="1" t="shared" ref="N889:R889" si="6603">RAND()</f>
        <v>0.820717493707774</v>
      </c>
      <c r="O889" s="25">
        <f ca="1">IF(N889&lt;=('Ejercicio 3 - TIR'!$D$18-'Ejercicio 3 - TIR'!$C$18)/('Ejercicio 3 - TIR'!$E$18-'Ejercicio 3 - TIR'!$C$18),'Ejercicio 3 - TIR'!$C$18+SQRT(('Ejercicio 3 - TIR'!$E$18-'Ejercicio 3 - TIR'!$C$18)*('Ejercicio 3 - TIR'!$D$18-'Ejercicio 3 - TIR'!$C$18)*N889),'Ejercicio 3 - TIR'!$E$18-SQRT(('Ejercicio 3 - TIR'!$E$18-'Ejercicio 3 - TIR'!$C$18)*('Ejercicio 3 - TIR'!$E$18-'Ejercicio 3 - TIR'!$D$18)*(1-N889)))</f>
        <v>41333.0955872948</v>
      </c>
      <c r="P889" s="24">
        <f ca="1" t="shared" si="6603"/>
        <v>0.608343947567169</v>
      </c>
      <c r="Q889" s="26">
        <f ca="1">IF(P889&lt;=('Ejercicio 3 - TIR'!$D$22-'Ejercicio 3 - TIR'!$C$22)/('Ejercicio 3 - TIR'!$E$22-'Ejercicio 3 - TIR'!$C$22),'Ejercicio 3 - TIR'!$C$22+SQRT(('Ejercicio 3 - TIR'!$E$22-'Ejercicio 3 - TIR'!$C$22)*('Ejercicio 3 - TIR'!$D$22-'Ejercicio 3 - TIR'!$C$22)*P889),'Ejercicio 3 - TIR'!$E$22-SQRT(('Ejercicio 3 - TIR'!$E$22-'Ejercicio 3 - TIR'!$C$22)*('Ejercicio 3 - TIR'!$E$22-'Ejercicio 3 - TIR'!$D$22)*(1-P889)))</f>
        <v>0.15344852368739</v>
      </c>
      <c r="R889" s="24">
        <f ca="1" t="shared" si="6603"/>
        <v>0.393175379701117</v>
      </c>
      <c r="S889" s="26">
        <f ca="1">IF(R889&lt;=('Ejercicio 3 - TIR'!$D$23-'Ejercicio 3 - TIR'!$C$23)/('Ejercicio 3 - TIR'!$E$23-'Ejercicio 3 - TIR'!$C$23),'Ejercicio 3 - TIR'!$C$23+SQRT(('Ejercicio 3 - TIR'!$E$23-'Ejercicio 3 - TIR'!$C$23)*('Ejercicio 3 - TIR'!$D$23-'Ejercicio 3 - TIR'!$C$23)*R889),'Ejercicio 3 - TIR'!$E$23-SQRT(('Ejercicio 3 - TIR'!$E$23-'Ejercicio 3 - TIR'!$C$23)*('Ejercicio 3 - TIR'!$E$23-'Ejercicio 3 - TIR'!$D$23)*(1-R889)))</f>
        <v>0.146602926219911</v>
      </c>
      <c r="T889" s="24">
        <f ca="1" t="shared" ref="T889:X889" si="6604">RAND()</f>
        <v>0.283293861185434</v>
      </c>
      <c r="U889" s="26">
        <f ca="1">IF(T889&lt;=('Ejercicio 3 - TIR'!$D$24-'Ejercicio 3 - TIR'!$C$24)/('Ejercicio 3 - TIR'!$E$24-'Ejercicio 3 - TIR'!$C$24),'Ejercicio 3 - TIR'!$C$24+SQRT(('Ejercicio 3 - TIR'!$E$24-'Ejercicio 3 - TIR'!$C$24)*('Ejercicio 3 - TIR'!$D$24-'Ejercicio 3 - TIR'!$C$24)*T889),'Ejercicio 3 - TIR'!$E$24-SQRT(('Ejercicio 3 - TIR'!$E$24-'Ejercicio 3 - TIR'!$C$24)*('Ejercicio 3 - TIR'!$E$24-'Ejercicio 3 - TIR'!$D$24)*(1-T889)))</f>
        <v>0.174390922665808</v>
      </c>
      <c r="V889" s="24">
        <f ca="1" t="shared" si="6604"/>
        <v>0.340494711514086</v>
      </c>
      <c r="W889" s="26">
        <f ca="1">IF(V889&lt;=('Ejercicio 3 - TIR'!$D$25-'Ejercicio 3 - TIR'!$C$25)/('Ejercicio 3 - TIR'!$E$25-'Ejercicio 3 - TIR'!$C$25),'Ejercicio 3 - TIR'!$C$25+SQRT(('Ejercicio 3 - TIR'!$E$25-'Ejercicio 3 - TIR'!$C$25)*('Ejercicio 3 - TIR'!$D$25-'Ejercicio 3 - TIR'!$C$25)*V889),'Ejercicio 3 - TIR'!$E$25-SQRT(('Ejercicio 3 - TIR'!$E$25-'Ejercicio 3 - TIR'!$C$25)*('Ejercicio 3 - TIR'!$E$25-'Ejercicio 3 - TIR'!$D$25)*(1-V889)))</f>
        <v>0.201955556932141</v>
      </c>
      <c r="X889" s="24">
        <f ca="1" t="shared" si="6604"/>
        <v>0.704431499506208</v>
      </c>
      <c r="Y889" s="26">
        <f ca="1">IF(X889&lt;=('Ejercicio 3 - TIR'!$D$26-'Ejercicio 3 - TIR'!$C$26)/('Ejercicio 3 - TIR'!$E$26-'Ejercicio 3 - TIR'!$C$26),'Ejercicio 3 - TIR'!$C$26+SQRT(('Ejercicio 3 - TIR'!$E$26-'Ejercicio 3 - TIR'!$C$26)*('Ejercicio 3 - TIR'!$D$26-'Ejercicio 3 - TIR'!$C$26)*X889),'Ejercicio 3 - TIR'!$E$26-SQRT(('Ejercicio 3 - TIR'!$E$26-'Ejercicio 3 - TIR'!$C$26)*('Ejercicio 3 - TIR'!$E$26-'Ejercicio 3 - TIR'!$D$26)*(1-X889)))</f>
        <v>0.240049156421091</v>
      </c>
      <c r="Z889" s="24">
        <f ca="1" t="shared" si="6192"/>
        <v>1.15344852368739</v>
      </c>
      <c r="AA889" s="24">
        <f ca="1" t="shared" si="6193"/>
        <v>1.322547452504</v>
      </c>
      <c r="AB889" s="24">
        <f ca="1" t="shared" si="6194"/>
        <v>1.55318772301548</v>
      </c>
      <c r="AC889" s="24">
        <f ca="1" t="shared" si="6195"/>
        <v>1.86686261463724</v>
      </c>
      <c r="AD889" s="24">
        <f ca="1" t="shared" si="6196"/>
        <v>2.31500141043498</v>
      </c>
      <c r="AE889" s="23">
        <f ca="1" t="shared" si="6197"/>
        <v>4637.73161883876</v>
      </c>
      <c r="AF889" s="23">
        <f ca="1" t="shared" si="6198"/>
        <v>5317.63664518312</v>
      </c>
      <c r="AG889" s="23">
        <f ca="1" t="shared" si="6199"/>
        <v>6244.98420613812</v>
      </c>
      <c r="AH889" s="23">
        <f ca="1" t="shared" si="6200"/>
        <v>7506.19346952117</v>
      </c>
      <c r="AI889" s="23">
        <f ca="1" t="shared" si="6201"/>
        <v>9308.04887981322</v>
      </c>
      <c r="AJ889" s="25">
        <f ca="1" t="shared" si="6202"/>
        <v>45565.2617132505</v>
      </c>
      <c r="AK889" s="25">
        <f ca="1" t="shared" si="6203"/>
        <v>45203.0326573824</v>
      </c>
      <c r="AL889" s="25">
        <f ca="1" t="shared" si="6204"/>
        <v>51177.7200322882</v>
      </c>
      <c r="AM889" s="25">
        <f ca="1" t="shared" si="6205"/>
        <v>73844.6291719159</v>
      </c>
      <c r="AN889" s="25">
        <f ca="1" t="shared" si="6206"/>
        <v>95686.1745822313</v>
      </c>
      <c r="AO889" s="25">
        <f ca="1">C889/'Ejercicio 3 - TIR'!$D$7</f>
        <v>17091.120434866</v>
      </c>
      <c r="AP889" s="25">
        <f ca="1" t="shared" si="6207"/>
        <v>28474.1412783845</v>
      </c>
      <c r="AQ889" s="25">
        <f ca="1" t="shared" si="6208"/>
        <v>28111.9122225164</v>
      </c>
      <c r="AR889" s="25">
        <f ca="1" t="shared" si="6209"/>
        <v>34086.5995974222</v>
      </c>
      <c r="AS889" s="25">
        <f ca="1" t="shared" si="6210"/>
        <v>56753.5087370499</v>
      </c>
      <c r="AT889" s="25">
        <f ca="1" t="shared" si="6211"/>
        <v>78595.0541473653</v>
      </c>
      <c r="AU889" s="25">
        <f ca="1">AP889*'Ejercicio 3 - TIR'!$D$5</f>
        <v>14237.0706391923</v>
      </c>
      <c r="AV889" s="25">
        <f ca="1">AQ889*'Ejercicio 3 - TIR'!$D$5</f>
        <v>14055.9561112582</v>
      </c>
      <c r="AW889" s="25">
        <f ca="1">AR889*'Ejercicio 3 - TIR'!$D$5</f>
        <v>17043.2997987111</v>
      </c>
      <c r="AX889" s="25">
        <f ca="1">AS889*'Ejercicio 3 - TIR'!$D$5</f>
        <v>28376.754368525</v>
      </c>
      <c r="AY889" s="25">
        <f ca="1">AT889*'Ejercicio 3 - TIR'!$D$5</f>
        <v>39297.5270736826</v>
      </c>
      <c r="AZ889" s="25">
        <f ca="1" t="shared" ref="AZ889:BD889" si="6605">AJ889-AU889-AE889</f>
        <v>26690.4594552195</v>
      </c>
      <c r="BA889" s="25">
        <f ca="1" t="shared" si="6605"/>
        <v>25829.4399009411</v>
      </c>
      <c r="BB889" s="25">
        <f ca="1" t="shared" si="6605"/>
        <v>27889.436027439</v>
      </c>
      <c r="BC889" s="25">
        <f ca="1" t="shared" si="6605"/>
        <v>37961.6813338698</v>
      </c>
      <c r="BD889" s="25">
        <f ca="1" t="shared" si="6605"/>
        <v>47080.5986287354</v>
      </c>
      <c r="BE889" s="25">
        <f ca="1" t="shared" ref="BE889:BI889" si="6606">AZ889/Z889</f>
        <v>23139.705766751</v>
      </c>
      <c r="BF889" s="25">
        <f ca="1" t="shared" si="6606"/>
        <v>19530.0666543479</v>
      </c>
      <c r="BG889" s="25">
        <f ca="1" t="shared" si="6606"/>
        <v>17956.2557791097</v>
      </c>
      <c r="BH889" s="25">
        <f ca="1" t="shared" si="6606"/>
        <v>20334.4804466216</v>
      </c>
      <c r="BI889" s="25">
        <f ca="1" t="shared" si="6606"/>
        <v>20337.1792416702</v>
      </c>
      <c r="BJ889" s="25">
        <f ca="1" t="shared" si="6214"/>
        <v>69967.1458599567</v>
      </c>
      <c r="BK889" s="25">
        <f ca="1" t="shared" si="6215"/>
        <v>39565.9679126289</v>
      </c>
      <c r="BL889" s="25">
        <f ca="1" t="shared" si="6216"/>
        <v>109533.113772586</v>
      </c>
      <c r="BM889" s="25">
        <f ca="1">BK889*'Ejercicio 3 - TIR'!$D$5</f>
        <v>19782.9839563144</v>
      </c>
      <c r="BN889" s="25">
        <f ca="1" t="shared" si="6217"/>
        <v>89750.1298162711</v>
      </c>
      <c r="BO889" s="25">
        <f ca="1" t="shared" si="6218"/>
        <v>38768.9309439373</v>
      </c>
      <c r="BP889" s="25">
        <f ca="1" t="shared" si="6219"/>
        <v>-115678.972900834</v>
      </c>
      <c r="BQ889" s="25">
        <f ca="1" t="shared" ref="BQ889:BT889" si="6607">BE889</f>
        <v>23139.705766751</v>
      </c>
      <c r="BR889" s="25">
        <f ca="1" t="shared" si="6607"/>
        <v>19530.0666543479</v>
      </c>
      <c r="BS889" s="25">
        <f ca="1" t="shared" si="6607"/>
        <v>17956.2557791097</v>
      </c>
      <c r="BT889" s="25">
        <f ca="1" t="shared" si="6607"/>
        <v>20334.4804466216</v>
      </c>
      <c r="BU889" s="25">
        <f ca="1" t="shared" si="6221"/>
        <v>59106.1101856074</v>
      </c>
      <c r="BV889" s="27">
        <f ca="1" t="shared" si="6222"/>
        <v>5.69645809793333</v>
      </c>
    </row>
    <row r="890" ht="15" customHeight="1" spans="1:74">
      <c r="A890" s="23">
        <v>889</v>
      </c>
      <c r="B890" s="24">
        <f ca="1" t="shared" ref="B890:F890" si="6608">RAND()</f>
        <v>0.154569958594587</v>
      </c>
      <c r="C890" s="25">
        <f ca="1">IF(B890&lt;=('Ejercicio 3 - TIR'!$D$13-'Ejercicio 3 - TIR'!$C$13)/('Ejercicio 3 - TIR'!$E$13-'Ejercicio 3 - TIR'!$C$13),'Ejercicio 3 - TIR'!$C$13+SQRT(('Ejercicio 3 - TIR'!$E$13-'Ejercicio 3 - TIR'!$C$13)*('Ejercicio 3 - TIR'!$D$13-'Ejercicio 3 - TIR'!$C$13)*B890),'Ejercicio 3 - TIR'!$E$13-SQRT(('Ejercicio 3 - TIR'!$E$13-'Ejercicio 3 - TIR'!$C$13)*('Ejercicio 3 - TIR'!$E$13-'Ejercicio 3 - TIR'!$D$13)*(1-B890)))</f>
        <v>67863.0772244608</v>
      </c>
      <c r="D890" s="24">
        <f ca="1" t="shared" si="6608"/>
        <v>0.143875402952622</v>
      </c>
      <c r="E890" s="25">
        <f ca="1">IF(D890&lt;=('Ejercicio 3 - TIR'!$D$14-'Ejercicio 3 - TIR'!$C$14)/('Ejercicio 3 - TIR'!$E$14-'Ejercicio 3 - TIR'!$C$14),'Ejercicio 3 - TIR'!$C$14+SQRT(('Ejercicio 3 - TIR'!$E$14-'Ejercicio 3 - TIR'!$C$14)*('Ejercicio 3 - TIR'!$D$14-'Ejercicio 3 - TIR'!$C$14)*D890),'Ejercicio 3 - TIR'!$E$14-SQRT(('Ejercicio 3 - TIR'!$E$14-'Ejercicio 3 - TIR'!$C$14)*('Ejercicio 3 - TIR'!$E$14-'Ejercicio 3 - TIR'!$D$14)*(1-D890)))</f>
        <v>28284.9132745701</v>
      </c>
      <c r="F890" s="24">
        <f ca="1" t="shared" si="6608"/>
        <v>0.611889462381126</v>
      </c>
      <c r="G890" s="25">
        <f ca="1">IF(F890&lt;=('Ejercicio 3 - TIR'!$D$18-'Ejercicio 3 - TIR'!$C$18)/('Ejercicio 3 - TIR'!$E$18-'Ejercicio 3 - TIR'!$C$18),'Ejercicio 3 - TIR'!$C$18+SQRT(('Ejercicio 3 - TIR'!$E$18-'Ejercicio 3 - TIR'!$C$18)*('Ejercicio 3 - TIR'!$D$18-'Ejercicio 3 - TIR'!$C$18)*F890),'Ejercicio 3 - TIR'!$E$18-SQRT(('Ejercicio 3 - TIR'!$E$18-'Ejercicio 3 - TIR'!$C$18)*('Ejercicio 3 - TIR'!$E$18-'Ejercicio 3 - TIR'!$D$18)*(1-F890)))</f>
        <v>39580.3663477536</v>
      </c>
      <c r="H890" s="24">
        <f ca="1" t="shared" ref="H890:L890" si="6609">RAND()</f>
        <v>0.62234989428762</v>
      </c>
      <c r="I890" s="25">
        <f ca="1">IF(H890&lt;=('Ejercicio 3 - TIR'!$D$18-'Ejercicio 3 - TIR'!$C$18)/('Ejercicio 3 - TIR'!$E$18-'Ejercicio 3 - TIR'!$C$18),'Ejercicio 3 - TIR'!$C$18+SQRT(('Ejercicio 3 - TIR'!$E$18-'Ejercicio 3 - TIR'!$C$18)*('Ejercicio 3 - TIR'!$D$18-'Ejercicio 3 - TIR'!$C$18)*H890),'Ejercicio 3 - TIR'!$E$18-SQRT(('Ejercicio 3 - TIR'!$E$18-'Ejercicio 3 - TIR'!$C$18)*('Ejercicio 3 - TIR'!$E$18-'Ejercicio 3 - TIR'!$D$18)*(1-H890)))</f>
        <v>39661.9089285267</v>
      </c>
      <c r="J890" s="24">
        <f ca="1" t="shared" si="6609"/>
        <v>0.586215403845103</v>
      </c>
      <c r="K890" s="25">
        <f ca="1">IF(J890&lt;=('Ejercicio 3 - TIR'!$D$18-'Ejercicio 3 - TIR'!$C$18)/('Ejercicio 3 - TIR'!$E$18-'Ejercicio 3 - TIR'!$C$18),'Ejercicio 3 - TIR'!$C$18+SQRT(('Ejercicio 3 - TIR'!$E$18-'Ejercicio 3 - TIR'!$C$18)*('Ejercicio 3 - TIR'!$D$18-'Ejercicio 3 - TIR'!$C$18)*J890),'Ejercicio 3 - TIR'!$E$18-SQRT(('Ejercicio 3 - TIR'!$E$18-'Ejercicio 3 - TIR'!$C$18)*('Ejercicio 3 - TIR'!$E$18-'Ejercicio 3 - TIR'!$D$18)*(1-J890)))</f>
        <v>39377.2229672097</v>
      </c>
      <c r="L890" s="24">
        <f ca="1" t="shared" si="6609"/>
        <v>0.387639653740557</v>
      </c>
      <c r="M890" s="25">
        <f ca="1">IF(L890&lt;=('Ejercicio 3 - TIR'!$D$18-'Ejercicio 3 - TIR'!$C$18)/('Ejercicio 3 - TIR'!$E$18-'Ejercicio 3 - TIR'!$C$18),'Ejercicio 3 - TIR'!$C$18+SQRT(('Ejercicio 3 - TIR'!$E$18-'Ejercicio 3 - TIR'!$C$18)*('Ejercicio 3 - TIR'!$D$18-'Ejercicio 3 - TIR'!$C$18)*L890),'Ejercicio 3 - TIR'!$E$18-SQRT(('Ejercicio 3 - TIR'!$E$18-'Ejercicio 3 - TIR'!$C$18)*('Ejercicio 3 - TIR'!$E$18-'Ejercicio 3 - TIR'!$D$18)*(1-L890)))</f>
        <v>37625.3490451968</v>
      </c>
      <c r="N890" s="24">
        <f ca="1" t="shared" ref="N890:R890" si="6610">RAND()</f>
        <v>0.587277126346764</v>
      </c>
      <c r="O890" s="25">
        <f ca="1">IF(N890&lt;=('Ejercicio 3 - TIR'!$D$18-'Ejercicio 3 - TIR'!$C$18)/('Ejercicio 3 - TIR'!$E$18-'Ejercicio 3 - TIR'!$C$18),'Ejercicio 3 - TIR'!$C$18+SQRT(('Ejercicio 3 - TIR'!$E$18-'Ejercicio 3 - TIR'!$C$18)*('Ejercicio 3 - TIR'!$D$18-'Ejercicio 3 - TIR'!$C$18)*N890),'Ejercicio 3 - TIR'!$E$18-SQRT(('Ejercicio 3 - TIR'!$E$18-'Ejercicio 3 - TIR'!$C$18)*('Ejercicio 3 - TIR'!$E$18-'Ejercicio 3 - TIR'!$D$18)*(1-N890)))</f>
        <v>39385.7108922028</v>
      </c>
      <c r="P890" s="24">
        <f ca="1" t="shared" si="6610"/>
        <v>0.683450230060625</v>
      </c>
      <c r="Q890" s="26">
        <f ca="1">IF(P890&lt;=('Ejercicio 3 - TIR'!$D$22-'Ejercicio 3 - TIR'!$C$22)/('Ejercicio 3 - TIR'!$E$22-'Ejercicio 3 - TIR'!$C$22),'Ejercicio 3 - TIR'!$C$22+SQRT(('Ejercicio 3 - TIR'!$E$22-'Ejercicio 3 - TIR'!$C$22)*('Ejercicio 3 - TIR'!$D$22-'Ejercicio 3 - TIR'!$C$22)*P890),'Ejercicio 3 - TIR'!$E$22-SQRT(('Ejercicio 3 - TIR'!$E$22-'Ejercicio 3 - TIR'!$C$22)*('Ejercicio 3 - TIR'!$E$22-'Ejercicio 3 - TIR'!$D$22)*(1-P890)))</f>
        <v>0.156129734272722</v>
      </c>
      <c r="R890" s="24">
        <f ca="1" t="shared" si="6610"/>
        <v>0.0531327175834395</v>
      </c>
      <c r="S890" s="26">
        <f ca="1">IF(R890&lt;=('Ejercicio 3 - TIR'!$D$23-'Ejercicio 3 - TIR'!$C$23)/('Ejercicio 3 - TIR'!$E$23-'Ejercicio 3 - TIR'!$C$23),'Ejercicio 3 - TIR'!$C$23+SQRT(('Ejercicio 3 - TIR'!$E$23-'Ejercicio 3 - TIR'!$C$23)*('Ejercicio 3 - TIR'!$D$23-'Ejercicio 3 - TIR'!$C$23)*R890),'Ejercicio 3 - TIR'!$E$23-SQRT(('Ejercicio 3 - TIR'!$E$23-'Ejercicio 3 - TIR'!$C$23)*('Ejercicio 3 - TIR'!$E$23-'Ejercicio 3 - TIR'!$D$23)*(1-R890)))</f>
        <v>0.129779513875965</v>
      </c>
      <c r="T890" s="24">
        <f ca="1" t="shared" ref="T890:X890" si="6611">RAND()</f>
        <v>0.573658821191787</v>
      </c>
      <c r="U890" s="26">
        <f ca="1">IF(T890&lt;=('Ejercicio 3 - TIR'!$D$24-'Ejercicio 3 - TIR'!$C$24)/('Ejercicio 3 - TIR'!$E$24-'Ejercicio 3 - TIR'!$C$24),'Ejercicio 3 - TIR'!$C$24+SQRT(('Ejercicio 3 - TIR'!$E$24-'Ejercicio 3 - TIR'!$C$24)*('Ejercicio 3 - TIR'!$D$24-'Ejercicio 3 - TIR'!$C$24)*T890),'Ejercicio 3 - TIR'!$E$24-SQRT(('Ejercicio 3 - TIR'!$E$24-'Ejercicio 3 - TIR'!$C$24)*('Ejercicio 3 - TIR'!$E$24-'Ejercicio 3 - TIR'!$D$24)*(1-T890)))</f>
        <v>0.185449235888869</v>
      </c>
      <c r="V890" s="24">
        <f ca="1" t="shared" si="6611"/>
        <v>0.0464795861928207</v>
      </c>
      <c r="W890" s="26">
        <f ca="1">IF(V890&lt;=('Ejercicio 3 - TIR'!$D$25-'Ejercicio 3 - TIR'!$C$25)/('Ejercicio 3 - TIR'!$E$25-'Ejercicio 3 - TIR'!$C$25),'Ejercicio 3 - TIR'!$C$25+SQRT(('Ejercicio 3 - TIR'!$E$25-'Ejercicio 3 - TIR'!$C$25)*('Ejercicio 3 - TIR'!$D$25-'Ejercicio 3 - TIR'!$C$25)*V890),'Ejercicio 3 - TIR'!$E$25-SQRT(('Ejercicio 3 - TIR'!$E$25-'Ejercicio 3 - TIR'!$C$25)*('Ejercicio 3 - TIR'!$E$25-'Ejercicio 3 - TIR'!$D$25)*(1-V890)))</f>
        <v>0.188066685854175</v>
      </c>
      <c r="X890" s="24">
        <f ca="1" t="shared" si="6611"/>
        <v>0.689788322830362</v>
      </c>
      <c r="Y890" s="26">
        <f ca="1">IF(X890&lt;=('Ejercicio 3 - TIR'!$D$26-'Ejercicio 3 - TIR'!$C$26)/('Ejercicio 3 - TIR'!$E$26-'Ejercicio 3 - TIR'!$C$26),'Ejercicio 3 - TIR'!$C$26+SQRT(('Ejercicio 3 - TIR'!$E$26-'Ejercicio 3 - TIR'!$C$26)*('Ejercicio 3 - TIR'!$D$26-'Ejercicio 3 - TIR'!$C$26)*X890),'Ejercicio 3 - TIR'!$E$26-SQRT(('Ejercicio 3 - TIR'!$E$26-'Ejercicio 3 - TIR'!$C$26)*('Ejercicio 3 - TIR'!$E$26-'Ejercicio 3 - TIR'!$D$26)*(1-X890)))</f>
        <v>0.239071488462002</v>
      </c>
      <c r="Z890" s="24">
        <f ca="1" t="shared" si="6192"/>
        <v>1.15612973427272</v>
      </c>
      <c r="AA890" s="24">
        <f ca="1" t="shared" si="6193"/>
        <v>1.30617168916418</v>
      </c>
      <c r="AB890" s="24">
        <f ca="1" t="shared" si="6194"/>
        <v>1.54840023085936</v>
      </c>
      <c r="AC890" s="24">
        <f ca="1" t="shared" si="6195"/>
        <v>1.83960273065291</v>
      </c>
      <c r="AD890" s="24">
        <f ca="1" t="shared" si="6196"/>
        <v>2.27939929364887</v>
      </c>
      <c r="AE890" s="23">
        <f ca="1" t="shared" si="6197"/>
        <v>4416.1159934856</v>
      </c>
      <c r="AF890" s="23">
        <f ca="1" t="shared" si="6198"/>
        <v>4989.23738034004</v>
      </c>
      <c r="AG890" s="23">
        <f ca="1" t="shared" si="6199"/>
        <v>5914.48764019228</v>
      </c>
      <c r="AH890" s="23">
        <f ca="1" t="shared" si="6200"/>
        <v>7026.80572920873</v>
      </c>
      <c r="AI890" s="23">
        <f ca="1" t="shared" si="6201"/>
        <v>8706.71463402398</v>
      </c>
      <c r="AJ890" s="25">
        <f ca="1" t="shared" si="6202"/>
        <v>45760.0384280453</v>
      </c>
      <c r="AK890" s="25">
        <f ca="1" t="shared" si="6203"/>
        <v>51805.2625806497</v>
      </c>
      <c r="AL890" s="25">
        <f ca="1" t="shared" si="6204"/>
        <v>60971.7011330279</v>
      </c>
      <c r="AM890" s="25">
        <f ca="1" t="shared" si="6205"/>
        <v>69215.694845313</v>
      </c>
      <c r="AN890" s="25">
        <f ca="1" t="shared" si="6206"/>
        <v>89775.7615875457</v>
      </c>
      <c r="AO890" s="25">
        <f ca="1">C890/'Ejercicio 3 - TIR'!$D$7</f>
        <v>13572.6154448922</v>
      </c>
      <c r="AP890" s="25">
        <f ca="1" t="shared" si="6207"/>
        <v>32187.4229831531</v>
      </c>
      <c r="AQ890" s="25">
        <f ca="1" t="shared" si="6208"/>
        <v>38232.6471357575</v>
      </c>
      <c r="AR890" s="25">
        <f ca="1" t="shared" si="6209"/>
        <v>47399.0856881357</v>
      </c>
      <c r="AS890" s="25">
        <f ca="1" t="shared" si="6210"/>
        <v>55643.0794004209</v>
      </c>
      <c r="AT890" s="25">
        <f ca="1" t="shared" si="6211"/>
        <v>76203.1461426536</v>
      </c>
      <c r="AU890" s="25">
        <f ca="1">AP890*'Ejercicio 3 - TIR'!$D$5</f>
        <v>16093.7114915766</v>
      </c>
      <c r="AV890" s="25">
        <f ca="1">AQ890*'Ejercicio 3 - TIR'!$D$5</f>
        <v>19116.3235678788</v>
      </c>
      <c r="AW890" s="25">
        <f ca="1">AR890*'Ejercicio 3 - TIR'!$D$5</f>
        <v>23699.5428440678</v>
      </c>
      <c r="AX890" s="25">
        <f ca="1">AS890*'Ejercicio 3 - TIR'!$D$5</f>
        <v>27821.5397002104</v>
      </c>
      <c r="AY890" s="25">
        <f ca="1">AT890*'Ejercicio 3 - TIR'!$D$5</f>
        <v>38101.5730713268</v>
      </c>
      <c r="AZ890" s="25">
        <f ca="1" t="shared" ref="AZ890:BD890" si="6612">AJ890-AU890-AE890</f>
        <v>25250.2109429831</v>
      </c>
      <c r="BA890" s="25">
        <f ca="1" t="shared" si="6612"/>
        <v>27699.7016324309</v>
      </c>
      <c r="BB890" s="25">
        <f ca="1" t="shared" si="6612"/>
        <v>31357.6706487677</v>
      </c>
      <c r="BC890" s="25">
        <f ca="1" t="shared" si="6612"/>
        <v>34367.3494158939</v>
      </c>
      <c r="BD890" s="25">
        <f ca="1" t="shared" si="6612"/>
        <v>42967.473882195</v>
      </c>
      <c r="BE890" s="25">
        <f ca="1" t="shared" ref="BE890:BI890" si="6613">AZ890/Z890</f>
        <v>21840.2919624475</v>
      </c>
      <c r="BF890" s="25">
        <f ca="1" t="shared" si="6613"/>
        <v>21206.7845768085</v>
      </c>
      <c r="BG890" s="25">
        <f ca="1" t="shared" si="6613"/>
        <v>20251.6571773981</v>
      </c>
      <c r="BH890" s="25">
        <f ca="1" t="shared" si="6613"/>
        <v>18681.9408577939</v>
      </c>
      <c r="BI890" s="25">
        <f ca="1" t="shared" si="6613"/>
        <v>18850.3497399144</v>
      </c>
      <c r="BJ890" s="25">
        <f ca="1" t="shared" si="6214"/>
        <v>64472.6113389746</v>
      </c>
      <c r="BK890" s="25">
        <f ca="1" t="shared" si="6215"/>
        <v>30937.4100580549</v>
      </c>
      <c r="BL890" s="25">
        <f ca="1" t="shared" si="6216"/>
        <v>95410.0213970295</v>
      </c>
      <c r="BM890" s="25">
        <f ca="1">BK890*'Ejercicio 3 - TIR'!$D$5</f>
        <v>15468.7050290275</v>
      </c>
      <c r="BN890" s="25">
        <f ca="1" t="shared" si="6217"/>
        <v>79941.316368002</v>
      </c>
      <c r="BO890" s="25">
        <f ca="1" t="shared" si="6218"/>
        <v>35071.2209970161</v>
      </c>
      <c r="BP890" s="25">
        <f ca="1" t="shared" si="6219"/>
        <v>-96147.9904990309</v>
      </c>
      <c r="BQ890" s="25">
        <f ca="1" t="shared" ref="BQ890:BT890" si="6614">BE890</f>
        <v>21840.2919624475</v>
      </c>
      <c r="BR890" s="25">
        <f ca="1" t="shared" si="6614"/>
        <v>21206.7845768085</v>
      </c>
      <c r="BS890" s="25">
        <f ca="1" t="shared" si="6614"/>
        <v>20251.6571773981</v>
      </c>
      <c r="BT890" s="25">
        <f ca="1" t="shared" si="6614"/>
        <v>18681.9408577939</v>
      </c>
      <c r="BU890" s="25">
        <f ca="1" t="shared" si="6221"/>
        <v>53921.5707369305</v>
      </c>
      <c r="BV890" s="27">
        <f ca="1" t="shared" si="6222"/>
        <v>10.9473617114791</v>
      </c>
    </row>
    <row r="891" ht="15" customHeight="1" spans="1:74">
      <c r="A891" s="23">
        <v>890</v>
      </c>
      <c r="B891" s="24">
        <f ca="1" t="shared" ref="B891:F891" si="6615">RAND()</f>
        <v>0.392238256679286</v>
      </c>
      <c r="C891" s="25">
        <f ca="1">IF(B891&lt;=('Ejercicio 3 - TIR'!$D$13-'Ejercicio 3 - TIR'!$C$13)/('Ejercicio 3 - TIR'!$E$13-'Ejercicio 3 - TIR'!$C$13),'Ejercicio 3 - TIR'!$C$13+SQRT(('Ejercicio 3 - TIR'!$E$13-'Ejercicio 3 - TIR'!$C$13)*('Ejercicio 3 - TIR'!$D$13-'Ejercicio 3 - TIR'!$C$13)*B891),'Ejercicio 3 - TIR'!$E$13-SQRT(('Ejercicio 3 - TIR'!$E$13-'Ejercicio 3 - TIR'!$C$13)*('Ejercicio 3 - TIR'!$E$13-'Ejercicio 3 - TIR'!$D$13)*(1-B891)))</f>
        <v>72994.1841081434</v>
      </c>
      <c r="D891" s="24">
        <f ca="1" t="shared" si="6615"/>
        <v>0.328280692222886</v>
      </c>
      <c r="E891" s="25">
        <f ca="1">IF(D891&lt;=('Ejercicio 3 - TIR'!$D$14-'Ejercicio 3 - TIR'!$C$14)/('Ejercicio 3 - TIR'!$E$14-'Ejercicio 3 - TIR'!$C$14),'Ejercicio 3 - TIR'!$C$14+SQRT(('Ejercicio 3 - TIR'!$E$14-'Ejercicio 3 - TIR'!$C$14)*('Ejercicio 3 - TIR'!$D$14-'Ejercicio 3 - TIR'!$C$14)*D891),'Ejercicio 3 - TIR'!$E$14-SQRT(('Ejercicio 3 - TIR'!$E$14-'Ejercicio 3 - TIR'!$C$14)*('Ejercicio 3 - TIR'!$E$14-'Ejercicio 3 - TIR'!$D$14)*(1-D891)))</f>
        <v>29961.960491249</v>
      </c>
      <c r="F891" s="24">
        <f ca="1" t="shared" si="6615"/>
        <v>0.43196638833089</v>
      </c>
      <c r="G891" s="25">
        <f ca="1">IF(F891&lt;=('Ejercicio 3 - TIR'!$D$18-'Ejercicio 3 - TIR'!$C$18)/('Ejercicio 3 - TIR'!$E$18-'Ejercicio 3 - TIR'!$C$18),'Ejercicio 3 - TIR'!$C$18+SQRT(('Ejercicio 3 - TIR'!$E$18-'Ejercicio 3 - TIR'!$C$18)*('Ejercicio 3 - TIR'!$D$18-'Ejercicio 3 - TIR'!$C$18)*F891),'Ejercicio 3 - TIR'!$E$18-SQRT(('Ejercicio 3 - TIR'!$E$18-'Ejercicio 3 - TIR'!$C$18)*('Ejercicio 3 - TIR'!$E$18-'Ejercicio 3 - TIR'!$D$18)*(1-F891)))</f>
        <v>38049.5315546703</v>
      </c>
      <c r="H891" s="24">
        <f ca="1" t="shared" ref="H891:L891" si="6616">RAND()</f>
        <v>0.297726917345231</v>
      </c>
      <c r="I891" s="25">
        <f ca="1">IF(H891&lt;=('Ejercicio 3 - TIR'!$D$18-'Ejercicio 3 - TIR'!$C$18)/('Ejercicio 3 - TIR'!$E$18-'Ejercicio 3 - TIR'!$C$18),'Ejercicio 3 - TIR'!$C$18+SQRT(('Ejercicio 3 - TIR'!$E$18-'Ejercicio 3 - TIR'!$C$18)*('Ejercicio 3 - TIR'!$D$18-'Ejercicio 3 - TIR'!$C$18)*H891),'Ejercicio 3 - TIR'!$E$18-SQRT(('Ejercicio 3 - TIR'!$E$18-'Ejercicio 3 - TIR'!$C$18)*('Ejercicio 3 - TIR'!$E$18-'Ejercicio 3 - TIR'!$D$18)*(1-H891)))</f>
        <v>36682.7417727894</v>
      </c>
      <c r="J891" s="24">
        <f ca="1" t="shared" si="6616"/>
        <v>0.614935363931936</v>
      </c>
      <c r="K891" s="25">
        <f ca="1">IF(J891&lt;=('Ejercicio 3 - TIR'!$D$18-'Ejercicio 3 - TIR'!$C$18)/('Ejercicio 3 - TIR'!$E$18-'Ejercicio 3 - TIR'!$C$18),'Ejercicio 3 - TIR'!$C$18+SQRT(('Ejercicio 3 - TIR'!$E$18-'Ejercicio 3 - TIR'!$C$18)*('Ejercicio 3 - TIR'!$D$18-'Ejercicio 3 - TIR'!$C$18)*J891),'Ejercicio 3 - TIR'!$E$18-SQRT(('Ejercicio 3 - TIR'!$E$18-'Ejercicio 3 - TIR'!$C$18)*('Ejercicio 3 - TIR'!$E$18-'Ejercicio 3 - TIR'!$D$18)*(1-J891)))</f>
        <v>39604.1816199919</v>
      </c>
      <c r="L891" s="24">
        <f ca="1" t="shared" si="6616"/>
        <v>0.846019779512327</v>
      </c>
      <c r="M891" s="25">
        <f ca="1">IF(L891&lt;=('Ejercicio 3 - TIR'!$D$18-'Ejercicio 3 - TIR'!$C$18)/('Ejercicio 3 - TIR'!$E$18-'Ejercicio 3 - TIR'!$C$18),'Ejercicio 3 - TIR'!$C$18+SQRT(('Ejercicio 3 - TIR'!$E$18-'Ejercicio 3 - TIR'!$C$18)*('Ejercicio 3 - TIR'!$D$18-'Ejercicio 3 - TIR'!$C$18)*L891),'Ejercicio 3 - TIR'!$E$18-SQRT(('Ejercicio 3 - TIR'!$E$18-'Ejercicio 3 - TIR'!$C$18)*('Ejercicio 3 - TIR'!$E$18-'Ejercicio 3 - TIR'!$D$18)*(1-L891)))</f>
        <v>41601.6891642206</v>
      </c>
      <c r="N891" s="24">
        <f ca="1" t="shared" ref="N891:R891" si="6617">RAND()</f>
        <v>0.66040444175361</v>
      </c>
      <c r="O891" s="25">
        <f ca="1">IF(N891&lt;=('Ejercicio 3 - TIR'!$D$18-'Ejercicio 3 - TIR'!$C$18)/('Ejercicio 3 - TIR'!$E$18-'Ejercicio 3 - TIR'!$C$18),'Ejercicio 3 - TIR'!$C$18+SQRT(('Ejercicio 3 - TIR'!$E$18-'Ejercicio 3 - TIR'!$C$18)*('Ejercicio 3 - TIR'!$D$18-'Ejercicio 3 - TIR'!$C$18)*N891),'Ejercicio 3 - TIR'!$E$18-SQRT(('Ejercicio 3 - TIR'!$E$18-'Ejercicio 3 - TIR'!$C$18)*('Ejercicio 3 - TIR'!$E$18-'Ejercicio 3 - TIR'!$D$18)*(1-N891)))</f>
        <v>39952.9224985951</v>
      </c>
      <c r="P891" s="24">
        <f ca="1" t="shared" si="6617"/>
        <v>0.023742127530479</v>
      </c>
      <c r="Q891" s="26">
        <f ca="1">IF(P891&lt;=('Ejercicio 3 - TIR'!$D$22-'Ejercicio 3 - TIR'!$C$22)/('Ejercicio 3 - TIR'!$E$22-'Ejercicio 3 - TIR'!$C$22),'Ejercicio 3 - TIR'!$C$22+SQRT(('Ejercicio 3 - TIR'!$E$22-'Ejercicio 3 - TIR'!$C$22)*('Ejercicio 3 - TIR'!$D$22-'Ejercicio 3 - TIR'!$C$22)*P891),'Ejercicio 3 - TIR'!$E$22-SQRT(('Ejercicio 3 - TIR'!$E$22-'Ejercicio 3 - TIR'!$C$22)*('Ejercicio 3 - TIR'!$E$22-'Ejercicio 3 - TIR'!$D$22)*(1-P891)))</f>
        <v>0.126537264684473</v>
      </c>
      <c r="R891" s="24">
        <f ca="1" t="shared" si="6617"/>
        <v>0.887887880381353</v>
      </c>
      <c r="S891" s="26">
        <f ca="1">IF(R891&lt;=('Ejercicio 3 - TIR'!$D$23-'Ejercicio 3 - TIR'!$C$23)/('Ejercicio 3 - TIR'!$E$23-'Ejercicio 3 - TIR'!$C$23),'Ejercicio 3 - TIR'!$C$23+SQRT(('Ejercicio 3 - TIR'!$E$23-'Ejercicio 3 - TIR'!$C$23)*('Ejercicio 3 - TIR'!$D$23-'Ejercicio 3 - TIR'!$C$23)*R891),'Ejercicio 3 - TIR'!$E$23-SQRT(('Ejercicio 3 - TIR'!$E$23-'Ejercicio 3 - TIR'!$C$23)*('Ejercicio 3 - TIR'!$E$23-'Ejercicio 3 - TIR'!$D$23)*(1-R891)))</f>
        <v>0.165794303420333</v>
      </c>
      <c r="T891" s="24">
        <f ca="1" t="shared" ref="T891:X891" si="6618">RAND()</f>
        <v>0.434115030355135</v>
      </c>
      <c r="U891" s="26">
        <f ca="1">IF(T891&lt;=('Ejercicio 3 - TIR'!$D$24-'Ejercicio 3 - TIR'!$C$24)/('Ejercicio 3 - TIR'!$E$24-'Ejercicio 3 - TIR'!$C$24),'Ejercicio 3 - TIR'!$C$24+SQRT(('Ejercicio 3 - TIR'!$E$24-'Ejercicio 3 - TIR'!$C$24)*('Ejercicio 3 - TIR'!$D$24-'Ejercicio 3 - TIR'!$C$24)*T891),'Ejercicio 3 - TIR'!$E$24-SQRT(('Ejercicio 3 - TIR'!$E$24-'Ejercicio 3 - TIR'!$C$24)*('Ejercicio 3 - TIR'!$E$24-'Ejercicio 3 - TIR'!$D$24)*(1-T891)))</f>
        <v>0.180194498935378</v>
      </c>
      <c r="V891" s="24">
        <f ca="1" t="shared" si="6618"/>
        <v>0.44708444396322</v>
      </c>
      <c r="W891" s="26">
        <f ca="1">IF(V891&lt;=('Ejercicio 3 - TIR'!$D$25-'Ejercicio 3 - TIR'!$C$25)/('Ejercicio 3 - TIR'!$E$25-'Ejercicio 3 - TIR'!$C$25),'Ejercicio 3 - TIR'!$C$25+SQRT(('Ejercicio 3 - TIR'!$E$25-'Ejercicio 3 - TIR'!$C$25)*('Ejercicio 3 - TIR'!$D$25-'Ejercicio 3 - TIR'!$C$25)*V891),'Ejercicio 3 - TIR'!$E$25-SQRT(('Ejercicio 3 - TIR'!$E$25-'Ejercicio 3 - TIR'!$C$25)*('Ejercicio 3 - TIR'!$E$25-'Ejercicio 3 - TIR'!$D$25)*(1-V891)))</f>
        <v>0.206009041313825</v>
      </c>
      <c r="X891" s="24">
        <f ca="1" t="shared" si="6618"/>
        <v>0.148109547777674</v>
      </c>
      <c r="Y891" s="26">
        <f ca="1">IF(X891&lt;=('Ejercicio 3 - TIR'!$D$26-'Ejercicio 3 - TIR'!$C$26)/('Ejercicio 3 - TIR'!$E$26-'Ejercicio 3 - TIR'!$C$26),'Ejercicio 3 - TIR'!$C$26+SQRT(('Ejercicio 3 - TIR'!$E$26-'Ejercicio 3 - TIR'!$C$26)*('Ejercicio 3 - TIR'!$D$26-'Ejercicio 3 - TIR'!$C$26)*X891),'Ejercicio 3 - TIR'!$E$26-SQRT(('Ejercicio 3 - TIR'!$E$26-'Ejercicio 3 - TIR'!$C$26)*('Ejercicio 3 - TIR'!$E$26-'Ejercicio 3 - TIR'!$D$26)*(1-X891)))</f>
        <v>0.209997394305252</v>
      </c>
      <c r="Z891" s="24">
        <f ca="1" t="shared" si="6192"/>
        <v>1.12653726468447</v>
      </c>
      <c r="AA891" s="24">
        <f ca="1" t="shared" si="6193"/>
        <v>1.31331072575988</v>
      </c>
      <c r="AB891" s="24">
        <f ca="1" t="shared" si="6194"/>
        <v>1.54996209393464</v>
      </c>
      <c r="AC891" s="24">
        <f ca="1" t="shared" si="6195"/>
        <v>1.86926829897889</v>
      </c>
      <c r="AD891" s="24">
        <f ca="1" t="shared" si="6196"/>
        <v>2.26180977102186</v>
      </c>
      <c r="AE891" s="23">
        <f ca="1" t="shared" si="6197"/>
        <v>3791.30452514691</v>
      </c>
      <c r="AF891" s="23">
        <f ca="1" t="shared" si="6198"/>
        <v>4419.881217948</v>
      </c>
      <c r="AG891" s="23">
        <f ca="1" t="shared" si="6199"/>
        <v>5216.31949937003</v>
      </c>
      <c r="AH891" s="23">
        <f ca="1" t="shared" si="6200"/>
        <v>6290.92847862186</v>
      </c>
      <c r="AI891" s="23">
        <f ca="1" t="shared" si="6201"/>
        <v>7612.00706689316</v>
      </c>
      <c r="AJ891" s="25">
        <f ca="1" t="shared" si="6202"/>
        <v>42864.2152001239</v>
      </c>
      <c r="AK891" s="25">
        <f ca="1" t="shared" si="6203"/>
        <v>48175.8382204844</v>
      </c>
      <c r="AL891" s="25">
        <f ca="1" t="shared" si="6204"/>
        <v>61384.9802722906</v>
      </c>
      <c r="AM891" s="25">
        <f ca="1" t="shared" si="6205"/>
        <v>77764.7187386511</v>
      </c>
      <c r="AN891" s="25">
        <f ca="1" t="shared" si="6206"/>
        <v>90365.9104882018</v>
      </c>
      <c r="AO891" s="25">
        <f ca="1">C891/'Ejercicio 3 - TIR'!$D$7</f>
        <v>14598.8368216287</v>
      </c>
      <c r="AP891" s="25">
        <f ca="1" t="shared" si="6207"/>
        <v>28265.3783784952</v>
      </c>
      <c r="AQ891" s="25">
        <f ca="1" t="shared" si="6208"/>
        <v>33577.0013988558</v>
      </c>
      <c r="AR891" s="25">
        <f ca="1" t="shared" si="6209"/>
        <v>46786.1434506619</v>
      </c>
      <c r="AS891" s="25">
        <f ca="1" t="shared" si="6210"/>
        <v>63165.8819170225</v>
      </c>
      <c r="AT891" s="25">
        <f ca="1" t="shared" si="6211"/>
        <v>75767.0736665731</v>
      </c>
      <c r="AU891" s="25">
        <f ca="1">AP891*'Ejercicio 3 - TIR'!$D$5</f>
        <v>14132.6891892476</v>
      </c>
      <c r="AV891" s="25">
        <f ca="1">AQ891*'Ejercicio 3 - TIR'!$D$5</f>
        <v>16788.5006994279</v>
      </c>
      <c r="AW891" s="25">
        <f ca="1">AR891*'Ejercicio 3 - TIR'!$D$5</f>
        <v>23393.0717253309</v>
      </c>
      <c r="AX891" s="25">
        <f ca="1">AS891*'Ejercicio 3 - TIR'!$D$5</f>
        <v>31582.9409585112</v>
      </c>
      <c r="AY891" s="25">
        <f ca="1">AT891*'Ejercicio 3 - TIR'!$D$5</f>
        <v>37883.5368332865</v>
      </c>
      <c r="AZ891" s="25">
        <f ca="1" t="shared" ref="AZ891:BD891" si="6619">AJ891-AU891-AE891</f>
        <v>24940.2214857294</v>
      </c>
      <c r="BA891" s="25">
        <f ca="1" t="shared" si="6619"/>
        <v>26967.4563031086</v>
      </c>
      <c r="BB891" s="25">
        <f ca="1" t="shared" si="6619"/>
        <v>32775.5890475896</v>
      </c>
      <c r="BC891" s="25">
        <f ca="1" t="shared" si="6619"/>
        <v>39890.849301518</v>
      </c>
      <c r="BD891" s="25">
        <f ca="1" t="shared" si="6619"/>
        <v>44870.3665880221</v>
      </c>
      <c r="BE891" s="25">
        <f ca="1" t="shared" ref="BE891:BI891" si="6620">AZ891/Z891</f>
        <v>22138.8339894062</v>
      </c>
      <c r="BF891" s="25">
        <f ca="1" t="shared" si="6620"/>
        <v>20533.9496389974</v>
      </c>
      <c r="BG891" s="25">
        <f ca="1" t="shared" si="6620"/>
        <v>21146.0584590088</v>
      </c>
      <c r="BH891" s="25">
        <f ca="1" t="shared" si="6620"/>
        <v>21340.3551129118</v>
      </c>
      <c r="BI891" s="25">
        <f ca="1" t="shared" si="6620"/>
        <v>19838.2583552772</v>
      </c>
      <c r="BJ891" s="25">
        <f ca="1" t="shared" si="6214"/>
        <v>67768.2549980781</v>
      </c>
      <c r="BK891" s="25">
        <f ca="1" t="shared" si="6215"/>
        <v>33019.7917687135</v>
      </c>
      <c r="BL891" s="25">
        <f ca="1" t="shared" si="6216"/>
        <v>100788.046766792</v>
      </c>
      <c r="BM891" s="25">
        <f ca="1">BK891*'Ejercicio 3 - TIR'!$D$5</f>
        <v>16509.8958843568</v>
      </c>
      <c r="BN891" s="25">
        <f ca="1" t="shared" si="6217"/>
        <v>84278.1508824349</v>
      </c>
      <c r="BO891" s="25">
        <f ca="1" t="shared" si="6218"/>
        <v>37261.3789020634</v>
      </c>
      <c r="BP891" s="25">
        <f ca="1" t="shared" si="6219"/>
        <v>-102956.144599392</v>
      </c>
      <c r="BQ891" s="25">
        <f ca="1" t="shared" ref="BQ891:BT891" si="6621">BE891</f>
        <v>22138.8339894062</v>
      </c>
      <c r="BR891" s="25">
        <f ca="1" t="shared" si="6621"/>
        <v>20533.9496389974</v>
      </c>
      <c r="BS891" s="25">
        <f ca="1" t="shared" si="6621"/>
        <v>21146.0584590088</v>
      </c>
      <c r="BT891" s="25">
        <f ca="1" t="shared" si="6621"/>
        <v>21340.3551129118</v>
      </c>
      <c r="BU891" s="25">
        <f ca="1" t="shared" si="6221"/>
        <v>57099.6372573406</v>
      </c>
      <c r="BV891" s="27">
        <f ca="1" t="shared" si="6222"/>
        <v>10.018842275906</v>
      </c>
    </row>
    <row r="892" ht="15" customHeight="1" spans="1:74">
      <c r="A892" s="23">
        <v>891</v>
      </c>
      <c r="B892" s="24">
        <f ca="1" t="shared" ref="B892:F892" si="6622">RAND()</f>
        <v>0.339414937508636</v>
      </c>
      <c r="C892" s="25">
        <f ca="1">IF(B892&lt;=('Ejercicio 3 - TIR'!$D$13-'Ejercicio 3 - TIR'!$C$13)/('Ejercicio 3 - TIR'!$E$13-'Ejercicio 3 - TIR'!$C$13),'Ejercicio 3 - TIR'!$C$13+SQRT(('Ejercicio 3 - TIR'!$E$13-'Ejercicio 3 - TIR'!$C$13)*('Ejercicio 3 - TIR'!$D$13-'Ejercicio 3 - TIR'!$C$13)*B892),'Ejercicio 3 - TIR'!$E$13-SQRT(('Ejercicio 3 - TIR'!$E$13-'Ejercicio 3 - TIR'!$C$13)*('Ejercicio 3 - TIR'!$E$13-'Ejercicio 3 - TIR'!$D$13)*(1-B892)))</f>
        <v>71845.0346299336</v>
      </c>
      <c r="D892" s="24">
        <f ca="1" t="shared" si="6622"/>
        <v>0.15476411751461</v>
      </c>
      <c r="E892" s="25">
        <f ca="1">IF(D892&lt;=('Ejercicio 3 - TIR'!$D$14-'Ejercicio 3 - TIR'!$C$14)/('Ejercicio 3 - TIR'!$E$14-'Ejercicio 3 - TIR'!$C$14),'Ejercicio 3 - TIR'!$C$14+SQRT(('Ejercicio 3 - TIR'!$E$14-'Ejercicio 3 - TIR'!$C$14)*('Ejercicio 3 - TIR'!$D$14-'Ejercicio 3 - TIR'!$C$14)*D892),'Ejercicio 3 - TIR'!$E$14-SQRT(('Ejercicio 3 - TIR'!$E$14-'Ejercicio 3 - TIR'!$C$14)*('Ejercicio 3 - TIR'!$E$14-'Ejercicio 3 - TIR'!$D$14)*(1-D892)))</f>
        <v>28406.9500750078</v>
      </c>
      <c r="F892" s="24">
        <f ca="1" t="shared" si="6622"/>
        <v>0.396658178364267</v>
      </c>
      <c r="G892" s="25">
        <f ca="1">IF(F892&lt;=('Ejercicio 3 - TIR'!$D$18-'Ejercicio 3 - TIR'!$C$18)/('Ejercicio 3 - TIR'!$E$18-'Ejercicio 3 - TIR'!$C$18),'Ejercicio 3 - TIR'!$C$18+SQRT(('Ejercicio 3 - TIR'!$E$18-'Ejercicio 3 - TIR'!$C$18)*('Ejercicio 3 - TIR'!$D$18-'Ejercicio 3 - TIR'!$C$18)*F892),'Ejercicio 3 - TIR'!$E$18-SQRT(('Ejercicio 3 - TIR'!$E$18-'Ejercicio 3 - TIR'!$C$18)*('Ejercicio 3 - TIR'!$E$18-'Ejercicio 3 - TIR'!$D$18)*(1-F892)))</f>
        <v>37713.5417775909</v>
      </c>
      <c r="H892" s="24">
        <f ca="1" t="shared" ref="H892:L892" si="6623">RAND()</f>
        <v>0.458753179358118</v>
      </c>
      <c r="I892" s="25">
        <f ca="1">IF(H892&lt;=('Ejercicio 3 - TIR'!$D$18-'Ejercicio 3 - TIR'!$C$18)/('Ejercicio 3 - TIR'!$E$18-'Ejercicio 3 - TIR'!$C$18),'Ejercicio 3 - TIR'!$C$18+SQRT(('Ejercicio 3 - TIR'!$E$18-'Ejercicio 3 - TIR'!$C$18)*('Ejercicio 3 - TIR'!$D$18-'Ejercicio 3 - TIR'!$C$18)*H892),'Ejercicio 3 - TIR'!$E$18-SQRT(('Ejercicio 3 - TIR'!$E$18-'Ejercicio 3 - TIR'!$C$18)*('Ejercicio 3 - TIR'!$E$18-'Ejercicio 3 - TIR'!$D$18)*(1-H892)))</f>
        <v>38295.3587567819</v>
      </c>
      <c r="J892" s="24">
        <f ca="1" t="shared" si="6623"/>
        <v>0.351373114550989</v>
      </c>
      <c r="K892" s="25">
        <f ca="1">IF(J892&lt;=('Ejercicio 3 - TIR'!$D$18-'Ejercicio 3 - TIR'!$C$18)/('Ejercicio 3 - TIR'!$E$18-'Ejercicio 3 - TIR'!$C$18),'Ejercicio 3 - TIR'!$C$18+SQRT(('Ejercicio 3 - TIR'!$E$18-'Ejercicio 3 - TIR'!$C$18)*('Ejercicio 3 - TIR'!$D$18-'Ejercicio 3 - TIR'!$C$18)*J892),'Ejercicio 3 - TIR'!$E$18-SQRT(('Ejercicio 3 - TIR'!$E$18-'Ejercicio 3 - TIR'!$C$18)*('Ejercicio 3 - TIR'!$E$18-'Ejercicio 3 - TIR'!$D$18)*(1-J892)))</f>
        <v>37259.8875461434</v>
      </c>
      <c r="L892" s="24">
        <f ca="1" t="shared" si="6623"/>
        <v>0.84385245360932</v>
      </c>
      <c r="M892" s="25">
        <f ca="1">IF(L892&lt;=('Ejercicio 3 - TIR'!$D$18-'Ejercicio 3 - TIR'!$C$18)/('Ejercicio 3 - TIR'!$E$18-'Ejercicio 3 - TIR'!$C$18),'Ejercicio 3 - TIR'!$C$18+SQRT(('Ejercicio 3 - TIR'!$E$18-'Ejercicio 3 - TIR'!$C$18)*('Ejercicio 3 - TIR'!$D$18-'Ejercicio 3 - TIR'!$C$18)*L892),'Ejercicio 3 - TIR'!$E$18-SQRT(('Ejercicio 3 - TIR'!$E$18-'Ejercicio 3 - TIR'!$C$18)*('Ejercicio 3 - TIR'!$E$18-'Ejercicio 3 - TIR'!$D$18)*(1-L892)))</f>
        <v>41577.8565226892</v>
      </c>
      <c r="N892" s="24">
        <f ca="1" t="shared" ref="N892:R892" si="6624">RAND()</f>
        <v>0.0480132473385595</v>
      </c>
      <c r="O892" s="25">
        <f ca="1">IF(N892&lt;=('Ejercicio 3 - TIR'!$D$18-'Ejercicio 3 - TIR'!$C$18)/('Ejercicio 3 - TIR'!$E$18-'Ejercicio 3 - TIR'!$C$18),'Ejercicio 3 - TIR'!$C$18+SQRT(('Ejercicio 3 - TIR'!$E$18-'Ejercicio 3 - TIR'!$C$18)*('Ejercicio 3 - TIR'!$D$18-'Ejercicio 3 - TIR'!$C$18)*N892),'Ejercicio 3 - TIR'!$E$18-SQRT(('Ejercicio 3 - TIR'!$E$18-'Ejercicio 3 - TIR'!$C$18)*('Ejercicio 3 - TIR'!$E$18-'Ejercicio 3 - TIR'!$D$18)*(1-N892)))</f>
        <v>32683.6518218249</v>
      </c>
      <c r="P892" s="24">
        <f ca="1" t="shared" si="6624"/>
        <v>0.403273545843047</v>
      </c>
      <c r="Q892" s="26">
        <f ca="1">IF(P892&lt;=('Ejercicio 3 - TIR'!$D$22-'Ejercicio 3 - TIR'!$C$22)/('Ejercicio 3 - TIR'!$E$22-'Ejercicio 3 - TIR'!$C$22),'Ejercicio 3 - TIR'!$C$22+SQRT(('Ejercicio 3 - TIR'!$E$22-'Ejercicio 3 - TIR'!$C$22)*('Ejercicio 3 - TIR'!$D$22-'Ejercicio 3 - TIR'!$C$22)*P892),'Ejercicio 3 - TIR'!$E$22-SQRT(('Ejercicio 3 - TIR'!$E$22-'Ejercicio 3 - TIR'!$C$22)*('Ejercicio 3 - TIR'!$E$22-'Ejercicio 3 - TIR'!$D$22)*(1-P892)))</f>
        <v>0.146942390066909</v>
      </c>
      <c r="R892" s="24">
        <f ca="1" t="shared" si="6624"/>
        <v>0.258445926865944</v>
      </c>
      <c r="S892" s="26">
        <f ca="1">IF(R892&lt;=('Ejercicio 3 - TIR'!$D$23-'Ejercicio 3 - TIR'!$C$23)/('Ejercicio 3 - TIR'!$E$23-'Ejercicio 3 - TIR'!$C$23),'Ejercicio 3 - TIR'!$C$23+SQRT(('Ejercicio 3 - TIR'!$E$23-'Ejercicio 3 - TIR'!$C$23)*('Ejercicio 3 - TIR'!$D$23-'Ejercicio 3 - TIR'!$C$23)*R892),'Ejercicio 3 - TIR'!$E$23-SQRT(('Ejercicio 3 - TIR'!$E$23-'Ejercicio 3 - TIR'!$C$23)*('Ejercicio 3 - TIR'!$E$23-'Ejercicio 3 - TIR'!$D$23)*(1-R892)))</f>
        <v>0.141568557400964</v>
      </c>
      <c r="T892" s="24">
        <f ca="1" t="shared" ref="T892:X892" si="6625">RAND()</f>
        <v>0.198054120461613</v>
      </c>
      <c r="U892" s="26">
        <f ca="1">IF(T892&lt;=('Ejercicio 3 - TIR'!$D$24-'Ejercicio 3 - TIR'!$C$24)/('Ejercicio 3 - TIR'!$E$24-'Ejercicio 3 - TIR'!$C$24),'Ejercicio 3 - TIR'!$C$24+SQRT(('Ejercicio 3 - TIR'!$E$24-'Ejercicio 3 - TIR'!$C$24)*('Ejercicio 3 - TIR'!$D$24-'Ejercicio 3 - TIR'!$C$24)*T892),'Ejercicio 3 - TIR'!$E$24-SQRT(('Ejercicio 3 - TIR'!$E$24-'Ejercicio 3 - TIR'!$C$24)*('Ejercicio 3 - TIR'!$E$24-'Ejercicio 3 - TIR'!$D$24)*(1-T892)))</f>
        <v>0.170393961188778</v>
      </c>
      <c r="V892" s="24">
        <f ca="1" t="shared" si="6625"/>
        <v>0.0727419739149844</v>
      </c>
      <c r="W892" s="26">
        <f ca="1">IF(V892&lt;=('Ejercicio 3 - TIR'!$D$25-'Ejercicio 3 - TIR'!$C$25)/('Ejercicio 3 - TIR'!$E$25-'Ejercicio 3 - TIR'!$C$25),'Ejercicio 3 - TIR'!$C$25+SQRT(('Ejercicio 3 - TIR'!$E$25-'Ejercicio 3 - TIR'!$C$25)*('Ejercicio 3 - TIR'!$D$25-'Ejercicio 3 - TIR'!$C$25)*V892),'Ejercicio 3 - TIR'!$E$25-SQRT(('Ejercicio 3 - TIR'!$E$25-'Ejercicio 3 - TIR'!$C$25)*('Ejercicio 3 - TIR'!$E$25-'Ejercicio 3 - TIR'!$D$25)*(1-V892)))</f>
        <v>0.190091519384165</v>
      </c>
      <c r="X892" s="24">
        <f ca="1" t="shared" si="6625"/>
        <v>0.538676385102377</v>
      </c>
      <c r="Y892" s="26">
        <f ca="1">IF(X892&lt;=('Ejercicio 3 - TIR'!$D$26-'Ejercicio 3 - TIR'!$C$26)/('Ejercicio 3 - TIR'!$E$26-'Ejercicio 3 - TIR'!$C$26),'Ejercicio 3 - TIR'!$C$26+SQRT(('Ejercicio 3 - TIR'!$E$26-'Ejercicio 3 - TIR'!$C$26)*('Ejercicio 3 - TIR'!$D$26-'Ejercicio 3 - TIR'!$C$26)*X892),'Ejercicio 3 - TIR'!$E$26-SQRT(('Ejercicio 3 - TIR'!$E$26-'Ejercicio 3 - TIR'!$C$26)*('Ejercicio 3 - TIR'!$E$26-'Ejercicio 3 - TIR'!$D$26)*(1-X892)))</f>
        <v>0.230088603300978</v>
      </c>
      <c r="Z892" s="24">
        <f ca="1" t="shared" si="6192"/>
        <v>1.14694239006691</v>
      </c>
      <c r="AA892" s="24">
        <f ca="1" t="shared" si="6193"/>
        <v>1.3093133696507</v>
      </c>
      <c r="AB892" s="24">
        <f ca="1" t="shared" si="6194"/>
        <v>1.5324124611429</v>
      </c>
      <c r="AC892" s="24">
        <f ca="1" t="shared" si="6195"/>
        <v>1.82371107420479</v>
      </c>
      <c r="AD892" s="24">
        <f ca="1" t="shared" si="6196"/>
        <v>2.24332620809309</v>
      </c>
      <c r="AE892" s="23">
        <f ca="1" t="shared" si="6197"/>
        <v>4174.18513853301</v>
      </c>
      <c r="AF892" s="23">
        <f ca="1" t="shared" si="6198"/>
        <v>4765.11850691968</v>
      </c>
      <c r="AG892" s="23">
        <f ca="1" t="shared" si="6199"/>
        <v>5577.06592484768</v>
      </c>
      <c r="AH892" s="23">
        <f ca="1" t="shared" si="6200"/>
        <v>6637.21886020762</v>
      </c>
      <c r="AI892" s="23">
        <f ca="1" t="shared" si="6201"/>
        <v>8164.3672775557</v>
      </c>
      <c r="AJ892" s="25">
        <f ca="1" t="shared" si="6202"/>
        <v>43255.2597442783</v>
      </c>
      <c r="AK892" s="25">
        <f ca="1" t="shared" si="6203"/>
        <v>50140.6252158244</v>
      </c>
      <c r="AL892" s="25">
        <f ca="1" t="shared" si="6204"/>
        <v>57097.5159764935</v>
      </c>
      <c r="AM892" s="25">
        <f ca="1" t="shared" si="6205"/>
        <v>75825.997382126</v>
      </c>
      <c r="AN892" s="25">
        <f ca="1" t="shared" si="6206"/>
        <v>73320.0927080893</v>
      </c>
      <c r="AO892" s="25">
        <f ca="1">C892/'Ejercicio 3 - TIR'!$D$7</f>
        <v>14369.0069259867</v>
      </c>
      <c r="AP892" s="25">
        <f ca="1" t="shared" si="6207"/>
        <v>28886.2528182916</v>
      </c>
      <c r="AQ892" s="25">
        <f ca="1" t="shared" si="6208"/>
        <v>35771.6182898376</v>
      </c>
      <c r="AR892" s="25">
        <f ca="1" t="shared" si="6209"/>
        <v>42728.5090505068</v>
      </c>
      <c r="AS892" s="25">
        <f ca="1" t="shared" si="6210"/>
        <v>61456.9904561393</v>
      </c>
      <c r="AT892" s="25">
        <f ca="1" t="shared" si="6211"/>
        <v>58951.0857821025</v>
      </c>
      <c r="AU892" s="25">
        <f ca="1">AP892*'Ejercicio 3 - TIR'!$D$5</f>
        <v>14443.1264091458</v>
      </c>
      <c r="AV892" s="25">
        <f ca="1">AQ892*'Ejercicio 3 - TIR'!$D$5</f>
        <v>17885.8091449188</v>
      </c>
      <c r="AW892" s="25">
        <f ca="1">AR892*'Ejercicio 3 - TIR'!$D$5</f>
        <v>21364.2545252534</v>
      </c>
      <c r="AX892" s="25">
        <f ca="1">AS892*'Ejercicio 3 - TIR'!$D$5</f>
        <v>30728.4952280696</v>
      </c>
      <c r="AY892" s="25">
        <f ca="1">AT892*'Ejercicio 3 - TIR'!$D$5</f>
        <v>29475.5428910513</v>
      </c>
      <c r="AZ892" s="25">
        <f ca="1" t="shared" ref="AZ892:BD892" si="6626">AJ892-AU892-AE892</f>
        <v>24637.9481965995</v>
      </c>
      <c r="BA892" s="25">
        <f ca="1" t="shared" si="6626"/>
        <v>27489.6975639859</v>
      </c>
      <c r="BB892" s="25">
        <f ca="1" t="shared" si="6626"/>
        <v>30156.1955263924</v>
      </c>
      <c r="BC892" s="25">
        <f ca="1" t="shared" si="6626"/>
        <v>38460.2832938487</v>
      </c>
      <c r="BD892" s="25">
        <f ca="1" t="shared" si="6626"/>
        <v>35680.1825394823</v>
      </c>
      <c r="BE892" s="25">
        <f ca="1" t="shared" ref="BE892:BI892" si="6627">AZ892/Z892</f>
        <v>21481.417384148</v>
      </c>
      <c r="BF892" s="25">
        <f ca="1" t="shared" si="6627"/>
        <v>20995.5066534757</v>
      </c>
      <c r="BG892" s="25">
        <f ca="1" t="shared" si="6627"/>
        <v>19678.9025742464</v>
      </c>
      <c r="BH892" s="25">
        <f ca="1" t="shared" si="6627"/>
        <v>21089.0221800177</v>
      </c>
      <c r="BI892" s="25">
        <f ca="1" t="shared" si="6627"/>
        <v>15905.0353046121</v>
      </c>
      <c r="BJ892" s="25">
        <f ca="1" t="shared" si="6214"/>
        <v>63726.0555952571</v>
      </c>
      <c r="BK892" s="25">
        <f ca="1" t="shared" si="6215"/>
        <v>32234.3698213372</v>
      </c>
      <c r="BL892" s="25">
        <f ca="1" t="shared" si="6216"/>
        <v>95960.4254165942</v>
      </c>
      <c r="BM892" s="25">
        <f ca="1">BK892*'Ejercicio 3 - TIR'!$D$5</f>
        <v>16117.1849106686</v>
      </c>
      <c r="BN892" s="25">
        <f ca="1" t="shared" si="6217"/>
        <v>79843.2405059257</v>
      </c>
      <c r="BO892" s="25">
        <f ca="1" t="shared" si="6218"/>
        <v>35591.4535380012</v>
      </c>
      <c r="BP892" s="25">
        <f ca="1" t="shared" si="6219"/>
        <v>-100251.984704941</v>
      </c>
      <c r="BQ892" s="25">
        <f ca="1" t="shared" ref="BQ892:BT892" si="6628">BE892</f>
        <v>21481.417384148</v>
      </c>
      <c r="BR892" s="25">
        <f ca="1" t="shared" si="6628"/>
        <v>20995.5066534757</v>
      </c>
      <c r="BS892" s="25">
        <f ca="1" t="shared" si="6628"/>
        <v>19678.9025742464</v>
      </c>
      <c r="BT892" s="25">
        <f ca="1" t="shared" si="6628"/>
        <v>21089.0221800177</v>
      </c>
      <c r="BU892" s="25">
        <f ca="1" t="shared" si="6221"/>
        <v>51496.4888426133</v>
      </c>
      <c r="BV892" s="27">
        <f ca="1" t="shared" si="6222"/>
        <v>9.24485418935141</v>
      </c>
    </row>
    <row r="893" ht="15" customHeight="1" spans="1:74">
      <c r="A893" s="23">
        <v>892</v>
      </c>
      <c r="B893" s="24">
        <f ca="1" t="shared" ref="B893:F893" si="6629">RAND()</f>
        <v>0.331119381591656</v>
      </c>
      <c r="C893" s="25">
        <f ca="1">IF(B893&lt;=('Ejercicio 3 - TIR'!$D$13-'Ejercicio 3 - TIR'!$C$13)/('Ejercicio 3 - TIR'!$E$13-'Ejercicio 3 - TIR'!$C$13),'Ejercicio 3 - TIR'!$C$13+SQRT(('Ejercicio 3 - TIR'!$E$13-'Ejercicio 3 - TIR'!$C$13)*('Ejercicio 3 - TIR'!$D$13-'Ejercicio 3 - TIR'!$C$13)*B893),'Ejercicio 3 - TIR'!$E$13-SQRT(('Ejercicio 3 - TIR'!$E$13-'Ejercicio 3 - TIR'!$C$13)*('Ejercicio 3 - TIR'!$E$13-'Ejercicio 3 - TIR'!$D$13)*(1-B893)))</f>
        <v>71668.8026710834</v>
      </c>
      <c r="D893" s="24">
        <f ca="1" t="shared" si="6629"/>
        <v>0.957900703726416</v>
      </c>
      <c r="E893" s="25">
        <f ca="1">IF(D893&lt;=('Ejercicio 3 - TIR'!$D$14-'Ejercicio 3 - TIR'!$C$14)/('Ejercicio 3 - TIR'!$E$14-'Ejercicio 3 - TIR'!$C$14),'Ejercicio 3 - TIR'!$C$14+SQRT(('Ejercicio 3 - TIR'!$E$14-'Ejercicio 3 - TIR'!$C$14)*('Ejercicio 3 - TIR'!$D$14-'Ejercicio 3 - TIR'!$C$14)*D893),'Ejercicio 3 - TIR'!$E$14-SQRT(('Ejercicio 3 - TIR'!$E$14-'Ejercicio 3 - TIR'!$C$14)*('Ejercicio 3 - TIR'!$E$14-'Ejercicio 3 - TIR'!$D$14)*(1-D893)))</f>
        <v>37487.054628322</v>
      </c>
      <c r="F893" s="24">
        <f ca="1" t="shared" si="6629"/>
        <v>0.699997790921554</v>
      </c>
      <c r="G893" s="25">
        <f ca="1">IF(F893&lt;=('Ejercicio 3 - TIR'!$D$18-'Ejercicio 3 - TIR'!$C$18)/('Ejercicio 3 - TIR'!$E$18-'Ejercicio 3 - TIR'!$C$18),'Ejercicio 3 - TIR'!$C$18+SQRT(('Ejercicio 3 - TIR'!$E$18-'Ejercicio 3 - TIR'!$C$18)*('Ejercicio 3 - TIR'!$D$18-'Ejercicio 3 - TIR'!$C$18)*F893),'Ejercicio 3 - TIR'!$E$18-SQRT(('Ejercicio 3 - TIR'!$E$18-'Ejercicio 3 - TIR'!$C$18)*('Ejercicio 3 - TIR'!$E$18-'Ejercicio 3 - TIR'!$D$18)*(1-F893)))</f>
        <v>40256.566045481</v>
      </c>
      <c r="H893" s="24">
        <f ca="1" t="shared" ref="H893:L893" si="6630">RAND()</f>
        <v>0.157612571443835</v>
      </c>
      <c r="I893" s="25">
        <f ca="1">IF(H893&lt;=('Ejercicio 3 - TIR'!$D$18-'Ejercicio 3 - TIR'!$C$18)/('Ejercicio 3 - TIR'!$E$18-'Ejercicio 3 - TIR'!$C$18),'Ejercicio 3 - TIR'!$C$18+SQRT(('Ejercicio 3 - TIR'!$E$18-'Ejercicio 3 - TIR'!$C$18)*('Ejercicio 3 - TIR'!$D$18-'Ejercicio 3 - TIR'!$C$18)*H893),'Ejercicio 3 - TIR'!$E$18-SQRT(('Ejercicio 3 - TIR'!$E$18-'Ejercicio 3 - TIR'!$C$18)*('Ejercicio 3 - TIR'!$E$18-'Ejercicio 3 - TIR'!$D$18)*(1-H893)))</f>
        <v>34862.2922286279</v>
      </c>
      <c r="J893" s="24">
        <f ca="1" t="shared" si="6630"/>
        <v>0.577344101658014</v>
      </c>
      <c r="K893" s="25">
        <f ca="1">IF(J893&lt;=('Ejercicio 3 - TIR'!$D$18-'Ejercicio 3 - TIR'!$C$18)/('Ejercicio 3 - TIR'!$E$18-'Ejercicio 3 - TIR'!$C$18),'Ejercicio 3 - TIR'!$C$18+SQRT(('Ejercicio 3 - TIR'!$E$18-'Ejercicio 3 - TIR'!$C$18)*('Ejercicio 3 - TIR'!$D$18-'Ejercicio 3 - TIR'!$C$18)*J893),'Ejercicio 3 - TIR'!$E$18-SQRT(('Ejercicio 3 - TIR'!$E$18-'Ejercicio 3 - TIR'!$C$18)*('Ejercicio 3 - TIR'!$E$18-'Ejercicio 3 - TIR'!$D$18)*(1-J893)))</f>
        <v>39305.9988850581</v>
      </c>
      <c r="L893" s="24">
        <f ca="1" t="shared" si="6630"/>
        <v>0.567564924315472</v>
      </c>
      <c r="M893" s="25">
        <f ca="1">IF(L893&lt;=('Ejercicio 3 - TIR'!$D$18-'Ejercicio 3 - TIR'!$C$18)/('Ejercicio 3 - TIR'!$E$18-'Ejercicio 3 - TIR'!$C$18),'Ejercicio 3 - TIR'!$C$18+SQRT(('Ejercicio 3 - TIR'!$E$18-'Ejercicio 3 - TIR'!$C$18)*('Ejercicio 3 - TIR'!$D$18-'Ejercicio 3 - TIR'!$C$18)*L893),'Ejercicio 3 - TIR'!$E$18-SQRT(('Ejercicio 3 - TIR'!$E$18-'Ejercicio 3 - TIR'!$C$18)*('Ejercicio 3 - TIR'!$E$18-'Ejercicio 3 - TIR'!$D$18)*(1-L893)))</f>
        <v>39226.8487929152</v>
      </c>
      <c r="N893" s="24">
        <f ca="1" t="shared" ref="N893:R893" si="6631">RAND()</f>
        <v>0.82122476377571</v>
      </c>
      <c r="O893" s="25">
        <f ca="1">IF(N893&lt;=('Ejercicio 3 - TIR'!$D$18-'Ejercicio 3 - TIR'!$C$18)/('Ejercicio 3 - TIR'!$E$18-'Ejercicio 3 - TIR'!$C$18),'Ejercicio 3 - TIR'!$C$18+SQRT(('Ejercicio 3 - TIR'!$E$18-'Ejercicio 3 - TIR'!$C$18)*('Ejercicio 3 - TIR'!$D$18-'Ejercicio 3 - TIR'!$C$18)*N893),'Ejercicio 3 - TIR'!$E$18-SQRT(('Ejercicio 3 - TIR'!$E$18-'Ejercicio 3 - TIR'!$C$18)*('Ejercicio 3 - TIR'!$E$18-'Ejercicio 3 - TIR'!$D$18)*(1-N893)))</f>
        <v>41338.2869150053</v>
      </c>
      <c r="P893" s="24">
        <f ca="1" t="shared" si="6631"/>
        <v>0.285649290387326</v>
      </c>
      <c r="Q893" s="26">
        <f ca="1">IF(P893&lt;=('Ejercicio 3 - TIR'!$D$22-'Ejercicio 3 - TIR'!$C$22)/('Ejercicio 3 - TIR'!$E$22-'Ejercicio 3 - TIR'!$C$22),'Ejercicio 3 - TIR'!$C$22+SQRT(('Ejercicio 3 - TIR'!$E$22-'Ejercicio 3 - TIR'!$C$22)*('Ejercicio 3 - TIR'!$D$22-'Ejercicio 3 - TIR'!$C$22)*P893),'Ejercicio 3 - TIR'!$E$22-SQRT(('Ejercicio 3 - TIR'!$E$22-'Ejercicio 3 - TIR'!$C$22)*('Ejercicio 3 - TIR'!$E$22-'Ejercicio 3 - TIR'!$D$22)*(1-P893)))</f>
        <v>0.14267528881177</v>
      </c>
      <c r="R893" s="24">
        <f ca="1" t="shared" si="6631"/>
        <v>0.0828079055050772</v>
      </c>
      <c r="S893" s="26">
        <f ca="1">IF(R893&lt;=('Ejercicio 3 - TIR'!$D$23-'Ejercicio 3 - TIR'!$C$23)/('Ejercicio 3 - TIR'!$E$23-'Ejercicio 3 - TIR'!$C$23),'Ejercicio 3 - TIR'!$C$23+SQRT(('Ejercicio 3 - TIR'!$E$23-'Ejercicio 3 - TIR'!$C$23)*('Ejercicio 3 - TIR'!$D$23-'Ejercicio 3 - TIR'!$C$23)*R893),'Ejercicio 3 - TIR'!$E$23-SQRT(('Ejercicio 3 - TIR'!$E$23-'Ejercicio 3 - TIR'!$C$23)*('Ejercicio 3 - TIR'!$E$23-'Ejercicio 3 - TIR'!$D$23)*(1-R893)))</f>
        <v>0.132208776757282</v>
      </c>
      <c r="T893" s="24">
        <f ca="1" t="shared" ref="T893:X893" si="6632">RAND()</f>
        <v>0.960960531620701</v>
      </c>
      <c r="U893" s="26">
        <f ca="1">IF(T893&lt;=('Ejercicio 3 - TIR'!$D$24-'Ejercicio 3 - TIR'!$C$24)/('Ejercicio 3 - TIR'!$E$24-'Ejercicio 3 - TIR'!$C$24),'Ejercicio 3 - TIR'!$C$24+SQRT(('Ejercicio 3 - TIR'!$E$24-'Ejercicio 3 - TIR'!$C$24)*('Ejercicio 3 - TIR'!$D$24-'Ejercicio 3 - TIR'!$C$24)*T893),'Ejercicio 3 - TIR'!$E$24-SQRT(('Ejercicio 3 - TIR'!$E$24-'Ejercicio 3 - TIR'!$C$24)*('Ejercicio 3 - TIR'!$E$24-'Ejercicio 3 - TIR'!$D$24)*(1-T893)))</f>
        <v>0.209544833264742</v>
      </c>
      <c r="V893" s="24">
        <f ca="1" t="shared" si="6632"/>
        <v>0.177292374856106</v>
      </c>
      <c r="W893" s="26">
        <f ca="1">IF(V893&lt;=('Ejercicio 3 - TIR'!$D$25-'Ejercicio 3 - TIR'!$C$25)/('Ejercicio 3 - TIR'!$E$25-'Ejercicio 3 - TIR'!$C$25),'Ejercicio 3 - TIR'!$C$25+SQRT(('Ejercicio 3 - TIR'!$E$25-'Ejercicio 3 - TIR'!$C$25)*('Ejercicio 3 - TIR'!$D$25-'Ejercicio 3 - TIR'!$C$25)*V893),'Ejercicio 3 - TIR'!$E$25-SQRT(('Ejercicio 3 - TIR'!$E$25-'Ejercicio 3 - TIR'!$C$25)*('Ejercicio 3 - TIR'!$E$25-'Ejercicio 3 - TIR'!$D$25)*(1-V893)))</f>
        <v>0.195754660415209</v>
      </c>
      <c r="X893" s="24">
        <f ca="1" t="shared" si="6632"/>
        <v>0.289853819568446</v>
      </c>
      <c r="Y893" s="26">
        <f ca="1">IF(X893&lt;=('Ejercicio 3 - TIR'!$D$26-'Ejercicio 3 - TIR'!$C$26)/('Ejercicio 3 - TIR'!$E$26-'Ejercicio 3 - TIR'!$C$26),'Ejercicio 3 - TIR'!$C$26+SQRT(('Ejercicio 3 - TIR'!$E$26-'Ejercicio 3 - TIR'!$C$26)*('Ejercicio 3 - TIR'!$D$26-'Ejercicio 3 - TIR'!$C$26)*X893),'Ejercicio 3 - TIR'!$E$26-SQRT(('Ejercicio 3 - TIR'!$E$26-'Ejercicio 3 - TIR'!$C$26)*('Ejercicio 3 - TIR'!$E$26-'Ejercicio 3 - TIR'!$D$26)*(1-X893)))</f>
        <v>0.217975083786019</v>
      </c>
      <c r="Z893" s="24">
        <f ca="1" t="shared" si="6192"/>
        <v>1.14267528881177</v>
      </c>
      <c r="AA893" s="24">
        <f ca="1" t="shared" si="6193"/>
        <v>1.29374699097635</v>
      </c>
      <c r="AB893" s="24">
        <f ca="1" t="shared" si="6194"/>
        <v>1.56484498848725</v>
      </c>
      <c r="AC893" s="24">
        <f ca="1" t="shared" si="6195"/>
        <v>1.87117068781101</v>
      </c>
      <c r="AD893" s="24">
        <f ca="1" t="shared" si="6196"/>
        <v>2.27903927526456</v>
      </c>
      <c r="AE893" s="23">
        <f ca="1" t="shared" si="6197"/>
        <v>5348.47634579845</v>
      </c>
      <c r="AF893" s="23">
        <f ca="1" t="shared" si="6198"/>
        <v>6055.59186099172</v>
      </c>
      <c r="AG893" s="23">
        <f ca="1" t="shared" si="6199"/>
        <v>7324.50984782256</v>
      </c>
      <c r="AH893" s="23">
        <f ca="1" t="shared" si="6200"/>
        <v>8758.31678579092</v>
      </c>
      <c r="AI893" s="23">
        <f ca="1" t="shared" si="6201"/>
        <v>10667.4116209982</v>
      </c>
      <c r="AJ893" s="25">
        <f ca="1" t="shared" si="6202"/>
        <v>46000.1832325901</v>
      </c>
      <c r="AK893" s="25">
        <f ca="1" t="shared" si="6203"/>
        <v>45102.9856693255</v>
      </c>
      <c r="AL893" s="25">
        <f ca="1" t="shared" si="6204"/>
        <v>61507.7953727685</v>
      </c>
      <c r="AM893" s="25">
        <f ca="1" t="shared" si="6205"/>
        <v>73400.1296364977</v>
      </c>
      <c r="AN893" s="25">
        <f ca="1" t="shared" si="6206"/>
        <v>94211.579451452</v>
      </c>
      <c r="AO893" s="25">
        <f ca="1">C893/'Ejercicio 3 - TIR'!$D$7</f>
        <v>14333.7605342167</v>
      </c>
      <c r="AP893" s="25">
        <f ca="1" t="shared" si="6207"/>
        <v>31666.4226983735</v>
      </c>
      <c r="AQ893" s="25">
        <f ca="1" t="shared" si="6208"/>
        <v>30769.2251351088</v>
      </c>
      <c r="AR893" s="25">
        <f ca="1" t="shared" si="6209"/>
        <v>47174.0348385518</v>
      </c>
      <c r="AS893" s="25">
        <f ca="1" t="shared" si="6210"/>
        <v>59066.369102281</v>
      </c>
      <c r="AT893" s="25">
        <f ca="1" t="shared" si="6211"/>
        <v>79877.8189172353</v>
      </c>
      <c r="AU893" s="25">
        <f ca="1">AP893*'Ejercicio 3 - TIR'!$D$5</f>
        <v>15833.2113491867</v>
      </c>
      <c r="AV893" s="25">
        <f ca="1">AQ893*'Ejercicio 3 - TIR'!$D$5</f>
        <v>15384.6125675544</v>
      </c>
      <c r="AW893" s="25">
        <f ca="1">AR893*'Ejercicio 3 - TIR'!$D$5</f>
        <v>23587.0174192759</v>
      </c>
      <c r="AX893" s="25">
        <f ca="1">AS893*'Ejercicio 3 - TIR'!$D$5</f>
        <v>29533.1845511405</v>
      </c>
      <c r="AY893" s="25">
        <f ca="1">AT893*'Ejercicio 3 - TIR'!$D$5</f>
        <v>39938.9094586177</v>
      </c>
      <c r="AZ893" s="25">
        <f ca="1" t="shared" ref="AZ893:BD893" si="6633">AJ893-AU893-AE893</f>
        <v>24818.495537605</v>
      </c>
      <c r="BA893" s="25">
        <f ca="1" t="shared" si="6633"/>
        <v>23662.7812407793</v>
      </c>
      <c r="BB893" s="25">
        <f ca="1" t="shared" si="6633"/>
        <v>30596.26810567</v>
      </c>
      <c r="BC893" s="25">
        <f ca="1" t="shared" si="6633"/>
        <v>35108.6282995663</v>
      </c>
      <c r="BD893" s="25">
        <f ca="1" t="shared" si="6633"/>
        <v>43605.2583718362</v>
      </c>
      <c r="BE893" s="25">
        <f ca="1" t="shared" ref="BE893:BI893" si="6634">AZ893/Z893</f>
        <v>21719.6396742008</v>
      </c>
      <c r="BF893" s="25">
        <f ca="1" t="shared" si="6634"/>
        <v>18290.1149960719</v>
      </c>
      <c r="BG893" s="25">
        <f ca="1" t="shared" si="6634"/>
        <v>19552.2676883464</v>
      </c>
      <c r="BH893" s="25">
        <f ca="1" t="shared" si="6634"/>
        <v>18762.9212707677</v>
      </c>
      <c r="BI893" s="25">
        <f ca="1" t="shared" si="6634"/>
        <v>19133.1754766597</v>
      </c>
      <c r="BJ893" s="25">
        <f ca="1" t="shared" si="6214"/>
        <v>85434.4698119341</v>
      </c>
      <c r="BK893" s="25">
        <f ca="1" t="shared" si="6215"/>
        <v>32667.2032197169</v>
      </c>
      <c r="BL893" s="25">
        <f ca="1" t="shared" si="6216"/>
        <v>118101.673031651</v>
      </c>
      <c r="BM893" s="25">
        <f ca="1">BK893*'Ejercicio 3 - TIR'!$D$5</f>
        <v>16333.6016098585</v>
      </c>
      <c r="BN893" s="25">
        <f ca="1" t="shared" si="6217"/>
        <v>101768.071421793</v>
      </c>
      <c r="BO893" s="25">
        <f ca="1" t="shared" si="6218"/>
        <v>44653.9348954304</v>
      </c>
      <c r="BP893" s="25">
        <f ca="1" t="shared" si="6219"/>
        <v>-109155.857299405</v>
      </c>
      <c r="BQ893" s="25">
        <f ca="1" t="shared" ref="BQ893:BT893" si="6635">BE893</f>
        <v>21719.6396742008</v>
      </c>
      <c r="BR893" s="25">
        <f ca="1" t="shared" si="6635"/>
        <v>18290.1149960719</v>
      </c>
      <c r="BS893" s="25">
        <f ca="1" t="shared" si="6635"/>
        <v>19552.2676883464</v>
      </c>
      <c r="BT893" s="25">
        <f ca="1" t="shared" si="6635"/>
        <v>18762.9212707677</v>
      </c>
      <c r="BU893" s="25">
        <f ca="1" t="shared" si="6221"/>
        <v>63787.1103720901</v>
      </c>
      <c r="BV893" s="27">
        <f ca="1" t="shared" si="6222"/>
        <v>7.81435023412456</v>
      </c>
    </row>
    <row r="894" ht="15" customHeight="1" spans="1:74">
      <c r="A894" s="23">
        <v>893</v>
      </c>
      <c r="B894" s="24">
        <f ca="1" t="shared" ref="B894:F894" si="6636">RAND()</f>
        <v>0.379996171192098</v>
      </c>
      <c r="C894" s="25">
        <f ca="1">IF(B894&lt;=('Ejercicio 3 - TIR'!$D$13-'Ejercicio 3 - TIR'!$C$13)/('Ejercicio 3 - TIR'!$E$13-'Ejercicio 3 - TIR'!$C$13),'Ejercicio 3 - TIR'!$C$13+SQRT(('Ejercicio 3 - TIR'!$E$13-'Ejercicio 3 - TIR'!$C$13)*('Ejercicio 3 - TIR'!$D$13-'Ejercicio 3 - TIR'!$C$13)*B894),'Ejercicio 3 - TIR'!$E$13-SQRT(('Ejercicio 3 - TIR'!$E$13-'Ejercicio 3 - TIR'!$C$13)*('Ejercicio 3 - TIR'!$E$13-'Ejercicio 3 - TIR'!$D$13)*(1-B894)))</f>
        <v>72723.5523836134</v>
      </c>
      <c r="D894" s="24">
        <f ca="1" t="shared" si="6636"/>
        <v>0.0265928730141496</v>
      </c>
      <c r="E894" s="25">
        <f ca="1">IF(D894&lt;=('Ejercicio 3 - TIR'!$D$14-'Ejercicio 3 - TIR'!$C$14)/('Ejercicio 3 - TIR'!$E$14-'Ejercicio 3 - TIR'!$C$14),'Ejercicio 3 - TIR'!$C$14+SQRT(('Ejercicio 3 - TIR'!$E$14-'Ejercicio 3 - TIR'!$C$14)*('Ejercicio 3 - TIR'!$D$14-'Ejercicio 3 - TIR'!$C$14)*D894),'Ejercicio 3 - TIR'!$E$14-SQRT(('Ejercicio 3 - TIR'!$E$14-'Ejercicio 3 - TIR'!$C$14)*('Ejercicio 3 - TIR'!$E$14-'Ejercicio 3 - TIR'!$D$14)*(1-D894)))</f>
        <v>26412.2554570832</v>
      </c>
      <c r="F894" s="24">
        <f ca="1" t="shared" si="6636"/>
        <v>0.273045004567298</v>
      </c>
      <c r="G894" s="25">
        <f ca="1">IF(F894&lt;=('Ejercicio 3 - TIR'!$D$18-'Ejercicio 3 - TIR'!$C$18)/('Ejercicio 3 - TIR'!$E$18-'Ejercicio 3 - TIR'!$C$18),'Ejercicio 3 - TIR'!$C$18+SQRT(('Ejercicio 3 - TIR'!$E$18-'Ejercicio 3 - TIR'!$C$18)*('Ejercicio 3 - TIR'!$D$18-'Ejercicio 3 - TIR'!$C$18)*F894),'Ejercicio 3 - TIR'!$E$18-SQRT(('Ejercicio 3 - TIR'!$E$18-'Ejercicio 3 - TIR'!$C$18)*('Ejercicio 3 - TIR'!$E$18-'Ejercicio 3 - TIR'!$D$18)*(1-F894)))</f>
        <v>36399.7461422384</v>
      </c>
      <c r="H894" s="24">
        <f ca="1" t="shared" ref="H894:L894" si="6637">RAND()</f>
        <v>0.129941017285944</v>
      </c>
      <c r="I894" s="25">
        <f ca="1">IF(H894&lt;=('Ejercicio 3 - TIR'!$D$18-'Ejercicio 3 - TIR'!$C$18)/('Ejercicio 3 - TIR'!$E$18-'Ejercicio 3 - TIR'!$C$18),'Ejercicio 3 - TIR'!$C$18+SQRT(('Ejercicio 3 - TIR'!$E$18-'Ejercicio 3 - TIR'!$C$18)*('Ejercicio 3 - TIR'!$D$18-'Ejercicio 3 - TIR'!$C$18)*H894),'Ejercicio 3 - TIR'!$E$18-SQRT(('Ejercicio 3 - TIR'!$E$18-'Ejercicio 3 - TIR'!$C$18)*('Ejercicio 3 - TIR'!$E$18-'Ejercicio 3 - TIR'!$D$18)*(1-H894)))</f>
        <v>34414.8785479208</v>
      </c>
      <c r="J894" s="24">
        <f ca="1" t="shared" si="6637"/>
        <v>0.814285957951721</v>
      </c>
      <c r="K894" s="25">
        <f ca="1">IF(J894&lt;=('Ejercicio 3 - TIR'!$D$18-'Ejercicio 3 - TIR'!$C$18)/('Ejercicio 3 - TIR'!$E$18-'Ejercicio 3 - TIR'!$C$18),'Ejercicio 3 - TIR'!$C$18+SQRT(('Ejercicio 3 - TIR'!$E$18-'Ejercicio 3 - TIR'!$C$18)*('Ejercicio 3 - TIR'!$D$18-'Ejercicio 3 - TIR'!$C$18)*J894),'Ejercicio 3 - TIR'!$E$18-SQRT(('Ejercicio 3 - TIR'!$E$18-'Ejercicio 3 - TIR'!$C$18)*('Ejercicio 3 - TIR'!$E$18-'Ejercicio 3 - TIR'!$D$18)*(1-J894)))</f>
        <v>41267.9023118867</v>
      </c>
      <c r="L894" s="24">
        <f ca="1" t="shared" si="6637"/>
        <v>0.341980772663792</v>
      </c>
      <c r="M894" s="25">
        <f ca="1">IF(L894&lt;=('Ejercicio 3 - TIR'!$D$18-'Ejercicio 3 - TIR'!$C$18)/('Ejercicio 3 - TIR'!$E$18-'Ejercicio 3 - TIR'!$C$18),'Ejercicio 3 - TIR'!$C$18+SQRT(('Ejercicio 3 - TIR'!$E$18-'Ejercicio 3 - TIR'!$C$18)*('Ejercicio 3 - TIR'!$D$18-'Ejercicio 3 - TIR'!$C$18)*L894),'Ejercicio 3 - TIR'!$E$18-SQRT(('Ejercicio 3 - TIR'!$E$18-'Ejercicio 3 - TIR'!$C$18)*('Ejercicio 3 - TIR'!$E$18-'Ejercicio 3 - TIR'!$D$18)*(1-L894)))</f>
        <v>37162.2004928352</v>
      </c>
      <c r="N894" s="24">
        <f ca="1" t="shared" ref="N894:R894" si="6638">RAND()</f>
        <v>0.422679796187552</v>
      </c>
      <c r="O894" s="25">
        <f ca="1">IF(N894&lt;=('Ejercicio 3 - TIR'!$D$18-'Ejercicio 3 - TIR'!$C$18)/('Ejercicio 3 - TIR'!$E$18-'Ejercicio 3 - TIR'!$C$18),'Ejercicio 3 - TIR'!$C$18+SQRT(('Ejercicio 3 - TIR'!$E$18-'Ejercicio 3 - TIR'!$C$18)*('Ejercicio 3 - TIR'!$D$18-'Ejercicio 3 - TIR'!$C$18)*N894),'Ejercicio 3 - TIR'!$E$18-SQRT(('Ejercicio 3 - TIR'!$E$18-'Ejercicio 3 - TIR'!$C$18)*('Ejercicio 3 - TIR'!$E$18-'Ejercicio 3 - TIR'!$D$18)*(1-N894)))</f>
        <v>37962.5353643254</v>
      </c>
      <c r="P894" s="24">
        <f ca="1" t="shared" si="6638"/>
        <v>0.230287669266508</v>
      </c>
      <c r="Q894" s="26">
        <f ca="1">IF(P894&lt;=('Ejercicio 3 - TIR'!$D$22-'Ejercicio 3 - TIR'!$C$22)/('Ejercicio 3 - TIR'!$E$22-'Ejercicio 3 - TIR'!$C$22),'Ejercicio 3 - TIR'!$C$22+SQRT(('Ejercicio 3 - TIR'!$E$22-'Ejercicio 3 - TIR'!$C$22)*('Ejercicio 3 - TIR'!$D$22-'Ejercicio 3 - TIR'!$C$22)*P894),'Ejercicio 3 - TIR'!$E$22-SQRT(('Ejercicio 3 - TIR'!$E$22-'Ejercicio 3 - TIR'!$C$22)*('Ejercicio 3 - TIR'!$E$22-'Ejercicio 3 - TIR'!$D$22)*(1-P894)))</f>
        <v>0.140359710328974</v>
      </c>
      <c r="R894" s="24">
        <f ca="1" t="shared" si="6638"/>
        <v>0.941763716360702</v>
      </c>
      <c r="S894" s="26">
        <f ca="1">IF(R894&lt;=('Ejercicio 3 - TIR'!$D$23-'Ejercicio 3 - TIR'!$C$23)/('Ejercicio 3 - TIR'!$E$23-'Ejercicio 3 - TIR'!$C$23),'Ejercicio 3 - TIR'!$C$23+SQRT(('Ejercicio 3 - TIR'!$E$23-'Ejercicio 3 - TIR'!$C$23)*('Ejercicio 3 - TIR'!$D$23-'Ejercicio 3 - TIR'!$C$23)*R894),'Ejercicio 3 - TIR'!$E$23-SQRT(('Ejercicio 3 - TIR'!$E$23-'Ejercicio 3 - TIR'!$C$23)*('Ejercicio 3 - TIR'!$E$23-'Ejercicio 3 - TIR'!$D$23)*(1-R894)))</f>
        <v>0.169761576754659</v>
      </c>
      <c r="T894" s="24">
        <f ca="1" t="shared" ref="T894:X894" si="6639">RAND()</f>
        <v>0.828804915587283</v>
      </c>
      <c r="U894" s="26">
        <f ca="1">IF(T894&lt;=('Ejercicio 3 - TIR'!$D$24-'Ejercicio 3 - TIR'!$C$24)/('Ejercicio 3 - TIR'!$E$24-'Ejercicio 3 - TIR'!$C$24),'Ejercicio 3 - TIR'!$C$24+SQRT(('Ejercicio 3 - TIR'!$E$24-'Ejercicio 3 - TIR'!$C$24)*('Ejercicio 3 - TIR'!$D$24-'Ejercicio 3 - TIR'!$C$24)*T894),'Ejercicio 3 - TIR'!$E$24-SQRT(('Ejercicio 3 - TIR'!$E$24-'Ejercicio 3 - TIR'!$C$24)*('Ejercicio 3 - TIR'!$E$24-'Ejercicio 3 - TIR'!$D$24)*(1-T894)))</f>
        <v>0.198106022829198</v>
      </c>
      <c r="V894" s="24">
        <f ca="1" t="shared" si="6639"/>
        <v>0.0376401468770897</v>
      </c>
      <c r="W894" s="26">
        <f ca="1">IF(V894&lt;=('Ejercicio 3 - TIR'!$D$25-'Ejercicio 3 - TIR'!$C$25)/('Ejercicio 3 - TIR'!$E$25-'Ejercicio 3 - TIR'!$C$25),'Ejercicio 3 - TIR'!$C$25+SQRT(('Ejercicio 3 - TIR'!$E$25-'Ejercicio 3 - TIR'!$C$25)*('Ejercicio 3 - TIR'!$D$25-'Ejercicio 3 - TIR'!$C$25)*V894),'Ejercicio 3 - TIR'!$E$25-SQRT(('Ejercicio 3 - TIR'!$E$25-'Ejercicio 3 - TIR'!$C$25)*('Ejercicio 3 - TIR'!$E$25-'Ejercicio 3 - TIR'!$D$25)*(1-V894)))</f>
        <v>0.187259215221215</v>
      </c>
      <c r="X894" s="24">
        <f ca="1" t="shared" si="6639"/>
        <v>0.660836782857026</v>
      </c>
      <c r="Y894" s="26">
        <f ca="1">IF(X894&lt;=('Ejercicio 3 - TIR'!$D$26-'Ejercicio 3 - TIR'!$C$26)/('Ejercicio 3 - TIR'!$E$26-'Ejercicio 3 - TIR'!$C$26),'Ejercicio 3 - TIR'!$C$26+SQRT(('Ejercicio 3 - TIR'!$E$26-'Ejercicio 3 - TIR'!$C$26)*('Ejercicio 3 - TIR'!$D$26-'Ejercicio 3 - TIR'!$C$26)*X894),'Ejercicio 3 - TIR'!$E$26-SQRT(('Ejercicio 3 - TIR'!$E$26-'Ejercicio 3 - TIR'!$C$26)*('Ejercicio 3 - TIR'!$E$26-'Ejercicio 3 - TIR'!$D$26)*(1-X894)))</f>
        <v>0.237204189777829</v>
      </c>
      <c r="Z894" s="24">
        <f ca="1" t="shared" si="6192"/>
        <v>1.14035971032897</v>
      </c>
      <c r="AA894" s="24">
        <f ca="1" t="shared" si="6193"/>
        <v>1.33394897282191</v>
      </c>
      <c r="AB894" s="24">
        <f ca="1" t="shared" si="6194"/>
        <v>1.59821229848475</v>
      </c>
      <c r="AC894" s="24">
        <f ca="1" t="shared" si="6195"/>
        <v>1.8974922792559</v>
      </c>
      <c r="AD894" s="24">
        <f ca="1" t="shared" si="6196"/>
        <v>2.34758539796648</v>
      </c>
      <c r="AE894" s="23">
        <f ca="1" t="shared" si="6197"/>
        <v>3707.21652509105</v>
      </c>
      <c r="AF894" s="23">
        <f ca="1" t="shared" si="6198"/>
        <v>4336.55944776143</v>
      </c>
      <c r="AG894" s="23">
        <f ca="1" t="shared" si="6199"/>
        <v>5195.65799271983</v>
      </c>
      <c r="AH894" s="23">
        <f ca="1" t="shared" si="6200"/>
        <v>6168.59283099438</v>
      </c>
      <c r="AI894" s="23">
        <f ca="1" t="shared" si="6201"/>
        <v>7631.80889553973</v>
      </c>
      <c r="AJ894" s="25">
        <f ca="1" t="shared" si="6202"/>
        <v>41508.8039668111</v>
      </c>
      <c r="AK894" s="25">
        <f ca="1" t="shared" si="6203"/>
        <v>45907.6918887897</v>
      </c>
      <c r="AL894" s="25">
        <f ca="1" t="shared" si="6204"/>
        <v>65954.8690075244</v>
      </c>
      <c r="AM894" s="25">
        <f ca="1" t="shared" si="6205"/>
        <v>70514.9885153145</v>
      </c>
      <c r="AN894" s="25">
        <f ca="1" t="shared" si="6206"/>
        <v>89120.2936910764</v>
      </c>
      <c r="AO894" s="25">
        <f ca="1">C894/'Ejercicio 3 - TIR'!$D$7</f>
        <v>14544.7104767227</v>
      </c>
      <c r="AP894" s="25">
        <f ca="1" t="shared" si="6207"/>
        <v>26964.0934900884</v>
      </c>
      <c r="AQ894" s="25">
        <f ca="1" t="shared" si="6208"/>
        <v>31362.981412067</v>
      </c>
      <c r="AR894" s="25">
        <f ca="1" t="shared" si="6209"/>
        <v>51410.1585308017</v>
      </c>
      <c r="AS894" s="25">
        <f ca="1" t="shared" si="6210"/>
        <v>55970.2780385918</v>
      </c>
      <c r="AT894" s="25">
        <f ca="1" t="shared" si="6211"/>
        <v>74575.5832143537</v>
      </c>
      <c r="AU894" s="25">
        <f ca="1">AP894*'Ejercicio 3 - TIR'!$D$5</f>
        <v>13482.0467450442</v>
      </c>
      <c r="AV894" s="25">
        <f ca="1">AQ894*'Ejercicio 3 - TIR'!$D$5</f>
        <v>15681.4907060335</v>
      </c>
      <c r="AW894" s="25">
        <f ca="1">AR894*'Ejercicio 3 - TIR'!$D$5</f>
        <v>25705.0792654009</v>
      </c>
      <c r="AX894" s="25">
        <f ca="1">AS894*'Ejercicio 3 - TIR'!$D$5</f>
        <v>27985.1390192959</v>
      </c>
      <c r="AY894" s="25">
        <f ca="1">AT894*'Ejercicio 3 - TIR'!$D$5</f>
        <v>37287.7916071768</v>
      </c>
      <c r="AZ894" s="25">
        <f ca="1" t="shared" ref="AZ894:BD894" si="6640">AJ894-AU894-AE894</f>
        <v>24319.5406966758</v>
      </c>
      <c r="BA894" s="25">
        <f ca="1" t="shared" si="6640"/>
        <v>25889.6417349947</v>
      </c>
      <c r="BB894" s="25">
        <f ca="1" t="shared" si="6640"/>
        <v>35054.1317494037</v>
      </c>
      <c r="BC894" s="25">
        <f ca="1" t="shared" si="6640"/>
        <v>36361.2566650242</v>
      </c>
      <c r="BD894" s="25">
        <f ca="1" t="shared" si="6640"/>
        <v>44200.6931883598</v>
      </c>
      <c r="BE894" s="25">
        <f ca="1" t="shared" ref="BE894:BI894" si="6641">AZ894/Z894</f>
        <v>21326.2012647396</v>
      </c>
      <c r="BF894" s="25">
        <f ca="1" t="shared" si="6641"/>
        <v>19408.2699282165</v>
      </c>
      <c r="BG894" s="25">
        <f ca="1" t="shared" si="6641"/>
        <v>21933.3387577096</v>
      </c>
      <c r="BH894" s="25">
        <f ca="1" t="shared" si="6641"/>
        <v>19162.795581589</v>
      </c>
      <c r="BI894" s="25">
        <f ca="1" t="shared" si="6641"/>
        <v>18828.1513535768</v>
      </c>
      <c r="BJ894" s="25">
        <f ca="1" t="shared" si="6214"/>
        <v>62005.0252384089</v>
      </c>
      <c r="BK894" s="25">
        <f ca="1" t="shared" si="6215"/>
        <v>34144.9499328042</v>
      </c>
      <c r="BL894" s="25">
        <f ca="1" t="shared" si="6216"/>
        <v>96149.9751712131</v>
      </c>
      <c r="BM894" s="25">
        <f ca="1">BK894*'Ejercicio 3 - TIR'!$D$5</f>
        <v>17072.4749664021</v>
      </c>
      <c r="BN894" s="25">
        <f ca="1" t="shared" si="6217"/>
        <v>79077.500204811</v>
      </c>
      <c r="BO894" s="25">
        <f ca="1" t="shared" si="6218"/>
        <v>33684.6106954445</v>
      </c>
      <c r="BP894" s="25">
        <f ca="1" t="shared" si="6219"/>
        <v>-99135.8078406966</v>
      </c>
      <c r="BQ894" s="25">
        <f ca="1" t="shared" ref="BQ894:BT894" si="6642">BE894</f>
        <v>21326.2012647396</v>
      </c>
      <c r="BR894" s="25">
        <f ca="1" t="shared" si="6642"/>
        <v>19408.2699282165</v>
      </c>
      <c r="BS894" s="25">
        <f ca="1" t="shared" si="6642"/>
        <v>21933.3387577096</v>
      </c>
      <c r="BT894" s="25">
        <f ca="1" t="shared" si="6642"/>
        <v>19162.795581589</v>
      </c>
      <c r="BU894" s="25">
        <f ca="1" t="shared" si="6221"/>
        <v>52512.7620490214</v>
      </c>
      <c r="BV894" s="27">
        <f ca="1" t="shared" si="6222"/>
        <v>9.47254757876499</v>
      </c>
    </row>
    <row r="895" ht="15" customHeight="1" spans="1:74">
      <c r="A895" s="23">
        <v>894</v>
      </c>
      <c r="B895" s="24">
        <f ca="1" t="shared" ref="B895:F895" si="6643">RAND()</f>
        <v>0.758060857575913</v>
      </c>
      <c r="C895" s="25">
        <f ca="1">IF(B895&lt;=('Ejercicio 3 - TIR'!$D$13-'Ejercicio 3 - TIR'!$C$13)/('Ejercicio 3 - TIR'!$E$13-'Ejercicio 3 - TIR'!$C$13),'Ejercicio 3 - TIR'!$C$13+SQRT(('Ejercicio 3 - TIR'!$E$13-'Ejercicio 3 - TIR'!$C$13)*('Ejercicio 3 - TIR'!$D$13-'Ejercicio 3 - TIR'!$C$13)*B895),'Ejercicio 3 - TIR'!$E$13-SQRT(('Ejercicio 3 - TIR'!$E$13-'Ejercicio 3 - TIR'!$C$13)*('Ejercicio 3 - TIR'!$E$13-'Ejercicio 3 - TIR'!$D$13)*(1-B895)))</f>
        <v>82961.0161421256</v>
      </c>
      <c r="D895" s="24">
        <f ca="1" t="shared" si="6643"/>
        <v>0.310801897627079</v>
      </c>
      <c r="E895" s="25">
        <f ca="1">IF(D895&lt;=('Ejercicio 3 - TIR'!$D$14-'Ejercicio 3 - TIR'!$C$14)/('Ejercicio 3 - TIR'!$E$14-'Ejercicio 3 - TIR'!$C$14),'Ejercicio 3 - TIR'!$C$14+SQRT(('Ejercicio 3 - TIR'!$E$14-'Ejercicio 3 - TIR'!$C$14)*('Ejercicio 3 - TIR'!$D$14-'Ejercicio 3 - TIR'!$C$14)*D895),'Ejercicio 3 - TIR'!$E$14-SQRT(('Ejercicio 3 - TIR'!$E$14-'Ejercicio 3 - TIR'!$C$14)*('Ejercicio 3 - TIR'!$E$14-'Ejercicio 3 - TIR'!$D$14)*(1-D895)))</f>
        <v>29828.057820908</v>
      </c>
      <c r="F895" s="24">
        <f ca="1" t="shared" si="6643"/>
        <v>0.306845277483249</v>
      </c>
      <c r="G895" s="25">
        <f ca="1">IF(F895&lt;=('Ejercicio 3 - TIR'!$D$18-'Ejercicio 3 - TIR'!$C$18)/('Ejercicio 3 - TIR'!$E$18-'Ejercicio 3 - TIR'!$C$18),'Ejercicio 3 - TIR'!$C$18+SQRT(('Ejercicio 3 - TIR'!$E$18-'Ejercicio 3 - TIR'!$C$18)*('Ejercicio 3 - TIR'!$D$18-'Ejercicio 3 - TIR'!$C$18)*F895),'Ejercicio 3 - TIR'!$E$18-SQRT(('Ejercicio 3 - TIR'!$E$18-'Ejercicio 3 - TIR'!$C$18)*('Ejercicio 3 - TIR'!$E$18-'Ejercicio 3 - TIR'!$D$18)*(1-F895)))</f>
        <v>36784.3048002347</v>
      </c>
      <c r="H895" s="24">
        <f ca="1" t="shared" ref="H895:L895" si="6644">RAND()</f>
        <v>0.803444198267359</v>
      </c>
      <c r="I895" s="25">
        <f ca="1">IF(H895&lt;=('Ejercicio 3 - TIR'!$D$18-'Ejercicio 3 - TIR'!$C$18)/('Ejercicio 3 - TIR'!$E$18-'Ejercicio 3 - TIR'!$C$18),'Ejercicio 3 - TIR'!$C$18+SQRT(('Ejercicio 3 - TIR'!$E$18-'Ejercicio 3 - TIR'!$C$18)*('Ejercicio 3 - TIR'!$D$18-'Ejercicio 3 - TIR'!$C$18)*H895),'Ejercicio 3 - TIR'!$E$18-SQRT(('Ejercicio 3 - TIR'!$E$18-'Ejercicio 3 - TIR'!$C$18)*('Ejercicio 3 - TIR'!$E$18-'Ejercicio 3 - TIR'!$D$18)*(1-H895)))</f>
        <v>41160.509782543</v>
      </c>
      <c r="J895" s="24">
        <f ca="1" t="shared" si="6644"/>
        <v>0.857772886975384</v>
      </c>
      <c r="K895" s="25">
        <f ca="1">IF(J895&lt;=('Ejercicio 3 - TIR'!$D$18-'Ejercicio 3 - TIR'!$C$18)/('Ejercicio 3 - TIR'!$E$18-'Ejercicio 3 - TIR'!$C$18),'Ejercicio 3 - TIR'!$C$18+SQRT(('Ejercicio 3 - TIR'!$E$18-'Ejercicio 3 - TIR'!$C$18)*('Ejercicio 3 - TIR'!$D$18-'Ejercicio 3 - TIR'!$C$18)*J895),'Ejercicio 3 - TIR'!$E$18-SQRT(('Ejercicio 3 - TIR'!$E$18-'Ejercicio 3 - TIR'!$C$18)*('Ejercicio 3 - TIR'!$E$18-'Ejercicio 3 - TIR'!$D$18)*(1-J895)))</f>
        <v>41733.9575206611</v>
      </c>
      <c r="L895" s="24">
        <f ca="1" t="shared" si="6644"/>
        <v>0.558417330459152</v>
      </c>
      <c r="M895" s="25">
        <f ca="1">IF(L895&lt;=('Ejercicio 3 - TIR'!$D$18-'Ejercicio 3 - TIR'!$C$18)/('Ejercicio 3 - TIR'!$E$18-'Ejercicio 3 - TIR'!$C$18),'Ejercicio 3 - TIR'!$C$18+SQRT(('Ejercicio 3 - TIR'!$E$18-'Ejercicio 3 - TIR'!$C$18)*('Ejercicio 3 - TIR'!$D$18-'Ejercicio 3 - TIR'!$C$18)*L895),'Ejercicio 3 - TIR'!$E$18-SQRT(('Ejercicio 3 - TIR'!$E$18-'Ejercicio 3 - TIR'!$C$18)*('Ejercicio 3 - TIR'!$E$18-'Ejercicio 3 - TIR'!$D$18)*(1-L895)))</f>
        <v>39152.1909709573</v>
      </c>
      <c r="N895" s="24">
        <f ca="1" t="shared" ref="N895:R895" si="6645">RAND()</f>
        <v>0.274707335615985</v>
      </c>
      <c r="O895" s="25">
        <f ca="1">IF(N895&lt;=('Ejercicio 3 - TIR'!$D$18-'Ejercicio 3 - TIR'!$C$18)/('Ejercicio 3 - TIR'!$E$18-'Ejercicio 3 - TIR'!$C$18),'Ejercicio 3 - TIR'!$C$18+SQRT(('Ejercicio 3 - TIR'!$E$18-'Ejercicio 3 - TIR'!$C$18)*('Ejercicio 3 - TIR'!$D$18-'Ejercicio 3 - TIR'!$C$18)*N895),'Ejercicio 3 - TIR'!$E$18-SQRT(('Ejercicio 3 - TIR'!$E$18-'Ejercicio 3 - TIR'!$C$18)*('Ejercicio 3 - TIR'!$E$18-'Ejercicio 3 - TIR'!$D$18)*(1-N895)))</f>
        <v>36419.1977958619</v>
      </c>
      <c r="P895" s="24">
        <f ca="1" t="shared" si="6645"/>
        <v>0.784116176347881</v>
      </c>
      <c r="Q895" s="26">
        <f ca="1">IF(P895&lt;=('Ejercicio 3 - TIR'!$D$22-'Ejercicio 3 - TIR'!$C$22)/('Ejercicio 3 - TIR'!$E$22-'Ejercicio 3 - TIR'!$C$22),'Ejercicio 3 - TIR'!$C$22+SQRT(('Ejercicio 3 - TIR'!$E$22-'Ejercicio 3 - TIR'!$C$22)*('Ejercicio 3 - TIR'!$D$22-'Ejercicio 3 - TIR'!$C$22)*P895),'Ejercicio 3 - TIR'!$E$22-SQRT(('Ejercicio 3 - TIR'!$E$22-'Ejercicio 3 - TIR'!$C$22)*('Ejercicio 3 - TIR'!$E$22-'Ejercicio 3 - TIR'!$D$22)*(1-P895)))</f>
        <v>0.160287291343557</v>
      </c>
      <c r="R895" s="24">
        <f ca="1" t="shared" si="6645"/>
        <v>0.10379092579333</v>
      </c>
      <c r="S895" s="26">
        <f ca="1">IF(R895&lt;=('Ejercicio 3 - TIR'!$D$23-'Ejercicio 3 - TIR'!$C$23)/('Ejercicio 3 - TIR'!$E$23-'Ejercicio 3 - TIR'!$C$23),'Ejercicio 3 - TIR'!$C$23+SQRT(('Ejercicio 3 - TIR'!$E$23-'Ejercicio 3 - TIR'!$C$23)*('Ejercicio 3 - TIR'!$D$23-'Ejercicio 3 - TIR'!$C$23)*R895),'Ejercicio 3 - TIR'!$E$23-SQRT(('Ejercicio 3 - TIR'!$E$23-'Ejercicio 3 - TIR'!$C$23)*('Ejercicio 3 - TIR'!$E$23-'Ejercicio 3 - TIR'!$D$23)*(1-R895)))</f>
        <v>0.133668345416618</v>
      </c>
      <c r="T895" s="24">
        <f ca="1" t="shared" ref="T895:X895" si="6646">RAND()</f>
        <v>0.0816921535831998</v>
      </c>
      <c r="U895" s="26">
        <f ca="1">IF(T895&lt;=('Ejercicio 3 - TIR'!$D$24-'Ejercicio 3 - TIR'!$C$24)/('Ejercicio 3 - TIR'!$E$24-'Ejercicio 3 - TIR'!$C$24),'Ejercicio 3 - TIR'!$C$24+SQRT(('Ejercicio 3 - TIR'!$E$24-'Ejercicio 3 - TIR'!$C$24)*('Ejercicio 3 - TIR'!$D$24-'Ejercicio 3 - TIR'!$C$24)*T895),'Ejercicio 3 - TIR'!$E$24-SQRT(('Ejercicio 3 - TIR'!$E$24-'Ejercicio 3 - TIR'!$C$24)*('Ejercicio 3 - TIR'!$E$24-'Ejercicio 3 - TIR'!$D$24)*(1-T895)))</f>
        <v>0.163097844193787</v>
      </c>
      <c r="V895" s="24">
        <f ca="1" t="shared" si="6646"/>
        <v>0.0459335084567205</v>
      </c>
      <c r="W895" s="26">
        <f ca="1">IF(V895&lt;=('Ejercicio 3 - TIR'!$D$25-'Ejercicio 3 - TIR'!$C$25)/('Ejercicio 3 - TIR'!$E$25-'Ejercicio 3 - TIR'!$C$25),'Ejercicio 3 - TIR'!$C$25+SQRT(('Ejercicio 3 - TIR'!$E$25-'Ejercicio 3 - TIR'!$C$25)*('Ejercicio 3 - TIR'!$D$25-'Ejercicio 3 - TIR'!$C$25)*V895),'Ejercicio 3 - TIR'!$E$25-SQRT(('Ejercicio 3 - TIR'!$E$25-'Ejercicio 3 - TIR'!$C$25)*('Ejercicio 3 - TIR'!$E$25-'Ejercicio 3 - TIR'!$D$25)*(1-V895)))</f>
        <v>0.188019159048143</v>
      </c>
      <c r="X895" s="24">
        <f ca="1" t="shared" si="6646"/>
        <v>0.486307651751865</v>
      </c>
      <c r="Y895" s="26">
        <f ca="1">IF(X895&lt;=('Ejercicio 3 - TIR'!$D$26-'Ejercicio 3 - TIR'!$C$26)/('Ejercicio 3 - TIR'!$E$26-'Ejercicio 3 - TIR'!$C$26),'Ejercicio 3 - TIR'!$C$26+SQRT(('Ejercicio 3 - TIR'!$E$26-'Ejercicio 3 - TIR'!$C$26)*('Ejercicio 3 - TIR'!$D$26-'Ejercicio 3 - TIR'!$C$26)*X895),'Ejercicio 3 - TIR'!$E$26-SQRT(('Ejercicio 3 - TIR'!$E$26-'Ejercicio 3 - TIR'!$C$26)*('Ejercicio 3 - TIR'!$E$26-'Ejercicio 3 - TIR'!$D$26)*(1-X895)))</f>
        <v>0.227331805797617</v>
      </c>
      <c r="Z895" s="24">
        <f ca="1" t="shared" si="6192"/>
        <v>1.16028729134356</v>
      </c>
      <c r="AA895" s="24">
        <f ca="1" t="shared" si="6193"/>
        <v>1.31538097378538</v>
      </c>
      <c r="AB895" s="24">
        <f ca="1" t="shared" si="6194"/>
        <v>1.5299167749033</v>
      </c>
      <c r="AC895" s="24">
        <f ca="1" t="shared" si="6195"/>
        <v>1.81757044033426</v>
      </c>
      <c r="AD895" s="24">
        <f ca="1" t="shared" si="6196"/>
        <v>2.23076201069982</v>
      </c>
      <c r="AE895" s="23">
        <f ca="1" t="shared" si="6197"/>
        <v>4781.05859415234</v>
      </c>
      <c r="AF895" s="23">
        <f ca="1" t="shared" si="6198"/>
        <v>5420.13478577258</v>
      </c>
      <c r="AG895" s="23">
        <f ca="1" t="shared" si="6199"/>
        <v>6304.14708457185</v>
      </c>
      <c r="AH895" s="23">
        <f ca="1" t="shared" si="6200"/>
        <v>7489.44751792884</v>
      </c>
      <c r="AI895" s="23">
        <f ca="1" t="shared" si="6201"/>
        <v>9192.03714660609</v>
      </c>
      <c r="AJ895" s="25">
        <f ca="1" t="shared" si="6202"/>
        <v>42680.3613806201</v>
      </c>
      <c r="AK895" s="25">
        <f ca="1" t="shared" si="6203"/>
        <v>54141.7514392641</v>
      </c>
      <c r="AL895" s="25">
        <f ca="1" t="shared" si="6204"/>
        <v>63849.4816939611</v>
      </c>
      <c r="AM895" s="25">
        <f ca="1" t="shared" si="6205"/>
        <v>71161.8649831341</v>
      </c>
      <c r="AN895" s="25">
        <f ca="1" t="shared" si="6206"/>
        <v>81242.5629031713</v>
      </c>
      <c r="AO895" s="25">
        <f ca="1">C895/'Ejercicio 3 - TIR'!$D$7</f>
        <v>16592.2032284251</v>
      </c>
      <c r="AP895" s="25">
        <f ca="1" t="shared" si="6207"/>
        <v>26088.158152195</v>
      </c>
      <c r="AQ895" s="25">
        <f ca="1" t="shared" si="6208"/>
        <v>37549.5482108389</v>
      </c>
      <c r="AR895" s="25">
        <f ca="1" t="shared" si="6209"/>
        <v>47257.278465536</v>
      </c>
      <c r="AS895" s="25">
        <f ca="1" t="shared" si="6210"/>
        <v>54569.661754709</v>
      </c>
      <c r="AT895" s="25">
        <f ca="1" t="shared" si="6211"/>
        <v>64650.3596747462</v>
      </c>
      <c r="AU895" s="25">
        <f ca="1">AP895*'Ejercicio 3 - TIR'!$D$5</f>
        <v>13044.0790760975</v>
      </c>
      <c r="AV895" s="25">
        <f ca="1">AQ895*'Ejercicio 3 - TIR'!$D$5</f>
        <v>18774.7741054195</v>
      </c>
      <c r="AW895" s="25">
        <f ca="1">AR895*'Ejercicio 3 - TIR'!$D$5</f>
        <v>23628.639232768</v>
      </c>
      <c r="AX895" s="25">
        <f ca="1">AS895*'Ejercicio 3 - TIR'!$D$5</f>
        <v>27284.8308773545</v>
      </c>
      <c r="AY895" s="25">
        <f ca="1">AT895*'Ejercicio 3 - TIR'!$D$5</f>
        <v>32325.1798373731</v>
      </c>
      <c r="AZ895" s="25">
        <f ca="1" t="shared" ref="AZ895:BD895" si="6647">AJ895-AU895-AE895</f>
        <v>24855.2237103703</v>
      </c>
      <c r="BA895" s="25">
        <f ca="1" t="shared" si="6647"/>
        <v>29946.842548072</v>
      </c>
      <c r="BB895" s="25">
        <f ca="1" t="shared" si="6647"/>
        <v>33916.6953766213</v>
      </c>
      <c r="BC895" s="25">
        <f ca="1" t="shared" si="6647"/>
        <v>36387.5865878508</v>
      </c>
      <c r="BD895" s="25">
        <f ca="1" t="shared" si="6647"/>
        <v>39725.3459191921</v>
      </c>
      <c r="BE895" s="25">
        <f ca="1" t="shared" ref="BE895:BI895" si="6648">AZ895/Z895</f>
        <v>21421.6116093016</v>
      </c>
      <c r="BF895" s="25">
        <f ca="1" t="shared" si="6648"/>
        <v>22766.6684746789</v>
      </c>
      <c r="BG895" s="25">
        <f ca="1" t="shared" si="6648"/>
        <v>22168.9806484833</v>
      </c>
      <c r="BH895" s="25">
        <f ca="1" t="shared" si="6648"/>
        <v>20019.9044726755</v>
      </c>
      <c r="BI895" s="25">
        <f ca="1" t="shared" si="6648"/>
        <v>17807.9713248881</v>
      </c>
      <c r="BJ895" s="25">
        <f ca="1" t="shared" si="6214"/>
        <v>66539.2982398393</v>
      </c>
      <c r="BK895" s="25">
        <f ca="1" t="shared" si="6215"/>
        <v>37013.2566357817</v>
      </c>
      <c r="BL895" s="25">
        <f ca="1" t="shared" si="6216"/>
        <v>103552.554875621</v>
      </c>
      <c r="BM895" s="25">
        <f ca="1">BK895*'Ejercicio 3 - TIR'!$D$5</f>
        <v>18506.6283178909</v>
      </c>
      <c r="BN895" s="25">
        <f ca="1" t="shared" si="6217"/>
        <v>85045.9265577302</v>
      </c>
      <c r="BO895" s="25">
        <f ca="1" t="shared" si="6218"/>
        <v>38124.1594351206</v>
      </c>
      <c r="BP895" s="25">
        <f ca="1" t="shared" si="6219"/>
        <v>-112789.073963034</v>
      </c>
      <c r="BQ895" s="25">
        <f ca="1" t="shared" ref="BQ895:BT895" si="6649">BE895</f>
        <v>21421.6116093016</v>
      </c>
      <c r="BR895" s="25">
        <f ca="1" t="shared" si="6649"/>
        <v>22766.6684746789</v>
      </c>
      <c r="BS895" s="25">
        <f ca="1" t="shared" si="6649"/>
        <v>22168.9806484833</v>
      </c>
      <c r="BT895" s="25">
        <f ca="1" t="shared" si="6649"/>
        <v>20019.9044726755</v>
      </c>
      <c r="BU895" s="25">
        <f ca="1" t="shared" si="6221"/>
        <v>55932.1307600086</v>
      </c>
      <c r="BV895" s="27">
        <f ca="1" t="shared" si="6222"/>
        <v>7.10447410919388</v>
      </c>
    </row>
    <row r="896" ht="15" customHeight="1" spans="1:74">
      <c r="A896" s="23">
        <v>895</v>
      </c>
      <c r="B896" s="24">
        <f ca="1" t="shared" ref="B896:F896" si="6650">RAND()</f>
        <v>0.439910131815224</v>
      </c>
      <c r="C896" s="25">
        <f ca="1">IF(B896&lt;=('Ejercicio 3 - TIR'!$D$13-'Ejercicio 3 - TIR'!$C$13)/('Ejercicio 3 - TIR'!$E$13-'Ejercicio 3 - TIR'!$C$13),'Ejercicio 3 - TIR'!$C$13+SQRT(('Ejercicio 3 - TIR'!$E$13-'Ejercicio 3 - TIR'!$C$13)*('Ejercicio 3 - TIR'!$D$13-'Ejercicio 3 - TIR'!$C$13)*B896),'Ejercicio 3 - TIR'!$E$13-SQRT(('Ejercicio 3 - TIR'!$E$13-'Ejercicio 3 - TIR'!$C$13)*('Ejercicio 3 - TIR'!$E$13-'Ejercicio 3 - TIR'!$D$13)*(1-B896)))</f>
        <v>74074.9572455178</v>
      </c>
      <c r="D896" s="24">
        <f ca="1" t="shared" si="6650"/>
        <v>0.939316633867867</v>
      </c>
      <c r="E896" s="25">
        <f ca="1">IF(D896&lt;=('Ejercicio 3 - TIR'!$D$14-'Ejercicio 3 - TIR'!$C$14)/('Ejercicio 3 - TIR'!$E$14-'Ejercicio 3 - TIR'!$C$14),'Ejercicio 3 - TIR'!$C$14+SQRT(('Ejercicio 3 - TIR'!$E$14-'Ejercicio 3 - TIR'!$C$14)*('Ejercicio 3 - TIR'!$D$14-'Ejercicio 3 - TIR'!$C$14)*D896),'Ejercicio 3 - TIR'!$E$14-SQRT(('Ejercicio 3 - TIR'!$E$14-'Ejercicio 3 - TIR'!$C$14)*('Ejercicio 3 - TIR'!$E$14-'Ejercicio 3 - TIR'!$D$14)*(1-D896)))</f>
        <v>36982.9642163508</v>
      </c>
      <c r="F896" s="24">
        <f ca="1" t="shared" si="6650"/>
        <v>0.256181985405466</v>
      </c>
      <c r="G896" s="25">
        <f ca="1">IF(F896&lt;=('Ejercicio 3 - TIR'!$D$18-'Ejercicio 3 - TIR'!$C$18)/('Ejercicio 3 - TIR'!$E$18-'Ejercicio 3 - TIR'!$C$18),'Ejercicio 3 - TIR'!$C$18+SQRT(('Ejercicio 3 - TIR'!$E$18-'Ejercicio 3 - TIR'!$C$18)*('Ejercicio 3 - TIR'!$D$18-'Ejercicio 3 - TIR'!$C$18)*F896),'Ejercicio 3 - TIR'!$E$18-SQRT(('Ejercicio 3 - TIR'!$E$18-'Ejercicio 3 - TIR'!$C$18)*('Ejercicio 3 - TIR'!$E$18-'Ejercicio 3 - TIR'!$D$18)*(1-F896)))</f>
        <v>36198.9755452671</v>
      </c>
      <c r="H896" s="24">
        <f ca="1" t="shared" ref="H896:L896" si="6651">RAND()</f>
        <v>0.106469242822967</v>
      </c>
      <c r="I896" s="25">
        <f ca="1">IF(H896&lt;=('Ejercicio 3 - TIR'!$D$18-'Ejercicio 3 - TIR'!$C$18)/('Ejercicio 3 - TIR'!$E$18-'Ejercicio 3 - TIR'!$C$18),'Ejercicio 3 - TIR'!$C$18+SQRT(('Ejercicio 3 - TIR'!$E$18-'Ejercicio 3 - TIR'!$C$18)*('Ejercicio 3 - TIR'!$D$18-'Ejercicio 3 - TIR'!$C$18)*H896),'Ejercicio 3 - TIR'!$E$18-SQRT(('Ejercicio 3 - TIR'!$E$18-'Ejercicio 3 - TIR'!$C$18)*('Ejercicio 3 - TIR'!$E$18-'Ejercicio 3 - TIR'!$D$18)*(1-H896)))</f>
        <v>33996.2965885236</v>
      </c>
      <c r="J896" s="24">
        <f ca="1" t="shared" si="6651"/>
        <v>0.673792416482386</v>
      </c>
      <c r="K896" s="25">
        <f ca="1">IF(J896&lt;=('Ejercicio 3 - TIR'!$D$18-'Ejercicio 3 - TIR'!$C$18)/('Ejercicio 3 - TIR'!$E$18-'Ejercicio 3 - TIR'!$C$18),'Ejercicio 3 - TIR'!$C$18+SQRT(('Ejercicio 3 - TIR'!$E$18-'Ejercicio 3 - TIR'!$C$18)*('Ejercicio 3 - TIR'!$D$18-'Ejercicio 3 - TIR'!$C$18)*J896),'Ejercicio 3 - TIR'!$E$18-SQRT(('Ejercicio 3 - TIR'!$E$18-'Ejercicio 3 - TIR'!$C$18)*('Ejercicio 3 - TIR'!$E$18-'Ejercicio 3 - TIR'!$D$18)*(1-J896)))</f>
        <v>40053.7318346231</v>
      </c>
      <c r="L896" s="24">
        <f ca="1" t="shared" si="6651"/>
        <v>0.946477759467525</v>
      </c>
      <c r="M896" s="25">
        <f ca="1">IF(L896&lt;=('Ejercicio 3 - TIR'!$D$18-'Ejercicio 3 - TIR'!$C$18)/('Ejercicio 3 - TIR'!$E$18-'Ejercicio 3 - TIR'!$C$18),'Ejercicio 3 - TIR'!$C$18+SQRT(('Ejercicio 3 - TIR'!$E$18-'Ejercicio 3 - TIR'!$C$18)*('Ejercicio 3 - TIR'!$D$18-'Ejercicio 3 - TIR'!$C$18)*L896),'Ejercicio 3 - TIR'!$E$18-SQRT(('Ejercicio 3 - TIR'!$E$18-'Ejercicio 3 - TIR'!$C$18)*('Ejercicio 3 - TIR'!$E$18-'Ejercicio 3 - TIR'!$D$18)*(1-L896)))</f>
        <v>42996.4611209324</v>
      </c>
      <c r="N896" s="24">
        <f ca="1" t="shared" ref="N896:R896" si="6652">RAND()</f>
        <v>0.231846550595294</v>
      </c>
      <c r="O896" s="25">
        <f ca="1">IF(N896&lt;=('Ejercicio 3 - TIR'!$D$18-'Ejercicio 3 - TIR'!$C$18)/('Ejercicio 3 - TIR'!$E$18-'Ejercicio 3 - TIR'!$C$18),'Ejercicio 3 - TIR'!$C$18+SQRT(('Ejercicio 3 - TIR'!$E$18-'Ejercicio 3 - TIR'!$C$18)*('Ejercicio 3 - TIR'!$D$18-'Ejercicio 3 - TIR'!$C$18)*N896),'Ejercicio 3 - TIR'!$E$18-SQRT(('Ejercicio 3 - TIR'!$E$18-'Ejercicio 3 - TIR'!$C$18)*('Ejercicio 3 - TIR'!$E$18-'Ejercicio 3 - TIR'!$D$18)*(1-N896)))</f>
        <v>35897.2012505335</v>
      </c>
      <c r="P896" s="24">
        <f ca="1" t="shared" si="6652"/>
        <v>0.940832731916216</v>
      </c>
      <c r="Q896" s="26">
        <f ca="1">IF(P896&lt;=('Ejercicio 3 - TIR'!$D$22-'Ejercicio 3 - TIR'!$C$22)/('Ejercicio 3 - TIR'!$E$22-'Ejercicio 3 - TIR'!$C$22),'Ejercicio 3 - TIR'!$C$22+SQRT(('Ejercicio 3 - TIR'!$E$22-'Ejercicio 3 - TIR'!$C$22)*('Ejercicio 3 - TIR'!$D$22-'Ejercicio 3 - TIR'!$C$22)*P896),'Ejercicio 3 - TIR'!$E$22-SQRT(('Ejercicio 3 - TIR'!$E$22-'Ejercicio 3 - TIR'!$C$22)*('Ejercicio 3 - TIR'!$E$22-'Ejercicio 3 - TIR'!$D$22)*(1-P896)))</f>
        <v>0.1696800638301</v>
      </c>
      <c r="R896" s="24">
        <f ca="1" t="shared" si="6652"/>
        <v>0.305010991583055</v>
      </c>
      <c r="S896" s="26">
        <f ca="1">IF(R896&lt;=('Ejercicio 3 - TIR'!$D$23-'Ejercicio 3 - TIR'!$C$23)/('Ejercicio 3 - TIR'!$E$23-'Ejercicio 3 - TIR'!$C$23),'Ejercicio 3 - TIR'!$C$23+SQRT(('Ejercicio 3 - TIR'!$E$23-'Ejercicio 3 - TIR'!$C$23)*('Ejercicio 3 - TIR'!$D$23-'Ejercicio 3 - TIR'!$C$23)*R896),'Ejercicio 3 - TIR'!$E$23-SQRT(('Ejercicio 3 - TIR'!$E$23-'Ejercicio 3 - TIR'!$C$23)*('Ejercicio 3 - TIR'!$E$23-'Ejercicio 3 - TIR'!$D$23)*(1-R896)))</f>
        <v>0.143431171222316</v>
      </c>
      <c r="T896" s="24">
        <f ca="1" t="shared" ref="T896:X896" si="6653">RAND()</f>
        <v>0.065730240655568</v>
      </c>
      <c r="U896" s="26">
        <f ca="1">IF(T896&lt;=('Ejercicio 3 - TIR'!$D$24-'Ejercicio 3 - TIR'!$C$24)/('Ejercicio 3 - TIR'!$E$24-'Ejercicio 3 - TIR'!$C$24),'Ejercicio 3 - TIR'!$C$24+SQRT(('Ejercicio 3 - TIR'!$E$24-'Ejercicio 3 - TIR'!$C$24)*('Ejercicio 3 - TIR'!$D$24-'Ejercicio 3 - TIR'!$C$24)*T896),'Ejercicio 3 - TIR'!$E$24-SQRT(('Ejercicio 3 - TIR'!$E$24-'Ejercicio 3 - TIR'!$C$24)*('Ejercicio 3 - TIR'!$E$24-'Ejercicio 3 - TIR'!$D$24)*(1-T896)))</f>
        <v>0.161748766121457</v>
      </c>
      <c r="V896" s="24">
        <f ca="1" t="shared" si="6653"/>
        <v>0.467005245134986</v>
      </c>
      <c r="W896" s="26">
        <f ca="1">IF(V896&lt;=('Ejercicio 3 - TIR'!$D$25-'Ejercicio 3 - TIR'!$C$25)/('Ejercicio 3 - TIR'!$E$25-'Ejercicio 3 - TIR'!$C$25),'Ejercicio 3 - TIR'!$C$25+SQRT(('Ejercicio 3 - TIR'!$E$25-'Ejercicio 3 - TIR'!$C$25)*('Ejercicio 3 - TIR'!$D$25-'Ejercicio 3 - TIR'!$C$25)*V896),'Ejercicio 3 - TIR'!$E$25-SQRT(('Ejercicio 3 - TIR'!$E$25-'Ejercicio 3 - TIR'!$C$25)*('Ejercicio 3 - TIR'!$E$25-'Ejercicio 3 - TIR'!$D$25)*(1-V896)))</f>
        <v>0.206808778183205</v>
      </c>
      <c r="X896" s="24">
        <f ca="1" t="shared" si="6653"/>
        <v>0.294642620291099</v>
      </c>
      <c r="Y896" s="26">
        <f ca="1">IF(X896&lt;=('Ejercicio 3 - TIR'!$D$26-'Ejercicio 3 - TIR'!$C$26)/('Ejercicio 3 - TIR'!$E$26-'Ejercicio 3 - TIR'!$C$26),'Ejercicio 3 - TIR'!$C$26+SQRT(('Ejercicio 3 - TIR'!$E$26-'Ejercicio 3 - TIR'!$C$26)*('Ejercicio 3 - TIR'!$D$26-'Ejercicio 3 - TIR'!$C$26)*X896),'Ejercicio 3 - TIR'!$E$26-SQRT(('Ejercicio 3 - TIR'!$E$26-'Ejercicio 3 - TIR'!$C$26)*('Ejercicio 3 - TIR'!$E$26-'Ejercicio 3 - TIR'!$D$26)*(1-X896)))</f>
        <v>0.218205231337218</v>
      </c>
      <c r="Z896" s="24">
        <f ca="1" t="shared" si="6192"/>
        <v>1.1696800638301</v>
      </c>
      <c r="AA896" s="24">
        <f ca="1" t="shared" si="6193"/>
        <v>1.33744864534064</v>
      </c>
      <c r="AB896" s="24">
        <f ca="1" t="shared" si="6194"/>
        <v>1.55377931347531</v>
      </c>
      <c r="AC896" s="24">
        <f ca="1" t="shared" si="6195"/>
        <v>1.87511451486148</v>
      </c>
      <c r="AD896" s="24">
        <f ca="1" t="shared" si="6196"/>
        <v>2.2842743113606</v>
      </c>
      <c r="AE896" s="23">
        <f ca="1" t="shared" si="6197"/>
        <v>6275.2717288567</v>
      </c>
      <c r="AF896" s="23">
        <f ca="1" t="shared" si="6198"/>
        <v>7175.34130266491</v>
      </c>
      <c r="AG896" s="23">
        <f ca="1" t="shared" si="6199"/>
        <v>8335.94390487128</v>
      </c>
      <c r="AH896" s="23">
        <f ca="1" t="shared" si="6200"/>
        <v>10059.8902788415</v>
      </c>
      <c r="AI896" s="23">
        <f ca="1" t="shared" si="6201"/>
        <v>12255.0109643631</v>
      </c>
      <c r="AJ896" s="25">
        <f ca="1" t="shared" si="6202"/>
        <v>42341.2200263723</v>
      </c>
      <c r="AK896" s="25">
        <f ca="1" t="shared" si="6203"/>
        <v>45468.3008189196</v>
      </c>
      <c r="AL896" s="25">
        <f ca="1" t="shared" si="6204"/>
        <v>62234.6599521247</v>
      </c>
      <c r="AM896" s="25">
        <f ca="1" t="shared" si="6205"/>
        <v>80623.2883355374</v>
      </c>
      <c r="AN896" s="25">
        <f ca="1" t="shared" si="6206"/>
        <v>81999.0546663353</v>
      </c>
      <c r="AO896" s="25">
        <f ca="1">C896/'Ejercicio 3 - TIR'!$D$7</f>
        <v>14814.9914491036</v>
      </c>
      <c r="AP896" s="25">
        <f ca="1" t="shared" si="6207"/>
        <v>27526.2285772687</v>
      </c>
      <c r="AQ896" s="25">
        <f ca="1" t="shared" si="6208"/>
        <v>30653.3093698161</v>
      </c>
      <c r="AR896" s="25">
        <f ca="1" t="shared" si="6209"/>
        <v>47419.6685030212</v>
      </c>
      <c r="AS896" s="25">
        <f ca="1" t="shared" si="6210"/>
        <v>65808.2968864339</v>
      </c>
      <c r="AT896" s="25">
        <f ca="1" t="shared" si="6211"/>
        <v>67184.0632172317</v>
      </c>
      <c r="AU896" s="25">
        <f ca="1">AP896*'Ejercicio 3 - TIR'!$D$5</f>
        <v>13763.1142886344</v>
      </c>
      <c r="AV896" s="25">
        <f ca="1">AQ896*'Ejercicio 3 - TIR'!$D$5</f>
        <v>15326.654684908</v>
      </c>
      <c r="AW896" s="25">
        <f ca="1">AR896*'Ejercicio 3 - TIR'!$D$5</f>
        <v>23709.8342515106</v>
      </c>
      <c r="AX896" s="25">
        <f ca="1">AS896*'Ejercicio 3 - TIR'!$D$5</f>
        <v>32904.1484432169</v>
      </c>
      <c r="AY896" s="25">
        <f ca="1">AT896*'Ejercicio 3 - TIR'!$D$5</f>
        <v>33592.0316086159</v>
      </c>
      <c r="AZ896" s="25">
        <f ca="1" t="shared" ref="AZ896:BD896" si="6654">AJ896-AU896-AE896</f>
        <v>22302.8340088812</v>
      </c>
      <c r="BA896" s="25">
        <f ca="1" t="shared" si="6654"/>
        <v>22966.3048313467</v>
      </c>
      <c r="BB896" s="25">
        <f ca="1" t="shared" si="6654"/>
        <v>30188.8817957429</v>
      </c>
      <c r="BC896" s="25">
        <f ca="1" t="shared" si="6654"/>
        <v>37659.249613479</v>
      </c>
      <c r="BD896" s="25">
        <f ca="1" t="shared" si="6654"/>
        <v>36152.0120933564</v>
      </c>
      <c r="BE896" s="25">
        <f ca="1" t="shared" ref="BE896:BI896" si="6655">AZ896/Z896</f>
        <v>19067.465282644</v>
      </c>
      <c r="BF896" s="25">
        <f ca="1" t="shared" si="6655"/>
        <v>17171.7283585847</v>
      </c>
      <c r="BG896" s="25">
        <f ca="1" t="shared" si="6655"/>
        <v>19429.3240577518</v>
      </c>
      <c r="BH896" s="25">
        <f ca="1" t="shared" si="6655"/>
        <v>20083.7065229913</v>
      </c>
      <c r="BI896" s="25">
        <f ca="1" t="shared" si="6655"/>
        <v>15826.4757930158</v>
      </c>
      <c r="BJ896" s="25">
        <f ca="1" t="shared" si="6214"/>
        <v>84479.2351173783</v>
      </c>
      <c r="BK896" s="25">
        <f ca="1" t="shared" si="6215"/>
        <v>33841.5043902142</v>
      </c>
      <c r="BL896" s="25">
        <f ca="1" t="shared" si="6216"/>
        <v>118320.739507593</v>
      </c>
      <c r="BM896" s="25">
        <f ca="1">BK896*'Ejercicio 3 - TIR'!$D$5</f>
        <v>16920.7521951071</v>
      </c>
      <c r="BN896" s="25">
        <f ca="1" t="shared" si="6217"/>
        <v>101399.987312485</v>
      </c>
      <c r="BO896" s="25">
        <f ca="1" t="shared" si="6218"/>
        <v>44390.4599409026</v>
      </c>
      <c r="BP896" s="25">
        <f ca="1" t="shared" si="6219"/>
        <v>-111057.921461869</v>
      </c>
      <c r="BQ896" s="25">
        <f ca="1" t="shared" ref="BQ896:BT896" si="6656">BE896</f>
        <v>19067.465282644</v>
      </c>
      <c r="BR896" s="25">
        <f ca="1" t="shared" si="6656"/>
        <v>17171.7283585847</v>
      </c>
      <c r="BS896" s="25">
        <f ca="1" t="shared" si="6656"/>
        <v>19429.3240577518</v>
      </c>
      <c r="BT896" s="25">
        <f ca="1" t="shared" si="6656"/>
        <v>20083.7065229913</v>
      </c>
      <c r="BU896" s="25">
        <f ca="1" t="shared" si="6221"/>
        <v>60216.9357339183</v>
      </c>
      <c r="BV896" s="27">
        <f ca="1" t="shared" si="6222"/>
        <v>5.84466659096559</v>
      </c>
    </row>
    <row r="897" ht="15" customHeight="1" spans="1:74">
      <c r="A897" s="23">
        <v>896</v>
      </c>
      <c r="B897" s="24">
        <f ca="1" t="shared" ref="B897:F897" si="6657">RAND()</f>
        <v>0.946131033690747</v>
      </c>
      <c r="C897" s="25">
        <f ca="1">IF(B897&lt;=('Ejercicio 3 - TIR'!$D$13-'Ejercicio 3 - TIR'!$C$13)/('Ejercicio 3 - TIR'!$E$13-'Ejercicio 3 - TIR'!$C$13),'Ejercicio 3 - TIR'!$C$13+SQRT(('Ejercicio 3 - TIR'!$E$13-'Ejercicio 3 - TIR'!$C$13)*('Ejercicio 3 - TIR'!$D$13-'Ejercicio 3 - TIR'!$C$13)*B897),'Ejercicio 3 - TIR'!$E$13-SQRT(('Ejercicio 3 - TIR'!$E$13-'Ejercicio 3 - TIR'!$C$13)*('Ejercicio 3 - TIR'!$E$13-'Ejercicio 3 - TIR'!$D$13)*(1-B897)))</f>
        <v>91959.9278876926</v>
      </c>
      <c r="D897" s="24">
        <f ca="1" t="shared" si="6657"/>
        <v>0.527147906776587</v>
      </c>
      <c r="E897" s="25">
        <f ca="1">IF(D897&lt;=('Ejercicio 3 - TIR'!$D$14-'Ejercicio 3 - TIR'!$C$14)/('Ejercicio 3 - TIR'!$E$14-'Ejercicio 3 - TIR'!$C$14),'Ejercicio 3 - TIR'!$C$14+SQRT(('Ejercicio 3 - TIR'!$E$14-'Ejercicio 3 - TIR'!$C$14)*('Ejercicio 3 - TIR'!$D$14-'Ejercicio 3 - TIR'!$C$14)*D897),'Ejercicio 3 - TIR'!$E$14-SQRT(('Ejercicio 3 - TIR'!$E$14-'Ejercicio 3 - TIR'!$C$14)*('Ejercicio 3 - TIR'!$E$14-'Ejercicio 3 - TIR'!$D$14)*(1-D897)))</f>
        <v>31578.134768146</v>
      </c>
      <c r="F897" s="24">
        <f ca="1" t="shared" si="6657"/>
        <v>0.726003692874955</v>
      </c>
      <c r="G897" s="25">
        <f ca="1">IF(F897&lt;=('Ejercicio 3 - TIR'!$D$18-'Ejercicio 3 - TIR'!$C$18)/('Ejercicio 3 - TIR'!$E$18-'Ejercicio 3 - TIR'!$C$18),'Ejercicio 3 - TIR'!$C$18+SQRT(('Ejercicio 3 - TIR'!$E$18-'Ejercicio 3 - TIR'!$C$18)*('Ejercicio 3 - TIR'!$D$18-'Ejercicio 3 - TIR'!$C$18)*F897),'Ejercicio 3 - TIR'!$E$18-SQRT(('Ejercicio 3 - TIR'!$E$18-'Ejercicio 3 - TIR'!$C$18)*('Ejercicio 3 - TIR'!$E$18-'Ejercicio 3 - TIR'!$D$18)*(1-F897)))</f>
        <v>40466.8197659504</v>
      </c>
      <c r="H897" s="24">
        <f ca="1" t="shared" ref="H897:L897" si="6658">RAND()</f>
        <v>0.0194252335756078</v>
      </c>
      <c r="I897" s="25">
        <f ca="1">IF(H897&lt;=('Ejercicio 3 - TIR'!$D$18-'Ejercicio 3 - TIR'!$C$18)/('Ejercicio 3 - TIR'!$E$18-'Ejercicio 3 - TIR'!$C$18),'Ejercicio 3 - TIR'!$C$18+SQRT(('Ejercicio 3 - TIR'!$E$18-'Ejercicio 3 - TIR'!$C$18)*('Ejercicio 3 - TIR'!$D$18-'Ejercicio 3 - TIR'!$C$18)*H897),'Ejercicio 3 - TIR'!$E$18-SQRT(('Ejercicio 3 - TIR'!$E$18-'Ejercicio 3 - TIR'!$C$18)*('Ejercicio 3 - TIR'!$E$18-'Ejercicio 3 - TIR'!$D$18)*(1-H897)))</f>
        <v>31706.9812642033</v>
      </c>
      <c r="J897" s="24">
        <f ca="1" t="shared" si="6658"/>
        <v>0.279738222986393</v>
      </c>
      <c r="K897" s="25">
        <f ca="1">IF(J897&lt;=('Ejercicio 3 - TIR'!$D$18-'Ejercicio 3 - TIR'!$C$18)/('Ejercicio 3 - TIR'!$E$18-'Ejercicio 3 - TIR'!$C$18),'Ejercicio 3 - TIR'!$C$18+SQRT(('Ejercicio 3 - TIR'!$E$18-'Ejercicio 3 - TIR'!$C$18)*('Ejercicio 3 - TIR'!$D$18-'Ejercicio 3 - TIR'!$C$18)*J897),'Ejercicio 3 - TIR'!$E$18-SQRT(('Ejercicio 3 - TIR'!$E$18-'Ejercicio 3 - TIR'!$C$18)*('Ejercicio 3 - TIR'!$E$18-'Ejercicio 3 - TIR'!$D$18)*(1-J897)))</f>
        <v>36477.7105097371</v>
      </c>
      <c r="L897" s="24">
        <f ca="1" t="shared" si="6658"/>
        <v>0.452440375426731</v>
      </c>
      <c r="M897" s="25">
        <f ca="1">IF(L897&lt;=('Ejercicio 3 - TIR'!$D$18-'Ejercicio 3 - TIR'!$C$18)/('Ejercicio 3 - TIR'!$E$18-'Ejercicio 3 - TIR'!$C$18),'Ejercicio 3 - TIR'!$C$18+SQRT(('Ejercicio 3 - TIR'!$E$18-'Ejercicio 3 - TIR'!$C$18)*('Ejercicio 3 - TIR'!$D$18-'Ejercicio 3 - TIR'!$C$18)*L897),'Ejercicio 3 - TIR'!$E$18-SQRT(('Ejercicio 3 - TIR'!$E$18-'Ejercicio 3 - TIR'!$C$18)*('Ejercicio 3 - TIR'!$E$18-'Ejercicio 3 - TIR'!$D$18)*(1-L897)))</f>
        <v>38238.0857190254</v>
      </c>
      <c r="N897" s="24">
        <f ca="1" t="shared" ref="N897:R897" si="6659">RAND()</f>
        <v>0.811364106315974</v>
      </c>
      <c r="O897" s="25">
        <f ca="1">IF(N897&lt;=('Ejercicio 3 - TIR'!$D$18-'Ejercicio 3 - TIR'!$C$18)/('Ejercicio 3 - TIR'!$E$18-'Ejercicio 3 - TIR'!$C$18),'Ejercicio 3 - TIR'!$C$18+SQRT(('Ejercicio 3 - TIR'!$E$18-'Ejercicio 3 - TIR'!$C$18)*('Ejercicio 3 - TIR'!$D$18-'Ejercicio 3 - TIR'!$C$18)*N897),'Ejercicio 3 - TIR'!$E$18-SQRT(('Ejercicio 3 - TIR'!$E$18-'Ejercicio 3 - TIR'!$C$18)*('Ejercicio 3 - TIR'!$E$18-'Ejercicio 3 - TIR'!$D$18)*(1-N897)))</f>
        <v>41238.6582146391</v>
      </c>
      <c r="P897" s="24">
        <f ca="1" t="shared" si="6659"/>
        <v>0.043580426882482</v>
      </c>
      <c r="Q897" s="26">
        <f ca="1">IF(P897&lt;=('Ejercicio 3 - TIR'!$D$22-'Ejercicio 3 - TIR'!$C$22)/('Ejercicio 3 - TIR'!$E$22-'Ejercicio 3 - TIR'!$C$22),'Ejercicio 3 - TIR'!$C$22+SQRT(('Ejercicio 3 - TIR'!$E$22-'Ejercicio 3 - TIR'!$C$22)*('Ejercicio 3 - TIR'!$D$22-'Ejercicio 3 - TIR'!$C$22)*P897),'Ejercicio 3 - TIR'!$E$22-SQRT(('Ejercicio 3 - TIR'!$E$22-'Ejercicio 3 - TIR'!$C$22)*('Ejercicio 3 - TIR'!$E$22-'Ejercicio 3 - TIR'!$D$22)*(1-P897)))</f>
        <v>0.12885690512473</v>
      </c>
      <c r="R897" s="24">
        <f ca="1" t="shared" si="6659"/>
        <v>0.52390448380875</v>
      </c>
      <c r="S897" s="26">
        <f ca="1">IF(R897&lt;=('Ejercicio 3 - TIR'!$D$23-'Ejercicio 3 - TIR'!$C$23)/('Ejercicio 3 - TIR'!$E$23-'Ejercicio 3 - TIR'!$C$23),'Ejercicio 3 - TIR'!$C$23+SQRT(('Ejercicio 3 - TIR'!$E$23-'Ejercicio 3 - TIR'!$C$23)*('Ejercicio 3 - TIR'!$D$23-'Ejercicio 3 - TIR'!$C$23)*R897),'Ejercicio 3 - TIR'!$E$23-SQRT(('Ejercicio 3 - TIR'!$E$23-'Ejercicio 3 - TIR'!$C$23)*('Ejercicio 3 - TIR'!$E$23-'Ejercicio 3 - TIR'!$D$23)*(1-R897)))</f>
        <v>0.1507259171084</v>
      </c>
      <c r="T897" s="24">
        <f ca="1" t="shared" ref="T897:X897" si="6660">RAND()</f>
        <v>0.243731574678506</v>
      </c>
      <c r="U897" s="26">
        <f ca="1">IF(T897&lt;=('Ejercicio 3 - TIR'!$D$24-'Ejercicio 3 - TIR'!$C$24)/('Ejercicio 3 - TIR'!$E$24-'Ejercicio 3 - TIR'!$C$24),'Ejercicio 3 - TIR'!$C$24+SQRT(('Ejercicio 3 - TIR'!$E$24-'Ejercicio 3 - TIR'!$C$24)*('Ejercicio 3 - TIR'!$D$24-'Ejercicio 3 - TIR'!$C$24)*T897),'Ejercicio 3 - TIR'!$E$24-SQRT(('Ejercicio 3 - TIR'!$E$24-'Ejercicio 3 - TIR'!$C$24)*('Ejercicio 3 - TIR'!$E$24-'Ejercicio 3 - TIR'!$D$24)*(1-T897)))</f>
        <v>0.172623799566493</v>
      </c>
      <c r="V897" s="24">
        <f ca="1" t="shared" si="6660"/>
        <v>0.352351405216987</v>
      </c>
      <c r="W897" s="26">
        <f ca="1">IF(V897&lt;=('Ejercicio 3 - TIR'!$D$25-'Ejercicio 3 - TIR'!$C$25)/('Ejercicio 3 - TIR'!$E$25-'Ejercicio 3 - TIR'!$C$25),'Ejercicio 3 - TIR'!$C$25+SQRT(('Ejercicio 3 - TIR'!$E$25-'Ejercicio 3 - TIR'!$C$25)*('Ejercicio 3 - TIR'!$D$25-'Ejercicio 3 - TIR'!$C$25)*V897),'Ejercicio 3 - TIR'!$E$25-SQRT(('Ejercicio 3 - TIR'!$E$25-'Ejercicio 3 - TIR'!$C$25)*('Ejercicio 3 - TIR'!$E$25-'Ejercicio 3 - TIR'!$D$25)*(1-V897)))</f>
        <v>0.202389391079923</v>
      </c>
      <c r="X897" s="24">
        <f ca="1" t="shared" si="6660"/>
        <v>0.852387603082352</v>
      </c>
      <c r="Y897" s="26">
        <f ca="1">IF(X897&lt;=('Ejercicio 3 - TIR'!$D$26-'Ejercicio 3 - TIR'!$C$26)/('Ejercicio 3 - TIR'!$E$26-'Ejercicio 3 - TIR'!$C$26),'Ejercicio 3 - TIR'!$C$26+SQRT(('Ejercicio 3 - TIR'!$E$26-'Ejercicio 3 - TIR'!$C$26)*('Ejercicio 3 - TIR'!$D$26-'Ejercicio 3 - TIR'!$C$26)*X897),'Ejercicio 3 - TIR'!$E$26-SQRT(('Ejercicio 3 - TIR'!$E$26-'Ejercicio 3 - TIR'!$C$26)*('Ejercicio 3 - TIR'!$E$26-'Ejercicio 3 - TIR'!$D$26)*(1-X897)))</f>
        <v>0.251766917572548</v>
      </c>
      <c r="Z897" s="24">
        <f ca="1" t="shared" si="6192"/>
        <v>1.12885690512473</v>
      </c>
      <c r="AA897" s="24">
        <f ca="1" t="shared" si="6193"/>
        <v>1.29900489743381</v>
      </c>
      <c r="AB897" s="24">
        <f ca="1" t="shared" si="6194"/>
        <v>1.52324405848431</v>
      </c>
      <c r="AC897" s="24">
        <f ca="1" t="shared" si="6195"/>
        <v>1.83153249594706</v>
      </c>
      <c r="AD897" s="24">
        <f ca="1" t="shared" si="6196"/>
        <v>2.29265178688561</v>
      </c>
      <c r="AE897" s="23">
        <f ca="1" t="shared" si="6197"/>
        <v>4069.06071583492</v>
      </c>
      <c r="AF897" s="23">
        <f ca="1" t="shared" si="6198"/>
        <v>4682.3736239989</v>
      </c>
      <c r="AG897" s="23">
        <f ca="1" t="shared" si="6199"/>
        <v>5490.66274996352</v>
      </c>
      <c r="AH897" s="23">
        <f ca="1" t="shared" si="6200"/>
        <v>6601.91464055385</v>
      </c>
      <c r="AI897" s="23">
        <f ca="1" t="shared" si="6201"/>
        <v>8264.05833968317</v>
      </c>
      <c r="AJ897" s="25">
        <f ca="1" t="shared" si="6202"/>
        <v>45681.248921231</v>
      </c>
      <c r="AK897" s="25">
        <f ca="1" t="shared" si="6203"/>
        <v>41187.523945042</v>
      </c>
      <c r="AL897" s="25">
        <f ca="1" t="shared" si="6204"/>
        <v>55564.4558010678</v>
      </c>
      <c r="AM897" s="25">
        <f ca="1" t="shared" si="6205"/>
        <v>70034.2965772042</v>
      </c>
      <c r="AN897" s="25">
        <f ca="1" t="shared" si="6206"/>
        <v>94545.8834445572</v>
      </c>
      <c r="AO897" s="25">
        <f ca="1">C897/'Ejercicio 3 - TIR'!$D$7</f>
        <v>18391.9855775385</v>
      </c>
      <c r="AP897" s="25">
        <f ca="1" t="shared" si="6207"/>
        <v>27289.2633436925</v>
      </c>
      <c r="AQ897" s="25">
        <f ca="1" t="shared" si="6208"/>
        <v>22795.5383675035</v>
      </c>
      <c r="AR897" s="25">
        <f ca="1" t="shared" si="6209"/>
        <v>37172.4702235293</v>
      </c>
      <c r="AS897" s="25">
        <f ca="1" t="shared" si="6210"/>
        <v>51642.3109996657</v>
      </c>
      <c r="AT897" s="25">
        <f ca="1" t="shared" si="6211"/>
        <v>76153.8978670187</v>
      </c>
      <c r="AU897" s="25">
        <f ca="1">AP897*'Ejercicio 3 - TIR'!$D$5</f>
        <v>13644.6316718462</v>
      </c>
      <c r="AV897" s="25">
        <f ca="1">AQ897*'Ejercicio 3 - TIR'!$D$5</f>
        <v>11397.7691837518</v>
      </c>
      <c r="AW897" s="25">
        <f ca="1">AR897*'Ejercicio 3 - TIR'!$D$5</f>
        <v>18586.2351117647</v>
      </c>
      <c r="AX897" s="25">
        <f ca="1">AS897*'Ejercicio 3 - TIR'!$D$5</f>
        <v>25821.1554998329</v>
      </c>
      <c r="AY897" s="25">
        <f ca="1">AT897*'Ejercicio 3 - TIR'!$D$5</f>
        <v>38076.9489335094</v>
      </c>
      <c r="AZ897" s="25">
        <f ca="1" t="shared" ref="AZ897:BD897" si="6661">AJ897-AU897-AE897</f>
        <v>27967.5565335498</v>
      </c>
      <c r="BA897" s="25">
        <f ca="1" t="shared" si="6661"/>
        <v>25107.3811372914</v>
      </c>
      <c r="BB897" s="25">
        <f ca="1" t="shared" si="6661"/>
        <v>31487.5579393396</v>
      </c>
      <c r="BC897" s="25">
        <f ca="1" t="shared" si="6661"/>
        <v>37611.2264368175</v>
      </c>
      <c r="BD897" s="25">
        <f ca="1" t="shared" si="6661"/>
        <v>48204.8761713647</v>
      </c>
      <c r="BE897" s="25">
        <f ca="1" t="shared" ref="BE897:BI897" si="6662">AZ897/Z897</f>
        <v>24775.1122454795</v>
      </c>
      <c r="BF897" s="25">
        <f ca="1" t="shared" si="6662"/>
        <v>19328.1651107638</v>
      </c>
      <c r="BG897" s="25">
        <f ca="1" t="shared" si="6662"/>
        <v>20671.3807705057</v>
      </c>
      <c r="BH897" s="25">
        <f ca="1" t="shared" si="6662"/>
        <v>20535.3858149097</v>
      </c>
      <c r="BI897" s="25">
        <f ca="1" t="shared" si="6662"/>
        <v>21025.8166753039</v>
      </c>
      <c r="BJ897" s="25">
        <f ca="1" t="shared" si="6214"/>
        <v>72397.6671027044</v>
      </c>
      <c r="BK897" s="25">
        <f ca="1" t="shared" si="6215"/>
        <v>42166.418598718</v>
      </c>
      <c r="BL897" s="25">
        <f ca="1" t="shared" si="6216"/>
        <v>114564.085701422</v>
      </c>
      <c r="BM897" s="25">
        <f ca="1">BK897*'Ejercicio 3 - TIR'!$D$5</f>
        <v>21083.209299359</v>
      </c>
      <c r="BN897" s="25">
        <f ca="1" t="shared" si="6217"/>
        <v>93480.8764020634</v>
      </c>
      <c r="BO897" s="25">
        <f ca="1" t="shared" si="6218"/>
        <v>40774.1275569152</v>
      </c>
      <c r="BP897" s="25">
        <f ca="1" t="shared" si="6219"/>
        <v>-123538.062655839</v>
      </c>
      <c r="BQ897" s="25">
        <f ca="1" t="shared" ref="BQ897:BT897" si="6663">BE897</f>
        <v>24775.1122454795</v>
      </c>
      <c r="BR897" s="25">
        <f ca="1" t="shared" si="6663"/>
        <v>19328.1651107638</v>
      </c>
      <c r="BS897" s="25">
        <f ca="1" t="shared" si="6663"/>
        <v>20671.3807705057</v>
      </c>
      <c r="BT897" s="25">
        <f ca="1" t="shared" si="6663"/>
        <v>20535.3858149097</v>
      </c>
      <c r="BU897" s="25">
        <f ca="1" t="shared" si="6221"/>
        <v>61799.9442322191</v>
      </c>
      <c r="BV897" s="27">
        <f ca="1" t="shared" si="6222"/>
        <v>5.19041499382562</v>
      </c>
    </row>
    <row r="898" ht="15" customHeight="1" spans="1:74">
      <c r="A898" s="23">
        <v>897</v>
      </c>
      <c r="B898" s="24">
        <f ca="1" t="shared" ref="B898:F898" si="6664">RAND()</f>
        <v>0.314552739000701</v>
      </c>
      <c r="C898" s="25">
        <f ca="1">IF(B898&lt;=('Ejercicio 3 - TIR'!$D$13-'Ejercicio 3 - TIR'!$C$13)/('Ejercicio 3 - TIR'!$E$13-'Ejercicio 3 - TIR'!$C$13),'Ejercicio 3 - TIR'!$C$13+SQRT(('Ejercicio 3 - TIR'!$E$13-'Ejercicio 3 - TIR'!$C$13)*('Ejercicio 3 - TIR'!$D$13-'Ejercicio 3 - TIR'!$C$13)*B898),'Ejercicio 3 - TIR'!$E$13-SQRT(('Ejercicio 3 - TIR'!$E$13-'Ejercicio 3 - TIR'!$C$13)*('Ejercicio 3 - TIR'!$E$13-'Ejercicio 3 - TIR'!$D$13)*(1-B898)))</f>
        <v>71320.0991424454</v>
      </c>
      <c r="D898" s="24">
        <f ca="1" t="shared" si="6664"/>
        <v>0.358389063253498</v>
      </c>
      <c r="E898" s="25">
        <f ca="1">IF(D898&lt;=('Ejercicio 3 - TIR'!$D$14-'Ejercicio 3 - TIR'!$C$14)/('Ejercicio 3 - TIR'!$E$14-'Ejercicio 3 - TIR'!$C$14),'Ejercicio 3 - TIR'!$C$14+SQRT(('Ejercicio 3 - TIR'!$E$14-'Ejercicio 3 - TIR'!$C$14)*('Ejercicio 3 - TIR'!$D$14-'Ejercicio 3 - TIR'!$C$14)*D898),'Ejercicio 3 - TIR'!$E$14-SQRT(('Ejercicio 3 - TIR'!$E$14-'Ejercicio 3 - TIR'!$C$14)*('Ejercicio 3 - TIR'!$E$14-'Ejercicio 3 - TIR'!$D$14)*(1-D898)))</f>
        <v>30189.717613036</v>
      </c>
      <c r="F898" s="24">
        <f ca="1" t="shared" si="6664"/>
        <v>0.406435568907009</v>
      </c>
      <c r="G898" s="25">
        <f ca="1">IF(F898&lt;=('Ejercicio 3 - TIR'!$D$18-'Ejercicio 3 - TIR'!$C$18)/('Ejercicio 3 - TIR'!$E$18-'Ejercicio 3 - TIR'!$C$18),'Ejercicio 3 - TIR'!$C$18+SQRT(('Ejercicio 3 - TIR'!$E$18-'Ejercicio 3 - TIR'!$C$18)*('Ejercicio 3 - TIR'!$D$18-'Ejercicio 3 - TIR'!$C$18)*F898),'Ejercicio 3 - TIR'!$E$18-SQRT(('Ejercicio 3 - TIR'!$E$18-'Ejercicio 3 - TIR'!$C$18)*('Ejercicio 3 - TIR'!$E$18-'Ejercicio 3 - TIR'!$D$18)*(1-F898)))</f>
        <v>37808.0301828343</v>
      </c>
      <c r="H898" s="24">
        <f ca="1" t="shared" ref="H898:L898" si="6665">RAND()</f>
        <v>0.803704000571162</v>
      </c>
      <c r="I898" s="25">
        <f ca="1">IF(H898&lt;=('Ejercicio 3 - TIR'!$D$18-'Ejercicio 3 - TIR'!$C$18)/('Ejercicio 3 - TIR'!$E$18-'Ejercicio 3 - TIR'!$C$18),'Ejercicio 3 - TIR'!$C$18+SQRT(('Ejercicio 3 - TIR'!$E$18-'Ejercicio 3 - TIR'!$C$18)*('Ejercicio 3 - TIR'!$D$18-'Ejercicio 3 - TIR'!$C$18)*H898),'Ejercicio 3 - TIR'!$E$18-SQRT(('Ejercicio 3 - TIR'!$E$18-'Ejercicio 3 - TIR'!$C$18)*('Ejercicio 3 - TIR'!$E$18-'Ejercicio 3 - TIR'!$D$18)*(1-H898)))</f>
        <v>41163.0480903244</v>
      </c>
      <c r="J898" s="24">
        <f ca="1" t="shared" si="6665"/>
        <v>0.448511264701181</v>
      </c>
      <c r="K898" s="25">
        <f ca="1">IF(J898&lt;=('Ejercicio 3 - TIR'!$D$18-'Ejercicio 3 - TIR'!$C$18)/('Ejercicio 3 - TIR'!$E$18-'Ejercicio 3 - TIR'!$C$18),'Ejercicio 3 - TIR'!$C$18+SQRT(('Ejercicio 3 - TIR'!$E$18-'Ejercicio 3 - TIR'!$C$18)*('Ejercicio 3 - TIR'!$D$18-'Ejercicio 3 - TIR'!$C$18)*J898),'Ejercicio 3 - TIR'!$E$18-SQRT(('Ejercicio 3 - TIR'!$E$18-'Ejercicio 3 - TIR'!$C$18)*('Ejercicio 3 - TIR'!$E$18-'Ejercicio 3 - TIR'!$D$18)*(1-J898)))</f>
        <v>38202.2368720476</v>
      </c>
      <c r="L898" s="24">
        <f ca="1" t="shared" si="6665"/>
        <v>0.849365954254252</v>
      </c>
      <c r="M898" s="25">
        <f ca="1">IF(L898&lt;=('Ejercicio 3 - TIR'!$D$18-'Ejercicio 3 - TIR'!$C$18)/('Ejercicio 3 - TIR'!$E$18-'Ejercicio 3 - TIR'!$C$18),'Ejercicio 3 - TIR'!$C$18+SQRT(('Ejercicio 3 - TIR'!$E$18-'Ejercicio 3 - TIR'!$C$18)*('Ejercicio 3 - TIR'!$D$18-'Ejercicio 3 - TIR'!$C$18)*L898),'Ejercicio 3 - TIR'!$E$18-SQRT(('Ejercicio 3 - TIR'!$E$18-'Ejercicio 3 - TIR'!$C$18)*('Ejercicio 3 - TIR'!$E$18-'Ejercicio 3 - TIR'!$D$18)*(1-L898)))</f>
        <v>41638.8166621068</v>
      </c>
      <c r="N898" s="24">
        <f ca="1" t="shared" ref="N898:R898" si="6666">RAND()</f>
        <v>0.100460781120154</v>
      </c>
      <c r="O898" s="25">
        <f ca="1">IF(N898&lt;=('Ejercicio 3 - TIR'!$D$18-'Ejercicio 3 - TIR'!$C$18)/('Ejercicio 3 - TIR'!$E$18-'Ejercicio 3 - TIR'!$C$18),'Ejercicio 3 - TIR'!$C$18+SQRT(('Ejercicio 3 - TIR'!$E$18-'Ejercicio 3 - TIR'!$C$18)*('Ejercicio 3 - TIR'!$D$18-'Ejercicio 3 - TIR'!$C$18)*N898),'Ejercicio 3 - TIR'!$E$18-SQRT(('Ejercicio 3 - TIR'!$E$18-'Ejercicio 3 - TIR'!$C$18)*('Ejercicio 3 - TIR'!$E$18-'Ejercicio 3 - TIR'!$D$18)*(1-N898)))</f>
        <v>33881.8960789829</v>
      </c>
      <c r="P898" s="24">
        <f ca="1" t="shared" si="6666"/>
        <v>0.508805788335195</v>
      </c>
      <c r="Q898" s="26">
        <f ca="1">IF(P898&lt;=('Ejercicio 3 - TIR'!$D$22-'Ejercicio 3 - TIR'!$C$22)/('Ejercicio 3 - TIR'!$E$22-'Ejercicio 3 - TIR'!$C$22),'Ejercicio 3 - TIR'!$C$22+SQRT(('Ejercicio 3 - TIR'!$E$22-'Ejercicio 3 - TIR'!$C$22)*('Ejercicio 3 - TIR'!$D$22-'Ejercicio 3 - TIR'!$C$22)*P898),'Ejercicio 3 - TIR'!$E$22-SQRT(('Ejercicio 3 - TIR'!$E$22-'Ejercicio 3 - TIR'!$C$22)*('Ejercicio 3 - TIR'!$E$22-'Ejercicio 3 - TIR'!$D$22)*(1-P898)))</f>
        <v>0.150265347135091</v>
      </c>
      <c r="R898" s="24">
        <f ca="1" t="shared" si="6666"/>
        <v>0.181881401441343</v>
      </c>
      <c r="S898" s="26">
        <f ca="1">IF(R898&lt;=('Ejercicio 3 - TIR'!$D$23-'Ejercicio 3 - TIR'!$C$23)/('Ejercicio 3 - TIR'!$E$23-'Ejercicio 3 - TIR'!$C$23),'Ejercicio 3 - TIR'!$C$23+SQRT(('Ejercicio 3 - TIR'!$E$23-'Ejercicio 3 - TIR'!$C$23)*('Ejercicio 3 - TIR'!$D$23-'Ejercicio 3 - TIR'!$C$23)*R898),'Ejercicio 3 - TIR'!$E$23-SQRT(('Ejercicio 3 - TIR'!$E$23-'Ejercicio 3 - TIR'!$C$23)*('Ejercicio 3 - TIR'!$E$23-'Ejercicio 3 - TIR'!$D$23)*(1-R898)))</f>
        <v>0.138093825537857</v>
      </c>
      <c r="T898" s="24">
        <f ca="1" t="shared" ref="T898:X898" si="6667">RAND()</f>
        <v>0.396530734861456</v>
      </c>
      <c r="U898" s="26">
        <f ca="1">IF(T898&lt;=('Ejercicio 3 - TIR'!$D$24-'Ejercicio 3 - TIR'!$C$24)/('Ejercicio 3 - TIR'!$E$24-'Ejercicio 3 - TIR'!$C$24),'Ejercicio 3 - TIR'!$C$24+SQRT(('Ejercicio 3 - TIR'!$E$24-'Ejercicio 3 - TIR'!$C$24)*('Ejercicio 3 - TIR'!$D$24-'Ejercicio 3 - TIR'!$C$24)*T898),'Ejercicio 3 - TIR'!$E$24-SQRT(('Ejercicio 3 - TIR'!$E$24-'Ejercicio 3 - TIR'!$C$24)*('Ejercicio 3 - TIR'!$E$24-'Ejercicio 3 - TIR'!$D$24)*(1-T898)))</f>
        <v>0.178856793709784</v>
      </c>
      <c r="V898" s="24">
        <f ca="1" t="shared" si="6667"/>
        <v>0.721062689150799</v>
      </c>
      <c r="W898" s="26">
        <f ca="1">IF(V898&lt;=('Ejercicio 3 - TIR'!$D$25-'Ejercicio 3 - TIR'!$C$25)/('Ejercicio 3 - TIR'!$E$25-'Ejercicio 3 - TIR'!$C$25),'Ejercicio 3 - TIR'!$C$25+SQRT(('Ejercicio 3 - TIR'!$E$25-'Ejercicio 3 - TIR'!$C$25)*('Ejercicio 3 - TIR'!$D$25-'Ejercicio 3 - TIR'!$C$25)*V898),'Ejercicio 3 - TIR'!$E$25-SQRT(('Ejercicio 3 - TIR'!$E$25-'Ejercicio 3 - TIR'!$C$25)*('Ejercicio 3 - TIR'!$E$25-'Ejercicio 3 - TIR'!$D$25)*(1-V898)))</f>
        <v>0.218754510918019</v>
      </c>
      <c r="X898" s="24">
        <f ca="1" t="shared" si="6667"/>
        <v>0.937555183189257</v>
      </c>
      <c r="Y898" s="26">
        <f ca="1">IF(X898&lt;=('Ejercicio 3 - TIR'!$D$26-'Ejercicio 3 - TIR'!$C$26)/('Ejercicio 3 - TIR'!$E$26-'Ejercicio 3 - TIR'!$C$26),'Ejercicio 3 - TIR'!$C$26+SQRT(('Ejercicio 3 - TIR'!$E$26-'Ejercicio 3 - TIR'!$C$26)*('Ejercicio 3 - TIR'!$D$26-'Ejercicio 3 - TIR'!$C$26)*X898),'Ejercicio 3 - TIR'!$E$26-SQRT(('Ejercicio 3 - TIR'!$E$26-'Ejercicio 3 - TIR'!$C$26)*('Ejercicio 3 - TIR'!$E$26-'Ejercicio 3 - TIR'!$D$26)*(1-X898)))</f>
        <v>0.261636938959476</v>
      </c>
      <c r="Z898" s="24">
        <f ca="1" t="shared" ref="Z898:Z961" si="6668">(1+Q898)</f>
        <v>1.15026534713509</v>
      </c>
      <c r="AA898" s="24">
        <f ca="1" t="shared" ref="AA898:AA961" si="6669">Z898*(1+S898)</f>
        <v>1.30910988930461</v>
      </c>
      <c r="AB898" s="24">
        <f ca="1" t="shared" ref="AB898:AB961" si="6670">AA898*(1+U898)</f>
        <v>1.5432530867194</v>
      </c>
      <c r="AC898" s="24">
        <f ca="1" t="shared" ref="AC898:AC961" si="6671">AB898*(1+W898)</f>
        <v>1.88084666092742</v>
      </c>
      <c r="AD898" s="24">
        <f ca="1" t="shared" ref="AD898:AD961" si="6672">AC898*(1+Y898)</f>
        <v>2.37294562394463</v>
      </c>
      <c r="AE898" s="23">
        <f ca="1" t="shared" ref="AE898:AE961" si="6673">E898*Q898</f>
        <v>4536.46839703323</v>
      </c>
      <c r="AF898" s="23">
        <f ca="1" t="shared" ref="AF898:AF961" si="6674">AE898*(1+S898)</f>
        <v>5162.92667241113</v>
      </c>
      <c r="AG898" s="23">
        <f ca="1" t="shared" ref="AG898:AG961" si="6675">AF898*(1+U898)</f>
        <v>6086.35118319732</v>
      </c>
      <c r="AH898" s="23">
        <f ca="1" t="shared" ref="AH898:AH961" si="6676">AG898*(1+W898)</f>
        <v>7417.76795955295</v>
      </c>
      <c r="AI898" s="23">
        <f ca="1" t="shared" ref="AI898:AI961" si="6677">AH898*(1+Y898)</f>
        <v>9358.53006240207</v>
      </c>
      <c r="AJ898" s="25">
        <f ca="1" t="shared" ref="AJ898:AJ961" si="6678">G898*Z898</f>
        <v>43489.2669627519</v>
      </c>
      <c r="AK898" s="25">
        <f ca="1" t="shared" ref="AK898:AK961" si="6679">I898*AA898</f>
        <v>53886.9533289648</v>
      </c>
      <c r="AL898" s="25">
        <f ca="1" t="shared" ref="AL898:AL961" si="6680">K898*AB898</f>
        <v>58955.7199723731</v>
      </c>
      <c r="AM898" s="25">
        <f ca="1" t="shared" ref="AM898:AM961" si="6681">M898*AC898</f>
        <v>78316.2292838927</v>
      </c>
      <c r="AN898" s="25">
        <f ca="1" t="shared" ref="AN898:AN961" si="6682">O898*AD898</f>
        <v>80399.8970315692</v>
      </c>
      <c r="AO898" s="25">
        <f ca="1">C898/'Ejercicio 3 - TIR'!$D$7</f>
        <v>14264.0198284891</v>
      </c>
      <c r="AP898" s="25">
        <f ca="1" t="shared" ref="AP898:AP961" si="6683">AJ898-AO898</f>
        <v>29225.2471342628</v>
      </c>
      <c r="AQ898" s="25">
        <f ca="1" t="shared" ref="AQ898:AQ961" si="6684">AK898-AO898</f>
        <v>39622.9335004758</v>
      </c>
      <c r="AR898" s="25">
        <f ca="1" t="shared" ref="AR898:AR961" si="6685">AL898-AO898</f>
        <v>44691.700143884</v>
      </c>
      <c r="AS898" s="25">
        <f ca="1" t="shared" ref="AS898:AS961" si="6686">AM898-AO898</f>
        <v>64052.2094554036</v>
      </c>
      <c r="AT898" s="25">
        <f ca="1" t="shared" ref="AT898:AT961" si="6687">AN898-AO898</f>
        <v>66135.8772030801</v>
      </c>
      <c r="AU898" s="25">
        <f ca="1">AP898*'Ejercicio 3 - TIR'!$D$5</f>
        <v>14612.6235671314</v>
      </c>
      <c r="AV898" s="25">
        <f ca="1">AQ898*'Ejercicio 3 - TIR'!$D$5</f>
        <v>19811.4667502379</v>
      </c>
      <c r="AW898" s="25">
        <f ca="1">AR898*'Ejercicio 3 - TIR'!$D$5</f>
        <v>22345.850071942</v>
      </c>
      <c r="AX898" s="25">
        <f ca="1">AS898*'Ejercicio 3 - TIR'!$D$5</f>
        <v>32026.1047277018</v>
      </c>
      <c r="AY898" s="25">
        <f ca="1">AT898*'Ejercicio 3 - TIR'!$D$5</f>
        <v>33067.93860154</v>
      </c>
      <c r="AZ898" s="25">
        <f ca="1" t="shared" ref="AZ898:BD898" si="6688">AJ898-AU898-AE898</f>
        <v>24340.1749985873</v>
      </c>
      <c r="BA898" s="25">
        <f ca="1" t="shared" si="6688"/>
        <v>28912.5599063158</v>
      </c>
      <c r="BB898" s="25">
        <f ca="1" t="shared" si="6688"/>
        <v>30523.5187172338</v>
      </c>
      <c r="BC898" s="25">
        <f ca="1" t="shared" si="6688"/>
        <v>38872.3565966379</v>
      </c>
      <c r="BD898" s="25">
        <f ca="1" t="shared" si="6688"/>
        <v>37973.4283676271</v>
      </c>
      <c r="BE898" s="25">
        <f ca="1" t="shared" ref="BE898:BI898" si="6689">AZ898/Z898</f>
        <v>21160.4870643197</v>
      </c>
      <c r="BF898" s="25">
        <f ca="1" t="shared" si="6689"/>
        <v>22085.6630467241</v>
      </c>
      <c r="BG898" s="25">
        <f ca="1" t="shared" si="6689"/>
        <v>19778.68632171</v>
      </c>
      <c r="BH898" s="25">
        <f ca="1" t="shared" si="6689"/>
        <v>20667.4777929374</v>
      </c>
      <c r="BI898" s="25">
        <f ca="1" t="shared" si="6689"/>
        <v>16002.654247299</v>
      </c>
      <c r="BJ898" s="25">
        <f ca="1" t="shared" ref="BJ898:BJ961" si="6690">E898*AD898</f>
        <v>71638.5582979779</v>
      </c>
      <c r="BK898" s="25">
        <f ca="1" t="shared" ref="BK898:BK961" si="6691">0.2*C898*AD898</f>
        <v>33847.7434318726</v>
      </c>
      <c r="BL898" s="25">
        <f ca="1" t="shared" ref="BL898:BL961" si="6692">BJ898+BK898</f>
        <v>105486.30172985</v>
      </c>
      <c r="BM898" s="25">
        <f ca="1">BK898*'Ejercicio 3 - TIR'!$D$5</f>
        <v>16923.8717159363</v>
      </c>
      <c r="BN898" s="25">
        <f ca="1" t="shared" ref="BN898:BN961" si="6693">BL898-BM898</f>
        <v>88562.4300139142</v>
      </c>
      <c r="BO898" s="25">
        <f ca="1" t="shared" ref="BO898:BO961" si="6694">BN898/AD898</f>
        <v>37321.7275272806</v>
      </c>
      <c r="BP898" s="25">
        <f ca="1" t="shared" ref="BP898:BP961" si="6695">-(C898+E898)</f>
        <v>-101509.816755481</v>
      </c>
      <c r="BQ898" s="25">
        <f ca="1" t="shared" ref="BQ898:BT898" si="6696">BE898</f>
        <v>21160.4870643197</v>
      </c>
      <c r="BR898" s="25">
        <f ca="1" t="shared" si="6696"/>
        <v>22085.6630467241</v>
      </c>
      <c r="BS898" s="25">
        <f ca="1" t="shared" si="6696"/>
        <v>19778.68632171</v>
      </c>
      <c r="BT898" s="25">
        <f ca="1" t="shared" si="6696"/>
        <v>20667.4777929374</v>
      </c>
      <c r="BU898" s="25">
        <f ca="1" t="shared" ref="BU898:BU961" si="6697">BI898+BO898</f>
        <v>53324.3817745796</v>
      </c>
      <c r="BV898" s="27">
        <f ca="1" t="shared" ref="BV898:BV961" si="6698">IFERROR(IRR(BP898:BU898,0.1),NA())*100</f>
        <v>9.34969442826565</v>
      </c>
    </row>
    <row r="899" ht="15" customHeight="1" spans="1:74">
      <c r="A899" s="23">
        <v>898</v>
      </c>
      <c r="B899" s="24">
        <f ca="1" t="shared" ref="B899:F899" si="6699">RAND()</f>
        <v>0.497234749626415</v>
      </c>
      <c r="C899" s="25">
        <f ca="1">IF(B899&lt;=('Ejercicio 3 - TIR'!$D$13-'Ejercicio 3 - TIR'!$C$13)/('Ejercicio 3 - TIR'!$E$13-'Ejercicio 3 - TIR'!$C$13),'Ejercicio 3 - TIR'!$C$13+SQRT(('Ejercicio 3 - TIR'!$E$13-'Ejercicio 3 - TIR'!$C$13)*('Ejercicio 3 - TIR'!$D$13-'Ejercicio 3 - TIR'!$C$13)*B899),'Ejercicio 3 - TIR'!$E$13-SQRT(('Ejercicio 3 - TIR'!$E$13-'Ejercicio 3 - TIR'!$C$13)*('Ejercicio 3 - TIR'!$E$13-'Ejercicio 3 - TIR'!$D$13)*(1-B899)))</f>
        <v>75437.4614412862</v>
      </c>
      <c r="D899" s="24">
        <f ca="1" t="shared" si="6699"/>
        <v>0.471451196155562</v>
      </c>
      <c r="E899" s="25">
        <f ca="1">IF(D899&lt;=('Ejercicio 3 - TIR'!$D$14-'Ejercicio 3 - TIR'!$C$14)/('Ejercicio 3 - TIR'!$E$14-'Ejercicio 3 - TIR'!$C$14),'Ejercicio 3 - TIR'!$C$14+SQRT(('Ejercicio 3 - TIR'!$E$14-'Ejercicio 3 - TIR'!$C$14)*('Ejercicio 3 - TIR'!$D$14-'Ejercicio 3 - TIR'!$C$14)*D899),'Ejercicio 3 - TIR'!$E$14-SQRT(('Ejercicio 3 - TIR'!$E$14-'Ejercicio 3 - TIR'!$C$14)*('Ejercicio 3 - TIR'!$E$14-'Ejercicio 3 - TIR'!$D$14)*(1-D899)))</f>
        <v>31095.9379732245</v>
      </c>
      <c r="F899" s="24">
        <f ca="1" t="shared" si="6699"/>
        <v>0.114019024470232</v>
      </c>
      <c r="G899" s="25">
        <f ca="1">IF(F899&lt;=('Ejercicio 3 - TIR'!$D$18-'Ejercicio 3 - TIR'!$C$18)/('Ejercicio 3 - TIR'!$E$18-'Ejercicio 3 - TIR'!$C$18),'Ejercicio 3 - TIR'!$C$18+SQRT(('Ejercicio 3 - TIR'!$E$18-'Ejercicio 3 - TIR'!$C$18)*('Ejercicio 3 - TIR'!$D$18-'Ejercicio 3 - TIR'!$C$18)*F899),'Ejercicio 3 - TIR'!$E$18-SQRT(('Ejercicio 3 - TIR'!$E$18-'Ejercicio 3 - TIR'!$C$18)*('Ejercicio 3 - TIR'!$E$18-'Ejercicio 3 - TIR'!$D$18)*(1-F899)))</f>
        <v>34135.559656266</v>
      </c>
      <c r="H899" s="24">
        <f ca="1" t="shared" ref="H899:L899" si="6700">RAND()</f>
        <v>0.612460239709597</v>
      </c>
      <c r="I899" s="25">
        <f ca="1">IF(H899&lt;=('Ejercicio 3 - TIR'!$D$18-'Ejercicio 3 - TIR'!$C$18)/('Ejercicio 3 - TIR'!$E$18-'Ejercicio 3 - TIR'!$C$18),'Ejercicio 3 - TIR'!$C$18+SQRT(('Ejercicio 3 - TIR'!$E$18-'Ejercicio 3 - TIR'!$C$18)*('Ejercicio 3 - TIR'!$D$18-'Ejercicio 3 - TIR'!$C$18)*H899),'Ejercicio 3 - TIR'!$E$18-SQRT(('Ejercicio 3 - TIR'!$E$18-'Ejercicio 3 - TIR'!$C$18)*('Ejercicio 3 - TIR'!$E$18-'Ejercicio 3 - TIR'!$D$18)*(1-H899)))</f>
        <v>39584.8336426064</v>
      </c>
      <c r="J899" s="24">
        <f ca="1" t="shared" si="6700"/>
        <v>0.954021708393344</v>
      </c>
      <c r="K899" s="25">
        <f ca="1">IF(J899&lt;=('Ejercicio 3 - TIR'!$D$18-'Ejercicio 3 - TIR'!$C$18)/('Ejercicio 3 - TIR'!$E$18-'Ejercicio 3 - TIR'!$C$18),'Ejercicio 3 - TIR'!$C$18+SQRT(('Ejercicio 3 - TIR'!$E$18-'Ejercicio 3 - TIR'!$C$18)*('Ejercicio 3 - TIR'!$D$18-'Ejercicio 3 - TIR'!$C$18)*J899),'Ejercicio 3 - TIR'!$E$18-SQRT(('Ejercicio 3 - TIR'!$E$18-'Ejercicio 3 - TIR'!$C$18)*('Ejercicio 3 - TIR'!$E$18-'Ejercicio 3 - TIR'!$D$18)*(1-J899)))</f>
        <v>43143.0207673484</v>
      </c>
      <c r="L899" s="24">
        <f ca="1" t="shared" si="6700"/>
        <v>0.246353272731348</v>
      </c>
      <c r="M899" s="25">
        <f ca="1">IF(L899&lt;=('Ejercicio 3 - TIR'!$D$18-'Ejercicio 3 - TIR'!$C$18)/('Ejercicio 3 - TIR'!$E$18-'Ejercicio 3 - TIR'!$C$18),'Ejercicio 3 - TIR'!$C$18+SQRT(('Ejercicio 3 - TIR'!$E$18-'Ejercicio 3 - TIR'!$C$18)*('Ejercicio 3 - TIR'!$D$18-'Ejercicio 3 - TIR'!$C$18)*L899),'Ejercicio 3 - TIR'!$E$18-SQRT(('Ejercicio 3 - TIR'!$E$18-'Ejercicio 3 - TIR'!$C$18)*('Ejercicio 3 - TIR'!$E$18-'Ejercicio 3 - TIR'!$D$18)*(1-L899)))</f>
        <v>36078.8971787407</v>
      </c>
      <c r="N899" s="24">
        <f ca="1" t="shared" ref="N899:R899" si="6701">RAND()</f>
        <v>0.377919839782958</v>
      </c>
      <c r="O899" s="25">
        <f ca="1">IF(N899&lt;=('Ejercicio 3 - TIR'!$D$18-'Ejercicio 3 - TIR'!$C$18)/('Ejercicio 3 - TIR'!$E$18-'Ejercicio 3 - TIR'!$C$18),'Ejercicio 3 - TIR'!$C$18+SQRT(('Ejercicio 3 - TIR'!$E$18-'Ejercicio 3 - TIR'!$C$18)*('Ejercicio 3 - TIR'!$D$18-'Ejercicio 3 - TIR'!$C$18)*N899),'Ejercicio 3 - TIR'!$E$18-SQRT(('Ejercicio 3 - TIR'!$E$18-'Ejercicio 3 - TIR'!$C$18)*('Ejercicio 3 - TIR'!$E$18-'Ejercicio 3 - TIR'!$D$18)*(1-N899)))</f>
        <v>37529.1417816006</v>
      </c>
      <c r="P899" s="24">
        <f ca="1" t="shared" si="6701"/>
        <v>0.54711914244399</v>
      </c>
      <c r="Q899" s="26">
        <f ca="1">IF(P899&lt;=('Ejercicio 3 - TIR'!$D$22-'Ejercicio 3 - TIR'!$C$22)/('Ejercicio 3 - TIR'!$E$22-'Ejercicio 3 - TIR'!$C$22),'Ejercicio 3 - TIR'!$C$22+SQRT(('Ejercicio 3 - TIR'!$E$22-'Ejercicio 3 - TIR'!$C$22)*('Ejercicio 3 - TIR'!$D$22-'Ejercicio 3 - TIR'!$C$22)*P899),'Ejercicio 3 - TIR'!$E$22-SQRT(('Ejercicio 3 - TIR'!$E$22-'Ejercicio 3 - TIR'!$C$22)*('Ejercicio 3 - TIR'!$E$22-'Ejercicio 3 - TIR'!$D$22)*(1-P899)))</f>
        <v>0.151448545683261</v>
      </c>
      <c r="R899" s="24">
        <f ca="1" t="shared" si="6701"/>
        <v>0.317866627464504</v>
      </c>
      <c r="S899" s="26">
        <f ca="1">IF(R899&lt;=('Ejercicio 3 - TIR'!$D$23-'Ejercicio 3 - TIR'!$C$23)/('Ejercicio 3 - TIR'!$E$23-'Ejercicio 3 - TIR'!$C$23),'Ejercicio 3 - TIR'!$C$23+SQRT(('Ejercicio 3 - TIR'!$E$23-'Ejercicio 3 - TIR'!$C$23)*('Ejercicio 3 - TIR'!$D$23-'Ejercicio 3 - TIR'!$C$23)*R899),'Ejercicio 3 - TIR'!$E$23-SQRT(('Ejercicio 3 - TIR'!$E$23-'Ejercicio 3 - TIR'!$C$23)*('Ejercicio 3 - TIR'!$E$23-'Ejercicio 3 - TIR'!$D$23)*(1-R899)))</f>
        <v>0.143919864745356</v>
      </c>
      <c r="T899" s="24">
        <f ca="1" t="shared" ref="T899:X899" si="6702">RAND()</f>
        <v>0.36432726924133</v>
      </c>
      <c r="U899" s="26">
        <f ca="1">IF(T899&lt;=('Ejercicio 3 - TIR'!$D$24-'Ejercicio 3 - TIR'!$C$24)/('Ejercicio 3 - TIR'!$E$24-'Ejercicio 3 - TIR'!$C$24),'Ejercicio 3 - TIR'!$C$24+SQRT(('Ejercicio 3 - TIR'!$E$24-'Ejercicio 3 - TIR'!$C$24)*('Ejercicio 3 - TIR'!$D$24-'Ejercicio 3 - TIR'!$C$24)*T899),'Ejercicio 3 - TIR'!$E$24-SQRT(('Ejercicio 3 - TIR'!$E$24-'Ejercicio 3 - TIR'!$C$24)*('Ejercicio 3 - TIR'!$E$24-'Ejercicio 3 - TIR'!$D$24)*(1-T899)))</f>
        <v>0.177660210870613</v>
      </c>
      <c r="V899" s="24">
        <f ca="1" t="shared" si="6702"/>
        <v>0.915932636325917</v>
      </c>
      <c r="W899" s="26">
        <f ca="1">IF(V899&lt;=('Ejercicio 3 - TIR'!$D$25-'Ejercicio 3 - TIR'!$C$25)/('Ejercicio 3 - TIR'!$E$25-'Ejercicio 3 - TIR'!$C$25),'Ejercicio 3 - TIR'!$C$25+SQRT(('Ejercicio 3 - TIR'!$E$25-'Ejercicio 3 - TIR'!$C$25)*('Ejercicio 3 - TIR'!$D$25-'Ejercicio 3 - TIR'!$C$25)*V899),'Ejercicio 3 - TIR'!$E$25-SQRT(('Ejercicio 3 - TIR'!$E$25-'Ejercicio 3 - TIR'!$C$25)*('Ejercicio 3 - TIR'!$E$25-'Ejercicio 3 - TIR'!$D$25)*(1-V899)))</f>
        <v>0.232846697902174</v>
      </c>
      <c r="X899" s="24">
        <f ca="1" t="shared" si="6702"/>
        <v>0.537502026582598</v>
      </c>
      <c r="Y899" s="26">
        <f ca="1">IF(X899&lt;=('Ejercicio 3 - TIR'!$D$26-'Ejercicio 3 - TIR'!$C$26)/('Ejercicio 3 - TIR'!$E$26-'Ejercicio 3 - TIR'!$C$26),'Ejercicio 3 - TIR'!$C$26+SQRT(('Ejercicio 3 - TIR'!$E$26-'Ejercicio 3 - TIR'!$C$26)*('Ejercicio 3 - TIR'!$D$26-'Ejercicio 3 - TIR'!$C$26)*X899),'Ejercicio 3 - TIR'!$E$26-SQRT(('Ejercicio 3 - TIR'!$E$26-'Ejercicio 3 - TIR'!$C$26)*('Ejercicio 3 - TIR'!$E$26-'Ejercicio 3 - TIR'!$D$26)*(1-X899)))</f>
        <v>0.230025115743466</v>
      </c>
      <c r="Z899" s="24">
        <f ca="1" t="shared" si="6668"/>
        <v>1.15144854568326</v>
      </c>
      <c r="AA899" s="24">
        <f ca="1" t="shared" si="6669"/>
        <v>1.31716486463923</v>
      </c>
      <c r="AB899" s="24">
        <f ca="1" t="shared" si="6670"/>
        <v>1.5511726522424</v>
      </c>
      <c r="AC899" s="24">
        <f ca="1" t="shared" si="6671"/>
        <v>1.9123580821932</v>
      </c>
      <c r="AD899" s="24">
        <f ca="1" t="shared" si="6672"/>
        <v>2.35224847139265</v>
      </c>
      <c r="AE899" s="23">
        <f ca="1" t="shared" si="6673"/>
        <v>4709.43458270175</v>
      </c>
      <c r="AF899" s="23">
        <f ca="1" t="shared" si="6674"/>
        <v>5387.21577087128</v>
      </c>
      <c r="AG899" s="23">
        <f ca="1" t="shared" si="6675"/>
        <v>6344.30966072977</v>
      </c>
      <c r="AH899" s="23">
        <f ca="1" t="shared" si="6676"/>
        <v>7821.56121569956</v>
      </c>
      <c r="AI899" s="23">
        <f ca="1" t="shared" si="6677"/>
        <v>9620.71673963545</v>
      </c>
      <c r="AJ899" s="25">
        <f ca="1" t="shared" si="6678"/>
        <v>39305.3405222917</v>
      </c>
      <c r="AK899" s="25">
        <f ca="1" t="shared" si="6679"/>
        <v>52139.7520466302</v>
      </c>
      <c r="AL899" s="25">
        <f ca="1" t="shared" si="6680"/>
        <v>66922.2739494369</v>
      </c>
      <c r="AM899" s="25">
        <f ca="1" t="shared" si="6681"/>
        <v>68995.7706163824</v>
      </c>
      <c r="AN899" s="25">
        <f ca="1" t="shared" si="6682"/>
        <v>88277.8663884479</v>
      </c>
      <c r="AO899" s="25">
        <f ca="1">C899/'Ejercicio 3 - TIR'!$D$7</f>
        <v>15087.4922882572</v>
      </c>
      <c r="AP899" s="25">
        <f ca="1" t="shared" si="6683"/>
        <v>24217.8482340344</v>
      </c>
      <c r="AQ899" s="25">
        <f ca="1" t="shared" si="6684"/>
        <v>37052.259758373</v>
      </c>
      <c r="AR899" s="25">
        <f ca="1" t="shared" si="6685"/>
        <v>51834.7816611796</v>
      </c>
      <c r="AS899" s="25">
        <f ca="1" t="shared" si="6686"/>
        <v>53908.2783281251</v>
      </c>
      <c r="AT899" s="25">
        <f ca="1" t="shared" si="6687"/>
        <v>73190.3741001906</v>
      </c>
      <c r="AU899" s="25">
        <f ca="1">AP899*'Ejercicio 3 - TIR'!$D$5</f>
        <v>12108.9241170172</v>
      </c>
      <c r="AV899" s="25">
        <f ca="1">AQ899*'Ejercicio 3 - TIR'!$D$5</f>
        <v>18526.1298791865</v>
      </c>
      <c r="AW899" s="25">
        <f ca="1">AR899*'Ejercicio 3 - TIR'!$D$5</f>
        <v>25917.3908305898</v>
      </c>
      <c r="AX899" s="25">
        <f ca="1">AS899*'Ejercicio 3 - TIR'!$D$5</f>
        <v>26954.1391640626</v>
      </c>
      <c r="AY899" s="25">
        <f ca="1">AT899*'Ejercicio 3 - TIR'!$D$5</f>
        <v>36595.1870500953</v>
      </c>
      <c r="AZ899" s="25">
        <f ca="1" t="shared" ref="AZ899:BD899" si="6703">AJ899-AU899-AE899</f>
        <v>22486.9818225727</v>
      </c>
      <c r="BA899" s="25">
        <f ca="1" t="shared" si="6703"/>
        <v>28226.4063965724</v>
      </c>
      <c r="BB899" s="25">
        <f ca="1" t="shared" si="6703"/>
        <v>34660.5734581173</v>
      </c>
      <c r="BC899" s="25">
        <f ca="1" t="shared" si="6703"/>
        <v>34220.0702366202</v>
      </c>
      <c r="BD899" s="25">
        <f ca="1" t="shared" si="6703"/>
        <v>42061.9625987171</v>
      </c>
      <c r="BE899" s="25">
        <f ca="1" t="shared" ref="BE899:BI899" si="6704">AZ899/Z899</f>
        <v>19529.2980366996</v>
      </c>
      <c r="BF899" s="25">
        <f ca="1" t="shared" si="6704"/>
        <v>21429.6684905147</v>
      </c>
      <c r="BG899" s="25">
        <f ca="1" t="shared" si="6704"/>
        <v>22344.7553745944</v>
      </c>
      <c r="BH899" s="25">
        <f ca="1" t="shared" si="6704"/>
        <v>17894.1750267684</v>
      </c>
      <c r="BI899" s="25">
        <f ca="1" t="shared" si="6704"/>
        <v>17881.5984409225</v>
      </c>
      <c r="BJ899" s="25">
        <f ca="1" t="shared" si="6690"/>
        <v>73145.3725640378</v>
      </c>
      <c r="BK899" s="25">
        <f ca="1" t="shared" si="6691"/>
        <v>35489.5306722014</v>
      </c>
      <c r="BL899" s="25">
        <f ca="1" t="shared" si="6692"/>
        <v>108634.903236239</v>
      </c>
      <c r="BM899" s="25">
        <f ca="1">BK899*'Ejercicio 3 - TIR'!$D$5</f>
        <v>17744.7653361007</v>
      </c>
      <c r="BN899" s="25">
        <f ca="1" t="shared" si="6693"/>
        <v>90890.1379001385</v>
      </c>
      <c r="BO899" s="25">
        <f ca="1" t="shared" si="6694"/>
        <v>38639.6841173531</v>
      </c>
      <c r="BP899" s="25">
        <f ca="1" t="shared" si="6695"/>
        <v>-106533.399414511</v>
      </c>
      <c r="BQ899" s="25">
        <f ca="1" t="shared" ref="BQ899:BT899" si="6705">BE899</f>
        <v>19529.2980366996</v>
      </c>
      <c r="BR899" s="25">
        <f ca="1" t="shared" si="6705"/>
        <v>21429.6684905147</v>
      </c>
      <c r="BS899" s="25">
        <f ca="1" t="shared" si="6705"/>
        <v>22344.7553745944</v>
      </c>
      <c r="BT899" s="25">
        <f ca="1" t="shared" si="6705"/>
        <v>17894.1750267684</v>
      </c>
      <c r="BU899" s="25">
        <f ca="1" t="shared" si="6697"/>
        <v>56521.2825582756</v>
      </c>
      <c r="BV899" s="27">
        <f ca="1" t="shared" si="6698"/>
        <v>7.7808178544555</v>
      </c>
    </row>
    <row r="900" ht="15" customHeight="1" spans="1:74">
      <c r="A900" s="23">
        <v>899</v>
      </c>
      <c r="B900" s="24">
        <f ca="1" t="shared" ref="B900:F900" si="6706">RAND()</f>
        <v>0.554259537241747</v>
      </c>
      <c r="C900" s="25">
        <f ca="1">IF(B900&lt;=('Ejercicio 3 - TIR'!$D$13-'Ejercicio 3 - TIR'!$C$13)/('Ejercicio 3 - TIR'!$E$13-'Ejercicio 3 - TIR'!$C$13),'Ejercicio 3 - TIR'!$C$13+SQRT(('Ejercicio 3 - TIR'!$E$13-'Ejercicio 3 - TIR'!$C$13)*('Ejercicio 3 - TIR'!$D$13-'Ejercicio 3 - TIR'!$C$13)*B900),'Ejercicio 3 - TIR'!$E$13-SQRT(('Ejercicio 3 - TIR'!$E$13-'Ejercicio 3 - TIR'!$C$13)*('Ejercicio 3 - TIR'!$E$13-'Ejercicio 3 - TIR'!$D$13)*(1-B900)))</f>
        <v>76872.3422000864</v>
      </c>
      <c r="D900" s="24">
        <f ca="1" t="shared" si="6706"/>
        <v>0.747702089699354</v>
      </c>
      <c r="E900" s="25">
        <f ca="1">IF(D900&lt;=('Ejercicio 3 - TIR'!$D$14-'Ejercicio 3 - TIR'!$C$14)/('Ejercicio 3 - TIR'!$E$14-'Ejercicio 3 - TIR'!$C$14),'Ejercicio 3 - TIR'!$C$14+SQRT(('Ejercicio 3 - TIR'!$E$14-'Ejercicio 3 - TIR'!$C$14)*('Ejercicio 3 - TIR'!$D$14-'Ejercicio 3 - TIR'!$C$14)*D900),'Ejercicio 3 - TIR'!$E$14-SQRT(('Ejercicio 3 - TIR'!$E$14-'Ejercicio 3 - TIR'!$C$14)*('Ejercicio 3 - TIR'!$E$14-'Ejercicio 3 - TIR'!$D$14)*(1-D900)))</f>
        <v>33848.1964802916</v>
      </c>
      <c r="F900" s="24">
        <f ca="1" t="shared" si="6706"/>
        <v>0.987623445288485</v>
      </c>
      <c r="G900" s="25">
        <f ca="1">IF(F900&lt;=('Ejercicio 3 - TIR'!$D$18-'Ejercicio 3 - TIR'!$C$18)/('Ejercicio 3 - TIR'!$E$18-'Ejercicio 3 - TIR'!$C$18),'Ejercicio 3 - TIR'!$C$18+SQRT(('Ejercicio 3 - TIR'!$E$18-'Ejercicio 3 - TIR'!$C$18)*('Ejercicio 3 - TIR'!$D$18-'Ejercicio 3 - TIR'!$C$18)*F900),'Ejercicio 3 - TIR'!$E$18-SQRT(('Ejercicio 3 - TIR'!$E$18-'Ejercicio 3 - TIR'!$C$18)*('Ejercicio 3 - TIR'!$E$18-'Ejercicio 3 - TIR'!$D$18)*(1-F900)))</f>
        <v>44036.5470414371</v>
      </c>
      <c r="H900" s="24">
        <f ca="1" t="shared" ref="H900:L900" si="6707">RAND()</f>
        <v>0.804841137128825</v>
      </c>
      <c r="I900" s="25">
        <f ca="1">IF(H900&lt;=('Ejercicio 3 - TIR'!$D$18-'Ejercicio 3 - TIR'!$C$18)/('Ejercicio 3 - TIR'!$E$18-'Ejercicio 3 - TIR'!$C$18),'Ejercicio 3 - TIR'!$C$18+SQRT(('Ejercicio 3 - TIR'!$E$18-'Ejercicio 3 - TIR'!$C$18)*('Ejercicio 3 - TIR'!$D$18-'Ejercicio 3 - TIR'!$C$18)*H900),'Ejercicio 3 - TIR'!$E$18-SQRT(('Ejercicio 3 - TIR'!$E$18-'Ejercicio 3 - TIR'!$C$18)*('Ejercicio 3 - TIR'!$E$18-'Ejercicio 3 - TIR'!$D$18)*(1-H900)))</f>
        <v>41174.177903334</v>
      </c>
      <c r="J900" s="24">
        <f ca="1" t="shared" si="6707"/>
        <v>0.743447324294523</v>
      </c>
      <c r="K900" s="25">
        <f ca="1">IF(J900&lt;=('Ejercicio 3 - TIR'!$D$18-'Ejercicio 3 - TIR'!$C$18)/('Ejercicio 3 - TIR'!$E$18-'Ejercicio 3 - TIR'!$C$18),'Ejercicio 3 - TIR'!$C$18+SQRT(('Ejercicio 3 - TIR'!$E$18-'Ejercicio 3 - TIR'!$C$18)*('Ejercicio 3 - TIR'!$D$18-'Ejercicio 3 - TIR'!$C$18)*J900),'Ejercicio 3 - TIR'!$E$18-SQRT(('Ejercicio 3 - TIR'!$E$18-'Ejercicio 3 - TIR'!$C$18)*('Ejercicio 3 - TIR'!$E$18-'Ejercicio 3 - TIR'!$D$18)*(1-J900)))</f>
        <v>40613.4922001767</v>
      </c>
      <c r="L900" s="24">
        <f ca="1" t="shared" si="6707"/>
        <v>0.48536734617076</v>
      </c>
      <c r="M900" s="25">
        <f ca="1">IF(L900&lt;=('Ejercicio 3 - TIR'!$D$18-'Ejercicio 3 - TIR'!$C$18)/('Ejercicio 3 - TIR'!$E$18-'Ejercicio 3 - TIR'!$C$18),'Ejercicio 3 - TIR'!$C$18+SQRT(('Ejercicio 3 - TIR'!$E$18-'Ejercicio 3 - TIR'!$C$18)*('Ejercicio 3 - TIR'!$D$18-'Ejercicio 3 - TIR'!$C$18)*L900),'Ejercicio 3 - TIR'!$E$18-SQRT(('Ejercicio 3 - TIR'!$E$18-'Ejercicio 3 - TIR'!$C$18)*('Ejercicio 3 - TIR'!$E$18-'Ejercicio 3 - TIR'!$D$18)*(1-L900)))</f>
        <v>38532.5905752951</v>
      </c>
      <c r="N900" s="24">
        <f ca="1" t="shared" ref="N900:R900" si="6708">RAND()</f>
        <v>0.825608434386044</v>
      </c>
      <c r="O900" s="25">
        <f ca="1">IF(N900&lt;=('Ejercicio 3 - TIR'!$D$18-'Ejercicio 3 - TIR'!$C$18)/('Ejercicio 3 - TIR'!$E$18-'Ejercicio 3 - TIR'!$C$18),'Ejercicio 3 - TIR'!$C$18+SQRT(('Ejercicio 3 - TIR'!$E$18-'Ejercicio 3 - TIR'!$C$18)*('Ejercicio 3 - TIR'!$D$18-'Ejercicio 3 - TIR'!$C$18)*N900),'Ejercicio 3 - TIR'!$E$18-SQRT(('Ejercicio 3 - TIR'!$E$18-'Ejercicio 3 - TIR'!$C$18)*('Ejercicio 3 - TIR'!$E$18-'Ejercicio 3 - TIR'!$D$18)*(1-N900)))</f>
        <v>41383.4591912925</v>
      </c>
      <c r="P900" s="24">
        <f ca="1" t="shared" si="6708"/>
        <v>0.977452349762815</v>
      </c>
      <c r="Q900" s="26">
        <f ca="1">IF(P900&lt;=('Ejercicio 3 - TIR'!$D$22-'Ejercicio 3 - TIR'!$C$22)/('Ejercicio 3 - TIR'!$E$22-'Ejercicio 3 - TIR'!$C$22),'Ejercicio 3 - TIR'!$C$22+SQRT(('Ejercicio 3 - TIR'!$E$22-'Ejercicio 3 - TIR'!$C$22)*('Ejercicio 3 - TIR'!$D$22-'Ejercicio 3 - TIR'!$C$22)*P900),'Ejercicio 3 - TIR'!$E$22-SQRT(('Ejercicio 3 - TIR'!$E$22-'Ejercicio 3 - TIR'!$C$22)*('Ejercicio 3 - TIR'!$E$22-'Ejercicio 3 - TIR'!$D$22)*(1-P900)))</f>
        <v>0.173629303772198</v>
      </c>
      <c r="R900" s="24">
        <f ca="1" t="shared" si="6708"/>
        <v>0.0404638957580594</v>
      </c>
      <c r="S900" s="26">
        <f ca="1">IF(R900&lt;=('Ejercicio 3 - TIR'!$D$23-'Ejercicio 3 - TIR'!$C$23)/('Ejercicio 3 - TIR'!$E$23-'Ejercicio 3 - TIR'!$C$23),'Ejercicio 3 - TIR'!$C$23+SQRT(('Ejercicio 3 - TIR'!$E$23-'Ejercicio 3 - TIR'!$C$23)*('Ejercicio 3 - TIR'!$D$23-'Ejercicio 3 - TIR'!$C$23)*R900),'Ejercicio 3 - TIR'!$E$23-SQRT(('Ejercicio 3 - TIR'!$E$23-'Ejercicio 3 - TIR'!$C$23)*('Ejercicio 3 - TIR'!$E$23-'Ejercicio 3 - TIR'!$D$23)*(1-R900)))</f>
        <v>0.128534343112654</v>
      </c>
      <c r="T900" s="24">
        <f ca="1" t="shared" ref="T900:X900" si="6709">RAND()</f>
        <v>0.921776504169417</v>
      </c>
      <c r="U900" s="26">
        <f ca="1">IF(T900&lt;=('Ejercicio 3 - TIR'!$D$24-'Ejercicio 3 - TIR'!$C$24)/('Ejercicio 3 - TIR'!$E$24-'Ejercicio 3 - TIR'!$C$24),'Ejercicio 3 - TIR'!$C$24+SQRT(('Ejercicio 3 - TIR'!$E$24-'Ejercicio 3 - TIR'!$C$24)*('Ejercicio 3 - TIR'!$D$24-'Ejercicio 3 - TIR'!$C$24)*T900),'Ejercicio 3 - TIR'!$E$24-SQRT(('Ejercicio 3 - TIR'!$E$24-'Ejercicio 3 - TIR'!$C$24)*('Ejercicio 3 - TIR'!$E$24-'Ejercicio 3 - TIR'!$D$24)*(1-T900)))</f>
        <v>0.205200480131922</v>
      </c>
      <c r="V900" s="24">
        <f ca="1" t="shared" si="6709"/>
        <v>0.897720466754033</v>
      </c>
      <c r="W900" s="26">
        <f ca="1">IF(V900&lt;=('Ejercicio 3 - TIR'!$D$25-'Ejercicio 3 - TIR'!$C$25)/('Ejercicio 3 - TIR'!$E$25-'Ejercicio 3 - TIR'!$C$25),'Ejercicio 3 - TIR'!$C$25+SQRT(('Ejercicio 3 - TIR'!$E$25-'Ejercicio 3 - TIR'!$C$25)*('Ejercicio 3 - TIR'!$D$25-'Ejercicio 3 - TIR'!$C$25)*V900),'Ejercicio 3 - TIR'!$E$25-SQRT(('Ejercicio 3 - TIR'!$E$25-'Ejercicio 3 - TIR'!$C$25)*('Ejercicio 3 - TIR'!$E$25-'Ejercicio 3 - TIR'!$D$25)*(1-V900)))</f>
        <v>0.23107968376689</v>
      </c>
      <c r="X900" s="24">
        <f ca="1" t="shared" si="6709"/>
        <v>0.997932659071594</v>
      </c>
      <c r="Y900" s="26">
        <f ca="1">IF(X900&lt;=('Ejercicio 3 - TIR'!$D$26-'Ejercicio 3 - TIR'!$C$26)/('Ejercicio 3 - TIR'!$E$26-'Ejercicio 3 - TIR'!$C$26),'Ejercicio 3 - TIR'!$C$26+SQRT(('Ejercicio 3 - TIR'!$E$26-'Ejercicio 3 - TIR'!$C$26)*('Ejercicio 3 - TIR'!$D$26-'Ejercicio 3 - TIR'!$C$26)*X900),'Ejercicio 3 - TIR'!$E$26-SQRT(('Ejercicio 3 - TIR'!$E$26-'Ejercicio 3 - TIR'!$C$26)*('Ejercicio 3 - TIR'!$E$26-'Ejercicio 3 - TIR'!$D$26)*(1-X900)))</f>
        <v>0.276658796472318</v>
      </c>
      <c r="Z900" s="24">
        <f ca="1" t="shared" si="6668"/>
        <v>1.1736293037722</v>
      </c>
      <c r="AA900" s="24">
        <f ca="1" t="shared" si="6669"/>
        <v>1.32448097539032</v>
      </c>
      <c r="AB900" s="24">
        <f ca="1" t="shared" si="6670"/>
        <v>1.59626510746601</v>
      </c>
      <c r="AC900" s="24">
        <f ca="1" t="shared" si="6671"/>
        <v>1.96512954370737</v>
      </c>
      <c r="AD900" s="24">
        <f ca="1" t="shared" si="6672"/>
        <v>2.50879991818165</v>
      </c>
      <c r="AE900" s="23">
        <f ca="1" t="shared" si="6673"/>
        <v>5877.03878881758</v>
      </c>
      <c r="AF900" s="23">
        <f ca="1" t="shared" si="6674"/>
        <v>6632.44010898584</v>
      </c>
      <c r="AG900" s="23">
        <f ca="1" t="shared" si="6675"/>
        <v>7993.42000379595</v>
      </c>
      <c r="AH900" s="23">
        <f ca="1" t="shared" si="6676"/>
        <v>9840.53697048905</v>
      </c>
      <c r="AI900" s="23">
        <f ca="1" t="shared" si="6677"/>
        <v>12563.0080853859</v>
      </c>
      <c r="AJ900" s="25">
        <f ca="1" t="shared" si="6678"/>
        <v>51682.5820447735</v>
      </c>
      <c r="AK900" s="25">
        <f ca="1" t="shared" si="6679"/>
        <v>54534.4153103023</v>
      </c>
      <c r="AL900" s="25">
        <f ca="1" t="shared" si="6680"/>
        <v>64829.9004914849</v>
      </c>
      <c r="AM900" s="25">
        <f ca="1" t="shared" si="6681"/>
        <v>75721.5321350927</v>
      </c>
      <c r="AN900" s="25">
        <f ca="1" t="shared" si="6682"/>
        <v>103822.819033188</v>
      </c>
      <c r="AO900" s="25">
        <f ca="1">C900/'Ejercicio 3 - TIR'!$D$7</f>
        <v>15374.4684400173</v>
      </c>
      <c r="AP900" s="25">
        <f ca="1" t="shared" si="6683"/>
        <v>36308.1136047562</v>
      </c>
      <c r="AQ900" s="25">
        <f ca="1" t="shared" si="6684"/>
        <v>39159.946870285</v>
      </c>
      <c r="AR900" s="25">
        <f ca="1" t="shared" si="6685"/>
        <v>49455.4320514677</v>
      </c>
      <c r="AS900" s="25">
        <f ca="1" t="shared" si="6686"/>
        <v>60347.0636950754</v>
      </c>
      <c r="AT900" s="25">
        <f ca="1" t="shared" si="6687"/>
        <v>88448.3505931711</v>
      </c>
      <c r="AU900" s="25">
        <f ca="1">AP900*'Ejercicio 3 - TIR'!$D$5</f>
        <v>18154.0568023781</v>
      </c>
      <c r="AV900" s="25">
        <f ca="1">AQ900*'Ejercicio 3 - TIR'!$D$5</f>
        <v>19579.9734351425</v>
      </c>
      <c r="AW900" s="25">
        <f ca="1">AR900*'Ejercicio 3 - TIR'!$D$5</f>
        <v>24727.7160257338</v>
      </c>
      <c r="AX900" s="25">
        <f ca="1">AS900*'Ejercicio 3 - TIR'!$D$5</f>
        <v>30173.5318475377</v>
      </c>
      <c r="AY900" s="25">
        <f ca="1">AT900*'Ejercicio 3 - TIR'!$D$5</f>
        <v>44224.1752965856</v>
      </c>
      <c r="AZ900" s="25">
        <f ca="1" t="shared" ref="AZ900:BD900" si="6710">AJ900-AU900-AE900</f>
        <v>27651.4864535778</v>
      </c>
      <c r="BA900" s="25">
        <f ca="1" t="shared" si="6710"/>
        <v>28322.0017661739</v>
      </c>
      <c r="BB900" s="25">
        <f ca="1" t="shared" si="6710"/>
        <v>32108.7644619552</v>
      </c>
      <c r="BC900" s="25">
        <f ca="1" t="shared" si="6710"/>
        <v>35707.4633170659</v>
      </c>
      <c r="BD900" s="25">
        <f ca="1" t="shared" si="6710"/>
        <v>47035.6356512169</v>
      </c>
      <c r="BE900" s="25">
        <f ca="1" t="shared" ref="BE900:BI900" si="6711">AZ900/Z900</f>
        <v>23560.6646533981</v>
      </c>
      <c r="BF900" s="25">
        <f ca="1" t="shared" si="6711"/>
        <v>21383.4719353576</v>
      </c>
      <c r="BG900" s="25">
        <f ca="1" t="shared" si="6711"/>
        <v>20114.9322326078</v>
      </c>
      <c r="BH900" s="25">
        <f ca="1" t="shared" si="6711"/>
        <v>18170.5391542284</v>
      </c>
      <c r="BI900" s="25">
        <f ca="1" t="shared" si="6711"/>
        <v>18748.2609953638</v>
      </c>
      <c r="BJ900" s="25">
        <f ca="1" t="shared" si="6690"/>
        <v>84918.352560352</v>
      </c>
      <c r="BK900" s="25">
        <f ca="1" t="shared" si="6691"/>
        <v>38571.4651644018</v>
      </c>
      <c r="BL900" s="25">
        <f ca="1" t="shared" si="6692"/>
        <v>123489.817724754</v>
      </c>
      <c r="BM900" s="25">
        <f ca="1">BK900*'Ejercicio 3 - TIR'!$D$5</f>
        <v>19285.7325822009</v>
      </c>
      <c r="BN900" s="25">
        <f ca="1" t="shared" si="6693"/>
        <v>104204.085142553</v>
      </c>
      <c r="BO900" s="25">
        <f ca="1" t="shared" si="6694"/>
        <v>41535.4307003002</v>
      </c>
      <c r="BP900" s="25">
        <f ca="1" t="shared" si="6695"/>
        <v>-110720.538680378</v>
      </c>
      <c r="BQ900" s="25">
        <f ca="1" t="shared" ref="BQ900:BT900" si="6712">BE900</f>
        <v>23560.6646533981</v>
      </c>
      <c r="BR900" s="25">
        <f ca="1" t="shared" si="6712"/>
        <v>21383.4719353576</v>
      </c>
      <c r="BS900" s="25">
        <f ca="1" t="shared" si="6712"/>
        <v>20114.9322326078</v>
      </c>
      <c r="BT900" s="25">
        <f ca="1" t="shared" si="6712"/>
        <v>18170.5391542284</v>
      </c>
      <c r="BU900" s="25">
        <f ca="1" t="shared" si="6697"/>
        <v>60283.691695664</v>
      </c>
      <c r="BV900" s="27">
        <f ca="1" t="shared" si="6698"/>
        <v>7.93487890567945</v>
      </c>
    </row>
    <row r="901" ht="15" customHeight="1" spans="1:74">
      <c r="A901" s="23">
        <v>900</v>
      </c>
      <c r="B901" s="24">
        <f ca="1" t="shared" ref="B901:F901" si="6713">RAND()</f>
        <v>0.327754975648498</v>
      </c>
      <c r="C901" s="25">
        <f ca="1">IF(B901&lt;=('Ejercicio 3 - TIR'!$D$13-'Ejercicio 3 - TIR'!$C$13)/('Ejercicio 3 - TIR'!$E$13-'Ejercicio 3 - TIR'!$C$13),'Ejercicio 3 - TIR'!$C$13+SQRT(('Ejercicio 3 - TIR'!$E$13-'Ejercicio 3 - TIR'!$C$13)*('Ejercicio 3 - TIR'!$D$13-'Ejercicio 3 - TIR'!$C$13)*B901),'Ejercicio 3 - TIR'!$E$13-SQRT(('Ejercicio 3 - TIR'!$E$13-'Ejercicio 3 - TIR'!$C$13)*('Ejercicio 3 - TIR'!$E$13-'Ejercicio 3 - TIR'!$D$13)*(1-B901)))</f>
        <v>71597.6404286228</v>
      </c>
      <c r="D901" s="24">
        <f ca="1" t="shared" si="6713"/>
        <v>0.511662659318364</v>
      </c>
      <c r="E901" s="25">
        <f ca="1">IF(D901&lt;=('Ejercicio 3 - TIR'!$D$14-'Ejercicio 3 - TIR'!$C$14)/('Ejercicio 3 - TIR'!$E$14-'Ejercicio 3 - TIR'!$C$14),'Ejercicio 3 - TIR'!$C$14+SQRT(('Ejercicio 3 - TIR'!$E$14-'Ejercicio 3 - TIR'!$C$14)*('Ejercicio 3 - TIR'!$D$14-'Ejercicio 3 - TIR'!$C$14)*D901),'Ejercicio 3 - TIR'!$E$14-SQRT(('Ejercicio 3 - TIR'!$E$14-'Ejercicio 3 - TIR'!$C$14)*('Ejercicio 3 - TIR'!$E$14-'Ejercicio 3 - TIR'!$D$14)*(1-D901)))</f>
        <v>31441.3434989921</v>
      </c>
      <c r="F901" s="24">
        <f ca="1" t="shared" si="6713"/>
        <v>0.600063167947849</v>
      </c>
      <c r="G901" s="25">
        <f ca="1">IF(F901&lt;=('Ejercicio 3 - TIR'!$D$18-'Ejercicio 3 - TIR'!$C$18)/('Ejercicio 3 - TIR'!$E$18-'Ejercicio 3 - TIR'!$C$18),'Ejercicio 3 - TIR'!$C$18+SQRT(('Ejercicio 3 - TIR'!$E$18-'Ejercicio 3 - TIR'!$C$18)*('Ejercicio 3 - TIR'!$D$18-'Ejercicio 3 - TIR'!$C$18)*F901),'Ejercicio 3 - TIR'!$E$18-SQRT(('Ejercicio 3 - TIR'!$E$18-'Ejercicio 3 - TIR'!$C$18)*('Ejercicio 3 - TIR'!$E$18-'Ejercicio 3 - TIR'!$D$18)*(1-F901)))</f>
        <v>39487.3323538378</v>
      </c>
      <c r="H901" s="24">
        <f ca="1" t="shared" ref="H901:L901" si="6714">RAND()</f>
        <v>0.649569087704005</v>
      </c>
      <c r="I901" s="25">
        <f ca="1">IF(H901&lt;=('Ejercicio 3 - TIR'!$D$18-'Ejercicio 3 - TIR'!$C$18)/('Ejercicio 3 - TIR'!$E$18-'Ejercicio 3 - TIR'!$C$18),'Ejercicio 3 - TIR'!$C$18+SQRT(('Ejercicio 3 - TIR'!$E$18-'Ejercicio 3 - TIR'!$C$18)*('Ejercicio 3 - TIR'!$D$18-'Ejercicio 3 - TIR'!$C$18)*H901),'Ejercicio 3 - TIR'!$E$18-SQRT(('Ejercicio 3 - TIR'!$E$18-'Ejercicio 3 - TIR'!$C$18)*('Ejercicio 3 - TIR'!$E$18-'Ejercicio 3 - TIR'!$D$18)*(1-H901)))</f>
        <v>39870.9352725869</v>
      </c>
      <c r="J901" s="24">
        <f ca="1" t="shared" si="6714"/>
        <v>0.870351121291849</v>
      </c>
      <c r="K901" s="25">
        <f ca="1">IF(J901&lt;=('Ejercicio 3 - TIR'!$D$18-'Ejercicio 3 - TIR'!$C$18)/('Ejercicio 3 - TIR'!$E$18-'Ejercicio 3 - TIR'!$C$18),'Ejercicio 3 - TIR'!$C$18+SQRT(('Ejercicio 3 - TIR'!$E$18-'Ejercicio 3 - TIR'!$C$18)*('Ejercicio 3 - TIR'!$D$18-'Ejercicio 3 - TIR'!$C$18)*J901),'Ejercicio 3 - TIR'!$E$18-SQRT(('Ejercicio 3 - TIR'!$E$18-'Ejercicio 3 - TIR'!$C$18)*('Ejercicio 3 - TIR'!$E$18-'Ejercicio 3 - TIR'!$D$18)*(1-J901)))</f>
        <v>41881.7206823135</v>
      </c>
      <c r="L901" s="24">
        <f ca="1" t="shared" si="6714"/>
        <v>0.933569860861241</v>
      </c>
      <c r="M901" s="25">
        <f ca="1">IF(L901&lt;=('Ejercicio 3 - TIR'!$D$18-'Ejercicio 3 - TIR'!$C$18)/('Ejercicio 3 - TIR'!$E$18-'Ejercicio 3 - TIR'!$C$18),'Ejercicio 3 - TIR'!$C$18+SQRT(('Ejercicio 3 - TIR'!$E$18-'Ejercicio 3 - TIR'!$C$18)*('Ejercicio 3 - TIR'!$D$18-'Ejercicio 3 - TIR'!$C$18)*L901),'Ejercicio 3 - TIR'!$E$18-SQRT(('Ejercicio 3 - TIR'!$E$18-'Ejercicio 3 - TIR'!$C$18)*('Ejercicio 3 - TIR'!$E$18-'Ejercicio 3 - TIR'!$D$18)*(1-L901)))</f>
        <v>42767.9022343529</v>
      </c>
      <c r="N901" s="24">
        <f ca="1" t="shared" ref="N901:R901" si="6715">RAND()</f>
        <v>0.47399883689447</v>
      </c>
      <c r="O901" s="25">
        <f ca="1">IF(N901&lt;=('Ejercicio 3 - TIR'!$D$18-'Ejercicio 3 - TIR'!$C$18)/('Ejercicio 3 - TIR'!$E$18-'Ejercicio 3 - TIR'!$C$18),'Ejercicio 3 - TIR'!$C$18+SQRT(('Ejercicio 3 - TIR'!$E$18-'Ejercicio 3 - TIR'!$C$18)*('Ejercicio 3 - TIR'!$D$18-'Ejercicio 3 - TIR'!$C$18)*N901),'Ejercicio 3 - TIR'!$E$18-SQRT(('Ejercicio 3 - TIR'!$E$18-'Ejercicio 3 - TIR'!$C$18)*('Ejercicio 3 - TIR'!$E$18-'Ejercicio 3 - TIR'!$D$18)*(1-N901)))</f>
        <v>38432.0712481673</v>
      </c>
      <c r="P901" s="24">
        <f ca="1" t="shared" si="6715"/>
        <v>0.442390946173861</v>
      </c>
      <c r="Q901" s="26">
        <f ca="1">IF(P901&lt;=('Ejercicio 3 - TIR'!$D$22-'Ejercicio 3 - TIR'!$C$22)/('Ejercicio 3 - TIR'!$E$22-'Ejercicio 3 - TIR'!$C$22),'Ejercicio 3 - TIR'!$C$22+SQRT(('Ejercicio 3 - TIR'!$E$22-'Ejercicio 3 - TIR'!$C$22)*('Ejercicio 3 - TIR'!$D$22-'Ejercicio 3 - TIR'!$C$22)*P901),'Ejercicio 3 - TIR'!$E$22-SQRT(('Ejercicio 3 - TIR'!$E$22-'Ejercicio 3 - TIR'!$C$22)*('Ejercicio 3 - TIR'!$E$22-'Ejercicio 3 - TIR'!$D$22)*(1-P901)))</f>
        <v>0.148218853681767</v>
      </c>
      <c r="R901" s="24">
        <f ca="1" t="shared" si="6715"/>
        <v>0.473056436388942</v>
      </c>
      <c r="S901" s="26">
        <f ca="1">IF(R901&lt;=('Ejercicio 3 - TIR'!$D$23-'Ejercicio 3 - TIR'!$C$23)/('Ejercicio 3 - TIR'!$E$23-'Ejercicio 3 - TIR'!$C$23),'Ejercicio 3 - TIR'!$C$23+SQRT(('Ejercicio 3 - TIR'!$E$23-'Ejercicio 3 - TIR'!$C$23)*('Ejercicio 3 - TIR'!$D$23-'Ejercicio 3 - TIR'!$C$23)*R901),'Ejercicio 3 - TIR'!$E$23-SQRT(('Ejercicio 3 - TIR'!$E$23-'Ejercicio 3 - TIR'!$C$23)*('Ejercicio 3 - TIR'!$E$23-'Ejercicio 3 - TIR'!$D$23)*(1-R901)))</f>
        <v>0.149180500089959</v>
      </c>
      <c r="T901" s="24">
        <f ca="1" t="shared" ref="T901:X901" si="6716">RAND()</f>
        <v>0.543240600940565</v>
      </c>
      <c r="U901" s="26">
        <f ca="1">IF(T901&lt;=('Ejercicio 3 - TIR'!$D$24-'Ejercicio 3 - TIR'!$C$24)/('Ejercicio 3 - TIR'!$E$24-'Ejercicio 3 - TIR'!$C$24),'Ejercicio 3 - TIR'!$C$24+SQRT(('Ejercicio 3 - TIR'!$E$24-'Ejercicio 3 - TIR'!$C$24)*('Ejercicio 3 - TIR'!$D$24-'Ejercicio 3 - TIR'!$C$24)*T901),'Ejercicio 3 - TIR'!$E$24-SQRT(('Ejercicio 3 - TIR'!$E$24-'Ejercicio 3 - TIR'!$C$24)*('Ejercicio 3 - TIR'!$E$24-'Ejercicio 3 - TIR'!$D$24)*(1-T901)))</f>
        <v>0.184237920678931</v>
      </c>
      <c r="V901" s="24">
        <f ca="1" t="shared" si="6716"/>
        <v>0.00445775587303965</v>
      </c>
      <c r="W901" s="26">
        <f ca="1">IF(V901&lt;=('Ejercicio 3 - TIR'!$D$25-'Ejercicio 3 - TIR'!$C$25)/('Ejercicio 3 - TIR'!$E$25-'Ejercicio 3 - TIR'!$C$25),'Ejercicio 3 - TIR'!$C$25+SQRT(('Ejercicio 3 - TIR'!$E$25-'Ejercicio 3 - TIR'!$C$25)*('Ejercicio 3 - TIR'!$D$25-'Ejercicio 3 - TIR'!$C$25)*V901),'Ejercicio 3 - TIR'!$E$25-SQRT(('Ejercicio 3 - TIR'!$E$25-'Ejercicio 3 - TIR'!$C$25)*('Ejercicio 3 - TIR'!$E$25-'Ejercicio 3 - TIR'!$D$25)*(1-V901)))</f>
        <v>0.182498170975385</v>
      </c>
      <c r="X901" s="24">
        <f ca="1" t="shared" si="6716"/>
        <v>0.640989177826239</v>
      </c>
      <c r="Y901" s="26">
        <f ca="1">IF(X901&lt;=('Ejercicio 3 - TIR'!$D$26-'Ejercicio 3 - TIR'!$C$26)/('Ejercicio 3 - TIR'!$E$26-'Ejercicio 3 - TIR'!$C$26),'Ejercicio 3 - TIR'!$C$26+SQRT(('Ejercicio 3 - TIR'!$E$26-'Ejercicio 3 - TIR'!$C$26)*('Ejercicio 3 - TIR'!$D$26-'Ejercicio 3 - TIR'!$C$26)*X901),'Ejercicio 3 - TIR'!$E$26-SQRT(('Ejercicio 3 - TIR'!$E$26-'Ejercicio 3 - TIR'!$C$26)*('Ejercicio 3 - TIR'!$E$26-'Ejercicio 3 - TIR'!$D$26)*(1-X901)))</f>
        <v>0.235969800821047</v>
      </c>
      <c r="Z901" s="24">
        <f ca="1" t="shared" si="6668"/>
        <v>1.14821885368177</v>
      </c>
      <c r="AA901" s="24">
        <f ca="1" t="shared" si="6669"/>
        <v>1.31951071648673</v>
      </c>
      <c r="AB901" s="24">
        <f ca="1" t="shared" si="6670"/>
        <v>1.56261462720581</v>
      </c>
      <c r="AC901" s="24">
        <f ca="1" t="shared" si="6671"/>
        <v>1.84778893861026</v>
      </c>
      <c r="AD901" s="24">
        <f ca="1" t="shared" si="6672"/>
        <v>2.28381132641345</v>
      </c>
      <c r="AE901" s="23">
        <f ca="1" t="shared" si="6673"/>
        <v>4660.19989163527</v>
      </c>
      <c r="AF901" s="23">
        <f ca="1" t="shared" si="6674"/>
        <v>5355.41084198859</v>
      </c>
      <c r="AG901" s="23">
        <f ca="1" t="shared" si="6675"/>
        <v>6342.08059989797</v>
      </c>
      <c r="AH901" s="23">
        <f ca="1" t="shared" si="6676"/>
        <v>7499.49870955782</v>
      </c>
      <c r="AI901" s="23">
        <f ca="1" t="shared" si="6677"/>
        <v>9269.15392630988</v>
      </c>
      <c r="AJ901" s="25">
        <f ca="1" t="shared" si="6678"/>
        <v>45340.0994902746</v>
      </c>
      <c r="AK901" s="25">
        <f ca="1" t="shared" si="6679"/>
        <v>52610.1263685273</v>
      </c>
      <c r="AL901" s="25">
        <f ca="1" t="shared" si="6680"/>
        <v>65444.9893507314</v>
      </c>
      <c r="AM901" s="25">
        <f ca="1" t="shared" si="6681"/>
        <v>79026.0566762022</v>
      </c>
      <c r="AN901" s="25">
        <f ca="1" t="shared" si="6682"/>
        <v>87771.5996140935</v>
      </c>
      <c r="AO901" s="25">
        <f ca="1">C901/'Ejercicio 3 - TIR'!$D$7</f>
        <v>14319.5280857246</v>
      </c>
      <c r="AP901" s="25">
        <f ca="1" t="shared" si="6683"/>
        <v>31020.57140455</v>
      </c>
      <c r="AQ901" s="25">
        <f ca="1" t="shared" si="6684"/>
        <v>38290.5982828027</v>
      </c>
      <c r="AR901" s="25">
        <f ca="1" t="shared" si="6685"/>
        <v>51125.4612650068</v>
      </c>
      <c r="AS901" s="25">
        <f ca="1" t="shared" si="6686"/>
        <v>64706.5285904776</v>
      </c>
      <c r="AT901" s="25">
        <f ca="1" t="shared" si="6687"/>
        <v>73452.0715283689</v>
      </c>
      <c r="AU901" s="25">
        <f ca="1">AP901*'Ejercicio 3 - TIR'!$D$5</f>
        <v>15510.285702275</v>
      </c>
      <c r="AV901" s="25">
        <f ca="1">AQ901*'Ejercicio 3 - TIR'!$D$5</f>
        <v>19145.2991414014</v>
      </c>
      <c r="AW901" s="25">
        <f ca="1">AR901*'Ejercicio 3 - TIR'!$D$5</f>
        <v>25562.7306325034</v>
      </c>
      <c r="AX901" s="25">
        <f ca="1">AS901*'Ejercicio 3 - TIR'!$D$5</f>
        <v>32353.2642952388</v>
      </c>
      <c r="AY901" s="25">
        <f ca="1">AT901*'Ejercicio 3 - TIR'!$D$5</f>
        <v>36726.0357641845</v>
      </c>
      <c r="AZ901" s="25">
        <f ca="1" t="shared" ref="AZ901:BD901" si="6717">AJ901-AU901-AE901</f>
        <v>25169.6138963643</v>
      </c>
      <c r="BA901" s="25">
        <f ca="1" t="shared" si="6717"/>
        <v>28109.4163851373</v>
      </c>
      <c r="BB901" s="25">
        <f ca="1" t="shared" si="6717"/>
        <v>33540.17811833</v>
      </c>
      <c r="BC901" s="25">
        <f ca="1" t="shared" si="6717"/>
        <v>39173.2936714055</v>
      </c>
      <c r="BD901" s="25">
        <f ca="1" t="shared" si="6717"/>
        <v>41776.4099235991</v>
      </c>
      <c r="BE901" s="25">
        <f ca="1" t="shared" ref="BE901:BI901" si="6718">AZ901/Z901</f>
        <v>21920.5718628098</v>
      </c>
      <c r="BF901" s="25">
        <f ca="1" t="shared" si="6718"/>
        <v>21302.9087478578</v>
      </c>
      <c r="BG901" s="25">
        <f ca="1" t="shared" si="6718"/>
        <v>21464.1393561666</v>
      </c>
      <c r="BH901" s="25">
        <f ca="1" t="shared" si="6718"/>
        <v>21200.0910130289</v>
      </c>
      <c r="BI901" s="25">
        <f ca="1" t="shared" si="6718"/>
        <v>18292.4085892882</v>
      </c>
      <c r="BJ901" s="25">
        <f ca="1" t="shared" si="6690"/>
        <v>71806.0964006541</v>
      </c>
      <c r="BK901" s="25">
        <f ca="1" t="shared" si="6691"/>
        <v>32703.1004310733</v>
      </c>
      <c r="BL901" s="25">
        <f ca="1" t="shared" si="6692"/>
        <v>104509.196831727</v>
      </c>
      <c r="BM901" s="25">
        <f ca="1">BK901*'Ejercicio 3 - TIR'!$D$5</f>
        <v>16351.5502155367</v>
      </c>
      <c r="BN901" s="25">
        <f ca="1" t="shared" si="6693"/>
        <v>88157.6466161908</v>
      </c>
      <c r="BO901" s="25">
        <f ca="1" t="shared" si="6694"/>
        <v>38601.1075418543</v>
      </c>
      <c r="BP901" s="25">
        <f ca="1" t="shared" si="6695"/>
        <v>-103038.983927615</v>
      </c>
      <c r="BQ901" s="25">
        <f ca="1" t="shared" ref="BQ901:BT901" si="6719">BE901</f>
        <v>21920.5718628098</v>
      </c>
      <c r="BR901" s="25">
        <f ca="1" t="shared" si="6719"/>
        <v>21302.9087478578</v>
      </c>
      <c r="BS901" s="25">
        <f ca="1" t="shared" si="6719"/>
        <v>21464.1393561666</v>
      </c>
      <c r="BT901" s="25">
        <f ca="1" t="shared" si="6719"/>
        <v>21200.0910130289</v>
      </c>
      <c r="BU901" s="25">
        <f ca="1" t="shared" si="6697"/>
        <v>56893.5161311425</v>
      </c>
      <c r="BV901" s="27">
        <f ca="1" t="shared" si="6698"/>
        <v>10.1394373306118</v>
      </c>
    </row>
    <row r="902" ht="15" customHeight="1" spans="1:74">
      <c r="A902" s="23">
        <v>901</v>
      </c>
      <c r="B902" s="24">
        <f ca="1" t="shared" ref="B902:F902" si="6720">RAND()</f>
        <v>0.780814706858392</v>
      </c>
      <c r="C902" s="25">
        <f ca="1">IF(B902&lt;=('Ejercicio 3 - TIR'!$D$13-'Ejercicio 3 - TIR'!$C$13)/('Ejercicio 3 - TIR'!$E$13-'Ejercicio 3 - TIR'!$C$13),'Ejercicio 3 - TIR'!$C$13+SQRT(('Ejercicio 3 - TIR'!$E$13-'Ejercicio 3 - TIR'!$C$13)*('Ejercicio 3 - TIR'!$D$13-'Ejercicio 3 - TIR'!$C$13)*B902),'Ejercicio 3 - TIR'!$E$13-SQRT(('Ejercicio 3 - TIR'!$E$13-'Ejercicio 3 - TIR'!$C$13)*('Ejercicio 3 - TIR'!$E$13-'Ejercicio 3 - TIR'!$D$13)*(1-B902)))</f>
        <v>83782.0361398254</v>
      </c>
      <c r="D902" s="24">
        <f ca="1" t="shared" si="6720"/>
        <v>0.207158593364394</v>
      </c>
      <c r="E902" s="25">
        <f ca="1">IF(D902&lt;=('Ejercicio 3 - TIR'!$D$14-'Ejercicio 3 - TIR'!$C$14)/('Ejercicio 3 - TIR'!$E$14-'Ejercicio 3 - TIR'!$C$14),'Ejercicio 3 - TIR'!$C$14+SQRT(('Ejercicio 3 - TIR'!$E$14-'Ejercicio 3 - TIR'!$C$14)*('Ejercicio 3 - TIR'!$D$14-'Ejercicio 3 - TIR'!$C$14)*D902),'Ejercicio 3 - TIR'!$E$14-SQRT(('Ejercicio 3 - TIR'!$E$14-'Ejercicio 3 - TIR'!$C$14)*('Ejercicio 3 - TIR'!$E$14-'Ejercicio 3 - TIR'!$D$14)*(1-D902)))</f>
        <v>28941.6867585248</v>
      </c>
      <c r="F902" s="24">
        <f ca="1" t="shared" si="6720"/>
        <v>0.627876439714435</v>
      </c>
      <c r="G902" s="25">
        <f ca="1">IF(F902&lt;=('Ejercicio 3 - TIR'!$D$18-'Ejercicio 3 - TIR'!$C$18)/('Ejercicio 3 - TIR'!$E$18-'Ejercicio 3 - TIR'!$C$18),'Ejercicio 3 - TIR'!$C$18+SQRT(('Ejercicio 3 - TIR'!$E$18-'Ejercicio 3 - TIR'!$C$18)*('Ejercicio 3 - TIR'!$D$18-'Ejercicio 3 - TIR'!$C$18)*F902),'Ejercicio 3 - TIR'!$E$18-SQRT(('Ejercicio 3 - TIR'!$E$18-'Ejercicio 3 - TIR'!$C$18)*('Ejercicio 3 - TIR'!$E$18-'Ejercicio 3 - TIR'!$D$18)*(1-F902)))</f>
        <v>39704.7135948036</v>
      </c>
      <c r="H902" s="24">
        <f ca="1" t="shared" ref="H902:L902" si="6721">RAND()</f>
        <v>0.684721897040657</v>
      </c>
      <c r="I902" s="25">
        <f ca="1">IF(H902&lt;=('Ejercicio 3 - TIR'!$D$18-'Ejercicio 3 - TIR'!$C$18)/('Ejercicio 3 - TIR'!$E$18-'Ejercicio 3 - TIR'!$C$18),'Ejercicio 3 - TIR'!$C$18+SQRT(('Ejercicio 3 - TIR'!$E$18-'Ejercicio 3 - TIR'!$C$18)*('Ejercicio 3 - TIR'!$D$18-'Ejercicio 3 - TIR'!$C$18)*H902),'Ejercicio 3 - TIR'!$E$18-SQRT(('Ejercicio 3 - TIR'!$E$18-'Ejercicio 3 - TIR'!$C$18)*('Ejercicio 3 - TIR'!$E$18-'Ejercicio 3 - TIR'!$D$18)*(1-H902)))</f>
        <v>40137.2993386441</v>
      </c>
      <c r="J902" s="24">
        <f ca="1" t="shared" si="6721"/>
        <v>0.919686099350567</v>
      </c>
      <c r="K902" s="25">
        <f ca="1">IF(J902&lt;=('Ejercicio 3 - TIR'!$D$18-'Ejercicio 3 - TIR'!$C$18)/('Ejercicio 3 - TIR'!$E$18-'Ejercicio 3 - TIR'!$C$18),'Ejercicio 3 - TIR'!$C$18+SQRT(('Ejercicio 3 - TIR'!$E$18-'Ejercicio 3 - TIR'!$C$18)*('Ejercicio 3 - TIR'!$D$18-'Ejercicio 3 - TIR'!$C$18)*J902),'Ejercicio 3 - TIR'!$E$18-SQRT(('Ejercicio 3 - TIR'!$E$18-'Ejercicio 3 - TIR'!$C$18)*('Ejercicio 3 - TIR'!$E$18-'Ejercicio 3 - TIR'!$D$18)*(1-J902)))</f>
        <v>42545.7093593652</v>
      </c>
      <c r="L902" s="24">
        <f ca="1" t="shared" si="6721"/>
        <v>0.711175311695051</v>
      </c>
      <c r="M902" s="25">
        <f ca="1">IF(L902&lt;=('Ejercicio 3 - TIR'!$D$18-'Ejercicio 3 - TIR'!$C$18)/('Ejercicio 3 - TIR'!$E$18-'Ejercicio 3 - TIR'!$C$18),'Ejercicio 3 - TIR'!$C$18+SQRT(('Ejercicio 3 - TIR'!$E$18-'Ejercicio 3 - TIR'!$C$18)*('Ejercicio 3 - TIR'!$D$18-'Ejercicio 3 - TIR'!$C$18)*L902),'Ejercicio 3 - TIR'!$E$18-SQRT(('Ejercicio 3 - TIR'!$E$18-'Ejercicio 3 - TIR'!$C$18)*('Ejercicio 3 - TIR'!$E$18-'Ejercicio 3 - TIR'!$D$18)*(1-L902)))</f>
        <v>40345.7705661548</v>
      </c>
      <c r="N902" s="24">
        <f ca="1" t="shared" ref="N902:R902" si="6722">RAND()</f>
        <v>0.828296588079862</v>
      </c>
      <c r="O902" s="25">
        <f ca="1">IF(N902&lt;=('Ejercicio 3 - TIR'!$D$18-'Ejercicio 3 - TIR'!$C$18)/('Ejercicio 3 - TIR'!$E$18-'Ejercicio 3 - TIR'!$C$18),'Ejercicio 3 - TIR'!$C$18+SQRT(('Ejercicio 3 - TIR'!$E$18-'Ejercicio 3 - TIR'!$C$18)*('Ejercicio 3 - TIR'!$D$18-'Ejercicio 3 - TIR'!$C$18)*N902),'Ejercicio 3 - TIR'!$E$18-SQRT(('Ejercicio 3 - TIR'!$E$18-'Ejercicio 3 - TIR'!$C$18)*('Ejercicio 3 - TIR'!$E$18-'Ejercicio 3 - TIR'!$D$18)*(1-N902)))</f>
        <v>41411.4409724779</v>
      </c>
      <c r="P902" s="24">
        <f ca="1" t="shared" si="6722"/>
        <v>0.0779081046298637</v>
      </c>
      <c r="Q902" s="26">
        <f ca="1">IF(P902&lt;=('Ejercicio 3 - TIR'!$D$22-'Ejercicio 3 - TIR'!$C$22)/('Ejercicio 3 - TIR'!$E$22-'Ejercicio 3 - TIR'!$C$22),'Ejercicio 3 - TIR'!$C$22+SQRT(('Ejercicio 3 - TIR'!$E$22-'Ejercicio 3 - TIR'!$C$22)*('Ejercicio 3 - TIR'!$D$22-'Ejercicio 3 - TIR'!$C$22)*P902),'Ejercicio 3 - TIR'!$E$22-SQRT(('Ejercicio 3 - TIR'!$E$22-'Ejercicio 3 - TIR'!$C$22)*('Ejercicio 3 - TIR'!$E$22-'Ejercicio 3 - TIR'!$D$22)*(1-P902)))</f>
        <v>0.131842068583392</v>
      </c>
      <c r="R902" s="24">
        <f ca="1" t="shared" si="6722"/>
        <v>0.664185661693072</v>
      </c>
      <c r="S902" s="26">
        <f ca="1">IF(R902&lt;=('Ejercicio 3 - TIR'!$D$23-'Ejercicio 3 - TIR'!$C$23)/('Ejercicio 3 - TIR'!$E$23-'Ejercicio 3 - TIR'!$C$23),'Ejercicio 3 - TIR'!$C$23+SQRT(('Ejercicio 3 - TIR'!$E$23-'Ejercicio 3 - TIR'!$C$23)*('Ejercicio 3 - TIR'!$D$23-'Ejercicio 3 - TIR'!$C$23)*R902),'Ejercicio 3 - TIR'!$E$23-SQRT(('Ejercicio 3 - TIR'!$E$23-'Ejercicio 3 - TIR'!$C$23)*('Ejercicio 3 - TIR'!$E$23-'Ejercicio 3 - TIR'!$D$23)*(1-R902)))</f>
        <v>0.155414113622802</v>
      </c>
      <c r="T902" s="24">
        <f ca="1" t="shared" ref="T902:X902" si="6723">RAND()</f>
        <v>0.332140794270554</v>
      </c>
      <c r="U902" s="26">
        <f ca="1">IF(T902&lt;=('Ejercicio 3 - TIR'!$D$24-'Ejercicio 3 - TIR'!$C$24)/('Ejercicio 3 - TIR'!$E$24-'Ejercicio 3 - TIR'!$C$24),'Ejercicio 3 - TIR'!$C$24+SQRT(('Ejercicio 3 - TIR'!$E$24-'Ejercicio 3 - TIR'!$C$24)*('Ejercicio 3 - TIR'!$D$24-'Ejercicio 3 - TIR'!$C$24)*T902),'Ejercicio 3 - TIR'!$E$24-SQRT(('Ejercicio 3 - TIR'!$E$24-'Ejercicio 3 - TIR'!$C$24)*('Ejercicio 3 - TIR'!$E$24-'Ejercicio 3 - TIR'!$D$24)*(1-T902)))</f>
        <v>0.17641014327807</v>
      </c>
      <c r="V902" s="24">
        <f ca="1" t="shared" si="6723"/>
        <v>0.742326973163908</v>
      </c>
      <c r="W902" s="26">
        <f ca="1">IF(V902&lt;=('Ejercicio 3 - TIR'!$D$25-'Ejercicio 3 - TIR'!$C$25)/('Ejercicio 3 - TIR'!$E$25-'Ejercicio 3 - TIR'!$C$25),'Ejercicio 3 - TIR'!$C$25+SQRT(('Ejercicio 3 - TIR'!$E$25-'Ejercicio 3 - TIR'!$C$25)*('Ejercicio 3 - TIR'!$D$25-'Ejercicio 3 - TIR'!$C$25)*V902),'Ejercicio 3 - TIR'!$E$25-SQRT(('Ejercicio 3 - TIR'!$E$25-'Ejercicio 3 - TIR'!$C$25)*('Ejercicio 3 - TIR'!$E$25-'Ejercicio 3 - TIR'!$D$25)*(1-V902)))</f>
        <v>0.219969089359023</v>
      </c>
      <c r="X902" s="24">
        <f ca="1" t="shared" si="6723"/>
        <v>0.469610290562168</v>
      </c>
      <c r="Y902" s="26">
        <f ca="1">IF(X902&lt;=('Ejercicio 3 - TIR'!$D$26-'Ejercicio 3 - TIR'!$C$26)/('Ejercicio 3 - TIR'!$E$26-'Ejercicio 3 - TIR'!$C$26),'Ejercicio 3 - TIR'!$C$26+SQRT(('Ejercicio 3 - TIR'!$E$26-'Ejercicio 3 - TIR'!$C$26)*('Ejercicio 3 - TIR'!$D$26-'Ejercicio 3 - TIR'!$C$26)*X902),'Ejercicio 3 - TIR'!$E$26-SQRT(('Ejercicio 3 - TIR'!$E$26-'Ejercicio 3 - TIR'!$C$26)*('Ejercicio 3 - TIR'!$E$26-'Ejercicio 3 - TIR'!$D$26)*(1-X902)))</f>
        <v>0.226482671675762</v>
      </c>
      <c r="Z902" s="24">
        <f ca="1" t="shared" si="6668"/>
        <v>1.13184206858339</v>
      </c>
      <c r="AA902" s="24">
        <f ca="1" t="shared" si="6669"/>
        <v>1.30774630043328</v>
      </c>
      <c r="AB902" s="24">
        <f ca="1" t="shared" si="6670"/>
        <v>1.53844601266408</v>
      </c>
      <c r="AC902" s="24">
        <f ca="1" t="shared" si="6671"/>
        <v>1.87685658109782</v>
      </c>
      <c r="AD902" s="24">
        <f ca="1" t="shared" si="6672"/>
        <v>2.30193207393709</v>
      </c>
      <c r="AE902" s="23">
        <f ca="1" t="shared" si="6673"/>
        <v>3815.73185053647</v>
      </c>
      <c r="AF902" s="23">
        <f ca="1" t="shared" si="6674"/>
        <v>4408.75043390989</v>
      </c>
      <c r="AG902" s="23">
        <f ca="1" t="shared" si="6675"/>
        <v>5186.49872963318</v>
      </c>
      <c r="AH902" s="23">
        <f ca="1" t="shared" si="6676"/>
        <v>6327.36813215232</v>
      </c>
      <c r="AI902" s="23">
        <f ca="1" t="shared" si="6677"/>
        <v>7760.40737139826</v>
      </c>
      <c r="AJ902" s="25">
        <f ca="1" t="shared" si="6678"/>
        <v>44939.4651676536</v>
      </c>
      <c r="AK902" s="25">
        <f ca="1" t="shared" si="6679"/>
        <v>52489.404719495</v>
      </c>
      <c r="AL902" s="25">
        <f ca="1" t="shared" si="6680"/>
        <v>65454.2769198802</v>
      </c>
      <c r="AM902" s="25">
        <f ca="1" t="shared" si="6681"/>
        <v>75723.2250065502</v>
      </c>
      <c r="AN902" s="25">
        <f ca="1" t="shared" si="6682"/>
        <v>95326.3242024993</v>
      </c>
      <c r="AO902" s="25">
        <f ca="1">C902/'Ejercicio 3 - TIR'!$D$7</f>
        <v>16756.4072279651</v>
      </c>
      <c r="AP902" s="25">
        <f ca="1" t="shared" si="6683"/>
        <v>28183.0579396885</v>
      </c>
      <c r="AQ902" s="25">
        <f ca="1" t="shared" si="6684"/>
        <v>35732.9974915299</v>
      </c>
      <c r="AR902" s="25">
        <f ca="1" t="shared" si="6685"/>
        <v>48697.8696919151</v>
      </c>
      <c r="AS902" s="25">
        <f ca="1" t="shared" si="6686"/>
        <v>58966.8177785851</v>
      </c>
      <c r="AT902" s="25">
        <f ca="1" t="shared" si="6687"/>
        <v>78569.9169745342</v>
      </c>
      <c r="AU902" s="25">
        <f ca="1">AP902*'Ejercicio 3 - TIR'!$D$5</f>
        <v>14091.5289698443</v>
      </c>
      <c r="AV902" s="25">
        <f ca="1">AQ902*'Ejercicio 3 - TIR'!$D$5</f>
        <v>17866.4987457649</v>
      </c>
      <c r="AW902" s="25">
        <f ca="1">AR902*'Ejercicio 3 - TIR'!$D$5</f>
        <v>24348.9348459576</v>
      </c>
      <c r="AX902" s="25">
        <f ca="1">AS902*'Ejercicio 3 - TIR'!$D$5</f>
        <v>29483.4088892926</v>
      </c>
      <c r="AY902" s="25">
        <f ca="1">AT902*'Ejercicio 3 - TIR'!$D$5</f>
        <v>39284.9584872671</v>
      </c>
      <c r="AZ902" s="25">
        <f ca="1" t="shared" ref="AZ902:BD902" si="6724">AJ902-AU902-AE902</f>
        <v>27032.2043472729</v>
      </c>
      <c r="BA902" s="25">
        <f ca="1" t="shared" si="6724"/>
        <v>30214.1555398201</v>
      </c>
      <c r="BB902" s="25">
        <f ca="1" t="shared" si="6724"/>
        <v>35918.8433442895</v>
      </c>
      <c r="BC902" s="25">
        <f ca="1" t="shared" si="6724"/>
        <v>39912.4479851053</v>
      </c>
      <c r="BD902" s="25">
        <f ca="1" t="shared" si="6724"/>
        <v>48280.9583438339</v>
      </c>
      <c r="BE902" s="25">
        <f ca="1" t="shared" ref="BE902:BI902" si="6725">AZ902/Z902</f>
        <v>23883.3712737911</v>
      </c>
      <c r="BF902" s="25">
        <f ca="1" t="shared" si="6725"/>
        <v>23103.988541057</v>
      </c>
      <c r="BG902" s="25">
        <f ca="1" t="shared" si="6725"/>
        <v>23347.4837911861</v>
      </c>
      <c r="BH902" s="25">
        <f ca="1" t="shared" si="6725"/>
        <v>21265.5822437746</v>
      </c>
      <c r="BI902" s="25">
        <f ca="1" t="shared" si="6725"/>
        <v>20974.1020990498</v>
      </c>
      <c r="BJ902" s="25">
        <f ca="1" t="shared" si="6690"/>
        <v>66621.7970232885</v>
      </c>
      <c r="BK902" s="25">
        <f ca="1" t="shared" si="6691"/>
        <v>38572.1112420041</v>
      </c>
      <c r="BL902" s="25">
        <f ca="1" t="shared" si="6692"/>
        <v>105193.908265293</v>
      </c>
      <c r="BM902" s="25">
        <f ca="1">BK902*'Ejercicio 3 - TIR'!$D$5</f>
        <v>19286.055621002</v>
      </c>
      <c r="BN902" s="25">
        <f ca="1" t="shared" si="6693"/>
        <v>85907.8526442905</v>
      </c>
      <c r="BO902" s="25">
        <f ca="1" t="shared" si="6694"/>
        <v>37319.8903725073</v>
      </c>
      <c r="BP902" s="25">
        <f ca="1" t="shared" si="6695"/>
        <v>-112723.72289835</v>
      </c>
      <c r="BQ902" s="25">
        <f ca="1" t="shared" ref="BQ902:BT902" si="6726">BE902</f>
        <v>23883.3712737911</v>
      </c>
      <c r="BR902" s="25">
        <f ca="1" t="shared" si="6726"/>
        <v>23103.988541057</v>
      </c>
      <c r="BS902" s="25">
        <f ca="1" t="shared" si="6726"/>
        <v>23347.4837911861</v>
      </c>
      <c r="BT902" s="25">
        <f ca="1" t="shared" si="6726"/>
        <v>21265.5822437746</v>
      </c>
      <c r="BU902" s="25">
        <f ca="1" t="shared" si="6697"/>
        <v>58293.9924715571</v>
      </c>
      <c r="BV902" s="27">
        <f ca="1" t="shared" si="6698"/>
        <v>8.88505034340918</v>
      </c>
    </row>
    <row r="903" ht="15" customHeight="1" spans="1:74">
      <c r="A903" s="23">
        <v>902</v>
      </c>
      <c r="B903" s="24">
        <f ca="1" t="shared" ref="B903:F903" si="6727">RAND()</f>
        <v>0.669595291858695</v>
      </c>
      <c r="C903" s="25">
        <f ca="1">IF(B903&lt;=('Ejercicio 3 - TIR'!$D$13-'Ejercicio 3 - TIR'!$C$13)/('Ejercicio 3 - TIR'!$E$13-'Ejercicio 3 - TIR'!$C$13),'Ejercicio 3 - TIR'!$C$13+SQRT(('Ejercicio 3 - TIR'!$E$13-'Ejercicio 3 - TIR'!$C$13)*('Ejercicio 3 - TIR'!$D$13-'Ejercicio 3 - TIR'!$C$13)*B903),'Ejercicio 3 - TIR'!$E$13-SQRT(('Ejercicio 3 - TIR'!$E$13-'Ejercicio 3 - TIR'!$C$13)*('Ejercicio 3 - TIR'!$E$13-'Ejercicio 3 - TIR'!$D$13)*(1-B903)))</f>
        <v>80088.0525872137</v>
      </c>
      <c r="D903" s="24">
        <f ca="1" t="shared" si="6727"/>
        <v>0.351550344101015</v>
      </c>
      <c r="E903" s="25">
        <f ca="1">IF(D903&lt;=('Ejercicio 3 - TIR'!$D$14-'Ejercicio 3 - TIR'!$C$14)/('Ejercicio 3 - TIR'!$E$14-'Ejercicio 3 - TIR'!$C$14),'Ejercicio 3 - TIR'!$C$14+SQRT(('Ejercicio 3 - TIR'!$E$14-'Ejercicio 3 - TIR'!$C$14)*('Ejercicio 3 - TIR'!$D$14-'Ejercicio 3 - TIR'!$C$14)*D903),'Ejercicio 3 - TIR'!$E$14-SQRT(('Ejercicio 3 - TIR'!$E$14-'Ejercicio 3 - TIR'!$C$14)*('Ejercicio 3 - TIR'!$E$14-'Ejercicio 3 - TIR'!$D$14)*(1-D903)))</f>
        <v>30137.5739097904</v>
      </c>
      <c r="F903" s="24">
        <f ca="1" t="shared" si="6727"/>
        <v>0.713114705319556</v>
      </c>
      <c r="G903" s="25">
        <f ca="1">IF(F903&lt;=('Ejercicio 3 - TIR'!$D$18-'Ejercicio 3 - TIR'!$C$18)/('Ejercicio 3 - TIR'!$E$18-'Ejercicio 3 - TIR'!$C$18),'Ejercicio 3 - TIR'!$C$18+SQRT(('Ejercicio 3 - TIR'!$E$18-'Ejercicio 3 - TIR'!$C$18)*('Ejercicio 3 - TIR'!$D$18-'Ejercicio 3 - TIR'!$C$18)*F903),'Ejercicio 3 - TIR'!$E$18-SQRT(('Ejercicio 3 - TIR'!$E$18-'Ejercicio 3 - TIR'!$C$18)*('Ejercicio 3 - TIR'!$E$18-'Ejercicio 3 - TIR'!$D$18)*(1-F903)))</f>
        <v>40361.4229443683</v>
      </c>
      <c r="H903" s="24">
        <f ca="1" t="shared" ref="H903:L903" si="6728">RAND()</f>
        <v>0.701844068162152</v>
      </c>
      <c r="I903" s="25">
        <f ca="1">IF(H903&lt;=('Ejercicio 3 - TIR'!$D$18-'Ejercicio 3 - TIR'!$C$18)/('Ejercicio 3 - TIR'!$E$18-'Ejercicio 3 - TIR'!$C$18),'Ejercicio 3 - TIR'!$C$18+SQRT(('Ejercicio 3 - TIR'!$E$18-'Ejercicio 3 - TIR'!$C$18)*('Ejercicio 3 - TIR'!$D$18-'Ejercicio 3 - TIR'!$C$18)*H903),'Ejercicio 3 - TIR'!$E$18-SQRT(('Ejercicio 3 - TIR'!$E$18-'Ejercicio 3 - TIR'!$C$18)*('Ejercicio 3 - TIR'!$E$18-'Ejercicio 3 - TIR'!$D$18)*(1-H903)))</f>
        <v>40271.1846210876</v>
      </c>
      <c r="J903" s="24">
        <f ca="1" t="shared" si="6728"/>
        <v>0.498639752620931</v>
      </c>
      <c r="K903" s="25">
        <f ca="1">IF(J903&lt;=('Ejercicio 3 - TIR'!$D$18-'Ejercicio 3 - TIR'!$C$18)/('Ejercicio 3 - TIR'!$E$18-'Ejercicio 3 - TIR'!$C$18),'Ejercicio 3 - TIR'!$C$18+SQRT(('Ejercicio 3 - TIR'!$E$18-'Ejercicio 3 - TIR'!$C$18)*('Ejercicio 3 - TIR'!$D$18-'Ejercicio 3 - TIR'!$C$18)*J903),'Ejercicio 3 - TIR'!$E$18-SQRT(('Ejercicio 3 - TIR'!$E$18-'Ejercicio 3 - TIR'!$C$18)*('Ejercicio 3 - TIR'!$E$18-'Ejercicio 3 - TIR'!$D$18)*(1-J903)))</f>
        <v>38648.4659271538</v>
      </c>
      <c r="L903" s="24">
        <f ca="1" t="shared" si="6728"/>
        <v>0.28667846227007</v>
      </c>
      <c r="M903" s="25">
        <f ca="1">IF(L903&lt;=('Ejercicio 3 - TIR'!$D$18-'Ejercicio 3 - TIR'!$C$18)/('Ejercicio 3 - TIR'!$E$18-'Ejercicio 3 - TIR'!$C$18),'Ejercicio 3 - TIR'!$C$18+SQRT(('Ejercicio 3 - TIR'!$E$18-'Ejercicio 3 - TIR'!$C$18)*('Ejercicio 3 - TIR'!$D$18-'Ejercicio 3 - TIR'!$C$18)*L903),'Ejercicio 3 - TIR'!$E$18-SQRT(('Ejercicio 3 - TIR'!$E$18-'Ejercicio 3 - TIR'!$C$18)*('Ejercicio 3 - TIR'!$E$18-'Ejercicio 3 - TIR'!$D$18)*(1-L903)))</f>
        <v>36557.5734338634</v>
      </c>
      <c r="N903" s="24">
        <f ca="1" t="shared" ref="N903:R903" si="6729">RAND()</f>
        <v>0.72705921717839</v>
      </c>
      <c r="O903" s="25">
        <f ca="1">IF(N903&lt;=('Ejercicio 3 - TIR'!$D$18-'Ejercicio 3 - TIR'!$C$18)/('Ejercicio 3 - TIR'!$E$18-'Ejercicio 3 - TIR'!$C$18),'Ejercicio 3 - TIR'!$C$18+SQRT(('Ejercicio 3 - TIR'!$E$18-'Ejercicio 3 - TIR'!$C$18)*('Ejercicio 3 - TIR'!$D$18-'Ejercicio 3 - TIR'!$C$18)*N903),'Ejercicio 3 - TIR'!$E$18-SQRT(('Ejercicio 3 - TIR'!$E$18-'Ejercicio 3 - TIR'!$C$18)*('Ejercicio 3 - TIR'!$E$18-'Ejercicio 3 - TIR'!$D$18)*(1-N903)))</f>
        <v>40475.5598455034</v>
      </c>
      <c r="P903" s="24">
        <f ca="1" t="shared" si="6729"/>
        <v>0.981393708600998</v>
      </c>
      <c r="Q903" s="26">
        <f ca="1">IF(P903&lt;=('Ejercicio 3 - TIR'!$D$22-'Ejercicio 3 - TIR'!$C$22)/('Ejercicio 3 - TIR'!$E$22-'Ejercicio 3 - TIR'!$C$22),'Ejercicio 3 - TIR'!$C$22+SQRT(('Ejercicio 3 - TIR'!$E$22-'Ejercicio 3 - TIR'!$C$22)*('Ejercicio 3 - TIR'!$D$22-'Ejercicio 3 - TIR'!$C$22)*P903),'Ejercicio 3 - TIR'!$E$22-SQRT(('Ejercicio 3 - TIR'!$E$22-'Ejercicio 3 - TIR'!$C$22)*('Ejercicio 3 - TIR'!$E$22-'Ejercicio 3 - TIR'!$D$22)*(1-P903)))</f>
        <v>0.174212831044612</v>
      </c>
      <c r="R903" s="24">
        <f ca="1" t="shared" si="6729"/>
        <v>0.330920860030185</v>
      </c>
      <c r="S903" s="26">
        <f ca="1">IF(R903&lt;=('Ejercicio 3 - TIR'!$D$23-'Ejercicio 3 - TIR'!$C$23)/('Ejercicio 3 - TIR'!$E$23-'Ejercicio 3 - TIR'!$C$23),'Ejercicio 3 - TIR'!$C$23+SQRT(('Ejercicio 3 - TIR'!$E$23-'Ejercicio 3 - TIR'!$C$23)*('Ejercicio 3 - TIR'!$D$23-'Ejercicio 3 - TIR'!$C$23)*R903),'Ejercicio 3 - TIR'!$E$23-SQRT(('Ejercicio 3 - TIR'!$E$23-'Ejercicio 3 - TIR'!$C$23)*('Ejercicio 3 - TIR'!$E$23-'Ejercicio 3 - TIR'!$D$23)*(1-R903)))</f>
        <v>0.144406096534561</v>
      </c>
      <c r="T903" s="24">
        <f ca="1" t="shared" ref="T903:X903" si="6730">RAND()</f>
        <v>0.523809239973062</v>
      </c>
      <c r="U903" s="26">
        <f ca="1">IF(T903&lt;=('Ejercicio 3 - TIR'!$D$24-'Ejercicio 3 - TIR'!$C$24)/('Ejercicio 3 - TIR'!$E$24-'Ejercicio 3 - TIR'!$C$24),'Ejercicio 3 - TIR'!$C$24+SQRT(('Ejercicio 3 - TIR'!$E$24-'Ejercicio 3 - TIR'!$C$24)*('Ejercicio 3 - TIR'!$D$24-'Ejercicio 3 - TIR'!$C$24)*T903),'Ejercicio 3 - TIR'!$E$24-SQRT(('Ejercicio 3 - TIR'!$E$24-'Ejercicio 3 - TIR'!$C$24)*('Ejercicio 3 - TIR'!$E$24-'Ejercicio 3 - TIR'!$D$24)*(1-T903)))</f>
        <v>0.183485151950536</v>
      </c>
      <c r="V903" s="24">
        <f ca="1" t="shared" si="6730"/>
        <v>0.234985074147747</v>
      </c>
      <c r="W903" s="26">
        <f ca="1">IF(V903&lt;=('Ejercicio 3 - TIR'!$D$25-'Ejercicio 3 - TIR'!$C$25)/('Ejercicio 3 - TIR'!$E$25-'Ejercicio 3 - TIR'!$C$25),'Ejercicio 3 - TIR'!$C$25+SQRT(('Ejercicio 3 - TIR'!$E$25-'Ejercicio 3 - TIR'!$C$25)*('Ejercicio 3 - TIR'!$D$25-'Ejercicio 3 - TIR'!$C$25)*V903),'Ejercicio 3 - TIR'!$E$25-SQRT(('Ejercicio 3 - TIR'!$E$25-'Ejercicio 3 - TIR'!$C$25)*('Ejercicio 3 - TIR'!$E$25-'Ejercicio 3 - TIR'!$D$25)*(1-V903)))</f>
        <v>0.19813778111586</v>
      </c>
      <c r="X903" s="24">
        <f ca="1" t="shared" si="6730"/>
        <v>0.759417918157782</v>
      </c>
      <c r="Y903" s="26">
        <f ca="1">IF(X903&lt;=('Ejercicio 3 - TIR'!$D$26-'Ejercicio 3 - TIR'!$C$26)/('Ejercicio 3 - TIR'!$E$26-'Ejercicio 3 - TIR'!$C$26),'Ejercicio 3 - TIR'!$C$26+SQRT(('Ejercicio 3 - TIR'!$E$26-'Ejercicio 3 - TIR'!$C$26)*('Ejercicio 3 - TIR'!$D$26-'Ejercicio 3 - TIR'!$C$26)*X903),'Ejercicio 3 - TIR'!$E$26-SQRT(('Ejercicio 3 - TIR'!$E$26-'Ejercicio 3 - TIR'!$C$26)*('Ejercicio 3 - TIR'!$E$26-'Ejercicio 3 - TIR'!$D$26)*(1-X903)))</f>
        <v>0.243956370300038</v>
      </c>
      <c r="Z903" s="24">
        <f ca="1" t="shared" si="6668"/>
        <v>1.17421283104461</v>
      </c>
      <c r="AA903" s="24">
        <f ca="1" t="shared" si="6669"/>
        <v>1.34377632247656</v>
      </c>
      <c r="AB903" s="24">
        <f ca="1" t="shared" si="6670"/>
        <v>1.59033932519371</v>
      </c>
      <c r="AC903" s="24">
        <f ca="1" t="shared" si="6671"/>
        <v>1.90544563030888</v>
      </c>
      <c r="AD903" s="24">
        <f ca="1" t="shared" si="6672"/>
        <v>2.3702912300831</v>
      </c>
      <c r="AE903" s="23">
        <f ca="1" t="shared" si="6673"/>
        <v>5250.35207164082</v>
      </c>
      <c r="AF903" s="23">
        <f ca="1" t="shared" si="6674"/>
        <v>6008.53491973862</v>
      </c>
      <c r="AG903" s="23">
        <f ca="1" t="shared" si="6675"/>
        <v>7111.01186248697</v>
      </c>
      <c r="AH903" s="23">
        <f ca="1" t="shared" si="6676"/>
        <v>8519.9719744087</v>
      </c>
      <c r="AI903" s="23">
        <f ca="1" t="shared" si="6677"/>
        <v>10598.4734123435</v>
      </c>
      <c r="AJ903" s="25">
        <f ca="1" t="shared" si="6678"/>
        <v>47392.9007004956</v>
      </c>
      <c r="AK903" s="25">
        <f ca="1" t="shared" si="6679"/>
        <v>54115.4643718997</v>
      </c>
      <c r="AL903" s="25">
        <f ca="1" t="shared" si="6680"/>
        <v>61464.1752223617</v>
      </c>
      <c r="AM903" s="25">
        <f ca="1" t="shared" si="6681"/>
        <v>69658.468554251</v>
      </c>
      <c r="AN903" s="25">
        <f ca="1" t="shared" si="6682"/>
        <v>95938.8645345007</v>
      </c>
      <c r="AO903" s="25">
        <f ca="1">C903/'Ejercicio 3 - TIR'!$D$7</f>
        <v>16017.6105174427</v>
      </c>
      <c r="AP903" s="25">
        <f ca="1" t="shared" si="6683"/>
        <v>31375.2901830529</v>
      </c>
      <c r="AQ903" s="25">
        <f ca="1" t="shared" si="6684"/>
        <v>38097.853854457</v>
      </c>
      <c r="AR903" s="25">
        <f ca="1" t="shared" si="6685"/>
        <v>45446.5647049189</v>
      </c>
      <c r="AS903" s="25">
        <f ca="1" t="shared" si="6686"/>
        <v>53640.8580368082</v>
      </c>
      <c r="AT903" s="25">
        <f ca="1" t="shared" si="6687"/>
        <v>79921.2540170579</v>
      </c>
      <c r="AU903" s="25">
        <f ca="1">AP903*'Ejercicio 3 - TIR'!$D$5</f>
        <v>15687.6450915264</v>
      </c>
      <c r="AV903" s="25">
        <f ca="1">AQ903*'Ejercicio 3 - TIR'!$D$5</f>
        <v>19048.9269272285</v>
      </c>
      <c r="AW903" s="25">
        <f ca="1">AR903*'Ejercicio 3 - TIR'!$D$5</f>
        <v>22723.2823524595</v>
      </c>
      <c r="AX903" s="25">
        <f ca="1">AS903*'Ejercicio 3 - TIR'!$D$5</f>
        <v>26820.4290184041</v>
      </c>
      <c r="AY903" s="25">
        <f ca="1">AT903*'Ejercicio 3 - TIR'!$D$5</f>
        <v>39960.627008529</v>
      </c>
      <c r="AZ903" s="25">
        <f ca="1" t="shared" ref="AZ903:BD903" si="6731">AJ903-AU903-AE903</f>
        <v>26454.9035373284</v>
      </c>
      <c r="BA903" s="25">
        <f ca="1" t="shared" si="6731"/>
        <v>29058.0025249326</v>
      </c>
      <c r="BB903" s="25">
        <f ca="1" t="shared" si="6731"/>
        <v>31629.8810074152</v>
      </c>
      <c r="BC903" s="25">
        <f ca="1" t="shared" si="6731"/>
        <v>34318.0675614382</v>
      </c>
      <c r="BD903" s="25">
        <f ca="1" t="shared" si="6731"/>
        <v>45379.7641136282</v>
      </c>
      <c r="BE903" s="25">
        <f ca="1" t="shared" ref="BE903:BI903" si="6732">AZ903/Z903</f>
        <v>22529.9050035021</v>
      </c>
      <c r="BF903" s="25">
        <f ca="1" t="shared" si="6732"/>
        <v>21624.1364272434</v>
      </c>
      <c r="BG903" s="25">
        <f ca="1" t="shared" si="6732"/>
        <v>19888.7624209146</v>
      </c>
      <c r="BH903" s="25">
        <f ca="1" t="shared" si="6732"/>
        <v>18010.5204869451</v>
      </c>
      <c r="BI903" s="25">
        <f ca="1" t="shared" si="6732"/>
        <v>19145.2271930471</v>
      </c>
      <c r="BJ903" s="25">
        <f ca="1" t="shared" si="6690"/>
        <v>71434.8271343575</v>
      </c>
      <c r="BK903" s="25">
        <f ca="1" t="shared" si="6691"/>
        <v>37966.4017363814</v>
      </c>
      <c r="BL903" s="25">
        <f ca="1" t="shared" si="6692"/>
        <v>109401.228870739</v>
      </c>
      <c r="BM903" s="25">
        <f ca="1">BK903*'Ejercicio 3 - TIR'!$D$5</f>
        <v>18983.2008681907</v>
      </c>
      <c r="BN903" s="25">
        <f ca="1" t="shared" si="6693"/>
        <v>90418.0280025482</v>
      </c>
      <c r="BO903" s="25">
        <f ca="1" t="shared" si="6694"/>
        <v>38146.3791685117</v>
      </c>
      <c r="BP903" s="25">
        <f ca="1" t="shared" si="6695"/>
        <v>-110225.626497004</v>
      </c>
      <c r="BQ903" s="25">
        <f ca="1" t="shared" ref="BQ903:BT903" si="6733">BE903</f>
        <v>22529.9050035021</v>
      </c>
      <c r="BR903" s="25">
        <f ca="1" t="shared" si="6733"/>
        <v>21624.1364272434</v>
      </c>
      <c r="BS903" s="25">
        <f ca="1" t="shared" si="6733"/>
        <v>19888.7624209146</v>
      </c>
      <c r="BT903" s="25">
        <f ca="1" t="shared" si="6733"/>
        <v>18010.5204869451</v>
      </c>
      <c r="BU903" s="25">
        <f ca="1" t="shared" si="6697"/>
        <v>57291.6063615589</v>
      </c>
      <c r="BV903" s="27">
        <f ca="1" t="shared" si="6698"/>
        <v>7.15847307760451</v>
      </c>
    </row>
    <row r="904" ht="15" customHeight="1" spans="1:74">
      <c r="A904" s="23">
        <v>903</v>
      </c>
      <c r="B904" s="24">
        <f ca="1" t="shared" ref="B904:F904" si="6734">RAND()</f>
        <v>0.0643561780736612</v>
      </c>
      <c r="C904" s="25">
        <f ca="1">IF(B904&lt;=('Ejercicio 3 - TIR'!$D$13-'Ejercicio 3 - TIR'!$C$13)/('Ejercicio 3 - TIR'!$E$13-'Ejercicio 3 - TIR'!$C$13),'Ejercicio 3 - TIR'!$C$13+SQRT(('Ejercicio 3 - TIR'!$E$13-'Ejercicio 3 - TIR'!$C$13)*('Ejercicio 3 - TIR'!$D$13-'Ejercicio 3 - TIR'!$C$13)*B904),'Ejercicio 3 - TIR'!$E$13-SQRT(('Ejercicio 3 - TIR'!$E$13-'Ejercicio 3 - TIR'!$C$13)*('Ejercicio 3 - TIR'!$E$13-'Ejercicio 3 - TIR'!$D$13)*(1-B904)))</f>
        <v>65073.7038965104</v>
      </c>
      <c r="D904" s="24">
        <f ca="1" t="shared" si="6734"/>
        <v>0.428216001461989</v>
      </c>
      <c r="E904" s="25">
        <f ca="1">IF(D904&lt;=('Ejercicio 3 - TIR'!$D$14-'Ejercicio 3 - TIR'!$C$14)/('Ejercicio 3 - TIR'!$E$14-'Ejercicio 3 - TIR'!$C$14),'Ejercicio 3 - TIR'!$C$14+SQRT(('Ejercicio 3 - TIR'!$E$14-'Ejercicio 3 - TIR'!$C$14)*('Ejercicio 3 - TIR'!$D$14-'Ejercicio 3 - TIR'!$C$14)*D904),'Ejercicio 3 - TIR'!$E$14-SQRT(('Ejercicio 3 - TIR'!$E$14-'Ejercicio 3 - TIR'!$C$14)*('Ejercicio 3 - TIR'!$E$14-'Ejercicio 3 - TIR'!$D$14)*(1-D904)))</f>
        <v>30738.920161196</v>
      </c>
      <c r="F904" s="24">
        <f ca="1" t="shared" si="6734"/>
        <v>0.151552465506829</v>
      </c>
      <c r="G904" s="25">
        <f ca="1">IF(F904&lt;=('Ejercicio 3 - TIR'!$D$18-'Ejercicio 3 - TIR'!$C$18)/('Ejercicio 3 - TIR'!$E$18-'Ejercicio 3 - TIR'!$C$18),'Ejercicio 3 - TIR'!$C$18+SQRT(('Ejercicio 3 - TIR'!$E$18-'Ejercicio 3 - TIR'!$C$18)*('Ejercicio 3 - TIR'!$D$18-'Ejercicio 3 - TIR'!$C$18)*F904),'Ejercicio 3 - TIR'!$E$18-SQRT(('Ejercicio 3 - TIR'!$E$18-'Ejercicio 3 - TIR'!$C$18)*('Ejercicio 3 - TIR'!$E$18-'Ejercicio 3 - TIR'!$D$18)*(1-F904)))</f>
        <v>34767.8999387597</v>
      </c>
      <c r="H904" s="24">
        <f ca="1" t="shared" ref="H904:L904" si="6735">RAND()</f>
        <v>0.509677938697109</v>
      </c>
      <c r="I904" s="25">
        <f ca="1">IF(H904&lt;=('Ejercicio 3 - TIR'!$D$18-'Ejercicio 3 - TIR'!$C$18)/('Ejercicio 3 - TIR'!$E$18-'Ejercicio 3 - TIR'!$C$18),'Ejercicio 3 - TIR'!$C$18+SQRT(('Ejercicio 3 - TIR'!$E$18-'Ejercicio 3 - TIR'!$C$18)*('Ejercicio 3 - TIR'!$D$18-'Ejercicio 3 - TIR'!$C$18)*H904),'Ejercicio 3 - TIR'!$E$18-SQRT(('Ejercicio 3 - TIR'!$E$18-'Ejercicio 3 - TIR'!$C$18)*('Ejercicio 3 - TIR'!$E$18-'Ejercicio 3 - TIR'!$D$18)*(1-H904)))</f>
        <v>38743.6657532505</v>
      </c>
      <c r="J904" s="24">
        <f ca="1" t="shared" si="6735"/>
        <v>0.196984465248211</v>
      </c>
      <c r="K904" s="25">
        <f ca="1">IF(J904&lt;=('Ejercicio 3 - TIR'!$D$18-'Ejercicio 3 - TIR'!$C$18)/('Ejercicio 3 - TIR'!$E$18-'Ejercicio 3 - TIR'!$C$18),'Ejercicio 3 - TIR'!$C$18+SQRT(('Ejercicio 3 - TIR'!$E$18-'Ejercicio 3 - TIR'!$C$18)*('Ejercicio 3 - TIR'!$D$18-'Ejercicio 3 - TIR'!$C$18)*J904),'Ejercicio 3 - TIR'!$E$18-SQRT(('Ejercicio 3 - TIR'!$E$18-'Ejercicio 3 - TIR'!$C$18)*('Ejercicio 3 - TIR'!$E$18-'Ejercicio 3 - TIR'!$D$18)*(1-J904)))</f>
        <v>35435.7768338326</v>
      </c>
      <c r="L904" s="24">
        <f ca="1" t="shared" si="6735"/>
        <v>0.173743600086706</v>
      </c>
      <c r="M904" s="25">
        <f ca="1">IF(L904&lt;=('Ejercicio 3 - TIR'!$D$18-'Ejercicio 3 - TIR'!$C$18)/('Ejercicio 3 - TIR'!$E$18-'Ejercicio 3 - TIR'!$C$18),'Ejercicio 3 - TIR'!$C$18+SQRT(('Ejercicio 3 - TIR'!$E$18-'Ejercicio 3 - TIR'!$C$18)*('Ejercicio 3 - TIR'!$D$18-'Ejercicio 3 - TIR'!$C$18)*L904),'Ejercicio 3 - TIR'!$E$18-SQRT(('Ejercicio 3 - TIR'!$E$18-'Ejercicio 3 - TIR'!$C$18)*('Ejercicio 3 - TIR'!$E$18-'Ejercicio 3 - TIR'!$D$18)*(1-L904)))</f>
        <v>35105.050441769</v>
      </c>
      <c r="N904" s="24">
        <f ca="1" t="shared" ref="N904:R904" si="6736">RAND()</f>
        <v>0.0474030917609891</v>
      </c>
      <c r="O904" s="25">
        <f ca="1">IF(N904&lt;=('Ejercicio 3 - TIR'!$D$18-'Ejercicio 3 - TIR'!$C$18)/('Ejercicio 3 - TIR'!$E$18-'Ejercicio 3 - TIR'!$C$18),'Ejercicio 3 - TIR'!$C$18+SQRT(('Ejercicio 3 - TIR'!$E$18-'Ejercicio 3 - TIR'!$C$18)*('Ejercicio 3 - TIR'!$D$18-'Ejercicio 3 - TIR'!$C$18)*N904),'Ejercicio 3 - TIR'!$E$18-SQRT(('Ejercicio 3 - TIR'!$E$18-'Ejercicio 3 - TIR'!$C$18)*('Ejercicio 3 - TIR'!$E$18-'Ejercicio 3 - TIR'!$D$18)*(1-N904)))</f>
        <v>32666.5452863487</v>
      </c>
      <c r="P904" s="24">
        <f ca="1" t="shared" si="6736"/>
        <v>0.760865337080985</v>
      </c>
      <c r="Q904" s="26">
        <f ca="1">IF(P904&lt;=('Ejercicio 3 - TIR'!$D$22-'Ejercicio 3 - TIR'!$C$22)/('Ejercicio 3 - TIR'!$E$22-'Ejercicio 3 - TIR'!$C$22),'Ejercicio 3 - TIR'!$C$22+SQRT(('Ejercicio 3 - TIR'!$E$22-'Ejercicio 3 - TIR'!$C$22)*('Ejercicio 3 - TIR'!$D$22-'Ejercicio 3 - TIR'!$C$22)*P904),'Ejercicio 3 - TIR'!$E$22-SQRT(('Ejercicio 3 - TIR'!$E$22-'Ejercicio 3 - TIR'!$C$22)*('Ejercicio 3 - TIR'!$E$22-'Ejercicio 3 - TIR'!$D$22)*(1-P904)))</f>
        <v>0.159252894340313</v>
      </c>
      <c r="R904" s="24">
        <f ca="1" t="shared" si="6736"/>
        <v>0.221009858359915</v>
      </c>
      <c r="S904" s="26">
        <f ca="1">IF(R904&lt;=('Ejercicio 3 - TIR'!$D$23-'Ejercicio 3 - TIR'!$C$23)/('Ejercicio 3 - TIR'!$E$23-'Ejercicio 3 - TIR'!$C$23),'Ejercicio 3 - TIR'!$C$23+SQRT(('Ejercicio 3 - TIR'!$E$23-'Ejercicio 3 - TIR'!$C$23)*('Ejercicio 3 - TIR'!$D$23-'Ejercicio 3 - TIR'!$C$23)*R904),'Ejercicio 3 - TIR'!$E$23-SQRT(('Ejercicio 3 - TIR'!$E$23-'Ejercicio 3 - TIR'!$C$23)*('Ejercicio 3 - TIR'!$E$23-'Ejercicio 3 - TIR'!$D$23)*(1-R904)))</f>
        <v>0.139945369012577</v>
      </c>
      <c r="T904" s="24">
        <f ca="1" t="shared" ref="T904:X904" si="6737">RAND()</f>
        <v>0.538378569475222</v>
      </c>
      <c r="U904" s="26">
        <f ca="1">IF(T904&lt;=('Ejercicio 3 - TIR'!$D$24-'Ejercicio 3 - TIR'!$C$24)/('Ejercicio 3 - TIR'!$E$24-'Ejercicio 3 - TIR'!$C$24),'Ejercicio 3 - TIR'!$C$24+SQRT(('Ejercicio 3 - TIR'!$E$24-'Ejercicio 3 - TIR'!$C$24)*('Ejercicio 3 - TIR'!$D$24-'Ejercicio 3 - TIR'!$C$24)*T904),'Ejercicio 3 - TIR'!$E$24-SQRT(('Ejercicio 3 - TIR'!$E$24-'Ejercicio 3 - TIR'!$C$24)*('Ejercicio 3 - TIR'!$E$24-'Ejercicio 3 - TIR'!$D$24)*(1-T904)))</f>
        <v>0.184048087596494</v>
      </c>
      <c r="V904" s="24">
        <f ca="1" t="shared" si="6737"/>
        <v>0.627447640810716</v>
      </c>
      <c r="W904" s="26">
        <f ca="1">IF(V904&lt;=('Ejercicio 3 - TIR'!$D$25-'Ejercicio 3 - TIR'!$C$25)/('Ejercicio 3 - TIR'!$E$25-'Ejercicio 3 - TIR'!$C$25),'Ejercicio 3 - TIR'!$C$25+SQRT(('Ejercicio 3 - TIR'!$E$25-'Ejercicio 3 - TIR'!$C$25)*('Ejercicio 3 - TIR'!$D$25-'Ejercicio 3 - TIR'!$C$25)*V904),'Ejercicio 3 - TIR'!$E$25-SQRT(('Ejercicio 3 - TIR'!$E$25-'Ejercicio 3 - TIR'!$C$25)*('Ejercicio 3 - TIR'!$E$25-'Ejercicio 3 - TIR'!$D$25)*(1-V904)))</f>
        <v>0.213889983977261</v>
      </c>
      <c r="X904" s="24">
        <f ca="1" t="shared" si="6737"/>
        <v>0.75240544428329</v>
      </c>
      <c r="Y904" s="26">
        <f ca="1">IF(X904&lt;=('Ejercicio 3 - TIR'!$D$26-'Ejercicio 3 - TIR'!$C$26)/('Ejercicio 3 - TIR'!$E$26-'Ejercicio 3 - TIR'!$C$26),'Ejercicio 3 - TIR'!$C$26+SQRT(('Ejercicio 3 - TIR'!$E$26-'Ejercicio 3 - TIR'!$C$26)*('Ejercicio 3 - TIR'!$D$26-'Ejercicio 3 - TIR'!$C$26)*X904),'Ejercicio 3 - TIR'!$E$26-SQRT(('Ejercicio 3 - TIR'!$E$26-'Ejercicio 3 - TIR'!$C$26)*('Ejercicio 3 - TIR'!$E$26-'Ejercicio 3 - TIR'!$D$26)*(1-X904)))</f>
        <v>0.243434844443511</v>
      </c>
      <c r="Z904" s="24">
        <f ca="1" t="shared" si="6668"/>
        <v>1.15925289434031</v>
      </c>
      <c r="AA904" s="24">
        <f ca="1" t="shared" si="6669"/>
        <v>1.32148496841767</v>
      </c>
      <c r="AB904" s="24">
        <f ca="1" t="shared" si="6670"/>
        <v>1.56470174964245</v>
      </c>
      <c r="AC904" s="24">
        <f ca="1" t="shared" si="6671"/>
        <v>1.89937578180266</v>
      </c>
      <c r="AD904" s="24">
        <f ca="1" t="shared" si="6672"/>
        <v>2.36175002978557</v>
      </c>
      <c r="AE904" s="23">
        <f ca="1" t="shared" si="6673"/>
        <v>4895.26200456626</v>
      </c>
      <c r="AF904" s="23">
        <f ca="1" t="shared" si="6674"/>
        <v>5580.33125220853</v>
      </c>
      <c r="AG904" s="23">
        <f ca="1" t="shared" si="6675"/>
        <v>6607.38054733246</v>
      </c>
      <c r="AH904" s="23">
        <f ca="1" t="shared" si="6676"/>
        <v>8020.63306673306</v>
      </c>
      <c r="AI904" s="23">
        <f ca="1" t="shared" si="6677"/>
        <v>9973.1346296717</v>
      </c>
      <c r="AJ904" s="25">
        <f ca="1" t="shared" si="6678"/>
        <v>40304.7886341415</v>
      </c>
      <c r="AK904" s="25">
        <f ca="1" t="shared" si="6679"/>
        <v>51199.1719143189</v>
      </c>
      <c r="AL904" s="25">
        <f ca="1" t="shared" si="6680"/>
        <v>55446.4220118373</v>
      </c>
      <c r="AM904" s="25">
        <f ca="1" t="shared" si="6681"/>
        <v>66677.682628057</v>
      </c>
      <c r="AN904" s="25">
        <f ca="1" t="shared" si="6682"/>
        <v>77150.2143030256</v>
      </c>
      <c r="AO904" s="25">
        <f ca="1">C904/'Ejercicio 3 - TIR'!$D$7</f>
        <v>13014.7407793021</v>
      </c>
      <c r="AP904" s="25">
        <f ca="1" t="shared" si="6683"/>
        <v>27290.0478548394</v>
      </c>
      <c r="AQ904" s="25">
        <f ca="1" t="shared" si="6684"/>
        <v>38184.4311350168</v>
      </c>
      <c r="AR904" s="25">
        <f ca="1" t="shared" si="6685"/>
        <v>42431.6812325352</v>
      </c>
      <c r="AS904" s="25">
        <f ca="1" t="shared" si="6686"/>
        <v>53662.9418487549</v>
      </c>
      <c r="AT904" s="25">
        <f ca="1" t="shared" si="6687"/>
        <v>64135.4735237235</v>
      </c>
      <c r="AU904" s="25">
        <f ca="1">AP904*'Ejercicio 3 - TIR'!$D$5</f>
        <v>13645.0239274197</v>
      </c>
      <c r="AV904" s="25">
        <f ca="1">AQ904*'Ejercicio 3 - TIR'!$D$5</f>
        <v>19092.2155675084</v>
      </c>
      <c r="AW904" s="25">
        <f ca="1">AR904*'Ejercicio 3 - TIR'!$D$5</f>
        <v>21215.8406162676</v>
      </c>
      <c r="AX904" s="25">
        <f ca="1">AS904*'Ejercicio 3 - TIR'!$D$5</f>
        <v>26831.4709243775</v>
      </c>
      <c r="AY904" s="25">
        <f ca="1">AT904*'Ejercicio 3 - TIR'!$D$5</f>
        <v>32067.7367618618</v>
      </c>
      <c r="AZ904" s="25">
        <f ca="1" t="shared" ref="AZ904:BD904" si="6738">AJ904-AU904-AE904</f>
        <v>21764.5027021555</v>
      </c>
      <c r="BA904" s="25">
        <f ca="1" t="shared" si="6738"/>
        <v>26526.6250946019</v>
      </c>
      <c r="BB904" s="25">
        <f ca="1" t="shared" si="6738"/>
        <v>27623.2008482372</v>
      </c>
      <c r="BC904" s="25">
        <f ca="1" t="shared" si="6738"/>
        <v>31825.5786369465</v>
      </c>
      <c r="BD904" s="25">
        <f ca="1" t="shared" si="6738"/>
        <v>35109.3429114921</v>
      </c>
      <c r="BE904" s="25">
        <f ca="1" t="shared" ref="BE904:BI904" si="6739">AZ904/Z904</f>
        <v>18774.5942308308</v>
      </c>
      <c r="BF904" s="25">
        <f ca="1" t="shared" si="6739"/>
        <v>20073.3460679199</v>
      </c>
      <c r="BG904" s="25">
        <f ca="1" t="shared" si="6739"/>
        <v>17653.9719819125</v>
      </c>
      <c r="BH904" s="25">
        <f ca="1" t="shared" si="6739"/>
        <v>16755.8094305811</v>
      </c>
      <c r="BI904" s="25">
        <f ca="1" t="shared" si="6739"/>
        <v>14865.8166481234</v>
      </c>
      <c r="BJ904" s="25">
        <f ca="1" t="shared" si="6690"/>
        <v>72597.6456062809</v>
      </c>
      <c r="BK904" s="25">
        <f ca="1" t="shared" si="6691"/>
        <v>30737.5644231681</v>
      </c>
      <c r="BL904" s="25">
        <f ca="1" t="shared" si="6692"/>
        <v>103335.210029449</v>
      </c>
      <c r="BM904" s="25">
        <f ca="1">BK904*'Ejercicio 3 - TIR'!$D$5</f>
        <v>15368.7822115841</v>
      </c>
      <c r="BN904" s="25">
        <f ca="1" t="shared" si="6693"/>
        <v>87966.4278178649</v>
      </c>
      <c r="BO904" s="25">
        <f ca="1" t="shared" si="6694"/>
        <v>37246.2905508471</v>
      </c>
      <c r="BP904" s="25">
        <f ca="1" t="shared" si="6695"/>
        <v>-95812.6240577064</v>
      </c>
      <c r="BQ904" s="25">
        <f ca="1" t="shared" ref="BQ904:BT904" si="6740">BE904</f>
        <v>18774.5942308308</v>
      </c>
      <c r="BR904" s="25">
        <f ca="1" t="shared" si="6740"/>
        <v>20073.3460679199</v>
      </c>
      <c r="BS904" s="25">
        <f ca="1" t="shared" si="6740"/>
        <v>17653.9719819125</v>
      </c>
      <c r="BT904" s="25">
        <f ca="1" t="shared" si="6740"/>
        <v>16755.8094305811</v>
      </c>
      <c r="BU904" s="25">
        <f ca="1" t="shared" si="6697"/>
        <v>52112.1071989704</v>
      </c>
      <c r="BV904" s="27">
        <f ca="1" t="shared" si="6698"/>
        <v>8.19564686264729</v>
      </c>
    </row>
    <row r="905" ht="15" customHeight="1" spans="1:74">
      <c r="A905" s="23">
        <v>904</v>
      </c>
      <c r="B905" s="24">
        <f ca="1" t="shared" ref="B905:F905" si="6741">RAND()</f>
        <v>0.98524941388704</v>
      </c>
      <c r="C905" s="25">
        <f ca="1">IF(B905&lt;=('Ejercicio 3 - TIR'!$D$13-'Ejercicio 3 - TIR'!$C$13)/('Ejercicio 3 - TIR'!$E$13-'Ejercicio 3 - TIR'!$C$13),'Ejercicio 3 - TIR'!$C$13+SQRT(('Ejercicio 3 - TIR'!$E$13-'Ejercicio 3 - TIR'!$C$13)*('Ejercicio 3 - TIR'!$D$13-'Ejercicio 3 - TIR'!$C$13)*B905),'Ejercicio 3 - TIR'!$E$13-SQRT(('Ejercicio 3 - TIR'!$E$13-'Ejercicio 3 - TIR'!$C$13)*('Ejercicio 3 - TIR'!$E$13-'Ejercicio 3 - TIR'!$D$13)*(1-B905)))</f>
        <v>95792.7796188514</v>
      </c>
      <c r="D905" s="24">
        <f ca="1" t="shared" si="6741"/>
        <v>0.204205126175577</v>
      </c>
      <c r="E905" s="25">
        <f ca="1">IF(D905&lt;=('Ejercicio 3 - TIR'!$D$14-'Ejercicio 3 - TIR'!$C$14)/('Ejercicio 3 - TIR'!$E$14-'Ejercicio 3 - TIR'!$C$14),'Ejercicio 3 - TIR'!$C$14+SQRT(('Ejercicio 3 - TIR'!$E$14-'Ejercicio 3 - TIR'!$C$14)*('Ejercicio 3 - TIR'!$D$14-'Ejercicio 3 - TIR'!$C$14)*D905),'Ejercicio 3 - TIR'!$E$14-SQRT(('Ejercicio 3 - TIR'!$E$14-'Ejercicio 3 - TIR'!$C$14)*('Ejercicio 3 - TIR'!$E$14-'Ejercicio 3 - TIR'!$D$14)*(1-D905)))</f>
        <v>28913.4875064536</v>
      </c>
      <c r="F905" s="24">
        <f ca="1" t="shared" si="6741"/>
        <v>0.78667505198955</v>
      </c>
      <c r="G905" s="25">
        <f ca="1">IF(F905&lt;=('Ejercicio 3 - TIR'!$D$18-'Ejercicio 3 - TIR'!$C$18)/('Ejercicio 3 - TIR'!$E$18-'Ejercicio 3 - TIR'!$C$18),'Ejercicio 3 - TIR'!$C$18+SQRT(('Ejercicio 3 - TIR'!$E$18-'Ejercicio 3 - TIR'!$C$18)*('Ejercicio 3 - TIR'!$D$18-'Ejercicio 3 - TIR'!$C$18)*F905),'Ejercicio 3 - TIR'!$E$18-SQRT(('Ejercicio 3 - TIR'!$E$18-'Ejercicio 3 - TIR'!$C$18)*('Ejercicio 3 - TIR'!$E$18-'Ejercicio 3 - TIR'!$D$18)*(1-F905)))</f>
        <v>41000.0786131745</v>
      </c>
      <c r="H905" s="24">
        <f ca="1" t="shared" ref="H905:L905" si="6742">RAND()</f>
        <v>0.966228937122488</v>
      </c>
      <c r="I905" s="25">
        <f ca="1">IF(H905&lt;=('Ejercicio 3 - TIR'!$D$18-'Ejercicio 3 - TIR'!$C$18)/('Ejercicio 3 - TIR'!$E$18-'Ejercicio 3 - TIR'!$C$18),'Ejercicio 3 - TIR'!$C$18+SQRT(('Ejercicio 3 - TIR'!$E$18-'Ejercicio 3 - TIR'!$C$18)*('Ejercicio 3 - TIR'!$D$18-'Ejercicio 3 - TIR'!$C$18)*H905),'Ejercicio 3 - TIR'!$E$18-SQRT(('Ejercicio 3 - TIR'!$E$18-'Ejercicio 3 - TIR'!$C$18)*('Ejercicio 3 - TIR'!$E$18-'Ejercicio 3 - TIR'!$D$18)*(1-H905)))</f>
        <v>43408.51336298</v>
      </c>
      <c r="J905" s="24">
        <f ca="1" t="shared" si="6742"/>
        <v>0.949869441206963</v>
      </c>
      <c r="K905" s="25">
        <f ca="1">IF(J905&lt;=('Ejercicio 3 - TIR'!$D$18-'Ejercicio 3 - TIR'!$C$18)/('Ejercicio 3 - TIR'!$E$18-'Ejercicio 3 - TIR'!$C$18),'Ejercicio 3 - TIR'!$C$18+SQRT(('Ejercicio 3 - TIR'!$E$18-'Ejercicio 3 - TIR'!$C$18)*('Ejercicio 3 - TIR'!$D$18-'Ejercicio 3 - TIR'!$C$18)*J905),'Ejercicio 3 - TIR'!$E$18-SQRT(('Ejercicio 3 - TIR'!$E$18-'Ejercicio 3 - TIR'!$C$18)*('Ejercicio 3 - TIR'!$E$18-'Ejercicio 3 - TIR'!$D$18)*(1-J905)))</f>
        <v>43060.9817150223</v>
      </c>
      <c r="L905" s="24">
        <f ca="1" t="shared" si="6742"/>
        <v>0.767375178454498</v>
      </c>
      <c r="M905" s="25">
        <f ca="1">IF(L905&lt;=('Ejercicio 3 - TIR'!$D$18-'Ejercicio 3 - TIR'!$C$18)/('Ejercicio 3 - TIR'!$E$18-'Ejercicio 3 - TIR'!$C$18),'Ejercicio 3 - TIR'!$C$18+SQRT(('Ejercicio 3 - TIR'!$E$18-'Ejercicio 3 - TIR'!$C$18)*('Ejercicio 3 - TIR'!$D$18-'Ejercicio 3 - TIR'!$C$18)*L905),'Ejercicio 3 - TIR'!$E$18-SQRT(('Ejercicio 3 - TIR'!$E$18-'Ejercicio 3 - TIR'!$C$18)*('Ejercicio 3 - TIR'!$E$18-'Ejercicio 3 - TIR'!$D$18)*(1-L905)))</f>
        <v>40823.0559477158</v>
      </c>
      <c r="N905" s="24">
        <f ca="1" t="shared" ref="N905:R905" si="6743">RAND()</f>
        <v>0.518036934636431</v>
      </c>
      <c r="O905" s="25">
        <f ca="1">IF(N905&lt;=('Ejercicio 3 - TIR'!$D$18-'Ejercicio 3 - TIR'!$C$18)/('Ejercicio 3 - TIR'!$E$18-'Ejercicio 3 - TIR'!$C$18),'Ejercicio 3 - TIR'!$C$18+SQRT(('Ejercicio 3 - TIR'!$E$18-'Ejercicio 3 - TIR'!$C$18)*('Ejercicio 3 - TIR'!$D$18-'Ejercicio 3 - TIR'!$C$18)*N905),'Ejercicio 3 - TIR'!$E$18-SQRT(('Ejercicio 3 - TIR'!$E$18-'Ejercicio 3 - TIR'!$C$18)*('Ejercicio 3 - TIR'!$E$18-'Ejercicio 3 - TIR'!$D$18)*(1-N905)))</f>
        <v>38815.0745995405</v>
      </c>
      <c r="P905" s="24">
        <f ca="1" t="shared" si="6743"/>
        <v>0.6422725013964</v>
      </c>
      <c r="Q905" s="26">
        <f ca="1">IF(P905&lt;=('Ejercicio 3 - TIR'!$D$22-'Ejercicio 3 - TIR'!$C$22)/('Ejercicio 3 - TIR'!$E$22-'Ejercicio 3 - TIR'!$C$22),'Ejercicio 3 - TIR'!$C$22+SQRT(('Ejercicio 3 - TIR'!$E$22-'Ejercicio 3 - TIR'!$C$22)*('Ejercicio 3 - TIR'!$D$22-'Ejercicio 3 - TIR'!$C$22)*P905),'Ejercicio 3 - TIR'!$E$22-SQRT(('Ejercicio 3 - TIR'!$E$22-'Ejercicio 3 - TIR'!$C$22)*('Ejercicio 3 - TIR'!$E$22-'Ejercicio 3 - TIR'!$D$22)*(1-P905)))</f>
        <v>0.15462462813107</v>
      </c>
      <c r="R905" s="24">
        <f ca="1" t="shared" si="6743"/>
        <v>0.0823117590504296</v>
      </c>
      <c r="S905" s="26">
        <f ca="1">IF(R905&lt;=('Ejercicio 3 - TIR'!$D$23-'Ejercicio 3 - TIR'!$C$23)/('Ejercicio 3 - TIR'!$E$23-'Ejercicio 3 - TIR'!$C$23),'Ejercicio 3 - TIR'!$C$23+SQRT(('Ejercicio 3 - TIR'!$E$23-'Ejercicio 3 - TIR'!$C$23)*('Ejercicio 3 - TIR'!$D$23-'Ejercicio 3 - TIR'!$C$23)*R905),'Ejercicio 3 - TIR'!$E$23-SQRT(('Ejercicio 3 - TIR'!$E$23-'Ejercicio 3 - TIR'!$C$23)*('Ejercicio 3 - TIR'!$E$23-'Ejercicio 3 - TIR'!$D$23)*(1-R905)))</f>
        <v>0.132172147152034</v>
      </c>
      <c r="T905" s="24">
        <f ca="1" t="shared" ref="T905:X905" si="6744">RAND()</f>
        <v>0.378668511189178</v>
      </c>
      <c r="U905" s="26">
        <f ca="1">IF(T905&lt;=('Ejercicio 3 - TIR'!$D$24-'Ejercicio 3 - TIR'!$C$24)/('Ejercicio 3 - TIR'!$E$24-'Ejercicio 3 - TIR'!$C$24),'Ejercicio 3 - TIR'!$C$24+SQRT(('Ejercicio 3 - TIR'!$E$24-'Ejercicio 3 - TIR'!$C$24)*('Ejercicio 3 - TIR'!$D$24-'Ejercicio 3 - TIR'!$C$24)*T905),'Ejercicio 3 - TIR'!$E$24-SQRT(('Ejercicio 3 - TIR'!$E$24-'Ejercicio 3 - TIR'!$C$24)*('Ejercicio 3 - TIR'!$E$24-'Ejercicio 3 - TIR'!$D$24)*(1-T905)))</f>
        <v>0.178199359451897</v>
      </c>
      <c r="V905" s="24">
        <f ca="1" t="shared" si="6744"/>
        <v>0.232476433510328</v>
      </c>
      <c r="W905" s="26">
        <f ca="1">IF(V905&lt;=('Ejercicio 3 - TIR'!$D$25-'Ejercicio 3 - TIR'!$C$25)/('Ejercicio 3 - TIR'!$E$25-'Ejercicio 3 - TIR'!$C$25),'Ejercicio 3 - TIR'!$C$25+SQRT(('Ejercicio 3 - TIR'!$E$25-'Ejercicio 3 - TIR'!$C$25)*('Ejercicio 3 - TIR'!$D$25-'Ejercicio 3 - TIR'!$C$25)*V905),'Ejercicio 3 - TIR'!$E$25-SQRT(('Ejercicio 3 - TIR'!$E$25-'Ejercicio 3 - TIR'!$C$25)*('Ejercicio 3 - TIR'!$E$25-'Ejercicio 3 - TIR'!$D$25)*(1-V905)))</f>
        <v>0.19804070416903</v>
      </c>
      <c r="X905" s="24">
        <f ca="1" t="shared" si="6744"/>
        <v>0.174834216250177</v>
      </c>
      <c r="Y905" s="26">
        <f ca="1">IF(X905&lt;=('Ejercicio 3 - TIR'!$D$26-'Ejercicio 3 - TIR'!$C$26)/('Ejercicio 3 - TIR'!$E$26-'Ejercicio 3 - TIR'!$C$26),'Ejercicio 3 - TIR'!$C$26+SQRT(('Ejercicio 3 - TIR'!$E$26-'Ejercicio 3 - TIR'!$C$26)*('Ejercicio 3 - TIR'!$D$26-'Ejercicio 3 - TIR'!$C$26)*X905),'Ejercicio 3 - TIR'!$E$26-SQRT(('Ejercicio 3 - TIR'!$E$26-'Ejercicio 3 - TIR'!$C$26)*('Ejercicio 3 - TIR'!$E$26-'Ejercicio 3 - TIR'!$D$26)*(1-X905)))</f>
        <v>0.211726766530606</v>
      </c>
      <c r="Z905" s="24">
        <f ca="1" t="shared" si="6668"/>
        <v>1.15462462813107</v>
      </c>
      <c r="AA905" s="24">
        <f ca="1" t="shared" si="6669"/>
        <v>1.30723384438577</v>
      </c>
      <c r="AB905" s="24">
        <f ca="1" t="shared" si="6670"/>
        <v>1.54018207810916</v>
      </c>
      <c r="AC905" s="24">
        <f ca="1" t="shared" si="6671"/>
        <v>1.84520082140642</v>
      </c>
      <c r="AD905" s="24">
        <f ca="1" t="shared" si="6672"/>
        <v>2.23587922492241</v>
      </c>
      <c r="AE905" s="23">
        <f ca="1" t="shared" si="6673"/>
        <v>4470.73725365773</v>
      </c>
      <c r="AF905" s="23">
        <f ca="1" t="shared" si="6674"/>
        <v>5061.64419582626</v>
      </c>
      <c r="AG905" s="23">
        <f ca="1" t="shared" si="6675"/>
        <v>5963.62594929591</v>
      </c>
      <c r="AH905" s="23">
        <f ca="1" t="shared" si="6676"/>
        <v>7144.66663169517</v>
      </c>
      <c r="AI905" s="23">
        <f ca="1" t="shared" si="6677"/>
        <v>8657.3837955631</v>
      </c>
      <c r="AJ905" s="25">
        <f ca="1" t="shared" si="6678"/>
        <v>47339.7005220813</v>
      </c>
      <c r="AK905" s="25">
        <f ca="1" t="shared" si="6679"/>
        <v>56745.0778025595</v>
      </c>
      <c r="AL905" s="25">
        <f ca="1" t="shared" si="6680"/>
        <v>66321.7523032635</v>
      </c>
      <c r="AM905" s="25">
        <f ca="1" t="shared" si="6681"/>
        <v>75326.7363670452</v>
      </c>
      <c r="AN905" s="25">
        <f ca="1" t="shared" si="6682"/>
        <v>86785.8189109264</v>
      </c>
      <c r="AO905" s="25">
        <f ca="1">C905/'Ejercicio 3 - TIR'!$D$7</f>
        <v>19158.5559237703</v>
      </c>
      <c r="AP905" s="25">
        <f ca="1" t="shared" si="6683"/>
        <v>28181.144598311</v>
      </c>
      <c r="AQ905" s="25">
        <f ca="1" t="shared" si="6684"/>
        <v>37586.5218787892</v>
      </c>
      <c r="AR905" s="25">
        <f ca="1" t="shared" si="6685"/>
        <v>47163.1963794933</v>
      </c>
      <c r="AS905" s="25">
        <f ca="1" t="shared" si="6686"/>
        <v>56168.1804432749</v>
      </c>
      <c r="AT905" s="25">
        <f ca="1" t="shared" si="6687"/>
        <v>67627.2629871561</v>
      </c>
      <c r="AU905" s="25">
        <f ca="1">AP905*'Ejercicio 3 - TIR'!$D$5</f>
        <v>14090.5722991555</v>
      </c>
      <c r="AV905" s="25">
        <f ca="1">AQ905*'Ejercicio 3 - TIR'!$D$5</f>
        <v>18793.2609393946</v>
      </c>
      <c r="AW905" s="25">
        <f ca="1">AR905*'Ejercicio 3 - TIR'!$D$5</f>
        <v>23581.5981897466</v>
      </c>
      <c r="AX905" s="25">
        <f ca="1">AS905*'Ejercicio 3 - TIR'!$D$5</f>
        <v>28084.0902216375</v>
      </c>
      <c r="AY905" s="25">
        <f ca="1">AT905*'Ejercicio 3 - TIR'!$D$5</f>
        <v>33813.631493578</v>
      </c>
      <c r="AZ905" s="25">
        <f ca="1" t="shared" ref="AZ905:BD905" si="6745">AJ905-AU905-AE905</f>
        <v>28778.3909692681</v>
      </c>
      <c r="BA905" s="25">
        <f ca="1" t="shared" si="6745"/>
        <v>32890.1726673386</v>
      </c>
      <c r="BB905" s="25">
        <f ca="1" t="shared" si="6745"/>
        <v>36776.528164221</v>
      </c>
      <c r="BC905" s="25">
        <f ca="1" t="shared" si="6745"/>
        <v>40097.9795137126</v>
      </c>
      <c r="BD905" s="25">
        <f ca="1" t="shared" si="6745"/>
        <v>44314.8036217852</v>
      </c>
      <c r="BE905" s="25">
        <f ca="1" t="shared" ref="BE905:BI905" si="6746">AZ905/Z905</f>
        <v>24924.4561982452</v>
      </c>
      <c r="BF905" s="25">
        <f ca="1" t="shared" si="6746"/>
        <v>25160.1293896982</v>
      </c>
      <c r="BG905" s="25">
        <f ca="1" t="shared" si="6746"/>
        <v>23878.0392831026</v>
      </c>
      <c r="BH905" s="25">
        <f ca="1" t="shared" si="6746"/>
        <v>21730.9568956022</v>
      </c>
      <c r="BI905" s="25">
        <f ca="1" t="shared" si="6746"/>
        <v>19819.8557094795</v>
      </c>
      <c r="BJ905" s="25">
        <f ca="1" t="shared" si="6690"/>
        <v>64647.0660357333</v>
      </c>
      <c r="BK905" s="25">
        <f ca="1" t="shared" si="6691"/>
        <v>42836.2171694722</v>
      </c>
      <c r="BL905" s="25">
        <f ca="1" t="shared" si="6692"/>
        <v>107483.283205206</v>
      </c>
      <c r="BM905" s="25">
        <f ca="1">BK905*'Ejercicio 3 - TIR'!$D$5</f>
        <v>21418.1085847361</v>
      </c>
      <c r="BN905" s="25">
        <f ca="1" t="shared" si="6693"/>
        <v>86065.1746204694</v>
      </c>
      <c r="BO905" s="25">
        <f ca="1" t="shared" si="6694"/>
        <v>38492.7654683387</v>
      </c>
      <c r="BP905" s="25">
        <f ca="1" t="shared" si="6695"/>
        <v>-124706.267125305</v>
      </c>
      <c r="BQ905" s="25">
        <f ca="1" t="shared" ref="BQ905:BT905" si="6747">BE905</f>
        <v>24924.4561982452</v>
      </c>
      <c r="BR905" s="25">
        <f ca="1" t="shared" si="6747"/>
        <v>25160.1293896982</v>
      </c>
      <c r="BS905" s="25">
        <f ca="1" t="shared" si="6747"/>
        <v>23878.0392831026</v>
      </c>
      <c r="BT905" s="25">
        <f ca="1" t="shared" si="6747"/>
        <v>21730.9568956022</v>
      </c>
      <c r="BU905" s="25">
        <f ca="1" t="shared" si="6697"/>
        <v>58312.6211778183</v>
      </c>
      <c r="BV905" s="27">
        <f ca="1" t="shared" si="6698"/>
        <v>6.52623097362022</v>
      </c>
    </row>
    <row r="906" ht="15" customHeight="1" spans="1:74">
      <c r="A906" s="23">
        <v>905</v>
      </c>
      <c r="B906" s="24">
        <f ca="1" t="shared" ref="B906:F906" si="6748">RAND()</f>
        <v>0.412447989819148</v>
      </c>
      <c r="C906" s="25">
        <f ca="1">IF(B906&lt;=('Ejercicio 3 - TIR'!$D$13-'Ejercicio 3 - TIR'!$C$13)/('Ejercicio 3 - TIR'!$E$13-'Ejercicio 3 - TIR'!$C$13),'Ejercicio 3 - TIR'!$C$13+SQRT(('Ejercicio 3 - TIR'!$E$13-'Ejercicio 3 - TIR'!$C$13)*('Ejercicio 3 - TIR'!$D$13-'Ejercicio 3 - TIR'!$C$13)*B906),'Ejercicio 3 - TIR'!$E$13-SQRT(('Ejercicio 3 - TIR'!$E$13-'Ejercicio 3 - TIR'!$C$13)*('Ejercicio 3 - TIR'!$E$13-'Ejercicio 3 - TIR'!$D$13)*(1-B906)))</f>
        <v>73446.9886412667</v>
      </c>
      <c r="D906" s="24">
        <f ca="1" t="shared" si="6748"/>
        <v>0.719066720413074</v>
      </c>
      <c r="E906" s="25">
        <f ca="1">IF(D906&lt;=('Ejercicio 3 - TIR'!$D$14-'Ejercicio 3 - TIR'!$C$14)/('Ejercicio 3 - TIR'!$E$14-'Ejercicio 3 - TIR'!$C$14),'Ejercicio 3 - TIR'!$C$14+SQRT(('Ejercicio 3 - TIR'!$E$14-'Ejercicio 3 - TIR'!$C$14)*('Ejercicio 3 - TIR'!$D$14-'Ejercicio 3 - TIR'!$C$14)*D906),'Ejercicio 3 - TIR'!$E$14-SQRT(('Ejercicio 3 - TIR'!$E$14-'Ejercicio 3 - TIR'!$C$14)*('Ejercicio 3 - TIR'!$E$14-'Ejercicio 3 - TIR'!$D$14)*(1-D906)))</f>
        <v>33508.4676741128</v>
      </c>
      <c r="F906" s="24">
        <f ca="1" t="shared" si="6748"/>
        <v>0.481930225400179</v>
      </c>
      <c r="G906" s="25">
        <f ca="1">IF(F906&lt;=('Ejercicio 3 - TIR'!$D$18-'Ejercicio 3 - TIR'!$C$18)/('Ejercicio 3 - TIR'!$E$18-'Ejercicio 3 - TIR'!$C$18),'Ejercicio 3 - TIR'!$C$18+SQRT(('Ejercicio 3 - TIR'!$E$18-'Ejercicio 3 - TIR'!$C$18)*('Ejercicio 3 - TIR'!$D$18-'Ejercicio 3 - TIR'!$C$18)*F906),'Ejercicio 3 - TIR'!$E$18-SQRT(('Ejercicio 3 - TIR'!$E$18-'Ejercicio 3 - TIR'!$C$18)*('Ejercicio 3 - TIR'!$E$18-'Ejercicio 3 - TIR'!$D$18)*(1-F906)))</f>
        <v>38502.3252002042</v>
      </c>
      <c r="H906" s="24">
        <f ca="1" t="shared" ref="H906:L906" si="6749">RAND()</f>
        <v>0.938203087975368</v>
      </c>
      <c r="I906" s="25">
        <f ca="1">IF(H906&lt;=('Ejercicio 3 - TIR'!$D$18-'Ejercicio 3 - TIR'!$C$18)/('Ejercicio 3 - TIR'!$E$18-'Ejercicio 3 - TIR'!$C$18),'Ejercicio 3 - TIR'!$C$18+SQRT(('Ejercicio 3 - TIR'!$E$18-'Ejercicio 3 - TIR'!$C$18)*('Ejercicio 3 - TIR'!$D$18-'Ejercicio 3 - TIR'!$C$18)*H906),'Ejercicio 3 - TIR'!$E$18-SQRT(('Ejercicio 3 - TIR'!$E$18-'Ejercicio 3 - TIR'!$C$18)*('Ejercicio 3 - TIR'!$E$18-'Ejercicio 3 - TIR'!$D$18)*(1-H906)))</f>
        <v>42847.1487738705</v>
      </c>
      <c r="J906" s="24">
        <f ca="1" t="shared" si="6749"/>
        <v>0.327496236591145</v>
      </c>
      <c r="K906" s="25">
        <f ca="1">IF(J906&lt;=('Ejercicio 3 - TIR'!$D$18-'Ejercicio 3 - TIR'!$C$18)/('Ejercicio 3 - TIR'!$E$18-'Ejercicio 3 - TIR'!$C$18),'Ejercicio 3 - TIR'!$C$18+SQRT(('Ejercicio 3 - TIR'!$E$18-'Ejercicio 3 - TIR'!$C$18)*('Ejercicio 3 - TIR'!$D$18-'Ejercicio 3 - TIR'!$C$18)*J906),'Ejercicio 3 - TIR'!$E$18-SQRT(('Ejercicio 3 - TIR'!$E$18-'Ejercicio 3 - TIR'!$C$18)*('Ejercicio 3 - TIR'!$E$18-'Ejercicio 3 - TIR'!$D$18)*(1-J906)))</f>
        <v>37008.8826134179</v>
      </c>
      <c r="L906" s="24">
        <f ca="1" t="shared" si="6749"/>
        <v>0.840796026022718</v>
      </c>
      <c r="M906" s="25">
        <f ca="1">IF(L906&lt;=('Ejercicio 3 - TIR'!$D$18-'Ejercicio 3 - TIR'!$C$18)/('Ejercicio 3 - TIR'!$E$18-'Ejercicio 3 - TIR'!$C$18),'Ejercicio 3 - TIR'!$C$18+SQRT(('Ejercicio 3 - TIR'!$E$18-'Ejercicio 3 - TIR'!$C$18)*('Ejercicio 3 - TIR'!$D$18-'Ejercicio 3 - TIR'!$C$18)*L906),'Ejercicio 3 - TIR'!$E$18-SQRT(('Ejercicio 3 - TIR'!$E$18-'Ejercicio 3 - TIR'!$C$18)*('Ejercicio 3 - TIR'!$E$18-'Ejercicio 3 - TIR'!$D$18)*(1-L906)))</f>
        <v>41544.526364115</v>
      </c>
      <c r="N906" s="24">
        <f ca="1" t="shared" ref="N906:R906" si="6750">RAND()</f>
        <v>0.209192404531916</v>
      </c>
      <c r="O906" s="25">
        <f ca="1">IF(N906&lt;=('Ejercicio 3 - TIR'!$D$18-'Ejercicio 3 - TIR'!$C$18)/('Ejercicio 3 - TIR'!$E$18-'Ejercicio 3 - TIR'!$C$18),'Ejercicio 3 - TIR'!$C$18+SQRT(('Ejercicio 3 - TIR'!$E$18-'Ejercicio 3 - TIR'!$C$18)*('Ejercicio 3 - TIR'!$D$18-'Ejercicio 3 - TIR'!$C$18)*N906),'Ejercicio 3 - TIR'!$E$18-SQRT(('Ejercicio 3 - TIR'!$E$18-'Ejercicio 3 - TIR'!$C$18)*('Ejercicio 3 - TIR'!$E$18-'Ejercicio 3 - TIR'!$D$18)*(1-N906)))</f>
        <v>35601.6837361446</v>
      </c>
      <c r="P906" s="24">
        <f ca="1" t="shared" si="6750"/>
        <v>0.141801183598077</v>
      </c>
      <c r="Q906" s="26">
        <f ca="1">IF(P906&lt;=('Ejercicio 3 - TIR'!$D$22-'Ejercicio 3 - TIR'!$C$22)/('Ejercicio 3 - TIR'!$E$22-'Ejercicio 3 - TIR'!$C$22),'Ejercicio 3 - TIR'!$C$22+SQRT(('Ejercicio 3 - TIR'!$E$22-'Ejercicio 3 - TIR'!$C$22)*('Ejercicio 3 - TIR'!$D$22-'Ejercicio 3 - TIR'!$C$22)*P906),'Ejercicio 3 - TIR'!$E$22-SQRT(('Ejercicio 3 - TIR'!$E$22-'Ejercicio 3 - TIR'!$C$22)*('Ejercicio 3 - TIR'!$E$22-'Ejercicio 3 - TIR'!$D$22)*(1-P906)))</f>
        <v>0.135976299023132</v>
      </c>
      <c r="R906" s="24">
        <f ca="1" t="shared" si="6750"/>
        <v>0.66724133276352</v>
      </c>
      <c r="S906" s="26">
        <f ca="1">IF(R906&lt;=('Ejercicio 3 - TIR'!$D$23-'Ejercicio 3 - TIR'!$C$23)/('Ejercicio 3 - TIR'!$E$23-'Ejercicio 3 - TIR'!$C$23),'Ejercicio 3 - TIR'!$C$23+SQRT(('Ejercicio 3 - TIR'!$E$23-'Ejercicio 3 - TIR'!$C$23)*('Ejercicio 3 - TIR'!$D$23-'Ejercicio 3 - TIR'!$C$23)*R906),'Ejercicio 3 - TIR'!$E$23-SQRT(('Ejercicio 3 - TIR'!$E$23-'Ejercicio 3 - TIR'!$C$23)*('Ejercicio 3 - TIR'!$E$23-'Ejercicio 3 - TIR'!$D$23)*(1-R906)))</f>
        <v>0.155526226261043</v>
      </c>
      <c r="T906" s="24">
        <f ca="1" t="shared" ref="T906:X906" si="6751">RAND()</f>
        <v>0.742745719989598</v>
      </c>
      <c r="U906" s="26">
        <f ca="1">IF(T906&lt;=('Ejercicio 3 - TIR'!$D$24-'Ejercicio 3 - TIR'!$C$24)/('Ejercicio 3 - TIR'!$E$24-'Ejercicio 3 - TIR'!$C$24),'Ejercicio 3 - TIR'!$C$24+SQRT(('Ejercicio 3 - TIR'!$E$24-'Ejercicio 3 - TIR'!$C$24)*('Ejercicio 3 - TIR'!$D$24-'Ejercicio 3 - TIR'!$C$24)*T906),'Ejercicio 3 - TIR'!$E$24-SQRT(('Ejercicio 3 - TIR'!$E$24-'Ejercicio 3 - TIR'!$C$24)*('Ejercicio 3 - TIR'!$E$24-'Ejercicio 3 - TIR'!$D$24)*(1-T906)))</f>
        <v>0.193161371420486</v>
      </c>
      <c r="V906" s="24">
        <f ca="1" t="shared" si="6751"/>
        <v>0.838011671337865</v>
      </c>
      <c r="W906" s="26">
        <f ca="1">IF(V906&lt;=('Ejercicio 3 - TIR'!$D$25-'Ejercicio 3 - TIR'!$C$25)/('Ejercicio 3 - TIR'!$E$25-'Ejercicio 3 - TIR'!$C$25),'Ejercicio 3 - TIR'!$C$25+SQRT(('Ejercicio 3 - TIR'!$E$25-'Ejercicio 3 - TIR'!$C$25)*('Ejercicio 3 - TIR'!$D$25-'Ejercicio 3 - TIR'!$C$25)*V906),'Ejercicio 3 - TIR'!$E$25-SQRT(('Ejercicio 3 - TIR'!$E$25-'Ejercicio 3 - TIR'!$C$25)*('Ejercicio 3 - TIR'!$E$25-'Ejercicio 3 - TIR'!$D$25)*(1-V906)))</f>
        <v>0.226189095978576</v>
      </c>
      <c r="X906" s="24">
        <f ca="1" t="shared" si="6751"/>
        <v>0.144576053011674</v>
      </c>
      <c r="Y906" s="26">
        <f ca="1">IF(X906&lt;=('Ejercicio 3 - TIR'!$D$26-'Ejercicio 3 - TIR'!$C$26)/('Ejercicio 3 - TIR'!$E$26-'Ejercicio 3 - TIR'!$C$26),'Ejercicio 3 - TIR'!$C$26+SQRT(('Ejercicio 3 - TIR'!$E$26-'Ejercicio 3 - TIR'!$C$26)*('Ejercicio 3 - TIR'!$D$26-'Ejercicio 3 - TIR'!$C$26)*X906),'Ejercicio 3 - TIR'!$E$26-SQRT(('Ejercicio 3 - TIR'!$E$26-'Ejercicio 3 - TIR'!$C$26)*('Ejercicio 3 - TIR'!$E$26-'Ejercicio 3 - TIR'!$D$26)*(1-X906)))</f>
        <v>0.209757412359201</v>
      </c>
      <c r="Z906" s="24">
        <f ca="1" t="shared" si="6668"/>
        <v>1.13597629902313</v>
      </c>
      <c r="AA906" s="24">
        <f ca="1" t="shared" si="6669"/>
        <v>1.31265040593219</v>
      </c>
      <c r="AB906" s="24">
        <f ca="1" t="shared" si="6670"/>
        <v>1.5662037585377</v>
      </c>
      <c r="AC906" s="24">
        <f ca="1" t="shared" si="6671"/>
        <v>1.9204619707996</v>
      </c>
      <c r="AD906" s="24">
        <f ca="1" t="shared" si="6672"/>
        <v>2.32329310432877</v>
      </c>
      <c r="AE906" s="23">
        <f ca="1" t="shared" si="6673"/>
        <v>4556.35742026212</v>
      </c>
      <c r="AF906" s="23">
        <f ca="1" t="shared" si="6674"/>
        <v>5264.99049533199</v>
      </c>
      <c r="AG906" s="23">
        <f ca="1" t="shared" si="6675"/>
        <v>6281.98327992614</v>
      </c>
      <c r="AH906" s="23">
        <f ca="1" t="shared" si="6676"/>
        <v>7702.89939896516</v>
      </c>
      <c r="AI906" s="23">
        <f ca="1" t="shared" si="6677"/>
        <v>9318.63964455534</v>
      </c>
      <c r="AJ906" s="25">
        <f ca="1" t="shared" si="6678"/>
        <v>43737.728884713</v>
      </c>
      <c r="AK906" s="25">
        <f ca="1" t="shared" si="6679"/>
        <v>56243.3272310579</v>
      </c>
      <c r="AL906" s="25">
        <f ca="1" t="shared" si="6680"/>
        <v>57963.4510484158</v>
      </c>
      <c r="AM906" s="25">
        <f ca="1" t="shared" si="6681"/>
        <v>79784.6829771641</v>
      </c>
      <c r="AN906" s="25">
        <f ca="1" t="shared" si="6682"/>
        <v>82713.1463266786</v>
      </c>
      <c r="AO906" s="25">
        <f ca="1">C906/'Ejercicio 3 - TIR'!$D$7</f>
        <v>14689.3977282533</v>
      </c>
      <c r="AP906" s="25">
        <f ca="1" t="shared" si="6683"/>
        <v>29048.3311564597</v>
      </c>
      <c r="AQ906" s="25">
        <f ca="1" t="shared" si="6684"/>
        <v>41553.9295028045</v>
      </c>
      <c r="AR906" s="25">
        <f ca="1" t="shared" si="6685"/>
        <v>43274.0533201625</v>
      </c>
      <c r="AS906" s="25">
        <f ca="1" t="shared" si="6686"/>
        <v>65095.2852489108</v>
      </c>
      <c r="AT906" s="25">
        <f ca="1" t="shared" si="6687"/>
        <v>68023.7485984252</v>
      </c>
      <c r="AU906" s="25">
        <f ca="1">AP906*'Ejercicio 3 - TIR'!$D$5</f>
        <v>14524.1655782298</v>
      </c>
      <c r="AV906" s="25">
        <f ca="1">AQ906*'Ejercicio 3 - TIR'!$D$5</f>
        <v>20776.9647514023</v>
      </c>
      <c r="AW906" s="25">
        <f ca="1">AR906*'Ejercicio 3 - TIR'!$D$5</f>
        <v>21637.0266600812</v>
      </c>
      <c r="AX906" s="25">
        <f ca="1">AS906*'Ejercicio 3 - TIR'!$D$5</f>
        <v>32547.6426244554</v>
      </c>
      <c r="AY906" s="25">
        <f ca="1">AT906*'Ejercicio 3 - TIR'!$D$5</f>
        <v>34011.8742992126</v>
      </c>
      <c r="AZ906" s="25">
        <f ca="1" t="shared" ref="AZ906:BD906" si="6752">AJ906-AU906-AE906</f>
        <v>24657.2058862211</v>
      </c>
      <c r="BA906" s="25">
        <f ca="1" t="shared" si="6752"/>
        <v>30201.3719843236</v>
      </c>
      <c r="BB906" s="25">
        <f ca="1" t="shared" si="6752"/>
        <v>30044.4411084084</v>
      </c>
      <c r="BC906" s="25">
        <f ca="1" t="shared" si="6752"/>
        <v>39534.1409537436</v>
      </c>
      <c r="BD906" s="25">
        <f ca="1" t="shared" si="6752"/>
        <v>39382.6323829106</v>
      </c>
      <c r="BE906" s="25">
        <f ca="1" t="shared" ref="BE906:BI906" si="6753">AZ906/Z906</f>
        <v>21705.7397301552</v>
      </c>
      <c r="BF906" s="25">
        <f ca="1" t="shared" si="6753"/>
        <v>23007.9325369773</v>
      </c>
      <c r="BG906" s="25">
        <f ca="1" t="shared" si="6753"/>
        <v>19182.9708903646</v>
      </c>
      <c r="BH906" s="25">
        <f ca="1" t="shared" si="6753"/>
        <v>20585.7452815289</v>
      </c>
      <c r="BI906" s="25">
        <f ca="1" t="shared" si="6753"/>
        <v>16951.2113256535</v>
      </c>
      <c r="BJ906" s="25">
        <f ca="1" t="shared" si="6690"/>
        <v>77849.9918838897</v>
      </c>
      <c r="BK906" s="25">
        <f ca="1" t="shared" si="6691"/>
        <v>34127.7764487937</v>
      </c>
      <c r="BL906" s="25">
        <f ca="1" t="shared" si="6692"/>
        <v>111977.768332683</v>
      </c>
      <c r="BM906" s="25">
        <f ca="1">BK906*'Ejercicio 3 - TIR'!$D$5</f>
        <v>17063.8882243968</v>
      </c>
      <c r="BN906" s="25">
        <f ca="1" t="shared" si="6693"/>
        <v>94913.8801082866</v>
      </c>
      <c r="BO906" s="25">
        <f ca="1" t="shared" si="6694"/>
        <v>40853.1665382394</v>
      </c>
      <c r="BP906" s="25">
        <f ca="1" t="shared" si="6695"/>
        <v>-106955.456315379</v>
      </c>
      <c r="BQ906" s="25">
        <f ca="1" t="shared" ref="BQ906:BT906" si="6754">BE906</f>
        <v>21705.7397301552</v>
      </c>
      <c r="BR906" s="25">
        <f ca="1" t="shared" si="6754"/>
        <v>23007.9325369773</v>
      </c>
      <c r="BS906" s="25">
        <f ca="1" t="shared" si="6754"/>
        <v>19182.9708903646</v>
      </c>
      <c r="BT906" s="25">
        <f ca="1" t="shared" si="6754"/>
        <v>20585.7452815289</v>
      </c>
      <c r="BU906" s="25">
        <f ca="1" t="shared" si="6697"/>
        <v>57804.377863893</v>
      </c>
      <c r="BV906" s="27">
        <f ca="1" t="shared" si="6698"/>
        <v>8.77907668675773</v>
      </c>
    </row>
    <row r="907" ht="15" customHeight="1" spans="1:74">
      <c r="A907" s="23">
        <v>906</v>
      </c>
      <c r="B907" s="24">
        <f ca="1" t="shared" ref="B907:F907" si="6755">RAND()</f>
        <v>0.876260880315099</v>
      </c>
      <c r="C907" s="25">
        <f ca="1">IF(B907&lt;=('Ejercicio 3 - TIR'!$D$13-'Ejercicio 3 - TIR'!$C$13)/('Ejercicio 3 - TIR'!$E$13-'Ejercicio 3 - TIR'!$C$13),'Ejercicio 3 - TIR'!$C$13+SQRT(('Ejercicio 3 - TIR'!$E$13-'Ejercicio 3 - TIR'!$C$13)*('Ejercicio 3 - TIR'!$D$13-'Ejercicio 3 - TIR'!$C$13)*B907),'Ejercicio 3 - TIR'!$E$13-SQRT(('Ejercicio 3 - TIR'!$E$13-'Ejercicio 3 - TIR'!$C$13)*('Ejercicio 3 - TIR'!$E$13-'Ejercicio 3 - TIR'!$D$13)*(1-B907)))</f>
        <v>87814.4781145048</v>
      </c>
      <c r="D907" s="24">
        <f ca="1" t="shared" si="6755"/>
        <v>0.415022974680761</v>
      </c>
      <c r="E907" s="25">
        <f ca="1">IF(D907&lt;=('Ejercicio 3 - TIR'!$D$14-'Ejercicio 3 - TIR'!$C$14)/('Ejercicio 3 - TIR'!$E$14-'Ejercicio 3 - TIR'!$C$14),'Ejercicio 3 - TIR'!$C$14+SQRT(('Ejercicio 3 - TIR'!$E$14-'Ejercicio 3 - TIR'!$C$14)*('Ejercicio 3 - TIR'!$D$14-'Ejercicio 3 - TIR'!$C$14)*D907),'Ejercicio 3 - TIR'!$E$14-SQRT(('Ejercicio 3 - TIR'!$E$14-'Ejercicio 3 - TIR'!$C$14)*('Ejercicio 3 - TIR'!$E$14-'Ejercicio 3 - TIR'!$D$14)*(1-D907)))</f>
        <v>30632.6869488692</v>
      </c>
      <c r="F907" s="24">
        <f ca="1" t="shared" si="6755"/>
        <v>0.379468485442582</v>
      </c>
      <c r="G907" s="25">
        <f ca="1">IF(F907&lt;=('Ejercicio 3 - TIR'!$D$18-'Ejercicio 3 - TIR'!$C$18)/('Ejercicio 3 - TIR'!$E$18-'Ejercicio 3 - TIR'!$C$18),'Ejercicio 3 - TIR'!$C$18+SQRT(('Ejercicio 3 - TIR'!$E$18-'Ejercicio 3 - TIR'!$C$18)*('Ejercicio 3 - TIR'!$D$18-'Ejercicio 3 - TIR'!$C$18)*F907),'Ejercicio 3 - TIR'!$E$18-SQRT(('Ejercicio 3 - TIR'!$E$18-'Ejercicio 3 - TIR'!$C$18)*('Ejercicio 3 - TIR'!$E$18-'Ejercicio 3 - TIR'!$D$18)*(1-F907)))</f>
        <v>37544.5525259214</v>
      </c>
      <c r="H907" s="24">
        <f ca="1" t="shared" ref="H907:L907" si="6756">RAND()</f>
        <v>0.247869148446702</v>
      </c>
      <c r="I907" s="25">
        <f ca="1">IF(H907&lt;=('Ejercicio 3 - TIR'!$D$18-'Ejercicio 3 - TIR'!$C$18)/('Ejercicio 3 - TIR'!$E$18-'Ejercicio 3 - TIR'!$C$18),'Ejercicio 3 - TIR'!$C$18+SQRT(('Ejercicio 3 - TIR'!$E$18-'Ejercicio 3 - TIR'!$C$18)*('Ejercicio 3 - TIR'!$D$18-'Ejercicio 3 - TIR'!$C$18)*H907),'Ejercicio 3 - TIR'!$E$18-SQRT(('Ejercicio 3 - TIR'!$E$18-'Ejercicio 3 - TIR'!$C$18)*('Ejercicio 3 - TIR'!$E$18-'Ejercicio 3 - TIR'!$D$18)*(1-H907)))</f>
        <v>36097.5710136911</v>
      </c>
      <c r="J907" s="24">
        <f ca="1" t="shared" si="6756"/>
        <v>0.684319559082774</v>
      </c>
      <c r="K907" s="25">
        <f ca="1">IF(J907&lt;=('Ejercicio 3 - TIR'!$D$18-'Ejercicio 3 - TIR'!$C$18)/('Ejercicio 3 - TIR'!$E$18-'Ejercicio 3 - TIR'!$C$18),'Ejercicio 3 - TIR'!$C$18+SQRT(('Ejercicio 3 - TIR'!$E$18-'Ejercicio 3 - TIR'!$C$18)*('Ejercicio 3 - TIR'!$D$18-'Ejercicio 3 - TIR'!$C$18)*J907),'Ejercicio 3 - TIR'!$E$18-SQRT(('Ejercicio 3 - TIR'!$E$18-'Ejercicio 3 - TIR'!$C$18)*('Ejercicio 3 - TIR'!$E$18-'Ejercicio 3 - TIR'!$D$18)*(1-J907)))</f>
        <v>40134.1975925042</v>
      </c>
      <c r="L907" s="24">
        <f ca="1" t="shared" si="6756"/>
        <v>0.25040333086643</v>
      </c>
      <c r="M907" s="25">
        <f ca="1">IF(L907&lt;=('Ejercicio 3 - TIR'!$D$18-'Ejercicio 3 - TIR'!$C$18)/('Ejercicio 3 - TIR'!$E$18-'Ejercicio 3 - TIR'!$C$18),'Ejercicio 3 - TIR'!$C$18+SQRT(('Ejercicio 3 - TIR'!$E$18-'Ejercicio 3 - TIR'!$C$18)*('Ejercicio 3 - TIR'!$D$18-'Ejercicio 3 - TIR'!$C$18)*L907),'Ejercicio 3 - TIR'!$E$18-SQRT(('Ejercicio 3 - TIR'!$E$18-'Ejercicio 3 - TIR'!$C$18)*('Ejercicio 3 - TIR'!$E$18-'Ejercicio 3 - TIR'!$D$18)*(1-L907)))</f>
        <v>36128.6621403015</v>
      </c>
      <c r="N907" s="24">
        <f ca="1" t="shared" ref="N907:R907" si="6757">RAND()</f>
        <v>0.721806470906915</v>
      </c>
      <c r="O907" s="25">
        <f ca="1">IF(N907&lt;=('Ejercicio 3 - TIR'!$D$18-'Ejercicio 3 - TIR'!$C$18)/('Ejercicio 3 - TIR'!$E$18-'Ejercicio 3 - TIR'!$C$18),'Ejercicio 3 - TIR'!$C$18+SQRT(('Ejercicio 3 - TIR'!$E$18-'Ejercicio 3 - TIR'!$C$18)*('Ejercicio 3 - TIR'!$D$18-'Ejercicio 3 - TIR'!$C$18)*N907),'Ejercicio 3 - TIR'!$E$18-SQRT(('Ejercicio 3 - TIR'!$E$18-'Ejercicio 3 - TIR'!$C$18)*('Ejercicio 3 - TIR'!$E$18-'Ejercicio 3 - TIR'!$D$18)*(1-N907)))</f>
        <v>40432.2308856531</v>
      </c>
      <c r="P907" s="24">
        <f ca="1" t="shared" si="6757"/>
        <v>0.601464792024954</v>
      </c>
      <c r="Q907" s="26">
        <f ca="1">IF(P907&lt;=('Ejercicio 3 - TIR'!$D$22-'Ejercicio 3 - TIR'!$C$22)/('Ejercicio 3 - TIR'!$E$22-'Ejercicio 3 - TIR'!$C$22),'Ejercicio 3 - TIR'!$C$22+SQRT(('Ejercicio 3 - TIR'!$E$22-'Ejercicio 3 - TIR'!$C$22)*('Ejercicio 3 - TIR'!$D$22-'Ejercicio 3 - TIR'!$C$22)*P907),'Ejercicio 3 - TIR'!$E$22-SQRT(('Ejercicio 3 - TIR'!$E$22-'Ejercicio 3 - TIR'!$C$22)*('Ejercicio 3 - TIR'!$E$22-'Ejercicio 3 - TIR'!$D$22)*(1-P907)))</f>
        <v>0.153216359949494</v>
      </c>
      <c r="R907" s="24">
        <f ca="1" t="shared" si="6757"/>
        <v>0.432430719009669</v>
      </c>
      <c r="S907" s="26">
        <f ca="1">IF(R907&lt;=('Ejercicio 3 - TIR'!$D$23-'Ejercicio 3 - TIR'!$C$23)/('Ejercicio 3 - TIR'!$E$23-'Ejercicio 3 - TIR'!$C$23),'Ejercicio 3 - TIR'!$C$23+SQRT(('Ejercicio 3 - TIR'!$E$23-'Ejercicio 3 - TIR'!$C$23)*('Ejercicio 3 - TIR'!$D$23-'Ejercicio 3 - TIR'!$C$23)*R907),'Ejercicio 3 - TIR'!$E$23-SQRT(('Ejercicio 3 - TIR'!$E$23-'Ejercicio 3 - TIR'!$C$23)*('Ejercicio 3 - TIR'!$E$23-'Ejercicio 3 - TIR'!$D$23)*(1-R907)))</f>
        <v>0.147899378025637</v>
      </c>
      <c r="T907" s="24">
        <f ca="1" t="shared" ref="T907:X907" si="6758">RAND()</f>
        <v>0.517871665374334</v>
      </c>
      <c r="U907" s="26">
        <f ca="1">IF(T907&lt;=('Ejercicio 3 - TIR'!$D$24-'Ejercicio 3 - TIR'!$C$24)/('Ejercicio 3 - TIR'!$E$24-'Ejercicio 3 - TIR'!$C$24),'Ejercicio 3 - TIR'!$C$24+SQRT(('Ejercicio 3 - TIR'!$E$24-'Ejercicio 3 - TIR'!$C$24)*('Ejercicio 3 - TIR'!$D$24-'Ejercicio 3 - TIR'!$C$24)*T907),'Ejercicio 3 - TIR'!$E$24-SQRT(('Ejercicio 3 - TIR'!$E$24-'Ejercicio 3 - TIR'!$C$24)*('Ejercicio 3 - TIR'!$E$24-'Ejercicio 3 - TIR'!$D$24)*(1-T907)))</f>
        <v>0.183258207216415</v>
      </c>
      <c r="V907" s="24">
        <f ca="1" t="shared" si="6758"/>
        <v>0.223842671209101</v>
      </c>
      <c r="W907" s="26">
        <f ca="1">IF(V907&lt;=('Ejercicio 3 - TIR'!$D$25-'Ejercicio 3 - TIR'!$C$25)/('Ejercicio 3 - TIR'!$E$25-'Ejercicio 3 - TIR'!$C$25),'Ejercicio 3 - TIR'!$C$25+SQRT(('Ejercicio 3 - TIR'!$E$25-'Ejercicio 3 - TIR'!$C$25)*('Ejercicio 3 - TIR'!$D$25-'Ejercicio 3 - TIR'!$C$25)*V907),'Ejercicio 3 - TIR'!$E$25-SQRT(('Ejercicio 3 - TIR'!$E$25-'Ejercicio 3 - TIR'!$C$25)*('Ejercicio 3 - TIR'!$E$25-'Ejercicio 3 - TIR'!$D$25)*(1-V907)))</f>
        <v>0.19770253483806</v>
      </c>
      <c r="X907" s="24">
        <f ca="1" t="shared" si="6758"/>
        <v>0.975295683445983</v>
      </c>
      <c r="Y907" s="26">
        <f ca="1">IF(X907&lt;=('Ejercicio 3 - TIR'!$D$26-'Ejercicio 3 - TIR'!$C$26)/('Ejercicio 3 - TIR'!$E$26-'Ejercicio 3 - TIR'!$C$26),'Ejercicio 3 - TIR'!$C$26+SQRT(('Ejercicio 3 - TIR'!$E$26-'Ejercicio 3 - TIR'!$C$26)*('Ejercicio 3 - TIR'!$D$26-'Ejercicio 3 - TIR'!$C$26)*X907),'Ejercicio 3 - TIR'!$E$26-SQRT(('Ejercicio 3 - TIR'!$E$26-'Ejercicio 3 - TIR'!$C$26)*('Ejercicio 3 - TIR'!$E$26-'Ejercicio 3 - TIR'!$D$26)*(1-X907)))</f>
        <v>0.268449964961452</v>
      </c>
      <c r="Z907" s="24">
        <f ca="1" t="shared" si="6668"/>
        <v>1.15321635994949</v>
      </c>
      <c r="AA907" s="24">
        <f ca="1" t="shared" si="6669"/>
        <v>1.32377634231501</v>
      </c>
      <c r="AB907" s="24">
        <f ca="1" t="shared" si="6670"/>
        <v>1.56636922156317</v>
      </c>
      <c r="AC907" s="24">
        <f ca="1" t="shared" si="6671"/>
        <v>1.87604438715852</v>
      </c>
      <c r="AD907" s="24">
        <f ca="1" t="shared" si="6672"/>
        <v>2.37966843715736</v>
      </c>
      <c r="AE907" s="23">
        <f ca="1" t="shared" si="6673"/>
        <v>4693.4287897781</v>
      </c>
      <c r="AF907" s="23">
        <f ca="1" t="shared" si="6674"/>
        <v>5387.5839885939</v>
      </c>
      <c r="AG907" s="23">
        <f ca="1" t="shared" si="6675"/>
        <v>6374.90297157148</v>
      </c>
      <c r="AH907" s="23">
        <f ca="1" t="shared" si="6676"/>
        <v>7635.23744839785</v>
      </c>
      <c r="AI907" s="23">
        <f ca="1" t="shared" si="6677"/>
        <v>9684.91667389261</v>
      </c>
      <c r="AJ907" s="25">
        <f ca="1" t="shared" si="6678"/>
        <v>43296.9921998757</v>
      </c>
      <c r="AK907" s="25">
        <f ca="1" t="shared" si="6679"/>
        <v>47785.1105229604</v>
      </c>
      <c r="AL907" s="25">
        <f ca="1" t="shared" si="6680"/>
        <v>62864.9718410331</v>
      </c>
      <c r="AM907" s="25">
        <f ca="1" t="shared" si="6681"/>
        <v>67778.9738238592</v>
      </c>
      <c r="AN907" s="25">
        <f ca="1" t="shared" si="6682"/>
        <v>96215.3036824476</v>
      </c>
      <c r="AO907" s="25">
        <f ca="1">C907/'Ejercicio 3 - TIR'!$D$7</f>
        <v>17562.895622901</v>
      </c>
      <c r="AP907" s="25">
        <f ca="1" t="shared" si="6683"/>
        <v>25734.0965769747</v>
      </c>
      <c r="AQ907" s="25">
        <f ca="1" t="shared" si="6684"/>
        <v>30222.2149000594</v>
      </c>
      <c r="AR907" s="25">
        <f ca="1" t="shared" si="6685"/>
        <v>45302.0762181321</v>
      </c>
      <c r="AS907" s="25">
        <f ca="1" t="shared" si="6686"/>
        <v>50216.0782009582</v>
      </c>
      <c r="AT907" s="25">
        <f ca="1" t="shared" si="6687"/>
        <v>78652.4080595466</v>
      </c>
      <c r="AU907" s="25">
        <f ca="1">AP907*'Ejercicio 3 - TIR'!$D$5</f>
        <v>12867.0482884874</v>
      </c>
      <c r="AV907" s="25">
        <f ca="1">AQ907*'Ejercicio 3 - TIR'!$D$5</f>
        <v>15111.1074500297</v>
      </c>
      <c r="AW907" s="25">
        <f ca="1">AR907*'Ejercicio 3 - TIR'!$D$5</f>
        <v>22651.0381090661</v>
      </c>
      <c r="AX907" s="25">
        <f ca="1">AS907*'Ejercicio 3 - TIR'!$D$5</f>
        <v>25108.0391004791</v>
      </c>
      <c r="AY907" s="25">
        <f ca="1">AT907*'Ejercicio 3 - TIR'!$D$5</f>
        <v>39326.2040297733</v>
      </c>
      <c r="AZ907" s="25">
        <f ca="1" t="shared" ref="AZ907:BD907" si="6759">AJ907-AU907-AE907</f>
        <v>25736.5151216102</v>
      </c>
      <c r="BA907" s="25">
        <f ca="1" t="shared" si="6759"/>
        <v>27286.4190843368</v>
      </c>
      <c r="BB907" s="25">
        <f ca="1" t="shared" si="6759"/>
        <v>33839.0307603956</v>
      </c>
      <c r="BC907" s="25">
        <f ca="1" t="shared" si="6759"/>
        <v>35035.6972749822</v>
      </c>
      <c r="BD907" s="25">
        <f ca="1" t="shared" si="6759"/>
        <v>47204.1829787817</v>
      </c>
      <c r="BE907" s="25">
        <f ca="1" t="shared" ref="BE907:BI907" si="6760">AZ907/Z907</f>
        <v>22317.1609555881</v>
      </c>
      <c r="BF907" s="25">
        <f ca="1" t="shared" si="6760"/>
        <v>20612.5598502678</v>
      </c>
      <c r="BG907" s="25">
        <f ca="1" t="shared" si="6760"/>
        <v>21603.4829429461</v>
      </c>
      <c r="BH907" s="25">
        <f ca="1" t="shared" si="6760"/>
        <v>18675.3029484807</v>
      </c>
      <c r="BI907" s="25">
        <f ca="1" t="shared" si="6760"/>
        <v>19836.4537856247</v>
      </c>
      <c r="BJ907" s="25">
        <f ca="1" t="shared" si="6690"/>
        <v>72895.6382775461</v>
      </c>
      <c r="BK907" s="25">
        <f ca="1" t="shared" si="6691"/>
        <v>41793.8683789065</v>
      </c>
      <c r="BL907" s="25">
        <f ca="1" t="shared" si="6692"/>
        <v>114689.506656453</v>
      </c>
      <c r="BM907" s="25">
        <f ca="1">BK907*'Ejercicio 3 - TIR'!$D$5</f>
        <v>20896.9341894533</v>
      </c>
      <c r="BN907" s="25">
        <f ca="1" t="shared" si="6693"/>
        <v>93792.5724669994</v>
      </c>
      <c r="BO907" s="25">
        <f ca="1" t="shared" si="6694"/>
        <v>39414.1347603197</v>
      </c>
      <c r="BP907" s="25">
        <f ca="1" t="shared" si="6695"/>
        <v>-118447.165063374</v>
      </c>
      <c r="BQ907" s="25">
        <f ca="1" t="shared" ref="BQ907:BT907" si="6761">BE907</f>
        <v>22317.1609555881</v>
      </c>
      <c r="BR907" s="25">
        <f ca="1" t="shared" si="6761"/>
        <v>20612.5598502678</v>
      </c>
      <c r="BS907" s="25">
        <f ca="1" t="shared" si="6761"/>
        <v>21603.4829429461</v>
      </c>
      <c r="BT907" s="25">
        <f ca="1" t="shared" si="6761"/>
        <v>18675.3029484807</v>
      </c>
      <c r="BU907" s="25">
        <f ca="1" t="shared" si="6697"/>
        <v>59250.5885459444</v>
      </c>
      <c r="BV907" s="27">
        <f ca="1" t="shared" si="6698"/>
        <v>5.50881519763742</v>
      </c>
    </row>
    <row r="908" ht="15" customHeight="1" spans="1:74">
      <c r="A908" s="23">
        <v>907</v>
      </c>
      <c r="B908" s="24">
        <f ca="1" t="shared" ref="B908:F908" si="6762">RAND()</f>
        <v>0.937964086722979</v>
      </c>
      <c r="C908" s="25">
        <f ca="1">IF(B908&lt;=('Ejercicio 3 - TIR'!$D$13-'Ejercicio 3 - TIR'!$C$13)/('Ejercicio 3 - TIR'!$E$13-'Ejercicio 3 - TIR'!$C$13),'Ejercicio 3 - TIR'!$C$13+SQRT(('Ejercicio 3 - TIR'!$E$13-'Ejercicio 3 - TIR'!$C$13)*('Ejercicio 3 - TIR'!$D$13-'Ejercicio 3 - TIR'!$C$13)*B908),'Ejercicio 3 - TIR'!$E$13-SQRT(('Ejercicio 3 - TIR'!$E$13-'Ejercicio 3 - TIR'!$C$13)*('Ejercicio 3 - TIR'!$E$13-'Ejercicio 3 - TIR'!$D$13)*(1-B908)))</f>
        <v>91371.958743004</v>
      </c>
      <c r="D908" s="24">
        <f ca="1" t="shared" si="6762"/>
        <v>0.0195759001619349</v>
      </c>
      <c r="E908" s="25">
        <f ca="1">IF(D908&lt;=('Ejercicio 3 - TIR'!$D$14-'Ejercicio 3 - TIR'!$C$14)/('Ejercicio 3 - TIR'!$E$14-'Ejercicio 3 - TIR'!$C$14),'Ejercicio 3 - TIR'!$C$14+SQRT(('Ejercicio 3 - TIR'!$E$14-'Ejercicio 3 - TIR'!$C$14)*('Ejercicio 3 - TIR'!$D$14-'Ejercicio 3 - TIR'!$C$14)*D908),'Ejercicio 3 - TIR'!$E$14-SQRT(('Ejercicio 3 - TIR'!$E$14-'Ejercicio 3 - TIR'!$C$14)*('Ejercicio 3 - TIR'!$E$14-'Ejercicio 3 - TIR'!$D$14)*(1-D908)))</f>
        <v>26211.6899405975</v>
      </c>
      <c r="F908" s="24">
        <f ca="1" t="shared" si="6762"/>
        <v>0.629677591718753</v>
      </c>
      <c r="G908" s="25">
        <f ca="1">IF(F908&lt;=('Ejercicio 3 - TIR'!$D$18-'Ejercicio 3 - TIR'!$C$18)/('Ejercicio 3 - TIR'!$E$18-'Ejercicio 3 - TIR'!$C$18),'Ejercicio 3 - TIR'!$C$18+SQRT(('Ejercicio 3 - TIR'!$E$18-'Ejercicio 3 - TIR'!$C$18)*('Ejercicio 3 - TIR'!$D$18-'Ejercicio 3 - TIR'!$C$18)*F908),'Ejercicio 3 - TIR'!$E$18-SQRT(('Ejercicio 3 - TIR'!$E$18-'Ejercicio 3 - TIR'!$C$18)*('Ejercicio 3 - TIR'!$E$18-'Ejercicio 3 - TIR'!$D$18)*(1-F908)))</f>
        <v>39718.623295396</v>
      </c>
      <c r="H908" s="24">
        <f ca="1" t="shared" ref="H908:L908" si="6763">RAND()</f>
        <v>0.264365891782681</v>
      </c>
      <c r="I908" s="25">
        <f ca="1">IF(H908&lt;=('Ejercicio 3 - TIR'!$D$18-'Ejercicio 3 - TIR'!$C$18)/('Ejercicio 3 - TIR'!$E$18-'Ejercicio 3 - TIR'!$C$18),'Ejercicio 3 - TIR'!$C$18+SQRT(('Ejercicio 3 - TIR'!$E$18-'Ejercicio 3 - TIR'!$C$18)*('Ejercicio 3 - TIR'!$D$18-'Ejercicio 3 - TIR'!$C$18)*H908),'Ejercicio 3 - TIR'!$E$18-SQRT(('Ejercicio 3 - TIR'!$E$18-'Ejercicio 3 - TIR'!$C$18)*('Ejercicio 3 - TIR'!$E$18-'Ejercicio 3 - TIR'!$D$18)*(1-H908)))</f>
        <v>36297.212380681</v>
      </c>
      <c r="J908" s="24">
        <f ca="1" t="shared" si="6763"/>
        <v>0.956075329219682</v>
      </c>
      <c r="K908" s="25">
        <f ca="1">IF(J908&lt;=('Ejercicio 3 - TIR'!$D$18-'Ejercicio 3 - TIR'!$C$18)/('Ejercicio 3 - TIR'!$E$18-'Ejercicio 3 - TIR'!$C$18),'Ejercicio 3 - TIR'!$C$18+SQRT(('Ejercicio 3 - TIR'!$E$18-'Ejercicio 3 - TIR'!$C$18)*('Ejercicio 3 - TIR'!$D$18-'Ejercicio 3 - TIR'!$C$18)*J908),'Ejercicio 3 - TIR'!$E$18-SQRT(('Ejercicio 3 - TIR'!$E$18-'Ejercicio 3 - TIR'!$C$18)*('Ejercicio 3 - TIR'!$E$18-'Ejercicio 3 - TIR'!$D$18)*(1-J908)))</f>
        <v>43184.9654800738</v>
      </c>
      <c r="L908" s="24">
        <f ca="1" t="shared" si="6763"/>
        <v>0.564859683890391</v>
      </c>
      <c r="M908" s="25">
        <f ca="1">IF(L908&lt;=('Ejercicio 3 - TIR'!$D$18-'Ejercicio 3 - TIR'!$C$18)/('Ejercicio 3 - TIR'!$E$18-'Ejercicio 3 - TIR'!$C$18),'Ejercicio 3 - TIR'!$C$18+SQRT(('Ejercicio 3 - TIR'!$E$18-'Ejercicio 3 - TIR'!$C$18)*('Ejercicio 3 - TIR'!$D$18-'Ejercicio 3 - TIR'!$C$18)*L908),'Ejercicio 3 - TIR'!$E$18-SQRT(('Ejercicio 3 - TIR'!$E$18-'Ejercicio 3 - TIR'!$C$18)*('Ejercicio 3 - TIR'!$E$18-'Ejercicio 3 - TIR'!$D$18)*(1-L908)))</f>
        <v>39204.8331100329</v>
      </c>
      <c r="N908" s="24">
        <f ca="1" t="shared" ref="N908:R908" si="6764">RAND()</f>
        <v>0.559436943380499</v>
      </c>
      <c r="O908" s="25">
        <f ca="1">IF(N908&lt;=('Ejercicio 3 - TIR'!$D$18-'Ejercicio 3 - TIR'!$C$18)/('Ejercicio 3 - TIR'!$E$18-'Ejercicio 3 - TIR'!$C$18),'Ejercicio 3 - TIR'!$C$18+SQRT(('Ejercicio 3 - TIR'!$E$18-'Ejercicio 3 - TIR'!$C$18)*('Ejercicio 3 - TIR'!$D$18-'Ejercicio 3 - TIR'!$C$18)*N908),'Ejercicio 3 - TIR'!$E$18-SQRT(('Ejercicio 3 - TIR'!$E$18-'Ejercicio 3 - TIR'!$C$18)*('Ejercicio 3 - TIR'!$E$18-'Ejercicio 3 - TIR'!$D$18)*(1-N908)))</f>
        <v>39160.5426426099</v>
      </c>
      <c r="P908" s="24">
        <f ca="1" t="shared" si="6764"/>
        <v>0.664765847900924</v>
      </c>
      <c r="Q908" s="26">
        <f ca="1">IF(P908&lt;=('Ejercicio 3 - TIR'!$D$22-'Ejercicio 3 - TIR'!$C$22)/('Ejercicio 3 - TIR'!$E$22-'Ejercicio 3 - TIR'!$C$22),'Ejercicio 3 - TIR'!$C$22+SQRT(('Ejercicio 3 - TIR'!$E$22-'Ejercicio 3 - TIR'!$C$22)*('Ejercicio 3 - TIR'!$D$22-'Ejercicio 3 - TIR'!$C$22)*P908),'Ejercicio 3 - TIR'!$E$22-SQRT(('Ejercicio 3 - TIR'!$E$22-'Ejercicio 3 - TIR'!$C$22)*('Ejercicio 3 - TIR'!$E$22-'Ejercicio 3 - TIR'!$D$22)*(1-P908)))</f>
        <v>0.155435361313906</v>
      </c>
      <c r="R908" s="24">
        <f ca="1" t="shared" si="6764"/>
        <v>0.00581282223826474</v>
      </c>
      <c r="S908" s="26">
        <f ca="1">IF(R908&lt;=('Ejercicio 3 - TIR'!$D$23-'Ejercicio 3 - TIR'!$C$23)/('Ejercicio 3 - TIR'!$E$23-'Ejercicio 3 - TIR'!$C$23),'Ejercicio 3 - TIR'!$C$23+SQRT(('Ejercicio 3 - TIR'!$E$23-'Ejercicio 3 - TIR'!$C$23)*('Ejercicio 3 - TIR'!$D$23-'Ejercicio 3 - TIR'!$C$23)*R908),'Ejercicio 3 - TIR'!$E$23-SQRT(('Ejercicio 3 - TIR'!$E$23-'Ejercicio 3 - TIR'!$C$23)*('Ejercicio 3 - TIR'!$E$23-'Ejercicio 3 - TIR'!$D$23)*(1-R908)))</f>
        <v>0.123234668457335</v>
      </c>
      <c r="T908" s="24">
        <f ca="1" t="shared" ref="T908:X908" si="6765">RAND()</f>
        <v>0.516143065153083</v>
      </c>
      <c r="U908" s="26">
        <f ca="1">IF(T908&lt;=('Ejercicio 3 - TIR'!$D$24-'Ejercicio 3 - TIR'!$C$24)/('Ejercicio 3 - TIR'!$E$24-'Ejercicio 3 - TIR'!$C$24),'Ejercicio 3 - TIR'!$C$24+SQRT(('Ejercicio 3 - TIR'!$E$24-'Ejercicio 3 - TIR'!$C$24)*('Ejercicio 3 - TIR'!$D$24-'Ejercicio 3 - TIR'!$C$24)*T908),'Ejercicio 3 - TIR'!$E$24-SQRT(('Ejercicio 3 - TIR'!$E$24-'Ejercicio 3 - TIR'!$C$24)*('Ejercicio 3 - TIR'!$E$24-'Ejercicio 3 - TIR'!$D$24)*(1-T908)))</f>
        <v>0.183192400002562</v>
      </c>
      <c r="V908" s="24">
        <f ca="1" t="shared" si="6765"/>
        <v>0.87731495618653</v>
      </c>
      <c r="W908" s="26">
        <f ca="1">IF(V908&lt;=('Ejercicio 3 - TIR'!$D$25-'Ejercicio 3 - TIR'!$C$25)/('Ejercicio 3 - TIR'!$E$25-'Ejercicio 3 - TIR'!$C$25),'Ejercicio 3 - TIR'!$C$25+SQRT(('Ejercicio 3 - TIR'!$E$25-'Ejercicio 3 - TIR'!$C$25)*('Ejercicio 3 - TIR'!$D$25-'Ejercicio 3 - TIR'!$C$25)*V908),'Ejercicio 3 - TIR'!$E$25-SQRT(('Ejercicio 3 - TIR'!$E$25-'Ejercicio 3 - TIR'!$C$25)*('Ejercicio 3 - TIR'!$E$25-'Ejercicio 3 - TIR'!$D$25)*(1-V908)))</f>
        <v>0.229278087604009</v>
      </c>
      <c r="X908" s="24">
        <f ca="1" t="shared" si="6765"/>
        <v>0.474438960660898</v>
      </c>
      <c r="Y908" s="26">
        <f ca="1">IF(X908&lt;=('Ejercicio 3 - TIR'!$D$26-'Ejercicio 3 - TIR'!$C$26)/('Ejercicio 3 - TIR'!$E$26-'Ejercicio 3 - TIR'!$C$26),'Ejercicio 3 - TIR'!$C$26+SQRT(('Ejercicio 3 - TIR'!$E$26-'Ejercicio 3 - TIR'!$C$26)*('Ejercicio 3 - TIR'!$D$26-'Ejercicio 3 - TIR'!$C$26)*X908),'Ejercicio 3 - TIR'!$E$26-SQRT(('Ejercicio 3 - TIR'!$E$26-'Ejercicio 3 - TIR'!$C$26)*('Ejercicio 3 - TIR'!$E$26-'Ejercicio 3 - TIR'!$D$26)*(1-X908)))</f>
        <v>0.226726839661691</v>
      </c>
      <c r="Z908" s="24">
        <f ca="1" t="shared" si="6668"/>
        <v>1.15543536131391</v>
      </c>
      <c r="AA908" s="24">
        <f ca="1" t="shared" si="6669"/>
        <v>1.29782505498931</v>
      </c>
      <c r="AB908" s="24">
        <f ca="1" t="shared" si="6670"/>
        <v>1.53557674159625</v>
      </c>
      <c r="AC908" s="24">
        <f ca="1" t="shared" si="6671"/>
        <v>1.88765084027864</v>
      </c>
      <c r="AD908" s="24">
        <f ca="1" t="shared" si="6672"/>
        <v>2.31563194967975</v>
      </c>
      <c r="AE908" s="23">
        <f ca="1" t="shared" si="6673"/>
        <v>4074.22349656485</v>
      </c>
      <c r="AF908" s="23">
        <f ca="1" t="shared" si="6674"/>
        <v>4576.3090783851</v>
      </c>
      <c r="AG908" s="23">
        <f ca="1" t="shared" si="6675"/>
        <v>5414.65412160798</v>
      </c>
      <c r="AH908" s="23">
        <f ca="1" t="shared" si="6676"/>
        <v>6656.11566364742</v>
      </c>
      <c r="AI908" s="23">
        <f ca="1" t="shared" si="6677"/>
        <v>8165.23573248888</v>
      </c>
      <c r="AJ908" s="25">
        <f ca="1" t="shared" si="6678"/>
        <v>45892.3018582068</v>
      </c>
      <c r="AK908" s="25">
        <f ca="1" t="shared" si="6679"/>
        <v>47107.4316539159</v>
      </c>
      <c r="AL908" s="25">
        <f ca="1" t="shared" si="6680"/>
        <v>66313.8285778384</v>
      </c>
      <c r="AM908" s="25">
        <f ca="1" t="shared" si="6681"/>
        <v>74005.0361631375</v>
      </c>
      <c r="AN908" s="25">
        <f ca="1" t="shared" si="6682"/>
        <v>90681.4037100239</v>
      </c>
      <c r="AO908" s="25">
        <f ca="1">C908/'Ejercicio 3 - TIR'!$D$7</f>
        <v>18274.3917486008</v>
      </c>
      <c r="AP908" s="25">
        <f ca="1" t="shared" si="6683"/>
        <v>27617.910109606</v>
      </c>
      <c r="AQ908" s="25">
        <f ca="1" t="shared" si="6684"/>
        <v>28833.0399053151</v>
      </c>
      <c r="AR908" s="25">
        <f ca="1" t="shared" si="6685"/>
        <v>48039.4368292376</v>
      </c>
      <c r="AS908" s="25">
        <f ca="1" t="shared" si="6686"/>
        <v>55730.6444145367</v>
      </c>
      <c r="AT908" s="25">
        <f ca="1" t="shared" si="6687"/>
        <v>72407.0119614231</v>
      </c>
      <c r="AU908" s="25">
        <f ca="1">AP908*'Ejercicio 3 - TIR'!$D$5</f>
        <v>13808.955054803</v>
      </c>
      <c r="AV908" s="25">
        <f ca="1">AQ908*'Ejercicio 3 - TIR'!$D$5</f>
        <v>14416.5199526575</v>
      </c>
      <c r="AW908" s="25">
        <f ca="1">AR908*'Ejercicio 3 - TIR'!$D$5</f>
        <v>24019.7184146188</v>
      </c>
      <c r="AX908" s="25">
        <f ca="1">AS908*'Ejercicio 3 - TIR'!$D$5</f>
        <v>27865.3222072683</v>
      </c>
      <c r="AY908" s="25">
        <f ca="1">AT908*'Ejercicio 3 - TIR'!$D$5</f>
        <v>36203.5059807115</v>
      </c>
      <c r="AZ908" s="25">
        <f ca="1" t="shared" ref="AZ908:BD908" si="6766">AJ908-AU908-AE908</f>
        <v>28009.1233068389</v>
      </c>
      <c r="BA908" s="25">
        <f ca="1" t="shared" si="6766"/>
        <v>28114.6026228732</v>
      </c>
      <c r="BB908" s="25">
        <f ca="1" t="shared" si="6766"/>
        <v>36879.4560416116</v>
      </c>
      <c r="BC908" s="25">
        <f ca="1" t="shared" si="6766"/>
        <v>39483.5982922217</v>
      </c>
      <c r="BD908" s="25">
        <f ca="1" t="shared" si="6766"/>
        <v>46312.6619968234</v>
      </c>
      <c r="BE908" s="25">
        <f ca="1" t="shared" ref="BE908:BI908" si="6767">AZ908/Z908</f>
        <v>24241.1858288535</v>
      </c>
      <c r="BF908" s="25">
        <f ca="1" t="shared" si="6767"/>
        <v>21662.8601172327</v>
      </c>
      <c r="BG908" s="25">
        <f ca="1" t="shared" si="6767"/>
        <v>24016.6805361189</v>
      </c>
      <c r="BH908" s="25">
        <f ca="1" t="shared" si="6767"/>
        <v>20916.7910980791</v>
      </c>
      <c r="BI908" s="25">
        <f ca="1" t="shared" si="6767"/>
        <v>20000.009933888</v>
      </c>
      <c r="BJ908" s="25">
        <f ca="1" t="shared" si="6690"/>
        <v>60696.6266815469</v>
      </c>
      <c r="BK908" s="25">
        <f ca="1" t="shared" si="6691"/>
        <v>42316.765394024</v>
      </c>
      <c r="BL908" s="25">
        <f ca="1" t="shared" si="6692"/>
        <v>103013.392075571</v>
      </c>
      <c r="BM908" s="25">
        <f ca="1">BK908*'Ejercicio 3 - TIR'!$D$5</f>
        <v>21158.382697012</v>
      </c>
      <c r="BN908" s="25">
        <f ca="1" t="shared" si="6693"/>
        <v>81855.0093785589</v>
      </c>
      <c r="BO908" s="25">
        <f ca="1" t="shared" si="6694"/>
        <v>35348.8858148979</v>
      </c>
      <c r="BP908" s="25">
        <f ca="1" t="shared" si="6695"/>
        <v>-117583.648683601</v>
      </c>
      <c r="BQ908" s="25">
        <f ca="1" t="shared" ref="BQ908:BT908" si="6768">BE908</f>
        <v>24241.1858288535</v>
      </c>
      <c r="BR908" s="25">
        <f ca="1" t="shared" si="6768"/>
        <v>21662.8601172327</v>
      </c>
      <c r="BS908" s="25">
        <f ca="1" t="shared" si="6768"/>
        <v>24016.6805361189</v>
      </c>
      <c r="BT908" s="25">
        <f ca="1" t="shared" si="6768"/>
        <v>20916.7910980791</v>
      </c>
      <c r="BU908" s="25">
        <f ca="1" t="shared" si="6697"/>
        <v>55348.8957487859</v>
      </c>
      <c r="BV908" s="27">
        <f ca="1" t="shared" si="6698"/>
        <v>6.72556551997234</v>
      </c>
    </row>
    <row r="909" ht="15" customHeight="1" spans="1:74">
      <c r="A909" s="23">
        <v>908</v>
      </c>
      <c r="B909" s="24">
        <f ca="1" t="shared" ref="B909:F909" si="6769">RAND()</f>
        <v>0.889338803390316</v>
      </c>
      <c r="C909" s="25">
        <f ca="1">IF(B909&lt;=('Ejercicio 3 - TIR'!$D$13-'Ejercicio 3 - TIR'!$C$13)/('Ejercicio 3 - TIR'!$E$13-'Ejercicio 3 - TIR'!$C$13),'Ejercicio 3 - TIR'!$C$13+SQRT(('Ejercicio 3 - TIR'!$E$13-'Ejercicio 3 - TIR'!$C$13)*('Ejercicio 3 - TIR'!$D$13-'Ejercicio 3 - TIR'!$C$13)*B909),'Ejercicio 3 - TIR'!$E$13-SQRT(('Ejercicio 3 - TIR'!$E$13-'Ejercicio 3 - TIR'!$C$13)*('Ejercicio 3 - TIR'!$E$13-'Ejercicio 3 - TIR'!$D$13)*(1-B909)))</f>
        <v>88476.3965734836</v>
      </c>
      <c r="D909" s="24">
        <f ca="1" t="shared" si="6769"/>
        <v>0.759450730557985</v>
      </c>
      <c r="E909" s="25">
        <f ca="1">IF(D909&lt;=('Ejercicio 3 - TIR'!$D$14-'Ejercicio 3 - TIR'!$C$14)/('Ejercicio 3 - TIR'!$E$14-'Ejercicio 3 - TIR'!$C$14),'Ejercicio 3 - TIR'!$C$14+SQRT(('Ejercicio 3 - TIR'!$E$14-'Ejercicio 3 - TIR'!$C$14)*('Ejercicio 3 - TIR'!$D$14-'Ejercicio 3 - TIR'!$C$14)*D909),'Ejercicio 3 - TIR'!$E$14-SQRT(('Ejercicio 3 - TIR'!$E$14-'Ejercicio 3 - TIR'!$C$14)*('Ejercicio 3 - TIR'!$E$14-'Ejercicio 3 - TIR'!$D$14)*(1-D909)))</f>
        <v>33993.1380558313</v>
      </c>
      <c r="F909" s="24">
        <f ca="1" t="shared" si="6769"/>
        <v>0.0904018968495803</v>
      </c>
      <c r="G909" s="25">
        <f ca="1">IF(F909&lt;=('Ejercicio 3 - TIR'!$D$18-'Ejercicio 3 - TIR'!$C$18)/('Ejercicio 3 - TIR'!$E$18-'Ejercicio 3 - TIR'!$C$18),'Ejercicio 3 - TIR'!$C$18+SQRT(('Ejercicio 3 - TIR'!$E$18-'Ejercicio 3 - TIR'!$C$18)*('Ejercicio 3 - TIR'!$D$18-'Ejercicio 3 - TIR'!$C$18)*F909),'Ejercicio 3 - TIR'!$E$18-SQRT(('Ejercicio 3 - TIR'!$E$18-'Ejercicio 3 - TIR'!$C$18)*('Ejercicio 3 - TIR'!$E$18-'Ejercicio 3 - TIR'!$D$18)*(1-F909)))</f>
        <v>33682.4291612246</v>
      </c>
      <c r="H909" s="24">
        <f ca="1" t="shared" ref="H909:L909" si="6770">RAND()</f>
        <v>0.0857905986355574</v>
      </c>
      <c r="I909" s="25">
        <f ca="1">IF(H909&lt;=('Ejercicio 3 - TIR'!$D$18-'Ejercicio 3 - TIR'!$C$18)/('Ejercicio 3 - TIR'!$E$18-'Ejercicio 3 - TIR'!$C$18),'Ejercicio 3 - TIR'!$C$18+SQRT(('Ejercicio 3 - TIR'!$E$18-'Ejercicio 3 - TIR'!$C$18)*('Ejercicio 3 - TIR'!$D$18-'Ejercicio 3 - TIR'!$C$18)*H909),'Ejercicio 3 - TIR'!$E$18-SQRT(('Ejercicio 3 - TIR'!$E$18-'Ejercicio 3 - TIR'!$C$18)*('Ejercicio 3 - TIR'!$E$18-'Ejercicio 3 - TIR'!$D$18)*(1-H909)))</f>
        <v>33587.2816721486</v>
      </c>
      <c r="J909" s="24">
        <f ca="1" t="shared" si="6770"/>
        <v>0.607682055546167</v>
      </c>
      <c r="K909" s="25">
        <f ca="1">IF(J909&lt;=('Ejercicio 3 - TIR'!$D$18-'Ejercicio 3 - TIR'!$C$18)/('Ejercicio 3 - TIR'!$E$18-'Ejercicio 3 - TIR'!$C$18),'Ejercicio 3 - TIR'!$C$18+SQRT(('Ejercicio 3 - TIR'!$E$18-'Ejercicio 3 - TIR'!$C$18)*('Ejercicio 3 - TIR'!$D$18-'Ejercicio 3 - TIR'!$C$18)*J909),'Ejercicio 3 - TIR'!$E$18-SQRT(('Ejercicio 3 - TIR'!$E$18-'Ejercicio 3 - TIR'!$C$18)*('Ejercicio 3 - TIR'!$E$18-'Ejercicio 3 - TIR'!$D$18)*(1-J909)))</f>
        <v>39547.37180233</v>
      </c>
      <c r="L909" s="24">
        <f ca="1" t="shared" si="6770"/>
        <v>0.786143718729437</v>
      </c>
      <c r="M909" s="25">
        <f ca="1">IF(L909&lt;=('Ejercicio 3 - TIR'!$D$18-'Ejercicio 3 - TIR'!$C$18)/('Ejercicio 3 - TIR'!$E$18-'Ejercicio 3 - TIR'!$C$18),'Ejercicio 3 - TIR'!$C$18+SQRT(('Ejercicio 3 - TIR'!$E$18-'Ejercicio 3 - TIR'!$C$18)*('Ejercicio 3 - TIR'!$D$18-'Ejercicio 3 - TIR'!$C$18)*L909),'Ejercicio 3 - TIR'!$E$18-SQRT(('Ejercicio 3 - TIR'!$E$18-'Ejercicio 3 - TIR'!$C$18)*('Ejercicio 3 - TIR'!$E$18-'Ejercicio 3 - TIR'!$D$18)*(1-L909)))</f>
        <v>40995.1003638927</v>
      </c>
      <c r="N909" s="24">
        <f ca="1" t="shared" ref="N909:R909" si="6771">RAND()</f>
        <v>0.415739868142814</v>
      </c>
      <c r="O909" s="25">
        <f ca="1">IF(N909&lt;=('Ejercicio 3 - TIR'!$D$18-'Ejercicio 3 - TIR'!$C$18)/('Ejercicio 3 - TIR'!$E$18-'Ejercicio 3 - TIR'!$C$18),'Ejercicio 3 - TIR'!$C$18+SQRT(('Ejercicio 3 - TIR'!$E$18-'Ejercicio 3 - TIR'!$C$18)*('Ejercicio 3 - TIR'!$D$18-'Ejercicio 3 - TIR'!$C$18)*N909),'Ejercicio 3 - TIR'!$E$18-SQRT(('Ejercicio 3 - TIR'!$E$18-'Ejercicio 3 - TIR'!$C$18)*('Ejercicio 3 - TIR'!$E$18-'Ejercicio 3 - TIR'!$D$18)*(1-N909)))</f>
        <v>37896.8968729129</v>
      </c>
      <c r="P909" s="24">
        <f ca="1" t="shared" si="6771"/>
        <v>0.523666822904497</v>
      </c>
      <c r="Q909" s="26">
        <f ca="1">IF(P909&lt;=('Ejercicio 3 - TIR'!$D$22-'Ejercicio 3 - TIR'!$C$22)/('Ejercicio 3 - TIR'!$E$22-'Ejercicio 3 - TIR'!$C$22),'Ejercicio 3 - TIR'!$C$22+SQRT(('Ejercicio 3 - TIR'!$E$22-'Ejercicio 3 - TIR'!$C$22)*('Ejercicio 3 - TIR'!$D$22-'Ejercicio 3 - TIR'!$C$22)*P909),'Ejercicio 3 - TIR'!$E$22-SQRT(('Ejercicio 3 - TIR'!$E$22-'Ejercicio 3 - TIR'!$C$22)*('Ejercicio 3 - TIR'!$E$22-'Ejercicio 3 - TIR'!$D$22)*(1-P909)))</f>
        <v>0.150718611392697</v>
      </c>
      <c r="R909" s="24">
        <f ca="1" t="shared" si="6771"/>
        <v>0.855284205238456</v>
      </c>
      <c r="S909" s="26">
        <f ca="1">IF(R909&lt;=('Ejercicio 3 - TIR'!$D$23-'Ejercicio 3 - TIR'!$C$23)/('Ejercicio 3 - TIR'!$E$23-'Ejercicio 3 - TIR'!$C$23),'Ejercicio 3 - TIR'!$C$23+SQRT(('Ejercicio 3 - TIR'!$E$23-'Ejercicio 3 - TIR'!$C$23)*('Ejercicio 3 - TIR'!$D$23-'Ejercicio 3 - TIR'!$C$23)*R909),'Ejercicio 3 - TIR'!$E$23-SQRT(('Ejercicio 3 - TIR'!$E$23-'Ejercicio 3 - TIR'!$C$23)*('Ejercicio 3 - TIR'!$E$23-'Ejercicio 3 - TIR'!$D$23)*(1-R909)))</f>
        <v>0.163860346020723</v>
      </c>
      <c r="T909" s="24">
        <f ca="1" t="shared" ref="T909:X909" si="6772">RAND()</f>
        <v>0.101976896597374</v>
      </c>
      <c r="U909" s="26">
        <f ca="1">IF(T909&lt;=('Ejercicio 3 - TIR'!$D$24-'Ejercicio 3 - TIR'!$C$24)/('Ejercicio 3 - TIR'!$E$24-'Ejercicio 3 - TIR'!$C$24),'Ejercicio 3 - TIR'!$C$24+SQRT(('Ejercicio 3 - TIR'!$E$24-'Ejercicio 3 - TIR'!$C$24)*('Ejercicio 3 - TIR'!$D$24-'Ejercicio 3 - TIR'!$C$24)*T909),'Ejercicio 3 - TIR'!$E$24-SQRT(('Ejercicio 3 - TIR'!$E$24-'Ejercicio 3 - TIR'!$C$24)*('Ejercicio 3 - TIR'!$E$24-'Ejercicio 3 - TIR'!$D$24)*(1-T909)))</f>
        <v>0.164633915499773</v>
      </c>
      <c r="V909" s="24">
        <f ca="1" t="shared" si="6772"/>
        <v>0.114790183005</v>
      </c>
      <c r="W909" s="26">
        <f ca="1">IF(V909&lt;=('Ejercicio 3 - TIR'!$D$25-'Ejercicio 3 - TIR'!$C$25)/('Ejercicio 3 - TIR'!$E$25-'Ejercicio 3 - TIR'!$C$25),'Ejercicio 3 - TIR'!$C$25+SQRT(('Ejercicio 3 - TIR'!$E$25-'Ejercicio 3 - TIR'!$C$25)*('Ejercicio 3 - TIR'!$D$25-'Ejercicio 3 - TIR'!$C$25)*V909),'Ejercicio 3 - TIR'!$E$25-SQRT(('Ejercicio 3 - TIR'!$E$25-'Ejercicio 3 - TIR'!$C$25)*('Ejercicio 3 - TIR'!$E$25-'Ejercicio 3 - TIR'!$D$25)*(1-V909)))</f>
        <v>0.192676997128934</v>
      </c>
      <c r="X909" s="24">
        <f ca="1" t="shared" si="6772"/>
        <v>0.185697171092223</v>
      </c>
      <c r="Y909" s="26">
        <f ca="1">IF(X909&lt;=('Ejercicio 3 - TIR'!$D$26-'Ejercicio 3 - TIR'!$C$26)/('Ejercicio 3 - TIR'!$E$26-'Ejercicio 3 - TIR'!$C$26),'Ejercicio 3 - TIR'!$C$26+SQRT(('Ejercicio 3 - TIR'!$E$26-'Ejercicio 3 - TIR'!$C$26)*('Ejercicio 3 - TIR'!$D$26-'Ejercicio 3 - TIR'!$C$26)*X909),'Ejercicio 3 - TIR'!$E$26-SQRT(('Ejercicio 3 - TIR'!$E$26-'Ejercicio 3 - TIR'!$C$26)*('Ejercicio 3 - TIR'!$E$26-'Ejercicio 3 - TIR'!$D$26)*(1-X909)))</f>
        <v>0.21239156899257</v>
      </c>
      <c r="Z909" s="24">
        <f ca="1" t="shared" si="6668"/>
        <v>1.1507186113927</v>
      </c>
      <c r="AA909" s="24">
        <f ca="1" t="shared" si="6669"/>
        <v>1.33927576122799</v>
      </c>
      <c r="AB909" s="24">
        <f ca="1" t="shared" si="6670"/>
        <v>1.55976597373289</v>
      </c>
      <c r="AC909" s="24">
        <f ca="1" t="shared" si="6671"/>
        <v>1.86029699777563</v>
      </c>
      <c r="AD909" s="24">
        <f ca="1" t="shared" si="6672"/>
        <v>2.25540839592537</v>
      </c>
      <c r="AE909" s="23">
        <f ca="1" t="shared" si="6673"/>
        <v>5123.39856465513</v>
      </c>
      <c r="AF909" s="23">
        <f ca="1" t="shared" si="6674"/>
        <v>5962.9204262616</v>
      </c>
      <c r="AG909" s="23">
        <f ca="1" t="shared" si="6675"/>
        <v>6944.61936385062</v>
      </c>
      <c r="AH909" s="23">
        <f ca="1" t="shared" si="6676"/>
        <v>8282.6877690808</v>
      </c>
      <c r="AI909" s="23">
        <f ca="1" t="shared" si="6677"/>
        <v>10041.8608198314</v>
      </c>
      <c r="AJ909" s="25">
        <f ca="1" t="shared" si="6678"/>
        <v>38758.9981127372</v>
      </c>
      <c r="AK909" s="25">
        <f ca="1" t="shared" si="6679"/>
        <v>44982.6322290458</v>
      </c>
      <c r="AL909" s="25">
        <f ca="1" t="shared" si="6680"/>
        <v>61684.6448878379</v>
      </c>
      <c r="AM909" s="25">
        <f ca="1" t="shared" si="6681"/>
        <v>76263.0621304605</v>
      </c>
      <c r="AN909" s="25">
        <f ca="1" t="shared" si="6682"/>
        <v>85472.9793866857</v>
      </c>
      <c r="AO909" s="25">
        <f ca="1">C909/'Ejercicio 3 - TIR'!$D$7</f>
        <v>17695.2793146967</v>
      </c>
      <c r="AP909" s="25">
        <f ca="1" t="shared" si="6683"/>
        <v>21063.7187980405</v>
      </c>
      <c r="AQ909" s="25">
        <f ca="1" t="shared" si="6684"/>
        <v>27287.3529143491</v>
      </c>
      <c r="AR909" s="25">
        <f ca="1" t="shared" si="6685"/>
        <v>43989.3655731412</v>
      </c>
      <c r="AS909" s="25">
        <f ca="1" t="shared" si="6686"/>
        <v>58567.7828157637</v>
      </c>
      <c r="AT909" s="25">
        <f ca="1" t="shared" si="6687"/>
        <v>67777.700071989</v>
      </c>
      <c r="AU909" s="25">
        <f ca="1">AP909*'Ejercicio 3 - TIR'!$D$5</f>
        <v>10531.8593990202</v>
      </c>
      <c r="AV909" s="25">
        <f ca="1">AQ909*'Ejercicio 3 - TIR'!$D$5</f>
        <v>13643.6764571745</v>
      </c>
      <c r="AW909" s="25">
        <f ca="1">AR909*'Ejercicio 3 - TIR'!$D$5</f>
        <v>21994.6827865706</v>
      </c>
      <c r="AX909" s="25">
        <f ca="1">AS909*'Ejercicio 3 - TIR'!$D$5</f>
        <v>29283.8914078819</v>
      </c>
      <c r="AY909" s="25">
        <f ca="1">AT909*'Ejercicio 3 - TIR'!$D$5</f>
        <v>33888.8500359945</v>
      </c>
      <c r="AZ909" s="25">
        <f ca="1" t="shared" ref="AZ909:BD909" si="6773">AJ909-AU909-AE909</f>
        <v>23103.7401490618</v>
      </c>
      <c r="BA909" s="25">
        <f ca="1" t="shared" si="6773"/>
        <v>25376.0353456097</v>
      </c>
      <c r="BB909" s="25">
        <f ca="1" t="shared" si="6773"/>
        <v>32745.3427374167</v>
      </c>
      <c r="BC909" s="25">
        <f ca="1" t="shared" si="6773"/>
        <v>38696.4829534978</v>
      </c>
      <c r="BD909" s="25">
        <f ca="1" t="shared" si="6773"/>
        <v>41542.2685308598</v>
      </c>
      <c r="BE909" s="25">
        <f ca="1" t="shared" ref="BE909:BI909" si="6774">AZ909/Z909</f>
        <v>20077.6627060022</v>
      </c>
      <c r="BF909" s="25">
        <f ca="1" t="shared" si="6774"/>
        <v>18947.5805358728</v>
      </c>
      <c r="BG909" s="25">
        <f ca="1" t="shared" si="6774"/>
        <v>20993.7537354077</v>
      </c>
      <c r="BH909" s="25">
        <f ca="1" t="shared" si="6774"/>
        <v>20801.239264358</v>
      </c>
      <c r="BI909" s="25">
        <f ca="1" t="shared" si="6774"/>
        <v>18418.9562324545</v>
      </c>
      <c r="BJ909" s="25">
        <f ca="1" t="shared" si="6690"/>
        <v>76668.408974972</v>
      </c>
      <c r="BK909" s="25">
        <f ca="1" t="shared" si="6691"/>
        <v>39910.0815346115</v>
      </c>
      <c r="BL909" s="25">
        <f ca="1" t="shared" si="6692"/>
        <v>116578.490509584</v>
      </c>
      <c r="BM909" s="25">
        <f ca="1">BK909*'Ejercicio 3 - TIR'!$D$5</f>
        <v>19955.0407673057</v>
      </c>
      <c r="BN909" s="25">
        <f ca="1" t="shared" si="6693"/>
        <v>96623.4497422778</v>
      </c>
      <c r="BO909" s="25">
        <f ca="1" t="shared" si="6694"/>
        <v>42840.7777131797</v>
      </c>
      <c r="BP909" s="25">
        <f ca="1" t="shared" si="6695"/>
        <v>-122469.534629315</v>
      </c>
      <c r="BQ909" s="25">
        <f ca="1" t="shared" ref="BQ909:BT909" si="6775">BE909</f>
        <v>20077.6627060022</v>
      </c>
      <c r="BR909" s="25">
        <f ca="1" t="shared" si="6775"/>
        <v>18947.5805358728</v>
      </c>
      <c r="BS909" s="25">
        <f ca="1" t="shared" si="6775"/>
        <v>20993.7537354077</v>
      </c>
      <c r="BT909" s="25">
        <f ca="1" t="shared" si="6775"/>
        <v>20801.239264358</v>
      </c>
      <c r="BU909" s="25">
        <f ca="1" t="shared" si="6697"/>
        <v>61259.7339456342</v>
      </c>
      <c r="BV909" s="27">
        <f ca="1" t="shared" si="6698"/>
        <v>4.27783834166893</v>
      </c>
    </row>
    <row r="910" ht="15" customHeight="1" spans="1:74">
      <c r="A910" s="23">
        <v>909</v>
      </c>
      <c r="B910" s="24">
        <f ca="1" t="shared" ref="B910:F910" si="6776">RAND()</f>
        <v>0.495784310321715</v>
      </c>
      <c r="C910" s="25">
        <f ca="1">IF(B910&lt;=('Ejercicio 3 - TIR'!$D$13-'Ejercicio 3 - TIR'!$C$13)/('Ejercicio 3 - TIR'!$E$13-'Ejercicio 3 - TIR'!$C$13),'Ejercicio 3 - TIR'!$C$13+SQRT(('Ejercicio 3 - TIR'!$E$13-'Ejercicio 3 - TIR'!$C$13)*('Ejercicio 3 - TIR'!$D$13-'Ejercicio 3 - TIR'!$C$13)*B910),'Ejercicio 3 - TIR'!$E$13-SQRT(('Ejercicio 3 - TIR'!$E$13-'Ejercicio 3 - TIR'!$C$13)*('Ejercicio 3 - TIR'!$E$13-'Ejercicio 3 - TIR'!$D$13)*(1-B910)))</f>
        <v>75402.0564352639</v>
      </c>
      <c r="D910" s="24">
        <f ca="1" t="shared" si="6776"/>
        <v>0.969823037599431</v>
      </c>
      <c r="E910" s="25">
        <f ca="1">IF(D910&lt;=('Ejercicio 3 - TIR'!$D$14-'Ejercicio 3 - TIR'!$C$14)/('Ejercicio 3 - TIR'!$E$14-'Ejercicio 3 - TIR'!$C$14),'Ejercicio 3 - TIR'!$C$14+SQRT(('Ejercicio 3 - TIR'!$E$14-'Ejercicio 3 - TIR'!$C$14)*('Ejercicio 3 - TIR'!$D$14-'Ejercicio 3 - TIR'!$C$14)*D910),'Ejercicio 3 - TIR'!$E$14-SQRT(('Ejercicio 3 - TIR'!$E$14-'Ejercicio 3 - TIR'!$C$14)*('Ejercicio 3 - TIR'!$E$14-'Ejercicio 3 - TIR'!$D$14)*(1-D910)))</f>
        <v>37872.4322901291</v>
      </c>
      <c r="F910" s="24">
        <f ca="1" t="shared" si="6776"/>
        <v>0.662859060917824</v>
      </c>
      <c r="G910" s="25">
        <f ca="1">IF(F910&lt;=('Ejercicio 3 - TIR'!$D$18-'Ejercicio 3 - TIR'!$C$18)/('Ejercicio 3 - TIR'!$E$18-'Ejercicio 3 - TIR'!$C$18),'Ejercicio 3 - TIR'!$C$18+SQRT(('Ejercicio 3 - TIR'!$E$18-'Ejercicio 3 - TIR'!$C$18)*('Ejercicio 3 - TIR'!$D$18-'Ejercicio 3 - TIR'!$C$18)*F910),'Ejercicio 3 - TIR'!$E$18-SQRT(('Ejercicio 3 - TIR'!$E$18-'Ejercicio 3 - TIR'!$C$18)*('Ejercicio 3 - TIR'!$E$18-'Ejercicio 3 - TIR'!$D$18)*(1-F910)))</f>
        <v>39971.4020647888</v>
      </c>
      <c r="H910" s="24">
        <f ca="1" t="shared" ref="H910:L910" si="6777">RAND()</f>
        <v>0.772138298856892</v>
      </c>
      <c r="I910" s="25">
        <f ca="1">IF(H910&lt;=('Ejercicio 3 - TIR'!$D$18-'Ejercicio 3 - TIR'!$C$18)/('Ejercicio 3 - TIR'!$E$18-'Ejercicio 3 - TIR'!$C$18),'Ejercicio 3 - TIR'!$C$18+SQRT(('Ejercicio 3 - TIR'!$E$18-'Ejercicio 3 - TIR'!$C$18)*('Ejercicio 3 - TIR'!$D$18-'Ejercicio 3 - TIR'!$C$18)*H910),'Ejercicio 3 - TIR'!$E$18-SQRT(('Ejercicio 3 - TIR'!$E$18-'Ejercicio 3 - TIR'!$C$18)*('Ejercicio 3 - TIR'!$E$18-'Ejercicio 3 - TIR'!$D$18)*(1-H910)))</f>
        <v>40866.0397213165</v>
      </c>
      <c r="J910" s="24">
        <f ca="1" t="shared" si="6777"/>
        <v>0.739843085445969</v>
      </c>
      <c r="K910" s="25">
        <f ca="1">IF(J910&lt;=('Ejercicio 3 - TIR'!$D$18-'Ejercicio 3 - TIR'!$C$18)/('Ejercicio 3 - TIR'!$E$18-'Ejercicio 3 - TIR'!$C$18),'Ejercicio 3 - TIR'!$C$18+SQRT(('Ejercicio 3 - TIR'!$E$18-'Ejercicio 3 - TIR'!$C$18)*('Ejercicio 3 - TIR'!$D$18-'Ejercicio 3 - TIR'!$C$18)*J910),'Ejercicio 3 - TIR'!$E$18-SQRT(('Ejercicio 3 - TIR'!$E$18-'Ejercicio 3 - TIR'!$C$18)*('Ejercicio 3 - TIR'!$E$18-'Ejercicio 3 - TIR'!$D$18)*(1-J910)))</f>
        <v>40582.7872372329</v>
      </c>
      <c r="L910" s="24">
        <f ca="1" t="shared" si="6777"/>
        <v>0.632201799578252</v>
      </c>
      <c r="M910" s="25">
        <f ca="1">IF(L910&lt;=('Ejercicio 3 - TIR'!$D$18-'Ejercicio 3 - TIR'!$C$18)/('Ejercicio 3 - TIR'!$E$18-'Ejercicio 3 - TIR'!$C$18),'Ejercicio 3 - TIR'!$C$18+SQRT(('Ejercicio 3 - TIR'!$E$18-'Ejercicio 3 - TIR'!$C$18)*('Ejercicio 3 - TIR'!$D$18-'Ejercicio 3 - TIR'!$C$18)*L910),'Ejercicio 3 - TIR'!$E$18-SQRT(('Ejercicio 3 - TIR'!$E$18-'Ejercicio 3 - TIR'!$C$18)*('Ejercicio 3 - TIR'!$E$18-'Ejercicio 3 - TIR'!$D$18)*(1-L910)))</f>
        <v>39738.083483763</v>
      </c>
      <c r="N910" s="24">
        <f ca="1" t="shared" ref="N910:R910" si="6778">RAND()</f>
        <v>0.498311182741421</v>
      </c>
      <c r="O910" s="25">
        <f ca="1">IF(N910&lt;=('Ejercicio 3 - TIR'!$D$18-'Ejercicio 3 - TIR'!$C$18)/('Ejercicio 3 - TIR'!$E$18-'Ejercicio 3 - TIR'!$C$18),'Ejercicio 3 - TIR'!$C$18+SQRT(('Ejercicio 3 - TIR'!$E$18-'Ejercicio 3 - TIR'!$C$18)*('Ejercicio 3 - TIR'!$D$18-'Ejercicio 3 - TIR'!$C$18)*N910),'Ejercicio 3 - TIR'!$E$18-SQRT(('Ejercicio 3 - TIR'!$E$18-'Ejercicio 3 - TIR'!$C$18)*('Ejercicio 3 - TIR'!$E$18-'Ejercicio 3 - TIR'!$D$18)*(1-N910)))</f>
        <v>38645.6160804892</v>
      </c>
      <c r="P910" s="24">
        <f ca="1" t="shared" si="6778"/>
        <v>0.596576979478825</v>
      </c>
      <c r="Q910" s="26">
        <f ca="1">IF(P910&lt;=('Ejercicio 3 - TIR'!$D$22-'Ejercicio 3 - TIR'!$C$22)/('Ejercicio 3 - TIR'!$E$22-'Ejercicio 3 - TIR'!$C$22),'Ejercicio 3 - TIR'!$C$22+SQRT(('Ejercicio 3 - TIR'!$E$22-'Ejercicio 3 - TIR'!$C$22)*('Ejercicio 3 - TIR'!$D$22-'Ejercicio 3 - TIR'!$C$22)*P910),'Ejercicio 3 - TIR'!$E$22-SQRT(('Ejercicio 3 - TIR'!$E$22-'Ejercicio 3 - TIR'!$C$22)*('Ejercicio 3 - TIR'!$E$22-'Ejercicio 3 - TIR'!$D$22)*(1-P910)))</f>
        <v>0.15305261725254</v>
      </c>
      <c r="R910" s="24">
        <f ca="1" t="shared" si="6778"/>
        <v>0.806219807471767</v>
      </c>
      <c r="S910" s="26">
        <f ca="1">IF(R910&lt;=('Ejercicio 3 - TIR'!$D$23-'Ejercicio 3 - TIR'!$C$23)/('Ejercicio 3 - TIR'!$E$23-'Ejercicio 3 - TIR'!$C$23),'Ejercicio 3 - TIR'!$C$23+SQRT(('Ejercicio 3 - TIR'!$E$23-'Ejercicio 3 - TIR'!$C$23)*('Ejercicio 3 - TIR'!$D$23-'Ejercicio 3 - TIR'!$C$23)*R910),'Ejercicio 3 - TIR'!$E$23-SQRT(('Ejercicio 3 - TIR'!$E$23-'Ejercicio 3 - TIR'!$C$23)*('Ejercicio 3 - TIR'!$E$23-'Ejercicio 3 - TIR'!$D$23)*(1-R910)))</f>
        <v>0.161323695586363</v>
      </c>
      <c r="T910" s="24">
        <f ca="1" t="shared" ref="T910:X910" si="6779">RAND()</f>
        <v>0.0308280888741947</v>
      </c>
      <c r="U910" s="26">
        <f ca="1">IF(T910&lt;=('Ejercicio 3 - TIR'!$D$24-'Ejercicio 3 - TIR'!$C$24)/('Ejercicio 3 - TIR'!$E$24-'Ejercicio 3 - TIR'!$C$24),'Ejercicio 3 - TIR'!$C$24+SQRT(('Ejercicio 3 - TIR'!$E$24-'Ejercicio 3 - TIR'!$C$24)*('Ejercicio 3 - TIR'!$D$24-'Ejercicio 3 - TIR'!$C$24)*T910),'Ejercicio 3 - TIR'!$E$24-SQRT(('Ejercicio 3 - TIR'!$E$24-'Ejercicio 3 - TIR'!$C$24)*('Ejercicio 3 - TIR'!$E$24-'Ejercicio 3 - TIR'!$D$24)*(1-T910)))</f>
        <v>0.15804605410346</v>
      </c>
      <c r="V910" s="24">
        <f ca="1" t="shared" si="6779"/>
        <v>0.126937434266765</v>
      </c>
      <c r="W910" s="26">
        <f ca="1">IF(V910&lt;=('Ejercicio 3 - TIR'!$D$25-'Ejercicio 3 - TIR'!$C$25)/('Ejercicio 3 - TIR'!$E$25-'Ejercicio 3 - TIR'!$C$25),'Ejercicio 3 - TIR'!$C$25+SQRT(('Ejercicio 3 - TIR'!$E$25-'Ejercicio 3 - TIR'!$C$25)*('Ejercicio 3 - TIR'!$D$25-'Ejercicio 3 - TIR'!$C$25)*V910),'Ejercicio 3 - TIR'!$E$25-SQRT(('Ejercicio 3 - TIR'!$E$25-'Ejercicio 3 - TIR'!$C$25)*('Ejercicio 3 - TIR'!$E$25-'Ejercicio 3 - TIR'!$D$25)*(1-V910)))</f>
        <v>0.193330881740285</v>
      </c>
      <c r="X910" s="24">
        <f ca="1" t="shared" si="6779"/>
        <v>0.225877022037039</v>
      </c>
      <c r="Y910" s="26">
        <f ca="1">IF(X910&lt;=('Ejercicio 3 - TIR'!$D$26-'Ejercicio 3 - TIR'!$C$26)/('Ejercicio 3 - TIR'!$E$26-'Ejercicio 3 - TIR'!$C$26),'Ejercicio 3 - TIR'!$C$26+SQRT(('Ejercicio 3 - TIR'!$E$26-'Ejercicio 3 - TIR'!$C$26)*('Ejercicio 3 - TIR'!$D$26-'Ejercicio 3 - TIR'!$C$26)*X910),'Ejercicio 3 - TIR'!$E$26-SQRT(('Ejercicio 3 - TIR'!$E$26-'Ejercicio 3 - TIR'!$C$26)*('Ejercicio 3 - TIR'!$E$26-'Ejercicio 3 - TIR'!$D$26)*(1-X910)))</f>
        <v>0.214695504844</v>
      </c>
      <c r="Z910" s="24">
        <f ca="1" t="shared" si="6668"/>
        <v>1.15305261725254</v>
      </c>
      <c r="AA910" s="24">
        <f ca="1" t="shared" si="6669"/>
        <v>1.33906732667325</v>
      </c>
      <c r="AB910" s="24">
        <f ca="1" t="shared" si="6670"/>
        <v>1.55070163383282</v>
      </c>
      <c r="AC910" s="24">
        <f ca="1" t="shared" si="6671"/>
        <v>1.85050014801783</v>
      </c>
      <c r="AD910" s="24">
        <f ca="1" t="shared" si="6672"/>
        <v>2.24779421151041</v>
      </c>
      <c r="AE910" s="23">
        <f ca="1" t="shared" si="6673"/>
        <v>5796.47488372386</v>
      </c>
      <c r="AF910" s="23">
        <f ca="1" t="shared" si="6674"/>
        <v>6731.58363333973</v>
      </c>
      <c r="AG910" s="23">
        <f ca="1" t="shared" si="6675"/>
        <v>7795.4838644565</v>
      </c>
      <c r="AH910" s="23">
        <f ca="1" t="shared" si="6676"/>
        <v>9302.59163356404</v>
      </c>
      <c r="AI910" s="23">
        <f ca="1" t="shared" si="6677"/>
        <v>11299.8162406896</v>
      </c>
      <c r="AJ910" s="25">
        <f ca="1" t="shared" si="6678"/>
        <v>46089.1297660583</v>
      </c>
      <c r="AK910" s="25">
        <f ca="1" t="shared" si="6679"/>
        <v>54722.378561346</v>
      </c>
      <c r="AL910" s="25">
        <f ca="1" t="shared" si="6680"/>
        <v>62931.794474267</v>
      </c>
      <c r="AM910" s="25">
        <f ca="1" t="shared" si="6681"/>
        <v>73535.3293686481</v>
      </c>
      <c r="AN910" s="25">
        <f ca="1" t="shared" si="6682"/>
        <v>86867.3921259771</v>
      </c>
      <c r="AO910" s="25">
        <f ca="1">C910/'Ejercicio 3 - TIR'!$D$7</f>
        <v>15080.4112870528</v>
      </c>
      <c r="AP910" s="25">
        <f ca="1" t="shared" si="6683"/>
        <v>31008.7184790055</v>
      </c>
      <c r="AQ910" s="25">
        <f ca="1" t="shared" si="6684"/>
        <v>39641.9672742933</v>
      </c>
      <c r="AR910" s="25">
        <f ca="1" t="shared" si="6685"/>
        <v>47851.3831872142</v>
      </c>
      <c r="AS910" s="25">
        <f ca="1" t="shared" si="6686"/>
        <v>58454.9180815954</v>
      </c>
      <c r="AT910" s="25">
        <f ca="1" t="shared" si="6687"/>
        <v>71786.9808389243</v>
      </c>
      <c r="AU910" s="25">
        <f ca="1">AP910*'Ejercicio 3 - TIR'!$D$5</f>
        <v>15504.3592395027</v>
      </c>
      <c r="AV910" s="25">
        <f ca="1">AQ910*'Ejercicio 3 - TIR'!$D$5</f>
        <v>19820.9836371466</v>
      </c>
      <c r="AW910" s="25">
        <f ca="1">AR910*'Ejercicio 3 - TIR'!$D$5</f>
        <v>23925.6915936071</v>
      </c>
      <c r="AX910" s="25">
        <f ca="1">AS910*'Ejercicio 3 - TIR'!$D$5</f>
        <v>29227.4590407977</v>
      </c>
      <c r="AY910" s="25">
        <f ca="1">AT910*'Ejercicio 3 - TIR'!$D$5</f>
        <v>35893.4904194622</v>
      </c>
      <c r="AZ910" s="25">
        <f ca="1" t="shared" ref="AZ910:BD910" si="6780">AJ910-AU910-AE910</f>
        <v>24788.2956428317</v>
      </c>
      <c r="BA910" s="25">
        <f ca="1" t="shared" si="6780"/>
        <v>28169.8112908597</v>
      </c>
      <c r="BB910" s="25">
        <f ca="1" t="shared" si="6780"/>
        <v>31210.6190162034</v>
      </c>
      <c r="BC910" s="25">
        <f ca="1" t="shared" si="6780"/>
        <v>35005.2786942864</v>
      </c>
      <c r="BD910" s="25">
        <f ca="1" t="shared" si="6780"/>
        <v>39674.0854658253</v>
      </c>
      <c r="BE910" s="25">
        <f ca="1" t="shared" ref="BE910:BI910" si="6781">AZ910/Z910</f>
        <v>21497.9743959096</v>
      </c>
      <c r="BF910" s="25">
        <f ca="1" t="shared" si="6781"/>
        <v>21036.8894302307</v>
      </c>
      <c r="BG910" s="25">
        <f ca="1" t="shared" si="6781"/>
        <v>20126.7725107512</v>
      </c>
      <c r="BH910" s="25">
        <f ca="1" t="shared" si="6781"/>
        <v>18916.6581433579</v>
      </c>
      <c r="BI910" s="25">
        <f ca="1" t="shared" si="6781"/>
        <v>17650.2302847227</v>
      </c>
      <c r="BJ910" s="25">
        <f ca="1" t="shared" si="6690"/>
        <v>85129.434077572</v>
      </c>
      <c r="BK910" s="25">
        <f ca="1" t="shared" si="6691"/>
        <v>33897.6611982335</v>
      </c>
      <c r="BL910" s="25">
        <f ca="1" t="shared" si="6692"/>
        <v>119027.095275806</v>
      </c>
      <c r="BM910" s="25">
        <f ca="1">BK910*'Ejercicio 3 - TIR'!$D$5</f>
        <v>16948.8305991167</v>
      </c>
      <c r="BN910" s="25">
        <f ca="1" t="shared" si="6693"/>
        <v>102078.264676689</v>
      </c>
      <c r="BO910" s="25">
        <f ca="1" t="shared" si="6694"/>
        <v>45412.6379336555</v>
      </c>
      <c r="BP910" s="25">
        <f ca="1" t="shared" si="6695"/>
        <v>-113274.488725393</v>
      </c>
      <c r="BQ910" s="25">
        <f ca="1" t="shared" ref="BQ910:BT910" si="6782">BE910</f>
        <v>21497.9743959096</v>
      </c>
      <c r="BR910" s="25">
        <f ca="1" t="shared" si="6782"/>
        <v>21036.8894302307</v>
      </c>
      <c r="BS910" s="25">
        <f ca="1" t="shared" si="6782"/>
        <v>20126.7725107512</v>
      </c>
      <c r="BT910" s="25">
        <f ca="1" t="shared" si="6782"/>
        <v>18916.6581433579</v>
      </c>
      <c r="BU910" s="25">
        <f ca="1" t="shared" si="6697"/>
        <v>63062.8682183781</v>
      </c>
      <c r="BV910" s="27">
        <f ca="1" t="shared" si="6698"/>
        <v>7.281398854039</v>
      </c>
    </row>
    <row r="911" ht="15" customHeight="1" spans="1:74">
      <c r="A911" s="23">
        <v>910</v>
      </c>
      <c r="B911" s="24">
        <f ca="1" t="shared" ref="B911:F911" si="6783">RAND()</f>
        <v>0.730605148939906</v>
      </c>
      <c r="C911" s="25">
        <f ca="1">IF(B911&lt;=('Ejercicio 3 - TIR'!$D$13-'Ejercicio 3 - TIR'!$C$13)/('Ejercicio 3 - TIR'!$E$13-'Ejercicio 3 - TIR'!$C$13),'Ejercicio 3 - TIR'!$C$13+SQRT(('Ejercicio 3 - TIR'!$E$13-'Ejercicio 3 - TIR'!$C$13)*('Ejercicio 3 - TIR'!$D$13-'Ejercicio 3 - TIR'!$C$13)*B911),'Ejercicio 3 - TIR'!$E$13-SQRT(('Ejercicio 3 - TIR'!$E$13-'Ejercicio 3 - TIR'!$C$13)*('Ejercicio 3 - TIR'!$E$13-'Ejercicio 3 - TIR'!$D$13)*(1-B911)))</f>
        <v>82020.1829466451</v>
      </c>
      <c r="D911" s="24">
        <f ca="1" t="shared" si="6783"/>
        <v>0.772466076237795</v>
      </c>
      <c r="E911" s="25">
        <f ca="1">IF(D911&lt;=('Ejercicio 3 - TIR'!$D$14-'Ejercicio 3 - TIR'!$C$14)/('Ejercicio 3 - TIR'!$E$14-'Ejercicio 3 - TIR'!$C$14),'Ejercicio 3 - TIR'!$C$14+SQRT(('Ejercicio 3 - TIR'!$E$14-'Ejercicio 3 - TIR'!$C$14)*('Ejercicio 3 - TIR'!$D$14-'Ejercicio 3 - TIR'!$C$14)*D911),'Ejercicio 3 - TIR'!$E$14-SQRT(('Ejercicio 3 - TIR'!$E$14-'Ejercicio 3 - TIR'!$C$14)*('Ejercicio 3 - TIR'!$E$14-'Ejercicio 3 - TIR'!$D$14)*(1-D911)))</f>
        <v>34157.9037525619</v>
      </c>
      <c r="F911" s="24">
        <f ca="1" t="shared" si="6783"/>
        <v>0.814707307917499</v>
      </c>
      <c r="G911" s="25">
        <f ca="1">IF(F911&lt;=('Ejercicio 3 - TIR'!$D$18-'Ejercicio 3 - TIR'!$C$18)/('Ejercicio 3 - TIR'!$E$18-'Ejercicio 3 - TIR'!$C$18),'Ejercicio 3 - TIR'!$C$18+SQRT(('Ejercicio 3 - TIR'!$E$18-'Ejercicio 3 - TIR'!$C$18)*('Ejercicio 3 - TIR'!$D$18-'Ejercicio 3 - TIR'!$C$18)*F911),'Ejercicio 3 - TIR'!$E$18-SQRT(('Ejercicio 3 - TIR'!$E$18-'Ejercicio 3 - TIR'!$C$18)*('Ejercicio 3 - TIR'!$E$18-'Ejercicio 3 - TIR'!$D$18)*(1-F911)))</f>
        <v>41272.1384271693</v>
      </c>
      <c r="H911" s="24">
        <f ca="1" t="shared" ref="H911:L911" si="6784">RAND()</f>
        <v>0.654918961047565</v>
      </c>
      <c r="I911" s="25">
        <f ca="1">IF(H911&lt;=('Ejercicio 3 - TIR'!$D$18-'Ejercicio 3 - TIR'!$C$18)/('Ejercicio 3 - TIR'!$E$18-'Ejercicio 3 - TIR'!$C$18),'Ejercicio 3 - TIR'!$C$18+SQRT(('Ejercicio 3 - TIR'!$E$18-'Ejercicio 3 - TIR'!$C$18)*('Ejercicio 3 - TIR'!$D$18-'Ejercicio 3 - TIR'!$C$18)*H911),'Ejercicio 3 - TIR'!$E$18-SQRT(('Ejercicio 3 - TIR'!$E$18-'Ejercicio 3 - TIR'!$C$18)*('Ejercicio 3 - TIR'!$E$18-'Ejercicio 3 - TIR'!$D$18)*(1-H911)))</f>
        <v>39911.5006006727</v>
      </c>
      <c r="J911" s="24">
        <f ca="1" t="shared" si="6784"/>
        <v>0.156660503301059</v>
      </c>
      <c r="K911" s="25">
        <f ca="1">IF(J911&lt;=('Ejercicio 3 - TIR'!$D$18-'Ejercicio 3 - TIR'!$C$18)/('Ejercicio 3 - TIR'!$E$18-'Ejercicio 3 - TIR'!$C$18),'Ejercicio 3 - TIR'!$C$18+SQRT(('Ejercicio 3 - TIR'!$E$18-'Ejercicio 3 - TIR'!$C$18)*('Ejercicio 3 - TIR'!$D$18-'Ejercicio 3 - TIR'!$C$18)*J911),'Ejercicio 3 - TIR'!$E$18-SQRT(('Ejercicio 3 - TIR'!$E$18-'Ejercicio 3 - TIR'!$C$18)*('Ejercicio 3 - TIR'!$E$18-'Ejercicio 3 - TIR'!$D$18)*(1-J911)))</f>
        <v>34847.5845010849</v>
      </c>
      <c r="L911" s="24">
        <f ca="1" t="shared" si="6784"/>
        <v>0.502333186675303</v>
      </c>
      <c r="M911" s="25">
        <f ca="1">IF(L911&lt;=('Ejercicio 3 - TIR'!$D$18-'Ejercicio 3 - TIR'!$C$18)/('Ejercicio 3 - TIR'!$E$18-'Ejercicio 3 - TIR'!$C$18),'Ejercicio 3 - TIR'!$C$18+SQRT(('Ejercicio 3 - TIR'!$E$18-'Ejercicio 3 - TIR'!$C$18)*('Ejercicio 3 - TIR'!$D$18-'Ejercicio 3 - TIR'!$C$18)*L911),'Ejercicio 3 - TIR'!$E$18-SQRT(('Ejercicio 3 - TIR'!$E$18-'Ejercicio 3 - TIR'!$C$18)*('Ejercicio 3 - TIR'!$E$18-'Ejercicio 3 - TIR'!$D$18)*(1-L911)))</f>
        <v>38680.4365098361</v>
      </c>
      <c r="N911" s="24">
        <f ca="1" t="shared" ref="N911:R911" si="6785">RAND()</f>
        <v>0.776913137491455</v>
      </c>
      <c r="O911" s="25">
        <f ca="1">IF(N911&lt;=('Ejercicio 3 - TIR'!$D$18-'Ejercicio 3 - TIR'!$C$18)/('Ejercicio 3 - TIR'!$E$18-'Ejercicio 3 - TIR'!$C$18),'Ejercicio 3 - TIR'!$C$18+SQRT(('Ejercicio 3 - TIR'!$E$18-'Ejercicio 3 - TIR'!$C$18)*('Ejercicio 3 - TIR'!$D$18-'Ejercicio 3 - TIR'!$C$18)*N911),'Ejercicio 3 - TIR'!$E$18-SQRT(('Ejercicio 3 - TIR'!$E$18-'Ejercicio 3 - TIR'!$C$18)*('Ejercicio 3 - TIR'!$E$18-'Ejercicio 3 - TIR'!$D$18)*(1-N911)))</f>
        <v>40909.5825777629</v>
      </c>
      <c r="P911" s="24">
        <f ca="1" t="shared" si="6785"/>
        <v>0.333784486669426</v>
      </c>
      <c r="Q911" s="26">
        <f ca="1">IF(P911&lt;=('Ejercicio 3 - TIR'!$D$22-'Ejercicio 3 - TIR'!$C$22)/('Ejercicio 3 - TIR'!$E$22-'Ejercicio 3 - TIR'!$C$22),'Ejercicio 3 - TIR'!$C$22+SQRT(('Ejercicio 3 - TIR'!$E$22-'Ejercicio 3 - TIR'!$C$22)*('Ejercicio 3 - TIR'!$D$22-'Ejercicio 3 - TIR'!$C$22)*P911),'Ejercicio 3 - TIR'!$E$22-SQRT(('Ejercicio 3 - TIR'!$E$22-'Ejercicio 3 - TIR'!$C$22)*('Ejercicio 3 - TIR'!$E$22-'Ejercicio 3 - TIR'!$D$22)*(1-P911)))</f>
        <v>0.144511468254778</v>
      </c>
      <c r="R911" s="24">
        <f ca="1" t="shared" si="6785"/>
        <v>0.311986105940427</v>
      </c>
      <c r="S911" s="26">
        <f ca="1">IF(R911&lt;=('Ejercicio 3 - TIR'!$D$23-'Ejercicio 3 - TIR'!$C$23)/('Ejercicio 3 - TIR'!$E$23-'Ejercicio 3 - TIR'!$C$23),'Ejercicio 3 - TIR'!$C$23+SQRT(('Ejercicio 3 - TIR'!$E$23-'Ejercicio 3 - TIR'!$C$23)*('Ejercicio 3 - TIR'!$D$23-'Ejercicio 3 - TIR'!$C$23)*R911),'Ejercicio 3 - TIR'!$E$23-SQRT(('Ejercicio 3 - TIR'!$E$23-'Ejercicio 3 - TIR'!$C$23)*('Ejercicio 3 - TIR'!$E$23-'Ejercicio 3 - TIR'!$D$23)*(1-R911)))</f>
        <v>0.143697573519092</v>
      </c>
      <c r="T911" s="24">
        <f ca="1" t="shared" ref="T911:X911" si="6786">RAND()</f>
        <v>0.725535945633647</v>
      </c>
      <c r="U911" s="26">
        <f ca="1">IF(T911&lt;=('Ejercicio 3 - TIR'!$D$24-'Ejercicio 3 - TIR'!$C$24)/('Ejercicio 3 - TIR'!$E$24-'Ejercicio 3 - TIR'!$C$24),'Ejercicio 3 - TIR'!$C$24+SQRT(('Ejercicio 3 - TIR'!$E$24-'Ejercicio 3 - TIR'!$C$24)*('Ejercicio 3 - TIR'!$D$24-'Ejercicio 3 - TIR'!$C$24)*T911),'Ejercicio 3 - TIR'!$E$24-SQRT(('Ejercicio 3 - TIR'!$E$24-'Ejercicio 3 - TIR'!$C$24)*('Ejercicio 3 - TIR'!$E$24-'Ejercicio 3 - TIR'!$D$24)*(1-T911)))</f>
        <v>0.192278179132211</v>
      </c>
      <c r="V911" s="24">
        <f ca="1" t="shared" si="6786"/>
        <v>0.795805018398457</v>
      </c>
      <c r="W911" s="26">
        <f ca="1">IF(V911&lt;=('Ejercicio 3 - TIR'!$D$25-'Ejercicio 3 - TIR'!$C$25)/('Ejercicio 3 - TIR'!$E$25-'Ejercicio 3 - TIR'!$C$25),'Ejercicio 3 - TIR'!$C$25+SQRT(('Ejercicio 3 - TIR'!$E$25-'Ejercicio 3 - TIR'!$C$25)*('Ejercicio 3 - TIR'!$D$25-'Ejercicio 3 - TIR'!$C$25)*V911),'Ejercicio 3 - TIR'!$E$25-SQRT(('Ejercicio 3 - TIR'!$E$25-'Ejercicio 3 - TIR'!$C$25)*('Ejercicio 3 - TIR'!$E$25-'Ejercicio 3 - TIR'!$D$25)*(1-V911)))</f>
        <v>0.22326645486275</v>
      </c>
      <c r="X911" s="24">
        <f ca="1" t="shared" si="6786"/>
        <v>0.944252728457091</v>
      </c>
      <c r="Y911" s="26">
        <f ca="1">IF(X911&lt;=('Ejercicio 3 - TIR'!$D$26-'Ejercicio 3 - TIR'!$C$26)/('Ejercicio 3 - TIR'!$E$26-'Ejercicio 3 - TIR'!$C$26),'Ejercicio 3 - TIR'!$C$26+SQRT(('Ejercicio 3 - TIR'!$E$26-'Ejercicio 3 - TIR'!$C$26)*('Ejercicio 3 - TIR'!$D$26-'Ejercicio 3 - TIR'!$C$26)*X911),'Ejercicio 3 - TIR'!$E$26-SQRT(('Ejercicio 3 - TIR'!$E$26-'Ejercicio 3 - TIR'!$C$26)*('Ejercicio 3 - TIR'!$E$26-'Ejercicio 3 - TIR'!$D$26)*(1-X911)))</f>
        <v>0.262649632098088</v>
      </c>
      <c r="Z911" s="24">
        <f ca="1" t="shared" si="6668"/>
        <v>1.14451146825478</v>
      </c>
      <c r="AA911" s="24">
        <f ca="1" t="shared" si="6669"/>
        <v>1.30897498910776</v>
      </c>
      <c r="AB911" s="24">
        <f ca="1" t="shared" si="6670"/>
        <v>1.56066231654301</v>
      </c>
      <c r="AC911" s="24">
        <f ca="1" t="shared" si="6671"/>
        <v>1.90910585919545</v>
      </c>
      <c r="AD911" s="24">
        <f ca="1" t="shared" si="6672"/>
        <v>2.41053181074944</v>
      </c>
      <c r="AE911" s="23">
        <f ca="1" t="shared" si="6673"/>
        <v>4936.20882378809</v>
      </c>
      <c r="AF911" s="23">
        <f ca="1" t="shared" si="6674"/>
        <v>5645.53005414997</v>
      </c>
      <c r="AG911" s="23">
        <f ca="1" t="shared" si="6675"/>
        <v>6731.0422931981</v>
      </c>
      <c r="AH911" s="23">
        <f ca="1" t="shared" si="6676"/>
        <v>8233.85824353167</v>
      </c>
      <c r="AI911" s="23">
        <f ca="1" t="shared" si="6677"/>
        <v>10396.4780819431</v>
      </c>
      <c r="AJ911" s="25">
        <f ca="1" t="shared" si="6678"/>
        <v>47236.435749294</v>
      </c>
      <c r="AK911" s="25">
        <f ca="1" t="shared" si="6679"/>
        <v>52243.15606404</v>
      </c>
      <c r="AL911" s="25">
        <f ca="1" t="shared" si="6680"/>
        <v>54385.3119533914</v>
      </c>
      <c r="AM911" s="25">
        <f ca="1" t="shared" si="6681"/>
        <v>73845.0479771658</v>
      </c>
      <c r="AN911" s="25">
        <f ca="1" t="shared" si="6682"/>
        <v>98613.8501681786</v>
      </c>
      <c r="AO911" s="25">
        <f ca="1">C911/'Ejercicio 3 - TIR'!$D$7</f>
        <v>16404.036589329</v>
      </c>
      <c r="AP911" s="25">
        <f ca="1" t="shared" si="6683"/>
        <v>30832.399159965</v>
      </c>
      <c r="AQ911" s="25">
        <f ca="1" t="shared" si="6684"/>
        <v>35839.1194747109</v>
      </c>
      <c r="AR911" s="25">
        <f ca="1" t="shared" si="6685"/>
        <v>37981.2753640624</v>
      </c>
      <c r="AS911" s="25">
        <f ca="1" t="shared" si="6686"/>
        <v>57441.0113878368</v>
      </c>
      <c r="AT911" s="25">
        <f ca="1" t="shared" si="6687"/>
        <v>82209.8135788496</v>
      </c>
      <c r="AU911" s="25">
        <f ca="1">AP911*'Ejercicio 3 - TIR'!$D$5</f>
        <v>15416.1995799825</v>
      </c>
      <c r="AV911" s="25">
        <f ca="1">AQ911*'Ejercicio 3 - TIR'!$D$5</f>
        <v>17919.5597373555</v>
      </c>
      <c r="AW911" s="25">
        <f ca="1">AR911*'Ejercicio 3 - TIR'!$D$5</f>
        <v>18990.6376820312</v>
      </c>
      <c r="AX911" s="25">
        <f ca="1">AS911*'Ejercicio 3 - TIR'!$D$5</f>
        <v>28720.5056939184</v>
      </c>
      <c r="AY911" s="25">
        <f ca="1">AT911*'Ejercicio 3 - TIR'!$D$5</f>
        <v>41104.9067894248</v>
      </c>
      <c r="AZ911" s="25">
        <f ca="1" t="shared" ref="AZ911:BD911" si="6787">AJ911-AU911-AE911</f>
        <v>26884.0273455234</v>
      </c>
      <c r="BA911" s="25">
        <f ca="1" t="shared" si="6787"/>
        <v>28678.0662725345</v>
      </c>
      <c r="BB911" s="25">
        <f ca="1" t="shared" si="6787"/>
        <v>28663.6319781621</v>
      </c>
      <c r="BC911" s="25">
        <f ca="1" t="shared" si="6787"/>
        <v>36890.6840397157</v>
      </c>
      <c r="BD911" s="25">
        <f ca="1" t="shared" si="6787"/>
        <v>47112.4652968107</v>
      </c>
      <c r="BE911" s="25">
        <f ca="1" t="shared" ref="BE911:BI911" si="6788">AZ911/Z911</f>
        <v>23489.5220285716</v>
      </c>
      <c r="BF911" s="25">
        <f ca="1" t="shared" si="6788"/>
        <v>21908.7962040301</v>
      </c>
      <c r="BG911" s="25">
        <f ca="1" t="shared" si="6788"/>
        <v>18366.3254211548</v>
      </c>
      <c r="BH911" s="25">
        <f ca="1" t="shared" si="6788"/>
        <v>19323.5403170689</v>
      </c>
      <c r="BI911" s="25">
        <f ca="1" t="shared" si="6788"/>
        <v>19544.4279501806</v>
      </c>
      <c r="BJ911" s="25">
        <f ca="1" t="shared" si="6690"/>
        <v>82338.7135840681</v>
      </c>
      <c r="BK911" s="25">
        <f ca="1" t="shared" si="6691"/>
        <v>39542.4520232754</v>
      </c>
      <c r="BL911" s="25">
        <f ca="1" t="shared" si="6692"/>
        <v>121881.165607343</v>
      </c>
      <c r="BM911" s="25">
        <f ca="1">BK911*'Ejercicio 3 - TIR'!$D$5</f>
        <v>19771.2260116377</v>
      </c>
      <c r="BN911" s="25">
        <f ca="1" t="shared" si="6693"/>
        <v>102109.939595706</v>
      </c>
      <c r="BO911" s="25">
        <f ca="1" t="shared" si="6694"/>
        <v>42359.9220472264</v>
      </c>
      <c r="BP911" s="25">
        <f ca="1" t="shared" si="6695"/>
        <v>-116178.086699207</v>
      </c>
      <c r="BQ911" s="25">
        <f ca="1" t="shared" ref="BQ911:BT911" si="6789">BE911</f>
        <v>23489.5220285716</v>
      </c>
      <c r="BR911" s="25">
        <f ca="1" t="shared" si="6789"/>
        <v>21908.7962040301</v>
      </c>
      <c r="BS911" s="25">
        <f ca="1" t="shared" si="6789"/>
        <v>18366.3254211548</v>
      </c>
      <c r="BT911" s="25">
        <f ca="1" t="shared" si="6789"/>
        <v>19323.5403170689</v>
      </c>
      <c r="BU911" s="25">
        <f ca="1" t="shared" si="6697"/>
        <v>61904.3499974069</v>
      </c>
      <c r="BV911" s="27">
        <f ca="1" t="shared" si="6698"/>
        <v>6.66403663193231</v>
      </c>
    </row>
    <row r="912" ht="15" customHeight="1" spans="1:74">
      <c r="A912" s="23">
        <v>911</v>
      </c>
      <c r="B912" s="24">
        <f ca="1" t="shared" ref="B912:F912" si="6790">RAND()</f>
        <v>0.816847708184353</v>
      </c>
      <c r="C912" s="25">
        <f ca="1">IF(B912&lt;=('Ejercicio 3 - TIR'!$D$13-'Ejercicio 3 - TIR'!$C$13)/('Ejercicio 3 - TIR'!$E$13-'Ejercicio 3 - TIR'!$C$13),'Ejercicio 3 - TIR'!$C$13+SQRT(('Ejercicio 3 - TIR'!$E$13-'Ejercicio 3 - TIR'!$C$13)*('Ejercicio 3 - TIR'!$D$13-'Ejercicio 3 - TIR'!$C$13)*B912),'Ejercicio 3 - TIR'!$E$13-SQRT(('Ejercicio 3 - TIR'!$E$13-'Ejercicio 3 - TIR'!$C$13)*('Ejercicio 3 - TIR'!$E$13-'Ejercicio 3 - TIR'!$D$13)*(1-B912)))</f>
        <v>85174.9283246665</v>
      </c>
      <c r="D912" s="24">
        <f ca="1" t="shared" si="6790"/>
        <v>0.926922031858311</v>
      </c>
      <c r="E912" s="25">
        <f ca="1">IF(D912&lt;=('Ejercicio 3 - TIR'!$D$14-'Ejercicio 3 - TIR'!$C$14)/('Ejercicio 3 - TIR'!$E$14-'Ejercicio 3 - TIR'!$C$14),'Ejercicio 3 - TIR'!$C$14+SQRT(('Ejercicio 3 - TIR'!$E$14-'Ejercicio 3 - TIR'!$C$14)*('Ejercicio 3 - TIR'!$D$14-'Ejercicio 3 - TIR'!$C$14)*D912),'Ejercicio 3 - TIR'!$E$14-SQRT(('Ejercicio 3 - TIR'!$E$14-'Ejercicio 3 - TIR'!$C$14)*('Ejercicio 3 - TIR'!$E$14-'Ejercicio 3 - TIR'!$D$14)*(1-D912)))</f>
        <v>36689.1549082971</v>
      </c>
      <c r="F912" s="24">
        <f ca="1" t="shared" si="6790"/>
        <v>0.128117569042212</v>
      </c>
      <c r="G912" s="25">
        <f ca="1">IF(F912&lt;=('Ejercicio 3 - TIR'!$D$18-'Ejercicio 3 - TIR'!$C$18)/('Ejercicio 3 - TIR'!$E$18-'Ejercicio 3 - TIR'!$C$18),'Ejercicio 3 - TIR'!$C$18+SQRT(('Ejercicio 3 - TIR'!$E$18-'Ejercicio 3 - TIR'!$C$18)*('Ejercicio 3 - TIR'!$D$18-'Ejercicio 3 - TIR'!$C$18)*F912),'Ejercicio 3 - TIR'!$E$18-SQRT(('Ejercicio 3 - TIR'!$E$18-'Ejercicio 3 - TIR'!$C$18)*('Ejercicio 3 - TIR'!$E$18-'Ejercicio 3 - TIR'!$D$18)*(1-F912)))</f>
        <v>34383.7923486785</v>
      </c>
      <c r="H912" s="24">
        <f ca="1" t="shared" ref="H912:L912" si="6791">RAND()</f>
        <v>0.831904892795431</v>
      </c>
      <c r="I912" s="25">
        <f ca="1">IF(H912&lt;=('Ejercicio 3 - TIR'!$D$18-'Ejercicio 3 - TIR'!$C$18)/('Ejercicio 3 - TIR'!$E$18-'Ejercicio 3 - TIR'!$C$18),'Ejercicio 3 - TIR'!$C$18+SQRT(('Ejercicio 3 - TIR'!$E$18-'Ejercicio 3 - TIR'!$C$18)*('Ejercicio 3 - TIR'!$D$18-'Ejercicio 3 - TIR'!$C$18)*H912),'Ejercicio 3 - TIR'!$E$18-SQRT(('Ejercicio 3 - TIR'!$E$18-'Ejercicio 3 - TIR'!$C$18)*('Ejercicio 3 - TIR'!$E$18-'Ejercicio 3 - TIR'!$D$18)*(1-H912)))</f>
        <v>41449.3475190688</v>
      </c>
      <c r="J912" s="24">
        <f ca="1" t="shared" si="6791"/>
        <v>0.219814189839367</v>
      </c>
      <c r="K912" s="25">
        <f ca="1">IF(J912&lt;=('Ejercicio 3 - TIR'!$D$18-'Ejercicio 3 - TIR'!$C$18)/('Ejercicio 3 - TIR'!$E$18-'Ejercicio 3 - TIR'!$C$18),'Ejercicio 3 - TIR'!$C$18+SQRT(('Ejercicio 3 - TIR'!$E$18-'Ejercicio 3 - TIR'!$C$18)*('Ejercicio 3 - TIR'!$D$18-'Ejercicio 3 - TIR'!$C$18)*J912),'Ejercicio 3 - TIR'!$E$18-SQRT(('Ejercicio 3 - TIR'!$E$18-'Ejercicio 3 - TIR'!$C$18)*('Ejercicio 3 - TIR'!$E$18-'Ejercicio 3 - TIR'!$D$18)*(1-J912)))</f>
        <v>35742.1362293057</v>
      </c>
      <c r="L912" s="24">
        <f ca="1" t="shared" si="6791"/>
        <v>0.134739741528622</v>
      </c>
      <c r="M912" s="25">
        <f ca="1">IF(L912&lt;=('Ejercicio 3 - TIR'!$D$18-'Ejercicio 3 - TIR'!$C$18)/('Ejercicio 3 - TIR'!$E$18-'Ejercicio 3 - TIR'!$C$18),'Ejercicio 3 - TIR'!$C$18+SQRT(('Ejercicio 3 - TIR'!$E$18-'Ejercicio 3 - TIR'!$C$18)*('Ejercicio 3 - TIR'!$D$18-'Ejercicio 3 - TIR'!$C$18)*L912),'Ejercicio 3 - TIR'!$E$18-SQRT(('Ejercicio 3 - TIR'!$E$18-'Ejercicio 3 - TIR'!$C$18)*('Ejercicio 3 - TIR'!$E$18-'Ejercicio 3 - TIR'!$D$18)*(1-L912)))</f>
        <v>34495.6602662227</v>
      </c>
      <c r="N912" s="24">
        <f ca="1" t="shared" ref="N912:R912" si="6792">RAND()</f>
        <v>0.00568521131255428</v>
      </c>
      <c r="O912" s="25">
        <f ca="1">IF(N912&lt;=('Ejercicio 3 - TIR'!$D$18-'Ejercicio 3 - TIR'!$C$18)/('Ejercicio 3 - TIR'!$E$18-'Ejercicio 3 - TIR'!$C$18),'Ejercicio 3 - TIR'!$C$18+SQRT(('Ejercicio 3 - TIR'!$E$18-'Ejercicio 3 - TIR'!$C$18)*('Ejercicio 3 - TIR'!$D$18-'Ejercicio 3 - TIR'!$C$18)*N912),'Ejercicio 3 - TIR'!$E$18-SQRT(('Ejercicio 3 - TIR'!$E$18-'Ejercicio 3 - TIR'!$C$18)*('Ejercicio 3 - TIR'!$E$18-'Ejercicio 3 - TIR'!$D$18)*(1-N912)))</f>
        <v>30923.4618004461</v>
      </c>
      <c r="P912" s="24">
        <f ca="1" t="shared" si="6792"/>
        <v>0.977215510161558</v>
      </c>
      <c r="Q912" s="26">
        <f ca="1">IF(P912&lt;=('Ejercicio 3 - TIR'!$D$22-'Ejercicio 3 - TIR'!$C$22)/('Ejercicio 3 - TIR'!$E$22-'Ejercicio 3 - TIR'!$C$22),'Ejercicio 3 - TIR'!$C$22+SQRT(('Ejercicio 3 - TIR'!$E$22-'Ejercicio 3 - TIR'!$C$22)*('Ejercicio 3 - TIR'!$D$22-'Ejercicio 3 - TIR'!$C$22)*P912),'Ejercicio 3 - TIR'!$E$22-SQRT(('Ejercicio 3 - TIR'!$E$22-'Ejercicio 3 - TIR'!$C$22)*('Ejercicio 3 - TIR'!$E$22-'Ejercicio 3 - TIR'!$D$22)*(1-P912)))</f>
        <v>0.17359593240907</v>
      </c>
      <c r="R912" s="24">
        <f ca="1" t="shared" si="6792"/>
        <v>0.00545762579993814</v>
      </c>
      <c r="S912" s="26">
        <f ca="1">IF(R912&lt;=('Ejercicio 3 - TIR'!$D$23-'Ejercicio 3 - TIR'!$C$23)/('Ejercicio 3 - TIR'!$E$23-'Ejercicio 3 - TIR'!$C$23),'Ejercicio 3 - TIR'!$C$23+SQRT(('Ejercicio 3 - TIR'!$E$23-'Ejercicio 3 - TIR'!$C$23)*('Ejercicio 3 - TIR'!$D$23-'Ejercicio 3 - TIR'!$C$23)*R912),'Ejercicio 3 - TIR'!$E$23-SQRT(('Ejercicio 3 - TIR'!$E$23-'Ejercicio 3 - TIR'!$C$23)*('Ejercicio 3 - TIR'!$E$23-'Ejercicio 3 - TIR'!$D$23)*(1-R912)))</f>
        <v>0.123134282444179</v>
      </c>
      <c r="T912" s="24">
        <f ca="1" t="shared" ref="T912:X912" si="6793">RAND()</f>
        <v>0.682566769998786</v>
      </c>
      <c r="U912" s="26">
        <f ca="1">IF(T912&lt;=('Ejercicio 3 - TIR'!$D$24-'Ejercicio 3 - TIR'!$C$24)/('Ejercicio 3 - TIR'!$E$24-'Ejercicio 3 - TIR'!$C$24),'Ejercicio 3 - TIR'!$C$24+SQRT(('Ejercicio 3 - TIR'!$E$24-'Ejercicio 3 - TIR'!$C$24)*('Ejercicio 3 - TIR'!$D$24-'Ejercicio 3 - TIR'!$C$24)*T912),'Ejercicio 3 - TIR'!$E$24-SQRT(('Ejercicio 3 - TIR'!$E$24-'Ejercicio 3 - TIR'!$C$24)*('Ejercicio 3 - TIR'!$E$24-'Ejercicio 3 - TIR'!$D$24)*(1-T912)))</f>
        <v>0.190187032284534</v>
      </c>
      <c r="V912" s="24">
        <f ca="1" t="shared" si="6793"/>
        <v>0.794505827106246</v>
      </c>
      <c r="W912" s="26">
        <f ca="1">IF(V912&lt;=('Ejercicio 3 - TIR'!$D$25-'Ejercicio 3 - TIR'!$C$25)/('Ejercicio 3 - TIR'!$E$25-'Ejercicio 3 - TIR'!$C$25),'Ejercicio 3 - TIR'!$C$25+SQRT(('Ejercicio 3 - TIR'!$E$25-'Ejercicio 3 - TIR'!$C$25)*('Ejercicio 3 - TIR'!$D$25-'Ejercicio 3 - TIR'!$C$25)*V912),'Ejercicio 3 - TIR'!$E$25-SQRT(('Ejercicio 3 - TIR'!$E$25-'Ejercicio 3 - TIR'!$C$25)*('Ejercicio 3 - TIR'!$E$25-'Ejercicio 3 - TIR'!$D$25)*(1-V912)))</f>
        <v>0.223181543572977</v>
      </c>
      <c r="X912" s="24">
        <f ca="1" t="shared" si="6793"/>
        <v>0.900534928832337</v>
      </c>
      <c r="Y912" s="26">
        <f ca="1">IF(X912&lt;=('Ejercicio 3 - TIR'!$D$26-'Ejercicio 3 - TIR'!$C$26)/('Ejercicio 3 - TIR'!$E$26-'Ejercicio 3 - TIR'!$C$26),'Ejercicio 3 - TIR'!$C$26+SQRT(('Ejercicio 3 - TIR'!$E$26-'Ejercicio 3 - TIR'!$C$26)*('Ejercicio 3 - TIR'!$D$26-'Ejercicio 3 - TIR'!$C$26)*X912),'Ejercicio 3 - TIR'!$E$26-SQRT(('Ejercicio 3 - TIR'!$E$26-'Ejercicio 3 - TIR'!$C$26)*('Ejercicio 3 - TIR'!$E$26-'Ejercicio 3 - TIR'!$D$26)*(1-X912)))</f>
        <v>0.256824336378317</v>
      </c>
      <c r="Z912" s="24">
        <f ca="1" t="shared" si="6668"/>
        <v>1.17359593240907</v>
      </c>
      <c r="AA912" s="24">
        <f ca="1" t="shared" si="6669"/>
        <v>1.31810582542567</v>
      </c>
      <c r="AB912" s="24">
        <f ca="1" t="shared" si="6670"/>
        <v>1.56879246060033</v>
      </c>
      <c r="AC912" s="24">
        <f ca="1" t="shared" si="6671"/>
        <v>1.91891798350276</v>
      </c>
      <c r="AD912" s="24">
        <f ca="1" t="shared" si="6672"/>
        <v>2.41174282118028</v>
      </c>
      <c r="AE912" s="23">
        <f ca="1" t="shared" si="6673"/>
        <v>6369.08805560665</v>
      </c>
      <c r="AF912" s="23">
        <f ca="1" t="shared" si="6674"/>
        <v>7153.34114315757</v>
      </c>
      <c r="AG912" s="23">
        <f ca="1" t="shared" si="6675"/>
        <v>8513.81386609356</v>
      </c>
      <c r="AH912" s="23">
        <f ca="1" t="shared" si="6676"/>
        <v>10413.9399864213</v>
      </c>
      <c r="AI912" s="23">
        <f ca="1" t="shared" si="6677"/>
        <v>13088.4932125176</v>
      </c>
      <c r="AJ912" s="25">
        <f ca="1" t="shared" si="6678"/>
        <v>40352.6788412072</v>
      </c>
      <c r="AK912" s="25">
        <f ca="1" t="shared" si="6679"/>
        <v>54634.6264249776</v>
      </c>
      <c r="AL912" s="25">
        <f ca="1" t="shared" si="6680"/>
        <v>56071.9938422848</v>
      </c>
      <c r="AM912" s="25">
        <f ca="1" t="shared" si="6681"/>
        <v>66194.3428376564</v>
      </c>
      <c r="AN912" s="25">
        <f ca="1" t="shared" si="6682"/>
        <v>74579.4370032685</v>
      </c>
      <c r="AO912" s="25">
        <f ca="1">C912/'Ejercicio 3 - TIR'!$D$7</f>
        <v>17034.9856649333</v>
      </c>
      <c r="AP912" s="25">
        <f ca="1" t="shared" si="6683"/>
        <v>23317.6931762739</v>
      </c>
      <c r="AQ912" s="25">
        <f ca="1" t="shared" si="6684"/>
        <v>37599.6407600443</v>
      </c>
      <c r="AR912" s="25">
        <f ca="1" t="shared" si="6685"/>
        <v>39037.0081773515</v>
      </c>
      <c r="AS912" s="25">
        <f ca="1" t="shared" si="6686"/>
        <v>49159.3571727231</v>
      </c>
      <c r="AT912" s="25">
        <f ca="1" t="shared" si="6687"/>
        <v>57544.4513383352</v>
      </c>
      <c r="AU912" s="25">
        <f ca="1">AP912*'Ejercicio 3 - TIR'!$D$5</f>
        <v>11658.8465881369</v>
      </c>
      <c r="AV912" s="25">
        <f ca="1">AQ912*'Ejercicio 3 - TIR'!$D$5</f>
        <v>18799.8203800221</v>
      </c>
      <c r="AW912" s="25">
        <f ca="1">AR912*'Ejercicio 3 - TIR'!$D$5</f>
        <v>19518.5040886757</v>
      </c>
      <c r="AX912" s="25">
        <f ca="1">AS912*'Ejercicio 3 - TIR'!$D$5</f>
        <v>24579.6785863615</v>
      </c>
      <c r="AY912" s="25">
        <f ca="1">AT912*'Ejercicio 3 - TIR'!$D$5</f>
        <v>28772.2256691676</v>
      </c>
      <c r="AZ912" s="25">
        <f ca="1" t="shared" ref="AZ912:BD912" si="6794">AJ912-AU912-AE912</f>
        <v>22324.7441974636</v>
      </c>
      <c r="BA912" s="25">
        <f ca="1" t="shared" si="6794"/>
        <v>28681.4649017979</v>
      </c>
      <c r="BB912" s="25">
        <f ca="1" t="shared" si="6794"/>
        <v>28039.6758875155</v>
      </c>
      <c r="BC912" s="25">
        <f ca="1" t="shared" si="6794"/>
        <v>31200.7242648735</v>
      </c>
      <c r="BD912" s="25">
        <f ca="1" t="shared" si="6794"/>
        <v>32718.7181215833</v>
      </c>
      <c r="BE912" s="25">
        <f ca="1" t="shared" ref="BE912:BI912" si="6795">AZ912/Z912</f>
        <v>19022.5132696541</v>
      </c>
      <c r="BF912" s="25">
        <f ca="1" t="shared" si="6795"/>
        <v>21759.6071184463</v>
      </c>
      <c r="BG912" s="25">
        <f ca="1" t="shared" si="6795"/>
        <v>17873.4132090267</v>
      </c>
      <c r="BH912" s="25">
        <f ca="1" t="shared" si="6795"/>
        <v>16259.5402894292</v>
      </c>
      <c r="BI912" s="25">
        <f ca="1" t="shared" si="6795"/>
        <v>13566.4208613964</v>
      </c>
      <c r="BJ912" s="25">
        <f ca="1" t="shared" si="6690"/>
        <v>88484.8059652567</v>
      </c>
      <c r="BK912" s="25">
        <f ca="1" t="shared" si="6691"/>
        <v>41084.0043863118</v>
      </c>
      <c r="BL912" s="25">
        <f ca="1" t="shared" si="6692"/>
        <v>129568.810351569</v>
      </c>
      <c r="BM912" s="25">
        <f ca="1">BK912*'Ejercicio 3 - TIR'!$D$5</f>
        <v>20542.0021931559</v>
      </c>
      <c r="BN912" s="25">
        <f ca="1" t="shared" si="6693"/>
        <v>109026.808158413</v>
      </c>
      <c r="BO912" s="25">
        <f ca="1" t="shared" si="6694"/>
        <v>45206.6477407637</v>
      </c>
      <c r="BP912" s="25">
        <f ca="1" t="shared" si="6695"/>
        <v>-121864.083232964</v>
      </c>
      <c r="BQ912" s="25">
        <f ca="1" t="shared" ref="BQ912:BT912" si="6796">BE912</f>
        <v>19022.5132696541</v>
      </c>
      <c r="BR912" s="25">
        <f ca="1" t="shared" si="6796"/>
        <v>21759.6071184463</v>
      </c>
      <c r="BS912" s="25">
        <f ca="1" t="shared" si="6796"/>
        <v>17873.4132090267</v>
      </c>
      <c r="BT912" s="25">
        <f ca="1" t="shared" si="6796"/>
        <v>16259.5402894292</v>
      </c>
      <c r="BU912" s="25">
        <f ca="1" t="shared" si="6697"/>
        <v>58773.0686021602</v>
      </c>
      <c r="BV912" s="27">
        <f ca="1" t="shared" si="6698"/>
        <v>2.6633542660544</v>
      </c>
    </row>
    <row r="913" ht="15" customHeight="1" spans="1:74">
      <c r="A913" s="23">
        <v>912</v>
      </c>
      <c r="B913" s="24">
        <f ca="1" t="shared" ref="B913:F913" si="6797">RAND()</f>
        <v>0.316987833198392</v>
      </c>
      <c r="C913" s="25">
        <f ca="1">IF(B913&lt;=('Ejercicio 3 - TIR'!$D$13-'Ejercicio 3 - TIR'!$C$13)/('Ejercicio 3 - TIR'!$E$13-'Ejercicio 3 - TIR'!$C$13),'Ejercicio 3 - TIR'!$C$13+SQRT(('Ejercicio 3 - TIR'!$E$13-'Ejercicio 3 - TIR'!$C$13)*('Ejercicio 3 - TIR'!$D$13-'Ejercicio 3 - TIR'!$C$13)*B913),'Ejercicio 3 - TIR'!$E$13-SQRT(('Ejercicio 3 - TIR'!$E$13-'Ejercicio 3 - TIR'!$C$13)*('Ejercicio 3 - TIR'!$E$13-'Ejercicio 3 - TIR'!$D$13)*(1-B913)))</f>
        <v>71371.0880374065</v>
      </c>
      <c r="D913" s="24">
        <f ca="1" t="shared" si="6797"/>
        <v>0.21421090770975</v>
      </c>
      <c r="E913" s="25">
        <f ca="1">IF(D913&lt;=('Ejercicio 3 - TIR'!$D$14-'Ejercicio 3 - TIR'!$C$14)/('Ejercicio 3 - TIR'!$E$14-'Ejercicio 3 - TIR'!$C$14),'Ejercicio 3 - TIR'!$C$14+SQRT(('Ejercicio 3 - TIR'!$E$14-'Ejercicio 3 - TIR'!$C$14)*('Ejercicio 3 - TIR'!$D$14-'Ejercicio 3 - TIR'!$C$14)*D913),'Ejercicio 3 - TIR'!$E$14-SQRT(('Ejercicio 3 - TIR'!$E$14-'Ejercicio 3 - TIR'!$C$14)*('Ejercicio 3 - TIR'!$E$14-'Ejercicio 3 - TIR'!$D$14)*(1-D913)))</f>
        <v>29008.2188161615</v>
      </c>
      <c r="F913" s="24">
        <f ca="1" t="shared" si="6797"/>
        <v>0.431089076608657</v>
      </c>
      <c r="G913" s="25">
        <f ca="1">IF(F913&lt;=('Ejercicio 3 - TIR'!$D$18-'Ejercicio 3 - TIR'!$C$18)/('Ejercicio 3 - TIR'!$E$18-'Ejercicio 3 - TIR'!$C$18),'Ejercicio 3 - TIR'!$C$18+SQRT(('Ejercicio 3 - TIR'!$E$18-'Ejercicio 3 - TIR'!$C$18)*('Ejercicio 3 - TIR'!$D$18-'Ejercicio 3 - TIR'!$C$18)*F913),'Ejercicio 3 - TIR'!$E$18-SQRT(('Ejercicio 3 - TIR'!$E$18-'Ejercicio 3 - TIR'!$C$18)*('Ejercicio 3 - TIR'!$E$18-'Ejercicio 3 - TIR'!$D$18)*(1-F913)))</f>
        <v>38041.3532126936</v>
      </c>
      <c r="H913" s="24">
        <f ca="1" t="shared" ref="H913:L913" si="6798">RAND()</f>
        <v>0.64190183462094</v>
      </c>
      <c r="I913" s="25">
        <f ca="1">IF(H913&lt;=('Ejercicio 3 - TIR'!$D$18-'Ejercicio 3 - TIR'!$C$18)/('Ejercicio 3 - TIR'!$E$18-'Ejercicio 3 - TIR'!$C$18),'Ejercicio 3 - TIR'!$C$18+SQRT(('Ejercicio 3 - TIR'!$E$18-'Ejercicio 3 - TIR'!$C$18)*('Ejercicio 3 - TIR'!$D$18-'Ejercicio 3 - TIR'!$C$18)*H913),'Ejercicio 3 - TIR'!$E$18-SQRT(('Ejercicio 3 - TIR'!$E$18-'Ejercicio 3 - TIR'!$C$18)*('Ejercicio 3 - TIR'!$E$18-'Ejercicio 3 - TIR'!$D$18)*(1-H913)))</f>
        <v>39812.5060607951</v>
      </c>
      <c r="J913" s="24">
        <f ca="1" t="shared" si="6798"/>
        <v>0.909569297458177</v>
      </c>
      <c r="K913" s="25">
        <f ca="1">IF(J913&lt;=('Ejercicio 3 - TIR'!$D$18-'Ejercicio 3 - TIR'!$C$18)/('Ejercicio 3 - TIR'!$E$18-'Ejercicio 3 - TIR'!$C$18),'Ejercicio 3 - TIR'!$C$18+SQRT(('Ejercicio 3 - TIR'!$E$18-'Ejercicio 3 - TIR'!$C$18)*('Ejercicio 3 - TIR'!$D$18-'Ejercicio 3 - TIR'!$C$18)*J913),'Ejercicio 3 - TIR'!$E$18-SQRT(('Ejercicio 3 - TIR'!$E$18-'Ejercicio 3 - TIR'!$C$18)*('Ejercicio 3 - TIR'!$E$18-'Ejercicio 3 - TIR'!$D$18)*(1-J913)))</f>
        <v>42395.7145527733</v>
      </c>
      <c r="L913" s="24">
        <f ca="1" t="shared" si="6798"/>
        <v>0.837175715418243</v>
      </c>
      <c r="M913" s="25">
        <f ca="1">IF(L913&lt;=('Ejercicio 3 - TIR'!$D$18-'Ejercicio 3 - TIR'!$C$18)/('Ejercicio 3 - TIR'!$E$18-'Ejercicio 3 - TIR'!$C$18),'Ejercicio 3 - TIR'!$C$18+SQRT(('Ejercicio 3 - TIR'!$E$18-'Ejercicio 3 - TIR'!$C$18)*('Ejercicio 3 - TIR'!$D$18-'Ejercicio 3 - TIR'!$C$18)*L913),'Ejercicio 3 - TIR'!$E$18-SQRT(('Ejercicio 3 - TIR'!$E$18-'Ejercicio 3 - TIR'!$C$18)*('Ejercicio 3 - TIR'!$E$18-'Ejercicio 3 - TIR'!$D$18)*(1-L913)))</f>
        <v>41505.4583499933</v>
      </c>
      <c r="N913" s="24">
        <f ca="1" t="shared" ref="N913:R913" si="6799">RAND()</f>
        <v>0.104866550577045</v>
      </c>
      <c r="O913" s="25">
        <f ca="1">IF(N913&lt;=('Ejercicio 3 - TIR'!$D$18-'Ejercicio 3 - TIR'!$C$18)/('Ejercicio 3 - TIR'!$E$18-'Ejercicio 3 - TIR'!$C$18),'Ejercicio 3 - TIR'!$C$18+SQRT(('Ejercicio 3 - TIR'!$E$18-'Ejercicio 3 - TIR'!$C$18)*('Ejercicio 3 - TIR'!$D$18-'Ejercicio 3 - TIR'!$C$18)*N913),'Ejercicio 3 - TIR'!$E$18-SQRT(('Ejercicio 3 - TIR'!$E$18-'Ejercicio 3 - TIR'!$C$18)*('Ejercicio 3 - TIR'!$E$18-'Ejercicio 3 - TIR'!$D$18)*(1-N913)))</f>
        <v>33966.1042077279</v>
      </c>
      <c r="P913" s="24">
        <f ca="1" t="shared" si="6799"/>
        <v>0.231570742682837</v>
      </c>
      <c r="Q913" s="26">
        <f ca="1">IF(P913&lt;=('Ejercicio 3 - TIR'!$D$22-'Ejercicio 3 - TIR'!$C$22)/('Ejercicio 3 - TIR'!$E$22-'Ejercicio 3 - TIR'!$C$22),'Ejercicio 3 - TIR'!$C$22+SQRT(('Ejercicio 3 - TIR'!$E$22-'Ejercicio 3 - TIR'!$C$22)*('Ejercicio 3 - TIR'!$D$22-'Ejercicio 3 - TIR'!$C$22)*P913),'Ejercicio 3 - TIR'!$E$22-SQRT(('Ejercicio 3 - TIR'!$E$22-'Ejercicio 3 - TIR'!$C$22)*('Ejercicio 3 - TIR'!$E$22-'Ejercicio 3 - TIR'!$D$22)*(1-P913)))</f>
        <v>0.140416349743015</v>
      </c>
      <c r="R913" s="24">
        <f ca="1" t="shared" si="6799"/>
        <v>0.76601381607085</v>
      </c>
      <c r="S913" s="26">
        <f ca="1">IF(R913&lt;=('Ejercicio 3 - TIR'!$D$23-'Ejercicio 3 - TIR'!$C$23)/('Ejercicio 3 - TIR'!$E$23-'Ejercicio 3 - TIR'!$C$23),'Ejercicio 3 - TIR'!$C$23+SQRT(('Ejercicio 3 - TIR'!$E$23-'Ejercicio 3 - TIR'!$C$23)*('Ejercicio 3 - TIR'!$D$23-'Ejercicio 3 - TIR'!$C$23)*R913),'Ejercicio 3 - TIR'!$E$23-SQRT(('Ejercicio 3 - TIR'!$E$23-'Ejercicio 3 - TIR'!$C$23)*('Ejercicio 3 - TIR'!$E$23-'Ejercicio 3 - TIR'!$D$23)*(1-R913)))</f>
        <v>0.159477448231946</v>
      </c>
      <c r="T913" s="24">
        <f ca="1" t="shared" ref="T913:X913" si="6800">RAND()</f>
        <v>0.252912029999284</v>
      </c>
      <c r="U913" s="26">
        <f ca="1">IF(T913&lt;=('Ejercicio 3 - TIR'!$D$24-'Ejercicio 3 - TIR'!$C$24)/('Ejercicio 3 - TIR'!$E$24-'Ejercicio 3 - TIR'!$C$24),'Ejercicio 3 - TIR'!$C$24+SQRT(('Ejercicio 3 - TIR'!$E$24-'Ejercicio 3 - TIR'!$C$24)*('Ejercicio 3 - TIR'!$D$24-'Ejercicio 3 - TIR'!$C$24)*T913),'Ejercicio 3 - TIR'!$E$24-SQRT(('Ejercicio 3 - TIR'!$E$24-'Ejercicio 3 - TIR'!$C$24)*('Ejercicio 3 - TIR'!$E$24-'Ejercicio 3 - TIR'!$D$24)*(1-T913)))</f>
        <v>0.173045938101941</v>
      </c>
      <c r="V913" s="24">
        <f ca="1" t="shared" si="6800"/>
        <v>0.756853171134784</v>
      </c>
      <c r="W913" s="26">
        <f ca="1">IF(V913&lt;=('Ejercicio 3 - TIR'!$D$25-'Ejercicio 3 - TIR'!$C$25)/('Ejercicio 3 - TIR'!$E$25-'Ejercicio 3 - TIR'!$C$25),'Ejercicio 3 - TIR'!$C$25+SQRT(('Ejercicio 3 - TIR'!$E$25-'Ejercicio 3 - TIR'!$C$25)*('Ejercicio 3 - TIR'!$D$25-'Ejercicio 3 - TIR'!$C$25)*V913),'Ejercicio 3 - TIR'!$E$25-SQRT(('Ejercicio 3 - TIR'!$E$25-'Ejercicio 3 - TIR'!$C$25)*('Ejercicio 3 - TIR'!$E$25-'Ejercicio 3 - TIR'!$D$25)*(1-V913)))</f>
        <v>0.220827857448788</v>
      </c>
      <c r="X913" s="24">
        <f ca="1" t="shared" si="6800"/>
        <v>0.0390609343193506</v>
      </c>
      <c r="Y913" s="26">
        <f ca="1">IF(X913&lt;=('Ejercicio 3 - TIR'!$D$26-'Ejercicio 3 - TIR'!$C$26)/('Ejercicio 3 - TIR'!$E$26-'Ejercicio 3 - TIR'!$C$26),'Ejercicio 3 - TIR'!$C$26+SQRT(('Ejercicio 3 - TIR'!$E$26-'Ejercicio 3 - TIR'!$C$26)*('Ejercicio 3 - TIR'!$D$26-'Ejercicio 3 - TIR'!$C$26)*X913),'Ejercicio 3 - TIR'!$E$26-SQRT(('Ejercicio 3 - TIR'!$E$26-'Ejercicio 3 - TIR'!$C$26)*('Ejercicio 3 - TIR'!$E$26-'Ejercicio 3 - TIR'!$D$26)*(1-X913)))</f>
        <v>0.200269592137093</v>
      </c>
      <c r="Z913" s="24">
        <f ca="1" t="shared" si="6668"/>
        <v>1.14041634974301</v>
      </c>
      <c r="AA913" s="24">
        <f ca="1" t="shared" si="6669"/>
        <v>1.32228703912202</v>
      </c>
      <c r="AB913" s="24">
        <f ca="1" t="shared" si="6670"/>
        <v>1.55110344024693</v>
      </c>
      <c r="AC913" s="24">
        <f ca="1" t="shared" si="6671"/>
        <v>1.8936302896381</v>
      </c>
      <c r="AD913" s="24">
        <f ca="1" t="shared" si="6672"/>
        <v>2.27286685540237</v>
      </c>
      <c r="AE913" s="23">
        <f ca="1" t="shared" si="6673"/>
        <v>4073.22819871204</v>
      </c>
      <c r="AF913" s="23">
        <f ca="1" t="shared" si="6674"/>
        <v>4722.81623790904</v>
      </c>
      <c r="AG913" s="23">
        <f ca="1" t="shared" si="6675"/>
        <v>5540.08040428109</v>
      </c>
      <c r="AH913" s="23">
        <f ca="1" t="shared" si="6676"/>
        <v>6763.4844900525</v>
      </c>
      <c r="AI913" s="23">
        <f ca="1" t="shared" si="6677"/>
        <v>8118.00477030087</v>
      </c>
      <c r="AJ913" s="25">
        <f ca="1" t="shared" si="6678"/>
        <v>43382.9811701048</v>
      </c>
      <c r="AK913" s="25">
        <f ca="1" t="shared" si="6679"/>
        <v>52643.5607591563</v>
      </c>
      <c r="AL913" s="25">
        <f ca="1" t="shared" si="6680"/>
        <v>65760.1386945335</v>
      </c>
      <c r="AM913" s="25">
        <f ca="1" t="shared" si="6681"/>
        <v>78595.9931168599</v>
      </c>
      <c r="AN913" s="25">
        <f ca="1" t="shared" si="6682"/>
        <v>77200.4324608876</v>
      </c>
      <c r="AO913" s="25">
        <f ca="1">C913/'Ejercicio 3 - TIR'!$D$7</f>
        <v>14274.2176074813</v>
      </c>
      <c r="AP913" s="25">
        <f ca="1" t="shared" si="6683"/>
        <v>29108.7635626235</v>
      </c>
      <c r="AQ913" s="25">
        <f ca="1" t="shared" si="6684"/>
        <v>38369.343151675</v>
      </c>
      <c r="AR913" s="25">
        <f ca="1" t="shared" si="6685"/>
        <v>51485.9210870522</v>
      </c>
      <c r="AS913" s="25">
        <f ca="1" t="shared" si="6686"/>
        <v>64321.7755093786</v>
      </c>
      <c r="AT913" s="25">
        <f ca="1" t="shared" si="6687"/>
        <v>62926.2148534064</v>
      </c>
      <c r="AU913" s="25">
        <f ca="1">AP913*'Ejercicio 3 - TIR'!$D$5</f>
        <v>14554.3817813118</v>
      </c>
      <c r="AV913" s="25">
        <f ca="1">AQ913*'Ejercicio 3 - TIR'!$D$5</f>
        <v>19184.6715758375</v>
      </c>
      <c r="AW913" s="25">
        <f ca="1">AR913*'Ejercicio 3 - TIR'!$D$5</f>
        <v>25742.9605435261</v>
      </c>
      <c r="AX913" s="25">
        <f ca="1">AS913*'Ejercicio 3 - TIR'!$D$5</f>
        <v>32160.8877546893</v>
      </c>
      <c r="AY913" s="25">
        <f ca="1">AT913*'Ejercicio 3 - TIR'!$D$5</f>
        <v>31463.1074267032</v>
      </c>
      <c r="AZ913" s="25">
        <f ca="1" t="shared" ref="AZ913:BD913" si="6801">AJ913-AU913-AE913</f>
        <v>24755.371190081</v>
      </c>
      <c r="BA913" s="25">
        <f ca="1" t="shared" si="6801"/>
        <v>28736.0729454098</v>
      </c>
      <c r="BB913" s="25">
        <f ca="1" t="shared" si="6801"/>
        <v>34477.0977467263</v>
      </c>
      <c r="BC913" s="25">
        <f ca="1" t="shared" si="6801"/>
        <v>39671.6208721181</v>
      </c>
      <c r="BD913" s="25">
        <f ca="1" t="shared" si="6801"/>
        <v>37619.3202638836</v>
      </c>
      <c r="BE913" s="25">
        <f ca="1" t="shared" ref="BE913:BI913" si="6802">AZ913/Z913</f>
        <v>21707.3099624181</v>
      </c>
      <c r="BF913" s="25">
        <f ca="1" t="shared" si="6802"/>
        <v>21732.0990792514</v>
      </c>
      <c r="BG913" s="25">
        <f ca="1" t="shared" si="6802"/>
        <v>22227.465204537</v>
      </c>
      <c r="BH913" s="25">
        <f ca="1" t="shared" si="6802"/>
        <v>20950.0350143321</v>
      </c>
      <c r="BI913" s="25">
        <f ca="1" t="shared" si="6802"/>
        <v>16551.4843839032</v>
      </c>
      <c r="BJ913" s="25">
        <f ca="1" t="shared" si="6690"/>
        <v>65931.8190815129</v>
      </c>
      <c r="BK913" s="25">
        <f ca="1" t="shared" si="6691"/>
        <v>32443.3960868452</v>
      </c>
      <c r="BL913" s="25">
        <f ca="1" t="shared" si="6692"/>
        <v>98375.215168358</v>
      </c>
      <c r="BM913" s="25">
        <f ca="1">BK913*'Ejercicio 3 - TIR'!$D$5</f>
        <v>16221.6980434226</v>
      </c>
      <c r="BN913" s="25">
        <f ca="1" t="shared" si="6693"/>
        <v>82153.5171249355</v>
      </c>
      <c r="BO913" s="25">
        <f ca="1" t="shared" si="6694"/>
        <v>36145.3276199022</v>
      </c>
      <c r="BP913" s="25">
        <f ca="1" t="shared" si="6695"/>
        <v>-100379.306853568</v>
      </c>
      <c r="BQ913" s="25">
        <f ca="1" t="shared" ref="BQ913:BT913" si="6803">BE913</f>
        <v>21707.3099624181</v>
      </c>
      <c r="BR913" s="25">
        <f ca="1" t="shared" si="6803"/>
        <v>21732.0990792514</v>
      </c>
      <c r="BS913" s="25">
        <f ca="1" t="shared" si="6803"/>
        <v>22227.465204537</v>
      </c>
      <c r="BT913" s="25">
        <f ca="1" t="shared" si="6803"/>
        <v>20950.0350143321</v>
      </c>
      <c r="BU913" s="25">
        <f ca="1" t="shared" si="6697"/>
        <v>52696.8120038054</v>
      </c>
      <c r="BV913" s="27">
        <f ca="1" t="shared" si="6698"/>
        <v>10.354632642961</v>
      </c>
    </row>
    <row r="914" ht="15" customHeight="1" spans="1:74">
      <c r="A914" s="23">
        <v>913</v>
      </c>
      <c r="B914" s="24">
        <f ca="1" t="shared" ref="B914:F914" si="6804">RAND()</f>
        <v>0.182112147636215</v>
      </c>
      <c r="C914" s="25">
        <f ca="1">IF(B914&lt;=('Ejercicio 3 - TIR'!$D$13-'Ejercicio 3 - TIR'!$C$13)/('Ejercicio 3 - TIR'!$E$13-'Ejercicio 3 - TIR'!$C$13),'Ejercicio 3 - TIR'!$C$13+SQRT(('Ejercicio 3 - TIR'!$E$13-'Ejercicio 3 - TIR'!$C$13)*('Ejercicio 3 - TIR'!$D$13-'Ejercicio 3 - TIR'!$C$13)*B914),'Ejercicio 3 - TIR'!$E$13-SQRT(('Ejercicio 3 - TIR'!$E$13-'Ejercicio 3 - TIR'!$C$13)*('Ejercicio 3 - TIR'!$E$13-'Ejercicio 3 - TIR'!$D$13)*(1-B914)))</f>
        <v>68534.9199793839</v>
      </c>
      <c r="D914" s="24">
        <f ca="1" t="shared" si="6804"/>
        <v>0.920081780499862</v>
      </c>
      <c r="E914" s="25">
        <f ca="1">IF(D914&lt;=('Ejercicio 3 - TIR'!$D$14-'Ejercicio 3 - TIR'!$C$14)/('Ejercicio 3 - TIR'!$E$14-'Ejercicio 3 - TIR'!$C$14),'Ejercicio 3 - TIR'!$C$14+SQRT(('Ejercicio 3 - TIR'!$E$14-'Ejercicio 3 - TIR'!$C$14)*('Ejercicio 3 - TIR'!$D$14-'Ejercicio 3 - TIR'!$C$14)*D914),'Ejercicio 3 - TIR'!$E$14-SQRT(('Ejercicio 3 - TIR'!$E$14-'Ejercicio 3 - TIR'!$C$14)*('Ejercicio 3 - TIR'!$E$14-'Ejercicio 3 - TIR'!$D$14)*(1-D914)))</f>
        <v>36537.6694373557</v>
      </c>
      <c r="F914" s="24">
        <f ca="1" t="shared" si="6804"/>
        <v>0.979998808416041</v>
      </c>
      <c r="G914" s="25">
        <f ca="1">IF(F914&lt;=('Ejercicio 3 - TIR'!$D$18-'Ejercicio 3 - TIR'!$C$18)/('Ejercicio 3 - TIR'!$E$18-'Ejercicio 3 - TIR'!$C$18),'Ejercicio 3 - TIR'!$C$18+SQRT(('Ejercicio 3 - TIR'!$E$18-'Ejercicio 3 - TIR'!$C$18)*('Ejercicio 3 - TIR'!$D$18-'Ejercicio 3 - TIR'!$C$18)*F914),'Ejercicio 3 - TIR'!$E$18-SQRT(('Ejercicio 3 - TIR'!$E$18-'Ejercicio 3 - TIR'!$C$18)*('Ejercicio 3 - TIR'!$E$18-'Ejercicio 3 - TIR'!$D$18)*(1-F914)))</f>
        <v>43775.2186444933</v>
      </c>
      <c r="H914" s="24">
        <f ca="1" t="shared" ref="H914:L914" si="6805">RAND()</f>
        <v>0.615596960659825</v>
      </c>
      <c r="I914" s="25">
        <f ca="1">IF(H914&lt;=('Ejercicio 3 - TIR'!$D$18-'Ejercicio 3 - TIR'!$C$18)/('Ejercicio 3 - TIR'!$E$18-'Ejercicio 3 - TIR'!$C$18),'Ejercicio 3 - TIR'!$C$18+SQRT(('Ejercicio 3 - TIR'!$E$18-'Ejercicio 3 - TIR'!$C$18)*('Ejercicio 3 - TIR'!$D$18-'Ejercicio 3 - TIR'!$C$18)*H914),'Ejercicio 3 - TIR'!$E$18-SQRT(('Ejercicio 3 - TIR'!$E$18-'Ejercicio 3 - TIR'!$C$18)*('Ejercicio 3 - TIR'!$E$18-'Ejercicio 3 - TIR'!$D$18)*(1-H914)))</f>
        <v>39609.3467051082</v>
      </c>
      <c r="J914" s="24">
        <f ca="1" t="shared" si="6805"/>
        <v>0.984428877500552</v>
      </c>
      <c r="K914" s="25">
        <f ca="1">IF(J914&lt;=('Ejercicio 3 - TIR'!$D$18-'Ejercicio 3 - TIR'!$C$18)/('Ejercicio 3 - TIR'!$E$18-'Ejercicio 3 - TIR'!$C$18),'Ejercicio 3 - TIR'!$C$18+SQRT(('Ejercicio 3 - TIR'!$E$18-'Ejercicio 3 - TIR'!$C$18)*('Ejercicio 3 - TIR'!$D$18-'Ejercicio 3 - TIR'!$C$18)*J914),'Ejercicio 3 - TIR'!$E$18-SQRT(('Ejercicio 3 - TIR'!$E$18-'Ejercicio 3 - TIR'!$C$18)*('Ejercicio 3 - TIR'!$E$18-'Ejercicio 3 - TIR'!$D$18)*(1-J914)))</f>
        <v>43919.3362283029</v>
      </c>
      <c r="L914" s="24">
        <f ca="1" t="shared" si="6805"/>
        <v>0.772764432702141</v>
      </c>
      <c r="M914" s="25">
        <f ca="1">IF(L914&lt;=('Ejercicio 3 - TIR'!$D$18-'Ejercicio 3 - TIR'!$C$18)/('Ejercicio 3 - TIR'!$E$18-'Ejercicio 3 - TIR'!$C$18),'Ejercicio 3 - TIR'!$C$18+SQRT(('Ejercicio 3 - TIR'!$E$18-'Ejercicio 3 - TIR'!$C$18)*('Ejercicio 3 - TIR'!$D$18-'Ejercicio 3 - TIR'!$C$18)*L914),'Ejercicio 3 - TIR'!$E$18-SQRT(('Ejercicio 3 - TIR'!$E$18-'Ejercicio 3 - TIR'!$C$18)*('Ejercicio 3 - TIR'!$E$18-'Ejercicio 3 - TIR'!$D$18)*(1-L914)))</f>
        <v>40871.723416807</v>
      </c>
      <c r="N914" s="24">
        <f ca="1" t="shared" ref="N914:R914" si="6806">RAND()</f>
        <v>0.735210181214419</v>
      </c>
      <c r="O914" s="25">
        <f ca="1">IF(N914&lt;=('Ejercicio 3 - TIR'!$D$18-'Ejercicio 3 - TIR'!$C$18)/('Ejercicio 3 - TIR'!$E$18-'Ejercicio 3 - TIR'!$C$18),'Ejercicio 3 - TIR'!$C$18+SQRT(('Ejercicio 3 - TIR'!$E$18-'Ejercicio 3 - TIR'!$C$18)*('Ejercicio 3 - TIR'!$D$18-'Ejercicio 3 - TIR'!$C$18)*N914),'Ejercicio 3 - TIR'!$E$18-SQRT(('Ejercicio 3 - TIR'!$E$18-'Ejercicio 3 - TIR'!$C$18)*('Ejercicio 3 - TIR'!$E$18-'Ejercicio 3 - TIR'!$D$18)*(1-N914)))</f>
        <v>40543.6296822505</v>
      </c>
      <c r="P914" s="24">
        <f ca="1" t="shared" si="6806"/>
        <v>0.964907459991099</v>
      </c>
      <c r="Q914" s="26">
        <f ca="1">IF(P914&lt;=('Ejercicio 3 - TIR'!$D$22-'Ejercicio 3 - TIR'!$C$22)/('Ejercicio 3 - TIR'!$E$22-'Ejercicio 3 - TIR'!$C$22),'Ejercicio 3 - TIR'!$C$22+SQRT(('Ejercicio 3 - TIR'!$E$22-'Ejercicio 3 - TIR'!$C$22)*('Ejercicio 3 - TIR'!$D$22-'Ejercicio 3 - TIR'!$C$22)*P914),'Ejercicio 3 - TIR'!$E$22-SQRT(('Ejercicio 3 - TIR'!$E$22-'Ejercicio 3 - TIR'!$C$22)*('Ejercicio 3 - TIR'!$E$22-'Ejercicio 3 - TIR'!$D$22)*(1-P914)))</f>
        <v>0.17205225994285</v>
      </c>
      <c r="R914" s="24">
        <f ca="1" t="shared" si="6806"/>
        <v>0.558073654733794</v>
      </c>
      <c r="S914" s="26">
        <f ca="1">IF(R914&lt;=('Ejercicio 3 - TIR'!$D$23-'Ejercicio 3 - TIR'!$C$23)/('Ejercicio 3 - TIR'!$E$23-'Ejercicio 3 - TIR'!$C$23),'Ejercicio 3 - TIR'!$C$23+SQRT(('Ejercicio 3 - TIR'!$E$23-'Ejercicio 3 - TIR'!$C$23)*('Ejercicio 3 - TIR'!$D$23-'Ejercicio 3 - TIR'!$C$23)*R914),'Ejercicio 3 - TIR'!$E$23-SQRT(('Ejercicio 3 - TIR'!$E$23-'Ejercicio 3 - TIR'!$C$23)*('Ejercicio 3 - TIR'!$E$23-'Ejercicio 3 - TIR'!$D$23)*(1-R914)))</f>
        <v>0.151795967992516</v>
      </c>
      <c r="T914" s="24">
        <f ca="1" t="shared" ref="T914:X914" si="6807">RAND()</f>
        <v>0.233615613384749</v>
      </c>
      <c r="U914" s="26">
        <f ca="1">IF(T914&lt;=('Ejercicio 3 - TIR'!$D$24-'Ejercicio 3 - TIR'!$C$24)/('Ejercicio 3 - TIR'!$E$24-'Ejercicio 3 - TIR'!$C$24),'Ejercicio 3 - TIR'!$C$24+SQRT(('Ejercicio 3 - TIR'!$E$24-'Ejercicio 3 - TIR'!$C$24)*('Ejercicio 3 - TIR'!$D$24-'Ejercicio 3 - TIR'!$C$24)*T914),'Ejercicio 3 - TIR'!$E$24-SQRT(('Ejercicio 3 - TIR'!$E$24-'Ejercicio 3 - TIR'!$C$24)*('Ejercicio 3 - TIR'!$E$24-'Ejercicio 3 - TIR'!$D$24)*(1-T914)))</f>
        <v>0.172149329292508</v>
      </c>
      <c r="V914" s="24">
        <f ca="1" t="shared" si="6807"/>
        <v>0.692888730276077</v>
      </c>
      <c r="W914" s="26">
        <f ca="1">IF(V914&lt;=('Ejercicio 3 - TIR'!$D$25-'Ejercicio 3 - TIR'!$C$25)/('Ejercicio 3 - TIR'!$E$25-'Ejercicio 3 - TIR'!$C$25),'Ejercicio 3 - TIR'!$C$25+SQRT(('Ejercicio 3 - TIR'!$E$25-'Ejercicio 3 - TIR'!$C$25)*('Ejercicio 3 - TIR'!$D$25-'Ejercicio 3 - TIR'!$C$25)*V914),'Ejercicio 3 - TIR'!$E$25-SQRT(('Ejercicio 3 - TIR'!$E$25-'Ejercicio 3 - TIR'!$C$25)*('Ejercicio 3 - TIR'!$E$25-'Ejercicio 3 - TIR'!$D$25)*(1-V914)))</f>
        <v>0.217214493384519</v>
      </c>
      <c r="X914" s="24">
        <f ca="1" t="shared" si="6807"/>
        <v>0.0966399599172498</v>
      </c>
      <c r="Y914" s="26">
        <f ca="1">IF(X914&lt;=('Ejercicio 3 - TIR'!$D$26-'Ejercicio 3 - TIR'!$C$26)/('Ejercicio 3 - TIR'!$E$26-'Ejercicio 3 - TIR'!$C$26),'Ejercicio 3 - TIR'!$C$26+SQRT(('Ejercicio 3 - TIR'!$E$26-'Ejercicio 3 - TIR'!$C$26)*('Ejercicio 3 - TIR'!$D$26-'Ejercicio 3 - TIR'!$C$26)*X914),'Ejercicio 3 - TIR'!$E$26-SQRT(('Ejercicio 3 - TIR'!$E$26-'Ejercicio 3 - TIR'!$C$26)*('Ejercicio 3 - TIR'!$E$26-'Ejercicio 3 - TIR'!$D$26)*(1-X914)))</f>
        <v>0.206153262573752</v>
      </c>
      <c r="Z914" s="24">
        <f ca="1" t="shared" si="6668"/>
        <v>1.17205225994285</v>
      </c>
      <c r="AA914" s="24">
        <f ca="1" t="shared" si="6669"/>
        <v>1.34996506727869</v>
      </c>
      <c r="AB914" s="24">
        <f ca="1" t="shared" si="6670"/>
        <v>1.58236064817903</v>
      </c>
      <c r="AC914" s="24">
        <f ca="1" t="shared" si="6671"/>
        <v>1.92607231472484</v>
      </c>
      <c r="AD914" s="24">
        <f ca="1" t="shared" si="6672"/>
        <v>2.32313840635835</v>
      </c>
      <c r="AE914" s="23">
        <f ca="1" t="shared" si="6673"/>
        <v>6286.38859974186</v>
      </c>
      <c r="AF914" s="23">
        <f ca="1" t="shared" si="6674"/>
        <v>7240.6370424168</v>
      </c>
      <c r="AG914" s="23">
        <f ca="1" t="shared" si="6675"/>
        <v>8487.10785291934</v>
      </c>
      <c r="AH914" s="23">
        <f ca="1" t="shared" si="6676"/>
        <v>10330.630685491</v>
      </c>
      <c r="AI914" s="23">
        <f ca="1" t="shared" si="6677"/>
        <v>12460.3239057495</v>
      </c>
      <c r="AJ914" s="25">
        <f ca="1" t="shared" si="6678"/>
        <v>51306.8439417707</v>
      </c>
      <c r="AK914" s="25">
        <f ca="1" t="shared" si="6679"/>
        <v>53471.2343896264</v>
      </c>
      <c r="AL914" s="25">
        <f ca="1" t="shared" si="6680"/>
        <v>69496.2293418103</v>
      </c>
      <c r="AM914" s="25">
        <f ca="1" t="shared" si="6681"/>
        <v>78721.8949282031</v>
      </c>
      <c r="AN914" s="25">
        <f ca="1" t="shared" si="6682"/>
        <v>94188.4632480065</v>
      </c>
      <c r="AO914" s="25">
        <f ca="1">C914/'Ejercicio 3 - TIR'!$D$7</f>
        <v>13706.9839958768</v>
      </c>
      <c r="AP914" s="25">
        <f ca="1" t="shared" si="6683"/>
        <v>37599.859945894</v>
      </c>
      <c r="AQ914" s="25">
        <f ca="1" t="shared" si="6684"/>
        <v>39764.2503937496</v>
      </c>
      <c r="AR914" s="25">
        <f ca="1" t="shared" si="6685"/>
        <v>55789.2453459335</v>
      </c>
      <c r="AS914" s="25">
        <f ca="1" t="shared" si="6686"/>
        <v>65014.9109323263</v>
      </c>
      <c r="AT914" s="25">
        <f ca="1" t="shared" si="6687"/>
        <v>80481.4792521297</v>
      </c>
      <c r="AU914" s="25">
        <f ca="1">AP914*'Ejercicio 3 - TIR'!$D$5</f>
        <v>18799.929972947</v>
      </c>
      <c r="AV914" s="25">
        <f ca="1">AQ914*'Ejercicio 3 - TIR'!$D$5</f>
        <v>19882.1251968748</v>
      </c>
      <c r="AW914" s="25">
        <f ca="1">AR914*'Ejercicio 3 - TIR'!$D$5</f>
        <v>27894.6226729668</v>
      </c>
      <c r="AX914" s="25">
        <f ca="1">AS914*'Ejercicio 3 - TIR'!$D$5</f>
        <v>32507.4554661631</v>
      </c>
      <c r="AY914" s="25">
        <f ca="1">AT914*'Ejercicio 3 - TIR'!$D$5</f>
        <v>40240.7396260648</v>
      </c>
      <c r="AZ914" s="25">
        <f ca="1" t="shared" ref="AZ914:BD914" si="6808">AJ914-AU914-AE914</f>
        <v>26220.5253690819</v>
      </c>
      <c r="BA914" s="25">
        <f ca="1" t="shared" si="6808"/>
        <v>26348.4721503348</v>
      </c>
      <c r="BB914" s="25">
        <f ca="1" t="shared" si="6808"/>
        <v>33114.4988159242</v>
      </c>
      <c r="BC914" s="25">
        <f ca="1" t="shared" si="6808"/>
        <v>35883.8087765489</v>
      </c>
      <c r="BD914" s="25">
        <f ca="1" t="shared" si="6808"/>
        <v>41487.3997161921</v>
      </c>
      <c r="BE914" s="25">
        <f ca="1" t="shared" ref="BE914:BI914" si="6809">AZ914/Z914</f>
        <v>22371.4643665807</v>
      </c>
      <c r="BF914" s="25">
        <f ca="1" t="shared" si="6809"/>
        <v>19517.8918247485</v>
      </c>
      <c r="BG914" s="25">
        <f ca="1" t="shared" si="6809"/>
        <v>20927.2765055375</v>
      </c>
      <c r="BH914" s="25">
        <f ca="1" t="shared" si="6809"/>
        <v>18630.5615330312</v>
      </c>
      <c r="BI914" s="25">
        <f ca="1" t="shared" si="6809"/>
        <v>17858.3418029002</v>
      </c>
      <c r="BJ914" s="25">
        <f ca="1" t="shared" si="6690"/>
        <v>84882.0631487466</v>
      </c>
      <c r="BK914" s="25">
        <f ca="1" t="shared" si="6691"/>
        <v>31843.2209561605</v>
      </c>
      <c r="BL914" s="25">
        <f ca="1" t="shared" si="6692"/>
        <v>116725.284104907</v>
      </c>
      <c r="BM914" s="25">
        <f ca="1">BK914*'Ejercicio 3 - TIR'!$D$5</f>
        <v>15921.6104780803</v>
      </c>
      <c r="BN914" s="25">
        <f ca="1" t="shared" si="6693"/>
        <v>100803.673626827</v>
      </c>
      <c r="BO914" s="25">
        <f ca="1" t="shared" si="6694"/>
        <v>43391.1614352941</v>
      </c>
      <c r="BP914" s="25">
        <f ca="1" t="shared" si="6695"/>
        <v>-105072.58941674</v>
      </c>
      <c r="BQ914" s="25">
        <f ca="1" t="shared" ref="BQ914:BT914" si="6810">BE914</f>
        <v>22371.4643665807</v>
      </c>
      <c r="BR914" s="25">
        <f ca="1" t="shared" si="6810"/>
        <v>19517.8918247485</v>
      </c>
      <c r="BS914" s="25">
        <f ca="1" t="shared" si="6810"/>
        <v>20927.2765055375</v>
      </c>
      <c r="BT914" s="25">
        <f ca="1" t="shared" si="6810"/>
        <v>18630.5615330312</v>
      </c>
      <c r="BU914" s="25">
        <f ca="1" t="shared" si="6697"/>
        <v>61249.5032381943</v>
      </c>
      <c r="BV914" s="27">
        <f ca="1" t="shared" si="6698"/>
        <v>9.32464559764645</v>
      </c>
    </row>
    <row r="915" ht="15" customHeight="1" spans="1:74">
      <c r="A915" s="23">
        <v>914</v>
      </c>
      <c r="B915" s="24">
        <f ca="1" t="shared" ref="B915:F915" si="6811">RAND()</f>
        <v>0.991808069617757</v>
      </c>
      <c r="C915" s="25">
        <f ca="1">IF(B915&lt;=('Ejercicio 3 - TIR'!$D$13-'Ejercicio 3 - TIR'!$C$13)/('Ejercicio 3 - TIR'!$E$13-'Ejercicio 3 - TIR'!$C$13),'Ejercicio 3 - TIR'!$C$13+SQRT(('Ejercicio 3 - TIR'!$E$13-'Ejercicio 3 - TIR'!$C$13)*('Ejercicio 3 - TIR'!$D$13-'Ejercicio 3 - TIR'!$C$13)*B915),'Ejercicio 3 - TIR'!$E$13-SQRT(('Ejercicio 3 - TIR'!$E$13-'Ejercicio 3 - TIR'!$C$13)*('Ejercicio 3 - TIR'!$E$13-'Ejercicio 3 - TIR'!$D$13)*(1-B915)))</f>
        <v>96864.6664517644</v>
      </c>
      <c r="D915" s="24">
        <f ca="1" t="shared" si="6811"/>
        <v>0.0443070741463851</v>
      </c>
      <c r="E915" s="25">
        <f ca="1">IF(D915&lt;=('Ejercicio 3 - TIR'!$D$14-'Ejercicio 3 - TIR'!$C$14)/('Ejercicio 3 - TIR'!$E$14-'Ejercicio 3 - TIR'!$C$14),'Ejercicio 3 - TIR'!$C$14+SQRT(('Ejercicio 3 - TIR'!$E$14-'Ejercicio 3 - TIR'!$C$14)*('Ejercicio 3 - TIR'!$D$14-'Ejercicio 3 - TIR'!$C$14)*D915),'Ejercicio 3 - TIR'!$E$14-SQRT(('Ejercicio 3 - TIR'!$E$14-'Ejercicio 3 - TIR'!$C$14)*('Ejercicio 3 - TIR'!$E$14-'Ejercicio 3 - TIR'!$D$14)*(1-D915)))</f>
        <v>26822.9181443441</v>
      </c>
      <c r="F915" s="24">
        <f ca="1" t="shared" si="6811"/>
        <v>0.694914426642089</v>
      </c>
      <c r="G915" s="25">
        <f ca="1">IF(F915&lt;=('Ejercicio 3 - TIR'!$D$18-'Ejercicio 3 - TIR'!$C$18)/('Ejercicio 3 - TIR'!$E$18-'Ejercicio 3 - TIR'!$C$18),'Ejercicio 3 - TIR'!$C$18+SQRT(('Ejercicio 3 - TIR'!$E$18-'Ejercicio 3 - TIR'!$C$18)*('Ejercicio 3 - TIR'!$D$18-'Ejercicio 3 - TIR'!$C$18)*F915),'Ejercicio 3 - TIR'!$E$18-SQRT(('Ejercicio 3 - TIR'!$E$18-'Ejercicio 3 - TIR'!$C$18)*('Ejercicio 3 - TIR'!$E$18-'Ejercicio 3 - TIR'!$D$18)*(1-F915)))</f>
        <v>40216.547480967</v>
      </c>
      <c r="H915" s="24">
        <f ca="1" t="shared" ref="H915:L915" si="6812">RAND()</f>
        <v>0.615040264732187</v>
      </c>
      <c r="I915" s="25">
        <f ca="1">IF(H915&lt;=('Ejercicio 3 - TIR'!$D$18-'Ejercicio 3 - TIR'!$C$18)/('Ejercicio 3 - TIR'!$E$18-'Ejercicio 3 - TIR'!$C$18),'Ejercicio 3 - TIR'!$C$18+SQRT(('Ejercicio 3 - TIR'!$E$18-'Ejercicio 3 - TIR'!$C$18)*('Ejercicio 3 - TIR'!$D$18-'Ejercicio 3 - TIR'!$C$18)*H915),'Ejercicio 3 - TIR'!$E$18-SQRT(('Ejercicio 3 - TIR'!$E$18-'Ejercicio 3 - TIR'!$C$18)*('Ejercicio 3 - TIR'!$E$18-'Ejercicio 3 - TIR'!$D$18)*(1-H915)))</f>
        <v>39605.000765738</v>
      </c>
      <c r="J915" s="24">
        <f ca="1" t="shared" si="6812"/>
        <v>0.275545389839025</v>
      </c>
      <c r="K915" s="25">
        <f ca="1">IF(J915&lt;=('Ejercicio 3 - TIR'!$D$18-'Ejercicio 3 - TIR'!$C$18)/('Ejercicio 3 - TIR'!$E$18-'Ejercicio 3 - TIR'!$C$18),'Ejercicio 3 - TIR'!$C$18+SQRT(('Ejercicio 3 - TIR'!$E$18-'Ejercicio 3 - TIR'!$C$18)*('Ejercicio 3 - TIR'!$D$18-'Ejercicio 3 - TIR'!$C$18)*J915),'Ejercicio 3 - TIR'!$E$18-SQRT(('Ejercicio 3 - TIR'!$E$18-'Ejercicio 3 - TIR'!$C$18)*('Ejercicio 3 - TIR'!$E$18-'Ejercicio 3 - TIR'!$D$18)*(1-J915)))</f>
        <v>36428.9819159688</v>
      </c>
      <c r="L915" s="24">
        <f ca="1" t="shared" si="6812"/>
        <v>0.831231835950176</v>
      </c>
      <c r="M915" s="25">
        <f ca="1">IF(L915&lt;=('Ejercicio 3 - TIR'!$D$18-'Ejercicio 3 - TIR'!$C$18)/('Ejercicio 3 - TIR'!$E$18-'Ejercicio 3 - TIR'!$C$18),'Ejercicio 3 - TIR'!$C$18+SQRT(('Ejercicio 3 - TIR'!$E$18-'Ejercicio 3 - TIR'!$C$18)*('Ejercicio 3 - TIR'!$D$18-'Ejercicio 3 - TIR'!$C$18)*L915),'Ejercicio 3 - TIR'!$E$18-SQRT(('Ejercicio 3 - TIR'!$E$18-'Ejercicio 3 - TIR'!$C$18)*('Ejercicio 3 - TIR'!$E$18-'Ejercicio 3 - TIR'!$D$18)*(1-L915)))</f>
        <v>41442.246171566</v>
      </c>
      <c r="N915" s="24">
        <f ca="1" t="shared" ref="N915:R915" si="6813">RAND()</f>
        <v>0.728067149035719</v>
      </c>
      <c r="O915" s="25">
        <f ca="1">IF(N915&lt;=('Ejercicio 3 - TIR'!$D$18-'Ejercicio 3 - TIR'!$C$18)/('Ejercicio 3 - TIR'!$E$18-'Ejercicio 3 - TIR'!$C$18),'Ejercicio 3 - TIR'!$C$18+SQRT(('Ejercicio 3 - TIR'!$E$18-'Ejercicio 3 - TIR'!$C$18)*('Ejercicio 3 - TIR'!$D$18-'Ejercicio 3 - TIR'!$C$18)*N915),'Ejercicio 3 - TIR'!$E$18-SQRT(('Ejercicio 3 - TIR'!$E$18-'Ejercicio 3 - TIR'!$C$18)*('Ejercicio 3 - TIR'!$E$18-'Ejercicio 3 - TIR'!$D$18)*(1-N915)))</f>
        <v>40483.9216323982</v>
      </c>
      <c r="P915" s="24">
        <f ca="1" t="shared" si="6813"/>
        <v>0.571704031515758</v>
      </c>
      <c r="Q915" s="26">
        <f ca="1">IF(P915&lt;=('Ejercicio 3 - TIR'!$D$22-'Ejercicio 3 - TIR'!$C$22)/('Ejercicio 3 - TIR'!$E$22-'Ejercicio 3 - TIR'!$C$22),'Ejercicio 3 - TIR'!$C$22+SQRT(('Ejercicio 3 - TIR'!$E$22-'Ejercicio 3 - TIR'!$C$22)*('Ejercicio 3 - TIR'!$D$22-'Ejercicio 3 - TIR'!$C$22)*P915),'Ejercicio 3 - TIR'!$E$22-SQRT(('Ejercicio 3 - TIR'!$E$22-'Ejercicio 3 - TIR'!$C$22)*('Ejercicio 3 - TIR'!$E$22-'Ejercicio 3 - TIR'!$D$22)*(1-P915)))</f>
        <v>0.152234324368537</v>
      </c>
      <c r="R915" s="24">
        <f ca="1" t="shared" si="6813"/>
        <v>0.275758673176925</v>
      </c>
      <c r="S915" s="26">
        <f ca="1">IF(R915&lt;=('Ejercicio 3 - TIR'!$D$23-'Ejercicio 3 - TIR'!$C$23)/('Ejercicio 3 - TIR'!$E$23-'Ejercicio 3 - TIR'!$C$23),'Ejercicio 3 - TIR'!$C$23+SQRT(('Ejercicio 3 - TIR'!$E$23-'Ejercicio 3 - TIR'!$C$23)*('Ejercicio 3 - TIR'!$D$23-'Ejercicio 3 - TIR'!$C$23)*R915),'Ejercicio 3 - TIR'!$E$23-SQRT(('Ejercicio 3 - TIR'!$E$23-'Ejercicio 3 - TIR'!$C$23)*('Ejercicio 3 - TIR'!$E$23-'Ejercicio 3 - TIR'!$D$23)*(1-R915)))</f>
        <v>0.142279264164655</v>
      </c>
      <c r="T915" s="24">
        <f ca="1" t="shared" ref="T915:X915" si="6814">RAND()</f>
        <v>0.593494242421664</v>
      </c>
      <c r="U915" s="26">
        <f ca="1">IF(T915&lt;=('Ejercicio 3 - TIR'!$D$24-'Ejercicio 3 - TIR'!$C$24)/('Ejercicio 3 - TIR'!$E$24-'Ejercicio 3 - TIR'!$C$24),'Ejercicio 3 - TIR'!$C$24+SQRT(('Ejercicio 3 - TIR'!$E$24-'Ejercicio 3 - TIR'!$C$24)*('Ejercicio 3 - TIR'!$D$24-'Ejercicio 3 - TIR'!$C$24)*T915),'Ejercicio 3 - TIR'!$E$24-SQRT(('Ejercicio 3 - TIR'!$E$24-'Ejercicio 3 - TIR'!$C$24)*('Ejercicio 3 - TIR'!$E$24-'Ejercicio 3 - TIR'!$D$24)*(1-T915)))</f>
        <v>0.186262541275026</v>
      </c>
      <c r="V915" s="24">
        <f ca="1" t="shared" si="6814"/>
        <v>0.449581356224846</v>
      </c>
      <c r="W915" s="26">
        <f ca="1">IF(V915&lt;=('Ejercicio 3 - TIR'!$D$25-'Ejercicio 3 - TIR'!$C$25)/('Ejercicio 3 - TIR'!$E$25-'Ejercicio 3 - TIR'!$C$25),'Ejercicio 3 - TIR'!$C$25+SQRT(('Ejercicio 3 - TIR'!$E$25-'Ejercicio 3 - TIR'!$C$25)*('Ejercicio 3 - TIR'!$D$25-'Ejercicio 3 - TIR'!$C$25)*V915),'Ejercicio 3 - TIR'!$E$25-SQRT(('Ejercicio 3 - TIR'!$E$25-'Ejercicio 3 - TIR'!$C$25)*('Ejercicio 3 - TIR'!$E$25-'Ejercicio 3 - TIR'!$D$25)*(1-V915)))</f>
        <v>0.206108483129276</v>
      </c>
      <c r="X915" s="24">
        <f ca="1" t="shared" si="6814"/>
        <v>0.768202927934679</v>
      </c>
      <c r="Y915" s="26">
        <f ca="1">IF(X915&lt;=('Ejercicio 3 - TIR'!$D$26-'Ejercicio 3 - TIR'!$C$26)/('Ejercicio 3 - TIR'!$E$26-'Ejercicio 3 - TIR'!$C$26),'Ejercicio 3 - TIR'!$C$26+SQRT(('Ejercicio 3 - TIR'!$E$26-'Ejercicio 3 - TIR'!$C$26)*('Ejercicio 3 - TIR'!$D$26-'Ejercicio 3 - TIR'!$C$26)*X915),'Ejercicio 3 - TIR'!$E$26-SQRT(('Ejercicio 3 - TIR'!$E$26-'Ejercicio 3 - TIR'!$C$26)*('Ejercicio 3 - TIR'!$E$26-'Ejercicio 3 - TIR'!$D$26)*(1-X915)))</f>
        <v>0.244620568275441</v>
      </c>
      <c r="Z915" s="24">
        <f ca="1" t="shared" si="6668"/>
        <v>1.15223432436854</v>
      </c>
      <c r="AA915" s="24">
        <f ca="1" t="shared" si="6669"/>
        <v>1.31617337618495</v>
      </c>
      <c r="AB915" s="24">
        <f ca="1" t="shared" si="6670"/>
        <v>1.56132717399169</v>
      </c>
      <c r="AC915" s="24">
        <f ca="1" t="shared" si="6671"/>
        <v>1.88312994949164</v>
      </c>
      <c r="AD915" s="24">
        <f ca="1" t="shared" si="6672"/>
        <v>2.34378226787278</v>
      </c>
      <c r="AE915" s="23">
        <f ca="1" t="shared" si="6673"/>
        <v>4083.36882129679</v>
      </c>
      <c r="AF915" s="23">
        <f ca="1" t="shared" si="6674"/>
        <v>4664.34753250379</v>
      </c>
      <c r="AG915" s="23">
        <f ca="1" t="shared" si="6675"/>
        <v>5533.14075729784</v>
      </c>
      <c r="AH915" s="23">
        <f ca="1" t="shared" si="6676"/>
        <v>6673.56800572527</v>
      </c>
      <c r="AI915" s="23">
        <f ca="1" t="shared" si="6677"/>
        <v>8306.06000371059</v>
      </c>
      <c r="AJ915" s="25">
        <f ca="1" t="shared" si="6678"/>
        <v>46338.8864151672</v>
      </c>
      <c r="AK915" s="25">
        <f ca="1" t="shared" si="6679"/>
        <v>52127.047571649</v>
      </c>
      <c r="AL915" s="25">
        <f ca="1" t="shared" si="6680"/>
        <v>56877.5593862539</v>
      </c>
      <c r="AM915" s="25">
        <f ca="1" t="shared" si="6681"/>
        <v>78041.134939881</v>
      </c>
      <c r="AN915" s="25">
        <f ca="1" t="shared" si="6682"/>
        <v>94885.4976559662</v>
      </c>
      <c r="AO915" s="25">
        <f ca="1">C915/'Ejercicio 3 - TIR'!$D$7</f>
        <v>19372.9332903529</v>
      </c>
      <c r="AP915" s="25">
        <f ca="1" t="shared" si="6683"/>
        <v>26965.9531248143</v>
      </c>
      <c r="AQ915" s="25">
        <f ca="1" t="shared" si="6684"/>
        <v>32754.1142812961</v>
      </c>
      <c r="AR915" s="25">
        <f ca="1" t="shared" si="6685"/>
        <v>37504.626095901</v>
      </c>
      <c r="AS915" s="25">
        <f ca="1" t="shared" si="6686"/>
        <v>58668.2016495281</v>
      </c>
      <c r="AT915" s="25">
        <f ca="1" t="shared" si="6687"/>
        <v>75512.5643656133</v>
      </c>
      <c r="AU915" s="25">
        <f ca="1">AP915*'Ejercicio 3 - TIR'!$D$5</f>
        <v>13482.9765624071</v>
      </c>
      <c r="AV915" s="25">
        <f ca="1">AQ915*'Ejercicio 3 - TIR'!$D$5</f>
        <v>16377.057140648</v>
      </c>
      <c r="AW915" s="25">
        <f ca="1">AR915*'Ejercicio 3 - TIR'!$D$5</f>
        <v>18752.3130479505</v>
      </c>
      <c r="AX915" s="25">
        <f ca="1">AS915*'Ejercicio 3 - TIR'!$D$5</f>
        <v>29334.1008247641</v>
      </c>
      <c r="AY915" s="25">
        <f ca="1">AT915*'Ejercicio 3 - TIR'!$D$5</f>
        <v>37756.2821828067</v>
      </c>
      <c r="AZ915" s="25">
        <f ca="1" t="shared" ref="AZ915:BD915" si="6815">AJ915-AU915-AE915</f>
        <v>28772.5410314632</v>
      </c>
      <c r="BA915" s="25">
        <f ca="1" t="shared" si="6815"/>
        <v>31085.6428984971</v>
      </c>
      <c r="BB915" s="25">
        <f ca="1" t="shared" si="6815"/>
        <v>32592.1055810056</v>
      </c>
      <c r="BC915" s="25">
        <f ca="1" t="shared" si="6815"/>
        <v>42033.4661093917</v>
      </c>
      <c r="BD915" s="25">
        <f ca="1" t="shared" si="6815"/>
        <v>48823.155469449</v>
      </c>
      <c r="BE915" s="25">
        <f ca="1" t="shared" ref="BE915:BI915" si="6816">AZ915/Z915</f>
        <v>24971.0848071043</v>
      </c>
      <c r="BF915" s="25">
        <f ca="1" t="shared" si="6816"/>
        <v>23618.1976181601</v>
      </c>
      <c r="BG915" s="25">
        <f ca="1" t="shared" si="6816"/>
        <v>20874.6162392605</v>
      </c>
      <c r="BH915" s="25">
        <f ca="1" t="shared" si="6816"/>
        <v>22321.0650548779</v>
      </c>
      <c r="BI915" s="25">
        <f ca="1" t="shared" si="6816"/>
        <v>20830.9262079028</v>
      </c>
      <c r="BJ915" s="25">
        <f ca="1" t="shared" si="6690"/>
        <v>62867.0799193168</v>
      </c>
      <c r="BK915" s="25">
        <f ca="1" t="shared" si="6691"/>
        <v>45405.9375226114</v>
      </c>
      <c r="BL915" s="25">
        <f ca="1" t="shared" si="6692"/>
        <v>108273.017441928</v>
      </c>
      <c r="BM915" s="25">
        <f ca="1">BK915*'Ejercicio 3 - TIR'!$D$5</f>
        <v>22702.9687613057</v>
      </c>
      <c r="BN915" s="25">
        <f ca="1" t="shared" si="6693"/>
        <v>85570.0486806225</v>
      </c>
      <c r="BO915" s="25">
        <f ca="1" t="shared" si="6694"/>
        <v>36509.3847895205</v>
      </c>
      <c r="BP915" s="25">
        <f ca="1" t="shared" si="6695"/>
        <v>-123687.584596109</v>
      </c>
      <c r="BQ915" s="25">
        <f ca="1" t="shared" ref="BQ915:BT915" si="6817">BE915</f>
        <v>24971.0848071043</v>
      </c>
      <c r="BR915" s="25">
        <f ca="1" t="shared" si="6817"/>
        <v>23618.1976181601</v>
      </c>
      <c r="BS915" s="25">
        <f ca="1" t="shared" si="6817"/>
        <v>20874.6162392605</v>
      </c>
      <c r="BT915" s="25">
        <f ca="1" t="shared" si="6817"/>
        <v>22321.0650548779</v>
      </c>
      <c r="BU915" s="25">
        <f ca="1" t="shared" si="6697"/>
        <v>57340.3109974233</v>
      </c>
      <c r="BV915" s="27">
        <f ca="1" t="shared" si="6698"/>
        <v>5.72448098596081</v>
      </c>
    </row>
    <row r="916" ht="15" customHeight="1" spans="1:74">
      <c r="A916" s="23">
        <v>915</v>
      </c>
      <c r="B916" s="24">
        <f ca="1" t="shared" ref="B916:F916" si="6818">RAND()</f>
        <v>0.363186506714897</v>
      </c>
      <c r="C916" s="25">
        <f ca="1">IF(B916&lt;=('Ejercicio 3 - TIR'!$D$13-'Ejercicio 3 - TIR'!$C$13)/('Ejercicio 3 - TIR'!$E$13-'Ejercicio 3 - TIR'!$C$13),'Ejercicio 3 - TIR'!$C$13+SQRT(('Ejercicio 3 - TIR'!$E$13-'Ejercicio 3 - TIR'!$C$13)*('Ejercicio 3 - TIR'!$D$13-'Ejercicio 3 - TIR'!$C$13)*B916),'Ejercicio 3 - TIR'!$E$13-SQRT(('Ejercicio 3 - TIR'!$E$13-'Ejercicio 3 - TIR'!$C$13)*('Ejercicio 3 - TIR'!$E$13-'Ejercicio 3 - TIR'!$D$13)*(1-B916)))</f>
        <v>72356.2630611901</v>
      </c>
      <c r="D916" s="24">
        <f ca="1" t="shared" si="6818"/>
        <v>0.582030367333042</v>
      </c>
      <c r="E916" s="25">
        <f ca="1">IF(D916&lt;=('Ejercicio 3 - TIR'!$D$14-'Ejercicio 3 - TIR'!$C$14)/('Ejercicio 3 - TIR'!$E$14-'Ejercicio 3 - TIR'!$C$14),'Ejercicio 3 - TIR'!$C$14+SQRT(('Ejercicio 3 - TIR'!$E$14-'Ejercicio 3 - TIR'!$C$14)*('Ejercicio 3 - TIR'!$D$14-'Ejercicio 3 - TIR'!$C$14)*D916),'Ejercicio 3 - TIR'!$E$14-SQRT(('Ejercicio 3 - TIR'!$E$14-'Ejercicio 3 - TIR'!$C$14)*('Ejercicio 3 - TIR'!$E$14-'Ejercicio 3 - TIR'!$D$14)*(1-D916)))</f>
        <v>32081.9544772688</v>
      </c>
      <c r="F916" s="24">
        <f ca="1" t="shared" si="6818"/>
        <v>0.51269500079562</v>
      </c>
      <c r="G916" s="25">
        <f ca="1">IF(F916&lt;=('Ejercicio 3 - TIR'!$D$18-'Ejercicio 3 - TIR'!$C$18)/('Ejercicio 3 - TIR'!$E$18-'Ejercicio 3 - TIR'!$C$18),'Ejercicio 3 - TIR'!$C$18+SQRT(('Ejercicio 3 - TIR'!$E$18-'Ejercicio 3 - TIR'!$C$18)*('Ejercicio 3 - TIR'!$D$18-'Ejercicio 3 - TIR'!$C$18)*F916),'Ejercicio 3 - TIR'!$E$18-SQRT(('Ejercicio 3 - TIR'!$E$18-'Ejercicio 3 - TIR'!$C$18)*('Ejercicio 3 - TIR'!$E$18-'Ejercicio 3 - TIR'!$D$18)*(1-F916)))</f>
        <v>38769.506834443</v>
      </c>
      <c r="H916" s="24">
        <f ca="1" t="shared" ref="H916:L916" si="6819">RAND()</f>
        <v>0.394065912252343</v>
      </c>
      <c r="I916" s="25">
        <f ca="1">IF(H916&lt;=('Ejercicio 3 - TIR'!$D$18-'Ejercicio 3 - TIR'!$C$18)/('Ejercicio 3 - TIR'!$E$18-'Ejercicio 3 - TIR'!$C$18),'Ejercicio 3 - TIR'!$C$18+SQRT(('Ejercicio 3 - TIR'!$E$18-'Ejercicio 3 - TIR'!$C$18)*('Ejercicio 3 - TIR'!$D$18-'Ejercicio 3 - TIR'!$C$18)*H916),'Ejercicio 3 - TIR'!$E$18-SQRT(('Ejercicio 3 - TIR'!$E$18-'Ejercicio 3 - TIR'!$C$18)*('Ejercicio 3 - TIR'!$E$18-'Ejercicio 3 - TIR'!$D$18)*(1-H916)))</f>
        <v>37688.2954442354</v>
      </c>
      <c r="J916" s="24">
        <f ca="1" t="shared" si="6819"/>
        <v>0.319062961480231</v>
      </c>
      <c r="K916" s="25">
        <f ca="1">IF(J916&lt;=('Ejercicio 3 - TIR'!$D$18-'Ejercicio 3 - TIR'!$C$18)/('Ejercicio 3 - TIR'!$E$18-'Ejercicio 3 - TIR'!$C$18),'Ejercicio 3 - TIR'!$C$18+SQRT(('Ejercicio 3 - TIR'!$E$18-'Ejercicio 3 - TIR'!$C$18)*('Ejercicio 3 - TIR'!$D$18-'Ejercicio 3 - TIR'!$C$18)*J916),'Ejercicio 3 - TIR'!$E$18-SQRT(('Ejercicio 3 - TIR'!$E$18-'Ejercicio 3 - TIR'!$C$18)*('Ejercicio 3 - TIR'!$E$18-'Ejercicio 3 - TIR'!$D$18)*(1-J916)))</f>
        <v>36918.0520540131</v>
      </c>
      <c r="L916" s="24">
        <f ca="1" t="shared" si="6819"/>
        <v>0.115135577976543</v>
      </c>
      <c r="M916" s="25">
        <f ca="1">IF(L916&lt;=('Ejercicio 3 - TIR'!$D$18-'Ejercicio 3 - TIR'!$C$18)/('Ejercicio 3 - TIR'!$E$18-'Ejercicio 3 - TIR'!$C$18),'Ejercicio 3 - TIR'!$C$18+SQRT(('Ejercicio 3 - TIR'!$E$18-'Ejercicio 3 - TIR'!$C$18)*('Ejercicio 3 - TIR'!$D$18-'Ejercicio 3 - TIR'!$C$18)*L916),'Ejercicio 3 - TIR'!$E$18-SQRT(('Ejercicio 3 - TIR'!$E$18-'Ejercicio 3 - TIR'!$C$18)*('Ejercicio 3 - TIR'!$E$18-'Ejercicio 3 - TIR'!$D$18)*(1-L916)))</f>
        <v>34155.7594608545</v>
      </c>
      <c r="N916" s="24">
        <f ca="1" t="shared" ref="N916:R916" si="6820">RAND()</f>
        <v>0.506335333404643</v>
      </c>
      <c r="O916" s="25">
        <f ca="1">IF(N916&lt;=('Ejercicio 3 - TIR'!$D$18-'Ejercicio 3 - TIR'!$C$18)/('Ejercicio 3 - TIR'!$E$18-'Ejercicio 3 - TIR'!$C$18),'Ejercicio 3 - TIR'!$C$18+SQRT(('Ejercicio 3 - TIR'!$E$18-'Ejercicio 3 - TIR'!$C$18)*('Ejercicio 3 - TIR'!$D$18-'Ejercicio 3 - TIR'!$C$18)*N916),'Ejercicio 3 - TIR'!$E$18-SQRT(('Ejercicio 3 - TIR'!$E$18-'Ejercicio 3 - TIR'!$C$18)*('Ejercicio 3 - TIR'!$E$18-'Ejercicio 3 - TIR'!$D$18)*(1-N916)))</f>
        <v>38714.9469310316</v>
      </c>
      <c r="P916" s="24">
        <f ca="1" t="shared" si="6820"/>
        <v>0.0664090722989381</v>
      </c>
      <c r="Q916" s="26">
        <f ca="1">IF(P916&lt;=('Ejercicio 3 - TIR'!$D$22-'Ejercicio 3 - TIR'!$C$22)/('Ejercicio 3 - TIR'!$E$22-'Ejercicio 3 - TIR'!$C$22),'Ejercicio 3 - TIR'!$C$22+SQRT(('Ejercicio 3 - TIR'!$E$22-'Ejercicio 3 - TIR'!$C$22)*('Ejercicio 3 - TIR'!$D$22-'Ejercicio 3 - TIR'!$C$22)*P916),'Ejercicio 3 - TIR'!$E$22-SQRT(('Ejercicio 3 - TIR'!$E$22-'Ejercicio 3 - TIR'!$C$22)*('Ejercicio 3 - TIR'!$E$22-'Ejercicio 3 - TIR'!$D$22)*(1-P916)))</f>
        <v>0.130933267130098</v>
      </c>
      <c r="R916" s="24">
        <f ca="1" t="shared" si="6820"/>
        <v>0.317619890642352</v>
      </c>
      <c r="S916" s="26">
        <f ca="1">IF(R916&lt;=('Ejercicio 3 - TIR'!$D$23-'Ejercicio 3 - TIR'!$C$23)/('Ejercicio 3 - TIR'!$E$23-'Ejercicio 3 - TIR'!$C$23),'Ejercicio 3 - TIR'!$C$23+SQRT(('Ejercicio 3 - TIR'!$E$23-'Ejercicio 3 - TIR'!$C$23)*('Ejercicio 3 - TIR'!$D$23-'Ejercicio 3 - TIR'!$C$23)*R916),'Ejercicio 3 - TIR'!$E$23-SQRT(('Ejercicio 3 - TIR'!$E$23-'Ejercicio 3 - TIR'!$C$23)*('Ejercicio 3 - TIR'!$E$23-'Ejercicio 3 - TIR'!$D$23)*(1-R916)))</f>
        <v>0.143910579314526</v>
      </c>
      <c r="T916" s="24">
        <f ca="1" t="shared" ref="T916:X916" si="6821">RAND()</f>
        <v>0.496594269789675</v>
      </c>
      <c r="U916" s="26">
        <f ca="1">IF(T916&lt;=('Ejercicio 3 - TIR'!$D$24-'Ejercicio 3 - TIR'!$C$24)/('Ejercicio 3 - TIR'!$E$24-'Ejercicio 3 - TIR'!$C$24),'Ejercicio 3 - TIR'!$C$24+SQRT(('Ejercicio 3 - TIR'!$E$24-'Ejercicio 3 - TIR'!$C$24)*('Ejercicio 3 - TIR'!$D$24-'Ejercicio 3 - TIR'!$C$24)*T916),'Ejercicio 3 - TIR'!$E$24-SQRT(('Ejercicio 3 - TIR'!$E$24-'Ejercicio 3 - TIR'!$C$24)*('Ejercicio 3 - TIR'!$E$24-'Ejercicio 3 - TIR'!$D$24)*(1-T916)))</f>
        <v>0.182456211637757</v>
      </c>
      <c r="V916" s="24">
        <f ca="1" t="shared" si="6821"/>
        <v>0.49444651728622</v>
      </c>
      <c r="W916" s="26">
        <f ca="1">IF(V916&lt;=('Ejercicio 3 - TIR'!$D$25-'Ejercicio 3 - TIR'!$C$25)/('Ejercicio 3 - TIR'!$E$25-'Ejercicio 3 - TIR'!$C$25),'Ejercicio 3 - TIR'!$C$25+SQRT(('Ejercicio 3 - TIR'!$E$25-'Ejercicio 3 - TIR'!$C$25)*('Ejercicio 3 - TIR'!$D$25-'Ejercicio 3 - TIR'!$C$25)*V916),'Ejercicio 3 - TIR'!$E$25-SQRT(('Ejercicio 3 - TIR'!$E$25-'Ejercicio 3 - TIR'!$C$25)*('Ejercicio 3 - TIR'!$E$25-'Ejercicio 3 - TIR'!$D$25)*(1-V916)))</f>
        <v>0.207935321355106</v>
      </c>
      <c r="X916" s="24">
        <f ca="1" t="shared" si="6821"/>
        <v>0.358932509595728</v>
      </c>
      <c r="Y916" s="26">
        <f ca="1">IF(X916&lt;=('Ejercicio 3 - TIR'!$D$26-'Ejercicio 3 - TIR'!$C$26)/('Ejercicio 3 - TIR'!$E$26-'Ejercicio 3 - TIR'!$C$26),'Ejercicio 3 - TIR'!$C$26+SQRT(('Ejercicio 3 - TIR'!$E$26-'Ejercicio 3 - TIR'!$C$26)*('Ejercicio 3 - TIR'!$D$26-'Ejercicio 3 - TIR'!$C$26)*X916),'Ejercicio 3 - TIR'!$E$26-SQRT(('Ejercicio 3 - TIR'!$E$26-'Ejercicio 3 - TIR'!$C$26)*('Ejercicio 3 - TIR'!$E$26-'Ejercicio 3 - TIR'!$D$26)*(1-X916)))</f>
        <v>0.221163238972705</v>
      </c>
      <c r="Z916" s="24">
        <f ca="1" t="shared" si="6668"/>
        <v>1.1309332671301</v>
      </c>
      <c r="AA916" s="24">
        <f ca="1" t="shared" si="6669"/>
        <v>1.29368652876886</v>
      </c>
      <c r="AB916" s="24">
        <f ca="1" t="shared" si="6670"/>
        <v>1.52972767185483</v>
      </c>
      <c r="AC916" s="24">
        <f ca="1" t="shared" si="6671"/>
        <v>1.84781208688776</v>
      </c>
      <c r="AD916" s="24">
        <f ca="1" t="shared" si="6672"/>
        <v>2.25648019303677</v>
      </c>
      <c r="AE916" s="23">
        <f ca="1" t="shared" si="6673"/>
        <v>4200.59511562789</v>
      </c>
      <c r="AF916" s="23">
        <f ca="1" t="shared" si="6674"/>
        <v>4805.10519218367</v>
      </c>
      <c r="AG916" s="23">
        <f ca="1" t="shared" si="6675"/>
        <v>5681.82648207041</v>
      </c>
      <c r="AH916" s="23">
        <f ca="1" t="shared" si="6676"/>
        <v>6863.27889750368</v>
      </c>
      <c r="AI916" s="23">
        <f ca="1" t="shared" si="6677"/>
        <v>8381.1838884486</v>
      </c>
      <c r="AJ916" s="25">
        <f ca="1" t="shared" si="6678"/>
        <v>43845.7250292993</v>
      </c>
      <c r="AK916" s="25">
        <f ca="1" t="shared" si="6679"/>
        <v>48756.8401084682</v>
      </c>
      <c r="AL916" s="25">
        <f ca="1" t="shared" si="6680"/>
        <v>56474.5658180007</v>
      </c>
      <c r="AM916" s="25">
        <f ca="1" t="shared" si="6681"/>
        <v>63113.4251685978</v>
      </c>
      <c r="AN916" s="25">
        <f ca="1" t="shared" si="6682"/>
        <v>87359.5109243422</v>
      </c>
      <c r="AO916" s="25">
        <f ca="1">C916/'Ejercicio 3 - TIR'!$D$7</f>
        <v>14471.252612238</v>
      </c>
      <c r="AP916" s="25">
        <f ca="1" t="shared" si="6683"/>
        <v>29374.4724170613</v>
      </c>
      <c r="AQ916" s="25">
        <f ca="1" t="shared" si="6684"/>
        <v>34285.5874962302</v>
      </c>
      <c r="AR916" s="25">
        <f ca="1" t="shared" si="6685"/>
        <v>42003.3132057627</v>
      </c>
      <c r="AS916" s="25">
        <f ca="1" t="shared" si="6686"/>
        <v>48642.1725563598</v>
      </c>
      <c r="AT916" s="25">
        <f ca="1" t="shared" si="6687"/>
        <v>72888.2583121042</v>
      </c>
      <c r="AU916" s="25">
        <f ca="1">AP916*'Ejercicio 3 - TIR'!$D$5</f>
        <v>14687.2362085307</v>
      </c>
      <c r="AV916" s="25">
        <f ca="1">AQ916*'Ejercicio 3 - TIR'!$D$5</f>
        <v>17142.7937481151</v>
      </c>
      <c r="AW916" s="25">
        <f ca="1">AR916*'Ejercicio 3 - TIR'!$D$5</f>
        <v>21001.6566028814</v>
      </c>
      <c r="AX916" s="25">
        <f ca="1">AS916*'Ejercicio 3 - TIR'!$D$5</f>
        <v>24321.0862781799</v>
      </c>
      <c r="AY916" s="25">
        <f ca="1">AT916*'Ejercicio 3 - TIR'!$D$5</f>
        <v>36444.1291560521</v>
      </c>
      <c r="AZ916" s="25">
        <f ca="1" t="shared" ref="AZ916:BD916" si="6822">AJ916-AU916-AE916</f>
        <v>24957.8937051408</v>
      </c>
      <c r="BA916" s="25">
        <f ca="1" t="shared" si="6822"/>
        <v>26808.9411681694</v>
      </c>
      <c r="BB916" s="25">
        <f ca="1" t="shared" si="6822"/>
        <v>29791.0827330489</v>
      </c>
      <c r="BC916" s="25">
        <f ca="1" t="shared" si="6822"/>
        <v>31929.0599929142</v>
      </c>
      <c r="BD916" s="25">
        <f ca="1" t="shared" si="6822"/>
        <v>42534.1978798415</v>
      </c>
      <c r="BE916" s="25">
        <f ca="1" t="shared" ref="BE916:BI916" si="6823">AZ916/Z916</f>
        <v>22068.4052989925</v>
      </c>
      <c r="BF916" s="25">
        <f ca="1" t="shared" si="6823"/>
        <v>20722.9035566152</v>
      </c>
      <c r="BG916" s="25">
        <f ca="1" t="shared" si="6823"/>
        <v>19474.7622607406</v>
      </c>
      <c r="BH916" s="25">
        <f ca="1" t="shared" si="6823"/>
        <v>17279.3869135751</v>
      </c>
      <c r="BI916" s="25">
        <f ca="1" t="shared" si="6823"/>
        <v>18849.7989085378</v>
      </c>
      <c r="BJ916" s="25">
        <f ca="1" t="shared" si="6690"/>
        <v>72392.2948318642</v>
      </c>
      <c r="BK916" s="25">
        <f ca="1" t="shared" si="6691"/>
        <v>32654.0948879466</v>
      </c>
      <c r="BL916" s="25">
        <f ca="1" t="shared" si="6692"/>
        <v>105046.389719811</v>
      </c>
      <c r="BM916" s="25">
        <f ca="1">BK916*'Ejercicio 3 - TIR'!$D$5</f>
        <v>16327.0474439733</v>
      </c>
      <c r="BN916" s="25">
        <f ca="1" t="shared" si="6693"/>
        <v>88719.3422758376</v>
      </c>
      <c r="BO916" s="25">
        <f ca="1" t="shared" si="6694"/>
        <v>39317.5807833878</v>
      </c>
      <c r="BP916" s="25">
        <f ca="1" t="shared" si="6695"/>
        <v>-104438.217538459</v>
      </c>
      <c r="BQ916" s="25">
        <f ca="1" t="shared" ref="BQ916:BT916" si="6824">BE916</f>
        <v>22068.4052989925</v>
      </c>
      <c r="BR916" s="25">
        <f ca="1" t="shared" si="6824"/>
        <v>20722.9035566152</v>
      </c>
      <c r="BS916" s="25">
        <f ca="1" t="shared" si="6824"/>
        <v>19474.7622607406</v>
      </c>
      <c r="BT916" s="25">
        <f ca="1" t="shared" si="6824"/>
        <v>17279.3869135751</v>
      </c>
      <c r="BU916" s="25">
        <f ca="1" t="shared" si="6697"/>
        <v>58167.3796919256</v>
      </c>
      <c r="BV916" s="27">
        <f ca="1" t="shared" si="6698"/>
        <v>8.46971970074888</v>
      </c>
    </row>
    <row r="917" ht="15" customHeight="1" spans="1:74">
      <c r="A917" s="23">
        <v>916</v>
      </c>
      <c r="B917" s="24">
        <f ca="1" t="shared" ref="B917:F917" si="6825">RAND()</f>
        <v>0.404469274014851</v>
      </c>
      <c r="C917" s="25">
        <f ca="1">IF(B917&lt;=('Ejercicio 3 - TIR'!$D$13-'Ejercicio 3 - TIR'!$C$13)/('Ejercicio 3 - TIR'!$E$13-'Ejercicio 3 - TIR'!$C$13),'Ejercicio 3 - TIR'!$C$13+SQRT(('Ejercicio 3 - TIR'!$E$13-'Ejercicio 3 - TIR'!$C$13)*('Ejercicio 3 - TIR'!$D$13-'Ejercicio 3 - TIR'!$C$13)*B917),'Ejercicio 3 - TIR'!$E$13-SQRT(('Ejercicio 3 - TIR'!$E$13-'Ejercicio 3 - TIR'!$C$13)*('Ejercicio 3 - TIR'!$E$13-'Ejercicio 3 - TIR'!$D$13)*(1-B917)))</f>
        <v>73267.3070720105</v>
      </c>
      <c r="D917" s="24">
        <f ca="1" t="shared" si="6825"/>
        <v>0.459560118541522</v>
      </c>
      <c r="E917" s="25">
        <f ca="1">IF(D917&lt;=('Ejercicio 3 - TIR'!$D$14-'Ejercicio 3 - TIR'!$C$14)/('Ejercicio 3 - TIR'!$E$14-'Ejercicio 3 - TIR'!$C$14),'Ejercicio 3 - TIR'!$C$14+SQRT(('Ejercicio 3 - TIR'!$E$14-'Ejercicio 3 - TIR'!$C$14)*('Ejercicio 3 - TIR'!$D$14-'Ejercicio 3 - TIR'!$C$14)*D917),'Ejercicio 3 - TIR'!$E$14-SQRT(('Ejercicio 3 - TIR'!$E$14-'Ejercicio 3 - TIR'!$C$14)*('Ejercicio 3 - TIR'!$E$14-'Ejercicio 3 - TIR'!$D$14)*(1-D917)))</f>
        <v>30996.3350673866</v>
      </c>
      <c r="F917" s="24">
        <f ca="1" t="shared" si="6825"/>
        <v>0.411202538181978</v>
      </c>
      <c r="G917" s="25">
        <f ca="1">IF(F917&lt;=('Ejercicio 3 - TIR'!$D$18-'Ejercicio 3 - TIR'!$C$18)/('Ejercicio 3 - TIR'!$E$18-'Ejercicio 3 - TIR'!$C$18),'Ejercicio 3 - TIR'!$C$18+SQRT(('Ejercicio 3 - TIR'!$E$18-'Ejercicio 3 - TIR'!$C$18)*('Ejercicio 3 - TIR'!$D$18-'Ejercicio 3 - TIR'!$C$18)*F917),'Ejercicio 3 - TIR'!$E$18-SQRT(('Ejercicio 3 - TIR'!$E$18-'Ejercicio 3 - TIR'!$C$18)*('Ejercicio 3 - TIR'!$E$18-'Ejercicio 3 - TIR'!$D$18)*(1-F917)))</f>
        <v>37853.6858052316</v>
      </c>
      <c r="H917" s="24">
        <f ca="1" t="shared" ref="H917:L917" si="6826">RAND()</f>
        <v>0.37157623097024</v>
      </c>
      <c r="I917" s="25">
        <f ca="1">IF(H917&lt;=('Ejercicio 3 - TIR'!$D$18-'Ejercicio 3 - TIR'!$C$18)/('Ejercicio 3 - TIR'!$E$18-'Ejercicio 3 - TIR'!$C$18),'Ejercicio 3 - TIR'!$C$18+SQRT(('Ejercicio 3 - TIR'!$E$18-'Ejercicio 3 - TIR'!$C$18)*('Ejercicio 3 - TIR'!$D$18-'Ejercicio 3 - TIR'!$C$18)*H917),'Ejercicio 3 - TIR'!$E$18-SQRT(('Ejercicio 3 - TIR'!$E$18-'Ejercicio 3 - TIR'!$C$18)*('Ejercicio 3 - TIR'!$E$18-'Ejercicio 3 - TIR'!$D$18)*(1-H917)))</f>
        <v>37465.6838029437</v>
      </c>
      <c r="J917" s="24">
        <f ca="1" t="shared" si="6826"/>
        <v>0.259868373288677</v>
      </c>
      <c r="K917" s="25">
        <f ca="1">IF(J917&lt;=('Ejercicio 3 - TIR'!$D$18-'Ejercicio 3 - TIR'!$C$18)/('Ejercicio 3 - TIR'!$E$18-'Ejercicio 3 - TIR'!$C$18),'Ejercicio 3 - TIR'!$C$18+SQRT(('Ejercicio 3 - TIR'!$E$18-'Ejercicio 3 - TIR'!$C$18)*('Ejercicio 3 - TIR'!$D$18-'Ejercicio 3 - TIR'!$C$18)*J917),'Ejercicio 3 - TIR'!$E$18-SQRT(('Ejercicio 3 - TIR'!$E$18-'Ejercicio 3 - TIR'!$C$18)*('Ejercicio 3 - TIR'!$E$18-'Ejercicio 3 - TIR'!$D$18)*(1-J917)))</f>
        <v>36243.4170126063</v>
      </c>
      <c r="L917" s="24">
        <f ca="1" t="shared" si="6826"/>
        <v>0.896702711392323</v>
      </c>
      <c r="M917" s="25">
        <f ca="1">IF(L917&lt;=('Ejercicio 3 - TIR'!$D$18-'Ejercicio 3 - TIR'!$C$18)/('Ejercicio 3 - TIR'!$E$18-'Ejercicio 3 - TIR'!$C$18),'Ejercicio 3 - TIR'!$C$18+SQRT(('Ejercicio 3 - TIR'!$E$18-'Ejercicio 3 - TIR'!$C$18)*('Ejercicio 3 - TIR'!$D$18-'Ejercicio 3 - TIR'!$C$18)*L917),'Ejercicio 3 - TIR'!$E$18-SQRT(('Ejercicio 3 - TIR'!$E$18-'Ejercicio 3 - TIR'!$C$18)*('Ejercicio 3 - TIR'!$E$18-'Ejercicio 3 - TIR'!$D$18)*(1-L917)))</f>
        <v>42216.6033977215</v>
      </c>
      <c r="N917" s="24">
        <f ca="1" t="shared" ref="N917:R917" si="6827">RAND()</f>
        <v>0.0634702977428641</v>
      </c>
      <c r="O917" s="25">
        <f ca="1">IF(N917&lt;=('Ejercicio 3 - TIR'!$D$18-'Ejercicio 3 - TIR'!$C$18)/('Ejercicio 3 - TIR'!$E$18-'Ejercicio 3 - TIR'!$C$18),'Ejercicio 3 - TIR'!$C$18+SQRT(('Ejercicio 3 - TIR'!$E$18-'Ejercicio 3 - TIR'!$C$18)*('Ejercicio 3 - TIR'!$D$18-'Ejercicio 3 - TIR'!$C$18)*N917),'Ejercicio 3 - TIR'!$E$18-SQRT(('Ejercicio 3 - TIR'!$E$18-'Ejercicio 3 - TIR'!$C$18)*('Ejercicio 3 - TIR'!$E$18-'Ejercicio 3 - TIR'!$D$18)*(1-N917)))</f>
        <v>33085.5379857376</v>
      </c>
      <c r="P917" s="24">
        <f ca="1" t="shared" si="6827"/>
        <v>0.185794483890165</v>
      </c>
      <c r="Q917" s="26">
        <f ca="1">IF(P917&lt;=('Ejercicio 3 - TIR'!$D$22-'Ejercicio 3 - TIR'!$C$22)/('Ejercicio 3 - TIR'!$E$22-'Ejercicio 3 - TIR'!$C$22),'Ejercicio 3 - TIR'!$C$22+SQRT(('Ejercicio 3 - TIR'!$E$22-'Ejercicio 3 - TIR'!$C$22)*('Ejercicio 3 - TIR'!$D$22-'Ejercicio 3 - TIR'!$C$22)*P917),'Ejercicio 3 - TIR'!$E$22-SQRT(('Ejercicio 3 - TIR'!$E$22-'Ejercicio 3 - TIR'!$C$22)*('Ejercicio 3 - TIR'!$E$22-'Ejercicio 3 - TIR'!$D$22)*(1-P917)))</f>
        <v>0.138287429316399</v>
      </c>
      <c r="R917" s="24">
        <f ca="1" t="shared" si="6827"/>
        <v>0.649492235284492</v>
      </c>
      <c r="S917" s="26">
        <f ca="1">IF(R917&lt;=('Ejercicio 3 - TIR'!$D$23-'Ejercicio 3 - TIR'!$C$23)/('Ejercicio 3 - TIR'!$E$23-'Ejercicio 3 - TIR'!$C$23),'Ejercicio 3 - TIR'!$C$23+SQRT(('Ejercicio 3 - TIR'!$E$23-'Ejercicio 3 - TIR'!$C$23)*('Ejercicio 3 - TIR'!$D$23-'Ejercicio 3 - TIR'!$C$23)*R917),'Ejercicio 3 - TIR'!$E$23-SQRT(('Ejercicio 3 - TIR'!$E$23-'Ejercicio 3 - TIR'!$C$23)*('Ejercicio 3 - TIR'!$E$23-'Ejercicio 3 - TIR'!$D$23)*(1-R917)))</f>
        <v>0.154881998955173</v>
      </c>
      <c r="T917" s="24">
        <f ca="1" t="shared" ref="T917:X917" si="6828">RAND()</f>
        <v>0.45932394783445</v>
      </c>
      <c r="U917" s="26">
        <f ca="1">IF(T917&lt;=('Ejercicio 3 - TIR'!$D$24-'Ejercicio 3 - TIR'!$C$24)/('Ejercicio 3 - TIR'!$E$24-'Ejercicio 3 - TIR'!$C$24),'Ejercicio 3 - TIR'!$C$24+SQRT(('Ejercicio 3 - TIR'!$E$24-'Ejercicio 3 - TIR'!$C$24)*('Ejercicio 3 - TIR'!$D$24-'Ejercicio 3 - TIR'!$C$24)*T917),'Ejercicio 3 - TIR'!$E$24-SQRT(('Ejercicio 3 - TIR'!$E$24-'Ejercicio 3 - TIR'!$C$24)*('Ejercicio 3 - TIR'!$E$24-'Ejercicio 3 - TIR'!$D$24)*(1-T917)))</f>
        <v>0.181091222763192</v>
      </c>
      <c r="V917" s="24">
        <f ca="1" t="shared" si="6828"/>
        <v>0.515370059612514</v>
      </c>
      <c r="W917" s="26">
        <f ca="1">IF(V917&lt;=('Ejercicio 3 - TIR'!$D$25-'Ejercicio 3 - TIR'!$C$25)/('Ejercicio 3 - TIR'!$E$25-'Ejercicio 3 - TIR'!$C$25),'Ejercicio 3 - TIR'!$C$25+SQRT(('Ejercicio 3 - TIR'!$E$25-'Ejercicio 3 - TIR'!$C$25)*('Ejercicio 3 - TIR'!$D$25-'Ejercicio 3 - TIR'!$C$25)*V917),'Ejercicio 3 - TIR'!$E$25-SQRT(('Ejercicio 3 - TIR'!$E$25-'Ejercicio 3 - TIR'!$C$25)*('Ejercicio 3 - TIR'!$E$25-'Ejercicio 3 - TIR'!$D$25)*(1-V917)))</f>
        <v>0.208814993124242</v>
      </c>
      <c r="X917" s="24">
        <f ca="1" t="shared" si="6828"/>
        <v>0.246871145225785</v>
      </c>
      <c r="Y917" s="26">
        <f ca="1">IF(X917&lt;=('Ejercicio 3 - TIR'!$D$26-'Ejercicio 3 - TIR'!$C$26)/('Ejercicio 3 - TIR'!$E$26-'Ejercicio 3 - TIR'!$C$26),'Ejercicio 3 - TIR'!$C$26+SQRT(('Ejercicio 3 - TIR'!$E$26-'Ejercicio 3 - TIR'!$C$26)*('Ejercicio 3 - TIR'!$D$26-'Ejercicio 3 - TIR'!$C$26)*X917),'Ejercicio 3 - TIR'!$E$26-SQRT(('Ejercicio 3 - TIR'!$E$26-'Ejercicio 3 - TIR'!$C$26)*('Ejercicio 3 - TIR'!$E$26-'Ejercicio 3 - TIR'!$D$26)*(1-X917)))</f>
        <v>0.215817670152623</v>
      </c>
      <c r="Z917" s="24">
        <f ca="1" t="shared" si="6668"/>
        <v>1.1382874293164</v>
      </c>
      <c r="AA917" s="24">
        <f ca="1" t="shared" si="6669"/>
        <v>1.31458766175447</v>
      </c>
      <c r="AB917" s="24">
        <f ca="1" t="shared" si="6670"/>
        <v>1.55264794885099</v>
      </c>
      <c r="AC917" s="24">
        <f ca="1" t="shared" si="6671"/>
        <v>1.87686411961468</v>
      </c>
      <c r="AD917" s="24">
        <f ca="1" t="shared" si="6672"/>
        <v>2.28192456110297</v>
      </c>
      <c r="AE917" s="23">
        <f ca="1" t="shared" si="6673"/>
        <v>4286.40349469865</v>
      </c>
      <c r="AF917" s="23">
        <f ca="1" t="shared" si="6674"/>
        <v>4950.29023628602</v>
      </c>
      <c r="AG917" s="23">
        <f ca="1" t="shared" si="6675"/>
        <v>5846.74434820775</v>
      </c>
      <c r="AH917" s="23">
        <f ca="1" t="shared" si="6676"/>
        <v>7067.63222907795</v>
      </c>
      <c r="AI917" s="23">
        <f ca="1" t="shared" si="6677"/>
        <v>8592.95215025314</v>
      </c>
      <c r="AJ917" s="25">
        <f ca="1" t="shared" si="6678"/>
        <v>43088.3747053878</v>
      </c>
      <c r="AK917" s="25">
        <f ca="1" t="shared" si="6679"/>
        <v>49251.925666544</v>
      </c>
      <c r="AL917" s="25">
        <f ca="1" t="shared" si="6680"/>
        <v>56273.2670839742</v>
      </c>
      <c r="AM917" s="25">
        <f ca="1" t="shared" si="6681"/>
        <v>79234.8281691866</v>
      </c>
      <c r="AN917" s="25">
        <f ca="1" t="shared" si="6682"/>
        <v>75498.70174696</v>
      </c>
      <c r="AO917" s="25">
        <f ca="1">C917/'Ejercicio 3 - TIR'!$D$7</f>
        <v>14653.4614144021</v>
      </c>
      <c r="AP917" s="25">
        <f ca="1" t="shared" si="6683"/>
        <v>28434.9132909857</v>
      </c>
      <c r="AQ917" s="25">
        <f ca="1" t="shared" si="6684"/>
        <v>34598.4642521419</v>
      </c>
      <c r="AR917" s="25">
        <f ca="1" t="shared" si="6685"/>
        <v>41619.8056695721</v>
      </c>
      <c r="AS917" s="25">
        <f ca="1" t="shared" si="6686"/>
        <v>64581.3667547845</v>
      </c>
      <c r="AT917" s="25">
        <f ca="1" t="shared" si="6687"/>
        <v>60845.2403325579</v>
      </c>
      <c r="AU917" s="25">
        <f ca="1">AP917*'Ejercicio 3 - TIR'!$D$5</f>
        <v>14217.4566454928</v>
      </c>
      <c r="AV917" s="25">
        <f ca="1">AQ917*'Ejercicio 3 - TIR'!$D$5</f>
        <v>17299.232126071</v>
      </c>
      <c r="AW917" s="25">
        <f ca="1">AR917*'Ejercicio 3 - TIR'!$D$5</f>
        <v>20809.9028347861</v>
      </c>
      <c r="AX917" s="25">
        <f ca="1">AS917*'Ejercicio 3 - TIR'!$D$5</f>
        <v>32290.6833773922</v>
      </c>
      <c r="AY917" s="25">
        <f ca="1">AT917*'Ejercicio 3 - TIR'!$D$5</f>
        <v>30422.6201662789</v>
      </c>
      <c r="AZ917" s="25">
        <f ca="1" t="shared" ref="AZ917:BD917" si="6829">AJ917-AU917-AE917</f>
        <v>24584.5145651963</v>
      </c>
      <c r="BA917" s="25">
        <f ca="1" t="shared" si="6829"/>
        <v>27002.403304187</v>
      </c>
      <c r="BB917" s="25">
        <f ca="1" t="shared" si="6829"/>
        <v>29616.6199009804</v>
      </c>
      <c r="BC917" s="25">
        <f ca="1" t="shared" si="6829"/>
        <v>39876.5125627164</v>
      </c>
      <c r="BD917" s="25">
        <f ca="1" t="shared" si="6829"/>
        <v>36483.1294304279</v>
      </c>
      <c r="BE917" s="25">
        <f ca="1" t="shared" ref="BE917:BI917" si="6830">AZ917/Z917</f>
        <v>21597.8090700348</v>
      </c>
      <c r="BF917" s="25">
        <f ca="1" t="shared" si="6830"/>
        <v>20540.5878130251</v>
      </c>
      <c r="BG917" s="25">
        <f ca="1" t="shared" si="6830"/>
        <v>19074.9100096372</v>
      </c>
      <c r="BH917" s="25">
        <f ca="1" t="shared" si="6830"/>
        <v>21246.3503063307</v>
      </c>
      <c r="BI917" s="25">
        <f ca="1" t="shared" si="6830"/>
        <v>15987.8770982656</v>
      </c>
      <c r="BJ917" s="25">
        <f ca="1" t="shared" si="6690"/>
        <v>70731.2982944469</v>
      </c>
      <c r="BK917" s="25">
        <f ca="1" t="shared" si="6691"/>
        <v>33438.0935066989</v>
      </c>
      <c r="BL917" s="25">
        <f ca="1" t="shared" si="6692"/>
        <v>104169.391801146</v>
      </c>
      <c r="BM917" s="25">
        <f ca="1">BK917*'Ejercicio 3 - TIR'!$D$5</f>
        <v>16719.0467533494</v>
      </c>
      <c r="BN917" s="25">
        <f ca="1" t="shared" si="6693"/>
        <v>87450.3450477963</v>
      </c>
      <c r="BO917" s="25">
        <f ca="1" t="shared" si="6694"/>
        <v>38323.0657745877</v>
      </c>
      <c r="BP917" s="25">
        <f ca="1" t="shared" si="6695"/>
        <v>-104263.642139397</v>
      </c>
      <c r="BQ917" s="25">
        <f ca="1" t="shared" ref="BQ917:BT917" si="6831">BE917</f>
        <v>21597.8090700348</v>
      </c>
      <c r="BR917" s="25">
        <f ca="1" t="shared" si="6831"/>
        <v>20540.5878130251</v>
      </c>
      <c r="BS917" s="25">
        <f ca="1" t="shared" si="6831"/>
        <v>19074.9100096372</v>
      </c>
      <c r="BT917" s="25">
        <f ca="1" t="shared" si="6831"/>
        <v>21246.3503063307</v>
      </c>
      <c r="BU917" s="25">
        <f ca="1" t="shared" si="6697"/>
        <v>54310.9428728532</v>
      </c>
      <c r="BV917" s="27">
        <f ca="1" t="shared" si="6698"/>
        <v>8.33367747809581</v>
      </c>
    </row>
    <row r="918" ht="15" customHeight="1" spans="1:74">
      <c r="A918" s="23">
        <v>917</v>
      </c>
      <c r="B918" s="24">
        <f ca="1" t="shared" ref="B918:F918" si="6832">RAND()</f>
        <v>0.415028636473641</v>
      </c>
      <c r="C918" s="25">
        <f ca="1">IF(B918&lt;=('Ejercicio 3 - TIR'!$D$13-'Ejercicio 3 - TIR'!$C$13)/('Ejercicio 3 - TIR'!$E$13-'Ejercicio 3 - TIR'!$C$13),'Ejercicio 3 - TIR'!$C$13+SQRT(('Ejercicio 3 - TIR'!$E$13-'Ejercicio 3 - TIR'!$C$13)*('Ejercicio 3 - TIR'!$D$13-'Ejercicio 3 - TIR'!$C$13)*B918),'Ejercicio 3 - TIR'!$E$13-SQRT(('Ejercicio 3 - TIR'!$E$13-'Ejercicio 3 - TIR'!$C$13)*('Ejercicio 3 - TIR'!$E$13-'Ejercicio 3 - TIR'!$D$13)*(1-B918)))</f>
        <v>73505.3658973816</v>
      </c>
      <c r="D918" s="24">
        <f ca="1" t="shared" si="6832"/>
        <v>0.315695901293545</v>
      </c>
      <c r="E918" s="25">
        <f ca="1">IF(D918&lt;=('Ejercicio 3 - TIR'!$D$14-'Ejercicio 3 - TIR'!$C$14)/('Ejercicio 3 - TIR'!$E$14-'Ejercicio 3 - TIR'!$C$14),'Ejercicio 3 - TIR'!$C$14+SQRT(('Ejercicio 3 - TIR'!$E$14-'Ejercicio 3 - TIR'!$C$14)*('Ejercicio 3 - TIR'!$D$14-'Ejercicio 3 - TIR'!$C$14)*D918),'Ejercicio 3 - TIR'!$E$14-SQRT(('Ejercicio 3 - TIR'!$E$14-'Ejercicio 3 - TIR'!$C$14)*('Ejercicio 3 - TIR'!$E$14-'Ejercicio 3 - TIR'!$D$14)*(1-D918)))</f>
        <v>29865.9215568087</v>
      </c>
      <c r="F918" s="24">
        <f ca="1" t="shared" si="6832"/>
        <v>0.120976922546908</v>
      </c>
      <c r="G918" s="25">
        <f ca="1">IF(F918&lt;=('Ejercicio 3 - TIR'!$D$18-'Ejercicio 3 - TIR'!$C$18)/('Ejercicio 3 - TIR'!$E$18-'Ejercicio 3 - TIR'!$C$18),'Ejercicio 3 - TIR'!$C$18+SQRT(('Ejercicio 3 - TIR'!$E$18-'Ejercicio 3 - TIR'!$C$18)*('Ejercicio 3 - TIR'!$D$18-'Ejercicio 3 - TIR'!$C$18)*F918),'Ejercicio 3 - TIR'!$E$18-SQRT(('Ejercicio 3 - TIR'!$E$18-'Ejercicio 3 - TIR'!$C$18)*('Ejercicio 3 - TIR'!$E$18-'Ejercicio 3 - TIR'!$D$18)*(1-F918)))</f>
        <v>34259.8753951303</v>
      </c>
      <c r="H918" s="24">
        <f ca="1" t="shared" ref="H918:L918" si="6833">RAND()</f>
        <v>0.707688195178145</v>
      </c>
      <c r="I918" s="25">
        <f ca="1">IF(H918&lt;=('Ejercicio 3 - TIR'!$D$18-'Ejercicio 3 - TIR'!$C$18)/('Ejercicio 3 - TIR'!$E$18-'Ejercicio 3 - TIR'!$C$18),'Ejercicio 3 - TIR'!$C$18+SQRT(('Ejercicio 3 - TIR'!$E$18-'Ejercicio 3 - TIR'!$C$18)*('Ejercicio 3 - TIR'!$D$18-'Ejercicio 3 - TIR'!$C$18)*H918),'Ejercicio 3 - TIR'!$E$18-SQRT(('Ejercicio 3 - TIR'!$E$18-'Ejercicio 3 - TIR'!$C$18)*('Ejercicio 3 - TIR'!$E$18-'Ejercicio 3 - TIR'!$D$18)*(1-H918)))</f>
        <v>40317.7585109652</v>
      </c>
      <c r="J918" s="24">
        <f ca="1" t="shared" si="6833"/>
        <v>0.738080095450593</v>
      </c>
      <c r="K918" s="25">
        <f ca="1">IF(J918&lt;=('Ejercicio 3 - TIR'!$D$18-'Ejercicio 3 - TIR'!$C$18)/('Ejercicio 3 - TIR'!$E$18-'Ejercicio 3 - TIR'!$C$18),'Ejercicio 3 - TIR'!$C$18+SQRT(('Ejercicio 3 - TIR'!$E$18-'Ejercicio 3 - TIR'!$C$18)*('Ejercicio 3 - TIR'!$D$18-'Ejercicio 3 - TIR'!$C$18)*J918),'Ejercicio 3 - TIR'!$E$18-SQRT(('Ejercicio 3 - TIR'!$E$18-'Ejercicio 3 - TIR'!$C$18)*('Ejercicio 3 - TIR'!$E$18-'Ejercicio 3 - TIR'!$D$18)*(1-J918)))</f>
        <v>40567.845575659</v>
      </c>
      <c r="L918" s="24">
        <f ca="1" t="shared" si="6833"/>
        <v>0.0578028490899063</v>
      </c>
      <c r="M918" s="25">
        <f ca="1">IF(L918&lt;=('Ejercicio 3 - TIR'!$D$18-'Ejercicio 3 - TIR'!$C$18)/('Ejercicio 3 - TIR'!$E$18-'Ejercicio 3 - TIR'!$C$18),'Ejercicio 3 - TIR'!$C$18+SQRT(('Ejercicio 3 - TIR'!$E$18-'Ejercicio 3 - TIR'!$C$18)*('Ejercicio 3 - TIR'!$D$18-'Ejercicio 3 - TIR'!$C$18)*L918),'Ejercicio 3 - TIR'!$E$18-SQRT(('Ejercicio 3 - TIR'!$E$18-'Ejercicio 3 - TIR'!$C$18)*('Ejercicio 3 - TIR'!$E$18-'Ejercicio 3 - TIR'!$D$18)*(1-L918)))</f>
        <v>32944.5589420974</v>
      </c>
      <c r="N918" s="24">
        <f ca="1" t="shared" ref="N918:R918" si="6834">RAND()</f>
        <v>0.652379616480152</v>
      </c>
      <c r="O918" s="25">
        <f ca="1">IF(N918&lt;=('Ejercicio 3 - TIR'!$D$18-'Ejercicio 3 - TIR'!$C$18)/('Ejercicio 3 - TIR'!$E$18-'Ejercicio 3 - TIR'!$C$18),'Ejercicio 3 - TIR'!$C$18+SQRT(('Ejercicio 3 - TIR'!$E$18-'Ejercicio 3 - TIR'!$C$18)*('Ejercicio 3 - TIR'!$D$18-'Ejercicio 3 - TIR'!$C$18)*N918),'Ejercicio 3 - TIR'!$E$18-SQRT(('Ejercicio 3 - TIR'!$E$18-'Ejercicio 3 - TIR'!$C$18)*('Ejercicio 3 - TIR'!$E$18-'Ejercicio 3 - TIR'!$D$18)*(1-N918)))</f>
        <v>39892.2668014982</v>
      </c>
      <c r="P918" s="24">
        <f ca="1" t="shared" si="6834"/>
        <v>0.586660450817896</v>
      </c>
      <c r="Q918" s="26">
        <f ca="1">IF(P918&lt;=('Ejercicio 3 - TIR'!$D$22-'Ejercicio 3 - TIR'!$C$22)/('Ejercicio 3 - TIR'!$E$22-'Ejercicio 3 - TIR'!$C$22),'Ejercicio 3 - TIR'!$C$22+SQRT(('Ejercicio 3 - TIR'!$E$22-'Ejercicio 3 - TIR'!$C$22)*('Ejercicio 3 - TIR'!$D$22-'Ejercicio 3 - TIR'!$C$22)*P918),'Ejercicio 3 - TIR'!$E$22-SQRT(('Ejercicio 3 - TIR'!$E$22-'Ejercicio 3 - TIR'!$C$22)*('Ejercicio 3 - TIR'!$E$22-'Ejercicio 3 - TIR'!$D$22)*(1-P918)))</f>
        <v>0.152723431511134</v>
      </c>
      <c r="R918" s="24">
        <f ca="1" t="shared" si="6834"/>
        <v>0.585374606815296</v>
      </c>
      <c r="S918" s="26">
        <f ca="1">IF(R918&lt;=('Ejercicio 3 - TIR'!$D$23-'Ejercicio 3 - TIR'!$C$23)/('Ejercicio 3 - TIR'!$E$23-'Ejercicio 3 - TIR'!$C$23),'Ejercicio 3 - TIR'!$C$23+SQRT(('Ejercicio 3 - TIR'!$E$23-'Ejercicio 3 - TIR'!$C$23)*('Ejercicio 3 - TIR'!$D$23-'Ejercicio 3 - TIR'!$C$23)*R918),'Ejercicio 3 - TIR'!$E$23-SQRT(('Ejercicio 3 - TIR'!$E$23-'Ejercicio 3 - TIR'!$C$23)*('Ejercicio 3 - TIR'!$E$23-'Ejercicio 3 - TIR'!$D$23)*(1-R918)))</f>
        <v>0.152681037579504</v>
      </c>
      <c r="T918" s="24">
        <f ca="1" t="shared" ref="T918:X918" si="6835">RAND()</f>
        <v>0.251113375881169</v>
      </c>
      <c r="U918" s="26">
        <f ca="1">IF(T918&lt;=('Ejercicio 3 - TIR'!$D$24-'Ejercicio 3 - TIR'!$C$24)/('Ejercicio 3 - TIR'!$E$24-'Ejercicio 3 - TIR'!$C$24),'Ejercicio 3 - TIR'!$C$24+SQRT(('Ejercicio 3 - TIR'!$E$24-'Ejercicio 3 - TIR'!$C$24)*('Ejercicio 3 - TIR'!$D$24-'Ejercicio 3 - TIR'!$C$24)*T918),'Ejercicio 3 - TIR'!$E$24-SQRT(('Ejercicio 3 - TIR'!$E$24-'Ejercicio 3 - TIR'!$C$24)*('Ejercicio 3 - TIR'!$E$24-'Ejercicio 3 - TIR'!$D$24)*(1-T918)))</f>
        <v>0.172963843087568</v>
      </c>
      <c r="V918" s="24">
        <f ca="1" t="shared" si="6835"/>
        <v>0.0162590972934042</v>
      </c>
      <c r="W918" s="26">
        <f ca="1">IF(V918&lt;=('Ejercicio 3 - TIR'!$D$25-'Ejercicio 3 - TIR'!$C$25)/('Ejercicio 3 - TIR'!$E$25-'Ejercicio 3 - TIR'!$C$25),'Ejercicio 3 - TIR'!$C$25+SQRT(('Ejercicio 3 - TIR'!$E$25-'Ejercicio 3 - TIR'!$C$25)*('Ejercicio 3 - TIR'!$D$25-'Ejercicio 3 - TIR'!$C$25)*V918),'Ejercicio 3 - TIR'!$E$25-SQRT(('Ejercicio 3 - TIR'!$E$25-'Ejercicio 3 - TIR'!$C$25)*('Ejercicio 3 - TIR'!$E$25-'Ejercicio 3 - TIR'!$D$25)*(1-V918)))</f>
        <v>0.184771030937938</v>
      </c>
      <c r="X918" s="24">
        <f ca="1" t="shared" si="6835"/>
        <v>0.600347400824682</v>
      </c>
      <c r="Y918" s="26">
        <f ca="1">IF(X918&lt;=('Ejercicio 3 - TIR'!$D$26-'Ejercicio 3 - TIR'!$C$26)/('Ejercicio 3 - TIR'!$E$26-'Ejercicio 3 - TIR'!$C$26),'Ejercicio 3 - TIR'!$C$26+SQRT(('Ejercicio 3 - TIR'!$E$26-'Ejercicio 3 - TIR'!$C$26)*('Ejercicio 3 - TIR'!$D$26-'Ejercicio 3 - TIR'!$C$26)*X918),'Ejercicio 3 - TIR'!$E$26-SQRT(('Ejercicio 3 - TIR'!$E$26-'Ejercicio 3 - TIR'!$C$26)*('Ejercicio 3 - TIR'!$E$26-'Ejercicio 3 - TIR'!$D$26)*(1-X918)))</f>
        <v>0.233544386393605</v>
      </c>
      <c r="Z918" s="24">
        <f ca="1" t="shared" si="6668"/>
        <v>1.15272343151113</v>
      </c>
      <c r="AA918" s="24">
        <f ca="1" t="shared" si="6669"/>
        <v>1.32872244107646</v>
      </c>
      <c r="AB918" s="24">
        <f ca="1" t="shared" si="6670"/>
        <v>1.55854338088174</v>
      </c>
      <c r="AC918" s="24">
        <f ca="1" t="shared" si="6671"/>
        <v>1.84651704812876</v>
      </c>
      <c r="AD918" s="24">
        <f ca="1" t="shared" si="6672"/>
        <v>2.27776073909932</v>
      </c>
      <c r="AE918" s="23">
        <f ca="1" t="shared" si="6673"/>
        <v>4561.22602539818</v>
      </c>
      <c r="AF918" s="23">
        <f ca="1" t="shared" si="6674"/>
        <v>5257.63874759062</v>
      </c>
      <c r="AG918" s="23">
        <f ca="1" t="shared" si="6675"/>
        <v>6167.02015094</v>
      </c>
      <c r="AH918" s="23">
        <f ca="1" t="shared" si="6676"/>
        <v>7306.50682204422</v>
      </c>
      <c r="AI918" s="23">
        <f ca="1" t="shared" si="6677"/>
        <v>9012.90047447922</v>
      </c>
      <c r="AJ918" s="25">
        <f ca="1" t="shared" si="6678"/>
        <v>39492.1611286184</v>
      </c>
      <c r="AK918" s="25">
        <f ca="1" t="shared" si="6679"/>
        <v>53571.1105074209</v>
      </c>
      <c r="AL918" s="25">
        <f ca="1" t="shared" si="6680"/>
        <v>63226.7471985759</v>
      </c>
      <c r="AM918" s="25">
        <f ca="1" t="shared" si="6681"/>
        <v>60832.6897296657</v>
      </c>
      <c r="AN918" s="25">
        <f ca="1" t="shared" si="6682"/>
        <v>90865.0391141277</v>
      </c>
      <c r="AO918" s="25">
        <f ca="1">C918/'Ejercicio 3 - TIR'!$D$7</f>
        <v>14701.0731794763</v>
      </c>
      <c r="AP918" s="25">
        <f ca="1" t="shared" si="6683"/>
        <v>24791.0879491421</v>
      </c>
      <c r="AQ918" s="25">
        <f ca="1" t="shared" si="6684"/>
        <v>38870.0373279446</v>
      </c>
      <c r="AR918" s="25">
        <f ca="1" t="shared" si="6685"/>
        <v>48525.6740190996</v>
      </c>
      <c r="AS918" s="25">
        <f ca="1" t="shared" si="6686"/>
        <v>46131.6165501893</v>
      </c>
      <c r="AT918" s="25">
        <f ca="1" t="shared" si="6687"/>
        <v>76163.9659346514</v>
      </c>
      <c r="AU918" s="25">
        <f ca="1">AP918*'Ejercicio 3 - TIR'!$D$5</f>
        <v>12395.5439745711</v>
      </c>
      <c r="AV918" s="25">
        <f ca="1">AQ918*'Ejercicio 3 - TIR'!$D$5</f>
        <v>19435.0186639723</v>
      </c>
      <c r="AW918" s="25">
        <f ca="1">AR918*'Ejercicio 3 - TIR'!$D$5</f>
        <v>24262.8370095498</v>
      </c>
      <c r="AX918" s="25">
        <f ca="1">AS918*'Ejercicio 3 - TIR'!$D$5</f>
        <v>23065.8082750947</v>
      </c>
      <c r="AY918" s="25">
        <f ca="1">AT918*'Ejercicio 3 - TIR'!$D$5</f>
        <v>38081.9829673257</v>
      </c>
      <c r="AZ918" s="25">
        <f ca="1" t="shared" ref="AZ918:BD918" si="6836">AJ918-AU918-AE918</f>
        <v>22535.3911286492</v>
      </c>
      <c r="BA918" s="25">
        <f ca="1" t="shared" si="6836"/>
        <v>28878.453095858</v>
      </c>
      <c r="BB918" s="25">
        <f ca="1" t="shared" si="6836"/>
        <v>32796.8900380861</v>
      </c>
      <c r="BC918" s="25">
        <f ca="1" t="shared" si="6836"/>
        <v>30460.3746325268</v>
      </c>
      <c r="BD918" s="25">
        <f ca="1" t="shared" si="6836"/>
        <v>43770.1556723228</v>
      </c>
      <c r="BE918" s="25">
        <f ca="1" t="shared" ref="BE918:BI918" si="6837">AZ918/Z918</f>
        <v>19549.694673168</v>
      </c>
      <c r="BF918" s="25">
        <f ca="1" t="shared" si="6837"/>
        <v>21733.9996699854</v>
      </c>
      <c r="BG918" s="25">
        <f ca="1" t="shared" si="6837"/>
        <v>21043.2962215857</v>
      </c>
      <c r="BH918" s="25">
        <f ca="1" t="shared" si="6837"/>
        <v>16496.1242374637</v>
      </c>
      <c r="BI918" s="25">
        <f ca="1" t="shared" si="6837"/>
        <v>19216.3096505169</v>
      </c>
      <c r="BJ918" s="25">
        <f ca="1" t="shared" si="6690"/>
        <v>68027.423559119</v>
      </c>
      <c r="BK918" s="25">
        <f ca="1" t="shared" si="6691"/>
        <v>33485.5273108372</v>
      </c>
      <c r="BL918" s="25">
        <f ca="1" t="shared" si="6692"/>
        <v>101512.950869956</v>
      </c>
      <c r="BM918" s="25">
        <f ca="1">BK918*'Ejercicio 3 - TIR'!$D$5</f>
        <v>16742.7636554186</v>
      </c>
      <c r="BN918" s="25">
        <f ca="1" t="shared" si="6693"/>
        <v>84770.1872145376</v>
      </c>
      <c r="BO918" s="25">
        <f ca="1" t="shared" si="6694"/>
        <v>37216.4581465469</v>
      </c>
      <c r="BP918" s="25">
        <f ca="1" t="shared" si="6695"/>
        <v>-103371.28745419</v>
      </c>
      <c r="BQ918" s="25">
        <f ca="1" t="shared" ref="BQ918:BT918" si="6838">BE918</f>
        <v>19549.694673168</v>
      </c>
      <c r="BR918" s="25">
        <f ca="1" t="shared" si="6838"/>
        <v>21733.9996699854</v>
      </c>
      <c r="BS918" s="25">
        <f ca="1" t="shared" si="6838"/>
        <v>21043.2962215857</v>
      </c>
      <c r="BT918" s="25">
        <f ca="1" t="shared" si="6838"/>
        <v>16496.1242374637</v>
      </c>
      <c r="BU918" s="25">
        <f ca="1" t="shared" si="6697"/>
        <v>56432.7677970638</v>
      </c>
      <c r="BV918" s="27">
        <f ca="1" t="shared" si="6698"/>
        <v>8.18836802611451</v>
      </c>
    </row>
    <row r="919" ht="15" customHeight="1" spans="1:74">
      <c r="A919" s="23">
        <v>918</v>
      </c>
      <c r="B919" s="24">
        <f ca="1" t="shared" ref="B919:F919" si="6839">RAND()</f>
        <v>0.585538923402189</v>
      </c>
      <c r="C919" s="25">
        <f ca="1">IF(B919&lt;=('Ejercicio 3 - TIR'!$D$13-'Ejercicio 3 - TIR'!$C$13)/('Ejercicio 3 - TIR'!$E$13-'Ejercicio 3 - TIR'!$C$13),'Ejercicio 3 - TIR'!$C$13+SQRT(('Ejercicio 3 - TIR'!$E$13-'Ejercicio 3 - TIR'!$C$13)*('Ejercicio 3 - TIR'!$D$13-'Ejercicio 3 - TIR'!$C$13)*B919),'Ejercicio 3 - TIR'!$E$13-SQRT(('Ejercicio 3 - TIR'!$E$13-'Ejercicio 3 - TIR'!$C$13)*('Ejercicio 3 - TIR'!$E$13-'Ejercicio 3 - TIR'!$D$13)*(1-B919)))</f>
        <v>77698.5809438643</v>
      </c>
      <c r="D919" s="24">
        <f ca="1" t="shared" si="6839"/>
        <v>0.921749894228432</v>
      </c>
      <c r="E919" s="25">
        <f ca="1">IF(D919&lt;=('Ejercicio 3 - TIR'!$D$14-'Ejercicio 3 - TIR'!$C$14)/('Ejercicio 3 - TIR'!$E$14-'Ejercicio 3 - TIR'!$C$14),'Ejercicio 3 - TIR'!$C$14+SQRT(('Ejercicio 3 - TIR'!$E$14-'Ejercicio 3 - TIR'!$C$14)*('Ejercicio 3 - TIR'!$D$14-'Ejercicio 3 - TIR'!$C$14)*D919),'Ejercicio 3 - TIR'!$E$14-SQRT(('Ejercicio 3 - TIR'!$E$14-'Ejercicio 3 - TIR'!$C$14)*('Ejercicio 3 - TIR'!$E$14-'Ejercicio 3 - TIR'!$D$14)*(1-D919)))</f>
        <v>36573.9941818883</v>
      </c>
      <c r="F919" s="24">
        <f ca="1" t="shared" si="6839"/>
        <v>0.527262806362238</v>
      </c>
      <c r="G919" s="25">
        <f ca="1">IF(F919&lt;=('Ejercicio 3 - TIR'!$D$18-'Ejercicio 3 - TIR'!$C$18)/('Ejercicio 3 - TIR'!$E$18-'Ejercicio 3 - TIR'!$C$18),'Ejercicio 3 - TIR'!$C$18+SQRT(('Ejercicio 3 - TIR'!$E$18-'Ejercicio 3 - TIR'!$C$18)*('Ejercicio 3 - TIR'!$D$18-'Ejercicio 3 - TIR'!$C$18)*F919),'Ejercicio 3 - TIR'!$E$18-SQRT(('Ejercicio 3 - TIR'!$E$18-'Ejercicio 3 - TIR'!$C$18)*('Ejercicio 3 - TIR'!$E$18-'Ejercicio 3 - TIR'!$D$18)*(1-F919)))</f>
        <v>38893.2233163424</v>
      </c>
      <c r="H919" s="24">
        <f ca="1" t="shared" ref="H919:L919" si="6840">RAND()</f>
        <v>0.413549999213352</v>
      </c>
      <c r="I919" s="25">
        <f ca="1">IF(H919&lt;=('Ejercicio 3 - TIR'!$D$18-'Ejercicio 3 - TIR'!$C$18)/('Ejercicio 3 - TIR'!$E$18-'Ejercicio 3 - TIR'!$C$18),'Ejercicio 3 - TIR'!$C$18+SQRT(('Ejercicio 3 - TIR'!$E$18-'Ejercicio 3 - TIR'!$C$18)*('Ejercicio 3 - TIR'!$D$18-'Ejercicio 3 - TIR'!$C$18)*H919),'Ejercicio 3 - TIR'!$E$18-SQRT(('Ejercicio 3 - TIR'!$E$18-'Ejercicio 3 - TIR'!$C$18)*('Ejercicio 3 - TIR'!$E$18-'Ejercicio 3 - TIR'!$D$18)*(1-H919)))</f>
        <v>37876.0713482042</v>
      </c>
      <c r="J919" s="24">
        <f ca="1" t="shared" si="6840"/>
        <v>0.567297013941456</v>
      </c>
      <c r="K919" s="25">
        <f ca="1">IF(J919&lt;=('Ejercicio 3 - TIR'!$D$18-'Ejercicio 3 - TIR'!$C$18)/('Ejercicio 3 - TIR'!$E$18-'Ejercicio 3 - TIR'!$C$18),'Ejercicio 3 - TIR'!$C$18+SQRT(('Ejercicio 3 - TIR'!$E$18-'Ejercicio 3 - TIR'!$C$18)*('Ejercicio 3 - TIR'!$D$18-'Ejercicio 3 - TIR'!$C$18)*J919),'Ejercicio 3 - TIR'!$E$18-SQRT(('Ejercicio 3 - TIR'!$E$18-'Ejercicio 3 - TIR'!$C$18)*('Ejercicio 3 - TIR'!$E$18-'Ejercicio 3 - TIR'!$D$18)*(1-J919)))</f>
        <v>39224.67083918</v>
      </c>
      <c r="L919" s="24">
        <f ca="1" t="shared" si="6840"/>
        <v>0.57452111233346</v>
      </c>
      <c r="M919" s="25">
        <f ca="1">IF(L919&lt;=('Ejercicio 3 - TIR'!$D$18-'Ejercicio 3 - TIR'!$C$18)/('Ejercicio 3 - TIR'!$E$18-'Ejercicio 3 - TIR'!$C$18),'Ejercicio 3 - TIR'!$C$18+SQRT(('Ejercicio 3 - TIR'!$E$18-'Ejercicio 3 - TIR'!$C$18)*('Ejercicio 3 - TIR'!$D$18-'Ejercicio 3 - TIR'!$C$18)*L919),'Ejercicio 3 - TIR'!$E$18-SQRT(('Ejercicio 3 - TIR'!$E$18-'Ejercicio 3 - TIR'!$C$18)*('Ejercicio 3 - TIR'!$E$18-'Ejercicio 3 - TIR'!$D$18)*(1-L919)))</f>
        <v>39283.2196381438</v>
      </c>
      <c r="N919" s="24">
        <f ca="1" t="shared" ref="N919:R919" si="6841">RAND()</f>
        <v>0.457562669598831</v>
      </c>
      <c r="O919" s="25">
        <f ca="1">IF(N919&lt;=('Ejercicio 3 - TIR'!$D$18-'Ejercicio 3 - TIR'!$C$18)/('Ejercicio 3 - TIR'!$E$18-'Ejercicio 3 - TIR'!$C$18),'Ejercicio 3 - TIR'!$C$18+SQRT(('Ejercicio 3 - TIR'!$E$18-'Ejercicio 3 - TIR'!$C$18)*('Ejercicio 3 - TIR'!$D$18-'Ejercicio 3 - TIR'!$C$18)*N919),'Ejercicio 3 - TIR'!$E$18-SQRT(('Ejercicio 3 - TIR'!$E$18-'Ejercicio 3 - TIR'!$C$18)*('Ejercicio 3 - TIR'!$E$18-'Ejercicio 3 - TIR'!$D$18)*(1-N919)))</f>
        <v>38284.5881273498</v>
      </c>
      <c r="P919" s="24">
        <f ca="1" t="shared" si="6841"/>
        <v>0.378348609345864</v>
      </c>
      <c r="Q919" s="26">
        <f ca="1">IF(P919&lt;=('Ejercicio 3 - TIR'!$D$22-'Ejercicio 3 - TIR'!$C$22)/('Ejercicio 3 - TIR'!$E$22-'Ejercicio 3 - TIR'!$C$22),'Ejercicio 3 - TIR'!$C$22+SQRT(('Ejercicio 3 - TIR'!$E$22-'Ejercicio 3 - TIR'!$C$22)*('Ejercicio 3 - TIR'!$D$22-'Ejercicio 3 - TIR'!$C$22)*P919),'Ejercicio 3 - TIR'!$E$22-SQRT(('Ejercicio 3 - TIR'!$E$22-'Ejercicio 3 - TIR'!$C$22)*('Ejercicio 3 - TIR'!$E$22-'Ejercicio 3 - TIR'!$D$22)*(1-P919)))</f>
        <v>0.146096503536347</v>
      </c>
      <c r="R919" s="24">
        <f ca="1" t="shared" si="6841"/>
        <v>0.655952209856167</v>
      </c>
      <c r="S919" s="26">
        <f ca="1">IF(R919&lt;=('Ejercicio 3 - TIR'!$D$23-'Ejercicio 3 - TIR'!$C$23)/('Ejercicio 3 - TIR'!$E$23-'Ejercicio 3 - TIR'!$C$23),'Ejercicio 3 - TIR'!$C$23+SQRT(('Ejercicio 3 - TIR'!$E$23-'Ejercicio 3 - TIR'!$C$23)*('Ejercicio 3 - TIR'!$D$23-'Ejercicio 3 - TIR'!$C$23)*R919),'Ejercicio 3 - TIR'!$E$23-SQRT(('Ejercicio 3 - TIR'!$E$23-'Ejercicio 3 - TIR'!$C$23)*('Ejercicio 3 - TIR'!$E$23-'Ejercicio 3 - TIR'!$D$23)*(1-R919)))</f>
        <v>0.155114541951997</v>
      </c>
      <c r="T919" s="24">
        <f ca="1" t="shared" ref="T919:X919" si="6842">RAND()</f>
        <v>0.229756213336645</v>
      </c>
      <c r="U919" s="26">
        <f ca="1">IF(T919&lt;=('Ejercicio 3 - TIR'!$D$24-'Ejercicio 3 - TIR'!$C$24)/('Ejercicio 3 - TIR'!$E$24-'Ejercicio 3 - TIR'!$C$24),'Ejercicio 3 - TIR'!$C$24+SQRT(('Ejercicio 3 - TIR'!$E$24-'Ejercicio 3 - TIR'!$C$24)*('Ejercicio 3 - TIR'!$D$24-'Ejercicio 3 - TIR'!$C$24)*T919),'Ejercicio 3 - TIR'!$E$24-SQRT(('Ejercicio 3 - TIR'!$E$24-'Ejercicio 3 - TIR'!$C$24)*('Ejercicio 3 - TIR'!$E$24-'Ejercicio 3 - TIR'!$D$24)*(1-T919)))</f>
        <v>0.171965610576694</v>
      </c>
      <c r="V919" s="24">
        <f ca="1" t="shared" si="6842"/>
        <v>0.425505891207561</v>
      </c>
      <c r="W919" s="26">
        <f ca="1">IF(V919&lt;=('Ejercicio 3 - TIR'!$D$25-'Ejercicio 3 - TIR'!$C$25)/('Ejercicio 3 - TIR'!$E$25-'Ejercicio 3 - TIR'!$C$25),'Ejercicio 3 - TIR'!$C$25+SQRT(('Ejercicio 3 - TIR'!$E$25-'Ejercicio 3 - TIR'!$C$25)*('Ejercicio 3 - TIR'!$D$25-'Ejercicio 3 - TIR'!$C$25)*V919),'Ejercicio 3 - TIR'!$E$25-SQRT(('Ejercicio 3 - TIR'!$E$25-'Ejercicio 3 - TIR'!$C$25)*('Ejercicio 3 - TIR'!$E$25-'Ejercicio 3 - TIR'!$D$25)*(1-V919)))</f>
        <v>0.205158842780616</v>
      </c>
      <c r="X919" s="24">
        <f ca="1" t="shared" si="6842"/>
        <v>0.102795434790479</v>
      </c>
      <c r="Y919" s="26">
        <f ca="1">IF(X919&lt;=('Ejercicio 3 - TIR'!$D$26-'Ejercicio 3 - TIR'!$C$26)/('Ejercicio 3 - TIR'!$E$26-'Ejercicio 3 - TIR'!$C$26),'Ejercicio 3 - TIR'!$C$26+SQRT(('Ejercicio 3 - TIR'!$E$26-'Ejercicio 3 - TIR'!$C$26)*('Ejercicio 3 - TIR'!$D$26-'Ejercicio 3 - TIR'!$C$26)*X919),'Ejercicio 3 - TIR'!$E$26-SQRT(('Ejercicio 3 - TIR'!$E$26-'Ejercicio 3 - TIR'!$C$26)*('Ejercicio 3 - TIR'!$E$26-'Ejercicio 3 - TIR'!$D$26)*(1-X919)))</f>
        <v>0.20665976212118</v>
      </c>
      <c r="Z919" s="24">
        <f ca="1" t="shared" si="6668"/>
        <v>1.14609650353635</v>
      </c>
      <c r="AA919" s="24">
        <f ca="1" t="shared" si="6669"/>
        <v>1.32387273771517</v>
      </c>
      <c r="AB919" s="24">
        <f ca="1" t="shared" si="6670"/>
        <v>1.5515333213822</v>
      </c>
      <c r="AC919" s="24">
        <f ca="1" t="shared" si="6671"/>
        <v>1.86984410213254</v>
      </c>
      <c r="AD919" s="24">
        <f ca="1" t="shared" si="6672"/>
        <v>2.25626563948294</v>
      </c>
      <c r="AE919" s="23">
        <f ca="1" t="shared" si="6673"/>
        <v>5343.33267033257</v>
      </c>
      <c r="AF919" s="23">
        <f ca="1" t="shared" si="6674"/>
        <v>6172.16126998835</v>
      </c>
      <c r="AG919" s="23">
        <f ca="1" t="shared" si="6675"/>
        <v>7233.56075135971</v>
      </c>
      <c r="AH919" s="23">
        <f ca="1" t="shared" si="6676"/>
        <v>8717.58970429195</v>
      </c>
      <c r="AI919" s="23">
        <f ca="1" t="shared" si="6677"/>
        <v>10519.164718851</v>
      </c>
      <c r="AJ919" s="25">
        <f ca="1" t="shared" si="6678"/>
        <v>44575.3872541183</v>
      </c>
      <c r="AK919" s="25">
        <f ca="1" t="shared" si="6679"/>
        <v>50143.0982696423</v>
      </c>
      <c r="AL919" s="25">
        <f ca="1" t="shared" si="6680"/>
        <v>60858.3838272366</v>
      </c>
      <c r="AM919" s="25">
        <f ca="1" t="shared" si="6681"/>
        <v>73453.4965531604</v>
      </c>
      <c r="AN919" s="25">
        <f ca="1" t="shared" si="6682"/>
        <v>86380.2007134958</v>
      </c>
      <c r="AO919" s="25">
        <f ca="1">C919/'Ejercicio 3 - TIR'!$D$7</f>
        <v>15539.7161887729</v>
      </c>
      <c r="AP919" s="25">
        <f ca="1" t="shared" si="6683"/>
        <v>29035.6710653455</v>
      </c>
      <c r="AQ919" s="25">
        <f ca="1" t="shared" si="6684"/>
        <v>34603.3820808694</v>
      </c>
      <c r="AR919" s="25">
        <f ca="1" t="shared" si="6685"/>
        <v>45318.6676384637</v>
      </c>
      <c r="AS919" s="25">
        <f ca="1" t="shared" si="6686"/>
        <v>57913.7803643875</v>
      </c>
      <c r="AT919" s="25">
        <f ca="1" t="shared" si="6687"/>
        <v>70840.4845247229</v>
      </c>
      <c r="AU919" s="25">
        <f ca="1">AP919*'Ejercicio 3 - TIR'!$D$5</f>
        <v>14517.8355326727</v>
      </c>
      <c r="AV919" s="25">
        <f ca="1">AQ919*'Ejercicio 3 - TIR'!$D$5</f>
        <v>17301.6910404347</v>
      </c>
      <c r="AW919" s="25">
        <f ca="1">AR919*'Ejercicio 3 - TIR'!$D$5</f>
        <v>22659.3338192319</v>
      </c>
      <c r="AX919" s="25">
        <f ca="1">AS919*'Ejercicio 3 - TIR'!$D$5</f>
        <v>28956.8901821937</v>
      </c>
      <c r="AY919" s="25">
        <f ca="1">AT919*'Ejercicio 3 - TIR'!$D$5</f>
        <v>35420.2422623615</v>
      </c>
      <c r="AZ919" s="25">
        <f ca="1" t="shared" ref="AZ919:BD919" si="6843">AJ919-AU919-AE919</f>
        <v>24714.219051113</v>
      </c>
      <c r="BA919" s="25">
        <f ca="1" t="shared" si="6843"/>
        <v>26669.2459592192</v>
      </c>
      <c r="BB919" s="25">
        <f ca="1" t="shared" si="6843"/>
        <v>30965.489256645</v>
      </c>
      <c r="BC919" s="25">
        <f ca="1" t="shared" si="6843"/>
        <v>35779.0166666747</v>
      </c>
      <c r="BD919" s="25">
        <f ca="1" t="shared" si="6843"/>
        <v>40440.7937322834</v>
      </c>
      <c r="BE919" s="25">
        <f ca="1" t="shared" ref="BE919:BI919" si="6844">AZ919/Z919</f>
        <v>21563.8203020914</v>
      </c>
      <c r="BF919" s="25">
        <f ca="1" t="shared" si="6844"/>
        <v>20144.8713304927</v>
      </c>
      <c r="BG919" s="25">
        <f ca="1" t="shared" si="6844"/>
        <v>19957.9917684649</v>
      </c>
      <c r="BH919" s="25">
        <f ca="1" t="shared" si="6844"/>
        <v>19134.7592164871</v>
      </c>
      <c r="BI919" s="25">
        <f ca="1" t="shared" si="6844"/>
        <v>17923.7732581661</v>
      </c>
      <c r="BJ919" s="25">
        <f ca="1" t="shared" si="6690"/>
        <v>82520.6463712436</v>
      </c>
      <c r="BK919" s="25">
        <f ca="1" t="shared" si="6691"/>
        <v>35061.727684045</v>
      </c>
      <c r="BL919" s="25">
        <f ca="1" t="shared" si="6692"/>
        <v>117582.374055289</v>
      </c>
      <c r="BM919" s="25">
        <f ca="1">BK919*'Ejercicio 3 - TIR'!$D$5</f>
        <v>17530.8638420225</v>
      </c>
      <c r="BN919" s="25">
        <f ca="1" t="shared" si="6693"/>
        <v>100051.510213266</v>
      </c>
      <c r="BO919" s="25">
        <f ca="1" t="shared" si="6694"/>
        <v>44343.8522762747</v>
      </c>
      <c r="BP919" s="25">
        <f ca="1" t="shared" si="6695"/>
        <v>-114272.575125753</v>
      </c>
      <c r="BQ919" s="25">
        <f ca="1" t="shared" ref="BQ919:BT919" si="6845">BE919</f>
        <v>21563.8203020914</v>
      </c>
      <c r="BR919" s="25">
        <f ca="1" t="shared" si="6845"/>
        <v>20144.8713304927</v>
      </c>
      <c r="BS919" s="25">
        <f ca="1" t="shared" si="6845"/>
        <v>19957.9917684649</v>
      </c>
      <c r="BT919" s="25">
        <f ca="1" t="shared" si="6845"/>
        <v>19134.7592164871</v>
      </c>
      <c r="BU919" s="25">
        <f ca="1" t="shared" si="6697"/>
        <v>62267.6255344408</v>
      </c>
      <c r="BV919" s="27">
        <f ca="1" t="shared" si="6698"/>
        <v>6.65817369115382</v>
      </c>
    </row>
    <row r="920" ht="15" customHeight="1" spans="1:74">
      <c r="A920" s="23">
        <v>919</v>
      </c>
      <c r="B920" s="24">
        <f ca="1" t="shared" ref="B920:F920" si="6846">RAND()</f>
        <v>0.531957847808174</v>
      </c>
      <c r="C920" s="25">
        <f ca="1">IF(B920&lt;=('Ejercicio 3 - TIR'!$D$13-'Ejercicio 3 - TIR'!$C$13)/('Ejercicio 3 - TIR'!$E$13-'Ejercicio 3 - TIR'!$C$13),'Ejercicio 3 - TIR'!$C$13+SQRT(('Ejercicio 3 - TIR'!$E$13-'Ejercicio 3 - TIR'!$C$13)*('Ejercicio 3 - TIR'!$D$13-'Ejercicio 3 - TIR'!$C$13)*B920),'Ejercicio 3 - TIR'!$E$13-SQRT(('Ejercicio 3 - TIR'!$E$13-'Ejercicio 3 - TIR'!$C$13)*('Ejercicio 3 - TIR'!$E$13-'Ejercicio 3 - TIR'!$D$13)*(1-B920)))</f>
        <v>76300.8316046704</v>
      </c>
      <c r="D920" s="24">
        <f ca="1" t="shared" si="6846"/>
        <v>0.258057452939876</v>
      </c>
      <c r="E920" s="25">
        <f ca="1">IF(D920&lt;=('Ejercicio 3 - TIR'!$D$14-'Ejercicio 3 - TIR'!$C$14)/('Ejercicio 3 - TIR'!$E$14-'Ejercicio 3 - TIR'!$C$14),'Ejercicio 3 - TIR'!$C$14+SQRT(('Ejercicio 3 - TIR'!$E$14-'Ejercicio 3 - TIR'!$C$14)*('Ejercicio 3 - TIR'!$D$14-'Ejercicio 3 - TIR'!$C$14)*D920),'Ejercicio 3 - TIR'!$E$14-SQRT(('Ejercicio 3 - TIR'!$E$14-'Ejercicio 3 - TIR'!$C$14)*('Ejercicio 3 - TIR'!$E$14-'Ejercicio 3 - TIR'!$D$14)*(1-D920)))</f>
        <v>29399.353244568</v>
      </c>
      <c r="F920" s="24">
        <f ca="1" t="shared" si="6846"/>
        <v>0.170279664691315</v>
      </c>
      <c r="G920" s="25">
        <f ca="1">IF(F920&lt;=('Ejercicio 3 - TIR'!$D$18-'Ejercicio 3 - TIR'!$C$18)/('Ejercicio 3 - TIR'!$E$18-'Ejercicio 3 - TIR'!$C$18),'Ejercicio 3 - TIR'!$C$18+SQRT(('Ejercicio 3 - TIR'!$E$18-'Ejercicio 3 - TIR'!$C$18)*('Ejercicio 3 - TIR'!$D$18-'Ejercicio 3 - TIR'!$C$18)*F920),'Ejercicio 3 - TIR'!$E$18-SQRT(('Ejercicio 3 - TIR'!$E$18-'Ejercicio 3 - TIR'!$C$18)*('Ejercicio 3 - TIR'!$E$18-'Ejercicio 3 - TIR'!$D$18)*(1-F920)))</f>
        <v>35053.9044019151</v>
      </c>
      <c r="H920" s="24">
        <f ca="1" t="shared" ref="H920:L920" si="6847">RAND()</f>
        <v>0.731999478325492</v>
      </c>
      <c r="I920" s="25">
        <f ca="1">IF(H920&lt;=('Ejercicio 3 - TIR'!$D$18-'Ejercicio 3 - TIR'!$C$18)/('Ejercicio 3 - TIR'!$E$18-'Ejercicio 3 - TIR'!$C$18),'Ejercicio 3 - TIR'!$C$18+SQRT(('Ejercicio 3 - TIR'!$E$18-'Ejercicio 3 - TIR'!$C$18)*('Ejercicio 3 - TIR'!$D$18-'Ejercicio 3 - TIR'!$C$18)*H920),'Ejercicio 3 - TIR'!$E$18-SQRT(('Ejercicio 3 - TIR'!$E$18-'Ejercicio 3 - TIR'!$C$18)*('Ejercicio 3 - TIR'!$E$18-'Ejercicio 3 - TIR'!$D$18)*(1-H920)))</f>
        <v>40516.6932822315</v>
      </c>
      <c r="J920" s="24">
        <f ca="1" t="shared" si="6847"/>
        <v>0.833153484570861</v>
      </c>
      <c r="K920" s="25">
        <f ca="1">IF(J920&lt;=('Ejercicio 3 - TIR'!$D$18-'Ejercicio 3 - TIR'!$C$18)/('Ejercicio 3 - TIR'!$E$18-'Ejercicio 3 - TIR'!$C$18),'Ejercicio 3 - TIR'!$C$18+SQRT(('Ejercicio 3 - TIR'!$E$18-'Ejercicio 3 - TIR'!$C$18)*('Ejercicio 3 - TIR'!$D$18-'Ejercicio 3 - TIR'!$C$18)*J920),'Ejercicio 3 - TIR'!$E$18-SQRT(('Ejercicio 3 - TIR'!$E$18-'Ejercicio 3 - TIR'!$C$18)*('Ejercicio 3 - TIR'!$E$18-'Ejercicio 3 - TIR'!$D$18)*(1-J920)))</f>
        <v>41462.5590242118</v>
      </c>
      <c r="L920" s="24">
        <f ca="1" t="shared" si="6847"/>
        <v>0.635796838777439</v>
      </c>
      <c r="M920" s="25">
        <f ca="1">IF(L920&lt;=('Ejercicio 3 - TIR'!$D$18-'Ejercicio 3 - TIR'!$C$18)/('Ejercicio 3 - TIR'!$E$18-'Ejercicio 3 - TIR'!$C$18),'Ejercicio 3 - TIR'!$C$18+SQRT(('Ejercicio 3 - TIR'!$E$18-'Ejercicio 3 - TIR'!$C$18)*('Ejercicio 3 - TIR'!$D$18-'Ejercicio 3 - TIR'!$C$18)*L920),'Ejercicio 3 - TIR'!$E$18-SQRT(('Ejercicio 3 - TIR'!$E$18-'Ejercicio 3 - TIR'!$C$18)*('Ejercicio 3 - TIR'!$E$18-'Ejercicio 3 - TIR'!$D$18)*(1-L920)))</f>
        <v>39765.7322212221</v>
      </c>
      <c r="N920" s="24">
        <f ca="1" t="shared" ref="N920:R920" si="6848">RAND()</f>
        <v>0.689346258361723</v>
      </c>
      <c r="O920" s="25">
        <f ca="1">IF(N920&lt;=('Ejercicio 3 - TIR'!$D$18-'Ejercicio 3 - TIR'!$C$18)/('Ejercicio 3 - TIR'!$E$18-'Ejercicio 3 - TIR'!$C$18),'Ejercicio 3 - TIR'!$C$18+SQRT(('Ejercicio 3 - TIR'!$E$18-'Ejercicio 3 - TIR'!$C$18)*('Ejercicio 3 - TIR'!$D$18-'Ejercicio 3 - TIR'!$C$18)*N920),'Ejercicio 3 - TIR'!$E$18-SQRT(('Ejercicio 3 - TIR'!$E$18-'Ejercicio 3 - TIR'!$C$18)*('Ejercicio 3 - TIR'!$E$18-'Ejercicio 3 - TIR'!$D$18)*(1-N920)))</f>
        <v>40173.0930583995</v>
      </c>
      <c r="P920" s="24">
        <f ca="1" t="shared" si="6848"/>
        <v>0.0685697660639766</v>
      </c>
      <c r="Q920" s="26">
        <f ca="1">IF(P920&lt;=('Ejercicio 3 - TIR'!$D$22-'Ejercicio 3 - TIR'!$C$22)/('Ejercicio 3 - TIR'!$E$22-'Ejercicio 3 - TIR'!$C$22),'Ejercicio 3 - TIR'!$C$22+SQRT(('Ejercicio 3 - TIR'!$E$22-'Ejercicio 3 - TIR'!$C$22)*('Ejercicio 3 - TIR'!$D$22-'Ejercicio 3 - TIR'!$C$22)*P920),'Ejercicio 3 - TIR'!$E$22-SQRT(('Ejercicio 3 - TIR'!$E$22-'Ejercicio 3 - TIR'!$C$22)*('Ejercicio 3 - TIR'!$E$22-'Ejercicio 3 - TIR'!$D$22)*(1-P920)))</f>
        <v>0.131109706517958</v>
      </c>
      <c r="R920" s="24">
        <f ca="1" t="shared" si="6848"/>
        <v>0.904310843903059</v>
      </c>
      <c r="S920" s="26">
        <f ca="1">IF(R920&lt;=('Ejercicio 3 - TIR'!$D$23-'Ejercicio 3 - TIR'!$C$23)/('Ejercicio 3 - TIR'!$E$23-'Ejercicio 3 - TIR'!$C$23),'Ejercicio 3 - TIR'!$C$23+SQRT(('Ejercicio 3 - TIR'!$E$23-'Ejercicio 3 - TIR'!$C$23)*('Ejercicio 3 - TIR'!$D$23-'Ejercicio 3 - TIR'!$C$23)*R920),'Ejercicio 3 - TIR'!$E$23-SQRT(('Ejercicio 3 - TIR'!$E$23-'Ejercicio 3 - TIR'!$C$23)*('Ejercicio 3 - TIR'!$E$23-'Ejercicio 3 - TIR'!$D$23)*(1-R920)))</f>
        <v>0.166875957902594</v>
      </c>
      <c r="T920" s="24">
        <f ca="1" t="shared" ref="T920:X920" si="6849">RAND()</f>
        <v>0.827661878420977</v>
      </c>
      <c r="U920" s="26">
        <f ca="1">IF(T920&lt;=('Ejercicio 3 - TIR'!$D$24-'Ejercicio 3 - TIR'!$C$24)/('Ejercicio 3 - TIR'!$E$24-'Ejercicio 3 - TIR'!$C$24),'Ejercicio 3 - TIR'!$C$24+SQRT(('Ejercicio 3 - TIR'!$E$24-'Ejercicio 3 - TIR'!$C$24)*('Ejercicio 3 - TIR'!$D$24-'Ejercicio 3 - TIR'!$C$24)*T920),'Ejercicio 3 - TIR'!$E$24-SQRT(('Ejercicio 3 - TIR'!$E$24-'Ejercicio 3 - TIR'!$C$24)*('Ejercicio 3 - TIR'!$E$24-'Ejercicio 3 - TIR'!$D$24)*(1-T920)))</f>
        <v>0.19803305345704</v>
      </c>
      <c r="V920" s="24">
        <f ca="1" t="shared" si="6849"/>
        <v>0.486723169846172</v>
      </c>
      <c r="W920" s="26">
        <f ca="1">IF(V920&lt;=('Ejercicio 3 - TIR'!$D$25-'Ejercicio 3 - TIR'!$C$25)/('Ejercicio 3 - TIR'!$E$25-'Ejercicio 3 - TIR'!$C$25),'Ejercicio 3 - TIR'!$C$25+SQRT(('Ejercicio 3 - TIR'!$E$25-'Ejercicio 3 - TIR'!$C$25)*('Ejercicio 3 - TIR'!$D$25-'Ejercicio 3 - TIR'!$C$25)*V920),'Ejercicio 3 - TIR'!$E$25-SQRT(('Ejercicio 3 - TIR'!$E$25-'Ejercicio 3 - TIR'!$C$25)*('Ejercicio 3 - TIR'!$E$25-'Ejercicio 3 - TIR'!$D$25)*(1-V920)))</f>
        <v>0.207615227905079</v>
      </c>
      <c r="X920" s="24">
        <f ca="1" t="shared" si="6849"/>
        <v>0.808906349911339</v>
      </c>
      <c r="Y920" s="26">
        <f ca="1">IF(X920&lt;=('Ejercicio 3 - TIR'!$D$26-'Ejercicio 3 - TIR'!$C$26)/('Ejercicio 3 - TIR'!$E$26-'Ejercicio 3 - TIR'!$C$26),'Ejercicio 3 - TIR'!$C$26+SQRT(('Ejercicio 3 - TIR'!$E$26-'Ejercicio 3 - TIR'!$C$26)*('Ejercicio 3 - TIR'!$D$26-'Ejercicio 3 - TIR'!$C$26)*X920),'Ejercicio 3 - TIR'!$E$26-SQRT(('Ejercicio 3 - TIR'!$E$26-'Ejercicio 3 - TIR'!$C$26)*('Ejercicio 3 - TIR'!$E$26-'Ejercicio 3 - TIR'!$D$26)*(1-X920)))</f>
        <v>0.247876710777401</v>
      </c>
      <c r="Z920" s="24">
        <f ca="1" t="shared" si="6668"/>
        <v>1.13110970651796</v>
      </c>
      <c r="AA920" s="24">
        <f ca="1" t="shared" si="6669"/>
        <v>1.31986472228606</v>
      </c>
      <c r="AB920" s="24">
        <f ca="1" t="shared" si="6670"/>
        <v>1.5812415633906</v>
      </c>
      <c r="AC920" s="24">
        <f ca="1" t="shared" si="6671"/>
        <v>1.90953139094692</v>
      </c>
      <c r="AD920" s="24">
        <f ca="1" t="shared" si="6672"/>
        <v>2.38285975126104</v>
      </c>
      <c r="AE920" s="23">
        <f ca="1" t="shared" si="6673"/>
        <v>3854.54057571308</v>
      </c>
      <c r="AF920" s="23">
        <f ca="1" t="shared" si="6674"/>
        <v>4497.77072655962</v>
      </c>
      <c r="AG920" s="23">
        <f ca="1" t="shared" si="6675"/>
        <v>5388.47799728991</v>
      </c>
      <c r="AH920" s="23">
        <f ca="1" t="shared" si="6676"/>
        <v>6507.20808475875</v>
      </c>
      <c r="AI920" s="23">
        <f ca="1" t="shared" si="6677"/>
        <v>8120.19342115286</v>
      </c>
      <c r="AJ920" s="25">
        <f ca="1" t="shared" si="6678"/>
        <v>39649.8115203588</v>
      </c>
      <c r="AK920" s="25">
        <f ca="1" t="shared" si="6679"/>
        <v>53476.5541269021</v>
      </c>
      <c r="AL920" s="25">
        <f ca="1" t="shared" si="6680"/>
        <v>65562.3216536197</v>
      </c>
      <c r="AM920" s="25">
        <f ca="1" t="shared" si="6681"/>
        <v>75933.9139604132</v>
      </c>
      <c r="AN920" s="25">
        <f ca="1" t="shared" si="6682"/>
        <v>95726.8465325246</v>
      </c>
      <c r="AO920" s="25">
        <f ca="1">C920/'Ejercicio 3 - TIR'!$D$7</f>
        <v>15260.1663209341</v>
      </c>
      <c r="AP920" s="25">
        <f ca="1" t="shared" si="6683"/>
        <v>24389.6451994247</v>
      </c>
      <c r="AQ920" s="25">
        <f ca="1" t="shared" si="6684"/>
        <v>38216.387805968</v>
      </c>
      <c r="AR920" s="25">
        <f ca="1" t="shared" si="6685"/>
        <v>50302.1553326857</v>
      </c>
      <c r="AS920" s="25">
        <f ca="1" t="shared" si="6686"/>
        <v>60673.7476394791</v>
      </c>
      <c r="AT920" s="25">
        <f ca="1" t="shared" si="6687"/>
        <v>80466.6802115905</v>
      </c>
      <c r="AU920" s="25">
        <f ca="1">AP920*'Ejercicio 3 - TIR'!$D$5</f>
        <v>12194.8225997124</v>
      </c>
      <c r="AV920" s="25">
        <f ca="1">AQ920*'Ejercicio 3 - TIR'!$D$5</f>
        <v>19108.193902984</v>
      </c>
      <c r="AW920" s="25">
        <f ca="1">AR920*'Ejercicio 3 - TIR'!$D$5</f>
        <v>25151.0776663428</v>
      </c>
      <c r="AX920" s="25">
        <f ca="1">AS920*'Ejercicio 3 - TIR'!$D$5</f>
        <v>30336.8738197396</v>
      </c>
      <c r="AY920" s="25">
        <f ca="1">AT920*'Ejercicio 3 - TIR'!$D$5</f>
        <v>40233.3401057953</v>
      </c>
      <c r="AZ920" s="25">
        <f ca="1" t="shared" ref="AZ920:BD920" si="6850">AJ920-AU920-AE920</f>
        <v>23600.4483449334</v>
      </c>
      <c r="BA920" s="25">
        <f ca="1" t="shared" si="6850"/>
        <v>29870.5894973585</v>
      </c>
      <c r="BB920" s="25">
        <f ca="1" t="shared" si="6850"/>
        <v>35022.765989987</v>
      </c>
      <c r="BC920" s="25">
        <f ca="1" t="shared" si="6850"/>
        <v>39089.8320559149</v>
      </c>
      <c r="BD920" s="25">
        <f ca="1" t="shared" si="6850"/>
        <v>47373.3130055765</v>
      </c>
      <c r="BE920" s="25">
        <f ca="1" t="shared" ref="BE920:BI920" si="6851">AZ920/Z920</f>
        <v>20864.8623638689</v>
      </c>
      <c r="BF920" s="25">
        <f ca="1" t="shared" si="6851"/>
        <v>22631.5538198652</v>
      </c>
      <c r="BG920" s="25">
        <f ca="1" t="shared" si="6851"/>
        <v>22148.9029891732</v>
      </c>
      <c r="BH920" s="25">
        <f ca="1" t="shared" si="6851"/>
        <v>20470.903092371</v>
      </c>
      <c r="BI920" s="25">
        <f ca="1" t="shared" si="6851"/>
        <v>19880.8649902731</v>
      </c>
      <c r="BJ920" s="25">
        <f ca="1" t="shared" si="6690"/>
        <v>70054.5355595867</v>
      </c>
      <c r="BK920" s="25">
        <f ca="1" t="shared" si="6691"/>
        <v>36362.8361237031</v>
      </c>
      <c r="BL920" s="25">
        <f ca="1" t="shared" si="6692"/>
        <v>106417.37168329</v>
      </c>
      <c r="BM920" s="25">
        <f ca="1">BK920*'Ejercicio 3 - TIR'!$D$5</f>
        <v>18181.4180618515</v>
      </c>
      <c r="BN920" s="25">
        <f ca="1" t="shared" si="6693"/>
        <v>88235.9536214383</v>
      </c>
      <c r="BO920" s="25">
        <f ca="1" t="shared" si="6694"/>
        <v>37029.436405035</v>
      </c>
      <c r="BP920" s="25">
        <f ca="1" t="shared" si="6695"/>
        <v>-105700.184849238</v>
      </c>
      <c r="BQ920" s="25">
        <f ca="1" t="shared" ref="BQ920:BT920" si="6852">BE920</f>
        <v>20864.8623638689</v>
      </c>
      <c r="BR920" s="25">
        <f ca="1" t="shared" si="6852"/>
        <v>22631.5538198652</v>
      </c>
      <c r="BS920" s="25">
        <f ca="1" t="shared" si="6852"/>
        <v>22148.9029891732</v>
      </c>
      <c r="BT920" s="25">
        <f ca="1" t="shared" si="6852"/>
        <v>20470.903092371</v>
      </c>
      <c r="BU920" s="25">
        <f ca="1" t="shared" si="6697"/>
        <v>56910.3013953081</v>
      </c>
      <c r="BV920" s="27">
        <f ca="1" t="shared" si="6698"/>
        <v>9.33855583404</v>
      </c>
    </row>
    <row r="921" ht="15" customHeight="1" spans="1:74">
      <c r="A921" s="23">
        <v>920</v>
      </c>
      <c r="B921" s="24">
        <f ca="1" t="shared" ref="B921:F921" si="6853">RAND()</f>
        <v>0.655327968312205</v>
      </c>
      <c r="C921" s="25">
        <f ca="1">IF(B921&lt;=('Ejercicio 3 - TIR'!$D$13-'Ejercicio 3 - TIR'!$C$13)/('Ejercicio 3 - TIR'!$E$13-'Ejercicio 3 - TIR'!$C$13),'Ejercicio 3 - TIR'!$C$13+SQRT(('Ejercicio 3 - TIR'!$E$13-'Ejercicio 3 - TIR'!$C$13)*('Ejercicio 3 - TIR'!$D$13-'Ejercicio 3 - TIR'!$C$13)*B921),'Ejercicio 3 - TIR'!$E$13-SQRT(('Ejercicio 3 - TIR'!$E$13-'Ejercicio 3 - TIR'!$C$13)*('Ejercicio 3 - TIR'!$E$13-'Ejercicio 3 - TIR'!$D$13)*(1-B921)))</f>
        <v>79662.6836080727</v>
      </c>
      <c r="D921" s="24">
        <f ca="1" t="shared" si="6853"/>
        <v>0.473320748702597</v>
      </c>
      <c r="E921" s="25">
        <f ca="1">IF(D921&lt;=('Ejercicio 3 - TIR'!$D$14-'Ejercicio 3 - TIR'!$C$14)/('Ejercicio 3 - TIR'!$E$14-'Ejercicio 3 - TIR'!$C$14),'Ejercicio 3 - TIR'!$C$14+SQRT(('Ejercicio 3 - TIR'!$E$14-'Ejercicio 3 - TIR'!$C$14)*('Ejercicio 3 - TIR'!$D$14-'Ejercicio 3 - TIR'!$C$14)*D921),'Ejercicio 3 - TIR'!$E$14-SQRT(('Ejercicio 3 - TIR'!$E$14-'Ejercicio 3 - TIR'!$C$14)*('Ejercicio 3 - TIR'!$E$14-'Ejercicio 3 - TIR'!$D$14)*(1-D921)))</f>
        <v>31111.6993922004</v>
      </c>
      <c r="F921" s="24">
        <f ca="1" t="shared" si="6853"/>
        <v>0.229941612828416</v>
      </c>
      <c r="G921" s="25">
        <f ca="1">IF(F921&lt;=('Ejercicio 3 - TIR'!$D$18-'Ejercicio 3 - TIR'!$C$18)/('Ejercicio 3 - TIR'!$E$18-'Ejercicio 3 - TIR'!$C$18),'Ejercicio 3 - TIR'!$C$18+SQRT(('Ejercicio 3 - TIR'!$E$18-'Ejercicio 3 - TIR'!$C$18)*('Ejercicio 3 - TIR'!$D$18-'Ejercicio 3 - TIR'!$C$18)*F921),'Ejercicio 3 - TIR'!$E$18-SQRT(('Ejercicio 3 - TIR'!$E$18-'Ejercicio 3 - TIR'!$C$18)*('Ejercicio 3 - TIR'!$E$18-'Ejercicio 3 - TIR'!$D$18)*(1-F921)))</f>
        <v>35872.9244779975</v>
      </c>
      <c r="H921" s="24">
        <f ca="1" t="shared" ref="H921:L921" si="6854">RAND()</f>
        <v>0.0458511067309961</v>
      </c>
      <c r="I921" s="25">
        <f ca="1">IF(H921&lt;=('Ejercicio 3 - TIR'!$D$18-'Ejercicio 3 - TIR'!$C$18)/('Ejercicio 3 - TIR'!$E$18-'Ejercicio 3 - TIR'!$C$18),'Ejercicio 3 - TIR'!$C$18+SQRT(('Ejercicio 3 - TIR'!$E$18-'Ejercicio 3 - TIR'!$C$18)*('Ejercicio 3 - TIR'!$D$18-'Ejercicio 3 - TIR'!$C$18)*H921),'Ejercicio 3 - TIR'!$E$18-SQRT(('Ejercicio 3 - TIR'!$E$18-'Ejercicio 3 - TIR'!$C$18)*('Ejercicio 3 - TIR'!$E$18-'Ejercicio 3 - TIR'!$D$18)*(1-H921)))</f>
        <v>32622.5304592415</v>
      </c>
      <c r="J921" s="24">
        <f ca="1" t="shared" si="6854"/>
        <v>0.695387234639269</v>
      </c>
      <c r="K921" s="25">
        <f ca="1">IF(J921&lt;=('Ejercicio 3 - TIR'!$D$18-'Ejercicio 3 - TIR'!$C$18)/('Ejercicio 3 - TIR'!$E$18-'Ejercicio 3 - TIR'!$C$18),'Ejercicio 3 - TIR'!$C$18+SQRT(('Ejercicio 3 - TIR'!$E$18-'Ejercicio 3 - TIR'!$C$18)*('Ejercicio 3 - TIR'!$D$18-'Ejercicio 3 - TIR'!$C$18)*J921),'Ejercicio 3 - TIR'!$E$18-SQRT(('Ejercicio 3 - TIR'!$E$18-'Ejercicio 3 - TIR'!$C$18)*('Ejercicio 3 - TIR'!$E$18-'Ejercicio 3 - TIR'!$D$18)*(1-J921)))</f>
        <v>40220.2555087061</v>
      </c>
      <c r="L921" s="24">
        <f ca="1" t="shared" si="6854"/>
        <v>0.802183312145395</v>
      </c>
      <c r="M921" s="25">
        <f ca="1">IF(L921&lt;=('Ejercicio 3 - TIR'!$D$18-'Ejercicio 3 - TIR'!$C$18)/('Ejercicio 3 - TIR'!$E$18-'Ejercicio 3 - TIR'!$C$18),'Ejercicio 3 - TIR'!$C$18+SQRT(('Ejercicio 3 - TIR'!$E$18-'Ejercicio 3 - TIR'!$C$18)*('Ejercicio 3 - TIR'!$D$18-'Ejercicio 3 - TIR'!$C$18)*L921),'Ejercicio 3 - TIR'!$E$18-SQRT(('Ejercicio 3 - TIR'!$E$18-'Ejercicio 3 - TIR'!$C$18)*('Ejercicio 3 - TIR'!$E$18-'Ejercicio 3 - TIR'!$D$18)*(1-L921)))</f>
        <v>41148.2144933686</v>
      </c>
      <c r="N921" s="24">
        <f ca="1" t="shared" ref="N921:R921" si="6855">RAND()</f>
        <v>0.651946927620218</v>
      </c>
      <c r="O921" s="25">
        <f ca="1">IF(N921&lt;=('Ejercicio 3 - TIR'!$D$18-'Ejercicio 3 - TIR'!$C$18)/('Ejercicio 3 - TIR'!$E$18-'Ejercicio 3 - TIR'!$C$18),'Ejercicio 3 - TIR'!$C$18+SQRT(('Ejercicio 3 - TIR'!$E$18-'Ejercicio 3 - TIR'!$C$18)*('Ejercicio 3 - TIR'!$D$18-'Ejercicio 3 - TIR'!$C$18)*N921),'Ejercicio 3 - TIR'!$E$18-SQRT(('Ejercicio 3 - TIR'!$E$18-'Ejercicio 3 - TIR'!$C$18)*('Ejercicio 3 - TIR'!$E$18-'Ejercicio 3 - TIR'!$D$18)*(1-N921)))</f>
        <v>39888.9857489549</v>
      </c>
      <c r="P921" s="24">
        <f ca="1" t="shared" si="6855"/>
        <v>0.855475084019334</v>
      </c>
      <c r="Q921" s="26">
        <f ca="1">IF(P921&lt;=('Ejercicio 3 - TIR'!$D$22-'Ejercicio 3 - TIR'!$C$22)/('Ejercicio 3 - TIR'!$E$22-'Ejercicio 3 - TIR'!$C$22),'Ejercicio 3 - TIR'!$C$22+SQRT(('Ejercicio 3 - TIR'!$E$22-'Ejercicio 3 - TIR'!$C$22)*('Ejercicio 3 - TIR'!$D$22-'Ejercicio 3 - TIR'!$C$22)*P921),'Ejercicio 3 - TIR'!$E$22-SQRT(('Ejercicio 3 - TIR'!$E$22-'Ejercicio 3 - TIR'!$C$22)*('Ejercicio 3 - TIR'!$E$22-'Ejercicio 3 - TIR'!$D$22)*(1-P921)))</f>
        <v>0.163870993559267</v>
      </c>
      <c r="R921" s="24">
        <f ca="1" t="shared" si="6855"/>
        <v>0.962911679384139</v>
      </c>
      <c r="S921" s="26">
        <f ca="1">IF(R921&lt;=('Ejercicio 3 - TIR'!$D$23-'Ejercicio 3 - TIR'!$C$23)/('Ejercicio 3 - TIR'!$E$23-'Ejercicio 3 - TIR'!$C$23),'Ejercicio 3 - TIR'!$C$23+SQRT(('Ejercicio 3 - TIR'!$E$23-'Ejercicio 3 - TIR'!$C$23)*('Ejercicio 3 - TIR'!$D$23-'Ejercicio 3 - TIR'!$C$23)*R921),'Ejercicio 3 - TIR'!$E$23-SQRT(('Ejercicio 3 - TIR'!$E$23-'Ejercicio 3 - TIR'!$C$23)*('Ejercicio 3 - TIR'!$E$23-'Ejercicio 3 - TIR'!$D$23)*(1-R921)))</f>
        <v>0.171829383309165</v>
      </c>
      <c r="T921" s="24">
        <f ca="1" t="shared" ref="T921:X921" si="6856">RAND()</f>
        <v>0.267441460996826</v>
      </c>
      <c r="U921" s="26">
        <f ca="1">IF(T921&lt;=('Ejercicio 3 - TIR'!$D$24-'Ejercicio 3 - TIR'!$C$24)/('Ejercicio 3 - TIR'!$E$24-'Ejercicio 3 - TIR'!$C$24),'Ejercicio 3 - TIR'!$C$24+SQRT(('Ejercicio 3 - TIR'!$E$24-'Ejercicio 3 - TIR'!$C$24)*('Ejercicio 3 - TIR'!$D$24-'Ejercicio 3 - TIR'!$C$24)*T921),'Ejercicio 3 - TIR'!$E$24-SQRT(('Ejercicio 3 - TIR'!$E$24-'Ejercicio 3 - TIR'!$C$24)*('Ejercicio 3 - TIR'!$E$24-'Ejercicio 3 - TIR'!$D$24)*(1-T921)))</f>
        <v>0.173698672285454</v>
      </c>
      <c r="V921" s="24">
        <f ca="1" t="shared" si="6856"/>
        <v>0.292085728961716</v>
      </c>
      <c r="W921" s="26">
        <f ca="1">IF(V921&lt;=('Ejercicio 3 - TIR'!$D$25-'Ejercicio 3 - TIR'!$C$25)/('Ejercicio 3 - TIR'!$E$25-'Ejercicio 3 - TIR'!$C$25),'Ejercicio 3 - TIR'!$C$25+SQRT(('Ejercicio 3 - TIR'!$E$25-'Ejercicio 3 - TIR'!$C$25)*('Ejercicio 3 - TIR'!$D$25-'Ejercicio 3 - TIR'!$C$25)*V921),'Ejercicio 3 - TIR'!$E$25-SQRT(('Ejercicio 3 - TIR'!$E$25-'Ejercicio 3 - TIR'!$C$25)*('Ejercicio 3 - TIR'!$E$25-'Ejercicio 3 - TIR'!$D$25)*(1-V921)))</f>
        <v>0.200223500036322</v>
      </c>
      <c r="X921" s="24">
        <f ca="1" t="shared" si="6856"/>
        <v>0.119655212214441</v>
      </c>
      <c r="Y921" s="26">
        <f ca="1">IF(X921&lt;=('Ejercicio 3 - TIR'!$D$26-'Ejercicio 3 - TIR'!$C$26)/('Ejercicio 3 - TIR'!$E$26-'Ejercicio 3 - TIR'!$C$26),'Ejercicio 3 - TIR'!$C$26+SQRT(('Ejercicio 3 - TIR'!$E$26-'Ejercicio 3 - TIR'!$C$26)*('Ejercicio 3 - TIR'!$D$26-'Ejercicio 3 - TIR'!$C$26)*X921),'Ejercicio 3 - TIR'!$E$26-SQRT(('Ejercicio 3 - TIR'!$E$26-'Ejercicio 3 - TIR'!$C$26)*('Ejercicio 3 - TIR'!$E$26-'Ejercicio 3 - TIR'!$D$26)*(1-X921)))</f>
        <v>0.207974122314566</v>
      </c>
      <c r="Z921" s="24">
        <f ca="1" t="shared" si="6668"/>
        <v>1.16387099355927</v>
      </c>
      <c r="AA921" s="24">
        <f ca="1" t="shared" si="6669"/>
        <v>1.36385822863398</v>
      </c>
      <c r="AB921" s="24">
        <f ca="1" t="shared" si="6670"/>
        <v>1.60075859213329</v>
      </c>
      <c r="AC921" s="24">
        <f ca="1" t="shared" si="6671"/>
        <v>1.92126808016344</v>
      </c>
      <c r="AD921" s="24">
        <f ca="1" t="shared" si="6672"/>
        <v>2.32084212286642</v>
      </c>
      <c r="AE921" s="23">
        <f ca="1" t="shared" si="6673"/>
        <v>5098.30509071713</v>
      </c>
      <c r="AF921" s="23">
        <f ca="1" t="shared" si="6674"/>
        <v>5974.34371037703</v>
      </c>
      <c r="AG921" s="23">
        <f ca="1" t="shared" si="6675"/>
        <v>7012.07928064648</v>
      </c>
      <c r="AH921" s="23">
        <f ca="1" t="shared" si="6676"/>
        <v>8416.06233674969</v>
      </c>
      <c r="AI921" s="23">
        <f ca="1" t="shared" si="6677"/>
        <v>10166.3855145799</v>
      </c>
      <c r="AJ921" s="25">
        <f ca="1" t="shared" si="6678"/>
        <v>41751.4562540835</v>
      </c>
      <c r="AK921" s="25">
        <f ca="1" t="shared" si="6679"/>
        <v>44492.5066056992</v>
      </c>
      <c r="AL921" s="25">
        <f ca="1" t="shared" si="6680"/>
        <v>64382.9195833577</v>
      </c>
      <c r="AM921" s="25">
        <f ca="1" t="shared" si="6681"/>
        <v>79056.7510618278</v>
      </c>
      <c r="AN921" s="25">
        <f ca="1" t="shared" si="6682"/>
        <v>92576.0383645929</v>
      </c>
      <c r="AO921" s="25">
        <f ca="1">C921/'Ejercicio 3 - TIR'!$D$7</f>
        <v>15932.5367216145</v>
      </c>
      <c r="AP921" s="25">
        <f ca="1" t="shared" si="6683"/>
        <v>25818.919532469</v>
      </c>
      <c r="AQ921" s="25">
        <f ca="1" t="shared" si="6684"/>
        <v>28559.9698840847</v>
      </c>
      <c r="AR921" s="25">
        <f ca="1" t="shared" si="6685"/>
        <v>48450.3828617432</v>
      </c>
      <c r="AS921" s="25">
        <f ca="1" t="shared" si="6686"/>
        <v>63124.2143402132</v>
      </c>
      <c r="AT921" s="25">
        <f ca="1" t="shared" si="6687"/>
        <v>76643.5016429784</v>
      </c>
      <c r="AU921" s="25">
        <f ca="1">AP921*'Ejercicio 3 - TIR'!$D$5</f>
        <v>12909.4597662345</v>
      </c>
      <c r="AV921" s="25">
        <f ca="1">AQ921*'Ejercicio 3 - TIR'!$D$5</f>
        <v>14279.9849420423</v>
      </c>
      <c r="AW921" s="25">
        <f ca="1">AR921*'Ejercicio 3 - TIR'!$D$5</f>
        <v>24225.1914308716</v>
      </c>
      <c r="AX921" s="25">
        <f ca="1">AS921*'Ejercicio 3 - TIR'!$D$5</f>
        <v>31562.1071701066</v>
      </c>
      <c r="AY921" s="25">
        <f ca="1">AT921*'Ejercicio 3 - TIR'!$D$5</f>
        <v>38321.7508214892</v>
      </c>
      <c r="AZ921" s="25">
        <f ca="1" t="shared" ref="AZ921:BD921" si="6857">AJ921-AU921-AE921</f>
        <v>23743.6913971319</v>
      </c>
      <c r="BA921" s="25">
        <f ca="1" t="shared" si="6857"/>
        <v>24238.1779532798</v>
      </c>
      <c r="BB921" s="25">
        <f ca="1" t="shared" si="6857"/>
        <v>33145.6488718396</v>
      </c>
      <c r="BC921" s="25">
        <f ca="1" t="shared" si="6857"/>
        <v>39078.5815549715</v>
      </c>
      <c r="BD921" s="25">
        <f ca="1" t="shared" si="6857"/>
        <v>44087.9020285238</v>
      </c>
      <c r="BE921" s="25">
        <f ca="1" t="shared" ref="BE921:BI921" si="6858">AZ921/Z921</f>
        <v>20400.6213132958</v>
      </c>
      <c r="BF921" s="25">
        <f ca="1" t="shared" si="6858"/>
        <v>17771.7723473036</v>
      </c>
      <c r="BG921" s="25">
        <f ca="1" t="shared" si="6858"/>
        <v>20706.2133133186</v>
      </c>
      <c r="BH921" s="25">
        <f ca="1" t="shared" si="6858"/>
        <v>20339.9941728315</v>
      </c>
      <c r="BI921" s="25">
        <f ca="1" t="shared" si="6858"/>
        <v>18996.5106174787</v>
      </c>
      <c r="BJ921" s="25">
        <f ca="1" t="shared" si="6690"/>
        <v>72205.3424633764</v>
      </c>
      <c r="BK921" s="25">
        <f ca="1" t="shared" si="6691"/>
        <v>36976.9023476391</v>
      </c>
      <c r="BL921" s="25">
        <f ca="1" t="shared" si="6692"/>
        <v>109182.244811016</v>
      </c>
      <c r="BM921" s="25">
        <f ca="1">BK921*'Ejercicio 3 - TIR'!$D$5</f>
        <v>18488.4511738196</v>
      </c>
      <c r="BN921" s="25">
        <f ca="1" t="shared" si="6693"/>
        <v>90693.793637196</v>
      </c>
      <c r="BO921" s="25">
        <f ca="1" t="shared" si="6694"/>
        <v>39077.9677530077</v>
      </c>
      <c r="BP921" s="25">
        <f ca="1" t="shared" si="6695"/>
        <v>-110774.383000273</v>
      </c>
      <c r="BQ921" s="25">
        <f ca="1" t="shared" ref="BQ921:BT921" si="6859">BE921</f>
        <v>20400.6213132958</v>
      </c>
      <c r="BR921" s="25">
        <f ca="1" t="shared" si="6859"/>
        <v>17771.7723473036</v>
      </c>
      <c r="BS921" s="25">
        <f ca="1" t="shared" si="6859"/>
        <v>20706.2133133186</v>
      </c>
      <c r="BT921" s="25">
        <f ca="1" t="shared" si="6859"/>
        <v>20339.9941728315</v>
      </c>
      <c r="BU921" s="25">
        <f ca="1" t="shared" si="6697"/>
        <v>58074.4783704864</v>
      </c>
      <c r="BV921" s="27">
        <f ca="1" t="shared" si="6698"/>
        <v>6.32831823836102</v>
      </c>
    </row>
    <row r="922" ht="15" customHeight="1" spans="1:74">
      <c r="A922" s="23">
        <v>921</v>
      </c>
      <c r="B922" s="24">
        <f ca="1" t="shared" ref="B922:F922" si="6860">RAND()</f>
        <v>0.307900371883153</v>
      </c>
      <c r="C922" s="25">
        <f ca="1">IF(B922&lt;=('Ejercicio 3 - TIR'!$D$13-'Ejercicio 3 - TIR'!$C$13)/('Ejercicio 3 - TIR'!$E$13-'Ejercicio 3 - TIR'!$C$13),'Ejercicio 3 - TIR'!$C$13+SQRT(('Ejercicio 3 - TIR'!$E$13-'Ejercicio 3 - TIR'!$C$13)*('Ejercicio 3 - TIR'!$D$13-'Ejercicio 3 - TIR'!$C$13)*B922),'Ejercicio 3 - TIR'!$E$13-SQRT(('Ejercicio 3 - TIR'!$E$13-'Ejercicio 3 - TIR'!$C$13)*('Ejercicio 3 - TIR'!$E$13-'Ejercicio 3 - TIR'!$D$13)*(1-B922)))</f>
        <v>71181.2638420729</v>
      </c>
      <c r="D922" s="24">
        <f ca="1" t="shared" si="6860"/>
        <v>0.522458059929109</v>
      </c>
      <c r="E922" s="25">
        <f ca="1">IF(D922&lt;=('Ejercicio 3 - TIR'!$D$14-'Ejercicio 3 - TIR'!$C$14)/('Ejercicio 3 - TIR'!$E$14-'Ejercicio 3 - TIR'!$C$14),'Ejercicio 3 - TIR'!$C$14+SQRT(('Ejercicio 3 - TIR'!$E$14-'Ejercicio 3 - TIR'!$C$14)*('Ejercicio 3 - TIR'!$D$14-'Ejercicio 3 - TIR'!$C$14)*D922),'Ejercicio 3 - TIR'!$E$14-SQRT(('Ejercicio 3 - TIR'!$E$14-'Ejercicio 3 - TIR'!$C$14)*('Ejercicio 3 - TIR'!$E$14-'Ejercicio 3 - TIR'!$D$14)*(1-D922)))</f>
        <v>31536.4728977433</v>
      </c>
      <c r="F922" s="24">
        <f ca="1" t="shared" si="6860"/>
        <v>0.835590429174868</v>
      </c>
      <c r="G922" s="25">
        <f ca="1">IF(F922&lt;=('Ejercicio 3 - TIR'!$D$18-'Ejercicio 3 - TIR'!$C$18)/('Ejercicio 3 - TIR'!$E$18-'Ejercicio 3 - TIR'!$C$18),'Ejercicio 3 - TIR'!$C$18+SQRT(('Ejercicio 3 - TIR'!$E$18-'Ejercicio 3 - TIR'!$C$18)*('Ejercicio 3 - TIR'!$D$18-'Ejercicio 3 - TIR'!$C$18)*F922),'Ejercicio 3 - TIR'!$E$18-SQRT(('Ejercicio 3 - TIR'!$E$18-'Ejercicio 3 - TIR'!$C$18)*('Ejercicio 3 - TIR'!$E$18-'Ejercicio 3 - TIR'!$D$18)*(1-F922)))</f>
        <v>41488.4878169249</v>
      </c>
      <c r="H922" s="24">
        <f ca="1" t="shared" ref="H922:L922" si="6861">RAND()</f>
        <v>0.496813779733963</v>
      </c>
      <c r="I922" s="25">
        <f ca="1">IF(H922&lt;=('Ejercicio 3 - TIR'!$D$18-'Ejercicio 3 - TIR'!$C$18)/('Ejercicio 3 - TIR'!$E$18-'Ejercicio 3 - TIR'!$C$18),'Ejercicio 3 - TIR'!$C$18+SQRT(('Ejercicio 3 - TIR'!$E$18-'Ejercicio 3 - TIR'!$C$18)*('Ejercicio 3 - TIR'!$D$18-'Ejercicio 3 - TIR'!$C$18)*H922),'Ejercicio 3 - TIR'!$E$18-SQRT(('Ejercicio 3 - TIR'!$E$18-'Ejercicio 3 - TIR'!$C$18)*('Ejercicio 3 - TIR'!$E$18-'Ejercicio 3 - TIR'!$D$18)*(1-H922)))</f>
        <v>38632.6164608475</v>
      </c>
      <c r="J922" s="24">
        <f ca="1" t="shared" si="6861"/>
        <v>0.470517875411041</v>
      </c>
      <c r="K922" s="25">
        <f ca="1">IF(J922&lt;=('Ejercicio 3 - TIR'!$D$18-'Ejercicio 3 - TIR'!$C$18)/('Ejercicio 3 - TIR'!$E$18-'Ejercicio 3 - TIR'!$C$18),'Ejercicio 3 - TIR'!$C$18+SQRT(('Ejercicio 3 - TIR'!$E$18-'Ejercicio 3 - TIR'!$C$18)*('Ejercicio 3 - TIR'!$D$18-'Ejercicio 3 - TIR'!$C$18)*J922),'Ejercicio 3 - TIR'!$E$18-SQRT(('Ejercicio 3 - TIR'!$E$18-'Ejercicio 3 - TIR'!$C$18)*('Ejercicio 3 - TIR'!$E$18-'Ejercicio 3 - TIR'!$D$18)*(1-J922)))</f>
        <v>38401.0523931027</v>
      </c>
      <c r="L922" s="24">
        <f ca="1" t="shared" si="6861"/>
        <v>0.941340826141104</v>
      </c>
      <c r="M922" s="25">
        <f ca="1">IF(L922&lt;=('Ejercicio 3 - TIR'!$D$18-'Ejercicio 3 - TIR'!$C$18)/('Ejercicio 3 - TIR'!$E$18-'Ejercicio 3 - TIR'!$C$18),'Ejercicio 3 - TIR'!$C$18+SQRT(('Ejercicio 3 - TIR'!$E$18-'Ejercicio 3 - TIR'!$C$18)*('Ejercicio 3 - TIR'!$D$18-'Ejercicio 3 - TIR'!$C$18)*L922),'Ejercicio 3 - TIR'!$E$18-SQRT(('Ejercicio 3 - TIR'!$E$18-'Ejercicio 3 - TIR'!$C$18)*('Ejercicio 3 - TIR'!$E$18-'Ejercicio 3 - TIR'!$D$18)*(1-L922)))</f>
        <v>42902.5162600351</v>
      </c>
      <c r="N922" s="24">
        <f ca="1" t="shared" ref="N922:R922" si="6862">RAND()</f>
        <v>0.805210572053975</v>
      </c>
      <c r="O922" s="25">
        <f ca="1">IF(N922&lt;=('Ejercicio 3 - TIR'!$D$18-'Ejercicio 3 - TIR'!$C$18)/('Ejercicio 3 - TIR'!$E$18-'Ejercicio 3 - TIR'!$C$18),'Ejercicio 3 - TIR'!$C$18+SQRT(('Ejercicio 3 - TIR'!$E$18-'Ejercicio 3 - TIR'!$C$18)*('Ejercicio 3 - TIR'!$D$18-'Ejercicio 3 - TIR'!$C$18)*N922),'Ejercicio 3 - TIR'!$E$18-SQRT(('Ejercicio 3 - TIR'!$E$18-'Ejercicio 3 - TIR'!$C$18)*('Ejercicio 3 - TIR'!$E$18-'Ejercicio 3 - TIR'!$D$18)*(1-N922)))</f>
        <v>41177.8007514061</v>
      </c>
      <c r="P922" s="24">
        <f ca="1" t="shared" si="6862"/>
        <v>0.762680212998153</v>
      </c>
      <c r="Q922" s="26">
        <f ca="1">IF(P922&lt;=('Ejercicio 3 - TIR'!$D$22-'Ejercicio 3 - TIR'!$C$22)/('Ejercicio 3 - TIR'!$E$22-'Ejercicio 3 - TIR'!$C$22),'Ejercicio 3 - TIR'!$C$22+SQRT(('Ejercicio 3 - TIR'!$E$22-'Ejercicio 3 - TIR'!$C$22)*('Ejercicio 3 - TIR'!$D$22-'Ejercicio 3 - TIR'!$C$22)*P922),'Ejercicio 3 - TIR'!$E$22-SQRT(('Ejercicio 3 - TIR'!$E$22-'Ejercicio 3 - TIR'!$C$22)*('Ejercicio 3 - TIR'!$E$22-'Ejercicio 3 - TIR'!$D$22)*(1-P922)))</f>
        <v>0.159331772775506</v>
      </c>
      <c r="R922" s="24">
        <f ca="1" t="shared" si="6862"/>
        <v>0.663050719752692</v>
      </c>
      <c r="S922" s="26">
        <f ca="1">IF(R922&lt;=('Ejercicio 3 - TIR'!$D$23-'Ejercicio 3 - TIR'!$C$23)/('Ejercicio 3 - TIR'!$E$23-'Ejercicio 3 - TIR'!$C$23),'Ejercicio 3 - TIR'!$C$23+SQRT(('Ejercicio 3 - TIR'!$E$23-'Ejercicio 3 - TIR'!$C$23)*('Ejercicio 3 - TIR'!$D$23-'Ejercicio 3 - TIR'!$C$23)*R922),'Ejercicio 3 - TIR'!$E$23-SQRT(('Ejercicio 3 - TIR'!$E$23-'Ejercicio 3 - TIR'!$C$23)*('Ejercicio 3 - TIR'!$E$23-'Ejercicio 3 - TIR'!$D$23)*(1-R922)))</f>
        <v>0.155372602564519</v>
      </c>
      <c r="T922" s="24">
        <f ca="1" t="shared" ref="T922:X922" si="6863">RAND()</f>
        <v>0.42599138366503</v>
      </c>
      <c r="U922" s="26">
        <f ca="1">IF(T922&lt;=('Ejercicio 3 - TIR'!$D$24-'Ejercicio 3 - TIR'!$C$24)/('Ejercicio 3 - TIR'!$E$24-'Ejercicio 3 - TIR'!$C$24),'Ejercicio 3 - TIR'!$C$24+SQRT(('Ejercicio 3 - TIR'!$E$24-'Ejercicio 3 - TIR'!$C$24)*('Ejercicio 3 - TIR'!$D$24-'Ejercicio 3 - TIR'!$C$24)*T922),'Ejercicio 3 - TIR'!$E$24-SQRT(('Ejercicio 3 - TIR'!$E$24-'Ejercicio 3 - TIR'!$C$24)*('Ejercicio 3 - TIR'!$E$24-'Ejercicio 3 - TIR'!$D$24)*(1-T922)))</f>
        <v>0.179909562111415</v>
      </c>
      <c r="V922" s="24">
        <f ca="1" t="shared" si="6863"/>
        <v>0.63773842210575</v>
      </c>
      <c r="W922" s="26">
        <f ca="1">IF(V922&lt;=('Ejercicio 3 - TIR'!$D$25-'Ejercicio 3 - TIR'!$C$25)/('Ejercicio 3 - TIR'!$E$25-'Ejercicio 3 - TIR'!$C$25),'Ejercicio 3 - TIR'!$C$25+SQRT(('Ejercicio 3 - TIR'!$E$25-'Ejercicio 3 - TIR'!$C$25)*('Ejercicio 3 - TIR'!$D$25-'Ejercicio 3 - TIR'!$C$25)*V922),'Ejercicio 3 - TIR'!$E$25-SQRT(('Ejercicio 3 - TIR'!$E$25-'Ejercicio 3 - TIR'!$C$25)*('Ejercicio 3 - TIR'!$E$25-'Ejercicio 3 - TIR'!$D$25)*(1-V922)))</f>
        <v>0.21439219857068</v>
      </c>
      <c r="X922" s="24">
        <f ca="1" t="shared" si="6863"/>
        <v>0.217650077652578</v>
      </c>
      <c r="Y922" s="26">
        <f ca="1">IF(X922&lt;=('Ejercicio 3 - TIR'!$D$26-'Ejercicio 3 - TIR'!$C$26)/('Ejercicio 3 - TIR'!$E$26-'Ejercicio 3 - TIR'!$C$26),'Ejercicio 3 - TIR'!$C$26+SQRT(('Ejercicio 3 - TIR'!$E$26-'Ejercicio 3 - TIR'!$C$26)*('Ejercicio 3 - TIR'!$D$26-'Ejercicio 3 - TIR'!$C$26)*X922),'Ejercicio 3 - TIR'!$E$26-SQRT(('Ejercicio 3 - TIR'!$E$26-'Ejercicio 3 - TIR'!$C$26)*('Ejercicio 3 - TIR'!$E$26-'Ejercicio 3 - TIR'!$D$26)*(1-X922)))</f>
        <v>0.214241600806505</v>
      </c>
      <c r="Z922" s="24">
        <f ca="1" t="shared" si="6668"/>
        <v>1.15933177277551</v>
      </c>
      <c r="AA922" s="24">
        <f ca="1" t="shared" si="6669"/>
        <v>1.33946016754737</v>
      </c>
      <c r="AB922" s="24">
        <f ca="1" t="shared" si="6670"/>
        <v>1.5804418597565</v>
      </c>
      <c r="AC922" s="24">
        <f ca="1" t="shared" si="6671"/>
        <v>1.91927626478283</v>
      </c>
      <c r="AD922" s="24">
        <f ca="1" t="shared" si="6672"/>
        <v>2.33046508413984</v>
      </c>
      <c r="AE922" s="23">
        <f ca="1" t="shared" si="6673"/>
        <v>5024.76213388413</v>
      </c>
      <c r="AF922" s="23">
        <f ca="1" t="shared" si="6674"/>
        <v>5805.47250389335</v>
      </c>
      <c r="AG922" s="23">
        <f ca="1" t="shared" si="6675"/>
        <v>6849.93251991867</v>
      </c>
      <c r="AH922" s="23">
        <f ca="1" t="shared" si="6676"/>
        <v>8318.50461292483</v>
      </c>
      <c r="AI922" s="23">
        <f ca="1" t="shared" si="6677"/>
        <v>10100.6743575141</v>
      </c>
      <c r="AJ922" s="25">
        <f ca="1" t="shared" si="6678"/>
        <v>48098.9221305705</v>
      </c>
      <c r="AK922" s="25">
        <f ca="1" t="shared" si="6679"/>
        <v>51746.8509174401</v>
      </c>
      <c r="AL922" s="25">
        <f ca="1" t="shared" si="6680"/>
        <v>60690.6306607621</v>
      </c>
      <c r="AM922" s="25">
        <f ca="1" t="shared" si="6681"/>
        <v>82341.7811573449</v>
      </c>
      <c r="AN922" s="25">
        <f ca="1" t="shared" si="6682"/>
        <v>95963.4268928191</v>
      </c>
      <c r="AO922" s="25">
        <f ca="1">C922/'Ejercicio 3 - TIR'!$D$7</f>
        <v>14236.2527684146</v>
      </c>
      <c r="AP922" s="25">
        <f ca="1" t="shared" si="6683"/>
        <v>33862.6693621559</v>
      </c>
      <c r="AQ922" s="25">
        <f ca="1" t="shared" si="6684"/>
        <v>37510.5981490256</v>
      </c>
      <c r="AR922" s="25">
        <f ca="1" t="shared" si="6685"/>
        <v>46454.3778923475</v>
      </c>
      <c r="AS922" s="25">
        <f ca="1" t="shared" si="6686"/>
        <v>68105.5283889304</v>
      </c>
      <c r="AT922" s="25">
        <f ca="1" t="shared" si="6687"/>
        <v>81727.1741244045</v>
      </c>
      <c r="AU922" s="25">
        <f ca="1">AP922*'Ejercicio 3 - TIR'!$D$5</f>
        <v>16931.334681078</v>
      </c>
      <c r="AV922" s="25">
        <f ca="1">AQ922*'Ejercicio 3 - TIR'!$D$5</f>
        <v>18755.2990745128</v>
      </c>
      <c r="AW922" s="25">
        <f ca="1">AR922*'Ejercicio 3 - TIR'!$D$5</f>
        <v>23227.1889461738</v>
      </c>
      <c r="AX922" s="25">
        <f ca="1">AS922*'Ejercicio 3 - TIR'!$D$5</f>
        <v>34052.7641944652</v>
      </c>
      <c r="AY922" s="25">
        <f ca="1">AT922*'Ejercicio 3 - TIR'!$D$5</f>
        <v>40863.5870622023</v>
      </c>
      <c r="AZ922" s="25">
        <f ca="1" t="shared" ref="AZ922:BD922" si="6864">AJ922-AU922-AE922</f>
        <v>26142.8253156084</v>
      </c>
      <c r="BA922" s="25">
        <f ca="1" t="shared" si="6864"/>
        <v>27186.079339034</v>
      </c>
      <c r="BB922" s="25">
        <f ca="1" t="shared" si="6864"/>
        <v>30613.5091946697</v>
      </c>
      <c r="BC922" s="25">
        <f ca="1" t="shared" si="6864"/>
        <v>39970.5123499549</v>
      </c>
      <c r="BD922" s="25">
        <f ca="1" t="shared" si="6864"/>
        <v>44999.1654731027</v>
      </c>
      <c r="BE922" s="25">
        <f ca="1" t="shared" ref="BE922:BI922" si="6865">AZ922/Z922</f>
        <v>22549.9084295956</v>
      </c>
      <c r="BF922" s="25">
        <f ca="1" t="shared" si="6865"/>
        <v>20296.2954761195</v>
      </c>
      <c r="BG922" s="25">
        <f ca="1" t="shared" si="6865"/>
        <v>19370.2216919174</v>
      </c>
      <c r="BH922" s="25">
        <f ca="1" t="shared" si="6865"/>
        <v>20825.8253818804</v>
      </c>
      <c r="BI922" s="25">
        <f ca="1" t="shared" si="6865"/>
        <v>19309.0923263979</v>
      </c>
      <c r="BJ922" s="25">
        <f ca="1" t="shared" si="6690"/>
        <v>73494.6489651131</v>
      </c>
      <c r="BK922" s="25">
        <f ca="1" t="shared" si="6691"/>
        <v>33177.0900057793</v>
      </c>
      <c r="BL922" s="25">
        <f ca="1" t="shared" si="6692"/>
        <v>106671.738970892</v>
      </c>
      <c r="BM922" s="25">
        <f ca="1">BK922*'Ejercicio 3 - TIR'!$D$5</f>
        <v>16588.5450028896</v>
      </c>
      <c r="BN922" s="25">
        <f ca="1" t="shared" si="6693"/>
        <v>90083.1939680027</v>
      </c>
      <c r="BO922" s="25">
        <f ca="1" t="shared" si="6694"/>
        <v>38654.5992819506</v>
      </c>
      <c r="BP922" s="25">
        <f ca="1" t="shared" si="6695"/>
        <v>-102717.736739816</v>
      </c>
      <c r="BQ922" s="25">
        <f ca="1" t="shared" ref="BQ922:BT922" si="6866">BE922</f>
        <v>22549.9084295956</v>
      </c>
      <c r="BR922" s="25">
        <f ca="1" t="shared" si="6866"/>
        <v>20296.2954761195</v>
      </c>
      <c r="BS922" s="25">
        <f ca="1" t="shared" si="6866"/>
        <v>19370.2216919174</v>
      </c>
      <c r="BT922" s="25">
        <f ca="1" t="shared" si="6866"/>
        <v>20825.8253818804</v>
      </c>
      <c r="BU922" s="25">
        <f ca="1" t="shared" si="6697"/>
        <v>57963.6916083485</v>
      </c>
      <c r="BV922" s="27">
        <f ca="1" t="shared" si="6698"/>
        <v>9.77896355993915</v>
      </c>
    </row>
    <row r="923" ht="15" customHeight="1" spans="1:74">
      <c r="A923" s="23">
        <v>922</v>
      </c>
      <c r="B923" s="24">
        <f ca="1" t="shared" ref="B923:F923" si="6867">RAND()</f>
        <v>0.949774225633021</v>
      </c>
      <c r="C923" s="25">
        <f ca="1">IF(B923&lt;=('Ejercicio 3 - TIR'!$D$13-'Ejercicio 3 - TIR'!$C$13)/('Ejercicio 3 - TIR'!$E$13-'Ejercicio 3 - TIR'!$C$13),'Ejercicio 3 - TIR'!$C$13+SQRT(('Ejercicio 3 - TIR'!$E$13-'Ejercicio 3 - TIR'!$C$13)*('Ejercicio 3 - TIR'!$D$13-'Ejercicio 3 - TIR'!$C$13)*B923),'Ejercicio 3 - TIR'!$E$13-SQRT(('Ejercicio 3 - TIR'!$E$13-'Ejercicio 3 - TIR'!$C$13)*('Ejercicio 3 - TIR'!$E$13-'Ejercicio 3 - TIR'!$D$13)*(1-B923)))</f>
        <v>92236.564598042</v>
      </c>
      <c r="D923" s="24">
        <f ca="1" t="shared" si="6867"/>
        <v>0.745797989921376</v>
      </c>
      <c r="E923" s="25">
        <f ca="1">IF(D923&lt;=('Ejercicio 3 - TIR'!$D$14-'Ejercicio 3 - TIR'!$C$14)/('Ejercicio 3 - TIR'!$E$14-'Ejercicio 3 - TIR'!$C$14),'Ejercicio 3 - TIR'!$C$14+SQRT(('Ejercicio 3 - TIR'!$E$14-'Ejercicio 3 - TIR'!$C$14)*('Ejercicio 3 - TIR'!$D$14-'Ejercicio 3 - TIR'!$C$14)*D923),'Ejercicio 3 - TIR'!$E$14-SQRT(('Ejercicio 3 - TIR'!$E$14-'Ejercicio 3 - TIR'!$C$14)*('Ejercicio 3 - TIR'!$E$14-'Ejercicio 3 - TIR'!$D$14)*(1-D923)))</f>
        <v>33825.0261934326</v>
      </c>
      <c r="F923" s="24">
        <f ca="1" t="shared" si="6867"/>
        <v>0.390309047900202</v>
      </c>
      <c r="G923" s="25">
        <f ca="1">IF(F923&lt;=('Ejercicio 3 - TIR'!$D$18-'Ejercicio 3 - TIR'!$C$18)/('Ejercicio 3 - TIR'!$E$18-'Ejercicio 3 - TIR'!$C$18),'Ejercicio 3 - TIR'!$C$18+SQRT(('Ejercicio 3 - TIR'!$E$18-'Ejercicio 3 - TIR'!$C$18)*('Ejercicio 3 - TIR'!$D$18-'Ejercicio 3 - TIR'!$C$18)*F923),'Ejercicio 3 - TIR'!$E$18-SQRT(('Ejercicio 3 - TIR'!$E$18-'Ejercicio 3 - TIR'!$C$18)*('Ejercicio 3 - TIR'!$E$18-'Ejercicio 3 - TIR'!$D$18)*(1-F923)))</f>
        <v>37651.5591342569</v>
      </c>
      <c r="H923" s="24">
        <f ca="1" t="shared" ref="H923:L923" si="6868">RAND()</f>
        <v>0.20649412175577</v>
      </c>
      <c r="I923" s="25">
        <f ca="1">IF(H923&lt;=('Ejercicio 3 - TIR'!$D$18-'Ejercicio 3 - TIR'!$C$18)/('Ejercicio 3 - TIR'!$E$18-'Ejercicio 3 - TIR'!$C$18),'Ejercicio 3 - TIR'!$C$18+SQRT(('Ejercicio 3 - TIR'!$E$18-'Ejercicio 3 - TIR'!$C$18)*('Ejercicio 3 - TIR'!$D$18-'Ejercicio 3 - TIR'!$C$18)*H923),'Ejercicio 3 - TIR'!$E$18-SQRT(('Ejercicio 3 - TIR'!$E$18-'Ejercicio 3 - TIR'!$C$18)*('Ejercicio 3 - TIR'!$E$18-'Ejercicio 3 - TIR'!$D$18)*(1-H923)))</f>
        <v>35565.4396289391</v>
      </c>
      <c r="J923" s="24">
        <f ca="1" t="shared" si="6868"/>
        <v>0.833239201187248</v>
      </c>
      <c r="K923" s="25">
        <f ca="1">IF(J923&lt;=('Ejercicio 3 - TIR'!$D$18-'Ejercicio 3 - TIR'!$C$18)/('Ejercicio 3 - TIR'!$E$18-'Ejercicio 3 - TIR'!$C$18),'Ejercicio 3 - TIR'!$C$18+SQRT(('Ejercicio 3 - TIR'!$E$18-'Ejercicio 3 - TIR'!$C$18)*('Ejercicio 3 - TIR'!$D$18-'Ejercicio 3 - TIR'!$C$18)*J923),'Ejercicio 3 - TIR'!$E$18-SQRT(('Ejercicio 3 - TIR'!$E$18-'Ejercicio 3 - TIR'!$C$18)*('Ejercicio 3 - TIR'!$E$18-'Ejercicio 3 - TIR'!$D$18)*(1-J923)))</f>
        <v>41463.4678128205</v>
      </c>
      <c r="L923" s="24">
        <f ca="1" t="shared" si="6868"/>
        <v>0.64639439547895</v>
      </c>
      <c r="M923" s="25">
        <f ca="1">IF(L923&lt;=('Ejercicio 3 - TIR'!$D$18-'Ejercicio 3 - TIR'!$C$18)/('Ejercicio 3 - TIR'!$E$18-'Ejercicio 3 - TIR'!$C$18),'Ejercicio 3 - TIR'!$C$18+SQRT(('Ejercicio 3 - TIR'!$E$18-'Ejercicio 3 - TIR'!$C$18)*('Ejercicio 3 - TIR'!$D$18-'Ejercicio 3 - TIR'!$C$18)*L923),'Ejercicio 3 - TIR'!$E$18-SQRT(('Ejercicio 3 - TIR'!$E$18-'Ejercicio 3 - TIR'!$C$18)*('Ejercicio 3 - TIR'!$E$18-'Ejercicio 3 - TIR'!$D$18)*(1-L923)))</f>
        <v>39846.7842122107</v>
      </c>
      <c r="N923" s="24">
        <f ca="1" t="shared" ref="N923:R923" si="6869">RAND()</f>
        <v>0.334997888488693</v>
      </c>
      <c r="O923" s="25">
        <f ca="1">IF(N923&lt;=('Ejercicio 3 - TIR'!$D$18-'Ejercicio 3 - TIR'!$C$18)/('Ejercicio 3 - TIR'!$E$18-'Ejercicio 3 - TIR'!$C$18),'Ejercicio 3 - TIR'!$C$18+SQRT(('Ejercicio 3 - TIR'!$E$18-'Ejercicio 3 - TIR'!$C$18)*('Ejercicio 3 - TIR'!$D$18-'Ejercicio 3 - TIR'!$C$18)*N923),'Ejercicio 3 - TIR'!$E$18-SQRT(('Ejercicio 3 - TIR'!$E$18-'Ejercicio 3 - TIR'!$C$18)*('Ejercicio 3 - TIR'!$E$18-'Ejercicio 3 - TIR'!$D$18)*(1-N923)))</f>
        <v>37088.7010991651</v>
      </c>
      <c r="P923" s="24">
        <f ca="1" t="shared" si="6869"/>
        <v>0.720140489819299</v>
      </c>
      <c r="Q923" s="26">
        <f ca="1">IF(P923&lt;=('Ejercicio 3 - TIR'!$D$22-'Ejercicio 3 - TIR'!$C$22)/('Ejercicio 3 - TIR'!$E$22-'Ejercicio 3 - TIR'!$C$22),'Ejercicio 3 - TIR'!$C$22+SQRT(('Ejercicio 3 - TIR'!$E$22-'Ejercicio 3 - TIR'!$C$22)*('Ejercicio 3 - TIR'!$D$22-'Ejercicio 3 - TIR'!$C$22)*P923),'Ejercicio 3 - TIR'!$E$22-SQRT(('Ejercicio 3 - TIR'!$E$22-'Ejercicio 3 - TIR'!$C$22)*('Ejercicio 3 - TIR'!$E$22-'Ejercicio 3 - TIR'!$D$22)*(1-P923)))</f>
        <v>0.157555688508549</v>
      </c>
      <c r="R923" s="24">
        <f ca="1" t="shared" si="6869"/>
        <v>0.209256775376285</v>
      </c>
      <c r="S923" s="26">
        <f ca="1">IF(R923&lt;=('Ejercicio 3 - TIR'!$D$23-'Ejercicio 3 - TIR'!$C$23)/('Ejercicio 3 - TIR'!$E$23-'Ejercicio 3 - TIR'!$C$23),'Ejercicio 3 - TIR'!$C$23+SQRT(('Ejercicio 3 - TIR'!$E$23-'Ejercicio 3 - TIR'!$C$23)*('Ejercicio 3 - TIR'!$D$23-'Ejercicio 3 - TIR'!$C$23)*R923),'Ejercicio 3 - TIR'!$E$23-SQRT(('Ejercicio 3 - TIR'!$E$23-'Ejercicio 3 - TIR'!$C$23)*('Ejercicio 3 - TIR'!$E$23-'Ejercicio 3 - TIR'!$D$23)*(1-R923)))</f>
        <v>0.139407786985571</v>
      </c>
      <c r="T923" s="24">
        <f ca="1" t="shared" ref="T923:X923" si="6870">RAND()</f>
        <v>0.28423397533493</v>
      </c>
      <c r="U923" s="26">
        <f ca="1">IF(T923&lt;=('Ejercicio 3 - TIR'!$D$24-'Ejercicio 3 - TIR'!$C$24)/('Ejercicio 3 - TIR'!$E$24-'Ejercicio 3 - TIR'!$C$24),'Ejercicio 3 - TIR'!$C$24+SQRT(('Ejercicio 3 - TIR'!$E$24-'Ejercicio 3 - TIR'!$C$24)*('Ejercicio 3 - TIR'!$D$24-'Ejercicio 3 - TIR'!$C$24)*T923),'Ejercicio 3 - TIR'!$E$24-SQRT(('Ejercicio 3 - TIR'!$E$24-'Ejercicio 3 - TIR'!$C$24)*('Ejercicio 3 - TIR'!$E$24-'Ejercicio 3 - TIR'!$D$24)*(1-T923)))</f>
        <v>0.174431359933564</v>
      </c>
      <c r="V923" s="24">
        <f ca="1" t="shared" si="6870"/>
        <v>0.179808316484366</v>
      </c>
      <c r="W923" s="26">
        <f ca="1">IF(V923&lt;=('Ejercicio 3 - TIR'!$D$25-'Ejercicio 3 - TIR'!$C$25)/('Ejercicio 3 - TIR'!$E$25-'Ejercicio 3 - TIR'!$C$25),'Ejercicio 3 - TIR'!$C$25+SQRT(('Ejercicio 3 - TIR'!$E$25-'Ejercicio 3 - TIR'!$C$25)*('Ejercicio 3 - TIR'!$D$25-'Ejercicio 3 - TIR'!$C$25)*V923),'Ejercicio 3 - TIR'!$E$25-SQRT(('Ejercicio 3 - TIR'!$E$25-'Ejercicio 3 - TIR'!$C$25)*('Ejercicio 3 - TIR'!$E$25-'Ejercicio 3 - TIR'!$D$25)*(1-V923)))</f>
        <v>0.195866053166371</v>
      </c>
      <c r="X923" s="24">
        <f ca="1" t="shared" si="6870"/>
        <v>0.162520839593222</v>
      </c>
      <c r="Y923" s="26">
        <f ca="1">IF(X923&lt;=('Ejercicio 3 - TIR'!$D$26-'Ejercicio 3 - TIR'!$C$26)/('Ejercicio 3 - TIR'!$E$26-'Ejercicio 3 - TIR'!$C$26),'Ejercicio 3 - TIR'!$C$26+SQRT(('Ejercicio 3 - TIR'!$E$26-'Ejercicio 3 - TIR'!$C$26)*('Ejercicio 3 - TIR'!$D$26-'Ejercicio 3 - TIR'!$C$26)*X923),'Ejercicio 3 - TIR'!$E$26-SQRT(('Ejercicio 3 - TIR'!$E$26-'Ejercicio 3 - TIR'!$C$26)*('Ejercicio 3 - TIR'!$E$26-'Ejercicio 3 - TIR'!$D$26)*(1-X923)))</f>
        <v>0.210947703141435</v>
      </c>
      <c r="Z923" s="24">
        <f ca="1" t="shared" si="6668"/>
        <v>1.15755568850855</v>
      </c>
      <c r="AA923" s="24">
        <f ca="1" t="shared" si="6669"/>
        <v>1.31892796535609</v>
      </c>
      <c r="AB923" s="24">
        <f ca="1" t="shared" si="6670"/>
        <v>1.54899036400756</v>
      </c>
      <c r="AC923" s="24">
        <f ca="1" t="shared" si="6671"/>
        <v>1.85238499299846</v>
      </c>
      <c r="AD923" s="24">
        <f ca="1" t="shared" si="6672"/>
        <v>2.24314135260514</v>
      </c>
      <c r="AE923" s="23">
        <f ca="1" t="shared" si="6673"/>
        <v>5329.32529072599</v>
      </c>
      <c r="AF923" s="23">
        <f ca="1" t="shared" si="6674"/>
        <v>6072.27473563234</v>
      </c>
      <c r="AG923" s="23">
        <f ca="1" t="shared" si="6675"/>
        <v>7131.46987565891</v>
      </c>
      <c r="AH923" s="23">
        <f ca="1" t="shared" si="6676"/>
        <v>8528.28273347909</v>
      </c>
      <c r="AI923" s="23">
        <f ca="1" t="shared" si="6677"/>
        <v>10327.3043878473</v>
      </c>
      <c r="AJ923" s="25">
        <f ca="1" t="shared" si="6678"/>
        <v>43583.7764570751</v>
      </c>
      <c r="AK923" s="25">
        <f ca="1" t="shared" si="6679"/>
        <v>46908.2529267913</v>
      </c>
      <c r="AL923" s="25">
        <f ca="1" t="shared" si="6680"/>
        <v>64226.5121003965</v>
      </c>
      <c r="AM923" s="25">
        <f ca="1" t="shared" si="6681"/>
        <v>73811.585093947</v>
      </c>
      <c r="AN923" s="25">
        <f ca="1" t="shared" si="6682"/>
        <v>83195.199149949</v>
      </c>
      <c r="AO923" s="25">
        <f ca="1">C923/'Ejercicio 3 - TIR'!$D$7</f>
        <v>18447.3129196084</v>
      </c>
      <c r="AP923" s="25">
        <f ca="1" t="shared" si="6683"/>
        <v>25136.4635374667</v>
      </c>
      <c r="AQ923" s="25">
        <f ca="1" t="shared" si="6684"/>
        <v>28460.9400071829</v>
      </c>
      <c r="AR923" s="25">
        <f ca="1" t="shared" si="6685"/>
        <v>45779.1991807881</v>
      </c>
      <c r="AS923" s="25">
        <f ca="1" t="shared" si="6686"/>
        <v>55364.2721743386</v>
      </c>
      <c r="AT923" s="25">
        <f ca="1" t="shared" si="6687"/>
        <v>64747.8862303406</v>
      </c>
      <c r="AU923" s="25">
        <f ca="1">AP923*'Ejercicio 3 - TIR'!$D$5</f>
        <v>12568.2317687334</v>
      </c>
      <c r="AV923" s="25">
        <f ca="1">AQ923*'Ejercicio 3 - TIR'!$D$5</f>
        <v>14230.4700035915</v>
      </c>
      <c r="AW923" s="25">
        <f ca="1">AR923*'Ejercicio 3 - TIR'!$D$5</f>
        <v>22889.599590394</v>
      </c>
      <c r="AX923" s="25">
        <f ca="1">AS923*'Ejercicio 3 - TIR'!$D$5</f>
        <v>27682.1360871693</v>
      </c>
      <c r="AY923" s="25">
        <f ca="1">AT923*'Ejercicio 3 - TIR'!$D$5</f>
        <v>32373.9431151703</v>
      </c>
      <c r="AZ923" s="25">
        <f ca="1" t="shared" ref="AZ923:BD923" si="6871">AJ923-AU923-AE923</f>
        <v>25686.2193976158</v>
      </c>
      <c r="BA923" s="25">
        <f ca="1" t="shared" si="6871"/>
        <v>26605.5081875675</v>
      </c>
      <c r="BB923" s="25">
        <f ca="1" t="shared" si="6871"/>
        <v>34205.4426343435</v>
      </c>
      <c r="BC923" s="25">
        <f ca="1" t="shared" si="6871"/>
        <v>37601.1662732986</v>
      </c>
      <c r="BD923" s="25">
        <f ca="1" t="shared" si="6871"/>
        <v>40493.9516469314</v>
      </c>
      <c r="BE923" s="25">
        <f ca="1" t="shared" ref="BE923:BI923" si="6872">AZ923/Z923</f>
        <v>22190.0506840506</v>
      </c>
      <c r="BF923" s="25">
        <f ca="1" t="shared" si="6872"/>
        <v>20172.0707168299</v>
      </c>
      <c r="BG923" s="25">
        <f ca="1" t="shared" si="6872"/>
        <v>22082.411504386</v>
      </c>
      <c r="BH923" s="25">
        <f ca="1" t="shared" si="6872"/>
        <v>20298.7858438831</v>
      </c>
      <c r="BI923" s="25">
        <f ca="1" t="shared" si="6872"/>
        <v>18052.340571361</v>
      </c>
      <c r="BJ923" s="25">
        <f ca="1" t="shared" si="6690"/>
        <v>75874.3150074408</v>
      </c>
      <c r="BK923" s="25">
        <f ca="1" t="shared" si="6691"/>
        <v>41379.9304544207</v>
      </c>
      <c r="BL923" s="25">
        <f ca="1" t="shared" si="6692"/>
        <v>117254.245461862</v>
      </c>
      <c r="BM923" s="25">
        <f ca="1">BK923*'Ejercicio 3 - TIR'!$D$5</f>
        <v>20689.9652272104</v>
      </c>
      <c r="BN923" s="25">
        <f ca="1" t="shared" si="6693"/>
        <v>96564.2802346512</v>
      </c>
      <c r="BO923" s="25">
        <f ca="1" t="shared" si="6694"/>
        <v>43048.6826532368</v>
      </c>
      <c r="BP923" s="25">
        <f ca="1" t="shared" si="6695"/>
        <v>-126061.590791475</v>
      </c>
      <c r="BQ923" s="25">
        <f ca="1" t="shared" ref="BQ923:BT923" si="6873">BE923</f>
        <v>22190.0506840506</v>
      </c>
      <c r="BR923" s="25">
        <f ca="1" t="shared" si="6873"/>
        <v>20172.0707168299</v>
      </c>
      <c r="BS923" s="25">
        <f ca="1" t="shared" si="6873"/>
        <v>22082.411504386</v>
      </c>
      <c r="BT923" s="25">
        <f ca="1" t="shared" si="6873"/>
        <v>20298.7858438831</v>
      </c>
      <c r="BU923" s="25">
        <f ca="1" t="shared" si="6697"/>
        <v>61101.0232245978</v>
      </c>
      <c r="BV923" s="27">
        <f ca="1" t="shared" si="6698"/>
        <v>4.26970398781459</v>
      </c>
    </row>
    <row r="924" ht="15" customHeight="1" spans="1:74">
      <c r="A924" s="23">
        <v>923</v>
      </c>
      <c r="B924" s="24">
        <f ca="1" t="shared" ref="B924:F924" si="6874">RAND()</f>
        <v>0.782182736743864</v>
      </c>
      <c r="C924" s="25">
        <f ca="1">IF(B924&lt;=('Ejercicio 3 - TIR'!$D$13-'Ejercicio 3 - TIR'!$C$13)/('Ejercicio 3 - TIR'!$E$13-'Ejercicio 3 - TIR'!$C$13),'Ejercicio 3 - TIR'!$C$13+SQRT(('Ejercicio 3 - TIR'!$E$13-'Ejercicio 3 - TIR'!$C$13)*('Ejercicio 3 - TIR'!$D$13-'Ejercicio 3 - TIR'!$C$13)*B924),'Ejercicio 3 - TIR'!$E$13-SQRT(('Ejercicio 3 - TIR'!$E$13-'Ejercicio 3 - TIR'!$C$13)*('Ejercicio 3 - TIR'!$E$13-'Ejercicio 3 - TIR'!$D$13)*(1-B924)))</f>
        <v>83832.7270107985</v>
      </c>
      <c r="D924" s="24">
        <f ca="1" t="shared" si="6874"/>
        <v>0.396124241842014</v>
      </c>
      <c r="E924" s="25">
        <f ca="1">IF(D924&lt;=('Ejercicio 3 - TIR'!$D$14-'Ejercicio 3 - TIR'!$C$14)/('Ejercicio 3 - TIR'!$E$14-'Ejercicio 3 - TIR'!$C$14),'Ejercicio 3 - TIR'!$C$14+SQRT(('Ejercicio 3 - TIR'!$E$14-'Ejercicio 3 - TIR'!$C$14)*('Ejercicio 3 - TIR'!$D$14-'Ejercicio 3 - TIR'!$C$14)*D924),'Ejercicio 3 - TIR'!$E$14-SQRT(('Ejercicio 3 - TIR'!$E$14-'Ejercicio 3 - TIR'!$C$14)*('Ejercicio 3 - TIR'!$E$14-'Ejercicio 3 - TIR'!$D$14)*(1-D924)))</f>
        <v>30482.5757831387</v>
      </c>
      <c r="F924" s="24">
        <f ca="1" t="shared" si="6874"/>
        <v>0.571744037382532</v>
      </c>
      <c r="G924" s="25">
        <f ca="1">IF(F924&lt;=('Ejercicio 3 - TIR'!$D$18-'Ejercicio 3 - TIR'!$C$18)/('Ejercicio 3 - TIR'!$E$18-'Ejercicio 3 - TIR'!$C$18),'Ejercicio 3 - TIR'!$C$18+SQRT(('Ejercicio 3 - TIR'!$E$18-'Ejercicio 3 - TIR'!$C$18)*('Ejercicio 3 - TIR'!$D$18-'Ejercicio 3 - TIR'!$C$18)*F924),'Ejercicio 3 - TIR'!$E$18-SQRT(('Ejercicio 3 - TIR'!$E$18-'Ejercicio 3 - TIR'!$C$18)*('Ejercicio 3 - TIR'!$E$18-'Ejercicio 3 - TIR'!$D$18)*(1-F924)))</f>
        <v>39260.7562114214</v>
      </c>
      <c r="H924" s="24">
        <f ca="1" t="shared" ref="H924:L924" si="6875">RAND()</f>
        <v>0.45196838188639</v>
      </c>
      <c r="I924" s="25">
        <f ca="1">IF(H924&lt;=('Ejercicio 3 - TIR'!$D$18-'Ejercicio 3 - TIR'!$C$18)/('Ejercicio 3 - TIR'!$E$18-'Ejercicio 3 - TIR'!$C$18),'Ejercicio 3 - TIR'!$C$18+SQRT(('Ejercicio 3 - TIR'!$E$18-'Ejercicio 3 - TIR'!$C$18)*('Ejercicio 3 - TIR'!$D$18-'Ejercicio 3 - TIR'!$C$18)*H924),'Ejercicio 3 - TIR'!$E$18-SQRT(('Ejercicio 3 - TIR'!$E$18-'Ejercicio 3 - TIR'!$C$18)*('Ejercicio 3 - TIR'!$E$18-'Ejercicio 3 - TIR'!$D$18)*(1-H924)))</f>
        <v>38233.7875417671</v>
      </c>
      <c r="J924" s="24">
        <f ca="1" t="shared" si="6875"/>
        <v>0.515988821480416</v>
      </c>
      <c r="K924" s="25">
        <f ca="1">IF(J924&lt;=('Ejercicio 3 - TIR'!$D$18-'Ejercicio 3 - TIR'!$C$18)/('Ejercicio 3 - TIR'!$E$18-'Ejercicio 3 - TIR'!$C$18),'Ejercicio 3 - TIR'!$C$18+SQRT(('Ejercicio 3 - TIR'!$E$18-'Ejercicio 3 - TIR'!$C$18)*('Ejercicio 3 - TIR'!$D$18-'Ejercicio 3 - TIR'!$C$18)*J924),'Ejercicio 3 - TIR'!$E$18-SQRT(('Ejercicio 3 - TIR'!$E$18-'Ejercicio 3 - TIR'!$C$18)*('Ejercicio 3 - TIR'!$E$18-'Ejercicio 3 - TIR'!$D$18)*(1-J924)))</f>
        <v>38797.6316825645</v>
      </c>
      <c r="L924" s="24">
        <f ca="1" t="shared" si="6875"/>
        <v>0.703460034943307</v>
      </c>
      <c r="M924" s="25">
        <f ca="1">IF(L924&lt;=('Ejercicio 3 - TIR'!$D$18-'Ejercicio 3 - TIR'!$C$18)/('Ejercicio 3 - TIR'!$E$18-'Ejercicio 3 - TIR'!$C$18),'Ejercicio 3 - TIR'!$C$18+SQRT(('Ejercicio 3 - TIR'!$E$18-'Ejercicio 3 - TIR'!$C$18)*('Ejercicio 3 - TIR'!$D$18-'Ejercicio 3 - TIR'!$C$18)*L924),'Ejercicio 3 - TIR'!$E$18-SQRT(('Ejercicio 3 - TIR'!$E$18-'Ejercicio 3 - TIR'!$C$18)*('Ejercicio 3 - TIR'!$E$18-'Ejercicio 3 - TIR'!$D$18)*(1-L924)))</f>
        <v>40284.0168173273</v>
      </c>
      <c r="N924" s="24">
        <f ca="1" t="shared" ref="N924:R924" si="6876">RAND()</f>
        <v>0.619505427284584</v>
      </c>
      <c r="O924" s="25">
        <f ca="1">IF(N924&lt;=('Ejercicio 3 - TIR'!$D$18-'Ejercicio 3 - TIR'!$C$18)/('Ejercicio 3 - TIR'!$E$18-'Ejercicio 3 - TIR'!$C$18),'Ejercicio 3 - TIR'!$C$18+SQRT(('Ejercicio 3 - TIR'!$E$18-'Ejercicio 3 - TIR'!$C$18)*('Ejercicio 3 - TIR'!$D$18-'Ejercicio 3 - TIR'!$C$18)*N924),'Ejercicio 3 - TIR'!$E$18-SQRT(('Ejercicio 3 - TIR'!$E$18-'Ejercicio 3 - TIR'!$C$18)*('Ejercicio 3 - TIR'!$E$18-'Ejercicio 3 - TIR'!$D$18)*(1-N924)))</f>
        <v>39639.8036335129</v>
      </c>
      <c r="P924" s="24">
        <f ca="1" t="shared" si="6876"/>
        <v>0.80912429784428</v>
      </c>
      <c r="Q924" s="26">
        <f ca="1">IF(P924&lt;=('Ejercicio 3 - TIR'!$D$22-'Ejercicio 3 - TIR'!$C$22)/('Ejercicio 3 - TIR'!$E$22-'Ejercicio 3 - TIR'!$C$22),'Ejercicio 3 - TIR'!$C$22+SQRT(('Ejercicio 3 - TIR'!$E$22-'Ejercicio 3 - TIR'!$C$22)*('Ejercicio 3 - TIR'!$D$22-'Ejercicio 3 - TIR'!$C$22)*P924),'Ejercicio 3 - TIR'!$E$22-SQRT(('Ejercicio 3 - TIR'!$E$22-'Ejercicio 3 - TIR'!$C$22)*('Ejercicio 3 - TIR'!$E$22-'Ejercicio 3 - TIR'!$D$22)*(1-P924)))</f>
        <v>0.161464189689137</v>
      </c>
      <c r="R924" s="24">
        <f ca="1" t="shared" si="6876"/>
        <v>0.840510773743931</v>
      </c>
      <c r="S924" s="26">
        <f ca="1">IF(R924&lt;=('Ejercicio 3 - TIR'!$D$23-'Ejercicio 3 - TIR'!$C$23)/('Ejercicio 3 - TIR'!$E$23-'Ejercicio 3 - TIR'!$C$23),'Ejercicio 3 - TIR'!$C$23+SQRT(('Ejercicio 3 - TIR'!$E$23-'Ejercicio 3 - TIR'!$C$23)*('Ejercicio 3 - TIR'!$D$23-'Ejercicio 3 - TIR'!$C$23)*R924),'Ejercicio 3 - TIR'!$E$23-SQRT(('Ejercicio 3 - TIR'!$E$23-'Ejercicio 3 - TIR'!$C$23)*('Ejercicio 3 - TIR'!$E$23-'Ejercicio 3 - TIR'!$D$23)*(1-R924)))</f>
        <v>0.163056546772841</v>
      </c>
      <c r="T924" s="24">
        <f ca="1" t="shared" ref="T924:X924" si="6877">RAND()</f>
        <v>0.635309266716296</v>
      </c>
      <c r="U924" s="26">
        <f ca="1">IF(T924&lt;=('Ejercicio 3 - TIR'!$D$24-'Ejercicio 3 - TIR'!$C$24)/('Ejercicio 3 - TIR'!$E$24-'Ejercicio 3 - TIR'!$C$24),'Ejercicio 3 - TIR'!$C$24+SQRT(('Ejercicio 3 - TIR'!$E$24-'Ejercicio 3 - TIR'!$C$24)*('Ejercicio 3 - TIR'!$D$24-'Ejercicio 3 - TIR'!$C$24)*T924),'Ejercicio 3 - TIR'!$E$24-SQRT(('Ejercicio 3 - TIR'!$E$24-'Ejercicio 3 - TIR'!$C$24)*('Ejercicio 3 - TIR'!$E$24-'Ejercicio 3 - TIR'!$D$24)*(1-T924)))</f>
        <v>0.188044811795354</v>
      </c>
      <c r="V924" s="24">
        <f ca="1" t="shared" si="6877"/>
        <v>0.488544892745821</v>
      </c>
      <c r="W924" s="26">
        <f ca="1">IF(V924&lt;=('Ejercicio 3 - TIR'!$D$25-'Ejercicio 3 - TIR'!$C$25)/('Ejercicio 3 - TIR'!$E$25-'Ejercicio 3 - TIR'!$C$25),'Ejercicio 3 - TIR'!$C$25+SQRT(('Ejercicio 3 - TIR'!$E$25-'Ejercicio 3 - TIR'!$C$25)*('Ejercicio 3 - TIR'!$D$25-'Ejercicio 3 - TIR'!$C$25)*V924),'Ejercicio 3 - TIR'!$E$25-SQRT(('Ejercicio 3 - TIR'!$E$25-'Ejercicio 3 - TIR'!$C$25)*('Ejercicio 3 - TIR'!$E$25-'Ejercicio 3 - TIR'!$D$25)*(1-V924)))</f>
        <v>0.207690510811526</v>
      </c>
      <c r="X924" s="24">
        <f ca="1" t="shared" si="6877"/>
        <v>0.705096902562992</v>
      </c>
      <c r="Y924" s="26">
        <f ca="1">IF(X924&lt;=('Ejercicio 3 - TIR'!$D$26-'Ejercicio 3 - TIR'!$C$26)/('Ejercicio 3 - TIR'!$E$26-'Ejercicio 3 - TIR'!$C$26),'Ejercicio 3 - TIR'!$C$26+SQRT(('Ejercicio 3 - TIR'!$E$26-'Ejercicio 3 - TIR'!$C$26)*('Ejercicio 3 - TIR'!$D$26-'Ejercicio 3 - TIR'!$C$26)*X924),'Ejercicio 3 - TIR'!$E$26-SQRT(('Ejercicio 3 - TIR'!$E$26-'Ejercicio 3 - TIR'!$C$26)*('Ejercicio 3 - TIR'!$E$26-'Ejercicio 3 - TIR'!$D$26)*(1-X924)))</f>
        <v>0.240094151729855</v>
      </c>
      <c r="Z924" s="24">
        <f ca="1" t="shared" si="6668"/>
        <v>1.16146418968914</v>
      </c>
      <c r="AA924" s="24">
        <f ca="1" t="shared" si="6669"/>
        <v>1.35084852966016</v>
      </c>
      <c r="AB924" s="24">
        <f ca="1" t="shared" si="6670"/>
        <v>1.60486858718414</v>
      </c>
      <c r="AC924" s="24">
        <f ca="1" t="shared" si="6671"/>
        <v>1.93818456384178</v>
      </c>
      <c r="AD924" s="24">
        <f ca="1" t="shared" si="6672"/>
        <v>2.40353134259328</v>
      </c>
      <c r="AE924" s="23">
        <f ca="1" t="shared" si="6673"/>
        <v>4921.8443984622</v>
      </c>
      <c r="AF924" s="23">
        <f ca="1" t="shared" si="6674"/>
        <v>5724.3833498287</v>
      </c>
      <c r="AG924" s="23">
        <f ca="1" t="shared" si="6675"/>
        <v>6800.82393949169</v>
      </c>
      <c r="AH924" s="23">
        <f ca="1" t="shared" si="6676"/>
        <v>8213.29053742397</v>
      </c>
      <c r="AI924" s="23">
        <f ca="1" t="shared" si="6677"/>
        <v>10185.2535619176</v>
      </c>
      <c r="AJ924" s="25">
        <f ca="1" t="shared" si="6678"/>
        <v>45599.9623996813</v>
      </c>
      <c r="AK924" s="25">
        <f ca="1" t="shared" si="6679"/>
        <v>51648.0556841351</v>
      </c>
      <c r="AL924" s="25">
        <f ca="1" t="shared" si="6680"/>
        <v>62265.1003444879</v>
      </c>
      <c r="AM924" s="25">
        <f ca="1" t="shared" si="6681"/>
        <v>78077.8595648866</v>
      </c>
      <c r="AN924" s="25">
        <f ca="1" t="shared" si="6682"/>
        <v>95275.510447391</v>
      </c>
      <c r="AO924" s="25">
        <f ca="1">C924/'Ejercicio 3 - TIR'!$D$7</f>
        <v>16766.5454021597</v>
      </c>
      <c r="AP924" s="25">
        <f ca="1" t="shared" si="6683"/>
        <v>28833.4169975216</v>
      </c>
      <c r="AQ924" s="25">
        <f ca="1" t="shared" si="6684"/>
        <v>34881.5102819754</v>
      </c>
      <c r="AR924" s="25">
        <f ca="1" t="shared" si="6685"/>
        <v>45498.5549423282</v>
      </c>
      <c r="AS924" s="25">
        <f ca="1" t="shared" si="6686"/>
        <v>61311.3141627269</v>
      </c>
      <c r="AT924" s="25">
        <f ca="1" t="shared" si="6687"/>
        <v>78508.9650452313</v>
      </c>
      <c r="AU924" s="25">
        <f ca="1">AP924*'Ejercicio 3 - TIR'!$D$5</f>
        <v>14416.7084987608</v>
      </c>
      <c r="AV924" s="25">
        <f ca="1">AQ924*'Ejercicio 3 - TIR'!$D$5</f>
        <v>17440.7551409877</v>
      </c>
      <c r="AW924" s="25">
        <f ca="1">AR924*'Ejercicio 3 - TIR'!$D$5</f>
        <v>22749.2774711641</v>
      </c>
      <c r="AX924" s="25">
        <f ca="1">AS924*'Ejercicio 3 - TIR'!$D$5</f>
        <v>30655.6570813634</v>
      </c>
      <c r="AY924" s="25">
        <f ca="1">AT924*'Ejercicio 3 - TIR'!$D$5</f>
        <v>39254.4825226157</v>
      </c>
      <c r="AZ924" s="25">
        <f ca="1" t="shared" ref="AZ924:BD924" si="6878">AJ924-AU924-AE924</f>
        <v>26261.4095024583</v>
      </c>
      <c r="BA924" s="25">
        <f ca="1" t="shared" si="6878"/>
        <v>28482.9171933187</v>
      </c>
      <c r="BB924" s="25">
        <f ca="1" t="shared" si="6878"/>
        <v>32714.9989338321</v>
      </c>
      <c r="BC924" s="25">
        <f ca="1" t="shared" si="6878"/>
        <v>39208.9119460992</v>
      </c>
      <c r="BD924" s="25">
        <f ca="1" t="shared" si="6878"/>
        <v>45835.7743628577</v>
      </c>
      <c r="BE924" s="25">
        <f ca="1" t="shared" ref="BE924:BI924" si="6879">AZ924/Z924</f>
        <v>22610.6062809281</v>
      </c>
      <c r="BF924" s="25">
        <f ca="1" t="shared" si="6879"/>
        <v>21085.2042756298</v>
      </c>
      <c r="BG924" s="25">
        <f ca="1" t="shared" si="6879"/>
        <v>20384.8459587791</v>
      </c>
      <c r="BH924" s="25">
        <f ca="1" t="shared" si="6879"/>
        <v>20229.7101512257</v>
      </c>
      <c r="BI924" s="25">
        <f ca="1" t="shared" si="6879"/>
        <v>19070.1795939151</v>
      </c>
      <c r="BJ924" s="25">
        <f ca="1" t="shared" si="6690"/>
        <v>73265.8262977487</v>
      </c>
      <c r="BK924" s="25">
        <f ca="1" t="shared" si="6691"/>
        <v>40298.9173811041</v>
      </c>
      <c r="BL924" s="25">
        <f ca="1" t="shared" si="6692"/>
        <v>113564.743678853</v>
      </c>
      <c r="BM924" s="25">
        <f ca="1">BK924*'Ejercicio 3 - TIR'!$D$5</f>
        <v>20149.458690552</v>
      </c>
      <c r="BN924" s="25">
        <f ca="1" t="shared" si="6693"/>
        <v>93415.2849883007</v>
      </c>
      <c r="BO924" s="25">
        <f ca="1" t="shared" si="6694"/>
        <v>38865.8484842186</v>
      </c>
      <c r="BP924" s="25">
        <f ca="1" t="shared" si="6695"/>
        <v>-114315.302793937</v>
      </c>
      <c r="BQ924" s="25">
        <f ca="1" t="shared" ref="BQ924:BT924" si="6880">BE924</f>
        <v>22610.6062809281</v>
      </c>
      <c r="BR924" s="25">
        <f ca="1" t="shared" si="6880"/>
        <v>21085.2042756298</v>
      </c>
      <c r="BS924" s="25">
        <f ca="1" t="shared" si="6880"/>
        <v>20384.8459587791</v>
      </c>
      <c r="BT924" s="25">
        <f ca="1" t="shared" si="6880"/>
        <v>20229.7101512257</v>
      </c>
      <c r="BU924" s="25">
        <f ca="1" t="shared" si="6697"/>
        <v>57936.0280781337</v>
      </c>
      <c r="BV924" s="27">
        <f ca="1" t="shared" si="6698"/>
        <v>6.60925640747225</v>
      </c>
    </row>
    <row r="925" ht="15" customHeight="1" spans="1:74">
      <c r="A925" s="23">
        <v>924</v>
      </c>
      <c r="B925" s="24">
        <f ca="1" t="shared" ref="B925:F925" si="6881">RAND()</f>
        <v>0.0275496703658711</v>
      </c>
      <c r="C925" s="25">
        <f ca="1">IF(B925&lt;=('Ejercicio 3 - TIR'!$D$13-'Ejercicio 3 - TIR'!$C$13)/('Ejercicio 3 - TIR'!$E$13-'Ejercicio 3 - TIR'!$C$13),'Ejercicio 3 - TIR'!$C$13+SQRT(('Ejercicio 3 - TIR'!$E$13-'Ejercicio 3 - TIR'!$C$13)*('Ejercicio 3 - TIR'!$D$13-'Ejercicio 3 - TIR'!$C$13)*B925),'Ejercicio 3 - TIR'!$E$13-SQRT(('Ejercicio 3 - TIR'!$E$13-'Ejercicio 3 - TIR'!$C$13)*('Ejercicio 3 - TIR'!$E$13-'Ejercicio 3 - TIR'!$D$13)*(1-B925)))</f>
        <v>63319.6186748403</v>
      </c>
      <c r="D925" s="24">
        <f ca="1" t="shared" si="6881"/>
        <v>0.128196555630608</v>
      </c>
      <c r="E925" s="25">
        <f ca="1">IF(D925&lt;=('Ejercicio 3 - TIR'!$D$14-'Ejercicio 3 - TIR'!$C$14)/('Ejercicio 3 - TIR'!$E$14-'Ejercicio 3 - TIR'!$C$14),'Ejercicio 3 - TIR'!$C$14+SQRT(('Ejercicio 3 - TIR'!$E$14-'Ejercicio 3 - TIR'!$C$14)*('Ejercicio 3 - TIR'!$D$14-'Ejercicio 3 - TIR'!$C$14)*D925),'Ejercicio 3 - TIR'!$E$14-SQRT(('Ejercicio 3 - TIR'!$E$14-'Ejercicio 3 - TIR'!$C$14)*('Ejercicio 3 - TIR'!$E$14-'Ejercicio 3 - TIR'!$D$14)*(1-D925)))</f>
        <v>28100.7646915391</v>
      </c>
      <c r="F925" s="24">
        <f ca="1" t="shared" si="6881"/>
        <v>0.662142996696614</v>
      </c>
      <c r="G925" s="25">
        <f ca="1">IF(F925&lt;=('Ejercicio 3 - TIR'!$D$18-'Ejercicio 3 - TIR'!$C$18)/('Ejercicio 3 - TIR'!$E$18-'Ejercicio 3 - TIR'!$C$18),'Ejercicio 3 - TIR'!$C$18+SQRT(('Ejercicio 3 - TIR'!$E$18-'Ejercicio 3 - TIR'!$C$18)*('Ejercicio 3 - TIR'!$D$18-'Ejercicio 3 - TIR'!$C$18)*F925),'Ejercicio 3 - TIR'!$E$18-SQRT(('Ejercicio 3 - TIR'!$E$18-'Ejercicio 3 - TIR'!$C$18)*('Ejercicio 3 - TIR'!$E$18-'Ejercicio 3 - TIR'!$D$18)*(1-F925)))</f>
        <v>39966.0147252797</v>
      </c>
      <c r="H925" s="24">
        <f ca="1" t="shared" ref="H925:L925" si="6882">RAND()</f>
        <v>0.303839514318618</v>
      </c>
      <c r="I925" s="25">
        <f ca="1">IF(H925&lt;=('Ejercicio 3 - TIR'!$D$18-'Ejercicio 3 - TIR'!$C$18)/('Ejercicio 3 - TIR'!$E$18-'Ejercicio 3 - TIR'!$C$18),'Ejercicio 3 - TIR'!$C$18+SQRT(('Ejercicio 3 - TIR'!$E$18-'Ejercicio 3 - TIR'!$C$18)*('Ejercicio 3 - TIR'!$D$18-'Ejercicio 3 - TIR'!$C$18)*H925),'Ejercicio 3 - TIR'!$E$18-SQRT(('Ejercicio 3 - TIR'!$E$18-'Ejercicio 3 - TIR'!$C$18)*('Ejercicio 3 - TIR'!$E$18-'Ejercicio 3 - TIR'!$D$18)*(1-H925)))</f>
        <v>36750.9945302742</v>
      </c>
      <c r="J925" s="24">
        <f ca="1" t="shared" si="6882"/>
        <v>0.00949851656869316</v>
      </c>
      <c r="K925" s="25">
        <f ca="1">IF(J925&lt;=('Ejercicio 3 - TIR'!$D$18-'Ejercicio 3 - TIR'!$C$18)/('Ejercicio 3 - TIR'!$E$18-'Ejercicio 3 - TIR'!$C$18),'Ejercicio 3 - TIR'!$C$18+SQRT(('Ejercicio 3 - TIR'!$E$18-'Ejercicio 3 - TIR'!$C$18)*('Ejercicio 3 - TIR'!$D$18-'Ejercicio 3 - TIR'!$C$18)*J925),'Ejercicio 3 - TIR'!$E$18-SQRT(('Ejercicio 3 - TIR'!$E$18-'Ejercicio 3 - TIR'!$C$18)*('Ejercicio 3 - TIR'!$E$18-'Ejercicio 3 - TIR'!$D$18)*(1-J925)))</f>
        <v>31193.6404338426</v>
      </c>
      <c r="L925" s="24">
        <f ca="1" t="shared" si="6882"/>
        <v>0.498734744834539</v>
      </c>
      <c r="M925" s="25">
        <f ca="1">IF(L925&lt;=('Ejercicio 3 - TIR'!$D$18-'Ejercicio 3 - TIR'!$C$18)/('Ejercicio 3 - TIR'!$E$18-'Ejercicio 3 - TIR'!$C$18),'Ejercicio 3 - TIR'!$C$18+SQRT(('Ejercicio 3 - TIR'!$E$18-'Ejercicio 3 - TIR'!$C$18)*('Ejercicio 3 - TIR'!$D$18-'Ejercicio 3 - TIR'!$C$18)*L925),'Ejercicio 3 - TIR'!$E$18-SQRT(('Ejercicio 3 - TIR'!$E$18-'Ejercicio 3 - TIR'!$C$18)*('Ejercicio 3 - TIR'!$E$18-'Ejercicio 3 - TIR'!$D$18)*(1-L925)))</f>
        <v>38649.289665931</v>
      </c>
      <c r="N925" s="24">
        <f ca="1" t="shared" ref="N925:R925" si="6883">RAND()</f>
        <v>0.39408899759117</v>
      </c>
      <c r="O925" s="25">
        <f ca="1">IF(N925&lt;=('Ejercicio 3 - TIR'!$D$18-'Ejercicio 3 - TIR'!$C$18)/('Ejercicio 3 - TIR'!$E$18-'Ejercicio 3 - TIR'!$C$18),'Ejercicio 3 - TIR'!$C$18+SQRT(('Ejercicio 3 - TIR'!$E$18-'Ejercicio 3 - TIR'!$C$18)*('Ejercicio 3 - TIR'!$D$18-'Ejercicio 3 - TIR'!$C$18)*N925),'Ejercicio 3 - TIR'!$E$18-SQRT(('Ejercicio 3 - TIR'!$E$18-'Ejercicio 3 - TIR'!$C$18)*('Ejercicio 3 - TIR'!$E$18-'Ejercicio 3 - TIR'!$D$18)*(1-N925)))</f>
        <v>37688.5206404532</v>
      </c>
      <c r="P925" s="24">
        <f ca="1" t="shared" si="6883"/>
        <v>0.577289728005086</v>
      </c>
      <c r="Q925" s="26">
        <f ca="1">IF(P925&lt;=('Ejercicio 3 - TIR'!$D$22-'Ejercicio 3 - TIR'!$C$22)/('Ejercicio 3 - TIR'!$E$22-'Ejercicio 3 - TIR'!$C$22),'Ejercicio 3 - TIR'!$C$22+SQRT(('Ejercicio 3 - TIR'!$E$22-'Ejercicio 3 - TIR'!$C$22)*('Ejercicio 3 - TIR'!$D$22-'Ejercicio 3 - TIR'!$C$22)*P925),'Ejercicio 3 - TIR'!$E$22-SQRT(('Ejercicio 3 - TIR'!$E$22-'Ejercicio 3 - TIR'!$C$22)*('Ejercicio 3 - TIR'!$E$22-'Ejercicio 3 - TIR'!$D$22)*(1-P925)))</f>
        <v>0.152415974014099</v>
      </c>
      <c r="R925" s="24">
        <f ca="1" t="shared" si="6883"/>
        <v>0.00927967194488821</v>
      </c>
      <c r="S925" s="26">
        <f ca="1">IF(R925&lt;=('Ejercicio 3 - TIR'!$D$23-'Ejercicio 3 - TIR'!$C$23)/('Ejercicio 3 - TIR'!$E$23-'Ejercicio 3 - TIR'!$C$23),'Ejercicio 3 - TIR'!$C$23+SQRT(('Ejercicio 3 - TIR'!$E$23-'Ejercicio 3 - TIR'!$C$23)*('Ejercicio 3 - TIR'!$D$23-'Ejercicio 3 - TIR'!$C$23)*R925),'Ejercicio 3 - TIR'!$E$23-SQRT(('Ejercicio 3 - TIR'!$E$23-'Ejercicio 3 - TIR'!$C$23)*('Ejercicio 3 - TIR'!$E$23-'Ejercicio 3 - TIR'!$D$23)*(1-R925)))</f>
        <v>0.124086980486961</v>
      </c>
      <c r="T925" s="24">
        <f ca="1" t="shared" ref="T925:X925" si="6884">RAND()</f>
        <v>0.655587701394925</v>
      </c>
      <c r="U925" s="26">
        <f ca="1">IF(T925&lt;=('Ejercicio 3 - TIR'!$D$24-'Ejercicio 3 - TIR'!$C$24)/('Ejercicio 3 - TIR'!$E$24-'Ejercicio 3 - TIR'!$C$24),'Ejercicio 3 - TIR'!$C$24+SQRT(('Ejercicio 3 - TIR'!$E$24-'Ejercicio 3 - TIR'!$C$24)*('Ejercicio 3 - TIR'!$D$24-'Ejercicio 3 - TIR'!$C$24)*T925),'Ejercicio 3 - TIR'!$E$24-SQRT(('Ejercicio 3 - TIR'!$E$24-'Ejercicio 3 - TIR'!$C$24)*('Ejercicio 3 - TIR'!$E$24-'Ejercicio 3 - TIR'!$D$24)*(1-T925)))</f>
        <v>0.188945943323066</v>
      </c>
      <c r="V925" s="24">
        <f ca="1" t="shared" si="6884"/>
        <v>0.166263601981848</v>
      </c>
      <c r="W925" s="26">
        <f ca="1">IF(V925&lt;=('Ejercicio 3 - TIR'!$D$25-'Ejercicio 3 - TIR'!$C$25)/('Ejercicio 3 - TIR'!$E$25-'Ejercicio 3 - TIR'!$C$25),'Ejercicio 3 - TIR'!$C$25+SQRT(('Ejercicio 3 - TIR'!$E$25-'Ejercicio 3 - TIR'!$C$25)*('Ejercicio 3 - TIR'!$D$25-'Ejercicio 3 - TIR'!$C$25)*V925),'Ejercicio 3 - TIR'!$E$25-SQRT(('Ejercicio 3 - TIR'!$E$25-'Ejercicio 3 - TIR'!$C$25)*('Ejercicio 3 - TIR'!$E$25-'Ejercicio 3 - TIR'!$D$25)*(1-V925)))</f>
        <v>0.195256770391357</v>
      </c>
      <c r="X925" s="24">
        <f ca="1" t="shared" si="6884"/>
        <v>0.473248971635195</v>
      </c>
      <c r="Y925" s="26">
        <f ca="1">IF(X925&lt;=('Ejercicio 3 - TIR'!$D$26-'Ejercicio 3 - TIR'!$C$26)/('Ejercicio 3 - TIR'!$E$26-'Ejercicio 3 - TIR'!$C$26),'Ejercicio 3 - TIR'!$C$26+SQRT(('Ejercicio 3 - TIR'!$E$26-'Ejercicio 3 - TIR'!$C$26)*('Ejercicio 3 - TIR'!$D$26-'Ejercicio 3 - TIR'!$C$26)*X925),'Ejercicio 3 - TIR'!$E$26-SQRT(('Ejercicio 3 - TIR'!$E$26-'Ejercicio 3 - TIR'!$C$26)*('Ejercicio 3 - TIR'!$E$26-'Ejercicio 3 - TIR'!$D$26)*(1-X925)))</f>
        <v>0.226666562522467</v>
      </c>
      <c r="Z925" s="24">
        <f ca="1" t="shared" si="6668"/>
        <v>1.1524159740141</v>
      </c>
      <c r="AA925" s="24">
        <f ca="1" t="shared" si="6669"/>
        <v>1.29541579249445</v>
      </c>
      <c r="AB925" s="24">
        <f ca="1" t="shared" si="6670"/>
        <v>1.54017935140291</v>
      </c>
      <c r="AC925" s="24">
        <f ca="1" t="shared" si="6671"/>
        <v>1.8409097973813</v>
      </c>
      <c r="AD925" s="24">
        <f ca="1" t="shared" si="6672"/>
        <v>2.25818249306765</v>
      </c>
      <c r="AE925" s="23">
        <f ca="1" t="shared" si="6673"/>
        <v>4283.00542100194</v>
      </c>
      <c r="AF925" s="23">
        <f ca="1" t="shared" si="6674"/>
        <v>4814.47063110336</v>
      </c>
      <c r="AG925" s="23">
        <f ca="1" t="shared" si="6675"/>
        <v>5724.14532609838</v>
      </c>
      <c r="AH925" s="23">
        <f ca="1" t="shared" si="6676"/>
        <v>6841.82345572313</v>
      </c>
      <c r="AI925" s="23">
        <f ca="1" t="shared" si="6677"/>
        <v>8392.63605981748</v>
      </c>
      <c r="AJ925" s="25">
        <f ca="1" t="shared" si="6678"/>
        <v>46057.4737870951</v>
      </c>
      <c r="AK925" s="25">
        <f ca="1" t="shared" si="6679"/>
        <v>47607.8187043944</v>
      </c>
      <c r="AL925" s="25">
        <f ca="1" t="shared" si="6680"/>
        <v>48043.8008912913</v>
      </c>
      <c r="AM925" s="25">
        <f ca="1" t="shared" si="6681"/>
        <v>71149.8560078401</v>
      </c>
      <c r="AN925" s="25">
        <f ca="1" t="shared" si="6682"/>
        <v>85107.5574998902</v>
      </c>
      <c r="AO925" s="25">
        <f ca="1">C925/'Ejercicio 3 - TIR'!$D$7</f>
        <v>12663.9237349681</v>
      </c>
      <c r="AP925" s="25">
        <f ca="1" t="shared" si="6683"/>
        <v>33393.550052127</v>
      </c>
      <c r="AQ925" s="25">
        <f ca="1" t="shared" si="6684"/>
        <v>34943.8949694263</v>
      </c>
      <c r="AR925" s="25">
        <f ca="1" t="shared" si="6685"/>
        <v>35379.8771563232</v>
      </c>
      <c r="AS925" s="25">
        <f ca="1" t="shared" si="6686"/>
        <v>58485.9322728721</v>
      </c>
      <c r="AT925" s="25">
        <f ca="1" t="shared" si="6687"/>
        <v>72443.6337649221</v>
      </c>
      <c r="AU925" s="25">
        <f ca="1">AP925*'Ejercicio 3 - TIR'!$D$5</f>
        <v>16696.7750260635</v>
      </c>
      <c r="AV925" s="25">
        <f ca="1">AQ925*'Ejercicio 3 - TIR'!$D$5</f>
        <v>17471.9474847131</v>
      </c>
      <c r="AW925" s="25">
        <f ca="1">AR925*'Ejercicio 3 - TIR'!$D$5</f>
        <v>17689.9385781616</v>
      </c>
      <c r="AX925" s="25">
        <f ca="1">AS925*'Ejercicio 3 - TIR'!$D$5</f>
        <v>29242.966136436</v>
      </c>
      <c r="AY925" s="25">
        <f ca="1">AT925*'Ejercicio 3 - TIR'!$D$5</f>
        <v>36221.8168824611</v>
      </c>
      <c r="AZ925" s="25">
        <f ca="1" t="shared" ref="AZ925:BD925" si="6885">AJ925-AU925-AE925</f>
        <v>25077.6933400296</v>
      </c>
      <c r="BA925" s="25">
        <f ca="1" t="shared" si="6885"/>
        <v>25321.4005885779</v>
      </c>
      <c r="BB925" s="25">
        <f ca="1" t="shared" si="6885"/>
        <v>24629.7169870313</v>
      </c>
      <c r="BC925" s="25">
        <f ca="1" t="shared" si="6885"/>
        <v>35065.066415681</v>
      </c>
      <c r="BD925" s="25">
        <f ca="1" t="shared" si="6885"/>
        <v>40493.1045576116</v>
      </c>
      <c r="BE925" s="25">
        <f ca="1" t="shared" ref="BE925:BI925" si="6886">AZ925/Z925</f>
        <v>21760.9733859198</v>
      </c>
      <c r="BF925" s="25">
        <f ca="1" t="shared" si="6886"/>
        <v>19546.9290518831</v>
      </c>
      <c r="BG925" s="25">
        <f ca="1" t="shared" si="6886"/>
        <v>15991.4603222</v>
      </c>
      <c r="BH925" s="25">
        <f ca="1" t="shared" si="6886"/>
        <v>19047.6830888516</v>
      </c>
      <c r="BI925" s="25">
        <f ca="1" t="shared" si="6886"/>
        <v>17931.7237122866</v>
      </c>
      <c r="BJ925" s="25">
        <f ca="1" t="shared" si="6690"/>
        <v>63456.6548682471</v>
      </c>
      <c r="BK925" s="25">
        <f ca="1" t="shared" si="6691"/>
        <v>28597.4508718487</v>
      </c>
      <c r="BL925" s="25">
        <f ca="1" t="shared" si="6692"/>
        <v>92054.1057400958</v>
      </c>
      <c r="BM925" s="25">
        <f ca="1">BK925*'Ejercicio 3 - TIR'!$D$5</f>
        <v>14298.7254359244</v>
      </c>
      <c r="BN925" s="25">
        <f ca="1" t="shared" si="6693"/>
        <v>77755.3803041714</v>
      </c>
      <c r="BO925" s="25">
        <f ca="1" t="shared" si="6694"/>
        <v>34432.7265590231</v>
      </c>
      <c r="BP925" s="25">
        <f ca="1" t="shared" si="6695"/>
        <v>-91420.3833663794</v>
      </c>
      <c r="BQ925" s="25">
        <f ca="1" t="shared" ref="BQ925:BT925" si="6887">BE925</f>
        <v>21760.9733859198</v>
      </c>
      <c r="BR925" s="25">
        <f ca="1" t="shared" si="6887"/>
        <v>19546.9290518831</v>
      </c>
      <c r="BS925" s="25">
        <f ca="1" t="shared" si="6887"/>
        <v>15991.4603222</v>
      </c>
      <c r="BT925" s="25">
        <f ca="1" t="shared" si="6887"/>
        <v>19047.6830888516</v>
      </c>
      <c r="BU925" s="25">
        <f ca="1" t="shared" si="6697"/>
        <v>52364.4502713098</v>
      </c>
      <c r="BV925" s="27">
        <f ca="1" t="shared" si="6698"/>
        <v>10.7597837490721</v>
      </c>
    </row>
    <row r="926" ht="15" customHeight="1" spans="1:74">
      <c r="A926" s="23">
        <v>925</v>
      </c>
      <c r="B926" s="24">
        <f ca="1" t="shared" ref="B926:F926" si="6888">RAND()</f>
        <v>0.875456199870853</v>
      </c>
      <c r="C926" s="25">
        <f ca="1">IF(B926&lt;=('Ejercicio 3 - TIR'!$D$13-'Ejercicio 3 - TIR'!$C$13)/('Ejercicio 3 - TIR'!$E$13-'Ejercicio 3 - TIR'!$C$13),'Ejercicio 3 - TIR'!$C$13+SQRT(('Ejercicio 3 - TIR'!$E$13-'Ejercicio 3 - TIR'!$C$13)*('Ejercicio 3 - TIR'!$D$13-'Ejercicio 3 - TIR'!$C$13)*B926),'Ejercicio 3 - TIR'!$E$13-SQRT(('Ejercicio 3 - TIR'!$E$13-'Ejercicio 3 - TIR'!$C$13)*('Ejercicio 3 - TIR'!$E$13-'Ejercicio 3 - TIR'!$D$13)*(1-B926)))</f>
        <v>87774.9208528134</v>
      </c>
      <c r="D926" s="24">
        <f ca="1" t="shared" si="6888"/>
        <v>0.562464603119128</v>
      </c>
      <c r="E926" s="25">
        <f ca="1">IF(D926&lt;=('Ejercicio 3 - TIR'!$D$14-'Ejercicio 3 - TIR'!$C$14)/('Ejercicio 3 - TIR'!$E$14-'Ejercicio 3 - TIR'!$C$14),'Ejercicio 3 - TIR'!$C$14+SQRT(('Ejercicio 3 - TIR'!$E$14-'Ejercicio 3 - TIR'!$C$14)*('Ejercicio 3 - TIR'!$D$14-'Ejercicio 3 - TIR'!$C$14)*D926),'Ejercicio 3 - TIR'!$E$14-SQRT(('Ejercicio 3 - TIR'!$E$14-'Ejercicio 3 - TIR'!$C$14)*('Ejercicio 3 - TIR'!$E$14-'Ejercicio 3 - TIR'!$D$14)*(1-D926)))</f>
        <v>31898.7464221806</v>
      </c>
      <c r="F926" s="24">
        <f ca="1" t="shared" si="6888"/>
        <v>0.0297420761844478</v>
      </c>
      <c r="G926" s="25">
        <f ca="1">IF(F926&lt;=('Ejercicio 3 - TIR'!$D$18-'Ejercicio 3 - TIR'!$C$18)/('Ejercicio 3 - TIR'!$E$18-'Ejercicio 3 - TIR'!$C$18),'Ejercicio 3 - TIR'!$C$18+SQRT(('Ejercicio 3 - TIR'!$E$18-'Ejercicio 3 - TIR'!$C$18)*('Ejercicio 3 - TIR'!$D$18-'Ejercicio 3 - TIR'!$C$18)*F926),'Ejercicio 3 - TIR'!$E$18-SQRT(('Ejercicio 3 - TIR'!$E$18-'Ejercicio 3 - TIR'!$C$18)*('Ejercicio 3 - TIR'!$E$18-'Ejercicio 3 - TIR'!$D$18)*(1-F926)))</f>
        <v>32112.1816748725</v>
      </c>
      <c r="H926" s="24">
        <f ca="1" t="shared" ref="H926:L926" si="6889">RAND()</f>
        <v>0.0786434487537573</v>
      </c>
      <c r="I926" s="25">
        <f ca="1">IF(H926&lt;=('Ejercicio 3 - TIR'!$D$18-'Ejercicio 3 - TIR'!$C$18)/('Ejercicio 3 - TIR'!$E$18-'Ejercicio 3 - TIR'!$C$18),'Ejercicio 3 - TIR'!$C$18+SQRT(('Ejercicio 3 - TIR'!$E$18-'Ejercicio 3 - TIR'!$C$18)*('Ejercicio 3 - TIR'!$D$18-'Ejercicio 3 - TIR'!$C$18)*H926),'Ejercicio 3 - TIR'!$E$18-SQRT(('Ejercicio 3 - TIR'!$E$18-'Ejercicio 3 - TIR'!$C$18)*('Ejercicio 3 - TIR'!$E$18-'Ejercicio 3 - TIR'!$D$18)*(1-H926)))</f>
        <v>33434.605845372</v>
      </c>
      <c r="J926" s="24">
        <f ca="1" t="shared" si="6889"/>
        <v>0.84885421321689</v>
      </c>
      <c r="K926" s="25">
        <f ca="1">IF(J926&lt;=('Ejercicio 3 - TIR'!$D$18-'Ejercicio 3 - TIR'!$C$18)/('Ejercicio 3 - TIR'!$E$18-'Ejercicio 3 - TIR'!$C$18),'Ejercicio 3 - TIR'!$C$18+SQRT(('Ejercicio 3 - TIR'!$E$18-'Ejercicio 3 - TIR'!$C$18)*('Ejercicio 3 - TIR'!$D$18-'Ejercicio 3 - TIR'!$C$18)*J926),'Ejercicio 3 - TIR'!$E$18-SQRT(('Ejercicio 3 - TIR'!$E$18-'Ejercicio 3 - TIR'!$C$18)*('Ejercicio 3 - TIR'!$E$18-'Ejercicio 3 - TIR'!$D$18)*(1-J926)))</f>
        <v>41633.112118182</v>
      </c>
      <c r="L926" s="24">
        <f ca="1" t="shared" si="6889"/>
        <v>0.292379454362694</v>
      </c>
      <c r="M926" s="25">
        <f ca="1">IF(L926&lt;=('Ejercicio 3 - TIR'!$D$18-'Ejercicio 3 - TIR'!$C$18)/('Ejercicio 3 - TIR'!$E$18-'Ejercicio 3 - TIR'!$C$18),'Ejercicio 3 - TIR'!$C$18+SQRT(('Ejercicio 3 - TIR'!$E$18-'Ejercicio 3 - TIR'!$C$18)*('Ejercicio 3 - TIR'!$D$18-'Ejercicio 3 - TIR'!$C$18)*L926),'Ejercicio 3 - TIR'!$E$18-SQRT(('Ejercicio 3 - TIR'!$E$18-'Ejercicio 3 - TIR'!$C$18)*('Ejercicio 3 - TIR'!$E$18-'Ejercicio 3 - TIR'!$D$18)*(1-L926)))</f>
        <v>36622.4555985227</v>
      </c>
      <c r="N926" s="24">
        <f ca="1" t="shared" ref="N926:R926" si="6890">RAND()</f>
        <v>0.274549420515856</v>
      </c>
      <c r="O926" s="25">
        <f ca="1">IF(N926&lt;=('Ejercicio 3 - TIR'!$D$18-'Ejercicio 3 - TIR'!$C$18)/('Ejercicio 3 - TIR'!$E$18-'Ejercicio 3 - TIR'!$C$18),'Ejercicio 3 - TIR'!$C$18+SQRT(('Ejercicio 3 - TIR'!$E$18-'Ejercicio 3 - TIR'!$C$18)*('Ejercicio 3 - TIR'!$D$18-'Ejercicio 3 - TIR'!$C$18)*N926),'Ejercicio 3 - TIR'!$E$18-SQRT(('Ejercicio 3 - TIR'!$E$18-'Ejercicio 3 - TIR'!$C$18)*('Ejercicio 3 - TIR'!$E$18-'Ejercicio 3 - TIR'!$D$18)*(1-N926)))</f>
        <v>36417.3524975163</v>
      </c>
      <c r="P926" s="24">
        <f ca="1" t="shared" si="6890"/>
        <v>0.183296224977367</v>
      </c>
      <c r="Q926" s="26">
        <f ca="1">IF(P926&lt;=('Ejercicio 3 - TIR'!$D$22-'Ejercicio 3 - TIR'!$C$22)/('Ejercicio 3 - TIR'!$E$22-'Ejercicio 3 - TIR'!$C$22),'Ejercicio 3 - TIR'!$C$22+SQRT(('Ejercicio 3 - TIR'!$E$22-'Ejercicio 3 - TIR'!$C$22)*('Ejercicio 3 - TIR'!$D$22-'Ejercicio 3 - TIR'!$C$22)*P926),'Ejercicio 3 - TIR'!$E$22-SQRT(('Ejercicio 3 - TIR'!$E$22-'Ejercicio 3 - TIR'!$C$22)*('Ejercicio 3 - TIR'!$E$22-'Ejercicio 3 - TIR'!$D$22)*(1-P926)))</f>
        <v>0.138164063558556</v>
      </c>
      <c r="R926" s="24">
        <f ca="1" t="shared" si="6890"/>
        <v>0.935612731818607</v>
      </c>
      <c r="S926" s="26">
        <f ca="1">IF(R926&lt;=('Ejercicio 3 - TIR'!$D$23-'Ejercicio 3 - TIR'!$C$23)/('Ejercicio 3 - TIR'!$E$23-'Ejercicio 3 - TIR'!$C$23),'Ejercicio 3 - TIR'!$C$23+SQRT(('Ejercicio 3 - TIR'!$E$23-'Ejercicio 3 - TIR'!$C$23)*('Ejercicio 3 - TIR'!$D$23-'Ejercicio 3 - TIR'!$C$23)*R926),'Ejercicio 3 - TIR'!$E$23-SQRT(('Ejercicio 3 - TIR'!$E$23-'Ejercicio 3 - TIR'!$C$23)*('Ejercicio 3 - TIR'!$E$23-'Ejercicio 3 - TIR'!$D$23)*(1-R926)))</f>
        <v>0.169234449260418</v>
      </c>
      <c r="T926" s="24">
        <f ca="1" t="shared" ref="T926:X926" si="6891">RAND()</f>
        <v>0.12396286749376</v>
      </c>
      <c r="U926" s="26">
        <f ca="1">IF(T926&lt;=('Ejercicio 3 - TIR'!$D$24-'Ejercicio 3 - TIR'!$C$24)/('Ejercicio 3 - TIR'!$E$24-'Ejercicio 3 - TIR'!$C$24),'Ejercicio 3 - TIR'!$C$24+SQRT(('Ejercicio 3 - TIR'!$E$24-'Ejercicio 3 - TIR'!$C$24)*('Ejercicio 3 - TIR'!$D$24-'Ejercicio 3 - TIR'!$C$24)*T926),'Ejercicio 3 - TIR'!$E$24-SQRT(('Ejercicio 3 - TIR'!$E$24-'Ejercicio 3 - TIR'!$C$24)*('Ejercicio 3 - TIR'!$E$24-'Ejercicio 3 - TIR'!$D$24)*(1-T926)))</f>
        <v>0.166134497876813</v>
      </c>
      <c r="V926" s="24">
        <f ca="1" t="shared" si="6891"/>
        <v>0.561469625843924</v>
      </c>
      <c r="W926" s="26">
        <f ca="1">IF(V926&lt;=('Ejercicio 3 - TIR'!$D$25-'Ejercicio 3 - TIR'!$C$25)/('Ejercicio 3 - TIR'!$E$25-'Ejercicio 3 - TIR'!$C$25),'Ejercicio 3 - TIR'!$C$25+SQRT(('Ejercicio 3 - TIR'!$E$25-'Ejercicio 3 - TIR'!$C$25)*('Ejercicio 3 - TIR'!$D$25-'Ejercicio 3 - TIR'!$C$25)*V926),'Ejercicio 3 - TIR'!$E$25-SQRT(('Ejercicio 3 - TIR'!$E$25-'Ejercicio 3 - TIR'!$C$25)*('Ejercicio 3 - TIR'!$E$25-'Ejercicio 3 - TIR'!$D$25)*(1-V926)))</f>
        <v>0.210822757759813</v>
      </c>
      <c r="X926" s="24">
        <f ca="1" t="shared" si="6891"/>
        <v>0.960983792343067</v>
      </c>
      <c r="Y926" s="26">
        <f ca="1">IF(X926&lt;=('Ejercicio 3 - TIR'!$D$26-'Ejercicio 3 - TIR'!$C$26)/('Ejercicio 3 - TIR'!$E$26-'Ejercicio 3 - TIR'!$C$26),'Ejercicio 3 - TIR'!$C$26+SQRT(('Ejercicio 3 - TIR'!$E$26-'Ejercicio 3 - TIR'!$C$26)*('Ejercicio 3 - TIR'!$D$26-'Ejercicio 3 - TIR'!$C$26)*X926),'Ejercicio 3 - TIR'!$E$26-SQRT(('Ejercicio 3 - TIR'!$E$26-'Ejercicio 3 - TIR'!$C$26)*('Ejercicio 3 - TIR'!$E$26-'Ejercicio 3 - TIR'!$D$26)*(1-X926)))</f>
        <v>0.265484920897651</v>
      </c>
      <c r="Z926" s="24">
        <f ca="1" t="shared" si="6668"/>
        <v>1.13816406355856</v>
      </c>
      <c r="AA926" s="24">
        <f ca="1" t="shared" si="6669"/>
        <v>1.33078063202289</v>
      </c>
      <c r="AB926" s="24">
        <f ca="1" t="shared" si="6670"/>
        <v>1.5518692041082</v>
      </c>
      <c r="AC926" s="24">
        <f ca="1" t="shared" si="6671"/>
        <v>1.87903854940082</v>
      </c>
      <c r="AD926" s="24">
        <f ca="1" t="shared" si="6672"/>
        <v>2.37789495005213</v>
      </c>
      <c r="AE926" s="23">
        <f ca="1" t="shared" si="6673"/>
        <v>4407.26042811243</v>
      </c>
      <c r="AF926" s="23">
        <f ca="1" t="shared" si="6674"/>
        <v>5153.12071941127</v>
      </c>
      <c r="AG926" s="23">
        <f ca="1" t="shared" si="6675"/>
        <v>6009.23184262926</v>
      </c>
      <c r="AH926" s="23">
        <f ca="1" t="shared" si="6676"/>
        <v>7276.11467171045</v>
      </c>
      <c r="AI926" s="23">
        <f ca="1" t="shared" si="6677"/>
        <v>9207.81339977174</v>
      </c>
      <c r="AJ926" s="25">
        <f ca="1" t="shared" si="6678"/>
        <v>36548.9311848035</v>
      </c>
      <c r="AK926" s="25">
        <f ca="1" t="shared" si="6679"/>
        <v>44494.1258983403</v>
      </c>
      <c r="AL926" s="25">
        <f ca="1" t="shared" si="6680"/>
        <v>64609.1445673904</v>
      </c>
      <c r="AM926" s="25">
        <f ca="1" t="shared" si="6681"/>
        <v>68815.0058433438</v>
      </c>
      <c r="AN926" s="25">
        <f ca="1" t="shared" si="6682"/>
        <v>86596.6385981122</v>
      </c>
      <c r="AO926" s="25">
        <f ca="1">C926/'Ejercicio 3 - TIR'!$D$7</f>
        <v>17554.9841705627</v>
      </c>
      <c r="AP926" s="25">
        <f ca="1" t="shared" si="6683"/>
        <v>18993.9470142408</v>
      </c>
      <c r="AQ926" s="25">
        <f ca="1" t="shared" si="6684"/>
        <v>26939.1417277776</v>
      </c>
      <c r="AR926" s="25">
        <f ca="1" t="shared" si="6685"/>
        <v>47054.1603968277</v>
      </c>
      <c r="AS926" s="25">
        <f ca="1" t="shared" si="6686"/>
        <v>51260.0216727811</v>
      </c>
      <c r="AT926" s="25">
        <f ca="1" t="shared" si="6687"/>
        <v>69041.6544275495</v>
      </c>
      <c r="AU926" s="25">
        <f ca="1">AP926*'Ejercicio 3 - TIR'!$D$5</f>
        <v>9496.97350712039</v>
      </c>
      <c r="AV926" s="25">
        <f ca="1">AQ926*'Ejercicio 3 - TIR'!$D$5</f>
        <v>13469.5708638888</v>
      </c>
      <c r="AW926" s="25">
        <f ca="1">AR926*'Ejercicio 3 - TIR'!$D$5</f>
        <v>23527.0801984139</v>
      </c>
      <c r="AX926" s="25">
        <f ca="1">AS926*'Ejercicio 3 - TIR'!$D$5</f>
        <v>25630.0108363906</v>
      </c>
      <c r="AY926" s="25">
        <f ca="1">AT926*'Ejercicio 3 - TIR'!$D$5</f>
        <v>34520.8272137748</v>
      </c>
      <c r="AZ926" s="25">
        <f ca="1" t="shared" ref="AZ926:BD926" si="6892">AJ926-AU926-AE926</f>
        <v>22644.6972495707</v>
      </c>
      <c r="BA926" s="25">
        <f ca="1" t="shared" si="6892"/>
        <v>25871.4343150402</v>
      </c>
      <c r="BB926" s="25">
        <f ca="1" t="shared" si="6892"/>
        <v>35072.8325263473</v>
      </c>
      <c r="BC926" s="25">
        <f ca="1" t="shared" si="6892"/>
        <v>35908.8803352428</v>
      </c>
      <c r="BD926" s="25">
        <f ca="1" t="shared" si="6892"/>
        <v>42867.9979845657</v>
      </c>
      <c r="BE926" s="25">
        <f ca="1" t="shared" ref="BE926:BI926" si="6893">AZ926/Z926</f>
        <v>19895.8111353211</v>
      </c>
      <c r="BF926" s="25">
        <f ca="1" t="shared" si="6893"/>
        <v>19440.7956446689</v>
      </c>
      <c r="BG926" s="25">
        <f ca="1" t="shared" si="6893"/>
        <v>22600.3792288038</v>
      </c>
      <c r="BH926" s="25">
        <f ca="1" t="shared" si="6893"/>
        <v>19110.2414299554</v>
      </c>
      <c r="BI926" s="25">
        <f ca="1" t="shared" si="6893"/>
        <v>18027.7089127196</v>
      </c>
      <c r="BJ926" s="25">
        <f ca="1" t="shared" si="6690"/>
        <v>75851.8680302968</v>
      </c>
      <c r="BK926" s="25">
        <f ca="1" t="shared" si="6691"/>
        <v>41743.9082074261</v>
      </c>
      <c r="BL926" s="25">
        <f ca="1" t="shared" si="6692"/>
        <v>117595.776237723</v>
      </c>
      <c r="BM926" s="25">
        <f ca="1">BK926*'Ejercicio 3 - TIR'!$D$5</f>
        <v>20871.954103713</v>
      </c>
      <c r="BN926" s="25">
        <f ca="1" t="shared" si="6693"/>
        <v>96723.8221340098</v>
      </c>
      <c r="BO926" s="25">
        <f ca="1" t="shared" si="6694"/>
        <v>40676.238507462</v>
      </c>
      <c r="BP926" s="25">
        <f ca="1" t="shared" si="6695"/>
        <v>-119673.667274994</v>
      </c>
      <c r="BQ926" s="25">
        <f ca="1" t="shared" ref="BQ926:BT926" si="6894">BE926</f>
        <v>19895.8111353211</v>
      </c>
      <c r="BR926" s="25">
        <f ca="1" t="shared" si="6894"/>
        <v>19440.7956446689</v>
      </c>
      <c r="BS926" s="25">
        <f ca="1" t="shared" si="6894"/>
        <v>22600.3792288038</v>
      </c>
      <c r="BT926" s="25">
        <f ca="1" t="shared" si="6894"/>
        <v>19110.2414299554</v>
      </c>
      <c r="BU926" s="25">
        <f ca="1" t="shared" si="6697"/>
        <v>58703.9474201816</v>
      </c>
      <c r="BV926" s="27">
        <f ca="1" t="shared" si="6698"/>
        <v>4.52646324367723</v>
      </c>
    </row>
    <row r="927" ht="15" customHeight="1" spans="1:74">
      <c r="A927" s="23">
        <v>926</v>
      </c>
      <c r="B927" s="24">
        <f ca="1" t="shared" ref="B927:F927" si="6895">RAND()</f>
        <v>0.656584669812434</v>
      </c>
      <c r="C927" s="25">
        <f ca="1">IF(B927&lt;=('Ejercicio 3 - TIR'!$D$13-'Ejercicio 3 - TIR'!$C$13)/('Ejercicio 3 - TIR'!$E$13-'Ejercicio 3 - TIR'!$C$13),'Ejercicio 3 - TIR'!$C$13+SQRT(('Ejercicio 3 - TIR'!$E$13-'Ejercicio 3 - TIR'!$C$13)*('Ejercicio 3 - TIR'!$D$13-'Ejercicio 3 - TIR'!$C$13)*B927),'Ejercicio 3 - TIR'!$E$13-SQRT(('Ejercicio 3 - TIR'!$E$13-'Ejercicio 3 - TIR'!$C$13)*('Ejercicio 3 - TIR'!$E$13-'Ejercicio 3 - TIR'!$D$13)*(1-B927)))</f>
        <v>79699.79319748</v>
      </c>
      <c r="D927" s="24">
        <f ca="1" t="shared" si="6895"/>
        <v>0.0533482928443796</v>
      </c>
      <c r="E927" s="25">
        <f ca="1">IF(D927&lt;=('Ejercicio 3 - TIR'!$D$14-'Ejercicio 3 - TIR'!$C$14)/('Ejercicio 3 - TIR'!$E$14-'Ejercicio 3 - TIR'!$C$14),'Ejercicio 3 - TIR'!$C$14+SQRT(('Ejercicio 3 - TIR'!$E$14-'Ejercicio 3 - TIR'!$C$14)*('Ejercicio 3 - TIR'!$D$14-'Ejercicio 3 - TIR'!$C$14)*D927),'Ejercicio 3 - TIR'!$E$14-SQRT(('Ejercicio 3 - TIR'!$E$14-'Ejercicio 3 - TIR'!$C$14)*('Ejercicio 3 - TIR'!$E$14-'Ejercicio 3 - TIR'!$D$14)*(1-D927)))</f>
        <v>27000.2804711661</v>
      </c>
      <c r="F927" s="24">
        <f ca="1" t="shared" si="6895"/>
        <v>0.919319240034818</v>
      </c>
      <c r="G927" s="25">
        <f ca="1">IF(F927&lt;=('Ejercicio 3 - TIR'!$D$18-'Ejercicio 3 - TIR'!$C$18)/('Ejercicio 3 - TIR'!$E$18-'Ejercicio 3 - TIR'!$C$18),'Ejercicio 3 - TIR'!$C$18+SQRT(('Ejercicio 3 - TIR'!$E$18-'Ejercicio 3 - TIR'!$C$18)*('Ejercicio 3 - TIR'!$D$18-'Ejercicio 3 - TIR'!$C$18)*F927),'Ejercicio 3 - TIR'!$E$18-SQRT(('Ejercicio 3 - TIR'!$E$18-'Ejercicio 3 - TIR'!$C$18)*('Ejercicio 3 - TIR'!$E$18-'Ejercicio 3 - TIR'!$D$18)*(1-F927)))</f>
        <v>42540.1103688603</v>
      </c>
      <c r="H927" s="24">
        <f ca="1" t="shared" ref="H927:L927" si="6896">RAND()</f>
        <v>0.318915580633973</v>
      </c>
      <c r="I927" s="25">
        <f ca="1">IF(H927&lt;=('Ejercicio 3 - TIR'!$D$18-'Ejercicio 3 - TIR'!$C$18)/('Ejercicio 3 - TIR'!$E$18-'Ejercicio 3 - TIR'!$C$18),'Ejercicio 3 - TIR'!$C$18+SQRT(('Ejercicio 3 - TIR'!$E$18-'Ejercicio 3 - TIR'!$C$18)*('Ejercicio 3 - TIR'!$D$18-'Ejercicio 3 - TIR'!$C$18)*H927),'Ejercicio 3 - TIR'!$E$18-SQRT(('Ejercicio 3 - TIR'!$E$18-'Ejercicio 3 - TIR'!$C$18)*('Ejercicio 3 - TIR'!$E$18-'Ejercicio 3 - TIR'!$D$18)*(1-H927)))</f>
        <v>36916.4540839288</v>
      </c>
      <c r="J927" s="24">
        <f ca="1" t="shared" si="6896"/>
        <v>0.500701593194716</v>
      </c>
      <c r="K927" s="25">
        <f ca="1">IF(J927&lt;=('Ejercicio 3 - TIR'!$D$18-'Ejercicio 3 - TIR'!$C$18)/('Ejercicio 3 - TIR'!$E$18-'Ejercicio 3 - TIR'!$C$18),'Ejercicio 3 - TIR'!$C$18+SQRT(('Ejercicio 3 - TIR'!$E$18-'Ejercicio 3 - TIR'!$C$18)*('Ejercicio 3 - TIR'!$D$18-'Ejercicio 3 - TIR'!$C$18)*J927),'Ejercicio 3 - TIR'!$E$18-SQRT(('Ejercicio 3 - TIR'!$E$18-'Ejercicio 3 - TIR'!$C$18)*('Ejercicio 3 - TIR'!$E$18-'Ejercicio 3 - TIR'!$D$18)*(1-J927)))</f>
        <v>38666.3278832045</v>
      </c>
      <c r="L927" s="24">
        <f ca="1" t="shared" si="6896"/>
        <v>0.223967170384958</v>
      </c>
      <c r="M927" s="25">
        <f ca="1">IF(L927&lt;=('Ejercicio 3 - TIR'!$D$18-'Ejercicio 3 - TIR'!$C$18)/('Ejercicio 3 - TIR'!$E$18-'Ejercicio 3 - TIR'!$C$18),'Ejercicio 3 - TIR'!$C$18+SQRT(('Ejercicio 3 - TIR'!$E$18-'Ejercicio 3 - TIR'!$C$18)*('Ejercicio 3 - TIR'!$D$18-'Ejercicio 3 - TIR'!$C$18)*L927),'Ejercicio 3 - TIR'!$E$18-SQRT(('Ejercicio 3 - TIR'!$E$18-'Ejercicio 3 - TIR'!$C$18)*('Ejercicio 3 - TIR'!$E$18-'Ejercicio 3 - TIR'!$D$18)*(1-L927)))</f>
        <v>35796.1259094108</v>
      </c>
      <c r="N927" s="24">
        <f ca="1" t="shared" ref="N927:R927" si="6897">RAND()</f>
        <v>0.0194212822005384</v>
      </c>
      <c r="O927" s="25">
        <f ca="1">IF(N927&lt;=('Ejercicio 3 - TIR'!$D$18-'Ejercicio 3 - TIR'!$C$18)/('Ejercicio 3 - TIR'!$E$18-'Ejercicio 3 - TIR'!$C$18),'Ejercicio 3 - TIR'!$C$18+SQRT(('Ejercicio 3 - TIR'!$E$18-'Ejercicio 3 - TIR'!$C$18)*('Ejercicio 3 - TIR'!$D$18-'Ejercicio 3 - TIR'!$C$18)*N927),'Ejercicio 3 - TIR'!$E$18-SQRT(('Ejercicio 3 - TIR'!$E$18-'Ejercicio 3 - TIR'!$C$18)*('Ejercicio 3 - TIR'!$E$18-'Ejercicio 3 - TIR'!$D$18)*(1-N927)))</f>
        <v>31706.8076429641</v>
      </c>
      <c r="P927" s="24">
        <f ca="1" t="shared" si="6897"/>
        <v>0.169187623052169</v>
      </c>
      <c r="Q927" s="26">
        <f ca="1">IF(P927&lt;=('Ejercicio 3 - TIR'!$D$22-'Ejercicio 3 - TIR'!$C$22)/('Ejercicio 3 - TIR'!$E$22-'Ejercicio 3 - TIR'!$C$22),'Ejercicio 3 - TIR'!$C$22+SQRT(('Ejercicio 3 - TIR'!$E$22-'Ejercicio 3 - TIR'!$C$22)*('Ejercicio 3 - TIR'!$D$22-'Ejercicio 3 - TIR'!$C$22)*P927),'Ejercicio 3 - TIR'!$E$22-SQRT(('Ejercicio 3 - TIR'!$E$22-'Ejercicio 3 - TIR'!$C$22)*('Ejercicio 3 - TIR'!$E$22-'Ejercicio 3 - TIR'!$D$22)*(1-P927)))</f>
        <v>0.137451009182678</v>
      </c>
      <c r="R927" s="24">
        <f ca="1" t="shared" si="6897"/>
        <v>0.589167369176615</v>
      </c>
      <c r="S927" s="26">
        <f ca="1">IF(R927&lt;=('Ejercicio 3 - TIR'!$D$23-'Ejercicio 3 - TIR'!$C$23)/('Ejercicio 3 - TIR'!$E$23-'Ejercicio 3 - TIR'!$C$23),'Ejercicio 3 - TIR'!$C$23+SQRT(('Ejercicio 3 - TIR'!$E$23-'Ejercicio 3 - TIR'!$C$23)*('Ejercicio 3 - TIR'!$D$23-'Ejercicio 3 - TIR'!$C$23)*R927),'Ejercicio 3 - TIR'!$E$23-SQRT(('Ejercicio 3 - TIR'!$E$23-'Ejercicio 3 - TIR'!$C$23)*('Ejercicio 3 - TIR'!$E$23-'Ejercicio 3 - TIR'!$D$23)*(1-R927)))</f>
        <v>0.152806273968393</v>
      </c>
      <c r="T927" s="24">
        <f ca="1" t="shared" ref="T927:X927" si="6898">RAND()</f>
        <v>0.712285986692521</v>
      </c>
      <c r="U927" s="26">
        <f ca="1">IF(T927&lt;=('Ejercicio 3 - TIR'!$D$24-'Ejercicio 3 - TIR'!$C$24)/('Ejercicio 3 - TIR'!$E$24-'Ejercicio 3 - TIR'!$C$24),'Ejercicio 3 - TIR'!$C$24+SQRT(('Ejercicio 3 - TIR'!$E$24-'Ejercicio 3 - TIR'!$C$24)*('Ejercicio 3 - TIR'!$D$24-'Ejercicio 3 - TIR'!$C$24)*T927),'Ejercicio 3 - TIR'!$E$24-SQRT(('Ejercicio 3 - TIR'!$E$24-'Ejercicio 3 - TIR'!$C$24)*('Ejercicio 3 - TIR'!$E$24-'Ejercicio 3 - TIR'!$D$24)*(1-T927)))</f>
        <v>0.191616919877136</v>
      </c>
      <c r="V927" s="24">
        <f ca="1" t="shared" si="6898"/>
        <v>0.188963457164807</v>
      </c>
      <c r="W927" s="26">
        <f ca="1">IF(V927&lt;=('Ejercicio 3 - TIR'!$D$25-'Ejercicio 3 - TIR'!$C$25)/('Ejercicio 3 - TIR'!$E$25-'Ejercicio 3 - TIR'!$C$25),'Ejercicio 3 - TIR'!$C$25+SQRT(('Ejercicio 3 - TIR'!$E$25-'Ejercicio 3 - TIR'!$C$25)*('Ejercicio 3 - TIR'!$D$25-'Ejercicio 3 - TIR'!$C$25)*V927),'Ejercicio 3 - TIR'!$E$25-SQRT(('Ejercicio 3 - TIR'!$E$25-'Ejercicio 3 - TIR'!$C$25)*('Ejercicio 3 - TIR'!$E$25-'Ejercicio 3 - TIR'!$D$25)*(1-V927)))</f>
        <v>0.196264957424805</v>
      </c>
      <c r="X927" s="24">
        <f ca="1" t="shared" si="6898"/>
        <v>0.367615834223082</v>
      </c>
      <c r="Y927" s="26">
        <f ca="1">IF(X927&lt;=('Ejercicio 3 - TIR'!$D$26-'Ejercicio 3 - TIR'!$C$26)/('Ejercicio 3 - TIR'!$E$26-'Ejercicio 3 - TIR'!$C$26),'Ejercicio 3 - TIR'!$C$26+SQRT(('Ejercicio 3 - TIR'!$E$26-'Ejercicio 3 - TIR'!$C$26)*('Ejercicio 3 - TIR'!$D$26-'Ejercicio 3 - TIR'!$C$26)*X927),'Ejercicio 3 - TIR'!$E$26-SQRT(('Ejercicio 3 - TIR'!$E$26-'Ejercicio 3 - TIR'!$C$26)*('Ejercicio 3 - TIR'!$E$26-'Ejercicio 3 - TIR'!$D$26)*(1-X927)))</f>
        <v>0.221563072503807</v>
      </c>
      <c r="Z927" s="24">
        <f ca="1" t="shared" si="6668"/>
        <v>1.13745100918268</v>
      </c>
      <c r="AA927" s="24">
        <f ca="1" t="shared" si="6669"/>
        <v>1.31126065971747</v>
      </c>
      <c r="AB927" s="24">
        <f ca="1" t="shared" si="6670"/>
        <v>1.56252038848859</v>
      </c>
      <c r="AC927" s="24">
        <f ca="1" t="shared" si="6671"/>
        <v>1.8691883860107</v>
      </c>
      <c r="AD927" s="24">
        <f ca="1" t="shared" si="6672"/>
        <v>2.28333150790366</v>
      </c>
      <c r="AE927" s="23">
        <f ca="1" t="shared" si="6673"/>
        <v>3711.21579897713</v>
      </c>
      <c r="AF927" s="23">
        <f ca="1" t="shared" si="6674"/>
        <v>4278.31285711145</v>
      </c>
      <c r="AG927" s="23">
        <f ca="1" t="shared" si="6675"/>
        <v>5098.1099890619</v>
      </c>
      <c r="AH927" s="23">
        <f ca="1" t="shared" si="6676"/>
        <v>6098.69032901211</v>
      </c>
      <c r="AI927" s="23">
        <f ca="1" t="shared" si="6677"/>
        <v>7449.93489655728</v>
      </c>
      <c r="AJ927" s="25">
        <f ca="1" t="shared" si="6678"/>
        <v>48387.2914698026</v>
      </c>
      <c r="AK927" s="25">
        <f ca="1" t="shared" si="6679"/>
        <v>48407.0939365223</v>
      </c>
      <c r="AL927" s="25">
        <f ca="1" t="shared" si="6680"/>
        <v>60416.925665492</v>
      </c>
      <c r="AM927" s="25">
        <f ca="1" t="shared" si="6681"/>
        <v>66909.7028140474</v>
      </c>
      <c r="AN927" s="25">
        <f ca="1" t="shared" si="6682"/>
        <v>72397.1529062206</v>
      </c>
      <c r="AO927" s="25">
        <f ca="1">C927/'Ejercicio 3 - TIR'!$D$7</f>
        <v>15939.958639496</v>
      </c>
      <c r="AP927" s="25">
        <f ca="1" t="shared" si="6683"/>
        <v>32447.3328303066</v>
      </c>
      <c r="AQ927" s="25">
        <f ca="1" t="shared" si="6684"/>
        <v>32467.1352970263</v>
      </c>
      <c r="AR927" s="25">
        <f ca="1" t="shared" si="6685"/>
        <v>44476.967025996</v>
      </c>
      <c r="AS927" s="25">
        <f ca="1" t="shared" si="6686"/>
        <v>50969.7441745514</v>
      </c>
      <c r="AT927" s="25">
        <f ca="1" t="shared" si="6687"/>
        <v>56457.1942667246</v>
      </c>
      <c r="AU927" s="25">
        <f ca="1">AP927*'Ejercicio 3 - TIR'!$D$5</f>
        <v>16223.6664151533</v>
      </c>
      <c r="AV927" s="25">
        <f ca="1">AQ927*'Ejercicio 3 - TIR'!$D$5</f>
        <v>16233.5676485131</v>
      </c>
      <c r="AW927" s="25">
        <f ca="1">AR927*'Ejercicio 3 - TIR'!$D$5</f>
        <v>22238.483512998</v>
      </c>
      <c r="AX927" s="25">
        <f ca="1">AS927*'Ejercicio 3 - TIR'!$D$5</f>
        <v>25484.8720872757</v>
      </c>
      <c r="AY927" s="25">
        <f ca="1">AT927*'Ejercicio 3 - TIR'!$D$5</f>
        <v>28228.5971333623</v>
      </c>
      <c r="AZ927" s="25">
        <f ca="1" t="shared" ref="AZ927:BD927" si="6899">AJ927-AU927-AE927</f>
        <v>28452.4092556722</v>
      </c>
      <c r="BA927" s="25">
        <f ca="1" t="shared" si="6899"/>
        <v>27895.2134308977</v>
      </c>
      <c r="BB927" s="25">
        <f ca="1" t="shared" si="6899"/>
        <v>33080.3321634321</v>
      </c>
      <c r="BC927" s="25">
        <f ca="1" t="shared" si="6899"/>
        <v>35326.1403977596</v>
      </c>
      <c r="BD927" s="25">
        <f ca="1" t="shared" si="6899"/>
        <v>36718.620876301</v>
      </c>
      <c r="BE927" s="25">
        <f ca="1" t="shared" ref="BE927:BI927" si="6900">AZ927/Z927</f>
        <v>25014.1843701179</v>
      </c>
      <c r="BF927" s="25">
        <f ca="1" t="shared" si="6900"/>
        <v>21273.5837258384</v>
      </c>
      <c r="BG927" s="25">
        <f ca="1" t="shared" si="6900"/>
        <v>21171.1363302147</v>
      </c>
      <c r="BH927" s="25">
        <f ca="1" t="shared" si="6900"/>
        <v>18899.1867604924</v>
      </c>
      <c r="BI927" s="25">
        <f ca="1" t="shared" si="6900"/>
        <v>16081.1606852535</v>
      </c>
      <c r="BJ927" s="25">
        <f ca="1" t="shared" si="6690"/>
        <v>61650.5911220494</v>
      </c>
      <c r="BK927" s="25">
        <f ca="1" t="shared" si="6691"/>
        <v>36396.2097962424</v>
      </c>
      <c r="BL927" s="25">
        <f ca="1" t="shared" si="6692"/>
        <v>98046.8009182918</v>
      </c>
      <c r="BM927" s="25">
        <f ca="1">BK927*'Ejercicio 3 - TIR'!$D$5</f>
        <v>18198.1048981212</v>
      </c>
      <c r="BN927" s="25">
        <f ca="1" t="shared" si="6693"/>
        <v>79848.6960201706</v>
      </c>
      <c r="BO927" s="25">
        <f ca="1" t="shared" si="6694"/>
        <v>34970.2597909141</v>
      </c>
      <c r="BP927" s="25">
        <f ca="1" t="shared" si="6695"/>
        <v>-106700.073668646</v>
      </c>
      <c r="BQ927" s="25">
        <f ca="1" t="shared" ref="BQ927:BT927" si="6901">BE927</f>
        <v>25014.1843701179</v>
      </c>
      <c r="BR927" s="25">
        <f ca="1" t="shared" si="6901"/>
        <v>21273.5837258384</v>
      </c>
      <c r="BS927" s="25">
        <f ca="1" t="shared" si="6901"/>
        <v>21171.1363302147</v>
      </c>
      <c r="BT927" s="25">
        <f ca="1" t="shared" si="6901"/>
        <v>18899.1867604924</v>
      </c>
      <c r="BU927" s="25">
        <f ca="1" t="shared" si="6697"/>
        <v>51051.4204761676</v>
      </c>
      <c r="BV927" s="27">
        <f ca="1" t="shared" si="6698"/>
        <v>8.04537128138516</v>
      </c>
    </row>
    <row r="928" ht="15" customHeight="1" spans="1:74">
      <c r="A928" s="23">
        <v>927</v>
      </c>
      <c r="B928" s="24">
        <f ca="1" t="shared" ref="B928:F928" si="6902">RAND()</f>
        <v>0.845728843505894</v>
      </c>
      <c r="C928" s="25">
        <f ca="1">IF(B928&lt;=('Ejercicio 3 - TIR'!$D$13-'Ejercicio 3 - TIR'!$C$13)/('Ejercicio 3 - TIR'!$E$13-'Ejercicio 3 - TIR'!$C$13),'Ejercicio 3 - TIR'!$C$13+SQRT(('Ejercicio 3 - TIR'!$E$13-'Ejercicio 3 - TIR'!$C$13)*('Ejercicio 3 - TIR'!$D$13-'Ejercicio 3 - TIR'!$C$13)*B928),'Ejercicio 3 - TIR'!$E$13-SQRT(('Ejercicio 3 - TIR'!$E$13-'Ejercicio 3 - TIR'!$C$13)*('Ejercicio 3 - TIR'!$E$13-'Ejercicio 3 - TIR'!$D$13)*(1-B928)))</f>
        <v>86393.9209250818</v>
      </c>
      <c r="D928" s="24">
        <f ca="1" t="shared" si="6902"/>
        <v>0.326411985372452</v>
      </c>
      <c r="E928" s="25">
        <f ca="1">IF(D928&lt;=('Ejercicio 3 - TIR'!$D$14-'Ejercicio 3 - TIR'!$C$14)/('Ejercicio 3 - TIR'!$E$14-'Ejercicio 3 - TIR'!$C$14),'Ejercicio 3 - TIR'!$C$14+SQRT(('Ejercicio 3 - TIR'!$E$14-'Ejercicio 3 - TIR'!$C$14)*('Ejercicio 3 - TIR'!$D$14-'Ejercicio 3 - TIR'!$C$14)*D928),'Ejercicio 3 - TIR'!$E$14-SQRT(('Ejercicio 3 - TIR'!$E$14-'Ejercicio 3 - TIR'!$C$14)*('Ejercicio 3 - TIR'!$E$14-'Ejercicio 3 - TIR'!$D$14)*(1-D928)))</f>
        <v>29947.817589901</v>
      </c>
      <c r="F928" s="24">
        <f ca="1" t="shared" si="6902"/>
        <v>0.666944304038541</v>
      </c>
      <c r="G928" s="25">
        <f ca="1">IF(F928&lt;=('Ejercicio 3 - TIR'!$D$18-'Ejercicio 3 - TIR'!$C$18)/('Ejercicio 3 - TIR'!$E$18-'Ejercicio 3 - TIR'!$C$18),'Ejercicio 3 - TIR'!$C$18+SQRT(('Ejercicio 3 - TIR'!$E$18-'Ejercicio 3 - TIR'!$C$18)*('Ejercicio 3 - TIR'!$D$18-'Ejercicio 3 - TIR'!$C$18)*F928),'Ejercicio 3 - TIR'!$E$18-SQRT(('Ejercicio 3 - TIR'!$E$18-'Ejercicio 3 - TIR'!$C$18)*('Ejercicio 3 - TIR'!$E$18-'Ejercicio 3 - TIR'!$D$18)*(1-F928)))</f>
        <v>40002.0827140588</v>
      </c>
      <c r="H928" s="24">
        <f ca="1" t="shared" ref="H928:L928" si="6903">RAND()</f>
        <v>0.0284810097523525</v>
      </c>
      <c r="I928" s="25">
        <f ca="1">IF(H928&lt;=('Ejercicio 3 - TIR'!$D$18-'Ejercicio 3 - TIR'!$C$18)/('Ejercicio 3 - TIR'!$E$18-'Ejercicio 3 - TIR'!$C$18),'Ejercicio 3 - TIR'!$C$18+SQRT(('Ejercicio 3 - TIR'!$E$18-'Ejercicio 3 - TIR'!$C$18)*('Ejercicio 3 - TIR'!$D$18-'Ejercicio 3 - TIR'!$C$18)*H928),'Ejercicio 3 - TIR'!$E$18-SQRT(('Ejercicio 3 - TIR'!$E$18-'Ejercicio 3 - TIR'!$C$18)*('Ejercicio 3 - TIR'!$E$18-'Ejercicio 3 - TIR'!$D$18)*(1-H928)))</f>
        <v>32066.9183493435</v>
      </c>
      <c r="J928" s="24">
        <f ca="1" t="shared" si="6903"/>
        <v>0.243053723883877</v>
      </c>
      <c r="K928" s="25">
        <f ca="1">IF(J928&lt;=('Ejercicio 3 - TIR'!$D$18-'Ejercicio 3 - TIR'!$C$18)/('Ejercicio 3 - TIR'!$E$18-'Ejercicio 3 - TIR'!$C$18),'Ejercicio 3 - TIR'!$C$18+SQRT(('Ejercicio 3 - TIR'!$E$18-'Ejercicio 3 - TIR'!$C$18)*('Ejercicio 3 - TIR'!$D$18-'Ejercicio 3 - TIR'!$C$18)*J928),'Ejercicio 3 - TIR'!$E$18-SQRT(('Ejercicio 3 - TIR'!$E$18-'Ejercicio 3 - TIR'!$C$18)*('Ejercicio 3 - TIR'!$E$18-'Ejercicio 3 - TIR'!$D$18)*(1-J928)))</f>
        <v>36038.050892679</v>
      </c>
      <c r="L928" s="24">
        <f ca="1" t="shared" si="6903"/>
        <v>0.74922605040636</v>
      </c>
      <c r="M928" s="25">
        <f ca="1">IF(L928&lt;=('Ejercicio 3 - TIR'!$D$18-'Ejercicio 3 - TIR'!$C$18)/('Ejercicio 3 - TIR'!$E$18-'Ejercicio 3 - TIR'!$C$18),'Ejercicio 3 - TIR'!$C$18+SQRT(('Ejercicio 3 - TIR'!$E$18-'Ejercicio 3 - TIR'!$C$18)*('Ejercicio 3 - TIR'!$D$18-'Ejercicio 3 - TIR'!$C$18)*L928),'Ejercicio 3 - TIR'!$E$18-SQRT(('Ejercicio 3 - TIR'!$E$18-'Ejercicio 3 - TIR'!$C$18)*('Ejercicio 3 - TIR'!$E$18-'Ejercicio 3 - TIR'!$D$18)*(1-L928)))</f>
        <v>40663.1755604448</v>
      </c>
      <c r="N928" s="24">
        <f ca="1" t="shared" ref="N928:R928" si="6904">RAND()</f>
        <v>0.563031675667191</v>
      </c>
      <c r="O928" s="25">
        <f ca="1">IF(N928&lt;=('Ejercicio 3 - TIR'!$D$18-'Ejercicio 3 - TIR'!$C$18)/('Ejercicio 3 - TIR'!$E$18-'Ejercicio 3 - TIR'!$C$18),'Ejercicio 3 - TIR'!$C$18+SQRT(('Ejercicio 3 - TIR'!$E$18-'Ejercicio 3 - TIR'!$C$18)*('Ejercicio 3 - TIR'!$D$18-'Ejercicio 3 - TIR'!$C$18)*N928),'Ejercicio 3 - TIR'!$E$18-SQRT(('Ejercicio 3 - TIR'!$E$18-'Ejercicio 3 - TIR'!$C$18)*('Ejercicio 3 - TIR'!$E$18-'Ejercicio 3 - TIR'!$D$18)*(1-N928)))</f>
        <v>39189.9266237592</v>
      </c>
      <c r="P928" s="24">
        <f ca="1" t="shared" si="6904"/>
        <v>0.631155250019919</v>
      </c>
      <c r="Q928" s="26">
        <f ca="1">IF(P928&lt;=('Ejercicio 3 - TIR'!$D$22-'Ejercicio 3 - TIR'!$C$22)/('Ejercicio 3 - TIR'!$E$22-'Ejercicio 3 - TIR'!$C$22),'Ejercicio 3 - TIR'!$C$22+SQRT(('Ejercicio 3 - TIR'!$E$22-'Ejercicio 3 - TIR'!$C$22)*('Ejercicio 3 - TIR'!$D$22-'Ejercicio 3 - TIR'!$C$22)*P928),'Ejercicio 3 - TIR'!$E$22-SQRT(('Ejercicio 3 - TIR'!$E$22-'Ejercicio 3 - TIR'!$C$22)*('Ejercicio 3 - TIR'!$E$22-'Ejercicio 3 - TIR'!$D$22)*(1-P928)))</f>
        <v>0.154233344222345</v>
      </c>
      <c r="R928" s="24">
        <f ca="1" t="shared" si="6904"/>
        <v>0.847177038077714</v>
      </c>
      <c r="S928" s="26">
        <f ca="1">IF(R928&lt;=('Ejercicio 3 - TIR'!$D$23-'Ejercicio 3 - TIR'!$C$23)/('Ejercicio 3 - TIR'!$E$23-'Ejercicio 3 - TIR'!$C$23),'Ejercicio 3 - TIR'!$C$23+SQRT(('Ejercicio 3 - TIR'!$E$23-'Ejercicio 3 - TIR'!$C$23)*('Ejercicio 3 - TIR'!$D$23-'Ejercicio 3 - TIR'!$C$23)*R928),'Ejercicio 3 - TIR'!$E$23-SQRT(('Ejercicio 3 - TIR'!$E$23-'Ejercicio 3 - TIR'!$C$23)*('Ejercicio 3 - TIR'!$E$23-'Ejercicio 3 - TIR'!$D$23)*(1-R928)))</f>
        <v>0.163414423993719</v>
      </c>
      <c r="T928" s="24">
        <f ca="1" t="shared" ref="T928:X928" si="6905">RAND()</f>
        <v>0.728975442335104</v>
      </c>
      <c r="U928" s="26">
        <f ca="1">IF(T928&lt;=('Ejercicio 3 - TIR'!$D$24-'Ejercicio 3 - TIR'!$C$24)/('Ejercicio 3 - TIR'!$E$24-'Ejercicio 3 - TIR'!$C$24),'Ejercicio 3 - TIR'!$C$24+SQRT(('Ejercicio 3 - TIR'!$E$24-'Ejercicio 3 - TIR'!$C$24)*('Ejercicio 3 - TIR'!$D$24-'Ejercicio 3 - TIR'!$C$24)*T928),'Ejercicio 3 - TIR'!$E$24-SQRT(('Ejercicio 3 - TIR'!$E$24-'Ejercicio 3 - TIR'!$C$24)*('Ejercicio 3 - TIR'!$E$24-'Ejercicio 3 - TIR'!$D$24)*(1-T928)))</f>
        <v>0.192452427303631</v>
      </c>
      <c r="V928" s="24">
        <f ca="1" t="shared" si="6905"/>
        <v>0.760481016487988</v>
      </c>
      <c r="W928" s="26">
        <f ca="1">IF(V928&lt;=('Ejercicio 3 - TIR'!$D$25-'Ejercicio 3 - TIR'!$C$25)/('Ejercicio 3 - TIR'!$E$25-'Ejercicio 3 - TIR'!$C$25),'Ejercicio 3 - TIR'!$C$25+SQRT(('Ejercicio 3 - TIR'!$E$25-'Ejercicio 3 - TIR'!$C$25)*('Ejercicio 3 - TIR'!$D$25-'Ejercicio 3 - TIR'!$C$25)*V928),'Ejercicio 3 - TIR'!$E$25-SQRT(('Ejercicio 3 - TIR'!$E$25-'Ejercicio 3 - TIR'!$C$25)*('Ejercicio 3 - TIR'!$E$25-'Ejercicio 3 - TIR'!$D$25)*(1-V928)))</f>
        <v>0.221046305204827</v>
      </c>
      <c r="X928" s="24">
        <f ca="1" t="shared" si="6905"/>
        <v>0.951926501381748</v>
      </c>
      <c r="Y928" s="26">
        <f ca="1">IF(X928&lt;=('Ejercicio 3 - TIR'!$D$26-'Ejercicio 3 - TIR'!$C$26)/('Ejercicio 3 - TIR'!$E$26-'Ejercicio 3 - TIR'!$C$26),'Ejercicio 3 - TIR'!$C$26+SQRT(('Ejercicio 3 - TIR'!$E$26-'Ejercicio 3 - TIR'!$C$26)*('Ejercicio 3 - TIR'!$D$26-'Ejercicio 3 - TIR'!$C$26)*X928),'Ejercicio 3 - TIR'!$E$26-SQRT(('Ejercicio 3 - TIR'!$E$26-'Ejercicio 3 - TIR'!$C$26)*('Ejercicio 3 - TIR'!$E$26-'Ejercicio 3 - TIR'!$D$26)*(1-X928)))</f>
        <v>0.263887989183887</v>
      </c>
      <c r="Z928" s="24">
        <f ca="1" t="shared" si="6668"/>
        <v>1.15423334422235</v>
      </c>
      <c r="AA928" s="24">
        <f ca="1" t="shared" si="6669"/>
        <v>1.34285172132278</v>
      </c>
      <c r="AB928" s="24">
        <f ca="1" t="shared" si="6670"/>
        <v>1.60128679460021</v>
      </c>
      <c r="AC928" s="24">
        <f ca="1" t="shared" si="6671"/>
        <v>1.95524532411987</v>
      </c>
      <c r="AD928" s="24">
        <f ca="1" t="shared" si="6672"/>
        <v>2.47121108106306</v>
      </c>
      <c r="AE928" s="23">
        <f ca="1" t="shared" si="6673"/>
        <v>4618.95205905121</v>
      </c>
      <c r="AF928" s="23">
        <f ca="1" t="shared" si="6674"/>
        <v>5373.75544923567</v>
      </c>
      <c r="AG928" s="23">
        <f ca="1" t="shared" si="6675"/>
        <v>6407.94772917719</v>
      </c>
      <c r="AH928" s="23">
        <f ca="1" t="shared" si="6676"/>
        <v>7824.40089865747</v>
      </c>
      <c r="AI928" s="23">
        <f ca="1" t="shared" si="6677"/>
        <v>9889.16631837278</v>
      </c>
      <c r="AJ928" s="25">
        <f ca="1" t="shared" si="6678"/>
        <v>46171.737706907</v>
      </c>
      <c r="AK928" s="25">
        <f ca="1" t="shared" si="6679"/>
        <v>43061.1165029331</v>
      </c>
      <c r="AL928" s="25">
        <f ca="1" t="shared" si="6680"/>
        <v>57707.2549975773</v>
      </c>
      <c r="AM928" s="25">
        <f ca="1" t="shared" si="6681"/>
        <v>79506.4838784252</v>
      </c>
      <c r="AN928" s="25">
        <f ca="1" t="shared" si="6682"/>
        <v>96846.5809386821</v>
      </c>
      <c r="AO928" s="25">
        <f ca="1">C928/'Ejercicio 3 - TIR'!$D$7</f>
        <v>17278.7841850164</v>
      </c>
      <c r="AP928" s="25">
        <f ca="1" t="shared" si="6683"/>
        <v>28892.9535218906</v>
      </c>
      <c r="AQ928" s="25">
        <f ca="1" t="shared" si="6684"/>
        <v>25782.3323179167</v>
      </c>
      <c r="AR928" s="25">
        <f ca="1" t="shared" si="6685"/>
        <v>40428.4708125609</v>
      </c>
      <c r="AS928" s="25">
        <f ca="1" t="shared" si="6686"/>
        <v>62227.6996934088</v>
      </c>
      <c r="AT928" s="25">
        <f ca="1" t="shared" si="6687"/>
        <v>79567.7967536657</v>
      </c>
      <c r="AU928" s="25">
        <f ca="1">AP928*'Ejercicio 3 - TIR'!$D$5</f>
        <v>14446.4767609453</v>
      </c>
      <c r="AV928" s="25">
        <f ca="1">AQ928*'Ejercicio 3 - TIR'!$D$5</f>
        <v>12891.1661589584</v>
      </c>
      <c r="AW928" s="25">
        <f ca="1">AR928*'Ejercicio 3 - TIR'!$D$5</f>
        <v>20214.2354062805</v>
      </c>
      <c r="AX928" s="25">
        <f ca="1">AS928*'Ejercicio 3 - TIR'!$D$5</f>
        <v>31113.8498467044</v>
      </c>
      <c r="AY928" s="25">
        <f ca="1">AT928*'Ejercicio 3 - TIR'!$D$5</f>
        <v>39783.8983768328</v>
      </c>
      <c r="AZ928" s="25">
        <f ca="1" t="shared" ref="AZ928:BD928" si="6906">AJ928-AU928-AE928</f>
        <v>27106.3088869105</v>
      </c>
      <c r="BA928" s="25">
        <f ca="1" t="shared" si="6906"/>
        <v>24796.1948947391</v>
      </c>
      <c r="BB928" s="25">
        <f ca="1" t="shared" si="6906"/>
        <v>31085.0718621196</v>
      </c>
      <c r="BC928" s="25">
        <f ca="1" t="shared" si="6906"/>
        <v>40568.2331330633</v>
      </c>
      <c r="BD928" s="25">
        <f ca="1" t="shared" si="6906"/>
        <v>47173.5162434764</v>
      </c>
      <c r="BE928" s="25">
        <f ca="1" t="shared" ref="BE928:BI928" si="6907">AZ928/Z928</f>
        <v>23484.2538751756</v>
      </c>
      <c r="BF928" s="25">
        <f ca="1" t="shared" si="6907"/>
        <v>18465.3260676565</v>
      </c>
      <c r="BG928" s="25">
        <f ca="1" t="shared" si="6907"/>
        <v>19412.5574300265</v>
      </c>
      <c r="BH928" s="25">
        <f ca="1" t="shared" si="6907"/>
        <v>20748.4107659608</v>
      </c>
      <c r="BI928" s="25">
        <f ca="1" t="shared" si="6907"/>
        <v>19089.2298132555</v>
      </c>
      <c r="BJ928" s="25">
        <f ca="1" t="shared" si="6690"/>
        <v>74007.3786818186</v>
      </c>
      <c r="BK928" s="25">
        <f ca="1" t="shared" si="6691"/>
        <v>42699.5229453096</v>
      </c>
      <c r="BL928" s="25">
        <f ca="1" t="shared" si="6692"/>
        <v>116706.901627128</v>
      </c>
      <c r="BM928" s="25">
        <f ca="1">BK928*'Ejercicio 3 - TIR'!$D$5</f>
        <v>21349.7614726548</v>
      </c>
      <c r="BN928" s="25">
        <f ca="1" t="shared" si="6693"/>
        <v>95357.1401544734</v>
      </c>
      <c r="BO928" s="25">
        <f ca="1" t="shared" si="6694"/>
        <v>38587.2096824092</v>
      </c>
      <c r="BP928" s="25">
        <f ca="1" t="shared" si="6695"/>
        <v>-116341.738514983</v>
      </c>
      <c r="BQ928" s="25">
        <f ca="1" t="shared" ref="BQ928:BT928" si="6908">BE928</f>
        <v>23484.2538751756</v>
      </c>
      <c r="BR928" s="25">
        <f ca="1" t="shared" si="6908"/>
        <v>18465.3260676565</v>
      </c>
      <c r="BS928" s="25">
        <f ca="1" t="shared" si="6908"/>
        <v>19412.5574300265</v>
      </c>
      <c r="BT928" s="25">
        <f ca="1" t="shared" si="6908"/>
        <v>20748.4107659608</v>
      </c>
      <c r="BU928" s="25">
        <f ca="1" t="shared" si="6697"/>
        <v>57676.4394956647</v>
      </c>
      <c r="BV928" s="27">
        <f ca="1" t="shared" si="6698"/>
        <v>5.47828267878834</v>
      </c>
    </row>
    <row r="929" ht="15" customHeight="1" spans="1:74">
      <c r="A929" s="23">
        <v>928</v>
      </c>
      <c r="B929" s="24">
        <f ca="1" t="shared" ref="B929:F929" si="6909">RAND()</f>
        <v>0.771758921430029</v>
      </c>
      <c r="C929" s="25">
        <f ca="1">IF(B929&lt;=('Ejercicio 3 - TIR'!$D$13-'Ejercicio 3 - TIR'!$C$13)/('Ejercicio 3 - TIR'!$E$13-'Ejercicio 3 - TIR'!$C$13),'Ejercicio 3 - TIR'!$C$13+SQRT(('Ejercicio 3 - TIR'!$E$13-'Ejercicio 3 - TIR'!$C$13)*('Ejercicio 3 - TIR'!$D$13-'Ejercicio 3 - TIR'!$C$13)*B929),'Ejercicio 3 - TIR'!$E$13-SQRT(('Ejercicio 3 - TIR'!$E$13-'Ejercicio 3 - TIR'!$C$13)*('Ejercicio 3 - TIR'!$E$13-'Ejercicio 3 - TIR'!$D$13)*(1-B929)))</f>
        <v>83450.3989690396</v>
      </c>
      <c r="D929" s="24">
        <f ca="1" t="shared" si="6909"/>
        <v>0.0163993450160167</v>
      </c>
      <c r="E929" s="25">
        <f ca="1">IF(D929&lt;=('Ejercicio 3 - TIR'!$D$14-'Ejercicio 3 - TIR'!$C$14)/('Ejercicio 3 - TIR'!$E$14-'Ejercicio 3 - TIR'!$C$14),'Ejercicio 3 - TIR'!$C$14+SQRT(('Ejercicio 3 - TIR'!$E$14-'Ejercicio 3 - TIR'!$C$14)*('Ejercicio 3 - TIR'!$D$14-'Ejercicio 3 - TIR'!$C$14)*D929),'Ejercicio 3 - TIR'!$E$14-SQRT(('Ejercicio 3 - TIR'!$E$14-'Ejercicio 3 - TIR'!$C$14)*('Ejercicio 3 - TIR'!$E$14-'Ejercicio 3 - TIR'!$D$14)*(1-D929)))</f>
        <v>26109.031503701</v>
      </c>
      <c r="F929" s="24">
        <f ca="1" t="shared" si="6909"/>
        <v>0.900024091055837</v>
      </c>
      <c r="G929" s="25">
        <f ca="1">IF(F929&lt;=('Ejercicio 3 - TIR'!$D$18-'Ejercicio 3 - TIR'!$C$18)/('Ejercicio 3 - TIR'!$E$18-'Ejercicio 3 - TIR'!$C$18),'Ejercicio 3 - TIR'!$C$18+SQRT(('Ejercicio 3 - TIR'!$E$18-'Ejercicio 3 - TIR'!$C$18)*('Ejercicio 3 - TIR'!$D$18-'Ejercicio 3 - TIR'!$C$18)*F929),'Ejercicio 3 - TIR'!$E$18-SQRT(('Ejercicio 3 - TIR'!$E$18-'Ejercicio 3 - TIR'!$C$18)*('Ejercicio 3 - TIR'!$E$18-'Ejercicio 3 - TIR'!$D$18)*(1-F929)))</f>
        <v>42261.7171127124</v>
      </c>
      <c r="H929" s="24">
        <f ca="1" t="shared" ref="H929:L929" si="6910">RAND()</f>
        <v>0.0535421579392177</v>
      </c>
      <c r="I929" s="25">
        <f ca="1">IF(H929&lt;=('Ejercicio 3 - TIR'!$D$18-'Ejercicio 3 - TIR'!$C$18)/('Ejercicio 3 - TIR'!$E$18-'Ejercicio 3 - TIR'!$C$18),'Ejercicio 3 - TIR'!$C$18+SQRT(('Ejercicio 3 - TIR'!$E$18-'Ejercicio 3 - TIR'!$C$18)*('Ejercicio 3 - TIR'!$D$18-'Ejercicio 3 - TIR'!$C$18)*H929),'Ejercicio 3 - TIR'!$E$18-SQRT(('Ejercicio 3 - TIR'!$E$18-'Ejercicio 3 - TIR'!$C$18)*('Ejercicio 3 - TIR'!$E$18-'Ejercicio 3 - TIR'!$D$18)*(1-H929)))</f>
        <v>32833.9590136208</v>
      </c>
      <c r="J929" s="24">
        <f ca="1" t="shared" si="6910"/>
        <v>0.219100604513279</v>
      </c>
      <c r="K929" s="25">
        <f ca="1">IF(J929&lt;=('Ejercicio 3 - TIR'!$D$18-'Ejercicio 3 - TIR'!$C$18)/('Ejercicio 3 - TIR'!$E$18-'Ejercicio 3 - TIR'!$C$18),'Ejercicio 3 - TIR'!$C$18+SQRT(('Ejercicio 3 - TIR'!$E$18-'Ejercicio 3 - TIR'!$C$18)*('Ejercicio 3 - TIR'!$D$18-'Ejercicio 3 - TIR'!$C$18)*J929),'Ejercicio 3 - TIR'!$E$18-SQRT(('Ejercicio 3 - TIR'!$E$18-'Ejercicio 3 - TIR'!$C$18)*('Ejercicio 3 - TIR'!$E$18-'Ejercicio 3 - TIR'!$D$18)*(1-J929)))</f>
        <v>35732.8082714314</v>
      </c>
      <c r="L929" s="24">
        <f ca="1" t="shared" si="6910"/>
        <v>0.436617699959915</v>
      </c>
      <c r="M929" s="25">
        <f ca="1">IF(L929&lt;=('Ejercicio 3 - TIR'!$D$18-'Ejercicio 3 - TIR'!$C$18)/('Ejercicio 3 - TIR'!$E$18-'Ejercicio 3 - TIR'!$C$18),'Ejercicio 3 - TIR'!$C$18+SQRT(('Ejercicio 3 - TIR'!$E$18-'Ejercicio 3 - TIR'!$C$18)*('Ejercicio 3 - TIR'!$D$18-'Ejercicio 3 - TIR'!$C$18)*L929),'Ejercicio 3 - TIR'!$E$18-SQRT(('Ejercicio 3 - TIR'!$E$18-'Ejercicio 3 - TIR'!$C$18)*('Ejercicio 3 - TIR'!$E$18-'Ejercicio 3 - TIR'!$D$18)*(1-L929)))</f>
        <v>38092.7532394104</v>
      </c>
      <c r="N929" s="24">
        <f ca="1" t="shared" ref="N929:R929" si="6911">RAND()</f>
        <v>0.868611034737718</v>
      </c>
      <c r="O929" s="25">
        <f ca="1">IF(N929&lt;=('Ejercicio 3 - TIR'!$D$18-'Ejercicio 3 - TIR'!$C$18)/('Ejercicio 3 - TIR'!$E$18-'Ejercicio 3 - TIR'!$C$18),'Ejercicio 3 - TIR'!$C$18+SQRT(('Ejercicio 3 - TIR'!$E$18-'Ejercicio 3 - TIR'!$C$18)*('Ejercicio 3 - TIR'!$D$18-'Ejercicio 3 - TIR'!$C$18)*N929),'Ejercicio 3 - TIR'!$E$18-SQRT(('Ejercicio 3 - TIR'!$E$18-'Ejercicio 3 - TIR'!$C$18)*('Ejercicio 3 - TIR'!$E$18-'Ejercicio 3 - TIR'!$D$18)*(1-N929)))</f>
        <v>41860.8643873399</v>
      </c>
      <c r="P929" s="24">
        <f ca="1" t="shared" si="6911"/>
        <v>0.178836380924951</v>
      </c>
      <c r="Q929" s="26">
        <f ca="1">IF(P929&lt;=('Ejercicio 3 - TIR'!$D$22-'Ejercicio 3 - TIR'!$C$22)/('Ejercicio 3 - TIR'!$E$22-'Ejercicio 3 - TIR'!$C$22),'Ejercicio 3 - TIR'!$C$22+SQRT(('Ejercicio 3 - TIR'!$E$22-'Ejercicio 3 - TIR'!$C$22)*('Ejercicio 3 - TIR'!$D$22-'Ejercicio 3 - TIR'!$C$22)*P929),'Ejercicio 3 - TIR'!$E$22-SQRT(('Ejercicio 3 - TIR'!$E$22-'Ejercicio 3 - TIR'!$C$22)*('Ejercicio 3 - TIR'!$E$22-'Ejercicio 3 - TIR'!$D$22)*(1-P929)))</f>
        <v>0.137941724712661</v>
      </c>
      <c r="R929" s="24">
        <f ca="1" t="shared" si="6911"/>
        <v>0.358333410680861</v>
      </c>
      <c r="S929" s="26">
        <f ca="1">IF(R929&lt;=('Ejercicio 3 - TIR'!$D$23-'Ejercicio 3 - TIR'!$C$23)/('Ejercicio 3 - TIR'!$E$23-'Ejercicio 3 - TIR'!$C$23),'Ejercicio 3 - TIR'!$C$23+SQRT(('Ejercicio 3 - TIR'!$E$23-'Ejercicio 3 - TIR'!$C$23)*('Ejercicio 3 - TIR'!$D$23-'Ejercicio 3 - TIR'!$C$23)*R929),'Ejercicio 3 - TIR'!$E$23-SQRT(('Ejercicio 3 - TIR'!$E$23-'Ejercicio 3 - TIR'!$C$23)*('Ejercicio 3 - TIR'!$E$23-'Ejercicio 3 - TIR'!$D$23)*(1-R929)))</f>
        <v>0.145396852939401</v>
      </c>
      <c r="T929" s="24">
        <f ca="1" t="shared" ref="T929:X929" si="6912">RAND()</f>
        <v>0.102103930831862</v>
      </c>
      <c r="U929" s="26">
        <f ca="1">IF(T929&lt;=('Ejercicio 3 - TIR'!$D$24-'Ejercicio 3 - TIR'!$C$24)/('Ejercicio 3 - TIR'!$E$24-'Ejercicio 3 - TIR'!$C$24),'Ejercicio 3 - TIR'!$C$24+SQRT(('Ejercicio 3 - TIR'!$E$24-'Ejercicio 3 - TIR'!$C$24)*('Ejercicio 3 - TIR'!$D$24-'Ejercicio 3 - TIR'!$C$24)*T929),'Ejercicio 3 - TIR'!$E$24-SQRT(('Ejercicio 3 - TIR'!$E$24-'Ejercicio 3 - TIR'!$C$24)*('Ejercicio 3 - TIR'!$E$24-'Ejercicio 3 - TIR'!$D$24)*(1-T929)))</f>
        <v>0.164643027513015</v>
      </c>
      <c r="V929" s="24">
        <f ca="1" t="shared" si="6912"/>
        <v>0.676078317884397</v>
      </c>
      <c r="W929" s="26">
        <f ca="1">IF(V929&lt;=('Ejercicio 3 - TIR'!$D$25-'Ejercicio 3 - TIR'!$C$25)/('Ejercicio 3 - TIR'!$E$25-'Ejercicio 3 - TIR'!$C$25),'Ejercicio 3 - TIR'!$C$25+SQRT(('Ejercicio 3 - TIR'!$E$25-'Ejercicio 3 - TIR'!$C$25)*('Ejercicio 3 - TIR'!$D$25-'Ejercicio 3 - TIR'!$C$25)*V929),'Ejercicio 3 - TIR'!$E$25-SQRT(('Ejercicio 3 - TIR'!$E$25-'Ejercicio 3 - TIR'!$C$25)*('Ejercicio 3 - TIR'!$E$25-'Ejercicio 3 - TIR'!$D$25)*(1-V929)))</f>
        <v>0.21632915374683</v>
      </c>
      <c r="X929" s="24">
        <f ca="1" t="shared" si="6912"/>
        <v>0.435710194060423</v>
      </c>
      <c r="Y929" s="26">
        <f ca="1">IF(X929&lt;=('Ejercicio 3 - TIR'!$D$26-'Ejercicio 3 - TIR'!$C$26)/('Ejercicio 3 - TIR'!$E$26-'Ejercicio 3 - TIR'!$C$26),'Ejercicio 3 - TIR'!$C$26+SQRT(('Ejercicio 3 - TIR'!$E$26-'Ejercicio 3 - TIR'!$C$26)*('Ejercicio 3 - TIR'!$D$26-'Ejercicio 3 - TIR'!$C$26)*X929),'Ejercicio 3 - TIR'!$E$26-SQRT(('Ejercicio 3 - TIR'!$E$26-'Ejercicio 3 - TIR'!$C$26)*('Ejercicio 3 - TIR'!$E$26-'Ejercicio 3 - TIR'!$D$26)*(1-X929)))</f>
        <v>0.224798868199341</v>
      </c>
      <c r="Z929" s="24">
        <f ca="1" t="shared" si="6668"/>
        <v>1.13794172471266</v>
      </c>
      <c r="AA929" s="24">
        <f ca="1" t="shared" si="6669"/>
        <v>1.30339487031432</v>
      </c>
      <c r="AB929" s="24">
        <f ca="1" t="shared" si="6670"/>
        <v>1.5179897478078</v>
      </c>
      <c r="AC929" s="24">
        <f ca="1" t="shared" si="6671"/>
        <v>1.84637518534742</v>
      </c>
      <c r="AD929" s="24">
        <f ca="1" t="shared" si="6672"/>
        <v>2.26143823728487</v>
      </c>
      <c r="AE929" s="23">
        <f ca="1" t="shared" si="6673"/>
        <v>3601.52483619771</v>
      </c>
      <c r="AF929" s="23">
        <f ca="1" t="shared" si="6674"/>
        <v>4125.17521316395</v>
      </c>
      <c r="AG929" s="23">
        <f ca="1" t="shared" si="6675"/>
        <v>4804.35654928091</v>
      </c>
      <c r="AH929" s="23">
        <f ca="1" t="shared" si="6676"/>
        <v>5843.67893588489</v>
      </c>
      <c r="AI929" s="23">
        <f ca="1" t="shared" si="6677"/>
        <v>7157.33134679215</v>
      </c>
      <c r="AJ929" s="25">
        <f ca="1" t="shared" si="6678"/>
        <v>48091.3712605585</v>
      </c>
      <c r="AK929" s="25">
        <f ca="1" t="shared" si="6679"/>
        <v>42795.6137504639</v>
      </c>
      <c r="AL929" s="25">
        <f ca="1" t="shared" si="6680"/>
        <v>54242.0366164145</v>
      </c>
      <c r="AM929" s="25">
        <f ca="1" t="shared" si="6681"/>
        <v>70333.51432281</v>
      </c>
      <c r="AN929" s="25">
        <f ca="1" t="shared" si="6682"/>
        <v>94665.7593713269</v>
      </c>
      <c r="AO929" s="25">
        <f ca="1">C929/'Ejercicio 3 - TIR'!$D$7</f>
        <v>16690.0797938079</v>
      </c>
      <c r="AP929" s="25">
        <f ca="1" t="shared" si="6683"/>
        <v>31401.2914667506</v>
      </c>
      <c r="AQ929" s="25">
        <f ca="1" t="shared" si="6684"/>
        <v>26105.5339566559</v>
      </c>
      <c r="AR929" s="25">
        <f ca="1" t="shared" si="6685"/>
        <v>37551.9568226066</v>
      </c>
      <c r="AS929" s="25">
        <f ca="1" t="shared" si="6686"/>
        <v>53643.4345290021</v>
      </c>
      <c r="AT929" s="25">
        <f ca="1" t="shared" si="6687"/>
        <v>77975.679577519</v>
      </c>
      <c r="AU929" s="25">
        <f ca="1">AP929*'Ejercicio 3 - TIR'!$D$5</f>
        <v>15700.6457333753</v>
      </c>
      <c r="AV929" s="25">
        <f ca="1">AQ929*'Ejercicio 3 - TIR'!$D$5</f>
        <v>13052.766978328</v>
      </c>
      <c r="AW929" s="25">
        <f ca="1">AR929*'Ejercicio 3 - TIR'!$D$5</f>
        <v>18775.9784113033</v>
      </c>
      <c r="AX929" s="25">
        <f ca="1">AS929*'Ejercicio 3 - TIR'!$D$5</f>
        <v>26821.717264501</v>
      </c>
      <c r="AY929" s="25">
        <f ca="1">AT929*'Ejercicio 3 - TIR'!$D$5</f>
        <v>38987.8397887595</v>
      </c>
      <c r="AZ929" s="25">
        <f ca="1" t="shared" ref="AZ929:BD929" si="6913">AJ929-AU929-AE929</f>
        <v>28789.2006909855</v>
      </c>
      <c r="BA929" s="25">
        <f ca="1" t="shared" si="6913"/>
        <v>25617.6715589719</v>
      </c>
      <c r="BB929" s="25">
        <f ca="1" t="shared" si="6913"/>
        <v>30661.7016558303</v>
      </c>
      <c r="BC929" s="25">
        <f ca="1" t="shared" si="6913"/>
        <v>37668.1181224241</v>
      </c>
      <c r="BD929" s="25">
        <f ca="1" t="shared" si="6913"/>
        <v>48520.5882357753</v>
      </c>
      <c r="BE929" s="25">
        <f ca="1" t="shared" ref="BE929:BI929" si="6914">AZ929/Z929</f>
        <v>25299.3629337697</v>
      </c>
      <c r="BF929" s="25">
        <f ca="1" t="shared" si="6914"/>
        <v>19654.5744827078</v>
      </c>
      <c r="BG929" s="25">
        <f ca="1" t="shared" si="6914"/>
        <v>20198.8858621149</v>
      </c>
      <c r="BH929" s="25">
        <f ca="1" t="shared" si="6914"/>
        <v>20401.1180508453</v>
      </c>
      <c r="BI929" s="25">
        <f ca="1" t="shared" si="6914"/>
        <v>21455.6327189506</v>
      </c>
      <c r="BJ929" s="25">
        <f ca="1" t="shared" si="6690"/>
        <v>59043.9621809447</v>
      </c>
      <c r="BK929" s="25">
        <f ca="1" t="shared" si="6691"/>
        <v>37743.5846290529</v>
      </c>
      <c r="BL929" s="25">
        <f ca="1" t="shared" si="6692"/>
        <v>96787.5468099976</v>
      </c>
      <c r="BM929" s="25">
        <f ca="1">BK929*'Ejercicio 3 - TIR'!$D$5</f>
        <v>18871.7923145264</v>
      </c>
      <c r="BN929" s="25">
        <f ca="1" t="shared" si="6693"/>
        <v>77915.7544954712</v>
      </c>
      <c r="BO929" s="25">
        <f ca="1" t="shared" si="6694"/>
        <v>34454.0714006049</v>
      </c>
      <c r="BP929" s="25">
        <f ca="1" t="shared" si="6695"/>
        <v>-109559.430472741</v>
      </c>
      <c r="BQ929" s="25">
        <f ca="1" t="shared" ref="BQ929:BT929" si="6915">BE929</f>
        <v>25299.3629337697</v>
      </c>
      <c r="BR929" s="25">
        <f ca="1" t="shared" si="6915"/>
        <v>19654.5744827078</v>
      </c>
      <c r="BS929" s="25">
        <f ca="1" t="shared" si="6915"/>
        <v>20198.8858621149</v>
      </c>
      <c r="BT929" s="25">
        <f ca="1" t="shared" si="6915"/>
        <v>20401.1180508453</v>
      </c>
      <c r="BU929" s="25">
        <f ca="1" t="shared" si="6697"/>
        <v>55909.7041195555</v>
      </c>
      <c r="BV929" s="27">
        <f ca="1" t="shared" si="6698"/>
        <v>7.93862316969167</v>
      </c>
    </row>
    <row r="930" ht="15" customHeight="1" spans="1:74">
      <c r="A930" s="23">
        <v>929</v>
      </c>
      <c r="B930" s="24">
        <f ca="1" t="shared" ref="B930:F930" si="6916">RAND()</f>
        <v>0.299184898943891</v>
      </c>
      <c r="C930" s="25">
        <f ca="1">IF(B930&lt;=('Ejercicio 3 - TIR'!$D$13-'Ejercicio 3 - TIR'!$C$13)/('Ejercicio 3 - TIR'!$E$13-'Ejercicio 3 - TIR'!$C$13),'Ejercicio 3 - TIR'!$C$13+SQRT(('Ejercicio 3 - TIR'!$E$13-'Ejercicio 3 - TIR'!$C$13)*('Ejercicio 3 - TIR'!$D$13-'Ejercicio 3 - TIR'!$C$13)*B930),'Ejercicio 3 - TIR'!$E$13-SQRT(('Ejercicio 3 - TIR'!$E$13-'Ejercicio 3 - TIR'!$C$13)*('Ejercicio 3 - TIR'!$E$13-'Ejercicio 3 - TIR'!$D$13)*(1-B930)))</f>
        <v>71000.3772219822</v>
      </c>
      <c r="D930" s="24">
        <f ca="1" t="shared" si="6916"/>
        <v>0.600660437798151</v>
      </c>
      <c r="E930" s="25">
        <f ca="1">IF(D930&lt;=('Ejercicio 3 - TIR'!$D$14-'Ejercicio 3 - TIR'!$C$14)/('Ejercicio 3 - TIR'!$E$14-'Ejercicio 3 - TIR'!$C$14),'Ejercicio 3 - TIR'!$C$14+SQRT(('Ejercicio 3 - TIR'!$E$14-'Ejercicio 3 - TIR'!$C$14)*('Ejercicio 3 - TIR'!$D$14-'Ejercicio 3 - TIR'!$C$14)*D930),'Ejercicio 3 - TIR'!$E$14-SQRT(('Ejercicio 3 - TIR'!$E$14-'Ejercicio 3 - TIR'!$C$14)*('Ejercicio 3 - TIR'!$E$14-'Ejercicio 3 - TIR'!$D$14)*(1-D930)))</f>
        <v>32260.4306107977</v>
      </c>
      <c r="F930" s="24">
        <f ca="1" t="shared" si="6916"/>
        <v>0.622378785029114</v>
      </c>
      <c r="G930" s="25">
        <f ca="1">IF(F930&lt;=('Ejercicio 3 - TIR'!$D$18-'Ejercicio 3 - TIR'!$C$18)/('Ejercicio 3 - TIR'!$E$18-'Ejercicio 3 - TIR'!$C$18),'Ejercicio 3 - TIR'!$C$18+SQRT(('Ejercicio 3 - TIR'!$E$18-'Ejercicio 3 - TIR'!$C$18)*('Ejercicio 3 - TIR'!$D$18-'Ejercicio 3 - TIR'!$C$18)*F930),'Ejercicio 3 - TIR'!$E$18-SQRT(('Ejercicio 3 - TIR'!$E$18-'Ejercicio 3 - TIR'!$C$18)*('Ejercicio 3 - TIR'!$E$18-'Ejercicio 3 - TIR'!$D$18)*(1-F930)))</f>
        <v>39662.1331886063</v>
      </c>
      <c r="H930" s="24">
        <f ca="1" t="shared" ref="H930:L930" si="6917">RAND()</f>
        <v>0.93867368814372</v>
      </c>
      <c r="I930" s="25">
        <f ca="1">IF(H930&lt;=('Ejercicio 3 - TIR'!$D$18-'Ejercicio 3 - TIR'!$C$18)/('Ejercicio 3 - TIR'!$E$18-'Ejercicio 3 - TIR'!$C$18),'Ejercicio 3 - TIR'!$C$18+SQRT(('Ejercicio 3 - TIR'!$E$18-'Ejercicio 3 - TIR'!$C$18)*('Ejercicio 3 - TIR'!$D$18-'Ejercicio 3 - TIR'!$C$18)*H930),'Ejercicio 3 - TIR'!$E$18-SQRT(('Ejercicio 3 - TIR'!$E$18-'Ejercicio 3 - TIR'!$C$18)*('Ejercicio 3 - TIR'!$E$18-'Ejercicio 3 - TIR'!$D$18)*(1-H930)))</f>
        <v>42855.3617113319</v>
      </c>
      <c r="J930" s="24">
        <f ca="1" t="shared" si="6917"/>
        <v>0.803215632323808</v>
      </c>
      <c r="K930" s="25">
        <f ca="1">IF(J930&lt;=('Ejercicio 3 - TIR'!$D$18-'Ejercicio 3 - TIR'!$C$18)/('Ejercicio 3 - TIR'!$E$18-'Ejercicio 3 - TIR'!$C$18),'Ejercicio 3 - TIR'!$C$18+SQRT(('Ejercicio 3 - TIR'!$E$18-'Ejercicio 3 - TIR'!$C$18)*('Ejercicio 3 - TIR'!$D$18-'Ejercicio 3 - TIR'!$C$18)*J930),'Ejercicio 3 - TIR'!$E$18-SQRT(('Ejercicio 3 - TIR'!$E$18-'Ejercicio 3 - TIR'!$C$18)*('Ejercicio 3 - TIR'!$E$18-'Ejercicio 3 - TIR'!$D$18)*(1-J930)))</f>
        <v>41158.2780454965</v>
      </c>
      <c r="L930" s="24">
        <f ca="1" t="shared" si="6917"/>
        <v>0.982795124866149</v>
      </c>
      <c r="M930" s="25">
        <f ca="1">IF(L930&lt;=('Ejercicio 3 - TIR'!$D$18-'Ejercicio 3 - TIR'!$C$18)/('Ejercicio 3 - TIR'!$E$18-'Ejercicio 3 - TIR'!$C$18),'Ejercicio 3 - TIR'!$C$18+SQRT(('Ejercicio 3 - TIR'!$E$18-'Ejercicio 3 - TIR'!$C$18)*('Ejercicio 3 - TIR'!$D$18-'Ejercicio 3 - TIR'!$C$18)*L930),'Ejercicio 3 - TIR'!$E$18-SQRT(('Ejercicio 3 - TIR'!$E$18-'Ejercicio 3 - TIR'!$C$18)*('Ejercicio 3 - TIR'!$E$18-'Ejercicio 3 - TIR'!$D$18)*(1-L930)))</f>
        <v>43864.0573803933</v>
      </c>
      <c r="N930" s="24">
        <f ca="1" t="shared" ref="N930:R930" si="6918">RAND()</f>
        <v>0.128554866208785</v>
      </c>
      <c r="O930" s="25">
        <f ca="1">IF(N930&lt;=('Ejercicio 3 - TIR'!$D$18-'Ejercicio 3 - TIR'!$C$18)/('Ejercicio 3 - TIR'!$E$18-'Ejercicio 3 - TIR'!$C$18),'Ejercicio 3 - TIR'!$C$18+SQRT(('Ejercicio 3 - TIR'!$E$18-'Ejercicio 3 - TIR'!$C$18)*('Ejercicio 3 - TIR'!$D$18-'Ejercicio 3 - TIR'!$C$18)*N930),'Ejercicio 3 - TIR'!$E$18-SQRT(('Ejercicio 3 - TIR'!$E$18-'Ejercicio 3 - TIR'!$C$18)*('Ejercicio 3 - TIR'!$E$18-'Ejercicio 3 - TIR'!$D$18)*(1-N930)))</f>
        <v>34391.2674629676</v>
      </c>
      <c r="P930" s="24">
        <f ca="1" t="shared" si="6918"/>
        <v>0.450830698249765</v>
      </c>
      <c r="Q930" s="26">
        <f ca="1">IF(P930&lt;=('Ejercicio 3 - TIR'!$D$22-'Ejercicio 3 - TIR'!$C$22)/('Ejercicio 3 - TIR'!$E$22-'Ejercicio 3 - TIR'!$C$22),'Ejercicio 3 - TIR'!$C$22+SQRT(('Ejercicio 3 - TIR'!$E$22-'Ejercicio 3 - TIR'!$C$22)*('Ejercicio 3 - TIR'!$D$22-'Ejercicio 3 - TIR'!$C$22)*P930),'Ejercicio 3 - TIR'!$E$22-SQRT(('Ejercicio 3 - TIR'!$E$22-'Ejercicio 3 - TIR'!$C$22)*('Ejercicio 3 - TIR'!$E$22-'Ejercicio 3 - TIR'!$D$22)*(1-P930)))</f>
        <v>0.148486755814757</v>
      </c>
      <c r="R930" s="24">
        <f ca="1" t="shared" si="6918"/>
        <v>0.596939103748632</v>
      </c>
      <c r="S930" s="26">
        <f ca="1">IF(R930&lt;=('Ejercicio 3 - TIR'!$D$23-'Ejercicio 3 - TIR'!$C$23)/('Ejercicio 3 - TIR'!$E$23-'Ejercicio 3 - TIR'!$C$23),'Ejercicio 3 - TIR'!$C$23+SQRT(('Ejercicio 3 - TIR'!$E$23-'Ejercicio 3 - TIR'!$C$23)*('Ejercicio 3 - TIR'!$D$23-'Ejercicio 3 - TIR'!$C$23)*R930),'Ejercicio 3 - TIR'!$E$23-SQRT(('Ejercicio 3 - TIR'!$E$23-'Ejercicio 3 - TIR'!$C$23)*('Ejercicio 3 - TIR'!$E$23-'Ejercicio 3 - TIR'!$D$23)*(1-R930)))</f>
        <v>0.153064714346188</v>
      </c>
      <c r="T930" s="24">
        <f ca="1" t="shared" ref="T930:X930" si="6919">RAND()</f>
        <v>0.816606769099826</v>
      </c>
      <c r="U930" s="26">
        <f ca="1">IF(T930&lt;=('Ejercicio 3 - TIR'!$D$24-'Ejercicio 3 - TIR'!$C$24)/('Ejercicio 3 - TIR'!$E$24-'Ejercicio 3 - TIR'!$C$24),'Ejercicio 3 - TIR'!$C$24+SQRT(('Ejercicio 3 - TIR'!$E$24-'Ejercicio 3 - TIR'!$C$24)*('Ejercicio 3 - TIR'!$D$24-'Ejercicio 3 - TIR'!$C$24)*T930),'Ejercicio 3 - TIR'!$E$24-SQRT(('Ejercicio 3 - TIR'!$E$24-'Ejercicio 3 - TIR'!$C$24)*('Ejercicio 3 - TIR'!$E$24-'Ejercicio 3 - TIR'!$D$24)*(1-T930)))</f>
        <v>0.197339438521509</v>
      </c>
      <c r="V930" s="24">
        <f ca="1" t="shared" si="6919"/>
        <v>0.620651369460123</v>
      </c>
      <c r="W930" s="26">
        <f ca="1">IF(V930&lt;=('Ejercicio 3 - TIR'!$D$25-'Ejercicio 3 - TIR'!$C$25)/('Ejercicio 3 - TIR'!$E$25-'Ejercicio 3 - TIR'!$C$25),'Ejercicio 3 - TIR'!$C$25+SQRT(('Ejercicio 3 - TIR'!$E$25-'Ejercicio 3 - TIR'!$C$25)*('Ejercicio 3 - TIR'!$D$25-'Ejercicio 3 - TIR'!$C$25)*V930),'Ejercicio 3 - TIR'!$E$25-SQRT(('Ejercicio 3 - TIR'!$E$25-'Ejercicio 3 - TIR'!$C$25)*('Ejercicio 3 - TIR'!$E$25-'Ejercicio 3 - TIR'!$D$25)*(1-V930)))</f>
        <v>0.213562104796111</v>
      </c>
      <c r="X930" s="24">
        <f ca="1" t="shared" si="6919"/>
        <v>0.691123554437041</v>
      </c>
      <c r="Y930" s="26">
        <f ca="1">IF(X930&lt;=('Ejercicio 3 - TIR'!$D$26-'Ejercicio 3 - TIR'!$C$26)/('Ejercicio 3 - TIR'!$E$26-'Ejercicio 3 - TIR'!$C$26),'Ejercicio 3 - TIR'!$C$26+SQRT(('Ejercicio 3 - TIR'!$E$26-'Ejercicio 3 - TIR'!$C$26)*('Ejercicio 3 - TIR'!$D$26-'Ejercicio 3 - TIR'!$C$26)*X930),'Ejercicio 3 - TIR'!$E$26-SQRT(('Ejercicio 3 - TIR'!$E$26-'Ejercicio 3 - TIR'!$C$26)*('Ejercicio 3 - TIR'!$E$26-'Ejercicio 3 - TIR'!$D$26)*(1-X930)))</f>
        <v>0.239159666920555</v>
      </c>
      <c r="Z930" s="24">
        <f ca="1" t="shared" si="6668"/>
        <v>1.14848675581476</v>
      </c>
      <c r="AA930" s="24">
        <f ca="1" t="shared" si="6669"/>
        <v>1.32427955302392</v>
      </c>
      <c r="AB930" s="24">
        <f ca="1" t="shared" si="6670"/>
        <v>1.58561213646318</v>
      </c>
      <c r="AC930" s="24">
        <f ca="1" t="shared" si="6671"/>
        <v>1.92423880171651</v>
      </c>
      <c r="AD930" s="24">
        <f ca="1" t="shared" si="6672"/>
        <v>2.38443911261064</v>
      </c>
      <c r="AE930" s="23">
        <f ca="1" t="shared" si="6673"/>
        <v>4790.24668258442</v>
      </c>
      <c r="AF930" s="23">
        <f ca="1" t="shared" si="6674"/>
        <v>5523.46442270198</v>
      </c>
      <c r="AG930" s="23">
        <f ca="1" t="shared" si="6675"/>
        <v>6613.46179057152</v>
      </c>
      <c r="AH930" s="23">
        <f ca="1" t="shared" si="6676"/>
        <v>8025.84661055463</v>
      </c>
      <c r="AI930" s="23">
        <f ca="1" t="shared" si="6677"/>
        <v>9945.30541269034</v>
      </c>
      <c r="AJ930" s="25">
        <f ca="1" t="shared" si="6678"/>
        <v>45551.4346744752</v>
      </c>
      <c r="AK930" s="25">
        <f ca="1" t="shared" si="6679"/>
        <v>56752.4792517612</v>
      </c>
      <c r="AL930" s="25">
        <f ca="1" t="shared" si="6680"/>
        <v>65261.0651848652</v>
      </c>
      <c r="AM930" s="25">
        <f ca="1" t="shared" si="6681"/>
        <v>84404.9212120725</v>
      </c>
      <c r="AN930" s="25">
        <f ca="1" t="shared" si="6682"/>
        <v>82003.8832709537</v>
      </c>
      <c r="AO930" s="25">
        <f ca="1">C930/'Ejercicio 3 - TIR'!$D$7</f>
        <v>14200.0754443964</v>
      </c>
      <c r="AP930" s="25">
        <f ca="1" t="shared" si="6683"/>
        <v>31351.3592300788</v>
      </c>
      <c r="AQ930" s="25">
        <f ca="1" t="shared" si="6684"/>
        <v>42552.4038073648</v>
      </c>
      <c r="AR930" s="25">
        <f ca="1" t="shared" si="6685"/>
        <v>51060.9897404687</v>
      </c>
      <c r="AS930" s="25">
        <f ca="1" t="shared" si="6686"/>
        <v>70204.845767676</v>
      </c>
      <c r="AT930" s="25">
        <f ca="1" t="shared" si="6687"/>
        <v>67803.8078265572</v>
      </c>
      <c r="AU930" s="25">
        <f ca="1">AP930*'Ejercicio 3 - TIR'!$D$5</f>
        <v>15675.6796150394</v>
      </c>
      <c r="AV930" s="25">
        <f ca="1">AQ930*'Ejercicio 3 - TIR'!$D$5</f>
        <v>21276.2019036824</v>
      </c>
      <c r="AW930" s="25">
        <f ca="1">AR930*'Ejercicio 3 - TIR'!$D$5</f>
        <v>25530.4948702344</v>
      </c>
      <c r="AX930" s="25">
        <f ca="1">AS930*'Ejercicio 3 - TIR'!$D$5</f>
        <v>35102.422883838</v>
      </c>
      <c r="AY930" s="25">
        <f ca="1">AT930*'Ejercicio 3 - TIR'!$D$5</f>
        <v>33901.9039132786</v>
      </c>
      <c r="AZ930" s="25">
        <f ca="1" t="shared" ref="AZ930:BD930" si="6920">AJ930-AU930-AE930</f>
        <v>25085.5083768514</v>
      </c>
      <c r="BA930" s="25">
        <f ca="1" t="shared" si="6920"/>
        <v>29952.8129253768</v>
      </c>
      <c r="BB930" s="25">
        <f ca="1" t="shared" si="6920"/>
        <v>33117.1085240593</v>
      </c>
      <c r="BC930" s="25">
        <f ca="1" t="shared" si="6920"/>
        <v>41276.6517176798</v>
      </c>
      <c r="BD930" s="25">
        <f ca="1" t="shared" si="6920"/>
        <v>38156.6739449847</v>
      </c>
      <c r="BE930" s="25">
        <f ca="1" t="shared" ref="BE930:BI930" si="6921">AZ930/Z930</f>
        <v>21842.2269563355</v>
      </c>
      <c r="BF930" s="25">
        <f ca="1" t="shared" si="6921"/>
        <v>22618.194819199</v>
      </c>
      <c r="BG930" s="25">
        <f ca="1" t="shared" si="6921"/>
        <v>20886.0084774133</v>
      </c>
      <c r="BH930" s="25">
        <f ca="1" t="shared" si="6921"/>
        <v>21450.89875584</v>
      </c>
      <c r="BI930" s="25">
        <f ca="1" t="shared" si="6921"/>
        <v>16002.368751286</v>
      </c>
      <c r="BJ930" s="25">
        <f ca="1" t="shared" si="6690"/>
        <v>76923.0325380477</v>
      </c>
      <c r="BK930" s="25">
        <f ca="1" t="shared" si="6691"/>
        <v>33859.2152916408</v>
      </c>
      <c r="BL930" s="25">
        <f ca="1" t="shared" si="6692"/>
        <v>110782.247829688</v>
      </c>
      <c r="BM930" s="25">
        <f ca="1">BK930*'Ejercicio 3 - TIR'!$D$5</f>
        <v>16929.6076458204</v>
      </c>
      <c r="BN930" s="25">
        <f ca="1" t="shared" si="6693"/>
        <v>93852.6401838681</v>
      </c>
      <c r="BO930" s="25">
        <f ca="1" t="shared" si="6694"/>
        <v>39360.4683329959</v>
      </c>
      <c r="BP930" s="25">
        <f ca="1" t="shared" si="6695"/>
        <v>-103260.80783278</v>
      </c>
      <c r="BQ930" s="25">
        <f ca="1" t="shared" ref="BQ930:BT930" si="6922">BE930</f>
        <v>21842.2269563355</v>
      </c>
      <c r="BR930" s="25">
        <f ca="1" t="shared" si="6922"/>
        <v>22618.194819199</v>
      </c>
      <c r="BS930" s="25">
        <f ca="1" t="shared" si="6922"/>
        <v>20886.0084774133</v>
      </c>
      <c r="BT930" s="25">
        <f ca="1" t="shared" si="6922"/>
        <v>21450.89875584</v>
      </c>
      <c r="BU930" s="25">
        <f ca="1" t="shared" si="6697"/>
        <v>55362.8370842819</v>
      </c>
      <c r="BV930" s="27">
        <f ca="1" t="shared" si="6698"/>
        <v>10.0025204468707</v>
      </c>
    </row>
    <row r="931" ht="15" customHeight="1" spans="1:74">
      <c r="A931" s="23">
        <v>930</v>
      </c>
      <c r="B931" s="24">
        <f ca="1" t="shared" ref="B931:F931" si="6923">RAND()</f>
        <v>0.777153670698042</v>
      </c>
      <c r="C931" s="25">
        <f ca="1">IF(B931&lt;=('Ejercicio 3 - TIR'!$D$13-'Ejercicio 3 - TIR'!$C$13)/('Ejercicio 3 - TIR'!$E$13-'Ejercicio 3 - TIR'!$C$13),'Ejercicio 3 - TIR'!$C$13+SQRT(('Ejercicio 3 - TIR'!$E$13-'Ejercicio 3 - TIR'!$C$13)*('Ejercicio 3 - TIR'!$D$13-'Ejercicio 3 - TIR'!$C$13)*B931),'Ejercicio 3 - TIR'!$E$13-SQRT(('Ejercicio 3 - TIR'!$E$13-'Ejercicio 3 - TIR'!$C$13)*('Ejercicio 3 - TIR'!$E$13-'Ejercicio 3 - TIR'!$D$13)*(1-B931)))</f>
        <v>83647.1533009586</v>
      </c>
      <c r="D931" s="24">
        <f ca="1" t="shared" si="6923"/>
        <v>0.621863448055263</v>
      </c>
      <c r="E931" s="25">
        <f ca="1">IF(D931&lt;=('Ejercicio 3 - TIR'!$D$14-'Ejercicio 3 - TIR'!$C$14)/('Ejercicio 3 - TIR'!$E$14-'Ejercicio 3 - TIR'!$C$14),'Ejercicio 3 - TIR'!$C$14+SQRT(('Ejercicio 3 - TIR'!$E$14-'Ejercicio 3 - TIR'!$C$14)*('Ejercicio 3 - TIR'!$D$14-'Ejercicio 3 - TIR'!$C$14)*D931),'Ejercicio 3 - TIR'!$E$14-SQRT(('Ejercicio 3 - TIR'!$E$14-'Ejercicio 3 - TIR'!$C$14)*('Ejercicio 3 - TIR'!$E$14-'Ejercicio 3 - TIR'!$D$14)*(1-D931)))</f>
        <v>32468.6997940787</v>
      </c>
      <c r="F931" s="24">
        <f ca="1" t="shared" si="6923"/>
        <v>0.662740030142113</v>
      </c>
      <c r="G931" s="25">
        <f ca="1">IF(F931&lt;=('Ejercicio 3 - TIR'!$D$18-'Ejercicio 3 - TIR'!$C$18)/('Ejercicio 3 - TIR'!$E$18-'Ejercicio 3 - TIR'!$C$18),'Ejercicio 3 - TIR'!$C$18+SQRT(('Ejercicio 3 - TIR'!$E$18-'Ejercicio 3 - TIR'!$C$18)*('Ejercicio 3 - TIR'!$D$18-'Ejercicio 3 - TIR'!$C$18)*F931),'Ejercicio 3 - TIR'!$E$18-SQRT(('Ejercicio 3 - TIR'!$E$18-'Ejercicio 3 - TIR'!$C$18)*('Ejercicio 3 - TIR'!$E$18-'Ejercicio 3 - TIR'!$D$18)*(1-F931)))</f>
        <v>39970.5067334272</v>
      </c>
      <c r="H931" s="24">
        <f ca="1" t="shared" ref="H931:L931" si="6924">RAND()</f>
        <v>0.763166240061821</v>
      </c>
      <c r="I931" s="25">
        <f ca="1">IF(H931&lt;=('Ejercicio 3 - TIR'!$D$18-'Ejercicio 3 - TIR'!$C$18)/('Ejercicio 3 - TIR'!$E$18-'Ejercicio 3 - TIR'!$C$18),'Ejercicio 3 - TIR'!$C$18+SQRT(('Ejercicio 3 - TIR'!$E$18-'Ejercicio 3 - TIR'!$C$18)*('Ejercicio 3 - TIR'!$D$18-'Ejercicio 3 - TIR'!$C$18)*H931),'Ejercicio 3 - TIR'!$E$18-SQRT(('Ejercicio 3 - TIR'!$E$18-'Ejercicio 3 - TIR'!$C$18)*('Ejercicio 3 - TIR'!$E$18-'Ejercicio 3 - TIR'!$D$18)*(1-H931)))</f>
        <v>40785.4381016097</v>
      </c>
      <c r="J931" s="24">
        <f ca="1" t="shared" si="6924"/>
        <v>0.174747340090496</v>
      </c>
      <c r="K931" s="25">
        <f ca="1">IF(J931&lt;=('Ejercicio 3 - TIR'!$D$18-'Ejercicio 3 - TIR'!$C$18)/('Ejercicio 3 - TIR'!$E$18-'Ejercicio 3 - TIR'!$C$18),'Ejercicio 3 - TIR'!$C$18+SQRT(('Ejercicio 3 - TIR'!$E$18-'Ejercicio 3 - TIR'!$C$18)*('Ejercicio 3 - TIR'!$D$18-'Ejercicio 3 - TIR'!$C$18)*J931),'Ejercicio 3 - TIR'!$E$18-SQRT(('Ejercicio 3 - TIR'!$E$18-'Ejercicio 3 - TIR'!$C$18)*('Ejercicio 3 - TIR'!$E$18-'Ejercicio 3 - TIR'!$D$18)*(1-J931)))</f>
        <v>35119.7754846843</v>
      </c>
      <c r="L931" s="24">
        <f ca="1" t="shared" si="6924"/>
        <v>0.994903809381112</v>
      </c>
      <c r="M931" s="25">
        <f ca="1">IF(L931&lt;=('Ejercicio 3 - TIR'!$D$18-'Ejercicio 3 - TIR'!$C$18)/('Ejercicio 3 - TIR'!$E$18-'Ejercicio 3 - TIR'!$C$18),'Ejercicio 3 - TIR'!$C$18+SQRT(('Ejercicio 3 - TIR'!$E$18-'Ejercicio 3 - TIR'!$C$18)*('Ejercicio 3 - TIR'!$D$18-'Ejercicio 3 - TIR'!$C$18)*L931),'Ejercicio 3 - TIR'!$E$18-SQRT(('Ejercicio 3 - TIR'!$E$18-'Ejercicio 3 - TIR'!$C$18)*('Ejercicio 3 - TIR'!$E$18-'Ejercicio 3 - TIR'!$D$18)*(1-L931)))</f>
        <v>44381.7651769622</v>
      </c>
      <c r="N931" s="24">
        <f ca="1" t="shared" ref="N931:R931" si="6925">RAND()</f>
        <v>0.138238158092894</v>
      </c>
      <c r="O931" s="25">
        <f ca="1">IF(N931&lt;=('Ejercicio 3 - TIR'!$D$18-'Ejercicio 3 - TIR'!$C$18)/('Ejercicio 3 - TIR'!$E$18-'Ejercicio 3 - TIR'!$C$18),'Ejercicio 3 - TIR'!$C$18+SQRT(('Ejercicio 3 - TIR'!$E$18-'Ejercicio 3 - TIR'!$C$18)*('Ejercicio 3 - TIR'!$D$18-'Ejercicio 3 - TIR'!$C$18)*N931),'Ejercicio 3 - TIR'!$E$18-SQRT(('Ejercicio 3 - TIR'!$E$18-'Ejercicio 3 - TIR'!$C$18)*('Ejercicio 3 - TIR'!$E$18-'Ejercicio 3 - TIR'!$D$18)*(1-N931)))</f>
        <v>34553.6494939701</v>
      </c>
      <c r="P931" s="24">
        <f ca="1" t="shared" si="6925"/>
        <v>0.286916519768031</v>
      </c>
      <c r="Q931" s="26">
        <f ca="1">IF(P931&lt;=('Ejercicio 3 - TIR'!$D$22-'Ejercicio 3 - TIR'!$C$22)/('Ejercicio 3 - TIR'!$E$22-'Ejercicio 3 - TIR'!$C$22),'Ejercicio 3 - TIR'!$C$22+SQRT(('Ejercicio 3 - TIR'!$E$22-'Ejercicio 3 - TIR'!$C$22)*('Ejercicio 3 - TIR'!$D$22-'Ejercicio 3 - TIR'!$C$22)*P931),'Ejercicio 3 - TIR'!$E$22-SQRT(('Ejercicio 3 - TIR'!$E$22-'Ejercicio 3 - TIR'!$C$22)*('Ejercicio 3 - TIR'!$E$22-'Ejercicio 3 - TIR'!$D$22)*(1-P931)))</f>
        <v>0.142725530479671</v>
      </c>
      <c r="R931" s="24">
        <f ca="1" t="shared" si="6925"/>
        <v>0.700329612902816</v>
      </c>
      <c r="S931" s="26">
        <f ca="1">IF(R931&lt;=('Ejercicio 3 - TIR'!$D$23-'Ejercicio 3 - TIR'!$C$23)/('Ejercicio 3 - TIR'!$E$23-'Ejercicio 3 - TIR'!$C$23),'Ejercicio 3 - TIR'!$C$23+SQRT(('Ejercicio 3 - TIR'!$E$23-'Ejercicio 3 - TIR'!$C$23)*('Ejercicio 3 - TIR'!$D$23-'Ejercicio 3 - TIR'!$C$23)*R931),'Ejercicio 3 - TIR'!$E$23-SQRT(('Ejercicio 3 - TIR'!$E$23-'Ejercicio 3 - TIR'!$C$23)*('Ejercicio 3 - TIR'!$E$23-'Ejercicio 3 - TIR'!$D$23)*(1-R931)))</f>
        <v>0.156774869284008</v>
      </c>
      <c r="T931" s="24">
        <f ca="1" t="shared" ref="T931:X931" si="6926">RAND()</f>
        <v>0.346517527152768</v>
      </c>
      <c r="U931" s="26">
        <f ca="1">IF(T931&lt;=('Ejercicio 3 - TIR'!$D$24-'Ejercicio 3 - TIR'!$C$24)/('Ejercicio 3 - TIR'!$E$24-'Ejercicio 3 - TIR'!$C$24),'Ejercicio 3 - TIR'!$C$24+SQRT(('Ejercicio 3 - TIR'!$E$24-'Ejercicio 3 - TIR'!$C$24)*('Ejercicio 3 - TIR'!$D$24-'Ejercicio 3 - TIR'!$C$24)*T931),'Ejercicio 3 - TIR'!$E$24-SQRT(('Ejercicio 3 - TIR'!$E$24-'Ejercicio 3 - TIR'!$C$24)*('Ejercicio 3 - TIR'!$E$24-'Ejercicio 3 - TIR'!$D$24)*(1-T931)))</f>
        <v>0.176975670650066</v>
      </c>
      <c r="V931" s="24">
        <f ca="1" t="shared" si="6926"/>
        <v>0.622199073118455</v>
      </c>
      <c r="W931" s="26">
        <f ca="1">IF(V931&lt;=('Ejercicio 3 - TIR'!$D$25-'Ejercicio 3 - TIR'!$C$25)/('Ejercicio 3 - TIR'!$E$25-'Ejercicio 3 - TIR'!$C$25),'Ejercicio 3 - TIR'!$C$25+SQRT(('Ejercicio 3 - TIR'!$E$25-'Ejercicio 3 - TIR'!$C$25)*('Ejercicio 3 - TIR'!$D$25-'Ejercicio 3 - TIR'!$C$25)*V931),'Ejercicio 3 - TIR'!$E$25-SQRT(('Ejercicio 3 - TIR'!$E$25-'Ejercicio 3 - TIR'!$C$25)*('Ejercicio 3 - TIR'!$E$25-'Ejercicio 3 - TIR'!$D$25)*(1-V931)))</f>
        <v>0.213636512212311</v>
      </c>
      <c r="X931" s="24">
        <f ca="1" t="shared" si="6926"/>
        <v>0.972631096724544</v>
      </c>
      <c r="Y931" s="26">
        <f ca="1">IF(X931&lt;=('Ejercicio 3 - TIR'!$D$26-'Ejercicio 3 - TIR'!$C$26)/('Ejercicio 3 - TIR'!$E$26-'Ejercicio 3 - TIR'!$C$26),'Ejercicio 3 - TIR'!$C$26+SQRT(('Ejercicio 3 - TIR'!$E$26-'Ejercicio 3 - TIR'!$C$26)*('Ejercicio 3 - TIR'!$D$26-'Ejercicio 3 - TIR'!$C$26)*X931),'Ejercicio 3 - TIR'!$E$26-SQRT(('Ejercicio 3 - TIR'!$E$26-'Ejercicio 3 - TIR'!$C$26)*('Ejercicio 3 - TIR'!$E$26-'Ejercicio 3 - TIR'!$D$26)*(1-X931)))</f>
        <v>0.267843023497289</v>
      </c>
      <c r="Z931" s="24">
        <f ca="1" t="shared" si="6668"/>
        <v>1.14272553047967</v>
      </c>
      <c r="AA931" s="24">
        <f ca="1" t="shared" si="6669"/>
        <v>1.32187617614812</v>
      </c>
      <c r="AB931" s="24">
        <f ca="1" t="shared" si="6670"/>
        <v>1.55581609893828</v>
      </c>
      <c r="AC931" s="24">
        <f ca="1" t="shared" si="6671"/>
        <v>1.88819522395921</v>
      </c>
      <c r="AD931" s="24">
        <f ca="1" t="shared" si="6672"/>
        <v>2.39393514169759</v>
      </c>
      <c r="AE931" s="23">
        <f ca="1" t="shared" si="6673"/>
        <v>4634.11240209506</v>
      </c>
      <c r="AF931" s="23">
        <f ca="1" t="shared" si="6674"/>
        <v>5360.62476818092</v>
      </c>
      <c r="AG931" s="23">
        <f ca="1" t="shared" si="6675"/>
        <v>6309.32493163309</v>
      </c>
      <c r="AH931" s="23">
        <f ca="1" t="shared" si="6676"/>
        <v>7657.22710444136</v>
      </c>
      <c r="AI931" s="23">
        <f ca="1" t="shared" si="6677"/>
        <v>9708.16196370032</v>
      </c>
      <c r="AJ931" s="25">
        <f ca="1" t="shared" si="6678"/>
        <v>45675.3185104969</v>
      </c>
      <c r="AK931" s="25">
        <f ca="1" t="shared" si="6679"/>
        <v>53913.2989602816</v>
      </c>
      <c r="AL931" s="25">
        <f ca="1" t="shared" si="6680"/>
        <v>54639.9120901697</v>
      </c>
      <c r="AM931" s="25">
        <f ca="1" t="shared" si="6681"/>
        <v>83801.4370380194</v>
      </c>
      <c r="AN931" s="25">
        <f ca="1" t="shared" si="6682"/>
        <v>82719.1957975162</v>
      </c>
      <c r="AO931" s="25">
        <f ca="1">C931/'Ejercicio 3 - TIR'!$D$7</f>
        <v>16729.4306601917</v>
      </c>
      <c r="AP931" s="25">
        <f ca="1" t="shared" si="6683"/>
        <v>28945.8878503051</v>
      </c>
      <c r="AQ931" s="25">
        <f ca="1" t="shared" si="6684"/>
        <v>37183.8683000899</v>
      </c>
      <c r="AR931" s="25">
        <f ca="1" t="shared" si="6685"/>
        <v>37910.481429978</v>
      </c>
      <c r="AS931" s="25">
        <f ca="1" t="shared" si="6686"/>
        <v>67072.0063778277</v>
      </c>
      <c r="AT931" s="25">
        <f ca="1" t="shared" si="6687"/>
        <v>65989.7651373245</v>
      </c>
      <c r="AU931" s="25">
        <f ca="1">AP931*'Ejercicio 3 - TIR'!$D$5</f>
        <v>14472.9439251526</v>
      </c>
      <c r="AV931" s="25">
        <f ca="1">AQ931*'Ejercicio 3 - TIR'!$D$5</f>
        <v>18591.934150045</v>
      </c>
      <c r="AW931" s="25">
        <f ca="1">AR931*'Ejercicio 3 - TIR'!$D$5</f>
        <v>18955.240714989</v>
      </c>
      <c r="AX931" s="25">
        <f ca="1">AS931*'Ejercicio 3 - TIR'!$D$5</f>
        <v>33536.0031889138</v>
      </c>
      <c r="AY931" s="25">
        <f ca="1">AT931*'Ejercicio 3 - TIR'!$D$5</f>
        <v>32994.8825686623</v>
      </c>
      <c r="AZ931" s="25">
        <f ca="1" t="shared" ref="AZ931:BD931" si="6927">AJ931-AU931-AE931</f>
        <v>26568.2621832492</v>
      </c>
      <c r="BA931" s="25">
        <f ca="1" t="shared" si="6927"/>
        <v>29960.7400420558</v>
      </c>
      <c r="BB931" s="25">
        <f ca="1" t="shared" si="6927"/>
        <v>29375.3464435476</v>
      </c>
      <c r="BC931" s="25">
        <f ca="1" t="shared" si="6927"/>
        <v>42608.2067446642</v>
      </c>
      <c r="BD931" s="25">
        <f ca="1" t="shared" si="6927"/>
        <v>40016.1512651537</v>
      </c>
      <c r="BE931" s="25">
        <f ca="1" t="shared" ref="BE931:BI931" si="6928">AZ931/Z931</f>
        <v>23249.9068889245</v>
      </c>
      <c r="BF931" s="25">
        <f ca="1" t="shared" si="6928"/>
        <v>22665.3150897687</v>
      </c>
      <c r="BG931" s="25">
        <f ca="1" t="shared" si="6928"/>
        <v>18880.9888672536</v>
      </c>
      <c r="BH931" s="25">
        <f ca="1" t="shared" si="6928"/>
        <v>22565.5727776507</v>
      </c>
      <c r="BI931" s="25">
        <f ca="1" t="shared" si="6928"/>
        <v>16715.6371817063</v>
      </c>
      <c r="BJ931" s="25">
        <f ca="1" t="shared" si="6690"/>
        <v>77727.9614422743</v>
      </c>
      <c r="BK931" s="25">
        <f ca="1" t="shared" si="6691"/>
        <v>40049.1719580261</v>
      </c>
      <c r="BL931" s="25">
        <f ca="1" t="shared" si="6692"/>
        <v>117777.1334003</v>
      </c>
      <c r="BM931" s="25">
        <f ca="1">BK931*'Ejercicio 3 - TIR'!$D$5</f>
        <v>20024.585979013</v>
      </c>
      <c r="BN931" s="25">
        <f ca="1" t="shared" si="6693"/>
        <v>97752.5474212874</v>
      </c>
      <c r="BO931" s="25">
        <f ca="1" t="shared" si="6694"/>
        <v>40833.4151241745</v>
      </c>
      <c r="BP931" s="25">
        <f ca="1" t="shared" si="6695"/>
        <v>-116115.853095037</v>
      </c>
      <c r="BQ931" s="25">
        <f ca="1" t="shared" ref="BQ931:BT931" si="6929">BE931</f>
        <v>23249.9068889245</v>
      </c>
      <c r="BR931" s="25">
        <f ca="1" t="shared" si="6929"/>
        <v>22665.3150897687</v>
      </c>
      <c r="BS931" s="25">
        <f ca="1" t="shared" si="6929"/>
        <v>18880.9888672536</v>
      </c>
      <c r="BT931" s="25">
        <f ca="1" t="shared" si="6929"/>
        <v>22565.5727776507</v>
      </c>
      <c r="BU931" s="25">
        <f ca="1" t="shared" si="6697"/>
        <v>57549.0523058809</v>
      </c>
      <c r="BV931" s="27">
        <f ca="1" t="shared" si="6698"/>
        <v>6.74057047530499</v>
      </c>
    </row>
    <row r="932" ht="15" customHeight="1" spans="1:74">
      <c r="A932" s="23">
        <v>931</v>
      </c>
      <c r="B932" s="24">
        <f ca="1" t="shared" ref="B932:F932" si="6930">RAND()</f>
        <v>0.45664035129861</v>
      </c>
      <c r="C932" s="25">
        <f ca="1">IF(B932&lt;=('Ejercicio 3 - TIR'!$D$13-'Ejercicio 3 - TIR'!$C$13)/('Ejercicio 3 - TIR'!$E$13-'Ejercicio 3 - TIR'!$C$13),'Ejercicio 3 - TIR'!$C$13+SQRT(('Ejercicio 3 - TIR'!$E$13-'Ejercicio 3 - TIR'!$C$13)*('Ejercicio 3 - TIR'!$D$13-'Ejercicio 3 - TIR'!$C$13)*B932),'Ejercicio 3 - TIR'!$E$13-SQRT(('Ejercicio 3 - TIR'!$E$13-'Ejercicio 3 - TIR'!$C$13)*('Ejercicio 3 - TIR'!$E$13-'Ejercicio 3 - TIR'!$D$13)*(1-B932)))</f>
        <v>74465.0909842689</v>
      </c>
      <c r="D932" s="24">
        <f ca="1" t="shared" si="6930"/>
        <v>0.102546938679129</v>
      </c>
      <c r="E932" s="25">
        <f ca="1">IF(D932&lt;=('Ejercicio 3 - TIR'!$D$14-'Ejercicio 3 - TIR'!$C$14)/('Ejercicio 3 - TIR'!$E$14-'Ejercicio 3 - TIR'!$C$14),'Ejercicio 3 - TIR'!$C$14+SQRT(('Ejercicio 3 - TIR'!$E$14-'Ejercicio 3 - TIR'!$C$14)*('Ejercicio 3 - TIR'!$D$14-'Ejercicio 3 - TIR'!$C$14)*D932),'Ejercicio 3 - TIR'!$E$14-SQRT(('Ejercicio 3 - TIR'!$E$14-'Ejercicio 3 - TIR'!$C$14)*('Ejercicio 3 - TIR'!$E$14-'Ejercicio 3 - TIR'!$D$14)*(1-D932)))</f>
        <v>27773.2689016636</v>
      </c>
      <c r="F932" s="24">
        <f ca="1" t="shared" si="6930"/>
        <v>0.489472978446826</v>
      </c>
      <c r="G932" s="25">
        <f ca="1">IF(F932&lt;=('Ejercicio 3 - TIR'!$D$18-'Ejercicio 3 - TIR'!$C$18)/('Ejercicio 3 - TIR'!$E$18-'Ejercicio 3 - TIR'!$C$18),'Ejercicio 3 - TIR'!$C$18+SQRT(('Ejercicio 3 - TIR'!$E$18-'Ejercicio 3 - TIR'!$C$18)*('Ejercicio 3 - TIR'!$D$18-'Ejercicio 3 - TIR'!$C$18)*F932),'Ejercicio 3 - TIR'!$E$18-SQRT(('Ejercicio 3 - TIR'!$E$18-'Ejercicio 3 - TIR'!$C$18)*('Ejercicio 3 - TIR'!$E$18-'Ejercicio 3 - TIR'!$D$18)*(1-F932)))</f>
        <v>38568.6023811952</v>
      </c>
      <c r="H932" s="24">
        <f ca="1" t="shared" ref="H932:L932" si="6931">RAND()</f>
        <v>0.634269010341527</v>
      </c>
      <c r="I932" s="25">
        <f ca="1">IF(H932&lt;=('Ejercicio 3 - TIR'!$D$18-'Ejercicio 3 - TIR'!$C$18)/('Ejercicio 3 - TIR'!$E$18-'Ejercicio 3 - TIR'!$C$18),'Ejercicio 3 - TIR'!$C$18+SQRT(('Ejercicio 3 - TIR'!$E$18-'Ejercicio 3 - TIR'!$C$18)*('Ejercicio 3 - TIR'!$D$18-'Ejercicio 3 - TIR'!$C$18)*H932),'Ejercicio 3 - TIR'!$E$18-SQRT(('Ejercicio 3 - TIR'!$E$18-'Ejercicio 3 - TIR'!$C$18)*('Ejercicio 3 - TIR'!$E$18-'Ejercicio 3 - TIR'!$D$18)*(1-H932)))</f>
        <v>39753.9915701844</v>
      </c>
      <c r="J932" s="24">
        <f ca="1" t="shared" si="6931"/>
        <v>0.605685398459642</v>
      </c>
      <c r="K932" s="25">
        <f ca="1">IF(J932&lt;=('Ejercicio 3 - TIR'!$D$18-'Ejercicio 3 - TIR'!$C$18)/('Ejercicio 3 - TIR'!$E$18-'Ejercicio 3 - TIR'!$C$18),'Ejercicio 3 - TIR'!$C$18+SQRT(('Ejercicio 3 - TIR'!$E$18-'Ejercicio 3 - TIR'!$C$18)*('Ejercicio 3 - TIR'!$D$18-'Ejercicio 3 - TIR'!$C$18)*J932),'Ejercicio 3 - TIR'!$E$18-SQRT(('Ejercicio 3 - TIR'!$E$18-'Ejercicio 3 - TIR'!$C$18)*('Ejercicio 3 - TIR'!$E$18-'Ejercicio 3 - TIR'!$D$18)*(1-J932)))</f>
        <v>39531.6740276274</v>
      </c>
      <c r="L932" s="24">
        <f ca="1" t="shared" si="6931"/>
        <v>0.540648543435222</v>
      </c>
      <c r="M932" s="25">
        <f ca="1">IF(L932&lt;=('Ejercicio 3 - TIR'!$D$18-'Ejercicio 3 - TIR'!$C$18)/('Ejercicio 3 - TIR'!$E$18-'Ejercicio 3 - TIR'!$C$18),'Ejercicio 3 - TIR'!$C$18+SQRT(('Ejercicio 3 - TIR'!$E$18-'Ejercicio 3 - TIR'!$C$18)*('Ejercicio 3 - TIR'!$D$18-'Ejercicio 3 - TIR'!$C$18)*L932),'Ejercicio 3 - TIR'!$E$18-SQRT(('Ejercicio 3 - TIR'!$E$18-'Ejercicio 3 - TIR'!$C$18)*('Ejercicio 3 - TIR'!$E$18-'Ejercicio 3 - TIR'!$D$18)*(1-L932)))</f>
        <v>39005.4029068823</v>
      </c>
      <c r="N932" s="24">
        <f ca="1" t="shared" ref="N932:R932" si="6932">RAND()</f>
        <v>0.458449971983597</v>
      </c>
      <c r="O932" s="25">
        <f ca="1">IF(N932&lt;=('Ejercicio 3 - TIR'!$D$18-'Ejercicio 3 - TIR'!$C$18)/('Ejercicio 3 - TIR'!$E$18-'Ejercicio 3 - TIR'!$C$18),'Ejercicio 3 - TIR'!$C$18+SQRT(('Ejercicio 3 - TIR'!$E$18-'Ejercicio 3 - TIR'!$C$18)*('Ejercicio 3 - TIR'!$D$18-'Ejercicio 3 - TIR'!$C$18)*N932),'Ejercicio 3 - TIR'!$E$18-SQRT(('Ejercicio 3 - TIR'!$E$18-'Ejercicio 3 - TIR'!$C$18)*('Ejercicio 3 - TIR'!$E$18-'Ejercicio 3 - TIR'!$D$18)*(1-N932)))</f>
        <v>38292.6169450626</v>
      </c>
      <c r="P932" s="24">
        <f ca="1" t="shared" si="6932"/>
        <v>0.0683940884895031</v>
      </c>
      <c r="Q932" s="26">
        <f ca="1">IF(P932&lt;=('Ejercicio 3 - TIR'!$D$22-'Ejercicio 3 - TIR'!$C$22)/('Ejercicio 3 - TIR'!$E$22-'Ejercicio 3 - TIR'!$C$22),'Ejercicio 3 - TIR'!$C$22+SQRT(('Ejercicio 3 - TIR'!$E$22-'Ejercicio 3 - TIR'!$C$22)*('Ejercicio 3 - TIR'!$D$22-'Ejercicio 3 - TIR'!$C$22)*P932),'Ejercicio 3 - TIR'!$E$22-SQRT(('Ejercicio 3 - TIR'!$E$22-'Ejercicio 3 - TIR'!$C$22)*('Ejercicio 3 - TIR'!$E$22-'Ejercicio 3 - TIR'!$D$22)*(1-P932)))</f>
        <v>0.131095465708167</v>
      </c>
      <c r="R932" s="24">
        <f ca="1" t="shared" si="6932"/>
        <v>0.0499614800720776</v>
      </c>
      <c r="S932" s="26">
        <f ca="1">IF(R932&lt;=('Ejercicio 3 - TIR'!$D$23-'Ejercicio 3 - TIR'!$C$23)/('Ejercicio 3 - TIR'!$E$23-'Ejercicio 3 - TIR'!$C$23),'Ejercicio 3 - TIR'!$C$23+SQRT(('Ejercicio 3 - TIR'!$E$23-'Ejercicio 3 - TIR'!$C$23)*('Ejercicio 3 - TIR'!$D$23-'Ejercicio 3 - TIR'!$C$23)*R932),'Ejercicio 3 - TIR'!$E$23-SQRT(('Ejercicio 3 - TIR'!$E$23-'Ejercicio 3 - TIR'!$C$23)*('Ejercicio 3 - TIR'!$E$23-'Ejercicio 3 - TIR'!$D$23)*(1-R932)))</f>
        <v>0.129483177955187</v>
      </c>
      <c r="T932" s="24">
        <f ca="1" t="shared" ref="T932:X932" si="6933">RAND()</f>
        <v>0.0788401356358515</v>
      </c>
      <c r="U932" s="26">
        <f ca="1">IF(T932&lt;=('Ejercicio 3 - TIR'!$D$24-'Ejercicio 3 - TIR'!$C$24)/('Ejercicio 3 - TIR'!$E$24-'Ejercicio 3 - TIR'!$C$24),'Ejercicio 3 - TIR'!$C$24+SQRT(('Ejercicio 3 - TIR'!$E$24-'Ejercicio 3 - TIR'!$C$24)*('Ejercicio 3 - TIR'!$D$24-'Ejercicio 3 - TIR'!$C$24)*T932),'Ejercicio 3 - TIR'!$E$24-SQRT(('Ejercicio 3 - TIR'!$E$24-'Ejercicio 3 - TIR'!$C$24)*('Ejercicio 3 - TIR'!$E$24-'Ejercicio 3 - TIR'!$D$24)*(1-T932)))</f>
        <v>0.162867178588769</v>
      </c>
      <c r="V932" s="24">
        <f ca="1" t="shared" si="6933"/>
        <v>0.379037330425301</v>
      </c>
      <c r="W932" s="26">
        <f ca="1">IF(V932&lt;=('Ejercicio 3 - TIR'!$D$25-'Ejercicio 3 - TIR'!$C$25)/('Ejercicio 3 - TIR'!$E$25-'Ejercicio 3 - TIR'!$C$25),'Ejercicio 3 - TIR'!$C$25+SQRT(('Ejercicio 3 - TIR'!$E$25-'Ejercicio 3 - TIR'!$C$25)*('Ejercicio 3 - TIR'!$D$25-'Ejercicio 3 - TIR'!$C$25)*V932),'Ejercicio 3 - TIR'!$E$25-SQRT(('Ejercicio 3 - TIR'!$E$25-'Ejercicio 3 - TIR'!$C$25)*('Ejercicio 3 - TIR'!$E$25-'Ejercicio 3 - TIR'!$D$25)*(1-V932)))</f>
        <v>0.20338059048517</v>
      </c>
      <c r="X932" s="24">
        <f ca="1" t="shared" si="6933"/>
        <v>0.01297077902744</v>
      </c>
      <c r="Y932" s="26">
        <f ca="1">IF(X932&lt;=('Ejercicio 3 - TIR'!$D$26-'Ejercicio 3 - TIR'!$C$26)/('Ejercicio 3 - TIR'!$E$26-'Ejercicio 3 - TIR'!$C$26),'Ejercicio 3 - TIR'!$C$26+SQRT(('Ejercicio 3 - TIR'!$E$26-'Ejercicio 3 - TIR'!$C$26)*('Ejercicio 3 - TIR'!$D$26-'Ejercicio 3 - TIR'!$C$26)*X932),'Ejercicio 3 - TIR'!$E$26-SQRT(('Ejercicio 3 - TIR'!$E$26-'Ejercicio 3 - TIR'!$C$26)*('Ejercicio 3 - TIR'!$E$26-'Ejercicio 3 - TIR'!$D$26)*(1-X932)))</f>
        <v>0.19591786307497</v>
      </c>
      <c r="Z932" s="24">
        <f ca="1" t="shared" si="6668"/>
        <v>1.13109546570817</v>
      </c>
      <c r="AA932" s="24">
        <f ca="1" t="shared" si="6669"/>
        <v>1.27755330117876</v>
      </c>
      <c r="AB932" s="24">
        <f ca="1" t="shared" si="6670"/>
        <v>1.48562480283852</v>
      </c>
      <c r="AC932" s="24">
        <f ca="1" t="shared" si="6671"/>
        <v>1.78777205247923</v>
      </c>
      <c r="AD932" s="24">
        <f ca="1" t="shared" si="6672"/>
        <v>2.13802853266611</v>
      </c>
      <c r="AE932" s="23">
        <f ca="1" t="shared" si="6673"/>
        <v>3640.94962090174</v>
      </c>
      <c r="AF932" s="23">
        <f ca="1" t="shared" si="6674"/>
        <v>4112.39134859083</v>
      </c>
      <c r="AG932" s="23">
        <f ca="1" t="shared" si="6675"/>
        <v>4782.16492478869</v>
      </c>
      <c r="AH932" s="23">
        <f ca="1" t="shared" si="6676"/>
        <v>5754.76445098968</v>
      </c>
      <c r="AI932" s="23">
        <f ca="1" t="shared" si="6677"/>
        <v>6882.22560472737</v>
      </c>
      <c r="AJ932" s="25">
        <f ca="1" t="shared" si="6678"/>
        <v>43624.7712720711</v>
      </c>
      <c r="AK932" s="25">
        <f ca="1" t="shared" si="6679"/>
        <v>50787.8431655218</v>
      </c>
      <c r="AL932" s="25">
        <f ca="1" t="shared" si="6680"/>
        <v>58729.2354331704</v>
      </c>
      <c r="AM932" s="25">
        <f ca="1" t="shared" si="6681"/>
        <v>69732.7692126161</v>
      </c>
      <c r="AN932" s="25">
        <f ca="1" t="shared" si="6682"/>
        <v>81870.7076189976</v>
      </c>
      <c r="AO932" s="25">
        <f ca="1">C932/'Ejercicio 3 - TIR'!$D$7</f>
        <v>14893.0181968538</v>
      </c>
      <c r="AP932" s="25">
        <f ca="1" t="shared" si="6683"/>
        <v>28731.7530752173</v>
      </c>
      <c r="AQ932" s="25">
        <f ca="1" t="shared" si="6684"/>
        <v>35894.824968668</v>
      </c>
      <c r="AR932" s="25">
        <f ca="1" t="shared" si="6685"/>
        <v>43836.2172363166</v>
      </c>
      <c r="AS932" s="25">
        <f ca="1" t="shared" si="6686"/>
        <v>54839.7510157623</v>
      </c>
      <c r="AT932" s="25">
        <f ca="1" t="shared" si="6687"/>
        <v>66977.6894221438</v>
      </c>
      <c r="AU932" s="25">
        <f ca="1">AP932*'Ejercicio 3 - TIR'!$D$5</f>
        <v>14365.8765376087</v>
      </c>
      <c r="AV932" s="25">
        <f ca="1">AQ932*'Ejercicio 3 - TIR'!$D$5</f>
        <v>17947.412484334</v>
      </c>
      <c r="AW932" s="25">
        <f ca="1">AR932*'Ejercicio 3 - TIR'!$D$5</f>
        <v>21918.1086181583</v>
      </c>
      <c r="AX932" s="25">
        <f ca="1">AS932*'Ejercicio 3 - TIR'!$D$5</f>
        <v>27419.8755078812</v>
      </c>
      <c r="AY932" s="25">
        <f ca="1">AT932*'Ejercicio 3 - TIR'!$D$5</f>
        <v>33488.8447110719</v>
      </c>
      <c r="AZ932" s="25">
        <f ca="1" t="shared" ref="AZ932:BD932" si="6934">AJ932-AU932-AE932</f>
        <v>25617.9451135607</v>
      </c>
      <c r="BA932" s="25">
        <f ca="1" t="shared" si="6934"/>
        <v>28728.039332597</v>
      </c>
      <c r="BB932" s="25">
        <f ca="1" t="shared" si="6934"/>
        <v>32028.9618902234</v>
      </c>
      <c r="BC932" s="25">
        <f ca="1" t="shared" si="6934"/>
        <v>36558.1292537453</v>
      </c>
      <c r="BD932" s="25">
        <f ca="1" t="shared" si="6934"/>
        <v>41499.6373031983</v>
      </c>
      <c r="BE932" s="25">
        <f ca="1" t="shared" ref="BE932:BI932" si="6935">AZ932/Z932</f>
        <v>22648.7912737954</v>
      </c>
      <c r="BF932" s="25">
        <f ca="1" t="shared" si="6935"/>
        <v>22486.7638055417</v>
      </c>
      <c r="BG932" s="25">
        <f ca="1" t="shared" si="6935"/>
        <v>21559.2536076586</v>
      </c>
      <c r="BH932" s="25">
        <f ca="1" t="shared" si="6935"/>
        <v>20448.988003279</v>
      </c>
      <c r="BI932" s="25">
        <f ca="1" t="shared" si="6935"/>
        <v>19410.2354899111</v>
      </c>
      <c r="BJ932" s="25">
        <f ca="1" t="shared" si="6690"/>
        <v>59380.0413571652</v>
      </c>
      <c r="BK932" s="25">
        <f ca="1" t="shared" si="6691"/>
        <v>31841.6978423889</v>
      </c>
      <c r="BL932" s="25">
        <f ca="1" t="shared" si="6692"/>
        <v>91221.7391995541</v>
      </c>
      <c r="BM932" s="25">
        <f ca="1">BK932*'Ejercicio 3 - TIR'!$D$5</f>
        <v>15920.8489211945</v>
      </c>
      <c r="BN932" s="25">
        <f ca="1" t="shared" si="6693"/>
        <v>75300.8902783597</v>
      </c>
      <c r="BO932" s="25">
        <f ca="1" t="shared" si="6694"/>
        <v>35219.7780000905</v>
      </c>
      <c r="BP932" s="25">
        <f ca="1" t="shared" si="6695"/>
        <v>-102238.359885932</v>
      </c>
      <c r="BQ932" s="25">
        <f ca="1" t="shared" ref="BQ932:BT932" si="6936">BE932</f>
        <v>22648.7912737954</v>
      </c>
      <c r="BR932" s="25">
        <f ca="1" t="shared" si="6936"/>
        <v>22486.7638055417</v>
      </c>
      <c r="BS932" s="25">
        <f ca="1" t="shared" si="6936"/>
        <v>21559.2536076586</v>
      </c>
      <c r="BT932" s="25">
        <f ca="1" t="shared" si="6936"/>
        <v>20448.988003279</v>
      </c>
      <c r="BU932" s="25">
        <f ca="1" t="shared" si="6697"/>
        <v>54630.0134900016</v>
      </c>
      <c r="BV932" s="27">
        <f ca="1" t="shared" si="6698"/>
        <v>10.3411373079098</v>
      </c>
    </row>
    <row r="933" ht="15" customHeight="1" spans="1:74">
      <c r="A933" s="23">
        <v>932</v>
      </c>
      <c r="B933" s="24">
        <f ca="1" t="shared" ref="B933:F933" si="6937">RAND()</f>
        <v>0.259774182421876</v>
      </c>
      <c r="C933" s="25">
        <f ca="1">IF(B933&lt;=('Ejercicio 3 - TIR'!$D$13-'Ejercicio 3 - TIR'!$C$13)/('Ejercicio 3 - TIR'!$E$13-'Ejercicio 3 - TIR'!$C$13),'Ejercicio 3 - TIR'!$C$13+SQRT(('Ejercicio 3 - TIR'!$E$13-'Ejercicio 3 - TIR'!$C$13)*('Ejercicio 3 - TIR'!$D$13-'Ejercicio 3 - TIR'!$C$13)*B933),'Ejercicio 3 - TIR'!$E$13-SQRT(('Ejercicio 3 - TIR'!$E$13-'Ejercicio 3 - TIR'!$C$13)*('Ejercicio 3 - TIR'!$E$13-'Ejercicio 3 - TIR'!$D$13)*(1-B933)))</f>
        <v>70196.1247302679</v>
      </c>
      <c r="D933" s="24">
        <f ca="1" t="shared" si="6937"/>
        <v>0.488827426389156</v>
      </c>
      <c r="E933" s="25">
        <f ca="1">IF(D933&lt;=('Ejercicio 3 - TIR'!$D$14-'Ejercicio 3 - TIR'!$C$14)/('Ejercicio 3 - TIR'!$E$14-'Ejercicio 3 - TIR'!$C$14),'Ejercicio 3 - TIR'!$C$14+SQRT(('Ejercicio 3 - TIR'!$E$14-'Ejercicio 3 - TIR'!$C$14)*('Ejercicio 3 - TIR'!$D$14-'Ejercicio 3 - TIR'!$C$14)*D933),'Ejercicio 3 - TIR'!$E$14-SQRT(('Ejercicio 3 - TIR'!$E$14-'Ejercicio 3 - TIR'!$C$14)*('Ejercicio 3 - TIR'!$E$14-'Ejercicio 3 - TIR'!$D$14)*(1-D933)))</f>
        <v>31243.5231947074</v>
      </c>
      <c r="F933" s="24">
        <f ca="1" t="shared" si="6937"/>
        <v>0.846807657460067</v>
      </c>
      <c r="G933" s="25">
        <f ca="1">IF(F933&lt;=('Ejercicio 3 - TIR'!$D$18-'Ejercicio 3 - TIR'!$C$18)/('Ejercicio 3 - TIR'!$E$18-'Ejercicio 3 - TIR'!$C$18),'Ejercicio 3 - TIR'!$C$18+SQRT(('Ejercicio 3 - TIR'!$E$18-'Ejercicio 3 - TIR'!$C$18)*('Ejercicio 3 - TIR'!$D$18-'Ejercicio 3 - TIR'!$C$18)*F933),'Ejercicio 3 - TIR'!$E$18-SQRT(('Ejercicio 3 - TIR'!$E$18-'Ejercicio 3 - TIR'!$C$18)*('Ejercicio 3 - TIR'!$E$18-'Ejercicio 3 - TIR'!$D$18)*(1-F933)))</f>
        <v>41610.3944638801</v>
      </c>
      <c r="H933" s="24">
        <f ca="1" t="shared" ref="H933:L933" si="6938">RAND()</f>
        <v>0.302921709054055</v>
      </c>
      <c r="I933" s="25">
        <f ca="1">IF(H933&lt;=('Ejercicio 3 - TIR'!$D$18-'Ejercicio 3 - TIR'!$C$18)/('Ejercicio 3 - TIR'!$E$18-'Ejercicio 3 - TIR'!$C$18),'Ejercicio 3 - TIR'!$C$18+SQRT(('Ejercicio 3 - TIR'!$E$18-'Ejercicio 3 - TIR'!$C$18)*('Ejercicio 3 - TIR'!$D$18-'Ejercicio 3 - TIR'!$C$18)*H933),'Ejercicio 3 - TIR'!$E$18-SQRT(('Ejercicio 3 - TIR'!$E$18-'Ejercicio 3 - TIR'!$C$18)*('Ejercicio 3 - TIR'!$E$18-'Ejercicio 3 - TIR'!$D$18)*(1-H933)))</f>
        <v>36740.7904846619</v>
      </c>
      <c r="J933" s="24">
        <f ca="1" t="shared" si="6938"/>
        <v>0.924927844114217</v>
      </c>
      <c r="K933" s="25">
        <f ca="1">IF(J933&lt;=('Ejercicio 3 - TIR'!$D$18-'Ejercicio 3 - TIR'!$C$18)/('Ejercicio 3 - TIR'!$E$18-'Ejercicio 3 - TIR'!$C$18),'Ejercicio 3 - TIR'!$C$18+SQRT(('Ejercicio 3 - TIR'!$E$18-'Ejercicio 3 - TIR'!$C$18)*('Ejercicio 3 - TIR'!$D$18-'Ejercicio 3 - TIR'!$C$18)*J933),'Ejercicio 3 - TIR'!$E$18-SQRT(('Ejercicio 3 - TIR'!$E$18-'Ejercicio 3 - TIR'!$C$18)*('Ejercicio 3 - TIR'!$E$18-'Ejercicio 3 - TIR'!$D$18)*(1-J933)))</f>
        <v>42627.1511444186</v>
      </c>
      <c r="L933" s="24">
        <f ca="1" t="shared" si="6938"/>
        <v>0.508927128691626</v>
      </c>
      <c r="M933" s="25">
        <f ca="1">IF(L933&lt;=('Ejercicio 3 - TIR'!$D$18-'Ejercicio 3 - TIR'!$C$18)/('Ejercicio 3 - TIR'!$E$18-'Ejercicio 3 - TIR'!$C$18),'Ejercicio 3 - TIR'!$C$18+SQRT(('Ejercicio 3 - TIR'!$E$18-'Ejercicio 3 - TIR'!$C$18)*('Ejercicio 3 - TIR'!$D$18-'Ejercicio 3 - TIR'!$C$18)*L933),'Ejercicio 3 - TIR'!$E$18-SQRT(('Ejercicio 3 - TIR'!$E$18-'Ejercicio 3 - TIR'!$C$18)*('Ejercicio 3 - TIR'!$E$18-'Ejercicio 3 - TIR'!$D$18)*(1-L933)))</f>
        <v>38737.2232032691</v>
      </c>
      <c r="N933" s="24">
        <f ca="1" t="shared" ref="N933:R933" si="6939">RAND()</f>
        <v>0.719912619394936</v>
      </c>
      <c r="O933" s="25">
        <f ca="1">IF(N933&lt;=('Ejercicio 3 - TIR'!$D$18-'Ejercicio 3 - TIR'!$C$18)/('Ejercicio 3 - TIR'!$E$18-'Ejercicio 3 - TIR'!$C$18),'Ejercicio 3 - TIR'!$C$18+SQRT(('Ejercicio 3 - TIR'!$E$18-'Ejercicio 3 - TIR'!$C$18)*('Ejercicio 3 - TIR'!$D$18-'Ejercicio 3 - TIR'!$C$18)*N933),'Ejercicio 3 - TIR'!$E$18-SQRT(('Ejercicio 3 - TIR'!$E$18-'Ejercicio 3 - TIR'!$C$18)*('Ejercicio 3 - TIR'!$E$18-'Ejercicio 3 - TIR'!$D$18)*(1-N933)))</f>
        <v>40416.7093103994</v>
      </c>
      <c r="P933" s="24">
        <f ca="1" t="shared" si="6939"/>
        <v>0.674018910004523</v>
      </c>
      <c r="Q933" s="26">
        <f ca="1">IF(P933&lt;=('Ejercicio 3 - TIR'!$D$22-'Ejercicio 3 - TIR'!$C$22)/('Ejercicio 3 - TIR'!$E$22-'Ejercicio 3 - TIR'!$C$22),'Ejercicio 3 - TIR'!$C$22+SQRT(('Ejercicio 3 - TIR'!$E$22-'Ejercicio 3 - TIR'!$C$22)*('Ejercicio 3 - TIR'!$D$22-'Ejercicio 3 - TIR'!$C$22)*P933),'Ejercicio 3 - TIR'!$E$22-SQRT(('Ejercicio 3 - TIR'!$E$22-'Ejercicio 3 - TIR'!$C$22)*('Ejercicio 3 - TIR'!$E$22-'Ejercicio 3 - TIR'!$D$22)*(1-P933)))</f>
        <v>0.155776747493537</v>
      </c>
      <c r="R933" s="24">
        <f ca="1" t="shared" si="6939"/>
        <v>0.424156962423697</v>
      </c>
      <c r="S933" s="26">
        <f ca="1">IF(R933&lt;=('Ejercicio 3 - TIR'!$D$23-'Ejercicio 3 - TIR'!$C$23)/('Ejercicio 3 - TIR'!$E$23-'Ejercicio 3 - TIR'!$C$23),'Ejercicio 3 - TIR'!$C$23+SQRT(('Ejercicio 3 - TIR'!$E$23-'Ejercicio 3 - TIR'!$C$23)*('Ejercicio 3 - TIR'!$D$23-'Ejercicio 3 - TIR'!$C$23)*R933),'Ejercicio 3 - TIR'!$E$23-SQRT(('Ejercicio 3 - TIR'!$E$23-'Ejercicio 3 - TIR'!$C$23)*('Ejercicio 3 - TIR'!$E$23-'Ejercicio 3 - TIR'!$D$23)*(1-R933)))</f>
        <v>0.147631187675572</v>
      </c>
      <c r="T933" s="24">
        <f ca="1" t="shared" ref="T933:X933" si="6940">RAND()</f>
        <v>0.0058344803314343</v>
      </c>
      <c r="U933" s="26">
        <f ca="1">IF(T933&lt;=('Ejercicio 3 - TIR'!$D$24-'Ejercicio 3 - TIR'!$C$24)/('Ejercicio 3 - TIR'!$E$24-'Ejercicio 3 - TIR'!$C$24),'Ejercicio 3 - TIR'!$C$24+SQRT(('Ejercicio 3 - TIR'!$E$24-'Ejercicio 3 - TIR'!$C$24)*('Ejercicio 3 - TIR'!$D$24-'Ejercicio 3 - TIR'!$C$24)*T933),'Ejercicio 3 - TIR'!$E$24-SQRT(('Ejercicio 3 - TIR'!$E$24-'Ejercicio 3 - TIR'!$C$24)*('Ejercicio 3 - TIR'!$E$24-'Ejercicio 3 - TIR'!$D$24)*(1-T933)))</f>
        <v>0.153500344082517</v>
      </c>
      <c r="V933" s="24">
        <f ca="1" t="shared" si="6940"/>
        <v>0.913431368036112</v>
      </c>
      <c r="W933" s="26">
        <f ca="1">IF(V933&lt;=('Ejercicio 3 - TIR'!$D$25-'Ejercicio 3 - TIR'!$C$25)/('Ejercicio 3 - TIR'!$E$25-'Ejercicio 3 - TIR'!$C$25),'Ejercicio 3 - TIR'!$C$25+SQRT(('Ejercicio 3 - TIR'!$E$25-'Ejercicio 3 - TIR'!$C$25)*('Ejercicio 3 - TIR'!$D$25-'Ejercicio 3 - TIR'!$C$25)*V933),'Ejercicio 3 - TIR'!$E$25-SQRT(('Ejercicio 3 - TIR'!$E$25-'Ejercicio 3 - TIR'!$C$25)*('Ejercicio 3 - TIR'!$E$25-'Ejercicio 3 - TIR'!$D$25)*(1-V933)))</f>
        <v>0.232593385973326</v>
      </c>
      <c r="X933" s="24">
        <f ca="1" t="shared" si="6940"/>
        <v>0.395641383850441</v>
      </c>
      <c r="Y933" s="26">
        <f ca="1">IF(X933&lt;=('Ejercicio 3 - TIR'!$D$26-'Ejercicio 3 - TIR'!$C$26)/('Ejercicio 3 - TIR'!$E$26-'Ejercicio 3 - TIR'!$C$26),'Ejercicio 3 - TIR'!$C$26+SQRT(('Ejercicio 3 - TIR'!$E$26-'Ejercicio 3 - TIR'!$C$26)*('Ejercicio 3 - TIR'!$D$26-'Ejercicio 3 - TIR'!$C$26)*X933),'Ejercicio 3 - TIR'!$E$26-SQRT(('Ejercicio 3 - TIR'!$E$26-'Ejercicio 3 - TIR'!$C$26)*('Ejercicio 3 - TIR'!$E$26-'Ejercicio 3 - TIR'!$D$26)*(1-X933)))</f>
        <v>0.222872628913912</v>
      </c>
      <c r="Z933" s="24">
        <f ca="1" t="shared" si="6668"/>
        <v>1.15577674749354</v>
      </c>
      <c r="AA933" s="24">
        <f ca="1" t="shared" si="6669"/>
        <v>1.32640544141382</v>
      </c>
      <c r="AB933" s="24">
        <f ca="1" t="shared" si="6670"/>
        <v>1.53000913306376</v>
      </c>
      <c r="AC933" s="24">
        <f ca="1" t="shared" si="6671"/>
        <v>1.88587913789317</v>
      </c>
      <c r="AD933" s="24">
        <f ca="1" t="shared" si="6672"/>
        <v>2.30618997916933</v>
      </c>
      <c r="AE933" s="23">
        <f ca="1" t="shared" si="6673"/>
        <v>4867.01442351041</v>
      </c>
      <c r="AF933" s="23">
        <f ca="1" t="shared" si="6674"/>
        <v>5585.53754328739</v>
      </c>
      <c r="AG933" s="23">
        <f ca="1" t="shared" si="6675"/>
        <v>6442.91947806782</v>
      </c>
      <c r="AH933" s="23">
        <f ca="1" t="shared" si="6676"/>
        <v>7941.49993502511</v>
      </c>
      <c r="AI933" s="23">
        <f ca="1" t="shared" si="6677"/>
        <v>9711.44290306382</v>
      </c>
      <c r="AJ933" s="25">
        <f ca="1" t="shared" si="6678"/>
        <v>48092.3263753864</v>
      </c>
      <c r="AK933" s="25">
        <f ca="1" t="shared" si="6679"/>
        <v>48733.1844207005</v>
      </c>
      <c r="AL933" s="25">
        <f ca="1" t="shared" si="6680"/>
        <v>65219.9305674499</v>
      </c>
      <c r="AM933" s="25">
        <f ca="1" t="shared" si="6681"/>
        <v>73053.7210989566</v>
      </c>
      <c r="AN933" s="25">
        <f ca="1" t="shared" si="6682"/>
        <v>93208.6100026427</v>
      </c>
      <c r="AO933" s="25">
        <f ca="1">C933/'Ejercicio 3 - TIR'!$D$7</f>
        <v>14039.2249460536</v>
      </c>
      <c r="AP933" s="25">
        <f ca="1" t="shared" si="6683"/>
        <v>34053.1014293328</v>
      </c>
      <c r="AQ933" s="25">
        <f ca="1" t="shared" si="6684"/>
        <v>34693.959474647</v>
      </c>
      <c r="AR933" s="25">
        <f ca="1" t="shared" si="6685"/>
        <v>51180.7056213963</v>
      </c>
      <c r="AS933" s="25">
        <f ca="1" t="shared" si="6686"/>
        <v>59014.496152903</v>
      </c>
      <c r="AT933" s="25">
        <f ca="1" t="shared" si="6687"/>
        <v>79169.3850565891</v>
      </c>
      <c r="AU933" s="25">
        <f ca="1">AP933*'Ejercicio 3 - TIR'!$D$5</f>
        <v>17026.5507146664</v>
      </c>
      <c r="AV933" s="25">
        <f ca="1">AQ933*'Ejercicio 3 - TIR'!$D$5</f>
        <v>17346.9797373235</v>
      </c>
      <c r="AW933" s="25">
        <f ca="1">AR933*'Ejercicio 3 - TIR'!$D$5</f>
        <v>25590.3528106982</v>
      </c>
      <c r="AX933" s="25">
        <f ca="1">AS933*'Ejercicio 3 - TIR'!$D$5</f>
        <v>29507.2480764515</v>
      </c>
      <c r="AY933" s="25">
        <f ca="1">AT933*'Ejercicio 3 - TIR'!$D$5</f>
        <v>39584.6925282946</v>
      </c>
      <c r="AZ933" s="25">
        <f ca="1" t="shared" ref="AZ933:BD933" si="6941">AJ933-AU933-AE933</f>
        <v>26198.7612372096</v>
      </c>
      <c r="BA933" s="25">
        <f ca="1" t="shared" si="6941"/>
        <v>25800.6671400897</v>
      </c>
      <c r="BB933" s="25">
        <f ca="1" t="shared" si="6941"/>
        <v>33186.6582786839</v>
      </c>
      <c r="BC933" s="25">
        <f ca="1" t="shared" si="6941"/>
        <v>35604.97308748</v>
      </c>
      <c r="BD933" s="25">
        <f ca="1" t="shared" si="6941"/>
        <v>43912.4745712843</v>
      </c>
      <c r="BE933" s="25">
        <f ca="1" t="shared" ref="BE933:BI933" si="6942">AZ933/Z933</f>
        <v>22667.6659605977</v>
      </c>
      <c r="BF933" s="25">
        <f ca="1" t="shared" si="6942"/>
        <v>19451.5691315234</v>
      </c>
      <c r="BG933" s="25">
        <f ca="1" t="shared" si="6942"/>
        <v>21690.4968483616</v>
      </c>
      <c r="BH933" s="25">
        <f ca="1" t="shared" si="6942"/>
        <v>18879.7746218543</v>
      </c>
      <c r="BI933" s="25">
        <f ca="1" t="shared" si="6942"/>
        <v>19041.1349316075</v>
      </c>
      <c r="BJ933" s="25">
        <f ca="1" t="shared" si="6690"/>
        <v>72053.5001055788</v>
      </c>
      <c r="BK933" s="25">
        <f ca="1" t="shared" si="6691"/>
        <v>32377.1198858928</v>
      </c>
      <c r="BL933" s="25">
        <f ca="1" t="shared" si="6692"/>
        <v>104430.619991472</v>
      </c>
      <c r="BM933" s="25">
        <f ca="1">BK933*'Ejercicio 3 - TIR'!$D$5</f>
        <v>16188.5599429464</v>
      </c>
      <c r="BN933" s="25">
        <f ca="1" t="shared" si="6693"/>
        <v>88242.0600485252</v>
      </c>
      <c r="BO933" s="25">
        <f ca="1" t="shared" si="6694"/>
        <v>38263.1356677342</v>
      </c>
      <c r="BP933" s="25">
        <f ca="1" t="shared" si="6695"/>
        <v>-101439.647924975</v>
      </c>
      <c r="BQ933" s="25">
        <f ca="1" t="shared" ref="BQ933:BT933" si="6943">BE933</f>
        <v>22667.6659605977</v>
      </c>
      <c r="BR933" s="25">
        <f ca="1" t="shared" si="6943"/>
        <v>19451.5691315234</v>
      </c>
      <c r="BS933" s="25">
        <f ca="1" t="shared" si="6943"/>
        <v>21690.4968483616</v>
      </c>
      <c r="BT933" s="25">
        <f ca="1" t="shared" si="6943"/>
        <v>18879.7746218543</v>
      </c>
      <c r="BU933" s="25">
        <f ca="1" t="shared" si="6697"/>
        <v>57304.2705993418</v>
      </c>
      <c r="BV933" s="27">
        <f ca="1" t="shared" si="6698"/>
        <v>10.0053067328806</v>
      </c>
    </row>
    <row r="934" ht="15" customHeight="1" spans="1:74">
      <c r="A934" s="23">
        <v>933</v>
      </c>
      <c r="B934" s="24">
        <f ca="1" t="shared" ref="B934:F934" si="6944">RAND()</f>
        <v>0.55853560352135</v>
      </c>
      <c r="C934" s="25">
        <f ca="1">IF(B934&lt;=('Ejercicio 3 - TIR'!$D$13-'Ejercicio 3 - TIR'!$C$13)/('Ejercicio 3 - TIR'!$E$13-'Ejercicio 3 - TIR'!$C$13),'Ejercicio 3 - TIR'!$C$13+SQRT(('Ejercicio 3 - TIR'!$E$13-'Ejercicio 3 - TIR'!$C$13)*('Ejercicio 3 - TIR'!$D$13-'Ejercicio 3 - TIR'!$C$13)*B934),'Ejercicio 3 - TIR'!$E$13-SQRT(('Ejercicio 3 - TIR'!$E$13-'Ejercicio 3 - TIR'!$C$13)*('Ejercicio 3 - TIR'!$E$13-'Ejercicio 3 - TIR'!$D$13)*(1-B934)))</f>
        <v>76983.5433705711</v>
      </c>
      <c r="D934" s="24">
        <f ca="1" t="shared" si="6944"/>
        <v>0.774252181444298</v>
      </c>
      <c r="E934" s="25">
        <f ca="1">IF(D934&lt;=('Ejercicio 3 - TIR'!$D$14-'Ejercicio 3 - TIR'!$C$14)/('Ejercicio 3 - TIR'!$E$14-'Ejercicio 3 - TIR'!$C$14),'Ejercicio 3 - TIR'!$C$14+SQRT(('Ejercicio 3 - TIR'!$E$14-'Ejercicio 3 - TIR'!$C$14)*('Ejercicio 3 - TIR'!$D$14-'Ejercicio 3 - TIR'!$C$14)*D934),'Ejercicio 3 - TIR'!$E$14-SQRT(('Ejercicio 3 - TIR'!$E$14-'Ejercicio 3 - TIR'!$C$14)*('Ejercicio 3 - TIR'!$E$14-'Ejercicio 3 - TIR'!$D$14)*(1-D934)))</f>
        <v>34180.8786931913</v>
      </c>
      <c r="F934" s="24">
        <f ca="1" t="shared" si="6944"/>
        <v>0.211374373315548</v>
      </c>
      <c r="G934" s="25">
        <f ca="1">IF(F934&lt;=('Ejercicio 3 - TIR'!$D$18-'Ejercicio 3 - TIR'!$C$18)/('Ejercicio 3 - TIR'!$E$18-'Ejercicio 3 - TIR'!$C$18),'Ejercicio 3 - TIR'!$C$18+SQRT(('Ejercicio 3 - TIR'!$E$18-'Ejercicio 3 - TIR'!$C$18)*('Ejercicio 3 - TIR'!$D$18-'Ejercicio 3 - TIR'!$C$18)*F934),'Ejercicio 3 - TIR'!$E$18-SQRT(('Ejercicio 3 - TIR'!$E$18-'Ejercicio 3 - TIR'!$C$18)*('Ejercicio 3 - TIR'!$E$18-'Ejercicio 3 - TIR'!$D$18)*(1-F934)))</f>
        <v>35630.8219646276</v>
      </c>
      <c r="H934" s="24">
        <f ca="1" t="shared" ref="H934:L934" si="6945">RAND()</f>
        <v>0.318050651602902</v>
      </c>
      <c r="I934" s="25">
        <f ca="1">IF(H934&lt;=('Ejercicio 3 - TIR'!$D$18-'Ejercicio 3 - TIR'!$C$18)/('Ejercicio 3 - TIR'!$E$18-'Ejercicio 3 - TIR'!$C$18),'Ejercicio 3 - TIR'!$C$18+SQRT(('Ejercicio 3 - TIR'!$E$18-'Ejercicio 3 - TIR'!$C$18)*('Ejercicio 3 - TIR'!$D$18-'Ejercicio 3 - TIR'!$C$18)*H934),'Ejercicio 3 - TIR'!$E$18-SQRT(('Ejercicio 3 - TIR'!$E$18-'Ejercicio 3 - TIR'!$C$18)*('Ejercicio 3 - TIR'!$E$18-'Ejercicio 3 - TIR'!$D$18)*(1-H934)))</f>
        <v>36907.0686792905</v>
      </c>
      <c r="J934" s="24">
        <f ca="1" t="shared" si="6945"/>
        <v>0.466358680584919</v>
      </c>
      <c r="K934" s="25">
        <f ca="1">IF(J934&lt;=('Ejercicio 3 - TIR'!$D$18-'Ejercicio 3 - TIR'!$C$18)/('Ejercicio 3 - TIR'!$E$18-'Ejercicio 3 - TIR'!$C$18),'Ejercicio 3 - TIR'!$C$18+SQRT(('Ejercicio 3 - TIR'!$E$18-'Ejercicio 3 - TIR'!$C$18)*('Ejercicio 3 - TIR'!$D$18-'Ejercicio 3 - TIR'!$C$18)*J934),'Ejercicio 3 - TIR'!$E$18-SQRT(('Ejercicio 3 - TIR'!$E$18-'Ejercicio 3 - TIR'!$C$18)*('Ejercicio 3 - TIR'!$E$18-'Ejercicio 3 - TIR'!$D$18)*(1-J934)))</f>
        <v>38363.8389563488</v>
      </c>
      <c r="L934" s="24">
        <f ca="1" t="shared" si="6945"/>
        <v>0.434710196970414</v>
      </c>
      <c r="M934" s="25">
        <f ca="1">IF(L934&lt;=('Ejercicio 3 - TIR'!$D$18-'Ejercicio 3 - TIR'!$C$18)/('Ejercicio 3 - TIR'!$E$18-'Ejercicio 3 - TIR'!$C$18),'Ejercicio 3 - TIR'!$C$18+SQRT(('Ejercicio 3 - TIR'!$E$18-'Ejercicio 3 - TIR'!$C$18)*('Ejercicio 3 - TIR'!$D$18-'Ejercicio 3 - TIR'!$C$18)*L934),'Ejercicio 3 - TIR'!$E$18-SQRT(('Ejercicio 3 - TIR'!$E$18-'Ejercicio 3 - TIR'!$C$18)*('Ejercicio 3 - TIR'!$E$18-'Ejercicio 3 - TIR'!$D$18)*(1-L934)))</f>
        <v>38075.0560088189</v>
      </c>
      <c r="N934" s="24">
        <f ca="1" t="shared" ref="N934:R934" si="6946">RAND()</f>
        <v>0.0164502730369585</v>
      </c>
      <c r="O934" s="25">
        <f ca="1">IF(N934&lt;=('Ejercicio 3 - TIR'!$D$18-'Ejercicio 3 - TIR'!$C$18)/('Ejercicio 3 - TIR'!$E$18-'Ejercicio 3 - TIR'!$C$18),'Ejercicio 3 - TIR'!$C$18+SQRT(('Ejercicio 3 - TIR'!$E$18-'Ejercicio 3 - TIR'!$C$18)*('Ejercicio 3 - TIR'!$D$18-'Ejercicio 3 - TIR'!$C$18)*N934),'Ejercicio 3 - TIR'!$E$18-SQRT(('Ejercicio 3 - TIR'!$E$18-'Ejercicio 3 - TIR'!$C$18)*('Ejercicio 3 - TIR'!$E$18-'Ejercicio 3 - TIR'!$D$18)*(1-N934)))</f>
        <v>31570.8408434796</v>
      </c>
      <c r="P934" s="24">
        <f ca="1" t="shared" si="6946"/>
        <v>0.869797459795319</v>
      </c>
      <c r="Q934" s="26">
        <f ca="1">IF(P934&lt;=('Ejercicio 3 - TIR'!$D$22-'Ejercicio 3 - TIR'!$C$22)/('Ejercicio 3 - TIR'!$E$22-'Ejercicio 3 - TIR'!$C$22),'Ejercicio 3 - TIR'!$C$22+SQRT(('Ejercicio 3 - TIR'!$E$22-'Ejercicio 3 - TIR'!$C$22)*('Ejercicio 3 - TIR'!$D$22-'Ejercicio 3 - TIR'!$C$22)*P934),'Ejercicio 3 - TIR'!$E$22-SQRT(('Ejercicio 3 - TIR'!$E$22-'Ejercicio 3 - TIR'!$C$22)*('Ejercicio 3 - TIR'!$E$22-'Ejercicio 3 - TIR'!$D$22)*(1-P934)))</f>
        <v>0.164691029676414</v>
      </c>
      <c r="R934" s="24">
        <f ca="1" t="shared" si="6946"/>
        <v>0.750606176055217</v>
      </c>
      <c r="S934" s="26">
        <f ca="1">IF(R934&lt;=('Ejercicio 3 - TIR'!$D$23-'Ejercicio 3 - TIR'!$C$23)/('Ejercicio 3 - TIR'!$E$23-'Ejercicio 3 - TIR'!$C$23),'Ejercicio 3 - TIR'!$C$23+SQRT(('Ejercicio 3 - TIR'!$E$23-'Ejercicio 3 - TIR'!$C$23)*('Ejercicio 3 - TIR'!$D$23-'Ejercicio 3 - TIR'!$C$23)*R934),'Ejercicio 3 - TIR'!$E$23-SQRT(('Ejercicio 3 - TIR'!$E$23-'Ejercicio 3 - TIR'!$C$23)*('Ejercicio 3 - TIR'!$E$23-'Ejercicio 3 - TIR'!$D$23)*(1-R934)))</f>
        <v>0.158812530044845</v>
      </c>
      <c r="T934" s="24">
        <f ca="1" t="shared" ref="T934:X934" si="6947">RAND()</f>
        <v>0.943828267839616</v>
      </c>
      <c r="U934" s="26">
        <f ca="1">IF(T934&lt;=('Ejercicio 3 - TIR'!$D$24-'Ejercicio 3 - TIR'!$C$24)/('Ejercicio 3 - TIR'!$E$24-'Ejercicio 3 - TIR'!$C$24),'Ejercicio 3 - TIR'!$C$24+SQRT(('Ejercicio 3 - TIR'!$E$24-'Ejercicio 3 - TIR'!$C$24)*('Ejercicio 3 - TIR'!$D$24-'Ejercicio 3 - TIR'!$C$24)*T934),'Ejercicio 3 - TIR'!$E$24-SQRT(('Ejercicio 3 - TIR'!$E$24-'Ejercicio 3 - TIR'!$C$24)*('Ejercicio 3 - TIR'!$E$24-'Ejercicio 3 - TIR'!$D$24)*(1-T934)))</f>
        <v>0.20745883378433</v>
      </c>
      <c r="V934" s="24">
        <f ca="1" t="shared" si="6947"/>
        <v>0.889028246419005</v>
      </c>
      <c r="W934" s="26">
        <f ca="1">IF(V934&lt;=('Ejercicio 3 - TIR'!$D$25-'Ejercicio 3 - TIR'!$C$25)/('Ejercicio 3 - TIR'!$E$25-'Ejercicio 3 - TIR'!$C$25),'Ejercicio 3 - TIR'!$C$25+SQRT(('Ejercicio 3 - TIR'!$E$25-'Ejercicio 3 - TIR'!$C$25)*('Ejercicio 3 - TIR'!$D$25-'Ejercicio 3 - TIR'!$C$25)*V934),'Ejercicio 3 - TIR'!$E$25-SQRT(('Ejercicio 3 - TIR'!$E$25-'Ejercicio 3 - TIR'!$C$25)*('Ejercicio 3 - TIR'!$E$25-'Ejercicio 3 - TIR'!$D$25)*(1-V934)))</f>
        <v>0.230292104690417</v>
      </c>
      <c r="X934" s="24">
        <f ca="1" t="shared" si="6947"/>
        <v>0.642717800055236</v>
      </c>
      <c r="Y934" s="26">
        <f ca="1">IF(X934&lt;=('Ejercicio 3 - TIR'!$D$26-'Ejercicio 3 - TIR'!$C$26)/('Ejercicio 3 - TIR'!$E$26-'Ejercicio 3 - TIR'!$C$26),'Ejercicio 3 - TIR'!$C$26+SQRT(('Ejercicio 3 - TIR'!$E$26-'Ejercicio 3 - TIR'!$C$26)*('Ejercicio 3 - TIR'!$D$26-'Ejercicio 3 - TIR'!$C$26)*X934),'Ejercicio 3 - TIR'!$E$26-SQRT(('Ejercicio 3 - TIR'!$E$26-'Ejercicio 3 - TIR'!$C$26)*('Ejercicio 3 - TIR'!$E$26-'Ejercicio 3 - TIR'!$D$26)*(1-X934)))</f>
        <v>0.236075930519797</v>
      </c>
      <c r="Z934" s="24">
        <f ca="1" t="shared" si="6668"/>
        <v>1.16469102967641</v>
      </c>
      <c r="AA934" s="24">
        <f ca="1" t="shared" si="6669"/>
        <v>1.34965855881986</v>
      </c>
      <c r="AB934" s="24">
        <f ca="1" t="shared" si="6670"/>
        <v>1.62965714943967</v>
      </c>
      <c r="AC934" s="24">
        <f ca="1" t="shared" si="6671"/>
        <v>2.00495432430791</v>
      </c>
      <c r="AD934" s="24">
        <f ca="1" t="shared" si="6672"/>
        <v>2.4782757820686</v>
      </c>
      <c r="AE934" s="23">
        <f ca="1" t="shared" si="6673"/>
        <v>5629.28410722628</v>
      </c>
      <c r="AF934" s="23">
        <f ca="1" t="shared" si="6674"/>
        <v>6523.28495863612</v>
      </c>
      <c r="AG934" s="23">
        <f ca="1" t="shared" si="6675"/>
        <v>7876.59804859763</v>
      </c>
      <c r="AH934" s="23">
        <f ca="1" t="shared" si="6676"/>
        <v>9690.51639100961</v>
      </c>
      <c r="AI934" s="23">
        <f ca="1" t="shared" si="6677"/>
        <v>11978.2140652345</v>
      </c>
      <c r="AJ934" s="25">
        <f ca="1" t="shared" si="6678"/>
        <v>41498.8987221991</v>
      </c>
      <c r="AK934" s="25">
        <f ca="1" t="shared" si="6679"/>
        <v>49811.9411239568</v>
      </c>
      <c r="AL934" s="25">
        <f ca="1" t="shared" si="6680"/>
        <v>62519.9044351659</v>
      </c>
      <c r="AM934" s="25">
        <f ca="1" t="shared" si="6681"/>
        <v>76338.7481931475</v>
      </c>
      <c r="AN934" s="25">
        <f ca="1" t="shared" si="6682"/>
        <v>78241.2502819377</v>
      </c>
      <c r="AO934" s="25">
        <f ca="1">C934/'Ejercicio 3 - TIR'!$D$7</f>
        <v>15396.7086741142</v>
      </c>
      <c r="AP934" s="25">
        <f ca="1" t="shared" si="6683"/>
        <v>26102.1900480848</v>
      </c>
      <c r="AQ934" s="25">
        <f ca="1" t="shared" si="6684"/>
        <v>34415.2324498426</v>
      </c>
      <c r="AR934" s="25">
        <f ca="1" t="shared" si="6685"/>
        <v>47123.1957610517</v>
      </c>
      <c r="AS934" s="25">
        <f ca="1" t="shared" si="6686"/>
        <v>60942.0395190333</v>
      </c>
      <c r="AT934" s="25">
        <f ca="1" t="shared" si="6687"/>
        <v>62844.5416078234</v>
      </c>
      <c r="AU934" s="25">
        <f ca="1">AP934*'Ejercicio 3 - TIR'!$D$5</f>
        <v>13051.0950240424</v>
      </c>
      <c r="AV934" s="25">
        <f ca="1">AQ934*'Ejercicio 3 - TIR'!$D$5</f>
        <v>17207.6162249213</v>
      </c>
      <c r="AW934" s="25">
        <f ca="1">AR934*'Ejercicio 3 - TIR'!$D$5</f>
        <v>23561.5978805258</v>
      </c>
      <c r="AX934" s="25">
        <f ca="1">AS934*'Ejercicio 3 - TIR'!$D$5</f>
        <v>30471.0197595166</v>
      </c>
      <c r="AY934" s="25">
        <f ca="1">AT934*'Ejercicio 3 - TIR'!$D$5</f>
        <v>31422.2708039117</v>
      </c>
      <c r="AZ934" s="25">
        <f ca="1" t="shared" ref="AZ934:BD934" si="6948">AJ934-AU934-AE934</f>
        <v>22818.5195909304</v>
      </c>
      <c r="BA934" s="25">
        <f ca="1" t="shared" si="6948"/>
        <v>26081.0399403994</v>
      </c>
      <c r="BB934" s="25">
        <f ca="1" t="shared" si="6948"/>
        <v>31081.7085060424</v>
      </c>
      <c r="BC934" s="25">
        <f ca="1" t="shared" si="6948"/>
        <v>36177.2120426212</v>
      </c>
      <c r="BD934" s="25">
        <f ca="1" t="shared" si="6948"/>
        <v>34840.7654127914</v>
      </c>
      <c r="BE934" s="25">
        <f ca="1" t="shared" ref="BE934:BI934" si="6949">AZ934/Z934</f>
        <v>19591.9080764879</v>
      </c>
      <c r="BF934" s="25">
        <f ca="1" t="shared" si="6949"/>
        <v>19324.1763036754</v>
      </c>
      <c r="BG934" s="25">
        <f ca="1" t="shared" si="6949"/>
        <v>19072.5445022159</v>
      </c>
      <c r="BH934" s="25">
        <f ca="1" t="shared" si="6949"/>
        <v>18043.908334475</v>
      </c>
      <c r="BI934" s="25">
        <f ca="1" t="shared" si="6949"/>
        <v>14058.4698704153</v>
      </c>
      <c r="BJ934" s="25">
        <f ca="1" t="shared" si="6690"/>
        <v>84709.6438751604</v>
      </c>
      <c r="BK934" s="25">
        <f ca="1" t="shared" si="6691"/>
        <v>38157.2902306228</v>
      </c>
      <c r="BL934" s="25">
        <f ca="1" t="shared" si="6692"/>
        <v>122866.934105783</v>
      </c>
      <c r="BM934" s="25">
        <f ca="1">BK934*'Ejercicio 3 - TIR'!$D$5</f>
        <v>19078.6451153114</v>
      </c>
      <c r="BN934" s="25">
        <f ca="1" t="shared" si="6693"/>
        <v>103788.288990472</v>
      </c>
      <c r="BO934" s="25">
        <f ca="1" t="shared" si="6694"/>
        <v>41879.2330302484</v>
      </c>
      <c r="BP934" s="25">
        <f ca="1" t="shared" si="6695"/>
        <v>-111164.422063762</v>
      </c>
      <c r="BQ934" s="25">
        <f ca="1" t="shared" ref="BQ934:BT934" si="6950">BE934</f>
        <v>19591.9080764879</v>
      </c>
      <c r="BR934" s="25">
        <f ca="1" t="shared" si="6950"/>
        <v>19324.1763036754</v>
      </c>
      <c r="BS934" s="25">
        <f ca="1" t="shared" si="6950"/>
        <v>19072.5445022159</v>
      </c>
      <c r="BT934" s="25">
        <f ca="1" t="shared" si="6950"/>
        <v>18043.908334475</v>
      </c>
      <c r="BU934" s="25">
        <f ca="1" t="shared" si="6697"/>
        <v>55937.7029006637</v>
      </c>
      <c r="BV934" s="27">
        <f ca="1" t="shared" si="6698"/>
        <v>5.04713626840319</v>
      </c>
    </row>
    <row r="935" ht="15" customHeight="1" spans="1:74">
      <c r="A935" s="23">
        <v>934</v>
      </c>
      <c r="B935" s="24">
        <f ca="1" t="shared" ref="B935:F935" si="6951">RAND()</f>
        <v>0.160699738374577</v>
      </c>
      <c r="C935" s="25">
        <f ca="1">IF(B935&lt;=('Ejercicio 3 - TIR'!$D$13-'Ejercicio 3 - TIR'!$C$13)/('Ejercicio 3 - TIR'!$E$13-'Ejercicio 3 - TIR'!$C$13),'Ejercicio 3 - TIR'!$C$13+SQRT(('Ejercicio 3 - TIR'!$E$13-'Ejercicio 3 - TIR'!$C$13)*('Ejercicio 3 - TIR'!$D$13-'Ejercicio 3 - TIR'!$C$13)*B935),'Ejercicio 3 - TIR'!$E$13-SQRT(('Ejercicio 3 - TIR'!$E$13-'Ejercicio 3 - TIR'!$C$13)*('Ejercicio 3 - TIR'!$E$13-'Ejercicio 3 - TIR'!$D$13)*(1-B935)))</f>
        <v>68017.4743747536</v>
      </c>
      <c r="D935" s="24">
        <f ca="1" t="shared" si="6951"/>
        <v>0.811607368952311</v>
      </c>
      <c r="E935" s="25">
        <f ca="1">IF(D935&lt;=('Ejercicio 3 - TIR'!$D$14-'Ejercicio 3 - TIR'!$C$14)/('Ejercicio 3 - TIR'!$E$14-'Ejercicio 3 - TIR'!$C$14),'Ejercicio 3 - TIR'!$C$14+SQRT(('Ejercicio 3 - TIR'!$E$14-'Ejercicio 3 - TIR'!$C$14)*('Ejercicio 3 - TIR'!$D$14-'Ejercicio 3 - TIR'!$C$14)*D935),'Ejercicio 3 - TIR'!$E$14-SQRT(('Ejercicio 3 - TIR'!$E$14-'Ejercicio 3 - TIR'!$C$14)*('Ejercicio 3 - TIR'!$E$14-'Ejercicio 3 - TIR'!$D$14)*(1-D935)))</f>
        <v>34684.0904205251</v>
      </c>
      <c r="F935" s="24">
        <f ca="1" t="shared" si="6951"/>
        <v>0.317980681749208</v>
      </c>
      <c r="G935" s="25">
        <f ca="1">IF(F935&lt;=('Ejercicio 3 - TIR'!$D$18-'Ejercicio 3 - TIR'!$C$18)/('Ejercicio 3 - TIR'!$E$18-'Ejercicio 3 - TIR'!$C$18),'Ejercicio 3 - TIR'!$C$18+SQRT(('Ejercicio 3 - TIR'!$E$18-'Ejercicio 3 - TIR'!$C$18)*('Ejercicio 3 - TIR'!$D$18-'Ejercicio 3 - TIR'!$C$18)*F935),'Ejercicio 3 - TIR'!$E$18-SQRT(('Ejercicio 3 - TIR'!$E$18-'Ejercicio 3 - TIR'!$C$18)*('Ejercicio 3 - TIR'!$E$18-'Ejercicio 3 - TIR'!$D$18)*(1-F935)))</f>
        <v>36906.3088739486</v>
      </c>
      <c r="H935" s="24">
        <f ca="1" t="shared" ref="H935:L935" si="6952">RAND()</f>
        <v>0.239598140716599</v>
      </c>
      <c r="I935" s="25">
        <f ca="1">IF(H935&lt;=('Ejercicio 3 - TIR'!$D$18-'Ejercicio 3 - TIR'!$C$18)/('Ejercicio 3 - TIR'!$E$18-'Ejercicio 3 - TIR'!$C$18),'Ejercicio 3 - TIR'!$C$18+SQRT(('Ejercicio 3 - TIR'!$E$18-'Ejercicio 3 - TIR'!$C$18)*('Ejercicio 3 - TIR'!$D$18-'Ejercicio 3 - TIR'!$C$18)*H935),'Ejercicio 3 - TIR'!$E$18-SQRT(('Ejercicio 3 - TIR'!$E$18-'Ejercicio 3 - TIR'!$C$18)*('Ejercicio 3 - TIR'!$E$18-'Ejercicio 3 - TIR'!$D$18)*(1-H935)))</f>
        <v>35994.9746544493</v>
      </c>
      <c r="J935" s="24">
        <f ca="1" t="shared" si="6952"/>
        <v>0.450214579746746</v>
      </c>
      <c r="K935" s="25">
        <f ca="1">IF(J935&lt;=('Ejercicio 3 - TIR'!$D$18-'Ejercicio 3 - TIR'!$C$18)/('Ejercicio 3 - TIR'!$E$18-'Ejercicio 3 - TIR'!$C$18),'Ejercicio 3 - TIR'!$C$18+SQRT(('Ejercicio 3 - TIR'!$E$18-'Ejercicio 3 - TIR'!$C$18)*('Ejercicio 3 - TIR'!$D$18-'Ejercicio 3 - TIR'!$C$18)*J935),'Ejercicio 3 - TIR'!$E$18-SQRT(('Ejercicio 3 - TIR'!$E$18-'Ejercicio 3 - TIR'!$C$18)*('Ejercicio 3 - TIR'!$E$18-'Ejercicio 3 - TIR'!$D$18)*(1-J935)))</f>
        <v>38217.7969652463</v>
      </c>
      <c r="L935" s="24">
        <f ca="1" t="shared" si="6952"/>
        <v>0.945728007616391</v>
      </c>
      <c r="M935" s="25">
        <f ca="1">IF(L935&lt;=('Ejercicio 3 - TIR'!$D$18-'Ejercicio 3 - TIR'!$C$18)/('Ejercicio 3 - TIR'!$E$18-'Ejercicio 3 - TIR'!$C$18),'Ejercicio 3 - TIR'!$C$18+SQRT(('Ejercicio 3 - TIR'!$E$18-'Ejercicio 3 - TIR'!$C$18)*('Ejercicio 3 - TIR'!$D$18-'Ejercicio 3 - TIR'!$C$18)*L935),'Ejercicio 3 - TIR'!$E$18-SQRT(('Ejercicio 3 - TIR'!$E$18-'Ejercicio 3 - TIR'!$C$18)*('Ejercicio 3 - TIR'!$E$18-'Ejercicio 3 - TIR'!$D$18)*(1-L935)))</f>
        <v>42982.4769075</v>
      </c>
      <c r="N935" s="24">
        <f ca="1" t="shared" ref="N935:R935" si="6953">RAND()</f>
        <v>0.611264943921223</v>
      </c>
      <c r="O935" s="25">
        <f ca="1">IF(N935&lt;=('Ejercicio 3 - TIR'!$D$18-'Ejercicio 3 - TIR'!$C$18)/('Ejercicio 3 - TIR'!$E$18-'Ejercicio 3 - TIR'!$C$18),'Ejercicio 3 - TIR'!$C$18+SQRT(('Ejercicio 3 - TIR'!$E$18-'Ejercicio 3 - TIR'!$C$18)*('Ejercicio 3 - TIR'!$D$18-'Ejercicio 3 - TIR'!$C$18)*N935),'Ejercicio 3 - TIR'!$E$18-SQRT(('Ejercicio 3 - TIR'!$E$18-'Ejercicio 3 - TIR'!$C$18)*('Ejercicio 3 - TIR'!$E$18-'Ejercicio 3 - TIR'!$D$18)*(1-N935)))</f>
        <v>39575.476050212</v>
      </c>
      <c r="P935" s="24">
        <f ca="1" t="shared" si="6953"/>
        <v>0.911245658016919</v>
      </c>
      <c r="Q935" s="26">
        <f ca="1">IF(P935&lt;=('Ejercicio 3 - TIR'!$D$22-'Ejercicio 3 - TIR'!$C$22)/('Ejercicio 3 - TIR'!$E$22-'Ejercicio 3 - TIR'!$C$22),'Ejercicio 3 - TIR'!$C$22+SQRT(('Ejercicio 3 - TIR'!$E$22-'Ejercicio 3 - TIR'!$C$22)*('Ejercicio 3 - TIR'!$D$22-'Ejercicio 3 - TIR'!$C$22)*P935),'Ejercicio 3 - TIR'!$E$22-SQRT(('Ejercicio 3 - TIR'!$E$22-'Ejercicio 3 - TIR'!$C$22)*('Ejercicio 3 - TIR'!$E$22-'Ejercicio 3 - TIR'!$D$22)*(1-P935)))</f>
        <v>0.167360466164864</v>
      </c>
      <c r="R935" s="24">
        <f ca="1" t="shared" si="6953"/>
        <v>0.835598656575165</v>
      </c>
      <c r="S935" s="26">
        <f ca="1">IF(R935&lt;=('Ejercicio 3 - TIR'!$D$23-'Ejercicio 3 - TIR'!$C$23)/('Ejercicio 3 - TIR'!$E$23-'Ejercicio 3 - TIR'!$C$23),'Ejercicio 3 - TIR'!$C$23+SQRT(('Ejercicio 3 - TIR'!$E$23-'Ejercicio 3 - TIR'!$C$23)*('Ejercicio 3 - TIR'!$D$23-'Ejercicio 3 - TIR'!$C$23)*R935),'Ejercicio 3 - TIR'!$E$23-SQRT(('Ejercicio 3 - TIR'!$E$23-'Ejercicio 3 - TIR'!$C$23)*('Ejercicio 3 - TIR'!$E$23-'Ejercicio 3 - TIR'!$D$23)*(1-R935)))</f>
        <v>0.162797604289963</v>
      </c>
      <c r="T935" s="24">
        <f ca="1" t="shared" ref="T935:X935" si="6954">RAND()</f>
        <v>0.752958171673171</v>
      </c>
      <c r="U935" s="26">
        <f ca="1">IF(T935&lt;=('Ejercicio 3 - TIR'!$D$24-'Ejercicio 3 - TIR'!$C$24)/('Ejercicio 3 - TIR'!$E$24-'Ejercicio 3 - TIR'!$C$24),'Ejercicio 3 - TIR'!$C$24+SQRT(('Ejercicio 3 - TIR'!$E$24-'Ejercicio 3 - TIR'!$C$24)*('Ejercicio 3 - TIR'!$D$24-'Ejercicio 3 - TIR'!$C$24)*T935),'Ejercicio 3 - TIR'!$E$24-SQRT(('Ejercicio 3 - TIR'!$E$24-'Ejercicio 3 - TIR'!$C$24)*('Ejercicio 3 - TIR'!$E$24-'Ejercicio 3 - TIR'!$D$24)*(1-T935)))</f>
        <v>0.19369948442872</v>
      </c>
      <c r="V935" s="24">
        <f ca="1" t="shared" si="6954"/>
        <v>0.585041369488506</v>
      </c>
      <c r="W935" s="26">
        <f ca="1">IF(V935&lt;=('Ejercicio 3 - TIR'!$D$25-'Ejercicio 3 - TIR'!$C$25)/('Ejercicio 3 - TIR'!$E$25-'Ejercicio 3 - TIR'!$C$25),'Ejercicio 3 - TIR'!$C$25+SQRT(('Ejercicio 3 - TIR'!$E$25-'Ejercicio 3 - TIR'!$C$25)*('Ejercicio 3 - TIR'!$D$25-'Ejercicio 3 - TIR'!$C$25)*V935),'Ejercicio 3 - TIR'!$E$25-SQRT(('Ejercicio 3 - TIR'!$E$25-'Ejercicio 3 - TIR'!$C$25)*('Ejercicio 3 - TIR'!$E$25-'Ejercicio 3 - TIR'!$D$25)*(1-V935)))</f>
        <v>0.211890221638138</v>
      </c>
      <c r="X935" s="24">
        <f ca="1" t="shared" si="6954"/>
        <v>0.597028955364772</v>
      </c>
      <c r="Y935" s="26">
        <f ca="1">IF(X935&lt;=('Ejercicio 3 - TIR'!$D$26-'Ejercicio 3 - TIR'!$C$26)/('Ejercicio 3 - TIR'!$E$26-'Ejercicio 3 - TIR'!$C$26),'Ejercicio 3 - TIR'!$C$26+SQRT(('Ejercicio 3 - TIR'!$E$26-'Ejercicio 3 - TIR'!$C$26)*('Ejercicio 3 - TIR'!$D$26-'Ejercicio 3 - TIR'!$C$26)*X935),'Ejercicio 3 - TIR'!$E$26-SQRT(('Ejercicio 3 - TIR'!$E$26-'Ejercicio 3 - TIR'!$C$26)*('Ejercicio 3 - TIR'!$E$26-'Ejercicio 3 - TIR'!$D$26)*(1-X935)))</f>
        <v>0.233351917070149</v>
      </c>
      <c r="Z935" s="24">
        <f ca="1" t="shared" si="6668"/>
        <v>1.16736046616486</v>
      </c>
      <c r="AA935" s="24">
        <f ca="1" t="shared" si="6669"/>
        <v>1.35740395339932</v>
      </c>
      <c r="AB935" s="24">
        <f ca="1" t="shared" si="6670"/>
        <v>1.62033239933427</v>
      </c>
      <c r="AC935" s="24">
        <f ca="1" t="shared" si="6671"/>
        <v>1.96366499055667</v>
      </c>
      <c r="AD935" s="24">
        <f ca="1" t="shared" si="6672"/>
        <v>2.4218899805866</v>
      </c>
      <c r="AE935" s="23">
        <f ca="1" t="shared" si="6673"/>
        <v>5804.74554128337</v>
      </c>
      <c r="AF935" s="23">
        <f ca="1" t="shared" si="6674"/>
        <v>6749.74420891715</v>
      </c>
      <c r="AG935" s="23">
        <f ca="1" t="shared" si="6675"/>
        <v>8057.16618221014</v>
      </c>
      <c r="AH935" s="23">
        <f ca="1" t="shared" si="6676"/>
        <v>9764.40091033396</v>
      </c>
      <c r="AI935" s="23">
        <f ca="1" t="shared" si="6677"/>
        <v>12042.9425818019</v>
      </c>
      <c r="AJ935" s="25">
        <f ca="1" t="shared" si="6678"/>
        <v>43082.9659315171</v>
      </c>
      <c r="AK935" s="25">
        <f ca="1" t="shared" si="6679"/>
        <v>48859.7208984578</v>
      </c>
      <c r="AL935" s="25">
        <f ca="1" t="shared" si="6680"/>
        <v>61925.5346539677</v>
      </c>
      <c r="AM935" s="25">
        <f ca="1" t="shared" si="6681"/>
        <v>84403.1851106682</v>
      </c>
      <c r="AN935" s="25">
        <f ca="1" t="shared" si="6682"/>
        <v>95847.4489229535</v>
      </c>
      <c r="AO935" s="25">
        <f ca="1">C935/'Ejercicio 3 - TIR'!$D$7</f>
        <v>13603.4948749507</v>
      </c>
      <c r="AP935" s="25">
        <f ca="1" t="shared" si="6683"/>
        <v>29479.4710565664</v>
      </c>
      <c r="AQ935" s="25">
        <f ca="1" t="shared" si="6684"/>
        <v>35256.226023507</v>
      </c>
      <c r="AR935" s="25">
        <f ca="1" t="shared" si="6685"/>
        <v>48322.039779017</v>
      </c>
      <c r="AS935" s="25">
        <f ca="1" t="shared" si="6686"/>
        <v>70799.6902357175</v>
      </c>
      <c r="AT935" s="25">
        <f ca="1" t="shared" si="6687"/>
        <v>82243.9540480027</v>
      </c>
      <c r="AU935" s="25">
        <f ca="1">AP935*'Ejercicio 3 - TIR'!$D$5</f>
        <v>14739.7355282832</v>
      </c>
      <c r="AV935" s="25">
        <f ca="1">AQ935*'Ejercicio 3 - TIR'!$D$5</f>
        <v>17628.1130117535</v>
      </c>
      <c r="AW935" s="25">
        <f ca="1">AR935*'Ejercicio 3 - TIR'!$D$5</f>
        <v>24161.0198895085</v>
      </c>
      <c r="AX935" s="25">
        <f ca="1">AS935*'Ejercicio 3 - TIR'!$D$5</f>
        <v>35399.8451178588</v>
      </c>
      <c r="AY935" s="25">
        <f ca="1">AT935*'Ejercicio 3 - TIR'!$D$5</f>
        <v>41121.9770240014</v>
      </c>
      <c r="AZ935" s="25">
        <f ca="1" t="shared" ref="AZ935:BD935" si="6955">AJ935-AU935-AE935</f>
        <v>22538.4848619505</v>
      </c>
      <c r="BA935" s="25">
        <f ca="1" t="shared" si="6955"/>
        <v>24481.8636777871</v>
      </c>
      <c r="BB935" s="25">
        <f ca="1" t="shared" si="6955"/>
        <v>29707.3485822491</v>
      </c>
      <c r="BC935" s="25">
        <f ca="1" t="shared" si="6955"/>
        <v>39238.9390824755</v>
      </c>
      <c r="BD935" s="25">
        <f ca="1" t="shared" si="6955"/>
        <v>42682.5293171502</v>
      </c>
      <c r="BE935" s="25">
        <f ca="1" t="shared" ref="BE935:BI935" si="6956">AZ935/Z935</f>
        <v>19307.2195908744</v>
      </c>
      <c r="BF935" s="25">
        <f ca="1" t="shared" si="6956"/>
        <v>18035.7981251474</v>
      </c>
      <c r="BG935" s="25">
        <f ca="1" t="shared" si="6956"/>
        <v>18334.1076154835</v>
      </c>
      <c r="BH935" s="25">
        <f ca="1" t="shared" si="6956"/>
        <v>19982.501735875</v>
      </c>
      <c r="BI935" s="25">
        <f ca="1" t="shared" si="6956"/>
        <v>17623.6450290001</v>
      </c>
      <c r="BJ935" s="25">
        <f ca="1" t="shared" si="6690"/>
        <v>84001.0510752294</v>
      </c>
      <c r="BK935" s="25">
        <f ca="1" t="shared" si="6691"/>
        <v>32946.1679386044</v>
      </c>
      <c r="BL935" s="25">
        <f ca="1" t="shared" si="6692"/>
        <v>116947.219013834</v>
      </c>
      <c r="BM935" s="25">
        <f ca="1">BK935*'Ejercicio 3 - TIR'!$D$5</f>
        <v>16473.0839693022</v>
      </c>
      <c r="BN935" s="25">
        <f ca="1" t="shared" si="6693"/>
        <v>100474.135044532</v>
      </c>
      <c r="BO935" s="25">
        <f ca="1" t="shared" si="6694"/>
        <v>41485.8378580004</v>
      </c>
      <c r="BP935" s="25">
        <f ca="1" t="shared" si="6695"/>
        <v>-102701.564795279</v>
      </c>
      <c r="BQ935" s="25">
        <f ca="1" t="shared" ref="BQ935:BT935" si="6957">BE935</f>
        <v>19307.2195908744</v>
      </c>
      <c r="BR935" s="25">
        <f ca="1" t="shared" si="6957"/>
        <v>18035.7981251474</v>
      </c>
      <c r="BS935" s="25">
        <f ca="1" t="shared" si="6957"/>
        <v>18334.1076154835</v>
      </c>
      <c r="BT935" s="25">
        <f ca="1" t="shared" si="6957"/>
        <v>19982.501735875</v>
      </c>
      <c r="BU935" s="25">
        <f ca="1" t="shared" si="6697"/>
        <v>59109.4828870005</v>
      </c>
      <c r="BV935" s="27">
        <f ca="1" t="shared" si="6698"/>
        <v>8.03347905464859</v>
      </c>
    </row>
    <row r="936" ht="15" customHeight="1" spans="1:74">
      <c r="A936" s="23">
        <v>935</v>
      </c>
      <c r="B936" s="24">
        <f ca="1" t="shared" ref="B936:F936" si="6958">RAND()</f>
        <v>0.28426924825145</v>
      </c>
      <c r="C936" s="25">
        <f ca="1">IF(B936&lt;=('Ejercicio 3 - TIR'!$D$13-'Ejercicio 3 - TIR'!$C$13)/('Ejercicio 3 - TIR'!$E$13-'Ejercicio 3 - TIR'!$C$13),'Ejercicio 3 - TIR'!$C$13+SQRT(('Ejercicio 3 - TIR'!$E$13-'Ejercicio 3 - TIR'!$C$13)*('Ejercicio 3 - TIR'!$D$13-'Ejercicio 3 - TIR'!$C$13)*B936),'Ejercicio 3 - TIR'!$E$13-SQRT(('Ejercicio 3 - TIR'!$E$13-'Ejercicio 3 - TIR'!$C$13)*('Ejercicio 3 - TIR'!$E$13-'Ejercicio 3 - TIR'!$D$13)*(1-B936)))</f>
        <v>70693.3983188385</v>
      </c>
      <c r="D936" s="24">
        <f ca="1" t="shared" si="6958"/>
        <v>0.229196368423636</v>
      </c>
      <c r="E936" s="25">
        <f ca="1">IF(D936&lt;=('Ejercicio 3 - TIR'!$D$14-'Ejercicio 3 - TIR'!$C$14)/('Ejercicio 3 - TIR'!$E$14-'Ejercicio 3 - TIR'!$C$14),'Ejercicio 3 - TIR'!$C$14+SQRT(('Ejercicio 3 - TIR'!$E$14-'Ejercicio 3 - TIR'!$C$14)*('Ejercicio 3 - TIR'!$D$14-'Ejercicio 3 - TIR'!$C$14)*D936),'Ejercicio 3 - TIR'!$E$14-SQRT(('Ejercicio 3 - TIR'!$E$14-'Ejercicio 3 - TIR'!$C$14)*('Ejercicio 3 - TIR'!$E$14-'Ejercicio 3 - TIR'!$D$14)*(1-D936)))</f>
        <v>29146.04964174</v>
      </c>
      <c r="F936" s="24">
        <f ca="1" t="shared" si="6958"/>
        <v>0.255521009485092</v>
      </c>
      <c r="G936" s="25">
        <f ca="1">IF(F936&lt;=('Ejercicio 3 - TIR'!$D$18-'Ejercicio 3 - TIR'!$C$18)/('Ejercicio 3 - TIR'!$E$18-'Ejercicio 3 - TIR'!$C$18),'Ejercicio 3 - TIR'!$C$18+SQRT(('Ejercicio 3 - TIR'!$E$18-'Ejercicio 3 - TIR'!$C$18)*('Ejercicio 3 - TIR'!$D$18-'Ejercicio 3 - TIR'!$C$18)*F936),'Ejercicio 3 - TIR'!$E$18-SQRT(('Ejercicio 3 - TIR'!$E$18-'Ejercicio 3 - TIR'!$C$18)*('Ejercicio 3 - TIR'!$E$18-'Ejercicio 3 - TIR'!$D$18)*(1-F936)))</f>
        <v>36190.9733824952</v>
      </c>
      <c r="H936" s="24">
        <f ca="1" t="shared" ref="H936:L936" si="6959">RAND()</f>
        <v>0.745572270225417</v>
      </c>
      <c r="I936" s="25">
        <f ca="1">IF(H936&lt;=('Ejercicio 3 - TIR'!$D$18-'Ejercicio 3 - TIR'!$C$18)/('Ejercicio 3 - TIR'!$E$18-'Ejercicio 3 - TIR'!$C$18),'Ejercicio 3 - TIR'!$C$18+SQRT(('Ejercicio 3 - TIR'!$E$18-'Ejercicio 3 - TIR'!$C$18)*('Ejercicio 3 - TIR'!$D$18-'Ejercicio 3 - TIR'!$C$18)*H936),'Ejercicio 3 - TIR'!$E$18-SQRT(('Ejercicio 3 - TIR'!$E$18-'Ejercicio 3 - TIR'!$C$18)*('Ejercicio 3 - TIR'!$E$18-'Ejercicio 3 - TIR'!$D$18)*(1-H936)))</f>
        <v>40631.6960118264</v>
      </c>
      <c r="J936" s="24">
        <f ca="1" t="shared" si="6959"/>
        <v>0.702297431738165</v>
      </c>
      <c r="K936" s="25">
        <f ca="1">IF(J936&lt;=('Ejercicio 3 - TIR'!$D$18-'Ejercicio 3 - TIR'!$C$18)/('Ejercicio 3 - TIR'!$E$18-'Ejercicio 3 - TIR'!$C$18),'Ejercicio 3 - TIR'!$C$18+SQRT(('Ejercicio 3 - TIR'!$E$18-'Ejercicio 3 - TIR'!$C$18)*('Ejercicio 3 - TIR'!$D$18-'Ejercicio 3 - TIR'!$C$18)*J936),'Ejercicio 3 - TIR'!$E$18-SQRT(('Ejercicio 3 - TIR'!$E$18-'Ejercicio 3 - TIR'!$C$18)*('Ejercicio 3 - TIR'!$E$18-'Ejercicio 3 - TIR'!$D$18)*(1-J936)))</f>
        <v>40274.7812093367</v>
      </c>
      <c r="L936" s="24">
        <f ca="1" t="shared" si="6959"/>
        <v>0.486359552022101</v>
      </c>
      <c r="M936" s="25">
        <f ca="1">IF(L936&lt;=('Ejercicio 3 - TIR'!$D$18-'Ejercicio 3 - TIR'!$C$18)/('Ejercicio 3 - TIR'!$E$18-'Ejercicio 3 - TIR'!$C$18),'Ejercicio 3 - TIR'!$C$18+SQRT(('Ejercicio 3 - TIR'!$E$18-'Ejercicio 3 - TIR'!$C$18)*('Ejercicio 3 - TIR'!$D$18-'Ejercicio 3 - TIR'!$C$18)*L936),'Ejercicio 3 - TIR'!$E$18-SQRT(('Ejercicio 3 - TIR'!$E$18-'Ejercicio 3 - TIR'!$C$18)*('Ejercicio 3 - TIR'!$E$18-'Ejercicio 3 - TIR'!$D$18)*(1-L936)))</f>
        <v>38541.3074410956</v>
      </c>
      <c r="N936" s="24">
        <f ca="1" t="shared" ref="N936:R936" si="6960">RAND()</f>
        <v>0.385576388585841</v>
      </c>
      <c r="O936" s="25">
        <f ca="1">IF(N936&lt;=('Ejercicio 3 - TIR'!$D$18-'Ejercicio 3 - TIR'!$C$18)/('Ejercicio 3 - TIR'!$E$18-'Ejercicio 3 - TIR'!$C$18),'Ejercicio 3 - TIR'!$C$18+SQRT(('Ejercicio 3 - TIR'!$E$18-'Ejercicio 3 - TIR'!$C$18)*('Ejercicio 3 - TIR'!$D$18-'Ejercicio 3 - TIR'!$C$18)*N936),'Ejercicio 3 - TIR'!$E$18-SQRT(('Ejercicio 3 - TIR'!$E$18-'Ejercicio 3 - TIR'!$C$18)*('Ejercicio 3 - TIR'!$E$18-'Ejercicio 3 - TIR'!$D$18)*(1-N936)))</f>
        <v>37605.0284869865</v>
      </c>
      <c r="P936" s="24">
        <f ca="1" t="shared" si="6960"/>
        <v>0.883187998032381</v>
      </c>
      <c r="Q936" s="26">
        <f ca="1">IF(P936&lt;=('Ejercicio 3 - TIR'!$D$22-'Ejercicio 3 - TIR'!$C$22)/('Ejercicio 3 - TIR'!$E$22-'Ejercicio 3 - TIR'!$C$22),'Ejercicio 3 - TIR'!$C$22+SQRT(('Ejercicio 3 - TIR'!$E$22-'Ejercicio 3 - TIR'!$C$22)*('Ejercicio 3 - TIR'!$D$22-'Ejercicio 3 - TIR'!$C$22)*P936),'Ejercicio 3 - TIR'!$E$22-SQRT(('Ejercicio 3 - TIR'!$E$22-'Ejercicio 3 - TIR'!$C$22)*('Ejercicio 3 - TIR'!$E$22-'Ejercicio 3 - TIR'!$D$22)*(1-P936)))</f>
        <v>0.165499599883392</v>
      </c>
      <c r="R936" s="24">
        <f ca="1" t="shared" si="6960"/>
        <v>0.495273065358187</v>
      </c>
      <c r="S936" s="26">
        <f ca="1">IF(R936&lt;=('Ejercicio 3 - TIR'!$D$23-'Ejercicio 3 - TIR'!$C$23)/('Ejercicio 3 - TIR'!$E$23-'Ejercicio 3 - TIR'!$C$23),'Ejercicio 3 - TIR'!$C$23+SQRT(('Ejercicio 3 - TIR'!$E$23-'Ejercicio 3 - TIR'!$C$23)*('Ejercicio 3 - TIR'!$D$23-'Ejercicio 3 - TIR'!$C$23)*R936),'Ejercicio 3 - TIR'!$E$23-SQRT(('Ejercicio 3 - TIR'!$E$23-'Ejercicio 3 - TIR'!$C$23)*('Ejercicio 3 - TIR'!$E$23-'Ejercicio 3 - TIR'!$D$23)*(1-R936)))</f>
        <v>0.149857855208383</v>
      </c>
      <c r="T936" s="24">
        <f ca="1" t="shared" ref="T936:X936" si="6961">RAND()</f>
        <v>0.00714160028163358</v>
      </c>
      <c r="U936" s="26">
        <f ca="1">IF(T936&lt;=('Ejercicio 3 - TIR'!$D$24-'Ejercicio 3 - TIR'!$C$24)/('Ejercicio 3 - TIR'!$E$24-'Ejercicio 3 - TIR'!$C$24),'Ejercicio 3 - TIR'!$C$24+SQRT(('Ejercicio 3 - TIR'!$E$24-'Ejercicio 3 - TIR'!$C$24)*('Ejercicio 3 - TIR'!$D$24-'Ejercicio 3 - TIR'!$C$24)*T936),'Ejercicio 3 - TIR'!$E$24-SQRT(('Ejercicio 3 - TIR'!$E$24-'Ejercicio 3 - TIR'!$C$24)*('Ejercicio 3 - TIR'!$E$24-'Ejercicio 3 - TIR'!$D$24)*(1-T936)))</f>
        <v>0.153872642585035</v>
      </c>
      <c r="V936" s="24">
        <f ca="1" t="shared" si="6961"/>
        <v>0.513318436678443</v>
      </c>
      <c r="W936" s="26">
        <f ca="1">IF(V936&lt;=('Ejercicio 3 - TIR'!$D$25-'Ejercicio 3 - TIR'!$C$25)/('Ejercicio 3 - TIR'!$E$25-'Ejercicio 3 - TIR'!$C$25),'Ejercicio 3 - TIR'!$C$25+SQRT(('Ejercicio 3 - TIR'!$E$25-'Ejercicio 3 - TIR'!$C$25)*('Ejercicio 3 - TIR'!$D$25-'Ejercicio 3 - TIR'!$C$25)*V936),'Ejercicio 3 - TIR'!$E$25-SQRT(('Ejercicio 3 - TIR'!$E$25-'Ejercicio 3 - TIR'!$C$25)*('Ejercicio 3 - TIR'!$E$25-'Ejercicio 3 - TIR'!$D$25)*(1-V936)))</f>
        <v>0.208727909289382</v>
      </c>
      <c r="X936" s="24">
        <f ca="1" t="shared" si="6961"/>
        <v>0.869745392209698</v>
      </c>
      <c r="Y936" s="26">
        <f ca="1">IF(X936&lt;=('Ejercicio 3 - TIR'!$D$26-'Ejercicio 3 - TIR'!$C$26)/('Ejercicio 3 - TIR'!$E$26-'Ejercicio 3 - TIR'!$C$26),'Ejercicio 3 - TIR'!$C$26+SQRT(('Ejercicio 3 - TIR'!$E$26-'Ejercicio 3 - TIR'!$C$26)*('Ejercicio 3 - TIR'!$D$26-'Ejercicio 3 - TIR'!$C$26)*X936),'Ejercicio 3 - TIR'!$E$26-SQRT(('Ejercicio 3 - TIR'!$E$26-'Ejercicio 3 - TIR'!$C$26)*('Ejercicio 3 - TIR'!$E$26-'Ejercicio 3 - TIR'!$D$26)*(1-X936)))</f>
        <v>0.253478784302607</v>
      </c>
      <c r="Z936" s="24">
        <f ca="1" t="shared" si="6668"/>
        <v>1.16549959988339</v>
      </c>
      <c r="AA936" s="24">
        <f ca="1" t="shared" si="6669"/>
        <v>1.34015887016815</v>
      </c>
      <c r="AB936" s="24">
        <f ca="1" t="shared" si="6670"/>
        <v>1.54637265700469</v>
      </c>
      <c r="AC936" s="24">
        <f ca="1" t="shared" si="6671"/>
        <v>1.86914378868355</v>
      </c>
      <c r="AD936" s="24">
        <f ca="1" t="shared" si="6672"/>
        <v>2.34293208392583</v>
      </c>
      <c r="AE936" s="23">
        <f ca="1" t="shared" si="6673"/>
        <v>4823.65955388947</v>
      </c>
      <c r="AF936" s="23">
        <f ca="1" t="shared" si="6674"/>
        <v>5546.52282889077</v>
      </c>
      <c r="AG936" s="23">
        <f ca="1" t="shared" si="6675"/>
        <v>6399.98095373042</v>
      </c>
      <c r="AH936" s="23">
        <f ca="1" t="shared" si="6676"/>
        <v>7735.83559769443</v>
      </c>
      <c r="AI936" s="23">
        <f ca="1" t="shared" si="6677"/>
        <v>9696.70580056285</v>
      </c>
      <c r="AJ936" s="25">
        <f ca="1" t="shared" si="6678"/>
        <v>42180.5649966886</v>
      </c>
      <c r="AK936" s="25">
        <f ca="1" t="shared" si="6679"/>
        <v>54452.9278202248</v>
      </c>
      <c r="AL936" s="25">
        <f ca="1" t="shared" si="6680"/>
        <v>62279.8204289647</v>
      </c>
      <c r="AM936" s="25">
        <f ca="1" t="shared" si="6681"/>
        <v>72039.245411267</v>
      </c>
      <c r="AN936" s="25">
        <f ca="1" t="shared" si="6682"/>
        <v>88106.0277591053</v>
      </c>
      <c r="AO936" s="25">
        <f ca="1">C936/'Ejercicio 3 - TIR'!$D$7</f>
        <v>14138.6796637677</v>
      </c>
      <c r="AP936" s="25">
        <f ca="1" t="shared" si="6683"/>
        <v>28041.8853329209</v>
      </c>
      <c r="AQ936" s="25">
        <f ca="1" t="shared" si="6684"/>
        <v>40314.2481564571</v>
      </c>
      <c r="AR936" s="25">
        <f ca="1" t="shared" si="6685"/>
        <v>48141.140765197</v>
      </c>
      <c r="AS936" s="25">
        <f ca="1" t="shared" si="6686"/>
        <v>57900.5657474993</v>
      </c>
      <c r="AT936" s="25">
        <f ca="1" t="shared" si="6687"/>
        <v>73967.3480953376</v>
      </c>
      <c r="AU936" s="25">
        <f ca="1">AP936*'Ejercicio 3 - TIR'!$D$5</f>
        <v>14020.9426664605</v>
      </c>
      <c r="AV936" s="25">
        <f ca="1">AQ936*'Ejercicio 3 - TIR'!$D$5</f>
        <v>20157.1240782285</v>
      </c>
      <c r="AW936" s="25">
        <f ca="1">AR936*'Ejercicio 3 - TIR'!$D$5</f>
        <v>24070.5703825985</v>
      </c>
      <c r="AX936" s="25">
        <f ca="1">AS936*'Ejercicio 3 - TIR'!$D$5</f>
        <v>28950.2828737496</v>
      </c>
      <c r="AY936" s="25">
        <f ca="1">AT936*'Ejercicio 3 - TIR'!$D$5</f>
        <v>36983.6740476688</v>
      </c>
      <c r="AZ936" s="25">
        <f ca="1" t="shared" ref="AZ936:BD936" si="6962">AJ936-AU936-AE936</f>
        <v>23335.9627763387</v>
      </c>
      <c r="BA936" s="25">
        <f ca="1" t="shared" si="6962"/>
        <v>28749.2809131055</v>
      </c>
      <c r="BB936" s="25">
        <f ca="1" t="shared" si="6962"/>
        <v>31809.2690926358</v>
      </c>
      <c r="BC936" s="25">
        <f ca="1" t="shared" si="6962"/>
        <v>35353.1269398229</v>
      </c>
      <c r="BD936" s="25">
        <f ca="1" t="shared" si="6962"/>
        <v>41425.6479108736</v>
      </c>
      <c r="BE936" s="25">
        <f ca="1" t="shared" ref="BE936:BI936" si="6963">AZ936/Z936</f>
        <v>20022.2829580323</v>
      </c>
      <c r="BF936" s="25">
        <f ca="1" t="shared" si="6963"/>
        <v>21452.1438861188</v>
      </c>
      <c r="BG936" s="25">
        <f ca="1" t="shared" si="6963"/>
        <v>20570.2480243346</v>
      </c>
      <c r="BH936" s="25">
        <f ca="1" t="shared" si="6963"/>
        <v>18914.0756071647</v>
      </c>
      <c r="BI936" s="25">
        <f ca="1" t="shared" si="6963"/>
        <v>17681.1134198396</v>
      </c>
      <c r="BJ936" s="25">
        <f ca="1" t="shared" si="6690"/>
        <v>68287.2148253276</v>
      </c>
      <c r="BK936" s="25">
        <f ca="1" t="shared" si="6691"/>
        <v>33125.9662085909</v>
      </c>
      <c r="BL936" s="25">
        <f ca="1" t="shared" si="6692"/>
        <v>101413.181033918</v>
      </c>
      <c r="BM936" s="25">
        <f ca="1">BK936*'Ejercicio 3 - TIR'!$D$5</f>
        <v>16562.9831042955</v>
      </c>
      <c r="BN936" s="25">
        <f ca="1" t="shared" si="6693"/>
        <v>84850.197929623</v>
      </c>
      <c r="BO936" s="25">
        <f ca="1" t="shared" si="6694"/>
        <v>36215.3894736239</v>
      </c>
      <c r="BP936" s="25">
        <f ca="1" t="shared" si="6695"/>
        <v>-99839.4479605785</v>
      </c>
      <c r="BQ936" s="25">
        <f ca="1" t="shared" ref="BQ936:BT936" si="6964">BE936</f>
        <v>20022.2829580323</v>
      </c>
      <c r="BR936" s="25">
        <f ca="1" t="shared" si="6964"/>
        <v>21452.1438861188</v>
      </c>
      <c r="BS936" s="25">
        <f ca="1" t="shared" si="6964"/>
        <v>20570.2480243346</v>
      </c>
      <c r="BT936" s="25">
        <f ca="1" t="shared" si="6964"/>
        <v>18914.0756071647</v>
      </c>
      <c r="BU936" s="25">
        <f ca="1" t="shared" si="6697"/>
        <v>53896.5028934635</v>
      </c>
      <c r="BV936" s="27">
        <f ca="1" t="shared" si="6698"/>
        <v>9.29775168886098</v>
      </c>
    </row>
    <row r="937" ht="15" customHeight="1" spans="1:74">
      <c r="A937" s="23">
        <v>936</v>
      </c>
      <c r="B937" s="24">
        <f ca="1" t="shared" ref="B937:F937" si="6965">RAND()</f>
        <v>0.997415634567567</v>
      </c>
      <c r="C937" s="25">
        <f ca="1">IF(B937&lt;=('Ejercicio 3 - TIR'!$D$13-'Ejercicio 3 - TIR'!$C$13)/('Ejercicio 3 - TIR'!$E$13-'Ejercicio 3 - TIR'!$C$13),'Ejercicio 3 - TIR'!$C$13+SQRT(('Ejercicio 3 - TIR'!$E$13-'Ejercicio 3 - TIR'!$C$13)*('Ejercicio 3 - TIR'!$D$13-'Ejercicio 3 - TIR'!$C$13)*B937),'Ejercicio 3 - TIR'!$E$13-SQRT(('Ejercicio 3 - TIR'!$E$13-'Ejercicio 3 - TIR'!$C$13)*('Ejercicio 3 - TIR'!$E$13-'Ejercicio 3 - TIR'!$D$13)*(1-B937)))</f>
        <v>98238.9666332181</v>
      </c>
      <c r="D937" s="24">
        <f ca="1" t="shared" si="6965"/>
        <v>0.766960527319549</v>
      </c>
      <c r="E937" s="25">
        <f ca="1">IF(D937&lt;=('Ejercicio 3 - TIR'!$D$14-'Ejercicio 3 - TIR'!$C$14)/('Ejercicio 3 - TIR'!$E$14-'Ejercicio 3 - TIR'!$C$14),'Ejercicio 3 - TIR'!$C$14+SQRT(('Ejercicio 3 - TIR'!$E$14-'Ejercicio 3 - TIR'!$C$14)*('Ejercicio 3 - TIR'!$D$14-'Ejercicio 3 - TIR'!$C$14)*D937),'Ejercicio 3 - TIR'!$E$14-SQRT(('Ejercicio 3 - TIR'!$E$14-'Ejercicio 3 - TIR'!$C$14)*('Ejercicio 3 - TIR'!$E$14-'Ejercicio 3 - TIR'!$D$14)*(1-D937)))</f>
        <v>34087.6467542891</v>
      </c>
      <c r="F937" s="24">
        <f ca="1" t="shared" si="6965"/>
        <v>0.0259054446819023</v>
      </c>
      <c r="G937" s="25">
        <f ca="1">IF(F937&lt;=('Ejercicio 3 - TIR'!$D$18-'Ejercicio 3 - TIR'!$C$18)/('Ejercicio 3 - TIR'!$E$18-'Ejercicio 3 - TIR'!$C$18),'Ejercicio 3 - TIR'!$C$18+SQRT(('Ejercicio 3 - TIR'!$E$18-'Ejercicio 3 - TIR'!$C$18)*('Ejercicio 3 - TIR'!$D$18-'Ejercicio 3 - TIR'!$C$18)*F937),'Ejercicio 3 - TIR'!$E$18-SQRT(('Ejercicio 3 - TIR'!$E$18-'Ejercicio 3 - TIR'!$C$18)*('Ejercicio 3 - TIR'!$E$18-'Ejercicio 3 - TIR'!$D$18)*(1-F937)))</f>
        <v>31971.2474989928</v>
      </c>
      <c r="H937" s="24">
        <f ca="1" t="shared" ref="H937:L937" si="6966">RAND()</f>
        <v>0.0135480032046433</v>
      </c>
      <c r="I937" s="25">
        <f ca="1">IF(H937&lt;=('Ejercicio 3 - TIR'!$D$18-'Ejercicio 3 - TIR'!$C$18)/('Ejercicio 3 - TIR'!$E$18-'Ejercicio 3 - TIR'!$C$18),'Ejercicio 3 - TIR'!$C$18+SQRT(('Ejercicio 3 - TIR'!$E$18-'Ejercicio 3 - TIR'!$C$18)*('Ejercicio 3 - TIR'!$D$18-'Ejercicio 3 - TIR'!$C$18)*H937),'Ejercicio 3 - TIR'!$E$18-SQRT(('Ejercicio 3 - TIR'!$E$18-'Ejercicio 3 - TIR'!$C$18)*('Ejercicio 3 - TIR'!$E$18-'Ejercicio 3 - TIR'!$D$18)*(1-H937)))</f>
        <v>31425.5526930621</v>
      </c>
      <c r="J937" s="24">
        <f ca="1" t="shared" si="6966"/>
        <v>0.669554360798302</v>
      </c>
      <c r="K937" s="25">
        <f ca="1">IF(J937&lt;=('Ejercicio 3 - TIR'!$D$18-'Ejercicio 3 - TIR'!$C$18)/('Ejercicio 3 - TIR'!$E$18-'Ejercicio 3 - TIR'!$C$18),'Ejercicio 3 - TIR'!$C$18+SQRT(('Ejercicio 3 - TIR'!$E$18-'Ejercicio 3 - TIR'!$C$18)*('Ejercicio 3 - TIR'!$D$18-'Ejercicio 3 - TIR'!$C$18)*J937),'Ejercicio 3 - TIR'!$E$18-SQRT(('Ejercicio 3 - TIR'!$E$18-'Ejercicio 3 - TIR'!$C$18)*('Ejercicio 3 - TIR'!$E$18-'Ejercicio 3 - TIR'!$D$18)*(1-J937)))</f>
        <v>40021.7048158906</v>
      </c>
      <c r="L937" s="24">
        <f ca="1" t="shared" si="6966"/>
        <v>0.7841326779715</v>
      </c>
      <c r="M937" s="25">
        <f ca="1">IF(L937&lt;=('Ejercicio 3 - TIR'!$D$18-'Ejercicio 3 - TIR'!$C$18)/('Ejercicio 3 - TIR'!$E$18-'Ejercicio 3 - TIR'!$C$18),'Ejercicio 3 - TIR'!$C$18+SQRT(('Ejercicio 3 - TIR'!$E$18-'Ejercicio 3 - TIR'!$C$18)*('Ejercicio 3 - TIR'!$D$18-'Ejercicio 3 - TIR'!$C$18)*L937),'Ejercicio 3 - TIR'!$E$18-SQRT(('Ejercicio 3 - TIR'!$E$18-'Ejercicio 3 - TIR'!$C$18)*('Ejercicio 3 - TIR'!$E$18-'Ejercicio 3 - TIR'!$D$18)*(1-L937)))</f>
        <v>40976.3139843997</v>
      </c>
      <c r="N937" s="24">
        <f ca="1" t="shared" ref="N937:R937" si="6967">RAND()</f>
        <v>0.994430566995243</v>
      </c>
      <c r="O937" s="25">
        <f ca="1">IF(N937&lt;=('Ejercicio 3 - TIR'!$D$18-'Ejercicio 3 - TIR'!$C$18)/('Ejercicio 3 - TIR'!$E$18-'Ejercicio 3 - TIR'!$C$18),'Ejercicio 3 - TIR'!$C$18+SQRT(('Ejercicio 3 - TIR'!$E$18-'Ejercicio 3 - TIR'!$C$18)*('Ejercicio 3 - TIR'!$D$18-'Ejercicio 3 - TIR'!$C$18)*N937),'Ejercicio 3 - TIR'!$E$18-SQRT(('Ejercicio 3 - TIR'!$E$18-'Ejercicio 3 - TIR'!$C$18)*('Ejercicio 3 - TIR'!$E$18-'Ejercicio 3 - TIR'!$D$18)*(1-N937)))</f>
        <v>44353.6970715239</v>
      </c>
      <c r="P937" s="24">
        <f ca="1" t="shared" si="6967"/>
        <v>0.807775957834693</v>
      </c>
      <c r="Q937" s="26">
        <f ca="1">IF(P937&lt;=('Ejercicio 3 - TIR'!$D$22-'Ejercicio 3 - TIR'!$C$22)/('Ejercicio 3 - TIR'!$E$22-'Ejercicio 3 - TIR'!$C$22),'Ejercicio 3 - TIR'!$C$22+SQRT(('Ejercicio 3 - TIR'!$E$22-'Ejercicio 3 - TIR'!$C$22)*('Ejercicio 3 - TIR'!$D$22-'Ejercicio 3 - TIR'!$C$22)*P937),'Ejercicio 3 - TIR'!$E$22-SQRT(('Ejercicio 3 - TIR'!$E$22-'Ejercicio 3 - TIR'!$C$22)*('Ejercicio 3 - TIR'!$E$22-'Ejercicio 3 - TIR'!$D$22)*(1-P937)))</f>
        <v>0.161398836705798</v>
      </c>
      <c r="R937" s="24">
        <f ca="1" t="shared" si="6967"/>
        <v>0.882572725952465</v>
      </c>
      <c r="S937" s="26">
        <f ca="1">IF(R937&lt;=('Ejercicio 3 - TIR'!$D$23-'Ejercicio 3 - TIR'!$C$23)/('Ejercicio 3 - TIR'!$E$23-'Ejercicio 3 - TIR'!$C$23),'Ejercicio 3 - TIR'!$C$23+SQRT(('Ejercicio 3 - TIR'!$E$23-'Ejercicio 3 - TIR'!$C$23)*('Ejercicio 3 - TIR'!$D$23-'Ejercicio 3 - TIR'!$C$23)*R937),'Ejercicio 3 - TIR'!$E$23-SQRT(('Ejercicio 3 - TIR'!$E$23-'Ejercicio 3 - TIR'!$C$23)*('Ejercicio 3 - TIR'!$E$23-'Ejercicio 3 - TIR'!$D$23)*(1-R937)))</f>
        <v>0.165461461789934</v>
      </c>
      <c r="T937" s="24">
        <f ca="1" t="shared" ref="T937:X937" si="6968">RAND()</f>
        <v>0.225914939192443</v>
      </c>
      <c r="U937" s="26">
        <f ca="1">IF(T937&lt;=('Ejercicio 3 - TIR'!$D$24-'Ejercicio 3 - TIR'!$C$24)/('Ejercicio 3 - TIR'!$E$24-'Ejercicio 3 - TIR'!$C$24),'Ejercicio 3 - TIR'!$C$24+SQRT(('Ejercicio 3 - TIR'!$E$24-'Ejercicio 3 - TIR'!$C$24)*('Ejercicio 3 - TIR'!$D$24-'Ejercicio 3 - TIR'!$C$24)*T937),'Ejercicio 3 - TIR'!$E$24-SQRT(('Ejercicio 3 - TIR'!$E$24-'Ejercicio 3 - TIR'!$C$24)*('Ejercicio 3 - TIR'!$E$24-'Ejercicio 3 - TIR'!$D$24)*(1-T937)))</f>
        <v>0.171781216042823</v>
      </c>
      <c r="V937" s="24">
        <f ca="1" t="shared" si="6968"/>
        <v>0.180754376050673</v>
      </c>
      <c r="W937" s="26">
        <f ca="1">IF(V937&lt;=('Ejercicio 3 - TIR'!$D$25-'Ejercicio 3 - TIR'!$C$25)/('Ejercicio 3 - TIR'!$E$25-'Ejercicio 3 - TIR'!$C$25),'Ejercicio 3 - TIR'!$C$25+SQRT(('Ejercicio 3 - TIR'!$E$25-'Ejercicio 3 - TIR'!$C$25)*('Ejercicio 3 - TIR'!$D$25-'Ejercicio 3 - TIR'!$C$25)*V937),'Ejercicio 3 - TIR'!$E$25-SQRT(('Ejercicio 3 - TIR'!$E$25-'Ejercicio 3 - TIR'!$C$25)*('Ejercicio 3 - TIR'!$E$25-'Ejercicio 3 - TIR'!$D$25)*(1-V937)))</f>
        <v>0.195907737943245</v>
      </c>
      <c r="X937" s="24">
        <f ca="1" t="shared" si="6968"/>
        <v>0.64050173680999</v>
      </c>
      <c r="Y937" s="26">
        <f ca="1">IF(X937&lt;=('Ejercicio 3 - TIR'!$D$26-'Ejercicio 3 - TIR'!$C$26)/('Ejercicio 3 - TIR'!$E$26-'Ejercicio 3 - TIR'!$C$26),'Ejercicio 3 - TIR'!$C$26+SQRT(('Ejercicio 3 - TIR'!$E$26-'Ejercicio 3 - TIR'!$C$26)*('Ejercicio 3 - TIR'!$D$26-'Ejercicio 3 - TIR'!$C$26)*X937),'Ejercicio 3 - TIR'!$E$26-SQRT(('Ejercicio 3 - TIR'!$E$26-'Ejercicio 3 - TIR'!$C$26)*('Ejercicio 3 - TIR'!$E$26-'Ejercicio 3 - TIR'!$D$26)*(1-X937)))</f>
        <v>0.235939920322064</v>
      </c>
      <c r="Z937" s="24">
        <f ca="1" t="shared" si="6668"/>
        <v>1.1613988367058</v>
      </c>
      <c r="AA937" s="24">
        <f ca="1" t="shared" si="6669"/>
        <v>1.35356558594827</v>
      </c>
      <c r="AB937" s="24">
        <f ca="1" t="shared" si="6670"/>
        <v>1.58608272829618</v>
      </c>
      <c r="AC937" s="24">
        <f ca="1" t="shared" si="6671"/>
        <v>1.89680860778753</v>
      </c>
      <c r="AD937" s="24">
        <f ca="1" t="shared" si="6672"/>
        <v>2.34434147957513</v>
      </c>
      <c r="AE937" s="23">
        <f ca="1" t="shared" si="6673"/>
        <v>5501.70653218045</v>
      </c>
      <c r="AF937" s="23">
        <f ca="1" t="shared" si="6674"/>
        <v>6412.02693733426</v>
      </c>
      <c r="AG937" s="23">
        <f ca="1" t="shared" si="6675"/>
        <v>7513.49272192887</v>
      </c>
      <c r="AH937" s="23">
        <f ca="1" t="shared" si="6676"/>
        <v>8985.44408513499</v>
      </c>
      <c r="AI937" s="23">
        <f ca="1" t="shared" si="6677"/>
        <v>11105.4690466401</v>
      </c>
      <c r="AJ937" s="25">
        <f ca="1" t="shared" si="6678"/>
        <v>37131.3696533634</v>
      </c>
      <c r="AK937" s="25">
        <f ca="1" t="shared" si="6679"/>
        <v>42536.5466447327</v>
      </c>
      <c r="AL937" s="25">
        <f ca="1" t="shared" si="6680"/>
        <v>63477.734765452</v>
      </c>
      <c r="AM937" s="25">
        <f ca="1" t="shared" si="6681"/>
        <v>77724.2250810139</v>
      </c>
      <c r="AN937" s="25">
        <f ca="1" t="shared" si="6682"/>
        <v>103980.211817283</v>
      </c>
      <c r="AO937" s="25">
        <f ca="1">C937/'Ejercicio 3 - TIR'!$D$7</f>
        <v>19647.7933266436</v>
      </c>
      <c r="AP937" s="25">
        <f ca="1" t="shared" si="6683"/>
        <v>17483.5763267198</v>
      </c>
      <c r="AQ937" s="25">
        <f ca="1" t="shared" si="6684"/>
        <v>22888.7533180891</v>
      </c>
      <c r="AR937" s="25">
        <f ca="1" t="shared" si="6685"/>
        <v>43829.9414388083</v>
      </c>
      <c r="AS937" s="25">
        <f ca="1" t="shared" si="6686"/>
        <v>58076.4317543703</v>
      </c>
      <c r="AT937" s="25">
        <f ca="1" t="shared" si="6687"/>
        <v>84332.4184906397</v>
      </c>
      <c r="AU937" s="25">
        <f ca="1">AP937*'Ejercicio 3 - TIR'!$D$5</f>
        <v>8741.78816335989</v>
      </c>
      <c r="AV937" s="25">
        <f ca="1">AQ937*'Ejercicio 3 - TIR'!$D$5</f>
        <v>11444.3766590446</v>
      </c>
      <c r="AW937" s="25">
        <f ca="1">AR937*'Ejercicio 3 - TIR'!$D$5</f>
        <v>21914.9707194042</v>
      </c>
      <c r="AX937" s="25">
        <f ca="1">AS937*'Ejercicio 3 - TIR'!$D$5</f>
        <v>29038.2158771852</v>
      </c>
      <c r="AY937" s="25">
        <f ca="1">AT937*'Ejercicio 3 - TIR'!$D$5</f>
        <v>42166.2092453199</v>
      </c>
      <c r="AZ937" s="25">
        <f ca="1" t="shared" ref="AZ937:BD937" si="6969">AJ937-AU937-AE937</f>
        <v>22887.8749578231</v>
      </c>
      <c r="BA937" s="25">
        <f ca="1" t="shared" si="6969"/>
        <v>24680.1430483539</v>
      </c>
      <c r="BB937" s="25">
        <f ca="1" t="shared" si="6969"/>
        <v>34049.2713241189</v>
      </c>
      <c r="BC937" s="25">
        <f ca="1" t="shared" si="6969"/>
        <v>39700.5651186938</v>
      </c>
      <c r="BD937" s="25">
        <f ca="1" t="shared" si="6969"/>
        <v>50708.5335253234</v>
      </c>
      <c r="BE937" s="25">
        <f ca="1" t="shared" ref="BE937:BI937" si="6970">AZ937/Z937</f>
        <v>19707.1619451096</v>
      </c>
      <c r="BF937" s="25">
        <f ca="1" t="shared" si="6970"/>
        <v>18233.4297684317</v>
      </c>
      <c r="BG937" s="25">
        <f ca="1" t="shared" si="6970"/>
        <v>21467.5254428221</v>
      </c>
      <c r="BH937" s="25">
        <f ca="1" t="shared" si="6970"/>
        <v>20930.190297376</v>
      </c>
      <c r="BI937" s="25">
        <f ca="1" t="shared" si="6970"/>
        <v>21630.1822781012</v>
      </c>
      <c r="BJ937" s="25">
        <f ca="1" t="shared" si="6690"/>
        <v>79913.0842271845</v>
      </c>
      <c r="BK937" s="25">
        <f ca="1" t="shared" si="6691"/>
        <v>46061.13687777</v>
      </c>
      <c r="BL937" s="25">
        <f ca="1" t="shared" si="6692"/>
        <v>125974.221104955</v>
      </c>
      <c r="BM937" s="25">
        <f ca="1">BK937*'Ejercicio 3 - TIR'!$D$5</f>
        <v>23030.568438885</v>
      </c>
      <c r="BN937" s="25">
        <f ca="1" t="shared" si="6693"/>
        <v>102943.652666069</v>
      </c>
      <c r="BO937" s="25">
        <f ca="1" t="shared" si="6694"/>
        <v>43911.5434176109</v>
      </c>
      <c r="BP937" s="25">
        <f ca="1" t="shared" si="6695"/>
        <v>-132326.613387507</v>
      </c>
      <c r="BQ937" s="25">
        <f ca="1" t="shared" ref="BQ937:BT937" si="6971">BE937</f>
        <v>19707.1619451096</v>
      </c>
      <c r="BR937" s="25">
        <f ca="1" t="shared" si="6971"/>
        <v>18233.4297684317</v>
      </c>
      <c r="BS937" s="25">
        <f ca="1" t="shared" si="6971"/>
        <v>21467.5254428221</v>
      </c>
      <c r="BT937" s="25">
        <f ca="1" t="shared" si="6971"/>
        <v>20930.190297376</v>
      </c>
      <c r="BU937" s="25">
        <f ca="1" t="shared" si="6697"/>
        <v>65541.7256957121</v>
      </c>
      <c r="BV937" s="27">
        <f ca="1" t="shared" si="6698"/>
        <v>2.73247136257497</v>
      </c>
    </row>
    <row r="938" ht="15" customHeight="1" spans="1:74">
      <c r="A938" s="23">
        <v>937</v>
      </c>
      <c r="B938" s="24">
        <f ca="1" t="shared" ref="B938:F938" si="6972">RAND()</f>
        <v>0.258971609269324</v>
      </c>
      <c r="C938" s="25">
        <f ca="1">IF(B938&lt;=('Ejercicio 3 - TIR'!$D$13-'Ejercicio 3 - TIR'!$C$13)/('Ejercicio 3 - TIR'!$E$13-'Ejercicio 3 - TIR'!$C$13),'Ejercicio 3 - TIR'!$C$13+SQRT(('Ejercicio 3 - TIR'!$E$13-'Ejercicio 3 - TIR'!$C$13)*('Ejercicio 3 - TIR'!$D$13-'Ejercicio 3 - TIR'!$C$13)*B938),'Ejercicio 3 - TIR'!$E$13-SQRT(('Ejercicio 3 - TIR'!$E$13-'Ejercicio 3 - TIR'!$C$13)*('Ejercicio 3 - TIR'!$E$13-'Ejercicio 3 - TIR'!$D$13)*(1-B938)))</f>
        <v>70179.9720175046</v>
      </c>
      <c r="D938" s="24">
        <f ca="1" t="shared" si="6972"/>
        <v>0.820695533471977</v>
      </c>
      <c r="E938" s="25">
        <f ca="1">IF(D938&lt;=('Ejercicio 3 - TIR'!$D$14-'Ejercicio 3 - TIR'!$C$14)/('Ejercicio 3 - TIR'!$E$14-'Ejercicio 3 - TIR'!$C$14),'Ejercicio 3 - TIR'!$C$14+SQRT(('Ejercicio 3 - TIR'!$E$14-'Ejercicio 3 - TIR'!$C$14)*('Ejercicio 3 - TIR'!$D$14-'Ejercicio 3 - TIR'!$C$14)*D938),'Ejercicio 3 - TIR'!$E$14-SQRT(('Ejercicio 3 - TIR'!$E$14-'Ejercicio 3 - TIR'!$C$14)*('Ejercicio 3 - TIR'!$E$14-'Ejercicio 3 - TIR'!$D$14)*(1-D938)))</f>
        <v>34813.8964550249</v>
      </c>
      <c r="F938" s="24">
        <f ca="1" t="shared" si="6972"/>
        <v>0.966543387059181</v>
      </c>
      <c r="G938" s="25">
        <f ca="1">IF(F938&lt;=('Ejercicio 3 - TIR'!$D$18-'Ejercicio 3 - TIR'!$C$18)/('Ejercicio 3 - TIR'!$E$18-'Ejercicio 3 - TIR'!$C$18),'Ejercicio 3 - TIR'!$C$18+SQRT(('Ejercicio 3 - TIR'!$E$18-'Ejercicio 3 - TIR'!$C$18)*('Ejercicio 3 - TIR'!$D$18-'Ejercicio 3 - TIR'!$C$18)*F938),'Ejercicio 3 - TIR'!$E$18-SQRT(('Ejercicio 3 - TIR'!$E$18-'Ejercicio 3 - TIR'!$C$18)*('Ejercicio 3 - TIR'!$E$18-'Ejercicio 3 - TIR'!$D$18)*(1-F938)))</f>
        <v>43415.94003568</v>
      </c>
      <c r="H938" s="24">
        <f ca="1" t="shared" ref="H938:L938" si="6973">RAND()</f>
        <v>0.645314223783862</v>
      </c>
      <c r="I938" s="25">
        <f ca="1">IF(H938&lt;=('Ejercicio 3 - TIR'!$D$18-'Ejercicio 3 - TIR'!$C$18)/('Ejercicio 3 - TIR'!$E$18-'Ejercicio 3 - TIR'!$C$18),'Ejercicio 3 - TIR'!$C$18+SQRT(('Ejercicio 3 - TIR'!$E$18-'Ejercicio 3 - TIR'!$C$18)*('Ejercicio 3 - TIR'!$D$18-'Ejercicio 3 - TIR'!$C$18)*H938),'Ejercicio 3 - TIR'!$E$18-SQRT(('Ejercicio 3 - TIR'!$E$18-'Ejercicio 3 - TIR'!$C$18)*('Ejercicio 3 - TIR'!$E$18-'Ejercicio 3 - TIR'!$D$18)*(1-H938)))</f>
        <v>39838.5534286083</v>
      </c>
      <c r="J938" s="24">
        <f ca="1" t="shared" si="6973"/>
        <v>0.787038299165283</v>
      </c>
      <c r="K938" s="25">
        <f ca="1">IF(J938&lt;=('Ejercicio 3 - TIR'!$D$18-'Ejercicio 3 - TIR'!$C$18)/('Ejercicio 3 - TIR'!$E$18-'Ejercicio 3 - TIR'!$C$18),'Ejercicio 3 - TIR'!$C$18+SQRT(('Ejercicio 3 - TIR'!$E$18-'Ejercicio 3 - TIR'!$C$18)*('Ejercicio 3 - TIR'!$D$18-'Ejercicio 3 - TIR'!$C$18)*J938),'Ejercicio 3 - TIR'!$E$18-SQRT(('Ejercicio 3 - TIR'!$E$18-'Ejercicio 3 - TIR'!$C$18)*('Ejercicio 3 - TIR'!$E$18-'Ejercicio 3 - TIR'!$D$18)*(1-J938)))</f>
        <v>41003.4855733272</v>
      </c>
      <c r="L938" s="24">
        <f ca="1" t="shared" si="6973"/>
        <v>0.573122349319329</v>
      </c>
      <c r="M938" s="25">
        <f ca="1">IF(L938&lt;=('Ejercicio 3 - TIR'!$D$18-'Ejercicio 3 - TIR'!$C$18)/('Ejercicio 3 - TIR'!$E$18-'Ejercicio 3 - TIR'!$C$18),'Ejercicio 3 - TIR'!$C$18+SQRT(('Ejercicio 3 - TIR'!$E$18-'Ejercicio 3 - TIR'!$C$18)*('Ejercicio 3 - TIR'!$D$18-'Ejercicio 3 - TIR'!$C$18)*L938),'Ejercicio 3 - TIR'!$E$18-SQRT(('Ejercicio 3 - TIR'!$E$18-'Ejercicio 3 - TIR'!$C$18)*('Ejercicio 3 - TIR'!$E$18-'Ejercicio 3 - TIR'!$D$18)*(1-L938)))</f>
        <v>39271.9120141371</v>
      </c>
      <c r="N938" s="24">
        <f ca="1" t="shared" ref="N938:R938" si="6974">RAND()</f>
        <v>0.744917526205224</v>
      </c>
      <c r="O938" s="25">
        <f ca="1">IF(N938&lt;=('Ejercicio 3 - TIR'!$D$18-'Ejercicio 3 - TIR'!$C$18)/('Ejercicio 3 - TIR'!$E$18-'Ejercicio 3 - TIR'!$C$18),'Ejercicio 3 - TIR'!$C$18+SQRT(('Ejercicio 3 - TIR'!$E$18-'Ejercicio 3 - TIR'!$C$18)*('Ejercicio 3 - TIR'!$D$18-'Ejercicio 3 - TIR'!$C$18)*N938),'Ejercicio 3 - TIR'!$E$18-SQRT(('Ejercicio 3 - TIR'!$E$18-'Ejercicio 3 - TIR'!$C$18)*('Ejercicio 3 - TIR'!$E$18-'Ejercicio 3 - TIR'!$D$18)*(1-N938)))</f>
        <v>40626.0789290834</v>
      </c>
      <c r="P938" s="24">
        <f ca="1" t="shared" si="6974"/>
        <v>0.542540632677504</v>
      </c>
      <c r="Q938" s="26">
        <f ca="1">IF(P938&lt;=('Ejercicio 3 - TIR'!$D$22-'Ejercicio 3 - TIR'!$C$22)/('Ejercicio 3 - TIR'!$E$22-'Ejercicio 3 - TIR'!$C$22),'Ejercicio 3 - TIR'!$C$22+SQRT(('Ejercicio 3 - TIR'!$E$22-'Ejercicio 3 - TIR'!$C$22)*('Ejercicio 3 - TIR'!$D$22-'Ejercicio 3 - TIR'!$C$22)*P938),'Ejercicio 3 - TIR'!$E$22-SQRT(('Ejercicio 3 - TIR'!$E$22-'Ejercicio 3 - TIR'!$C$22)*('Ejercicio 3 - TIR'!$E$22-'Ejercicio 3 - TIR'!$D$22)*(1-P938)))</f>
        <v>0.151304584666179</v>
      </c>
      <c r="R938" s="24">
        <f ca="1" t="shared" si="6974"/>
        <v>0.68135772947839</v>
      </c>
      <c r="S938" s="26">
        <f ca="1">IF(R938&lt;=('Ejercicio 3 - TIR'!$D$23-'Ejercicio 3 - TIR'!$C$23)/('Ejercicio 3 - TIR'!$E$23-'Ejercicio 3 - TIR'!$C$23),'Ejercicio 3 - TIR'!$C$23+SQRT(('Ejercicio 3 - TIR'!$E$23-'Ejercicio 3 - TIR'!$C$23)*('Ejercicio 3 - TIR'!$D$23-'Ejercicio 3 - TIR'!$C$23)*R938),'Ejercicio 3 - TIR'!$E$23-SQRT(('Ejercicio 3 - TIR'!$E$23-'Ejercicio 3 - TIR'!$C$23)*('Ejercicio 3 - TIR'!$E$23-'Ejercicio 3 - TIR'!$D$23)*(1-R938)))</f>
        <v>0.156050968977036</v>
      </c>
      <c r="T938" s="24">
        <f ca="1" t="shared" ref="T938:X938" si="6975">RAND()</f>
        <v>0.549525349972913</v>
      </c>
      <c r="U938" s="26">
        <f ca="1">IF(T938&lt;=('Ejercicio 3 - TIR'!$D$24-'Ejercicio 3 - TIR'!$C$24)/('Ejercicio 3 - TIR'!$E$24-'Ejercicio 3 - TIR'!$C$24),'Ejercicio 3 - TIR'!$C$24+SQRT(('Ejercicio 3 - TIR'!$E$24-'Ejercicio 3 - TIR'!$C$24)*('Ejercicio 3 - TIR'!$D$24-'Ejercicio 3 - TIR'!$C$24)*T938),'Ejercicio 3 - TIR'!$E$24-SQRT(('Ejercicio 3 - TIR'!$E$24-'Ejercicio 3 - TIR'!$C$24)*('Ejercicio 3 - TIR'!$E$24-'Ejercicio 3 - TIR'!$D$24)*(1-T938)))</f>
        <v>0.184484805785751</v>
      </c>
      <c r="V938" s="24">
        <f ca="1" t="shared" si="6975"/>
        <v>0.31174174820119</v>
      </c>
      <c r="W938" s="26">
        <f ca="1">IF(V938&lt;=('Ejercicio 3 - TIR'!$D$25-'Ejercicio 3 - TIR'!$C$25)/('Ejercicio 3 - TIR'!$E$25-'Ejercicio 3 - TIR'!$C$25),'Ejercicio 3 - TIR'!$C$25+SQRT(('Ejercicio 3 - TIR'!$E$25-'Ejercicio 3 - TIR'!$C$25)*('Ejercicio 3 - TIR'!$D$25-'Ejercicio 3 - TIR'!$C$25)*V938),'Ejercicio 3 - TIR'!$E$25-SQRT(('Ejercicio 3 - TIR'!$E$25-'Ejercicio 3 - TIR'!$C$25)*('Ejercicio 3 - TIR'!$E$25-'Ejercicio 3 - TIR'!$D$25)*(1-V938)))</f>
        <v>0.20091941441572</v>
      </c>
      <c r="X938" s="24">
        <f ca="1" t="shared" si="6975"/>
        <v>0.275303551933216</v>
      </c>
      <c r="Y938" s="26">
        <f ca="1">IF(X938&lt;=('Ejercicio 3 - TIR'!$D$26-'Ejercicio 3 - TIR'!$C$26)/('Ejercicio 3 - TIR'!$E$26-'Ejercicio 3 - TIR'!$C$26),'Ejercicio 3 - TIR'!$C$26+SQRT(('Ejercicio 3 - TIR'!$E$26-'Ejercicio 3 - TIR'!$C$26)*('Ejercicio 3 - TIR'!$D$26-'Ejercicio 3 - TIR'!$C$26)*X938),'Ejercicio 3 - TIR'!$E$26-SQRT(('Ejercicio 3 - TIR'!$E$26-'Ejercicio 3 - TIR'!$C$26)*('Ejercicio 3 - TIR'!$E$26-'Ejercicio 3 - TIR'!$D$26)*(1-X938)))</f>
        <v>0.217263888024632</v>
      </c>
      <c r="Z938" s="24">
        <f ca="1" t="shared" si="6668"/>
        <v>1.15130458466618</v>
      </c>
      <c r="AA938" s="24">
        <f ca="1" t="shared" si="6669"/>
        <v>1.33096678069104</v>
      </c>
      <c r="AB938" s="24">
        <f ca="1" t="shared" si="6670"/>
        <v>1.57650992873411</v>
      </c>
      <c r="AC938" s="24">
        <f ca="1" t="shared" si="6671"/>
        <v>1.89326138043594</v>
      </c>
      <c r="AD938" s="24">
        <f ca="1" t="shared" si="6672"/>
        <v>2.30459870899633</v>
      </c>
      <c r="AE938" s="23">
        <f ca="1" t="shared" si="6673"/>
        <v>5267.5021437389</v>
      </c>
      <c r="AF938" s="23">
        <f ca="1" t="shared" si="6674"/>
        <v>6089.50095735797</v>
      </c>
      <c r="AG938" s="23">
        <f ca="1" t="shared" si="6675"/>
        <v>7212.9213588083</v>
      </c>
      <c r="AH938" s="23">
        <f ca="1" t="shared" si="6676"/>
        <v>8662.1372944467</v>
      </c>
      <c r="AI938" s="23">
        <f ca="1" t="shared" si="6677"/>
        <v>10544.1069216414</v>
      </c>
      <c r="AJ938" s="25">
        <f ca="1" t="shared" si="6678"/>
        <v>49984.9708106703</v>
      </c>
      <c r="AK938" s="25">
        <f ca="1" t="shared" si="6679"/>
        <v>53023.7912042627</v>
      </c>
      <c r="AL938" s="25">
        <f ca="1" t="shared" si="6680"/>
        <v>64642.4021190563</v>
      </c>
      <c r="AM938" s="25">
        <f ca="1" t="shared" si="6681"/>
        <v>74351.9943522439</v>
      </c>
      <c r="AN938" s="25">
        <f ca="1" t="shared" si="6682"/>
        <v>93626.8090515488</v>
      </c>
      <c r="AO938" s="25">
        <f ca="1">C938/'Ejercicio 3 - TIR'!$D$7</f>
        <v>14035.9944035009</v>
      </c>
      <c r="AP938" s="25">
        <f ca="1" t="shared" si="6683"/>
        <v>35948.9764071694</v>
      </c>
      <c r="AQ938" s="25">
        <f ca="1" t="shared" si="6684"/>
        <v>38987.7968007618</v>
      </c>
      <c r="AR938" s="25">
        <f ca="1" t="shared" si="6685"/>
        <v>50606.4077155554</v>
      </c>
      <c r="AS938" s="25">
        <f ca="1" t="shared" si="6686"/>
        <v>60315.999948743</v>
      </c>
      <c r="AT938" s="25">
        <f ca="1" t="shared" si="6687"/>
        <v>79590.8146480479</v>
      </c>
      <c r="AU938" s="25">
        <f ca="1">AP938*'Ejercicio 3 - TIR'!$D$5</f>
        <v>17974.4882035847</v>
      </c>
      <c r="AV938" s="25">
        <f ca="1">AQ938*'Ejercicio 3 - TIR'!$D$5</f>
        <v>19493.8984003809</v>
      </c>
      <c r="AW938" s="25">
        <f ca="1">AR938*'Ejercicio 3 - TIR'!$D$5</f>
        <v>25303.2038577777</v>
      </c>
      <c r="AX938" s="25">
        <f ca="1">AS938*'Ejercicio 3 - TIR'!$D$5</f>
        <v>30157.9999743715</v>
      </c>
      <c r="AY938" s="25">
        <f ca="1">AT938*'Ejercicio 3 - TIR'!$D$5</f>
        <v>39795.4073240239</v>
      </c>
      <c r="AZ938" s="25">
        <f ca="1" t="shared" ref="AZ938:BD938" si="6976">AJ938-AU938-AE938</f>
        <v>26742.9804633467</v>
      </c>
      <c r="BA938" s="25">
        <f ca="1" t="shared" si="6976"/>
        <v>27440.3918465239</v>
      </c>
      <c r="BB938" s="25">
        <f ca="1" t="shared" si="6976"/>
        <v>32126.2769024703</v>
      </c>
      <c r="BC938" s="25">
        <f ca="1" t="shared" si="6976"/>
        <v>35531.8570834257</v>
      </c>
      <c r="BD938" s="25">
        <f ca="1" t="shared" si="6976"/>
        <v>43287.2948058835</v>
      </c>
      <c r="BE938" s="25">
        <f ca="1" t="shared" ref="BE938:BI938" si="6977">AZ938/Z938</f>
        <v>23228.4148083201</v>
      </c>
      <c r="BF938" s="25">
        <f ca="1" t="shared" si="6977"/>
        <v>20616.8870963682</v>
      </c>
      <c r="BG938" s="25">
        <f ca="1" t="shared" si="6977"/>
        <v>20378.0999516233</v>
      </c>
      <c r="BH938" s="25">
        <f ca="1" t="shared" si="6977"/>
        <v>18767.539152594</v>
      </c>
      <c r="BI938" s="25">
        <f ca="1" t="shared" si="6977"/>
        <v>18783.0074871192</v>
      </c>
      <c r="BJ938" s="25">
        <f ca="1" t="shared" si="6690"/>
        <v>80232.0608253824</v>
      </c>
      <c r="BK938" s="25">
        <f ca="1" t="shared" si="6691"/>
        <v>32347.334581788</v>
      </c>
      <c r="BL938" s="25">
        <f ca="1" t="shared" si="6692"/>
        <v>112579.39540717</v>
      </c>
      <c r="BM938" s="25">
        <f ca="1">BK938*'Ejercicio 3 - TIR'!$D$5</f>
        <v>16173.667290894</v>
      </c>
      <c r="BN938" s="25">
        <f ca="1" t="shared" si="6693"/>
        <v>96405.7281162764</v>
      </c>
      <c r="BO938" s="25">
        <f ca="1" t="shared" si="6694"/>
        <v>41831.8936567753</v>
      </c>
      <c r="BP938" s="25">
        <f ca="1" t="shared" si="6695"/>
        <v>-104993.868472529</v>
      </c>
      <c r="BQ938" s="25">
        <f ca="1" t="shared" ref="BQ938:BT938" si="6978">BE938</f>
        <v>23228.4148083201</v>
      </c>
      <c r="BR938" s="25">
        <f ca="1" t="shared" si="6978"/>
        <v>20616.8870963682</v>
      </c>
      <c r="BS938" s="25">
        <f ca="1" t="shared" si="6978"/>
        <v>20378.0999516233</v>
      </c>
      <c r="BT938" s="25">
        <f ca="1" t="shared" si="6978"/>
        <v>18767.539152594</v>
      </c>
      <c r="BU938" s="25">
        <f ca="1" t="shared" si="6697"/>
        <v>60614.9011438946</v>
      </c>
      <c r="BV938" s="27">
        <f ca="1" t="shared" si="6698"/>
        <v>9.6563475646152</v>
      </c>
    </row>
    <row r="939" ht="15" customHeight="1" spans="1:74">
      <c r="A939" s="23">
        <v>938</v>
      </c>
      <c r="B939" s="24">
        <f ca="1" t="shared" ref="B939:F939" si="6979">RAND()</f>
        <v>0.245928078885534</v>
      </c>
      <c r="C939" s="25">
        <f ca="1">IF(B939&lt;=('Ejercicio 3 - TIR'!$D$13-'Ejercicio 3 - TIR'!$C$13)/('Ejercicio 3 - TIR'!$E$13-'Ejercicio 3 - TIR'!$C$13),'Ejercicio 3 - TIR'!$C$13+SQRT(('Ejercicio 3 - TIR'!$E$13-'Ejercicio 3 - TIR'!$C$13)*('Ejercicio 3 - TIR'!$D$13-'Ejercicio 3 - TIR'!$C$13)*B939),'Ejercicio 3 - TIR'!$E$13-SQRT(('Ejercicio 3 - TIR'!$E$13-'Ejercicio 3 - TIR'!$C$13)*('Ejercicio 3 - TIR'!$E$13-'Ejercicio 3 - TIR'!$D$13)*(1-B939)))</f>
        <v>69918.2272384844</v>
      </c>
      <c r="D939" s="24">
        <f ca="1" t="shared" si="6979"/>
        <v>0.687922993050848</v>
      </c>
      <c r="E939" s="25">
        <f ca="1">IF(D939&lt;=('Ejercicio 3 - TIR'!$D$14-'Ejercicio 3 - TIR'!$C$14)/('Ejercicio 3 - TIR'!$E$14-'Ejercicio 3 - TIR'!$C$14),'Ejercicio 3 - TIR'!$C$14+SQRT(('Ejercicio 3 - TIR'!$E$14-'Ejercicio 3 - TIR'!$C$14)*('Ejercicio 3 - TIR'!$D$14-'Ejercicio 3 - TIR'!$C$14)*D939),'Ejercicio 3 - TIR'!$E$14-SQRT(('Ejercicio 3 - TIR'!$E$14-'Ejercicio 3 - TIR'!$C$14)*('Ejercicio 3 - TIR'!$E$14-'Ejercicio 3 - TIR'!$D$14)*(1-D939)))</f>
        <v>33158.1032569635</v>
      </c>
      <c r="F939" s="24">
        <f ca="1" t="shared" si="6979"/>
        <v>0.737922930042181</v>
      </c>
      <c r="G939" s="25">
        <f ca="1">IF(F939&lt;=('Ejercicio 3 - TIR'!$D$18-'Ejercicio 3 - TIR'!$C$18)/('Ejercicio 3 - TIR'!$E$18-'Ejercicio 3 - TIR'!$C$18),'Ejercicio 3 - TIR'!$C$18+SQRT(('Ejercicio 3 - TIR'!$E$18-'Ejercicio 3 - TIR'!$C$18)*('Ejercicio 3 - TIR'!$D$18-'Ejercicio 3 - TIR'!$C$18)*F939),'Ejercicio 3 - TIR'!$E$18-SQRT(('Ejercicio 3 - TIR'!$E$18-'Ejercicio 3 - TIR'!$C$18)*('Ejercicio 3 - TIR'!$E$18-'Ejercicio 3 - TIR'!$D$18)*(1-F939)))</f>
        <v>40566.5160148213</v>
      </c>
      <c r="H939" s="24">
        <f ca="1" t="shared" ref="H939:L939" si="6980">RAND()</f>
        <v>0.532504653518654</v>
      </c>
      <c r="I939" s="25">
        <f ca="1">IF(H939&lt;=('Ejercicio 3 - TIR'!$D$18-'Ejercicio 3 - TIR'!$C$18)/('Ejercicio 3 - TIR'!$E$18-'Ejercicio 3 - TIR'!$C$18),'Ejercicio 3 - TIR'!$C$18+SQRT(('Ejercicio 3 - TIR'!$E$18-'Ejercicio 3 - TIR'!$C$18)*('Ejercicio 3 - TIR'!$D$18-'Ejercicio 3 - TIR'!$C$18)*H939),'Ejercicio 3 - TIR'!$E$18-SQRT(('Ejercicio 3 - TIR'!$E$18-'Ejercicio 3 - TIR'!$C$18)*('Ejercicio 3 - TIR'!$E$18-'Ejercicio 3 - TIR'!$D$18)*(1-H939)))</f>
        <v>38937.3205172355</v>
      </c>
      <c r="J939" s="24">
        <f ca="1" t="shared" si="6980"/>
        <v>0.710929167811879</v>
      </c>
      <c r="K939" s="25">
        <f ca="1">IF(J939&lt;=('Ejercicio 3 - TIR'!$D$18-'Ejercicio 3 - TIR'!$C$18)/('Ejercicio 3 - TIR'!$E$18-'Ejercicio 3 - TIR'!$C$18),'Ejercicio 3 - TIR'!$C$18+SQRT(('Ejercicio 3 - TIR'!$E$18-'Ejercicio 3 - TIR'!$C$18)*('Ejercicio 3 - TIR'!$D$18-'Ejercicio 3 - TIR'!$C$18)*J939),'Ejercicio 3 - TIR'!$E$18-SQRT(('Ejercicio 3 - TIR'!$E$18-'Ejercicio 3 - TIR'!$C$18)*('Ejercicio 3 - TIR'!$E$18-'Ejercicio 3 - TIR'!$D$18)*(1-J939)))</f>
        <v>40343.7877610542</v>
      </c>
      <c r="L939" s="24">
        <f ca="1" t="shared" si="6980"/>
        <v>0.794792386264471</v>
      </c>
      <c r="M939" s="25">
        <f ca="1">IF(L939&lt;=('Ejercicio 3 - TIR'!$D$18-'Ejercicio 3 - TIR'!$C$18)/('Ejercicio 3 - TIR'!$E$18-'Ejercicio 3 - TIR'!$C$18),'Ejercicio 3 - TIR'!$C$18+SQRT(('Ejercicio 3 - TIR'!$E$18-'Ejercicio 3 - TIR'!$C$18)*('Ejercicio 3 - TIR'!$D$18-'Ejercicio 3 - TIR'!$C$18)*L939),'Ejercicio 3 - TIR'!$E$18-SQRT(('Ejercicio 3 - TIR'!$E$18-'Ejercicio 3 - TIR'!$C$18)*('Ejercicio 3 - TIR'!$E$18-'Ejercicio 3 - TIR'!$D$18)*(1-L939)))</f>
        <v>41076.918171875</v>
      </c>
      <c r="N939" s="24">
        <f ca="1" t="shared" ref="N939:R939" si="6981">RAND()</f>
        <v>0.650845698433159</v>
      </c>
      <c r="O939" s="25">
        <f ca="1">IF(N939&lt;=('Ejercicio 3 - TIR'!$D$18-'Ejercicio 3 - TIR'!$C$18)/('Ejercicio 3 - TIR'!$E$18-'Ejercicio 3 - TIR'!$C$18),'Ejercicio 3 - TIR'!$C$18+SQRT(('Ejercicio 3 - TIR'!$E$18-'Ejercicio 3 - TIR'!$C$18)*('Ejercicio 3 - TIR'!$D$18-'Ejercicio 3 - TIR'!$C$18)*N939),'Ejercicio 3 - TIR'!$E$18-SQRT(('Ejercicio 3 - TIR'!$E$18-'Ejercicio 3 - TIR'!$C$18)*('Ejercicio 3 - TIR'!$E$18-'Ejercicio 3 - TIR'!$D$18)*(1-N939)))</f>
        <v>39880.6302817671</v>
      </c>
      <c r="P939" s="24">
        <f ca="1" t="shared" si="6981"/>
        <v>0.151339497543727</v>
      </c>
      <c r="Q939" s="26">
        <f ca="1">IF(P939&lt;=('Ejercicio 3 - TIR'!$D$22-'Ejercicio 3 - TIR'!$C$22)/('Ejercicio 3 - TIR'!$E$22-'Ejercicio 3 - TIR'!$C$22),'Ejercicio 3 - TIR'!$C$22+SQRT(('Ejercicio 3 - TIR'!$E$22-'Ejercicio 3 - TIR'!$C$22)*('Ejercicio 3 - TIR'!$D$22-'Ejercicio 3 - TIR'!$C$22)*P939),'Ejercicio 3 - TIR'!$E$22-SQRT(('Ejercicio 3 - TIR'!$E$22-'Ejercicio 3 - TIR'!$C$22)*('Ejercicio 3 - TIR'!$E$22-'Ejercicio 3 - TIR'!$D$22)*(1-P939)))</f>
        <v>0.13650488096227</v>
      </c>
      <c r="R939" s="24">
        <f ca="1" t="shared" si="6981"/>
        <v>0.585716417480625</v>
      </c>
      <c r="S939" s="26">
        <f ca="1">IF(R939&lt;=('Ejercicio 3 - TIR'!$D$23-'Ejercicio 3 - TIR'!$C$23)/('Ejercicio 3 - TIR'!$E$23-'Ejercicio 3 - TIR'!$C$23),'Ejercicio 3 - TIR'!$C$23+SQRT(('Ejercicio 3 - TIR'!$E$23-'Ejercicio 3 - TIR'!$C$23)*('Ejercicio 3 - TIR'!$D$23-'Ejercicio 3 - TIR'!$C$23)*R939),'Ejercicio 3 - TIR'!$E$23-SQRT(('Ejercicio 3 - TIR'!$E$23-'Ejercicio 3 - TIR'!$C$23)*('Ejercicio 3 - TIR'!$E$23-'Ejercicio 3 - TIR'!$D$23)*(1-R939)))</f>
        <v>0.152692300563122</v>
      </c>
      <c r="T939" s="24">
        <f ca="1" t="shared" ref="T939:X939" si="6982">RAND()</f>
        <v>0.898128825390905</v>
      </c>
      <c r="U939" s="26">
        <f ca="1">IF(T939&lt;=('Ejercicio 3 - TIR'!$D$24-'Ejercicio 3 - TIR'!$C$24)/('Ejercicio 3 - TIR'!$E$24-'Ejercicio 3 - TIR'!$C$24),'Ejercicio 3 - TIR'!$C$24+SQRT(('Ejercicio 3 - TIR'!$E$24-'Ejercicio 3 - TIR'!$C$24)*('Ejercicio 3 - TIR'!$D$24-'Ejercicio 3 - TIR'!$C$24)*T939),'Ejercicio 3 - TIR'!$E$24-SQRT(('Ejercicio 3 - TIR'!$E$24-'Ejercicio 3 - TIR'!$C$24)*('Ejercicio 3 - TIR'!$E$24-'Ejercicio 3 - TIR'!$D$24)*(1-T939)))</f>
        <v>0.203110971345117</v>
      </c>
      <c r="V939" s="24">
        <f ca="1" t="shared" si="6982"/>
        <v>0.799743318401724</v>
      </c>
      <c r="W939" s="26">
        <f ca="1">IF(V939&lt;=('Ejercicio 3 - TIR'!$D$25-'Ejercicio 3 - TIR'!$C$25)/('Ejercicio 3 - TIR'!$E$25-'Ejercicio 3 - TIR'!$C$25),'Ejercicio 3 - TIR'!$C$25+SQRT(('Ejercicio 3 - TIR'!$E$25-'Ejercicio 3 - TIR'!$C$25)*('Ejercicio 3 - TIR'!$D$25-'Ejercicio 3 - TIR'!$C$25)*V939),'Ejercicio 3 - TIR'!$E$25-SQRT(('Ejercicio 3 - TIR'!$E$25-'Ejercicio 3 - TIR'!$C$25)*('Ejercicio 3 - TIR'!$E$25-'Ejercicio 3 - TIR'!$D$25)*(1-V939)))</f>
        <v>0.223525514441373</v>
      </c>
      <c r="X939" s="24">
        <f ca="1" t="shared" si="6982"/>
        <v>0.97254600555407</v>
      </c>
      <c r="Y939" s="26">
        <f ca="1">IF(X939&lt;=('Ejercicio 3 - TIR'!$D$26-'Ejercicio 3 - TIR'!$C$26)/('Ejercicio 3 - TIR'!$E$26-'Ejercicio 3 - TIR'!$C$26),'Ejercicio 3 - TIR'!$C$26+SQRT(('Ejercicio 3 - TIR'!$E$26-'Ejercicio 3 - TIR'!$C$26)*('Ejercicio 3 - TIR'!$D$26-'Ejercicio 3 - TIR'!$C$26)*X939),'Ejercicio 3 - TIR'!$E$26-SQRT(('Ejercicio 3 - TIR'!$E$26-'Ejercicio 3 - TIR'!$C$26)*('Ejercicio 3 - TIR'!$E$26-'Ejercicio 3 - TIR'!$D$26)*(1-X939)))</f>
        <v>0.267824139865783</v>
      </c>
      <c r="Z939" s="24">
        <f ca="1" t="shared" si="6668"/>
        <v>1.13650488096227</v>
      </c>
      <c r="AA939" s="24">
        <f ca="1" t="shared" si="6669"/>
        <v>1.31004042583762</v>
      </c>
      <c r="AB939" s="24">
        <f ca="1" t="shared" si="6670"/>
        <v>1.57612400923087</v>
      </c>
      <c r="AC939" s="24">
        <f ca="1" t="shared" si="6671"/>
        <v>1.92842793921759</v>
      </c>
      <c r="AD939" s="24">
        <f ca="1" t="shared" si="6672"/>
        <v>2.44490749333169</v>
      </c>
      <c r="AE939" s="23">
        <f ca="1" t="shared" si="6673"/>
        <v>4526.24293802647</v>
      </c>
      <c r="AF939" s="23">
        <f ca="1" t="shared" si="6674"/>
        <v>5217.36538514132</v>
      </c>
      <c r="AG939" s="23">
        <f ca="1" t="shared" si="6675"/>
        <v>6277.06953637976</v>
      </c>
      <c r="AH939" s="23">
        <f ca="1" t="shared" si="6676"/>
        <v>7680.15473368332</v>
      </c>
      <c r="AI939" s="23">
        <f ca="1" t="shared" si="6677"/>
        <v>9737.08556926817</v>
      </c>
      <c r="AJ939" s="25">
        <f ca="1" t="shared" si="6678"/>
        <v>46104.0434544785</v>
      </c>
      <c r="AK939" s="25">
        <f ca="1" t="shared" si="6679"/>
        <v>51009.4639513749</v>
      </c>
      <c r="AL939" s="25">
        <f ca="1" t="shared" si="6680"/>
        <v>63586.8125135118</v>
      </c>
      <c r="AM939" s="25">
        <f ca="1" t="shared" si="6681"/>
        <v>79213.8766595986</v>
      </c>
      <c r="AN939" s="25">
        <f ca="1" t="shared" si="6682"/>
        <v>97504.4518146831</v>
      </c>
      <c r="AO939" s="25">
        <f ca="1">C939/'Ejercicio 3 - TIR'!$D$7</f>
        <v>13983.6454476969</v>
      </c>
      <c r="AP939" s="25">
        <f ca="1" t="shared" si="6683"/>
        <v>32120.3980067816</v>
      </c>
      <c r="AQ939" s="25">
        <f ca="1" t="shared" si="6684"/>
        <v>37025.818503678</v>
      </c>
      <c r="AR939" s="25">
        <f ca="1" t="shared" si="6685"/>
        <v>49603.1670658149</v>
      </c>
      <c r="AS939" s="25">
        <f ca="1" t="shared" si="6686"/>
        <v>65230.2312119017</v>
      </c>
      <c r="AT939" s="25">
        <f ca="1" t="shared" si="6687"/>
        <v>83520.8063669863</v>
      </c>
      <c r="AU939" s="25">
        <f ca="1">AP939*'Ejercicio 3 - TIR'!$D$5</f>
        <v>16060.1990033908</v>
      </c>
      <c r="AV939" s="25">
        <f ca="1">AQ939*'Ejercicio 3 - TIR'!$D$5</f>
        <v>18512.909251839</v>
      </c>
      <c r="AW939" s="25">
        <f ca="1">AR939*'Ejercicio 3 - TIR'!$D$5</f>
        <v>24801.5835329075</v>
      </c>
      <c r="AX939" s="25">
        <f ca="1">AS939*'Ejercicio 3 - TIR'!$D$5</f>
        <v>32615.1156059509</v>
      </c>
      <c r="AY939" s="25">
        <f ca="1">AT939*'Ejercicio 3 - TIR'!$D$5</f>
        <v>41760.4031834931</v>
      </c>
      <c r="AZ939" s="25">
        <f ca="1" t="shared" ref="AZ939:BD939" si="6983">AJ939-AU939-AE939</f>
        <v>25517.6015130612</v>
      </c>
      <c r="BA939" s="25">
        <f ca="1" t="shared" si="6983"/>
        <v>27279.1893143946</v>
      </c>
      <c r="BB939" s="25">
        <f ca="1" t="shared" si="6983"/>
        <v>32508.1594442246</v>
      </c>
      <c r="BC939" s="25">
        <f ca="1" t="shared" si="6983"/>
        <v>38918.6063199644</v>
      </c>
      <c r="BD939" s="25">
        <f ca="1" t="shared" si="6983"/>
        <v>46006.9630619218</v>
      </c>
      <c r="BE939" s="25">
        <f ca="1" t="shared" ref="BE939:BI939" si="6984">AZ939/Z939</f>
        <v>22452.6985677841</v>
      </c>
      <c r="BF939" s="25">
        <f ca="1" t="shared" si="6984"/>
        <v>20823.1660461567</v>
      </c>
      <c r="BG939" s="25">
        <f ca="1" t="shared" si="6984"/>
        <v>20625.3817934594</v>
      </c>
      <c r="BH939" s="25">
        <f ca="1" t="shared" si="6984"/>
        <v>20181.5196349803</v>
      </c>
      <c r="BI939" s="25">
        <f ca="1" t="shared" si="6984"/>
        <v>18817.4657680925</v>
      </c>
      <c r="BJ939" s="25">
        <f ca="1" t="shared" si="6690"/>
        <v>81068.4951176161</v>
      </c>
      <c r="BK939" s="25">
        <f ca="1" t="shared" si="6691"/>
        <v>34188.7195391677</v>
      </c>
      <c r="BL939" s="25">
        <f ca="1" t="shared" si="6692"/>
        <v>115257.214656784</v>
      </c>
      <c r="BM939" s="25">
        <f ca="1">BK939*'Ejercicio 3 - TIR'!$D$5</f>
        <v>17094.3597695838</v>
      </c>
      <c r="BN939" s="25">
        <f ca="1" t="shared" si="6693"/>
        <v>98162.8548871999</v>
      </c>
      <c r="BO939" s="25">
        <f ca="1" t="shared" si="6694"/>
        <v>40149.925980812</v>
      </c>
      <c r="BP939" s="25">
        <f ca="1" t="shared" si="6695"/>
        <v>-103076.330495448</v>
      </c>
      <c r="BQ939" s="25">
        <f ca="1" t="shared" ref="BQ939:BT939" si="6985">BE939</f>
        <v>22452.6985677841</v>
      </c>
      <c r="BR939" s="25">
        <f ca="1" t="shared" si="6985"/>
        <v>20823.1660461567</v>
      </c>
      <c r="BS939" s="25">
        <f ca="1" t="shared" si="6985"/>
        <v>20625.3817934594</v>
      </c>
      <c r="BT939" s="25">
        <f ca="1" t="shared" si="6985"/>
        <v>20181.5196349803</v>
      </c>
      <c r="BU939" s="25">
        <f ca="1" t="shared" si="6697"/>
        <v>58967.3917489045</v>
      </c>
      <c r="BV939" s="27">
        <f ca="1" t="shared" si="6698"/>
        <v>10.1426768377561</v>
      </c>
    </row>
    <row r="940" ht="15" customHeight="1" spans="1:74">
      <c r="A940" s="23">
        <v>939</v>
      </c>
      <c r="B940" s="24">
        <f ca="1" t="shared" ref="B940:F940" si="6986">RAND()</f>
        <v>0.745285045126858</v>
      </c>
      <c r="C940" s="25">
        <f ca="1">IF(B940&lt;=('Ejercicio 3 - TIR'!$D$13-'Ejercicio 3 - TIR'!$C$13)/('Ejercicio 3 - TIR'!$E$13-'Ejercicio 3 - TIR'!$C$13),'Ejercicio 3 - TIR'!$C$13+SQRT(('Ejercicio 3 - TIR'!$E$13-'Ejercicio 3 - TIR'!$C$13)*('Ejercicio 3 - TIR'!$D$13-'Ejercicio 3 - TIR'!$C$13)*B940),'Ejercicio 3 - TIR'!$E$13-SQRT(('Ejercicio 3 - TIR'!$E$13-'Ejercicio 3 - TIR'!$C$13)*('Ejercicio 3 - TIR'!$E$13-'Ejercicio 3 - TIR'!$D$13)*(1-B940)))</f>
        <v>82516.924016416</v>
      </c>
      <c r="D940" s="24">
        <f ca="1" t="shared" si="6986"/>
        <v>0.255074685845631</v>
      </c>
      <c r="E940" s="25">
        <f ca="1">IF(D940&lt;=('Ejercicio 3 - TIR'!$D$14-'Ejercicio 3 - TIR'!$C$14)/('Ejercicio 3 - TIR'!$E$14-'Ejercicio 3 - TIR'!$C$14),'Ejercicio 3 - TIR'!$C$14+SQRT(('Ejercicio 3 - TIR'!$E$14-'Ejercicio 3 - TIR'!$C$14)*('Ejercicio 3 - TIR'!$D$14-'Ejercicio 3 - TIR'!$C$14)*D940),'Ejercicio 3 - TIR'!$E$14-SQRT(('Ejercicio 3 - TIR'!$E$14-'Ejercicio 3 - TIR'!$C$14)*('Ejercicio 3 - TIR'!$E$14-'Ejercicio 3 - TIR'!$D$14)*(1-D940)))</f>
        <v>29373.8543000907</v>
      </c>
      <c r="F940" s="24">
        <f ca="1" t="shared" si="6986"/>
        <v>0.875190381568159</v>
      </c>
      <c r="G940" s="25">
        <f ca="1">IF(F940&lt;=('Ejercicio 3 - TIR'!$D$18-'Ejercicio 3 - TIR'!$C$18)/('Ejercicio 3 - TIR'!$E$18-'Ejercicio 3 - TIR'!$C$18),'Ejercicio 3 - TIR'!$C$18+SQRT(('Ejercicio 3 - TIR'!$E$18-'Ejercicio 3 - TIR'!$C$18)*('Ejercicio 3 - TIR'!$D$18-'Ejercicio 3 - TIR'!$C$18)*F940),'Ejercicio 3 - TIR'!$E$18-SQRT(('Ejercicio 3 - TIR'!$E$18-'Ejercicio 3 - TIR'!$C$18)*('Ejercicio 3 - TIR'!$E$18-'Ejercicio 3 - TIR'!$D$18)*(1-F940)))</f>
        <v>41940.4703985109</v>
      </c>
      <c r="H940" s="24">
        <f ca="1" t="shared" ref="H940:L940" si="6987">RAND()</f>
        <v>0.81323376429212</v>
      </c>
      <c r="I940" s="25">
        <f ca="1">IF(H940&lt;=('Ejercicio 3 - TIR'!$D$18-'Ejercicio 3 - TIR'!$C$18)/('Ejercicio 3 - TIR'!$E$18-'Ejercicio 3 - TIR'!$C$18),'Ejercicio 3 - TIR'!$C$18+SQRT(('Ejercicio 3 - TIR'!$E$18-'Ejercicio 3 - TIR'!$C$18)*('Ejercicio 3 - TIR'!$D$18-'Ejercicio 3 - TIR'!$C$18)*H940),'Ejercicio 3 - TIR'!$E$18-SQRT(('Ejercicio 3 - TIR'!$E$18-'Ejercicio 3 - TIR'!$C$18)*('Ejercicio 3 - TIR'!$E$18-'Ejercicio 3 - TIR'!$D$18)*(1-H940)))</f>
        <v>41257.3448358029</v>
      </c>
      <c r="J940" s="24">
        <f ca="1" t="shared" si="6987"/>
        <v>0.519005132235375</v>
      </c>
      <c r="K940" s="25">
        <f ca="1">IF(J940&lt;=('Ejercicio 3 - TIR'!$D$18-'Ejercicio 3 - TIR'!$C$18)/('Ejercicio 3 - TIR'!$E$18-'Ejercicio 3 - TIR'!$C$18),'Ejercicio 3 - TIR'!$C$18+SQRT(('Ejercicio 3 - TIR'!$E$18-'Ejercicio 3 - TIR'!$C$18)*('Ejercicio 3 - TIR'!$D$18-'Ejercicio 3 - TIR'!$C$18)*J940),'Ejercicio 3 - TIR'!$E$18-SQRT(('Ejercicio 3 - TIR'!$E$18-'Ejercicio 3 - TIR'!$C$18)*('Ejercicio 3 - TIR'!$E$18-'Ejercicio 3 - TIR'!$D$18)*(1-J940)))</f>
        <v>38823.3083271133</v>
      </c>
      <c r="L940" s="24">
        <f ca="1" t="shared" si="6987"/>
        <v>0.200222740166837</v>
      </c>
      <c r="M940" s="25">
        <f ca="1">IF(L940&lt;=('Ejercicio 3 - TIR'!$D$18-'Ejercicio 3 - TIR'!$C$18)/('Ejercicio 3 - TIR'!$E$18-'Ejercicio 3 - TIR'!$C$18),'Ejercicio 3 - TIR'!$C$18+SQRT(('Ejercicio 3 - TIR'!$E$18-'Ejercicio 3 - TIR'!$C$18)*('Ejercicio 3 - TIR'!$D$18-'Ejercicio 3 - TIR'!$C$18)*L940),'Ejercicio 3 - TIR'!$E$18-SQRT(('Ejercicio 3 - TIR'!$E$18-'Ejercicio 3 - TIR'!$C$18)*('Ejercicio 3 - TIR'!$E$18-'Ejercicio 3 - TIR'!$D$18)*(1-L940)))</f>
        <v>35480.2747216746</v>
      </c>
      <c r="N940" s="24">
        <f ca="1" t="shared" ref="N940:R940" si="6988">RAND()</f>
        <v>0.986331749795843</v>
      </c>
      <c r="O940" s="25">
        <f ca="1">IF(N940&lt;=('Ejercicio 3 - TIR'!$D$18-'Ejercicio 3 - TIR'!$C$18)/('Ejercicio 3 - TIR'!$E$18-'Ejercicio 3 - TIR'!$C$18),'Ejercicio 3 - TIR'!$C$18+SQRT(('Ejercicio 3 - TIR'!$E$18-'Ejercicio 3 - TIR'!$C$18)*('Ejercicio 3 - TIR'!$D$18-'Ejercicio 3 - TIR'!$C$18)*N940),'Ejercicio 3 - TIR'!$E$18-SQRT(('Ejercicio 3 - TIR'!$E$18-'Ejercicio 3 - TIR'!$C$18)*('Ejercicio 3 - TIR'!$E$18-'Ejercicio 3 - TIR'!$D$18)*(1-N940)))</f>
        <v>43987.5185111263</v>
      </c>
      <c r="P940" s="24">
        <f ca="1" t="shared" si="6988"/>
        <v>0.2069174142777</v>
      </c>
      <c r="Q940" s="26">
        <f ca="1">IF(P940&lt;=('Ejercicio 3 - TIR'!$D$22-'Ejercicio 3 - TIR'!$C$22)/('Ejercicio 3 - TIR'!$E$22-'Ejercicio 3 - TIR'!$C$22),'Ejercicio 3 - TIR'!$C$22+SQRT(('Ejercicio 3 - TIR'!$E$22-'Ejercicio 3 - TIR'!$C$22)*('Ejercicio 3 - TIR'!$D$22-'Ejercicio 3 - TIR'!$C$22)*P940),'Ejercicio 3 - TIR'!$E$22-SQRT(('Ejercicio 3 - TIR'!$E$22-'Ejercicio 3 - TIR'!$C$22)*('Ejercicio 3 - TIR'!$E$22-'Ejercicio 3 - TIR'!$D$22)*(1-P940)))</f>
        <v>0.13929899856728</v>
      </c>
      <c r="R940" s="24">
        <f ca="1" t="shared" si="6988"/>
        <v>0.626492015048293</v>
      </c>
      <c r="S940" s="26">
        <f ca="1">IF(R940&lt;=('Ejercicio 3 - TIR'!$D$23-'Ejercicio 3 - TIR'!$C$23)/('Ejercicio 3 - TIR'!$E$23-'Ejercicio 3 - TIR'!$C$23),'Ejercicio 3 - TIR'!$C$23+SQRT(('Ejercicio 3 - TIR'!$E$23-'Ejercicio 3 - TIR'!$C$23)*('Ejercicio 3 - TIR'!$D$23-'Ejercicio 3 - TIR'!$C$23)*R940),'Ejercicio 3 - TIR'!$E$23-SQRT(('Ejercicio 3 - TIR'!$E$23-'Ejercicio 3 - TIR'!$C$23)*('Ejercicio 3 - TIR'!$E$23-'Ejercicio 3 - TIR'!$D$23)*(1-R940)))</f>
        <v>0.154070974316163</v>
      </c>
      <c r="T940" s="24">
        <f ca="1" t="shared" ref="T940:X940" si="6989">RAND()</f>
        <v>0.316160674523088</v>
      </c>
      <c r="U940" s="26">
        <f ca="1">IF(T940&lt;=('Ejercicio 3 - TIR'!$D$24-'Ejercicio 3 - TIR'!$C$24)/('Ejercicio 3 - TIR'!$E$24-'Ejercicio 3 - TIR'!$C$24),'Ejercicio 3 - TIR'!$C$24+SQRT(('Ejercicio 3 - TIR'!$E$24-'Ejercicio 3 - TIR'!$C$24)*('Ejercicio 3 - TIR'!$D$24-'Ejercicio 3 - TIR'!$C$24)*T940),'Ejercicio 3 - TIR'!$E$24-SQRT(('Ejercicio 3 - TIR'!$E$24-'Ejercicio 3 - TIR'!$C$24)*('Ejercicio 3 - TIR'!$E$24-'Ejercicio 3 - TIR'!$D$24)*(1-T940)))</f>
        <v>0.175766983069395</v>
      </c>
      <c r="V940" s="24">
        <f ca="1" t="shared" si="6989"/>
        <v>0.169004059478065</v>
      </c>
      <c r="W940" s="26">
        <f ca="1">IF(V940&lt;=('Ejercicio 3 - TIR'!$D$25-'Ejercicio 3 - TIR'!$C$25)/('Ejercicio 3 - TIR'!$E$25-'Ejercicio 3 - TIR'!$C$25),'Ejercicio 3 - TIR'!$C$25+SQRT(('Ejercicio 3 - TIR'!$E$25-'Ejercicio 3 - TIR'!$C$25)*('Ejercicio 3 - TIR'!$D$25-'Ejercicio 3 - TIR'!$C$25)*V940),'Ejercicio 3 - TIR'!$E$25-SQRT(('Ejercicio 3 - TIR'!$E$25-'Ejercicio 3 - TIR'!$C$25)*('Ejercicio 3 - TIR'!$E$25-'Ejercicio 3 - TIR'!$D$25)*(1-V940)))</f>
        <v>0.19538199217492</v>
      </c>
      <c r="X940" s="24">
        <f ca="1" t="shared" si="6989"/>
        <v>0.0940001088520521</v>
      </c>
      <c r="Y940" s="26">
        <f ca="1">IF(X940&lt;=('Ejercicio 3 - TIR'!$D$26-'Ejercicio 3 - TIR'!$C$26)/('Ejercicio 3 - TIR'!$E$26-'Ejercicio 3 - TIR'!$C$26),'Ejercicio 3 - TIR'!$C$26+SQRT(('Ejercicio 3 - TIR'!$E$26-'Ejercicio 3 - TIR'!$C$26)*('Ejercicio 3 - TIR'!$D$26-'Ejercicio 3 - TIR'!$C$26)*X940),'Ejercicio 3 - TIR'!$E$26-SQRT(('Ejercicio 3 - TIR'!$E$26-'Ejercicio 3 - TIR'!$C$26)*('Ejercicio 3 - TIR'!$E$26-'Ejercicio 3 - TIR'!$D$26)*(1-X940)))</f>
        <v>0.205931110880932</v>
      </c>
      <c r="Z940" s="24">
        <f ca="1" t="shared" si="6668"/>
        <v>1.13929899856728</v>
      </c>
      <c r="AA940" s="24">
        <f ca="1" t="shared" si="6669"/>
        <v>1.31483190531397</v>
      </c>
      <c r="AB940" s="24">
        <f ca="1" t="shared" si="6670"/>
        <v>1.54593594255439</v>
      </c>
      <c r="AC940" s="24">
        <f ca="1" t="shared" si="6671"/>
        <v>1.84798398678548</v>
      </c>
      <c r="AD940" s="24">
        <f ca="1" t="shared" si="6672"/>
        <v>2.22854138207439</v>
      </c>
      <c r="AE940" s="23">
        <f ca="1" t="shared" si="6673"/>
        <v>4091.74848806382</v>
      </c>
      <c r="AF940" s="23">
        <f ca="1" t="shared" si="6674"/>
        <v>4722.1681642765</v>
      </c>
      <c r="AG940" s="23">
        <f ca="1" t="shared" si="6675"/>
        <v>5552.16941605772</v>
      </c>
      <c r="AH940" s="23">
        <f ca="1" t="shared" si="6676"/>
        <v>6636.96333745974</v>
      </c>
      <c r="AI940" s="23">
        <f ca="1" t="shared" si="6677"/>
        <v>8003.72057041884</v>
      </c>
      <c r="AJ940" s="25">
        <f ca="1" t="shared" si="6678"/>
        <v>47782.7359244641</v>
      </c>
      <c r="AK940" s="25">
        <f ca="1" t="shared" si="6679"/>
        <v>54246.4733186542</v>
      </c>
      <c r="AL940" s="25">
        <f ca="1" t="shared" si="6680"/>
        <v>60018.3477517555</v>
      </c>
      <c r="AM940" s="25">
        <f ca="1" t="shared" si="6681"/>
        <v>65566.9795324043</v>
      </c>
      <c r="AN940" s="25">
        <f ca="1" t="shared" si="6682"/>
        <v>98028.0052968081</v>
      </c>
      <c r="AO940" s="25">
        <f ca="1">C940/'Ejercicio 3 - TIR'!$D$7</f>
        <v>16503.3848032832</v>
      </c>
      <c r="AP940" s="25">
        <f ca="1" t="shared" si="6683"/>
        <v>31279.3511211809</v>
      </c>
      <c r="AQ940" s="25">
        <f ca="1" t="shared" si="6684"/>
        <v>37743.088515371</v>
      </c>
      <c r="AR940" s="25">
        <f ca="1" t="shared" si="6685"/>
        <v>43514.9629484723</v>
      </c>
      <c r="AS940" s="25">
        <f ca="1" t="shared" si="6686"/>
        <v>49063.5947291211</v>
      </c>
      <c r="AT940" s="25">
        <f ca="1" t="shared" si="6687"/>
        <v>81524.6204935249</v>
      </c>
      <c r="AU940" s="25">
        <f ca="1">AP940*'Ejercicio 3 - TIR'!$D$5</f>
        <v>15639.6755605905</v>
      </c>
      <c r="AV940" s="25">
        <f ca="1">AQ940*'Ejercicio 3 - TIR'!$D$5</f>
        <v>18871.5442576855</v>
      </c>
      <c r="AW940" s="25">
        <f ca="1">AR940*'Ejercicio 3 - TIR'!$D$5</f>
        <v>21757.4814742362</v>
      </c>
      <c r="AX940" s="25">
        <f ca="1">AS940*'Ejercicio 3 - TIR'!$D$5</f>
        <v>24531.7973645605</v>
      </c>
      <c r="AY940" s="25">
        <f ca="1">AT940*'Ejercicio 3 - TIR'!$D$5</f>
        <v>40762.3102467625</v>
      </c>
      <c r="AZ940" s="25">
        <f ca="1" t="shared" ref="AZ940:BD940" si="6990">AJ940-AU940-AE940</f>
        <v>28051.3118758098</v>
      </c>
      <c r="BA940" s="25">
        <f ca="1" t="shared" si="6990"/>
        <v>30652.7608966922</v>
      </c>
      <c r="BB940" s="25">
        <f ca="1" t="shared" si="6990"/>
        <v>32708.6968614616</v>
      </c>
      <c r="BC940" s="25">
        <f ca="1" t="shared" si="6990"/>
        <v>34398.218830384</v>
      </c>
      <c r="BD940" s="25">
        <f ca="1" t="shared" si="6990"/>
        <v>49261.9744796268</v>
      </c>
      <c r="BE940" s="25">
        <f ca="1" t="shared" ref="BE940:BI940" si="6991">AZ940/Z940</f>
        <v>24621.5540530498</v>
      </c>
      <c r="BF940" s="25">
        <f ca="1" t="shared" si="6991"/>
        <v>23313.0644098362</v>
      </c>
      <c r="BG940" s="25">
        <f ca="1" t="shared" si="6991"/>
        <v>21157.8604010049</v>
      </c>
      <c r="BH940" s="25">
        <f ca="1" t="shared" si="6991"/>
        <v>18613.9160708956</v>
      </c>
      <c r="BI940" s="25">
        <f ca="1" t="shared" si="6991"/>
        <v>22105.0301672085</v>
      </c>
      <c r="BJ940" s="25">
        <f ca="1" t="shared" si="6690"/>
        <v>65460.8498587759</v>
      </c>
      <c r="BK940" s="25">
        <f ca="1" t="shared" si="6691"/>
        <v>36778.4759784142</v>
      </c>
      <c r="BL940" s="25">
        <f ca="1" t="shared" si="6692"/>
        <v>102239.32583719</v>
      </c>
      <c r="BM940" s="25">
        <f ca="1">BK940*'Ejercicio 3 - TIR'!$D$5</f>
        <v>18389.2379892071</v>
      </c>
      <c r="BN940" s="25">
        <f ca="1" t="shared" si="6693"/>
        <v>83850.0878479829</v>
      </c>
      <c r="BO940" s="25">
        <f ca="1" t="shared" si="6694"/>
        <v>37625.5467017323</v>
      </c>
      <c r="BP940" s="25">
        <f ca="1" t="shared" si="6695"/>
        <v>-111890.778316507</v>
      </c>
      <c r="BQ940" s="25">
        <f ca="1" t="shared" ref="BQ940:BT940" si="6992">BE940</f>
        <v>24621.5540530498</v>
      </c>
      <c r="BR940" s="25">
        <f ca="1" t="shared" si="6992"/>
        <v>23313.0644098362</v>
      </c>
      <c r="BS940" s="25">
        <f ca="1" t="shared" si="6992"/>
        <v>21157.8604010049</v>
      </c>
      <c r="BT940" s="25">
        <f ca="1" t="shared" si="6992"/>
        <v>18613.9160708956</v>
      </c>
      <c r="BU940" s="25">
        <f ca="1" t="shared" si="6697"/>
        <v>59730.5768689408</v>
      </c>
      <c r="BV940" s="27">
        <f ca="1" t="shared" si="6698"/>
        <v>8.59695253504094</v>
      </c>
    </row>
    <row r="941" ht="15" customHeight="1" spans="1:74">
      <c r="A941" s="23">
        <v>940</v>
      </c>
      <c r="B941" s="24">
        <f ca="1" t="shared" ref="B941:F941" si="6993">RAND()</f>
        <v>0.38141325176784</v>
      </c>
      <c r="C941" s="25">
        <f ca="1">IF(B941&lt;=('Ejercicio 3 - TIR'!$D$13-'Ejercicio 3 - TIR'!$C$13)/('Ejercicio 3 - TIR'!$E$13-'Ejercicio 3 - TIR'!$C$13),'Ejercicio 3 - TIR'!$C$13+SQRT(('Ejercicio 3 - TIR'!$E$13-'Ejercicio 3 - TIR'!$C$13)*('Ejercicio 3 - TIR'!$D$13-'Ejercicio 3 - TIR'!$C$13)*B941),'Ejercicio 3 - TIR'!$E$13-SQRT(('Ejercicio 3 - TIR'!$E$13-'Ejercicio 3 - TIR'!$C$13)*('Ejercicio 3 - TIR'!$E$13-'Ejercicio 3 - TIR'!$D$13)*(1-B941)))</f>
        <v>72754.7417358801</v>
      </c>
      <c r="D941" s="24">
        <f ca="1" t="shared" si="6993"/>
        <v>0.697050879895667</v>
      </c>
      <c r="E941" s="25">
        <f ca="1">IF(D941&lt;=('Ejercicio 3 - TIR'!$D$14-'Ejercicio 3 - TIR'!$C$14)/('Ejercicio 3 - TIR'!$E$14-'Ejercicio 3 - TIR'!$C$14),'Ejercicio 3 - TIR'!$C$14+SQRT(('Ejercicio 3 - TIR'!$E$14-'Ejercicio 3 - TIR'!$C$14)*('Ejercicio 3 - TIR'!$D$14-'Ejercicio 3 - TIR'!$C$14)*D941),'Ejercicio 3 - TIR'!$E$14-SQRT(('Ejercicio 3 - TIR'!$E$14-'Ejercicio 3 - TIR'!$C$14)*('Ejercicio 3 - TIR'!$E$14-'Ejercicio 3 - TIR'!$D$14)*(1-D941)))</f>
        <v>33258.904538901</v>
      </c>
      <c r="F941" s="24">
        <f ca="1" t="shared" si="6993"/>
        <v>0.711017013004419</v>
      </c>
      <c r="G941" s="25">
        <f ca="1">IF(F941&lt;=('Ejercicio 3 - TIR'!$D$18-'Ejercicio 3 - TIR'!$C$18)/('Ejercicio 3 - TIR'!$E$18-'Ejercicio 3 - TIR'!$C$18),'Ejercicio 3 - TIR'!$C$18+SQRT(('Ejercicio 3 - TIR'!$E$18-'Ejercicio 3 - TIR'!$C$18)*('Ejercicio 3 - TIR'!$D$18-'Ejercicio 3 - TIR'!$C$18)*F941),'Ejercicio 3 - TIR'!$E$18-SQRT(('Ejercicio 3 - TIR'!$E$18-'Ejercicio 3 - TIR'!$C$18)*('Ejercicio 3 - TIR'!$E$18-'Ejercicio 3 - TIR'!$D$18)*(1-F941)))</f>
        <v>40344.4952986096</v>
      </c>
      <c r="H941" s="24">
        <f ca="1" t="shared" ref="H941:L941" si="6994">RAND()</f>
        <v>0.442392141775545</v>
      </c>
      <c r="I941" s="25">
        <f ca="1">IF(H941&lt;=('Ejercicio 3 - TIR'!$D$18-'Ejercicio 3 - TIR'!$C$18)/('Ejercicio 3 - TIR'!$E$18-'Ejercicio 3 - TIR'!$C$18),'Ejercicio 3 - TIR'!$C$18+SQRT(('Ejercicio 3 - TIR'!$E$18-'Ejercicio 3 - TIR'!$C$18)*('Ejercicio 3 - TIR'!$D$18-'Ejercicio 3 - TIR'!$C$18)*H941),'Ejercicio 3 - TIR'!$E$18-SQRT(('Ejercicio 3 - TIR'!$E$18-'Ejercicio 3 - TIR'!$C$18)*('Ejercicio 3 - TIR'!$E$18-'Ejercicio 3 - TIR'!$D$18)*(1-H941)))</f>
        <v>38146.09239245</v>
      </c>
      <c r="J941" s="24">
        <f ca="1" t="shared" si="6994"/>
        <v>0.41384764497104</v>
      </c>
      <c r="K941" s="25">
        <f ca="1">IF(J941&lt;=('Ejercicio 3 - TIR'!$D$18-'Ejercicio 3 - TIR'!$C$18)/('Ejercicio 3 - TIR'!$E$18-'Ejercicio 3 - TIR'!$C$18),'Ejercicio 3 - TIR'!$C$18+SQRT(('Ejercicio 3 - TIR'!$E$18-'Ejercicio 3 - TIR'!$C$18)*('Ejercicio 3 - TIR'!$D$18-'Ejercicio 3 - TIR'!$C$18)*J941),'Ejercicio 3 - TIR'!$E$18-SQRT(('Ejercicio 3 - TIR'!$E$18-'Ejercicio 3 - TIR'!$C$18)*('Ejercicio 3 - TIR'!$E$18-'Ejercicio 3 - TIR'!$D$18)*(1-J941)))</f>
        <v>37878.9051743028</v>
      </c>
      <c r="L941" s="24">
        <f ca="1" t="shared" si="6994"/>
        <v>0.105556819866997</v>
      </c>
      <c r="M941" s="25">
        <f ca="1">IF(L941&lt;=('Ejercicio 3 - TIR'!$D$18-'Ejercicio 3 - TIR'!$C$18)/('Ejercicio 3 - TIR'!$E$18-'Ejercicio 3 - TIR'!$C$18),'Ejercicio 3 - TIR'!$C$18+SQRT(('Ejercicio 3 - TIR'!$E$18-'Ejercicio 3 - TIR'!$C$18)*('Ejercicio 3 - TIR'!$D$18-'Ejercicio 3 - TIR'!$C$18)*L941),'Ejercicio 3 - TIR'!$E$18-SQRT(('Ejercicio 3 - TIR'!$E$18-'Ejercicio 3 - TIR'!$C$18)*('Ejercicio 3 - TIR'!$E$18-'Ejercicio 3 - TIR'!$D$18)*(1-L941)))</f>
        <v>33979.1359589802</v>
      </c>
      <c r="N941" s="24">
        <f ca="1" t="shared" ref="N941:R941" si="6995">RAND()</f>
        <v>0.12040843153821</v>
      </c>
      <c r="O941" s="25">
        <f ca="1">IF(N941&lt;=('Ejercicio 3 - TIR'!$D$18-'Ejercicio 3 - TIR'!$C$18)/('Ejercicio 3 - TIR'!$E$18-'Ejercicio 3 - TIR'!$C$18),'Ejercicio 3 - TIR'!$C$18+SQRT(('Ejercicio 3 - TIR'!$E$18-'Ejercicio 3 - TIR'!$C$18)*('Ejercicio 3 - TIR'!$D$18-'Ejercicio 3 - TIR'!$C$18)*N941),'Ejercicio 3 - TIR'!$E$18-SQRT(('Ejercicio 3 - TIR'!$E$18-'Ejercicio 3 - TIR'!$C$18)*('Ejercicio 3 - TIR'!$E$18-'Ejercicio 3 - TIR'!$D$18)*(1-N941)))</f>
        <v>34249.854671719</v>
      </c>
      <c r="P941" s="24">
        <f ca="1" t="shared" si="6995"/>
        <v>0.460318961729963</v>
      </c>
      <c r="Q941" s="26">
        <f ca="1">IF(P941&lt;=('Ejercicio 3 - TIR'!$D$22-'Ejercicio 3 - TIR'!$C$22)/('Ejercicio 3 - TIR'!$E$22-'Ejercicio 3 - TIR'!$C$22),'Ejercicio 3 - TIR'!$C$22+SQRT(('Ejercicio 3 - TIR'!$E$22-'Ejercicio 3 - TIR'!$C$22)*('Ejercicio 3 - TIR'!$D$22-'Ejercicio 3 - TIR'!$C$22)*P941),'Ejercicio 3 - TIR'!$E$22-SQRT(('Ejercicio 3 - TIR'!$E$22-'Ejercicio 3 - TIR'!$C$22)*('Ejercicio 3 - TIR'!$E$22-'Ejercicio 3 - TIR'!$D$22)*(1-P941)))</f>
        <v>0.148784963628845</v>
      </c>
      <c r="R941" s="24">
        <f ca="1" t="shared" si="6995"/>
        <v>0.693500154273144</v>
      </c>
      <c r="S941" s="26">
        <f ca="1">IF(R941&lt;=('Ejercicio 3 - TIR'!$D$23-'Ejercicio 3 - TIR'!$C$23)/('Ejercicio 3 - TIR'!$E$23-'Ejercicio 3 - TIR'!$C$23),'Ejercicio 3 - TIR'!$C$23+SQRT(('Ejercicio 3 - TIR'!$E$23-'Ejercicio 3 - TIR'!$C$23)*('Ejercicio 3 - TIR'!$D$23-'Ejercicio 3 - TIR'!$C$23)*R941),'Ejercicio 3 - TIR'!$E$23-SQRT(('Ejercicio 3 - TIR'!$E$23-'Ejercicio 3 - TIR'!$C$23)*('Ejercicio 3 - TIR'!$E$23-'Ejercicio 3 - TIR'!$D$23)*(1-R941)))</f>
        <v>0.156511710954002</v>
      </c>
      <c r="T941" s="24">
        <f ca="1" t="shared" ref="T941:X941" si="6996">RAND()</f>
        <v>0.887763761207147</v>
      </c>
      <c r="U941" s="26">
        <f ca="1">IF(T941&lt;=('Ejercicio 3 - TIR'!$D$24-'Ejercicio 3 - TIR'!$C$24)/('Ejercicio 3 - TIR'!$E$24-'Ejercicio 3 - TIR'!$C$24),'Ejercicio 3 - TIR'!$C$24+SQRT(('Ejercicio 3 - TIR'!$E$24-'Ejercicio 3 - TIR'!$C$24)*('Ejercicio 3 - TIR'!$D$24-'Ejercicio 3 - TIR'!$C$24)*T941),'Ejercicio 3 - TIR'!$E$24-SQRT(('Ejercicio 3 - TIR'!$E$24-'Ejercicio 3 - TIR'!$C$24)*('Ejercicio 3 - TIR'!$E$24-'Ejercicio 3 - TIR'!$D$24)*(1-T941)))</f>
        <v>0.202272578624628</v>
      </c>
      <c r="V941" s="24">
        <f ca="1" t="shared" si="6996"/>
        <v>0.777624929724963</v>
      </c>
      <c r="W941" s="26">
        <f ca="1">IF(V941&lt;=('Ejercicio 3 - TIR'!$D$25-'Ejercicio 3 - TIR'!$C$25)/('Ejercicio 3 - TIR'!$E$25-'Ejercicio 3 - TIR'!$C$25),'Ejercicio 3 - TIR'!$C$25+SQRT(('Ejercicio 3 - TIR'!$E$25-'Ejercicio 3 - TIR'!$C$25)*('Ejercicio 3 - TIR'!$D$25-'Ejercicio 3 - TIR'!$C$25)*V941),'Ejercicio 3 - TIR'!$E$25-SQRT(('Ejercicio 3 - TIR'!$E$25-'Ejercicio 3 - TIR'!$C$25)*('Ejercicio 3 - TIR'!$E$25-'Ejercicio 3 - TIR'!$D$25)*(1-V941)))</f>
        <v>0.222101742958338</v>
      </c>
      <c r="X941" s="24">
        <f ca="1" t="shared" si="6996"/>
        <v>0.770231144253231</v>
      </c>
      <c r="Y941" s="26">
        <f ca="1">IF(X941&lt;=('Ejercicio 3 - TIR'!$D$26-'Ejercicio 3 - TIR'!$C$26)/('Ejercicio 3 - TIR'!$E$26-'Ejercicio 3 - TIR'!$C$26),'Ejercicio 3 - TIR'!$C$26+SQRT(('Ejercicio 3 - TIR'!$E$26-'Ejercicio 3 - TIR'!$C$26)*('Ejercicio 3 - TIR'!$D$26-'Ejercicio 3 - TIR'!$C$26)*X941),'Ejercicio 3 - TIR'!$E$26-SQRT(('Ejercicio 3 - TIR'!$E$26-'Ejercicio 3 - TIR'!$C$26)*('Ejercicio 3 - TIR'!$E$26-'Ejercicio 3 - TIR'!$D$26)*(1-X941)))</f>
        <v>0.244775692752979</v>
      </c>
      <c r="Z941" s="24">
        <f ca="1" t="shared" si="6668"/>
        <v>1.14878496362885</v>
      </c>
      <c r="AA941" s="24">
        <f ca="1" t="shared" si="6669"/>
        <v>1.32858326380463</v>
      </c>
      <c r="AB941" s="24">
        <f ca="1" t="shared" si="6670"/>
        <v>1.59731922649191</v>
      </c>
      <c r="AC941" s="24">
        <f ca="1" t="shared" si="6671"/>
        <v>1.95208661075663</v>
      </c>
      <c r="AD941" s="24">
        <f ca="1" t="shared" si="6672"/>
        <v>2.4299099632184</v>
      </c>
      <c r="AE941" s="23">
        <f ca="1" t="shared" si="6673"/>
        <v>4948.42490215561</v>
      </c>
      <c r="AF941" s="23">
        <f ca="1" t="shared" si="6674"/>
        <v>5722.91135011938</v>
      </c>
      <c r="AG941" s="23">
        <f ca="1" t="shared" si="6675"/>
        <v>6880.49938614818</v>
      </c>
      <c r="AH941" s="23">
        <f ca="1" t="shared" si="6676"/>
        <v>8408.67029223546</v>
      </c>
      <c r="AI941" s="23">
        <f ca="1" t="shared" si="6677"/>
        <v>10466.9083881488</v>
      </c>
      <c r="AJ941" s="25">
        <f ca="1" t="shared" si="6678"/>
        <v>46347.1495642373</v>
      </c>
      <c r="AK941" s="25">
        <f ca="1" t="shared" si="6679"/>
        <v>50680.2599321541</v>
      </c>
      <c r="AL941" s="25">
        <f ca="1" t="shared" si="6680"/>
        <v>60504.7035133779</v>
      </c>
      <c r="AM941" s="25">
        <f ca="1" t="shared" si="6681"/>
        <v>66330.2163506045</v>
      </c>
      <c r="AN941" s="25">
        <f ca="1" t="shared" si="6682"/>
        <v>83224.0631055922</v>
      </c>
      <c r="AO941" s="25">
        <f ca="1">C941/'Ejercicio 3 - TIR'!$D$7</f>
        <v>14550.948347176</v>
      </c>
      <c r="AP941" s="25">
        <f ca="1" t="shared" si="6683"/>
        <v>31796.2012170613</v>
      </c>
      <c r="AQ941" s="25">
        <f ca="1" t="shared" si="6684"/>
        <v>36129.311584978</v>
      </c>
      <c r="AR941" s="25">
        <f ca="1" t="shared" si="6685"/>
        <v>45953.7551662019</v>
      </c>
      <c r="AS941" s="25">
        <f ca="1" t="shared" si="6686"/>
        <v>51779.2680034285</v>
      </c>
      <c r="AT941" s="25">
        <f ca="1" t="shared" si="6687"/>
        <v>68673.1147584162</v>
      </c>
      <c r="AU941" s="25">
        <f ca="1">AP941*'Ejercicio 3 - TIR'!$D$5</f>
        <v>15898.1006085306</v>
      </c>
      <c r="AV941" s="25">
        <f ca="1">AQ941*'Ejercicio 3 - TIR'!$D$5</f>
        <v>18064.655792489</v>
      </c>
      <c r="AW941" s="25">
        <f ca="1">AR941*'Ejercicio 3 - TIR'!$D$5</f>
        <v>22976.877583101</v>
      </c>
      <c r="AX941" s="25">
        <f ca="1">AS941*'Ejercicio 3 - TIR'!$D$5</f>
        <v>25889.6340017143</v>
      </c>
      <c r="AY941" s="25">
        <f ca="1">AT941*'Ejercicio 3 - TIR'!$D$5</f>
        <v>34336.5573792081</v>
      </c>
      <c r="AZ941" s="25">
        <f ca="1" t="shared" ref="AZ941:BD941" si="6997">AJ941-AU941-AE941</f>
        <v>25500.624053551</v>
      </c>
      <c r="BA941" s="25">
        <f ca="1" t="shared" si="6997"/>
        <v>26892.6927895457</v>
      </c>
      <c r="BB941" s="25">
        <f ca="1" t="shared" si="6997"/>
        <v>30647.3265441288</v>
      </c>
      <c r="BC941" s="25">
        <f ca="1" t="shared" si="6997"/>
        <v>32031.9120566548</v>
      </c>
      <c r="BD941" s="25">
        <f ca="1" t="shared" si="6997"/>
        <v>38420.5973382353</v>
      </c>
      <c r="BE941" s="25">
        <f ca="1" t="shared" ref="BE941:BI941" si="6998">AZ941/Z941</f>
        <v>22197.9089741898</v>
      </c>
      <c r="BF941" s="25">
        <f ca="1" t="shared" si="6998"/>
        <v>20241.6314597655</v>
      </c>
      <c r="BG941" s="25">
        <f ca="1" t="shared" si="6998"/>
        <v>19186.7261320315</v>
      </c>
      <c r="BH941" s="25">
        <f ca="1" t="shared" si="6998"/>
        <v>16409.062938165</v>
      </c>
      <c r="BI941" s="25">
        <f ca="1" t="shared" si="6998"/>
        <v>15811.5312582807</v>
      </c>
      <c r="BJ941" s="25">
        <f ca="1" t="shared" si="6690"/>
        <v>80816.1435048052</v>
      </c>
      <c r="BK941" s="25">
        <f ca="1" t="shared" si="6691"/>
        <v>35357.4943630793</v>
      </c>
      <c r="BL941" s="25">
        <f ca="1" t="shared" si="6692"/>
        <v>116173.637867885</v>
      </c>
      <c r="BM941" s="25">
        <f ca="1">BK941*'Ejercicio 3 - TIR'!$D$5</f>
        <v>17678.7471815397</v>
      </c>
      <c r="BN941" s="25">
        <f ca="1" t="shared" si="6693"/>
        <v>98494.8906863448</v>
      </c>
      <c r="BO941" s="25">
        <f ca="1" t="shared" si="6694"/>
        <v>40534.378712489</v>
      </c>
      <c r="BP941" s="25">
        <f ca="1" t="shared" si="6695"/>
        <v>-106013.646274781</v>
      </c>
      <c r="BQ941" s="25">
        <f ca="1" t="shared" ref="BQ941:BT941" si="6999">BE941</f>
        <v>22197.9089741898</v>
      </c>
      <c r="BR941" s="25">
        <f ca="1" t="shared" si="6999"/>
        <v>20241.6314597655</v>
      </c>
      <c r="BS941" s="25">
        <f ca="1" t="shared" si="6999"/>
        <v>19186.7261320315</v>
      </c>
      <c r="BT941" s="25">
        <f ca="1" t="shared" si="6999"/>
        <v>16409.062938165</v>
      </c>
      <c r="BU941" s="25">
        <f ca="1" t="shared" si="6697"/>
        <v>56345.9099707696</v>
      </c>
      <c r="BV941" s="27">
        <f ca="1" t="shared" si="6698"/>
        <v>7.23285161239666</v>
      </c>
    </row>
    <row r="942" ht="15" customHeight="1" spans="1:74">
      <c r="A942" s="23">
        <v>941</v>
      </c>
      <c r="B942" s="24">
        <f ca="1" t="shared" ref="B942:F942" si="7000">RAND()</f>
        <v>0.930403255901198</v>
      </c>
      <c r="C942" s="25">
        <f ca="1">IF(B942&lt;=('Ejercicio 3 - TIR'!$D$13-'Ejercicio 3 - TIR'!$C$13)/('Ejercicio 3 - TIR'!$E$13-'Ejercicio 3 - TIR'!$C$13),'Ejercicio 3 - TIR'!$C$13+SQRT(('Ejercicio 3 - TIR'!$E$13-'Ejercicio 3 - TIR'!$C$13)*('Ejercicio 3 - TIR'!$D$13-'Ejercicio 3 - TIR'!$C$13)*B942),'Ejercicio 3 - TIR'!$E$13-SQRT(('Ejercicio 3 - TIR'!$E$13-'Ejercicio 3 - TIR'!$C$13)*('Ejercicio 3 - TIR'!$E$13-'Ejercicio 3 - TIR'!$D$13)*(1-B942)))</f>
        <v>90861.2860358493</v>
      </c>
      <c r="D942" s="24">
        <f ca="1" t="shared" si="7000"/>
        <v>0.936165225695429</v>
      </c>
      <c r="E942" s="25">
        <f ca="1">IF(D942&lt;=('Ejercicio 3 - TIR'!$D$14-'Ejercicio 3 - TIR'!$C$14)/('Ejercicio 3 - TIR'!$E$14-'Ejercicio 3 - TIR'!$C$14),'Ejercicio 3 - TIR'!$C$14+SQRT(('Ejercicio 3 - TIR'!$E$14-'Ejercicio 3 - TIR'!$C$14)*('Ejercicio 3 - TIR'!$D$14-'Ejercicio 3 - TIR'!$C$14)*D942),'Ejercicio 3 - TIR'!$E$14-SQRT(('Ejercicio 3 - TIR'!$E$14-'Ejercicio 3 - TIR'!$C$14)*('Ejercicio 3 - TIR'!$E$14-'Ejercicio 3 - TIR'!$D$14)*(1-D942)))</f>
        <v>36905.6153849779</v>
      </c>
      <c r="F942" s="24">
        <f ca="1" t="shared" si="7000"/>
        <v>0.219243936708575</v>
      </c>
      <c r="G942" s="25">
        <f ca="1">IF(F942&lt;=('Ejercicio 3 - TIR'!$D$18-'Ejercicio 3 - TIR'!$C$18)/('Ejercicio 3 - TIR'!$E$18-'Ejercicio 3 - TIR'!$C$18),'Ejercicio 3 - TIR'!$C$18+SQRT(('Ejercicio 3 - TIR'!$E$18-'Ejercicio 3 - TIR'!$C$18)*('Ejercicio 3 - TIR'!$D$18-'Ejercicio 3 - TIR'!$C$18)*F942),'Ejercicio 3 - TIR'!$E$18-SQRT(('Ejercicio 3 - TIR'!$E$18-'Ejercicio 3 - TIR'!$C$18)*('Ejercicio 3 - TIR'!$E$18-'Ejercicio 3 - TIR'!$D$18)*(1-F942)))</f>
        <v>35734.6831216978</v>
      </c>
      <c r="H942" s="24">
        <f ca="1" t="shared" ref="H942:L942" si="7001">RAND()</f>
        <v>0.150276343981034</v>
      </c>
      <c r="I942" s="25">
        <f ca="1">IF(H942&lt;=('Ejercicio 3 - TIR'!$D$18-'Ejercicio 3 - TIR'!$C$18)/('Ejercicio 3 - TIR'!$E$18-'Ejercicio 3 - TIR'!$C$18),'Ejercicio 3 - TIR'!$C$18+SQRT(('Ejercicio 3 - TIR'!$E$18-'Ejercicio 3 - TIR'!$C$18)*('Ejercicio 3 - TIR'!$D$18-'Ejercicio 3 - TIR'!$C$18)*H942),'Ejercicio 3 - TIR'!$E$18-SQRT(('Ejercicio 3 - TIR'!$E$18-'Ejercicio 3 - TIR'!$C$18)*('Ejercicio 3 - TIR'!$E$18-'Ejercicio 3 - TIR'!$D$18)*(1-H942)))</f>
        <v>34747.7838616722</v>
      </c>
      <c r="J942" s="24">
        <f ca="1" t="shared" si="7001"/>
        <v>0.547103819803564</v>
      </c>
      <c r="K942" s="25">
        <f ca="1">IF(J942&lt;=('Ejercicio 3 - TIR'!$D$18-'Ejercicio 3 - TIR'!$C$18)/('Ejercicio 3 - TIR'!$E$18-'Ejercicio 3 - TIR'!$C$18),'Ejercicio 3 - TIR'!$C$18+SQRT(('Ejercicio 3 - TIR'!$E$18-'Ejercicio 3 - TIR'!$C$18)*('Ejercicio 3 - TIR'!$D$18-'Ejercicio 3 - TIR'!$C$18)*J942),'Ejercicio 3 - TIR'!$E$18-SQRT(('Ejercicio 3 - TIR'!$E$18-'Ejercicio 3 - TIR'!$C$18)*('Ejercicio 3 - TIR'!$E$18-'Ejercicio 3 - TIR'!$D$18)*(1-J942)))</f>
        <v>39059.0050761954</v>
      </c>
      <c r="L942" s="24">
        <f ca="1" t="shared" si="7001"/>
        <v>0.121844544599721</v>
      </c>
      <c r="M942" s="25">
        <f ca="1">IF(L942&lt;=('Ejercicio 3 - TIR'!$D$18-'Ejercicio 3 - TIR'!$C$18)/('Ejercicio 3 - TIR'!$E$18-'Ejercicio 3 - TIR'!$C$18),'Ejercicio 3 - TIR'!$C$18+SQRT(('Ejercicio 3 - TIR'!$E$18-'Ejercicio 3 - TIR'!$C$18)*('Ejercicio 3 - TIR'!$D$18-'Ejercicio 3 - TIR'!$C$18)*L942),'Ejercicio 3 - TIR'!$E$18-SQRT(('Ejercicio 3 - TIR'!$E$18-'Ejercicio 3 - TIR'!$C$18)*('Ejercicio 3 - TIR'!$E$18-'Ejercicio 3 - TIR'!$D$18)*(1-L942)))</f>
        <v>34275.1235876824</v>
      </c>
      <c r="N942" s="24">
        <f ca="1" t="shared" ref="N942:R942" si="7002">RAND()</f>
        <v>0.200071072713276</v>
      </c>
      <c r="O942" s="25">
        <f ca="1">IF(N942&lt;=('Ejercicio 3 - TIR'!$D$18-'Ejercicio 3 - TIR'!$C$18)/('Ejercicio 3 - TIR'!$E$18-'Ejercicio 3 - TIR'!$C$18),'Ejercicio 3 - TIR'!$C$18+SQRT(('Ejercicio 3 - TIR'!$E$18-'Ejercicio 3 - TIR'!$C$18)*('Ejercicio 3 - TIR'!$D$18-'Ejercicio 3 - TIR'!$C$18)*N942),'Ejercicio 3 - TIR'!$E$18-SQRT(('Ejercicio 3 - TIR'!$E$18-'Ejercicio 3 - TIR'!$C$18)*('Ejercicio 3 - TIR'!$E$18-'Ejercicio 3 - TIR'!$D$18)*(1-N942)))</f>
        <v>35478.1986918139</v>
      </c>
      <c r="P942" s="24">
        <f ca="1" t="shared" si="7002"/>
        <v>0.441985339310524</v>
      </c>
      <c r="Q942" s="26">
        <f ca="1">IF(P942&lt;=('Ejercicio 3 - TIR'!$D$22-'Ejercicio 3 - TIR'!$C$22)/('Ejercicio 3 - TIR'!$E$22-'Ejercicio 3 - TIR'!$C$22),'Ejercicio 3 - TIR'!$C$22+SQRT(('Ejercicio 3 - TIR'!$E$22-'Ejercicio 3 - TIR'!$C$22)*('Ejercicio 3 - TIR'!$D$22-'Ejercicio 3 - TIR'!$C$22)*P942),'Ejercicio 3 - TIR'!$E$22-SQRT(('Ejercicio 3 - TIR'!$E$22-'Ejercicio 3 - TIR'!$C$22)*('Ejercicio 3 - TIR'!$E$22-'Ejercicio 3 - TIR'!$D$22)*(1-P942)))</f>
        <v>0.14820591446415</v>
      </c>
      <c r="R942" s="24">
        <f ca="1" t="shared" si="7002"/>
        <v>0.132234649030779</v>
      </c>
      <c r="S942" s="26">
        <f ca="1">IF(R942&lt;=('Ejercicio 3 - TIR'!$D$23-'Ejercicio 3 - TIR'!$C$23)/('Ejercicio 3 - TIR'!$E$23-'Ejercicio 3 - TIR'!$C$23),'Ejercicio 3 - TIR'!$C$23+SQRT(('Ejercicio 3 - TIR'!$E$23-'Ejercicio 3 - TIR'!$C$23)*('Ejercicio 3 - TIR'!$D$23-'Ejercicio 3 - TIR'!$C$23)*R942),'Ejercicio 3 - TIR'!$E$23-SQRT(('Ejercicio 3 - TIR'!$E$23-'Ejercicio 3 - TIR'!$C$23)*('Ejercicio 3 - TIR'!$E$23-'Ejercicio 3 - TIR'!$D$23)*(1-R942)))</f>
        <v>0.135427973562831</v>
      </c>
      <c r="T942" s="24">
        <f ca="1" t="shared" ref="T942:X942" si="7003">RAND()</f>
        <v>0.538436330227558</v>
      </c>
      <c r="U942" s="26">
        <f ca="1">IF(T942&lt;=('Ejercicio 3 - TIR'!$D$24-'Ejercicio 3 - TIR'!$C$24)/('Ejercicio 3 - TIR'!$E$24-'Ejercicio 3 - TIR'!$C$24),'Ejercicio 3 - TIR'!$C$24+SQRT(('Ejercicio 3 - TIR'!$E$24-'Ejercicio 3 - TIR'!$C$24)*('Ejercicio 3 - TIR'!$D$24-'Ejercicio 3 - TIR'!$C$24)*T942),'Ejercicio 3 - TIR'!$E$24-SQRT(('Ejercicio 3 - TIR'!$E$24-'Ejercicio 3 - TIR'!$C$24)*('Ejercicio 3 - TIR'!$E$24-'Ejercicio 3 - TIR'!$D$24)*(1-T942)))</f>
        <v>0.184050336922819</v>
      </c>
      <c r="V942" s="24">
        <f ca="1" t="shared" si="7003"/>
        <v>0.821220770155371</v>
      </c>
      <c r="W942" s="26">
        <f ca="1">IF(V942&lt;=('Ejercicio 3 - TIR'!$D$25-'Ejercicio 3 - TIR'!$C$25)/('Ejercicio 3 - TIR'!$E$25-'Ejercicio 3 - TIR'!$C$25),'Ejercicio 3 - TIR'!$C$25+SQRT(('Ejercicio 3 - TIR'!$E$25-'Ejercicio 3 - TIR'!$C$25)*('Ejercicio 3 - TIR'!$D$25-'Ejercicio 3 - TIR'!$C$25)*V942),'Ejercicio 3 - TIR'!$E$25-SQRT(('Ejercicio 3 - TIR'!$E$25-'Ejercicio 3 - TIR'!$C$25)*('Ejercicio 3 - TIR'!$E$25-'Ejercicio 3 - TIR'!$D$25)*(1-V942)))</f>
        <v>0.22498545814019</v>
      </c>
      <c r="X942" s="24">
        <f ca="1" t="shared" si="7003"/>
        <v>0.991173113312473</v>
      </c>
      <c r="Y942" s="26">
        <f ca="1">IF(X942&lt;=('Ejercicio 3 - TIR'!$D$26-'Ejercicio 3 - TIR'!$C$26)/('Ejercicio 3 - TIR'!$E$26-'Ejercicio 3 - TIR'!$C$26),'Ejercicio 3 - TIR'!$C$26+SQRT(('Ejercicio 3 - TIR'!$E$26-'Ejercicio 3 - TIR'!$C$26)*('Ejercicio 3 - TIR'!$D$26-'Ejercicio 3 - TIR'!$C$26)*X942),'Ejercicio 3 - TIR'!$E$26-SQRT(('Ejercicio 3 - TIR'!$E$26-'Ejercicio 3 - TIR'!$C$26)*('Ejercicio 3 - TIR'!$E$26-'Ejercicio 3 - TIR'!$D$26)*(1-X942)))</f>
        <v>0.273096002019652</v>
      </c>
      <c r="Z942" s="24">
        <f ca="1" t="shared" si="6668"/>
        <v>1.14820591446415</v>
      </c>
      <c r="AA942" s="24">
        <f ca="1" t="shared" si="6669"/>
        <v>1.30370511469289</v>
      </c>
      <c r="AB942" s="24">
        <f ca="1" t="shared" si="6670"/>
        <v>1.54365248030011</v>
      </c>
      <c r="AC942" s="24">
        <f ca="1" t="shared" si="6671"/>
        <v>1.89095184078968</v>
      </c>
      <c r="AD942" s="24">
        <f ca="1" t="shared" si="6672"/>
        <v>2.40736322852104</v>
      </c>
      <c r="AE942" s="23">
        <f ca="1" t="shared" si="6673"/>
        <v>5469.63047699285</v>
      </c>
      <c r="AF942" s="23">
        <f ca="1" t="shared" si="6674"/>
        <v>6210.37144862949</v>
      </c>
      <c r="AG942" s="23">
        <f ca="1" t="shared" si="6675"/>
        <v>7353.3924061656</v>
      </c>
      <c r="AH942" s="23">
        <f ca="1" t="shared" si="6676"/>
        <v>9007.79876555136</v>
      </c>
      <c r="AI942" s="23">
        <f ca="1" t="shared" si="6677"/>
        <v>11467.792595421</v>
      </c>
      <c r="AJ942" s="25">
        <f ca="1" t="shared" si="6678"/>
        <v>41030.7745118357</v>
      </c>
      <c r="AK942" s="25">
        <f ca="1" t="shared" si="6679"/>
        <v>45300.863544705</v>
      </c>
      <c r="AL942" s="25">
        <f ca="1" t="shared" si="6680"/>
        <v>60293.5300639239</v>
      </c>
      <c r="AM942" s="25">
        <f ca="1" t="shared" si="6681"/>
        <v>64812.6080414216</v>
      </c>
      <c r="AN942" s="25">
        <f ca="1" t="shared" si="6682"/>
        <v>85408.910944836</v>
      </c>
      <c r="AO942" s="25">
        <f ca="1">C942/'Ejercicio 3 - TIR'!$D$7</f>
        <v>18172.2572071699</v>
      </c>
      <c r="AP942" s="25">
        <f ca="1" t="shared" si="6683"/>
        <v>22858.5173046658</v>
      </c>
      <c r="AQ942" s="25">
        <f ca="1" t="shared" si="6684"/>
        <v>27128.6063375351</v>
      </c>
      <c r="AR942" s="25">
        <f ca="1" t="shared" si="6685"/>
        <v>42121.272856754</v>
      </c>
      <c r="AS942" s="25">
        <f ca="1" t="shared" si="6686"/>
        <v>46640.3508342518</v>
      </c>
      <c r="AT942" s="25">
        <f ca="1" t="shared" si="6687"/>
        <v>67236.6537376661</v>
      </c>
      <c r="AU942" s="25">
        <f ca="1">AP942*'Ejercicio 3 - TIR'!$D$5</f>
        <v>11429.2586523329</v>
      </c>
      <c r="AV942" s="25">
        <f ca="1">AQ942*'Ejercicio 3 - TIR'!$D$5</f>
        <v>13564.3031687676</v>
      </c>
      <c r="AW942" s="25">
        <f ca="1">AR942*'Ejercicio 3 - TIR'!$D$5</f>
        <v>21060.636428377</v>
      </c>
      <c r="AX942" s="25">
        <f ca="1">AS942*'Ejercicio 3 - TIR'!$D$5</f>
        <v>23320.1754171259</v>
      </c>
      <c r="AY942" s="25">
        <f ca="1">AT942*'Ejercicio 3 - TIR'!$D$5</f>
        <v>33618.3268688331</v>
      </c>
      <c r="AZ942" s="25">
        <f ca="1" t="shared" ref="AZ942:BD942" si="7004">AJ942-AU942-AE942</f>
        <v>24131.8853825099</v>
      </c>
      <c r="BA942" s="25">
        <f ca="1" t="shared" si="7004"/>
        <v>25526.1889273079</v>
      </c>
      <c r="BB942" s="25">
        <f ca="1" t="shared" si="7004"/>
        <v>31879.5012293813</v>
      </c>
      <c r="BC942" s="25">
        <f ca="1" t="shared" si="7004"/>
        <v>32484.6338587444</v>
      </c>
      <c r="BD942" s="25">
        <f ca="1" t="shared" si="7004"/>
        <v>40322.7914805819</v>
      </c>
      <c r="BE942" s="25">
        <f ca="1" t="shared" ref="BE942:BI942" si="7005">AZ942/Z942</f>
        <v>21017.0362985562</v>
      </c>
      <c r="BF942" s="25">
        <f ca="1" t="shared" si="7005"/>
        <v>19579.7259975628</v>
      </c>
      <c r="BG942" s="25">
        <f ca="1" t="shared" si="7005"/>
        <v>20651.9936554524</v>
      </c>
      <c r="BH942" s="25">
        <f ca="1" t="shared" si="7005"/>
        <v>17178.9852909097</v>
      </c>
      <c r="BI942" s="25">
        <f ca="1" t="shared" si="7005"/>
        <v>16749.7746093572</v>
      </c>
      <c r="BJ942" s="25">
        <f ca="1" t="shared" si="6690"/>
        <v>88845.2214037361</v>
      </c>
      <c r="BK942" s="25">
        <f ca="1" t="shared" si="6691"/>
        <v>43747.2237797672</v>
      </c>
      <c r="BL942" s="25">
        <f ca="1" t="shared" si="6692"/>
        <v>132592.445183503</v>
      </c>
      <c r="BM942" s="25">
        <f ca="1">BK942*'Ejercicio 3 - TIR'!$D$5</f>
        <v>21873.6118898836</v>
      </c>
      <c r="BN942" s="25">
        <f ca="1" t="shared" si="6693"/>
        <v>110718.83329362</v>
      </c>
      <c r="BO942" s="25">
        <f ca="1" t="shared" si="6694"/>
        <v>45991.7439885628</v>
      </c>
      <c r="BP942" s="25">
        <f ca="1" t="shared" si="6695"/>
        <v>-127766.901420827</v>
      </c>
      <c r="BQ942" s="25">
        <f ca="1" t="shared" ref="BQ942:BT942" si="7006">BE942</f>
        <v>21017.0362985562</v>
      </c>
      <c r="BR942" s="25">
        <f ca="1" t="shared" si="7006"/>
        <v>19579.7259975628</v>
      </c>
      <c r="BS942" s="25">
        <f ca="1" t="shared" si="7006"/>
        <v>20651.9936554524</v>
      </c>
      <c r="BT942" s="25">
        <f ca="1" t="shared" si="7006"/>
        <v>17178.9852909097</v>
      </c>
      <c r="BU942" s="25">
        <f ca="1" t="shared" si="6697"/>
        <v>62741.51859792</v>
      </c>
      <c r="BV942" s="27">
        <f ca="1" t="shared" si="6698"/>
        <v>2.85675486228438</v>
      </c>
    </row>
    <row r="943" ht="15" customHeight="1" spans="1:74">
      <c r="A943" s="23">
        <v>942</v>
      </c>
      <c r="B943" s="24">
        <f ca="1" t="shared" ref="B943:F943" si="7007">RAND()</f>
        <v>0.387744456587042</v>
      </c>
      <c r="C943" s="25">
        <f ca="1">IF(B943&lt;=('Ejercicio 3 - TIR'!$D$13-'Ejercicio 3 - TIR'!$C$13)/('Ejercicio 3 - TIR'!$E$13-'Ejercicio 3 - TIR'!$C$13),'Ejercicio 3 - TIR'!$C$13+SQRT(('Ejercicio 3 - TIR'!$E$13-'Ejercicio 3 - TIR'!$C$13)*('Ejercicio 3 - TIR'!$D$13-'Ejercicio 3 - TIR'!$C$13)*B943),'Ejercicio 3 - TIR'!$E$13-SQRT(('Ejercicio 3 - TIR'!$E$13-'Ejercicio 3 - TIR'!$C$13)*('Ejercicio 3 - TIR'!$E$13-'Ejercicio 3 - TIR'!$D$13)*(1-B943)))</f>
        <v>72894.5272667022</v>
      </c>
      <c r="D943" s="24">
        <f ca="1" t="shared" si="7007"/>
        <v>0.0963014609525004</v>
      </c>
      <c r="E943" s="25">
        <f ca="1">IF(D943&lt;=('Ejercicio 3 - TIR'!$D$14-'Ejercicio 3 - TIR'!$C$14)/('Ejercicio 3 - TIR'!$E$14-'Ejercicio 3 - TIR'!$C$14),'Ejercicio 3 - TIR'!$C$14+SQRT(('Ejercicio 3 - TIR'!$E$14-'Ejercicio 3 - TIR'!$C$14)*('Ejercicio 3 - TIR'!$D$14-'Ejercicio 3 - TIR'!$C$14)*D943),'Ejercicio 3 - TIR'!$E$14-SQRT(('Ejercicio 3 - TIR'!$E$14-'Ejercicio 3 - TIR'!$C$14)*('Ejercicio 3 - TIR'!$E$14-'Ejercicio 3 - TIR'!$D$14)*(1-D943)))</f>
        <v>27687.4913156023</v>
      </c>
      <c r="F943" s="24">
        <f ca="1" t="shared" si="7007"/>
        <v>0.43434250552178</v>
      </c>
      <c r="G943" s="25">
        <f ca="1">IF(F943&lt;=('Ejercicio 3 - TIR'!$D$18-'Ejercicio 3 - TIR'!$C$18)/('Ejercicio 3 - TIR'!$E$18-'Ejercicio 3 - TIR'!$C$18),'Ejercicio 3 - TIR'!$C$18+SQRT(('Ejercicio 3 - TIR'!$E$18-'Ejercicio 3 - TIR'!$C$18)*('Ejercicio 3 - TIR'!$D$18-'Ejercicio 3 - TIR'!$C$18)*F943),'Ejercicio 3 - TIR'!$E$18-SQRT(('Ejercicio 3 - TIR'!$E$18-'Ejercicio 3 - TIR'!$C$18)*('Ejercicio 3 - TIR'!$E$18-'Ejercicio 3 - TIR'!$D$18)*(1-F943)))</f>
        <v>38071.6402192037</v>
      </c>
      <c r="H943" s="24">
        <f ca="1" t="shared" ref="H943:L943" si="7008">RAND()</f>
        <v>0.567823295354585</v>
      </c>
      <c r="I943" s="25">
        <f ca="1">IF(H943&lt;=('Ejercicio 3 - TIR'!$D$18-'Ejercicio 3 - TIR'!$C$18)/('Ejercicio 3 - TIR'!$E$18-'Ejercicio 3 - TIR'!$C$18),'Ejercicio 3 - TIR'!$C$18+SQRT(('Ejercicio 3 - TIR'!$E$18-'Ejercicio 3 - TIR'!$C$18)*('Ejercicio 3 - TIR'!$D$18-'Ejercicio 3 - TIR'!$C$18)*H943),'Ejercicio 3 - TIR'!$E$18-SQRT(('Ejercicio 3 - TIR'!$E$18-'Ejercicio 3 - TIR'!$C$18)*('Ejercicio 3 - TIR'!$E$18-'Ejercicio 3 - TIR'!$D$18)*(1-H943)))</f>
        <v>39228.9487106164</v>
      </c>
      <c r="J943" s="24">
        <f ca="1" t="shared" si="7008"/>
        <v>0.432301214759194</v>
      </c>
      <c r="K943" s="25">
        <f ca="1">IF(J943&lt;=('Ejercicio 3 - TIR'!$D$18-'Ejercicio 3 - TIR'!$C$18)/('Ejercicio 3 - TIR'!$E$18-'Ejercicio 3 - TIR'!$C$18),'Ejercicio 3 - TIR'!$C$18+SQRT(('Ejercicio 3 - TIR'!$E$18-'Ejercicio 3 - TIR'!$C$18)*('Ejercicio 3 - TIR'!$D$18-'Ejercicio 3 - TIR'!$C$18)*J943),'Ejercicio 3 - TIR'!$E$18-SQRT(('Ejercicio 3 - TIR'!$E$18-'Ejercicio 3 - TIR'!$C$18)*('Ejercicio 3 - TIR'!$E$18-'Ejercicio 3 - TIR'!$D$18)*(1-J943)))</f>
        <v>38052.6506327966</v>
      </c>
      <c r="L943" s="24">
        <f ca="1" t="shared" si="7008"/>
        <v>0.313300525889739</v>
      </c>
      <c r="M943" s="25">
        <f ca="1">IF(L943&lt;=('Ejercicio 3 - TIR'!$D$18-'Ejercicio 3 - TIR'!$C$18)/('Ejercicio 3 - TIR'!$E$18-'Ejercicio 3 - TIR'!$C$18),'Ejercicio 3 - TIR'!$C$18+SQRT(('Ejercicio 3 - TIR'!$E$18-'Ejercicio 3 - TIR'!$C$18)*('Ejercicio 3 - TIR'!$D$18-'Ejercicio 3 - TIR'!$C$18)*L943),'Ejercicio 3 - TIR'!$E$18-SQRT(('Ejercicio 3 - TIR'!$E$18-'Ejercicio 3 - TIR'!$C$18)*('Ejercicio 3 - TIR'!$E$18-'Ejercicio 3 - TIR'!$D$18)*(1-L943)))</f>
        <v>36855.2956816946</v>
      </c>
      <c r="N943" s="24">
        <f ca="1" t="shared" ref="N943:R943" si="7009">RAND()</f>
        <v>0.319231657164578</v>
      </c>
      <c r="O943" s="25">
        <f ca="1">IF(N943&lt;=('Ejercicio 3 - TIR'!$D$18-'Ejercicio 3 - TIR'!$C$18)/('Ejercicio 3 - TIR'!$E$18-'Ejercicio 3 - TIR'!$C$18),'Ejercicio 3 - TIR'!$C$18+SQRT(('Ejercicio 3 - TIR'!$E$18-'Ejercicio 3 - TIR'!$C$18)*('Ejercicio 3 - TIR'!$D$18-'Ejercicio 3 - TIR'!$C$18)*N943),'Ejercicio 3 - TIR'!$E$18-SQRT(('Ejercicio 3 - TIR'!$E$18-'Ejercicio 3 - TIR'!$C$18)*('Ejercicio 3 - TIR'!$E$18-'Ejercicio 3 - TIR'!$D$18)*(1-N943)))</f>
        <v>36919.880676333</v>
      </c>
      <c r="P943" s="24">
        <f ca="1" t="shared" si="7009"/>
        <v>0.271441016192695</v>
      </c>
      <c r="Q943" s="26">
        <f ca="1">IF(P943&lt;=('Ejercicio 3 - TIR'!$D$22-'Ejercicio 3 - TIR'!$C$22)/('Ejercicio 3 - TIR'!$E$22-'Ejercicio 3 - TIR'!$C$22),'Ejercicio 3 - TIR'!$C$22+SQRT(('Ejercicio 3 - TIR'!$E$22-'Ejercicio 3 - TIR'!$C$22)*('Ejercicio 3 - TIR'!$D$22-'Ejercicio 3 - TIR'!$C$22)*P943),'Ejercicio 3 - TIR'!$E$22-SQRT(('Ejercicio 3 - TIR'!$E$22-'Ejercicio 3 - TIR'!$C$22)*('Ejercicio 3 - TIR'!$E$22-'Ejercicio 3 - TIR'!$D$22)*(1-P943)))</f>
        <v>0.142104158639198</v>
      </c>
      <c r="R943" s="24">
        <f ca="1" t="shared" si="7009"/>
        <v>0.849496777131256</v>
      </c>
      <c r="S943" s="26">
        <f ca="1">IF(R943&lt;=('Ejercicio 3 - TIR'!$D$23-'Ejercicio 3 - TIR'!$C$23)/('Ejercicio 3 - TIR'!$E$23-'Ejercicio 3 - TIR'!$C$23),'Ejercicio 3 - TIR'!$C$23+SQRT(('Ejercicio 3 - TIR'!$E$23-'Ejercicio 3 - TIR'!$C$23)*('Ejercicio 3 - TIR'!$D$23-'Ejercicio 3 - TIR'!$C$23)*R943),'Ejercicio 3 - TIR'!$E$23-SQRT(('Ejercicio 3 - TIR'!$E$23-'Ejercicio 3 - TIR'!$C$23)*('Ejercicio 3 - TIR'!$E$23-'Ejercicio 3 - TIR'!$D$23)*(1-R943)))</f>
        <v>0.163540783701411</v>
      </c>
      <c r="T943" s="24">
        <f ca="1" t="shared" ref="T943:X943" si="7010">RAND()</f>
        <v>0.646606469382502</v>
      </c>
      <c r="U943" s="26">
        <f ca="1">IF(T943&lt;=('Ejercicio 3 - TIR'!$D$24-'Ejercicio 3 - TIR'!$C$24)/('Ejercicio 3 - TIR'!$E$24-'Ejercicio 3 - TIR'!$C$24),'Ejercicio 3 - TIR'!$C$24+SQRT(('Ejercicio 3 - TIR'!$E$24-'Ejercicio 3 - TIR'!$C$24)*('Ejercicio 3 - TIR'!$D$24-'Ejercicio 3 - TIR'!$C$24)*T943),'Ejercicio 3 - TIR'!$E$24-SQRT(('Ejercicio 3 - TIR'!$E$24-'Ejercicio 3 - TIR'!$C$24)*('Ejercicio 3 - TIR'!$E$24-'Ejercicio 3 - TIR'!$D$24)*(1-T943)))</f>
        <v>0.188543651106192</v>
      </c>
      <c r="V943" s="24">
        <f ca="1" t="shared" si="7010"/>
        <v>0.930619071586249</v>
      </c>
      <c r="W943" s="26">
        <f ca="1">IF(V943&lt;=('Ejercicio 3 - TIR'!$D$25-'Ejercicio 3 - TIR'!$C$25)/('Ejercicio 3 - TIR'!$E$25-'Ejercicio 3 - TIR'!$C$25),'Ejercicio 3 - TIR'!$C$25+SQRT(('Ejercicio 3 - TIR'!$E$25-'Ejercicio 3 - TIR'!$C$25)*('Ejercicio 3 - TIR'!$D$25-'Ejercicio 3 - TIR'!$C$25)*V943),'Ejercicio 3 - TIR'!$E$25-SQRT(('Ejercicio 3 - TIR'!$E$25-'Ejercicio 3 - TIR'!$C$25)*('Ejercicio 3 - TIR'!$E$25-'Ejercicio 3 - TIR'!$D$25)*(1-V943)))</f>
        <v>0.234416892176202</v>
      </c>
      <c r="X943" s="24">
        <f ca="1" t="shared" si="7010"/>
        <v>0.700572506223827</v>
      </c>
      <c r="Y943" s="26">
        <f ca="1">IF(X943&lt;=('Ejercicio 3 - TIR'!$D$26-'Ejercicio 3 - TIR'!$C$26)/('Ejercicio 3 - TIR'!$E$26-'Ejercicio 3 - TIR'!$C$26),'Ejercicio 3 - TIR'!$C$26+SQRT(('Ejercicio 3 - TIR'!$E$26-'Ejercicio 3 - TIR'!$C$26)*('Ejercicio 3 - TIR'!$D$26-'Ejercicio 3 - TIR'!$C$26)*X943),'Ejercicio 3 - TIR'!$E$26-SQRT(('Ejercicio 3 - TIR'!$E$26-'Ejercicio 3 - TIR'!$C$26)*('Ejercicio 3 - TIR'!$E$26-'Ejercicio 3 - TIR'!$D$26)*(1-X943)))</f>
        <v>0.239789199630058</v>
      </c>
      <c r="Z943" s="24">
        <f ca="1" t="shared" si="6668"/>
        <v>1.1421041586392</v>
      </c>
      <c r="AA943" s="24">
        <f ca="1" t="shared" si="6669"/>
        <v>1.32888476781169</v>
      </c>
      <c r="AB943" s="24">
        <f ca="1" t="shared" si="6670"/>
        <v>1.57943755383431</v>
      </c>
      <c r="AC943" s="24">
        <f ca="1" t="shared" si="6671"/>
        <v>1.94968439659054</v>
      </c>
      <c r="AD943" s="24">
        <f ca="1" t="shared" si="6672"/>
        <v>2.41719765758019</v>
      </c>
      <c r="AE943" s="23">
        <f ca="1" t="shared" si="6673"/>
        <v>3934.50765823377</v>
      </c>
      <c r="AF943" s="23">
        <f ca="1" t="shared" si="6674"/>
        <v>4577.96012414053</v>
      </c>
      <c r="AG943" s="23">
        <f ca="1" t="shared" si="6675"/>
        <v>5441.10544056453</v>
      </c>
      <c r="AH943" s="23">
        <f ca="1" t="shared" si="6676"/>
        <v>6716.59246794469</v>
      </c>
      <c r="AI943" s="23">
        <f ca="1" t="shared" si="6677"/>
        <v>8327.15880007443</v>
      </c>
      <c r="AJ943" s="25">
        <f ca="1" t="shared" si="6678"/>
        <v>43481.7786205679</v>
      </c>
      <c r="AK943" s="25">
        <f ca="1" t="shared" si="6679"/>
        <v>52130.7523988043</v>
      </c>
      <c r="AL943" s="25">
        <f ca="1" t="shared" si="6680"/>
        <v>60101.785432376</v>
      </c>
      <c r="AM943" s="25">
        <f ca="1" t="shared" si="6681"/>
        <v>71856.1949223306</v>
      </c>
      <c r="AN943" s="25">
        <f ca="1" t="shared" si="6682"/>
        <v>89242.6490889723</v>
      </c>
      <c r="AO943" s="25">
        <f ca="1">C943/'Ejercicio 3 - TIR'!$D$7</f>
        <v>14578.9054533404</v>
      </c>
      <c r="AP943" s="25">
        <f ca="1" t="shared" si="6683"/>
        <v>28902.8731672275</v>
      </c>
      <c r="AQ943" s="25">
        <f ca="1" t="shared" si="6684"/>
        <v>37551.8469454638</v>
      </c>
      <c r="AR943" s="25">
        <f ca="1" t="shared" si="6685"/>
        <v>45522.8799790355</v>
      </c>
      <c r="AS943" s="25">
        <f ca="1" t="shared" si="6686"/>
        <v>57277.2894689901</v>
      </c>
      <c r="AT943" s="25">
        <f ca="1" t="shared" si="6687"/>
        <v>74663.7436356319</v>
      </c>
      <c r="AU943" s="25">
        <f ca="1">AP943*'Ejercicio 3 - TIR'!$D$5</f>
        <v>14451.4365836137</v>
      </c>
      <c r="AV943" s="25">
        <f ca="1">AQ943*'Ejercicio 3 - TIR'!$D$5</f>
        <v>18775.9234727319</v>
      </c>
      <c r="AW943" s="25">
        <f ca="1">AR943*'Ejercicio 3 - TIR'!$D$5</f>
        <v>22761.4399895178</v>
      </c>
      <c r="AX943" s="25">
        <f ca="1">AS943*'Ejercicio 3 - TIR'!$D$5</f>
        <v>28638.6447344951</v>
      </c>
      <c r="AY943" s="25">
        <f ca="1">AT943*'Ejercicio 3 - TIR'!$D$5</f>
        <v>37331.8718178159</v>
      </c>
      <c r="AZ943" s="25">
        <f ca="1" t="shared" ref="AZ943:BD943" si="7011">AJ943-AU943-AE943</f>
        <v>25095.8343787204</v>
      </c>
      <c r="BA943" s="25">
        <f ca="1" t="shared" si="7011"/>
        <v>28776.8688019318</v>
      </c>
      <c r="BB943" s="25">
        <f ca="1" t="shared" si="7011"/>
        <v>31899.2400022937</v>
      </c>
      <c r="BC943" s="25">
        <f ca="1" t="shared" si="7011"/>
        <v>36500.9577198908</v>
      </c>
      <c r="BD943" s="25">
        <f ca="1" t="shared" si="7011"/>
        <v>43583.618471082</v>
      </c>
      <c r="BE943" s="25">
        <f ca="1" t="shared" ref="BE943:BI943" si="7012">AZ943/Z943</f>
        <v>21973.3324573669</v>
      </c>
      <c r="BF943" s="25">
        <f ca="1" t="shared" si="7012"/>
        <v>21654.9015377153</v>
      </c>
      <c r="BG943" s="25">
        <f ca="1" t="shared" si="7012"/>
        <v>20196.5819571997</v>
      </c>
      <c r="BH943" s="25">
        <f ca="1" t="shared" si="7012"/>
        <v>18721.4698869832</v>
      </c>
      <c r="BI943" s="25">
        <f ca="1" t="shared" si="7012"/>
        <v>18030.6390478272</v>
      </c>
      <c r="BJ943" s="25">
        <f ca="1" t="shared" si="6690"/>
        <v>66926.1391523457</v>
      </c>
      <c r="BK943" s="25">
        <f ca="1" t="shared" si="6691"/>
        <v>35240.0961118976</v>
      </c>
      <c r="BL943" s="25">
        <f ca="1" t="shared" si="6692"/>
        <v>102166.235264243</v>
      </c>
      <c r="BM943" s="25">
        <f ca="1">BK943*'Ejercicio 3 - TIR'!$D$5</f>
        <v>17620.0480559488</v>
      </c>
      <c r="BN943" s="25">
        <f ca="1" t="shared" si="6693"/>
        <v>84546.1872082945</v>
      </c>
      <c r="BO943" s="25">
        <f ca="1" t="shared" si="6694"/>
        <v>34976.9440422725</v>
      </c>
      <c r="BP943" s="25">
        <f ca="1" t="shared" si="6695"/>
        <v>-100582.018582304</v>
      </c>
      <c r="BQ943" s="25">
        <f ca="1" t="shared" ref="BQ943:BT943" si="7013">BE943</f>
        <v>21973.3324573669</v>
      </c>
      <c r="BR943" s="25">
        <f ca="1" t="shared" si="7013"/>
        <v>21654.9015377153</v>
      </c>
      <c r="BS943" s="25">
        <f ca="1" t="shared" si="7013"/>
        <v>20196.5819571997</v>
      </c>
      <c r="BT943" s="25">
        <f ca="1" t="shared" si="7013"/>
        <v>18721.4698869832</v>
      </c>
      <c r="BU943" s="25">
        <f ca="1" t="shared" si="6697"/>
        <v>53007.5830900997</v>
      </c>
      <c r="BV943" s="27">
        <f ca="1" t="shared" si="6698"/>
        <v>9.3722209140626</v>
      </c>
    </row>
    <row r="944" ht="15" customHeight="1" spans="1:74">
      <c r="A944" s="23">
        <v>943</v>
      </c>
      <c r="B944" s="24">
        <f ca="1" t="shared" ref="B944:F944" si="7014">RAND()</f>
        <v>0.622541449890055</v>
      </c>
      <c r="C944" s="25">
        <f ca="1">IF(B944&lt;=('Ejercicio 3 - TIR'!$D$13-'Ejercicio 3 - TIR'!$C$13)/('Ejercicio 3 - TIR'!$E$13-'Ejercicio 3 - TIR'!$C$13),'Ejercicio 3 - TIR'!$C$13+SQRT(('Ejercicio 3 - TIR'!$E$13-'Ejercicio 3 - TIR'!$C$13)*('Ejercicio 3 - TIR'!$D$13-'Ejercicio 3 - TIR'!$C$13)*B944),'Ejercicio 3 - TIR'!$E$13-SQRT(('Ejercicio 3 - TIR'!$E$13-'Ejercicio 3 - TIR'!$C$13)*('Ejercicio 3 - TIR'!$E$13-'Ejercicio 3 - TIR'!$D$13)*(1-B944)))</f>
        <v>78717.3718697165</v>
      </c>
      <c r="D944" s="24">
        <f ca="1" t="shared" si="7014"/>
        <v>0.170832468546858</v>
      </c>
      <c r="E944" s="25">
        <f ca="1">IF(D944&lt;=('Ejercicio 3 - TIR'!$D$14-'Ejercicio 3 - TIR'!$C$14)/('Ejercicio 3 - TIR'!$E$14-'Ejercicio 3 - TIR'!$C$14),'Ejercicio 3 - TIR'!$C$14+SQRT(('Ejercicio 3 - TIR'!$E$14-'Ejercicio 3 - TIR'!$C$14)*('Ejercicio 3 - TIR'!$D$14-'Ejercicio 3 - TIR'!$C$14)*D944),'Ejercicio 3 - TIR'!$E$14-SQRT(('Ejercicio 3 - TIR'!$E$14-'Ejercicio 3 - TIR'!$C$14)*('Ejercicio 3 - TIR'!$E$14-'Ejercicio 3 - TIR'!$D$14)*(1-D944)))</f>
        <v>28579.4462059115</v>
      </c>
      <c r="F944" s="24">
        <f ca="1" t="shared" si="7014"/>
        <v>0.811549760141188</v>
      </c>
      <c r="G944" s="25">
        <f ca="1">IF(F944&lt;=('Ejercicio 3 - TIR'!$D$18-'Ejercicio 3 - TIR'!$C$18)/('Ejercicio 3 - TIR'!$E$18-'Ejercicio 3 - TIR'!$C$18),'Ejercicio 3 - TIR'!$C$18+SQRT(('Ejercicio 3 - TIR'!$E$18-'Ejercicio 3 - TIR'!$C$18)*('Ejercicio 3 - TIR'!$D$18-'Ejercicio 3 - TIR'!$C$18)*F944),'Ejercicio 3 - TIR'!$E$18-SQRT(('Ejercicio 3 - TIR'!$E$18-'Ejercicio 3 - TIR'!$C$18)*('Ejercicio 3 - TIR'!$E$18-'Ejercicio 3 - TIR'!$D$18)*(1-F944)))</f>
        <v>41240.5096104112</v>
      </c>
      <c r="H944" s="24">
        <f ca="1" t="shared" ref="H944:L944" si="7015">RAND()</f>
        <v>0.169157931108952</v>
      </c>
      <c r="I944" s="25">
        <f ca="1">IF(H944&lt;=('Ejercicio 3 - TIR'!$D$18-'Ejercicio 3 - TIR'!$C$18)/('Ejercicio 3 - TIR'!$E$18-'Ejercicio 3 - TIR'!$C$18),'Ejercicio 3 - TIR'!$C$18+SQRT(('Ejercicio 3 - TIR'!$E$18-'Ejercicio 3 - TIR'!$C$18)*('Ejercicio 3 - TIR'!$D$18-'Ejercicio 3 - TIR'!$C$18)*H944),'Ejercicio 3 - TIR'!$E$18-SQRT(('Ejercicio 3 - TIR'!$E$18-'Ejercicio 3 - TIR'!$C$18)*('Ejercicio 3 - TIR'!$E$18-'Ejercicio 3 - TIR'!$D$18)*(1-H944)))</f>
        <v>35037.2303566884</v>
      </c>
      <c r="J944" s="24">
        <f ca="1" t="shared" si="7015"/>
        <v>0.238571857235945</v>
      </c>
      <c r="K944" s="25">
        <f ca="1">IF(J944&lt;=('Ejercicio 3 - TIR'!$D$18-'Ejercicio 3 - TIR'!$C$18)/('Ejercicio 3 - TIR'!$E$18-'Ejercicio 3 - TIR'!$C$18),'Ejercicio 3 - TIR'!$C$18+SQRT(('Ejercicio 3 - TIR'!$E$18-'Ejercicio 3 - TIR'!$C$18)*('Ejercicio 3 - TIR'!$D$18-'Ejercicio 3 - TIR'!$C$18)*J944),'Ejercicio 3 - TIR'!$E$18-SQRT(('Ejercicio 3 - TIR'!$E$18-'Ejercicio 3 - TIR'!$C$18)*('Ejercicio 3 - TIR'!$E$18-'Ejercicio 3 - TIR'!$D$18)*(1-J944)))</f>
        <v>35982.1215789544</v>
      </c>
      <c r="L944" s="24">
        <f ca="1" t="shared" si="7015"/>
        <v>0.450226644970109</v>
      </c>
      <c r="M944" s="25">
        <f ca="1">IF(L944&lt;=('Ejercicio 3 - TIR'!$D$18-'Ejercicio 3 - TIR'!$C$18)/('Ejercicio 3 - TIR'!$E$18-'Ejercicio 3 - TIR'!$C$18),'Ejercicio 3 - TIR'!$C$18+SQRT(('Ejercicio 3 - TIR'!$E$18-'Ejercicio 3 - TIR'!$C$18)*('Ejercicio 3 - TIR'!$D$18-'Ejercicio 3 - TIR'!$C$18)*L944),'Ejercicio 3 - TIR'!$E$18-SQRT(('Ejercicio 3 - TIR'!$E$18-'Ejercicio 3 - TIR'!$C$18)*('Ejercicio 3 - TIR'!$E$18-'Ejercicio 3 - TIR'!$D$18)*(1-L944)))</f>
        <v>38217.9070781749</v>
      </c>
      <c r="N944" s="24">
        <f ca="1" t="shared" ref="N944:R944" si="7016">RAND()</f>
        <v>0.019232355704504</v>
      </c>
      <c r="O944" s="25">
        <f ca="1">IF(N944&lt;=('Ejercicio 3 - TIR'!$D$18-'Ejercicio 3 - TIR'!$C$18)/('Ejercicio 3 - TIR'!$E$18-'Ejercicio 3 - TIR'!$C$18),'Ejercicio 3 - TIR'!$C$18+SQRT(('Ejercicio 3 - TIR'!$E$18-'Ejercicio 3 - TIR'!$C$18)*('Ejercicio 3 - TIR'!$D$18-'Ejercicio 3 - TIR'!$C$18)*N944),'Ejercicio 3 - TIR'!$E$18-SQRT(('Ejercicio 3 - TIR'!$E$18-'Ejercicio 3 - TIR'!$C$18)*('Ejercicio 3 - TIR'!$E$18-'Ejercicio 3 - TIR'!$D$18)*(1-N944)))</f>
        <v>31698.4856065553</v>
      </c>
      <c r="P944" s="24">
        <f ca="1" t="shared" si="7016"/>
        <v>0.964278517418958</v>
      </c>
      <c r="Q944" s="26">
        <f ca="1">IF(P944&lt;=('Ejercicio 3 - TIR'!$D$22-'Ejercicio 3 - TIR'!$C$22)/('Ejercicio 3 - TIR'!$E$22-'Ejercicio 3 - TIR'!$C$22),'Ejercicio 3 - TIR'!$C$22+SQRT(('Ejercicio 3 - TIR'!$E$22-'Ejercicio 3 - TIR'!$C$22)*('Ejercicio 3 - TIR'!$D$22-'Ejercicio 3 - TIR'!$C$22)*P944),'Ejercicio 3 - TIR'!$E$22-SQRT(('Ejercicio 3 - TIR'!$E$22-'Ejercicio 3 - TIR'!$C$22)*('Ejercicio 3 - TIR'!$E$22-'Ejercicio 3 - TIR'!$D$22)*(1-P944)))</f>
        <v>0.171981354937031</v>
      </c>
      <c r="R944" s="24">
        <f ca="1" t="shared" si="7016"/>
        <v>0.657316007565947</v>
      </c>
      <c r="S944" s="26">
        <f ca="1">IF(R944&lt;=('Ejercicio 3 - TIR'!$D$23-'Ejercicio 3 - TIR'!$C$23)/('Ejercicio 3 - TIR'!$E$23-'Ejercicio 3 - TIR'!$C$23),'Ejercicio 3 - TIR'!$C$23+SQRT(('Ejercicio 3 - TIR'!$E$23-'Ejercicio 3 - TIR'!$C$23)*('Ejercicio 3 - TIR'!$D$23-'Ejercicio 3 - TIR'!$C$23)*R944),'Ejercicio 3 - TIR'!$E$23-SQRT(('Ejercicio 3 - TIR'!$E$23-'Ejercicio 3 - TIR'!$C$23)*('Ejercicio 3 - TIR'!$E$23-'Ejercicio 3 - TIR'!$D$23)*(1-R944)))</f>
        <v>0.155163913625909</v>
      </c>
      <c r="T944" s="24">
        <f ca="1" t="shared" ref="T944:X944" si="7017">RAND()</f>
        <v>0.642138504454105</v>
      </c>
      <c r="U944" s="26">
        <f ca="1">IF(T944&lt;=('Ejercicio 3 - TIR'!$D$24-'Ejercicio 3 - TIR'!$C$24)/('Ejercicio 3 - TIR'!$E$24-'Ejercicio 3 - TIR'!$C$24),'Ejercicio 3 - TIR'!$C$24+SQRT(('Ejercicio 3 - TIR'!$E$24-'Ejercicio 3 - TIR'!$C$24)*('Ejercicio 3 - TIR'!$D$24-'Ejercicio 3 - TIR'!$C$24)*T944),'Ejercicio 3 - TIR'!$E$24-SQRT(('Ejercicio 3 - TIR'!$E$24-'Ejercicio 3 - TIR'!$C$24)*('Ejercicio 3 - TIR'!$E$24-'Ejercicio 3 - TIR'!$D$24)*(1-T944)))</f>
        <v>0.188345423908564</v>
      </c>
      <c r="V944" s="24">
        <f ca="1" t="shared" si="7017"/>
        <v>0.187724552761334</v>
      </c>
      <c r="W944" s="26">
        <f ca="1">IF(V944&lt;=('Ejercicio 3 - TIR'!$D$25-'Ejercicio 3 - TIR'!$C$25)/('Ejercicio 3 - TIR'!$E$25-'Ejercicio 3 - TIR'!$C$25),'Ejercicio 3 - TIR'!$C$25+SQRT(('Ejercicio 3 - TIR'!$E$25-'Ejercicio 3 - TIR'!$C$25)*('Ejercicio 3 - TIR'!$D$25-'Ejercicio 3 - TIR'!$C$25)*V944),'Ejercicio 3 - TIR'!$E$25-SQRT(('Ejercicio 3 - TIR'!$E$25-'Ejercicio 3 - TIR'!$C$25)*('Ejercicio 3 - TIR'!$E$25-'Ejercicio 3 - TIR'!$D$25)*(1-V944)))</f>
        <v>0.196211550631135</v>
      </c>
      <c r="X944" s="24">
        <f ca="1" t="shared" si="7017"/>
        <v>0.462181129958763</v>
      </c>
      <c r="Y944" s="26">
        <f ca="1">IF(X944&lt;=('Ejercicio 3 - TIR'!$D$26-'Ejercicio 3 - TIR'!$C$26)/('Ejercicio 3 - TIR'!$E$26-'Ejercicio 3 - TIR'!$C$26),'Ejercicio 3 - TIR'!$C$26+SQRT(('Ejercicio 3 - TIR'!$E$26-'Ejercicio 3 - TIR'!$C$26)*('Ejercicio 3 - TIR'!$D$26-'Ejercicio 3 - TIR'!$C$26)*X944),'Ejercicio 3 - TIR'!$E$26-SQRT(('Ejercicio 3 - TIR'!$E$26-'Ejercicio 3 - TIR'!$C$26)*('Ejercicio 3 - TIR'!$E$26-'Ejercicio 3 - TIR'!$D$26)*(1-X944)))</f>
        <v>0.226109166844233</v>
      </c>
      <c r="Z944" s="24">
        <f ca="1" t="shared" si="6668"/>
        <v>1.17198135493703</v>
      </c>
      <c r="AA944" s="24">
        <f ca="1" t="shared" si="6669"/>
        <v>1.35383056866566</v>
      </c>
      <c r="AB944" s="24">
        <f ca="1" t="shared" si="6670"/>
        <v>1.60881836102136</v>
      </c>
      <c r="AC944" s="24">
        <f ca="1" t="shared" si="6671"/>
        <v>1.92448710632121</v>
      </c>
      <c r="AD944" s="24">
        <f ca="1" t="shared" si="6672"/>
        <v>2.35963128253396</v>
      </c>
      <c r="AE944" s="23">
        <f ca="1" t="shared" si="6673"/>
        <v>4915.13188184265</v>
      </c>
      <c r="AF944" s="23">
        <f ca="1" t="shared" si="6674"/>
        <v>5677.78298061684</v>
      </c>
      <c r="AG944" s="23">
        <f ca="1" t="shared" si="6675"/>
        <v>6747.16742296195</v>
      </c>
      <c r="AH944" s="23">
        <f ca="1" t="shared" si="6676"/>
        <v>8071.0396053892</v>
      </c>
      <c r="AI944" s="23">
        <f ca="1" t="shared" si="6677"/>
        <v>9895.97564613056</v>
      </c>
      <c r="AJ944" s="25">
        <f ca="1" t="shared" si="6678"/>
        <v>48333.1083315033</v>
      </c>
      <c r="AK944" s="25">
        <f ca="1" t="shared" si="6679"/>
        <v>47434.473498265</v>
      </c>
      <c r="AL944" s="25">
        <f ca="1" t="shared" si="6680"/>
        <v>57888.6978647248</v>
      </c>
      <c r="AM944" s="25">
        <f ca="1" t="shared" si="6681"/>
        <v>73549.8694025295</v>
      </c>
      <c r="AN944" s="25">
        <f ca="1" t="shared" si="6682"/>
        <v>74796.7382461805</v>
      </c>
      <c r="AO944" s="25">
        <f ca="1">C944/'Ejercicio 3 - TIR'!$D$7</f>
        <v>15743.4743739433</v>
      </c>
      <c r="AP944" s="25">
        <f ca="1" t="shared" si="6683"/>
        <v>32589.63395756</v>
      </c>
      <c r="AQ944" s="25">
        <f ca="1" t="shared" si="6684"/>
        <v>31690.9991243217</v>
      </c>
      <c r="AR944" s="25">
        <f ca="1" t="shared" si="6685"/>
        <v>42145.2234907815</v>
      </c>
      <c r="AS944" s="25">
        <f ca="1" t="shared" si="6686"/>
        <v>57806.3950285862</v>
      </c>
      <c r="AT944" s="25">
        <f ca="1" t="shared" si="6687"/>
        <v>59053.2638722372</v>
      </c>
      <c r="AU944" s="25">
        <f ca="1">AP944*'Ejercicio 3 - TIR'!$D$5</f>
        <v>16294.81697878</v>
      </c>
      <c r="AV944" s="25">
        <f ca="1">AQ944*'Ejercicio 3 - TIR'!$D$5</f>
        <v>15845.4995621609</v>
      </c>
      <c r="AW944" s="25">
        <f ca="1">AR944*'Ejercicio 3 - TIR'!$D$5</f>
        <v>21072.6117453907</v>
      </c>
      <c r="AX944" s="25">
        <f ca="1">AS944*'Ejercicio 3 - TIR'!$D$5</f>
        <v>28903.1975142931</v>
      </c>
      <c r="AY944" s="25">
        <f ca="1">AT944*'Ejercicio 3 - TIR'!$D$5</f>
        <v>29526.6319361186</v>
      </c>
      <c r="AZ944" s="25">
        <f ca="1" t="shared" ref="AZ944:BD944" si="7018">AJ944-AU944-AE944</f>
        <v>27123.1594708806</v>
      </c>
      <c r="BA944" s="25">
        <f ca="1" t="shared" si="7018"/>
        <v>25911.1909554873</v>
      </c>
      <c r="BB944" s="25">
        <f ca="1" t="shared" si="7018"/>
        <v>30068.9186963721</v>
      </c>
      <c r="BC944" s="25">
        <f ca="1" t="shared" si="7018"/>
        <v>36575.6322828472</v>
      </c>
      <c r="BD944" s="25">
        <f ca="1" t="shared" si="7018"/>
        <v>35374.1306639313</v>
      </c>
      <c r="BE944" s="25">
        <f ca="1" t="shared" ref="BE944:BI944" si="7019">AZ944/Z944</f>
        <v>23142.9957111715</v>
      </c>
      <c r="BF944" s="25">
        <f ca="1" t="shared" si="7019"/>
        <v>19139.1681907623</v>
      </c>
      <c r="BG944" s="25">
        <f ca="1" t="shared" si="7019"/>
        <v>18690.0643508834</v>
      </c>
      <c r="BH944" s="25">
        <f ca="1" t="shared" si="7019"/>
        <v>19005.3922225357</v>
      </c>
      <c r="BI944" s="25">
        <f ca="1" t="shared" si="7019"/>
        <v>14991.3806134761</v>
      </c>
      <c r="BJ944" s="25">
        <f ca="1" t="shared" si="6690"/>
        <v>67436.9553049654</v>
      </c>
      <c r="BK944" s="25">
        <f ca="1" t="shared" si="6691"/>
        <v>37148.7946285284</v>
      </c>
      <c r="BL944" s="25">
        <f ca="1" t="shared" si="6692"/>
        <v>104585.749933494</v>
      </c>
      <c r="BM944" s="25">
        <f ca="1">BK944*'Ejercicio 3 - TIR'!$D$5</f>
        <v>18574.3973142642</v>
      </c>
      <c r="BN944" s="25">
        <f ca="1" t="shared" si="6693"/>
        <v>86011.3526192296</v>
      </c>
      <c r="BO944" s="25">
        <f ca="1" t="shared" si="6694"/>
        <v>36451.1833928832</v>
      </c>
      <c r="BP944" s="25">
        <f ca="1" t="shared" si="6695"/>
        <v>-107296.818075628</v>
      </c>
      <c r="BQ944" s="25">
        <f ca="1" t="shared" ref="BQ944:BT944" si="7020">BE944</f>
        <v>23142.9957111715</v>
      </c>
      <c r="BR944" s="25">
        <f ca="1" t="shared" si="7020"/>
        <v>19139.1681907623</v>
      </c>
      <c r="BS944" s="25">
        <f ca="1" t="shared" si="7020"/>
        <v>18690.0643508834</v>
      </c>
      <c r="BT944" s="25">
        <f ca="1" t="shared" si="7020"/>
        <v>19005.3922225357</v>
      </c>
      <c r="BU944" s="25">
        <f ca="1" t="shared" si="6697"/>
        <v>51442.5640063592</v>
      </c>
      <c r="BV944" s="27">
        <f ca="1" t="shared" si="6698"/>
        <v>6.2271346190548</v>
      </c>
    </row>
    <row r="945" ht="15" customHeight="1" spans="1:74">
      <c r="A945" s="23">
        <v>944</v>
      </c>
      <c r="B945" s="24">
        <f ca="1" t="shared" ref="B945:F945" si="7021">RAND()</f>
        <v>0.0118126629060278</v>
      </c>
      <c r="C945" s="25">
        <f ca="1">IF(B945&lt;=('Ejercicio 3 - TIR'!$D$13-'Ejercicio 3 - TIR'!$C$13)/('Ejercicio 3 - TIR'!$E$13-'Ejercicio 3 - TIR'!$C$13),'Ejercicio 3 - TIR'!$C$13+SQRT(('Ejercicio 3 - TIR'!$E$13-'Ejercicio 3 - TIR'!$C$13)*('Ejercicio 3 - TIR'!$D$13-'Ejercicio 3 - TIR'!$C$13)*B945),'Ejercicio 3 - TIR'!$E$13-SQRT(('Ejercicio 3 - TIR'!$E$13-'Ejercicio 3 - TIR'!$C$13)*('Ejercicio 3 - TIR'!$E$13-'Ejercicio 3 - TIR'!$D$13)*(1-B945)))</f>
        <v>62173.7215006553</v>
      </c>
      <c r="D945" s="24">
        <f ca="1" t="shared" si="7021"/>
        <v>0.379983349401364</v>
      </c>
      <c r="E945" s="25">
        <f ca="1">IF(D945&lt;=('Ejercicio 3 - TIR'!$D$14-'Ejercicio 3 - TIR'!$C$14)/('Ejercicio 3 - TIR'!$E$14-'Ejercicio 3 - TIR'!$C$14),'Ejercicio 3 - TIR'!$C$14+SQRT(('Ejercicio 3 - TIR'!$E$14-'Ejercicio 3 - TIR'!$C$14)*('Ejercicio 3 - TIR'!$D$14-'Ejercicio 3 - TIR'!$C$14)*D945),'Ejercicio 3 - TIR'!$E$14-SQRT(('Ejercicio 3 - TIR'!$E$14-'Ejercicio 3 - TIR'!$C$14)*('Ejercicio 3 - TIR'!$E$14-'Ejercicio 3 - TIR'!$D$14)*(1-D945)))</f>
        <v>30356.2197458779</v>
      </c>
      <c r="F945" s="24">
        <f ca="1" t="shared" si="7021"/>
        <v>0.331478897494578</v>
      </c>
      <c r="G945" s="25">
        <f ca="1">IF(F945&lt;=('Ejercicio 3 - TIR'!$D$18-'Ejercicio 3 - TIR'!$C$18)/('Ejercicio 3 - TIR'!$E$18-'Ejercicio 3 - TIR'!$C$18),'Ejercicio 3 - TIR'!$C$18+SQRT(('Ejercicio 3 - TIR'!$E$18-'Ejercicio 3 - TIR'!$C$18)*('Ejercicio 3 - TIR'!$D$18-'Ejercicio 3 - TIR'!$C$18)*F945),'Ejercicio 3 - TIR'!$E$18-SQRT(('Ejercicio 3 - TIR'!$E$18-'Ejercicio 3 - TIR'!$C$18)*('Ejercicio 3 - TIR'!$E$18-'Ejercicio 3 - TIR'!$D$18)*(1-F945)))</f>
        <v>37051.3711166118</v>
      </c>
      <c r="H945" s="24">
        <f ca="1" t="shared" ref="H945:L945" si="7022">RAND()</f>
        <v>0.828385076906876</v>
      </c>
      <c r="I945" s="25">
        <f ca="1">IF(H945&lt;=('Ejercicio 3 - TIR'!$D$18-'Ejercicio 3 - TIR'!$C$18)/('Ejercicio 3 - TIR'!$E$18-'Ejercicio 3 - TIR'!$C$18),'Ejercicio 3 - TIR'!$C$18+SQRT(('Ejercicio 3 - TIR'!$E$18-'Ejercicio 3 - TIR'!$C$18)*('Ejercicio 3 - TIR'!$D$18-'Ejercicio 3 - TIR'!$C$18)*H945),'Ejercicio 3 - TIR'!$E$18-SQRT(('Ejercicio 3 - TIR'!$E$18-'Ejercicio 3 - TIR'!$C$18)*('Ejercicio 3 - TIR'!$E$18-'Ejercicio 3 - TIR'!$D$18)*(1-H945)))</f>
        <v>41412.3657889935</v>
      </c>
      <c r="J945" s="24">
        <f ca="1" t="shared" si="7022"/>
        <v>0.549473762858648</v>
      </c>
      <c r="K945" s="25">
        <f ca="1">IF(J945&lt;=('Ejercicio 3 - TIR'!$D$18-'Ejercicio 3 - TIR'!$C$18)/('Ejercicio 3 - TIR'!$E$18-'Ejercicio 3 - TIR'!$C$18),'Ejercicio 3 - TIR'!$C$18+SQRT(('Ejercicio 3 - TIR'!$E$18-'Ejercicio 3 - TIR'!$C$18)*('Ejercicio 3 - TIR'!$D$18-'Ejercicio 3 - TIR'!$C$18)*J945),'Ejercicio 3 - TIR'!$E$18-SQRT(('Ejercicio 3 - TIR'!$E$18-'Ejercicio 3 - TIR'!$C$18)*('Ejercicio 3 - TIR'!$E$18-'Ejercicio 3 - TIR'!$D$18)*(1-J945)))</f>
        <v>39078.6047622307</v>
      </c>
      <c r="L945" s="24">
        <f ca="1" t="shared" si="7022"/>
        <v>0.833024107705223</v>
      </c>
      <c r="M945" s="25">
        <f ca="1">IF(L945&lt;=('Ejercicio 3 - TIR'!$D$18-'Ejercicio 3 - TIR'!$C$18)/('Ejercicio 3 - TIR'!$E$18-'Ejercicio 3 - TIR'!$C$18),'Ejercicio 3 - TIR'!$C$18+SQRT(('Ejercicio 3 - TIR'!$E$18-'Ejercicio 3 - TIR'!$C$18)*('Ejercicio 3 - TIR'!$D$18-'Ejercicio 3 - TIR'!$C$18)*L945),'Ejercicio 3 - TIR'!$E$18-SQRT(('Ejercicio 3 - TIR'!$E$18-'Ejercicio 3 - TIR'!$C$18)*('Ejercicio 3 - TIR'!$E$18-'Ejercicio 3 - TIR'!$D$18)*(1-L945)))</f>
        <v>41461.187780892</v>
      </c>
      <c r="N945" s="24">
        <f ca="1" t="shared" ref="N945:R945" si="7023">RAND()</f>
        <v>0.00580530041083871</v>
      </c>
      <c r="O945" s="25">
        <f ca="1">IF(N945&lt;=('Ejercicio 3 - TIR'!$D$18-'Ejercicio 3 - TIR'!$C$18)/('Ejercicio 3 - TIR'!$E$18-'Ejercicio 3 - TIR'!$C$18),'Ejercicio 3 - TIR'!$C$18+SQRT(('Ejercicio 3 - TIR'!$E$18-'Ejercicio 3 - TIR'!$C$18)*('Ejercicio 3 - TIR'!$D$18-'Ejercicio 3 - TIR'!$C$18)*N945),'Ejercicio 3 - TIR'!$E$18-SQRT(('Ejercicio 3 - TIR'!$E$18-'Ejercicio 3 - TIR'!$C$18)*('Ejercicio 3 - TIR'!$E$18-'Ejercicio 3 - TIR'!$D$18)*(1-N945)))</f>
        <v>30933.1640057492</v>
      </c>
      <c r="P945" s="24">
        <f ca="1" t="shared" si="7023"/>
        <v>0.394387542994759</v>
      </c>
      <c r="Q945" s="26">
        <f ca="1">IF(P945&lt;=('Ejercicio 3 - TIR'!$D$22-'Ejercicio 3 - TIR'!$C$22)/('Ejercicio 3 - TIR'!$E$22-'Ejercicio 3 - TIR'!$C$22),'Ejercicio 3 - TIR'!$C$22+SQRT(('Ejercicio 3 - TIR'!$E$22-'Ejercicio 3 - TIR'!$C$22)*('Ejercicio 3 - TIR'!$D$22-'Ejercicio 3 - TIR'!$C$22)*P945),'Ejercicio 3 - TIR'!$E$22-SQRT(('Ejercicio 3 - TIR'!$E$22-'Ejercicio 3 - TIR'!$C$22)*('Ejercicio 3 - TIR'!$E$22-'Ejercicio 3 - TIR'!$D$22)*(1-P945)))</f>
        <v>0.146643903193612</v>
      </c>
      <c r="R945" s="24">
        <f ca="1" t="shared" si="7023"/>
        <v>0.365968668761028</v>
      </c>
      <c r="S945" s="26">
        <f ca="1">IF(R945&lt;=('Ejercicio 3 - TIR'!$D$23-'Ejercicio 3 - TIR'!$C$23)/('Ejercicio 3 - TIR'!$E$23-'Ejercicio 3 - TIR'!$C$23),'Ejercicio 3 - TIR'!$C$23+SQRT(('Ejercicio 3 - TIR'!$E$23-'Ejercicio 3 - TIR'!$C$23)*('Ejercicio 3 - TIR'!$D$23-'Ejercicio 3 - TIR'!$C$23)*R945),'Ejercicio 3 - TIR'!$E$23-SQRT(('Ejercicio 3 - TIR'!$E$23-'Ejercicio 3 - TIR'!$C$23)*('Ejercicio 3 - TIR'!$E$23-'Ejercicio 3 - TIR'!$D$23)*(1-R945)))</f>
        <v>0.145666000930606</v>
      </c>
      <c r="T945" s="24">
        <f ca="1" t="shared" ref="T945:X945" si="7024">RAND()</f>
        <v>0.359359234267015</v>
      </c>
      <c r="U945" s="26">
        <f ca="1">IF(T945&lt;=('Ejercicio 3 - TIR'!$D$24-'Ejercicio 3 - TIR'!$C$24)/('Ejercicio 3 - TIR'!$E$24-'Ejercicio 3 - TIR'!$C$24),'Ejercicio 3 - TIR'!$C$24+SQRT(('Ejercicio 3 - TIR'!$E$24-'Ejercicio 3 - TIR'!$C$24)*('Ejercicio 3 - TIR'!$D$24-'Ejercicio 3 - TIR'!$C$24)*T945),'Ejercicio 3 - TIR'!$E$24-SQRT(('Ejercicio 3 - TIR'!$E$24-'Ejercicio 3 - TIR'!$C$24)*('Ejercicio 3 - TIR'!$E$24-'Ejercicio 3 - TIR'!$D$24)*(1-T945)))</f>
        <v>0.177470973626006</v>
      </c>
      <c r="V945" s="24">
        <f ca="1" t="shared" si="7024"/>
        <v>0.273062092903179</v>
      </c>
      <c r="W945" s="26">
        <f ca="1">IF(V945&lt;=('Ejercicio 3 - TIR'!$D$25-'Ejercicio 3 - TIR'!$C$25)/('Ejercicio 3 - TIR'!$E$25-'Ejercicio 3 - TIR'!$C$25),'Ejercicio 3 - TIR'!$C$25+SQRT(('Ejercicio 3 - TIR'!$E$25-'Ejercicio 3 - TIR'!$C$25)*('Ejercicio 3 - TIR'!$D$25-'Ejercicio 3 - TIR'!$C$25)*V945),'Ejercicio 3 - TIR'!$E$25-SQRT(('Ejercicio 3 - TIR'!$E$25-'Ejercicio 3 - TIR'!$C$25)*('Ejercicio 3 - TIR'!$E$25-'Ejercicio 3 - TIR'!$D$25)*(1-V945)))</f>
        <v>0.199552159217448</v>
      </c>
      <c r="X945" s="24">
        <f ca="1" t="shared" si="7024"/>
        <v>0.779371412074608</v>
      </c>
      <c r="Y945" s="26">
        <f ca="1">IF(X945&lt;=('Ejercicio 3 - TIR'!$D$26-'Ejercicio 3 - TIR'!$C$26)/('Ejercicio 3 - TIR'!$E$26-'Ejercicio 3 - TIR'!$C$26),'Ejercicio 3 - TIR'!$C$26+SQRT(('Ejercicio 3 - TIR'!$E$26-'Ejercicio 3 - TIR'!$C$26)*('Ejercicio 3 - TIR'!$D$26-'Ejercicio 3 - TIR'!$C$26)*X945),'Ejercicio 3 - TIR'!$E$26-SQRT(('Ejercicio 3 - TIR'!$E$26-'Ejercicio 3 - TIR'!$C$26)*('Ejercicio 3 - TIR'!$E$26-'Ejercicio 3 - TIR'!$D$26)*(1-X945)))</f>
        <v>0.245483418842575</v>
      </c>
      <c r="Z945" s="24">
        <f ca="1" t="shared" si="6668"/>
        <v>1.14664390319361</v>
      </c>
      <c r="AA945" s="24">
        <f ca="1" t="shared" si="6669"/>
        <v>1.31367093506329</v>
      </c>
      <c r="AB945" s="24">
        <f ca="1" t="shared" si="6670"/>
        <v>1.54680939493315</v>
      </c>
      <c r="AC945" s="24">
        <f ca="1" t="shared" si="6671"/>
        <v>1.8554785495899</v>
      </c>
      <c r="AD945" s="24">
        <f ca="1" t="shared" si="6672"/>
        <v>2.31096776753229</v>
      </c>
      <c r="AE945" s="23">
        <f ca="1" t="shared" si="6673"/>
        <v>4451.55454973853</v>
      </c>
      <c r="AF945" s="23">
        <f ca="1" t="shared" si="6674"/>
        <v>5099.99469892339</v>
      </c>
      <c r="AG945" s="23">
        <f ca="1" t="shared" si="6675"/>
        <v>6005.09572362879</v>
      </c>
      <c r="AH945" s="23">
        <f ca="1" t="shared" si="6676"/>
        <v>7203.42554158638</v>
      </c>
      <c r="AI945" s="23">
        <f ca="1" t="shared" si="6677"/>
        <v>8971.74707091293</v>
      </c>
      <c r="AJ945" s="25">
        <f ca="1" t="shared" si="6678"/>
        <v>42484.7287958268</v>
      </c>
      <c r="AK945" s="25">
        <f ca="1" t="shared" si="6679"/>
        <v>54402.2212892099</v>
      </c>
      <c r="AL945" s="25">
        <f ca="1" t="shared" si="6680"/>
        <v>60447.1529870978</v>
      </c>
      <c r="AM945" s="25">
        <f ca="1" t="shared" si="6681"/>
        <v>76930.3445679639</v>
      </c>
      <c r="AN945" s="25">
        <f ca="1" t="shared" si="6682"/>
        <v>71485.5449650763</v>
      </c>
      <c r="AO945" s="25">
        <f ca="1">C945/'Ejercicio 3 - TIR'!$D$7</f>
        <v>12434.7443001311</v>
      </c>
      <c r="AP945" s="25">
        <f ca="1" t="shared" si="6683"/>
        <v>30049.9844956957</v>
      </c>
      <c r="AQ945" s="25">
        <f ca="1" t="shared" si="6684"/>
        <v>41967.4769890788</v>
      </c>
      <c r="AR945" s="25">
        <f ca="1" t="shared" si="6685"/>
        <v>48012.4086869668</v>
      </c>
      <c r="AS945" s="25">
        <f ca="1" t="shared" si="6686"/>
        <v>64495.6002678328</v>
      </c>
      <c r="AT945" s="25">
        <f ca="1" t="shared" si="6687"/>
        <v>59050.8006649452</v>
      </c>
      <c r="AU945" s="25">
        <f ca="1">AP945*'Ejercicio 3 - TIR'!$D$5</f>
        <v>15024.9922478479</v>
      </c>
      <c r="AV945" s="25">
        <f ca="1">AQ945*'Ejercicio 3 - TIR'!$D$5</f>
        <v>20983.7384945394</v>
      </c>
      <c r="AW945" s="25">
        <f ca="1">AR945*'Ejercicio 3 - TIR'!$D$5</f>
        <v>24006.2043434834</v>
      </c>
      <c r="AX945" s="25">
        <f ca="1">AS945*'Ejercicio 3 - TIR'!$D$5</f>
        <v>32247.8001339164</v>
      </c>
      <c r="AY945" s="25">
        <f ca="1">AT945*'Ejercicio 3 - TIR'!$D$5</f>
        <v>29525.4003324726</v>
      </c>
      <c r="AZ945" s="25">
        <f ca="1" t="shared" ref="AZ945:BD945" si="7025">AJ945-AU945-AE945</f>
        <v>23008.1819982404</v>
      </c>
      <c r="BA945" s="25">
        <f ca="1" t="shared" si="7025"/>
        <v>28318.4880957471</v>
      </c>
      <c r="BB945" s="25">
        <f ca="1" t="shared" si="7025"/>
        <v>30435.8529199857</v>
      </c>
      <c r="BC945" s="25">
        <f ca="1" t="shared" si="7025"/>
        <v>37479.1188924611</v>
      </c>
      <c r="BD945" s="25">
        <f ca="1" t="shared" si="7025"/>
        <v>32988.3975616907</v>
      </c>
      <c r="BE945" s="25">
        <f ca="1" t="shared" ref="BE945:BI945" si="7026">AZ945/Z945</f>
        <v>20065.6733395245</v>
      </c>
      <c r="BF945" s="25">
        <f ca="1" t="shared" si="7026"/>
        <v>21556.759261316</v>
      </c>
      <c r="BG945" s="25">
        <f ca="1" t="shared" si="7026"/>
        <v>19676.5374064081</v>
      </c>
      <c r="BH945" s="25">
        <f ca="1" t="shared" si="7026"/>
        <v>20199.165816681</v>
      </c>
      <c r="BI945" s="25">
        <f ca="1" t="shared" si="7026"/>
        <v>14274.7112379315</v>
      </c>
      <c r="BJ945" s="25">
        <f ca="1" t="shared" si="6690"/>
        <v>70152.245376851</v>
      </c>
      <c r="BK945" s="25">
        <f ca="1" t="shared" si="6691"/>
        <v>28736.2932751087</v>
      </c>
      <c r="BL945" s="25">
        <f ca="1" t="shared" si="6692"/>
        <v>98888.5386519598</v>
      </c>
      <c r="BM945" s="25">
        <f ca="1">BK945*'Ejercicio 3 - TIR'!$D$5</f>
        <v>14368.1466375544</v>
      </c>
      <c r="BN945" s="25">
        <f ca="1" t="shared" si="6693"/>
        <v>84520.3920144054</v>
      </c>
      <c r="BO945" s="25">
        <f ca="1" t="shared" si="6694"/>
        <v>36573.5918959434</v>
      </c>
      <c r="BP945" s="25">
        <f ca="1" t="shared" si="6695"/>
        <v>-92529.9412465332</v>
      </c>
      <c r="BQ945" s="25">
        <f ca="1" t="shared" ref="BQ945:BT945" si="7027">BE945</f>
        <v>20065.6733395245</v>
      </c>
      <c r="BR945" s="25">
        <f ca="1" t="shared" si="7027"/>
        <v>21556.759261316</v>
      </c>
      <c r="BS945" s="25">
        <f ca="1" t="shared" si="7027"/>
        <v>19676.5374064081</v>
      </c>
      <c r="BT945" s="25">
        <f ca="1" t="shared" si="7027"/>
        <v>20199.165816681</v>
      </c>
      <c r="BU945" s="25">
        <f ca="1" t="shared" si="6697"/>
        <v>50848.303133875</v>
      </c>
      <c r="BV945" s="27">
        <f ca="1" t="shared" si="6698"/>
        <v>11.3397355295186</v>
      </c>
    </row>
    <row r="946" ht="15" customHeight="1" spans="1:74">
      <c r="A946" s="23">
        <v>945</v>
      </c>
      <c r="B946" s="24">
        <f ca="1" t="shared" ref="B946:F946" si="7028">RAND()</f>
        <v>0.727586648567599</v>
      </c>
      <c r="C946" s="25">
        <f ca="1">IF(B946&lt;=('Ejercicio 3 - TIR'!$D$13-'Ejercicio 3 - TIR'!$C$13)/('Ejercicio 3 - TIR'!$E$13-'Ejercicio 3 - TIR'!$C$13),'Ejercicio 3 - TIR'!$C$13+SQRT(('Ejercicio 3 - TIR'!$E$13-'Ejercicio 3 - TIR'!$C$13)*('Ejercicio 3 - TIR'!$D$13-'Ejercicio 3 - TIR'!$C$13)*B946),'Ejercicio 3 - TIR'!$E$13-SQRT(('Ejercicio 3 - TIR'!$E$13-'Ejercicio 3 - TIR'!$C$13)*('Ejercicio 3 - TIR'!$E$13-'Ejercicio 3 - TIR'!$D$13)*(1-B946)))</f>
        <v>81919.7339145996</v>
      </c>
      <c r="D946" s="24">
        <f ca="1" t="shared" si="7028"/>
        <v>0.814283005528192</v>
      </c>
      <c r="E946" s="25">
        <f ca="1">IF(D946&lt;=('Ejercicio 3 - TIR'!$D$14-'Ejercicio 3 - TIR'!$C$14)/('Ejercicio 3 - TIR'!$E$14-'Ejercicio 3 - TIR'!$C$14),'Ejercicio 3 - TIR'!$C$14+SQRT(('Ejercicio 3 - TIR'!$E$14-'Ejercicio 3 - TIR'!$C$14)*('Ejercicio 3 - TIR'!$D$14-'Ejercicio 3 - TIR'!$C$14)*D946),'Ejercicio 3 - TIR'!$E$14-SQRT(('Ejercicio 3 - TIR'!$E$14-'Ejercicio 3 - TIR'!$C$14)*('Ejercicio 3 - TIR'!$E$14-'Ejercicio 3 - TIR'!$D$14)*(1-D946)))</f>
        <v>34721.974879676</v>
      </c>
      <c r="F946" s="24">
        <f ca="1" t="shared" si="7028"/>
        <v>0.0311741840257209</v>
      </c>
      <c r="G946" s="25">
        <f ca="1">IF(F946&lt;=('Ejercicio 3 - TIR'!$D$18-'Ejercicio 3 - TIR'!$C$18)/('Ejercicio 3 - TIR'!$E$18-'Ejercicio 3 - TIR'!$C$18),'Ejercicio 3 - TIR'!$C$18+SQRT(('Ejercicio 3 - TIR'!$E$18-'Ejercicio 3 - TIR'!$C$18)*('Ejercicio 3 - TIR'!$D$18-'Ejercicio 3 - TIR'!$C$18)*F946),'Ejercicio 3 - TIR'!$E$18-SQRT(('Ejercicio 3 - TIR'!$E$18-'Ejercicio 3 - TIR'!$C$18)*('Ejercicio 3 - TIR'!$E$18-'Ejercicio 3 - TIR'!$D$18)*(1-F946)))</f>
        <v>32162.4355721866</v>
      </c>
      <c r="H946" s="24">
        <f ca="1" t="shared" ref="H946:L946" si="7029">RAND()</f>
        <v>0.874384018820646</v>
      </c>
      <c r="I946" s="25">
        <f ca="1">IF(H946&lt;=('Ejercicio 3 - TIR'!$D$18-'Ejercicio 3 - TIR'!$C$18)/('Ejercicio 3 - TIR'!$E$18-'Ejercicio 3 - TIR'!$C$18),'Ejercicio 3 - TIR'!$C$18+SQRT(('Ejercicio 3 - TIR'!$E$18-'Ejercicio 3 - TIR'!$C$18)*('Ejercicio 3 - TIR'!$D$18-'Ejercicio 3 - TIR'!$C$18)*H946),'Ejercicio 3 - TIR'!$E$18-SQRT(('Ejercicio 3 - TIR'!$E$18-'Ejercicio 3 - TIR'!$C$18)*('Ejercicio 3 - TIR'!$E$18-'Ejercicio 3 - TIR'!$D$18)*(1-H946)))</f>
        <v>41930.6028949562</v>
      </c>
      <c r="J946" s="24">
        <f ca="1" t="shared" si="7029"/>
        <v>0.263859577426867</v>
      </c>
      <c r="K946" s="25">
        <f ca="1">IF(J946&lt;=('Ejercicio 3 - TIR'!$D$18-'Ejercicio 3 - TIR'!$C$18)/('Ejercicio 3 - TIR'!$E$18-'Ejercicio 3 - TIR'!$C$18),'Ejercicio 3 - TIR'!$C$18+SQRT(('Ejercicio 3 - TIR'!$E$18-'Ejercicio 3 - TIR'!$C$18)*('Ejercicio 3 - TIR'!$D$18-'Ejercicio 3 - TIR'!$C$18)*J946),'Ejercicio 3 - TIR'!$E$18-SQRT(('Ejercicio 3 - TIR'!$E$18-'Ejercicio 3 - TIR'!$C$18)*('Ejercicio 3 - TIR'!$E$18-'Ejercicio 3 - TIR'!$D$18)*(1-J946)))</f>
        <v>36291.1792705367</v>
      </c>
      <c r="L946" s="24">
        <f ca="1" t="shared" si="7029"/>
        <v>0.251692684830436</v>
      </c>
      <c r="M946" s="25">
        <f ca="1">IF(L946&lt;=('Ejercicio 3 - TIR'!$D$18-'Ejercicio 3 - TIR'!$C$18)/('Ejercicio 3 - TIR'!$E$18-'Ejercicio 3 - TIR'!$C$18),'Ejercicio 3 - TIR'!$C$18+SQRT(('Ejercicio 3 - TIR'!$E$18-'Ejercicio 3 - TIR'!$C$18)*('Ejercicio 3 - TIR'!$D$18-'Ejercicio 3 - TIR'!$C$18)*L946),'Ejercicio 3 - TIR'!$E$18-SQRT(('Ejercicio 3 - TIR'!$E$18-'Ejercicio 3 - TIR'!$C$18)*('Ejercicio 3 - TIR'!$E$18-'Ejercicio 3 - TIR'!$D$18)*(1-L946)))</f>
        <v>36144.420454735</v>
      </c>
      <c r="N946" s="24">
        <f ca="1" t="shared" ref="N946:R946" si="7030">RAND()</f>
        <v>0.987559787863193</v>
      </c>
      <c r="O946" s="25">
        <f ca="1">IF(N946&lt;=('Ejercicio 3 - TIR'!$D$18-'Ejercicio 3 - TIR'!$C$18)/('Ejercicio 3 - TIR'!$E$18-'Ejercicio 3 - TIR'!$C$18),'Ejercicio 3 - TIR'!$C$18+SQRT(('Ejercicio 3 - TIR'!$E$18-'Ejercicio 3 - TIR'!$C$18)*('Ejercicio 3 - TIR'!$D$18-'Ejercicio 3 - TIR'!$C$18)*N946),'Ejercicio 3 - TIR'!$E$18-SQRT(('Ejercicio 3 - TIR'!$E$18-'Ejercicio 3 - TIR'!$C$18)*('Ejercicio 3 - TIR'!$E$18-'Ejercicio 3 - TIR'!$D$18)*(1-N946)))</f>
        <v>44034.0725129387</v>
      </c>
      <c r="P946" s="24">
        <f ca="1" t="shared" si="7030"/>
        <v>0.666810363687537</v>
      </c>
      <c r="Q946" s="26">
        <f ca="1">IF(P946&lt;=('Ejercicio 3 - TIR'!$D$22-'Ejercicio 3 - TIR'!$C$22)/('Ejercicio 3 - TIR'!$E$22-'Ejercicio 3 - TIR'!$C$22),'Ejercicio 3 - TIR'!$C$22+SQRT(('Ejercicio 3 - TIR'!$E$22-'Ejercicio 3 - TIR'!$C$22)*('Ejercicio 3 - TIR'!$D$22-'Ejercicio 3 - TIR'!$C$22)*P946),'Ejercicio 3 - TIR'!$E$22-SQRT(('Ejercicio 3 - TIR'!$E$22-'Ejercicio 3 - TIR'!$C$22)*('Ejercicio 3 - TIR'!$E$22-'Ejercicio 3 - TIR'!$D$22)*(1-P946)))</f>
        <v>0.155510382906986</v>
      </c>
      <c r="R946" s="24">
        <f ca="1" t="shared" si="7030"/>
        <v>0.50314192265173</v>
      </c>
      <c r="S946" s="26">
        <f ca="1">IF(R946&lt;=('Ejercicio 3 - TIR'!$D$23-'Ejercicio 3 - TIR'!$C$23)/('Ejercicio 3 - TIR'!$E$23-'Ejercicio 3 - TIR'!$C$23),'Ejercicio 3 - TIR'!$C$23+SQRT(('Ejercicio 3 - TIR'!$E$23-'Ejercicio 3 - TIR'!$C$23)*('Ejercicio 3 - TIR'!$D$23-'Ejercicio 3 - TIR'!$C$23)*R946),'Ejercicio 3 - TIR'!$E$23-SQRT(('Ejercicio 3 - TIR'!$E$23-'Ejercicio 3 - TIR'!$C$23)*('Ejercicio 3 - TIR'!$E$23-'Ejercicio 3 - TIR'!$D$23)*(1-R946)))</f>
        <v>0.150094406221797</v>
      </c>
      <c r="T946" s="24">
        <f ca="1" t="shared" ref="T946:X946" si="7031">RAND()</f>
        <v>0.493845199731894</v>
      </c>
      <c r="U946" s="26">
        <f ca="1">IF(T946&lt;=('Ejercicio 3 - TIR'!$D$24-'Ejercicio 3 - TIR'!$C$24)/('Ejercicio 3 - TIR'!$E$24-'Ejercicio 3 - TIR'!$C$24),'Ejercicio 3 - TIR'!$C$24+SQRT(('Ejercicio 3 - TIR'!$E$24-'Ejercicio 3 - TIR'!$C$24)*('Ejercicio 3 - TIR'!$D$24-'Ejercicio 3 - TIR'!$C$24)*T946),'Ejercicio 3 - TIR'!$E$24-SQRT(('Ejercicio 3 - TIR'!$E$24-'Ejercicio 3 - TIR'!$C$24)*('Ejercicio 3 - TIR'!$E$24-'Ejercicio 3 - TIR'!$D$24)*(1-T946)))</f>
        <v>0.18235383896397</v>
      </c>
      <c r="V946" s="24">
        <f ca="1" t="shared" si="7031"/>
        <v>0.37791135880671</v>
      </c>
      <c r="W946" s="26">
        <f ca="1">IF(V946&lt;=('Ejercicio 3 - TIR'!$D$25-'Ejercicio 3 - TIR'!$C$25)/('Ejercicio 3 - TIR'!$E$25-'Ejercicio 3 - TIR'!$C$25),'Ejercicio 3 - TIR'!$C$25+SQRT(('Ejercicio 3 - TIR'!$E$25-'Ejercicio 3 - TIR'!$C$25)*('Ejercicio 3 - TIR'!$D$25-'Ejercicio 3 - TIR'!$C$25)*V946),'Ejercicio 3 - TIR'!$E$25-SQRT(('Ejercicio 3 - TIR'!$E$25-'Ejercicio 3 - TIR'!$C$25)*('Ejercicio 3 - TIR'!$E$25-'Ejercicio 3 - TIR'!$D$25)*(1-V946)))</f>
        <v>0.2033383428908</v>
      </c>
      <c r="X946" s="24">
        <f ca="1" t="shared" si="7031"/>
        <v>0.854168514536393</v>
      </c>
      <c r="Y946" s="26">
        <f ca="1">IF(X946&lt;=('Ejercicio 3 - TIR'!$D$26-'Ejercicio 3 - TIR'!$C$26)/('Ejercicio 3 - TIR'!$E$26-'Ejercicio 3 - TIR'!$C$26),'Ejercicio 3 - TIR'!$C$26+SQRT(('Ejercicio 3 - TIR'!$E$26-'Ejercicio 3 - TIR'!$C$26)*('Ejercicio 3 - TIR'!$D$26-'Ejercicio 3 - TIR'!$C$26)*X946),'Ejercicio 3 - TIR'!$E$26-SQRT(('Ejercicio 3 - TIR'!$E$26-'Ejercicio 3 - TIR'!$C$26)*('Ejercicio 3 - TIR'!$E$26-'Ejercicio 3 - TIR'!$D$26)*(1-X946)))</f>
        <v>0.251937747390784</v>
      </c>
      <c r="Z946" s="24">
        <f ca="1" t="shared" si="6668"/>
        <v>1.15551038290699</v>
      </c>
      <c r="AA946" s="24">
        <f ca="1" t="shared" si="6669"/>
        <v>1.32894602771253</v>
      </c>
      <c r="AB946" s="24">
        <f ca="1" t="shared" si="6670"/>
        <v>1.57128443764183</v>
      </c>
      <c r="AC946" s="24">
        <f ca="1" t="shared" si="6671"/>
        <v>1.89078681140202</v>
      </c>
      <c r="AD946" s="24">
        <f ca="1" t="shared" si="6672"/>
        <v>2.36714738146285</v>
      </c>
      <c r="AE946" s="23">
        <f ca="1" t="shared" si="6673"/>
        <v>5399.62760882517</v>
      </c>
      <c r="AF946" s="23">
        <f ca="1" t="shared" si="6674"/>
        <v>6210.08150859061</v>
      </c>
      <c r="AG946" s="23">
        <f ca="1" t="shared" si="6675"/>
        <v>7342.51371196127</v>
      </c>
      <c r="AH946" s="23">
        <f ca="1" t="shared" si="6676"/>
        <v>8835.52828280445</v>
      </c>
      <c r="AI946" s="23">
        <f ca="1" t="shared" si="6677"/>
        <v>11061.5313753818</v>
      </c>
      <c r="AJ946" s="25">
        <f ca="1" t="shared" si="6678"/>
        <v>37164.0282432387</v>
      </c>
      <c r="AK946" s="25">
        <f ca="1" t="shared" si="6679"/>
        <v>55723.5081568436</v>
      </c>
      <c r="AL946" s="25">
        <f ca="1" t="shared" si="6680"/>
        <v>57023.765211464</v>
      </c>
      <c r="AM946" s="25">
        <f ca="1" t="shared" si="6681"/>
        <v>68341.3935015824</v>
      </c>
      <c r="AN946" s="25">
        <f ca="1" t="shared" si="6682"/>
        <v>104235.139444148</v>
      </c>
      <c r="AO946" s="25">
        <f ca="1">C946/'Ejercicio 3 - TIR'!$D$7</f>
        <v>16383.9467829199</v>
      </c>
      <c r="AP946" s="25">
        <f ca="1" t="shared" si="6683"/>
        <v>20780.0814603187</v>
      </c>
      <c r="AQ946" s="25">
        <f ca="1" t="shared" si="6684"/>
        <v>39339.5613739236</v>
      </c>
      <c r="AR946" s="25">
        <f ca="1" t="shared" si="6685"/>
        <v>40639.8184285441</v>
      </c>
      <c r="AS946" s="25">
        <f ca="1" t="shared" si="6686"/>
        <v>51957.4467186625</v>
      </c>
      <c r="AT946" s="25">
        <f ca="1" t="shared" si="6687"/>
        <v>87851.1926612283</v>
      </c>
      <c r="AU946" s="25">
        <f ca="1">AP946*'Ejercicio 3 - TIR'!$D$5</f>
        <v>10390.0407301594</v>
      </c>
      <c r="AV946" s="25">
        <f ca="1">AQ946*'Ejercicio 3 - TIR'!$D$5</f>
        <v>19669.7806869618</v>
      </c>
      <c r="AW946" s="25">
        <f ca="1">AR946*'Ejercicio 3 - TIR'!$D$5</f>
        <v>20319.9092142721</v>
      </c>
      <c r="AX946" s="25">
        <f ca="1">AS946*'Ejercicio 3 - TIR'!$D$5</f>
        <v>25978.7233593312</v>
      </c>
      <c r="AY946" s="25">
        <f ca="1">AT946*'Ejercicio 3 - TIR'!$D$5</f>
        <v>43925.5963306142</v>
      </c>
      <c r="AZ946" s="25">
        <f ca="1" t="shared" ref="AZ946:BD946" si="7032">AJ946-AU946-AE946</f>
        <v>21374.3599042541</v>
      </c>
      <c r="BA946" s="25">
        <f ca="1" t="shared" si="7032"/>
        <v>29843.6459612911</v>
      </c>
      <c r="BB946" s="25">
        <f ca="1" t="shared" si="7032"/>
        <v>29361.3422852307</v>
      </c>
      <c r="BC946" s="25">
        <f ca="1" t="shared" si="7032"/>
        <v>33527.1418594467</v>
      </c>
      <c r="BD946" s="25">
        <f ca="1" t="shared" si="7032"/>
        <v>49248.0117381523</v>
      </c>
      <c r="BE946" s="25">
        <f ca="1" t="shared" ref="BE946:BI946" si="7033">AZ946/Z946</f>
        <v>18497.7653342079</v>
      </c>
      <c r="BF946" s="25">
        <f ca="1" t="shared" si="7033"/>
        <v>22456.6275371318</v>
      </c>
      <c r="BG946" s="25">
        <f ca="1" t="shared" si="7033"/>
        <v>18686.2044718625</v>
      </c>
      <c r="BH946" s="25">
        <f ca="1" t="shared" si="7033"/>
        <v>17731.8466879861</v>
      </c>
      <c r="BI946" s="25">
        <f ca="1" t="shared" si="7033"/>
        <v>20804.793196999</v>
      </c>
      <c r="BJ946" s="25">
        <f ca="1" t="shared" si="6690"/>
        <v>82192.031915644</v>
      </c>
      <c r="BK946" s="25">
        <f ca="1" t="shared" si="6691"/>
        <v>38783.2167252156</v>
      </c>
      <c r="BL946" s="25">
        <f ca="1" t="shared" si="6692"/>
        <v>120975.24864086</v>
      </c>
      <c r="BM946" s="25">
        <f ca="1">BK946*'Ejercicio 3 - TIR'!$D$5</f>
        <v>19391.6083626078</v>
      </c>
      <c r="BN946" s="25">
        <f ca="1" t="shared" si="6693"/>
        <v>101583.640278252</v>
      </c>
      <c r="BO946" s="25">
        <f ca="1" t="shared" si="6694"/>
        <v>42913.948271136</v>
      </c>
      <c r="BP946" s="25">
        <f ca="1" t="shared" si="6695"/>
        <v>-116641.708794276</v>
      </c>
      <c r="BQ946" s="25">
        <f ca="1" t="shared" ref="BQ946:BT946" si="7034">BE946</f>
        <v>18497.7653342079</v>
      </c>
      <c r="BR946" s="25">
        <f ca="1" t="shared" si="7034"/>
        <v>22456.6275371318</v>
      </c>
      <c r="BS946" s="25">
        <f ca="1" t="shared" si="7034"/>
        <v>18686.2044718625</v>
      </c>
      <c r="BT946" s="25">
        <f ca="1" t="shared" si="7034"/>
        <v>17731.8466879861</v>
      </c>
      <c r="BU946" s="25">
        <f ca="1" t="shared" si="6697"/>
        <v>63718.741468135</v>
      </c>
      <c r="BV946" s="27">
        <f ca="1" t="shared" si="6698"/>
        <v>5.51250825406562</v>
      </c>
    </row>
    <row r="947" ht="15" customHeight="1" spans="1:74">
      <c r="A947" s="23">
        <v>946</v>
      </c>
      <c r="B947" s="24">
        <f ca="1" t="shared" ref="B947:F947" si="7035">RAND()</f>
        <v>0.144099059293175</v>
      </c>
      <c r="C947" s="25">
        <f ca="1">IF(B947&lt;=('Ejercicio 3 - TIR'!$D$13-'Ejercicio 3 - TIR'!$C$13)/('Ejercicio 3 - TIR'!$E$13-'Ejercicio 3 - TIR'!$C$13),'Ejercicio 3 - TIR'!$C$13+SQRT(('Ejercicio 3 - TIR'!$E$13-'Ejercicio 3 - TIR'!$C$13)*('Ejercicio 3 - TIR'!$D$13-'Ejercicio 3 - TIR'!$C$13)*B947),'Ejercicio 3 - TIR'!$E$13-SQRT(('Ejercicio 3 - TIR'!$E$13-'Ejercicio 3 - TIR'!$C$13)*('Ejercicio 3 - TIR'!$E$13-'Ejercicio 3 - TIR'!$D$13)*(1-B947)))</f>
        <v>67592.0763772021</v>
      </c>
      <c r="D947" s="24">
        <f ca="1" t="shared" si="7035"/>
        <v>0.904667099122737</v>
      </c>
      <c r="E947" s="25">
        <f ca="1">IF(D947&lt;=('Ejercicio 3 - TIR'!$D$14-'Ejercicio 3 - TIR'!$C$14)/('Ejercicio 3 - TIR'!$E$14-'Ejercicio 3 - TIR'!$C$14),'Ejercicio 3 - TIR'!$C$14+SQRT(('Ejercicio 3 - TIR'!$E$14-'Ejercicio 3 - TIR'!$C$14)*('Ejercicio 3 - TIR'!$D$14-'Ejercicio 3 - TIR'!$C$14)*D947),'Ejercicio 3 - TIR'!$E$14-SQRT(('Ejercicio 3 - TIR'!$E$14-'Ejercicio 3 - TIR'!$C$14)*('Ejercicio 3 - TIR'!$E$14-'Ejercicio 3 - TIR'!$D$14)*(1-D947)))</f>
        <v>36218.4744967686</v>
      </c>
      <c r="F947" s="24">
        <f ca="1" t="shared" si="7035"/>
        <v>0.38130898364955</v>
      </c>
      <c r="G947" s="25">
        <f ca="1">IF(F947&lt;=('Ejercicio 3 - TIR'!$D$18-'Ejercicio 3 - TIR'!$C$18)/('Ejercicio 3 - TIR'!$E$18-'Ejercicio 3 - TIR'!$C$18),'Ejercicio 3 - TIR'!$C$18+SQRT(('Ejercicio 3 - TIR'!$E$18-'Ejercicio 3 - TIR'!$C$18)*('Ejercicio 3 - TIR'!$D$18-'Ejercicio 3 - TIR'!$C$18)*F947),'Ejercicio 3 - TIR'!$E$18-SQRT(('Ejercicio 3 - TIR'!$E$18-'Ejercicio 3 - TIR'!$C$18)*('Ejercicio 3 - TIR'!$E$18-'Ejercicio 3 - TIR'!$D$18)*(1-F947)))</f>
        <v>37562.8266902946</v>
      </c>
      <c r="H947" s="24">
        <f ca="1" t="shared" ref="H947:L947" si="7036">RAND()</f>
        <v>0.815345361189115</v>
      </c>
      <c r="I947" s="25">
        <f ca="1">IF(H947&lt;=('Ejercicio 3 - TIR'!$D$18-'Ejercicio 3 - TIR'!$C$18)/('Ejercicio 3 - TIR'!$E$18-'Ejercicio 3 - TIR'!$C$18),'Ejercicio 3 - TIR'!$C$18+SQRT(('Ejercicio 3 - TIR'!$E$18-'Ejercicio 3 - TIR'!$C$18)*('Ejercicio 3 - TIR'!$D$18-'Ejercicio 3 - TIR'!$C$18)*H947),'Ejercicio 3 - TIR'!$E$18-SQRT(('Ejercicio 3 - TIR'!$E$18-'Ejercicio 3 - TIR'!$C$18)*('Ejercicio 3 - TIR'!$E$18-'Ejercicio 3 - TIR'!$D$18)*(1-H947)))</f>
        <v>41278.5623865479</v>
      </c>
      <c r="J947" s="24">
        <f ca="1" t="shared" si="7036"/>
        <v>0.60390617092923</v>
      </c>
      <c r="K947" s="25">
        <f ca="1">IF(J947&lt;=('Ejercicio 3 - TIR'!$D$18-'Ejercicio 3 - TIR'!$C$18)/('Ejercicio 3 - TIR'!$E$18-'Ejercicio 3 - TIR'!$C$18),'Ejercicio 3 - TIR'!$C$18+SQRT(('Ejercicio 3 - TIR'!$E$18-'Ejercicio 3 - TIR'!$C$18)*('Ejercicio 3 - TIR'!$D$18-'Ejercicio 3 - TIR'!$C$18)*J947),'Ejercicio 3 - TIR'!$E$18-SQRT(('Ejercicio 3 - TIR'!$E$18-'Ejercicio 3 - TIR'!$C$18)*('Ejercicio 3 - TIR'!$E$18-'Ejercicio 3 - TIR'!$D$18)*(1-J947)))</f>
        <v>39517.6638751001</v>
      </c>
      <c r="L947" s="24">
        <f ca="1" t="shared" si="7036"/>
        <v>0.596432075302938</v>
      </c>
      <c r="M947" s="25">
        <f ca="1">IF(L947&lt;=('Ejercicio 3 - TIR'!$D$18-'Ejercicio 3 - TIR'!$C$18)/('Ejercicio 3 - TIR'!$E$18-'Ejercicio 3 - TIR'!$C$18),'Ejercicio 3 - TIR'!$C$18+SQRT(('Ejercicio 3 - TIR'!$E$18-'Ejercicio 3 - TIR'!$C$18)*('Ejercicio 3 - TIR'!$D$18-'Ejercicio 3 - TIR'!$C$18)*L947),'Ejercicio 3 - TIR'!$E$18-SQRT(('Ejercicio 3 - TIR'!$E$18-'Ejercicio 3 - TIR'!$C$18)*('Ejercicio 3 - TIR'!$E$18-'Ejercicio 3 - TIR'!$D$18)*(1-L947)))</f>
        <v>39458.584000549</v>
      </c>
      <c r="N947" s="24">
        <f ca="1" t="shared" ref="N947:R947" si="7037">RAND()</f>
        <v>0.0262513241890308</v>
      </c>
      <c r="O947" s="25">
        <f ca="1">IF(N947&lt;=('Ejercicio 3 - TIR'!$D$18-'Ejercicio 3 - TIR'!$C$18)/('Ejercicio 3 - TIR'!$E$18-'Ejercicio 3 - TIR'!$C$18),'Ejercicio 3 - TIR'!$C$18+SQRT(('Ejercicio 3 - TIR'!$E$18-'Ejercicio 3 - TIR'!$C$18)*('Ejercicio 3 - TIR'!$D$18-'Ejercicio 3 - TIR'!$C$18)*N947),'Ejercicio 3 - TIR'!$E$18-SQRT(('Ejercicio 3 - TIR'!$E$18-'Ejercicio 3 - TIR'!$C$18)*('Ejercicio 3 - TIR'!$E$18-'Ejercicio 3 - TIR'!$D$18)*(1-N947)))</f>
        <v>31984.3635323082</v>
      </c>
      <c r="P947" s="24">
        <f ca="1" t="shared" si="7037"/>
        <v>0.852717617833823</v>
      </c>
      <c r="Q947" s="26">
        <f ca="1">IF(P947&lt;=('Ejercicio 3 - TIR'!$D$22-'Ejercicio 3 - TIR'!$C$22)/('Ejercicio 3 - TIR'!$E$22-'Ejercicio 3 - TIR'!$C$22),'Ejercicio 3 - TIR'!$C$22+SQRT(('Ejercicio 3 - TIR'!$E$22-'Ejercicio 3 - TIR'!$C$22)*('Ejercicio 3 - TIR'!$D$22-'Ejercicio 3 - TIR'!$C$22)*P947),'Ejercicio 3 - TIR'!$E$22-SQRT(('Ejercicio 3 - TIR'!$E$22-'Ejercicio 3 - TIR'!$C$22)*('Ejercicio 3 - TIR'!$E$22-'Ejercicio 3 - TIR'!$D$22)*(1-P947)))</f>
        <v>0.163717853707231</v>
      </c>
      <c r="R947" s="24">
        <f ca="1" t="shared" si="7037"/>
        <v>0.794062183954194</v>
      </c>
      <c r="S947" s="26">
        <f ca="1">IF(R947&lt;=('Ejercicio 3 - TIR'!$D$23-'Ejercicio 3 - TIR'!$C$23)/('Ejercicio 3 - TIR'!$E$23-'Ejercicio 3 - TIR'!$C$23),'Ejercicio 3 - TIR'!$C$23+SQRT(('Ejercicio 3 - TIR'!$E$23-'Ejercicio 3 - TIR'!$C$23)*('Ejercicio 3 - TIR'!$D$23-'Ejercicio 3 - TIR'!$C$23)*R947),'Ejercicio 3 - TIR'!$E$23-SQRT(('Ejercicio 3 - TIR'!$E$23-'Ejercicio 3 - TIR'!$C$23)*('Ejercicio 3 - TIR'!$E$23-'Ejercicio 3 - TIR'!$D$23)*(1-R947)))</f>
        <v>0.16074673874684</v>
      </c>
      <c r="T947" s="24">
        <f ca="1" t="shared" ref="T947:X947" si="7038">RAND()</f>
        <v>0.856071032356428</v>
      </c>
      <c r="U947" s="26">
        <f ca="1">IF(T947&lt;=('Ejercicio 3 - TIR'!$D$24-'Ejercicio 3 - TIR'!$C$24)/('Ejercicio 3 - TIR'!$E$24-'Ejercicio 3 - TIR'!$C$24),'Ejercicio 3 - TIR'!$C$24+SQRT(('Ejercicio 3 - TIR'!$E$24-'Ejercicio 3 - TIR'!$C$24)*('Ejercicio 3 - TIR'!$D$24-'Ejercicio 3 - TIR'!$C$24)*T947),'Ejercicio 3 - TIR'!$E$24-SQRT(('Ejercicio 3 - TIR'!$E$24-'Ejercicio 3 - TIR'!$C$24)*('Ejercicio 3 - TIR'!$E$24-'Ejercicio 3 - TIR'!$D$24)*(1-T947)))</f>
        <v>0.199925112468509</v>
      </c>
      <c r="V947" s="24">
        <f ca="1" t="shared" si="7038"/>
        <v>0.554260173466033</v>
      </c>
      <c r="W947" s="26">
        <f ca="1">IF(V947&lt;=('Ejercicio 3 - TIR'!$D$25-'Ejercicio 3 - TIR'!$C$25)/('Ejercicio 3 - TIR'!$E$25-'Ejercicio 3 - TIR'!$C$25),'Ejercicio 3 - TIR'!$C$25+SQRT(('Ejercicio 3 - TIR'!$E$25-'Ejercicio 3 - TIR'!$C$25)*('Ejercicio 3 - TIR'!$D$25-'Ejercicio 3 - TIR'!$C$25)*V947),'Ejercicio 3 - TIR'!$E$25-SQRT(('Ejercicio 3 - TIR'!$E$25-'Ejercicio 3 - TIR'!$C$25)*('Ejercicio 3 - TIR'!$E$25-'Ejercicio 3 - TIR'!$D$25)*(1-V947)))</f>
        <v>0.21050203305398</v>
      </c>
      <c r="X947" s="24">
        <f ca="1" t="shared" si="7038"/>
        <v>0.918276404119319</v>
      </c>
      <c r="Y947" s="26">
        <f ca="1">IF(X947&lt;=('Ejercicio 3 - TIR'!$D$26-'Ejercicio 3 - TIR'!$C$26)/('Ejercicio 3 - TIR'!$E$26-'Ejercicio 3 - TIR'!$C$26),'Ejercicio 3 - TIR'!$C$26+SQRT(('Ejercicio 3 - TIR'!$E$26-'Ejercicio 3 - TIR'!$C$26)*('Ejercicio 3 - TIR'!$D$26-'Ejercicio 3 - TIR'!$C$26)*X947),'Ejercicio 3 - TIR'!$E$26-SQRT(('Ejercicio 3 - TIR'!$E$26-'Ejercicio 3 - TIR'!$C$26)*('Ejercicio 3 - TIR'!$E$26-'Ejercicio 3 - TIR'!$D$26)*(1-X947)))</f>
        <v>0.258992681804769</v>
      </c>
      <c r="Z947" s="24">
        <f ca="1" t="shared" si="6668"/>
        <v>1.16371785370723</v>
      </c>
      <c r="AA947" s="24">
        <f ca="1" t="shared" si="6669"/>
        <v>1.35078170351214</v>
      </c>
      <c r="AB947" s="24">
        <f ca="1" t="shared" si="6670"/>
        <v>1.62083688750721</v>
      </c>
      <c r="AC947" s="24">
        <f ca="1" t="shared" si="6671"/>
        <v>1.96202634757636</v>
      </c>
      <c r="AD947" s="24">
        <f ca="1" t="shared" si="6672"/>
        <v>2.47017681310678</v>
      </c>
      <c r="AE947" s="23">
        <f ca="1" t="shared" si="6673"/>
        <v>5929.61090916105</v>
      </c>
      <c r="AF947" s="23">
        <f ca="1" t="shared" si="6674"/>
        <v>6882.77652484637</v>
      </c>
      <c r="AG947" s="23">
        <f ca="1" t="shared" si="6675"/>
        <v>8258.8163956719</v>
      </c>
      <c r="AH947" s="23">
        <f ca="1" t="shared" si="6676"/>
        <v>9997.31403758038</v>
      </c>
      <c r="AI947" s="23">
        <f ca="1" t="shared" si="6677"/>
        <v>12586.5452110178</v>
      </c>
      <c r="AJ947" s="25">
        <f ca="1" t="shared" si="6678"/>
        <v>43712.5320552063</v>
      </c>
      <c r="AK947" s="25">
        <f ca="1" t="shared" si="6679"/>
        <v>55758.3268190333</v>
      </c>
      <c r="AL947" s="25">
        <f ca="1" t="shared" si="6680"/>
        <v>64051.6873168733</v>
      </c>
      <c r="AM947" s="25">
        <f ca="1" t="shared" si="6681"/>
        <v>77418.7814471321</v>
      </c>
      <c r="AN947" s="25">
        <f ca="1" t="shared" si="6682"/>
        <v>79007.0331794858</v>
      </c>
      <c r="AO947" s="25">
        <f ca="1">C947/'Ejercicio 3 - TIR'!$D$7</f>
        <v>13518.4152754404</v>
      </c>
      <c r="AP947" s="25">
        <f ca="1" t="shared" si="6683"/>
        <v>30194.1167797659</v>
      </c>
      <c r="AQ947" s="25">
        <f ca="1" t="shared" si="6684"/>
        <v>42239.9115435929</v>
      </c>
      <c r="AR947" s="25">
        <f ca="1" t="shared" si="6685"/>
        <v>50533.2720414329</v>
      </c>
      <c r="AS947" s="25">
        <f ca="1" t="shared" si="6686"/>
        <v>63900.3661716917</v>
      </c>
      <c r="AT947" s="25">
        <f ca="1" t="shared" si="6687"/>
        <v>65488.6179040454</v>
      </c>
      <c r="AU947" s="25">
        <f ca="1">AP947*'Ejercicio 3 - TIR'!$D$5</f>
        <v>15097.058389883</v>
      </c>
      <c r="AV947" s="25">
        <f ca="1">AQ947*'Ejercicio 3 - TIR'!$D$5</f>
        <v>21119.9557717964</v>
      </c>
      <c r="AW947" s="25">
        <f ca="1">AR947*'Ejercicio 3 - TIR'!$D$5</f>
        <v>25266.6360207164</v>
      </c>
      <c r="AX947" s="25">
        <f ca="1">AS947*'Ejercicio 3 - TIR'!$D$5</f>
        <v>31950.1830858459</v>
      </c>
      <c r="AY947" s="25">
        <f ca="1">AT947*'Ejercicio 3 - TIR'!$D$5</f>
        <v>32744.3089520227</v>
      </c>
      <c r="AZ947" s="25">
        <f ca="1" t="shared" ref="AZ947:BD947" si="7039">AJ947-AU947-AE947</f>
        <v>22685.8627561623</v>
      </c>
      <c r="BA947" s="25">
        <f ca="1" t="shared" si="7039"/>
        <v>27755.5945223905</v>
      </c>
      <c r="BB947" s="25">
        <f ca="1" t="shared" si="7039"/>
        <v>30526.2349004849</v>
      </c>
      <c r="BC947" s="25">
        <f ca="1" t="shared" si="7039"/>
        <v>35471.2843237059</v>
      </c>
      <c r="BD947" s="25">
        <f ca="1" t="shared" si="7039"/>
        <v>33676.1790164453</v>
      </c>
      <c r="BE947" s="25">
        <f ca="1" t="shared" ref="BE947:BI947" si="7040">AZ947/Z947</f>
        <v>19494.2981100552</v>
      </c>
      <c r="BF947" s="25">
        <f ca="1" t="shared" si="7040"/>
        <v>20547.8016545706</v>
      </c>
      <c r="BG947" s="25">
        <f ca="1" t="shared" si="7040"/>
        <v>18833.6254781523</v>
      </c>
      <c r="BH947" s="25">
        <f ca="1" t="shared" si="7040"/>
        <v>18078.9031541409</v>
      </c>
      <c r="BI947" s="25">
        <f ca="1" t="shared" si="7040"/>
        <v>13633.1046578363</v>
      </c>
      <c r="BJ947" s="25">
        <f ca="1" t="shared" si="6690"/>
        <v>89466.0359080171</v>
      </c>
      <c r="BK947" s="25">
        <f ca="1" t="shared" si="6691"/>
        <v>33392.8759633414</v>
      </c>
      <c r="BL947" s="25">
        <f ca="1" t="shared" si="6692"/>
        <v>122858.911871359</v>
      </c>
      <c r="BM947" s="25">
        <f ca="1">BK947*'Ejercicio 3 - TIR'!$D$5</f>
        <v>16696.4379816707</v>
      </c>
      <c r="BN947" s="25">
        <f ca="1" t="shared" si="6693"/>
        <v>106162.473889688</v>
      </c>
      <c r="BO947" s="25">
        <f ca="1" t="shared" si="6694"/>
        <v>42977.6821344888</v>
      </c>
      <c r="BP947" s="25">
        <f ca="1" t="shared" si="6695"/>
        <v>-103810.550873971</v>
      </c>
      <c r="BQ947" s="25">
        <f ca="1" t="shared" ref="BQ947:BT947" si="7041">BE947</f>
        <v>19494.2981100552</v>
      </c>
      <c r="BR947" s="25">
        <f ca="1" t="shared" si="7041"/>
        <v>20547.8016545706</v>
      </c>
      <c r="BS947" s="25">
        <f ca="1" t="shared" si="7041"/>
        <v>18833.6254781523</v>
      </c>
      <c r="BT947" s="25">
        <f ca="1" t="shared" si="7041"/>
        <v>18078.9031541409</v>
      </c>
      <c r="BU947" s="25">
        <f ca="1" t="shared" si="6697"/>
        <v>56610.7867923251</v>
      </c>
      <c r="BV947" s="27">
        <f ca="1" t="shared" si="6698"/>
        <v>7.57217376598056</v>
      </c>
    </row>
    <row r="948" ht="15" customHeight="1" spans="1:74">
      <c r="A948" s="23">
        <v>947</v>
      </c>
      <c r="B948" s="24">
        <f ca="1" t="shared" ref="B948:F948" si="7042">RAND()</f>
        <v>0.604136426769425</v>
      </c>
      <c r="C948" s="25">
        <f ca="1">IF(B948&lt;=('Ejercicio 3 - TIR'!$D$13-'Ejercicio 3 - TIR'!$C$13)/('Ejercicio 3 - TIR'!$E$13-'Ejercicio 3 - TIR'!$C$13),'Ejercicio 3 - TIR'!$C$13+SQRT(('Ejercicio 3 - TIR'!$E$13-'Ejercicio 3 - TIR'!$C$13)*('Ejercicio 3 - TIR'!$D$13-'Ejercicio 3 - TIR'!$C$13)*B948),'Ejercicio 3 - TIR'!$E$13-SQRT(('Ejercicio 3 - TIR'!$E$13-'Ejercicio 3 - TIR'!$C$13)*('Ejercicio 3 - TIR'!$E$13-'Ejercicio 3 - TIR'!$D$13)*(1-B948)))</f>
        <v>78204.6727972097</v>
      </c>
      <c r="D948" s="24">
        <f ca="1" t="shared" si="7042"/>
        <v>0.151110672691966</v>
      </c>
      <c r="E948" s="25">
        <f ca="1">IF(D948&lt;=('Ejercicio 3 - TIR'!$D$14-'Ejercicio 3 - TIR'!$C$14)/('Ejercicio 3 - TIR'!$E$14-'Ejercicio 3 - TIR'!$C$14),'Ejercicio 3 - TIR'!$C$14+SQRT(('Ejercicio 3 - TIR'!$E$14-'Ejercicio 3 - TIR'!$C$14)*('Ejercicio 3 - TIR'!$D$14-'Ejercicio 3 - TIR'!$C$14)*D948),'Ejercicio 3 - TIR'!$E$14-SQRT(('Ejercicio 3 - TIR'!$E$14-'Ejercicio 3 - TIR'!$C$14)*('Ejercicio 3 - TIR'!$E$14-'Ejercicio 3 - TIR'!$D$14)*(1-D948)))</f>
        <v>28366.4967624962</v>
      </c>
      <c r="F948" s="24">
        <f ca="1" t="shared" si="7042"/>
        <v>0.0280102088402423</v>
      </c>
      <c r="G948" s="25">
        <f ca="1">IF(F948&lt;=('Ejercicio 3 - TIR'!$D$18-'Ejercicio 3 - TIR'!$C$18)/('Ejercicio 3 - TIR'!$E$18-'Ejercicio 3 - TIR'!$C$18),'Ejercicio 3 - TIR'!$C$18+SQRT(('Ejercicio 3 - TIR'!$E$18-'Ejercicio 3 - TIR'!$C$18)*('Ejercicio 3 - TIR'!$D$18-'Ejercicio 3 - TIR'!$C$18)*F948),'Ejercicio 3 - TIR'!$E$18-SQRT(('Ejercicio 3 - TIR'!$E$18-'Ejercicio 3 - TIR'!$C$18)*('Ejercicio 3 - TIR'!$E$18-'Ejercicio 3 - TIR'!$D$18)*(1-F948)))</f>
        <v>32049.7637244415</v>
      </c>
      <c r="H948" s="24">
        <f ca="1" t="shared" ref="H948:L948" si="7043">RAND()</f>
        <v>0.847805127719692</v>
      </c>
      <c r="I948" s="25">
        <f ca="1">IF(H948&lt;=('Ejercicio 3 - TIR'!$D$18-'Ejercicio 3 - TIR'!$C$18)/('Ejercicio 3 - TIR'!$E$18-'Ejercicio 3 - TIR'!$C$18),'Ejercicio 3 - TIR'!$C$18+SQRT(('Ejercicio 3 - TIR'!$E$18-'Ejercicio 3 - TIR'!$C$18)*('Ejercicio 3 - TIR'!$D$18-'Ejercicio 3 - TIR'!$C$18)*H948),'Ejercicio 3 - TIR'!$E$18-SQRT(('Ejercicio 3 - TIR'!$E$18-'Ejercicio 3 - TIR'!$C$18)*('Ejercicio 3 - TIR'!$E$18-'Ejercicio 3 - TIR'!$D$18)*(1-H948)))</f>
        <v>41621.4477329745</v>
      </c>
      <c r="J948" s="24">
        <f ca="1" t="shared" si="7043"/>
        <v>0.155093251926971</v>
      </c>
      <c r="K948" s="25">
        <f ca="1">IF(J948&lt;=('Ejercicio 3 - TIR'!$D$18-'Ejercicio 3 - TIR'!$C$18)/('Ejercicio 3 - TIR'!$E$18-'Ejercicio 3 - TIR'!$C$18),'Ejercicio 3 - TIR'!$C$18+SQRT(('Ejercicio 3 - TIR'!$E$18-'Ejercicio 3 - TIR'!$C$18)*('Ejercicio 3 - TIR'!$D$18-'Ejercicio 3 - TIR'!$C$18)*J948),'Ejercicio 3 - TIR'!$E$18-SQRT(('Ejercicio 3 - TIR'!$E$18-'Ejercicio 3 - TIR'!$C$18)*('Ejercicio 3 - TIR'!$E$18-'Ejercicio 3 - TIR'!$D$18)*(1-J948)))</f>
        <v>34823.2756285584</v>
      </c>
      <c r="L948" s="24">
        <f ca="1" t="shared" si="7043"/>
        <v>0.139933105133777</v>
      </c>
      <c r="M948" s="25">
        <f ca="1">IF(L948&lt;=('Ejercicio 3 - TIR'!$D$18-'Ejercicio 3 - TIR'!$C$18)/('Ejercicio 3 - TIR'!$E$18-'Ejercicio 3 - TIR'!$C$18),'Ejercicio 3 - TIR'!$C$18+SQRT(('Ejercicio 3 - TIR'!$E$18-'Ejercicio 3 - TIR'!$C$18)*('Ejercicio 3 - TIR'!$D$18-'Ejercicio 3 - TIR'!$C$18)*L948),'Ejercicio 3 - TIR'!$E$18-SQRT(('Ejercicio 3 - TIR'!$E$18-'Ejercicio 3 - TIR'!$C$18)*('Ejercicio 3 - TIR'!$E$18-'Ejercicio 3 - TIR'!$D$18)*(1-L948)))</f>
        <v>34581.4807398991</v>
      </c>
      <c r="N948" s="24">
        <f ca="1" t="shared" ref="N948:R948" si="7044">RAND()</f>
        <v>0.342510966590011</v>
      </c>
      <c r="O948" s="25">
        <f ca="1">IF(N948&lt;=('Ejercicio 3 - TIR'!$D$18-'Ejercicio 3 - TIR'!$C$18)/('Ejercicio 3 - TIR'!$E$18-'Ejercicio 3 - TIR'!$C$18),'Ejercicio 3 - TIR'!$C$18+SQRT(('Ejercicio 3 - TIR'!$E$18-'Ejercicio 3 - TIR'!$C$18)*('Ejercicio 3 - TIR'!$D$18-'Ejercicio 3 - TIR'!$C$18)*N948),'Ejercicio 3 - TIR'!$E$18-SQRT(('Ejercicio 3 - TIR'!$E$18-'Ejercicio 3 - TIR'!$C$18)*('Ejercicio 3 - TIR'!$E$18-'Ejercicio 3 - TIR'!$D$18)*(1-N948)))</f>
        <v>37167.7503436226</v>
      </c>
      <c r="P948" s="24">
        <f ca="1" t="shared" si="7044"/>
        <v>0.0308172184436257</v>
      </c>
      <c r="Q948" s="26">
        <f ca="1">IF(P948&lt;=('Ejercicio 3 - TIR'!$D$22-'Ejercicio 3 - TIR'!$C$22)/('Ejercicio 3 - TIR'!$E$22-'Ejercicio 3 - TIR'!$C$22),'Ejercicio 3 - TIR'!$C$22+SQRT(('Ejercicio 3 - TIR'!$E$22-'Ejercicio 3 - TIR'!$C$22)*('Ejercicio 3 - TIR'!$D$22-'Ejercicio 3 - TIR'!$C$22)*P948),'Ejercicio 3 - TIR'!$E$22-SQRT(('Ejercicio 3 - TIR'!$E$22-'Ejercicio 3 - TIR'!$C$22)*('Ejercicio 3 - TIR'!$E$22-'Ejercicio 3 - TIR'!$D$22)*(1-P948)))</f>
        <v>0.127447885149391</v>
      </c>
      <c r="R948" s="24">
        <f ca="1" t="shared" si="7044"/>
        <v>0.225000036222037</v>
      </c>
      <c r="S948" s="26">
        <f ca="1">IF(R948&lt;=('Ejercicio 3 - TIR'!$D$23-'Ejercicio 3 - TIR'!$C$23)/('Ejercicio 3 - TIR'!$E$23-'Ejercicio 3 - TIR'!$C$23),'Ejercicio 3 - TIR'!$C$23+SQRT(('Ejercicio 3 - TIR'!$E$23-'Ejercicio 3 - TIR'!$C$23)*('Ejercicio 3 - TIR'!$D$23-'Ejercicio 3 - TIR'!$C$23)*R948),'Ejercicio 3 - TIR'!$E$23-SQRT(('Ejercicio 3 - TIR'!$E$23-'Ejercicio 3 - TIR'!$C$23)*('Ejercicio 3 - TIR'!$E$23-'Ejercicio 3 - TIR'!$D$23)*(1-R948)))</f>
        <v>0.140124613417397</v>
      </c>
      <c r="T948" s="24">
        <f ca="1" t="shared" ref="T948:X948" si="7045">RAND()</f>
        <v>0.862613145175771</v>
      </c>
      <c r="U948" s="26">
        <f ca="1">IF(T948&lt;=('Ejercicio 3 - TIR'!$D$24-'Ejercicio 3 - TIR'!$C$24)/('Ejercicio 3 - TIR'!$E$24-'Ejercicio 3 - TIR'!$C$24),'Ejercicio 3 - TIR'!$C$24+SQRT(('Ejercicio 3 - TIR'!$E$24-'Ejercicio 3 - TIR'!$C$24)*('Ejercicio 3 - TIR'!$D$24-'Ejercicio 3 - TIR'!$C$24)*T948),'Ejercicio 3 - TIR'!$E$24-SQRT(('Ejercicio 3 - TIR'!$E$24-'Ejercicio 3 - TIR'!$C$24)*('Ejercicio 3 - TIR'!$E$24-'Ejercicio 3 - TIR'!$D$24)*(1-T948)))</f>
        <v>0.200386657768044</v>
      </c>
      <c r="V948" s="24">
        <f ca="1" t="shared" si="7045"/>
        <v>0.131751925537389</v>
      </c>
      <c r="W948" s="26">
        <f ca="1">IF(V948&lt;=('Ejercicio 3 - TIR'!$D$25-'Ejercicio 3 - TIR'!$C$25)/('Ejercicio 3 - TIR'!$E$25-'Ejercicio 3 - TIR'!$C$25),'Ejercicio 3 - TIR'!$C$25+SQRT(('Ejercicio 3 - TIR'!$E$25-'Ejercicio 3 - TIR'!$C$25)*('Ejercicio 3 - TIR'!$D$25-'Ejercicio 3 - TIR'!$C$25)*V948),'Ejercicio 3 - TIR'!$E$25-SQRT(('Ejercicio 3 - TIR'!$E$25-'Ejercicio 3 - TIR'!$C$25)*('Ejercicio 3 - TIR'!$E$25-'Ejercicio 3 - TIR'!$D$25)*(1-V948)))</f>
        <v>0.193581336302159</v>
      </c>
      <c r="X948" s="24">
        <f ca="1" t="shared" si="7045"/>
        <v>0.336626668119637</v>
      </c>
      <c r="Y948" s="26">
        <f ca="1">IF(X948&lt;=('Ejercicio 3 - TIR'!$D$26-'Ejercicio 3 - TIR'!$C$26)/('Ejercicio 3 - TIR'!$E$26-'Ejercicio 3 - TIR'!$C$26),'Ejercicio 3 - TIR'!$C$26+SQRT(('Ejercicio 3 - TIR'!$E$26-'Ejercicio 3 - TIR'!$C$26)*('Ejercicio 3 - TIR'!$D$26-'Ejercicio 3 - TIR'!$C$26)*X948),'Ejercicio 3 - TIR'!$E$26-SQRT(('Ejercicio 3 - TIR'!$E$26-'Ejercicio 3 - TIR'!$C$26)*('Ejercicio 3 - TIR'!$E$26-'Ejercicio 3 - TIR'!$D$26)*(1-X948)))</f>
        <v>0.220148383546023</v>
      </c>
      <c r="Z948" s="24">
        <f ca="1" t="shared" si="6668"/>
        <v>1.12744788514939</v>
      </c>
      <c r="AA948" s="24">
        <f ca="1" t="shared" si="6669"/>
        <v>1.28543108420421</v>
      </c>
      <c r="AB948" s="24">
        <f ca="1" t="shared" si="6670"/>
        <v>1.54301432295905</v>
      </c>
      <c r="AC948" s="24">
        <f ca="1" t="shared" si="6671"/>
        <v>1.84171309753083</v>
      </c>
      <c r="AD948" s="24">
        <f ca="1" t="shared" si="6672"/>
        <v>2.24716325890778</v>
      </c>
      <c r="AE948" s="23">
        <f ca="1" t="shared" si="6673"/>
        <v>3615.2500214772</v>
      </c>
      <c r="AF948" s="23">
        <f ca="1" t="shared" si="6674"/>
        <v>4121.83553314393</v>
      </c>
      <c r="AG948" s="23">
        <f ca="1" t="shared" si="6675"/>
        <v>4947.7963795002</v>
      </c>
      <c r="AH948" s="23">
        <f ca="1" t="shared" si="6676"/>
        <v>5905.59741439484</v>
      </c>
      <c r="AI948" s="23">
        <f ca="1" t="shared" si="6677"/>
        <v>7205.70513904744</v>
      </c>
      <c r="AJ948" s="25">
        <f ca="1" t="shared" si="6678"/>
        <v>36134.4383306593</v>
      </c>
      <c r="AK948" s="25">
        <f ca="1" t="shared" si="6679"/>
        <v>53501.5026855463</v>
      </c>
      <c r="AL948" s="25">
        <f ca="1" t="shared" si="6680"/>
        <v>53732.8130672163</v>
      </c>
      <c r="AM948" s="25">
        <f ca="1" t="shared" si="6681"/>
        <v>63689.1660106823</v>
      </c>
      <c r="AN948" s="25">
        <f ca="1" t="shared" si="6682"/>
        <v>83522.0029884457</v>
      </c>
      <c r="AO948" s="25">
        <f ca="1">C948/'Ejercicio 3 - TIR'!$D$7</f>
        <v>15640.9345594419</v>
      </c>
      <c r="AP948" s="25">
        <f ca="1" t="shared" si="6683"/>
        <v>20493.5037712173</v>
      </c>
      <c r="AQ948" s="25">
        <f ca="1" t="shared" si="6684"/>
        <v>37860.5681261044</v>
      </c>
      <c r="AR948" s="25">
        <f ca="1" t="shared" si="6685"/>
        <v>38091.8785077744</v>
      </c>
      <c r="AS948" s="25">
        <f ca="1" t="shared" si="6686"/>
        <v>48048.2314512404</v>
      </c>
      <c r="AT948" s="25">
        <f ca="1" t="shared" si="6687"/>
        <v>67881.0684290038</v>
      </c>
      <c r="AU948" s="25">
        <f ca="1">AP948*'Ejercicio 3 - TIR'!$D$5</f>
        <v>10246.7518856087</v>
      </c>
      <c r="AV948" s="25">
        <f ca="1">AQ948*'Ejercicio 3 - TIR'!$D$5</f>
        <v>18930.2840630522</v>
      </c>
      <c r="AW948" s="25">
        <f ca="1">AR948*'Ejercicio 3 - TIR'!$D$5</f>
        <v>19045.9392538872</v>
      </c>
      <c r="AX948" s="25">
        <f ca="1">AS948*'Ejercicio 3 - TIR'!$D$5</f>
        <v>24024.1157256202</v>
      </c>
      <c r="AY948" s="25">
        <f ca="1">AT948*'Ejercicio 3 - TIR'!$D$5</f>
        <v>33940.5342145019</v>
      </c>
      <c r="AZ948" s="25">
        <f ca="1" t="shared" ref="AZ948:BD948" si="7046">AJ948-AU948-AE948</f>
        <v>22272.4364235734</v>
      </c>
      <c r="BA948" s="25">
        <f ca="1" t="shared" si="7046"/>
        <v>30449.3830893502</v>
      </c>
      <c r="BB948" s="25">
        <f ca="1" t="shared" si="7046"/>
        <v>29739.0774338289</v>
      </c>
      <c r="BC948" s="25">
        <f ca="1" t="shared" si="7046"/>
        <v>33759.4528706673</v>
      </c>
      <c r="BD948" s="25">
        <f ca="1" t="shared" si="7046"/>
        <v>42375.7636348964</v>
      </c>
      <c r="BE948" s="25">
        <f ca="1" t="shared" ref="BE948:BI948" si="7047">AZ948/Z948</f>
        <v>19754.7369744919</v>
      </c>
      <c r="BF948" s="25">
        <f ca="1" t="shared" si="7047"/>
        <v>23688.0712342513</v>
      </c>
      <c r="BG948" s="25">
        <f ca="1" t="shared" si="7047"/>
        <v>19273.3644732462</v>
      </c>
      <c r="BH948" s="25">
        <f ca="1" t="shared" si="7047"/>
        <v>18330.4625003364</v>
      </c>
      <c r="BI948" s="25">
        <f ca="1" t="shared" si="7047"/>
        <v>18857.4477029732</v>
      </c>
      <c r="BJ948" s="25">
        <f ca="1" t="shared" si="6690"/>
        <v>63744.149308608</v>
      </c>
      <c r="BK948" s="25">
        <f ca="1" t="shared" si="6691"/>
        <v>35147.7334769589</v>
      </c>
      <c r="BL948" s="25">
        <f ca="1" t="shared" si="6692"/>
        <v>98891.8827855669</v>
      </c>
      <c r="BM948" s="25">
        <f ca="1">BK948*'Ejercicio 3 - TIR'!$D$5</f>
        <v>17573.8667384794</v>
      </c>
      <c r="BN948" s="25">
        <f ca="1" t="shared" si="6693"/>
        <v>81318.0160470874</v>
      </c>
      <c r="BO948" s="25">
        <f ca="1" t="shared" si="6694"/>
        <v>36186.9640422172</v>
      </c>
      <c r="BP948" s="25">
        <f ca="1" t="shared" si="6695"/>
        <v>-106571.169559706</v>
      </c>
      <c r="BQ948" s="25">
        <f ca="1" t="shared" ref="BQ948:BT948" si="7048">BE948</f>
        <v>19754.7369744919</v>
      </c>
      <c r="BR948" s="25">
        <f ca="1" t="shared" si="7048"/>
        <v>23688.0712342513</v>
      </c>
      <c r="BS948" s="25">
        <f ca="1" t="shared" si="7048"/>
        <v>19273.3644732462</v>
      </c>
      <c r="BT948" s="25">
        <f ca="1" t="shared" si="7048"/>
        <v>18330.4625003364</v>
      </c>
      <c r="BU948" s="25">
        <f ca="1" t="shared" si="6697"/>
        <v>55044.4117451904</v>
      </c>
      <c r="BV948" s="27">
        <f ca="1" t="shared" si="6698"/>
        <v>7.46502416625674</v>
      </c>
    </row>
    <row r="949" ht="15" customHeight="1" spans="1:74">
      <c r="A949" s="23">
        <v>948</v>
      </c>
      <c r="B949" s="24">
        <f ca="1" t="shared" ref="B949:F949" si="7049">RAND()</f>
        <v>0.00191797954763051</v>
      </c>
      <c r="C949" s="25">
        <f ca="1">IF(B949&lt;=('Ejercicio 3 - TIR'!$D$13-'Ejercicio 3 - TIR'!$C$13)/('Ejercicio 3 - TIR'!$E$13-'Ejercicio 3 - TIR'!$C$13),'Ejercicio 3 - TIR'!$C$13+SQRT(('Ejercicio 3 - TIR'!$E$13-'Ejercicio 3 - TIR'!$C$13)*('Ejercicio 3 - TIR'!$D$13-'Ejercicio 3 - TIR'!$C$13)*B949),'Ejercicio 3 - TIR'!$E$13-SQRT(('Ejercicio 3 - TIR'!$E$13-'Ejercicio 3 - TIR'!$C$13)*('Ejercicio 3 - TIR'!$E$13-'Ejercicio 3 - TIR'!$D$13)*(1-B949)))</f>
        <v>60875.8948675796</v>
      </c>
      <c r="D949" s="24">
        <f ca="1" t="shared" si="7049"/>
        <v>0.489793463999159</v>
      </c>
      <c r="E949" s="25">
        <f ca="1">IF(D949&lt;=('Ejercicio 3 - TIR'!$D$14-'Ejercicio 3 - TIR'!$C$14)/('Ejercicio 3 - TIR'!$E$14-'Ejercicio 3 - TIR'!$C$14),'Ejercicio 3 - TIR'!$C$14+SQRT(('Ejercicio 3 - TIR'!$E$14-'Ejercicio 3 - TIR'!$C$14)*('Ejercicio 3 - TIR'!$D$14-'Ejercicio 3 - TIR'!$C$14)*D949),'Ejercicio 3 - TIR'!$E$14-SQRT(('Ejercicio 3 - TIR'!$E$14-'Ejercicio 3 - TIR'!$C$14)*('Ejercicio 3 - TIR'!$E$14-'Ejercicio 3 - TIR'!$D$14)*(1-D949)))</f>
        <v>31251.8013054043</v>
      </c>
      <c r="F949" s="24">
        <f ca="1" t="shared" si="7049"/>
        <v>0.37736568307201</v>
      </c>
      <c r="G949" s="25">
        <f ca="1">IF(F949&lt;=('Ejercicio 3 - TIR'!$D$18-'Ejercicio 3 - TIR'!$C$18)/('Ejercicio 3 - TIR'!$E$18-'Ejercicio 3 - TIR'!$C$18),'Ejercicio 3 - TIR'!$C$18+SQRT(('Ejercicio 3 - TIR'!$E$18-'Ejercicio 3 - TIR'!$C$18)*('Ejercicio 3 - TIR'!$D$18-'Ejercicio 3 - TIR'!$C$18)*F949),'Ejercicio 3 - TIR'!$E$18-SQRT(('Ejercicio 3 - TIR'!$E$18-'Ejercicio 3 - TIR'!$C$18)*('Ejercicio 3 - TIR'!$E$18-'Ejercicio 3 - TIR'!$D$18)*(1-F949)))</f>
        <v>37523.6196382328</v>
      </c>
      <c r="H949" s="24">
        <f ca="1" t="shared" ref="H949:L949" si="7050">RAND()</f>
        <v>0.655291336059237</v>
      </c>
      <c r="I949" s="25">
        <f ca="1">IF(H949&lt;=('Ejercicio 3 - TIR'!$D$18-'Ejercicio 3 - TIR'!$C$18)/('Ejercicio 3 - TIR'!$E$18-'Ejercicio 3 - TIR'!$C$18),'Ejercicio 3 - TIR'!$C$18+SQRT(('Ejercicio 3 - TIR'!$E$18-'Ejercicio 3 - TIR'!$C$18)*('Ejercicio 3 - TIR'!$D$18-'Ejercicio 3 - TIR'!$C$18)*H949),'Ejercicio 3 - TIR'!$E$18-SQRT(('Ejercicio 3 - TIR'!$E$18-'Ejercicio 3 - TIR'!$C$18)*('Ejercicio 3 - TIR'!$E$18-'Ejercicio 3 - TIR'!$D$18)*(1-H949)))</f>
        <v>39914.3179497576</v>
      </c>
      <c r="J949" s="24">
        <f ca="1" t="shared" si="7050"/>
        <v>0.971960416066179</v>
      </c>
      <c r="K949" s="25">
        <f ca="1">IF(J949&lt;=('Ejercicio 3 - TIR'!$D$18-'Ejercicio 3 - TIR'!$C$18)/('Ejercicio 3 - TIR'!$E$18-'Ejercicio 3 - TIR'!$C$18),'Ejercicio 3 - TIR'!$C$18+SQRT(('Ejercicio 3 - TIR'!$E$18-'Ejercicio 3 - TIR'!$C$18)*('Ejercicio 3 - TIR'!$D$18-'Ejercicio 3 - TIR'!$C$18)*J949),'Ejercicio 3 - TIR'!$E$18-SQRT(('Ejercicio 3 - TIR'!$E$18-'Ejercicio 3 - TIR'!$C$18)*('Ejercicio 3 - TIR'!$E$18-'Ejercicio 3 - TIR'!$D$18)*(1-J949)))</f>
        <v>43549.8383555491</v>
      </c>
      <c r="L949" s="24">
        <f ca="1" t="shared" si="7050"/>
        <v>0.253277657887852</v>
      </c>
      <c r="M949" s="25">
        <f ca="1">IF(L949&lt;=('Ejercicio 3 - TIR'!$D$18-'Ejercicio 3 - TIR'!$C$18)/('Ejercicio 3 - TIR'!$E$18-'Ejercicio 3 - TIR'!$C$18),'Ejercicio 3 - TIR'!$C$18+SQRT(('Ejercicio 3 - TIR'!$E$18-'Ejercicio 3 - TIR'!$C$18)*('Ejercicio 3 - TIR'!$D$18-'Ejercicio 3 - TIR'!$C$18)*L949),'Ejercicio 3 - TIR'!$E$18-SQRT(('Ejercicio 3 - TIR'!$E$18-'Ejercicio 3 - TIR'!$C$18)*('Ejercicio 3 - TIR'!$E$18-'Ejercicio 3 - TIR'!$D$18)*(1-L949)))</f>
        <v>36163.736584506</v>
      </c>
      <c r="N949" s="24">
        <f ca="1" t="shared" ref="N949:R949" si="7051">RAND()</f>
        <v>0.667092750127515</v>
      </c>
      <c r="O949" s="25">
        <f ca="1">IF(N949&lt;=('Ejercicio 3 - TIR'!$D$18-'Ejercicio 3 - TIR'!$C$18)/('Ejercicio 3 - TIR'!$E$18-'Ejercicio 3 - TIR'!$C$18),'Ejercicio 3 - TIR'!$C$18+SQRT(('Ejercicio 3 - TIR'!$E$18-'Ejercicio 3 - TIR'!$C$18)*('Ejercicio 3 - TIR'!$D$18-'Ejercicio 3 - TIR'!$C$18)*N949),'Ejercicio 3 - TIR'!$E$18-SQRT(('Ejercicio 3 - TIR'!$E$18-'Ejercicio 3 - TIR'!$C$18)*('Ejercicio 3 - TIR'!$E$18-'Ejercicio 3 - TIR'!$D$18)*(1-N949)))</f>
        <v>40003.1966478121</v>
      </c>
      <c r="P949" s="24">
        <f ca="1" t="shared" si="7051"/>
        <v>0.645966925032812</v>
      </c>
      <c r="Q949" s="26">
        <f ca="1">IF(P949&lt;=('Ejercicio 3 - TIR'!$D$22-'Ejercicio 3 - TIR'!$C$22)/('Ejercicio 3 - TIR'!$E$22-'Ejercicio 3 - TIR'!$C$22),'Ejercicio 3 - TIR'!$C$22+SQRT(('Ejercicio 3 - TIR'!$E$22-'Ejercicio 3 - TIR'!$C$22)*('Ejercicio 3 - TIR'!$D$22-'Ejercicio 3 - TIR'!$C$22)*P949),'Ejercicio 3 - TIR'!$E$22-SQRT(('Ejercicio 3 - TIR'!$E$22-'Ejercicio 3 - TIR'!$C$22)*('Ejercicio 3 - TIR'!$E$22-'Ejercicio 3 - TIR'!$D$22)*(1-P949)))</f>
        <v>0.154756000020977</v>
      </c>
      <c r="R949" s="24">
        <f ca="1" t="shared" si="7051"/>
        <v>0.397947393864209</v>
      </c>
      <c r="S949" s="26">
        <f ca="1">IF(R949&lt;=('Ejercicio 3 - TIR'!$D$23-'Ejercicio 3 - TIR'!$C$23)/('Ejercicio 3 - TIR'!$E$23-'Ejercicio 3 - TIR'!$C$23),'Ejercicio 3 - TIR'!$C$23+SQRT(('Ejercicio 3 - TIR'!$E$23-'Ejercicio 3 - TIR'!$C$23)*('Ejercicio 3 - TIR'!$D$23-'Ejercicio 3 - TIR'!$C$23)*R949),'Ejercicio 3 - TIR'!$E$23-SQRT(('Ejercicio 3 - TIR'!$E$23-'Ejercicio 3 - TIR'!$C$23)*('Ejercicio 3 - TIR'!$E$23-'Ejercicio 3 - TIR'!$D$23)*(1-R949)))</f>
        <v>0.146763880678175</v>
      </c>
      <c r="T949" s="24">
        <f ca="1" t="shared" ref="T949:X949" si="7052">RAND()</f>
        <v>0.305578941902511</v>
      </c>
      <c r="U949" s="26">
        <f ca="1">IF(T949&lt;=('Ejercicio 3 - TIR'!$D$24-'Ejercicio 3 - TIR'!$C$24)/('Ejercicio 3 - TIR'!$E$24-'Ejercicio 3 - TIR'!$C$24),'Ejercicio 3 - TIR'!$C$24+SQRT(('Ejercicio 3 - TIR'!$E$24-'Ejercicio 3 - TIR'!$C$24)*('Ejercicio 3 - TIR'!$D$24-'Ejercicio 3 - TIR'!$C$24)*T949),'Ejercicio 3 - TIR'!$E$24-SQRT(('Ejercicio 3 - TIR'!$E$24-'Ejercicio 3 - TIR'!$C$24)*('Ejercicio 3 - TIR'!$E$24-'Ejercicio 3 - TIR'!$D$24)*(1-T949)))</f>
        <v>0.17533210962386</v>
      </c>
      <c r="V949" s="24">
        <f ca="1" t="shared" si="7052"/>
        <v>0.743455897919178</v>
      </c>
      <c r="W949" s="26">
        <f ca="1">IF(V949&lt;=('Ejercicio 3 - TIR'!$D$25-'Ejercicio 3 - TIR'!$C$25)/('Ejercicio 3 - TIR'!$E$25-'Ejercicio 3 - TIR'!$C$25),'Ejercicio 3 - TIR'!$C$25+SQRT(('Ejercicio 3 - TIR'!$E$25-'Ejercicio 3 - TIR'!$C$25)*('Ejercicio 3 - TIR'!$D$25-'Ejercicio 3 - TIR'!$C$25)*V949),'Ejercicio 3 - TIR'!$E$25-SQRT(('Ejercicio 3 - TIR'!$E$25-'Ejercicio 3 - TIR'!$C$25)*('Ejercicio 3 - TIR'!$E$25-'Ejercicio 3 - TIR'!$D$25)*(1-V949)))</f>
        <v>0.220034947734354</v>
      </c>
      <c r="X949" s="24">
        <f ca="1" t="shared" si="7052"/>
        <v>0.845259202227677</v>
      </c>
      <c r="Y949" s="26">
        <f ca="1">IF(X949&lt;=('Ejercicio 3 - TIR'!$D$26-'Ejercicio 3 - TIR'!$C$26)/('Ejercicio 3 - TIR'!$E$26-'Ejercicio 3 - TIR'!$C$26),'Ejercicio 3 - TIR'!$C$26+SQRT(('Ejercicio 3 - TIR'!$E$26-'Ejercicio 3 - TIR'!$C$26)*('Ejercicio 3 - TIR'!$D$26-'Ejercicio 3 - TIR'!$C$26)*X949),'Ejercicio 3 - TIR'!$E$26-SQRT(('Ejercicio 3 - TIR'!$E$26-'Ejercicio 3 - TIR'!$C$26)*('Ejercicio 3 - TIR'!$E$26-'Ejercicio 3 - TIR'!$D$26)*(1-X949)))</f>
        <v>0.251093248055678</v>
      </c>
      <c r="Z949" s="24">
        <f ca="1" t="shared" si="6668"/>
        <v>1.15475600002098</v>
      </c>
      <c r="AA949" s="24">
        <f ca="1" t="shared" si="6669"/>
        <v>1.32423247182046</v>
      </c>
      <c r="AB949" s="24">
        <f ca="1" t="shared" si="6670"/>
        <v>1.55641294473716</v>
      </c>
      <c r="AC949" s="24">
        <f ca="1" t="shared" si="6671"/>
        <v>1.89887818568548</v>
      </c>
      <c r="AD949" s="24">
        <f ca="1" t="shared" si="6672"/>
        <v>2.37567367699132</v>
      </c>
      <c r="AE949" s="23">
        <f ca="1" t="shared" si="6673"/>
        <v>4836.4037634747</v>
      </c>
      <c r="AF949" s="23">
        <f ca="1" t="shared" si="6674"/>
        <v>5546.21314832877</v>
      </c>
      <c r="AG949" s="23">
        <f ca="1" t="shared" si="6675"/>
        <v>6518.64240004885</v>
      </c>
      <c r="AH949" s="23">
        <f ca="1" t="shared" si="6676"/>
        <v>7952.97153984255</v>
      </c>
      <c r="AI949" s="23">
        <f ca="1" t="shared" si="6677"/>
        <v>9949.90899547598</v>
      </c>
      <c r="AJ949" s="25">
        <f ca="1" t="shared" si="6678"/>
        <v>43330.6249197542</v>
      </c>
      <c r="AK949" s="25">
        <f ca="1" t="shared" si="6679"/>
        <v>52855.8359196353</v>
      </c>
      <c r="AL949" s="25">
        <f ca="1" t="shared" si="6680"/>
        <v>67781.5321577876</v>
      </c>
      <c r="AM949" s="25">
        <f ca="1" t="shared" si="6681"/>
        <v>68670.5305131942</v>
      </c>
      <c r="AN949" s="25">
        <f ca="1" t="shared" si="6682"/>
        <v>95034.5412717144</v>
      </c>
      <c r="AO949" s="25">
        <f ca="1">C949/'Ejercicio 3 - TIR'!$D$7</f>
        <v>12175.1789735159</v>
      </c>
      <c r="AP949" s="25">
        <f ca="1" t="shared" si="6683"/>
        <v>31155.4459462383</v>
      </c>
      <c r="AQ949" s="25">
        <f ca="1" t="shared" si="6684"/>
        <v>40680.6569461194</v>
      </c>
      <c r="AR949" s="25">
        <f ca="1" t="shared" si="6685"/>
        <v>55606.3531842717</v>
      </c>
      <c r="AS949" s="25">
        <f ca="1" t="shared" si="6686"/>
        <v>56495.3515396783</v>
      </c>
      <c r="AT949" s="25">
        <f ca="1" t="shared" si="6687"/>
        <v>82859.3622981985</v>
      </c>
      <c r="AU949" s="25">
        <f ca="1">AP949*'Ejercicio 3 - TIR'!$D$5</f>
        <v>15577.7229731192</v>
      </c>
      <c r="AV949" s="25">
        <f ca="1">AQ949*'Ejercicio 3 - TIR'!$D$5</f>
        <v>20340.3284730597</v>
      </c>
      <c r="AW949" s="25">
        <f ca="1">AR949*'Ejercicio 3 - TIR'!$D$5</f>
        <v>27803.1765921358</v>
      </c>
      <c r="AX949" s="25">
        <f ca="1">AS949*'Ejercicio 3 - TIR'!$D$5</f>
        <v>28247.6757698392</v>
      </c>
      <c r="AY949" s="25">
        <f ca="1">AT949*'Ejercicio 3 - TIR'!$D$5</f>
        <v>41429.6811490992</v>
      </c>
      <c r="AZ949" s="25">
        <f ca="1" t="shared" ref="AZ949:BD949" si="7053">AJ949-AU949-AE949</f>
        <v>22916.4981831604</v>
      </c>
      <c r="BA949" s="25">
        <f ca="1" t="shared" si="7053"/>
        <v>26969.2942982468</v>
      </c>
      <c r="BB949" s="25">
        <f ca="1" t="shared" si="7053"/>
        <v>33459.7131656029</v>
      </c>
      <c r="BC949" s="25">
        <f ca="1" t="shared" si="7053"/>
        <v>32469.8832035125</v>
      </c>
      <c r="BD949" s="25">
        <f ca="1" t="shared" si="7053"/>
        <v>43654.9511271392</v>
      </c>
      <c r="BE949" s="25">
        <f ca="1" t="shared" ref="BE949:BI949" si="7054">AZ949/Z949</f>
        <v>19845.316398221</v>
      </c>
      <c r="BF949" s="25">
        <f ca="1" t="shared" si="7054"/>
        <v>20365.9817080088</v>
      </c>
      <c r="BG949" s="25">
        <f ca="1" t="shared" si="7054"/>
        <v>21497.9663840135</v>
      </c>
      <c r="BH949" s="25">
        <f ca="1" t="shared" si="7054"/>
        <v>17099.508250863</v>
      </c>
      <c r="BI949" s="25">
        <f ca="1" t="shared" si="7054"/>
        <v>18375.819688513</v>
      </c>
      <c r="BJ949" s="25">
        <f ca="1" t="shared" si="6690"/>
        <v>74244.0817198118</v>
      </c>
      <c r="BK949" s="25">
        <f ca="1" t="shared" si="6691"/>
        <v>28924.2522000399</v>
      </c>
      <c r="BL949" s="25">
        <f ca="1" t="shared" si="6692"/>
        <v>103168.333919852</v>
      </c>
      <c r="BM949" s="25">
        <f ca="1">BK949*'Ejercicio 3 - TIR'!$D$5</f>
        <v>14462.1261000199</v>
      </c>
      <c r="BN949" s="25">
        <f ca="1" t="shared" si="6693"/>
        <v>88706.2078198317</v>
      </c>
      <c r="BO949" s="25">
        <f ca="1" t="shared" si="6694"/>
        <v>37339.3907921622</v>
      </c>
      <c r="BP949" s="25">
        <f ca="1" t="shared" si="6695"/>
        <v>-92127.6961729838</v>
      </c>
      <c r="BQ949" s="25">
        <f ca="1" t="shared" ref="BQ949:BT949" si="7055">BE949</f>
        <v>19845.316398221</v>
      </c>
      <c r="BR949" s="25">
        <f ca="1" t="shared" si="7055"/>
        <v>20365.9817080088</v>
      </c>
      <c r="BS949" s="25">
        <f ca="1" t="shared" si="7055"/>
        <v>21497.9663840135</v>
      </c>
      <c r="BT949" s="25">
        <f ca="1" t="shared" si="7055"/>
        <v>17099.508250863</v>
      </c>
      <c r="BU949" s="25">
        <f ca="1" t="shared" si="6697"/>
        <v>55715.2104806753</v>
      </c>
      <c r="BV949" s="27">
        <f ca="1" t="shared" si="6698"/>
        <v>11.8537777073047</v>
      </c>
    </row>
    <row r="950" ht="15" customHeight="1" spans="1:74">
      <c r="A950" s="23">
        <v>949</v>
      </c>
      <c r="B950" s="24">
        <f ca="1" t="shared" ref="B950:F950" si="7056">RAND()</f>
        <v>0.021460989733858</v>
      </c>
      <c r="C950" s="25">
        <f ca="1">IF(B950&lt;=('Ejercicio 3 - TIR'!$D$13-'Ejercicio 3 - TIR'!$C$13)/('Ejercicio 3 - TIR'!$E$13-'Ejercicio 3 - TIR'!$C$13),'Ejercicio 3 - TIR'!$C$13+SQRT(('Ejercicio 3 - TIR'!$E$13-'Ejercicio 3 - TIR'!$C$13)*('Ejercicio 3 - TIR'!$D$13-'Ejercicio 3 - TIR'!$C$13)*B950),'Ejercicio 3 - TIR'!$E$13-SQRT(('Ejercicio 3 - TIR'!$E$13-'Ejercicio 3 - TIR'!$C$13)*('Ejercicio 3 - TIR'!$E$13-'Ejercicio 3 - TIR'!$D$13)*(1-B950)))</f>
        <v>62929.9139737445</v>
      </c>
      <c r="D950" s="24">
        <f ca="1" t="shared" si="7056"/>
        <v>0.470356345767764</v>
      </c>
      <c r="E950" s="25">
        <f ca="1">IF(D950&lt;=('Ejercicio 3 - TIR'!$D$14-'Ejercicio 3 - TIR'!$C$14)/('Ejercicio 3 - TIR'!$E$14-'Ejercicio 3 - TIR'!$C$14),'Ejercicio 3 - TIR'!$C$14+SQRT(('Ejercicio 3 - TIR'!$E$14-'Ejercicio 3 - TIR'!$C$14)*('Ejercicio 3 - TIR'!$D$14-'Ejercicio 3 - TIR'!$C$14)*D950),'Ejercicio 3 - TIR'!$E$14-SQRT(('Ejercicio 3 - TIR'!$E$14-'Ejercicio 3 - TIR'!$C$14)*('Ejercicio 3 - TIR'!$E$14-'Ejercicio 3 - TIR'!$D$14)*(1-D950)))</f>
        <v>31086.720685694</v>
      </c>
      <c r="F950" s="24">
        <f ca="1" t="shared" si="7056"/>
        <v>0.43350123236845</v>
      </c>
      <c r="G950" s="25">
        <f ca="1">IF(F950&lt;=('Ejercicio 3 - TIR'!$D$18-'Ejercicio 3 - TIR'!$C$18)/('Ejercicio 3 - TIR'!$E$18-'Ejercicio 3 - TIR'!$C$18),'Ejercicio 3 - TIR'!$C$18+SQRT(('Ejercicio 3 - TIR'!$E$18-'Ejercicio 3 - TIR'!$C$18)*('Ejercicio 3 - TIR'!$D$18-'Ejercicio 3 - TIR'!$C$18)*F950),'Ejercicio 3 - TIR'!$E$18-SQRT(('Ejercicio 3 - TIR'!$E$18-'Ejercicio 3 - TIR'!$C$18)*('Ejercicio 3 - TIR'!$E$18-'Ejercicio 3 - TIR'!$D$18)*(1-F950)))</f>
        <v>38063.8194954542</v>
      </c>
      <c r="H950" s="24">
        <f ca="1" t="shared" ref="H950:L950" si="7057">RAND()</f>
        <v>0.954663442412779</v>
      </c>
      <c r="I950" s="25">
        <f ca="1">IF(H950&lt;=('Ejercicio 3 - TIR'!$D$18-'Ejercicio 3 - TIR'!$C$18)/('Ejercicio 3 - TIR'!$E$18-'Ejercicio 3 - TIR'!$C$18),'Ejercicio 3 - TIR'!$C$18+SQRT(('Ejercicio 3 - TIR'!$E$18-'Ejercicio 3 - TIR'!$C$18)*('Ejercicio 3 - TIR'!$D$18-'Ejercicio 3 - TIR'!$C$18)*H950),'Ejercicio 3 - TIR'!$E$18-SQRT(('Ejercicio 3 - TIR'!$E$18-'Ejercicio 3 - TIR'!$C$18)*('Ejercicio 3 - TIR'!$E$18-'Ejercicio 3 - TIR'!$D$18)*(1-H950)))</f>
        <v>43156.0255373131</v>
      </c>
      <c r="J950" s="24">
        <f ca="1" t="shared" si="7057"/>
        <v>0.238132887657227</v>
      </c>
      <c r="K950" s="25">
        <f ca="1">IF(J950&lt;=('Ejercicio 3 - TIR'!$D$18-'Ejercicio 3 - TIR'!$C$18)/('Ejercicio 3 - TIR'!$E$18-'Ejercicio 3 - TIR'!$C$18),'Ejercicio 3 - TIR'!$C$18+SQRT(('Ejercicio 3 - TIR'!$E$18-'Ejercicio 3 - TIR'!$C$18)*('Ejercicio 3 - TIR'!$D$18-'Ejercicio 3 - TIR'!$C$18)*J950),'Ejercicio 3 - TIR'!$E$18-SQRT(('Ejercicio 3 - TIR'!$E$18-'Ejercicio 3 - TIR'!$C$18)*('Ejercicio 3 - TIR'!$E$18-'Ejercicio 3 - TIR'!$D$18)*(1-J950)))</f>
        <v>35976.6155262476</v>
      </c>
      <c r="L950" s="24">
        <f ca="1" t="shared" si="7057"/>
        <v>0.804791906233786</v>
      </c>
      <c r="M950" s="25">
        <f ca="1">IF(L950&lt;=('Ejercicio 3 - TIR'!$D$18-'Ejercicio 3 - TIR'!$C$18)/('Ejercicio 3 - TIR'!$E$18-'Ejercicio 3 - TIR'!$C$18),'Ejercicio 3 - TIR'!$C$18+SQRT(('Ejercicio 3 - TIR'!$E$18-'Ejercicio 3 - TIR'!$C$18)*('Ejercicio 3 - TIR'!$D$18-'Ejercicio 3 - TIR'!$C$18)*L950),'Ejercicio 3 - TIR'!$E$18-SQRT(('Ejercicio 3 - TIR'!$E$18-'Ejercicio 3 - TIR'!$C$18)*('Ejercicio 3 - TIR'!$E$18-'Ejercicio 3 - TIR'!$D$18)*(1-L950)))</f>
        <v>41173.6953816422</v>
      </c>
      <c r="N950" s="24">
        <f ca="1" t="shared" ref="N950:R950" si="7058">RAND()</f>
        <v>0.721799957099788</v>
      </c>
      <c r="O950" s="25">
        <f ca="1">IF(N950&lt;=('Ejercicio 3 - TIR'!$D$18-'Ejercicio 3 - TIR'!$C$18)/('Ejercicio 3 - TIR'!$E$18-'Ejercicio 3 - TIR'!$C$18),'Ejercicio 3 - TIR'!$C$18+SQRT(('Ejercicio 3 - TIR'!$E$18-'Ejercicio 3 - TIR'!$C$18)*('Ejercicio 3 - TIR'!$D$18-'Ejercicio 3 - TIR'!$C$18)*N950),'Ejercicio 3 - TIR'!$E$18-SQRT(('Ejercicio 3 - TIR'!$E$18-'Ejercicio 3 - TIR'!$C$18)*('Ejercicio 3 - TIR'!$E$18-'Ejercicio 3 - TIR'!$D$18)*(1-N950)))</f>
        <v>40432.1774095839</v>
      </c>
      <c r="P950" s="24">
        <f ca="1" t="shared" si="7058"/>
        <v>0.929235784157469</v>
      </c>
      <c r="Q950" s="26">
        <f ca="1">IF(P950&lt;=('Ejercicio 3 - TIR'!$D$22-'Ejercicio 3 - TIR'!$C$22)/('Ejercicio 3 - TIR'!$E$22-'Ejercicio 3 - TIR'!$C$22),'Ejercicio 3 - TIR'!$C$22+SQRT(('Ejercicio 3 - TIR'!$E$22-'Ejercicio 3 - TIR'!$C$22)*('Ejercicio 3 - TIR'!$D$22-'Ejercicio 3 - TIR'!$C$22)*P950),'Ejercicio 3 - TIR'!$E$22-SQRT(('Ejercicio 3 - TIR'!$E$22-'Ejercicio 3 - TIR'!$C$22)*('Ejercicio 3 - TIR'!$E$22-'Ejercicio 3 - TIR'!$D$22)*(1-P950)))</f>
        <v>0.168713920586999</v>
      </c>
      <c r="R950" s="24">
        <f ca="1" t="shared" si="7058"/>
        <v>0.95271919424232</v>
      </c>
      <c r="S950" s="26">
        <f ca="1">IF(R950&lt;=('Ejercicio 3 - TIR'!$D$23-'Ejercicio 3 - TIR'!$C$23)/('Ejercicio 3 - TIR'!$E$23-'Ejercicio 3 - TIR'!$C$23),'Ejercicio 3 - TIR'!$C$23+SQRT(('Ejercicio 3 - TIR'!$E$23-'Ejercicio 3 - TIR'!$C$23)*('Ejercicio 3 - TIR'!$D$23-'Ejercicio 3 - TIR'!$C$23)*R950),'Ejercicio 3 - TIR'!$E$23-SQRT(('Ejercicio 3 - TIR'!$E$23-'Ejercicio 3 - TIR'!$C$23)*('Ejercicio 3 - TIR'!$E$23-'Ejercicio 3 - TIR'!$D$23)*(1-R950)))</f>
        <v>0.170774738466373</v>
      </c>
      <c r="T950" s="24">
        <f ca="1" t="shared" ref="T950:X950" si="7059">RAND()</f>
        <v>0.30570017464484</v>
      </c>
      <c r="U950" s="26">
        <f ca="1">IF(T950&lt;=('Ejercicio 3 - TIR'!$D$24-'Ejercicio 3 - TIR'!$C$24)/('Ejercicio 3 - TIR'!$E$24-'Ejercicio 3 - TIR'!$C$24),'Ejercicio 3 - TIR'!$C$24+SQRT(('Ejercicio 3 - TIR'!$E$24-'Ejercicio 3 - TIR'!$C$24)*('Ejercicio 3 - TIR'!$D$24-'Ejercicio 3 - TIR'!$C$24)*T950),'Ejercicio 3 - TIR'!$E$24-SQRT(('Ejercicio 3 - TIR'!$E$24-'Ejercicio 3 - TIR'!$C$24)*('Ejercicio 3 - TIR'!$E$24-'Ejercicio 3 - TIR'!$D$24)*(1-T950)))</f>
        <v>0.17533713414643</v>
      </c>
      <c r="V950" s="24">
        <f ca="1" t="shared" si="7059"/>
        <v>0.327753908454691</v>
      </c>
      <c r="W950" s="26">
        <f ca="1">IF(V950&lt;=('Ejercicio 3 - TIR'!$D$25-'Ejercicio 3 - TIR'!$C$25)/('Ejercicio 3 - TIR'!$E$25-'Ejercicio 3 - TIR'!$C$25),'Ejercicio 3 - TIR'!$C$25+SQRT(('Ejercicio 3 - TIR'!$E$25-'Ejercicio 3 - TIR'!$C$25)*('Ejercicio 3 - TIR'!$D$25-'Ejercicio 3 - TIR'!$C$25)*V950),'Ejercicio 3 - TIR'!$E$25-SQRT(('Ejercicio 3 - TIR'!$E$25-'Ejercicio 3 - TIR'!$C$25)*('Ejercicio 3 - TIR'!$E$25-'Ejercicio 3 - TIR'!$D$25)*(1-V950)))</f>
        <v>0.201493698137164</v>
      </c>
      <c r="X950" s="24">
        <f ca="1" t="shared" si="7059"/>
        <v>0.788687222982844</v>
      </c>
      <c r="Y950" s="26">
        <f ca="1">IF(X950&lt;=('Ejercicio 3 - TIR'!$D$26-'Ejercicio 3 - TIR'!$C$26)/('Ejercicio 3 - TIR'!$E$26-'Ejercicio 3 - TIR'!$C$26),'Ejercicio 3 - TIR'!$C$26+SQRT(('Ejercicio 3 - TIR'!$E$26-'Ejercicio 3 - TIR'!$C$26)*('Ejercicio 3 - TIR'!$D$26-'Ejercicio 3 - TIR'!$C$26)*X950),'Ejercicio 3 - TIR'!$E$26-SQRT(('Ejercicio 3 - TIR'!$E$26-'Ejercicio 3 - TIR'!$C$26)*('Ejercicio 3 - TIR'!$E$26-'Ejercicio 3 - TIR'!$D$26)*(1-X950)))</f>
        <v>0.246219991179802</v>
      </c>
      <c r="Z950" s="24">
        <f ca="1" t="shared" si="6668"/>
        <v>1.168713920587</v>
      </c>
      <c r="AA950" s="24">
        <f ca="1" t="shared" si="6669"/>
        <v>1.36830073471725</v>
      </c>
      <c r="AB950" s="24">
        <f ca="1" t="shared" si="6670"/>
        <v>1.60821466419303</v>
      </c>
      <c r="AC950" s="24">
        <f ca="1" t="shared" si="6671"/>
        <v>1.9322597842797</v>
      </c>
      <c r="AD950" s="24">
        <f ca="1" t="shared" si="6672"/>
        <v>2.40802077132214</v>
      </c>
      <c r="AE950" s="23">
        <f ca="1" t="shared" si="6673"/>
        <v>5244.76252507641</v>
      </c>
      <c r="AF950" s="23">
        <f ca="1" t="shared" si="6674"/>
        <v>6140.43547361456</v>
      </c>
      <c r="AG950" s="23">
        <f ca="1" t="shared" si="6675"/>
        <v>7217.08183196922</v>
      </c>
      <c r="AH950" s="23">
        <f ca="1" t="shared" si="6676"/>
        <v>8671.27834005123</v>
      </c>
      <c r="AI950" s="23">
        <f ca="1" t="shared" si="6677"/>
        <v>10806.3204164563</v>
      </c>
      <c r="AJ950" s="25">
        <f ca="1" t="shared" si="6678"/>
        <v>44485.7157150482</v>
      </c>
      <c r="AK950" s="25">
        <f ca="1" t="shared" si="6679"/>
        <v>59050.421450182</v>
      </c>
      <c r="AL950" s="25">
        <f ca="1" t="shared" si="6680"/>
        <v>57858.1206573461</v>
      </c>
      <c r="AM950" s="25">
        <f ca="1" t="shared" si="6681"/>
        <v>79558.2757561302</v>
      </c>
      <c r="AN950" s="25">
        <f ca="1" t="shared" si="6682"/>
        <v>97361.5230320596</v>
      </c>
      <c r="AO950" s="25">
        <f ca="1">C950/'Ejercicio 3 - TIR'!$D$7</f>
        <v>12585.9827947489</v>
      </c>
      <c r="AP950" s="25">
        <f ca="1" t="shared" si="6683"/>
        <v>31899.7329202993</v>
      </c>
      <c r="AQ950" s="25">
        <f ca="1" t="shared" si="6684"/>
        <v>46464.4386554331</v>
      </c>
      <c r="AR950" s="25">
        <f ca="1" t="shared" si="6685"/>
        <v>45272.1378625972</v>
      </c>
      <c r="AS950" s="25">
        <f ca="1" t="shared" si="6686"/>
        <v>66972.2929613813</v>
      </c>
      <c r="AT950" s="25">
        <f ca="1" t="shared" si="6687"/>
        <v>84775.5402373107</v>
      </c>
      <c r="AU950" s="25">
        <f ca="1">AP950*'Ejercicio 3 - TIR'!$D$5</f>
        <v>15949.8664601496</v>
      </c>
      <c r="AV950" s="25">
        <f ca="1">AQ950*'Ejercicio 3 - TIR'!$D$5</f>
        <v>23232.2193277166</v>
      </c>
      <c r="AW950" s="25">
        <f ca="1">AR950*'Ejercicio 3 - TIR'!$D$5</f>
        <v>22636.0689312986</v>
      </c>
      <c r="AX950" s="25">
        <f ca="1">AS950*'Ejercicio 3 - TIR'!$D$5</f>
        <v>33486.1464806906</v>
      </c>
      <c r="AY950" s="25">
        <f ca="1">AT950*'Ejercicio 3 - TIR'!$D$5</f>
        <v>42387.7701186553</v>
      </c>
      <c r="AZ950" s="25">
        <f ca="1" t="shared" ref="AZ950:BD950" si="7060">AJ950-AU950-AE950</f>
        <v>23291.0867298221</v>
      </c>
      <c r="BA950" s="25">
        <f ca="1" t="shared" si="7060"/>
        <v>29677.7666488509</v>
      </c>
      <c r="BB950" s="25">
        <f ca="1" t="shared" si="7060"/>
        <v>28004.9698940783</v>
      </c>
      <c r="BC950" s="25">
        <f ca="1" t="shared" si="7060"/>
        <v>37400.8509353883</v>
      </c>
      <c r="BD950" s="25">
        <f ca="1" t="shared" si="7060"/>
        <v>44167.432496948</v>
      </c>
      <c r="BE950" s="25">
        <f ca="1" t="shared" ref="BE950:BI950" si="7061">AZ950/Z950</f>
        <v>19928.8177538982</v>
      </c>
      <c r="BF950" s="25">
        <f ca="1" t="shared" si="7061"/>
        <v>21689.5057466906</v>
      </c>
      <c r="BG950" s="25">
        <f ca="1" t="shared" si="7061"/>
        <v>17413.7013656262</v>
      </c>
      <c r="BH950" s="25">
        <f ca="1" t="shared" si="7061"/>
        <v>19356.0158109539</v>
      </c>
      <c r="BI950" s="25">
        <f ca="1" t="shared" si="7061"/>
        <v>18341.7988013025</v>
      </c>
      <c r="BJ950" s="25">
        <f ca="1" t="shared" si="6690"/>
        <v>74857.4691234406</v>
      </c>
      <c r="BK950" s="25">
        <f ca="1" t="shared" si="6691"/>
        <v>30307.3079972584</v>
      </c>
      <c r="BL950" s="25">
        <f ca="1" t="shared" si="6692"/>
        <v>105164.777120699</v>
      </c>
      <c r="BM950" s="25">
        <f ca="1">BK950*'Ejercicio 3 - TIR'!$D$5</f>
        <v>15153.6539986292</v>
      </c>
      <c r="BN950" s="25">
        <f ca="1" t="shared" si="6693"/>
        <v>90011.1231220698</v>
      </c>
      <c r="BO950" s="25">
        <f ca="1" t="shared" si="6694"/>
        <v>37379.7120830684</v>
      </c>
      <c r="BP950" s="25">
        <f ca="1" t="shared" si="6695"/>
        <v>-94016.6346594385</v>
      </c>
      <c r="BQ950" s="25">
        <f ca="1" t="shared" ref="BQ950:BT950" si="7062">BE950</f>
        <v>19928.8177538982</v>
      </c>
      <c r="BR950" s="25">
        <f ca="1" t="shared" si="7062"/>
        <v>21689.5057466906</v>
      </c>
      <c r="BS950" s="25">
        <f ca="1" t="shared" si="7062"/>
        <v>17413.7013656262</v>
      </c>
      <c r="BT950" s="25">
        <f ca="1" t="shared" si="7062"/>
        <v>19356.0158109539</v>
      </c>
      <c r="BU950" s="25">
        <f ca="1" t="shared" si="6697"/>
        <v>55721.510884371</v>
      </c>
      <c r="BV950" s="27">
        <f ca="1" t="shared" si="6698"/>
        <v>11.0332507748701</v>
      </c>
    </row>
    <row r="951" ht="15" customHeight="1" spans="1:74">
      <c r="A951" s="23">
        <v>950</v>
      </c>
      <c r="B951" s="24">
        <f ca="1" t="shared" ref="B951:F951" si="7063">RAND()</f>
        <v>0.547936222551766</v>
      </c>
      <c r="C951" s="25">
        <f ca="1">IF(B951&lt;=('Ejercicio 3 - TIR'!$D$13-'Ejercicio 3 - TIR'!$C$13)/('Ejercicio 3 - TIR'!$E$13-'Ejercicio 3 - TIR'!$C$13),'Ejercicio 3 - TIR'!$C$13+SQRT(('Ejercicio 3 - TIR'!$E$13-'Ejercicio 3 - TIR'!$C$13)*('Ejercicio 3 - TIR'!$D$13-'Ejercicio 3 - TIR'!$C$13)*B951),'Ejercicio 3 - TIR'!$E$13-SQRT(('Ejercicio 3 - TIR'!$E$13-'Ejercicio 3 - TIR'!$C$13)*('Ejercicio 3 - TIR'!$E$13-'Ejercicio 3 - TIR'!$D$13)*(1-B951)))</f>
        <v>76708.8743737474</v>
      </c>
      <c r="D951" s="24">
        <f ca="1" t="shared" si="7063"/>
        <v>0.570746281429163</v>
      </c>
      <c r="E951" s="25">
        <f ca="1">IF(D951&lt;=('Ejercicio 3 - TIR'!$D$14-'Ejercicio 3 - TIR'!$C$14)/('Ejercicio 3 - TIR'!$E$14-'Ejercicio 3 - TIR'!$C$14),'Ejercicio 3 - TIR'!$C$14+SQRT(('Ejercicio 3 - TIR'!$E$14-'Ejercicio 3 - TIR'!$C$14)*('Ejercicio 3 - TIR'!$D$14-'Ejercicio 3 - TIR'!$C$14)*D951),'Ejercicio 3 - TIR'!$E$14-SQRT(('Ejercicio 3 - TIR'!$E$14-'Ejercicio 3 - TIR'!$C$14)*('Ejercicio 3 - TIR'!$E$14-'Ejercicio 3 - TIR'!$D$14)*(1-D951)))</f>
        <v>31975.7830422137</v>
      </c>
      <c r="F951" s="24">
        <f ca="1" t="shared" si="7063"/>
        <v>0.109754074664677</v>
      </c>
      <c r="G951" s="25">
        <f ca="1">IF(F951&lt;=('Ejercicio 3 - TIR'!$D$18-'Ejercicio 3 - TIR'!$C$18)/('Ejercicio 3 - TIR'!$E$18-'Ejercicio 3 - TIR'!$C$18),'Ejercicio 3 - TIR'!$C$18+SQRT(('Ejercicio 3 - TIR'!$E$18-'Ejercicio 3 - TIR'!$C$18)*('Ejercicio 3 - TIR'!$D$18-'Ejercicio 3 - TIR'!$C$18)*F951),'Ejercicio 3 - TIR'!$E$18-SQRT(('Ejercicio 3 - TIR'!$E$18-'Ejercicio 3 - TIR'!$C$18)*('Ejercicio 3 - TIR'!$E$18-'Ejercicio 3 - TIR'!$D$18)*(1-F951)))</f>
        <v>34057.4759641557</v>
      </c>
      <c r="H951" s="24">
        <f ca="1" t="shared" ref="H951:L951" si="7064">RAND()</f>
        <v>0.136831083412803</v>
      </c>
      <c r="I951" s="25">
        <f ca="1">IF(H951&lt;=('Ejercicio 3 - TIR'!$D$18-'Ejercicio 3 - TIR'!$C$18)/('Ejercicio 3 - TIR'!$E$18-'Ejercicio 3 - TIR'!$C$18),'Ejercicio 3 - TIR'!$C$18+SQRT(('Ejercicio 3 - TIR'!$E$18-'Ejercicio 3 - TIR'!$C$18)*('Ejercicio 3 - TIR'!$D$18-'Ejercicio 3 - TIR'!$C$18)*H951),'Ejercicio 3 - TIR'!$E$18-SQRT(('Ejercicio 3 - TIR'!$E$18-'Ejercicio 3 - TIR'!$C$18)*('Ejercicio 3 - TIR'!$E$18-'Ejercicio 3 - TIR'!$D$18)*(1-H951)))</f>
        <v>34530.4152692574</v>
      </c>
      <c r="J951" s="24">
        <f ca="1" t="shared" si="7064"/>
        <v>0.108917226745046</v>
      </c>
      <c r="K951" s="25">
        <f ca="1">IF(J951&lt;=('Ejercicio 3 - TIR'!$D$18-'Ejercicio 3 - TIR'!$C$18)/('Ejercicio 3 - TIR'!$E$18-'Ejercicio 3 - TIR'!$C$18),'Ejercicio 3 - TIR'!$C$18+SQRT(('Ejercicio 3 - TIR'!$E$18-'Ejercicio 3 - TIR'!$C$18)*('Ejercicio 3 - TIR'!$D$18-'Ejercicio 3 - TIR'!$C$18)*J951),'Ejercicio 3 - TIR'!$E$18-SQRT(('Ejercicio 3 - TIR'!$E$18-'Ejercicio 3 - TIR'!$C$18)*('Ejercicio 3 - TIR'!$E$18-'Ejercicio 3 - TIR'!$D$18)*(1-J951)))</f>
        <v>34041.9777351882</v>
      </c>
      <c r="L951" s="24">
        <f ca="1" t="shared" si="7064"/>
        <v>0.411704810775613</v>
      </c>
      <c r="M951" s="25">
        <f ca="1">IF(L951&lt;=('Ejercicio 3 - TIR'!$D$18-'Ejercicio 3 - TIR'!$C$18)/('Ejercicio 3 - TIR'!$E$18-'Ejercicio 3 - TIR'!$C$18),'Ejercicio 3 - TIR'!$C$18+SQRT(('Ejercicio 3 - TIR'!$E$18-'Ejercicio 3 - TIR'!$C$18)*('Ejercicio 3 - TIR'!$D$18-'Ejercicio 3 - TIR'!$C$18)*L951),'Ejercicio 3 - TIR'!$E$18-SQRT(('Ejercicio 3 - TIR'!$E$18-'Ejercicio 3 - TIR'!$C$18)*('Ejercicio 3 - TIR'!$E$18-'Ejercicio 3 - TIR'!$D$18)*(1-L951)))</f>
        <v>37858.4808720479</v>
      </c>
      <c r="N951" s="24">
        <f ca="1" t="shared" ref="N951:R951" si="7065">RAND()</f>
        <v>0.301915271771231</v>
      </c>
      <c r="O951" s="25">
        <f ca="1">IF(N951&lt;=('Ejercicio 3 - TIR'!$D$18-'Ejercicio 3 - TIR'!$C$18)/('Ejercicio 3 - TIR'!$E$18-'Ejercicio 3 - TIR'!$C$18),'Ejercicio 3 - TIR'!$C$18+SQRT(('Ejercicio 3 - TIR'!$E$18-'Ejercicio 3 - TIR'!$C$18)*('Ejercicio 3 - TIR'!$D$18-'Ejercicio 3 - TIR'!$C$18)*N951),'Ejercicio 3 - TIR'!$E$18-SQRT(('Ejercicio 3 - TIR'!$E$18-'Ejercicio 3 - TIR'!$C$18)*('Ejercicio 3 - TIR'!$E$18-'Ejercicio 3 - TIR'!$D$18)*(1-N951)))</f>
        <v>36729.5832534924</v>
      </c>
      <c r="P951" s="24">
        <f ca="1" t="shared" si="7065"/>
        <v>0.433801292936394</v>
      </c>
      <c r="Q951" s="26">
        <f ca="1">IF(P951&lt;=('Ejercicio 3 - TIR'!$D$22-'Ejercicio 3 - TIR'!$C$22)/('Ejercicio 3 - TIR'!$E$22-'Ejercicio 3 - TIR'!$C$22),'Ejercicio 3 - TIR'!$C$22+SQRT(('Ejercicio 3 - TIR'!$E$22-'Ejercicio 3 - TIR'!$C$22)*('Ejercicio 3 - TIR'!$D$22-'Ejercicio 3 - TIR'!$C$22)*P951),'Ejercicio 3 - TIR'!$E$22-SQRT(('Ejercicio 3 - TIR'!$E$22-'Ejercicio 3 - TIR'!$C$22)*('Ejercicio 3 - TIR'!$E$22-'Ejercicio 3 - TIR'!$D$22)*(1-P951)))</f>
        <v>0.147943556095914</v>
      </c>
      <c r="R951" s="24">
        <f ca="1" t="shared" si="7065"/>
        <v>0.177880679261423</v>
      </c>
      <c r="S951" s="26">
        <f ca="1">IF(R951&lt;=('Ejercicio 3 - TIR'!$D$23-'Ejercicio 3 - TIR'!$C$23)/('Ejercicio 3 - TIR'!$E$23-'Ejercicio 3 - TIR'!$C$23),'Ejercicio 3 - TIR'!$C$23+SQRT(('Ejercicio 3 - TIR'!$E$23-'Ejercicio 3 - TIR'!$C$23)*('Ejercicio 3 - TIR'!$D$23-'Ejercicio 3 - TIR'!$C$23)*R951),'Ejercicio 3 - TIR'!$E$23-SQRT(('Ejercicio 3 - TIR'!$E$23-'Ejercicio 3 - TIR'!$C$23)*('Ejercicio 3 - TIR'!$E$23-'Ejercicio 3 - TIR'!$D$23)*(1-R951)))</f>
        <v>0.137893720202087</v>
      </c>
      <c r="T951" s="24">
        <f ca="1" t="shared" ref="T951:X951" si="7066">RAND()</f>
        <v>0.851417376682528</v>
      </c>
      <c r="U951" s="26">
        <f ca="1">IF(T951&lt;=('Ejercicio 3 - TIR'!$D$24-'Ejercicio 3 - TIR'!$C$24)/('Ejercicio 3 - TIR'!$E$24-'Ejercicio 3 - TIR'!$C$24),'Ejercicio 3 - TIR'!$C$24+SQRT(('Ejercicio 3 - TIR'!$E$24-'Ejercicio 3 - TIR'!$C$24)*('Ejercicio 3 - TIR'!$D$24-'Ejercicio 3 - TIR'!$C$24)*T951),'Ejercicio 3 - TIR'!$E$24-SQRT(('Ejercicio 3 - TIR'!$E$24-'Ejercicio 3 - TIR'!$C$24)*('Ejercicio 3 - TIR'!$E$24-'Ejercicio 3 - TIR'!$D$24)*(1-T951)))</f>
        <v>0.199603153545488</v>
      </c>
      <c r="V951" s="24">
        <f ca="1" t="shared" si="7066"/>
        <v>0.421156222292838</v>
      </c>
      <c r="W951" s="26">
        <f ca="1">IF(V951&lt;=('Ejercicio 3 - TIR'!$D$25-'Ejercicio 3 - TIR'!$C$25)/('Ejercicio 3 - TIR'!$E$25-'Ejercicio 3 - TIR'!$C$25),'Ejercicio 3 - TIR'!$C$25+SQRT(('Ejercicio 3 - TIR'!$E$25-'Ejercicio 3 - TIR'!$C$25)*('Ejercicio 3 - TIR'!$D$25-'Ejercicio 3 - TIR'!$C$25)*V951),'Ejercicio 3 - TIR'!$E$25-SQRT(('Ejercicio 3 - TIR'!$E$25-'Ejercicio 3 - TIR'!$C$25)*('Ejercicio 3 - TIR'!$E$25-'Ejercicio 3 - TIR'!$D$25)*(1-V951)))</f>
        <v>0.204989409890837</v>
      </c>
      <c r="X951" s="24">
        <f ca="1" t="shared" si="7066"/>
        <v>0.348011208112049</v>
      </c>
      <c r="Y951" s="26">
        <f ca="1">IF(X951&lt;=('Ejercicio 3 - TIR'!$D$26-'Ejercicio 3 - TIR'!$C$26)/('Ejercicio 3 - TIR'!$E$26-'Ejercicio 3 - TIR'!$C$26),'Ejercicio 3 - TIR'!$C$26+SQRT(('Ejercicio 3 - TIR'!$E$26-'Ejercicio 3 - TIR'!$C$26)*('Ejercicio 3 - TIR'!$D$26-'Ejercicio 3 - TIR'!$C$26)*X951),'Ejercicio 3 - TIR'!$E$26-SQRT(('Ejercicio 3 - TIR'!$E$26-'Ejercicio 3 - TIR'!$C$26)*('Ejercicio 3 - TIR'!$E$26-'Ejercicio 3 - TIR'!$D$26)*(1-X951)))</f>
        <v>0.220664180496138</v>
      </c>
      <c r="Z951" s="24">
        <f ca="1" t="shared" si="6668"/>
        <v>1.14794355609591</v>
      </c>
      <c r="AA951" s="24">
        <f ca="1" t="shared" si="6669"/>
        <v>1.30623776362799</v>
      </c>
      <c r="AB951" s="24">
        <f ca="1" t="shared" si="6670"/>
        <v>1.56696694052835</v>
      </c>
      <c r="AC951" s="24">
        <f ca="1" t="shared" si="6671"/>
        <v>1.8881785689857</v>
      </c>
      <c r="AD951" s="24">
        <f ca="1" t="shared" si="6672"/>
        <v>2.3048319455413</v>
      </c>
      <c r="AE951" s="23">
        <f ca="1" t="shared" si="6673"/>
        <v>4730.61105221652</v>
      </c>
      <c r="AF951" s="23">
        <f ca="1" t="shared" si="6674"/>
        <v>5382.93260903577</v>
      </c>
      <c r="AG951" s="23">
        <f ca="1" t="shared" si="6675"/>
        <v>6457.38293312215</v>
      </c>
      <c r="AH951" s="23">
        <f ca="1" t="shared" si="6676"/>
        <v>7781.07805002202</v>
      </c>
      <c r="AI951" s="23">
        <f ca="1" t="shared" si="6677"/>
        <v>9498.08326130662</v>
      </c>
      <c r="AJ951" s="25">
        <f ca="1" t="shared" si="6678"/>
        <v>39096.0600699441</v>
      </c>
      <c r="AK951" s="25">
        <f ca="1" t="shared" si="6679"/>
        <v>45104.9324184607</v>
      </c>
      <c r="AL951" s="25">
        <f ca="1" t="shared" si="6680"/>
        <v>53342.6537012419</v>
      </c>
      <c r="AM951" s="25">
        <f ca="1" t="shared" si="6681"/>
        <v>71483.5722369559</v>
      </c>
      <c r="AN951" s="25">
        <f ca="1" t="shared" si="6682"/>
        <v>84655.516829068</v>
      </c>
      <c r="AO951" s="25">
        <f ca="1">C951/'Ejercicio 3 - TIR'!$D$7</f>
        <v>15341.7748747495</v>
      </c>
      <c r="AP951" s="25">
        <f ca="1" t="shared" si="6683"/>
        <v>23754.2851951946</v>
      </c>
      <c r="AQ951" s="25">
        <f ca="1" t="shared" si="6684"/>
        <v>29763.1575437112</v>
      </c>
      <c r="AR951" s="25">
        <f ca="1" t="shared" si="6685"/>
        <v>38000.8788264924</v>
      </c>
      <c r="AS951" s="25">
        <f ca="1" t="shared" si="6686"/>
        <v>56141.7973622064</v>
      </c>
      <c r="AT951" s="25">
        <f ca="1" t="shared" si="6687"/>
        <v>69313.7419543185</v>
      </c>
      <c r="AU951" s="25">
        <f ca="1">AP951*'Ejercicio 3 - TIR'!$D$5</f>
        <v>11877.1425975973</v>
      </c>
      <c r="AV951" s="25">
        <f ca="1">AQ951*'Ejercicio 3 - TIR'!$D$5</f>
        <v>14881.5787718556</v>
      </c>
      <c r="AW951" s="25">
        <f ca="1">AR951*'Ejercicio 3 - TIR'!$D$5</f>
        <v>19000.4394132462</v>
      </c>
      <c r="AX951" s="25">
        <f ca="1">AS951*'Ejercicio 3 - TIR'!$D$5</f>
        <v>28070.8986811032</v>
      </c>
      <c r="AY951" s="25">
        <f ca="1">AT951*'Ejercicio 3 - TIR'!$D$5</f>
        <v>34656.8709771593</v>
      </c>
      <c r="AZ951" s="25">
        <f ca="1" t="shared" ref="AZ951:BD951" si="7067">AJ951-AU951-AE951</f>
        <v>22488.3064201302</v>
      </c>
      <c r="BA951" s="25">
        <f ca="1" t="shared" si="7067"/>
        <v>24840.4210375693</v>
      </c>
      <c r="BB951" s="25">
        <f ca="1" t="shared" si="7067"/>
        <v>27884.8313548735</v>
      </c>
      <c r="BC951" s="25">
        <f ca="1" t="shared" si="7067"/>
        <v>35631.5955058307</v>
      </c>
      <c r="BD951" s="25">
        <f ca="1" t="shared" si="7067"/>
        <v>40500.5625906021</v>
      </c>
      <c r="BE951" s="25">
        <f ca="1" t="shared" ref="BE951:BI951" si="7068">AZ951/Z951</f>
        <v>19590.0802793925</v>
      </c>
      <c r="BF951" s="25">
        <f ca="1" t="shared" si="7068"/>
        <v>19016.7684086675</v>
      </c>
      <c r="BG951" s="25">
        <f ca="1" t="shared" si="7068"/>
        <v>17795.4177804615</v>
      </c>
      <c r="BH951" s="25">
        <f ca="1" t="shared" si="7068"/>
        <v>18870.8822836451</v>
      </c>
      <c r="BI951" s="25">
        <f ca="1" t="shared" si="7068"/>
        <v>17572.0241421291</v>
      </c>
      <c r="BJ951" s="25">
        <f ca="1" t="shared" si="6690"/>
        <v>73698.8062393919</v>
      </c>
      <c r="BK951" s="25">
        <f ca="1" t="shared" si="6691"/>
        <v>35360.2128326255</v>
      </c>
      <c r="BL951" s="25">
        <f ca="1" t="shared" si="6692"/>
        <v>109059.019072017</v>
      </c>
      <c r="BM951" s="25">
        <f ca="1">BK951*'Ejercicio 3 - TIR'!$D$5</f>
        <v>17680.1064163127</v>
      </c>
      <c r="BN951" s="25">
        <f ca="1" t="shared" si="6693"/>
        <v>91378.9126557047</v>
      </c>
      <c r="BO951" s="25">
        <f ca="1" t="shared" si="6694"/>
        <v>39646.6704795884</v>
      </c>
      <c r="BP951" s="25">
        <f ca="1" t="shared" si="6695"/>
        <v>-108684.657415961</v>
      </c>
      <c r="BQ951" s="25">
        <f ca="1" t="shared" ref="BQ951:BT951" si="7069">BE951</f>
        <v>19590.0802793925</v>
      </c>
      <c r="BR951" s="25">
        <f ca="1" t="shared" si="7069"/>
        <v>19016.7684086675</v>
      </c>
      <c r="BS951" s="25">
        <f ca="1" t="shared" si="7069"/>
        <v>17795.4177804615</v>
      </c>
      <c r="BT951" s="25">
        <f ca="1" t="shared" si="7069"/>
        <v>18870.8822836451</v>
      </c>
      <c r="BU951" s="25">
        <f ca="1" t="shared" si="6697"/>
        <v>57218.6946217175</v>
      </c>
      <c r="BV951" s="27">
        <f ca="1" t="shared" si="6698"/>
        <v>5.81991989782487</v>
      </c>
    </row>
    <row r="952" ht="15" customHeight="1" spans="1:74">
      <c r="A952" s="23">
        <v>951</v>
      </c>
      <c r="B952" s="24">
        <f ca="1" t="shared" ref="B952:F952" si="7070">RAND()</f>
        <v>0.683854303608147</v>
      </c>
      <c r="C952" s="25">
        <f ca="1">IF(B952&lt;=('Ejercicio 3 - TIR'!$D$13-'Ejercicio 3 - TIR'!$C$13)/('Ejercicio 3 - TIR'!$E$13-'Ejercicio 3 - TIR'!$C$13),'Ejercicio 3 - TIR'!$C$13+SQRT(('Ejercicio 3 - TIR'!$E$13-'Ejercicio 3 - TIR'!$C$13)*('Ejercicio 3 - TIR'!$D$13-'Ejercicio 3 - TIR'!$C$13)*B952),'Ejercicio 3 - TIR'!$E$13-SQRT(('Ejercicio 3 - TIR'!$E$13-'Ejercicio 3 - TIR'!$C$13)*('Ejercicio 3 - TIR'!$E$13-'Ejercicio 3 - TIR'!$D$13)*(1-B952)))</f>
        <v>80522.4530376584</v>
      </c>
      <c r="D952" s="24">
        <f ca="1" t="shared" si="7070"/>
        <v>0.858984705864524</v>
      </c>
      <c r="E952" s="25">
        <f ca="1">IF(D952&lt;=('Ejercicio 3 - TIR'!$D$14-'Ejercicio 3 - TIR'!$C$14)/('Ejercicio 3 - TIR'!$E$14-'Ejercicio 3 - TIR'!$C$14),'Ejercicio 3 - TIR'!$C$14+SQRT(('Ejercicio 3 - TIR'!$E$14-'Ejercicio 3 - TIR'!$C$14)*('Ejercicio 3 - TIR'!$D$14-'Ejercicio 3 - TIR'!$C$14)*D952),'Ejercicio 3 - TIR'!$E$14-SQRT(('Ejercicio 3 - TIR'!$E$14-'Ejercicio 3 - TIR'!$C$14)*('Ejercicio 3 - TIR'!$E$14-'Ejercicio 3 - TIR'!$D$14)*(1-D952)))</f>
        <v>35400.8376718883</v>
      </c>
      <c r="F952" s="24">
        <f ca="1" t="shared" si="7070"/>
        <v>0.00359000180481472</v>
      </c>
      <c r="G952" s="25">
        <f ca="1">IF(F952&lt;=('Ejercicio 3 - TIR'!$D$18-'Ejercicio 3 - TIR'!$C$18)/('Ejercicio 3 - TIR'!$E$18-'Ejercicio 3 - TIR'!$C$18),'Ejercicio 3 - TIR'!$C$18+SQRT(('Ejercicio 3 - TIR'!$E$18-'Ejercicio 3 - TIR'!$C$18)*('Ejercicio 3 - TIR'!$D$18-'Ejercicio 3 - TIR'!$C$18)*F952),'Ejercicio 3 - TIR'!$E$18-SQRT(('Ejercicio 3 - TIR'!$E$18-'Ejercicio 3 - TIR'!$C$18)*('Ejercicio 3 - TIR'!$E$18-'Ejercicio 3 - TIR'!$D$18)*(1-F952)))</f>
        <v>30733.8257768178</v>
      </c>
      <c r="H952" s="24">
        <f ca="1" t="shared" ref="H952:L952" si="7071">RAND()</f>
        <v>0.304582499726595</v>
      </c>
      <c r="I952" s="25">
        <f ca="1">IF(H952&lt;=('Ejercicio 3 - TIR'!$D$18-'Ejercicio 3 - TIR'!$C$18)/('Ejercicio 3 - TIR'!$E$18-'Ejercicio 3 - TIR'!$C$18),'Ejercicio 3 - TIR'!$C$18+SQRT(('Ejercicio 3 - TIR'!$E$18-'Ejercicio 3 - TIR'!$C$18)*('Ejercicio 3 - TIR'!$D$18-'Ejercicio 3 - TIR'!$C$18)*H952),'Ejercicio 3 - TIR'!$E$18-SQRT(('Ejercicio 3 - TIR'!$E$18-'Ejercicio 3 - TIR'!$C$18)*('Ejercicio 3 - TIR'!$E$18-'Ejercicio 3 - TIR'!$D$18)*(1-H952)))</f>
        <v>36759.2436676739</v>
      </c>
      <c r="J952" s="24">
        <f ca="1" t="shared" si="7071"/>
        <v>0.580477910466814</v>
      </c>
      <c r="K952" s="25">
        <f ca="1">IF(J952&lt;=('Ejercicio 3 - TIR'!$D$18-'Ejercicio 3 - TIR'!$C$18)/('Ejercicio 3 - TIR'!$E$18-'Ejercicio 3 - TIR'!$C$18),'Ejercicio 3 - TIR'!$C$18+SQRT(('Ejercicio 3 - TIR'!$E$18-'Ejercicio 3 - TIR'!$C$18)*('Ejercicio 3 - TIR'!$D$18-'Ejercicio 3 - TIR'!$C$18)*J952),'Ejercicio 3 - TIR'!$E$18-SQRT(('Ejercicio 3 - TIR'!$E$18-'Ejercicio 3 - TIR'!$C$18)*('Ejercicio 3 - TIR'!$E$18-'Ejercicio 3 - TIR'!$D$18)*(1-J952)))</f>
        <v>39331.2210653281</v>
      </c>
      <c r="L952" s="24">
        <f ca="1" t="shared" si="7071"/>
        <v>0.898311147179111</v>
      </c>
      <c r="M952" s="25">
        <f ca="1">IF(L952&lt;=('Ejercicio 3 - TIR'!$D$18-'Ejercicio 3 - TIR'!$C$18)/('Ejercicio 3 - TIR'!$E$18-'Ejercicio 3 - TIR'!$C$18),'Ejercicio 3 - TIR'!$C$18+SQRT(('Ejercicio 3 - TIR'!$E$18-'Ejercicio 3 - TIR'!$C$18)*('Ejercicio 3 - TIR'!$D$18-'Ejercicio 3 - TIR'!$C$18)*L952),'Ejercicio 3 - TIR'!$E$18-SQRT(('Ejercicio 3 - TIR'!$E$18-'Ejercicio 3 - TIR'!$C$18)*('Ejercicio 3 - TIR'!$E$18-'Ejercicio 3 - TIR'!$D$18)*(1-L952)))</f>
        <v>42238.3584661353</v>
      </c>
      <c r="N952" s="24">
        <f ca="1" t="shared" ref="N952:R952" si="7072">RAND()</f>
        <v>0.240297641288443</v>
      </c>
      <c r="O952" s="25">
        <f ca="1">IF(N952&lt;=('Ejercicio 3 - TIR'!$D$18-'Ejercicio 3 - TIR'!$C$18)/('Ejercicio 3 - TIR'!$E$18-'Ejercicio 3 - TIR'!$C$18),'Ejercicio 3 - TIR'!$C$18+SQRT(('Ejercicio 3 - TIR'!$E$18-'Ejercicio 3 - TIR'!$C$18)*('Ejercicio 3 - TIR'!$D$18-'Ejercicio 3 - TIR'!$C$18)*N952),'Ejercicio 3 - TIR'!$E$18-SQRT(('Ejercicio 3 - TIR'!$E$18-'Ejercicio 3 - TIR'!$C$18)*('Ejercicio 3 - TIR'!$E$18-'Ejercicio 3 - TIR'!$D$18)*(1-N952)))</f>
        <v>36003.7193633003</v>
      </c>
      <c r="P952" s="24">
        <f ca="1" t="shared" si="7072"/>
        <v>0.443723647272655</v>
      </c>
      <c r="Q952" s="26">
        <f ca="1">IF(P952&lt;=('Ejercicio 3 - TIR'!$D$22-'Ejercicio 3 - TIR'!$C$22)/('Ejercicio 3 - TIR'!$E$22-'Ejercicio 3 - TIR'!$C$22),'Ejercicio 3 - TIR'!$C$22+SQRT(('Ejercicio 3 - TIR'!$E$22-'Ejercicio 3 - TIR'!$C$22)*('Ejercicio 3 - TIR'!$D$22-'Ejercicio 3 - TIR'!$C$22)*P952),'Ejercicio 3 - TIR'!$E$22-SQRT(('Ejercicio 3 - TIR'!$E$22-'Ejercicio 3 - TIR'!$C$22)*('Ejercicio 3 - TIR'!$E$22-'Ejercicio 3 - TIR'!$D$22)*(1-P952)))</f>
        <v>0.148261326315139</v>
      </c>
      <c r="R952" s="24">
        <f ca="1" t="shared" si="7072"/>
        <v>0.514289376967913</v>
      </c>
      <c r="S952" s="26">
        <f ca="1">IF(R952&lt;=('Ejercicio 3 - TIR'!$D$23-'Ejercicio 3 - TIR'!$C$23)/('Ejercicio 3 - TIR'!$E$23-'Ejercicio 3 - TIR'!$C$23),'Ejercicio 3 - TIR'!$C$23+SQRT(('Ejercicio 3 - TIR'!$E$23-'Ejercicio 3 - TIR'!$C$23)*('Ejercicio 3 - TIR'!$D$23-'Ejercicio 3 - TIR'!$C$23)*R952),'Ejercicio 3 - TIR'!$E$23-SQRT(('Ejercicio 3 - TIR'!$E$23-'Ejercicio 3 - TIR'!$C$23)*('Ejercicio 3 - TIR'!$E$23-'Ejercicio 3 - TIR'!$D$23)*(1-R952)))</f>
        <v>0.15043178866658</v>
      </c>
      <c r="T952" s="24">
        <f ca="1" t="shared" ref="T952:X952" si="7073">RAND()</f>
        <v>0.865731216380184</v>
      </c>
      <c r="U952" s="26">
        <f ca="1">IF(T952&lt;=('Ejercicio 3 - TIR'!$D$24-'Ejercicio 3 - TIR'!$C$24)/('Ejercicio 3 - TIR'!$E$24-'Ejercicio 3 - TIR'!$C$24),'Ejercicio 3 - TIR'!$C$24+SQRT(('Ejercicio 3 - TIR'!$E$24-'Ejercicio 3 - TIR'!$C$24)*('Ejercicio 3 - TIR'!$D$24-'Ejercicio 3 - TIR'!$C$24)*T952),'Ejercicio 3 - TIR'!$E$24-SQRT(('Ejercicio 3 - TIR'!$E$24-'Ejercicio 3 - TIR'!$C$24)*('Ejercicio 3 - TIR'!$E$24-'Ejercicio 3 - TIR'!$D$24)*(1-T952)))</f>
        <v>0.200610502994263</v>
      </c>
      <c r="V952" s="24">
        <f ca="1" t="shared" si="7073"/>
        <v>0.933565259109088</v>
      </c>
      <c r="W952" s="26">
        <f ca="1">IF(V952&lt;=('Ejercicio 3 - TIR'!$D$25-'Ejercicio 3 - TIR'!$C$25)/('Ejercicio 3 - TIR'!$E$25-'Ejercicio 3 - TIR'!$C$25),'Ejercicio 3 - TIR'!$C$25+SQRT(('Ejercicio 3 - TIR'!$E$25-'Ejercicio 3 - TIR'!$C$25)*('Ejercicio 3 - TIR'!$D$25-'Ejercicio 3 - TIR'!$C$25)*V952),'Ejercicio 3 - TIR'!$E$25-SQRT(('Ejercicio 3 - TIR'!$E$25-'Ejercicio 3 - TIR'!$C$25)*('Ejercicio 3 - TIR'!$E$25-'Ejercicio 3 - TIR'!$D$25)*(1-V952)))</f>
        <v>0.234751341268223</v>
      </c>
      <c r="X952" s="24">
        <f ca="1" t="shared" si="7073"/>
        <v>0.106542156787129</v>
      </c>
      <c r="Y952" s="26">
        <f ca="1">IF(X952&lt;=('Ejercicio 3 - TIR'!$D$26-'Ejercicio 3 - TIR'!$C$26)/('Ejercicio 3 - TIR'!$E$26-'Ejercicio 3 - TIR'!$C$26),'Ejercicio 3 - TIR'!$C$26+SQRT(('Ejercicio 3 - TIR'!$E$26-'Ejercicio 3 - TIR'!$C$26)*('Ejercicio 3 - TIR'!$D$26-'Ejercicio 3 - TIR'!$C$26)*X952),'Ejercicio 3 - TIR'!$E$26-SQRT(('Ejercicio 3 - TIR'!$E$26-'Ejercicio 3 - TIR'!$C$26)*('Ejercicio 3 - TIR'!$E$26-'Ejercicio 3 - TIR'!$D$26)*(1-X952)))</f>
        <v>0.206960655156133</v>
      </c>
      <c r="Z952" s="24">
        <f ca="1" t="shared" si="6668"/>
        <v>1.14826132631514</v>
      </c>
      <c r="AA952" s="24">
        <f ca="1" t="shared" si="6669"/>
        <v>1.32099633148939</v>
      </c>
      <c r="AB952" s="24">
        <f ca="1" t="shared" si="6670"/>
        <v>1.58600207000305</v>
      </c>
      <c r="AC952" s="24">
        <f ca="1" t="shared" si="6671"/>
        <v>1.95831818319044</v>
      </c>
      <c r="AD952" s="24">
        <f ca="1" t="shared" si="6672"/>
        <v>2.3636129973877</v>
      </c>
      <c r="AE952" s="23">
        <f ca="1" t="shared" si="6673"/>
        <v>5248.57514590111</v>
      </c>
      <c r="AF952" s="23">
        <f ca="1" t="shared" si="6674"/>
        <v>6038.12769304997</v>
      </c>
      <c r="AG952" s="23">
        <f ca="1" t="shared" si="6675"/>
        <v>7249.43952669631</v>
      </c>
      <c r="AH952" s="23">
        <f ca="1" t="shared" si="6676"/>
        <v>8951.25517903115</v>
      </c>
      <c r="AI952" s="23">
        <f ca="1" t="shared" si="6677"/>
        <v>10803.8128153532</v>
      </c>
      <c r="AJ952" s="25">
        <f ca="1" t="shared" si="6678"/>
        <v>35290.4635492272</v>
      </c>
      <c r="AK952" s="25">
        <f ca="1" t="shared" si="6679"/>
        <v>48558.8260333216</v>
      </c>
      <c r="AL952" s="25">
        <f ca="1" t="shared" si="6680"/>
        <v>62379.3980253578</v>
      </c>
      <c r="AM952" s="25">
        <f ca="1" t="shared" si="6681"/>
        <v>82716.1454123486</v>
      </c>
      <c r="AN952" s="25">
        <f ca="1" t="shared" si="6682"/>
        <v>85098.8590413958</v>
      </c>
      <c r="AO952" s="25">
        <f ca="1">C952/'Ejercicio 3 - TIR'!$D$7</f>
        <v>16104.4906075317</v>
      </c>
      <c r="AP952" s="25">
        <f ca="1" t="shared" si="6683"/>
        <v>19185.9729416955</v>
      </c>
      <c r="AQ952" s="25">
        <f ca="1" t="shared" si="6684"/>
        <v>32454.3354257899</v>
      </c>
      <c r="AR952" s="25">
        <f ca="1" t="shared" si="6685"/>
        <v>46274.9074178261</v>
      </c>
      <c r="AS952" s="25">
        <f ca="1" t="shared" si="6686"/>
        <v>66611.6548048169</v>
      </c>
      <c r="AT952" s="25">
        <f ca="1" t="shared" si="6687"/>
        <v>68994.3684338641</v>
      </c>
      <c r="AU952" s="25">
        <f ca="1">AP952*'Ejercicio 3 - TIR'!$D$5</f>
        <v>9592.98647084775</v>
      </c>
      <c r="AV952" s="25">
        <f ca="1">AQ952*'Ejercicio 3 - TIR'!$D$5</f>
        <v>16227.167712895</v>
      </c>
      <c r="AW952" s="25">
        <f ca="1">AR952*'Ejercicio 3 - TIR'!$D$5</f>
        <v>23137.453708913</v>
      </c>
      <c r="AX952" s="25">
        <f ca="1">AS952*'Ejercicio 3 - TIR'!$D$5</f>
        <v>33305.8274024085</v>
      </c>
      <c r="AY952" s="25">
        <f ca="1">AT952*'Ejercicio 3 - TIR'!$D$5</f>
        <v>34497.184216932</v>
      </c>
      <c r="AZ952" s="25">
        <f ca="1" t="shared" ref="AZ952:BD952" si="7074">AJ952-AU952-AE952</f>
        <v>20448.9019324783</v>
      </c>
      <c r="BA952" s="25">
        <f ca="1" t="shared" si="7074"/>
        <v>26293.5306273767</v>
      </c>
      <c r="BB952" s="25">
        <f ca="1" t="shared" si="7074"/>
        <v>31992.5047897484</v>
      </c>
      <c r="BC952" s="25">
        <f ca="1" t="shared" si="7074"/>
        <v>40459.062830909</v>
      </c>
      <c r="BD952" s="25">
        <f ca="1" t="shared" si="7074"/>
        <v>39797.8620091106</v>
      </c>
      <c r="BE952" s="25">
        <f ca="1" t="shared" ref="BE952:BI952" si="7075">AZ952/Z952</f>
        <v>17808.578468893</v>
      </c>
      <c r="BF952" s="25">
        <f ca="1" t="shared" si="7075"/>
        <v>19904.3176734121</v>
      </c>
      <c r="BG952" s="25">
        <f ca="1" t="shared" si="7075"/>
        <v>20171.7925813848</v>
      </c>
      <c r="BH952" s="25">
        <f ca="1" t="shared" si="7075"/>
        <v>20660.1068090958</v>
      </c>
      <c r="BI952" s="25">
        <f ca="1" t="shared" si="7075"/>
        <v>16837.7234568839</v>
      </c>
      <c r="BJ952" s="25">
        <f ca="1" t="shared" si="6690"/>
        <v>83673.8800396875</v>
      </c>
      <c r="BK952" s="25">
        <f ca="1" t="shared" si="6691"/>
        <v>38064.78331627</v>
      </c>
      <c r="BL952" s="25">
        <f ca="1" t="shared" si="6692"/>
        <v>121738.663355958</v>
      </c>
      <c r="BM952" s="25">
        <f ca="1">BK952*'Ejercicio 3 - TIR'!$D$5</f>
        <v>19032.391658135</v>
      </c>
      <c r="BN952" s="25">
        <f ca="1" t="shared" si="6693"/>
        <v>102706.271697822</v>
      </c>
      <c r="BO952" s="25">
        <f ca="1" t="shared" si="6694"/>
        <v>43453.0829756542</v>
      </c>
      <c r="BP952" s="25">
        <f ca="1" t="shared" si="6695"/>
        <v>-115923.290709547</v>
      </c>
      <c r="BQ952" s="25">
        <f ca="1" t="shared" ref="BQ952:BT952" si="7076">BE952</f>
        <v>17808.578468893</v>
      </c>
      <c r="BR952" s="25">
        <f ca="1" t="shared" si="7076"/>
        <v>19904.3176734121</v>
      </c>
      <c r="BS952" s="25">
        <f ca="1" t="shared" si="7076"/>
        <v>20171.7925813848</v>
      </c>
      <c r="BT952" s="25">
        <f ca="1" t="shared" si="7076"/>
        <v>20660.1068090958</v>
      </c>
      <c r="BU952" s="25">
        <f ca="1" t="shared" si="6697"/>
        <v>60290.8064325381</v>
      </c>
      <c r="BV952" s="27">
        <f ca="1" t="shared" si="6698"/>
        <v>5.19392029231329</v>
      </c>
    </row>
    <row r="953" ht="15" customHeight="1" spans="1:74">
      <c r="A953" s="23">
        <v>952</v>
      </c>
      <c r="B953" s="24">
        <f ca="1" t="shared" ref="B953:F953" si="7077">RAND()</f>
        <v>0.585822363400929</v>
      </c>
      <c r="C953" s="25">
        <f ca="1">IF(B953&lt;=('Ejercicio 3 - TIR'!$D$13-'Ejercicio 3 - TIR'!$C$13)/('Ejercicio 3 - TIR'!$E$13-'Ejercicio 3 - TIR'!$C$13),'Ejercicio 3 - TIR'!$C$13+SQRT(('Ejercicio 3 - TIR'!$E$13-'Ejercicio 3 - TIR'!$C$13)*('Ejercicio 3 - TIR'!$D$13-'Ejercicio 3 - TIR'!$C$13)*B953),'Ejercicio 3 - TIR'!$E$13-SQRT(('Ejercicio 3 - TIR'!$E$13-'Ejercicio 3 - TIR'!$C$13)*('Ejercicio 3 - TIR'!$E$13-'Ejercicio 3 - TIR'!$D$13)*(1-B953)))</f>
        <v>77706.207951116</v>
      </c>
      <c r="D953" s="24">
        <f ca="1" t="shared" si="7077"/>
        <v>0.0787219827082259</v>
      </c>
      <c r="E953" s="25">
        <f ca="1">IF(D953&lt;=('Ejercicio 3 - TIR'!$D$14-'Ejercicio 3 - TIR'!$C$14)/('Ejercicio 3 - TIR'!$E$14-'Ejercicio 3 - TIR'!$C$14),'Ejercicio 3 - TIR'!$C$14+SQRT(('Ejercicio 3 - TIR'!$E$14-'Ejercicio 3 - TIR'!$C$14)*('Ejercicio 3 - TIR'!$D$14-'Ejercicio 3 - TIR'!$C$14)*D953),'Ejercicio 3 - TIR'!$E$14-SQRT(('Ejercicio 3 - TIR'!$E$14-'Ejercicio 3 - TIR'!$C$14)*('Ejercicio 3 - TIR'!$E$14-'Ejercicio 3 - TIR'!$D$14)*(1-D953)))</f>
        <v>27429.8454072465</v>
      </c>
      <c r="F953" s="24">
        <f ca="1" t="shared" si="7077"/>
        <v>0.446290028577793</v>
      </c>
      <c r="G953" s="25">
        <f ca="1">IF(F953&lt;=('Ejercicio 3 - TIR'!$D$18-'Ejercicio 3 - TIR'!$C$18)/('Ejercicio 3 - TIR'!$E$18-'Ejercicio 3 - TIR'!$C$18),'Ejercicio 3 - TIR'!$C$18+SQRT(('Ejercicio 3 - TIR'!$E$18-'Ejercicio 3 - TIR'!$C$18)*('Ejercicio 3 - TIR'!$D$18-'Ejercicio 3 - TIR'!$C$18)*F953),'Ejercicio 3 - TIR'!$E$18-SQRT(('Ejercicio 3 - TIR'!$E$18-'Ejercicio 3 - TIR'!$C$18)*('Ejercicio 3 - TIR'!$E$18-'Ejercicio 3 - TIR'!$D$18)*(1-F953)))</f>
        <v>38181.9010191195</v>
      </c>
      <c r="H953" s="24">
        <f ca="1" t="shared" ref="H953:L953" si="7078">RAND()</f>
        <v>0.443185919242598</v>
      </c>
      <c r="I953" s="25">
        <f ca="1">IF(H953&lt;=('Ejercicio 3 - TIR'!$D$18-'Ejercicio 3 - TIR'!$C$18)/('Ejercicio 3 - TIR'!$E$18-'Ejercicio 3 - TIR'!$C$18),'Ejercicio 3 - TIR'!$C$18+SQRT(('Ejercicio 3 - TIR'!$E$18-'Ejercicio 3 - TIR'!$C$18)*('Ejercicio 3 - TIR'!$D$18-'Ejercicio 3 - TIR'!$C$18)*H953),'Ejercicio 3 - TIR'!$E$18-SQRT(('Ejercicio 3 - TIR'!$E$18-'Ejercicio 3 - TIR'!$C$18)*('Ejercicio 3 - TIR'!$E$18-'Ejercicio 3 - TIR'!$D$18)*(1-H953)))</f>
        <v>38153.3973217543</v>
      </c>
      <c r="J953" s="24">
        <f ca="1" t="shared" si="7078"/>
        <v>0.622112388179578</v>
      </c>
      <c r="K953" s="25">
        <f ca="1">IF(J953&lt;=('Ejercicio 3 - TIR'!$D$18-'Ejercicio 3 - TIR'!$C$18)/('Ejercicio 3 - TIR'!$E$18-'Ejercicio 3 - TIR'!$C$18),'Ejercicio 3 - TIR'!$C$18+SQRT(('Ejercicio 3 - TIR'!$E$18-'Ejercicio 3 - TIR'!$C$18)*('Ejercicio 3 - TIR'!$D$18-'Ejercicio 3 - TIR'!$C$18)*J953),'Ejercicio 3 - TIR'!$E$18-SQRT(('Ejercicio 3 - TIR'!$E$18-'Ejercicio 3 - TIR'!$C$18)*('Ejercicio 3 - TIR'!$E$18-'Ejercicio 3 - TIR'!$D$18)*(1-J953)))</f>
        <v>39660.0651253983</v>
      </c>
      <c r="L953" s="24">
        <f ca="1" t="shared" si="7078"/>
        <v>0.303004652224197</v>
      </c>
      <c r="M953" s="25">
        <f ca="1">IF(L953&lt;=('Ejercicio 3 - TIR'!$D$18-'Ejercicio 3 - TIR'!$C$18)/('Ejercicio 3 - TIR'!$E$18-'Ejercicio 3 - TIR'!$C$18),'Ejercicio 3 - TIR'!$C$18+SQRT(('Ejercicio 3 - TIR'!$E$18-'Ejercicio 3 - TIR'!$C$18)*('Ejercicio 3 - TIR'!$D$18-'Ejercicio 3 - TIR'!$C$18)*L953),'Ejercicio 3 - TIR'!$E$18-SQRT(('Ejercicio 3 - TIR'!$E$18-'Ejercicio 3 - TIR'!$C$18)*('Ejercicio 3 - TIR'!$E$18-'Ejercicio 3 - TIR'!$D$18)*(1-L953)))</f>
        <v>36741.7132713895</v>
      </c>
      <c r="N953" s="24">
        <f ca="1" t="shared" ref="N953:R953" si="7079">RAND()</f>
        <v>0.291237840211342</v>
      </c>
      <c r="O953" s="25">
        <f ca="1">IF(N953&lt;=('Ejercicio 3 - TIR'!$D$18-'Ejercicio 3 - TIR'!$C$18)/('Ejercicio 3 - TIR'!$E$18-'Ejercicio 3 - TIR'!$C$18),'Ejercicio 3 - TIR'!$C$18+SQRT(('Ejercicio 3 - TIR'!$E$18-'Ejercicio 3 - TIR'!$C$18)*('Ejercicio 3 - TIR'!$D$18-'Ejercicio 3 - TIR'!$C$18)*N953),'Ejercicio 3 - TIR'!$E$18-SQRT(('Ejercicio 3 - TIR'!$E$18-'Ejercicio 3 - TIR'!$C$18)*('Ejercicio 3 - TIR'!$E$18-'Ejercicio 3 - TIR'!$D$18)*(1-N953)))</f>
        <v>36609.5140541269</v>
      </c>
      <c r="P953" s="24">
        <f ca="1" t="shared" si="7079"/>
        <v>0.195881566425907</v>
      </c>
      <c r="Q953" s="26">
        <f ca="1">IF(P953&lt;=('Ejercicio 3 - TIR'!$D$22-'Ejercicio 3 - TIR'!$C$22)/('Ejercicio 3 - TIR'!$E$22-'Ejercicio 3 - TIR'!$C$22),'Ejercicio 3 - TIR'!$C$22+SQRT(('Ejercicio 3 - TIR'!$E$22-'Ejercicio 3 - TIR'!$C$22)*('Ejercicio 3 - TIR'!$D$22-'Ejercicio 3 - TIR'!$C$22)*P953),'Ejercicio 3 - TIR'!$E$22-SQRT(('Ejercicio 3 - TIR'!$E$22-'Ejercicio 3 - TIR'!$C$22)*('Ejercicio 3 - TIR'!$E$22-'Ejercicio 3 - TIR'!$D$22)*(1-P953)))</f>
        <v>0.138777295320856</v>
      </c>
      <c r="R953" s="24">
        <f ca="1" t="shared" si="7079"/>
        <v>0.432301351550356</v>
      </c>
      <c r="S953" s="26">
        <f ca="1">IF(R953&lt;=('Ejercicio 3 - TIR'!$D$23-'Ejercicio 3 - TIR'!$C$23)/('Ejercicio 3 - TIR'!$E$23-'Ejercicio 3 - TIR'!$C$23),'Ejercicio 3 - TIR'!$C$23+SQRT(('Ejercicio 3 - TIR'!$E$23-'Ejercicio 3 - TIR'!$C$23)*('Ejercicio 3 - TIR'!$D$23-'Ejercicio 3 - TIR'!$C$23)*R953),'Ejercicio 3 - TIR'!$E$23-SQRT(('Ejercicio 3 - TIR'!$E$23-'Ejercicio 3 - TIR'!$C$23)*('Ejercicio 3 - TIR'!$E$23-'Ejercicio 3 - TIR'!$D$23)*(1-R953)))</f>
        <v>0.147895204476588</v>
      </c>
      <c r="T953" s="24">
        <f ca="1" t="shared" ref="T953:X953" si="7080">RAND()</f>
        <v>0.995516513264826</v>
      </c>
      <c r="U953" s="26">
        <f ca="1">IF(T953&lt;=('Ejercicio 3 - TIR'!$D$24-'Ejercicio 3 - TIR'!$C$24)/('Ejercicio 3 - TIR'!$E$24-'Ejercicio 3 - TIR'!$C$24),'Ejercicio 3 - TIR'!$C$24+SQRT(('Ejercicio 3 - TIR'!$E$24-'Ejercicio 3 - TIR'!$C$24)*('Ejercicio 3 - TIR'!$D$24-'Ejercicio 3 - TIR'!$C$24)*T953),'Ejercicio 3 - TIR'!$E$24-SQRT(('Ejercicio 3 - TIR'!$E$24-'Ejercicio 3 - TIR'!$C$24)*('Ejercicio 3 - TIR'!$E$24-'Ejercicio 3 - TIR'!$D$24)*(1-T953)))</f>
        <v>0.216456871035584</v>
      </c>
      <c r="V953" s="24">
        <f ca="1" t="shared" si="7080"/>
        <v>0.802944020931274</v>
      </c>
      <c r="W953" s="26">
        <f ca="1">IF(V953&lt;=('Ejercicio 3 - TIR'!$D$25-'Ejercicio 3 - TIR'!$C$25)/('Ejercicio 3 - TIR'!$E$25-'Ejercicio 3 - TIR'!$C$25),'Ejercicio 3 - TIR'!$C$25+SQRT(('Ejercicio 3 - TIR'!$E$25-'Ejercicio 3 - TIR'!$C$25)*('Ejercicio 3 - TIR'!$D$25-'Ejercicio 3 - TIR'!$C$25)*V953),'Ejercicio 3 - TIR'!$E$25-SQRT(('Ejercicio 3 - TIR'!$E$25-'Ejercicio 3 - TIR'!$C$25)*('Ejercicio 3 - TIR'!$E$25-'Ejercicio 3 - TIR'!$D$25)*(1-V953)))</f>
        <v>0.223737937500254</v>
      </c>
      <c r="X953" s="24">
        <f ca="1" t="shared" si="7080"/>
        <v>0.326698027969094</v>
      </c>
      <c r="Y953" s="26">
        <f ca="1">IF(X953&lt;=('Ejercicio 3 - TIR'!$D$26-'Ejercicio 3 - TIR'!$C$26)/('Ejercicio 3 - TIR'!$E$26-'Ejercicio 3 - TIR'!$C$26),'Ejercicio 3 - TIR'!$C$26+SQRT(('Ejercicio 3 - TIR'!$E$26-'Ejercicio 3 - TIR'!$C$26)*('Ejercicio 3 - TIR'!$D$26-'Ejercicio 3 - TIR'!$C$26)*X953),'Ejercicio 3 - TIR'!$E$26-SQRT(('Ejercicio 3 - TIR'!$E$26-'Ejercicio 3 - TIR'!$C$26)*('Ejercicio 3 - TIR'!$E$26-'Ejercicio 3 - TIR'!$D$26)*(1-X953)))</f>
        <v>0.219699910362096</v>
      </c>
      <c r="Z953" s="24">
        <f ca="1" t="shared" si="6668"/>
        <v>1.13877729532086</v>
      </c>
      <c r="AA953" s="24">
        <f ca="1" t="shared" si="6669"/>
        <v>1.30719699626563</v>
      </c>
      <c r="AB953" s="24">
        <f ca="1" t="shared" si="6670"/>
        <v>1.5901487679044</v>
      </c>
      <c r="AC953" s="24">
        <f ca="1" t="shared" si="6671"/>
        <v>1.9459253735539</v>
      </c>
      <c r="AD953" s="24">
        <f ca="1" t="shared" si="6672"/>
        <v>2.37344500369502</v>
      </c>
      <c r="AE953" s="23">
        <f ca="1" t="shared" si="6673"/>
        <v>3806.63975668687</v>
      </c>
      <c r="AF953" s="23">
        <f ca="1" t="shared" si="6674"/>
        <v>4369.62352187078</v>
      </c>
      <c r="AG953" s="23">
        <f ca="1" t="shared" si="6675"/>
        <v>5315.45855701842</v>
      </c>
      <c r="AH953" s="23">
        <f ca="1" t="shared" si="6676"/>
        <v>6504.7282914338</v>
      </c>
      <c r="AI953" s="23">
        <f ca="1" t="shared" si="6677"/>
        <v>7933.81651399159</v>
      </c>
      <c r="AJ953" s="25">
        <f ca="1" t="shared" si="6678"/>
        <v>43480.6819727615</v>
      </c>
      <c r="AK953" s="25">
        <f ca="1" t="shared" si="6679"/>
        <v>49874.0063763263</v>
      </c>
      <c r="AL953" s="25">
        <f ca="1" t="shared" si="6680"/>
        <v>63065.4036941604</v>
      </c>
      <c r="AM953" s="25">
        <f ca="1" t="shared" si="6681"/>
        <v>71496.632122639</v>
      </c>
      <c r="AN953" s="25">
        <f ca="1" t="shared" si="6682"/>
        <v>86890.6682194703</v>
      </c>
      <c r="AO953" s="25">
        <f ca="1">C953/'Ejercicio 3 - TIR'!$D$7</f>
        <v>15541.2415902232</v>
      </c>
      <c r="AP953" s="25">
        <f ca="1" t="shared" si="6683"/>
        <v>27939.4403825384</v>
      </c>
      <c r="AQ953" s="25">
        <f ca="1" t="shared" si="6684"/>
        <v>34332.7647861031</v>
      </c>
      <c r="AR953" s="25">
        <f ca="1" t="shared" si="6685"/>
        <v>47524.1621039372</v>
      </c>
      <c r="AS953" s="25">
        <f ca="1" t="shared" si="6686"/>
        <v>55955.3905324158</v>
      </c>
      <c r="AT953" s="25">
        <f ca="1" t="shared" si="6687"/>
        <v>71349.4266292471</v>
      </c>
      <c r="AU953" s="25">
        <f ca="1">AP953*'Ejercicio 3 - TIR'!$D$5</f>
        <v>13969.7201912692</v>
      </c>
      <c r="AV953" s="25">
        <f ca="1">AQ953*'Ejercicio 3 - TIR'!$D$5</f>
        <v>17166.3823930515</v>
      </c>
      <c r="AW953" s="25">
        <f ca="1">AR953*'Ejercicio 3 - TIR'!$D$5</f>
        <v>23762.0810519686</v>
      </c>
      <c r="AX953" s="25">
        <f ca="1">AS953*'Ejercicio 3 - TIR'!$D$5</f>
        <v>27977.6952662079</v>
      </c>
      <c r="AY953" s="25">
        <f ca="1">AT953*'Ejercicio 3 - TIR'!$D$5</f>
        <v>35674.7133146235</v>
      </c>
      <c r="AZ953" s="25">
        <f ca="1" t="shared" ref="AZ953:BD953" si="7081">AJ953-AU953-AE953</f>
        <v>25704.3220248055</v>
      </c>
      <c r="BA953" s="25">
        <f ca="1" t="shared" si="7081"/>
        <v>28338.0004614039</v>
      </c>
      <c r="BB953" s="25">
        <f ca="1" t="shared" si="7081"/>
        <v>33987.8640851734</v>
      </c>
      <c r="BC953" s="25">
        <f ca="1" t="shared" si="7081"/>
        <v>37014.2085649973</v>
      </c>
      <c r="BD953" s="25">
        <f ca="1" t="shared" si="7081"/>
        <v>43282.1383908551</v>
      </c>
      <c r="BE953" s="25">
        <f ca="1" t="shared" ref="BE953:BI953" si="7082">AZ953/Z953</f>
        <v>22571.8603017662</v>
      </c>
      <c r="BF953" s="25">
        <f ca="1" t="shared" si="7082"/>
        <v>21678.4467393662</v>
      </c>
      <c r="BG953" s="25">
        <f ca="1" t="shared" si="7082"/>
        <v>21374.0152941569</v>
      </c>
      <c r="BH953" s="25">
        <f ca="1" t="shared" si="7082"/>
        <v>19021.3916052686</v>
      </c>
      <c r="BI953" s="25">
        <f ca="1" t="shared" si="7082"/>
        <v>18235.9980212192</v>
      </c>
      <c r="BJ953" s="25">
        <f ca="1" t="shared" si="6690"/>
        <v>65103.2295339561</v>
      </c>
      <c r="BK953" s="25">
        <f ca="1" t="shared" si="6691"/>
        <v>36886.2822035325</v>
      </c>
      <c r="BL953" s="25">
        <f ca="1" t="shared" si="6692"/>
        <v>101989.511737489</v>
      </c>
      <c r="BM953" s="25">
        <f ca="1">BK953*'Ejercicio 3 - TIR'!$D$5</f>
        <v>18443.1411017663</v>
      </c>
      <c r="BN953" s="25">
        <f ca="1" t="shared" si="6693"/>
        <v>83546.3706357224</v>
      </c>
      <c r="BO953" s="25">
        <f ca="1" t="shared" si="6694"/>
        <v>35200.4662023581</v>
      </c>
      <c r="BP953" s="25">
        <f ca="1" t="shared" si="6695"/>
        <v>-105136.053358362</v>
      </c>
      <c r="BQ953" s="25">
        <f ca="1" t="shared" ref="BQ953:BT953" si="7083">BE953</f>
        <v>22571.8603017662</v>
      </c>
      <c r="BR953" s="25">
        <f ca="1" t="shared" si="7083"/>
        <v>21678.4467393662</v>
      </c>
      <c r="BS953" s="25">
        <f ca="1" t="shared" si="7083"/>
        <v>21374.0152941569</v>
      </c>
      <c r="BT953" s="25">
        <f ca="1" t="shared" si="7083"/>
        <v>19021.3916052686</v>
      </c>
      <c r="BU953" s="25">
        <f ca="1" t="shared" si="6697"/>
        <v>53436.4642235773</v>
      </c>
      <c r="BV953" s="27">
        <f ca="1" t="shared" si="6698"/>
        <v>8.52528540488187</v>
      </c>
    </row>
    <row r="954" ht="15" customHeight="1" spans="1:74">
      <c r="A954" s="23">
        <v>953</v>
      </c>
      <c r="B954" s="24">
        <f ca="1" t="shared" ref="B954:F954" si="7084">RAND()</f>
        <v>0.889571106744256</v>
      </c>
      <c r="C954" s="25">
        <f ca="1">IF(B954&lt;=('Ejercicio 3 - TIR'!$D$13-'Ejercicio 3 - TIR'!$C$13)/('Ejercicio 3 - TIR'!$E$13-'Ejercicio 3 - TIR'!$C$13),'Ejercicio 3 - TIR'!$C$13+SQRT(('Ejercicio 3 - TIR'!$E$13-'Ejercicio 3 - TIR'!$C$13)*('Ejercicio 3 - TIR'!$D$13-'Ejercicio 3 - TIR'!$C$13)*B954),'Ejercicio 3 - TIR'!$E$13-SQRT(('Ejercicio 3 - TIR'!$E$13-'Ejercicio 3 - TIR'!$C$13)*('Ejercicio 3 - TIR'!$E$13-'Ejercicio 3 - TIR'!$D$13)*(1-B954)))</f>
        <v>88488.4982775099</v>
      </c>
      <c r="D954" s="24">
        <f ca="1" t="shared" si="7084"/>
        <v>0.798712297359977</v>
      </c>
      <c r="E954" s="25">
        <f ca="1">IF(D954&lt;=('Ejercicio 3 - TIR'!$D$14-'Ejercicio 3 - TIR'!$C$14)/('Ejercicio 3 - TIR'!$E$14-'Ejercicio 3 - TIR'!$C$14),'Ejercicio 3 - TIR'!$C$14+SQRT(('Ejercicio 3 - TIR'!$E$14-'Ejercicio 3 - TIR'!$C$14)*('Ejercicio 3 - TIR'!$D$14-'Ejercicio 3 - TIR'!$C$14)*D954),'Ejercicio 3 - TIR'!$E$14-SQRT(('Ejercicio 3 - TIR'!$E$14-'Ejercicio 3 - TIR'!$C$14)*('Ejercicio 3 - TIR'!$E$14-'Ejercicio 3 - TIR'!$D$14)*(1-D954)))</f>
        <v>34505.1701212864</v>
      </c>
      <c r="F954" s="24">
        <f ca="1" t="shared" si="7084"/>
        <v>0.182398677872197</v>
      </c>
      <c r="G954" s="25">
        <f ca="1">IF(F954&lt;=('Ejercicio 3 - TIR'!$D$18-'Ejercicio 3 - TIR'!$C$18)/('Ejercicio 3 - TIR'!$E$18-'Ejercicio 3 - TIR'!$C$18),'Ejercicio 3 - TIR'!$C$18+SQRT(('Ejercicio 3 - TIR'!$E$18-'Ejercicio 3 - TIR'!$C$18)*('Ejercicio 3 - TIR'!$D$18-'Ejercicio 3 - TIR'!$C$18)*F954),'Ejercicio 3 - TIR'!$E$18-SQRT(('Ejercicio 3 - TIR'!$E$18-'Ejercicio 3 - TIR'!$C$18)*('Ejercicio 3 - TIR'!$E$18-'Ejercicio 3 - TIR'!$D$18)*(1-F954)))</f>
        <v>35230.6597749069</v>
      </c>
      <c r="H954" s="24">
        <f ca="1" t="shared" ref="H954:L954" si="7085">RAND()</f>
        <v>0.997619656756121</v>
      </c>
      <c r="I954" s="25">
        <f ca="1">IF(H954&lt;=('Ejercicio 3 - TIR'!$D$18-'Ejercicio 3 - TIR'!$C$18)/('Ejercicio 3 - TIR'!$E$18-'Ejercicio 3 - TIR'!$C$18),'Ejercicio 3 - TIR'!$C$18+SQRT(('Ejercicio 3 - TIR'!$E$18-'Ejercicio 3 - TIR'!$C$18)*('Ejercicio 3 - TIR'!$D$18-'Ejercicio 3 - TIR'!$C$18)*H954),'Ejercicio 3 - TIR'!$E$18-SQRT(('Ejercicio 3 - TIR'!$E$18-'Ejercicio 3 - TIR'!$C$18)*('Ejercicio 3 - TIR'!$E$18-'Ejercicio 3 - TIR'!$D$18)*(1-H954)))</f>
        <v>44577.4769316464</v>
      </c>
      <c r="J954" s="24">
        <f ca="1" t="shared" si="7085"/>
        <v>0.24070809658011</v>
      </c>
      <c r="K954" s="25">
        <f ca="1">IF(J954&lt;=('Ejercicio 3 - TIR'!$D$18-'Ejercicio 3 - TIR'!$C$18)/('Ejercicio 3 - TIR'!$E$18-'Ejercicio 3 - TIR'!$C$18),'Ejercicio 3 - TIR'!$C$18+SQRT(('Ejercicio 3 - TIR'!$E$18-'Ejercicio 3 - TIR'!$C$18)*('Ejercicio 3 - TIR'!$D$18-'Ejercicio 3 - TIR'!$C$18)*J954),'Ejercicio 3 - TIR'!$E$18-SQRT(('Ejercicio 3 - TIR'!$E$18-'Ejercicio 3 - TIR'!$C$18)*('Ejercicio 3 - TIR'!$E$18-'Ejercicio 3 - TIR'!$D$18)*(1-J954)))</f>
        <v>36008.8446882089</v>
      </c>
      <c r="L954" s="24">
        <f ca="1" t="shared" si="7085"/>
        <v>0.179928167092515</v>
      </c>
      <c r="M954" s="25">
        <f ca="1">IF(L954&lt;=('Ejercicio 3 - TIR'!$D$18-'Ejercicio 3 - TIR'!$C$18)/('Ejercicio 3 - TIR'!$E$18-'Ejercicio 3 - TIR'!$C$18),'Ejercicio 3 - TIR'!$C$18+SQRT(('Ejercicio 3 - TIR'!$E$18-'Ejercicio 3 - TIR'!$C$18)*('Ejercicio 3 - TIR'!$D$18-'Ejercicio 3 - TIR'!$C$18)*L954),'Ejercicio 3 - TIR'!$E$18-SQRT(('Ejercicio 3 - TIR'!$E$18-'Ejercicio 3 - TIR'!$C$18)*('Ejercicio 3 - TIR'!$E$18-'Ejercicio 3 - TIR'!$D$18)*(1-L954)))</f>
        <v>35195.1155005329</v>
      </c>
      <c r="N954" s="24">
        <f ca="1" t="shared" ref="N954:R954" si="7086">RAND()</f>
        <v>0.377424789062031</v>
      </c>
      <c r="O954" s="25">
        <f ca="1">IF(N954&lt;=('Ejercicio 3 - TIR'!$D$18-'Ejercicio 3 - TIR'!$C$18)/('Ejercicio 3 - TIR'!$E$18-'Ejercicio 3 - TIR'!$C$18),'Ejercicio 3 - TIR'!$C$18+SQRT(('Ejercicio 3 - TIR'!$E$18-'Ejercicio 3 - TIR'!$C$18)*('Ejercicio 3 - TIR'!$D$18-'Ejercicio 3 - TIR'!$C$18)*N954),'Ejercicio 3 - TIR'!$E$18-SQRT(('Ejercicio 3 - TIR'!$E$18-'Ejercicio 3 - TIR'!$C$18)*('Ejercicio 3 - TIR'!$E$18-'Ejercicio 3 - TIR'!$D$18)*(1-N954)))</f>
        <v>37524.2088194909</v>
      </c>
      <c r="P954" s="24">
        <f ca="1" t="shared" si="7086"/>
        <v>0.382716553040814</v>
      </c>
      <c r="Q954" s="26">
        <f ca="1">IF(P954&lt;=('Ejercicio 3 - TIR'!$D$22-'Ejercicio 3 - TIR'!$C$22)/('Ejercicio 3 - TIR'!$E$22-'Ejercicio 3 - TIR'!$C$22),'Ejercicio 3 - TIR'!$C$22+SQRT(('Ejercicio 3 - TIR'!$E$22-'Ejercicio 3 - TIR'!$C$22)*('Ejercicio 3 - TIR'!$D$22-'Ejercicio 3 - TIR'!$C$22)*P954),'Ejercicio 3 - TIR'!$E$22-SQRT(('Ejercicio 3 - TIR'!$E$22-'Ejercicio 3 - TIR'!$C$22)*('Ejercicio 3 - TIR'!$E$22-'Ejercicio 3 - TIR'!$D$22)*(1-P954)))</f>
        <v>0.14624671018382</v>
      </c>
      <c r="R954" s="24">
        <f ca="1" t="shared" si="7086"/>
        <v>0.597783009661051</v>
      </c>
      <c r="S954" s="26">
        <f ca="1">IF(R954&lt;=('Ejercicio 3 - TIR'!$D$23-'Ejercicio 3 - TIR'!$C$23)/('Ejercicio 3 - TIR'!$E$23-'Ejercicio 3 - TIR'!$C$23),'Ejercicio 3 - TIR'!$C$23+SQRT(('Ejercicio 3 - TIR'!$E$23-'Ejercicio 3 - TIR'!$C$23)*('Ejercicio 3 - TIR'!$D$23-'Ejercicio 3 - TIR'!$C$23)*R954),'Ejercicio 3 - TIR'!$E$23-SQRT(('Ejercicio 3 - TIR'!$E$23-'Ejercicio 3 - TIR'!$C$23)*('Ejercicio 3 - TIR'!$E$23-'Ejercicio 3 - TIR'!$D$23)*(1-R954)))</f>
        <v>0.153092926903691</v>
      </c>
      <c r="T954" s="24">
        <f ca="1" t="shared" ref="T954:X954" si="7087">RAND()</f>
        <v>0.862918267963896</v>
      </c>
      <c r="U954" s="26">
        <f ca="1">IF(T954&lt;=('Ejercicio 3 - TIR'!$D$24-'Ejercicio 3 - TIR'!$C$24)/('Ejercicio 3 - TIR'!$E$24-'Ejercicio 3 - TIR'!$C$24),'Ejercicio 3 - TIR'!$C$24+SQRT(('Ejercicio 3 - TIR'!$E$24-'Ejercicio 3 - TIR'!$C$24)*('Ejercicio 3 - TIR'!$D$24-'Ejercicio 3 - TIR'!$C$24)*T954),'Ejercicio 3 - TIR'!$E$24-SQRT(('Ejercicio 3 - TIR'!$E$24-'Ejercicio 3 - TIR'!$C$24)*('Ejercicio 3 - TIR'!$E$24-'Ejercicio 3 - TIR'!$D$24)*(1-T954)))</f>
        <v>0.200408449532998</v>
      </c>
      <c r="V954" s="24">
        <f ca="1" t="shared" si="7087"/>
        <v>0.219605959393236</v>
      </c>
      <c r="W954" s="26">
        <f ca="1">IF(V954&lt;=('Ejercicio 3 - TIR'!$D$25-'Ejercicio 3 - TIR'!$C$25)/('Ejercicio 3 - TIR'!$E$25-'Ejercicio 3 - TIR'!$C$25),'Ejercicio 3 - TIR'!$C$25+SQRT(('Ejercicio 3 - TIR'!$E$25-'Ejercicio 3 - TIR'!$C$25)*('Ejercicio 3 - TIR'!$D$25-'Ejercicio 3 - TIR'!$C$25)*V954),'Ejercicio 3 - TIR'!$E$25-SQRT(('Ejercicio 3 - TIR'!$E$25-'Ejercicio 3 - TIR'!$C$25)*('Ejercicio 3 - TIR'!$E$25-'Ejercicio 3 - TIR'!$D$25)*(1-V954)))</f>
        <v>0.197534204947774</v>
      </c>
      <c r="X954" s="24">
        <f ca="1" t="shared" si="7087"/>
        <v>0.570410269592785</v>
      </c>
      <c r="Y954" s="26">
        <f ca="1">IF(X954&lt;=('Ejercicio 3 - TIR'!$D$26-'Ejercicio 3 - TIR'!$C$26)/('Ejercicio 3 - TIR'!$E$26-'Ejercicio 3 - TIR'!$C$26),'Ejercicio 3 - TIR'!$C$26+SQRT(('Ejercicio 3 - TIR'!$E$26-'Ejercicio 3 - TIR'!$C$26)*('Ejercicio 3 - TIR'!$D$26-'Ejercicio 3 - TIR'!$C$26)*X954),'Ejercicio 3 - TIR'!$E$26-SQRT(('Ejercicio 3 - TIR'!$E$26-'Ejercicio 3 - TIR'!$C$26)*('Ejercicio 3 - TIR'!$E$26-'Ejercicio 3 - TIR'!$D$26)*(1-X954)))</f>
        <v>0.231835858315558</v>
      </c>
      <c r="Z954" s="24">
        <f ca="1" t="shared" si="6668"/>
        <v>1.14624671018382</v>
      </c>
      <c r="AA954" s="24">
        <f ca="1" t="shared" si="6669"/>
        <v>1.32172897399959</v>
      </c>
      <c r="AB954" s="24">
        <f ca="1" t="shared" si="6670"/>
        <v>1.58661462838169</v>
      </c>
      <c r="AC954" s="24">
        <f ca="1" t="shared" si="6671"/>
        <v>1.90002528755757</v>
      </c>
      <c r="AD954" s="24">
        <f ca="1" t="shared" si="6672"/>
        <v>2.34051928091974</v>
      </c>
      <c r="AE954" s="23">
        <f ca="1" t="shared" si="6673"/>
        <v>5046.2676145712</v>
      </c>
      <c r="AF954" s="23">
        <f ca="1" t="shared" si="6674"/>
        <v>5818.81549362521</v>
      </c>
      <c r="AG954" s="23">
        <f ca="1" t="shared" si="6675"/>
        <v>6984.95528482122</v>
      </c>
      <c r="AH954" s="23">
        <f ca="1" t="shared" si="6676"/>
        <v>8364.72287360413</v>
      </c>
      <c r="AI954" s="23">
        <f ca="1" t="shared" si="6677"/>
        <v>10303.9655805779</v>
      </c>
      <c r="AJ954" s="25">
        <f ca="1" t="shared" si="6678"/>
        <v>40383.0278645925</v>
      </c>
      <c r="AK954" s="25">
        <f ca="1" t="shared" si="6679"/>
        <v>58919.3428483554</v>
      </c>
      <c r="AL954" s="25">
        <f ca="1" t="shared" si="6680"/>
        <v>57132.1597334364</v>
      </c>
      <c r="AM954" s="25">
        <f ca="1" t="shared" si="6681"/>
        <v>66871.6094495219</v>
      </c>
      <c r="AN954" s="25">
        <f ca="1" t="shared" si="6682"/>
        <v>87826.1342432772</v>
      </c>
      <c r="AO954" s="25">
        <f ca="1">C954/'Ejercicio 3 - TIR'!$D$7</f>
        <v>17697.699655502</v>
      </c>
      <c r="AP954" s="25">
        <f ca="1" t="shared" si="6683"/>
        <v>22685.3282090906</v>
      </c>
      <c r="AQ954" s="25">
        <f ca="1" t="shared" si="6684"/>
        <v>41221.6431928534</v>
      </c>
      <c r="AR954" s="25">
        <f ca="1" t="shared" si="6685"/>
        <v>39434.4600779345</v>
      </c>
      <c r="AS954" s="25">
        <f ca="1" t="shared" si="6686"/>
        <v>49173.9097940199</v>
      </c>
      <c r="AT954" s="25">
        <f ca="1" t="shared" si="6687"/>
        <v>70128.4345877752</v>
      </c>
      <c r="AU954" s="25">
        <f ca="1">AP954*'Ejercicio 3 - TIR'!$D$5</f>
        <v>11342.6641045453</v>
      </c>
      <c r="AV954" s="25">
        <f ca="1">AQ954*'Ejercicio 3 - TIR'!$D$5</f>
        <v>20610.8215964267</v>
      </c>
      <c r="AW954" s="25">
        <f ca="1">AR954*'Ejercicio 3 - TIR'!$D$5</f>
        <v>19717.2300389672</v>
      </c>
      <c r="AX954" s="25">
        <f ca="1">AS954*'Ejercicio 3 - TIR'!$D$5</f>
        <v>24586.95489701</v>
      </c>
      <c r="AY954" s="25">
        <f ca="1">AT954*'Ejercicio 3 - TIR'!$D$5</f>
        <v>35064.2172938876</v>
      </c>
      <c r="AZ954" s="25">
        <f ca="1" t="shared" ref="AZ954:BD954" si="7088">AJ954-AU954-AE954</f>
        <v>23994.0961454761</v>
      </c>
      <c r="BA954" s="25">
        <f ca="1" t="shared" si="7088"/>
        <v>32489.7057583035</v>
      </c>
      <c r="BB954" s="25">
        <f ca="1" t="shared" si="7088"/>
        <v>30429.974409648</v>
      </c>
      <c r="BC954" s="25">
        <f ca="1" t="shared" si="7088"/>
        <v>33919.9316789078</v>
      </c>
      <c r="BD954" s="25">
        <f ca="1" t="shared" si="7088"/>
        <v>42457.9513688117</v>
      </c>
      <c r="BE954" s="25">
        <f ca="1" t="shared" ref="BE954:BI954" si="7089">AZ954/Z954</f>
        <v>20932.7502816808</v>
      </c>
      <c r="BF954" s="25">
        <f ca="1" t="shared" si="7089"/>
        <v>24581.2162685582</v>
      </c>
      <c r="BG954" s="25">
        <f ca="1" t="shared" si="7089"/>
        <v>19179.1843244796</v>
      </c>
      <c r="BH954" s="25">
        <f ca="1" t="shared" si="7089"/>
        <v>17852.3580191456</v>
      </c>
      <c r="BI954" s="25">
        <f ca="1" t="shared" si="7089"/>
        <v>18140.3980368524</v>
      </c>
      <c r="BJ954" s="25">
        <f ca="1" t="shared" si="6690"/>
        <v>80760.0159602868</v>
      </c>
      <c r="BK954" s="25">
        <f ca="1" t="shared" si="6691"/>
        <v>41421.8072716291</v>
      </c>
      <c r="BL954" s="25">
        <f ca="1" t="shared" si="6692"/>
        <v>122181.823231916</v>
      </c>
      <c r="BM954" s="25">
        <f ca="1">BK954*'Ejercicio 3 - TIR'!$D$5</f>
        <v>20710.9036358146</v>
      </c>
      <c r="BN954" s="25">
        <f ca="1" t="shared" si="6693"/>
        <v>101470.919596101</v>
      </c>
      <c r="BO954" s="25">
        <f ca="1" t="shared" si="6694"/>
        <v>43354.0199490374</v>
      </c>
      <c r="BP954" s="25">
        <f ca="1" t="shared" si="6695"/>
        <v>-122993.668398796</v>
      </c>
      <c r="BQ954" s="25">
        <f ca="1" t="shared" ref="BQ954:BT954" si="7090">BE954</f>
        <v>20932.7502816808</v>
      </c>
      <c r="BR954" s="25">
        <f ca="1" t="shared" si="7090"/>
        <v>24581.2162685582</v>
      </c>
      <c r="BS954" s="25">
        <f ca="1" t="shared" si="7090"/>
        <v>19179.1843244796</v>
      </c>
      <c r="BT954" s="25">
        <f ca="1" t="shared" si="7090"/>
        <v>17852.3580191456</v>
      </c>
      <c r="BU954" s="25">
        <f ca="1" t="shared" si="6697"/>
        <v>61494.4179858898</v>
      </c>
      <c r="BV954" s="27">
        <f ca="1" t="shared" si="6698"/>
        <v>4.66671495747049</v>
      </c>
    </row>
    <row r="955" ht="15" customHeight="1" spans="1:74">
      <c r="A955" s="23">
        <v>954</v>
      </c>
      <c r="B955" s="24">
        <f ca="1" t="shared" ref="B955:F955" si="7091">RAND()</f>
        <v>0.664599536892349</v>
      </c>
      <c r="C955" s="25">
        <f ca="1">IF(B955&lt;=('Ejercicio 3 - TIR'!$D$13-'Ejercicio 3 - TIR'!$C$13)/('Ejercicio 3 - TIR'!$E$13-'Ejercicio 3 - TIR'!$C$13),'Ejercicio 3 - TIR'!$C$13+SQRT(('Ejercicio 3 - TIR'!$E$13-'Ejercicio 3 - TIR'!$C$13)*('Ejercicio 3 - TIR'!$D$13-'Ejercicio 3 - TIR'!$C$13)*B955),'Ejercicio 3 - TIR'!$E$13-SQRT(('Ejercicio 3 - TIR'!$E$13-'Ejercicio 3 - TIR'!$C$13)*('Ejercicio 3 - TIR'!$E$13-'Ejercicio 3 - TIR'!$D$13)*(1-B955)))</f>
        <v>79938.0819528844</v>
      </c>
      <c r="D955" s="24">
        <f ca="1" t="shared" si="7091"/>
        <v>0.897837978598965</v>
      </c>
      <c r="E955" s="25">
        <f ca="1">IF(D955&lt;=('Ejercicio 3 - TIR'!$D$14-'Ejercicio 3 - TIR'!$C$14)/('Ejercicio 3 - TIR'!$E$14-'Ejercicio 3 - TIR'!$C$14),'Ejercicio 3 - TIR'!$C$14+SQRT(('Ejercicio 3 - TIR'!$E$14-'Ejercicio 3 - TIR'!$C$14)*('Ejercicio 3 - TIR'!$D$14-'Ejercicio 3 - TIR'!$C$14)*D955),'Ejercicio 3 - TIR'!$E$14-SQRT(('Ejercicio 3 - TIR'!$E$14-'Ejercicio 3 - TIR'!$C$14)*('Ejercicio 3 - TIR'!$E$14-'Ejercicio 3 - TIR'!$D$14)*(1-D955)))</f>
        <v>36085.3731710219</v>
      </c>
      <c r="F955" s="24">
        <f ca="1" t="shared" si="7091"/>
        <v>0.52232085271831</v>
      </c>
      <c r="G955" s="25">
        <f ca="1">IF(F955&lt;=('Ejercicio 3 - TIR'!$D$18-'Ejercicio 3 - TIR'!$C$18)/('Ejercicio 3 - TIR'!$E$18-'Ejercicio 3 - TIR'!$C$18),'Ejercicio 3 - TIR'!$C$18+SQRT(('Ejercicio 3 - TIR'!$E$18-'Ejercicio 3 - TIR'!$C$18)*('Ejercicio 3 - TIR'!$D$18-'Ejercicio 3 - TIR'!$C$18)*F955),'Ejercicio 3 - TIR'!$E$18-SQRT(('Ejercicio 3 - TIR'!$E$18-'Ejercicio 3 - TIR'!$C$18)*('Ejercicio 3 - TIR'!$E$18-'Ejercicio 3 - TIR'!$D$18)*(1-F955)))</f>
        <v>38851.4477859696</v>
      </c>
      <c r="H955" s="24">
        <f ca="1" t="shared" ref="H955:L955" si="7092">RAND()</f>
        <v>0.00686743436434556</v>
      </c>
      <c r="I955" s="25">
        <f ca="1">IF(H955&lt;=('Ejercicio 3 - TIR'!$D$18-'Ejercicio 3 - TIR'!$C$18)/('Ejercicio 3 - TIR'!$E$18-'Ejercicio 3 - TIR'!$C$18),'Ejercicio 3 - TIR'!$C$18+SQRT(('Ejercicio 3 - TIR'!$E$18-'Ejercicio 3 - TIR'!$C$18)*('Ejercicio 3 - TIR'!$D$18-'Ejercicio 3 - TIR'!$C$18)*H955),'Ejercicio 3 - TIR'!$E$18-SQRT(('Ejercicio 3 - TIR'!$E$18-'Ejercicio 3 - TIR'!$C$18)*('Ejercicio 3 - TIR'!$E$18-'Ejercicio 3 - TIR'!$D$18)*(1-H955)))</f>
        <v>31014.9458875486</v>
      </c>
      <c r="J955" s="24">
        <f ca="1" t="shared" si="7092"/>
        <v>0.457074928937284</v>
      </c>
      <c r="K955" s="25">
        <f ca="1">IF(J955&lt;=('Ejercicio 3 - TIR'!$D$18-'Ejercicio 3 - TIR'!$C$18)/('Ejercicio 3 - TIR'!$E$18-'Ejercicio 3 - TIR'!$C$18),'Ejercicio 3 - TIR'!$C$18+SQRT(('Ejercicio 3 - TIR'!$E$18-'Ejercicio 3 - TIR'!$C$18)*('Ejercicio 3 - TIR'!$D$18-'Ejercicio 3 - TIR'!$C$18)*J955),'Ejercicio 3 - TIR'!$E$18-SQRT(('Ejercicio 3 - TIR'!$E$18-'Ejercicio 3 - TIR'!$C$18)*('Ejercicio 3 - TIR'!$E$18-'Ejercicio 3 - TIR'!$D$18)*(1-J955)))</f>
        <v>38280.1714559901</v>
      </c>
      <c r="L955" s="24">
        <f ca="1" t="shared" si="7092"/>
        <v>0.146027789197587</v>
      </c>
      <c r="M955" s="25">
        <f ca="1">IF(L955&lt;=('Ejercicio 3 - TIR'!$D$18-'Ejercicio 3 - TIR'!$C$18)/('Ejercicio 3 - TIR'!$E$18-'Ejercicio 3 - TIR'!$C$18),'Ejercicio 3 - TIR'!$C$18+SQRT(('Ejercicio 3 - TIR'!$E$18-'Ejercicio 3 - TIR'!$C$18)*('Ejercicio 3 - TIR'!$D$18-'Ejercicio 3 - TIR'!$C$18)*L955),'Ejercicio 3 - TIR'!$E$18-SQRT(('Ejercicio 3 - TIR'!$E$18-'Ejercicio 3 - TIR'!$C$18)*('Ejercicio 3 - TIR'!$E$18-'Ejercicio 3 - TIR'!$D$18)*(1-L955)))</f>
        <v>34680.1889256352</v>
      </c>
      <c r="N955" s="24">
        <f ca="1" t="shared" ref="N955:R955" si="7093">RAND()</f>
        <v>0.132638109584722</v>
      </c>
      <c r="O955" s="25">
        <f ca="1">IF(N955&lt;=('Ejercicio 3 - TIR'!$D$18-'Ejercicio 3 - TIR'!$C$18)/('Ejercicio 3 - TIR'!$E$18-'Ejercicio 3 - TIR'!$C$18),'Ejercicio 3 - TIR'!$C$18+SQRT(('Ejercicio 3 - TIR'!$E$18-'Ejercicio 3 - TIR'!$C$18)*('Ejercicio 3 - TIR'!$D$18-'Ejercicio 3 - TIR'!$C$18)*N955),'Ejercicio 3 - TIR'!$E$18-SQRT(('Ejercicio 3 - TIR'!$E$18-'Ejercicio 3 - TIR'!$C$18)*('Ejercicio 3 - TIR'!$E$18-'Ejercicio 3 - TIR'!$D$18)*(1-N955)))</f>
        <v>34460.4614601752</v>
      </c>
      <c r="P955" s="24">
        <f ca="1" t="shared" si="7093"/>
        <v>0.00246156315276402</v>
      </c>
      <c r="Q955" s="26">
        <f ca="1">IF(P955&lt;=('Ejercicio 3 - TIR'!$D$22-'Ejercicio 3 - TIR'!$C$22)/('Ejercicio 3 - TIR'!$E$22-'Ejercicio 3 - TIR'!$C$22),'Ejercicio 3 - TIR'!$C$22+SQRT(('Ejercicio 3 - TIR'!$E$22-'Ejercicio 3 - TIR'!$C$22)*('Ejercicio 3 - TIR'!$D$22-'Ejercicio 3 - TIR'!$C$22)*P955),'Ejercicio 3 - TIR'!$E$22-SQRT(('Ejercicio 3 - TIR'!$E$22-'Ejercicio 3 - TIR'!$C$22)*('Ejercicio 3 - TIR'!$E$22-'Ejercicio 3 - TIR'!$D$22)*(1-P955)))</f>
        <v>0.122104949803434</v>
      </c>
      <c r="R955" s="24">
        <f ca="1" t="shared" si="7093"/>
        <v>0.517140634456871</v>
      </c>
      <c r="S955" s="26">
        <f ca="1">IF(R955&lt;=('Ejercicio 3 - TIR'!$D$23-'Ejercicio 3 - TIR'!$C$23)/('Ejercicio 3 - TIR'!$E$23-'Ejercicio 3 - TIR'!$C$23),'Ejercicio 3 - TIR'!$C$23+SQRT(('Ejercicio 3 - TIR'!$E$23-'Ejercicio 3 - TIR'!$C$23)*('Ejercicio 3 - TIR'!$D$23-'Ejercicio 3 - TIR'!$C$23)*R955),'Ejercicio 3 - TIR'!$E$23-SQRT(('Ejercicio 3 - TIR'!$E$23-'Ejercicio 3 - TIR'!$C$23)*('Ejercicio 3 - TIR'!$E$23-'Ejercicio 3 - TIR'!$D$23)*(1-R955)))</f>
        <v>0.150518703251423</v>
      </c>
      <c r="T955" s="24">
        <f ca="1" t="shared" ref="T955:X955" si="7094">RAND()</f>
        <v>0.645746570418995</v>
      </c>
      <c r="U955" s="26">
        <f ca="1">IF(T955&lt;=('Ejercicio 3 - TIR'!$D$24-'Ejercicio 3 - TIR'!$C$24)/('Ejercicio 3 - TIR'!$E$24-'Ejercicio 3 - TIR'!$C$24),'Ejercicio 3 - TIR'!$C$24+SQRT(('Ejercicio 3 - TIR'!$E$24-'Ejercicio 3 - TIR'!$C$24)*('Ejercicio 3 - TIR'!$D$24-'Ejercicio 3 - TIR'!$C$24)*T955),'Ejercicio 3 - TIR'!$E$24-SQRT(('Ejercicio 3 - TIR'!$E$24-'Ejercicio 3 - TIR'!$C$24)*('Ejercicio 3 - TIR'!$E$24-'Ejercicio 3 - TIR'!$D$24)*(1-T955)))</f>
        <v>0.188505403593206</v>
      </c>
      <c r="V955" s="24">
        <f ca="1" t="shared" si="7094"/>
        <v>0.0145662852142063</v>
      </c>
      <c r="W955" s="26">
        <f ca="1">IF(V955&lt;=('Ejercicio 3 - TIR'!$D$25-'Ejercicio 3 - TIR'!$C$25)/('Ejercicio 3 - TIR'!$E$25-'Ejercicio 3 - TIR'!$C$25),'Ejercicio 3 - TIR'!$C$25+SQRT(('Ejercicio 3 - TIR'!$E$25-'Ejercicio 3 - TIR'!$C$25)*('Ejercicio 3 - TIR'!$D$25-'Ejercicio 3 - TIR'!$C$25)*V955),'Ejercicio 3 - TIR'!$E$25-SQRT(('Ejercicio 3 - TIR'!$E$25-'Ejercicio 3 - TIR'!$C$25)*('Ejercicio 3 - TIR'!$E$25-'Ejercicio 3 - TIR'!$D$25)*(1-V955)))</f>
        <v>0.184515838715</v>
      </c>
      <c r="X955" s="24">
        <f ca="1" t="shared" si="7094"/>
        <v>0.0487666388966257</v>
      </c>
      <c r="Y955" s="26">
        <f ca="1">IF(X955&lt;=('Ejercicio 3 - TIR'!$D$26-'Ejercicio 3 - TIR'!$C$26)/('Ejercicio 3 - TIR'!$E$26-'Ejercicio 3 - TIR'!$C$26),'Ejercicio 3 - TIR'!$C$26+SQRT(('Ejercicio 3 - TIR'!$E$26-'Ejercicio 3 - TIR'!$C$26)*('Ejercicio 3 - TIR'!$D$26-'Ejercicio 3 - TIR'!$C$26)*X955),'Ejercicio 3 - TIR'!$E$26-SQRT(('Ejercicio 3 - TIR'!$E$26-'Ejercicio 3 - TIR'!$C$26)*('Ejercicio 3 - TIR'!$E$26-'Ejercicio 3 - TIR'!$D$26)*(1-X955)))</f>
        <v>0.201474751632209</v>
      </c>
      <c r="Z955" s="24">
        <f ca="1" t="shared" si="6668"/>
        <v>1.12210494980343</v>
      </c>
      <c r="AA955" s="24">
        <f ca="1" t="shared" si="6669"/>
        <v>1.29100273175985</v>
      </c>
      <c r="AB955" s="24">
        <f ca="1" t="shared" si="6670"/>
        <v>1.53436372275017</v>
      </c>
      <c r="AC955" s="24">
        <f ca="1" t="shared" si="6671"/>
        <v>1.81747813194729</v>
      </c>
      <c r="AD955" s="24">
        <f ca="1" t="shared" si="6672"/>
        <v>2.18365408717834</v>
      </c>
      <c r="AE955" s="23">
        <f ca="1" t="shared" si="6673"/>
        <v>4406.2026796858</v>
      </c>
      <c r="AF955" s="23">
        <f ca="1" t="shared" si="6674"/>
        <v>5069.41859329505</v>
      </c>
      <c r="AG955" s="23">
        <f ca="1" t="shared" si="6675"/>
        <v>6025.03139120704</v>
      </c>
      <c r="AH955" s="23">
        <f ca="1" t="shared" si="6676"/>
        <v>7136.7451116398</v>
      </c>
      <c r="AI955" s="23">
        <f ca="1" t="shared" si="6677"/>
        <v>8574.61906046982</v>
      </c>
      <c r="AJ955" s="25">
        <f ca="1" t="shared" si="6678"/>
        <v>43595.4018676662</v>
      </c>
      <c r="AK955" s="25">
        <f ca="1" t="shared" si="6679"/>
        <v>40040.3798662092</v>
      </c>
      <c r="AL955" s="25">
        <f ca="1" t="shared" si="6680"/>
        <v>58735.7063827278</v>
      </c>
      <c r="AM955" s="25">
        <f ca="1" t="shared" si="6681"/>
        <v>63030.4849841425</v>
      </c>
      <c r="AN955" s="25">
        <f ca="1" t="shared" si="6682"/>
        <v>75249.7275135633</v>
      </c>
      <c r="AO955" s="25">
        <f ca="1">C955/'Ejercicio 3 - TIR'!$D$7</f>
        <v>15987.6163905769</v>
      </c>
      <c r="AP955" s="25">
        <f ca="1" t="shared" si="6683"/>
        <v>27607.7854770893</v>
      </c>
      <c r="AQ955" s="25">
        <f ca="1" t="shared" si="6684"/>
        <v>24052.7634756323</v>
      </c>
      <c r="AR955" s="25">
        <f ca="1" t="shared" si="6685"/>
        <v>42748.0899921509</v>
      </c>
      <c r="AS955" s="25">
        <f ca="1" t="shared" si="6686"/>
        <v>47042.8685935656</v>
      </c>
      <c r="AT955" s="25">
        <f ca="1" t="shared" si="6687"/>
        <v>59262.1111229864</v>
      </c>
      <c r="AU955" s="25">
        <f ca="1">AP955*'Ejercicio 3 - TIR'!$D$5</f>
        <v>13803.8927385446</v>
      </c>
      <c r="AV955" s="25">
        <f ca="1">AQ955*'Ejercicio 3 - TIR'!$D$5</f>
        <v>12026.3817378161</v>
      </c>
      <c r="AW955" s="25">
        <f ca="1">AR955*'Ejercicio 3 - TIR'!$D$5</f>
        <v>21374.0449960755</v>
      </c>
      <c r="AX955" s="25">
        <f ca="1">AS955*'Ejercicio 3 - TIR'!$D$5</f>
        <v>23521.4342967828</v>
      </c>
      <c r="AY955" s="25">
        <f ca="1">AT955*'Ejercicio 3 - TIR'!$D$5</f>
        <v>29631.0555614932</v>
      </c>
      <c r="AZ955" s="25">
        <f ca="1" t="shared" ref="AZ955:BD955" si="7095">AJ955-AU955-AE955</f>
        <v>25385.3064494357</v>
      </c>
      <c r="BA955" s="25">
        <f ca="1" t="shared" si="7095"/>
        <v>22944.579535098</v>
      </c>
      <c r="BB955" s="25">
        <f ca="1" t="shared" si="7095"/>
        <v>31336.6299954453</v>
      </c>
      <c r="BC955" s="25">
        <f ca="1" t="shared" si="7095"/>
        <v>32372.3055757199</v>
      </c>
      <c r="BD955" s="25">
        <f ca="1" t="shared" si="7095"/>
        <v>37044.0528916003</v>
      </c>
      <c r="BE955" s="25">
        <f ca="1" t="shared" ref="BE955:BI955" si="7096">AZ955/Z955</f>
        <v>22622.9342040445</v>
      </c>
      <c r="BF955" s="25">
        <f ca="1" t="shared" si="7096"/>
        <v>17772.6808554624</v>
      </c>
      <c r="BG955" s="25">
        <f ca="1" t="shared" si="7096"/>
        <v>20423.2083506758</v>
      </c>
      <c r="BH955" s="25">
        <f ca="1" t="shared" si="7096"/>
        <v>17811.6616682675</v>
      </c>
      <c r="BI955" s="25">
        <f ca="1" t="shared" si="7096"/>
        <v>16964.2495618285</v>
      </c>
      <c r="BJ955" s="25">
        <f ca="1" t="shared" si="6690"/>
        <v>78797.9726122576</v>
      </c>
      <c r="BK955" s="25">
        <f ca="1" t="shared" si="6691"/>
        <v>34911.4238755227</v>
      </c>
      <c r="BL955" s="25">
        <f ca="1" t="shared" si="6692"/>
        <v>113709.39648778</v>
      </c>
      <c r="BM955" s="25">
        <f ca="1">BK955*'Ejercicio 3 - TIR'!$D$5</f>
        <v>17455.7119377613</v>
      </c>
      <c r="BN955" s="25">
        <f ca="1" t="shared" si="6693"/>
        <v>96253.6845500189</v>
      </c>
      <c r="BO955" s="25">
        <f ca="1" t="shared" si="6694"/>
        <v>44079.1813663103</v>
      </c>
      <c r="BP955" s="25">
        <f ca="1" t="shared" si="6695"/>
        <v>-116023.455123906</v>
      </c>
      <c r="BQ955" s="25">
        <f ca="1" t="shared" ref="BQ955:BT955" si="7097">BE955</f>
        <v>22622.9342040445</v>
      </c>
      <c r="BR955" s="25">
        <f ca="1" t="shared" si="7097"/>
        <v>17772.6808554624</v>
      </c>
      <c r="BS955" s="25">
        <f ca="1" t="shared" si="7097"/>
        <v>20423.2083506758</v>
      </c>
      <c r="BT955" s="25">
        <f ca="1" t="shared" si="7097"/>
        <v>17811.6616682675</v>
      </c>
      <c r="BU955" s="25">
        <f ca="1" t="shared" si="6697"/>
        <v>61043.4309281389</v>
      </c>
      <c r="BV955" s="27">
        <f ca="1" t="shared" si="6698"/>
        <v>5.46411286681057</v>
      </c>
    </row>
    <row r="956" ht="15" customHeight="1" spans="1:74">
      <c r="A956" s="23">
        <v>955</v>
      </c>
      <c r="B956" s="24">
        <f ca="1" t="shared" ref="B956:F956" si="7098">RAND()</f>
        <v>0.0822803667480863</v>
      </c>
      <c r="C956" s="25">
        <f ca="1">IF(B956&lt;=('Ejercicio 3 - TIR'!$D$13-'Ejercicio 3 - TIR'!$C$13)/('Ejercicio 3 - TIR'!$E$13-'Ejercicio 3 - TIR'!$C$13),'Ejercicio 3 - TIR'!$C$13+SQRT(('Ejercicio 3 - TIR'!$E$13-'Ejercicio 3 - TIR'!$C$13)*('Ejercicio 3 - TIR'!$D$13-'Ejercicio 3 - TIR'!$C$13)*B956),'Ejercicio 3 - TIR'!$E$13-SQRT(('Ejercicio 3 - TIR'!$E$13-'Ejercicio 3 - TIR'!$C$13)*('Ejercicio 3 - TIR'!$E$13-'Ejercicio 3 - TIR'!$D$13)*(1-B956)))</f>
        <v>65736.9109021523</v>
      </c>
      <c r="D956" s="24">
        <f ca="1" t="shared" si="7098"/>
        <v>0.450750854672552</v>
      </c>
      <c r="E956" s="25">
        <f ca="1">IF(D956&lt;=('Ejercicio 3 - TIR'!$D$14-'Ejercicio 3 - TIR'!$C$14)/('Ejercicio 3 - TIR'!$E$14-'Ejercicio 3 - TIR'!$C$14),'Ejercicio 3 - TIR'!$C$14+SQRT(('Ejercicio 3 - TIR'!$E$14-'Ejercicio 3 - TIR'!$C$14)*('Ejercicio 3 - TIR'!$D$14-'Ejercicio 3 - TIR'!$C$14)*D956),'Ejercicio 3 - TIR'!$E$14-SQRT(('Ejercicio 3 - TIR'!$E$14-'Ejercicio 3 - TIR'!$C$14)*('Ejercicio 3 - TIR'!$E$14-'Ejercicio 3 - TIR'!$D$14)*(1-D956)))</f>
        <v>30923.2510335959</v>
      </c>
      <c r="F956" s="24">
        <f ca="1" t="shared" si="7098"/>
        <v>0.793177984044846</v>
      </c>
      <c r="G956" s="25">
        <f ca="1">IF(F956&lt;=('Ejercicio 3 - TIR'!$D$18-'Ejercicio 3 - TIR'!$C$18)/('Ejercicio 3 - TIR'!$E$18-'Ejercicio 3 - TIR'!$C$18),'Ejercicio 3 - TIR'!$C$18+SQRT(('Ejercicio 3 - TIR'!$E$18-'Ejercicio 3 - TIR'!$C$18)*('Ejercicio 3 - TIR'!$D$18-'Ejercicio 3 - TIR'!$C$18)*F956),'Ejercicio 3 - TIR'!$E$18-SQRT(('Ejercicio 3 - TIR'!$E$18-'Ejercicio 3 - TIR'!$C$18)*('Ejercicio 3 - TIR'!$E$18-'Ejercicio 3 - TIR'!$D$18)*(1-F956)))</f>
        <v>41061.5166375067</v>
      </c>
      <c r="H956" s="24">
        <f ca="1" t="shared" ref="H956:L956" si="7099">RAND()</f>
        <v>0.15791905283642</v>
      </c>
      <c r="I956" s="25">
        <f ca="1">IF(H956&lt;=('Ejercicio 3 - TIR'!$D$18-'Ejercicio 3 - TIR'!$C$18)/('Ejercicio 3 - TIR'!$E$18-'Ejercicio 3 - TIR'!$C$18),'Ejercicio 3 - TIR'!$C$18+SQRT(('Ejercicio 3 - TIR'!$E$18-'Ejercicio 3 - TIR'!$C$18)*('Ejercicio 3 - TIR'!$D$18-'Ejercicio 3 - TIR'!$C$18)*H956),'Ejercicio 3 - TIR'!$E$18-SQRT(('Ejercicio 3 - TIR'!$E$18-'Ejercicio 3 - TIR'!$C$18)*('Ejercicio 3 - TIR'!$E$18-'Ejercicio 3 - TIR'!$D$18)*(1-H956)))</f>
        <v>34867.0173541362</v>
      </c>
      <c r="J956" s="24">
        <f ca="1" t="shared" si="7099"/>
        <v>0.183905291225696</v>
      </c>
      <c r="K956" s="25">
        <f ca="1">IF(J956&lt;=('Ejercicio 3 - TIR'!$D$18-'Ejercicio 3 - TIR'!$C$18)/('Ejercicio 3 - TIR'!$E$18-'Ejercicio 3 - TIR'!$C$18),'Ejercicio 3 - TIR'!$C$18+SQRT(('Ejercicio 3 - TIR'!$E$18-'Ejercicio 3 - TIR'!$C$18)*('Ejercicio 3 - TIR'!$D$18-'Ejercicio 3 - TIR'!$C$18)*J956),'Ejercicio 3 - TIR'!$E$18-SQRT(('Ejercicio 3 - TIR'!$E$18-'Ejercicio 3 - TIR'!$C$18)*('Ejercicio 3 - TIR'!$E$18-'Ejercicio 3 - TIR'!$D$18)*(1-J956)))</f>
        <v>35252.2179775648</v>
      </c>
      <c r="L956" s="24">
        <f ca="1" t="shared" si="7099"/>
        <v>0.517772891639875</v>
      </c>
      <c r="M956" s="25">
        <f ca="1">IF(L956&lt;=('Ejercicio 3 - TIR'!$D$18-'Ejercicio 3 - TIR'!$C$18)/('Ejercicio 3 - TIR'!$E$18-'Ejercicio 3 - TIR'!$C$18),'Ejercicio 3 - TIR'!$C$18+SQRT(('Ejercicio 3 - TIR'!$E$18-'Ejercicio 3 - TIR'!$C$18)*('Ejercicio 3 - TIR'!$D$18-'Ejercicio 3 - TIR'!$C$18)*L956),'Ejercicio 3 - TIR'!$E$18-SQRT(('Ejercicio 3 - TIR'!$E$18-'Ejercicio 3 - TIR'!$C$18)*('Ejercicio 3 - TIR'!$E$18-'Ejercicio 3 - TIR'!$D$18)*(1-L956)))</f>
        <v>38812.827795094</v>
      </c>
      <c r="N956" s="24">
        <f ca="1" t="shared" ref="N956:R956" si="7100">RAND()</f>
        <v>0.500906780692391</v>
      </c>
      <c r="O956" s="25">
        <f ca="1">IF(N956&lt;=('Ejercicio 3 - TIR'!$D$18-'Ejercicio 3 - TIR'!$C$18)/('Ejercicio 3 - TIR'!$E$18-'Ejercicio 3 - TIR'!$C$18),'Ejercicio 3 - TIR'!$C$18+SQRT(('Ejercicio 3 - TIR'!$E$18-'Ejercicio 3 - TIR'!$C$18)*('Ejercicio 3 - TIR'!$D$18-'Ejercicio 3 - TIR'!$C$18)*N956),'Ejercicio 3 - TIR'!$E$18-SQRT(('Ejercicio 3 - TIR'!$E$18-'Ejercicio 3 - TIR'!$C$18)*('Ejercicio 3 - TIR'!$E$18-'Ejercicio 3 - TIR'!$D$18)*(1-N956)))</f>
        <v>38668.1034317698</v>
      </c>
      <c r="P956" s="24">
        <f ca="1" t="shared" si="7100"/>
        <v>0.50989074624265</v>
      </c>
      <c r="Q956" s="26">
        <f ca="1">IF(P956&lt;=('Ejercicio 3 - TIR'!$D$22-'Ejercicio 3 - TIR'!$C$22)/('Ejercicio 3 - TIR'!$E$22-'Ejercicio 3 - TIR'!$C$22),'Ejercicio 3 - TIR'!$C$22+SQRT(('Ejercicio 3 - TIR'!$E$22-'Ejercicio 3 - TIR'!$C$22)*('Ejercicio 3 - TIR'!$D$22-'Ejercicio 3 - TIR'!$C$22)*P956),'Ejercicio 3 - TIR'!$E$22-SQRT(('Ejercicio 3 - TIR'!$E$22-'Ejercicio 3 - TIR'!$C$22)*('Ejercicio 3 - TIR'!$E$22-'Ejercicio 3 - TIR'!$D$22)*(1-P956)))</f>
        <v>0.150298204485869</v>
      </c>
      <c r="R956" s="24">
        <f ca="1" t="shared" si="7100"/>
        <v>0.756031510848478</v>
      </c>
      <c r="S956" s="26">
        <f ca="1">IF(R956&lt;=('Ejercicio 3 - TIR'!$D$23-'Ejercicio 3 - TIR'!$C$23)/('Ejercicio 3 - TIR'!$E$23-'Ejercicio 3 - TIR'!$C$23),'Ejercicio 3 - TIR'!$C$23+SQRT(('Ejercicio 3 - TIR'!$E$23-'Ejercicio 3 - TIR'!$C$23)*('Ejercicio 3 - TIR'!$D$23-'Ejercicio 3 - TIR'!$C$23)*R956),'Ejercicio 3 - TIR'!$E$23-SQRT(('Ejercicio 3 - TIR'!$E$23-'Ejercicio 3 - TIR'!$C$23)*('Ejercicio 3 - TIR'!$E$23-'Ejercicio 3 - TIR'!$D$23)*(1-R956)))</f>
        <v>0.159044254237257</v>
      </c>
      <c r="T956" s="24">
        <f ca="1" t="shared" ref="T956:X956" si="7101">RAND()</f>
        <v>0.120065837198754</v>
      </c>
      <c r="U956" s="26">
        <f ca="1">IF(T956&lt;=('Ejercicio 3 - TIR'!$D$24-'Ejercicio 3 - TIR'!$C$24)/('Ejercicio 3 - TIR'!$E$24-'Ejercicio 3 - TIR'!$C$24),'Ejercicio 3 - TIR'!$C$24+SQRT(('Ejercicio 3 - TIR'!$E$24-'Ejercicio 3 - TIR'!$C$24)*('Ejercicio 3 - TIR'!$D$24-'Ejercicio 3 - TIR'!$C$24)*T956),'Ejercicio 3 - TIR'!$E$24-SQRT(('Ejercicio 3 - TIR'!$E$24-'Ejercicio 3 - TIR'!$C$24)*('Ejercicio 3 - TIR'!$E$24-'Ejercicio 3 - TIR'!$D$24)*(1-T956)))</f>
        <v>0.165878861990627</v>
      </c>
      <c r="V956" s="24">
        <f ca="1" t="shared" si="7101"/>
        <v>0.55503986954363</v>
      </c>
      <c r="W956" s="26">
        <f ca="1">IF(V956&lt;=('Ejercicio 3 - TIR'!$D$25-'Ejercicio 3 - TIR'!$C$25)/('Ejercicio 3 - TIR'!$E$25-'Ejercicio 3 - TIR'!$C$25),'Ejercicio 3 - TIR'!$C$25+SQRT(('Ejercicio 3 - TIR'!$E$25-'Ejercicio 3 - TIR'!$C$25)*('Ejercicio 3 - TIR'!$D$25-'Ejercicio 3 - TIR'!$C$25)*V956),'Ejercicio 3 - TIR'!$E$25-SQRT(('Ejercicio 3 - TIR'!$E$25-'Ejercicio 3 - TIR'!$C$25)*('Ejercicio 3 - TIR'!$E$25-'Ejercicio 3 - TIR'!$D$25)*(1-V956)))</f>
        <v>0.210536593449155</v>
      </c>
      <c r="X956" s="24">
        <f ca="1" t="shared" si="7101"/>
        <v>0.432731152832103</v>
      </c>
      <c r="Y956" s="26">
        <f ca="1">IF(X956&lt;=('Ejercicio 3 - TIR'!$D$26-'Ejercicio 3 - TIR'!$C$26)/('Ejercicio 3 - TIR'!$E$26-'Ejercicio 3 - TIR'!$C$26),'Ejercicio 3 - TIR'!$C$26+SQRT(('Ejercicio 3 - TIR'!$E$26-'Ejercicio 3 - TIR'!$C$26)*('Ejercicio 3 - TIR'!$D$26-'Ejercicio 3 - TIR'!$C$26)*X956),'Ejercicio 3 - TIR'!$E$26-SQRT(('Ejercicio 3 - TIR'!$E$26-'Ejercicio 3 - TIR'!$C$26)*('Ejercicio 3 - TIR'!$E$26-'Ejercicio 3 - TIR'!$D$26)*(1-X956)))</f>
        <v>0.224653349019957</v>
      </c>
      <c r="Z956" s="24">
        <f ca="1" t="shared" si="6668"/>
        <v>1.15029820448587</v>
      </c>
      <c r="AA956" s="24">
        <f ca="1" t="shared" si="6669"/>
        <v>1.33324652456878</v>
      </c>
      <c r="AB956" s="24">
        <f ca="1" t="shared" si="6670"/>
        <v>1.55440394081721</v>
      </c>
      <c r="AC956" s="24">
        <f ca="1" t="shared" si="6671"/>
        <v>1.8816628513608</v>
      </c>
      <c r="AD956" s="24">
        <f ca="1" t="shared" si="6672"/>
        <v>2.30438471264545</v>
      </c>
      <c r="AE956" s="23">
        <f ca="1" t="shared" si="6673"/>
        <v>4647.70910721527</v>
      </c>
      <c r="AF956" s="23">
        <f ca="1" t="shared" si="6674"/>
        <v>5386.90053608403</v>
      </c>
      <c r="AG956" s="23">
        <f ca="1" t="shared" si="6675"/>
        <v>6280.47346666635</v>
      </c>
      <c r="AH956" s="23">
        <f ca="1" t="shared" si="6676"/>
        <v>7602.74295558609</v>
      </c>
      <c r="AI956" s="23">
        <f ca="1" t="shared" si="6677"/>
        <v>9310.72462229639</v>
      </c>
      <c r="AJ956" s="25">
        <f ca="1" t="shared" si="6678"/>
        <v>47232.9888615906</v>
      </c>
      <c r="AK956" s="25">
        <f ca="1" t="shared" si="6679"/>
        <v>46486.3297094814</v>
      </c>
      <c r="AL956" s="25">
        <f ca="1" t="shared" si="6680"/>
        <v>54796.1865468739</v>
      </c>
      <c r="AM956" s="25">
        <f ca="1" t="shared" si="6681"/>
        <v>73032.6562182924</v>
      </c>
      <c r="AN956" s="25">
        <f ca="1" t="shared" si="6682"/>
        <v>89106.1864151633</v>
      </c>
      <c r="AO956" s="25">
        <f ca="1">C956/'Ejercicio 3 - TIR'!$D$7</f>
        <v>13147.3821804305</v>
      </c>
      <c r="AP956" s="25">
        <f ca="1" t="shared" si="6683"/>
        <v>34085.6066811601</v>
      </c>
      <c r="AQ956" s="25">
        <f ca="1" t="shared" si="6684"/>
        <v>33338.947529051</v>
      </c>
      <c r="AR956" s="25">
        <f ca="1" t="shared" si="6685"/>
        <v>41648.8043664434</v>
      </c>
      <c r="AS956" s="25">
        <f ca="1" t="shared" si="6686"/>
        <v>59885.274037862</v>
      </c>
      <c r="AT956" s="25">
        <f ca="1" t="shared" si="6687"/>
        <v>75958.8042347328</v>
      </c>
      <c r="AU956" s="25">
        <f ca="1">AP956*'Ejercicio 3 - TIR'!$D$5</f>
        <v>17042.8033405801</v>
      </c>
      <c r="AV956" s="25">
        <f ca="1">AQ956*'Ejercicio 3 - TIR'!$D$5</f>
        <v>16669.4737645255</v>
      </c>
      <c r="AW956" s="25">
        <f ca="1">AR956*'Ejercicio 3 - TIR'!$D$5</f>
        <v>20824.4021832217</v>
      </c>
      <c r="AX956" s="25">
        <f ca="1">AS956*'Ejercicio 3 - TIR'!$D$5</f>
        <v>29942.637018931</v>
      </c>
      <c r="AY956" s="25">
        <f ca="1">AT956*'Ejercicio 3 - TIR'!$D$5</f>
        <v>37979.4021173664</v>
      </c>
      <c r="AZ956" s="25">
        <f ca="1" t="shared" ref="AZ956:BD956" si="7102">AJ956-AU956-AE956</f>
        <v>25542.4764137953</v>
      </c>
      <c r="BA956" s="25">
        <f ca="1" t="shared" si="7102"/>
        <v>24429.9554088719</v>
      </c>
      <c r="BB956" s="25">
        <f ca="1" t="shared" si="7102"/>
        <v>27691.3108969858</v>
      </c>
      <c r="BC956" s="25">
        <f ca="1" t="shared" si="7102"/>
        <v>35487.2762437754</v>
      </c>
      <c r="BD956" s="25">
        <f ca="1" t="shared" si="7102"/>
        <v>41816.0596755005</v>
      </c>
      <c r="BE956" s="25">
        <f ca="1" t="shared" ref="BE956:BI956" si="7103">AZ956/Z956</f>
        <v>22205.0910921934</v>
      </c>
      <c r="BF956" s="25">
        <f ca="1" t="shared" si="7103"/>
        <v>18323.6595473395</v>
      </c>
      <c r="BG956" s="25">
        <f ca="1" t="shared" si="7103"/>
        <v>17814.7456847205</v>
      </c>
      <c r="BH956" s="25">
        <f ca="1" t="shared" si="7103"/>
        <v>18859.5296006993</v>
      </c>
      <c r="BI956" s="25">
        <f ca="1" t="shared" si="7103"/>
        <v>18146.301460009</v>
      </c>
      <c r="BJ956" s="25">
        <f ca="1" t="shared" si="6690"/>
        <v>71259.0669471161</v>
      </c>
      <c r="BK956" s="25">
        <f ca="1" t="shared" si="6691"/>
        <v>30296.6265078912</v>
      </c>
      <c r="BL956" s="25">
        <f ca="1" t="shared" si="6692"/>
        <v>101555.693455007</v>
      </c>
      <c r="BM956" s="25">
        <f ca="1">BK956*'Ejercicio 3 - TIR'!$D$5</f>
        <v>15148.3132539456</v>
      </c>
      <c r="BN956" s="25">
        <f ca="1" t="shared" si="6693"/>
        <v>86407.3802010617</v>
      </c>
      <c r="BO956" s="25">
        <f ca="1" t="shared" si="6694"/>
        <v>37496.9421238112</v>
      </c>
      <c r="BP956" s="25">
        <f ca="1" t="shared" si="6695"/>
        <v>-96660.1619357483</v>
      </c>
      <c r="BQ956" s="25">
        <f ca="1" t="shared" ref="BQ956:BT956" si="7104">BE956</f>
        <v>22205.0910921934</v>
      </c>
      <c r="BR956" s="25">
        <f ca="1" t="shared" si="7104"/>
        <v>18323.6595473395</v>
      </c>
      <c r="BS956" s="25">
        <f ca="1" t="shared" si="7104"/>
        <v>17814.7456847205</v>
      </c>
      <c r="BT956" s="25">
        <f ca="1" t="shared" si="7104"/>
        <v>18859.5296006993</v>
      </c>
      <c r="BU956" s="25">
        <f ca="1" t="shared" si="6697"/>
        <v>55643.2435838202</v>
      </c>
      <c r="BV956" s="27">
        <f ca="1" t="shared" si="6698"/>
        <v>9.82107458626058</v>
      </c>
    </row>
    <row r="957" ht="15" customHeight="1" spans="1:74">
      <c r="A957" s="23">
        <v>956</v>
      </c>
      <c r="B957" s="24">
        <f ca="1" t="shared" ref="B957:F957" si="7105">RAND()</f>
        <v>0.584169998177533</v>
      </c>
      <c r="C957" s="25">
        <f ca="1">IF(B957&lt;=('Ejercicio 3 - TIR'!$D$13-'Ejercicio 3 - TIR'!$C$13)/('Ejercicio 3 - TIR'!$E$13-'Ejercicio 3 - TIR'!$C$13),'Ejercicio 3 - TIR'!$C$13+SQRT(('Ejercicio 3 - TIR'!$E$13-'Ejercicio 3 - TIR'!$C$13)*('Ejercicio 3 - TIR'!$D$13-'Ejercicio 3 - TIR'!$C$13)*B957),'Ejercicio 3 - TIR'!$E$13-SQRT(('Ejercicio 3 - TIR'!$E$13-'Ejercicio 3 - TIR'!$C$13)*('Ejercicio 3 - TIR'!$E$13-'Ejercicio 3 - TIR'!$D$13)*(1-B957)))</f>
        <v>77661.7815798358</v>
      </c>
      <c r="D957" s="24">
        <f ca="1" t="shared" si="7105"/>
        <v>0.602477188070472</v>
      </c>
      <c r="E957" s="25">
        <f ca="1">IF(D957&lt;=('Ejercicio 3 - TIR'!$D$14-'Ejercicio 3 - TIR'!$C$14)/('Ejercicio 3 - TIR'!$E$14-'Ejercicio 3 - TIR'!$C$14),'Ejercicio 3 - TIR'!$C$14+SQRT(('Ejercicio 3 - TIR'!$E$14-'Ejercicio 3 - TIR'!$C$14)*('Ejercicio 3 - TIR'!$D$14-'Ejercicio 3 - TIR'!$C$14)*D957),'Ejercicio 3 - TIR'!$E$14-SQRT(('Ejercicio 3 - TIR'!$E$14-'Ejercicio 3 - TIR'!$C$14)*('Ejercicio 3 - TIR'!$E$14-'Ejercicio 3 - TIR'!$D$14)*(1-D957)))</f>
        <v>32278.0558283921</v>
      </c>
      <c r="F957" s="24">
        <f ca="1" t="shared" si="7105"/>
        <v>0.599389801054585</v>
      </c>
      <c r="G957" s="25">
        <f ca="1">IF(F957&lt;=('Ejercicio 3 - TIR'!$D$18-'Ejercicio 3 - TIR'!$C$18)/('Ejercicio 3 - TIR'!$E$18-'Ejercicio 3 - TIR'!$C$18),'Ejercicio 3 - TIR'!$C$18+SQRT(('Ejercicio 3 - TIR'!$E$18-'Ejercicio 3 - TIR'!$C$18)*('Ejercicio 3 - TIR'!$D$18-'Ejercicio 3 - TIR'!$C$18)*F957),'Ejercicio 3 - TIR'!$E$18-SQRT(('Ejercicio 3 - TIR'!$E$18-'Ejercicio 3 - TIR'!$C$18)*('Ejercicio 3 - TIR'!$E$18-'Ejercicio 3 - TIR'!$D$18)*(1-F957)))</f>
        <v>39482.0077071361</v>
      </c>
      <c r="H957" s="24">
        <f ca="1" t="shared" ref="H957:L957" si="7106">RAND()</f>
        <v>0.282348024499262</v>
      </c>
      <c r="I957" s="25">
        <f ca="1">IF(H957&lt;=('Ejercicio 3 - TIR'!$D$18-'Ejercicio 3 - TIR'!$C$18)/('Ejercicio 3 - TIR'!$E$18-'Ejercicio 3 - TIR'!$C$18),'Ejercicio 3 - TIR'!$C$18+SQRT(('Ejercicio 3 - TIR'!$E$18-'Ejercicio 3 - TIR'!$C$18)*('Ejercicio 3 - TIR'!$D$18-'Ejercicio 3 - TIR'!$C$18)*H957),'Ejercicio 3 - TIR'!$E$18-SQRT(('Ejercicio 3 - TIR'!$E$18-'Ejercicio 3 - TIR'!$C$18)*('Ejercicio 3 - TIR'!$E$18-'Ejercicio 3 - TIR'!$D$18)*(1-H957)))</f>
        <v>36507.8570724079</v>
      </c>
      <c r="J957" s="24">
        <f ca="1" t="shared" si="7106"/>
        <v>0.0640222286965728</v>
      </c>
      <c r="K957" s="25">
        <f ca="1">IF(J957&lt;=('Ejercicio 3 - TIR'!$D$18-'Ejercicio 3 - TIR'!$C$18)/('Ejercicio 3 - TIR'!$E$18-'Ejercicio 3 - TIR'!$C$18),'Ejercicio 3 - TIR'!$C$18+SQRT(('Ejercicio 3 - TIR'!$E$18-'Ejercicio 3 - TIR'!$C$18)*('Ejercicio 3 - TIR'!$D$18-'Ejercicio 3 - TIR'!$C$18)*J957),'Ejercicio 3 - TIR'!$E$18-SQRT(('Ejercicio 3 - TIR'!$E$18-'Ejercicio 3 - TIR'!$C$18)*('Ejercicio 3 - TIR'!$E$18-'Ejercicio 3 - TIR'!$D$18)*(1-J957)))</f>
        <v>33098.9247013256</v>
      </c>
      <c r="L957" s="24">
        <f ca="1" t="shared" si="7106"/>
        <v>0.254317330337278</v>
      </c>
      <c r="M957" s="25">
        <f ca="1">IF(L957&lt;=('Ejercicio 3 - TIR'!$D$18-'Ejercicio 3 - TIR'!$C$18)/('Ejercicio 3 - TIR'!$E$18-'Ejercicio 3 - TIR'!$C$18),'Ejercicio 3 - TIR'!$C$18+SQRT(('Ejercicio 3 - TIR'!$E$18-'Ejercicio 3 - TIR'!$C$18)*('Ejercicio 3 - TIR'!$D$18-'Ejercicio 3 - TIR'!$C$18)*L957),'Ejercicio 3 - TIR'!$E$18-SQRT(('Ejercicio 3 - TIR'!$E$18-'Ejercicio 3 - TIR'!$C$18)*('Ejercicio 3 - TIR'!$E$18-'Ejercicio 3 - TIR'!$D$18)*(1-L957)))</f>
        <v>36176.3743046055</v>
      </c>
      <c r="N957" s="24">
        <f ca="1" t="shared" ref="N957:R957" si="7107">RAND()</f>
        <v>0.0097498888637626</v>
      </c>
      <c r="O957" s="25">
        <f ca="1">IF(N957&lt;=('Ejercicio 3 - TIR'!$D$18-'Ejercicio 3 - TIR'!$C$18)/('Ejercicio 3 - TIR'!$E$18-'Ejercicio 3 - TIR'!$C$18),'Ejercicio 3 - TIR'!$C$18+SQRT(('Ejercicio 3 - TIR'!$E$18-'Ejercicio 3 - TIR'!$C$18)*('Ejercicio 3 - TIR'!$D$18-'Ejercicio 3 - TIR'!$C$18)*N957),'Ejercicio 3 - TIR'!$E$18-SQRT(('Ejercicio 3 - TIR'!$E$18-'Ejercicio 3 - TIR'!$C$18)*('Ejercicio 3 - TIR'!$E$18-'Ejercicio 3 - TIR'!$D$18)*(1-N957)))</f>
        <v>31209.3317698483</v>
      </c>
      <c r="P957" s="24">
        <f ca="1" t="shared" si="7107"/>
        <v>0.885387834753585</v>
      </c>
      <c r="Q957" s="26">
        <f ca="1">IF(P957&lt;=('Ejercicio 3 - TIR'!$D$22-'Ejercicio 3 - TIR'!$C$22)/('Ejercicio 3 - TIR'!$E$22-'Ejercicio 3 - TIR'!$C$22),'Ejercicio 3 - TIR'!$C$22+SQRT(('Ejercicio 3 - TIR'!$E$22-'Ejercicio 3 - TIR'!$C$22)*('Ejercicio 3 - TIR'!$D$22-'Ejercicio 3 - TIR'!$C$22)*P957),'Ejercicio 3 - TIR'!$E$22-SQRT(('Ejercicio 3 - TIR'!$E$22-'Ejercicio 3 - TIR'!$C$22)*('Ejercicio 3 - TIR'!$E$22-'Ejercicio 3 - TIR'!$D$22)*(1-P957)))</f>
        <v>0.165636786660237</v>
      </c>
      <c r="R957" s="24">
        <f ca="1" t="shared" si="7107"/>
        <v>0.849912641633726</v>
      </c>
      <c r="S957" s="26">
        <f ca="1">IF(R957&lt;=('Ejercicio 3 - TIR'!$D$23-'Ejercicio 3 - TIR'!$C$23)/('Ejercicio 3 - TIR'!$E$23-'Ejercicio 3 - TIR'!$C$23),'Ejercicio 3 - TIR'!$C$23+SQRT(('Ejercicio 3 - TIR'!$E$23-'Ejercicio 3 - TIR'!$C$23)*('Ejercicio 3 - TIR'!$D$23-'Ejercicio 3 - TIR'!$C$23)*R957),'Ejercicio 3 - TIR'!$E$23-SQRT(('Ejercicio 3 - TIR'!$E$23-'Ejercicio 3 - TIR'!$C$23)*('Ejercicio 3 - TIR'!$E$23-'Ejercicio 3 - TIR'!$D$23)*(1-R957)))</f>
        <v>0.163563539156519</v>
      </c>
      <c r="T957" s="24">
        <f ca="1" t="shared" ref="T957:X957" si="7108">RAND()</f>
        <v>0.304954251605376</v>
      </c>
      <c r="U957" s="26">
        <f ca="1">IF(T957&lt;=('Ejercicio 3 - TIR'!$D$24-'Ejercicio 3 - TIR'!$C$24)/('Ejercicio 3 - TIR'!$E$24-'Ejercicio 3 - TIR'!$C$24),'Ejercicio 3 - TIR'!$C$24+SQRT(('Ejercicio 3 - TIR'!$E$24-'Ejercicio 3 - TIR'!$C$24)*('Ejercicio 3 - TIR'!$D$24-'Ejercicio 3 - TIR'!$C$24)*T957),'Ejercicio 3 - TIR'!$E$24-SQRT(('Ejercicio 3 - TIR'!$E$24-'Ejercicio 3 - TIR'!$C$24)*('Ejercicio 3 - TIR'!$E$24-'Ejercicio 3 - TIR'!$D$24)*(1-T957)))</f>
        <v>0.175306203357503</v>
      </c>
      <c r="V957" s="24">
        <f ca="1" t="shared" si="7108"/>
        <v>0.942552830504548</v>
      </c>
      <c r="W957" s="26">
        <f ca="1">IF(V957&lt;=('Ejercicio 3 - TIR'!$D$25-'Ejercicio 3 - TIR'!$C$25)/('Ejercicio 3 - TIR'!$E$25-'Ejercicio 3 - TIR'!$C$25),'Ejercicio 3 - TIR'!$C$25+SQRT(('Ejercicio 3 - TIR'!$E$25-'Ejercicio 3 - TIR'!$C$25)*('Ejercicio 3 - TIR'!$D$25-'Ejercicio 3 - TIR'!$C$25)*V957),'Ejercicio 3 - TIR'!$E$25-SQRT(('Ejercicio 3 - TIR'!$E$25-'Ejercicio 3 - TIR'!$C$25)*('Ejercicio 3 - TIR'!$E$25-'Ejercicio 3 - TIR'!$D$25)*(1-V957)))</f>
        <v>0.235820257645709</v>
      </c>
      <c r="X957" s="24">
        <f ca="1" t="shared" si="7108"/>
        <v>0.850258997833838</v>
      </c>
      <c r="Y957" s="26">
        <f ca="1">IF(X957&lt;=('Ejercicio 3 - TIR'!$D$26-'Ejercicio 3 - TIR'!$C$26)/('Ejercicio 3 - TIR'!$E$26-'Ejercicio 3 - TIR'!$C$26),'Ejercicio 3 - TIR'!$C$26+SQRT(('Ejercicio 3 - TIR'!$E$26-'Ejercicio 3 - TIR'!$C$26)*('Ejercicio 3 - TIR'!$D$26-'Ejercicio 3 - TIR'!$C$26)*X957),'Ejercicio 3 - TIR'!$E$26-SQRT(('Ejercicio 3 - TIR'!$E$26-'Ejercicio 3 - TIR'!$C$26)*('Ejercicio 3 - TIR'!$E$26-'Ejercicio 3 - TIR'!$D$26)*(1-X957)))</f>
        <v>0.25156408236583</v>
      </c>
      <c r="Z957" s="24">
        <f ca="1" t="shared" si="6668"/>
        <v>1.16563678666024</v>
      </c>
      <c r="AA957" s="24">
        <f ca="1" t="shared" si="6669"/>
        <v>1.35629246485742</v>
      </c>
      <c r="AB957" s="24">
        <f ca="1" t="shared" si="6670"/>
        <v>1.59405894751396</v>
      </c>
      <c r="AC957" s="24">
        <f ca="1" t="shared" si="6671"/>
        <v>1.96997033921915</v>
      </c>
      <c r="AD957" s="24">
        <f ca="1" t="shared" si="6672"/>
        <v>2.46554411989272</v>
      </c>
      <c r="AE957" s="23">
        <f ca="1" t="shared" si="6673"/>
        <v>5346.4334470546</v>
      </c>
      <c r="AF957" s="23">
        <f ca="1" t="shared" si="6674"/>
        <v>6220.91502351964</v>
      </c>
      <c r="AG957" s="23">
        <f ca="1" t="shared" si="6675"/>
        <v>7311.48001770252</v>
      </c>
      <c r="AH957" s="23">
        <f ca="1" t="shared" si="6676"/>
        <v>9035.67511924857</v>
      </c>
      <c r="AI957" s="23">
        <f ca="1" t="shared" si="6677"/>
        <v>11308.7264391781</v>
      </c>
      <c r="AJ957" s="25">
        <f ca="1" t="shared" si="6678"/>
        <v>46021.6805946408</v>
      </c>
      <c r="AK957" s="25">
        <f ca="1" t="shared" si="6679"/>
        <v>49515.3314553984</v>
      </c>
      <c r="AL957" s="25">
        <f ca="1" t="shared" si="6680"/>
        <v>52761.6370732389</v>
      </c>
      <c r="AM957" s="25">
        <f ca="1" t="shared" si="6681"/>
        <v>71266.3843605627</v>
      </c>
      <c r="AN957" s="25">
        <f ca="1" t="shared" si="6682"/>
        <v>76947.9844309305</v>
      </c>
      <c r="AO957" s="25">
        <f ca="1">C957/'Ejercicio 3 - TIR'!$D$7</f>
        <v>15532.3563159672</v>
      </c>
      <c r="AP957" s="25">
        <f ca="1" t="shared" si="6683"/>
        <v>30489.3242786736</v>
      </c>
      <c r="AQ957" s="25">
        <f ca="1" t="shared" si="6684"/>
        <v>33982.9751394312</v>
      </c>
      <c r="AR957" s="25">
        <f ca="1" t="shared" si="6685"/>
        <v>37229.2807572717</v>
      </c>
      <c r="AS957" s="25">
        <f ca="1" t="shared" si="6686"/>
        <v>55734.0280445956</v>
      </c>
      <c r="AT957" s="25">
        <f ca="1" t="shared" si="6687"/>
        <v>61415.6281149633</v>
      </c>
      <c r="AU957" s="25">
        <f ca="1">AP957*'Ejercicio 3 - TIR'!$D$5</f>
        <v>15244.6621393368</v>
      </c>
      <c r="AV957" s="25">
        <f ca="1">AQ957*'Ejercicio 3 - TIR'!$D$5</f>
        <v>16991.4875697156</v>
      </c>
      <c r="AW957" s="25">
        <f ca="1">AR957*'Ejercicio 3 - TIR'!$D$5</f>
        <v>18614.6403786359</v>
      </c>
      <c r="AX957" s="25">
        <f ca="1">AS957*'Ejercicio 3 - TIR'!$D$5</f>
        <v>27867.0140222978</v>
      </c>
      <c r="AY957" s="25">
        <f ca="1">AT957*'Ejercicio 3 - TIR'!$D$5</f>
        <v>30707.8140574816</v>
      </c>
      <c r="AZ957" s="25">
        <f ca="1" t="shared" ref="AZ957:BD957" si="7109">AJ957-AU957-AE957</f>
        <v>25430.5850082494</v>
      </c>
      <c r="BA957" s="25">
        <f ca="1" t="shared" si="7109"/>
        <v>26302.9288621631</v>
      </c>
      <c r="BB957" s="25">
        <f ca="1" t="shared" si="7109"/>
        <v>26835.5166769005</v>
      </c>
      <c r="BC957" s="25">
        <f ca="1" t="shared" si="7109"/>
        <v>34363.6952190164</v>
      </c>
      <c r="BD957" s="25">
        <f ca="1" t="shared" si="7109"/>
        <v>34931.4439342707</v>
      </c>
      <c r="BE957" s="25">
        <f ca="1" t="shared" ref="BE957:BI957" si="7110">AZ957/Z957</f>
        <v>21816.9032577572</v>
      </c>
      <c r="BF957" s="25">
        <f ca="1" t="shared" si="7110"/>
        <v>19393.2573863619</v>
      </c>
      <c r="BG957" s="25">
        <f ca="1" t="shared" si="7110"/>
        <v>16834.7078498899</v>
      </c>
      <c r="BH957" s="25">
        <f ca="1" t="shared" si="7110"/>
        <v>17443.7627485485</v>
      </c>
      <c r="BI957" s="25">
        <f ca="1" t="shared" si="7110"/>
        <v>14167.8437844343</v>
      </c>
      <c r="BJ957" s="25">
        <f ca="1" t="shared" si="6690"/>
        <v>79582.9707492611</v>
      </c>
      <c r="BK957" s="25">
        <f ca="1" t="shared" si="6691"/>
        <v>38295.7097829114</v>
      </c>
      <c r="BL957" s="25">
        <f ca="1" t="shared" si="6692"/>
        <v>117878.680532172</v>
      </c>
      <c r="BM957" s="25">
        <f ca="1">BK957*'Ejercicio 3 - TIR'!$D$5</f>
        <v>19147.8548914557</v>
      </c>
      <c r="BN957" s="25">
        <f ca="1" t="shared" si="6693"/>
        <v>98730.8256407168</v>
      </c>
      <c r="BO957" s="25">
        <f ca="1" t="shared" si="6694"/>
        <v>40044.2339863757</v>
      </c>
      <c r="BP957" s="25">
        <f ca="1" t="shared" si="6695"/>
        <v>-109939.837408228</v>
      </c>
      <c r="BQ957" s="25">
        <f ca="1" t="shared" ref="BQ957:BT957" si="7111">BE957</f>
        <v>21816.9032577572</v>
      </c>
      <c r="BR957" s="25">
        <f ca="1" t="shared" si="7111"/>
        <v>19393.2573863619</v>
      </c>
      <c r="BS957" s="25">
        <f ca="1" t="shared" si="7111"/>
        <v>16834.7078498899</v>
      </c>
      <c r="BT957" s="25">
        <f ca="1" t="shared" si="7111"/>
        <v>17443.7627485485</v>
      </c>
      <c r="BU957" s="25">
        <f ca="1" t="shared" si="6697"/>
        <v>54212.07777081</v>
      </c>
      <c r="BV957" s="27">
        <f ca="1" t="shared" si="6698"/>
        <v>4.94279537410238</v>
      </c>
    </row>
    <row r="958" ht="15" customHeight="1" spans="1:74">
      <c r="A958" s="23">
        <v>957</v>
      </c>
      <c r="B958" s="24">
        <f ca="1" t="shared" ref="B958:F958" si="7112">RAND()</f>
        <v>0.387460217314998</v>
      </c>
      <c r="C958" s="25">
        <f ca="1">IF(B958&lt;=('Ejercicio 3 - TIR'!$D$13-'Ejercicio 3 - TIR'!$C$13)/('Ejercicio 3 - TIR'!$E$13-'Ejercicio 3 - TIR'!$C$13),'Ejercicio 3 - TIR'!$C$13+SQRT(('Ejercicio 3 - TIR'!$E$13-'Ejercicio 3 - TIR'!$C$13)*('Ejercicio 3 - TIR'!$D$13-'Ejercicio 3 - TIR'!$C$13)*B958),'Ejercicio 3 - TIR'!$E$13-SQRT(('Ejercicio 3 - TIR'!$E$13-'Ejercicio 3 - TIR'!$C$13)*('Ejercicio 3 - TIR'!$E$13-'Ejercicio 3 - TIR'!$D$13)*(1-B958)))</f>
        <v>72888.2361469785</v>
      </c>
      <c r="D958" s="24">
        <f ca="1" t="shared" si="7112"/>
        <v>0.237824007970323</v>
      </c>
      <c r="E958" s="25">
        <f ca="1">IF(D958&lt;=('Ejercicio 3 - TIR'!$D$14-'Ejercicio 3 - TIR'!$C$14)/('Ejercicio 3 - TIR'!$E$14-'Ejercicio 3 - TIR'!$C$14),'Ejercicio 3 - TIR'!$C$14+SQRT(('Ejercicio 3 - TIR'!$E$14-'Ejercicio 3 - TIR'!$C$14)*('Ejercicio 3 - TIR'!$D$14-'Ejercicio 3 - TIR'!$C$14)*D958),'Ejercicio 3 - TIR'!$E$14-SQRT(('Ejercicio 3 - TIR'!$E$14-'Ejercicio 3 - TIR'!$C$14)*('Ejercicio 3 - TIR'!$E$14-'Ejercicio 3 - TIR'!$D$14)*(1-D958)))</f>
        <v>29223.3636591909</v>
      </c>
      <c r="F958" s="24">
        <f ca="1" t="shared" si="7112"/>
        <v>0.132667767716536</v>
      </c>
      <c r="G958" s="25">
        <f ca="1">IF(F958&lt;=('Ejercicio 3 - TIR'!$D$18-'Ejercicio 3 - TIR'!$C$18)/('Ejercicio 3 - TIR'!$E$18-'Ejercicio 3 - TIR'!$C$18),'Ejercicio 3 - TIR'!$C$18+SQRT(('Ejercicio 3 - TIR'!$E$18-'Ejercicio 3 - TIR'!$C$18)*('Ejercicio 3 - TIR'!$D$18-'Ejercicio 3 - TIR'!$C$18)*F958),'Ejercicio 3 - TIR'!$E$18-SQRT(('Ejercicio 3 - TIR'!$E$18-'Ejercicio 3 - TIR'!$C$18)*('Ejercicio 3 - TIR'!$E$18-'Ejercicio 3 - TIR'!$D$18)*(1-F958)))</f>
        <v>34460.9601161051</v>
      </c>
      <c r="H958" s="24">
        <f ca="1" t="shared" ref="H958:L958" si="7113">RAND()</f>
        <v>0.000412315024038046</v>
      </c>
      <c r="I958" s="25">
        <f ca="1">IF(H958&lt;=('Ejercicio 3 - TIR'!$D$18-'Ejercicio 3 - TIR'!$C$18)/('Ejercicio 3 - TIR'!$E$18-'Ejercicio 3 - TIR'!$C$18),'Ejercicio 3 - TIR'!$C$18+SQRT(('Ejercicio 3 - TIR'!$E$18-'Ejercicio 3 - TIR'!$C$18)*('Ejercicio 3 - TIR'!$D$18-'Ejercicio 3 - TIR'!$C$18)*H958),'Ejercicio 3 - TIR'!$E$18-SQRT(('Ejercicio 3 - TIR'!$E$18-'Ejercicio 3 - TIR'!$C$18)*('Ejercicio 3 - TIR'!$E$18-'Ejercicio 3 - TIR'!$D$18)*(1-H958)))</f>
        <v>30248.6910806718</v>
      </c>
      <c r="J958" s="24">
        <f ca="1" t="shared" si="7113"/>
        <v>0.303579836000149</v>
      </c>
      <c r="K958" s="25">
        <f ca="1">IF(J958&lt;=('Ejercicio 3 - TIR'!$D$18-'Ejercicio 3 - TIR'!$C$18)/('Ejercicio 3 - TIR'!$E$18-'Ejercicio 3 - TIR'!$C$18),'Ejercicio 3 - TIR'!$C$18+SQRT(('Ejercicio 3 - TIR'!$E$18-'Ejercicio 3 - TIR'!$C$18)*('Ejercicio 3 - TIR'!$D$18-'Ejercicio 3 - TIR'!$C$18)*J958),'Ejercicio 3 - TIR'!$E$18-SQRT(('Ejercicio 3 - TIR'!$E$18-'Ejercicio 3 - TIR'!$C$18)*('Ejercicio 3 - TIR'!$E$18-'Ejercicio 3 - TIR'!$D$18)*(1-J958)))</f>
        <v>36748.1090240172</v>
      </c>
      <c r="L958" s="24">
        <f ca="1" t="shared" si="7113"/>
        <v>0.971842740064384</v>
      </c>
      <c r="M958" s="25">
        <f ca="1">IF(L958&lt;=('Ejercicio 3 - TIR'!$D$18-'Ejercicio 3 - TIR'!$C$18)/('Ejercicio 3 - TIR'!$E$18-'Ejercicio 3 - TIR'!$C$18),'Ejercicio 3 - TIR'!$C$18+SQRT(('Ejercicio 3 - TIR'!$E$18-'Ejercicio 3 - TIR'!$C$18)*('Ejercicio 3 - TIR'!$D$18-'Ejercicio 3 - TIR'!$C$18)*L958),'Ejercicio 3 - TIR'!$E$18-SQRT(('Ejercicio 3 - TIR'!$E$18-'Ejercicio 3 - TIR'!$C$18)*('Ejercicio 3 - TIR'!$E$18-'Ejercicio 3 - TIR'!$D$18)*(1-L958)))</f>
        <v>43546.7985359314</v>
      </c>
      <c r="N958" s="24">
        <f ca="1" t="shared" ref="N958:R958" si="7114">RAND()</f>
        <v>0.963919031526633</v>
      </c>
      <c r="O958" s="25">
        <f ca="1">IF(N958&lt;=('Ejercicio 3 - TIR'!$D$18-'Ejercicio 3 - TIR'!$C$18)/('Ejercicio 3 - TIR'!$E$18-'Ejercicio 3 - TIR'!$C$18),'Ejercicio 3 - TIR'!$C$18+SQRT(('Ejercicio 3 - TIR'!$E$18-'Ejercicio 3 - TIR'!$C$18)*('Ejercicio 3 - TIR'!$D$18-'Ejercicio 3 - TIR'!$C$18)*N958),'Ejercicio 3 - TIR'!$E$18-SQRT(('Ejercicio 3 - TIR'!$E$18-'Ejercicio 3 - TIR'!$C$18)*('Ejercicio 3 - TIR'!$E$18-'Ejercicio 3 - TIR'!$D$18)*(1-N958)))</f>
        <v>43354.9855211876</v>
      </c>
      <c r="P958" s="24">
        <f ca="1" t="shared" si="7114"/>
        <v>0.111648898809484</v>
      </c>
      <c r="Q958" s="26">
        <f ca="1">IF(P958&lt;=('Ejercicio 3 - TIR'!$D$22-'Ejercicio 3 - TIR'!$C$22)/('Ejercicio 3 - TIR'!$E$22-'Ejercicio 3 - TIR'!$C$22),'Ejercicio 3 - TIR'!$C$22+SQRT(('Ejercicio 3 - TIR'!$E$22-'Ejercicio 3 - TIR'!$C$22)*('Ejercicio 3 - TIR'!$D$22-'Ejercicio 3 - TIR'!$C$22)*P958),'Ejercicio 3 - TIR'!$E$22-SQRT(('Ejercicio 3 - TIR'!$E$22-'Ejercicio 3 - TIR'!$C$22)*('Ejercicio 3 - TIR'!$E$22-'Ejercicio 3 - TIR'!$D$22)*(1-P958)))</f>
        <v>0.134176318910672</v>
      </c>
      <c r="R958" s="24">
        <f ca="1" t="shared" si="7114"/>
        <v>0.748486096420512</v>
      </c>
      <c r="S958" s="26">
        <f ca="1">IF(R958&lt;=('Ejercicio 3 - TIR'!$D$23-'Ejercicio 3 - TIR'!$C$23)/('Ejercicio 3 - TIR'!$E$23-'Ejercicio 3 - TIR'!$C$23),'Ejercicio 3 - TIR'!$C$23+SQRT(('Ejercicio 3 - TIR'!$E$23-'Ejercicio 3 - TIR'!$C$23)*('Ejercicio 3 - TIR'!$D$23-'Ejercicio 3 - TIR'!$C$23)*R958),'Ejercicio 3 - TIR'!$E$23-SQRT(('Ejercicio 3 - TIR'!$E$23-'Ejercicio 3 - TIR'!$C$23)*('Ejercicio 3 - TIR'!$E$23-'Ejercicio 3 - TIR'!$D$23)*(1-R958)))</f>
        <v>0.158722664019124</v>
      </c>
      <c r="T958" s="24">
        <f ca="1" t="shared" ref="T958:X958" si="7115">RAND()</f>
        <v>0.44281704158183</v>
      </c>
      <c r="U958" s="26">
        <f ca="1">IF(T958&lt;=('Ejercicio 3 - TIR'!$D$24-'Ejercicio 3 - TIR'!$C$24)/('Ejercicio 3 - TIR'!$E$24-'Ejercicio 3 - TIR'!$C$24),'Ejercicio 3 - TIR'!$C$24+SQRT(('Ejercicio 3 - TIR'!$E$24-'Ejercicio 3 - TIR'!$C$24)*('Ejercicio 3 - TIR'!$D$24-'Ejercicio 3 - TIR'!$C$24)*T958),'Ejercicio 3 - TIR'!$E$24-SQRT(('Ejercicio 3 - TIR'!$E$24-'Ejercicio 3 - TIR'!$C$24)*('Ejercicio 3 - TIR'!$E$24-'Ejercicio 3 - TIR'!$D$24)*(1-T958)))</f>
        <v>0.180501743284407</v>
      </c>
      <c r="V958" s="24">
        <f ca="1" t="shared" si="7115"/>
        <v>0.583945784033487</v>
      </c>
      <c r="W958" s="26">
        <f ca="1">IF(V958&lt;=('Ejercicio 3 - TIR'!$D$25-'Ejercicio 3 - TIR'!$C$25)/('Ejercicio 3 - TIR'!$E$25-'Ejercicio 3 - TIR'!$C$25),'Ejercicio 3 - TIR'!$C$25+SQRT(('Ejercicio 3 - TIR'!$E$25-'Ejercicio 3 - TIR'!$C$25)*('Ejercicio 3 - TIR'!$D$25-'Ejercicio 3 - TIR'!$C$25)*V958),'Ejercicio 3 - TIR'!$E$25-SQRT(('Ejercicio 3 - TIR'!$E$25-'Ejercicio 3 - TIR'!$C$25)*('Ejercicio 3 - TIR'!$E$25-'Ejercicio 3 - TIR'!$D$25)*(1-V958)))</f>
        <v>0.211839945546648</v>
      </c>
      <c r="X958" s="24">
        <f ca="1" t="shared" si="7115"/>
        <v>0.616723087728843</v>
      </c>
      <c r="Y958" s="26">
        <f ca="1">IF(X958&lt;=('Ejercicio 3 - TIR'!$D$26-'Ejercicio 3 - TIR'!$C$26)/('Ejercicio 3 - TIR'!$E$26-'Ejercicio 3 - TIR'!$C$26),'Ejercicio 3 - TIR'!$C$26+SQRT(('Ejercicio 3 - TIR'!$E$26-'Ejercicio 3 - TIR'!$C$26)*('Ejercicio 3 - TIR'!$D$26-'Ejercicio 3 - TIR'!$C$26)*X958),'Ejercicio 3 - TIR'!$E$26-SQRT(('Ejercicio 3 - TIR'!$E$26-'Ejercicio 3 - TIR'!$C$26)*('Ejercicio 3 - TIR'!$E$26-'Ejercicio 3 - TIR'!$D$26)*(1-X958)))</f>
        <v>0.234506095724106</v>
      </c>
      <c r="Z958" s="24">
        <f ca="1" t="shared" si="6668"/>
        <v>1.13417631891067</v>
      </c>
      <c r="AA958" s="24">
        <f ca="1" t="shared" si="6669"/>
        <v>1.31419580571558</v>
      </c>
      <c r="AB958" s="24">
        <f ca="1" t="shared" si="6670"/>
        <v>1.5514104396643</v>
      </c>
      <c r="AC958" s="24">
        <f ca="1" t="shared" si="6671"/>
        <v>1.88006114272328</v>
      </c>
      <c r="AD958" s="24">
        <f ca="1" t="shared" si="6672"/>
        <v>2.32094694102592</v>
      </c>
      <c r="AE958" s="23">
        <f ca="1" t="shared" si="6673"/>
        <v>3921.08336197813</v>
      </c>
      <c r="AF958" s="23">
        <f ca="1" t="shared" si="6674"/>
        <v>4543.44815903237</v>
      </c>
      <c r="AG958" s="23">
        <f ca="1" t="shared" si="6675"/>
        <v>5363.54847226004</v>
      </c>
      <c r="AH958" s="23">
        <f ca="1" t="shared" si="6676"/>
        <v>6499.76228856041</v>
      </c>
      <c r="AI958" s="23">
        <f ca="1" t="shared" si="6677"/>
        <v>8023.99616598549</v>
      </c>
      <c r="AJ958" s="25">
        <f ca="1" t="shared" si="6678"/>
        <v>39084.8048906115</v>
      </c>
      <c r="AK958" s="25">
        <f ca="1" t="shared" si="6679"/>
        <v>39752.7029466051</v>
      </c>
      <c r="AL958" s="25">
        <f ca="1" t="shared" si="6680"/>
        <v>57011.399977782</v>
      </c>
      <c r="AM958" s="25">
        <f ca="1" t="shared" si="6681"/>
        <v>81870.6438174036</v>
      </c>
      <c r="AN958" s="25">
        <f ca="1" t="shared" si="6682"/>
        <v>100624.621023623</v>
      </c>
      <c r="AO958" s="25">
        <f ca="1">C958/'Ejercicio 3 - TIR'!$D$7</f>
        <v>14577.6472293957</v>
      </c>
      <c r="AP958" s="25">
        <f ca="1" t="shared" si="6683"/>
        <v>24507.1576612158</v>
      </c>
      <c r="AQ958" s="25">
        <f ca="1" t="shared" si="6684"/>
        <v>25175.0557172094</v>
      </c>
      <c r="AR958" s="25">
        <f ca="1" t="shared" si="6685"/>
        <v>42433.7527483863</v>
      </c>
      <c r="AS958" s="25">
        <f ca="1" t="shared" si="6686"/>
        <v>67292.9965880079</v>
      </c>
      <c r="AT958" s="25">
        <f ca="1" t="shared" si="6687"/>
        <v>86046.9737942275</v>
      </c>
      <c r="AU958" s="25">
        <f ca="1">AP958*'Ejercicio 3 - TIR'!$D$5</f>
        <v>12253.5788306079</v>
      </c>
      <c r="AV958" s="25">
        <f ca="1">AQ958*'Ejercicio 3 - TIR'!$D$5</f>
        <v>12587.5278586047</v>
      </c>
      <c r="AW958" s="25">
        <f ca="1">AR958*'Ejercicio 3 - TIR'!$D$5</f>
        <v>21216.8763741931</v>
      </c>
      <c r="AX958" s="25">
        <f ca="1">AS958*'Ejercicio 3 - TIR'!$D$5</f>
        <v>33646.4982940039</v>
      </c>
      <c r="AY958" s="25">
        <f ca="1">AT958*'Ejercicio 3 - TIR'!$D$5</f>
        <v>43023.4868971138</v>
      </c>
      <c r="AZ958" s="25">
        <f ca="1" t="shared" ref="AZ958:BD958" si="7116">AJ958-AU958-AE958</f>
        <v>22910.1426980255</v>
      </c>
      <c r="BA958" s="25">
        <f ca="1" t="shared" si="7116"/>
        <v>22621.726928968</v>
      </c>
      <c r="BB958" s="25">
        <f ca="1" t="shared" si="7116"/>
        <v>30430.9751313288</v>
      </c>
      <c r="BC958" s="25">
        <f ca="1" t="shared" si="7116"/>
        <v>41724.3832348392</v>
      </c>
      <c r="BD958" s="25">
        <f ca="1" t="shared" si="7116"/>
        <v>49577.137960524</v>
      </c>
      <c r="BE958" s="25">
        <f ca="1" t="shared" ref="BE958:BI958" si="7117">AZ958/Z958</f>
        <v>20199.806957731</v>
      </c>
      <c r="BF958" s="25">
        <f ca="1" t="shared" si="7117"/>
        <v>17213.3610764726</v>
      </c>
      <c r="BG958" s="25">
        <f ca="1" t="shared" si="7117"/>
        <v>19615.0382602258</v>
      </c>
      <c r="BH958" s="25">
        <f ca="1" t="shared" si="7117"/>
        <v>22193.0990895334</v>
      </c>
      <c r="BI958" s="25">
        <f ca="1" t="shared" si="7117"/>
        <v>21360.7373284499</v>
      </c>
      <c r="BJ958" s="25">
        <f ca="1" t="shared" si="6690"/>
        <v>67825.8764912871</v>
      </c>
      <c r="BK958" s="25">
        <f ca="1" t="shared" si="6691"/>
        <v>33833.9457444209</v>
      </c>
      <c r="BL958" s="25">
        <f ca="1" t="shared" si="6692"/>
        <v>101659.822235708</v>
      </c>
      <c r="BM958" s="25">
        <f ca="1">BK958*'Ejercicio 3 - TIR'!$D$5</f>
        <v>16916.9728722105</v>
      </c>
      <c r="BN958" s="25">
        <f ca="1" t="shared" si="6693"/>
        <v>84742.8493634975</v>
      </c>
      <c r="BO958" s="25">
        <f ca="1" t="shared" si="6694"/>
        <v>36512.1872738887</v>
      </c>
      <c r="BP958" s="25">
        <f ca="1" t="shared" si="6695"/>
        <v>-102111.599806169</v>
      </c>
      <c r="BQ958" s="25">
        <f ca="1" t="shared" ref="BQ958:BT958" si="7118">BE958</f>
        <v>20199.806957731</v>
      </c>
      <c r="BR958" s="25">
        <f ca="1" t="shared" si="7118"/>
        <v>17213.3610764726</v>
      </c>
      <c r="BS958" s="25">
        <f ca="1" t="shared" si="7118"/>
        <v>19615.0382602258</v>
      </c>
      <c r="BT958" s="25">
        <f ca="1" t="shared" si="7118"/>
        <v>22193.0990895334</v>
      </c>
      <c r="BU958" s="25">
        <f ca="1" t="shared" si="6697"/>
        <v>57872.9246023387</v>
      </c>
      <c r="BV958" s="27">
        <f ca="1" t="shared" si="6698"/>
        <v>8.80767385747252</v>
      </c>
    </row>
    <row r="959" ht="15" customHeight="1" spans="1:74">
      <c r="A959" s="23">
        <v>958</v>
      </c>
      <c r="B959" s="24">
        <f ca="1" t="shared" ref="B959:F959" si="7119">RAND()</f>
        <v>0.893258400278132</v>
      </c>
      <c r="C959" s="25">
        <f ca="1">IF(B959&lt;=('Ejercicio 3 - TIR'!$D$13-'Ejercicio 3 - TIR'!$C$13)/('Ejercicio 3 - TIR'!$E$13-'Ejercicio 3 - TIR'!$C$13),'Ejercicio 3 - TIR'!$C$13+SQRT(('Ejercicio 3 - TIR'!$E$13-'Ejercicio 3 - TIR'!$C$13)*('Ejercicio 3 - TIR'!$D$13-'Ejercicio 3 - TIR'!$C$13)*B959),'Ejercicio 3 - TIR'!$E$13-SQRT(('Ejercicio 3 - TIR'!$E$13-'Ejercicio 3 - TIR'!$C$13)*('Ejercicio 3 - TIR'!$E$13-'Ejercicio 3 - TIR'!$D$13)*(1-B959)))</f>
        <v>88682.3182733281</v>
      </c>
      <c r="D959" s="24">
        <f ca="1" t="shared" si="7119"/>
        <v>0.094672943955348</v>
      </c>
      <c r="E959" s="25">
        <f ca="1">IF(D959&lt;=('Ejercicio 3 - TIR'!$D$14-'Ejercicio 3 - TIR'!$C$14)/('Ejercicio 3 - TIR'!$E$14-'Ejercicio 3 - TIR'!$C$14),'Ejercicio 3 - TIR'!$C$14+SQRT(('Ejercicio 3 - TIR'!$E$14-'Ejercicio 3 - TIR'!$C$14)*('Ejercicio 3 - TIR'!$D$14-'Ejercicio 3 - TIR'!$C$14)*D959),'Ejercicio 3 - TIR'!$E$14-SQRT(('Ejercicio 3 - TIR'!$E$14-'Ejercicio 3 - TIR'!$C$14)*('Ejercicio 3 - TIR'!$E$14-'Ejercicio 3 - TIR'!$D$14)*(1-D959)))</f>
        <v>27664.6708608478</v>
      </c>
      <c r="F959" s="24">
        <f ca="1" t="shared" si="7119"/>
        <v>0.101395299794777</v>
      </c>
      <c r="G959" s="25">
        <f ca="1">IF(F959&lt;=('Ejercicio 3 - TIR'!$D$18-'Ejercicio 3 - TIR'!$C$18)/('Ejercicio 3 - TIR'!$E$18-'Ejercicio 3 - TIR'!$C$18),'Ejercicio 3 - TIR'!$C$18+SQRT(('Ejercicio 3 - TIR'!$E$18-'Ejercicio 3 - TIR'!$C$18)*('Ejercicio 3 - TIR'!$D$18-'Ejercicio 3 - TIR'!$C$18)*F959),'Ejercicio 3 - TIR'!$E$18-SQRT(('Ejercicio 3 - TIR'!$E$18-'Ejercicio 3 - TIR'!$C$18)*('Ejercicio 3 - TIR'!$E$18-'Ejercicio 3 - TIR'!$D$18)*(1-F959)))</f>
        <v>33899.9096103905</v>
      </c>
      <c r="H959" s="24">
        <f ca="1" t="shared" ref="H959:L959" si="7120">RAND()</f>
        <v>0.588912134129676</v>
      </c>
      <c r="I959" s="25">
        <f ca="1">IF(H959&lt;=('Ejercicio 3 - TIR'!$D$18-'Ejercicio 3 - TIR'!$C$18)/('Ejercicio 3 - TIR'!$E$18-'Ejercicio 3 - TIR'!$C$18),'Ejercicio 3 - TIR'!$C$18+SQRT(('Ejercicio 3 - TIR'!$E$18-'Ejercicio 3 - TIR'!$C$18)*('Ejercicio 3 - TIR'!$D$18-'Ejercicio 3 - TIR'!$C$18)*H959),'Ejercicio 3 - TIR'!$E$18-SQRT(('Ejercicio 3 - TIR'!$E$18-'Ejercicio 3 - TIR'!$C$18)*('Ejercicio 3 - TIR'!$E$18-'Ejercicio 3 - TIR'!$D$18)*(1-H959)))</f>
        <v>39398.766946757</v>
      </c>
      <c r="J959" s="24">
        <f ca="1" t="shared" si="7120"/>
        <v>0.546037485973817</v>
      </c>
      <c r="K959" s="25">
        <f ca="1">IF(J959&lt;=('Ejercicio 3 - TIR'!$D$18-'Ejercicio 3 - TIR'!$C$18)/('Ejercicio 3 - TIR'!$E$18-'Ejercicio 3 - TIR'!$C$18),'Ejercicio 3 - TIR'!$C$18+SQRT(('Ejercicio 3 - TIR'!$E$18-'Ejercicio 3 - TIR'!$C$18)*('Ejercicio 3 - TIR'!$D$18-'Ejercicio 3 - TIR'!$C$18)*J959),'Ejercicio 3 - TIR'!$E$18-SQRT(('Ejercicio 3 - TIR'!$E$18-'Ejercicio 3 - TIR'!$C$18)*('Ejercicio 3 - TIR'!$E$18-'Ejercicio 3 - TIR'!$D$18)*(1-J959)))</f>
        <v>39050.17253405</v>
      </c>
      <c r="L959" s="24">
        <f ca="1" t="shared" si="7120"/>
        <v>0.831539842738155</v>
      </c>
      <c r="M959" s="25">
        <f ca="1">IF(L959&lt;=('Ejercicio 3 - TIR'!$D$18-'Ejercicio 3 - TIR'!$C$18)/('Ejercicio 3 - TIR'!$E$18-'Ejercicio 3 - TIR'!$C$18),'Ejercicio 3 - TIR'!$C$18+SQRT(('Ejercicio 3 - TIR'!$E$18-'Ejercicio 3 - TIR'!$C$18)*('Ejercicio 3 - TIR'!$D$18-'Ejercicio 3 - TIR'!$C$18)*L959),'Ejercicio 3 - TIR'!$E$18-SQRT(('Ejercicio 3 - TIR'!$E$18-'Ejercicio 3 - TIR'!$C$18)*('Ejercicio 3 - TIR'!$E$18-'Ejercicio 3 - TIR'!$D$18)*(1-L959)))</f>
        <v>41445.4941560551</v>
      </c>
      <c r="N959" s="24">
        <f ca="1" t="shared" ref="N959:R959" si="7121">RAND()</f>
        <v>0.523326990908393</v>
      </c>
      <c r="O959" s="25">
        <f ca="1">IF(N959&lt;=('Ejercicio 3 - TIR'!$D$18-'Ejercicio 3 - TIR'!$C$18)/('Ejercicio 3 - TIR'!$E$18-'Ejercicio 3 - TIR'!$C$18),'Ejercicio 3 - TIR'!$C$18+SQRT(('Ejercicio 3 - TIR'!$E$18-'Ejercicio 3 - TIR'!$C$18)*('Ejercicio 3 - TIR'!$D$18-'Ejercicio 3 - TIR'!$C$18)*N959),'Ejercicio 3 - TIR'!$E$18-SQRT(('Ejercicio 3 - TIR'!$E$18-'Ejercicio 3 - TIR'!$C$18)*('Ejercicio 3 - TIR'!$E$18-'Ejercicio 3 - TIR'!$D$18)*(1-N959)))</f>
        <v>38859.9688846101</v>
      </c>
      <c r="P959" s="24">
        <f ca="1" t="shared" si="7121"/>
        <v>0.582584771074209</v>
      </c>
      <c r="Q959" s="26">
        <f ca="1">IF(P959&lt;=('Ejercicio 3 - TIR'!$D$22-'Ejercicio 3 - TIR'!$C$22)/('Ejercicio 3 - TIR'!$E$22-'Ejercicio 3 - TIR'!$C$22),'Ejercicio 3 - TIR'!$C$22+SQRT(('Ejercicio 3 - TIR'!$E$22-'Ejercicio 3 - TIR'!$C$22)*('Ejercicio 3 - TIR'!$D$22-'Ejercicio 3 - TIR'!$C$22)*P959),'Ejercicio 3 - TIR'!$E$22-SQRT(('Ejercicio 3 - TIR'!$E$22-'Ejercicio 3 - TIR'!$C$22)*('Ejercicio 3 - TIR'!$E$22-'Ejercicio 3 - TIR'!$D$22)*(1-P959)))</f>
        <v>0.152589282897625</v>
      </c>
      <c r="R959" s="24">
        <f ca="1" t="shared" si="7121"/>
        <v>0.96078007515255</v>
      </c>
      <c r="S959" s="26">
        <f ca="1">IF(R959&lt;=('Ejercicio 3 - TIR'!$D$23-'Ejercicio 3 - TIR'!$C$23)/('Ejercicio 3 - TIR'!$E$23-'Ejercicio 3 - TIR'!$C$23),'Ejercicio 3 - TIR'!$C$23+SQRT(('Ejercicio 3 - TIR'!$E$23-'Ejercicio 3 - TIR'!$C$23)*('Ejercicio 3 - TIR'!$D$23-'Ejercicio 3 - TIR'!$C$23)*R959),'Ejercicio 3 - TIR'!$E$23-SQRT(('Ejercicio 3 - TIR'!$E$23-'Ejercicio 3 - TIR'!$C$23)*('Ejercicio 3 - TIR'!$E$23-'Ejercicio 3 - TIR'!$D$23)*(1-R959)))</f>
        <v>0.171597865466121</v>
      </c>
      <c r="T959" s="24">
        <f ca="1" t="shared" ref="T959:X959" si="7122">RAND()</f>
        <v>0.0769207083287478</v>
      </c>
      <c r="U959" s="26">
        <f ca="1">IF(T959&lt;=('Ejercicio 3 - TIR'!$D$24-'Ejercicio 3 - TIR'!$C$24)/('Ejercicio 3 - TIR'!$E$24-'Ejercicio 3 - TIR'!$C$24),'Ejercicio 3 - TIR'!$C$24+SQRT(('Ejercicio 3 - TIR'!$E$24-'Ejercicio 3 - TIR'!$C$24)*('Ejercicio 3 - TIR'!$D$24-'Ejercicio 3 - TIR'!$C$24)*T959),'Ejercicio 3 - TIR'!$E$24-SQRT(('Ejercicio 3 - TIR'!$E$24-'Ejercicio 3 - TIR'!$C$24)*('Ejercicio 3 - TIR'!$E$24-'Ejercicio 3 - TIR'!$D$24)*(1-T959)))</f>
        <v>0.162709582506533</v>
      </c>
      <c r="V959" s="24">
        <f ca="1" t="shared" si="7122"/>
        <v>0.250398674382705</v>
      </c>
      <c r="W959" s="26">
        <f ca="1">IF(V959&lt;=('Ejercicio 3 - TIR'!$D$25-'Ejercicio 3 - TIR'!$C$25)/('Ejercicio 3 - TIR'!$E$25-'Ejercicio 3 - TIR'!$C$25),'Ejercicio 3 - TIR'!$C$25+SQRT(('Ejercicio 3 - TIR'!$E$25-'Ejercicio 3 - TIR'!$C$25)*('Ejercicio 3 - TIR'!$D$25-'Ejercicio 3 - TIR'!$C$25)*V959),'Ejercicio 3 - TIR'!$E$25-SQRT(('Ejercicio 3 - TIR'!$E$25-'Ejercicio 3 - TIR'!$C$25)*('Ejercicio 3 - TIR'!$E$25-'Ejercicio 3 - TIR'!$D$25)*(1-V959)))</f>
        <v>0.198723198021059</v>
      </c>
      <c r="X959" s="24">
        <f ca="1" t="shared" si="7122"/>
        <v>0.0755338327581365</v>
      </c>
      <c r="Y959" s="26">
        <f ca="1">IF(X959&lt;=('Ejercicio 3 - TIR'!$D$26-'Ejercicio 3 - TIR'!$C$26)/('Ejercicio 3 - TIR'!$E$26-'Ejercicio 3 - TIR'!$C$26),'Ejercicio 3 - TIR'!$C$26+SQRT(('Ejercicio 3 - TIR'!$E$26-'Ejercicio 3 - TIR'!$C$26)*('Ejercicio 3 - TIR'!$D$26-'Ejercicio 3 - TIR'!$C$26)*X959),'Ejercicio 3 - TIR'!$E$26-SQRT(('Ejercicio 3 - TIR'!$E$26-'Ejercicio 3 - TIR'!$C$26)*('Ejercicio 3 - TIR'!$E$26-'Ejercicio 3 - TIR'!$D$26)*(1-X959)))</f>
        <v>0.204280803494446</v>
      </c>
      <c r="Z959" s="24">
        <f ca="1" t="shared" si="6668"/>
        <v>1.15258928289763</v>
      </c>
      <c r="AA959" s="24">
        <f ca="1" t="shared" si="6669"/>
        <v>1.35037114360198</v>
      </c>
      <c r="AB959" s="24">
        <f ca="1" t="shared" si="6670"/>
        <v>1.57008946860633</v>
      </c>
      <c r="AC959" s="24">
        <f ca="1" t="shared" si="6671"/>
        <v>1.88210266898697</v>
      </c>
      <c r="AD959" s="24">
        <f ca="1" t="shared" si="6672"/>
        <v>2.26658011446667</v>
      </c>
      <c r="AE959" s="23">
        <f ca="1" t="shared" si="6673"/>
        <v>4221.33228825558</v>
      </c>
      <c r="AF959" s="23">
        <f ca="1" t="shared" si="6674"/>
        <v>4945.70389834346</v>
      </c>
      <c r="AG959" s="23">
        <f ca="1" t="shared" si="6675"/>
        <v>5750.41731484385</v>
      </c>
      <c r="AH959" s="23">
        <f ca="1" t="shared" si="6676"/>
        <v>6893.1586336053</v>
      </c>
      <c r="AI959" s="23">
        <f ca="1" t="shared" si="6677"/>
        <v>8301.29861789286</v>
      </c>
      <c r="AJ959" s="25">
        <f ca="1" t="shared" si="6678"/>
        <v>39072.6725081344</v>
      </c>
      <c r="AK959" s="25">
        <f ca="1" t="shared" si="6679"/>
        <v>53202.9579784003</v>
      </c>
      <c r="AL959" s="25">
        <f ca="1" t="shared" si="6680"/>
        <v>61312.2646429721</v>
      </c>
      <c r="AM959" s="25">
        <f ca="1" t="shared" si="6681"/>
        <v>78004.6751685951</v>
      </c>
      <c r="AN959" s="25">
        <f ca="1" t="shared" si="6682"/>
        <v>88079.2327226506</v>
      </c>
      <c r="AO959" s="25">
        <f ca="1">C959/'Ejercicio 3 - TIR'!$D$7</f>
        <v>17736.4636546656</v>
      </c>
      <c r="AP959" s="25">
        <f ca="1" t="shared" si="6683"/>
        <v>21336.2088534687</v>
      </c>
      <c r="AQ959" s="25">
        <f ca="1" t="shared" si="6684"/>
        <v>35466.4943237346</v>
      </c>
      <c r="AR959" s="25">
        <f ca="1" t="shared" si="6685"/>
        <v>43575.8009883065</v>
      </c>
      <c r="AS959" s="25">
        <f ca="1" t="shared" si="6686"/>
        <v>60268.2115139295</v>
      </c>
      <c r="AT959" s="25">
        <f ca="1" t="shared" si="6687"/>
        <v>70342.769067985</v>
      </c>
      <c r="AU959" s="25">
        <f ca="1">AP959*'Ejercicio 3 - TIR'!$D$5</f>
        <v>10668.1044267344</v>
      </c>
      <c r="AV959" s="25">
        <f ca="1">AQ959*'Ejercicio 3 - TIR'!$D$5</f>
        <v>17733.2471618673</v>
      </c>
      <c r="AW959" s="25">
        <f ca="1">AR959*'Ejercicio 3 - TIR'!$D$5</f>
        <v>21787.9004941533</v>
      </c>
      <c r="AX959" s="25">
        <f ca="1">AS959*'Ejercicio 3 - TIR'!$D$5</f>
        <v>30134.1057569647</v>
      </c>
      <c r="AY959" s="25">
        <f ca="1">AT959*'Ejercicio 3 - TIR'!$D$5</f>
        <v>35171.3845339925</v>
      </c>
      <c r="AZ959" s="25">
        <f ca="1" t="shared" ref="AZ959:BD959" si="7123">AJ959-AU959-AE959</f>
        <v>24183.2357931444</v>
      </c>
      <c r="BA959" s="25">
        <f ca="1" t="shared" si="7123"/>
        <v>30524.0069181895</v>
      </c>
      <c r="BB959" s="25">
        <f ca="1" t="shared" si="7123"/>
        <v>33773.946833975</v>
      </c>
      <c r="BC959" s="25">
        <f ca="1" t="shared" si="7123"/>
        <v>40977.4107780251</v>
      </c>
      <c r="BD959" s="25">
        <f ca="1" t="shared" si="7123"/>
        <v>44606.5495707653</v>
      </c>
      <c r="BE959" s="25">
        <f ca="1" t="shared" ref="BE959:BI959" si="7124">AZ959/Z959</f>
        <v>20981.6594271529</v>
      </c>
      <c r="BF959" s="25">
        <f ca="1" t="shared" si="7124"/>
        <v>22604.1611321534</v>
      </c>
      <c r="BG959" s="25">
        <f ca="1" t="shared" si="7124"/>
        <v>21510.8422222295</v>
      </c>
      <c r="BH959" s="25">
        <f ca="1" t="shared" si="7124"/>
        <v>21772.144236999</v>
      </c>
      <c r="BI959" s="25">
        <f ca="1" t="shared" si="7124"/>
        <v>19680.1115857585</v>
      </c>
      <c r="BJ959" s="25">
        <f ca="1" t="shared" si="6690"/>
        <v>62704.192846463</v>
      </c>
      <c r="BK959" s="25">
        <f ca="1" t="shared" si="6691"/>
        <v>40201.1158206259</v>
      </c>
      <c r="BL959" s="25">
        <f ca="1" t="shared" si="6692"/>
        <v>102905.308667089</v>
      </c>
      <c r="BM959" s="25">
        <f ca="1">BK959*'Ejercicio 3 - TIR'!$D$5</f>
        <v>20100.5579103129</v>
      </c>
      <c r="BN959" s="25">
        <f ca="1" t="shared" si="6693"/>
        <v>82804.7507567759</v>
      </c>
      <c r="BO959" s="25">
        <f ca="1" t="shared" si="6694"/>
        <v>36532.9026881806</v>
      </c>
      <c r="BP959" s="25">
        <f ca="1" t="shared" si="6695"/>
        <v>-116346.989134176</v>
      </c>
      <c r="BQ959" s="25">
        <f ca="1" t="shared" ref="BQ959:BT959" si="7125">BE959</f>
        <v>20981.6594271529</v>
      </c>
      <c r="BR959" s="25">
        <f ca="1" t="shared" si="7125"/>
        <v>22604.1611321534</v>
      </c>
      <c r="BS959" s="25">
        <f ca="1" t="shared" si="7125"/>
        <v>21510.8422222295</v>
      </c>
      <c r="BT959" s="25">
        <f ca="1" t="shared" si="7125"/>
        <v>21772.144236999</v>
      </c>
      <c r="BU959" s="25">
        <f ca="1" t="shared" si="6697"/>
        <v>56213.0142739391</v>
      </c>
      <c r="BV959" s="27">
        <f ca="1" t="shared" si="6698"/>
        <v>6.23768883224289</v>
      </c>
    </row>
    <row r="960" ht="15" customHeight="1" spans="1:74">
      <c r="A960" s="23">
        <v>959</v>
      </c>
      <c r="B960" s="24">
        <f ca="1" t="shared" ref="B960:F960" si="7126">RAND()</f>
        <v>0.624390236583425</v>
      </c>
      <c r="C960" s="25">
        <f ca="1">IF(B960&lt;=('Ejercicio 3 - TIR'!$D$13-'Ejercicio 3 - TIR'!$C$13)/('Ejercicio 3 - TIR'!$E$13-'Ejercicio 3 - TIR'!$C$13),'Ejercicio 3 - TIR'!$C$13+SQRT(('Ejercicio 3 - TIR'!$E$13-'Ejercicio 3 - TIR'!$C$13)*('Ejercicio 3 - TIR'!$D$13-'Ejercicio 3 - TIR'!$C$13)*B960),'Ejercicio 3 - TIR'!$E$13-SQRT(('Ejercicio 3 - TIR'!$E$13-'Ejercicio 3 - TIR'!$C$13)*('Ejercicio 3 - TIR'!$E$13-'Ejercicio 3 - TIR'!$D$13)*(1-B960)))</f>
        <v>78769.5568557816</v>
      </c>
      <c r="D960" s="24">
        <f ca="1" t="shared" si="7126"/>
        <v>0.600595570461704</v>
      </c>
      <c r="E960" s="25">
        <f ca="1">IF(D960&lt;=('Ejercicio 3 - TIR'!$D$14-'Ejercicio 3 - TIR'!$C$14)/('Ejercicio 3 - TIR'!$E$14-'Ejercicio 3 - TIR'!$C$14),'Ejercicio 3 - TIR'!$C$14+SQRT(('Ejercicio 3 - TIR'!$E$14-'Ejercicio 3 - TIR'!$C$14)*('Ejercicio 3 - TIR'!$D$14-'Ejercicio 3 - TIR'!$C$14)*D960),'Ejercicio 3 - TIR'!$E$14-SQRT(('Ejercicio 3 - TIR'!$E$14-'Ejercicio 3 - TIR'!$C$14)*('Ejercicio 3 - TIR'!$E$14-'Ejercicio 3 - TIR'!$D$14)*(1-D960)))</f>
        <v>32259.8020418891</v>
      </c>
      <c r="F960" s="24">
        <f ca="1" t="shared" si="7126"/>
        <v>0.484850306934817</v>
      </c>
      <c r="G960" s="25">
        <f ca="1">IF(F960&lt;=('Ejercicio 3 - TIR'!$D$18-'Ejercicio 3 - TIR'!$C$18)/('Ejercicio 3 - TIR'!$E$18-'Ejercicio 3 - TIR'!$C$18),'Ejercicio 3 - TIR'!$C$18+SQRT(('Ejercicio 3 - TIR'!$E$18-'Ejercicio 3 - TIR'!$C$18)*('Ejercicio 3 - TIR'!$D$18-'Ejercicio 3 - TIR'!$C$18)*F960),'Ejercicio 3 - TIR'!$E$18-SQRT(('Ejercicio 3 - TIR'!$E$18-'Ejercicio 3 - TIR'!$C$18)*('Ejercicio 3 - TIR'!$E$18-'Ejercicio 3 - TIR'!$D$18)*(1-F960)))</f>
        <v>38528.0446786015</v>
      </c>
      <c r="H960" s="24">
        <f ca="1" t="shared" ref="H960:L960" si="7127">RAND()</f>
        <v>0.947459644555572</v>
      </c>
      <c r="I960" s="25">
        <f ca="1">IF(H960&lt;=('Ejercicio 3 - TIR'!$D$18-'Ejercicio 3 - TIR'!$C$18)/('Ejercicio 3 - TIR'!$E$18-'Ejercicio 3 - TIR'!$C$18),'Ejercicio 3 - TIR'!$C$18+SQRT(('Ejercicio 3 - TIR'!$E$18-'Ejercicio 3 - TIR'!$C$18)*('Ejercicio 3 - TIR'!$D$18-'Ejercicio 3 - TIR'!$C$18)*H960),'Ejercicio 3 - TIR'!$E$18-SQRT(('Ejercicio 3 - TIR'!$E$18-'Ejercicio 3 - TIR'!$C$18)*('Ejercicio 3 - TIR'!$E$18-'Ejercicio 3 - TIR'!$D$18)*(1-H960)))</f>
        <v>43014.9240169877</v>
      </c>
      <c r="J960" s="24">
        <f ca="1" t="shared" si="7127"/>
        <v>0.742201192409264</v>
      </c>
      <c r="K960" s="25">
        <f ca="1">IF(J960&lt;=('Ejercicio 3 - TIR'!$D$18-'Ejercicio 3 - TIR'!$C$18)/('Ejercicio 3 - TIR'!$E$18-'Ejercicio 3 - TIR'!$C$18),'Ejercicio 3 - TIR'!$C$18+SQRT(('Ejercicio 3 - TIR'!$E$18-'Ejercicio 3 - TIR'!$C$18)*('Ejercicio 3 - TIR'!$D$18-'Ejercicio 3 - TIR'!$C$18)*J960),'Ejercicio 3 - TIR'!$E$18-SQRT(('Ejercicio 3 - TIR'!$E$18-'Ejercicio 3 - TIR'!$C$18)*('Ejercicio 3 - TIR'!$E$18-'Ejercicio 3 - TIR'!$D$18)*(1-J960)))</f>
        <v>40602.8519959745</v>
      </c>
      <c r="L960" s="24">
        <f ca="1" t="shared" si="7127"/>
        <v>0.197387210354117</v>
      </c>
      <c r="M960" s="25">
        <f ca="1">IF(L960&lt;=('Ejercicio 3 - TIR'!$D$18-'Ejercicio 3 - TIR'!$C$18)/('Ejercicio 3 - TIR'!$E$18-'Ejercicio 3 - TIR'!$C$18),'Ejercicio 3 - TIR'!$C$18+SQRT(('Ejercicio 3 - TIR'!$E$18-'Ejercicio 3 - TIR'!$C$18)*('Ejercicio 3 - TIR'!$D$18-'Ejercicio 3 - TIR'!$C$18)*L960),'Ejercicio 3 - TIR'!$E$18-SQRT(('Ejercicio 3 - TIR'!$E$18-'Ejercicio 3 - TIR'!$C$18)*('Ejercicio 3 - TIR'!$E$18-'Ejercicio 3 - TIR'!$D$18)*(1-L960)))</f>
        <v>35441.3308623091</v>
      </c>
      <c r="N960" s="24">
        <f ca="1" t="shared" ref="N960:R960" si="7128">RAND()</f>
        <v>0.710114109723428</v>
      </c>
      <c r="O960" s="25">
        <f ca="1">IF(N960&lt;=('Ejercicio 3 - TIR'!$D$18-'Ejercicio 3 - TIR'!$C$18)/('Ejercicio 3 - TIR'!$E$18-'Ejercicio 3 - TIR'!$C$18),'Ejercicio 3 - TIR'!$C$18+SQRT(('Ejercicio 3 - TIR'!$E$18-'Ejercicio 3 - TIR'!$C$18)*('Ejercicio 3 - TIR'!$D$18-'Ejercicio 3 - TIR'!$C$18)*N960),'Ejercicio 3 - TIR'!$E$18-SQRT(('Ejercicio 3 - TIR'!$E$18-'Ejercicio 3 - TIR'!$C$18)*('Ejercicio 3 - TIR'!$E$18-'Ejercicio 3 - TIR'!$D$18)*(1-N960)))</f>
        <v>40337.2281022183</v>
      </c>
      <c r="P960" s="24">
        <f ca="1" t="shared" si="7128"/>
        <v>0.362775500754034</v>
      </c>
      <c r="Q960" s="26">
        <f ca="1">IF(P960&lt;=('Ejercicio 3 - TIR'!$D$22-'Ejercicio 3 - TIR'!$C$22)/('Ejercicio 3 - TIR'!$E$22-'Ejercicio 3 - TIR'!$C$22),'Ejercicio 3 - TIR'!$C$22+SQRT(('Ejercicio 3 - TIR'!$E$22-'Ejercicio 3 - TIR'!$C$22)*('Ejercicio 3 - TIR'!$D$22-'Ejercicio 3 - TIR'!$C$22)*P960),'Ejercicio 3 - TIR'!$E$22-SQRT(('Ejercicio 3 - TIR'!$E$22-'Ejercicio 3 - TIR'!$C$22)*('Ejercicio 3 - TIR'!$E$22-'Ejercicio 3 - TIR'!$D$22)*(1-P960)))</f>
        <v>0.145553784482093</v>
      </c>
      <c r="R960" s="24">
        <f ca="1" t="shared" si="7128"/>
        <v>0.676198547509113</v>
      </c>
      <c r="S960" s="26">
        <f ca="1">IF(R960&lt;=('Ejercicio 3 - TIR'!$D$23-'Ejercicio 3 - TIR'!$C$23)/('Ejercicio 3 - TIR'!$E$23-'Ejercicio 3 - TIR'!$C$23),'Ejercicio 3 - TIR'!$C$23+SQRT(('Ejercicio 3 - TIR'!$E$23-'Ejercicio 3 - TIR'!$C$23)*('Ejercicio 3 - TIR'!$D$23-'Ejercicio 3 - TIR'!$C$23)*R960),'Ejercicio 3 - TIR'!$E$23-SQRT(('Ejercicio 3 - TIR'!$E$23-'Ejercicio 3 - TIR'!$C$23)*('Ejercicio 3 - TIR'!$E$23-'Ejercicio 3 - TIR'!$D$23)*(1-R960)))</f>
        <v>0.15585786640573</v>
      </c>
      <c r="T960" s="24">
        <f ca="1" t="shared" ref="T960:X960" si="7129">RAND()</f>
        <v>0.301479611581714</v>
      </c>
      <c r="U960" s="26">
        <f ca="1">IF(T960&lt;=('Ejercicio 3 - TIR'!$D$24-'Ejercicio 3 - TIR'!$C$24)/('Ejercicio 3 - TIR'!$E$24-'Ejercicio 3 - TIR'!$C$24),'Ejercicio 3 - TIR'!$C$24+SQRT(('Ejercicio 3 - TIR'!$E$24-'Ejercicio 3 - TIR'!$C$24)*('Ejercicio 3 - TIR'!$D$24-'Ejercicio 3 - TIR'!$C$24)*T960),'Ejercicio 3 - TIR'!$E$24-SQRT(('Ejercicio 3 - TIR'!$E$24-'Ejercicio 3 - TIR'!$C$24)*('Ejercicio 3 - TIR'!$E$24-'Ejercicio 3 - TIR'!$D$24)*(1-T960)))</f>
        <v>0.175161621257812</v>
      </c>
      <c r="V960" s="24">
        <f ca="1" t="shared" si="7129"/>
        <v>0.564862068272633</v>
      </c>
      <c r="W960" s="26">
        <f ca="1">IF(V960&lt;=('Ejercicio 3 - TIR'!$D$25-'Ejercicio 3 - TIR'!$C$25)/('Ejercicio 3 - TIR'!$E$25-'Ejercicio 3 - TIR'!$C$25),'Ejercicio 3 - TIR'!$C$25+SQRT(('Ejercicio 3 - TIR'!$E$25-'Ejercicio 3 - TIR'!$C$25)*('Ejercicio 3 - TIR'!$D$25-'Ejercicio 3 - TIR'!$C$25)*V960),'Ejercicio 3 - TIR'!$E$25-SQRT(('Ejercicio 3 - TIR'!$E$25-'Ejercicio 3 - TIR'!$C$25)*('Ejercicio 3 - TIR'!$E$25-'Ejercicio 3 - TIR'!$D$25)*(1-V960)))</f>
        <v>0.210974588265519</v>
      </c>
      <c r="X960" s="24">
        <f ca="1" t="shared" si="7129"/>
        <v>0.525421529458853</v>
      </c>
      <c r="Y960" s="26">
        <f ca="1">IF(X960&lt;=('Ejercicio 3 - TIR'!$D$26-'Ejercicio 3 - TIR'!$C$26)/('Ejercicio 3 - TIR'!$E$26-'Ejercicio 3 - TIR'!$C$26),'Ejercicio 3 - TIR'!$C$26+SQRT(('Ejercicio 3 - TIR'!$E$26-'Ejercicio 3 - TIR'!$C$26)*('Ejercicio 3 - TIR'!$D$26-'Ejercicio 3 - TIR'!$C$26)*X960),'Ejercicio 3 - TIR'!$E$26-SQRT(('Ejercicio 3 - TIR'!$E$26-'Ejercicio 3 - TIR'!$C$26)*('Ejercicio 3 - TIR'!$E$26-'Ejercicio 3 - TIR'!$D$26)*(1-X960)))</f>
        <v>0.229376648264638</v>
      </c>
      <c r="Z960" s="24">
        <f ca="1" t="shared" si="6668"/>
        <v>1.14555378448209</v>
      </c>
      <c r="AA960" s="24">
        <f ca="1" t="shared" si="6669"/>
        <v>1.32409735318448</v>
      </c>
      <c r="AB960" s="24">
        <f ca="1" t="shared" si="6670"/>
        <v>1.55602839227145</v>
      </c>
      <c r="AC960" s="24">
        <f ca="1" t="shared" si="6671"/>
        <v>1.88431084166038</v>
      </c>
      <c r="AD960" s="24">
        <f ca="1" t="shared" si="6672"/>
        <v>2.31652774680916</v>
      </c>
      <c r="AE960" s="23">
        <f ca="1" t="shared" si="6673"/>
        <v>4695.53627384011</v>
      </c>
      <c r="AF960" s="23">
        <f ca="1" t="shared" si="6674"/>
        <v>5427.37253911154</v>
      </c>
      <c r="AG960" s="23">
        <f ca="1" t="shared" si="6675"/>
        <v>6378.03991223245</v>
      </c>
      <c r="AH960" s="23">
        <f ca="1" t="shared" si="6676"/>
        <v>7723.64425665673</v>
      </c>
      <c r="AI960" s="23">
        <f ca="1" t="shared" si="6677"/>
        <v>9495.26788863707</v>
      </c>
      <c r="AJ960" s="25">
        <f ca="1" t="shared" si="6678"/>
        <v>44135.9473902671</v>
      </c>
      <c r="AK960" s="25">
        <f ca="1" t="shared" si="6679"/>
        <v>56955.947038325</v>
      </c>
      <c r="AL960" s="25">
        <f ca="1" t="shared" si="6680"/>
        <v>63179.190512932</v>
      </c>
      <c r="AM960" s="25">
        <f ca="1" t="shared" si="6681"/>
        <v>66782.4839867217</v>
      </c>
      <c r="AN960" s="25">
        <f ca="1" t="shared" si="6682"/>
        <v>93442.3081281587</v>
      </c>
      <c r="AO960" s="25">
        <f ca="1">C960/'Ejercicio 3 - TIR'!$D$7</f>
        <v>15753.9113711563</v>
      </c>
      <c r="AP960" s="25">
        <f ca="1" t="shared" si="6683"/>
        <v>28382.0360191107</v>
      </c>
      <c r="AQ960" s="25">
        <f ca="1" t="shared" si="6684"/>
        <v>41202.0356671687</v>
      </c>
      <c r="AR960" s="25">
        <f ca="1" t="shared" si="6685"/>
        <v>47425.2791417757</v>
      </c>
      <c r="AS960" s="25">
        <f ca="1" t="shared" si="6686"/>
        <v>51028.5726155653</v>
      </c>
      <c r="AT960" s="25">
        <f ca="1" t="shared" si="6687"/>
        <v>77688.3967570024</v>
      </c>
      <c r="AU960" s="25">
        <f ca="1">AP960*'Ejercicio 3 - TIR'!$D$5</f>
        <v>14191.0180095554</v>
      </c>
      <c r="AV960" s="25">
        <f ca="1">AQ960*'Ejercicio 3 - TIR'!$D$5</f>
        <v>20601.0178335844</v>
      </c>
      <c r="AW960" s="25">
        <f ca="1">AR960*'Ejercicio 3 - TIR'!$D$5</f>
        <v>23712.6395708878</v>
      </c>
      <c r="AX960" s="25">
        <f ca="1">AS960*'Ejercicio 3 - TIR'!$D$5</f>
        <v>25514.2863077827</v>
      </c>
      <c r="AY960" s="25">
        <f ca="1">AT960*'Ejercicio 3 - TIR'!$D$5</f>
        <v>38844.1983785012</v>
      </c>
      <c r="AZ960" s="25">
        <f ca="1" t="shared" ref="AZ960:BD960" si="7130">AJ960-AU960-AE960</f>
        <v>25249.3931068716</v>
      </c>
      <c r="BA960" s="25">
        <f ca="1" t="shared" si="7130"/>
        <v>30927.5566656291</v>
      </c>
      <c r="BB960" s="25">
        <f ca="1" t="shared" si="7130"/>
        <v>33088.5110298117</v>
      </c>
      <c r="BC960" s="25">
        <f ca="1" t="shared" si="7130"/>
        <v>33544.5534222823</v>
      </c>
      <c r="BD960" s="25">
        <f ca="1" t="shared" si="7130"/>
        <v>45102.8418610205</v>
      </c>
      <c r="BE960" s="25">
        <f ca="1" t="shared" ref="BE960:BI960" si="7131">AZ960/Z960</f>
        <v>22041.2113764583</v>
      </c>
      <c r="BF960" s="25">
        <f ca="1" t="shared" si="7131"/>
        <v>23357.4643067202</v>
      </c>
      <c r="BG960" s="25">
        <f ca="1" t="shared" si="7131"/>
        <v>21264.7218997784</v>
      </c>
      <c r="BH960" s="25">
        <f ca="1" t="shared" si="7131"/>
        <v>17802.0275002632</v>
      </c>
      <c r="BI960" s="25">
        <f ca="1" t="shared" si="7131"/>
        <v>19470.0201295436</v>
      </c>
      <c r="BJ960" s="25">
        <f ca="1" t="shared" si="6690"/>
        <v>74730.7265366067</v>
      </c>
      <c r="BK960" s="25">
        <f ca="1" t="shared" si="6691"/>
        <v>36494.3728120559</v>
      </c>
      <c r="BL960" s="25">
        <f ca="1" t="shared" si="6692"/>
        <v>111225.099348663</v>
      </c>
      <c r="BM960" s="25">
        <f ca="1">BK960*'Ejercicio 3 - TIR'!$D$5</f>
        <v>18247.186406028</v>
      </c>
      <c r="BN960" s="25">
        <f ca="1" t="shared" si="6693"/>
        <v>92977.9129426347</v>
      </c>
      <c r="BO960" s="25">
        <f ca="1" t="shared" si="6694"/>
        <v>40136.7577274672</v>
      </c>
      <c r="BP960" s="25">
        <f ca="1" t="shared" si="6695"/>
        <v>-111029.358897671</v>
      </c>
      <c r="BQ960" s="25">
        <f ca="1" t="shared" ref="BQ960:BT960" si="7132">BE960</f>
        <v>22041.2113764583</v>
      </c>
      <c r="BR960" s="25">
        <f ca="1" t="shared" si="7132"/>
        <v>23357.4643067202</v>
      </c>
      <c r="BS960" s="25">
        <f ca="1" t="shared" si="7132"/>
        <v>21264.7218997784</v>
      </c>
      <c r="BT960" s="25">
        <f ca="1" t="shared" si="7132"/>
        <v>17802.0275002632</v>
      </c>
      <c r="BU960" s="25">
        <f ca="1" t="shared" si="6697"/>
        <v>59606.7778570108</v>
      </c>
      <c r="BV960" s="27">
        <f ca="1" t="shared" si="6698"/>
        <v>7.98156335753544</v>
      </c>
    </row>
    <row r="961" ht="15" customHeight="1" spans="1:74">
      <c r="A961" s="23">
        <v>960</v>
      </c>
      <c r="B961" s="24">
        <f ca="1" t="shared" ref="B961:F961" si="7133">RAND()</f>
        <v>0.587863849144033</v>
      </c>
      <c r="C961" s="25">
        <f ca="1">IF(B961&lt;=('Ejercicio 3 - TIR'!$D$13-'Ejercicio 3 - TIR'!$C$13)/('Ejercicio 3 - TIR'!$E$13-'Ejercicio 3 - TIR'!$C$13),'Ejercicio 3 - TIR'!$C$13+SQRT(('Ejercicio 3 - TIR'!$E$13-'Ejercicio 3 - TIR'!$C$13)*('Ejercicio 3 - TIR'!$D$13-'Ejercicio 3 - TIR'!$C$13)*B961),'Ejercicio 3 - TIR'!$E$13-SQRT(('Ejercicio 3 - TIR'!$E$13-'Ejercicio 3 - TIR'!$C$13)*('Ejercicio 3 - TIR'!$E$13-'Ejercicio 3 - TIR'!$D$13)*(1-B961)))</f>
        <v>77761.2189851341</v>
      </c>
      <c r="D961" s="24">
        <f ca="1" t="shared" si="7133"/>
        <v>0.192481877908597</v>
      </c>
      <c r="E961" s="25">
        <f ca="1">IF(D961&lt;=('Ejercicio 3 - TIR'!$D$14-'Ejercicio 3 - TIR'!$C$14)/('Ejercicio 3 - TIR'!$E$14-'Ejercicio 3 - TIR'!$C$14),'Ejercicio 3 - TIR'!$C$14+SQRT(('Ejercicio 3 - TIR'!$E$14-'Ejercicio 3 - TIR'!$C$14)*('Ejercicio 3 - TIR'!$D$14-'Ejercicio 3 - TIR'!$C$14)*D961),'Ejercicio 3 - TIR'!$E$14-SQRT(('Ejercicio 3 - TIR'!$E$14-'Ejercicio 3 - TIR'!$C$14)*('Ejercicio 3 - TIR'!$E$14-'Ejercicio 3 - TIR'!$D$14)*(1-D961)))</f>
        <v>28799.4921822718</v>
      </c>
      <c r="F961" s="24">
        <f ca="1" t="shared" si="7133"/>
        <v>0.345852319953531</v>
      </c>
      <c r="G961" s="25">
        <f ca="1">IF(F961&lt;=('Ejercicio 3 - TIR'!$D$18-'Ejercicio 3 - TIR'!$C$18)/('Ejercicio 3 - TIR'!$E$18-'Ejercicio 3 - TIR'!$C$18),'Ejercicio 3 - TIR'!$C$18+SQRT(('Ejercicio 3 - TIR'!$E$18-'Ejercicio 3 - TIR'!$C$18)*('Ejercicio 3 - TIR'!$D$18-'Ejercicio 3 - TIR'!$C$18)*F961),'Ejercicio 3 - TIR'!$E$18-SQRT(('Ejercicio 3 - TIR'!$E$18-'Ejercicio 3 - TIR'!$C$18)*('Ejercicio 3 - TIR'!$E$18-'Ejercicio 3 - TIR'!$D$18)*(1-F961)))</f>
        <v>37202.6278532928</v>
      </c>
      <c r="H961" s="24">
        <f ca="1" t="shared" ref="H961:L961" si="7134">RAND()</f>
        <v>0.5699391238895</v>
      </c>
      <c r="I961" s="25">
        <f ca="1">IF(H961&lt;=('Ejercicio 3 - TIR'!$D$18-'Ejercicio 3 - TIR'!$C$18)/('Ejercicio 3 - TIR'!$E$18-'Ejercicio 3 - TIR'!$C$18),'Ejercicio 3 - TIR'!$C$18+SQRT(('Ejercicio 3 - TIR'!$E$18-'Ejercicio 3 - TIR'!$C$18)*('Ejercicio 3 - TIR'!$D$18-'Ejercicio 3 - TIR'!$C$18)*H961),'Ejercicio 3 - TIR'!$E$18-SQRT(('Ejercicio 3 - TIR'!$E$18-'Ejercicio 3 - TIR'!$C$18)*('Ejercicio 3 - TIR'!$E$18-'Ejercicio 3 - TIR'!$D$18)*(1-H961)))</f>
        <v>39246.1272208112</v>
      </c>
      <c r="J961" s="24">
        <f ca="1" t="shared" si="7134"/>
        <v>0.817891818553914</v>
      </c>
      <c r="K961" s="25">
        <f ca="1">IF(J961&lt;=('Ejercicio 3 - TIR'!$D$18-'Ejercicio 3 - TIR'!$C$18)/('Ejercicio 3 - TIR'!$E$18-'Ejercicio 3 - TIR'!$C$18),'Ejercicio 3 - TIR'!$C$18+SQRT(('Ejercicio 3 - TIR'!$E$18-'Ejercicio 3 - TIR'!$C$18)*('Ejercicio 3 - TIR'!$D$18-'Ejercicio 3 - TIR'!$C$18)*J961),'Ejercicio 3 - TIR'!$E$18-SQRT(('Ejercicio 3 - TIR'!$E$18-'Ejercicio 3 - TIR'!$C$18)*('Ejercicio 3 - TIR'!$E$18-'Ejercicio 3 - TIR'!$D$18)*(1-J961)))</f>
        <v>41304.3114838428</v>
      </c>
      <c r="L961" s="24">
        <f ca="1" t="shared" si="7134"/>
        <v>0.805997824117656</v>
      </c>
      <c r="M961" s="25">
        <f ca="1">IF(L961&lt;=('Ejercicio 3 - TIR'!$D$18-'Ejercicio 3 - TIR'!$C$18)/('Ejercicio 3 - TIR'!$E$18-'Ejercicio 3 - TIR'!$C$18),'Ejercicio 3 - TIR'!$C$18+SQRT(('Ejercicio 3 - TIR'!$E$18-'Ejercicio 3 - TIR'!$C$18)*('Ejercicio 3 - TIR'!$D$18-'Ejercicio 3 - TIR'!$C$18)*L961),'Ejercicio 3 - TIR'!$E$18-SQRT(('Ejercicio 3 - TIR'!$E$18-'Ejercicio 3 - TIR'!$C$18)*('Ejercicio 3 - TIR'!$E$18-'Ejercicio 3 - TIR'!$D$18)*(1-L961)))</f>
        <v>41185.5323843063</v>
      </c>
      <c r="N961" s="24">
        <f ca="1" t="shared" ref="N961:R961" si="7135">RAND()</f>
        <v>0.158856957319598</v>
      </c>
      <c r="O961" s="25">
        <f ca="1">IF(N961&lt;=('Ejercicio 3 - TIR'!$D$18-'Ejercicio 3 - TIR'!$C$18)/('Ejercicio 3 - TIR'!$E$18-'Ejercicio 3 - TIR'!$C$18),'Ejercicio 3 - TIR'!$C$18+SQRT(('Ejercicio 3 - TIR'!$E$18-'Ejercicio 3 - TIR'!$C$18)*('Ejercicio 3 - TIR'!$D$18-'Ejercicio 3 - TIR'!$C$18)*N961),'Ejercicio 3 - TIR'!$E$18-SQRT(('Ejercicio 3 - TIR'!$E$18-'Ejercicio 3 - TIR'!$C$18)*('Ejercicio 3 - TIR'!$E$18-'Ejercicio 3 - TIR'!$D$18)*(1-N961)))</f>
        <v>34881.4489240327</v>
      </c>
      <c r="P961" s="24">
        <f ca="1" t="shared" si="7135"/>
        <v>0.609777453110635</v>
      </c>
      <c r="Q961" s="26">
        <f ca="1">IF(P961&lt;=('Ejercicio 3 - TIR'!$D$22-'Ejercicio 3 - TIR'!$C$22)/('Ejercicio 3 - TIR'!$E$22-'Ejercicio 3 - TIR'!$C$22),'Ejercicio 3 - TIR'!$C$22+SQRT(('Ejercicio 3 - TIR'!$E$22-'Ejercicio 3 - TIR'!$C$22)*('Ejercicio 3 - TIR'!$D$22-'Ejercicio 3 - TIR'!$C$22)*P961),'Ejercicio 3 - TIR'!$E$22-SQRT(('Ejercicio 3 - TIR'!$E$22-'Ejercicio 3 - TIR'!$C$22)*('Ejercicio 3 - TIR'!$E$22-'Ejercicio 3 - TIR'!$D$22)*(1-P961)))</f>
        <v>0.153497158937185</v>
      </c>
      <c r="R961" s="24">
        <f ca="1" t="shared" si="7135"/>
        <v>0.432536443082958</v>
      </c>
      <c r="S961" s="26">
        <f ca="1">IF(R961&lt;=('Ejercicio 3 - TIR'!$D$23-'Ejercicio 3 - TIR'!$C$23)/('Ejercicio 3 - TIR'!$E$23-'Ejercicio 3 - TIR'!$C$23),'Ejercicio 3 - TIR'!$C$23+SQRT(('Ejercicio 3 - TIR'!$E$23-'Ejercicio 3 - TIR'!$C$23)*('Ejercicio 3 - TIR'!$D$23-'Ejercicio 3 - TIR'!$C$23)*R961),'Ejercicio 3 - TIR'!$E$23-SQRT(('Ejercicio 3 - TIR'!$E$23-'Ejercicio 3 - TIR'!$C$23)*('Ejercicio 3 - TIR'!$E$23-'Ejercicio 3 - TIR'!$D$23)*(1-R961)))</f>
        <v>0.147902788347212</v>
      </c>
      <c r="T961" s="24">
        <f ca="1" t="shared" ref="T961:X961" si="7136">RAND()</f>
        <v>0.74626145309225</v>
      </c>
      <c r="U961" s="26">
        <f ca="1">IF(T961&lt;=('Ejercicio 3 - TIR'!$D$24-'Ejercicio 3 - TIR'!$C$24)/('Ejercicio 3 - TIR'!$E$24-'Ejercicio 3 - TIR'!$C$24),'Ejercicio 3 - TIR'!$C$24+SQRT(('Ejercicio 3 - TIR'!$E$24-'Ejercicio 3 - TIR'!$C$24)*('Ejercicio 3 - TIR'!$D$24-'Ejercicio 3 - TIR'!$C$24)*T961),'Ejercicio 3 - TIR'!$E$24-SQRT(('Ejercicio 3 - TIR'!$E$24-'Ejercicio 3 - TIR'!$C$24)*('Ejercicio 3 - TIR'!$E$24-'Ejercicio 3 - TIR'!$D$24)*(1-T961)))</f>
        <v>0.19334539568214</v>
      </c>
      <c r="V961" s="24">
        <f ca="1" t="shared" si="7136"/>
        <v>0.181125169865656</v>
      </c>
      <c r="W961" s="26">
        <f ca="1">IF(V961&lt;=('Ejercicio 3 - TIR'!$D$25-'Ejercicio 3 - TIR'!$C$25)/('Ejercicio 3 - TIR'!$E$25-'Ejercicio 3 - TIR'!$C$25),'Ejercicio 3 - TIR'!$C$25+SQRT(('Ejercicio 3 - TIR'!$E$25-'Ejercicio 3 - TIR'!$C$25)*('Ejercicio 3 - TIR'!$D$25-'Ejercicio 3 - TIR'!$C$25)*V961),'Ejercicio 3 - TIR'!$E$25-SQRT(('Ejercicio 3 - TIR'!$E$25-'Ejercicio 3 - TIR'!$C$25)*('Ejercicio 3 - TIR'!$E$25-'Ejercicio 3 - TIR'!$D$25)*(1-V961)))</f>
        <v>0.19592404589958</v>
      </c>
      <c r="X961" s="24">
        <f ca="1" t="shared" si="7136"/>
        <v>0.761409197540221</v>
      </c>
      <c r="Y961" s="26">
        <f ca="1">IF(X961&lt;=('Ejercicio 3 - TIR'!$D$26-'Ejercicio 3 - TIR'!$C$26)/('Ejercicio 3 - TIR'!$E$26-'Ejercicio 3 - TIR'!$C$26),'Ejercicio 3 - TIR'!$C$26+SQRT(('Ejercicio 3 - TIR'!$E$26-'Ejercicio 3 - TIR'!$C$26)*('Ejercicio 3 - TIR'!$D$26-'Ejercicio 3 - TIR'!$C$26)*X961),'Ejercicio 3 - TIR'!$E$26-SQRT(('Ejercicio 3 - TIR'!$E$26-'Ejercicio 3 - TIR'!$C$26)*('Ejercicio 3 - TIR'!$E$26-'Ejercicio 3 - TIR'!$D$26)*(1-X961)))</f>
        <v>0.244105845416241</v>
      </c>
      <c r="Z961" s="24">
        <f ca="1" t="shared" si="6668"/>
        <v>1.15349715893718</v>
      </c>
      <c r="AA961" s="24">
        <f ca="1" t="shared" si="6669"/>
        <v>1.32410260509458</v>
      </c>
      <c r="AB961" s="24">
        <f ca="1" t="shared" si="6670"/>
        <v>1.58011174720035</v>
      </c>
      <c r="AC961" s="24">
        <f ca="1" t="shared" si="6671"/>
        <v>1.88969363368529</v>
      </c>
      <c r="AD961" s="24">
        <f ca="1" t="shared" si="6672"/>
        <v>2.35097889571373</v>
      </c>
      <c r="AE961" s="23">
        <f ca="1" t="shared" si="6673"/>
        <v>4420.64022881238</v>
      </c>
      <c r="AF961" s="23">
        <f ca="1" t="shared" si="6674"/>
        <v>5074.46524493359</v>
      </c>
      <c r="AG961" s="23">
        <f ca="1" t="shared" si="6675"/>
        <v>6055.58973559054</v>
      </c>
      <c r="AH961" s="23">
        <f ca="1" t="shared" si="6676"/>
        <v>7242.02537689541</v>
      </c>
      <c r="AI961" s="23">
        <f ca="1" t="shared" si="6677"/>
        <v>9009.84610404833</v>
      </c>
      <c r="AJ961" s="25">
        <f ca="1" t="shared" si="6678"/>
        <v>42913.1255337707</v>
      </c>
      <c r="AK961" s="25">
        <f ca="1" t="shared" si="6679"/>
        <v>51965.8992929494</v>
      </c>
      <c r="AL961" s="25">
        <f ca="1" t="shared" si="6680"/>
        <v>65265.4277856421</v>
      </c>
      <c r="AM961" s="25">
        <f ca="1" t="shared" si="6681"/>
        <v>77828.038346563</v>
      </c>
      <c r="AN961" s="25">
        <f ca="1" t="shared" si="6682"/>
        <v>82005.5502723171</v>
      </c>
      <c r="AO961" s="25">
        <f ca="1">C961/'Ejercicio 3 - TIR'!$D$7</f>
        <v>15552.2437970268</v>
      </c>
      <c r="AP961" s="25">
        <f ca="1" t="shared" si="6683"/>
        <v>27360.8817367438</v>
      </c>
      <c r="AQ961" s="25">
        <f ca="1" t="shared" si="6684"/>
        <v>36413.6554959226</v>
      </c>
      <c r="AR961" s="25">
        <f ca="1" t="shared" si="6685"/>
        <v>49713.1839886153</v>
      </c>
      <c r="AS961" s="25">
        <f ca="1" t="shared" si="6686"/>
        <v>62275.7945495362</v>
      </c>
      <c r="AT961" s="25">
        <f ca="1" t="shared" si="6687"/>
        <v>66453.3064752903</v>
      </c>
      <c r="AU961" s="25">
        <f ca="1">AP961*'Ejercicio 3 - TIR'!$D$5</f>
        <v>13680.4408683719</v>
      </c>
      <c r="AV961" s="25">
        <f ca="1">AQ961*'Ejercicio 3 - TIR'!$D$5</f>
        <v>18206.8277479613</v>
      </c>
      <c r="AW961" s="25">
        <f ca="1">AR961*'Ejercicio 3 - TIR'!$D$5</f>
        <v>24856.5919943076</v>
      </c>
      <c r="AX961" s="25">
        <f ca="1">AS961*'Ejercicio 3 - TIR'!$D$5</f>
        <v>31137.8972747681</v>
      </c>
      <c r="AY961" s="25">
        <f ca="1">AT961*'Ejercicio 3 - TIR'!$D$5</f>
        <v>33226.6532376451</v>
      </c>
      <c r="AZ961" s="25">
        <f ca="1" t="shared" ref="AZ961:BD961" si="7137">AJ961-AU961-AE961</f>
        <v>24812.0444365864</v>
      </c>
      <c r="BA961" s="25">
        <f ca="1" t="shared" si="7137"/>
        <v>28684.6063000545</v>
      </c>
      <c r="BB961" s="25">
        <f ca="1" t="shared" si="7137"/>
        <v>34353.2460557439</v>
      </c>
      <c r="BC961" s="25">
        <f ca="1" t="shared" si="7137"/>
        <v>39448.1156948995</v>
      </c>
      <c r="BD961" s="25">
        <f ca="1" t="shared" si="7137"/>
        <v>39769.0509306236</v>
      </c>
      <c r="BE961" s="25">
        <f ca="1" t="shared" ref="BE961:BI961" si="7138">AZ961/Z961</f>
        <v>21510.2778921864</v>
      </c>
      <c r="BF961" s="25">
        <f ca="1" t="shared" si="7138"/>
        <v>21663.4316628397</v>
      </c>
      <c r="BG961" s="25">
        <f ca="1" t="shared" si="7138"/>
        <v>21741.0231375162</v>
      </c>
      <c r="BH961" s="25">
        <f ca="1" t="shared" si="7138"/>
        <v>20875.402759318</v>
      </c>
      <c r="BI961" s="25">
        <f ca="1" t="shared" si="7138"/>
        <v>16915.9540322246</v>
      </c>
      <c r="BJ961" s="25">
        <f ca="1" t="shared" si="6690"/>
        <v>67706.9983277935</v>
      </c>
      <c r="BK961" s="25">
        <f ca="1" t="shared" si="6691"/>
        <v>36562.9969478048</v>
      </c>
      <c r="BL961" s="25">
        <f ca="1" t="shared" si="6692"/>
        <v>104269.995275598</v>
      </c>
      <c r="BM961" s="25">
        <f ca="1">BK961*'Ejercicio 3 - TIR'!$D$5</f>
        <v>18281.4984739024</v>
      </c>
      <c r="BN961" s="25">
        <f ca="1" t="shared" si="6693"/>
        <v>85988.4968016959</v>
      </c>
      <c r="BO961" s="25">
        <f ca="1" t="shared" si="6694"/>
        <v>36575.6140807852</v>
      </c>
      <c r="BP961" s="25">
        <f ca="1" t="shared" si="6695"/>
        <v>-106560.711167406</v>
      </c>
      <c r="BQ961" s="25">
        <f ca="1" t="shared" ref="BQ961:BT961" si="7139">BE961</f>
        <v>21510.2778921864</v>
      </c>
      <c r="BR961" s="25">
        <f ca="1" t="shared" si="7139"/>
        <v>21663.4316628397</v>
      </c>
      <c r="BS961" s="25">
        <f ca="1" t="shared" si="7139"/>
        <v>21741.0231375162</v>
      </c>
      <c r="BT961" s="25">
        <f ca="1" t="shared" si="7139"/>
        <v>20875.402759318</v>
      </c>
      <c r="BU961" s="25">
        <f ca="1" t="shared" si="6697"/>
        <v>53491.5681130099</v>
      </c>
      <c r="BV961" s="27">
        <f ca="1" t="shared" si="6698"/>
        <v>8.28931937027086</v>
      </c>
    </row>
    <row r="962" ht="15" customHeight="1" spans="1:74">
      <c r="A962" s="23">
        <v>961</v>
      </c>
      <c r="B962" s="24">
        <f ca="1" t="shared" ref="B962:F962" si="7140">RAND()</f>
        <v>0.619355826725334</v>
      </c>
      <c r="C962" s="25">
        <f ca="1">IF(B962&lt;=('Ejercicio 3 - TIR'!$D$13-'Ejercicio 3 - TIR'!$C$13)/('Ejercicio 3 - TIR'!$E$13-'Ejercicio 3 - TIR'!$C$13),'Ejercicio 3 - TIR'!$C$13+SQRT(('Ejercicio 3 - TIR'!$E$13-'Ejercicio 3 - TIR'!$C$13)*('Ejercicio 3 - TIR'!$D$13-'Ejercicio 3 - TIR'!$C$13)*B962),'Ejercicio 3 - TIR'!$E$13-SQRT(('Ejercicio 3 - TIR'!$E$13-'Ejercicio 3 - TIR'!$C$13)*('Ejercicio 3 - TIR'!$E$13-'Ejercicio 3 - TIR'!$D$13)*(1-B962)))</f>
        <v>78627.7514535882</v>
      </c>
      <c r="D962" s="24">
        <f ca="1" t="shared" si="7140"/>
        <v>0.478651648218786</v>
      </c>
      <c r="E962" s="25">
        <f ca="1">IF(D962&lt;=('Ejercicio 3 - TIR'!$D$14-'Ejercicio 3 - TIR'!$C$14)/('Ejercicio 3 - TIR'!$E$14-'Ejercicio 3 - TIR'!$C$14),'Ejercicio 3 - TIR'!$C$14+SQRT(('Ejercicio 3 - TIR'!$E$14-'Ejercicio 3 - TIR'!$C$14)*('Ejercicio 3 - TIR'!$D$14-'Ejercicio 3 - TIR'!$C$14)*D962),'Ejercicio 3 - TIR'!$E$14-SQRT(('Ejercicio 3 - TIR'!$E$14-'Ejercicio 3 - TIR'!$C$14)*('Ejercicio 3 - TIR'!$E$14-'Ejercicio 3 - TIR'!$D$14)*(1-D962)))</f>
        <v>31156.7962385128</v>
      </c>
      <c r="F962" s="24">
        <f ca="1" t="shared" si="7140"/>
        <v>0.302506389918948</v>
      </c>
      <c r="G962" s="25">
        <f ca="1">IF(F962&lt;=('Ejercicio 3 - TIR'!$D$18-'Ejercicio 3 - TIR'!$C$18)/('Ejercicio 3 - TIR'!$E$18-'Ejercicio 3 - TIR'!$C$18),'Ejercicio 3 - TIR'!$C$18+SQRT(('Ejercicio 3 - TIR'!$E$18-'Ejercicio 3 - TIR'!$C$18)*('Ejercicio 3 - TIR'!$D$18-'Ejercicio 3 - TIR'!$C$18)*F962),'Ejercicio 3 - TIR'!$E$18-SQRT(('Ejercicio 3 - TIR'!$E$18-'Ejercicio 3 - TIR'!$C$18)*('Ejercicio 3 - TIR'!$E$18-'Ejercicio 3 - TIR'!$D$18)*(1-F962)))</f>
        <v>36736.1679379186</v>
      </c>
      <c r="H962" s="24">
        <f ca="1" t="shared" ref="H962:L962" si="7141">RAND()</f>
        <v>0.548237061448849</v>
      </c>
      <c r="I962" s="25">
        <f ca="1">IF(H962&lt;=('Ejercicio 3 - TIR'!$D$18-'Ejercicio 3 - TIR'!$C$18)/('Ejercicio 3 - TIR'!$E$18-'Ejercicio 3 - TIR'!$C$18),'Ejercicio 3 - TIR'!$C$18+SQRT(('Ejercicio 3 - TIR'!$E$18-'Ejercicio 3 - TIR'!$C$18)*('Ejercicio 3 - TIR'!$D$18-'Ejercicio 3 - TIR'!$C$18)*H962),'Ejercicio 3 - TIR'!$E$18-SQRT(('Ejercicio 3 - TIR'!$E$18-'Ejercicio 3 - TIR'!$C$18)*('Ejercicio 3 - TIR'!$E$18-'Ejercicio 3 - TIR'!$D$18)*(1-H962)))</f>
        <v>39068.3823925399</v>
      </c>
      <c r="J962" s="24">
        <f ca="1" t="shared" si="7141"/>
        <v>0.205372264057843</v>
      </c>
      <c r="K962" s="25">
        <f ca="1">IF(J962&lt;=('Ejercicio 3 - TIR'!$D$18-'Ejercicio 3 - TIR'!$C$18)/('Ejercicio 3 - TIR'!$E$18-'Ejercicio 3 - TIR'!$C$18),'Ejercicio 3 - TIR'!$C$18+SQRT(('Ejercicio 3 - TIR'!$E$18-'Ejercicio 3 - TIR'!$C$18)*('Ejercicio 3 - TIR'!$D$18-'Ejercicio 3 - TIR'!$C$18)*J962),'Ejercicio 3 - TIR'!$E$18-SQRT(('Ejercicio 3 - TIR'!$E$18-'Ejercicio 3 - TIR'!$C$18)*('Ejercicio 3 - TIR'!$E$18-'Ejercicio 3 - TIR'!$D$18)*(1-J962)))</f>
        <v>35550.300857492</v>
      </c>
      <c r="L962" s="24">
        <f ca="1" t="shared" si="7141"/>
        <v>0.580639317875778</v>
      </c>
      <c r="M962" s="25">
        <f ca="1">IF(L962&lt;=('Ejercicio 3 - TIR'!$D$18-'Ejercicio 3 - TIR'!$C$18)/('Ejercicio 3 - TIR'!$E$18-'Ejercicio 3 - TIR'!$C$18),'Ejercicio 3 - TIR'!$C$18+SQRT(('Ejercicio 3 - TIR'!$E$18-'Ejercicio 3 - TIR'!$C$18)*('Ejercicio 3 - TIR'!$D$18-'Ejercicio 3 - TIR'!$C$18)*L962),'Ejercicio 3 - TIR'!$E$18-SQRT(('Ejercicio 3 - TIR'!$E$18-'Ejercicio 3 - TIR'!$C$18)*('Ejercicio 3 - TIR'!$E$18-'Ejercicio 3 - TIR'!$D$18)*(1-L962)))</f>
        <v>39332.5182925814</v>
      </c>
      <c r="N962" s="24">
        <f ca="1" t="shared" ref="N962:R962" si="7142">RAND()</f>
        <v>0.445242544968846</v>
      </c>
      <c r="O962" s="25">
        <f ca="1">IF(N962&lt;=('Ejercicio 3 - TIR'!$D$18-'Ejercicio 3 - TIR'!$C$18)/('Ejercicio 3 - TIR'!$E$18-'Ejercicio 3 - TIR'!$C$18),'Ejercicio 3 - TIR'!$C$18+SQRT(('Ejercicio 3 - TIR'!$E$18-'Ejercicio 3 - TIR'!$C$18)*('Ejercicio 3 - TIR'!$D$18-'Ejercicio 3 - TIR'!$C$18)*N962),'Ejercicio 3 - TIR'!$E$18-SQRT(('Ejercicio 3 - TIR'!$E$18-'Ejercicio 3 - TIR'!$C$18)*('Ejercicio 3 - TIR'!$E$18-'Ejercicio 3 - TIR'!$D$18)*(1-N962)))</f>
        <v>38172.293542533</v>
      </c>
      <c r="P962" s="24">
        <f ca="1" t="shared" si="7142"/>
        <v>0.467008261079443</v>
      </c>
      <c r="Q962" s="26">
        <f ca="1">IF(P962&lt;=('Ejercicio 3 - TIR'!$D$22-'Ejercicio 3 - TIR'!$C$22)/('Ejercicio 3 - TIR'!$E$22-'Ejercicio 3 - TIR'!$C$22),'Ejercicio 3 - TIR'!$C$22+SQRT(('Ejercicio 3 - TIR'!$E$22-'Ejercicio 3 - TIR'!$C$22)*('Ejercicio 3 - TIR'!$D$22-'Ejercicio 3 - TIR'!$C$22)*P962),'Ejercicio 3 - TIR'!$E$22-SQRT(('Ejercicio 3 - TIR'!$E$22-'Ejercicio 3 - TIR'!$C$22)*('Ejercicio 3 - TIR'!$E$22-'Ejercicio 3 - TIR'!$D$22)*(1-P962)))</f>
        <v>0.148993359066224</v>
      </c>
      <c r="R962" s="24">
        <f ca="1" t="shared" si="7142"/>
        <v>0.326686033128723</v>
      </c>
      <c r="S962" s="26">
        <f ca="1">IF(R962&lt;=('Ejercicio 3 - TIR'!$D$23-'Ejercicio 3 - TIR'!$C$23)/('Ejercicio 3 - TIR'!$E$23-'Ejercicio 3 - TIR'!$C$23),'Ejercicio 3 - TIR'!$C$23+SQRT(('Ejercicio 3 - TIR'!$E$23-'Ejercicio 3 - TIR'!$C$23)*('Ejercicio 3 - TIR'!$D$23-'Ejercicio 3 - TIR'!$C$23)*R962),'Ejercicio 3 - TIR'!$E$23-SQRT(('Ejercicio 3 - TIR'!$E$23-'Ejercicio 3 - TIR'!$C$23)*('Ejercicio 3 - TIR'!$E$23-'Ejercicio 3 - TIR'!$D$23)*(1-R962)))</f>
        <v>0.144249430088802</v>
      </c>
      <c r="T962" s="24">
        <f ca="1" t="shared" ref="T962:X962" si="7143">RAND()</f>
        <v>0.213750782004995</v>
      </c>
      <c r="U962" s="26">
        <f ca="1">IF(T962&lt;=('Ejercicio 3 - TIR'!$D$24-'Ejercicio 3 - TIR'!$C$24)/('Ejercicio 3 - TIR'!$E$24-'Ejercicio 3 - TIR'!$C$24),'Ejercicio 3 - TIR'!$C$24+SQRT(('Ejercicio 3 - TIR'!$E$24-'Ejercicio 3 - TIR'!$C$24)*('Ejercicio 3 - TIR'!$D$24-'Ejercicio 3 - TIR'!$C$24)*T962),'Ejercicio 3 - TIR'!$E$24-SQRT(('Ejercicio 3 - TIR'!$E$24-'Ejercicio 3 - TIR'!$C$24)*('Ejercicio 3 - TIR'!$E$24-'Ejercicio 3 - TIR'!$D$24)*(1-T962)))</f>
        <v>0.17118670909345</v>
      </c>
      <c r="V962" s="24">
        <f ca="1" t="shared" si="7143"/>
        <v>0.445831493182276</v>
      </c>
      <c r="W962" s="26">
        <f ca="1">IF(V962&lt;=('Ejercicio 3 - TIR'!$D$25-'Ejercicio 3 - TIR'!$C$25)/('Ejercicio 3 - TIR'!$E$25-'Ejercicio 3 - TIR'!$C$25),'Ejercicio 3 - TIR'!$C$25+SQRT(('Ejercicio 3 - TIR'!$E$25-'Ejercicio 3 - TIR'!$C$25)*('Ejercicio 3 - TIR'!$D$25-'Ejercicio 3 - TIR'!$C$25)*V962),'Ejercicio 3 - TIR'!$E$25-SQRT(('Ejercicio 3 - TIR'!$E$25-'Ejercicio 3 - TIR'!$C$25)*('Ejercicio 3 - TIR'!$E$25-'Ejercicio 3 - TIR'!$D$25)*(1-V962)))</f>
        <v>0.205959226007459</v>
      </c>
      <c r="X962" s="24">
        <f ca="1" t="shared" si="7143"/>
        <v>0.550993224710307</v>
      </c>
      <c r="Y962" s="26">
        <f ca="1">IF(X962&lt;=('Ejercicio 3 - TIR'!$D$26-'Ejercicio 3 - TIR'!$C$26)/('Ejercicio 3 - TIR'!$E$26-'Ejercicio 3 - TIR'!$C$26),'Ejercicio 3 - TIR'!$C$26+SQRT(('Ejercicio 3 - TIR'!$E$26-'Ejercicio 3 - TIR'!$C$26)*('Ejercicio 3 - TIR'!$D$26-'Ejercicio 3 - TIR'!$C$26)*X962),'Ejercicio 3 - TIR'!$E$26-SQRT(('Ejercicio 3 - TIR'!$E$26-'Ejercicio 3 - TIR'!$C$26)*('Ejercicio 3 - TIR'!$E$26-'Ejercicio 3 - TIR'!$D$26)*(1-X962)))</f>
        <v>0.230759401033656</v>
      </c>
      <c r="Z962" s="24">
        <f ca="1" t="shared" ref="Z962:Z1001" si="7144">(1+Q962)</f>
        <v>1.14899335906622</v>
      </c>
      <c r="AA962" s="24">
        <f ca="1" t="shared" ref="AA962:AA1001" si="7145">Z962*(1+S962)</f>
        <v>1.31473499628735</v>
      </c>
      <c r="AB962" s="24">
        <f ca="1" t="shared" ref="AB962:AB1001" si="7146">AA962*(1+U962)</f>
        <v>1.53980015363177</v>
      </c>
      <c r="AC962" s="24">
        <f ca="1" t="shared" ref="AC962:AC1001" si="7147">AB962*(1+W962)</f>
        <v>1.85693620147993</v>
      </c>
      <c r="AD962" s="24">
        <f ca="1" t="shared" ref="AD962:AD1001" si="7148">AC962*(1+Y962)</f>
        <v>2.28544168709115</v>
      </c>
      <c r="AE962" s="23">
        <f ca="1" t="shared" ref="AE962:AE1001" si="7149">E962*Q962</f>
        <v>4642.15572931791</v>
      </c>
      <c r="AF962" s="23">
        <f ca="1" t="shared" ref="AF962:AF1001" si="7150">AE962*(1+S962)</f>
        <v>5311.78404765549</v>
      </c>
      <c r="AG962" s="23">
        <f ca="1" t="shared" ref="AG962:AG1001" si="7151">AF962*(1+U962)</f>
        <v>6221.09087818872</v>
      </c>
      <c r="AH962" s="23">
        <f ca="1" t="shared" ref="AH962:AH1001" si="7152">AG962*(1+W962)</f>
        <v>7502.38194038253</v>
      </c>
      <c r="AI962" s="23">
        <f ca="1" t="shared" ref="AI962:AI1001" si="7153">AH962*(1+Y962)</f>
        <v>9233.62710327092</v>
      </c>
      <c r="AJ962" s="25">
        <f ca="1" t="shared" ref="AJ962:AJ1001" si="7154">G962*Z962</f>
        <v>42209.61299821</v>
      </c>
      <c r="AK962" s="25">
        <f ca="1" t="shared" ref="AK962:AK1001" si="7155">I962*AA962</f>
        <v>51364.5695798085</v>
      </c>
      <c r="AL962" s="25">
        <f ca="1" t="shared" ref="AL962:AL1001" si="7156">K962*AB962</f>
        <v>54740.3587220217</v>
      </c>
      <c r="AM962" s="25">
        <f ca="1" t="shared" ref="AM962:AM1001" si="7157">M962*AC962</f>
        <v>73037.977112866</v>
      </c>
      <c r="AN962" s="25">
        <f ca="1" t="shared" ref="AN962:AN1001" si="7158">O962*AD962</f>
        <v>87240.5509539854</v>
      </c>
      <c r="AO962" s="25">
        <f ca="1">C962/'Ejercicio 3 - TIR'!$D$7</f>
        <v>15725.5502907176</v>
      </c>
      <c r="AP962" s="25">
        <f ca="1" t="shared" ref="AP962:AP1001" si="7159">AJ962-AO962</f>
        <v>26484.0627074923</v>
      </c>
      <c r="AQ962" s="25">
        <f ca="1" t="shared" ref="AQ962:AQ1001" si="7160">AK962-AO962</f>
        <v>35639.0192890909</v>
      </c>
      <c r="AR962" s="25">
        <f ca="1" t="shared" ref="AR962:AR1001" si="7161">AL962-AO962</f>
        <v>39014.808431304</v>
      </c>
      <c r="AS962" s="25">
        <f ca="1" t="shared" ref="AS962:AS1001" si="7162">AM962-AO962</f>
        <v>57312.4268221484</v>
      </c>
      <c r="AT962" s="25">
        <f ca="1" t="shared" ref="AT962:AT1001" si="7163">AN962-AO962</f>
        <v>71515.0006632677</v>
      </c>
      <c r="AU962" s="25">
        <f ca="1">AP962*'Ejercicio 3 - TIR'!$D$5</f>
        <v>13242.0313537462</v>
      </c>
      <c r="AV962" s="25">
        <f ca="1">AQ962*'Ejercicio 3 - TIR'!$D$5</f>
        <v>17819.5096445454</v>
      </c>
      <c r="AW962" s="25">
        <f ca="1">AR962*'Ejercicio 3 - TIR'!$D$5</f>
        <v>19507.404215652</v>
      </c>
      <c r="AX962" s="25">
        <f ca="1">AS962*'Ejercicio 3 - TIR'!$D$5</f>
        <v>28656.2134110742</v>
      </c>
      <c r="AY962" s="25">
        <f ca="1">AT962*'Ejercicio 3 - TIR'!$D$5</f>
        <v>35757.5003316339</v>
      </c>
      <c r="AZ962" s="25">
        <f ca="1" t="shared" ref="AZ962:BD962" si="7164">AJ962-AU962-AE962</f>
        <v>24325.4259151459</v>
      </c>
      <c r="BA962" s="25">
        <f ca="1" t="shared" si="7164"/>
        <v>28233.2758876076</v>
      </c>
      <c r="BB962" s="25">
        <f ca="1" t="shared" si="7164"/>
        <v>29011.8636281809</v>
      </c>
      <c r="BC962" s="25">
        <f ca="1" t="shared" si="7164"/>
        <v>36879.3817614093</v>
      </c>
      <c r="BD962" s="25">
        <f ca="1" t="shared" si="7164"/>
        <v>42249.4235190806</v>
      </c>
      <c r="BE962" s="25">
        <f ca="1" t="shared" ref="BE962:BI962" si="7165">AZ962/Z962</f>
        <v>21171.076162629</v>
      </c>
      <c r="BF962" s="25">
        <f ca="1" t="shared" si="7165"/>
        <v>21474.4993989929</v>
      </c>
      <c r="BG962" s="25">
        <f ca="1" t="shared" si="7165"/>
        <v>18841.3175305599</v>
      </c>
      <c r="BH962" s="25">
        <f ca="1" t="shared" si="7165"/>
        <v>19860.3386223056</v>
      </c>
      <c r="BI962" s="25">
        <f ca="1" t="shared" si="7165"/>
        <v>18486.3275040959</v>
      </c>
      <c r="BJ962" s="25">
        <f ca="1" t="shared" ref="BJ962:BJ1001" si="7166">E962*AD962</f>
        <v>71207.0409597018</v>
      </c>
      <c r="BK962" s="25">
        <f ca="1" t="shared" ref="BK962:BK1001" si="7167">0.2*C962*AD962</f>
        <v>35939.8281868545</v>
      </c>
      <c r="BL962" s="25">
        <f ca="1" t="shared" ref="BL962:BL1001" si="7168">BJ962+BK962</f>
        <v>107146.869146556</v>
      </c>
      <c r="BM962" s="25">
        <f ca="1">BK962*'Ejercicio 3 - TIR'!$D$5</f>
        <v>17969.9140934273</v>
      </c>
      <c r="BN962" s="25">
        <f ca="1" t="shared" ref="BN962:BN1001" si="7169">BL962-BM962</f>
        <v>89176.9550531291</v>
      </c>
      <c r="BO962" s="25">
        <f ca="1" t="shared" ref="BO962:BO1001" si="7170">BN962/AD962</f>
        <v>39019.5713838716</v>
      </c>
      <c r="BP962" s="25">
        <f ca="1" t="shared" ref="BP962:BP1001" si="7171">-(C962+E962)</f>
        <v>-109784.547692101</v>
      </c>
      <c r="BQ962" s="25">
        <f ca="1" t="shared" ref="BQ962:BT962" si="7172">BE962</f>
        <v>21171.076162629</v>
      </c>
      <c r="BR962" s="25">
        <f ca="1" t="shared" si="7172"/>
        <v>21474.4993989929</v>
      </c>
      <c r="BS962" s="25">
        <f ca="1" t="shared" si="7172"/>
        <v>18841.3175305599</v>
      </c>
      <c r="BT962" s="25">
        <f ca="1" t="shared" si="7172"/>
        <v>19860.3386223056</v>
      </c>
      <c r="BU962" s="25">
        <f ca="1" t="shared" ref="BU962:BU1001" si="7173">BI962+BO962</f>
        <v>57505.8988879675</v>
      </c>
      <c r="BV962" s="27">
        <f ca="1" t="shared" ref="BV962:BV1001" si="7174">IFERROR(IRR(BP962:BU962,0.1),NA())*100</f>
        <v>7.08441161373574</v>
      </c>
    </row>
    <row r="963" ht="15" customHeight="1" spans="1:74">
      <c r="A963" s="23">
        <v>962</v>
      </c>
      <c r="B963" s="24">
        <f ca="1" t="shared" ref="B963:F963" si="7175">RAND()</f>
        <v>0.439749459524756</v>
      </c>
      <c r="C963" s="25">
        <f ca="1">IF(B963&lt;=('Ejercicio 3 - TIR'!$D$13-'Ejercicio 3 - TIR'!$C$13)/('Ejercicio 3 - TIR'!$E$13-'Ejercicio 3 - TIR'!$C$13),'Ejercicio 3 - TIR'!$C$13+SQRT(('Ejercicio 3 - TIR'!$E$13-'Ejercicio 3 - TIR'!$C$13)*('Ejercicio 3 - TIR'!$D$13-'Ejercicio 3 - TIR'!$C$13)*B963),'Ejercicio 3 - TIR'!$E$13-SQRT(('Ejercicio 3 - TIR'!$E$13-'Ejercicio 3 - TIR'!$C$13)*('Ejercicio 3 - TIR'!$E$13-'Ejercicio 3 - TIR'!$D$13)*(1-B963)))</f>
        <v>74071.238969625</v>
      </c>
      <c r="D963" s="24">
        <f ca="1" t="shared" si="7175"/>
        <v>0.222937284485336</v>
      </c>
      <c r="E963" s="25">
        <f ca="1">IF(D963&lt;=('Ejercicio 3 - TIR'!$D$14-'Ejercicio 3 - TIR'!$C$14)/('Ejercicio 3 - TIR'!$E$14-'Ejercicio 3 - TIR'!$C$14),'Ejercicio 3 - TIR'!$C$14+SQRT(('Ejercicio 3 - TIR'!$E$14-'Ejercicio 3 - TIR'!$C$14)*('Ejercicio 3 - TIR'!$D$14-'Ejercicio 3 - TIR'!$C$14)*D963),'Ejercicio 3 - TIR'!$E$14-SQRT(('Ejercicio 3 - TIR'!$E$14-'Ejercicio 3 - TIR'!$C$14)*('Ejercicio 3 - TIR'!$E$14-'Ejercicio 3 - TIR'!$D$14)*(1-D963)))</f>
        <v>29089.0458956094</v>
      </c>
      <c r="F963" s="24">
        <f ca="1" t="shared" si="7175"/>
        <v>0.0999222488486016</v>
      </c>
      <c r="G963" s="25">
        <f ca="1">IF(F963&lt;=('Ejercicio 3 - TIR'!$D$18-'Ejercicio 3 - TIR'!$C$18)/('Ejercicio 3 - TIR'!$E$18-'Ejercicio 3 - TIR'!$C$18),'Ejercicio 3 - TIR'!$C$18+SQRT(('Ejercicio 3 - TIR'!$E$18-'Ejercicio 3 - TIR'!$C$18)*('Ejercicio 3 - TIR'!$D$18-'Ejercicio 3 - TIR'!$C$18)*F963),'Ejercicio 3 - TIR'!$E$18-SQRT(('Ejercicio 3 - TIR'!$E$18-'Ejercicio 3 - TIR'!$C$18)*('Ejercicio 3 - TIR'!$E$18-'Ejercicio 3 - TIR'!$D$18)*(1-F963)))</f>
        <v>33871.477408857</v>
      </c>
      <c r="H963" s="24">
        <f ca="1" t="shared" ref="H963:L963" si="7176">RAND()</f>
        <v>0.799846581865153</v>
      </c>
      <c r="I963" s="25">
        <f ca="1">IF(H963&lt;=('Ejercicio 3 - TIR'!$D$18-'Ejercicio 3 - TIR'!$C$18)/('Ejercicio 3 - TIR'!$E$18-'Ejercicio 3 - TIR'!$C$18),'Ejercicio 3 - TIR'!$C$18+SQRT(('Ejercicio 3 - TIR'!$E$18-'Ejercicio 3 - TIR'!$C$18)*('Ejercicio 3 - TIR'!$D$18-'Ejercicio 3 - TIR'!$C$18)*H963),'Ejercicio 3 - TIR'!$E$18-SQRT(('Ejercicio 3 - TIR'!$E$18-'Ejercicio 3 - TIR'!$C$18)*('Ejercicio 3 - TIR'!$E$18-'Ejercicio 3 - TIR'!$D$18)*(1-H963)))</f>
        <v>41125.5314738517</v>
      </c>
      <c r="J963" s="24">
        <f ca="1" t="shared" si="7176"/>
        <v>0.965244430196486</v>
      </c>
      <c r="K963" s="25">
        <f ca="1">IF(J963&lt;=('Ejercicio 3 - TIR'!$D$18-'Ejercicio 3 - TIR'!$C$18)/('Ejercicio 3 - TIR'!$E$18-'Ejercicio 3 - TIR'!$C$18),'Ejercicio 3 - TIR'!$C$18+SQRT(('Ejercicio 3 - TIR'!$E$18-'Ejercicio 3 - TIR'!$C$18)*('Ejercicio 3 - TIR'!$D$18-'Ejercicio 3 - TIR'!$C$18)*J963),'Ejercicio 3 - TIR'!$E$18-SQRT(('Ejercicio 3 - TIR'!$E$18-'Ejercicio 3 - TIR'!$C$18)*('Ejercicio 3 - TIR'!$E$18-'Ejercicio 3 - TIR'!$D$18)*(1-J963)))</f>
        <v>43385.4821972912</v>
      </c>
      <c r="L963" s="24">
        <f ca="1" t="shared" si="7176"/>
        <v>0.755781135831954</v>
      </c>
      <c r="M963" s="25">
        <f ca="1">IF(L963&lt;=('Ejercicio 3 - TIR'!$D$18-'Ejercicio 3 - TIR'!$C$18)/('Ejercicio 3 - TIR'!$E$18-'Ejercicio 3 - TIR'!$C$18),'Ejercicio 3 - TIR'!$C$18+SQRT(('Ejercicio 3 - TIR'!$E$18-'Ejercicio 3 - TIR'!$C$18)*('Ejercicio 3 - TIR'!$D$18-'Ejercicio 3 - TIR'!$C$18)*L963),'Ejercicio 3 - TIR'!$E$18-SQRT(('Ejercicio 3 - TIR'!$E$18-'Ejercicio 3 - TIR'!$C$18)*('Ejercicio 3 - TIR'!$E$18-'Ejercicio 3 - TIR'!$D$18)*(1-L963)))</f>
        <v>40720.231920699</v>
      </c>
      <c r="N963" s="24">
        <f ca="1" t="shared" ref="N963:R963" si="7177">RAND()</f>
        <v>0.518396822029188</v>
      </c>
      <c r="O963" s="25">
        <f ca="1">IF(N963&lt;=('Ejercicio 3 - TIR'!$D$18-'Ejercicio 3 - TIR'!$C$18)/('Ejercicio 3 - TIR'!$E$18-'Ejercicio 3 - TIR'!$C$18),'Ejercicio 3 - TIR'!$C$18+SQRT(('Ejercicio 3 - TIR'!$E$18-'Ejercicio 3 - TIR'!$C$18)*('Ejercicio 3 - TIR'!$D$18-'Ejercicio 3 - TIR'!$C$18)*N963),'Ejercicio 3 - TIR'!$E$18-SQRT(('Ejercicio 3 - TIR'!$E$18-'Ejercicio 3 - TIR'!$C$18)*('Ejercicio 3 - TIR'!$E$18-'Ejercicio 3 - TIR'!$D$18)*(1-N963)))</f>
        <v>38818.1360447874</v>
      </c>
      <c r="P963" s="24">
        <f ca="1" t="shared" si="7177"/>
        <v>0.799858100171068</v>
      </c>
      <c r="Q963" s="26">
        <f ca="1">IF(P963&lt;=('Ejercicio 3 - TIR'!$D$22-'Ejercicio 3 - TIR'!$C$22)/('Ejercicio 3 - TIR'!$E$22-'Ejercicio 3 - TIR'!$C$22),'Ejercicio 3 - TIR'!$C$22+SQRT(('Ejercicio 3 - TIR'!$E$22-'Ejercicio 3 - TIR'!$C$22)*('Ejercicio 3 - TIR'!$D$22-'Ejercicio 3 - TIR'!$C$22)*P963),'Ejercicio 3 - TIR'!$E$22-SQRT(('Ejercicio 3 - TIR'!$E$22-'Ejercicio 3 - TIR'!$C$22)*('Ejercicio 3 - TIR'!$E$22-'Ejercicio 3 - TIR'!$D$22)*(1-P963)))</f>
        <v>0.161019604332573</v>
      </c>
      <c r="R963" s="24">
        <f ca="1" t="shared" si="7177"/>
        <v>0.545751484729985</v>
      </c>
      <c r="S963" s="26">
        <f ca="1">IF(R963&lt;=('Ejercicio 3 - TIR'!$D$23-'Ejercicio 3 - TIR'!$C$23)/('Ejercicio 3 - TIR'!$E$23-'Ejercicio 3 - TIR'!$C$23),'Ejercicio 3 - TIR'!$C$23+SQRT(('Ejercicio 3 - TIR'!$E$23-'Ejercicio 3 - TIR'!$C$23)*('Ejercicio 3 - TIR'!$D$23-'Ejercicio 3 - TIR'!$C$23)*R963),'Ejercicio 3 - TIR'!$E$23-SQRT(('Ejercicio 3 - TIR'!$E$23-'Ejercicio 3 - TIR'!$C$23)*('Ejercicio 3 - TIR'!$E$23-'Ejercicio 3 - TIR'!$D$23)*(1-R963)))</f>
        <v>0.151405466825177</v>
      </c>
      <c r="T963" s="24">
        <f ca="1" t="shared" ref="T963:X963" si="7178">RAND()</f>
        <v>0.622165879316549</v>
      </c>
      <c r="U963" s="26">
        <f ca="1">IF(T963&lt;=('Ejercicio 3 - TIR'!$D$24-'Ejercicio 3 - TIR'!$C$24)/('Ejercicio 3 - TIR'!$E$24-'Ejercicio 3 - TIR'!$C$24),'Ejercicio 3 - TIR'!$C$24+SQRT(('Ejercicio 3 - TIR'!$E$24-'Ejercicio 3 - TIR'!$C$24)*('Ejercicio 3 - TIR'!$D$24-'Ejercicio 3 - TIR'!$C$24)*T963),'Ejercicio 3 - TIR'!$E$24-SQRT(('Ejercicio 3 - TIR'!$E$24-'Ejercicio 3 - TIR'!$C$24)*('Ejercicio 3 - TIR'!$E$24-'Ejercicio 3 - TIR'!$D$24)*(1-T963)))</f>
        <v>0.187474078984391</v>
      </c>
      <c r="V963" s="24">
        <f ca="1" t="shared" si="7178"/>
        <v>0.448254740889161</v>
      </c>
      <c r="W963" s="26">
        <f ca="1">IF(V963&lt;=('Ejercicio 3 - TIR'!$D$25-'Ejercicio 3 - TIR'!$C$25)/('Ejercicio 3 - TIR'!$E$25-'Ejercicio 3 - TIR'!$C$25),'Ejercicio 3 - TIR'!$C$25+SQRT(('Ejercicio 3 - TIR'!$E$25-'Ejercicio 3 - TIR'!$C$25)*('Ejercicio 3 - TIR'!$D$25-'Ejercicio 3 - TIR'!$C$25)*V963),'Ejercicio 3 - TIR'!$E$25-SQRT(('Ejercicio 3 - TIR'!$E$25-'Ejercicio 3 - TIR'!$C$25)*('Ejercicio 3 - TIR'!$E$25-'Ejercicio 3 - TIR'!$D$25)*(1-V963)))</f>
        <v>0.206055621441555</v>
      </c>
      <c r="X963" s="24">
        <f ca="1" t="shared" si="7178"/>
        <v>0.477543722625172</v>
      </c>
      <c r="Y963" s="26">
        <f ca="1">IF(X963&lt;=('Ejercicio 3 - TIR'!$D$26-'Ejercicio 3 - TIR'!$C$26)/('Ejercicio 3 - TIR'!$E$26-'Ejercicio 3 - TIR'!$C$26),'Ejercicio 3 - TIR'!$C$26+SQRT(('Ejercicio 3 - TIR'!$E$26-'Ejercicio 3 - TIR'!$C$26)*('Ejercicio 3 - TIR'!$D$26-'Ejercicio 3 - TIR'!$C$26)*X963),'Ejercicio 3 - TIR'!$E$26-SQRT(('Ejercicio 3 - TIR'!$E$26-'Ejercicio 3 - TIR'!$C$26)*('Ejercicio 3 - TIR'!$E$26-'Ejercicio 3 - TIR'!$D$26)*(1-X963)))</f>
        <v>0.226884428857217</v>
      </c>
      <c r="Z963" s="24">
        <f ca="1" t="shared" si="7144"/>
        <v>1.16101960433257</v>
      </c>
      <c r="AA963" s="24">
        <f ca="1" t="shared" si="7145"/>
        <v>1.33680431951973</v>
      </c>
      <c r="AB963" s="24">
        <f ca="1" t="shared" si="7146"/>
        <v>1.58742047810405</v>
      </c>
      <c r="AC963" s="24">
        <f ca="1" t="shared" si="7147"/>
        <v>1.91451739120882</v>
      </c>
      <c r="AD963" s="24">
        <f ca="1" t="shared" si="7148"/>
        <v>2.34889157605045</v>
      </c>
      <c r="AE963" s="23">
        <f ca="1" t="shared" si="7149"/>
        <v>4683.90666052309</v>
      </c>
      <c r="AF963" s="23">
        <f ca="1" t="shared" si="7150"/>
        <v>5393.07573502514</v>
      </c>
      <c r="AG963" s="23">
        <f ca="1" t="shared" si="7151"/>
        <v>6404.13764134205</v>
      </c>
      <c r="AH963" s="23">
        <f ca="1" t="shared" si="7152"/>
        <v>7723.74620282604</v>
      </c>
      <c r="AI963" s="23">
        <f ca="1" t="shared" si="7153"/>
        <v>9476.14394869232</v>
      </c>
      <c r="AJ963" s="25">
        <f ca="1" t="shared" si="7154"/>
        <v>39325.4492993909</v>
      </c>
      <c r="AK963" s="25">
        <f ca="1" t="shared" si="7155"/>
        <v>54976.7881167896</v>
      </c>
      <c r="AL963" s="25">
        <f ca="1" t="shared" si="7156"/>
        <v>68871.0028923986</v>
      </c>
      <c r="AM963" s="25">
        <f ca="1" t="shared" si="7157"/>
        <v>77959.592186235</v>
      </c>
      <c r="AN963" s="25">
        <f ca="1" t="shared" si="7158"/>
        <v>91179.5927535813</v>
      </c>
      <c r="AO963" s="25">
        <f ca="1">C963/'Ejercicio 3 - TIR'!$D$7</f>
        <v>14814.247793925</v>
      </c>
      <c r="AP963" s="25">
        <f ca="1" t="shared" si="7159"/>
        <v>24511.2015054659</v>
      </c>
      <c r="AQ963" s="25">
        <f ca="1" t="shared" si="7160"/>
        <v>40162.5403228646</v>
      </c>
      <c r="AR963" s="25">
        <f ca="1" t="shared" si="7161"/>
        <v>54056.7550984736</v>
      </c>
      <c r="AS963" s="25">
        <f ca="1" t="shared" si="7162"/>
        <v>63145.34439231</v>
      </c>
      <c r="AT963" s="25">
        <f ca="1" t="shared" si="7163"/>
        <v>76365.3449596563</v>
      </c>
      <c r="AU963" s="25">
        <f ca="1">AP963*'Ejercicio 3 - TIR'!$D$5</f>
        <v>12255.6007527329</v>
      </c>
      <c r="AV963" s="25">
        <f ca="1">AQ963*'Ejercicio 3 - TIR'!$D$5</f>
        <v>20081.2701614323</v>
      </c>
      <c r="AW963" s="25">
        <f ca="1">AR963*'Ejercicio 3 - TIR'!$D$5</f>
        <v>27028.3775492368</v>
      </c>
      <c r="AX963" s="25">
        <f ca="1">AS963*'Ejercicio 3 - TIR'!$D$5</f>
        <v>31572.672196155</v>
      </c>
      <c r="AY963" s="25">
        <f ca="1">AT963*'Ejercicio 3 - TIR'!$D$5</f>
        <v>38182.6724798281</v>
      </c>
      <c r="AZ963" s="25">
        <f ca="1" t="shared" ref="AZ963:BD963" si="7179">AJ963-AU963-AE963</f>
        <v>22385.9418861348</v>
      </c>
      <c r="BA963" s="25">
        <f ca="1" t="shared" si="7179"/>
        <v>29502.4422203321</v>
      </c>
      <c r="BB963" s="25">
        <f ca="1" t="shared" si="7179"/>
        <v>35438.4877018198</v>
      </c>
      <c r="BC963" s="25">
        <f ca="1" t="shared" si="7179"/>
        <v>38663.173787254</v>
      </c>
      <c r="BD963" s="25">
        <f ca="1" t="shared" si="7179"/>
        <v>43520.7763250608</v>
      </c>
      <c r="BE963" s="25">
        <f ca="1" t="shared" ref="BE963:BI963" si="7180">AZ963/Z963</f>
        <v>19281.2781133043</v>
      </c>
      <c r="BF963" s="25">
        <f ca="1" t="shared" si="7180"/>
        <v>22069.3797809775</v>
      </c>
      <c r="BG963" s="25">
        <f ca="1" t="shared" si="7180"/>
        <v>22324.575114557</v>
      </c>
      <c r="BH963" s="25">
        <f ca="1" t="shared" si="7180"/>
        <v>20194.7362634518</v>
      </c>
      <c r="BI963" s="25">
        <f ca="1" t="shared" si="7180"/>
        <v>18528.2184877341</v>
      </c>
      <c r="BJ963" s="25">
        <f ca="1" t="shared" si="7166"/>
        <v>68327.0148595418</v>
      </c>
      <c r="BK963" s="25">
        <f ca="1" t="shared" si="7167"/>
        <v>34797.0618486744</v>
      </c>
      <c r="BL963" s="25">
        <f ca="1" t="shared" si="7168"/>
        <v>103124.076708216</v>
      </c>
      <c r="BM963" s="25">
        <f ca="1">BK963*'Ejercicio 3 - TIR'!$D$5</f>
        <v>17398.5309243372</v>
      </c>
      <c r="BN963" s="25">
        <f ca="1" t="shared" si="7169"/>
        <v>85725.545783879</v>
      </c>
      <c r="BO963" s="25">
        <f ca="1" t="shared" si="7170"/>
        <v>36496.1697925719</v>
      </c>
      <c r="BP963" s="25">
        <f ca="1" t="shared" si="7171"/>
        <v>-103160.284865234</v>
      </c>
      <c r="BQ963" s="25">
        <f ca="1" t="shared" ref="BQ963:BT963" si="7181">BE963</f>
        <v>19281.2781133043</v>
      </c>
      <c r="BR963" s="25">
        <f ca="1" t="shared" si="7181"/>
        <v>22069.3797809775</v>
      </c>
      <c r="BS963" s="25">
        <f ca="1" t="shared" si="7181"/>
        <v>22324.575114557</v>
      </c>
      <c r="BT963" s="25">
        <f ca="1" t="shared" si="7181"/>
        <v>20194.7362634518</v>
      </c>
      <c r="BU963" s="25">
        <f ca="1" t="shared" si="7173"/>
        <v>55024.388280306</v>
      </c>
      <c r="BV963" s="27">
        <f ca="1" t="shared" si="7174"/>
        <v>9.13132534483174</v>
      </c>
    </row>
    <row r="964" ht="15" customHeight="1" spans="1:74">
      <c r="A964" s="23">
        <v>963</v>
      </c>
      <c r="B964" s="24">
        <f ca="1" t="shared" ref="B964:F964" si="7182">RAND()</f>
        <v>0.979174531042228</v>
      </c>
      <c r="C964" s="25">
        <f ca="1">IF(B964&lt;=('Ejercicio 3 - TIR'!$D$13-'Ejercicio 3 - TIR'!$C$13)/('Ejercicio 3 - TIR'!$E$13-'Ejercicio 3 - TIR'!$C$13),'Ejercicio 3 - TIR'!$C$13+SQRT(('Ejercicio 3 - TIR'!$E$13-'Ejercicio 3 - TIR'!$C$13)*('Ejercicio 3 - TIR'!$D$13-'Ejercicio 3 - TIR'!$C$13)*B964),'Ejercicio 3 - TIR'!$E$13-SQRT(('Ejercicio 3 - TIR'!$E$13-'Ejercicio 3 - TIR'!$C$13)*('Ejercicio 3 - TIR'!$E$13-'Ejercicio 3 - TIR'!$D$13)*(1-B964)))</f>
        <v>95000.9438141459</v>
      </c>
      <c r="D964" s="24">
        <f ca="1" t="shared" si="7182"/>
        <v>0.329902531369098</v>
      </c>
      <c r="E964" s="25">
        <f ca="1">IF(D964&lt;=('Ejercicio 3 - TIR'!$D$14-'Ejercicio 3 - TIR'!$C$14)/('Ejercicio 3 - TIR'!$E$14-'Ejercicio 3 - TIR'!$C$14),'Ejercicio 3 - TIR'!$C$14+SQRT(('Ejercicio 3 - TIR'!$E$14-'Ejercicio 3 - TIR'!$C$14)*('Ejercicio 3 - TIR'!$D$14-'Ejercicio 3 - TIR'!$C$14)*D964),'Ejercicio 3 - TIR'!$E$14-SQRT(('Ejercicio 3 - TIR'!$E$14-'Ejercicio 3 - TIR'!$C$14)*('Ejercicio 3 - TIR'!$E$14-'Ejercicio 3 - TIR'!$D$14)*(1-D964)))</f>
        <v>29974.2024338262</v>
      </c>
      <c r="F964" s="24">
        <f ca="1" t="shared" si="7182"/>
        <v>0.865657522845423</v>
      </c>
      <c r="G964" s="25">
        <f ca="1">IF(F964&lt;=('Ejercicio 3 - TIR'!$D$18-'Ejercicio 3 - TIR'!$C$18)/('Ejercicio 3 - TIR'!$E$18-'Ejercicio 3 - TIR'!$C$18),'Ejercicio 3 - TIR'!$C$18+SQRT(('Ejercicio 3 - TIR'!$E$18-'Ejercicio 3 - TIR'!$C$18)*('Ejercicio 3 - TIR'!$D$18-'Ejercicio 3 - TIR'!$C$18)*F964),'Ejercicio 3 - TIR'!$E$18-SQRT(('Ejercicio 3 - TIR'!$E$18-'Ejercicio 3 - TIR'!$C$18)*('Ejercicio 3 - TIR'!$E$18-'Ejercicio 3 - TIR'!$D$18)*(1-F964)))</f>
        <v>41825.7779241847</v>
      </c>
      <c r="H964" s="24">
        <f ca="1" t="shared" ref="H964:L964" si="7183">RAND()</f>
        <v>0.433850332774595</v>
      </c>
      <c r="I964" s="25">
        <f ca="1">IF(H964&lt;=('Ejercicio 3 - TIR'!$D$18-'Ejercicio 3 - TIR'!$C$18)/('Ejercicio 3 - TIR'!$E$18-'Ejercicio 3 - TIR'!$C$18),'Ejercicio 3 - TIR'!$C$18+SQRT(('Ejercicio 3 - TIR'!$E$18-'Ejercicio 3 - TIR'!$C$18)*('Ejercicio 3 - TIR'!$D$18-'Ejercicio 3 - TIR'!$C$18)*H964),'Ejercicio 3 - TIR'!$E$18-SQRT(('Ejercicio 3 - TIR'!$E$18-'Ejercicio 3 - TIR'!$C$18)*('Ejercicio 3 - TIR'!$E$18-'Ejercicio 3 - TIR'!$D$18)*(1-H964)))</f>
        <v>38067.0657562827</v>
      </c>
      <c r="J964" s="24">
        <f ca="1" t="shared" si="7183"/>
        <v>0.672562815026101</v>
      </c>
      <c r="K964" s="25">
        <f ca="1">IF(J964&lt;=('Ejercicio 3 - TIR'!$D$18-'Ejercicio 3 - TIR'!$C$18)/('Ejercicio 3 - TIR'!$E$18-'Ejercicio 3 - TIR'!$C$18),'Ejercicio 3 - TIR'!$C$18+SQRT(('Ejercicio 3 - TIR'!$E$18-'Ejercicio 3 - TIR'!$C$18)*('Ejercicio 3 - TIR'!$D$18-'Ejercicio 3 - TIR'!$C$18)*J964),'Ejercicio 3 - TIR'!$E$18-SQRT(('Ejercicio 3 - TIR'!$E$18-'Ejercicio 3 - TIR'!$C$18)*('Ejercicio 3 - TIR'!$E$18-'Ejercicio 3 - TIR'!$D$18)*(1-J964)))</f>
        <v>40044.4184122303</v>
      </c>
      <c r="L964" s="24">
        <f ca="1" t="shared" si="7183"/>
        <v>0.751273114187692</v>
      </c>
      <c r="M964" s="25">
        <f ca="1">IF(L964&lt;=('Ejercicio 3 - TIR'!$D$18-'Ejercicio 3 - TIR'!$C$18)/('Ejercicio 3 - TIR'!$E$18-'Ejercicio 3 - TIR'!$C$18),'Ejercicio 3 - TIR'!$C$18+SQRT(('Ejercicio 3 - TIR'!$E$18-'Ejercicio 3 - TIR'!$C$18)*('Ejercicio 3 - TIR'!$D$18-'Ejercicio 3 - TIR'!$C$18)*L964),'Ejercicio 3 - TIR'!$E$18-SQRT(('Ejercicio 3 - TIR'!$E$18-'Ejercicio 3 - TIR'!$C$18)*('Ejercicio 3 - TIR'!$E$18-'Ejercicio 3 - TIR'!$D$18)*(1-L964)))</f>
        <v>40680.9125459279</v>
      </c>
      <c r="N964" s="24">
        <f ca="1" t="shared" ref="N964:R964" si="7184">RAND()</f>
        <v>0.970005379185222</v>
      </c>
      <c r="O964" s="25">
        <f ca="1">IF(N964&lt;=('Ejercicio 3 - TIR'!$D$18-'Ejercicio 3 - TIR'!$C$18)/('Ejercicio 3 - TIR'!$E$18-'Ejercicio 3 - TIR'!$C$18),'Ejercicio 3 - TIR'!$C$18+SQRT(('Ejercicio 3 - TIR'!$E$18-'Ejercicio 3 - TIR'!$C$18)*('Ejercicio 3 - TIR'!$D$18-'Ejercicio 3 - TIR'!$C$18)*N964),'Ejercicio 3 - TIR'!$E$18-SQRT(('Ejercicio 3 - TIR'!$E$18-'Ejercicio 3 - TIR'!$C$18)*('Ejercicio 3 - TIR'!$E$18-'Ejercicio 3 - TIR'!$D$18)*(1-N964)))</f>
        <v>43500.1344856593</v>
      </c>
      <c r="P964" s="24">
        <f ca="1" t="shared" si="7184"/>
        <v>0.747685197215881</v>
      </c>
      <c r="Q964" s="26">
        <f ca="1">IF(P964&lt;=('Ejercicio 3 - TIR'!$D$22-'Ejercicio 3 - TIR'!$C$22)/('Ejercicio 3 - TIR'!$E$22-'Ejercicio 3 - TIR'!$C$22),'Ejercicio 3 - TIR'!$C$22+SQRT(('Ejercicio 3 - TIR'!$E$22-'Ejercicio 3 - TIR'!$C$22)*('Ejercicio 3 - TIR'!$D$22-'Ejercicio 3 - TIR'!$C$22)*P964),'Ejercicio 3 - TIR'!$E$22-SQRT(('Ejercicio 3 - TIR'!$E$22-'Ejercicio 3 - TIR'!$C$22)*('Ejercicio 3 - TIR'!$E$22-'Ejercicio 3 - TIR'!$D$22)*(1-P964)))</f>
        <v>0.158688814087165</v>
      </c>
      <c r="R964" s="24">
        <f ca="1" t="shared" si="7184"/>
        <v>0.0705328959561513</v>
      </c>
      <c r="S964" s="26">
        <f ca="1">IF(R964&lt;=('Ejercicio 3 - TIR'!$D$23-'Ejercicio 3 - TIR'!$C$23)/('Ejercicio 3 - TIR'!$E$23-'Ejercicio 3 - TIR'!$C$23),'Ejercicio 3 - TIR'!$C$23+SQRT(('Ejercicio 3 - TIR'!$E$23-'Ejercicio 3 - TIR'!$C$23)*('Ejercicio 3 - TIR'!$D$23-'Ejercicio 3 - TIR'!$C$23)*R964),'Ejercicio 3 - TIR'!$E$23-SQRT(('Ejercicio 3 - TIR'!$E$23-'Ejercicio 3 - TIR'!$C$23)*('Ejercicio 3 - TIR'!$E$23-'Ejercicio 3 - TIR'!$D$23)*(1-R964)))</f>
        <v>0.131267617881392</v>
      </c>
      <c r="T964" s="24">
        <f ca="1" t="shared" ref="T964:X964" si="7185">RAND()</f>
        <v>0.439560773024871</v>
      </c>
      <c r="U964" s="26">
        <f ca="1">IF(T964&lt;=('Ejercicio 3 - TIR'!$D$24-'Ejercicio 3 - TIR'!$C$24)/('Ejercicio 3 - TIR'!$E$24-'Ejercicio 3 - TIR'!$C$24),'Ejercicio 3 - TIR'!$C$24+SQRT(('Ejercicio 3 - TIR'!$E$24-'Ejercicio 3 - TIR'!$C$24)*('Ejercicio 3 - TIR'!$D$24-'Ejercicio 3 - TIR'!$C$24)*T964),'Ejercicio 3 - TIR'!$E$24-SQRT(('Ejercicio 3 - TIR'!$E$24-'Ejercicio 3 - TIR'!$C$24)*('Ejercicio 3 - TIR'!$E$24-'Ejercicio 3 - TIR'!$D$24)*(1-T964)))</f>
        <v>0.180386494278714</v>
      </c>
      <c r="V964" s="24">
        <f ca="1" t="shared" si="7185"/>
        <v>0.584886258014561</v>
      </c>
      <c r="W964" s="26">
        <f ca="1">IF(V964&lt;=('Ejercicio 3 - TIR'!$D$25-'Ejercicio 3 - TIR'!$C$25)/('Ejercicio 3 - TIR'!$E$25-'Ejercicio 3 - TIR'!$C$25),'Ejercicio 3 - TIR'!$C$25+SQRT(('Ejercicio 3 - TIR'!$E$25-'Ejercicio 3 - TIR'!$C$25)*('Ejercicio 3 - TIR'!$D$25-'Ejercicio 3 - TIR'!$C$25)*V964),'Ejercicio 3 - TIR'!$E$25-SQRT(('Ejercicio 3 - TIR'!$E$25-'Ejercicio 3 - TIR'!$C$25)*('Ejercicio 3 - TIR'!$E$25-'Ejercicio 3 - TIR'!$D$25)*(1-V964)))</f>
        <v>0.211883099588909</v>
      </c>
      <c r="X964" s="24">
        <f ca="1" t="shared" si="7185"/>
        <v>0.0133803342737848</v>
      </c>
      <c r="Y964" s="26">
        <f ca="1">IF(X964&lt;=('Ejercicio 3 - TIR'!$D$26-'Ejercicio 3 - TIR'!$C$26)/('Ejercicio 3 - TIR'!$E$26-'Ejercicio 3 - TIR'!$C$26),'Ejercicio 3 - TIR'!$C$26+SQRT(('Ejercicio 3 - TIR'!$E$26-'Ejercicio 3 - TIR'!$C$26)*('Ejercicio 3 - TIR'!$D$26-'Ejercicio 3 - TIR'!$C$26)*X964),'Ejercicio 3 - TIR'!$E$26-SQRT(('Ejercicio 3 - TIR'!$E$26-'Ejercicio 3 - TIR'!$C$26)*('Ejercicio 3 - TIR'!$E$26-'Ejercicio 3 - TIR'!$D$26)*(1-X964)))</f>
        <v>0.1960105659084</v>
      </c>
      <c r="Z964" s="24">
        <f ca="1" t="shared" si="7144"/>
        <v>1.15868881408716</v>
      </c>
      <c r="AA964" s="24">
        <f ca="1" t="shared" si="7145"/>
        <v>1.3107871345782</v>
      </c>
      <c r="AB964" s="24">
        <f ca="1" t="shared" si="7146"/>
        <v>1.54723543053041</v>
      </c>
      <c r="AC964" s="24">
        <f ca="1" t="shared" si="7147"/>
        <v>1.87506846934497</v>
      </c>
      <c r="AD964" s="24">
        <f ca="1" t="shared" si="7148"/>
        <v>2.24260170113827</v>
      </c>
      <c r="AE964" s="23">
        <f ca="1" t="shared" si="7149"/>
        <v>4756.57063743249</v>
      </c>
      <c r="AF964" s="23">
        <f ca="1" t="shared" si="7150"/>
        <v>5380.95433429283</v>
      </c>
      <c r="AG964" s="23">
        <f ca="1" t="shared" si="7151"/>
        <v>6351.60582252977</v>
      </c>
      <c r="AH964" s="23">
        <f ca="1" t="shared" si="7152"/>
        <v>7697.40375157434</v>
      </c>
      <c r="AI964" s="23">
        <f ca="1" t="shared" si="7153"/>
        <v>9206.17621694586</v>
      </c>
      <c r="AJ964" s="25">
        <f ca="1" t="shared" si="7154"/>
        <v>48463.0610212467</v>
      </c>
      <c r="AK964" s="25">
        <f ca="1" t="shared" si="7155"/>
        <v>49897.8200444778</v>
      </c>
      <c r="AL964" s="25">
        <f ca="1" t="shared" si="7156"/>
        <v>61958.1429623868</v>
      </c>
      <c r="AM964" s="25">
        <f ca="1" t="shared" si="7157"/>
        <v>76279.4964190495</v>
      </c>
      <c r="AN964" s="25">
        <f ca="1" t="shared" si="7158"/>
        <v>97553.4755972832</v>
      </c>
      <c r="AO964" s="25">
        <f ca="1">C964/'Ejercicio 3 - TIR'!$D$7</f>
        <v>19000.1887628292</v>
      </c>
      <c r="AP964" s="25">
        <f ca="1" t="shared" si="7159"/>
        <v>29462.8722584175</v>
      </c>
      <c r="AQ964" s="25">
        <f ca="1" t="shared" si="7160"/>
        <v>30897.6312816486</v>
      </c>
      <c r="AR964" s="25">
        <f ca="1" t="shared" si="7161"/>
        <v>42957.9541995576</v>
      </c>
      <c r="AS964" s="25">
        <f ca="1" t="shared" si="7162"/>
        <v>57279.3076562203</v>
      </c>
      <c r="AT964" s="25">
        <f ca="1" t="shared" si="7163"/>
        <v>78553.2868344541</v>
      </c>
      <c r="AU964" s="25">
        <f ca="1">AP964*'Ejercicio 3 - TIR'!$D$5</f>
        <v>14731.4361292087</v>
      </c>
      <c r="AV964" s="25">
        <f ca="1">AQ964*'Ejercicio 3 - TIR'!$D$5</f>
        <v>15448.8156408243</v>
      </c>
      <c r="AW964" s="25">
        <f ca="1">AR964*'Ejercicio 3 - TIR'!$D$5</f>
        <v>21478.9770997788</v>
      </c>
      <c r="AX964" s="25">
        <f ca="1">AS964*'Ejercicio 3 - TIR'!$D$5</f>
        <v>28639.6538281102</v>
      </c>
      <c r="AY964" s="25">
        <f ca="1">AT964*'Ejercicio 3 - TIR'!$D$5</f>
        <v>39276.643417227</v>
      </c>
      <c r="AZ964" s="25">
        <f ca="1" t="shared" ref="AZ964:BD964" si="7186">AJ964-AU964-AE964</f>
        <v>28975.0542546054</v>
      </c>
      <c r="BA964" s="25">
        <f ca="1" t="shared" si="7186"/>
        <v>29068.0500693607</v>
      </c>
      <c r="BB964" s="25">
        <f ca="1" t="shared" si="7186"/>
        <v>34127.5600400782</v>
      </c>
      <c r="BC964" s="25">
        <f ca="1" t="shared" si="7186"/>
        <v>39942.438839365</v>
      </c>
      <c r="BD964" s="25">
        <f ca="1" t="shared" si="7186"/>
        <v>49070.6559631103</v>
      </c>
      <c r="BE964" s="25">
        <f ca="1" t="shared" ref="BE964:BI964" si="7187">AZ964/Z964</f>
        <v>25006.7610063471</v>
      </c>
      <c r="BF964" s="25">
        <f ca="1" t="shared" si="7187"/>
        <v>22176.02637572</v>
      </c>
      <c r="BG964" s="25">
        <f ca="1" t="shared" si="7187"/>
        <v>22057.1216032579</v>
      </c>
      <c r="BH964" s="25">
        <f ca="1" t="shared" si="7187"/>
        <v>21301.8561681208</v>
      </c>
      <c r="BI964" s="25">
        <f ca="1" t="shared" si="7187"/>
        <v>21881.1284849216</v>
      </c>
      <c r="BJ964" s="25">
        <f ca="1" t="shared" si="7166"/>
        <v>67220.1973683615</v>
      </c>
      <c r="BK964" s="25">
        <f ca="1" t="shared" si="7167"/>
        <v>42609.855641469</v>
      </c>
      <c r="BL964" s="25">
        <f ca="1" t="shared" si="7168"/>
        <v>109830.053009831</v>
      </c>
      <c r="BM964" s="25">
        <f ca="1">BK964*'Ejercicio 3 - TIR'!$D$5</f>
        <v>21304.9278207345</v>
      </c>
      <c r="BN964" s="25">
        <f ca="1" t="shared" si="7169"/>
        <v>88525.125189096</v>
      </c>
      <c r="BO964" s="25">
        <f ca="1" t="shared" si="7170"/>
        <v>39474.2968152408</v>
      </c>
      <c r="BP964" s="25">
        <f ca="1" t="shared" si="7171"/>
        <v>-124975.146247972</v>
      </c>
      <c r="BQ964" s="25">
        <f ca="1" t="shared" ref="BQ964:BT964" si="7188">BE964</f>
        <v>25006.7610063471</v>
      </c>
      <c r="BR964" s="25">
        <f ca="1" t="shared" si="7188"/>
        <v>22176.02637572</v>
      </c>
      <c r="BS964" s="25">
        <f ca="1" t="shared" si="7188"/>
        <v>22057.1216032579</v>
      </c>
      <c r="BT964" s="25">
        <f ca="1" t="shared" si="7188"/>
        <v>21301.8561681208</v>
      </c>
      <c r="BU964" s="25">
        <f ca="1" t="shared" si="7173"/>
        <v>61355.4253001624</v>
      </c>
      <c r="BV964" s="27">
        <f ca="1" t="shared" si="7174"/>
        <v>5.89657102349397</v>
      </c>
    </row>
    <row r="965" ht="15" customHeight="1" spans="1:74">
      <c r="A965" s="23">
        <v>964</v>
      </c>
      <c r="B965" s="24">
        <f ca="1" t="shared" ref="B965:F965" si="7189">RAND()</f>
        <v>0.638879680949174</v>
      </c>
      <c r="C965" s="25">
        <f ca="1">IF(B965&lt;=('Ejercicio 3 - TIR'!$D$13-'Ejercicio 3 - TIR'!$C$13)/('Ejercicio 3 - TIR'!$E$13-'Ejercicio 3 - TIR'!$C$13),'Ejercicio 3 - TIR'!$C$13+SQRT(('Ejercicio 3 - TIR'!$E$13-'Ejercicio 3 - TIR'!$C$13)*('Ejercicio 3 - TIR'!$D$13-'Ejercicio 3 - TIR'!$C$13)*B965),'Ejercicio 3 - TIR'!$E$13-SQRT(('Ejercicio 3 - TIR'!$E$13-'Ejercicio 3 - TIR'!$C$13)*('Ejercicio 3 - TIR'!$E$13-'Ejercicio 3 - TIR'!$D$13)*(1-B965)))</f>
        <v>79183.0746059609</v>
      </c>
      <c r="D965" s="24">
        <f ca="1" t="shared" si="7189"/>
        <v>0.876617567708598</v>
      </c>
      <c r="E965" s="25">
        <f ca="1">IF(D965&lt;=('Ejercicio 3 - TIR'!$D$14-'Ejercicio 3 - TIR'!$C$14)/('Ejercicio 3 - TIR'!$E$14-'Ejercicio 3 - TIR'!$C$14),'Ejercicio 3 - TIR'!$C$14+SQRT(('Ejercicio 3 - TIR'!$E$14-'Ejercicio 3 - TIR'!$C$14)*('Ejercicio 3 - TIR'!$D$14-'Ejercicio 3 - TIR'!$C$14)*D965),'Ejercicio 3 - TIR'!$E$14-SQRT(('Ejercicio 3 - TIR'!$E$14-'Ejercicio 3 - TIR'!$C$14)*('Ejercicio 3 - TIR'!$E$14-'Ejercicio 3 - TIR'!$D$14)*(1-D965)))</f>
        <v>35697.9813059785</v>
      </c>
      <c r="F965" s="24">
        <f ca="1" t="shared" si="7189"/>
        <v>0.761387598726635</v>
      </c>
      <c r="G965" s="25">
        <f ca="1">IF(F965&lt;=('Ejercicio 3 - TIR'!$D$18-'Ejercicio 3 - TIR'!$C$18)/('Ejercicio 3 - TIR'!$E$18-'Ejercicio 3 - TIR'!$C$18),'Ejercicio 3 - TIR'!$C$18+SQRT(('Ejercicio 3 - TIR'!$E$18-'Ejercicio 3 - TIR'!$C$18)*('Ejercicio 3 - TIR'!$D$18-'Ejercicio 3 - TIR'!$C$18)*F965),'Ejercicio 3 - TIR'!$E$18-SQRT(('Ejercicio 3 - TIR'!$E$18-'Ejercicio 3 - TIR'!$C$18)*('Ejercicio 3 - TIR'!$E$18-'Ejercicio 3 - TIR'!$D$18)*(1-F965)))</f>
        <v>40769.6418478452</v>
      </c>
      <c r="H965" s="24">
        <f ca="1" t="shared" ref="H965:L965" si="7190">RAND()</f>
        <v>0.0425827604067996</v>
      </c>
      <c r="I965" s="25">
        <f ca="1">IF(H965&lt;=('Ejercicio 3 - TIR'!$D$18-'Ejercicio 3 - TIR'!$C$18)/('Ejercicio 3 - TIR'!$E$18-'Ejercicio 3 - TIR'!$C$18),'Ejercicio 3 - TIR'!$C$18+SQRT(('Ejercicio 3 - TIR'!$E$18-'Ejercicio 3 - TIR'!$C$18)*('Ejercicio 3 - TIR'!$D$18-'Ejercicio 3 - TIR'!$C$18)*H965),'Ejercicio 3 - TIR'!$E$18-SQRT(('Ejercicio 3 - TIR'!$E$18-'Ejercicio 3 - TIR'!$C$18)*('Ejercicio 3 - TIR'!$E$18-'Ejercicio 3 - TIR'!$D$18)*(1-H965)))</f>
        <v>32527.3333893691</v>
      </c>
      <c r="J965" s="24">
        <f ca="1" t="shared" si="7190"/>
        <v>0.0544233303139157</v>
      </c>
      <c r="K965" s="25">
        <f ca="1">IF(J965&lt;=('Ejercicio 3 - TIR'!$D$18-'Ejercicio 3 - TIR'!$C$18)/('Ejercicio 3 - TIR'!$E$18-'Ejercicio 3 - TIR'!$C$18),'Ejercicio 3 - TIR'!$C$18+SQRT(('Ejercicio 3 - TIR'!$E$18-'Ejercicio 3 - TIR'!$C$18)*('Ejercicio 3 - TIR'!$D$18-'Ejercicio 3 - TIR'!$C$18)*J965),'Ejercicio 3 - TIR'!$E$18-SQRT(('Ejercicio 3 - TIR'!$E$18-'Ejercicio 3 - TIR'!$C$18)*('Ejercicio 3 - TIR'!$E$18-'Ejercicio 3 - TIR'!$D$18)*(1-J965)))</f>
        <v>32857.1838490177</v>
      </c>
      <c r="L965" s="24">
        <f ca="1" t="shared" si="7190"/>
        <v>0.200002847439124</v>
      </c>
      <c r="M965" s="25">
        <f ca="1">IF(L965&lt;=('Ejercicio 3 - TIR'!$D$18-'Ejercicio 3 - TIR'!$C$18)/('Ejercicio 3 - TIR'!$E$18-'Ejercicio 3 - TIR'!$C$18),'Ejercicio 3 - TIR'!$C$18+SQRT(('Ejercicio 3 - TIR'!$E$18-'Ejercicio 3 - TIR'!$C$18)*('Ejercicio 3 - TIR'!$D$18-'Ejercicio 3 - TIR'!$C$18)*L965),'Ejercicio 3 - TIR'!$E$18-SQRT(('Ejercicio 3 - TIR'!$E$18-'Ejercicio 3 - TIR'!$C$18)*('Ejercicio 3 - TIR'!$E$18-'Ejercicio 3 - TIR'!$D$18)*(1-L965)))</f>
        <v>35477.2645650789</v>
      </c>
      <c r="N965" s="24">
        <f ca="1" t="shared" ref="N965:R965" si="7191">RAND()</f>
        <v>0.600353172328331</v>
      </c>
      <c r="O965" s="25">
        <f ca="1">IF(N965&lt;=('Ejercicio 3 - TIR'!$D$18-'Ejercicio 3 - TIR'!$C$18)/('Ejercicio 3 - TIR'!$E$18-'Ejercicio 3 - TIR'!$C$18),'Ejercicio 3 - TIR'!$C$18+SQRT(('Ejercicio 3 - TIR'!$E$18-'Ejercicio 3 - TIR'!$C$18)*('Ejercicio 3 - TIR'!$D$18-'Ejercicio 3 - TIR'!$C$18)*N965),'Ejercicio 3 - TIR'!$E$18-SQRT(('Ejercicio 3 - TIR'!$E$18-'Ejercicio 3 - TIR'!$C$18)*('Ejercicio 3 - TIR'!$E$18-'Ejercicio 3 - TIR'!$D$18)*(1-N965)))</f>
        <v>39489.6246421684</v>
      </c>
      <c r="P965" s="24">
        <f ca="1" t="shared" si="7191"/>
        <v>0.191228339469544</v>
      </c>
      <c r="Q965" s="26">
        <f ca="1">IF(P965&lt;=('Ejercicio 3 - TIR'!$D$22-'Ejercicio 3 - TIR'!$C$22)/('Ejercicio 3 - TIR'!$E$22-'Ejercicio 3 - TIR'!$C$22),'Ejercicio 3 - TIR'!$C$22+SQRT(('Ejercicio 3 - TIR'!$E$22-'Ejercicio 3 - TIR'!$C$22)*('Ejercicio 3 - TIR'!$D$22-'Ejercicio 3 - TIR'!$C$22)*P965),'Ejercicio 3 - TIR'!$E$22-SQRT(('Ejercicio 3 - TIR'!$E$22-'Ejercicio 3 - TIR'!$C$22)*('Ejercicio 3 - TIR'!$E$22-'Ejercicio 3 - TIR'!$D$22)*(1-P965)))</f>
        <v>0.13855292459547</v>
      </c>
      <c r="R965" s="24">
        <f ca="1" t="shared" si="7191"/>
        <v>0.665666238888577</v>
      </c>
      <c r="S965" s="26">
        <f ca="1">IF(R965&lt;=('Ejercicio 3 - TIR'!$D$23-'Ejercicio 3 - TIR'!$C$23)/('Ejercicio 3 - TIR'!$E$23-'Ejercicio 3 - TIR'!$C$23),'Ejercicio 3 - TIR'!$C$23+SQRT(('Ejercicio 3 - TIR'!$E$23-'Ejercicio 3 - TIR'!$C$23)*('Ejercicio 3 - TIR'!$D$23-'Ejercicio 3 - TIR'!$C$23)*R965),'Ejercicio 3 - TIR'!$E$23-SQRT(('Ejercicio 3 - TIR'!$E$23-'Ejercicio 3 - TIR'!$C$23)*('Ejercicio 3 - TIR'!$E$23-'Ejercicio 3 - TIR'!$D$23)*(1-R965)))</f>
        <v>0.155468372047486</v>
      </c>
      <c r="T965" s="24">
        <f ca="1" t="shared" ref="T965:X965" si="7192">RAND()</f>
        <v>0.229967109171913</v>
      </c>
      <c r="U965" s="26">
        <f ca="1">IF(T965&lt;=('Ejercicio 3 - TIR'!$D$24-'Ejercicio 3 - TIR'!$C$24)/('Ejercicio 3 - TIR'!$E$24-'Ejercicio 3 - TIR'!$C$24),'Ejercicio 3 - TIR'!$C$24+SQRT(('Ejercicio 3 - TIR'!$E$24-'Ejercicio 3 - TIR'!$C$24)*('Ejercicio 3 - TIR'!$D$24-'Ejercicio 3 - TIR'!$C$24)*T965),'Ejercicio 3 - TIR'!$E$24-SQRT(('Ejercicio 3 - TIR'!$E$24-'Ejercicio 3 - TIR'!$C$24)*('Ejercicio 3 - TIR'!$E$24-'Ejercicio 3 - TIR'!$D$24)*(1-T965)))</f>
        <v>0.171975689505929</v>
      </c>
      <c r="V965" s="24">
        <f ca="1" t="shared" si="7192"/>
        <v>0.876169674731776</v>
      </c>
      <c r="W965" s="26">
        <f ca="1">IF(V965&lt;=('Ejercicio 3 - TIR'!$D$25-'Ejercicio 3 - TIR'!$C$25)/('Ejercicio 3 - TIR'!$E$25-'Ejercicio 3 - TIR'!$C$25),'Ejercicio 3 - TIR'!$C$25+SQRT(('Ejercicio 3 - TIR'!$E$25-'Ejercicio 3 - TIR'!$C$25)*('Ejercicio 3 - TIR'!$D$25-'Ejercicio 3 - TIR'!$C$25)*V965),'Ejercicio 3 - TIR'!$E$25-SQRT(('Ejercicio 3 - TIR'!$E$25-'Ejercicio 3 - TIR'!$C$25)*('Ejercicio 3 - TIR'!$E$25-'Ejercicio 3 - TIR'!$D$25)*(1-V965)))</f>
        <v>0.229181591356715</v>
      </c>
      <c r="X965" s="24">
        <f ca="1" t="shared" si="7192"/>
        <v>0.983966329016509</v>
      </c>
      <c r="Y965" s="26">
        <f ca="1">IF(X965&lt;=('Ejercicio 3 - TIR'!$D$26-'Ejercicio 3 - TIR'!$C$26)/('Ejercicio 3 - TIR'!$E$26-'Ejercicio 3 - TIR'!$C$26),'Ejercicio 3 - TIR'!$C$26+SQRT(('Ejercicio 3 - TIR'!$E$26-'Ejercicio 3 - TIR'!$C$26)*('Ejercicio 3 - TIR'!$D$26-'Ejercicio 3 - TIR'!$C$26)*X965),'Ejercicio 3 - TIR'!$E$26-SQRT(('Ejercicio 3 - TIR'!$E$26-'Ejercicio 3 - TIR'!$C$26)*('Ejercicio 3 - TIR'!$E$26-'Ejercicio 3 - TIR'!$D$26)*(1-X965)))</f>
        <v>0.270695064572451</v>
      </c>
      <c r="Z965" s="24">
        <f ca="1" t="shared" si="7144"/>
        <v>1.13855292459547</v>
      </c>
      <c r="AA965" s="24">
        <f ca="1" t="shared" si="7145"/>
        <v>1.31556189427223</v>
      </c>
      <c r="AB965" s="24">
        <f ca="1" t="shared" si="7146"/>
        <v>1.54180655812742</v>
      </c>
      <c r="AC965" s="24">
        <f ca="1" t="shared" si="7147"/>
        <v>1.89516023868329</v>
      </c>
      <c r="AD965" s="24">
        <f ca="1" t="shared" si="7148"/>
        <v>2.4081707618688</v>
      </c>
      <c r="AE965" s="23">
        <f ca="1" t="shared" si="7149"/>
        <v>4946.05971209772</v>
      </c>
      <c r="AF965" s="23">
        <f ca="1" t="shared" si="7150"/>
        <v>5715.01556358721</v>
      </c>
      <c r="AG965" s="23">
        <f ca="1" t="shared" si="7151"/>
        <v>6697.85930567224</v>
      </c>
      <c r="AH965" s="23">
        <f ca="1" t="shared" si="7152"/>
        <v>8232.88536002959</v>
      </c>
      <c r="AI965" s="23">
        <f ca="1" t="shared" si="7153"/>
        <v>10461.4867941804</v>
      </c>
      <c r="AJ965" s="25">
        <f ca="1" t="shared" si="7154"/>
        <v>46418.394960574</v>
      </c>
      <c r="AK965" s="25">
        <f ca="1" t="shared" si="7155"/>
        <v>42791.7203293428</v>
      </c>
      <c r="AL965" s="25">
        <f ca="1" t="shared" si="7156"/>
        <v>50659.4215400139</v>
      </c>
      <c r="AM965" s="25">
        <f ca="1" t="shared" si="7157"/>
        <v>67235.1011809851</v>
      </c>
      <c r="AN965" s="25">
        <f ca="1" t="shared" si="7158"/>
        <v>95097.7594604437</v>
      </c>
      <c r="AO965" s="25">
        <f ca="1">C965/'Ejercicio 3 - TIR'!$D$7</f>
        <v>15836.6149211922</v>
      </c>
      <c r="AP965" s="25">
        <f ca="1" t="shared" si="7159"/>
        <v>30581.7800393819</v>
      </c>
      <c r="AQ965" s="25">
        <f ca="1" t="shared" si="7160"/>
        <v>26955.1054081507</v>
      </c>
      <c r="AR965" s="25">
        <f ca="1" t="shared" si="7161"/>
        <v>34822.8066188218</v>
      </c>
      <c r="AS965" s="25">
        <f ca="1" t="shared" si="7162"/>
        <v>51398.4862597929</v>
      </c>
      <c r="AT965" s="25">
        <f ca="1" t="shared" si="7163"/>
        <v>79261.1445392516</v>
      </c>
      <c r="AU965" s="25">
        <f ca="1">AP965*'Ejercicio 3 - TIR'!$D$5</f>
        <v>15290.8900196909</v>
      </c>
      <c r="AV965" s="25">
        <f ca="1">AQ965*'Ejercicio 3 - TIR'!$D$5</f>
        <v>13477.5527040753</v>
      </c>
      <c r="AW965" s="25">
        <f ca="1">AR965*'Ejercicio 3 - TIR'!$D$5</f>
        <v>17411.4033094109</v>
      </c>
      <c r="AX965" s="25">
        <f ca="1">AS965*'Ejercicio 3 - TIR'!$D$5</f>
        <v>25699.2431298964</v>
      </c>
      <c r="AY965" s="25">
        <f ca="1">AT965*'Ejercicio 3 - TIR'!$D$5</f>
        <v>39630.5722696258</v>
      </c>
      <c r="AZ965" s="25">
        <f ca="1" t="shared" ref="AZ965:BD965" si="7193">AJ965-AU965-AE965</f>
        <v>26181.4452287854</v>
      </c>
      <c r="BA965" s="25">
        <f ca="1" t="shared" si="7193"/>
        <v>23599.1520616803</v>
      </c>
      <c r="BB965" s="25">
        <f ca="1" t="shared" si="7193"/>
        <v>26550.1589249308</v>
      </c>
      <c r="BC965" s="25">
        <f ca="1" t="shared" si="7193"/>
        <v>33302.972691059</v>
      </c>
      <c r="BD965" s="25">
        <f ca="1" t="shared" si="7193"/>
        <v>45005.7003966376</v>
      </c>
      <c r="BE965" s="25">
        <f ca="1" t="shared" ref="BE965:BI965" si="7194">AZ965/Z965</f>
        <v>22995.3695284633</v>
      </c>
      <c r="BF965" s="25">
        <f ca="1" t="shared" si="7194"/>
        <v>17938.458208943</v>
      </c>
      <c r="BG965" s="25">
        <f ca="1" t="shared" si="7194"/>
        <v>17220.1621435421</v>
      </c>
      <c r="BH965" s="25">
        <f ca="1" t="shared" si="7194"/>
        <v>17572.6421498781</v>
      </c>
      <c r="BI965" s="25">
        <f ca="1" t="shared" si="7194"/>
        <v>18688.7496141312</v>
      </c>
      <c r="BJ965" s="25">
        <f ca="1" t="shared" si="7166"/>
        <v>85966.8348387966</v>
      </c>
      <c r="BK965" s="25">
        <f ca="1" t="shared" si="7167"/>
        <v>38137.2730201902</v>
      </c>
      <c r="BL965" s="25">
        <f ca="1" t="shared" si="7168"/>
        <v>124104.107858987</v>
      </c>
      <c r="BM965" s="25">
        <f ca="1">BK965*'Ejercicio 3 - TIR'!$D$5</f>
        <v>19068.6365100951</v>
      </c>
      <c r="BN965" s="25">
        <f ca="1" t="shared" si="7169"/>
        <v>105035.471348892</v>
      </c>
      <c r="BO965" s="25">
        <f ca="1" t="shared" si="7170"/>
        <v>43616.2887665746</v>
      </c>
      <c r="BP965" s="25">
        <f ca="1" t="shared" si="7171"/>
        <v>-114881.055911939</v>
      </c>
      <c r="BQ965" s="25">
        <f ca="1" t="shared" ref="BQ965:BT965" si="7195">BE965</f>
        <v>22995.3695284633</v>
      </c>
      <c r="BR965" s="25">
        <f ca="1" t="shared" si="7195"/>
        <v>17938.458208943</v>
      </c>
      <c r="BS965" s="25">
        <f ca="1" t="shared" si="7195"/>
        <v>17220.1621435421</v>
      </c>
      <c r="BT965" s="25">
        <f ca="1" t="shared" si="7195"/>
        <v>17572.6421498781</v>
      </c>
      <c r="BU965" s="25">
        <f ca="1" t="shared" si="7173"/>
        <v>62305.0383807058</v>
      </c>
      <c r="BV965" s="27">
        <f ca="1" t="shared" si="7174"/>
        <v>5.38064208737896</v>
      </c>
    </row>
    <row r="966" ht="15" customHeight="1" spans="1:74">
      <c r="A966" s="23">
        <v>965</v>
      </c>
      <c r="B966" s="24">
        <f ca="1" t="shared" ref="B966:F966" si="7196">RAND()</f>
        <v>0.374414248415172</v>
      </c>
      <c r="C966" s="25">
        <f ca="1">IF(B966&lt;=('Ejercicio 3 - TIR'!$D$13-'Ejercicio 3 - TIR'!$C$13)/('Ejercicio 3 - TIR'!$E$13-'Ejercicio 3 - TIR'!$C$13),'Ejercicio 3 - TIR'!$C$13+SQRT(('Ejercicio 3 - TIR'!$E$13-'Ejercicio 3 - TIR'!$C$13)*('Ejercicio 3 - TIR'!$D$13-'Ejercicio 3 - TIR'!$C$13)*B966),'Ejercicio 3 - TIR'!$E$13-SQRT(('Ejercicio 3 - TIR'!$E$13-'Ejercicio 3 - TIR'!$C$13)*('Ejercicio 3 - TIR'!$E$13-'Ejercicio 3 - TIR'!$D$13)*(1-B966)))</f>
        <v>72601.0419559102</v>
      </c>
      <c r="D966" s="24">
        <f ca="1" t="shared" si="7196"/>
        <v>0.57545307991468</v>
      </c>
      <c r="E966" s="25">
        <f ca="1">IF(D966&lt;=('Ejercicio 3 - TIR'!$D$14-'Ejercicio 3 - TIR'!$C$14)/('Ejercicio 3 - TIR'!$E$14-'Ejercicio 3 - TIR'!$C$14),'Ejercicio 3 - TIR'!$C$14+SQRT(('Ejercicio 3 - TIR'!$E$14-'Ejercicio 3 - TIR'!$C$14)*('Ejercicio 3 - TIR'!$D$14-'Ejercicio 3 - TIR'!$C$14)*D966),'Ejercicio 3 - TIR'!$E$14-SQRT(('Ejercicio 3 - TIR'!$E$14-'Ejercicio 3 - TIR'!$C$14)*('Ejercicio 3 - TIR'!$E$14-'Ejercicio 3 - TIR'!$D$14)*(1-D966)))</f>
        <v>32019.8973682792</v>
      </c>
      <c r="F966" s="24">
        <f ca="1" t="shared" si="7196"/>
        <v>0.367606735824586</v>
      </c>
      <c r="G966" s="25">
        <f ca="1">IF(F966&lt;=('Ejercicio 3 - TIR'!$D$18-'Ejercicio 3 - TIR'!$C$18)/('Ejercicio 3 - TIR'!$E$18-'Ejercicio 3 - TIR'!$C$18),'Ejercicio 3 - TIR'!$C$18+SQRT(('Ejercicio 3 - TIR'!$E$18-'Ejercicio 3 - TIR'!$C$18)*('Ejercicio 3 - TIR'!$D$18-'Ejercicio 3 - TIR'!$C$18)*F966),'Ejercicio 3 - TIR'!$E$18-SQRT(('Ejercicio 3 - TIR'!$E$18-'Ejercicio 3 - TIR'!$C$18)*('Ejercicio 3 - TIR'!$E$18-'Ejercicio 3 - TIR'!$D$18)*(1-F966)))</f>
        <v>37425.699318831</v>
      </c>
      <c r="H966" s="24">
        <f ca="1" t="shared" ref="H966:L966" si="7197">RAND()</f>
        <v>0.585093412688136</v>
      </c>
      <c r="I966" s="25">
        <f ca="1">IF(H966&lt;=('Ejercicio 3 - TIR'!$D$18-'Ejercicio 3 - TIR'!$C$18)/('Ejercicio 3 - TIR'!$E$18-'Ejercicio 3 - TIR'!$C$18),'Ejercicio 3 - TIR'!$C$18+SQRT(('Ejercicio 3 - TIR'!$E$18-'Ejercicio 3 - TIR'!$C$18)*('Ejercicio 3 - TIR'!$D$18-'Ejercicio 3 - TIR'!$C$18)*H966),'Ejercicio 3 - TIR'!$E$18-SQRT(('Ejercicio 3 - TIR'!$E$18-'Ejercicio 3 - TIR'!$C$18)*('Ejercicio 3 - TIR'!$E$18-'Ejercicio 3 - TIR'!$D$18)*(1-H966)))</f>
        <v>39368.2448678085</v>
      </c>
      <c r="J966" s="24">
        <f ca="1" t="shared" si="7197"/>
        <v>0.22487961879551</v>
      </c>
      <c r="K966" s="25">
        <f ca="1">IF(J966&lt;=('Ejercicio 3 - TIR'!$D$18-'Ejercicio 3 - TIR'!$C$18)/('Ejercicio 3 - TIR'!$E$18-'Ejercicio 3 - TIR'!$C$18),'Ejercicio 3 - TIR'!$C$18+SQRT(('Ejercicio 3 - TIR'!$E$18-'Ejercicio 3 - TIR'!$C$18)*('Ejercicio 3 - TIR'!$D$18-'Ejercicio 3 - TIR'!$C$18)*J966),'Ejercicio 3 - TIR'!$E$18-SQRT(('Ejercicio 3 - TIR'!$E$18-'Ejercicio 3 - TIR'!$C$18)*('Ejercicio 3 - TIR'!$E$18-'Ejercicio 3 - TIR'!$D$18)*(1-J966)))</f>
        <v>35807.9206967147</v>
      </c>
      <c r="L966" s="24">
        <f ca="1" t="shared" si="7197"/>
        <v>0.676891708276184</v>
      </c>
      <c r="M966" s="25">
        <f ca="1">IF(L966&lt;=('Ejercicio 3 - TIR'!$D$18-'Ejercicio 3 - TIR'!$C$18)/('Ejercicio 3 - TIR'!$E$18-'Ejercicio 3 - TIR'!$C$18),'Ejercicio 3 - TIR'!$C$18+SQRT(('Ejercicio 3 - TIR'!$E$18-'Ejercicio 3 - TIR'!$C$18)*('Ejercicio 3 - TIR'!$D$18-'Ejercicio 3 - TIR'!$C$18)*L966),'Ejercicio 3 - TIR'!$E$18-SQRT(('Ejercicio 3 - TIR'!$E$18-'Ejercicio 3 - TIR'!$C$18)*('Ejercicio 3 - TIR'!$E$18-'Ejercicio 3 - TIR'!$D$18)*(1-L966)))</f>
        <v>40077.2851109082</v>
      </c>
      <c r="N966" s="24">
        <f ca="1" t="shared" ref="N966:R966" si="7198">RAND()</f>
        <v>0.137757575154969</v>
      </c>
      <c r="O966" s="25">
        <f ca="1">IF(N966&lt;=('Ejercicio 3 - TIR'!$D$18-'Ejercicio 3 - TIR'!$C$18)/('Ejercicio 3 - TIR'!$E$18-'Ejercicio 3 - TIR'!$C$18),'Ejercicio 3 - TIR'!$C$18+SQRT(('Ejercicio 3 - TIR'!$E$18-'Ejercicio 3 - TIR'!$C$18)*('Ejercicio 3 - TIR'!$D$18-'Ejercicio 3 - TIR'!$C$18)*N966),'Ejercicio 3 - TIR'!$E$18-SQRT(('Ejercicio 3 - TIR'!$E$18-'Ejercicio 3 - TIR'!$C$18)*('Ejercicio 3 - TIR'!$E$18-'Ejercicio 3 - TIR'!$D$18)*(1-N966)))</f>
        <v>34545.7272546035</v>
      </c>
      <c r="P966" s="24">
        <f ca="1" t="shared" si="7198"/>
        <v>0.69686242829572</v>
      </c>
      <c r="Q966" s="26">
        <f ca="1">IF(P966&lt;=('Ejercicio 3 - TIR'!$D$22-'Ejercicio 3 - TIR'!$C$22)/('Ejercicio 3 - TIR'!$E$22-'Ejercicio 3 - TIR'!$C$22),'Ejercicio 3 - TIR'!$C$22+SQRT(('Ejercicio 3 - TIR'!$E$22-'Ejercicio 3 - TIR'!$C$22)*('Ejercicio 3 - TIR'!$D$22-'Ejercicio 3 - TIR'!$C$22)*P966),'Ejercicio 3 - TIR'!$E$22-SQRT(('Ejercicio 3 - TIR'!$E$22-'Ejercicio 3 - TIR'!$C$22)*('Ejercicio 3 - TIR'!$E$22-'Ejercicio 3 - TIR'!$D$22)*(1-P966)))</f>
        <v>0.156640898367709</v>
      </c>
      <c r="R966" s="24">
        <f ca="1" t="shared" si="7198"/>
        <v>0.878508406956005</v>
      </c>
      <c r="S966" s="26">
        <f ca="1">IF(R966&lt;=('Ejercicio 3 - TIR'!$D$23-'Ejercicio 3 - TIR'!$C$23)/('Ejercicio 3 - TIR'!$E$23-'Ejercicio 3 - TIR'!$C$23),'Ejercicio 3 - TIR'!$C$23+SQRT(('Ejercicio 3 - TIR'!$E$23-'Ejercicio 3 - TIR'!$C$23)*('Ejercicio 3 - TIR'!$D$23-'Ejercicio 3 - TIR'!$C$23)*R966),'Ejercicio 3 - TIR'!$E$23-SQRT(('Ejercicio 3 - TIR'!$E$23-'Ejercicio 3 - TIR'!$C$23)*('Ejercicio 3 - TIR'!$E$23-'Ejercicio 3 - TIR'!$D$23)*(1-R966)))</f>
        <v>0.16521200258726</v>
      </c>
      <c r="T966" s="24">
        <f ca="1" t="shared" ref="T966:X966" si="7199">RAND()</f>
        <v>0.65974598251311</v>
      </c>
      <c r="U966" s="26">
        <f ca="1">IF(T966&lt;=('Ejercicio 3 - TIR'!$D$24-'Ejercicio 3 - TIR'!$C$24)/('Ejercicio 3 - TIR'!$E$24-'Ejercicio 3 - TIR'!$C$24),'Ejercicio 3 - TIR'!$C$24+SQRT(('Ejercicio 3 - TIR'!$E$24-'Ejercicio 3 - TIR'!$C$24)*('Ejercicio 3 - TIR'!$D$24-'Ejercicio 3 - TIR'!$C$24)*T966),'Ejercicio 3 - TIR'!$E$24-SQRT(('Ejercicio 3 - TIR'!$E$24-'Ejercicio 3 - TIR'!$C$24)*('Ejercicio 3 - TIR'!$E$24-'Ejercicio 3 - TIR'!$D$24)*(1-T966)))</f>
        <v>0.189133979055225</v>
      </c>
      <c r="V966" s="24">
        <f ca="1" t="shared" si="7199"/>
        <v>0.722493166780985</v>
      </c>
      <c r="W966" s="26">
        <f ca="1">IF(V966&lt;=('Ejercicio 3 - TIR'!$D$25-'Ejercicio 3 - TIR'!$C$25)/('Ejercicio 3 - TIR'!$E$25-'Ejercicio 3 - TIR'!$C$25),'Ejercicio 3 - TIR'!$C$25+SQRT(('Ejercicio 3 - TIR'!$E$25-'Ejercicio 3 - TIR'!$C$25)*('Ejercicio 3 - TIR'!$D$25-'Ejercicio 3 - TIR'!$C$25)*V966),'Ejercicio 3 - TIR'!$E$25-SQRT(('Ejercicio 3 - TIR'!$E$25-'Ejercicio 3 - TIR'!$C$25)*('Ejercicio 3 - TIR'!$E$25-'Ejercicio 3 - TIR'!$D$25)*(1-V966)))</f>
        <v>0.218834732212501</v>
      </c>
      <c r="X966" s="24">
        <f ca="1" t="shared" si="7199"/>
        <v>0.971809253101461</v>
      </c>
      <c r="Y966" s="26">
        <f ca="1">IF(X966&lt;=('Ejercicio 3 - TIR'!$D$26-'Ejercicio 3 - TIR'!$C$26)/('Ejercicio 3 - TIR'!$E$26-'Ejercicio 3 - TIR'!$C$26),'Ejercicio 3 - TIR'!$C$26+SQRT(('Ejercicio 3 - TIR'!$E$26-'Ejercicio 3 - TIR'!$C$26)*('Ejercicio 3 - TIR'!$D$26-'Ejercicio 3 - TIR'!$C$26)*X966),'Ejercicio 3 - TIR'!$E$26-SQRT(('Ejercicio 3 - TIR'!$E$26-'Ejercicio 3 - TIR'!$C$26)*('Ejercicio 3 - TIR'!$E$26-'Ejercicio 3 - TIR'!$D$26)*(1-X966)))</f>
        <v>0.267661846440731</v>
      </c>
      <c r="Z966" s="24">
        <f ca="1" t="shared" si="7144"/>
        <v>1.15664089836771</v>
      </c>
      <c r="AA966" s="24">
        <f ca="1" t="shared" si="7145"/>
        <v>1.34773185746137</v>
      </c>
      <c r="AB966" s="24">
        <f ca="1" t="shared" si="7146"/>
        <v>1.60263374636252</v>
      </c>
      <c r="AC966" s="24">
        <f ca="1" t="shared" si="7147"/>
        <v>1.95334567308248</v>
      </c>
      <c r="AD966" s="24">
        <f ca="1" t="shared" si="7148"/>
        <v>2.47618178267675</v>
      </c>
      <c r="AE966" s="23">
        <f ca="1" t="shared" si="7149"/>
        <v>5015.62548940908</v>
      </c>
      <c r="AF966" s="23">
        <f ca="1" t="shared" si="7150"/>
        <v>5844.26702074207</v>
      </c>
      <c r="AG966" s="23">
        <f ca="1" t="shared" si="7151"/>
        <v>6949.61649703624</v>
      </c>
      <c r="AH966" s="23">
        <f ca="1" t="shared" si="7152"/>
        <v>8470.43396214474</v>
      </c>
      <c r="AI966" s="23">
        <f ca="1" t="shared" si="7153"/>
        <v>10737.6459566067</v>
      </c>
      <c r="AJ966" s="25">
        <f ca="1" t="shared" si="7154"/>
        <v>43288.0944821725</v>
      </c>
      <c r="AK966" s="25">
        <f ca="1" t="shared" si="7155"/>
        <v>53057.8377806855</v>
      </c>
      <c r="AL966" s="25">
        <f ca="1" t="shared" si="7156"/>
        <v>57386.982095628</v>
      </c>
      <c r="AM966" s="25">
        <f ca="1" t="shared" si="7157"/>
        <v>78284.7914602855</v>
      </c>
      <c r="AN966" s="25">
        <f ca="1" t="shared" si="7158"/>
        <v>85541.5004971691</v>
      </c>
      <c r="AO966" s="25">
        <f ca="1">C966/'Ejercicio 3 - TIR'!$D$7</f>
        <v>14520.208391182</v>
      </c>
      <c r="AP966" s="25">
        <f ca="1" t="shared" si="7159"/>
        <v>28767.8860909905</v>
      </c>
      <c r="AQ966" s="25">
        <f ca="1" t="shared" si="7160"/>
        <v>38537.6293895034</v>
      </c>
      <c r="AR966" s="25">
        <f ca="1" t="shared" si="7161"/>
        <v>42866.7737044459</v>
      </c>
      <c r="AS966" s="25">
        <f ca="1" t="shared" si="7162"/>
        <v>63764.5830691035</v>
      </c>
      <c r="AT966" s="25">
        <f ca="1" t="shared" si="7163"/>
        <v>71021.292105987</v>
      </c>
      <c r="AU966" s="25">
        <f ca="1">AP966*'Ejercicio 3 - TIR'!$D$5</f>
        <v>14383.9430454952</v>
      </c>
      <c r="AV966" s="25">
        <f ca="1">AQ966*'Ejercicio 3 - TIR'!$D$5</f>
        <v>19268.8146947517</v>
      </c>
      <c r="AW966" s="25">
        <f ca="1">AR966*'Ejercicio 3 - TIR'!$D$5</f>
        <v>21433.386852223</v>
      </c>
      <c r="AX966" s="25">
        <f ca="1">AS966*'Ejercicio 3 - TIR'!$D$5</f>
        <v>31882.2915345517</v>
      </c>
      <c r="AY966" s="25">
        <f ca="1">AT966*'Ejercicio 3 - TIR'!$D$5</f>
        <v>35510.6460529935</v>
      </c>
      <c r="AZ966" s="25">
        <f ca="1" t="shared" ref="AZ966:BD966" si="7200">AJ966-AU966-AE966</f>
        <v>23888.5259472682</v>
      </c>
      <c r="BA966" s="25">
        <f ca="1" t="shared" si="7200"/>
        <v>27944.7560651917</v>
      </c>
      <c r="BB966" s="25">
        <f ca="1" t="shared" si="7200"/>
        <v>29003.9787463688</v>
      </c>
      <c r="BC966" s="25">
        <f ca="1" t="shared" si="7200"/>
        <v>37932.065963589</v>
      </c>
      <c r="BD966" s="25">
        <f ca="1" t="shared" si="7200"/>
        <v>39293.2084875689</v>
      </c>
      <c r="BE966" s="25">
        <f ca="1" t="shared" ref="BE966:BI966" si="7201">AZ966/Z966</f>
        <v>20653.3643942389</v>
      </c>
      <c r="BF966" s="25">
        <f ca="1" t="shared" si="7201"/>
        <v>20734.6557184078</v>
      </c>
      <c r="BG966" s="25">
        <f ca="1" t="shared" si="7201"/>
        <v>18097.6962529328</v>
      </c>
      <c r="BH966" s="25">
        <f ca="1" t="shared" si="7201"/>
        <v>19419.0237223759</v>
      </c>
      <c r="BI966" s="25">
        <f ca="1" t="shared" si="7201"/>
        <v>15868.4668316608</v>
      </c>
      <c r="BJ966" s="25">
        <f ca="1" t="shared" si="7166"/>
        <v>79287.0865465121</v>
      </c>
      <c r="BK966" s="25">
        <f ca="1" t="shared" si="7167"/>
        <v>35954.6754989151</v>
      </c>
      <c r="BL966" s="25">
        <f ca="1" t="shared" si="7168"/>
        <v>115241.762045427</v>
      </c>
      <c r="BM966" s="25">
        <f ca="1">BK966*'Ejercicio 3 - TIR'!$D$5</f>
        <v>17977.3377494575</v>
      </c>
      <c r="BN966" s="25">
        <f ca="1" t="shared" si="7169"/>
        <v>97264.4242959697</v>
      </c>
      <c r="BO966" s="25">
        <f ca="1" t="shared" si="7170"/>
        <v>39280.0015638702</v>
      </c>
      <c r="BP966" s="25">
        <f ca="1" t="shared" si="7171"/>
        <v>-104620.939324189</v>
      </c>
      <c r="BQ966" s="25">
        <f ca="1" t="shared" ref="BQ966:BT966" si="7202">BE966</f>
        <v>20653.3643942389</v>
      </c>
      <c r="BR966" s="25">
        <f ca="1" t="shared" si="7202"/>
        <v>20734.6557184078</v>
      </c>
      <c r="BS966" s="25">
        <f ca="1" t="shared" si="7202"/>
        <v>18097.6962529328</v>
      </c>
      <c r="BT966" s="25">
        <f ca="1" t="shared" si="7202"/>
        <v>19419.0237223759</v>
      </c>
      <c r="BU966" s="25">
        <f ca="1" t="shared" si="7173"/>
        <v>55148.468395531</v>
      </c>
      <c r="BV966" s="27">
        <f ca="1" t="shared" si="7174"/>
        <v>7.51753666371815</v>
      </c>
    </row>
    <row r="967" ht="15" customHeight="1" spans="1:74">
      <c r="A967" s="23">
        <v>966</v>
      </c>
      <c r="B967" s="24">
        <f ca="1" t="shared" ref="B967:F967" si="7203">RAND()</f>
        <v>0.971581152030335</v>
      </c>
      <c r="C967" s="25">
        <f ca="1">IF(B967&lt;=('Ejercicio 3 - TIR'!$D$13-'Ejercicio 3 - TIR'!$C$13)/('Ejercicio 3 - TIR'!$E$13-'Ejercicio 3 - TIR'!$C$13),'Ejercicio 3 - TIR'!$C$13+SQRT(('Ejercicio 3 - TIR'!$E$13-'Ejercicio 3 - TIR'!$C$13)*('Ejercicio 3 - TIR'!$D$13-'Ejercicio 3 - TIR'!$C$13)*B967),'Ejercicio 3 - TIR'!$E$13-SQRT(('Ejercicio 3 - TIR'!$E$13-'Ejercicio 3 - TIR'!$C$13)*('Ejercicio 3 - TIR'!$E$13-'Ejercicio 3 - TIR'!$D$13)*(1-B967)))</f>
        <v>94160.2553511649</v>
      </c>
      <c r="D967" s="24">
        <f ca="1" t="shared" si="7203"/>
        <v>0.234605218621053</v>
      </c>
      <c r="E967" s="25">
        <f ca="1">IF(D967&lt;=('Ejercicio 3 - TIR'!$D$14-'Ejercicio 3 - TIR'!$C$14)/('Ejercicio 3 - TIR'!$E$14-'Ejercicio 3 - TIR'!$C$14),'Ejercicio 3 - TIR'!$C$14+SQRT(('Ejercicio 3 - TIR'!$E$14-'Ejercicio 3 - TIR'!$C$14)*('Ejercicio 3 - TIR'!$D$14-'Ejercicio 3 - TIR'!$C$14)*D967),'Ejercicio 3 - TIR'!$E$14-SQRT(('Ejercicio 3 - TIR'!$E$14-'Ejercicio 3 - TIR'!$C$14)*('Ejercicio 3 - TIR'!$E$14-'Ejercicio 3 - TIR'!$D$14)*(1-D967)))</f>
        <v>29194.6860903504</v>
      </c>
      <c r="F967" s="24">
        <f ca="1" t="shared" si="7203"/>
        <v>0.00869438580681692</v>
      </c>
      <c r="G967" s="25">
        <f ca="1">IF(F967&lt;=('Ejercicio 3 - TIR'!$D$18-'Ejercicio 3 - TIR'!$C$18)/('Ejercicio 3 - TIR'!$E$18-'Ejercicio 3 - TIR'!$C$18),'Ejercicio 3 - TIR'!$C$18+SQRT(('Ejercicio 3 - TIR'!$E$18-'Ejercicio 3 - TIR'!$C$18)*('Ejercicio 3 - TIR'!$D$18-'Ejercicio 3 - TIR'!$C$18)*F967),'Ejercicio 3 - TIR'!$E$18-SQRT(('Ejercicio 3 - TIR'!$E$18-'Ejercicio 3 - TIR'!$C$18)*('Ejercicio 3 - TIR'!$E$18-'Ejercicio 3 - TIR'!$D$18)*(1-F967)))</f>
        <v>31141.9973165566</v>
      </c>
      <c r="H967" s="24">
        <f ca="1" t="shared" ref="H967:L967" si="7204">RAND()</f>
        <v>0.126271069401094</v>
      </c>
      <c r="I967" s="25">
        <f ca="1">IF(H967&lt;=('Ejercicio 3 - TIR'!$D$18-'Ejercicio 3 - TIR'!$C$18)/('Ejercicio 3 - TIR'!$E$18-'Ejercicio 3 - TIR'!$C$18),'Ejercicio 3 - TIR'!$C$18+SQRT(('Ejercicio 3 - TIR'!$E$18-'Ejercicio 3 - TIR'!$C$18)*('Ejercicio 3 - TIR'!$D$18-'Ejercicio 3 - TIR'!$C$18)*H967),'Ejercicio 3 - TIR'!$E$18-SQRT(('Ejercicio 3 - TIR'!$E$18-'Ejercicio 3 - TIR'!$C$18)*('Ejercicio 3 - TIR'!$E$18-'Ejercicio 3 - TIR'!$D$18)*(1-H967)))</f>
        <v>34352.0869028736</v>
      </c>
      <c r="J967" s="24">
        <f ca="1" t="shared" si="7204"/>
        <v>0.458244814855929</v>
      </c>
      <c r="K967" s="25">
        <f ca="1">IF(J967&lt;=('Ejercicio 3 - TIR'!$D$18-'Ejercicio 3 - TIR'!$C$18)/('Ejercicio 3 - TIR'!$E$18-'Ejercicio 3 - TIR'!$C$18),'Ejercicio 3 - TIR'!$C$18+SQRT(('Ejercicio 3 - TIR'!$E$18-'Ejercicio 3 - TIR'!$C$18)*('Ejercicio 3 - TIR'!$D$18-'Ejercicio 3 - TIR'!$C$18)*J967),'Ejercicio 3 - TIR'!$E$18-SQRT(('Ejercicio 3 - TIR'!$E$18-'Ejercicio 3 - TIR'!$C$18)*('Ejercicio 3 - TIR'!$E$18-'Ejercicio 3 - TIR'!$D$18)*(1-J967)))</f>
        <v>38290.7612574714</v>
      </c>
      <c r="L967" s="24">
        <f ca="1" t="shared" si="7204"/>
        <v>0.345336862885439</v>
      </c>
      <c r="M967" s="25">
        <f ca="1">IF(L967&lt;=('Ejercicio 3 - TIR'!$D$18-'Ejercicio 3 - TIR'!$C$18)/('Ejercicio 3 - TIR'!$E$18-'Ejercicio 3 - TIR'!$C$18),'Ejercicio 3 - TIR'!$C$18+SQRT(('Ejercicio 3 - TIR'!$E$18-'Ejercicio 3 - TIR'!$C$18)*('Ejercicio 3 - TIR'!$D$18-'Ejercicio 3 - TIR'!$C$18)*L967),'Ejercicio 3 - TIR'!$E$18-SQRT(('Ejercicio 3 - TIR'!$E$18-'Ejercicio 3 - TIR'!$C$18)*('Ejercicio 3 - TIR'!$E$18-'Ejercicio 3 - TIR'!$D$18)*(1-L967)))</f>
        <v>37197.2584664451</v>
      </c>
      <c r="N967" s="24">
        <f ca="1" t="shared" ref="N967:R967" si="7205">RAND()</f>
        <v>0.544244810681696</v>
      </c>
      <c r="O967" s="25">
        <f ca="1">IF(N967&lt;=('Ejercicio 3 - TIR'!$D$18-'Ejercicio 3 - TIR'!$C$18)/('Ejercicio 3 - TIR'!$E$18-'Ejercicio 3 - TIR'!$C$18),'Ejercicio 3 - TIR'!$C$18+SQRT(('Ejercicio 3 - TIR'!$E$18-'Ejercicio 3 - TIR'!$C$18)*('Ejercicio 3 - TIR'!$D$18-'Ejercicio 3 - TIR'!$C$18)*N967),'Ejercicio 3 - TIR'!$E$18-SQRT(('Ejercicio 3 - TIR'!$E$18-'Ejercicio 3 - TIR'!$C$18)*('Ejercicio 3 - TIR'!$E$18-'Ejercicio 3 - TIR'!$D$18)*(1-N967)))</f>
        <v>39035.3041787344</v>
      </c>
      <c r="P967" s="24">
        <f ca="1" t="shared" si="7205"/>
        <v>0.783736975111923</v>
      </c>
      <c r="Q967" s="26">
        <f ca="1">IF(P967&lt;=('Ejercicio 3 - TIR'!$D$22-'Ejercicio 3 - TIR'!$C$22)/('Ejercicio 3 - TIR'!$E$22-'Ejercicio 3 - TIR'!$C$22),'Ejercicio 3 - TIR'!$C$22+SQRT(('Ejercicio 3 - TIR'!$E$22-'Ejercicio 3 - TIR'!$C$22)*('Ejercicio 3 - TIR'!$D$22-'Ejercicio 3 - TIR'!$C$22)*P967),'Ejercicio 3 - TIR'!$E$22-SQRT(('Ejercicio 3 - TIR'!$E$22-'Ejercicio 3 - TIR'!$C$22)*('Ejercicio 3 - TIR'!$E$22-'Ejercicio 3 - TIR'!$D$22)*(1-P967)))</f>
        <v>0.160269986193656</v>
      </c>
      <c r="R967" s="24">
        <f ca="1" t="shared" si="7205"/>
        <v>0.737919245167812</v>
      </c>
      <c r="S967" s="26">
        <f ca="1">IF(R967&lt;=('Ejercicio 3 - TIR'!$D$23-'Ejercicio 3 - TIR'!$C$23)/('Ejercicio 3 - TIR'!$E$23-'Ejercicio 3 - TIR'!$C$23),'Ejercicio 3 - TIR'!$C$23+SQRT(('Ejercicio 3 - TIR'!$E$23-'Ejercicio 3 - TIR'!$C$23)*('Ejercicio 3 - TIR'!$D$23-'Ejercicio 3 - TIR'!$C$23)*R967),'Ejercicio 3 - TIR'!$E$23-SQRT(('Ejercicio 3 - TIR'!$E$23-'Ejercicio 3 - TIR'!$C$23)*('Ejercicio 3 - TIR'!$E$23-'Ejercicio 3 - TIR'!$D$23)*(1-R967)))</f>
        <v>0.158280300216211</v>
      </c>
      <c r="T967" s="24">
        <f ca="1" t="shared" ref="T967:X967" si="7206">RAND()</f>
        <v>0.210979194204004</v>
      </c>
      <c r="U967" s="26">
        <f ca="1">IF(T967&lt;=('Ejercicio 3 - TIR'!$D$24-'Ejercicio 3 - TIR'!$C$24)/('Ejercicio 3 - TIR'!$E$24-'Ejercicio 3 - TIR'!$C$24),'Ejercicio 3 - TIR'!$C$24+SQRT(('Ejercicio 3 - TIR'!$E$24-'Ejercicio 3 - TIR'!$C$24)*('Ejercicio 3 - TIR'!$D$24-'Ejercicio 3 - TIR'!$C$24)*T967),'Ejercicio 3 - TIR'!$E$24-SQRT(('Ejercicio 3 - TIR'!$E$24-'Ejercicio 3 - TIR'!$C$24)*('Ejercicio 3 - TIR'!$E$24-'Ejercicio 3 - TIR'!$D$24)*(1-T967)))</f>
        <v>0.171048902770178</v>
      </c>
      <c r="V967" s="24">
        <f ca="1" t="shared" si="7206"/>
        <v>0.838405985349823</v>
      </c>
      <c r="W967" s="26">
        <f ca="1">IF(V967&lt;=('Ejercicio 3 - TIR'!$D$25-'Ejercicio 3 - TIR'!$C$25)/('Ejercicio 3 - TIR'!$E$25-'Ejercicio 3 - TIR'!$C$25),'Ejercicio 3 - TIR'!$C$25+SQRT(('Ejercicio 3 - TIR'!$E$25-'Ejercicio 3 - TIR'!$C$25)*('Ejercicio 3 - TIR'!$D$25-'Ejercicio 3 - TIR'!$C$25)*V967),'Ejercicio 3 - TIR'!$E$25-SQRT(('Ejercicio 3 - TIR'!$E$25-'Ejercicio 3 - TIR'!$C$25)*('Ejercicio 3 - TIR'!$E$25-'Ejercicio 3 - TIR'!$D$25)*(1-V967)))</f>
        <v>0.226218094036103</v>
      </c>
      <c r="X967" s="24">
        <f ca="1" t="shared" si="7206"/>
        <v>0.822011697532362</v>
      </c>
      <c r="Y967" s="26">
        <f ca="1">IF(X967&lt;=('Ejercicio 3 - TIR'!$D$26-'Ejercicio 3 - TIR'!$C$26)/('Ejercicio 3 - TIR'!$E$26-'Ejercicio 3 - TIR'!$C$26),'Ejercicio 3 - TIR'!$C$26+SQRT(('Ejercicio 3 - TIR'!$E$26-'Ejercicio 3 - TIR'!$C$26)*('Ejercicio 3 - TIR'!$D$26-'Ejercicio 3 - TIR'!$C$26)*X967),'Ejercicio 3 - TIR'!$E$26-SQRT(('Ejercicio 3 - TIR'!$E$26-'Ejercicio 3 - TIR'!$C$26)*('Ejercicio 3 - TIR'!$E$26-'Ejercicio 3 - TIR'!$D$26)*(1-X967)))</f>
        <v>0.248997793089439</v>
      </c>
      <c r="Z967" s="24">
        <f ca="1" t="shared" si="7144"/>
        <v>1.16026998619366</v>
      </c>
      <c r="AA967" s="24">
        <f ca="1" t="shared" si="7145"/>
        <v>1.34391786794025</v>
      </c>
      <c r="AB967" s="24">
        <f ca="1" t="shared" si="7146"/>
        <v>1.57379354466466</v>
      </c>
      <c r="AC967" s="24">
        <f ca="1" t="shared" si="7147"/>
        <v>1.92981412074503</v>
      </c>
      <c r="AD967" s="24">
        <f ca="1" t="shared" si="7148"/>
        <v>2.41033357788337</v>
      </c>
      <c r="AE967" s="23">
        <f ca="1" t="shared" si="7149"/>
        <v>4679.03193662857</v>
      </c>
      <c r="AF967" s="23">
        <f ca="1" t="shared" si="7150"/>
        <v>5419.63051627937</v>
      </c>
      <c r="AG967" s="23">
        <f ca="1" t="shared" si="7151"/>
        <v>6346.65236950873</v>
      </c>
      <c r="AH967" s="23">
        <f ca="1" t="shared" si="7152"/>
        <v>7782.37997204872</v>
      </c>
      <c r="AI967" s="23">
        <f ca="1" t="shared" si="7153"/>
        <v>9720.1754100723</v>
      </c>
      <c r="AJ967" s="25">
        <f ca="1" t="shared" si="7154"/>
        <v>36133.124796524</v>
      </c>
      <c r="AK967" s="25">
        <f ca="1" t="shared" si="7155"/>
        <v>46166.383389808</v>
      </c>
      <c r="AL967" s="25">
        <f ca="1" t="shared" si="7156"/>
        <v>60261.7528873043</v>
      </c>
      <c r="AM967" s="25">
        <f ca="1" t="shared" si="7157"/>
        <v>71783.7946415482</v>
      </c>
      <c r="AN967" s="25">
        <f ca="1" t="shared" si="7158"/>
        <v>94088.1043848945</v>
      </c>
      <c r="AO967" s="25">
        <f ca="1">C967/'Ejercicio 3 - TIR'!$D$7</f>
        <v>18832.051070233</v>
      </c>
      <c r="AP967" s="25">
        <f ca="1" t="shared" si="7159"/>
        <v>17301.073726291</v>
      </c>
      <c r="AQ967" s="25">
        <f ca="1" t="shared" si="7160"/>
        <v>27334.332319575</v>
      </c>
      <c r="AR967" s="25">
        <f ca="1" t="shared" si="7161"/>
        <v>41429.7018170713</v>
      </c>
      <c r="AS967" s="25">
        <f ca="1" t="shared" si="7162"/>
        <v>52951.7435713152</v>
      </c>
      <c r="AT967" s="25">
        <f ca="1" t="shared" si="7163"/>
        <v>75256.0533146615</v>
      </c>
      <c r="AU967" s="25">
        <f ca="1">AP967*'Ejercicio 3 - TIR'!$D$5</f>
        <v>8650.53686314551</v>
      </c>
      <c r="AV967" s="25">
        <f ca="1">AQ967*'Ejercicio 3 - TIR'!$D$5</f>
        <v>13667.1661597875</v>
      </c>
      <c r="AW967" s="25">
        <f ca="1">AR967*'Ejercicio 3 - TIR'!$D$5</f>
        <v>20714.8509085357</v>
      </c>
      <c r="AX967" s="25">
        <f ca="1">AS967*'Ejercicio 3 - TIR'!$D$5</f>
        <v>26475.8717856576</v>
      </c>
      <c r="AY967" s="25">
        <f ca="1">AT967*'Ejercicio 3 - TIR'!$D$5</f>
        <v>37628.0266573308</v>
      </c>
      <c r="AZ967" s="25">
        <f ca="1" t="shared" ref="AZ967:BD967" si="7207">AJ967-AU967-AE967</f>
        <v>22803.5559967499</v>
      </c>
      <c r="BA967" s="25">
        <f ca="1" t="shared" si="7207"/>
        <v>27079.5867137411</v>
      </c>
      <c r="BB967" s="25">
        <f ca="1" t="shared" si="7207"/>
        <v>33200.2496092599</v>
      </c>
      <c r="BC967" s="25">
        <f ca="1" t="shared" si="7207"/>
        <v>37525.5428838419</v>
      </c>
      <c r="BD967" s="25">
        <f ca="1" t="shared" si="7207"/>
        <v>46739.9023174915</v>
      </c>
      <c r="BE967" s="25">
        <f ca="1" t="shared" ref="BE967:BI967" si="7208">AZ967/Z967</f>
        <v>19653.6636025194</v>
      </c>
      <c r="BF967" s="25">
        <f ca="1" t="shared" si="7208"/>
        <v>20149.7333726536</v>
      </c>
      <c r="BG967" s="25">
        <f ca="1" t="shared" si="7208"/>
        <v>21095.6829260182</v>
      </c>
      <c r="BH967" s="25">
        <f ca="1" t="shared" si="7208"/>
        <v>19445.15924122</v>
      </c>
      <c r="BI967" s="25">
        <f ca="1" t="shared" si="7208"/>
        <v>19391.4662876397</v>
      </c>
      <c r="BJ967" s="25">
        <f ca="1" t="shared" si="7166"/>
        <v>70368.9321793362</v>
      </c>
      <c r="BK967" s="25">
        <f ca="1" t="shared" si="7167"/>
        <v>45391.5250349971</v>
      </c>
      <c r="BL967" s="25">
        <f ca="1" t="shared" si="7168"/>
        <v>115760.457214333</v>
      </c>
      <c r="BM967" s="25">
        <f ca="1">BK967*'Ejercicio 3 - TIR'!$D$5</f>
        <v>22695.7625174985</v>
      </c>
      <c r="BN967" s="25">
        <f ca="1" t="shared" si="7169"/>
        <v>93064.6946968347</v>
      </c>
      <c r="BO967" s="25">
        <f ca="1" t="shared" si="7170"/>
        <v>38610.7116254669</v>
      </c>
      <c r="BP967" s="25">
        <f ca="1" t="shared" si="7171"/>
        <v>-123354.941441515</v>
      </c>
      <c r="BQ967" s="25">
        <f ca="1" t="shared" ref="BQ967:BT967" si="7209">BE967</f>
        <v>19653.6636025194</v>
      </c>
      <c r="BR967" s="25">
        <f ca="1" t="shared" si="7209"/>
        <v>20149.7333726536</v>
      </c>
      <c r="BS967" s="25">
        <f ca="1" t="shared" si="7209"/>
        <v>21095.6829260182</v>
      </c>
      <c r="BT967" s="25">
        <f ca="1" t="shared" si="7209"/>
        <v>19445.15924122</v>
      </c>
      <c r="BU967" s="25">
        <f ca="1" t="shared" si="7173"/>
        <v>58002.1779131066</v>
      </c>
      <c r="BV967" s="27">
        <f ca="1" t="shared" si="7174"/>
        <v>3.31912880285179</v>
      </c>
    </row>
    <row r="968" ht="15" customHeight="1" spans="1:74">
      <c r="A968" s="23">
        <v>967</v>
      </c>
      <c r="B968" s="24">
        <f ca="1" t="shared" ref="B968:F968" si="7210">RAND()</f>
        <v>0.402846078938448</v>
      </c>
      <c r="C968" s="25">
        <f ca="1">IF(B968&lt;=('Ejercicio 3 - TIR'!$D$13-'Ejercicio 3 - TIR'!$C$13)/('Ejercicio 3 - TIR'!$E$13-'Ejercicio 3 - TIR'!$C$13),'Ejercicio 3 - TIR'!$C$13+SQRT(('Ejercicio 3 - TIR'!$E$13-'Ejercicio 3 - TIR'!$C$13)*('Ejercicio 3 - TIR'!$D$13-'Ejercicio 3 - TIR'!$C$13)*B968),'Ejercicio 3 - TIR'!$E$13-SQRT(('Ejercicio 3 - TIR'!$E$13-'Ejercicio 3 - TIR'!$C$13)*('Ejercicio 3 - TIR'!$E$13-'Ejercicio 3 - TIR'!$D$13)*(1-B968)))</f>
        <v>73230.9001781184</v>
      </c>
      <c r="D968" s="24">
        <f ca="1" t="shared" si="7210"/>
        <v>0.325034345891723</v>
      </c>
      <c r="E968" s="25">
        <f ca="1">IF(D968&lt;=('Ejercicio 3 - TIR'!$D$14-'Ejercicio 3 - TIR'!$C$14)/('Ejercicio 3 - TIR'!$E$14-'Ejercicio 3 - TIR'!$C$14),'Ejercicio 3 - TIR'!$C$14+SQRT(('Ejercicio 3 - TIR'!$E$14-'Ejercicio 3 - TIR'!$C$14)*('Ejercicio 3 - TIR'!$D$14-'Ejercicio 3 - TIR'!$C$14)*D968),'Ejercicio 3 - TIR'!$E$14-SQRT(('Ejercicio 3 - TIR'!$E$14-'Ejercicio 3 - TIR'!$C$14)*('Ejercicio 3 - TIR'!$E$14-'Ejercicio 3 - TIR'!$D$14)*(1-D968)))</f>
        <v>29937.3652834158</v>
      </c>
      <c r="F968" s="24">
        <f ca="1" t="shared" si="7210"/>
        <v>0.518249590663046</v>
      </c>
      <c r="G968" s="25">
        <f ca="1">IF(F968&lt;=('Ejercicio 3 - TIR'!$D$18-'Ejercicio 3 - TIR'!$C$18)/('Ejercicio 3 - TIR'!$E$18-'Ejercicio 3 - TIR'!$C$18),'Ejercicio 3 - TIR'!$C$18+SQRT(('Ejercicio 3 - TIR'!$E$18-'Ejercicio 3 - TIR'!$C$18)*('Ejercicio 3 - TIR'!$D$18-'Ejercicio 3 - TIR'!$C$18)*F968),'Ejercicio 3 - TIR'!$E$18-SQRT(('Ejercicio 3 - TIR'!$E$18-'Ejercicio 3 - TIR'!$C$18)*('Ejercicio 3 - TIR'!$E$18-'Ejercicio 3 - TIR'!$D$18)*(1-F968)))</f>
        <v>38816.8837238254</v>
      </c>
      <c r="H968" s="24">
        <f ca="1" t="shared" ref="H968:L968" si="7211">RAND()</f>
        <v>0.0286594177342936</v>
      </c>
      <c r="I968" s="25">
        <f ca="1">IF(H968&lt;=('Ejercicio 3 - TIR'!$D$18-'Ejercicio 3 - TIR'!$C$18)/('Ejercicio 3 - TIR'!$E$18-'Ejercicio 3 - TIR'!$C$18),'Ejercicio 3 - TIR'!$C$18+SQRT(('Ejercicio 3 - TIR'!$E$18-'Ejercicio 3 - TIR'!$C$18)*('Ejercicio 3 - TIR'!$D$18-'Ejercicio 3 - TIR'!$C$18)*H968),'Ejercicio 3 - TIR'!$E$18-SQRT(('Ejercicio 3 - TIR'!$E$18-'Ejercicio 3 - TIR'!$C$18)*('Ejercicio 3 - TIR'!$E$18-'Ejercicio 3 - TIR'!$D$18)*(1-H968)))</f>
        <v>32073.3819378359</v>
      </c>
      <c r="J968" s="24">
        <f ca="1" t="shared" si="7211"/>
        <v>0.359635313343303</v>
      </c>
      <c r="K968" s="25">
        <f ca="1">IF(J968&lt;=('Ejercicio 3 - TIR'!$D$18-'Ejercicio 3 - TIR'!$C$18)/('Ejercicio 3 - TIR'!$E$18-'Ejercicio 3 - TIR'!$C$18),'Ejercicio 3 - TIR'!$C$18+SQRT(('Ejercicio 3 - TIR'!$E$18-'Ejercicio 3 - TIR'!$C$18)*('Ejercicio 3 - TIR'!$D$18-'Ejercicio 3 - TIR'!$C$18)*J968),'Ejercicio 3 - TIR'!$E$18-SQRT(('Ejercicio 3 - TIR'!$E$18-'Ejercicio 3 - TIR'!$C$18)*('Ejercicio 3 - TIR'!$E$18-'Ejercicio 3 - TIR'!$D$18)*(1-J968)))</f>
        <v>37344.7462176372</v>
      </c>
      <c r="L968" s="24">
        <f ca="1" t="shared" si="7211"/>
        <v>0.922988326060182</v>
      </c>
      <c r="M968" s="25">
        <f ca="1">IF(L968&lt;=('Ejercicio 3 - TIR'!$D$18-'Ejercicio 3 - TIR'!$C$18)/('Ejercicio 3 - TIR'!$E$18-'Ejercicio 3 - TIR'!$C$18),'Ejercicio 3 - TIR'!$C$18+SQRT(('Ejercicio 3 - TIR'!$E$18-'Ejercicio 3 - TIR'!$C$18)*('Ejercicio 3 - TIR'!$D$18-'Ejercicio 3 - TIR'!$C$18)*L968),'Ejercicio 3 - TIR'!$E$18-SQRT(('Ejercicio 3 - TIR'!$E$18-'Ejercicio 3 - TIR'!$C$18)*('Ejercicio 3 - TIR'!$E$18-'Ejercicio 3 - TIR'!$D$18)*(1-L968)))</f>
        <v>42596.6948704989</v>
      </c>
      <c r="N968" s="24">
        <f ca="1" t="shared" ref="N968:R968" si="7212">RAND()</f>
        <v>0.489059131784101</v>
      </c>
      <c r="O968" s="25">
        <f ca="1">IF(N968&lt;=('Ejercicio 3 - TIR'!$D$18-'Ejercicio 3 - TIR'!$C$18)/('Ejercicio 3 - TIR'!$E$18-'Ejercicio 3 - TIR'!$C$18),'Ejercicio 3 - TIR'!$C$18+SQRT(('Ejercicio 3 - TIR'!$E$18-'Ejercicio 3 - TIR'!$C$18)*('Ejercicio 3 - TIR'!$D$18-'Ejercicio 3 - TIR'!$C$18)*N968),'Ejercicio 3 - TIR'!$E$18-SQRT(('Ejercicio 3 - TIR'!$E$18-'Ejercicio 3 - TIR'!$C$18)*('Ejercicio 3 - TIR'!$E$18-'Ejercicio 3 - TIR'!$D$18)*(1-N968)))</f>
        <v>38564.9792625327</v>
      </c>
      <c r="P968" s="24">
        <f ca="1" t="shared" si="7212"/>
        <v>0.719138508088383</v>
      </c>
      <c r="Q968" s="26">
        <f ca="1">IF(P968&lt;=('Ejercicio 3 - TIR'!$D$22-'Ejercicio 3 - TIR'!$C$22)/('Ejercicio 3 - TIR'!$E$22-'Ejercicio 3 - TIR'!$C$22),'Ejercicio 3 - TIR'!$C$22+SQRT(('Ejercicio 3 - TIR'!$E$22-'Ejercicio 3 - TIR'!$C$22)*('Ejercicio 3 - TIR'!$D$22-'Ejercicio 3 - TIR'!$C$22)*P968),'Ejercicio 3 - TIR'!$E$22-SQRT(('Ejercicio 3 - TIR'!$E$22-'Ejercicio 3 - TIR'!$C$22)*('Ejercicio 3 - TIR'!$E$22-'Ejercicio 3 - TIR'!$D$22)*(1-P968)))</f>
        <v>0.157515545693949</v>
      </c>
      <c r="R968" s="24">
        <f ca="1" t="shared" si="7212"/>
        <v>0.900280454368674</v>
      </c>
      <c r="S968" s="26">
        <f ca="1">IF(R968&lt;=('Ejercicio 3 - TIR'!$D$23-'Ejercicio 3 - TIR'!$C$23)/('Ejercicio 3 - TIR'!$E$23-'Ejercicio 3 - TIR'!$C$23),'Ejercicio 3 - TIR'!$C$23+SQRT(('Ejercicio 3 - TIR'!$E$23-'Ejercicio 3 - TIR'!$C$23)*('Ejercicio 3 - TIR'!$D$23-'Ejercicio 3 - TIR'!$C$23)*R968),'Ejercicio 3 - TIR'!$E$23-SQRT(('Ejercicio 3 - TIR'!$E$23-'Ejercicio 3 - TIR'!$C$23)*('Ejercicio 3 - TIR'!$E$23-'Ejercicio 3 - TIR'!$D$23)*(1-R968)))</f>
        <v>0.166602418795305</v>
      </c>
      <c r="T968" s="24">
        <f ca="1" t="shared" ref="T968:X968" si="7213">RAND()</f>
        <v>0.751644483892993</v>
      </c>
      <c r="U968" s="26">
        <f ca="1">IF(T968&lt;=('Ejercicio 3 - TIR'!$D$24-'Ejercicio 3 - TIR'!$C$24)/('Ejercicio 3 - TIR'!$E$24-'Ejercicio 3 - TIR'!$C$24),'Ejercicio 3 - TIR'!$C$24+SQRT(('Ejercicio 3 - TIR'!$E$24-'Ejercicio 3 - TIR'!$C$24)*('Ejercicio 3 - TIR'!$D$24-'Ejercicio 3 - TIR'!$C$24)*T968),'Ejercicio 3 - TIR'!$E$24-SQRT(('Ejercicio 3 - TIR'!$E$24-'Ejercicio 3 - TIR'!$C$24)*('Ejercicio 3 - TIR'!$E$24-'Ejercicio 3 - TIR'!$D$24)*(1-T968)))</f>
        <v>0.193629648369815</v>
      </c>
      <c r="V968" s="24">
        <f ca="1" t="shared" si="7213"/>
        <v>0.723938854073962</v>
      </c>
      <c r="W968" s="26">
        <f ca="1">IF(V968&lt;=('Ejercicio 3 - TIR'!$D$25-'Ejercicio 3 - TIR'!$C$25)/('Ejercicio 3 - TIR'!$E$25-'Ejercicio 3 - TIR'!$C$25),'Ejercicio 3 - TIR'!$C$25+SQRT(('Ejercicio 3 - TIR'!$E$25-'Ejercicio 3 - TIR'!$C$25)*('Ejercicio 3 - TIR'!$D$25-'Ejercicio 3 - TIR'!$C$25)*V968),'Ejercicio 3 - TIR'!$E$25-SQRT(('Ejercicio 3 - TIR'!$E$25-'Ejercicio 3 - TIR'!$C$25)*('Ejercicio 3 - TIR'!$E$25-'Ejercicio 3 - TIR'!$D$25)*(1-V968)))</f>
        <v>0.21891601681346</v>
      </c>
      <c r="X968" s="24">
        <f ca="1" t="shared" si="7213"/>
        <v>0.461447855382983</v>
      </c>
      <c r="Y968" s="26">
        <f ca="1">IF(X968&lt;=('Ejercicio 3 - TIR'!$D$26-'Ejercicio 3 - TIR'!$C$26)/('Ejercicio 3 - TIR'!$E$26-'Ejercicio 3 - TIR'!$C$26),'Ejercicio 3 - TIR'!$C$26+SQRT(('Ejercicio 3 - TIR'!$E$26-'Ejercicio 3 - TIR'!$C$26)*('Ejercicio 3 - TIR'!$D$26-'Ejercicio 3 - TIR'!$C$26)*X968),'Ejercicio 3 - TIR'!$E$26-SQRT(('Ejercicio 3 - TIR'!$E$26-'Ejercicio 3 - TIR'!$C$26)*('Ejercicio 3 - TIR'!$E$26-'Ejercicio 3 - TIR'!$D$26)*(1-X968)))</f>
        <v>0.226072441359432</v>
      </c>
      <c r="Z968" s="24">
        <f ca="1" t="shared" si="7144"/>
        <v>1.15751554569395</v>
      </c>
      <c r="AA968" s="24">
        <f ca="1" t="shared" si="7145"/>
        <v>1.35036043539973</v>
      </c>
      <c r="AB968" s="24">
        <f ca="1" t="shared" si="7146"/>
        <v>1.61183025167869</v>
      </c>
      <c r="AC968" s="24">
        <f ca="1" t="shared" si="7147"/>
        <v>1.96468571015562</v>
      </c>
      <c r="AD968" s="24">
        <f ca="1" t="shared" si="7148"/>
        <v>2.40884700515449</v>
      </c>
      <c r="AE968" s="23">
        <f ca="1" t="shared" si="7149"/>
        <v>4715.60042925631</v>
      </c>
      <c r="AF968" s="23">
        <f ca="1" t="shared" si="7150"/>
        <v>5501.23086684259</v>
      </c>
      <c r="AG968" s="23">
        <f ca="1" t="shared" si="7151"/>
        <v>6566.43226519049</v>
      </c>
      <c r="AH968" s="23">
        <f ca="1" t="shared" si="7152"/>
        <v>8003.92946136137</v>
      </c>
      <c r="AI968" s="23">
        <f ca="1" t="shared" si="7153"/>
        <v>9813.39733516002</v>
      </c>
      <c r="AJ968" s="25">
        <f ca="1" t="shared" si="7154"/>
        <v>44931.1463457223</v>
      </c>
      <c r="AK968" s="25">
        <f ca="1" t="shared" si="7155"/>
        <v>43310.6259983178</v>
      </c>
      <c r="AL968" s="25">
        <f ca="1" t="shared" si="7156"/>
        <v>60193.3916948508</v>
      </c>
      <c r="AM968" s="25">
        <f ca="1" t="shared" si="7157"/>
        <v>83689.1177119284</v>
      </c>
      <c r="AN968" s="25">
        <f ca="1" t="shared" si="7158"/>
        <v>92897.134800397</v>
      </c>
      <c r="AO968" s="25">
        <f ca="1">C968/'Ejercicio 3 - TIR'!$D$7</f>
        <v>14646.1800356237</v>
      </c>
      <c r="AP968" s="25">
        <f ca="1" t="shared" si="7159"/>
        <v>30284.9663100986</v>
      </c>
      <c r="AQ968" s="25">
        <f ca="1" t="shared" si="7160"/>
        <v>28664.4459626941</v>
      </c>
      <c r="AR968" s="25">
        <f ca="1" t="shared" si="7161"/>
        <v>45547.2116592271</v>
      </c>
      <c r="AS968" s="25">
        <f ca="1" t="shared" si="7162"/>
        <v>69042.9376763048</v>
      </c>
      <c r="AT968" s="25">
        <f ca="1" t="shared" si="7163"/>
        <v>78250.9547647733</v>
      </c>
      <c r="AU968" s="25">
        <f ca="1">AP968*'Ejercicio 3 - TIR'!$D$5</f>
        <v>15142.4831550493</v>
      </c>
      <c r="AV968" s="25">
        <f ca="1">AQ968*'Ejercicio 3 - TIR'!$D$5</f>
        <v>14332.2229813471</v>
      </c>
      <c r="AW968" s="25">
        <f ca="1">AR968*'Ejercicio 3 - TIR'!$D$5</f>
        <v>22773.6058296136</v>
      </c>
      <c r="AX968" s="25">
        <f ca="1">AS968*'Ejercicio 3 - TIR'!$D$5</f>
        <v>34521.4688381524</v>
      </c>
      <c r="AY968" s="25">
        <f ca="1">AT968*'Ejercicio 3 - TIR'!$D$5</f>
        <v>39125.4773823867</v>
      </c>
      <c r="AZ968" s="25">
        <f ca="1" t="shared" ref="AZ968:BD968" si="7214">AJ968-AU968-AE968</f>
        <v>25073.0627614167</v>
      </c>
      <c r="BA968" s="25">
        <f ca="1" t="shared" si="7214"/>
        <v>23477.1721501282</v>
      </c>
      <c r="BB968" s="25">
        <f ca="1" t="shared" si="7214"/>
        <v>30853.3536000468</v>
      </c>
      <c r="BC968" s="25">
        <f ca="1" t="shared" si="7214"/>
        <v>41163.7194124147</v>
      </c>
      <c r="BD968" s="25">
        <f ca="1" t="shared" si="7214"/>
        <v>43958.2600828503</v>
      </c>
      <c r="BE968" s="25">
        <f ca="1" t="shared" ref="BE968:BI968" si="7215">AZ968/Z968</f>
        <v>21661.1023970179</v>
      </c>
      <c r="BF968" s="25">
        <f ca="1" t="shared" si="7215"/>
        <v>17385.8560534459</v>
      </c>
      <c r="BG968" s="25">
        <f ca="1" t="shared" si="7215"/>
        <v>19141.8132076338</v>
      </c>
      <c r="BH968" s="25">
        <f ca="1" t="shared" si="7215"/>
        <v>20951.8088311204</v>
      </c>
      <c r="BI968" s="25">
        <f ca="1" t="shared" si="7215"/>
        <v>18248.6724930175</v>
      </c>
      <c r="BJ968" s="25">
        <f ca="1" t="shared" si="7166"/>
        <v>72114.5327051721</v>
      </c>
      <c r="BK968" s="25">
        <f ca="1" t="shared" si="7167"/>
        <v>35280.4069157656</v>
      </c>
      <c r="BL968" s="25">
        <f ca="1" t="shared" si="7168"/>
        <v>107394.939620938</v>
      </c>
      <c r="BM968" s="25">
        <f ca="1">BK968*'Ejercicio 3 - TIR'!$D$5</f>
        <v>17640.2034578828</v>
      </c>
      <c r="BN968" s="25">
        <f ca="1" t="shared" si="7169"/>
        <v>89754.7361630549</v>
      </c>
      <c r="BO968" s="25">
        <f ca="1" t="shared" si="7170"/>
        <v>37260.4553012276</v>
      </c>
      <c r="BP968" s="25">
        <f ca="1" t="shared" si="7171"/>
        <v>-103168.265461534</v>
      </c>
      <c r="BQ968" s="25">
        <f ca="1" t="shared" ref="BQ968:BT968" si="7216">BE968</f>
        <v>21661.1023970179</v>
      </c>
      <c r="BR968" s="25">
        <f ca="1" t="shared" si="7216"/>
        <v>17385.8560534459</v>
      </c>
      <c r="BS968" s="25">
        <f ca="1" t="shared" si="7216"/>
        <v>19141.8132076338</v>
      </c>
      <c r="BT968" s="25">
        <f ca="1" t="shared" si="7216"/>
        <v>20951.8088311204</v>
      </c>
      <c r="BU968" s="25">
        <f ca="1" t="shared" si="7173"/>
        <v>55509.1277942451</v>
      </c>
      <c r="BV968" s="27">
        <f ca="1" t="shared" si="7174"/>
        <v>8.05252854518206</v>
      </c>
    </row>
    <row r="969" ht="15" customHeight="1" spans="1:74">
      <c r="A969" s="23">
        <v>968</v>
      </c>
      <c r="B969" s="24">
        <f ca="1" t="shared" ref="B969:F969" si="7217">RAND()</f>
        <v>0.173742193618117</v>
      </c>
      <c r="C969" s="25">
        <f ca="1">IF(B969&lt;=('Ejercicio 3 - TIR'!$D$13-'Ejercicio 3 - TIR'!$C$13)/('Ejercicio 3 - TIR'!$E$13-'Ejercicio 3 - TIR'!$C$13),'Ejercicio 3 - TIR'!$C$13+SQRT(('Ejercicio 3 - TIR'!$E$13-'Ejercicio 3 - TIR'!$C$13)*('Ejercicio 3 - TIR'!$D$13-'Ejercicio 3 - TIR'!$C$13)*B969),'Ejercicio 3 - TIR'!$E$13-SQRT(('Ejercicio 3 - TIR'!$E$13-'Ejercicio 3 - TIR'!$C$13)*('Ejercicio 3 - TIR'!$E$13-'Ejercicio 3 - TIR'!$D$13)*(1-B969)))</f>
        <v>68336.4787198941</v>
      </c>
      <c r="D969" s="24">
        <f ca="1" t="shared" si="7217"/>
        <v>0.961682089174956</v>
      </c>
      <c r="E969" s="25">
        <f ca="1">IF(D969&lt;=('Ejercicio 3 - TIR'!$D$14-'Ejercicio 3 - TIR'!$C$14)/('Ejercicio 3 - TIR'!$E$14-'Ejercicio 3 - TIR'!$C$14),'Ejercicio 3 - TIR'!$C$14+SQRT(('Ejercicio 3 - TIR'!$E$14-'Ejercicio 3 - TIR'!$C$14)*('Ejercicio 3 - TIR'!$D$14-'Ejercicio 3 - TIR'!$C$14)*D969),'Ejercicio 3 - TIR'!$E$14-SQRT(('Ejercicio 3 - TIR'!$E$14-'Ejercicio 3 - TIR'!$C$14)*('Ejercicio 3 - TIR'!$E$14-'Ejercicio 3 - TIR'!$D$14)*(1-D969)))</f>
        <v>37602.5666591631</v>
      </c>
      <c r="F969" s="24">
        <f ca="1" t="shared" si="7217"/>
        <v>0.240221944179692</v>
      </c>
      <c r="G969" s="25">
        <f ca="1">IF(F969&lt;=('Ejercicio 3 - TIR'!$D$18-'Ejercicio 3 - TIR'!$C$18)/('Ejercicio 3 - TIR'!$E$18-'Ejercicio 3 - TIR'!$C$18),'Ejercicio 3 - TIR'!$C$18+SQRT(('Ejercicio 3 - TIR'!$E$18-'Ejercicio 3 - TIR'!$C$18)*('Ejercicio 3 - TIR'!$D$18-'Ejercicio 3 - TIR'!$C$18)*F969),'Ejercicio 3 - TIR'!$E$18-SQRT(('Ejercicio 3 - TIR'!$E$18-'Ejercicio 3 - TIR'!$C$18)*('Ejercicio 3 - TIR'!$E$18-'Ejercicio 3 - TIR'!$D$18)*(1-F969)))</f>
        <v>36002.7736611465</v>
      </c>
      <c r="H969" s="24">
        <f ca="1" t="shared" ref="H969:L969" si="7218">RAND()</f>
        <v>0.490600379373315</v>
      </c>
      <c r="I969" s="25">
        <f ca="1">IF(H969&lt;=('Ejercicio 3 - TIR'!$D$18-'Ejercicio 3 - TIR'!$C$18)/('Ejercicio 3 - TIR'!$E$18-'Ejercicio 3 - TIR'!$C$18),'Ejercicio 3 - TIR'!$C$18+SQRT(('Ejercicio 3 - TIR'!$E$18-'Ejercicio 3 - TIR'!$C$18)*('Ejercicio 3 - TIR'!$D$18-'Ejercicio 3 - TIR'!$C$18)*H969),'Ejercicio 3 - TIR'!$E$18-SQRT(('Ejercicio 3 - TIR'!$E$18-'Ejercicio 3 - TIR'!$C$18)*('Ejercicio 3 - TIR'!$E$18-'Ejercicio 3 - TIR'!$D$18)*(1-H969)))</f>
        <v>38578.4647173021</v>
      </c>
      <c r="J969" s="24">
        <f ca="1" t="shared" si="7218"/>
        <v>0.891992525851348</v>
      </c>
      <c r="K969" s="25">
        <f ca="1">IF(J969&lt;=('Ejercicio 3 - TIR'!$D$18-'Ejercicio 3 - TIR'!$C$18)/('Ejercicio 3 - TIR'!$E$18-'Ejercicio 3 - TIR'!$C$18),'Ejercicio 3 - TIR'!$C$18+SQRT(('Ejercicio 3 - TIR'!$E$18-'Ejercicio 3 - TIR'!$C$18)*('Ejercicio 3 - TIR'!$D$18-'Ejercicio 3 - TIR'!$C$18)*J969),'Ejercicio 3 - TIR'!$E$18-SQRT(('Ejercicio 3 - TIR'!$E$18-'Ejercicio 3 - TIR'!$C$18)*('Ejercicio 3 - TIR'!$E$18-'Ejercicio 3 - TIR'!$D$18)*(1-J969)))</f>
        <v>42153.8516269968</v>
      </c>
      <c r="L969" s="24">
        <f ca="1" t="shared" si="7218"/>
        <v>0.633561714229382</v>
      </c>
      <c r="M969" s="25">
        <f ca="1">IF(L969&lt;=('Ejercicio 3 - TIR'!$D$18-'Ejercicio 3 - TIR'!$C$18)/('Ejercicio 3 - TIR'!$E$18-'Ejercicio 3 - TIR'!$C$18),'Ejercicio 3 - TIR'!$C$18+SQRT(('Ejercicio 3 - TIR'!$E$18-'Ejercicio 3 - TIR'!$C$18)*('Ejercicio 3 - TIR'!$D$18-'Ejercicio 3 - TIR'!$C$18)*L969),'Ejercicio 3 - TIR'!$E$18-SQRT(('Ejercicio 3 - TIR'!$E$18-'Ejercicio 3 - TIR'!$C$18)*('Ejercicio 3 - TIR'!$E$18-'Ejercicio 3 - TIR'!$D$18)*(1-L969)))</f>
        <v>39748.5515403268</v>
      </c>
      <c r="N969" s="24">
        <f ca="1" t="shared" ref="N969:R969" si="7219">RAND()</f>
        <v>0.458175808623543</v>
      </c>
      <c r="O969" s="25">
        <f ca="1">IF(N969&lt;=('Ejercicio 3 - TIR'!$D$18-'Ejercicio 3 - TIR'!$C$18)/('Ejercicio 3 - TIR'!$E$18-'Ejercicio 3 - TIR'!$C$18),'Ejercicio 3 - TIR'!$C$18+SQRT(('Ejercicio 3 - TIR'!$E$18-'Ejercicio 3 - TIR'!$C$18)*('Ejercicio 3 - TIR'!$D$18-'Ejercicio 3 - TIR'!$C$18)*N969),'Ejercicio 3 - TIR'!$E$18-SQRT(('Ejercicio 3 - TIR'!$E$18-'Ejercicio 3 - TIR'!$C$18)*('Ejercicio 3 - TIR'!$E$18-'Ejercicio 3 - TIR'!$D$18)*(1-N969)))</f>
        <v>38290.1369888278</v>
      </c>
      <c r="P969" s="24">
        <f ca="1" t="shared" si="7219"/>
        <v>0.897732382833562</v>
      </c>
      <c r="Q969" s="26">
        <f ca="1">IF(P969&lt;=('Ejercicio 3 - TIR'!$D$22-'Ejercicio 3 - TIR'!$C$22)/('Ejercicio 3 - TIR'!$E$22-'Ejercicio 3 - TIR'!$C$22),'Ejercicio 3 - TIR'!$C$22+SQRT(('Ejercicio 3 - TIR'!$E$22-'Ejercicio 3 - TIR'!$C$22)*('Ejercicio 3 - TIR'!$D$22-'Ejercicio 3 - TIR'!$C$22)*P969),'Ejercicio 3 - TIR'!$E$22-SQRT(('Ejercicio 3 - TIR'!$E$22-'Ejercicio 3 - TIR'!$C$22)*('Ejercicio 3 - TIR'!$E$22-'Ejercicio 3 - TIR'!$D$22)*(1-P969)))</f>
        <v>0.166432328464339</v>
      </c>
      <c r="R969" s="24">
        <f ca="1" t="shared" si="7219"/>
        <v>0.770757760693331</v>
      </c>
      <c r="S969" s="26">
        <f ca="1">IF(R969&lt;=('Ejercicio 3 - TIR'!$D$23-'Ejercicio 3 - TIR'!$C$23)/('Ejercicio 3 - TIR'!$E$23-'Ejercicio 3 - TIR'!$C$23),'Ejercicio 3 - TIR'!$C$23+SQRT(('Ejercicio 3 - TIR'!$E$23-'Ejercicio 3 - TIR'!$C$23)*('Ejercicio 3 - TIR'!$D$23-'Ejercicio 3 - TIR'!$C$23)*R969),'Ejercicio 3 - TIR'!$E$23-SQRT(('Ejercicio 3 - TIR'!$E$23-'Ejercicio 3 - TIR'!$C$23)*('Ejercicio 3 - TIR'!$E$23-'Ejercicio 3 - TIR'!$D$23)*(1-R969)))</f>
        <v>0.159686555418836</v>
      </c>
      <c r="T969" s="24">
        <f ca="1" t="shared" ref="T969:X969" si="7220">RAND()</f>
        <v>0.834731151340055</v>
      </c>
      <c r="U969" s="26">
        <f ca="1">IF(T969&lt;=('Ejercicio 3 - TIR'!$D$24-'Ejercicio 3 - TIR'!$C$24)/('Ejercicio 3 - TIR'!$E$24-'Ejercicio 3 - TIR'!$C$24),'Ejercicio 3 - TIR'!$C$24+SQRT(('Ejercicio 3 - TIR'!$E$24-'Ejercicio 3 - TIR'!$C$24)*('Ejercicio 3 - TIR'!$D$24-'Ejercicio 3 - TIR'!$C$24)*T969),'Ejercicio 3 - TIR'!$E$24-SQRT(('Ejercicio 3 - TIR'!$E$24-'Ejercicio 3 - TIR'!$C$24)*('Ejercicio 3 - TIR'!$E$24-'Ejercicio 3 - TIR'!$D$24)*(1-T969)))</f>
        <v>0.198488310706784</v>
      </c>
      <c r="V969" s="24">
        <f ca="1" t="shared" si="7220"/>
        <v>0.814911786233469</v>
      </c>
      <c r="W969" s="26">
        <f ca="1">IF(V969&lt;=('Ejercicio 3 - TIR'!$D$25-'Ejercicio 3 - TIR'!$C$25)/('Ejercicio 3 - TIR'!$E$25-'Ejercicio 3 - TIR'!$C$25),'Ejercicio 3 - TIR'!$C$25+SQRT(('Ejercicio 3 - TIR'!$E$25-'Ejercicio 3 - TIR'!$C$25)*('Ejercicio 3 - TIR'!$D$25-'Ejercicio 3 - TIR'!$C$25)*V969),'Ejercicio 3 - TIR'!$E$25-SQRT(('Ejercicio 3 - TIR'!$E$25-'Ejercicio 3 - TIR'!$C$25)*('Ejercicio 3 - TIR'!$E$25-'Ejercicio 3 - TIR'!$D$25)*(1-V969)))</f>
        <v>0.22454791269497</v>
      </c>
      <c r="X969" s="24">
        <f ca="1" t="shared" si="7220"/>
        <v>0.762774589511996</v>
      </c>
      <c r="Y969" s="26">
        <f ca="1">IF(X969&lt;=('Ejercicio 3 - TIR'!$D$26-'Ejercicio 3 - TIR'!$C$26)/('Ejercicio 3 - TIR'!$E$26-'Ejercicio 3 - TIR'!$C$26),'Ejercicio 3 - TIR'!$C$26+SQRT(('Ejercicio 3 - TIR'!$E$26-'Ejercicio 3 - TIR'!$C$26)*('Ejercicio 3 - TIR'!$D$26-'Ejercicio 3 - TIR'!$C$26)*X969),'Ejercicio 3 - TIR'!$E$26-SQRT(('Ejercicio 3 - TIR'!$E$26-'Ejercicio 3 - TIR'!$C$26)*('Ejercicio 3 - TIR'!$E$26-'Ejercicio 3 - TIR'!$D$26)*(1-X969)))</f>
        <v>0.244208699148603</v>
      </c>
      <c r="Z969" s="24">
        <f ca="1" t="shared" si="7144"/>
        <v>1.16643232846434</v>
      </c>
      <c r="AA969" s="24">
        <f ca="1" t="shared" si="7145"/>
        <v>1.35269588912598</v>
      </c>
      <c r="AB969" s="24">
        <f ca="1" t="shared" si="7146"/>
        <v>1.62119021105861</v>
      </c>
      <c r="AC969" s="24">
        <f ca="1" t="shared" si="7147"/>
        <v>1.98522508903334</v>
      </c>
      <c r="AD969" s="24">
        <f ca="1" t="shared" si="7148"/>
        <v>2.47003432554334</v>
      </c>
      <c r="AE969" s="23">
        <f ca="1" t="shared" si="7149"/>
        <v>6258.28272532002</v>
      </c>
      <c r="AF969" s="23">
        <f ca="1" t="shared" si="7150"/>
        <v>7257.64633656359</v>
      </c>
      <c r="AG969" s="23">
        <f ca="1" t="shared" si="7151"/>
        <v>8698.20429761538</v>
      </c>
      <c r="AH969" s="23">
        <f ca="1" t="shared" si="7152"/>
        <v>10651.3679168393</v>
      </c>
      <c r="AI969" s="23">
        <f ca="1" t="shared" si="7153"/>
        <v>13252.5246199638</v>
      </c>
      <c r="AJ969" s="25">
        <f ca="1" t="shared" si="7154"/>
        <v>41994.7991127457</v>
      </c>
      <c r="AK969" s="25">
        <f ca="1" t="shared" si="7155"/>
        <v>52184.9306318863</v>
      </c>
      <c r="AL969" s="25">
        <f ca="1" t="shared" si="7156"/>
        <v>68339.4116161042</v>
      </c>
      <c r="AM969" s="25">
        <f ca="1" t="shared" si="7157"/>
        <v>78909.8217705915</v>
      </c>
      <c r="AN969" s="25">
        <f ca="1" t="shared" si="7158"/>
        <v>94577.9526921615</v>
      </c>
      <c r="AO969" s="25">
        <f ca="1">C969/'Ejercicio 3 - TIR'!$D$7</f>
        <v>13667.2957439788</v>
      </c>
      <c r="AP969" s="25">
        <f ca="1" t="shared" si="7159"/>
        <v>28327.5033687668</v>
      </c>
      <c r="AQ969" s="25">
        <f ca="1" t="shared" si="7160"/>
        <v>38517.6348879075</v>
      </c>
      <c r="AR969" s="25">
        <f ca="1" t="shared" si="7161"/>
        <v>54672.1158721254</v>
      </c>
      <c r="AS969" s="25">
        <f ca="1" t="shared" si="7162"/>
        <v>65242.5260266127</v>
      </c>
      <c r="AT969" s="25">
        <f ca="1" t="shared" si="7163"/>
        <v>80910.6569481827</v>
      </c>
      <c r="AU969" s="25">
        <f ca="1">AP969*'Ejercicio 3 - TIR'!$D$5</f>
        <v>14163.7516843834</v>
      </c>
      <c r="AV969" s="25">
        <f ca="1">AQ969*'Ejercicio 3 - TIR'!$D$5</f>
        <v>19258.8174439538</v>
      </c>
      <c r="AW969" s="25">
        <f ca="1">AR969*'Ejercicio 3 - TIR'!$D$5</f>
        <v>27336.0579360627</v>
      </c>
      <c r="AX969" s="25">
        <f ca="1">AS969*'Ejercicio 3 - TIR'!$D$5</f>
        <v>32621.2630133063</v>
      </c>
      <c r="AY969" s="25">
        <f ca="1">AT969*'Ejercicio 3 - TIR'!$D$5</f>
        <v>40455.3284740913</v>
      </c>
      <c r="AZ969" s="25">
        <f ca="1" t="shared" ref="AZ969:BD969" si="7221">AJ969-AU969-AE969</f>
        <v>21572.7647030422</v>
      </c>
      <c r="BA969" s="25">
        <f ca="1" t="shared" si="7221"/>
        <v>25668.466851369</v>
      </c>
      <c r="BB969" s="25">
        <f ca="1" t="shared" si="7221"/>
        <v>32305.1493824262</v>
      </c>
      <c r="BC969" s="25">
        <f ca="1" t="shared" si="7221"/>
        <v>35637.1908404458</v>
      </c>
      <c r="BD969" s="25">
        <f ca="1" t="shared" si="7221"/>
        <v>40870.0995981063</v>
      </c>
      <c r="BE969" s="25">
        <f ca="1" t="shared" ref="BE969:BI969" si="7222">AZ969/Z969</f>
        <v>18494.6560349915</v>
      </c>
      <c r="BF969" s="25">
        <f ca="1" t="shared" si="7222"/>
        <v>18975.785361449</v>
      </c>
      <c r="BG969" s="25">
        <f ca="1" t="shared" si="7222"/>
        <v>19926.8100449061</v>
      </c>
      <c r="BH969" s="25">
        <f ca="1" t="shared" si="7222"/>
        <v>17951.209178904</v>
      </c>
      <c r="BI969" s="25">
        <f ca="1" t="shared" si="7222"/>
        <v>16546.3690829948</v>
      </c>
      <c r="BJ969" s="25">
        <f ca="1" t="shared" si="7166"/>
        <v>92879.6303766643</v>
      </c>
      <c r="BK969" s="25">
        <f ca="1" t="shared" si="7167"/>
        <v>33758.6896249801</v>
      </c>
      <c r="BL969" s="25">
        <f ca="1" t="shared" si="7168"/>
        <v>126638.320001644</v>
      </c>
      <c r="BM969" s="25">
        <f ca="1">BK969*'Ejercicio 3 - TIR'!$D$5</f>
        <v>16879.34481249</v>
      </c>
      <c r="BN969" s="25">
        <f ca="1" t="shared" si="7169"/>
        <v>109758.975189154</v>
      </c>
      <c r="BO969" s="25">
        <f ca="1" t="shared" si="7170"/>
        <v>44436.2145311525</v>
      </c>
      <c r="BP969" s="25">
        <f ca="1" t="shared" si="7171"/>
        <v>-105939.045379057</v>
      </c>
      <c r="BQ969" s="25">
        <f ca="1" t="shared" ref="BQ969:BT969" si="7223">BE969</f>
        <v>18494.6560349915</v>
      </c>
      <c r="BR969" s="25">
        <f ca="1" t="shared" si="7223"/>
        <v>18975.785361449</v>
      </c>
      <c r="BS969" s="25">
        <f ca="1" t="shared" si="7223"/>
        <v>19926.8100449061</v>
      </c>
      <c r="BT969" s="25">
        <f ca="1" t="shared" si="7223"/>
        <v>17951.209178904</v>
      </c>
      <c r="BU969" s="25">
        <f ca="1" t="shared" si="7173"/>
        <v>60982.5836141473</v>
      </c>
      <c r="BV969" s="27">
        <f ca="1" t="shared" si="7174"/>
        <v>7.39573746777207</v>
      </c>
    </row>
    <row r="970" ht="15" customHeight="1" spans="1:74">
      <c r="A970" s="23">
        <v>969</v>
      </c>
      <c r="B970" s="24">
        <f ca="1" t="shared" ref="B970:F970" si="7224">RAND()</f>
        <v>0.459430468617295</v>
      </c>
      <c r="C970" s="25">
        <f ca="1">IF(B970&lt;=('Ejercicio 3 - TIR'!$D$13-'Ejercicio 3 - TIR'!$C$13)/('Ejercicio 3 - TIR'!$E$13-'Ejercicio 3 - TIR'!$C$13),'Ejercicio 3 - TIR'!$C$13+SQRT(('Ejercicio 3 - TIR'!$E$13-'Ejercicio 3 - TIR'!$C$13)*('Ejercicio 3 - TIR'!$D$13-'Ejercicio 3 - TIR'!$C$13)*B970),'Ejercicio 3 - TIR'!$E$13-SQRT(('Ejercicio 3 - TIR'!$E$13-'Ejercicio 3 - TIR'!$C$13)*('Ejercicio 3 - TIR'!$E$13-'Ejercicio 3 - TIR'!$D$13)*(1-B970)))</f>
        <v>74530.7354315197</v>
      </c>
      <c r="D970" s="24">
        <f ca="1" t="shared" si="7224"/>
        <v>0.786148592091269</v>
      </c>
      <c r="E970" s="25">
        <f ca="1">IF(D970&lt;=('Ejercicio 3 - TIR'!$D$14-'Ejercicio 3 - TIR'!$C$14)/('Ejercicio 3 - TIR'!$E$14-'Ejercicio 3 - TIR'!$C$14),'Ejercicio 3 - TIR'!$C$14+SQRT(('Ejercicio 3 - TIR'!$E$14-'Ejercicio 3 - TIR'!$C$14)*('Ejercicio 3 - TIR'!$D$14-'Ejercicio 3 - TIR'!$C$14)*D970),'Ejercicio 3 - TIR'!$E$14-SQRT(('Ejercicio 3 - TIR'!$E$14-'Ejercicio 3 - TIR'!$C$14)*('Ejercicio 3 - TIR'!$E$14-'Ejercicio 3 - TIR'!$D$14)*(1-D970)))</f>
        <v>34336.2811522543</v>
      </c>
      <c r="F970" s="24">
        <f ca="1" t="shared" si="7224"/>
        <v>0.865249513516689</v>
      </c>
      <c r="G970" s="25">
        <f ca="1">IF(F970&lt;=('Ejercicio 3 - TIR'!$D$18-'Ejercicio 3 - TIR'!$C$18)/('Ejercicio 3 - TIR'!$E$18-'Ejercicio 3 - TIR'!$C$18),'Ejercicio 3 - TIR'!$C$18+SQRT(('Ejercicio 3 - TIR'!$E$18-'Ejercicio 3 - TIR'!$C$18)*('Ejercicio 3 - TIR'!$D$18-'Ejercicio 3 - TIR'!$C$18)*F970),'Ejercicio 3 - TIR'!$E$18-SQRT(('Ejercicio 3 - TIR'!$E$18-'Ejercicio 3 - TIR'!$C$18)*('Ejercicio 3 - TIR'!$E$18-'Ejercicio 3 - TIR'!$D$18)*(1-F970)))</f>
        <v>41820.9613896261</v>
      </c>
      <c r="H970" s="24">
        <f ca="1" t="shared" ref="H970:L970" si="7225">RAND()</f>
        <v>0.245519417028458</v>
      </c>
      <c r="I970" s="25">
        <f ca="1">IF(H970&lt;=('Ejercicio 3 - TIR'!$D$18-'Ejercicio 3 - TIR'!$C$18)/('Ejercicio 3 - TIR'!$E$18-'Ejercicio 3 - TIR'!$C$18),'Ejercicio 3 - TIR'!$C$18+SQRT(('Ejercicio 3 - TIR'!$E$18-'Ejercicio 3 - TIR'!$C$18)*('Ejercicio 3 - TIR'!$D$18-'Ejercicio 3 - TIR'!$C$18)*H970),'Ejercicio 3 - TIR'!$E$18-SQRT(('Ejercicio 3 - TIR'!$E$18-'Ejercicio 3 - TIR'!$C$18)*('Ejercicio 3 - TIR'!$E$18-'Ejercicio 3 - TIR'!$D$18)*(1-H970)))</f>
        <v>36068.6005433105</v>
      </c>
      <c r="J970" s="24">
        <f ca="1" t="shared" si="7225"/>
        <v>0.378646812011382</v>
      </c>
      <c r="K970" s="25">
        <f ca="1">IF(J970&lt;=('Ejercicio 3 - TIR'!$D$18-'Ejercicio 3 - TIR'!$C$18)/('Ejercicio 3 - TIR'!$E$18-'Ejercicio 3 - TIR'!$C$18),'Ejercicio 3 - TIR'!$C$18+SQRT(('Ejercicio 3 - TIR'!$E$18-'Ejercicio 3 - TIR'!$C$18)*('Ejercicio 3 - TIR'!$D$18-'Ejercicio 3 - TIR'!$C$18)*J970),'Ejercicio 3 - TIR'!$E$18-SQRT(('Ejercicio 3 - TIR'!$E$18-'Ejercicio 3 - TIR'!$C$18)*('Ejercicio 3 - TIR'!$E$18-'Ejercicio 3 - TIR'!$D$18)*(1-J970)))</f>
        <v>37536.3798870351</v>
      </c>
      <c r="L970" s="24">
        <f ca="1" t="shared" si="7225"/>
        <v>0.41812793707699</v>
      </c>
      <c r="M970" s="25">
        <f ca="1">IF(L970&lt;=('Ejercicio 3 - TIR'!$D$18-'Ejercicio 3 - TIR'!$C$18)/('Ejercicio 3 - TIR'!$E$18-'Ejercicio 3 - TIR'!$C$18),'Ejercicio 3 - TIR'!$C$18+SQRT(('Ejercicio 3 - TIR'!$E$18-'Ejercicio 3 - TIR'!$C$18)*('Ejercicio 3 - TIR'!$D$18-'Ejercicio 3 - TIR'!$C$18)*L970),'Ejercicio 3 - TIR'!$E$18-SQRT(('Ejercicio 3 - TIR'!$E$18-'Ejercicio 3 - TIR'!$C$18)*('Ejercicio 3 - TIR'!$E$18-'Ejercicio 3 - TIR'!$D$18)*(1-L970)))</f>
        <v>37919.544845605</v>
      </c>
      <c r="N970" s="24">
        <f ca="1" t="shared" ref="N970:R970" si="7226">RAND()</f>
        <v>0.665889180558416</v>
      </c>
      <c r="O970" s="25">
        <f ca="1">IF(N970&lt;=('Ejercicio 3 - TIR'!$D$18-'Ejercicio 3 - TIR'!$C$18)/('Ejercicio 3 - TIR'!$E$18-'Ejercicio 3 - TIR'!$C$18),'Ejercicio 3 - TIR'!$C$18+SQRT(('Ejercicio 3 - TIR'!$E$18-'Ejercicio 3 - TIR'!$C$18)*('Ejercicio 3 - TIR'!$D$18-'Ejercicio 3 - TIR'!$C$18)*N970),'Ejercicio 3 - TIR'!$E$18-SQRT(('Ejercicio 3 - TIR'!$E$18-'Ejercicio 3 - TIR'!$C$18)*('Ejercicio 3 - TIR'!$E$18-'Ejercicio 3 - TIR'!$D$18)*(1-N970)))</f>
        <v>39994.167153083</v>
      </c>
      <c r="P970" s="24">
        <f ca="1" t="shared" si="7226"/>
        <v>0.949361168066931</v>
      </c>
      <c r="Q970" s="26">
        <f ca="1">IF(P970&lt;=('Ejercicio 3 - TIR'!$D$22-'Ejercicio 3 - TIR'!$C$22)/('Ejercicio 3 - TIR'!$E$22-'Ejercicio 3 - TIR'!$C$22),'Ejercicio 3 - TIR'!$C$22+SQRT(('Ejercicio 3 - TIR'!$E$22-'Ejercicio 3 - TIR'!$C$22)*('Ejercicio 3 - TIR'!$D$22-'Ejercicio 3 - TIR'!$C$22)*P970),'Ejercicio 3 - TIR'!$E$22-SQRT(('Ejercicio 3 - TIR'!$E$22-'Ejercicio 3 - TIR'!$C$22)*('Ejercicio 3 - TIR'!$E$22-'Ejercicio 3 - TIR'!$D$22)*(1-P970)))</f>
        <v>0.17045275445589</v>
      </c>
      <c r="R970" s="24">
        <f ca="1" t="shared" si="7226"/>
        <v>0.18139745315877</v>
      </c>
      <c r="S970" s="26">
        <f ca="1">IF(R970&lt;=('Ejercicio 3 - TIR'!$D$23-'Ejercicio 3 - TIR'!$C$23)/('Ejercicio 3 - TIR'!$E$23-'Ejercicio 3 - TIR'!$C$23),'Ejercicio 3 - TIR'!$C$23+SQRT(('Ejercicio 3 - TIR'!$E$23-'Ejercicio 3 - TIR'!$C$23)*('Ejercicio 3 - TIR'!$D$23-'Ejercicio 3 - TIR'!$C$23)*R970),'Ejercicio 3 - TIR'!$E$23-SQRT(('Ejercicio 3 - TIR'!$E$23-'Ejercicio 3 - TIR'!$C$23)*('Ejercicio 3 - TIR'!$E$23-'Ejercicio 3 - TIR'!$D$23)*(1-R970)))</f>
        <v>0.138069737565493</v>
      </c>
      <c r="T970" s="24">
        <f ca="1" t="shared" ref="T970:X970" si="7227">RAND()</f>
        <v>0.399997799280806</v>
      </c>
      <c r="U970" s="26">
        <f ca="1">IF(T970&lt;=('Ejercicio 3 - TIR'!$D$24-'Ejercicio 3 - TIR'!$C$24)/('Ejercicio 3 - TIR'!$E$24-'Ejercicio 3 - TIR'!$C$24),'Ejercicio 3 - TIR'!$C$24+SQRT(('Ejercicio 3 - TIR'!$E$24-'Ejercicio 3 - TIR'!$C$24)*('Ejercicio 3 - TIR'!$D$24-'Ejercicio 3 - TIR'!$C$24)*T970),'Ejercicio 3 - TIR'!$E$24-SQRT(('Ejercicio 3 - TIR'!$E$24-'Ejercicio 3 - TIR'!$C$24)*('Ejercicio 3 - TIR'!$E$24-'Ejercicio 3 - TIR'!$D$24)*(1-T970)))</f>
        <v>0.178982673763642</v>
      </c>
      <c r="V970" s="24">
        <f ca="1" t="shared" si="7227"/>
        <v>0.73986579992517</v>
      </c>
      <c r="W970" s="26">
        <f ca="1">IF(V970&lt;=('Ejercicio 3 - TIR'!$D$25-'Ejercicio 3 - TIR'!$C$25)/('Ejercicio 3 - TIR'!$E$25-'Ejercicio 3 - TIR'!$C$25),'Ejercicio 3 - TIR'!$C$25+SQRT(('Ejercicio 3 - TIR'!$E$25-'Ejercicio 3 - TIR'!$C$25)*('Ejercicio 3 - TIR'!$D$25-'Ejercicio 3 - TIR'!$C$25)*V970),'Ejercicio 3 - TIR'!$E$25-SQRT(('Ejercicio 3 - TIR'!$E$25-'Ejercicio 3 - TIR'!$C$25)*('Ejercicio 3 - TIR'!$E$25-'Ejercicio 3 - TIR'!$D$25)*(1-V970)))</f>
        <v>0.219826009540303</v>
      </c>
      <c r="X970" s="24">
        <f ca="1" t="shared" si="7227"/>
        <v>0.916350070389548</v>
      </c>
      <c r="Y970" s="26">
        <f ca="1">IF(X970&lt;=('Ejercicio 3 - TIR'!$D$26-'Ejercicio 3 - TIR'!$C$26)/('Ejercicio 3 - TIR'!$E$26-'Ejercicio 3 - TIR'!$C$26),'Ejercicio 3 - TIR'!$C$26+SQRT(('Ejercicio 3 - TIR'!$E$26-'Ejercicio 3 - TIR'!$C$26)*('Ejercicio 3 - TIR'!$D$26-'Ejercicio 3 - TIR'!$C$26)*X970),'Ejercicio 3 - TIR'!$E$26-SQRT(('Ejercicio 3 - TIR'!$E$26-'Ejercicio 3 - TIR'!$C$26)*('Ejercicio 3 - TIR'!$E$26-'Ejercicio 3 - TIR'!$D$26)*(1-X970)))</f>
        <v>0.258746538637284</v>
      </c>
      <c r="Z970" s="24">
        <f ca="1" t="shared" si="7144"/>
        <v>1.17045275445589</v>
      </c>
      <c r="AA970" s="24">
        <f ca="1" t="shared" si="7145"/>
        <v>1.33205685909642</v>
      </c>
      <c r="AB970" s="24">
        <f ca="1" t="shared" si="7146"/>
        <v>1.5704719573427</v>
      </c>
      <c r="AC970" s="24">
        <f ca="1" t="shared" si="7147"/>
        <v>1.91570254082029</v>
      </c>
      <c r="AD970" s="24">
        <f ca="1" t="shared" si="7148"/>
        <v>2.4113839423162</v>
      </c>
      <c r="AE970" s="23">
        <f ca="1" t="shared" si="7149"/>
        <v>5852.71370017362</v>
      </c>
      <c r="AF970" s="23">
        <f ca="1" t="shared" si="7150"/>
        <v>6660.79634480255</v>
      </c>
      <c r="AG970" s="23">
        <f ca="1" t="shared" si="7151"/>
        <v>7852.9634839904</v>
      </c>
      <c r="AH970" s="23">
        <f ca="1" t="shared" si="7152"/>
        <v>9579.24910974173</v>
      </c>
      <c r="AI970" s="23">
        <f ca="1" t="shared" si="7153"/>
        <v>12057.8466596317</v>
      </c>
      <c r="AJ970" s="25">
        <f ca="1" t="shared" si="7154"/>
        <v>48949.4594524813</v>
      </c>
      <c r="AK970" s="25">
        <f ca="1" t="shared" si="7155"/>
        <v>48045.4267517258</v>
      </c>
      <c r="AL970" s="25">
        <f ca="1" t="shared" si="7156"/>
        <v>58949.8319927512</v>
      </c>
      <c r="AM970" s="25">
        <f ca="1" t="shared" si="7157"/>
        <v>72642.5684074745</v>
      </c>
      <c r="AN970" s="25">
        <f ca="1" t="shared" si="7158"/>
        <v>96441.2924592541</v>
      </c>
      <c r="AO970" s="25">
        <f ca="1">C970/'Ejercicio 3 - TIR'!$D$7</f>
        <v>14906.1470863039</v>
      </c>
      <c r="AP970" s="25">
        <f ca="1" t="shared" si="7159"/>
        <v>34043.3123661773</v>
      </c>
      <c r="AQ970" s="25">
        <f ca="1" t="shared" si="7160"/>
        <v>33139.2796654218</v>
      </c>
      <c r="AR970" s="25">
        <f ca="1" t="shared" si="7161"/>
        <v>44043.6849064472</v>
      </c>
      <c r="AS970" s="25">
        <f ca="1" t="shared" si="7162"/>
        <v>57736.4213211706</v>
      </c>
      <c r="AT970" s="25">
        <f ca="1" t="shared" si="7163"/>
        <v>81535.1453729502</v>
      </c>
      <c r="AU970" s="25">
        <f ca="1">AP970*'Ejercicio 3 - TIR'!$D$5</f>
        <v>17021.6561830887</v>
      </c>
      <c r="AV970" s="25">
        <f ca="1">AQ970*'Ejercicio 3 - TIR'!$D$5</f>
        <v>16569.6398327109</v>
      </c>
      <c r="AW970" s="25">
        <f ca="1">AR970*'Ejercicio 3 - TIR'!$D$5</f>
        <v>22021.8424532236</v>
      </c>
      <c r="AX970" s="25">
        <f ca="1">AS970*'Ejercicio 3 - TIR'!$D$5</f>
        <v>28868.2106605853</v>
      </c>
      <c r="AY970" s="25">
        <f ca="1">AT970*'Ejercicio 3 - TIR'!$D$5</f>
        <v>40767.5726864751</v>
      </c>
      <c r="AZ970" s="25">
        <f ca="1" t="shared" ref="AZ970:BD970" si="7228">AJ970-AU970-AE970</f>
        <v>26075.089569219</v>
      </c>
      <c r="BA970" s="25">
        <f ca="1" t="shared" si="7228"/>
        <v>24814.9905742123</v>
      </c>
      <c r="BB970" s="25">
        <f ca="1" t="shared" si="7228"/>
        <v>29075.0260555372</v>
      </c>
      <c r="BC970" s="25">
        <f ca="1" t="shared" si="7228"/>
        <v>34195.1086371475</v>
      </c>
      <c r="BD970" s="25">
        <f ca="1" t="shared" si="7228"/>
        <v>43615.8731131473</v>
      </c>
      <c r="BE970" s="25">
        <f ca="1" t="shared" ref="BE970:BI970" si="7229">AZ970/Z970</f>
        <v>22277.7805169424</v>
      </c>
      <c r="BF970" s="25">
        <f ca="1" t="shared" si="7229"/>
        <v>18629.0775838541</v>
      </c>
      <c r="BG970" s="25">
        <f ca="1" t="shared" si="7229"/>
        <v>18513.5595192246</v>
      </c>
      <c r="BH970" s="25">
        <f ca="1" t="shared" si="7229"/>
        <v>17849.9051436792</v>
      </c>
      <c r="BI970" s="25">
        <f ca="1" t="shared" si="7229"/>
        <v>18087.4859236448</v>
      </c>
      <c r="BJ970" s="25">
        <f ca="1" t="shared" si="7166"/>
        <v>82797.9570094003</v>
      </c>
      <c r="BK970" s="25">
        <f ca="1" t="shared" si="7167"/>
        <v>35944.4437257167</v>
      </c>
      <c r="BL970" s="25">
        <f ca="1" t="shared" si="7168"/>
        <v>118742.400735117</v>
      </c>
      <c r="BM970" s="25">
        <f ca="1">BK970*'Ejercicio 3 - TIR'!$D$5</f>
        <v>17972.2218628583</v>
      </c>
      <c r="BN970" s="25">
        <f ca="1" t="shared" si="7169"/>
        <v>100770.178872259</v>
      </c>
      <c r="BO970" s="25">
        <f ca="1" t="shared" si="7170"/>
        <v>41789.3546954063</v>
      </c>
      <c r="BP970" s="25">
        <f ca="1" t="shared" si="7171"/>
        <v>-108867.016583774</v>
      </c>
      <c r="BQ970" s="25">
        <f ca="1" t="shared" ref="BQ970:BT970" si="7230">BE970</f>
        <v>22277.7805169424</v>
      </c>
      <c r="BR970" s="25">
        <f ca="1" t="shared" si="7230"/>
        <v>18629.0775838541</v>
      </c>
      <c r="BS970" s="25">
        <f ca="1" t="shared" si="7230"/>
        <v>18513.5595192246</v>
      </c>
      <c r="BT970" s="25">
        <f ca="1" t="shared" si="7230"/>
        <v>17849.9051436792</v>
      </c>
      <c r="BU970" s="25">
        <f ca="1" t="shared" si="7173"/>
        <v>59876.8406190511</v>
      </c>
      <c r="BV970" s="27">
        <f ca="1" t="shared" si="7174"/>
        <v>6.89701028986989</v>
      </c>
    </row>
    <row r="971" ht="15" customHeight="1" spans="1:74">
      <c r="A971" s="23">
        <v>970</v>
      </c>
      <c r="B971" s="24">
        <f ca="1" t="shared" ref="B971:F971" si="7231">RAND()</f>
        <v>0.718858625222667</v>
      </c>
      <c r="C971" s="25">
        <f ca="1">IF(B971&lt;=('Ejercicio 3 - TIR'!$D$13-'Ejercicio 3 - TIR'!$C$13)/('Ejercicio 3 - TIR'!$E$13-'Ejercicio 3 - TIR'!$C$13),'Ejercicio 3 - TIR'!$C$13+SQRT(('Ejercicio 3 - TIR'!$E$13-'Ejercicio 3 - TIR'!$C$13)*('Ejercicio 3 - TIR'!$D$13-'Ejercicio 3 - TIR'!$C$13)*B971),'Ejercicio 3 - TIR'!$E$13-SQRT(('Ejercicio 3 - TIR'!$E$13-'Ejercicio 3 - TIR'!$C$13)*('Ejercicio 3 - TIR'!$E$13-'Ejercicio 3 - TIR'!$D$13)*(1-B971)))</f>
        <v>81632.3749566581</v>
      </c>
      <c r="D971" s="24">
        <f ca="1" t="shared" si="7231"/>
        <v>0.303675363381789</v>
      </c>
      <c r="E971" s="25">
        <f ca="1">IF(D971&lt;=('Ejercicio 3 - TIR'!$D$14-'Ejercicio 3 - TIR'!$C$14)/('Ejercicio 3 - TIR'!$E$14-'Ejercicio 3 - TIR'!$C$14),'Ejercicio 3 - TIR'!$C$14+SQRT(('Ejercicio 3 - TIR'!$E$14-'Ejercicio 3 - TIR'!$C$14)*('Ejercicio 3 - TIR'!$D$14-'Ejercicio 3 - TIR'!$C$14)*D971),'Ejercicio 3 - TIR'!$E$14-SQRT(('Ejercicio 3 - TIR'!$E$14-'Ejercicio 3 - TIR'!$C$14)*('Ejercicio 3 - TIR'!$E$14-'Ejercicio 3 - TIR'!$D$14)*(1-D971)))</f>
        <v>29772.3843363286</v>
      </c>
      <c r="F971" s="24">
        <f ca="1" t="shared" si="7231"/>
        <v>0.145543618128104</v>
      </c>
      <c r="G971" s="25">
        <f ca="1">IF(F971&lt;=('Ejercicio 3 - TIR'!$D$18-'Ejercicio 3 - TIR'!$C$18)/('Ejercicio 3 - TIR'!$E$18-'Ejercicio 3 - TIR'!$C$18),'Ejercicio 3 - TIR'!$C$18+SQRT(('Ejercicio 3 - TIR'!$E$18-'Ejercicio 3 - TIR'!$C$18)*('Ejercicio 3 - TIR'!$D$18-'Ejercicio 3 - TIR'!$C$18)*F971),'Ejercicio 3 - TIR'!$E$18-SQRT(('Ejercicio 3 - TIR'!$E$18-'Ejercicio 3 - TIR'!$C$18)*('Ejercicio 3 - TIR'!$E$18-'Ejercicio 3 - TIR'!$D$18)*(1-F971)))</f>
        <v>34672.4236450921</v>
      </c>
      <c r="H971" s="24">
        <f ca="1" t="shared" ref="H971:L971" si="7232">RAND()</f>
        <v>0.834462971850383</v>
      </c>
      <c r="I971" s="25">
        <f ca="1">IF(H971&lt;=('Ejercicio 3 - TIR'!$D$18-'Ejercicio 3 - TIR'!$C$18)/('Ejercicio 3 - TIR'!$E$18-'Ejercicio 3 - TIR'!$C$18),'Ejercicio 3 - TIR'!$C$18+SQRT(('Ejercicio 3 - TIR'!$E$18-'Ejercicio 3 - TIR'!$C$18)*('Ejercicio 3 - TIR'!$D$18-'Ejercicio 3 - TIR'!$C$18)*H971),'Ejercicio 3 - TIR'!$E$18-SQRT(('Ejercicio 3 - TIR'!$E$18-'Ejercicio 3 - TIR'!$C$18)*('Ejercicio 3 - TIR'!$E$18-'Ejercicio 3 - TIR'!$D$18)*(1-H971)))</f>
        <v>41476.4680913576</v>
      </c>
      <c r="J971" s="24">
        <f ca="1" t="shared" si="7232"/>
        <v>0.474084328631846</v>
      </c>
      <c r="K971" s="25">
        <f ca="1">IF(J971&lt;=('Ejercicio 3 - TIR'!$D$18-'Ejercicio 3 - TIR'!$C$18)/('Ejercicio 3 - TIR'!$E$18-'Ejercicio 3 - TIR'!$C$18),'Ejercicio 3 - TIR'!$C$18+SQRT(('Ejercicio 3 - TIR'!$E$18-'Ejercicio 3 - TIR'!$C$18)*('Ejercicio 3 - TIR'!$D$18-'Ejercicio 3 - TIR'!$C$18)*J971),'Ejercicio 3 - TIR'!$E$18-SQRT(('Ejercicio 3 - TIR'!$E$18-'Ejercicio 3 - TIR'!$C$18)*('Ejercicio 3 - TIR'!$E$18-'Ejercicio 3 - TIR'!$D$18)*(1-J971)))</f>
        <v>38432.8316296945</v>
      </c>
      <c r="L971" s="24">
        <f ca="1" t="shared" si="7232"/>
        <v>0.406344368927662</v>
      </c>
      <c r="M971" s="25">
        <f ca="1">IF(L971&lt;=('Ejercicio 3 - TIR'!$D$18-'Ejercicio 3 - TIR'!$C$18)/('Ejercicio 3 - TIR'!$E$18-'Ejercicio 3 - TIR'!$C$18),'Ejercicio 3 - TIR'!$C$18+SQRT(('Ejercicio 3 - TIR'!$E$18-'Ejercicio 3 - TIR'!$C$18)*('Ejercicio 3 - TIR'!$D$18-'Ejercicio 3 - TIR'!$C$18)*L971),'Ejercicio 3 - TIR'!$E$18-SQRT(('Ejercicio 3 - TIR'!$E$18-'Ejercicio 3 - TIR'!$C$18)*('Ejercicio 3 - TIR'!$E$18-'Ejercicio 3 - TIR'!$D$18)*(1-L971)))</f>
        <v>37807.1541126808</v>
      </c>
      <c r="N971" s="24">
        <f ca="1" t="shared" ref="N971:R971" si="7233">RAND()</f>
        <v>0.814717802541852</v>
      </c>
      <c r="O971" s="25">
        <f ca="1">IF(N971&lt;=('Ejercicio 3 - TIR'!$D$18-'Ejercicio 3 - TIR'!$C$18)/('Ejercicio 3 - TIR'!$E$18-'Ejercicio 3 - TIR'!$C$18),'Ejercicio 3 - TIR'!$C$18+SQRT(('Ejercicio 3 - TIR'!$E$18-'Ejercicio 3 - TIR'!$C$18)*('Ejercicio 3 - TIR'!$D$18-'Ejercicio 3 - TIR'!$C$18)*N971),'Ejercicio 3 - TIR'!$E$18-SQRT(('Ejercicio 3 - TIR'!$E$18-'Ejercicio 3 - TIR'!$C$18)*('Ejercicio 3 - TIR'!$E$18-'Ejercicio 3 - TIR'!$D$18)*(1-N971)))</f>
        <v>41272.2439981456</v>
      </c>
      <c r="P971" s="24">
        <f ca="1" t="shared" si="7233"/>
        <v>0.0236770616286759</v>
      </c>
      <c r="Q971" s="26">
        <f ca="1">IF(P971&lt;=('Ejercicio 3 - TIR'!$D$22-'Ejercicio 3 - TIR'!$C$22)/('Ejercicio 3 - TIR'!$E$22-'Ejercicio 3 - TIR'!$C$22),'Ejercicio 3 - TIR'!$C$22+SQRT(('Ejercicio 3 - TIR'!$E$22-'Ejercicio 3 - TIR'!$C$22)*('Ejercicio 3 - TIR'!$D$22-'Ejercicio 3 - TIR'!$C$22)*P971),'Ejercicio 3 - TIR'!$E$22-SQRT(('Ejercicio 3 - TIR'!$E$22-'Ejercicio 3 - TIR'!$C$22)*('Ejercicio 3 - TIR'!$E$22-'Ejercicio 3 - TIR'!$D$22)*(1-P971)))</f>
        <v>0.126528300769084</v>
      </c>
      <c r="R971" s="24">
        <f ca="1" t="shared" si="7233"/>
        <v>0.665100273712489</v>
      </c>
      <c r="S971" s="26">
        <f ca="1">IF(R971&lt;=('Ejercicio 3 - TIR'!$D$23-'Ejercicio 3 - TIR'!$C$23)/('Ejercicio 3 - TIR'!$E$23-'Ejercicio 3 - TIR'!$C$23),'Ejercicio 3 - TIR'!$C$23+SQRT(('Ejercicio 3 - TIR'!$E$23-'Ejercicio 3 - TIR'!$C$23)*('Ejercicio 3 - TIR'!$D$23-'Ejercicio 3 - TIR'!$C$23)*R971),'Ejercicio 3 - TIR'!$E$23-SQRT(('Ejercicio 3 - TIR'!$E$23-'Ejercicio 3 - TIR'!$C$23)*('Ejercicio 3 - TIR'!$E$23-'Ejercicio 3 - TIR'!$D$23)*(1-R971)))</f>
        <v>0.155447617074558</v>
      </c>
      <c r="T971" s="24">
        <f ca="1" t="shared" ref="T971:X971" si="7234">RAND()</f>
        <v>0.60659610125659</v>
      </c>
      <c r="U971" s="26">
        <f ca="1">IF(T971&lt;=('Ejercicio 3 - TIR'!$D$24-'Ejercicio 3 - TIR'!$C$24)/('Ejercicio 3 - TIR'!$E$24-'Ejercicio 3 - TIR'!$C$24),'Ejercicio 3 - TIR'!$C$24+SQRT(('Ejercicio 3 - TIR'!$E$24-'Ejercicio 3 - TIR'!$C$24)*('Ejercicio 3 - TIR'!$D$24-'Ejercicio 3 - TIR'!$C$24)*T971),'Ejercicio 3 - TIR'!$E$24-SQRT(('Ejercicio 3 - TIR'!$E$24-'Ejercicio 3 - TIR'!$C$24)*('Ejercicio 3 - TIR'!$E$24-'Ejercicio 3 - TIR'!$D$24)*(1-T971)))</f>
        <v>0.18681068068668</v>
      </c>
      <c r="V971" s="24">
        <f ca="1" t="shared" si="7234"/>
        <v>0.776901942592112</v>
      </c>
      <c r="W971" s="26">
        <f ca="1">IF(V971&lt;=('Ejercicio 3 - TIR'!$D$25-'Ejercicio 3 - TIR'!$C$25)/('Ejercicio 3 - TIR'!$E$25-'Ejercicio 3 - TIR'!$C$25),'Ejercicio 3 - TIR'!$C$25+SQRT(('Ejercicio 3 - TIR'!$E$25-'Ejercicio 3 - TIR'!$C$25)*('Ejercicio 3 - TIR'!$D$25-'Ejercicio 3 - TIR'!$C$25)*V971),'Ejercicio 3 - TIR'!$E$25-SQRT(('Ejercicio 3 - TIR'!$E$25-'Ejercicio 3 - TIR'!$C$25)*('Ejercicio 3 - TIR'!$E$25-'Ejercicio 3 - TIR'!$D$25)*(1-V971)))</f>
        <v>0.222056428271826</v>
      </c>
      <c r="X971" s="24">
        <f ca="1" t="shared" si="7234"/>
        <v>0.745075729117046</v>
      </c>
      <c r="Y971" s="26">
        <f ca="1">IF(X971&lt;=('Ejercicio 3 - TIR'!$D$26-'Ejercicio 3 - TIR'!$C$26)/('Ejercicio 3 - TIR'!$E$26-'Ejercicio 3 - TIR'!$C$26),'Ejercicio 3 - TIR'!$C$26+SQRT(('Ejercicio 3 - TIR'!$E$26-'Ejercicio 3 - TIR'!$C$26)*('Ejercicio 3 - TIR'!$D$26-'Ejercicio 3 - TIR'!$C$26)*X971),'Ejercicio 3 - TIR'!$E$26-SQRT(('Ejercicio 3 - TIR'!$E$26-'Ejercicio 3 - TIR'!$C$26)*('Ejercicio 3 - TIR'!$E$26-'Ejercicio 3 - TIR'!$D$26)*(1-X971)))</f>
        <v>0.242897559881216</v>
      </c>
      <c r="Z971" s="24">
        <f ca="1" t="shared" si="7144"/>
        <v>1.12652830076908</v>
      </c>
      <c r="AA971" s="24">
        <f ca="1" t="shared" si="7145"/>
        <v>1.30164444069069</v>
      </c>
      <c r="AB971" s="24">
        <f ca="1" t="shared" si="7146"/>
        <v>1.54480552466815</v>
      </c>
      <c r="AC971" s="24">
        <f ca="1" t="shared" si="7147"/>
        <v>1.88783952185054</v>
      </c>
      <c r="AD971" s="24">
        <f ca="1" t="shared" si="7148"/>
        <v>2.34639113515536</v>
      </c>
      <c r="AE971" s="23">
        <f ca="1" t="shared" si="7149"/>
        <v>3767.04919991973</v>
      </c>
      <c r="AF971" s="23">
        <f ca="1" t="shared" si="7150"/>
        <v>4352.62802144987</v>
      </c>
      <c r="AG971" s="23">
        <f ca="1" t="shared" si="7151"/>
        <v>5165.74542491284</v>
      </c>
      <c r="AH971" s="23">
        <f ca="1" t="shared" si="7152"/>
        <v>6312.83240333051</v>
      </c>
      <c r="AI971" s="23">
        <f ca="1" t="shared" si="7153"/>
        <v>7846.20399003856</v>
      </c>
      <c r="AJ971" s="25">
        <f ca="1" t="shared" si="7154"/>
        <v>39059.4664924514</v>
      </c>
      <c r="AK971" s="25">
        <f ca="1" t="shared" si="7155"/>
        <v>53987.6141106003</v>
      </c>
      <c r="AL971" s="25">
        <f ca="1" t="shared" si="7156"/>
        <v>59371.2506301929</v>
      </c>
      <c r="AM971" s="25">
        <f ca="1" t="shared" si="7157"/>
        <v>71373.8397426131</v>
      </c>
      <c r="AN971" s="25">
        <f ca="1" t="shared" si="7158"/>
        <v>96840.827445218</v>
      </c>
      <c r="AO971" s="25">
        <f ca="1">C971/'Ejercicio 3 - TIR'!$D$7</f>
        <v>16326.4749913316</v>
      </c>
      <c r="AP971" s="25">
        <f ca="1" t="shared" si="7159"/>
        <v>22732.9915011198</v>
      </c>
      <c r="AQ971" s="25">
        <f ca="1" t="shared" si="7160"/>
        <v>37661.1391192687</v>
      </c>
      <c r="AR971" s="25">
        <f ca="1" t="shared" si="7161"/>
        <v>43044.7756388613</v>
      </c>
      <c r="AS971" s="25">
        <f ca="1" t="shared" si="7162"/>
        <v>55047.3647512815</v>
      </c>
      <c r="AT971" s="25">
        <f ca="1" t="shared" si="7163"/>
        <v>80514.3524538863</v>
      </c>
      <c r="AU971" s="25">
        <f ca="1">AP971*'Ejercicio 3 - TIR'!$D$5</f>
        <v>11366.4957505599</v>
      </c>
      <c r="AV971" s="25">
        <f ca="1">AQ971*'Ejercicio 3 - TIR'!$D$5</f>
        <v>18830.5695596344</v>
      </c>
      <c r="AW971" s="25">
        <f ca="1">AR971*'Ejercicio 3 - TIR'!$D$5</f>
        <v>21522.3878194306</v>
      </c>
      <c r="AX971" s="25">
        <f ca="1">AS971*'Ejercicio 3 - TIR'!$D$5</f>
        <v>27523.6823756408</v>
      </c>
      <c r="AY971" s="25">
        <f ca="1">AT971*'Ejercicio 3 - TIR'!$D$5</f>
        <v>40257.1762269432</v>
      </c>
      <c r="AZ971" s="25">
        <f ca="1" t="shared" ref="AZ971:BD971" si="7235">AJ971-AU971-AE971</f>
        <v>23925.9215419718</v>
      </c>
      <c r="BA971" s="25">
        <f ca="1" t="shared" si="7235"/>
        <v>30804.4165295161</v>
      </c>
      <c r="BB971" s="25">
        <f ca="1" t="shared" si="7235"/>
        <v>32683.1173858494</v>
      </c>
      <c r="BC971" s="25">
        <f ca="1" t="shared" si="7235"/>
        <v>37537.3249636419</v>
      </c>
      <c r="BD971" s="25">
        <f ca="1" t="shared" si="7235"/>
        <v>48737.4472282362</v>
      </c>
      <c r="BE971" s="25">
        <f ca="1" t="shared" ref="BE971:BI971" si="7236">AZ971/Z971</f>
        <v>21238.6333531412</v>
      </c>
      <c r="BF971" s="25">
        <f ca="1" t="shared" si="7236"/>
        <v>23665.7689047329</v>
      </c>
      <c r="BG971" s="25">
        <f ca="1" t="shared" si="7236"/>
        <v>21156.7843744411</v>
      </c>
      <c r="BH971" s="25">
        <f ca="1" t="shared" si="7236"/>
        <v>19883.7478128682</v>
      </c>
      <c r="BI971" s="25">
        <f ca="1" t="shared" si="7236"/>
        <v>20771.2373687472</v>
      </c>
      <c r="BJ971" s="25">
        <f ca="1" t="shared" si="7166"/>
        <v>69857.6586791996</v>
      </c>
      <c r="BK971" s="25">
        <f ca="1" t="shared" si="7167"/>
        <v>38308.2961879962</v>
      </c>
      <c r="BL971" s="25">
        <f ca="1" t="shared" si="7168"/>
        <v>108165.954867196</v>
      </c>
      <c r="BM971" s="25">
        <f ca="1">BK971*'Ejercicio 3 - TIR'!$D$5</f>
        <v>19154.1480939981</v>
      </c>
      <c r="BN971" s="25">
        <f ca="1" t="shared" si="7169"/>
        <v>89011.8067731977</v>
      </c>
      <c r="BO971" s="25">
        <f ca="1" t="shared" si="7170"/>
        <v>37935.6218319944</v>
      </c>
      <c r="BP971" s="25">
        <f ca="1" t="shared" si="7171"/>
        <v>-111404.759292987</v>
      </c>
      <c r="BQ971" s="25">
        <f ca="1" t="shared" ref="BQ971:BT971" si="7237">BE971</f>
        <v>21238.6333531412</v>
      </c>
      <c r="BR971" s="25">
        <f ca="1" t="shared" si="7237"/>
        <v>23665.7689047329</v>
      </c>
      <c r="BS971" s="25">
        <f ca="1" t="shared" si="7237"/>
        <v>21156.7843744411</v>
      </c>
      <c r="BT971" s="25">
        <f ca="1" t="shared" si="7237"/>
        <v>19883.7478128682</v>
      </c>
      <c r="BU971" s="25">
        <f ca="1" t="shared" si="7173"/>
        <v>58706.8592007416</v>
      </c>
      <c r="BV971" s="27">
        <f ca="1" t="shared" si="7174"/>
        <v>7.97518922731306</v>
      </c>
    </row>
    <row r="972" ht="15" customHeight="1" spans="1:74">
      <c r="A972" s="23">
        <v>971</v>
      </c>
      <c r="B972" s="24">
        <f ca="1" t="shared" ref="B972:F972" si="7238">RAND()</f>
        <v>0.385161508823929</v>
      </c>
      <c r="C972" s="25">
        <f ca="1">IF(B972&lt;=('Ejercicio 3 - TIR'!$D$13-'Ejercicio 3 - TIR'!$C$13)/('Ejercicio 3 - TIR'!$E$13-'Ejercicio 3 - TIR'!$C$13),'Ejercicio 3 - TIR'!$C$13+SQRT(('Ejercicio 3 - TIR'!$E$13-'Ejercicio 3 - TIR'!$C$13)*('Ejercicio 3 - TIR'!$D$13-'Ejercicio 3 - TIR'!$C$13)*B972),'Ejercicio 3 - TIR'!$E$13-SQRT(('Ejercicio 3 - TIR'!$E$13-'Ejercicio 3 - TIR'!$C$13)*('Ejercicio 3 - TIR'!$E$13-'Ejercicio 3 - TIR'!$D$13)*(1-B972)))</f>
        <v>72837.4119529953</v>
      </c>
      <c r="D972" s="24">
        <f ca="1" t="shared" si="7238"/>
        <v>0.219804967694058</v>
      </c>
      <c r="E972" s="25">
        <f ca="1">IF(D972&lt;=('Ejercicio 3 - TIR'!$D$14-'Ejercicio 3 - TIR'!$C$14)/('Ejercicio 3 - TIR'!$E$14-'Ejercicio 3 - TIR'!$C$14),'Ejercicio 3 - TIR'!$C$14+SQRT(('Ejercicio 3 - TIR'!$E$14-'Ejercicio 3 - TIR'!$C$14)*('Ejercicio 3 - TIR'!$D$14-'Ejercicio 3 - TIR'!$C$14)*D972),'Ejercicio 3 - TIR'!$E$14-SQRT(('Ejercicio 3 - TIR'!$E$14-'Ejercicio 3 - TIR'!$C$14)*('Ejercicio 3 - TIR'!$E$14-'Ejercicio 3 - TIR'!$D$14)*(1-D972)))</f>
        <v>29060.2182917984</v>
      </c>
      <c r="F972" s="24">
        <f ca="1" t="shared" si="7238"/>
        <v>0.211009764088435</v>
      </c>
      <c r="G972" s="25">
        <f ca="1">IF(F972&lt;=('Ejercicio 3 - TIR'!$D$18-'Ejercicio 3 - TIR'!$C$18)/('Ejercicio 3 - TIR'!$E$18-'Ejercicio 3 - TIR'!$C$18),'Ejercicio 3 - TIR'!$C$18+SQRT(('Ejercicio 3 - TIR'!$E$18-'Ejercicio 3 - TIR'!$C$18)*('Ejercicio 3 - TIR'!$D$18-'Ejercicio 3 - TIR'!$C$18)*F972),'Ejercicio 3 - TIR'!$E$18-SQRT(('Ejercicio 3 - TIR'!$E$18-'Ejercicio 3 - TIR'!$C$18)*('Ejercicio 3 - TIR'!$E$18-'Ejercicio 3 - TIR'!$D$18)*(1-F972)))</f>
        <v>35625.9634386712</v>
      </c>
      <c r="H972" s="24">
        <f ca="1" t="shared" ref="H972:L972" si="7239">RAND()</f>
        <v>0.938905227412725</v>
      </c>
      <c r="I972" s="25">
        <f ca="1">IF(H972&lt;=('Ejercicio 3 - TIR'!$D$18-'Ejercicio 3 - TIR'!$C$18)/('Ejercicio 3 - TIR'!$E$18-'Ejercicio 3 - TIR'!$C$18),'Ejercicio 3 - TIR'!$C$18+SQRT(('Ejercicio 3 - TIR'!$E$18-'Ejercicio 3 - TIR'!$C$18)*('Ejercicio 3 - TIR'!$D$18-'Ejercicio 3 - TIR'!$C$18)*H972),'Ejercicio 3 - TIR'!$E$18-SQRT(('Ejercicio 3 - TIR'!$E$18-'Ejercicio 3 - TIR'!$C$18)*('Ejercicio 3 - TIR'!$E$18-'Ejercicio 3 - TIR'!$D$18)*(1-H972)))</f>
        <v>42859.4141119671</v>
      </c>
      <c r="J972" s="24">
        <f ca="1" t="shared" si="7239"/>
        <v>0.290252124593546</v>
      </c>
      <c r="K972" s="25">
        <f ca="1">IF(J972&lt;=('Ejercicio 3 - TIR'!$D$18-'Ejercicio 3 - TIR'!$C$18)/('Ejercicio 3 - TIR'!$E$18-'Ejercicio 3 - TIR'!$C$18),'Ejercicio 3 - TIR'!$C$18+SQRT(('Ejercicio 3 - TIR'!$E$18-'Ejercicio 3 - TIR'!$C$18)*('Ejercicio 3 - TIR'!$D$18-'Ejercicio 3 - TIR'!$C$18)*J972),'Ejercicio 3 - TIR'!$E$18-SQRT(('Ejercicio 3 - TIR'!$E$18-'Ejercicio 3 - TIR'!$C$18)*('Ejercicio 3 - TIR'!$E$18-'Ejercicio 3 - TIR'!$D$18)*(1-J972)))</f>
        <v>36598.3193836788</v>
      </c>
      <c r="L972" s="24">
        <f ca="1" t="shared" si="7239"/>
        <v>0.301609050660946</v>
      </c>
      <c r="M972" s="25">
        <f ca="1">IF(L972&lt;=('Ejercicio 3 - TIR'!$D$18-'Ejercicio 3 - TIR'!$C$18)/('Ejercicio 3 - TIR'!$E$18-'Ejercicio 3 - TIR'!$C$18),'Ejercicio 3 - TIR'!$C$18+SQRT(('Ejercicio 3 - TIR'!$E$18-'Ejercicio 3 - TIR'!$C$18)*('Ejercicio 3 - TIR'!$D$18-'Ejercicio 3 - TIR'!$C$18)*L972),'Ejercicio 3 - TIR'!$E$18-SQRT(('Ejercicio 3 - TIR'!$E$18-'Ejercicio 3 - TIR'!$C$18)*('Ejercicio 3 - TIR'!$E$18-'Ejercicio 3 - TIR'!$D$18)*(1-L972)))</f>
        <v>36726.1696082646</v>
      </c>
      <c r="N972" s="24">
        <f ca="1" t="shared" ref="N972:R972" si="7240">RAND()</f>
        <v>0.999977835065119</v>
      </c>
      <c r="O972" s="25">
        <f ca="1">IF(N972&lt;=('Ejercicio 3 - TIR'!$D$18-'Ejercicio 3 - TIR'!$C$18)/('Ejercicio 3 - TIR'!$E$18-'Ejercicio 3 - TIR'!$C$18),'Ejercicio 3 - TIR'!$C$18+SQRT(('Ejercicio 3 - TIR'!$E$18-'Ejercicio 3 - TIR'!$C$18)*('Ejercicio 3 - TIR'!$D$18-'Ejercicio 3 - TIR'!$C$18)*N972),'Ejercicio 3 - TIR'!$E$18-SQRT(('Ejercicio 3 - TIR'!$E$18-'Ejercicio 3 - TIR'!$C$18)*('Ejercicio 3 - TIR'!$E$18-'Ejercicio 3 - TIR'!$D$18)*(1-N972)))</f>
        <v>44959.2278266942</v>
      </c>
      <c r="P972" s="24">
        <f ca="1" t="shared" si="7240"/>
        <v>0.504152968801862</v>
      </c>
      <c r="Q972" s="26">
        <f ca="1">IF(P972&lt;=('Ejercicio 3 - TIR'!$D$22-'Ejercicio 3 - TIR'!$C$22)/('Ejercicio 3 - TIR'!$E$22-'Ejercicio 3 - TIR'!$C$22),'Ejercicio 3 - TIR'!$C$22+SQRT(('Ejercicio 3 - TIR'!$E$22-'Ejercicio 3 - TIR'!$C$22)*('Ejercicio 3 - TIR'!$D$22-'Ejercicio 3 - TIR'!$C$22)*P972),'Ejercicio 3 - TIR'!$E$22-SQRT(('Ejercicio 3 - TIR'!$E$22-'Ejercicio 3 - TIR'!$C$22)*('Ejercicio 3 - TIR'!$E$22-'Ejercicio 3 - TIR'!$D$22)*(1-P972)))</f>
        <v>0.150124848851317</v>
      </c>
      <c r="R972" s="24">
        <f ca="1" t="shared" si="7240"/>
        <v>0.655935370700485</v>
      </c>
      <c r="S972" s="26">
        <f ca="1">IF(R972&lt;=('Ejercicio 3 - TIR'!$D$23-'Ejercicio 3 - TIR'!$C$23)/('Ejercicio 3 - TIR'!$E$23-'Ejercicio 3 - TIR'!$C$23),'Ejercicio 3 - TIR'!$C$23+SQRT(('Ejercicio 3 - TIR'!$E$23-'Ejercicio 3 - TIR'!$C$23)*('Ejercicio 3 - TIR'!$D$23-'Ejercicio 3 - TIR'!$C$23)*R972),'Ejercicio 3 - TIR'!$E$23-SQRT(('Ejercicio 3 - TIR'!$E$23-'Ejercicio 3 - TIR'!$C$23)*('Ejercicio 3 - TIR'!$E$23-'Ejercicio 3 - TIR'!$D$23)*(1-R972)))</f>
        <v>0.155113932959603</v>
      </c>
      <c r="T972" s="24">
        <f ca="1" t="shared" ref="T972:X972" si="7241">RAND()</f>
        <v>0.975373385560806</v>
      </c>
      <c r="U972" s="26">
        <f ca="1">IF(T972&lt;=('Ejercicio 3 - TIR'!$D$24-'Ejercicio 3 - TIR'!$C$24)/('Ejercicio 3 - TIR'!$E$24-'Ejercicio 3 - TIR'!$C$24),'Ejercicio 3 - TIR'!$C$24+SQRT(('Ejercicio 3 - TIR'!$E$24-'Ejercicio 3 - TIR'!$C$24)*('Ejercicio 3 - TIR'!$D$24-'Ejercicio 3 - TIR'!$C$24)*T972),'Ejercicio 3 - TIR'!$E$24-SQRT(('Ejercicio 3 - TIR'!$E$24-'Ejercicio 3 - TIR'!$C$24)*('Ejercicio 3 - TIR'!$E$24-'Ejercicio 3 - TIR'!$D$24)*(1-T972)))</f>
        <v>0.211696114136758</v>
      </c>
      <c r="V972" s="24">
        <f ca="1" t="shared" si="7241"/>
        <v>0.735620574428444</v>
      </c>
      <c r="W972" s="26">
        <f ca="1">IF(V972&lt;=('Ejercicio 3 - TIR'!$D$25-'Ejercicio 3 - TIR'!$C$25)/('Ejercicio 3 - TIR'!$E$25-'Ejercicio 3 - TIR'!$C$25),'Ejercicio 3 - TIR'!$C$25+SQRT(('Ejercicio 3 - TIR'!$E$25-'Ejercicio 3 - TIR'!$C$25)*('Ejercicio 3 - TIR'!$D$25-'Ejercicio 3 - TIR'!$C$25)*V972),'Ejercicio 3 - TIR'!$E$25-SQRT(('Ejercicio 3 - TIR'!$E$25-'Ejercicio 3 - TIR'!$C$25)*('Ejercicio 3 - TIR'!$E$25-'Ejercicio 3 - TIR'!$D$25)*(1-V972)))</f>
        <v>0.219580795712241</v>
      </c>
      <c r="X972" s="24">
        <f ca="1" t="shared" si="7241"/>
        <v>0.89007409640114</v>
      </c>
      <c r="Y972" s="26">
        <f ca="1">IF(X972&lt;=('Ejercicio 3 - TIR'!$D$26-'Ejercicio 3 - TIR'!$C$26)/('Ejercicio 3 - TIR'!$E$26-'Ejercicio 3 - TIR'!$C$26),'Ejercicio 3 - TIR'!$C$26+SQRT(('Ejercicio 3 - TIR'!$E$26-'Ejercicio 3 - TIR'!$C$26)*('Ejercicio 3 - TIR'!$D$26-'Ejercicio 3 - TIR'!$C$26)*X972),'Ejercicio 3 - TIR'!$E$26-SQRT(('Ejercicio 3 - TIR'!$E$26-'Ejercicio 3 - TIR'!$C$26)*('Ejercicio 3 - TIR'!$E$26-'Ejercicio 3 - TIR'!$D$26)*(1-X972)))</f>
        <v>0.255636094741732</v>
      </c>
      <c r="Z972" s="24">
        <f ca="1" t="shared" si="7144"/>
        <v>1.15012484885132</v>
      </c>
      <c r="AA972" s="24">
        <f ca="1" t="shared" si="7145"/>
        <v>1.32852523755121</v>
      </c>
      <c r="AB972" s="24">
        <f ca="1" t="shared" si="7146"/>
        <v>1.60976886787342</v>
      </c>
      <c r="AC972" s="24">
        <f ca="1" t="shared" si="7147"/>
        <v>1.96324319679386</v>
      </c>
      <c r="AD972" s="24">
        <f ca="1" t="shared" si="7148"/>
        <v>2.46511902065051</v>
      </c>
      <c r="AE972" s="23">
        <f ca="1" t="shared" si="7149"/>
        <v>4362.66087864252</v>
      </c>
      <c r="AF972" s="23">
        <f ca="1" t="shared" si="7150"/>
        <v>5039.37036569776</v>
      </c>
      <c r="AG972" s="23">
        <f ca="1" t="shared" si="7151"/>
        <v>6106.1854898119</v>
      </c>
      <c r="AH972" s="23">
        <f ca="1" t="shared" si="7152"/>
        <v>7446.98655843134</v>
      </c>
      <c r="AI972" s="23">
        <f ca="1" t="shared" si="7153"/>
        <v>9350.7051198229</v>
      </c>
      <c r="AJ972" s="25">
        <f ca="1" t="shared" si="7154"/>
        <v>40974.3058150843</v>
      </c>
      <c r="AK972" s="25">
        <f ca="1" t="shared" si="7155"/>
        <v>56939.813314407</v>
      </c>
      <c r="AL972" s="25">
        <f ca="1" t="shared" si="7156"/>
        <v>58914.8351603345</v>
      </c>
      <c r="AM972" s="25">
        <f ca="1" t="shared" si="7157"/>
        <v>72102.4026277228</v>
      </c>
      <c r="AN972" s="25">
        <f ca="1" t="shared" si="7158"/>
        <v>110829.847669344</v>
      </c>
      <c r="AO972" s="25">
        <f ca="1">C972/'Ejercicio 3 - TIR'!$D$7</f>
        <v>14567.4823905991</v>
      </c>
      <c r="AP972" s="25">
        <f ca="1" t="shared" si="7159"/>
        <v>26406.8234244852</v>
      </c>
      <c r="AQ972" s="25">
        <f ca="1" t="shared" si="7160"/>
        <v>42372.3309238079</v>
      </c>
      <c r="AR972" s="25">
        <f ca="1" t="shared" si="7161"/>
        <v>44347.3527697355</v>
      </c>
      <c r="AS972" s="25">
        <f ca="1" t="shared" si="7162"/>
        <v>57534.9202371237</v>
      </c>
      <c r="AT972" s="25">
        <f ca="1" t="shared" si="7163"/>
        <v>96262.3652787447</v>
      </c>
      <c r="AU972" s="25">
        <f ca="1">AP972*'Ejercicio 3 - TIR'!$D$5</f>
        <v>13203.4117122426</v>
      </c>
      <c r="AV972" s="25">
        <f ca="1">AQ972*'Ejercicio 3 - TIR'!$D$5</f>
        <v>21186.165461904</v>
      </c>
      <c r="AW972" s="25">
        <f ca="1">AR972*'Ejercicio 3 - TIR'!$D$5</f>
        <v>22173.6763848677</v>
      </c>
      <c r="AX972" s="25">
        <f ca="1">AS972*'Ejercicio 3 - TIR'!$D$5</f>
        <v>28767.4601185619</v>
      </c>
      <c r="AY972" s="25">
        <f ca="1">AT972*'Ejercicio 3 - TIR'!$D$5</f>
        <v>48131.1826393723</v>
      </c>
      <c r="AZ972" s="25">
        <f ca="1" t="shared" ref="AZ972:BD972" si="7242">AJ972-AU972-AE972</f>
        <v>23408.2332241991</v>
      </c>
      <c r="BA972" s="25">
        <f ca="1" t="shared" si="7242"/>
        <v>30714.2774868052</v>
      </c>
      <c r="BB972" s="25">
        <f ca="1" t="shared" si="7242"/>
        <v>30634.9732856549</v>
      </c>
      <c r="BC972" s="25">
        <f ca="1" t="shared" si="7242"/>
        <v>35887.9559507296</v>
      </c>
      <c r="BD972" s="25">
        <f ca="1" t="shared" si="7242"/>
        <v>53347.9599101485</v>
      </c>
      <c r="BE972" s="25">
        <f ca="1" t="shared" ref="BE972:BI972" si="7243">AZ972/Z972</f>
        <v>20352.7758291441</v>
      </c>
      <c r="BF972" s="25">
        <f ca="1" t="shared" si="7243"/>
        <v>23119.077168168</v>
      </c>
      <c r="BG972" s="25">
        <f ca="1" t="shared" si="7243"/>
        <v>19030.6657663998</v>
      </c>
      <c r="BH972" s="25">
        <f ca="1" t="shared" si="7243"/>
        <v>18279.9339426402</v>
      </c>
      <c r="BI972" s="25">
        <f ca="1" t="shared" si="7243"/>
        <v>21641.1294802596</v>
      </c>
      <c r="BJ972" s="25">
        <f ca="1" t="shared" si="7166"/>
        <v>71636.8968553682</v>
      </c>
      <c r="BK972" s="25">
        <f ca="1" t="shared" si="7167"/>
        <v>35910.5779240572</v>
      </c>
      <c r="BL972" s="25">
        <f ca="1" t="shared" si="7168"/>
        <v>107547.474779425</v>
      </c>
      <c r="BM972" s="25">
        <f ca="1">BK972*'Ejercicio 3 - TIR'!$D$5</f>
        <v>17955.2889620286</v>
      </c>
      <c r="BN972" s="25">
        <f ca="1" t="shared" si="7169"/>
        <v>89592.1858173968</v>
      </c>
      <c r="BO972" s="25">
        <f ca="1" t="shared" si="7170"/>
        <v>36343.9594870979</v>
      </c>
      <c r="BP972" s="25">
        <f ca="1" t="shared" si="7171"/>
        <v>-101897.630244794</v>
      </c>
      <c r="BQ972" s="25">
        <f ca="1" t="shared" ref="BQ972:BT972" si="7244">BE972</f>
        <v>20352.7758291441</v>
      </c>
      <c r="BR972" s="25">
        <f ca="1" t="shared" si="7244"/>
        <v>23119.077168168</v>
      </c>
      <c r="BS972" s="25">
        <f ca="1" t="shared" si="7244"/>
        <v>19030.6657663998</v>
      </c>
      <c r="BT972" s="25">
        <f ca="1" t="shared" si="7244"/>
        <v>18279.9339426402</v>
      </c>
      <c r="BU972" s="25">
        <f ca="1" t="shared" si="7173"/>
        <v>57985.0889673575</v>
      </c>
      <c r="BV972" s="27">
        <f ca="1" t="shared" si="7174"/>
        <v>9.50473339213347</v>
      </c>
    </row>
    <row r="973" ht="15" customHeight="1" spans="1:74">
      <c r="A973" s="23">
        <v>972</v>
      </c>
      <c r="B973" s="24">
        <f ca="1" t="shared" ref="B973:F973" si="7245">RAND()</f>
        <v>0.0349825718198957</v>
      </c>
      <c r="C973" s="25">
        <f ca="1">IF(B973&lt;=('Ejercicio 3 - TIR'!$D$13-'Ejercicio 3 - TIR'!$C$13)/('Ejercicio 3 - TIR'!$E$13-'Ejercicio 3 - TIR'!$C$13),'Ejercicio 3 - TIR'!$C$13+SQRT(('Ejercicio 3 - TIR'!$E$13-'Ejercicio 3 - TIR'!$C$13)*('Ejercicio 3 - TIR'!$D$13-'Ejercicio 3 - TIR'!$C$13)*B973),'Ejercicio 3 - TIR'!$E$13-SQRT(('Ejercicio 3 - TIR'!$E$13-'Ejercicio 3 - TIR'!$C$13)*('Ejercicio 3 - TIR'!$E$13-'Ejercicio 3 - TIR'!$D$13)*(1-B973)))</f>
        <v>63740.7256953642</v>
      </c>
      <c r="D973" s="24">
        <f ca="1" t="shared" si="7245"/>
        <v>0.0721659448555578</v>
      </c>
      <c r="E973" s="25">
        <f ca="1">IF(D973&lt;=('Ejercicio 3 - TIR'!$D$14-'Ejercicio 3 - TIR'!$C$14)/('Ejercicio 3 - TIR'!$E$14-'Ejercicio 3 - TIR'!$C$14),'Ejercicio 3 - TIR'!$C$14+SQRT(('Ejercicio 3 - TIR'!$E$14-'Ejercicio 3 - TIR'!$C$14)*('Ejercicio 3 - TIR'!$D$14-'Ejercicio 3 - TIR'!$C$14)*D973),'Ejercicio 3 - TIR'!$E$14-SQRT(('Ejercicio 3 - TIR'!$E$14-'Ejercicio 3 - TIR'!$C$14)*('Ejercicio 3 - TIR'!$E$14-'Ejercicio 3 - TIR'!$D$14)*(1-D973)))</f>
        <v>27326.4663900789</v>
      </c>
      <c r="F973" s="24">
        <f ca="1" t="shared" si="7245"/>
        <v>0.543649868368751</v>
      </c>
      <c r="G973" s="25">
        <f ca="1">IF(F973&lt;=('Ejercicio 3 - TIR'!$D$18-'Ejercicio 3 - TIR'!$C$18)/('Ejercicio 3 - TIR'!$E$18-'Ejercicio 3 - TIR'!$C$18),'Ejercicio 3 - TIR'!$C$18+SQRT(('Ejercicio 3 - TIR'!$E$18-'Ejercicio 3 - TIR'!$C$18)*('Ejercicio 3 - TIR'!$D$18-'Ejercicio 3 - TIR'!$C$18)*F973),'Ejercicio 3 - TIR'!$E$18-SQRT(('Ejercicio 3 - TIR'!$E$18-'Ejercicio 3 - TIR'!$C$18)*('Ejercicio 3 - TIR'!$E$18-'Ejercicio 3 - TIR'!$D$18)*(1-F973)))</f>
        <v>39030.3643478717</v>
      </c>
      <c r="H973" s="24">
        <f ca="1" t="shared" ref="H973:L973" si="7246">RAND()</f>
        <v>0.602326698284712</v>
      </c>
      <c r="I973" s="25">
        <f ca="1">IF(H973&lt;=('Ejercicio 3 - TIR'!$D$18-'Ejercicio 3 - TIR'!$C$18)/('Ejercicio 3 - TIR'!$E$18-'Ejercicio 3 - TIR'!$C$18),'Ejercicio 3 - TIR'!$C$18+SQRT(('Ejercicio 3 - TIR'!$E$18-'Ejercicio 3 - TIR'!$C$18)*('Ejercicio 3 - TIR'!$D$18-'Ejercicio 3 - TIR'!$C$18)*H973),'Ejercicio 3 - TIR'!$E$18-SQRT(('Ejercicio 3 - TIR'!$E$18-'Ejercicio 3 - TIR'!$C$18)*('Ejercicio 3 - TIR'!$E$18-'Ejercicio 3 - TIR'!$D$18)*(1-H973)))</f>
        <v>39505.2093476528</v>
      </c>
      <c r="J973" s="24">
        <f ca="1" t="shared" si="7246"/>
        <v>0.189720453577644</v>
      </c>
      <c r="K973" s="25">
        <f ca="1">IF(J973&lt;=('Ejercicio 3 - TIR'!$D$18-'Ejercicio 3 - TIR'!$C$18)/('Ejercicio 3 - TIR'!$E$18-'Ejercicio 3 - TIR'!$C$18),'Ejercicio 3 - TIR'!$C$18+SQRT(('Ejercicio 3 - TIR'!$E$18-'Ejercicio 3 - TIR'!$C$18)*('Ejercicio 3 - TIR'!$D$18-'Ejercicio 3 - TIR'!$C$18)*J973),'Ejercicio 3 - TIR'!$E$18-SQRT(('Ejercicio 3 - TIR'!$E$18-'Ejercicio 3 - TIR'!$C$18)*('Ejercicio 3 - TIR'!$E$18-'Ejercicio 3 - TIR'!$D$18)*(1-J973)))</f>
        <v>35334.6103922073</v>
      </c>
      <c r="L973" s="24">
        <f ca="1" t="shared" si="7246"/>
        <v>0.692880673208032</v>
      </c>
      <c r="M973" s="25">
        <f ca="1">IF(L973&lt;=('Ejercicio 3 - TIR'!$D$18-'Ejercicio 3 - TIR'!$C$18)/('Ejercicio 3 - TIR'!$E$18-'Ejercicio 3 - TIR'!$C$18),'Ejercicio 3 - TIR'!$C$18+SQRT(('Ejercicio 3 - TIR'!$E$18-'Ejercicio 3 - TIR'!$C$18)*('Ejercicio 3 - TIR'!$D$18-'Ejercicio 3 - TIR'!$C$18)*L973),'Ejercicio 3 - TIR'!$E$18-SQRT(('Ejercicio 3 - TIR'!$E$18-'Ejercicio 3 - TIR'!$C$18)*('Ejercicio 3 - TIR'!$E$18-'Ejercicio 3 - TIR'!$D$18)*(1-L973)))</f>
        <v>40200.630300821</v>
      </c>
      <c r="N973" s="24">
        <f ca="1" t="shared" ref="N973:R973" si="7247">RAND()</f>
        <v>0.453534845111411</v>
      </c>
      <c r="O973" s="25">
        <f ca="1">IF(N973&lt;=('Ejercicio 3 - TIR'!$D$18-'Ejercicio 3 - TIR'!$C$18)/('Ejercicio 3 - TIR'!$E$18-'Ejercicio 3 - TIR'!$C$18),'Ejercicio 3 - TIR'!$C$18+SQRT(('Ejercicio 3 - TIR'!$E$18-'Ejercicio 3 - TIR'!$C$18)*('Ejercicio 3 - TIR'!$D$18-'Ejercicio 3 - TIR'!$C$18)*N973),'Ejercicio 3 - TIR'!$E$18-SQRT(('Ejercicio 3 - TIR'!$E$18-'Ejercicio 3 - TIR'!$C$18)*('Ejercicio 3 - TIR'!$E$18-'Ejercicio 3 - TIR'!$D$18)*(1-N973)))</f>
        <v>38248.0438145485</v>
      </c>
      <c r="P973" s="24">
        <f ca="1" t="shared" si="7247"/>
        <v>0.647800721457557</v>
      </c>
      <c r="Q973" s="26">
        <f ca="1">IF(P973&lt;=('Ejercicio 3 - TIR'!$D$22-'Ejercicio 3 - TIR'!$C$22)/('Ejercicio 3 - TIR'!$E$22-'Ejercicio 3 - TIR'!$C$22),'Ejercicio 3 - TIR'!$C$22+SQRT(('Ejercicio 3 - TIR'!$E$22-'Ejercicio 3 - TIR'!$C$22)*('Ejercicio 3 - TIR'!$D$22-'Ejercicio 3 - TIR'!$C$22)*P973),'Ejercicio 3 - TIR'!$E$22-SQRT(('Ejercicio 3 - TIR'!$E$22-'Ejercicio 3 - TIR'!$C$22)*('Ejercicio 3 - TIR'!$E$22-'Ejercicio 3 - TIR'!$D$22)*(1-P973)))</f>
        <v>0.154821463478264</v>
      </c>
      <c r="R973" s="24">
        <f ca="1" t="shared" si="7247"/>
        <v>0.694606445267345</v>
      </c>
      <c r="S973" s="26">
        <f ca="1">IF(R973&lt;=('Ejercicio 3 - TIR'!$D$23-'Ejercicio 3 - TIR'!$C$23)/('Ejercicio 3 - TIR'!$E$23-'Ejercicio 3 - TIR'!$C$23),'Ejercicio 3 - TIR'!$C$23+SQRT(('Ejercicio 3 - TIR'!$E$23-'Ejercicio 3 - TIR'!$C$23)*('Ejercicio 3 - TIR'!$D$23-'Ejercicio 3 - TIR'!$C$23)*R973),'Ejercicio 3 - TIR'!$E$23-SQRT(('Ejercicio 3 - TIR'!$E$23-'Ejercicio 3 - TIR'!$C$23)*('Ejercicio 3 - TIR'!$E$23-'Ejercicio 3 - TIR'!$D$23)*(1-R973)))</f>
        <v>0.156554138989605</v>
      </c>
      <c r="T973" s="24">
        <f ca="1" t="shared" ref="T973:X973" si="7248">RAND()</f>
        <v>0.533966594208664</v>
      </c>
      <c r="U973" s="26">
        <f ca="1">IF(T973&lt;=('Ejercicio 3 - TIR'!$D$24-'Ejercicio 3 - TIR'!$C$24)/('Ejercicio 3 - TIR'!$E$24-'Ejercicio 3 - TIR'!$C$24),'Ejercicio 3 - TIR'!$C$24+SQRT(('Ejercicio 3 - TIR'!$E$24-'Ejercicio 3 - TIR'!$C$24)*('Ejercicio 3 - TIR'!$D$24-'Ejercicio 3 - TIR'!$C$24)*T973),'Ejercicio 3 - TIR'!$E$24-SQRT(('Ejercicio 3 - TIR'!$E$24-'Ejercicio 3 - TIR'!$C$24)*('Ejercicio 3 - TIR'!$E$24-'Ejercicio 3 - TIR'!$D$24)*(1-T973)))</f>
        <v>0.183876689849687</v>
      </c>
      <c r="V973" s="24">
        <f ca="1" t="shared" si="7248"/>
        <v>0.257181279078099</v>
      </c>
      <c r="W973" s="26">
        <f ca="1">IF(V973&lt;=('Ejercicio 3 - TIR'!$D$25-'Ejercicio 3 - TIR'!$C$25)/('Ejercicio 3 - TIR'!$E$25-'Ejercicio 3 - TIR'!$C$25),'Ejercicio 3 - TIR'!$C$25+SQRT(('Ejercicio 3 - TIR'!$E$25-'Ejercicio 3 - TIR'!$C$25)*('Ejercicio 3 - TIR'!$D$25-'Ejercicio 3 - TIR'!$C$25)*V973),'Ejercicio 3 - TIR'!$E$25-SQRT(('Ejercicio 3 - TIR'!$E$25-'Ejercicio 3 - TIR'!$C$25)*('Ejercicio 3 - TIR'!$E$25-'Ejercicio 3 - TIR'!$D$25)*(1-V973)))</f>
        <v>0.198975083417718</v>
      </c>
      <c r="X973" s="24">
        <f ca="1" t="shared" si="7248"/>
        <v>0.434120655763583</v>
      </c>
      <c r="Y973" s="26">
        <f ca="1">IF(X973&lt;=('Ejercicio 3 - TIR'!$D$26-'Ejercicio 3 - TIR'!$C$26)/('Ejercicio 3 - TIR'!$E$26-'Ejercicio 3 - TIR'!$C$26),'Ejercicio 3 - TIR'!$C$26+SQRT(('Ejercicio 3 - TIR'!$E$26-'Ejercicio 3 - TIR'!$C$26)*('Ejercicio 3 - TIR'!$D$26-'Ejercicio 3 - TIR'!$C$26)*X973),'Ejercicio 3 - TIR'!$E$26-SQRT(('Ejercicio 3 - TIR'!$E$26-'Ejercicio 3 - TIR'!$C$26)*('Ejercicio 3 - TIR'!$E$26-'Ejercicio 3 - TIR'!$D$26)*(1-X973)))</f>
        <v>0.22472117531209</v>
      </c>
      <c r="Z973" s="24">
        <f ca="1" t="shared" si="7144"/>
        <v>1.15482146347826</v>
      </c>
      <c r="AA973" s="24">
        <f ca="1" t="shared" si="7145"/>
        <v>1.33561354337982</v>
      </c>
      <c r="AB973" s="24">
        <f ca="1" t="shared" si="7146"/>
        <v>1.58120174065491</v>
      </c>
      <c r="AC973" s="24">
        <f ca="1" t="shared" si="7147"/>
        <v>1.89582148890196</v>
      </c>
      <c r="AD973" s="24">
        <f ca="1" t="shared" si="7148"/>
        <v>2.32185272206993</v>
      </c>
      <c r="AE973" s="23">
        <f ca="1" t="shared" si="7149"/>
        <v>4230.72351820161</v>
      </c>
      <c r="AF973" s="23">
        <f ca="1" t="shared" si="7150"/>
        <v>4893.06079589673</v>
      </c>
      <c r="AG973" s="23">
        <f ca="1" t="shared" si="7151"/>
        <v>5792.7806182795</v>
      </c>
      <c r="AH973" s="23">
        <f ca="1" t="shared" si="7152"/>
        <v>6945.3996250222</v>
      </c>
      <c r="AI973" s="23">
        <f ca="1" t="shared" si="7153"/>
        <v>8506.17799176934</v>
      </c>
      <c r="AJ973" s="25">
        <f ca="1" t="shared" si="7154"/>
        <v>45073.1024762991</v>
      </c>
      <c r="AK973" s="25">
        <f ca="1" t="shared" si="7155"/>
        <v>52763.6926387801</v>
      </c>
      <c r="AL973" s="25">
        <f ca="1" t="shared" si="7156"/>
        <v>55871.1474575213</v>
      </c>
      <c r="AM973" s="25">
        <f ca="1" t="shared" si="7157"/>
        <v>76213.2187916997</v>
      </c>
      <c r="AN973" s="25">
        <f ca="1" t="shared" si="7158"/>
        <v>88806.3246446592</v>
      </c>
      <c r="AO973" s="25">
        <f ca="1">C973/'Ejercicio 3 - TIR'!$D$7</f>
        <v>12748.1451390728</v>
      </c>
      <c r="AP973" s="25">
        <f ca="1" t="shared" si="7159"/>
        <v>32324.9573372262</v>
      </c>
      <c r="AQ973" s="25">
        <f ca="1" t="shared" si="7160"/>
        <v>40015.5474997073</v>
      </c>
      <c r="AR973" s="25">
        <f ca="1" t="shared" si="7161"/>
        <v>43123.0023184485</v>
      </c>
      <c r="AS973" s="25">
        <f ca="1" t="shared" si="7162"/>
        <v>63465.0736526269</v>
      </c>
      <c r="AT973" s="25">
        <f ca="1" t="shared" si="7163"/>
        <v>76058.1795055864</v>
      </c>
      <c r="AU973" s="25">
        <f ca="1">AP973*'Ejercicio 3 - TIR'!$D$5</f>
        <v>16162.4786686131</v>
      </c>
      <c r="AV973" s="25">
        <f ca="1">AQ973*'Ejercicio 3 - TIR'!$D$5</f>
        <v>20007.7737498536</v>
      </c>
      <c r="AW973" s="25">
        <f ca="1">AR973*'Ejercicio 3 - TIR'!$D$5</f>
        <v>21561.5011592242</v>
      </c>
      <c r="AX973" s="25">
        <f ca="1">AS973*'Ejercicio 3 - TIR'!$D$5</f>
        <v>31732.5368263135</v>
      </c>
      <c r="AY973" s="25">
        <f ca="1">AT973*'Ejercicio 3 - TIR'!$D$5</f>
        <v>38029.0897527932</v>
      </c>
      <c r="AZ973" s="25">
        <f ca="1" t="shared" ref="AZ973:BD973" si="7249">AJ973-AU973-AE973</f>
        <v>24679.9002894844</v>
      </c>
      <c r="BA973" s="25">
        <f ca="1" t="shared" si="7249"/>
        <v>27862.8580930298</v>
      </c>
      <c r="BB973" s="25">
        <f ca="1" t="shared" si="7249"/>
        <v>28516.8656800176</v>
      </c>
      <c r="BC973" s="25">
        <f ca="1" t="shared" si="7249"/>
        <v>37535.2823403641</v>
      </c>
      <c r="BD973" s="25">
        <f ca="1" t="shared" si="7249"/>
        <v>42271.0569000967</v>
      </c>
      <c r="BE973" s="25">
        <f ca="1" t="shared" ref="BE973:BI973" si="7250">AZ973/Z973</f>
        <v>21371.1825334019</v>
      </c>
      <c r="BF973" s="25">
        <f ca="1" t="shared" si="7250"/>
        <v>20861.4671744955</v>
      </c>
      <c r="BG973" s="25">
        <f ca="1" t="shared" si="7250"/>
        <v>18034.9318792214</v>
      </c>
      <c r="BH973" s="25">
        <f ca="1" t="shared" si="7250"/>
        <v>19798.953941652</v>
      </c>
      <c r="BI973" s="25">
        <f ca="1" t="shared" si="7250"/>
        <v>18205.7442740865</v>
      </c>
      <c r="BJ973" s="25">
        <f ca="1" t="shared" si="7166"/>
        <v>63448.0303723571</v>
      </c>
      <c r="BK973" s="25">
        <f ca="1" t="shared" si="7167"/>
        <v>29599.3154924988</v>
      </c>
      <c r="BL973" s="25">
        <f ca="1" t="shared" si="7168"/>
        <v>93047.3458648559</v>
      </c>
      <c r="BM973" s="25">
        <f ca="1">BK973*'Ejercicio 3 - TIR'!$D$5</f>
        <v>14799.6577462494</v>
      </c>
      <c r="BN973" s="25">
        <f ca="1" t="shared" si="7169"/>
        <v>78247.6881186065</v>
      </c>
      <c r="BO973" s="25">
        <f ca="1" t="shared" si="7170"/>
        <v>33700.5389596153</v>
      </c>
      <c r="BP973" s="25">
        <f ca="1" t="shared" si="7171"/>
        <v>-91067.1920854432</v>
      </c>
      <c r="BQ973" s="25">
        <f ca="1" t="shared" ref="BQ973:BT973" si="7251">BE973</f>
        <v>21371.1825334019</v>
      </c>
      <c r="BR973" s="25">
        <f ca="1" t="shared" si="7251"/>
        <v>20861.4671744955</v>
      </c>
      <c r="BS973" s="25">
        <f ca="1" t="shared" si="7251"/>
        <v>18034.9318792214</v>
      </c>
      <c r="BT973" s="25">
        <f ca="1" t="shared" si="7251"/>
        <v>19798.953941652</v>
      </c>
      <c r="BU973" s="25">
        <f ca="1" t="shared" si="7173"/>
        <v>51906.2832337018</v>
      </c>
      <c r="BV973" s="27">
        <f ca="1" t="shared" si="7174"/>
        <v>11.8133767221498</v>
      </c>
    </row>
    <row r="974" ht="15" customHeight="1" spans="1:74">
      <c r="A974" s="23">
        <v>973</v>
      </c>
      <c r="B974" s="24">
        <f ca="1" t="shared" ref="B974:F974" si="7252">RAND()</f>
        <v>0.809033751764782</v>
      </c>
      <c r="C974" s="25">
        <f ca="1">IF(B974&lt;=('Ejercicio 3 - TIR'!$D$13-'Ejercicio 3 - TIR'!$C$13)/('Ejercicio 3 - TIR'!$E$13-'Ejercicio 3 - TIR'!$C$13),'Ejercicio 3 - TIR'!$C$13+SQRT(('Ejercicio 3 - TIR'!$E$13-'Ejercicio 3 - TIR'!$C$13)*('Ejercicio 3 - TIR'!$D$13-'Ejercicio 3 - TIR'!$C$13)*B974),'Ejercicio 3 - TIR'!$E$13-SQRT(('Ejercicio 3 - TIR'!$E$13-'Ejercicio 3 - TIR'!$C$13)*('Ejercicio 3 - TIR'!$E$13-'Ejercicio 3 - TIR'!$D$13)*(1-B974)))</f>
        <v>84861.9850085204</v>
      </c>
      <c r="D974" s="24">
        <f ca="1" t="shared" si="7252"/>
        <v>0.941758017597867</v>
      </c>
      <c r="E974" s="25">
        <f ca="1">IF(D974&lt;=('Ejercicio 3 - TIR'!$D$14-'Ejercicio 3 - TIR'!$C$14)/('Ejercicio 3 - TIR'!$E$14-'Ejercicio 3 - TIR'!$C$14),'Ejercicio 3 - TIR'!$C$14+SQRT(('Ejercicio 3 - TIR'!$E$14-'Ejercicio 3 - TIR'!$C$14)*('Ejercicio 3 - TIR'!$D$14-'Ejercicio 3 - TIR'!$C$14)*D974),'Ejercicio 3 - TIR'!$E$14-SQRT(('Ejercicio 3 - TIR'!$E$14-'Ejercicio 3 - TIR'!$C$14)*('Ejercicio 3 - TIR'!$E$14-'Ejercicio 3 - TIR'!$D$14)*(1-D974)))</f>
        <v>37044.2771847956</v>
      </c>
      <c r="F974" s="24">
        <f ca="1" t="shared" si="7252"/>
        <v>0.0149525202670688</v>
      </c>
      <c r="G974" s="25">
        <f ca="1">IF(F974&lt;=('Ejercicio 3 - TIR'!$D$18-'Ejercicio 3 - TIR'!$C$18)/('Ejercicio 3 - TIR'!$E$18-'Ejercicio 3 - TIR'!$C$18),'Ejercicio 3 - TIR'!$C$18+SQRT(('Ejercicio 3 - TIR'!$E$18-'Ejercicio 3 - TIR'!$C$18)*('Ejercicio 3 - TIR'!$D$18-'Ejercicio 3 - TIR'!$C$18)*F974),'Ejercicio 3 - TIR'!$E$18-SQRT(('Ejercicio 3 - TIR'!$E$18-'Ejercicio 3 - TIR'!$C$18)*('Ejercicio 3 - TIR'!$E$18-'Ejercicio 3 - TIR'!$D$18)*(1-F974)))</f>
        <v>31497.6241317702</v>
      </c>
      <c r="H974" s="24">
        <f ca="1" t="shared" ref="H974:L974" si="7253">RAND()</f>
        <v>0.195678489294766</v>
      </c>
      <c r="I974" s="25">
        <f ca="1">IF(H974&lt;=('Ejercicio 3 - TIR'!$D$18-'Ejercicio 3 - TIR'!$C$18)/('Ejercicio 3 - TIR'!$E$18-'Ejercicio 3 - TIR'!$C$18),'Ejercicio 3 - TIR'!$C$18+SQRT(('Ejercicio 3 - TIR'!$E$18-'Ejercicio 3 - TIR'!$C$18)*('Ejercicio 3 - TIR'!$D$18-'Ejercicio 3 - TIR'!$C$18)*H974),'Ejercicio 3 - TIR'!$E$18-SQRT(('Ejercicio 3 - TIR'!$E$18-'Ejercicio 3 - TIR'!$C$18)*('Ejercicio 3 - TIR'!$E$18-'Ejercicio 3 - TIR'!$D$18)*(1-H974)))</f>
        <v>35417.7276965731</v>
      </c>
      <c r="J974" s="24">
        <f ca="1" t="shared" si="7253"/>
        <v>0.772541226638517</v>
      </c>
      <c r="K974" s="25">
        <f ca="1">IF(J974&lt;=('Ejercicio 3 - TIR'!$D$18-'Ejercicio 3 - TIR'!$C$18)/('Ejercicio 3 - TIR'!$E$18-'Ejercicio 3 - TIR'!$C$18),'Ejercicio 3 - TIR'!$C$18+SQRT(('Ejercicio 3 - TIR'!$E$18-'Ejercicio 3 - TIR'!$C$18)*('Ejercicio 3 - TIR'!$D$18-'Ejercicio 3 - TIR'!$C$18)*J974),'Ejercicio 3 - TIR'!$E$18-SQRT(('Ejercicio 3 - TIR'!$E$18-'Ejercicio 3 - TIR'!$C$18)*('Ejercicio 3 - TIR'!$E$18-'Ejercicio 3 - TIR'!$D$18)*(1-J974)))</f>
        <v>40869.6963789436</v>
      </c>
      <c r="L974" s="24">
        <f ca="1" t="shared" si="7253"/>
        <v>0.0168290772593989</v>
      </c>
      <c r="M974" s="25">
        <f ca="1">IF(L974&lt;=('Ejercicio 3 - TIR'!$D$18-'Ejercicio 3 - TIR'!$C$18)/('Ejercicio 3 - TIR'!$E$18-'Ejercicio 3 - TIR'!$C$18),'Ejercicio 3 - TIR'!$C$18+SQRT(('Ejercicio 3 - TIR'!$E$18-'Ejercicio 3 - TIR'!$C$18)*('Ejercicio 3 - TIR'!$D$18-'Ejercicio 3 - TIR'!$C$18)*L974),'Ejercicio 3 - TIR'!$E$18-SQRT(('Ejercicio 3 - TIR'!$E$18-'Ejercicio 3 - TIR'!$C$18)*('Ejercicio 3 - TIR'!$E$18-'Ejercicio 3 - TIR'!$D$18)*(1-L974)))</f>
        <v>31588.8239641036</v>
      </c>
      <c r="N974" s="24">
        <f ca="1" t="shared" ref="N974:R974" si="7254">RAND()</f>
        <v>0.389055566134983</v>
      </c>
      <c r="O974" s="25">
        <f ca="1">IF(N974&lt;=('Ejercicio 3 - TIR'!$D$18-'Ejercicio 3 - TIR'!$C$18)/('Ejercicio 3 - TIR'!$E$18-'Ejercicio 3 - TIR'!$C$18),'Ejercicio 3 - TIR'!$C$18+SQRT(('Ejercicio 3 - TIR'!$E$18-'Ejercicio 3 - TIR'!$C$18)*('Ejercicio 3 - TIR'!$D$18-'Ejercicio 3 - TIR'!$C$18)*N974),'Ejercicio 3 - TIR'!$E$18-SQRT(('Ejercicio 3 - TIR'!$E$18-'Ejercicio 3 - TIR'!$C$18)*('Ejercicio 3 - TIR'!$E$18-'Ejercicio 3 - TIR'!$D$18)*(1-N974)))</f>
        <v>37639.2627209861</v>
      </c>
      <c r="P974" s="24">
        <f ca="1" t="shared" si="7254"/>
        <v>0.351553533262377</v>
      </c>
      <c r="Q974" s="26">
        <f ca="1">IF(P974&lt;=('Ejercicio 3 - TIR'!$D$22-'Ejercicio 3 - TIR'!$C$22)/('Ejercicio 3 - TIR'!$E$22-'Ejercicio 3 - TIR'!$C$22),'Ejercicio 3 - TIR'!$C$22+SQRT(('Ejercicio 3 - TIR'!$E$22-'Ejercicio 3 - TIR'!$C$22)*('Ejercicio 3 - TIR'!$D$22-'Ejercicio 3 - TIR'!$C$22)*P974),'Ejercicio 3 - TIR'!$E$22-SQRT(('Ejercicio 3 - TIR'!$E$22-'Ejercicio 3 - TIR'!$C$22)*('Ejercicio 3 - TIR'!$E$22-'Ejercicio 3 - TIR'!$D$22)*(1-P974)))</f>
        <v>0.145155443941069</v>
      </c>
      <c r="R974" s="24">
        <f ca="1" t="shared" si="7254"/>
        <v>0.627963384979745</v>
      </c>
      <c r="S974" s="26">
        <f ca="1">IF(R974&lt;=('Ejercicio 3 - TIR'!$D$23-'Ejercicio 3 - TIR'!$C$23)/('Ejercicio 3 - TIR'!$E$23-'Ejercicio 3 - TIR'!$C$23),'Ejercicio 3 - TIR'!$C$23+SQRT(('Ejercicio 3 - TIR'!$E$23-'Ejercicio 3 - TIR'!$C$23)*('Ejercicio 3 - TIR'!$D$23-'Ejercicio 3 - TIR'!$C$23)*R974),'Ejercicio 3 - TIR'!$E$23-SQRT(('Ejercicio 3 - TIR'!$E$23-'Ejercicio 3 - TIR'!$C$23)*('Ejercicio 3 - TIR'!$E$23-'Ejercicio 3 - TIR'!$D$23)*(1-R974)))</f>
        <v>0.154122096162238</v>
      </c>
      <c r="T974" s="24">
        <f ca="1" t="shared" ref="T974:X974" si="7255">RAND()</f>
        <v>0.443138032700464</v>
      </c>
      <c r="U974" s="26">
        <f ca="1">IF(T974&lt;=('Ejercicio 3 - TIR'!$D$24-'Ejercicio 3 - TIR'!$C$24)/('Ejercicio 3 - TIR'!$E$24-'Ejercicio 3 - TIR'!$C$24),'Ejercicio 3 - TIR'!$C$24+SQRT(('Ejercicio 3 - TIR'!$E$24-'Ejercicio 3 - TIR'!$C$24)*('Ejercicio 3 - TIR'!$D$24-'Ejercicio 3 - TIR'!$C$24)*T974),'Ejercicio 3 - TIR'!$E$24-SQRT(('Ejercicio 3 - TIR'!$E$24-'Ejercicio 3 - TIR'!$C$24)*('Ejercicio 3 - TIR'!$E$24-'Ejercicio 3 - TIR'!$D$24)*(1-T974)))</f>
        <v>0.180513122326035</v>
      </c>
      <c r="V974" s="24">
        <f ca="1" t="shared" si="7255"/>
        <v>0.868588301136197</v>
      </c>
      <c r="W974" s="26">
        <f ca="1">IF(V974&lt;=('Ejercicio 3 - TIR'!$D$25-'Ejercicio 3 - TIR'!$C$25)/('Ejercicio 3 - TIR'!$E$25-'Ejercicio 3 - TIR'!$C$25),'Ejercicio 3 - TIR'!$C$25+SQRT(('Ejercicio 3 - TIR'!$E$25-'Ejercicio 3 - TIR'!$C$25)*('Ejercicio 3 - TIR'!$D$25-'Ejercicio 3 - TIR'!$C$25)*V974),'Ejercicio 3 - TIR'!$E$25-SQRT(('Ejercicio 3 - TIR'!$E$25-'Ejercicio 3 - TIR'!$C$25)*('Ejercicio 3 - TIR'!$E$25-'Ejercicio 3 - TIR'!$D$25)*(1-V974)))</f>
        <v>0.22855376615759</v>
      </c>
      <c r="X974" s="24">
        <f ca="1" t="shared" si="7255"/>
        <v>0.713703274876095</v>
      </c>
      <c r="Y974" s="26">
        <f ca="1">IF(X974&lt;=('Ejercicio 3 - TIR'!$D$26-'Ejercicio 3 - TIR'!$C$26)/('Ejercicio 3 - TIR'!$E$26-'Ejercicio 3 - TIR'!$C$26),'Ejercicio 3 - TIR'!$C$26+SQRT(('Ejercicio 3 - TIR'!$E$26-'Ejercicio 3 - TIR'!$C$26)*('Ejercicio 3 - TIR'!$D$26-'Ejercicio 3 - TIR'!$C$26)*X974),'Ejercicio 3 - TIR'!$E$26-SQRT(('Ejercicio 3 - TIR'!$E$26-'Ejercicio 3 - TIR'!$C$26)*('Ejercicio 3 - TIR'!$E$26-'Ejercicio 3 - TIR'!$D$26)*(1-X974)))</f>
        <v>0.240680764050288</v>
      </c>
      <c r="Z974" s="24">
        <f ca="1" t="shared" si="7144"/>
        <v>1.14515544394107</v>
      </c>
      <c r="AA974" s="24">
        <f ca="1" t="shared" si="7145"/>
        <v>1.32164920139287</v>
      </c>
      <c r="AB974" s="24">
        <f ca="1" t="shared" si="7146"/>
        <v>1.560224225356</v>
      </c>
      <c r="AC974" s="24">
        <f ca="1" t="shared" si="7147"/>
        <v>1.91681934811142</v>
      </c>
      <c r="AD974" s="24">
        <f ca="1" t="shared" si="7148"/>
        <v>2.37816089336126</v>
      </c>
      <c r="AE974" s="23">
        <f ca="1" t="shared" si="7149"/>
        <v>5377.17850023503</v>
      </c>
      <c r="AF974" s="23">
        <f ca="1" t="shared" si="7150"/>
        <v>6205.92052212977</v>
      </c>
      <c r="AG974" s="23">
        <f ca="1" t="shared" si="7151"/>
        <v>7326.17061248663</v>
      </c>
      <c r="AH974" s="23">
        <f ca="1" t="shared" si="7152"/>
        <v>9000.59449748351</v>
      </c>
      <c r="AI974" s="23">
        <f ca="1" t="shared" si="7153"/>
        <v>11166.8644580447</v>
      </c>
      <c r="AJ974" s="25">
        <f ca="1" t="shared" si="7154"/>
        <v>36069.6757457062</v>
      </c>
      <c r="AK974" s="25">
        <f ca="1" t="shared" si="7155"/>
        <v>46809.8115253257</v>
      </c>
      <c r="AL974" s="25">
        <f ca="1" t="shared" si="7156"/>
        <v>63765.8903733723</v>
      </c>
      <c r="AM974" s="25">
        <f ca="1" t="shared" si="7157"/>
        <v>60550.0689584796</v>
      </c>
      <c r="AN974" s="25">
        <f ca="1" t="shared" si="7158"/>
        <v>89512.2226579993</v>
      </c>
      <c r="AO974" s="25">
        <f ca="1">C974/'Ejercicio 3 - TIR'!$D$7</f>
        <v>16972.3970017041</v>
      </c>
      <c r="AP974" s="25">
        <f ca="1" t="shared" si="7159"/>
        <v>19097.2787440021</v>
      </c>
      <c r="AQ974" s="25">
        <f ca="1" t="shared" si="7160"/>
        <v>29837.4145236217</v>
      </c>
      <c r="AR974" s="25">
        <f ca="1" t="shared" si="7161"/>
        <v>46793.4933716682</v>
      </c>
      <c r="AS974" s="25">
        <f ca="1" t="shared" si="7162"/>
        <v>43577.6719567755</v>
      </c>
      <c r="AT974" s="25">
        <f ca="1" t="shared" si="7163"/>
        <v>72539.8256562952</v>
      </c>
      <c r="AU974" s="25">
        <f ca="1">AP974*'Ejercicio 3 - TIR'!$D$5</f>
        <v>9548.63937200106</v>
      </c>
      <c r="AV974" s="25">
        <f ca="1">AQ974*'Ejercicio 3 - TIR'!$D$5</f>
        <v>14918.7072618108</v>
      </c>
      <c r="AW974" s="25">
        <f ca="1">AR974*'Ejercicio 3 - TIR'!$D$5</f>
        <v>23396.7466858341</v>
      </c>
      <c r="AX974" s="25">
        <f ca="1">AS974*'Ejercicio 3 - TIR'!$D$5</f>
        <v>21788.8359783878</v>
      </c>
      <c r="AY974" s="25">
        <f ca="1">AT974*'Ejercicio 3 - TIR'!$D$5</f>
        <v>36269.9128281476</v>
      </c>
      <c r="AZ974" s="25">
        <f ca="1" t="shared" ref="AZ974:BD974" si="7256">AJ974-AU974-AE974</f>
        <v>21143.8578734701</v>
      </c>
      <c r="BA974" s="25">
        <f ca="1" t="shared" si="7256"/>
        <v>25685.1837413851</v>
      </c>
      <c r="BB974" s="25">
        <f ca="1" t="shared" si="7256"/>
        <v>33042.9730750516</v>
      </c>
      <c r="BC974" s="25">
        <f ca="1" t="shared" si="7256"/>
        <v>29760.6384826083</v>
      </c>
      <c r="BD974" s="25">
        <f ca="1" t="shared" si="7256"/>
        <v>42075.445371807</v>
      </c>
      <c r="BE974" s="25">
        <f ca="1" t="shared" ref="BE974:BI974" si="7257">AZ974/Z974</f>
        <v>18463.7448001847</v>
      </c>
      <c r="BF974" s="25">
        <f ca="1" t="shared" si="7257"/>
        <v>19434.1915497062</v>
      </c>
      <c r="BG974" s="25">
        <f ca="1" t="shared" si="7257"/>
        <v>21178.3489437309</v>
      </c>
      <c r="BH974" s="25">
        <f ca="1" t="shared" si="7257"/>
        <v>15526.0528395284</v>
      </c>
      <c r="BI974" s="25">
        <f ca="1" t="shared" si="7257"/>
        <v>17692.4300997727</v>
      </c>
      <c r="BJ974" s="25">
        <f ca="1" t="shared" si="7166"/>
        <v>88097.2513237156</v>
      </c>
      <c r="BK974" s="25">
        <f ca="1" t="shared" si="7167"/>
        <v>40363.0908160545</v>
      </c>
      <c r="BL974" s="25">
        <f ca="1" t="shared" si="7168"/>
        <v>128460.34213977</v>
      </c>
      <c r="BM974" s="25">
        <f ca="1">BK974*'Ejercicio 3 - TIR'!$D$5</f>
        <v>20181.5454080273</v>
      </c>
      <c r="BN974" s="25">
        <f ca="1" t="shared" si="7169"/>
        <v>108278.796731743</v>
      </c>
      <c r="BO974" s="25">
        <f ca="1" t="shared" si="7170"/>
        <v>45530.4756856476</v>
      </c>
      <c r="BP974" s="25">
        <f ca="1" t="shared" si="7171"/>
        <v>-121906.262193316</v>
      </c>
      <c r="BQ974" s="25">
        <f ca="1" t="shared" ref="BQ974:BT974" si="7258">BE974</f>
        <v>18463.7448001847</v>
      </c>
      <c r="BR974" s="25">
        <f ca="1" t="shared" si="7258"/>
        <v>19434.1915497062</v>
      </c>
      <c r="BS974" s="25">
        <f ca="1" t="shared" si="7258"/>
        <v>21178.3489437309</v>
      </c>
      <c r="BT974" s="25">
        <f ca="1" t="shared" si="7258"/>
        <v>15526.0528395284</v>
      </c>
      <c r="BU974" s="25">
        <f ca="1" t="shared" si="7173"/>
        <v>63222.9057854203</v>
      </c>
      <c r="BV974" s="27">
        <f ca="1" t="shared" si="7174"/>
        <v>3.4853416599502</v>
      </c>
    </row>
    <row r="975" ht="15" customHeight="1" spans="1:74">
      <c r="A975" s="23">
        <v>974</v>
      </c>
      <c r="B975" s="24">
        <f ca="1" t="shared" ref="B975:F975" si="7259">RAND()</f>
        <v>0.666735178877974</v>
      </c>
      <c r="C975" s="25">
        <f ca="1">IF(B975&lt;=('Ejercicio 3 - TIR'!$D$13-'Ejercicio 3 - TIR'!$C$13)/('Ejercicio 3 - TIR'!$E$13-'Ejercicio 3 - TIR'!$C$13),'Ejercicio 3 - TIR'!$C$13+SQRT(('Ejercicio 3 - TIR'!$E$13-'Ejercicio 3 - TIR'!$C$13)*('Ejercicio 3 - TIR'!$D$13-'Ejercicio 3 - TIR'!$C$13)*B975),'Ejercicio 3 - TIR'!$E$13-SQRT(('Ejercicio 3 - TIR'!$E$13-'Ejercicio 3 - TIR'!$C$13)*('Ejercicio 3 - TIR'!$E$13-'Ejercicio 3 - TIR'!$D$13)*(1-B975)))</f>
        <v>80002.0554719634</v>
      </c>
      <c r="D975" s="24">
        <f ca="1" t="shared" si="7259"/>
        <v>0.664195059894727</v>
      </c>
      <c r="E975" s="25">
        <f ca="1">IF(D975&lt;=('Ejercicio 3 - TIR'!$D$14-'Ejercicio 3 - TIR'!$C$14)/('Ejercicio 3 - TIR'!$E$14-'Ejercicio 3 - TIR'!$C$14),'Ejercicio 3 - TIR'!$C$14+SQRT(('Ejercicio 3 - TIR'!$E$14-'Ejercicio 3 - TIR'!$C$14)*('Ejercicio 3 - TIR'!$D$14-'Ejercicio 3 - TIR'!$C$14)*D975),'Ejercicio 3 - TIR'!$E$14-SQRT(('Ejercicio 3 - TIR'!$E$14-'Ejercicio 3 - TIR'!$C$14)*('Ejercicio 3 - TIR'!$E$14-'Ejercicio 3 - TIR'!$D$14)*(1-D975)))</f>
        <v>32902.7652556935</v>
      </c>
      <c r="F975" s="24">
        <f ca="1" t="shared" si="7259"/>
        <v>0.977736032134398</v>
      </c>
      <c r="G975" s="25">
        <f ca="1">IF(F975&lt;=('Ejercicio 3 - TIR'!$D$18-'Ejercicio 3 - TIR'!$C$18)/('Ejercicio 3 - TIR'!$E$18-'Ejercicio 3 - TIR'!$C$18),'Ejercicio 3 - TIR'!$C$18+SQRT(('Ejercicio 3 - TIR'!$E$18-'Ejercicio 3 - TIR'!$C$18)*('Ejercicio 3 - TIR'!$D$18-'Ejercicio 3 - TIR'!$C$18)*F975),'Ejercicio 3 - TIR'!$E$18-SQRT(('Ejercicio 3 - TIR'!$E$18-'Ejercicio 3 - TIR'!$C$18)*('Ejercicio 3 - TIR'!$E$18-'Ejercicio 3 - TIR'!$D$18)*(1-F975)))</f>
        <v>43707.7935188523</v>
      </c>
      <c r="H975" s="24">
        <f ca="1" t="shared" ref="H975:L975" si="7260">RAND()</f>
        <v>0.87734102762753</v>
      </c>
      <c r="I975" s="25">
        <f ca="1">IF(H975&lt;=('Ejercicio 3 - TIR'!$D$18-'Ejercicio 3 - TIR'!$C$18)/('Ejercicio 3 - TIR'!$E$18-'Ejercicio 3 - TIR'!$C$18),'Ejercicio 3 - TIR'!$C$18+SQRT(('Ejercicio 3 - TIR'!$E$18-'Ejercicio 3 - TIR'!$C$18)*('Ejercicio 3 - TIR'!$D$18-'Ejercicio 3 - TIR'!$C$18)*H975),'Ejercicio 3 - TIR'!$E$18-SQRT(('Ejercicio 3 - TIR'!$E$18-'Ejercicio 3 - TIR'!$C$18)*('Ejercicio 3 - TIR'!$E$18-'Ejercicio 3 - TIR'!$D$18)*(1-H975)))</f>
        <v>41966.944951384</v>
      </c>
      <c r="J975" s="24">
        <f ca="1" t="shared" si="7260"/>
        <v>0.614280059893857</v>
      </c>
      <c r="K975" s="25">
        <f ca="1">IF(J975&lt;=('Ejercicio 3 - TIR'!$D$18-'Ejercicio 3 - TIR'!$C$18)/('Ejercicio 3 - TIR'!$E$18-'Ejercicio 3 - TIR'!$C$18),'Ejercicio 3 - TIR'!$C$18+SQRT(('Ejercicio 3 - TIR'!$E$18-'Ejercicio 3 - TIR'!$C$18)*('Ejercicio 3 - TIR'!$D$18-'Ejercicio 3 - TIR'!$C$18)*J975),'Ejercicio 3 - TIR'!$E$18-SQRT(('Ejercicio 3 - TIR'!$E$18-'Ejercicio 3 - TIR'!$C$18)*('Ejercicio 3 - TIR'!$E$18-'Ejercicio 3 - TIR'!$D$18)*(1-J975)))</f>
        <v>39599.0629221856</v>
      </c>
      <c r="L975" s="24">
        <f ca="1" t="shared" si="7260"/>
        <v>0.734466529633014</v>
      </c>
      <c r="M975" s="25">
        <f ca="1">IF(L975&lt;=('Ejercicio 3 - TIR'!$D$18-'Ejercicio 3 - TIR'!$C$18)/('Ejercicio 3 - TIR'!$E$18-'Ejercicio 3 - TIR'!$C$18),'Ejercicio 3 - TIR'!$C$18+SQRT(('Ejercicio 3 - TIR'!$E$18-'Ejercicio 3 - TIR'!$C$18)*('Ejercicio 3 - TIR'!$D$18-'Ejercicio 3 - TIR'!$C$18)*L975),'Ejercicio 3 - TIR'!$E$18-SQRT(('Ejercicio 3 - TIR'!$E$18-'Ejercicio 3 - TIR'!$C$18)*('Ejercicio 3 - TIR'!$E$18-'Ejercicio 3 - TIR'!$D$18)*(1-L975)))</f>
        <v>40537.3763011515</v>
      </c>
      <c r="N975" s="24">
        <f ca="1" t="shared" ref="N975:R975" si="7261">RAND()</f>
        <v>0.735310657131915</v>
      </c>
      <c r="O975" s="25">
        <f ca="1">IF(N975&lt;=('Ejercicio 3 - TIR'!$D$18-'Ejercicio 3 - TIR'!$C$18)/('Ejercicio 3 - TIR'!$E$18-'Ejercicio 3 - TIR'!$C$18),'Ejercicio 3 - TIR'!$C$18+SQRT(('Ejercicio 3 - TIR'!$E$18-'Ejercicio 3 - TIR'!$C$18)*('Ejercicio 3 - TIR'!$D$18-'Ejercicio 3 - TIR'!$C$18)*N975),'Ejercicio 3 - TIR'!$E$18-SQRT(('Ejercicio 3 - TIR'!$E$18-'Ejercicio 3 - TIR'!$C$18)*('Ejercicio 3 - TIR'!$E$18-'Ejercicio 3 - TIR'!$D$18)*(1-N975)))</f>
        <v>40544.4752592869</v>
      </c>
      <c r="P975" s="24">
        <f ca="1" t="shared" si="7261"/>
        <v>0.632454679699599</v>
      </c>
      <c r="Q975" s="26">
        <f ca="1">IF(P975&lt;=('Ejercicio 3 - TIR'!$D$22-'Ejercicio 3 - TIR'!$C$22)/('Ejercicio 3 - TIR'!$E$22-'Ejercicio 3 - TIR'!$C$22),'Ejercicio 3 - TIR'!$C$22+SQRT(('Ejercicio 3 - TIR'!$E$22-'Ejercicio 3 - TIR'!$C$22)*('Ejercicio 3 - TIR'!$D$22-'Ejercicio 3 - TIR'!$C$22)*P975),'Ejercicio 3 - TIR'!$E$22-SQRT(('Ejercicio 3 - TIR'!$E$22-'Ejercicio 3 - TIR'!$C$22)*('Ejercicio 3 - TIR'!$E$22-'Ejercicio 3 - TIR'!$D$22)*(1-P975)))</f>
        <v>0.15427877186951</v>
      </c>
      <c r="R975" s="24">
        <f ca="1" t="shared" si="7261"/>
        <v>0.803923245789056</v>
      </c>
      <c r="S975" s="26">
        <f ca="1">IF(R975&lt;=('Ejercicio 3 - TIR'!$D$23-'Ejercicio 3 - TIR'!$C$23)/('Ejercicio 3 - TIR'!$E$23-'Ejercicio 3 - TIR'!$C$23),'Ejercicio 3 - TIR'!$C$23+SQRT(('Ejercicio 3 - TIR'!$E$23-'Ejercicio 3 - TIR'!$C$23)*('Ejercicio 3 - TIR'!$D$23-'Ejercicio 3 - TIR'!$C$23)*R975),'Ejercicio 3 - TIR'!$E$23-SQRT(('Ejercicio 3 - TIR'!$E$23-'Ejercicio 3 - TIR'!$C$23)*('Ejercicio 3 - TIR'!$E$23-'Ejercicio 3 - TIR'!$D$23)*(1-R975)))</f>
        <v>0.161213351613987</v>
      </c>
      <c r="T975" s="24">
        <f ca="1" t="shared" ref="T975:X975" si="7262">RAND()</f>
        <v>0.745028569264636</v>
      </c>
      <c r="U975" s="26">
        <f ca="1">IF(T975&lt;=('Ejercicio 3 - TIR'!$D$24-'Ejercicio 3 - TIR'!$C$24)/('Ejercicio 3 - TIR'!$E$24-'Ejercicio 3 - TIR'!$C$24),'Ejercicio 3 - TIR'!$C$24+SQRT(('Ejercicio 3 - TIR'!$E$24-'Ejercicio 3 - TIR'!$C$24)*('Ejercicio 3 - TIR'!$D$24-'Ejercicio 3 - TIR'!$C$24)*T975),'Ejercicio 3 - TIR'!$E$24-SQRT(('Ejercicio 3 - TIR'!$E$24-'Ejercicio 3 - TIR'!$C$24)*('Ejercicio 3 - TIR'!$E$24-'Ejercicio 3 - TIR'!$D$24)*(1-T975)))</f>
        <v>0.193280718459154</v>
      </c>
      <c r="V975" s="24">
        <f ca="1" t="shared" si="7262"/>
        <v>0.24455464745428</v>
      </c>
      <c r="W975" s="26">
        <f ca="1">IF(V975&lt;=('Ejercicio 3 - TIR'!$D$25-'Ejercicio 3 - TIR'!$C$25)/('Ejercicio 3 - TIR'!$E$25-'Ejercicio 3 - TIR'!$C$25),'Ejercicio 3 - TIR'!$C$25+SQRT(('Ejercicio 3 - TIR'!$E$25-'Ejercicio 3 - TIR'!$C$25)*('Ejercicio 3 - TIR'!$D$25-'Ejercicio 3 - TIR'!$C$25)*V975),'Ejercicio 3 - TIR'!$E$25-SQRT(('Ejercicio 3 - TIR'!$E$25-'Ejercicio 3 - TIR'!$C$25)*('Ejercicio 3 - TIR'!$E$25-'Ejercicio 3 - TIR'!$D$25)*(1-V975)))</f>
        <v>0.198503418776972</v>
      </c>
      <c r="X975" s="24">
        <f ca="1" t="shared" si="7262"/>
        <v>0.414490980376575</v>
      </c>
      <c r="Y975" s="26">
        <f ca="1">IF(X975&lt;=('Ejercicio 3 - TIR'!$D$26-'Ejercicio 3 - TIR'!$C$26)/('Ejercicio 3 - TIR'!$E$26-'Ejercicio 3 - TIR'!$C$26),'Ejercicio 3 - TIR'!$C$26+SQRT(('Ejercicio 3 - TIR'!$E$26-'Ejercicio 3 - TIR'!$C$26)*('Ejercicio 3 - TIR'!$D$26-'Ejercicio 3 - TIR'!$C$26)*X975),'Ejercicio 3 - TIR'!$E$26-SQRT(('Ejercicio 3 - TIR'!$E$26-'Ejercicio 3 - TIR'!$C$26)*('Ejercicio 3 - TIR'!$E$26-'Ejercicio 3 - TIR'!$D$26)*(1-X975)))</f>
        <v>0.223770570819486</v>
      </c>
      <c r="Z975" s="24">
        <f ca="1" t="shared" si="7144"/>
        <v>1.15427877186951</v>
      </c>
      <c r="AA975" s="24">
        <f ca="1" t="shared" si="7145"/>
        <v>1.34036392137947</v>
      </c>
      <c r="AB975" s="24">
        <f ca="1" t="shared" si="7146"/>
        <v>1.59943042310042</v>
      </c>
      <c r="AC975" s="24">
        <f ca="1" t="shared" si="7147"/>
        <v>1.91692283018175</v>
      </c>
      <c r="AD975" s="24">
        <f ca="1" t="shared" si="7148"/>
        <v>2.34587374610843</v>
      </c>
      <c r="AE975" s="23">
        <f ca="1" t="shared" si="7149"/>
        <v>5076.19821475917</v>
      </c>
      <c r="AF975" s="23">
        <f ca="1" t="shared" si="7150"/>
        <v>5894.54914241744</v>
      </c>
      <c r="AG975" s="23">
        <f ca="1" t="shared" si="7151"/>
        <v>7033.85183565666</v>
      </c>
      <c r="AH975" s="23">
        <f ca="1" t="shared" si="7152"/>
        <v>8430.09547220519</v>
      </c>
      <c r="AI975" s="23">
        <f ca="1" t="shared" si="7153"/>
        <v>10316.5027480833</v>
      </c>
      <c r="AJ975" s="25">
        <f ca="1" t="shared" si="7154"/>
        <v>50450.9782240669</v>
      </c>
      <c r="AK975" s="25">
        <f ca="1" t="shared" si="7155"/>
        <v>56250.9789033533</v>
      </c>
      <c r="AL975" s="25">
        <f ca="1" t="shared" si="7156"/>
        <v>63335.9459640116</v>
      </c>
      <c r="AM975" s="25">
        <f ca="1" t="shared" si="7157"/>
        <v>77707.0221073462</v>
      </c>
      <c r="AN975" s="25">
        <f ca="1" t="shared" si="7158"/>
        <v>95112.2200605039</v>
      </c>
      <c r="AO975" s="25">
        <f ca="1">C975/'Ejercicio 3 - TIR'!$D$7</f>
        <v>16000.4110943927</v>
      </c>
      <c r="AP975" s="25">
        <f ca="1" t="shared" si="7159"/>
        <v>34450.5671296743</v>
      </c>
      <c r="AQ975" s="25">
        <f ca="1" t="shared" si="7160"/>
        <v>40250.5678089607</v>
      </c>
      <c r="AR975" s="25">
        <f ca="1" t="shared" si="7161"/>
        <v>47335.5348696189</v>
      </c>
      <c r="AS975" s="25">
        <f ca="1" t="shared" si="7162"/>
        <v>61706.6110129535</v>
      </c>
      <c r="AT975" s="25">
        <f ca="1" t="shared" si="7163"/>
        <v>79111.8089661113</v>
      </c>
      <c r="AU975" s="25">
        <f ca="1">AP975*'Ejercicio 3 - TIR'!$D$5</f>
        <v>17225.2835648371</v>
      </c>
      <c r="AV975" s="25">
        <f ca="1">AQ975*'Ejercicio 3 - TIR'!$D$5</f>
        <v>20125.2839044803</v>
      </c>
      <c r="AW975" s="25">
        <f ca="1">AR975*'Ejercicio 3 - TIR'!$D$5</f>
        <v>23667.7674348094</v>
      </c>
      <c r="AX975" s="25">
        <f ca="1">AS975*'Ejercicio 3 - TIR'!$D$5</f>
        <v>30853.3055064768</v>
      </c>
      <c r="AY975" s="25">
        <f ca="1">AT975*'Ejercicio 3 - TIR'!$D$5</f>
        <v>39555.9044830556</v>
      </c>
      <c r="AZ975" s="25">
        <f ca="1" t="shared" ref="AZ975:BD975" si="7263">AJ975-AU975-AE975</f>
        <v>28149.4964444706</v>
      </c>
      <c r="BA975" s="25">
        <f ca="1" t="shared" si="7263"/>
        <v>30231.1458564556</v>
      </c>
      <c r="BB975" s="25">
        <f ca="1" t="shared" si="7263"/>
        <v>32634.3266935455</v>
      </c>
      <c r="BC975" s="25">
        <f ca="1" t="shared" si="7263"/>
        <v>38423.6211286642</v>
      </c>
      <c r="BD975" s="25">
        <f ca="1" t="shared" si="7263"/>
        <v>45239.812829365</v>
      </c>
      <c r="BE975" s="25">
        <f ca="1" t="shared" ref="BE975:BI975" si="7264">AZ975/Z975</f>
        <v>24387.0866644101</v>
      </c>
      <c r="BF975" s="25">
        <f ca="1" t="shared" si="7264"/>
        <v>22554.4312065207</v>
      </c>
      <c r="BG975" s="25">
        <f ca="1" t="shared" si="7264"/>
        <v>20403.7176123519</v>
      </c>
      <c r="BH975" s="25">
        <f ca="1" t="shared" si="7264"/>
        <v>20044.4277274433</v>
      </c>
      <c r="BI975" s="25">
        <f ca="1" t="shared" si="7264"/>
        <v>19284.8455311857</v>
      </c>
      <c r="BJ975" s="25">
        <f ca="1" t="shared" si="7166"/>
        <v>77185.7331877001</v>
      </c>
      <c r="BK975" s="25">
        <f ca="1" t="shared" si="7167"/>
        <v>37534.9443132778</v>
      </c>
      <c r="BL975" s="25">
        <f ca="1" t="shared" si="7168"/>
        <v>114720.677500978</v>
      </c>
      <c r="BM975" s="25">
        <f ca="1">BK975*'Ejercicio 3 - TIR'!$D$5</f>
        <v>18767.4721566389</v>
      </c>
      <c r="BN975" s="25">
        <f ca="1" t="shared" si="7169"/>
        <v>95953.205344339</v>
      </c>
      <c r="BO975" s="25">
        <f ca="1" t="shared" si="7170"/>
        <v>40902.9708028899</v>
      </c>
      <c r="BP975" s="25">
        <f ca="1" t="shared" si="7171"/>
        <v>-112904.820727657</v>
      </c>
      <c r="BQ975" s="25">
        <f ca="1" t="shared" ref="BQ975:BT975" si="7265">BE975</f>
        <v>24387.0866644101</v>
      </c>
      <c r="BR975" s="25">
        <f ca="1" t="shared" si="7265"/>
        <v>22554.4312065207</v>
      </c>
      <c r="BS975" s="25">
        <f ca="1" t="shared" si="7265"/>
        <v>20403.7176123519</v>
      </c>
      <c r="BT975" s="25">
        <f ca="1" t="shared" si="7265"/>
        <v>20044.4277274433</v>
      </c>
      <c r="BU975" s="25">
        <f ca="1" t="shared" si="7173"/>
        <v>60187.8163340756</v>
      </c>
      <c r="BV975" s="27">
        <f ca="1" t="shared" si="7174"/>
        <v>8.26346186819957</v>
      </c>
    </row>
    <row r="976" ht="15" customHeight="1" spans="1:74">
      <c r="A976" s="23">
        <v>975</v>
      </c>
      <c r="B976" s="24">
        <f ca="1" t="shared" ref="B976:F976" si="7266">RAND()</f>
        <v>0.566579893915138</v>
      </c>
      <c r="C976" s="25">
        <f ca="1">IF(B976&lt;=('Ejercicio 3 - TIR'!$D$13-'Ejercicio 3 - TIR'!$C$13)/('Ejercicio 3 - TIR'!$E$13-'Ejercicio 3 - TIR'!$C$13),'Ejercicio 3 - TIR'!$C$13+SQRT(('Ejercicio 3 - TIR'!$E$13-'Ejercicio 3 - TIR'!$C$13)*('Ejercicio 3 - TIR'!$D$13-'Ejercicio 3 - TIR'!$C$13)*B976),'Ejercicio 3 - TIR'!$E$13-SQRT(('Ejercicio 3 - TIR'!$E$13-'Ejercicio 3 - TIR'!$C$13)*('Ejercicio 3 - TIR'!$E$13-'Ejercicio 3 - TIR'!$D$13)*(1-B976)))</f>
        <v>77194.2084701751</v>
      </c>
      <c r="D976" s="24">
        <f ca="1" t="shared" si="7266"/>
        <v>0.312005708181509</v>
      </c>
      <c r="E976" s="25">
        <f ca="1">IF(D976&lt;=('Ejercicio 3 - TIR'!$D$14-'Ejercicio 3 - TIR'!$C$14)/('Ejercicio 3 - TIR'!$E$14-'Ejercicio 3 - TIR'!$C$14),'Ejercicio 3 - TIR'!$C$14+SQRT(('Ejercicio 3 - TIR'!$E$14-'Ejercicio 3 - TIR'!$C$14)*('Ejercicio 3 - TIR'!$D$14-'Ejercicio 3 - TIR'!$C$14)*D976),'Ejercicio 3 - TIR'!$E$14-SQRT(('Ejercicio 3 - TIR'!$E$14-'Ejercicio 3 - TIR'!$C$14)*('Ejercicio 3 - TIR'!$E$14-'Ejercicio 3 - TIR'!$D$14)*(1-D976)))</f>
        <v>29837.3988995754</v>
      </c>
      <c r="F976" s="24">
        <f ca="1" t="shared" si="7266"/>
        <v>0.96144101332471</v>
      </c>
      <c r="G976" s="25">
        <f ca="1">IF(F976&lt;=('Ejercicio 3 - TIR'!$D$18-'Ejercicio 3 - TIR'!$C$18)/('Ejercicio 3 - TIR'!$E$18-'Ejercicio 3 - TIR'!$C$18),'Ejercicio 3 - TIR'!$C$18+SQRT(('Ejercicio 3 - TIR'!$E$18-'Ejercicio 3 - TIR'!$C$18)*('Ejercicio 3 - TIR'!$D$18-'Ejercicio 3 - TIR'!$C$18)*F976),'Ejercicio 3 - TIR'!$E$18-SQRT(('Ejercicio 3 - TIR'!$E$18-'Ejercicio 3 - TIR'!$C$18)*('Ejercicio 3 - TIR'!$E$18-'Ejercicio 3 - TIR'!$D$18)*(1-F976)))</f>
        <v>43299.4342116087</v>
      </c>
      <c r="H976" s="24">
        <f ca="1" t="shared" ref="H976:L976" si="7267">RAND()</f>
        <v>0.296128428793039</v>
      </c>
      <c r="I976" s="25">
        <f ca="1">IF(H976&lt;=('Ejercicio 3 - TIR'!$D$18-'Ejercicio 3 - TIR'!$C$18)/('Ejercicio 3 - TIR'!$E$18-'Ejercicio 3 - TIR'!$C$18),'Ejercicio 3 - TIR'!$C$18+SQRT(('Ejercicio 3 - TIR'!$E$18-'Ejercicio 3 - TIR'!$C$18)*('Ejercicio 3 - TIR'!$D$18-'Ejercicio 3 - TIR'!$C$18)*H976),'Ejercicio 3 - TIR'!$E$18-SQRT(('Ejercicio 3 - TIR'!$E$18-'Ejercicio 3 - TIR'!$C$18)*('Ejercicio 3 - TIR'!$E$18-'Ejercicio 3 - TIR'!$D$18)*(1-H976)))</f>
        <v>36664.7778896941</v>
      </c>
      <c r="J976" s="24">
        <f ca="1" t="shared" si="7267"/>
        <v>0.499119281622379</v>
      </c>
      <c r="K976" s="25">
        <f ca="1">IF(J976&lt;=('Ejercicio 3 - TIR'!$D$18-'Ejercicio 3 - TIR'!$C$18)/('Ejercicio 3 - TIR'!$E$18-'Ejercicio 3 - TIR'!$C$18),'Ejercicio 3 - TIR'!$C$18+SQRT(('Ejercicio 3 - TIR'!$E$18-'Ejercicio 3 - TIR'!$C$18)*('Ejercicio 3 - TIR'!$D$18-'Ejercicio 3 - TIR'!$C$18)*J976),'Ejercicio 3 - TIR'!$E$18-SQRT(('Ejercicio 3 - TIR'!$E$18-'Ejercicio 3 - TIR'!$C$18)*('Ejercicio 3 - TIR'!$E$18-'Ejercicio 3 - TIR'!$D$18)*(1-J976)))</f>
        <v>38652.6234312697</v>
      </c>
      <c r="L976" s="24">
        <f ca="1" t="shared" si="7267"/>
        <v>0.994929585024481</v>
      </c>
      <c r="M976" s="25">
        <f ca="1">IF(L976&lt;=('Ejercicio 3 - TIR'!$D$18-'Ejercicio 3 - TIR'!$C$18)/('Ejercicio 3 - TIR'!$E$18-'Ejercicio 3 - TIR'!$C$18),'Ejercicio 3 - TIR'!$C$18+SQRT(('Ejercicio 3 - TIR'!$E$18-'Ejercicio 3 - TIR'!$C$18)*('Ejercicio 3 - TIR'!$D$18-'Ejercicio 3 - TIR'!$C$18)*L976),'Ejercicio 3 - TIR'!$E$18-SQRT(('Ejercicio 3 - TIR'!$E$18-'Ejercicio 3 - TIR'!$C$18)*('Ejercicio 3 - TIR'!$E$18-'Ejercicio 3 - TIR'!$D$18)*(1-L976)))</f>
        <v>44383.330620864</v>
      </c>
      <c r="N976" s="24">
        <f ca="1" t="shared" ref="N976:R976" si="7268">RAND()</f>
        <v>0.776689977638598</v>
      </c>
      <c r="O976" s="25">
        <f ca="1">IF(N976&lt;=('Ejercicio 3 - TIR'!$D$18-'Ejercicio 3 - TIR'!$C$18)/('Ejercicio 3 - TIR'!$E$18-'Ejercicio 3 - TIR'!$C$18),'Ejercicio 3 - TIR'!$C$18+SQRT(('Ejercicio 3 - TIR'!$E$18-'Ejercicio 3 - TIR'!$C$18)*('Ejercicio 3 - TIR'!$D$18-'Ejercicio 3 - TIR'!$C$18)*N976),'Ejercicio 3 - TIR'!$E$18-SQRT(('Ejercicio 3 - TIR'!$E$18-'Ejercicio 3 - TIR'!$C$18)*('Ejercicio 3 - TIR'!$E$18-'Ejercicio 3 - TIR'!$D$18)*(1-N976)))</f>
        <v>40907.5372112742</v>
      </c>
      <c r="P976" s="24">
        <f ca="1" t="shared" si="7268"/>
        <v>0.0249088290491672</v>
      </c>
      <c r="Q976" s="26">
        <f ca="1">IF(P976&lt;=('Ejercicio 3 - TIR'!$D$22-'Ejercicio 3 - TIR'!$C$22)/('Ejercicio 3 - TIR'!$E$22-'Ejercicio 3 - TIR'!$C$22),'Ejercicio 3 - TIR'!$C$22+SQRT(('Ejercicio 3 - TIR'!$E$22-'Ejercicio 3 - TIR'!$C$22)*('Ejercicio 3 - TIR'!$D$22-'Ejercicio 3 - TIR'!$C$22)*P976),'Ejercicio 3 - TIR'!$E$22-SQRT(('Ejercicio 3 - TIR'!$E$22-'Ejercicio 3 - TIR'!$C$22)*('Ejercicio 3 - TIR'!$E$22-'Ejercicio 3 - TIR'!$D$22)*(1-P976)))</f>
        <v>0.126695960893591</v>
      </c>
      <c r="R976" s="24">
        <f ca="1" t="shared" si="7268"/>
        <v>0.709031709821143</v>
      </c>
      <c r="S976" s="26">
        <f ca="1">IF(R976&lt;=('Ejercicio 3 - TIR'!$D$23-'Ejercicio 3 - TIR'!$C$23)/('Ejercicio 3 - TIR'!$E$23-'Ejercicio 3 - TIR'!$C$23),'Ejercicio 3 - TIR'!$C$23+SQRT(('Ejercicio 3 - TIR'!$E$23-'Ejercicio 3 - TIR'!$C$23)*('Ejercicio 3 - TIR'!$D$23-'Ejercicio 3 - TIR'!$C$23)*R976),'Ejercicio 3 - TIR'!$E$23-SQRT(('Ejercicio 3 - TIR'!$E$23-'Ejercicio 3 - TIR'!$C$23)*('Ejercicio 3 - TIR'!$E$23-'Ejercicio 3 - TIR'!$D$23)*(1-R976)))</f>
        <v>0.157114569649623</v>
      </c>
      <c r="T976" s="24">
        <f ca="1" t="shared" ref="T976:X976" si="7269">RAND()</f>
        <v>0.848486227957838</v>
      </c>
      <c r="U976" s="26">
        <f ca="1">IF(T976&lt;=('Ejercicio 3 - TIR'!$D$24-'Ejercicio 3 - TIR'!$C$24)/('Ejercicio 3 - TIR'!$E$24-'Ejercicio 3 - TIR'!$C$24),'Ejercicio 3 - TIR'!$C$24+SQRT(('Ejercicio 3 - TIR'!$E$24-'Ejercicio 3 - TIR'!$C$24)*('Ejercicio 3 - TIR'!$D$24-'Ejercicio 3 - TIR'!$C$24)*T976),'Ejercicio 3 - TIR'!$E$24-SQRT(('Ejercicio 3 - TIR'!$E$24-'Ejercicio 3 - TIR'!$C$24)*('Ejercicio 3 - TIR'!$E$24-'Ejercicio 3 - TIR'!$D$24)*(1-T976)))</f>
        <v>0.199402947742018</v>
      </c>
      <c r="V976" s="24">
        <f ca="1" t="shared" si="7269"/>
        <v>0.00544249474394953</v>
      </c>
      <c r="W976" s="26">
        <f ca="1">IF(V976&lt;=('Ejercicio 3 - TIR'!$D$25-'Ejercicio 3 - TIR'!$C$25)/('Ejercicio 3 - TIR'!$E$25-'Ejercicio 3 - TIR'!$C$25),'Ejercicio 3 - TIR'!$C$25+SQRT(('Ejercicio 3 - TIR'!$E$25-'Ejercicio 3 - TIR'!$C$25)*('Ejercicio 3 - TIR'!$D$25-'Ejercicio 3 - TIR'!$C$25)*V976),'Ejercicio 3 - TIR'!$E$25-SQRT(('Ejercicio 3 - TIR'!$E$25-'Ejercicio 3 - TIR'!$C$25)*('Ejercicio 3 - TIR'!$E$25-'Ejercicio 3 - TIR'!$D$25)*(1-V976)))</f>
        <v>0.182760342848548</v>
      </c>
      <c r="X976" s="24">
        <f ca="1" t="shared" si="7269"/>
        <v>0.731012937108798</v>
      </c>
      <c r="Y976" s="26">
        <f ca="1">IF(X976&lt;=('Ejercicio 3 - TIR'!$D$26-'Ejercicio 3 - TIR'!$C$26)/('Ejercicio 3 - TIR'!$E$26-'Ejercicio 3 - TIR'!$C$26),'Ejercicio 3 - TIR'!$C$26+SQRT(('Ejercicio 3 - TIR'!$E$26-'Ejercicio 3 - TIR'!$C$26)*('Ejercicio 3 - TIR'!$D$26-'Ejercicio 3 - TIR'!$C$26)*X976),'Ejercicio 3 - TIR'!$E$26-SQRT(('Ejercicio 3 - TIR'!$E$26-'Ejercicio 3 - TIR'!$C$26)*('Ejercicio 3 - TIR'!$E$26-'Ejercicio 3 - TIR'!$D$26)*(1-X976)))</f>
        <v>0.241887926589957</v>
      </c>
      <c r="Z976" s="24">
        <f ca="1" t="shared" si="7144"/>
        <v>1.12669596089359</v>
      </c>
      <c r="AA976" s="24">
        <f ca="1" t="shared" si="7145"/>
        <v>1.30371631191536</v>
      </c>
      <c r="AB976" s="24">
        <f ca="1" t="shared" si="7146"/>
        <v>1.56368118753063</v>
      </c>
      <c r="AC976" s="24">
        <f ca="1" t="shared" si="7147"/>
        <v>1.84946009746955</v>
      </c>
      <c r="AD976" s="24">
        <f ca="1" t="shared" si="7148"/>
        <v>2.29682216575732</v>
      </c>
      <c r="AE976" s="23">
        <f ca="1" t="shared" si="7149"/>
        <v>3780.27792414708</v>
      </c>
      <c r="AF976" s="23">
        <f ca="1" t="shared" si="7150"/>
        <v>4374.21466335542</v>
      </c>
      <c r="AG976" s="23">
        <f ca="1" t="shared" si="7151"/>
        <v>5246.44596128485</v>
      </c>
      <c r="AH976" s="23">
        <f ca="1" t="shared" si="7152"/>
        <v>6205.28822390565</v>
      </c>
      <c r="AI976" s="23">
        <f ca="1" t="shared" si="7153"/>
        <v>7706.27252627926</v>
      </c>
      <c r="AJ976" s="25">
        <f ca="1" t="shared" si="7154"/>
        <v>48785.2976351973</v>
      </c>
      <c r="AK976" s="25">
        <f ca="1" t="shared" si="7155"/>
        <v>47800.4690075477</v>
      </c>
      <c r="AL976" s="25">
        <f ca="1" t="shared" si="7156"/>
        <v>60440.380108182</v>
      </c>
      <c r="AM976" s="25">
        <f ca="1" t="shared" si="7157"/>
        <v>82085.1989760866</v>
      </c>
      <c r="AN976" s="25">
        <f ca="1" t="shared" si="7158"/>
        <v>93957.3382133971</v>
      </c>
      <c r="AO976" s="25">
        <f ca="1">C976/'Ejercicio 3 - TIR'!$D$7</f>
        <v>15438.841694035</v>
      </c>
      <c r="AP976" s="25">
        <f ca="1" t="shared" si="7159"/>
        <v>33346.4559411623</v>
      </c>
      <c r="AQ976" s="25">
        <f ca="1" t="shared" si="7160"/>
        <v>32361.6273135127</v>
      </c>
      <c r="AR976" s="25">
        <f ca="1" t="shared" si="7161"/>
        <v>45001.538414147</v>
      </c>
      <c r="AS976" s="25">
        <f ca="1" t="shared" si="7162"/>
        <v>66646.3572820516</v>
      </c>
      <c r="AT976" s="25">
        <f ca="1" t="shared" si="7163"/>
        <v>78518.4965193621</v>
      </c>
      <c r="AU976" s="25">
        <f ca="1">AP976*'Ejercicio 3 - TIR'!$D$5</f>
        <v>16673.2279705812</v>
      </c>
      <c r="AV976" s="25">
        <f ca="1">AQ976*'Ejercicio 3 - TIR'!$D$5</f>
        <v>16180.8136567564</v>
      </c>
      <c r="AW976" s="25">
        <f ca="1">AR976*'Ejercicio 3 - TIR'!$D$5</f>
        <v>22500.7692070735</v>
      </c>
      <c r="AX976" s="25">
        <f ca="1">AS976*'Ejercicio 3 - TIR'!$D$5</f>
        <v>33323.1786410258</v>
      </c>
      <c r="AY976" s="25">
        <f ca="1">AT976*'Ejercicio 3 - TIR'!$D$5</f>
        <v>39259.2482596811</v>
      </c>
      <c r="AZ976" s="25">
        <f ca="1" t="shared" ref="AZ976:BD976" si="7270">AJ976-AU976-AE976</f>
        <v>28331.7917404691</v>
      </c>
      <c r="BA976" s="25">
        <f ca="1" t="shared" si="7270"/>
        <v>27245.440687436</v>
      </c>
      <c r="BB976" s="25">
        <f ca="1" t="shared" si="7270"/>
        <v>32693.1649398237</v>
      </c>
      <c r="BC976" s="25">
        <f ca="1" t="shared" si="7270"/>
        <v>42556.7321111551</v>
      </c>
      <c r="BD976" s="25">
        <f ca="1" t="shared" si="7270"/>
        <v>46991.8174274368</v>
      </c>
      <c r="BE976" s="25">
        <f ca="1" t="shared" ref="BE976:BI976" si="7271">AZ976/Z976</f>
        <v>25145.9069028693</v>
      </c>
      <c r="BF976" s="25">
        <f ca="1" t="shared" si="7271"/>
        <v>20898.2893275365</v>
      </c>
      <c r="BG976" s="25">
        <f ca="1" t="shared" si="7271"/>
        <v>20907.8200854055</v>
      </c>
      <c r="BH976" s="25">
        <f ca="1" t="shared" si="7271"/>
        <v>23010.3543025241</v>
      </c>
      <c r="BI976" s="25">
        <f ca="1" t="shared" si="7271"/>
        <v>20459.4931762784</v>
      </c>
      <c r="BJ976" s="25">
        <f ca="1" t="shared" si="7166"/>
        <v>68531.1991610879</v>
      </c>
      <c r="BK976" s="25">
        <f ca="1" t="shared" si="7167"/>
        <v>35460.273816478</v>
      </c>
      <c r="BL976" s="25">
        <f ca="1" t="shared" si="7168"/>
        <v>103991.472977566</v>
      </c>
      <c r="BM976" s="25">
        <f ca="1">BK976*'Ejercicio 3 - TIR'!$D$5</f>
        <v>17730.136908239</v>
      </c>
      <c r="BN976" s="25">
        <f ca="1" t="shared" si="7169"/>
        <v>86261.3360693269</v>
      </c>
      <c r="BO976" s="25">
        <f ca="1" t="shared" si="7170"/>
        <v>37556.8197465929</v>
      </c>
      <c r="BP976" s="25">
        <f ca="1" t="shared" si="7171"/>
        <v>-107031.60736975</v>
      </c>
      <c r="BQ976" s="25">
        <f ca="1" t="shared" ref="BQ976:BT976" si="7272">BE976</f>
        <v>25145.9069028693</v>
      </c>
      <c r="BR976" s="25">
        <f ca="1" t="shared" si="7272"/>
        <v>20898.2893275365</v>
      </c>
      <c r="BS976" s="25">
        <f ca="1" t="shared" si="7272"/>
        <v>20907.8200854055</v>
      </c>
      <c r="BT976" s="25">
        <f ca="1" t="shared" si="7272"/>
        <v>23010.3543025241</v>
      </c>
      <c r="BU976" s="25">
        <f ca="1" t="shared" si="7173"/>
        <v>58016.3129228712</v>
      </c>
      <c r="BV976" s="27">
        <f ca="1" t="shared" si="7174"/>
        <v>10.1741228834357</v>
      </c>
    </row>
    <row r="977" ht="15" customHeight="1" spans="1:74">
      <c r="A977" s="23">
        <v>976</v>
      </c>
      <c r="B977" s="24">
        <f ca="1" t="shared" ref="B977:F977" si="7273">RAND()</f>
        <v>0.330939092695547</v>
      </c>
      <c r="C977" s="25">
        <f ca="1">IF(B977&lt;=('Ejercicio 3 - TIR'!$D$13-'Ejercicio 3 - TIR'!$C$13)/('Ejercicio 3 - TIR'!$E$13-'Ejercicio 3 - TIR'!$C$13),'Ejercicio 3 - TIR'!$C$13+SQRT(('Ejercicio 3 - TIR'!$E$13-'Ejercicio 3 - TIR'!$C$13)*('Ejercicio 3 - TIR'!$D$13-'Ejercicio 3 - TIR'!$C$13)*B977),'Ejercicio 3 - TIR'!$E$13-SQRT(('Ejercicio 3 - TIR'!$E$13-'Ejercicio 3 - TIR'!$C$13)*('Ejercicio 3 - TIR'!$E$13-'Ejercicio 3 - TIR'!$D$13)*(1-B977)))</f>
        <v>71664.9847579828</v>
      </c>
      <c r="D977" s="24">
        <f ca="1" t="shared" si="7273"/>
        <v>0.087165705694616</v>
      </c>
      <c r="E977" s="25">
        <f ca="1">IF(D977&lt;=('Ejercicio 3 - TIR'!$D$14-'Ejercicio 3 - TIR'!$C$14)/('Ejercicio 3 - TIR'!$E$14-'Ejercicio 3 - TIR'!$C$14),'Ejercicio 3 - TIR'!$C$14+SQRT(('Ejercicio 3 - TIR'!$E$14-'Ejercicio 3 - TIR'!$C$14)*('Ejercicio 3 - TIR'!$D$14-'Ejercicio 3 - TIR'!$C$14)*D977),'Ejercicio 3 - TIR'!$E$14-SQRT(('Ejercicio 3 - TIR'!$E$14-'Ejercicio 3 - TIR'!$C$14)*('Ejercicio 3 - TIR'!$E$14-'Ejercicio 3 - TIR'!$D$14)*(1-D977)))</f>
        <v>27556.8394410084</v>
      </c>
      <c r="F977" s="24">
        <f ca="1" t="shared" si="7273"/>
        <v>0.482991438527497</v>
      </c>
      <c r="G977" s="25">
        <f ca="1">IF(F977&lt;=('Ejercicio 3 - TIR'!$D$18-'Ejercicio 3 - TIR'!$C$18)/('Ejercicio 3 - TIR'!$E$18-'Ejercicio 3 - TIR'!$C$18),'Ejercicio 3 - TIR'!$C$18+SQRT(('Ejercicio 3 - TIR'!$E$18-'Ejercicio 3 - TIR'!$C$18)*('Ejercicio 3 - TIR'!$D$18-'Ejercicio 3 - TIR'!$C$18)*F977),'Ejercicio 3 - TIR'!$E$18-SQRT(('Ejercicio 3 - TIR'!$E$18-'Ejercicio 3 - TIR'!$C$18)*('Ejercicio 3 - TIR'!$E$18-'Ejercicio 3 - TIR'!$D$18)*(1-F977)))</f>
        <v>38511.6811370683</v>
      </c>
      <c r="H977" s="24">
        <f ca="1" t="shared" ref="H977:L977" si="7274">RAND()</f>
        <v>0.916657394225146</v>
      </c>
      <c r="I977" s="25">
        <f ca="1">IF(H977&lt;=('Ejercicio 3 - TIR'!$D$18-'Ejercicio 3 - TIR'!$C$18)/('Ejercicio 3 - TIR'!$E$18-'Ejercicio 3 - TIR'!$C$18),'Ejercicio 3 - TIR'!$C$18+SQRT(('Ejercicio 3 - TIR'!$E$18-'Ejercicio 3 - TIR'!$C$18)*('Ejercicio 3 - TIR'!$D$18-'Ejercicio 3 - TIR'!$C$18)*H977),'Ejercicio 3 - TIR'!$E$18-SQRT(('Ejercicio 3 - TIR'!$E$18-'Ejercicio 3 - TIR'!$C$18)*('Ejercicio 3 - TIR'!$E$18-'Ejercicio 3 - TIR'!$D$18)*(1-H977)))</f>
        <v>42499.860917246</v>
      </c>
      <c r="J977" s="24">
        <f ca="1" t="shared" si="7274"/>
        <v>0.964918549170328</v>
      </c>
      <c r="K977" s="25">
        <f ca="1">IF(J977&lt;=('Ejercicio 3 - TIR'!$D$18-'Ejercicio 3 - TIR'!$C$18)/('Ejercicio 3 - TIR'!$E$18-'Ejercicio 3 - TIR'!$C$18),'Ejercicio 3 - TIR'!$C$18+SQRT(('Ejercicio 3 - TIR'!$E$18-'Ejercicio 3 - TIR'!$C$18)*('Ejercicio 3 - TIR'!$D$18-'Ejercicio 3 - TIR'!$C$18)*J977),'Ejercicio 3 - TIR'!$E$18-SQRT(('Ejercicio 3 - TIR'!$E$18-'Ejercicio 3 - TIR'!$C$18)*('Ejercicio 3 - TIR'!$E$18-'Ejercicio 3 - TIR'!$D$18)*(1-J977)))</f>
        <v>43377.9307005478</v>
      </c>
      <c r="L977" s="24">
        <f ca="1" t="shared" si="7274"/>
        <v>0.913612262616793</v>
      </c>
      <c r="M977" s="25">
        <f ca="1">IF(L977&lt;=('Ejercicio 3 - TIR'!$D$18-'Ejercicio 3 - TIR'!$C$18)/('Ejercicio 3 - TIR'!$E$18-'Ejercicio 3 - TIR'!$C$18),'Ejercicio 3 - TIR'!$C$18+SQRT(('Ejercicio 3 - TIR'!$E$18-'Ejercicio 3 - TIR'!$C$18)*('Ejercicio 3 - TIR'!$D$18-'Ejercicio 3 - TIR'!$C$18)*L977),'Ejercicio 3 - TIR'!$E$18-SQRT(('Ejercicio 3 - TIR'!$E$18-'Ejercicio 3 - TIR'!$C$18)*('Ejercicio 3 - TIR'!$E$18-'Ejercicio 3 - TIR'!$D$18)*(1-L977)))</f>
        <v>42454.5962395446</v>
      </c>
      <c r="N977" s="24">
        <f ca="1" t="shared" ref="N977:R977" si="7275">RAND()</f>
        <v>0.193889006093496</v>
      </c>
      <c r="O977" s="25">
        <f ca="1">IF(N977&lt;=('Ejercicio 3 - TIR'!$D$18-'Ejercicio 3 - TIR'!$C$18)/('Ejercicio 3 - TIR'!$E$18-'Ejercicio 3 - TIR'!$C$18),'Ejercicio 3 - TIR'!$C$18+SQRT(('Ejercicio 3 - TIR'!$E$18-'Ejercicio 3 - TIR'!$C$18)*('Ejercicio 3 - TIR'!$D$18-'Ejercicio 3 - TIR'!$C$18)*N977),'Ejercicio 3 - TIR'!$E$18-SQRT(('Ejercicio 3 - TIR'!$E$18-'Ejercicio 3 - TIR'!$C$18)*('Ejercicio 3 - TIR'!$E$18-'Ejercicio 3 - TIR'!$D$18)*(1-N977)))</f>
        <v>35392.8981924402</v>
      </c>
      <c r="P977" s="24">
        <f ca="1" t="shared" si="7275"/>
        <v>0.251672347729279</v>
      </c>
      <c r="Q977" s="26">
        <f ca="1">IF(P977&lt;=('Ejercicio 3 - TIR'!$D$22-'Ejercicio 3 - TIR'!$C$22)/('Ejercicio 3 - TIR'!$E$22-'Ejercicio 3 - TIR'!$C$22),'Ejercicio 3 - TIR'!$C$22+SQRT(('Ejercicio 3 - TIR'!$E$22-'Ejercicio 3 - TIR'!$C$22)*('Ejercicio 3 - TIR'!$D$22-'Ejercicio 3 - TIR'!$C$22)*P977),'Ejercicio 3 - TIR'!$E$22-SQRT(('Ejercicio 3 - TIR'!$E$22-'Ejercicio 3 - TIR'!$C$22)*('Ejercicio 3 - TIR'!$E$22-'Ejercicio 3 - TIR'!$D$22)*(1-P977)))</f>
        <v>0.141284036880082</v>
      </c>
      <c r="R977" s="24">
        <f ca="1" t="shared" si="7275"/>
        <v>0.120921141327447</v>
      </c>
      <c r="S977" s="26">
        <f ca="1">IF(R977&lt;=('Ejercicio 3 - TIR'!$D$23-'Ejercicio 3 - TIR'!$C$23)/('Ejercicio 3 - TIR'!$E$23-'Ejercicio 3 - TIR'!$C$23),'Ejercicio 3 - TIR'!$C$23+SQRT(('Ejercicio 3 - TIR'!$E$23-'Ejercicio 3 - TIR'!$C$23)*('Ejercicio 3 - TIR'!$D$23-'Ejercicio 3 - TIR'!$C$23)*R977),'Ejercicio 3 - TIR'!$E$23-SQRT(('Ejercicio 3 - TIR'!$E$23-'Ejercicio 3 - TIR'!$C$23)*('Ejercicio 3 - TIR'!$E$23-'Ejercicio 3 - TIR'!$D$23)*(1-R977)))</f>
        <v>0.134753238776262</v>
      </c>
      <c r="T977" s="24">
        <f ca="1" t="shared" ref="T977:X977" si="7276">RAND()</f>
        <v>0.221618340505554</v>
      </c>
      <c r="U977" s="26">
        <f ca="1">IF(T977&lt;=('Ejercicio 3 - TIR'!$D$24-'Ejercicio 3 - TIR'!$C$24)/('Ejercicio 3 - TIR'!$E$24-'Ejercicio 3 - TIR'!$C$24),'Ejercicio 3 - TIR'!$C$24+SQRT(('Ejercicio 3 - TIR'!$E$24-'Ejercicio 3 - TIR'!$C$24)*('Ejercicio 3 - TIR'!$D$24-'Ejercicio 3 - TIR'!$C$24)*T977),'Ejercicio 3 - TIR'!$E$24-SQRT(('Ejercicio 3 - TIR'!$E$24-'Ejercicio 3 - TIR'!$C$24)*('Ejercicio 3 - TIR'!$E$24-'Ejercicio 3 - TIR'!$D$24)*(1-T977)))</f>
        <v>0.171573097020633</v>
      </c>
      <c r="V977" s="24">
        <f ca="1" t="shared" si="7276"/>
        <v>0.847142640076809</v>
      </c>
      <c r="W977" s="26">
        <f ca="1">IF(V977&lt;=('Ejercicio 3 - TIR'!$D$25-'Ejercicio 3 - TIR'!$C$25)/('Ejercicio 3 - TIR'!$E$25-'Ejercicio 3 - TIR'!$C$25),'Ejercicio 3 - TIR'!$C$25+SQRT(('Ejercicio 3 - TIR'!$E$25-'Ejercicio 3 - TIR'!$C$25)*('Ejercicio 3 - TIR'!$D$25-'Ejercicio 3 - TIR'!$C$25)*V977),'Ejercicio 3 - TIR'!$E$25-SQRT(('Ejercicio 3 - TIR'!$E$25-'Ejercicio 3 - TIR'!$C$25)*('Ejercicio 3 - TIR'!$E$25-'Ejercicio 3 - TIR'!$D$25)*(1-V977)))</f>
        <v>0.226869916564544</v>
      </c>
      <c r="X977" s="24">
        <f ca="1" t="shared" si="7276"/>
        <v>0.709421254339175</v>
      </c>
      <c r="Y977" s="26">
        <f ca="1">IF(X977&lt;=('Ejercicio 3 - TIR'!$D$26-'Ejercicio 3 - TIR'!$C$26)/('Ejercicio 3 - TIR'!$E$26-'Ejercicio 3 - TIR'!$C$26),'Ejercicio 3 - TIR'!$C$26+SQRT(('Ejercicio 3 - TIR'!$E$26-'Ejercicio 3 - TIR'!$C$26)*('Ejercicio 3 - TIR'!$D$26-'Ejercicio 3 - TIR'!$C$26)*X977),'Ejercicio 3 - TIR'!$E$26-SQRT(('Ejercicio 3 - TIR'!$E$26-'Ejercicio 3 - TIR'!$C$26)*('Ejercicio 3 - TIR'!$E$26-'Ejercicio 3 - TIR'!$D$26)*(1-X977)))</f>
        <v>0.240387814670629</v>
      </c>
      <c r="Z977" s="24">
        <f ca="1" t="shared" si="7144"/>
        <v>1.14128403688008</v>
      </c>
      <c r="AA977" s="24">
        <f ca="1" t="shared" si="7145"/>
        <v>1.29507575721332</v>
      </c>
      <c r="AB977" s="24">
        <f ca="1" t="shared" si="7146"/>
        <v>1.51727591575475</v>
      </c>
      <c r="AC977" s="24">
        <f ca="1" t="shared" si="7147"/>
        <v>1.86150017616742</v>
      </c>
      <c r="AD977" s="24">
        <f ca="1" t="shared" si="7148"/>
        <v>2.3089821355253</v>
      </c>
      <c r="AE977" s="23">
        <f ca="1" t="shared" si="7149"/>
        <v>3893.34151988194</v>
      </c>
      <c r="AF977" s="23">
        <f ca="1" t="shared" si="7150"/>
        <v>4417.98189934812</v>
      </c>
      <c r="AG977" s="23">
        <f ca="1" t="shared" si="7151"/>
        <v>5175.98873640038</v>
      </c>
      <c r="AH977" s="23">
        <f ca="1" t="shared" si="7152"/>
        <v>6350.26486916656</v>
      </c>
      <c r="AI977" s="23">
        <f ca="1" t="shared" si="7153"/>
        <v>7876.79116364517</v>
      </c>
      <c r="AJ977" s="25">
        <f ca="1" t="shared" si="7154"/>
        <v>43952.7669151518</v>
      </c>
      <c r="AK977" s="25">
        <f ca="1" t="shared" si="7155"/>
        <v>55040.5395588632</v>
      </c>
      <c r="AL977" s="25">
        <f ca="1" t="shared" si="7156"/>
        <v>65816.2895272198</v>
      </c>
      <c r="AM977" s="25">
        <f ca="1" t="shared" si="7157"/>
        <v>79029.2383790291</v>
      </c>
      <c r="AN977" s="25">
        <f ca="1" t="shared" si="7158"/>
        <v>81721.5696508101</v>
      </c>
      <c r="AO977" s="25">
        <f ca="1">C977/'Ejercicio 3 - TIR'!$D$7</f>
        <v>14332.9969515966</v>
      </c>
      <c r="AP977" s="25">
        <f ca="1" t="shared" si="7159"/>
        <v>29619.7699635553</v>
      </c>
      <c r="AQ977" s="25">
        <f ca="1" t="shared" si="7160"/>
        <v>40707.5426072666</v>
      </c>
      <c r="AR977" s="25">
        <f ca="1" t="shared" si="7161"/>
        <v>51483.2925756233</v>
      </c>
      <c r="AS977" s="25">
        <f ca="1" t="shared" si="7162"/>
        <v>64696.2414274325</v>
      </c>
      <c r="AT977" s="25">
        <f ca="1" t="shared" si="7163"/>
        <v>67388.5726992135</v>
      </c>
      <c r="AU977" s="25">
        <f ca="1">AP977*'Ejercicio 3 - TIR'!$D$5</f>
        <v>14809.8849817776</v>
      </c>
      <c r="AV977" s="25">
        <f ca="1">AQ977*'Ejercicio 3 - TIR'!$D$5</f>
        <v>20353.7713036333</v>
      </c>
      <c r="AW977" s="25">
        <f ca="1">AR977*'Ejercicio 3 - TIR'!$D$5</f>
        <v>25741.6462878116</v>
      </c>
      <c r="AX977" s="25">
        <f ca="1">AS977*'Ejercicio 3 - TIR'!$D$5</f>
        <v>32348.1207137163</v>
      </c>
      <c r="AY977" s="25">
        <f ca="1">AT977*'Ejercicio 3 - TIR'!$D$5</f>
        <v>33694.2863496068</v>
      </c>
      <c r="AZ977" s="25">
        <f ca="1" t="shared" ref="AZ977:BD977" si="7277">AJ977-AU977-AE977</f>
        <v>25249.5404134923</v>
      </c>
      <c r="BA977" s="25">
        <f ca="1" t="shared" si="7277"/>
        <v>30268.7863558817</v>
      </c>
      <c r="BB977" s="25">
        <f ca="1" t="shared" si="7277"/>
        <v>34898.6545030078</v>
      </c>
      <c r="BC977" s="25">
        <f ca="1" t="shared" si="7277"/>
        <v>40330.8527961463</v>
      </c>
      <c r="BD977" s="25">
        <f ca="1" t="shared" si="7277"/>
        <v>40150.4921375582</v>
      </c>
      <c r="BE977" s="25">
        <f ca="1" t="shared" ref="BE977:BI977" si="7278">AZ977/Z977</f>
        <v>22123.800559339</v>
      </c>
      <c r="BF977" s="25">
        <f ca="1" t="shared" si="7278"/>
        <v>23372.2129283098</v>
      </c>
      <c r="BG977" s="25">
        <f ca="1" t="shared" si="7278"/>
        <v>23000.8623617069</v>
      </c>
      <c r="BH977" s="25">
        <f ca="1" t="shared" si="7278"/>
        <v>21665.7797364178</v>
      </c>
      <c r="BI977" s="25">
        <f ca="1" t="shared" si="7278"/>
        <v>17388.8275356551</v>
      </c>
      <c r="BJ977" s="25">
        <f ca="1" t="shared" si="7166"/>
        <v>63628.2499808275</v>
      </c>
      <c r="BK977" s="25">
        <f ca="1" t="shared" si="7167"/>
        <v>33094.6339097751</v>
      </c>
      <c r="BL977" s="25">
        <f ca="1" t="shared" si="7168"/>
        <v>96722.8838906025</v>
      </c>
      <c r="BM977" s="25">
        <f ca="1">BK977*'Ejercicio 3 - TIR'!$D$5</f>
        <v>16547.3169548875</v>
      </c>
      <c r="BN977" s="25">
        <f ca="1" t="shared" si="7169"/>
        <v>80175.566935715</v>
      </c>
      <c r="BO977" s="25">
        <f ca="1" t="shared" si="7170"/>
        <v>34723.3379168067</v>
      </c>
      <c r="BP977" s="25">
        <f ca="1" t="shared" si="7171"/>
        <v>-99221.8241989913</v>
      </c>
      <c r="BQ977" s="25">
        <f ca="1" t="shared" ref="BQ977:BT977" si="7279">BE977</f>
        <v>22123.800559339</v>
      </c>
      <c r="BR977" s="25">
        <f ca="1" t="shared" si="7279"/>
        <v>23372.2129283098</v>
      </c>
      <c r="BS977" s="25">
        <f ca="1" t="shared" si="7279"/>
        <v>23000.8623617069</v>
      </c>
      <c r="BT977" s="25">
        <f ca="1" t="shared" si="7279"/>
        <v>21665.7797364178</v>
      </c>
      <c r="BU977" s="25">
        <f ca="1" t="shared" si="7173"/>
        <v>52112.1654524618</v>
      </c>
      <c r="BV977" s="27">
        <f ca="1" t="shared" si="7174"/>
        <v>11.5955958689821</v>
      </c>
    </row>
    <row r="978" ht="15" customHeight="1" spans="1:74">
      <c r="A978" s="23">
        <v>977</v>
      </c>
      <c r="B978" s="24">
        <f ca="1" t="shared" ref="B978:F978" si="7280">RAND()</f>
        <v>0.263472170960669</v>
      </c>
      <c r="C978" s="25">
        <f ca="1">IF(B978&lt;=('Ejercicio 3 - TIR'!$D$13-'Ejercicio 3 - TIR'!$C$13)/('Ejercicio 3 - TIR'!$E$13-'Ejercicio 3 - TIR'!$C$13),'Ejercicio 3 - TIR'!$C$13+SQRT(('Ejercicio 3 - TIR'!$E$13-'Ejercicio 3 - TIR'!$C$13)*('Ejercicio 3 - TIR'!$D$13-'Ejercicio 3 - TIR'!$C$13)*B978),'Ejercicio 3 - TIR'!$E$13-SQRT(('Ejercicio 3 - TIR'!$E$13-'Ejercicio 3 - TIR'!$C$13)*('Ejercicio 3 - TIR'!$E$13-'Ejercicio 3 - TIR'!$D$13)*(1-B978)))</f>
        <v>70270.6644062267</v>
      </c>
      <c r="D978" s="24">
        <f ca="1" t="shared" si="7280"/>
        <v>0.0583346626924883</v>
      </c>
      <c r="E978" s="25">
        <f ca="1">IF(D978&lt;=('Ejercicio 3 - TIR'!$D$14-'Ejercicio 3 - TIR'!$C$14)/('Ejercicio 3 - TIR'!$E$14-'Ejercicio 3 - TIR'!$C$14),'Ejercicio 3 - TIR'!$C$14+SQRT(('Ejercicio 3 - TIR'!$E$14-'Ejercicio 3 - TIR'!$C$14)*('Ejercicio 3 - TIR'!$D$14-'Ejercicio 3 - TIR'!$C$14)*D978),'Ejercicio 3 - TIR'!$E$14-SQRT(('Ejercicio 3 - TIR'!$E$14-'Ejercicio 3 - TIR'!$C$14)*('Ejercicio 3 - TIR'!$E$14-'Ejercicio 3 - TIR'!$D$14)*(1-D978)))</f>
        <v>27091.6738995208</v>
      </c>
      <c r="F978" s="24">
        <f ca="1" t="shared" si="7280"/>
        <v>0.259911415717768</v>
      </c>
      <c r="G978" s="25">
        <f ca="1">IF(F978&lt;=('Ejercicio 3 - TIR'!$D$18-'Ejercicio 3 - TIR'!$C$18)/('Ejercicio 3 - TIR'!$E$18-'Ejercicio 3 - TIR'!$C$18),'Ejercicio 3 - TIR'!$C$18+SQRT(('Ejercicio 3 - TIR'!$E$18-'Ejercicio 3 - TIR'!$C$18)*('Ejercicio 3 - TIR'!$D$18-'Ejercicio 3 - TIR'!$C$18)*F978),'Ejercicio 3 - TIR'!$E$18-SQRT(('Ejercicio 3 - TIR'!$E$18-'Ejercicio 3 - TIR'!$C$18)*('Ejercicio 3 - TIR'!$E$18-'Ejercicio 3 - TIR'!$D$18)*(1-F978)))</f>
        <v>36243.9340449484</v>
      </c>
      <c r="H978" s="24">
        <f ca="1" t="shared" ref="H978:L978" si="7281">RAND()</f>
        <v>0.301527892702623</v>
      </c>
      <c r="I978" s="25">
        <f ca="1">IF(H978&lt;=('Ejercicio 3 - TIR'!$D$18-'Ejercicio 3 - TIR'!$C$18)/('Ejercicio 3 - TIR'!$E$18-'Ejercicio 3 - TIR'!$C$18),'Ejercicio 3 - TIR'!$C$18+SQRT(('Ejercicio 3 - TIR'!$E$18-'Ejercicio 3 - TIR'!$C$18)*('Ejercicio 3 - TIR'!$D$18-'Ejercicio 3 - TIR'!$C$18)*H978),'Ejercicio 3 - TIR'!$E$18-SQRT(('Ejercicio 3 - TIR'!$E$18-'Ejercicio 3 - TIR'!$C$18)*('Ejercicio 3 - TIR'!$E$18-'Ejercicio 3 - TIR'!$D$18)*(1-H978)))</f>
        <v>36725.2645974261</v>
      </c>
      <c r="J978" s="24">
        <f ca="1" t="shared" si="7281"/>
        <v>0.691470526528358</v>
      </c>
      <c r="K978" s="25">
        <f ca="1">IF(J978&lt;=('Ejercicio 3 - TIR'!$D$18-'Ejercicio 3 - TIR'!$C$18)/('Ejercicio 3 - TIR'!$E$18-'Ejercicio 3 - TIR'!$C$18),'Ejercicio 3 - TIR'!$C$18+SQRT(('Ejercicio 3 - TIR'!$E$18-'Ejercicio 3 - TIR'!$C$18)*('Ejercicio 3 - TIR'!$D$18-'Ejercicio 3 - TIR'!$C$18)*J978),'Ejercicio 3 - TIR'!$E$18-SQRT(('Ejercicio 3 - TIR'!$E$18-'Ejercicio 3 - TIR'!$C$18)*('Ejercicio 3 - TIR'!$E$18-'Ejercicio 3 - TIR'!$D$18)*(1-J978)))</f>
        <v>40189.6247017126</v>
      </c>
      <c r="L978" s="24">
        <f ca="1" t="shared" si="7281"/>
        <v>0.356169452892194</v>
      </c>
      <c r="M978" s="25">
        <f ca="1">IF(L978&lt;=('Ejercicio 3 - TIR'!$D$18-'Ejercicio 3 - TIR'!$C$18)/('Ejercicio 3 - TIR'!$E$18-'Ejercicio 3 - TIR'!$C$18),'Ejercicio 3 - TIR'!$C$18+SQRT(('Ejercicio 3 - TIR'!$E$18-'Ejercicio 3 - TIR'!$C$18)*('Ejercicio 3 - TIR'!$D$18-'Ejercicio 3 - TIR'!$C$18)*L978),'Ejercicio 3 - TIR'!$E$18-SQRT(('Ejercicio 3 - TIR'!$E$18-'Ejercicio 3 - TIR'!$C$18)*('Ejercicio 3 - TIR'!$E$18-'Ejercicio 3 - TIR'!$D$18)*(1-L978)))</f>
        <v>37309.2693160007</v>
      </c>
      <c r="N978" s="24">
        <f ca="1" t="shared" ref="N978:R978" si="7282">RAND()</f>
        <v>0.813188324834972</v>
      </c>
      <c r="O978" s="25">
        <f ca="1">IF(N978&lt;=('Ejercicio 3 - TIR'!$D$18-'Ejercicio 3 - TIR'!$C$18)/('Ejercicio 3 - TIR'!$E$18-'Ejercicio 3 - TIR'!$C$18),'Ejercicio 3 - TIR'!$C$18+SQRT(('Ejercicio 3 - TIR'!$E$18-'Ejercicio 3 - TIR'!$C$18)*('Ejercicio 3 - TIR'!$D$18-'Ejercicio 3 - TIR'!$C$18)*N978),'Ejercicio 3 - TIR'!$E$18-SQRT(('Ejercicio 3 - TIR'!$E$18-'Ejercicio 3 - TIR'!$C$18)*('Ejercicio 3 - TIR'!$E$18-'Ejercicio 3 - TIR'!$D$18)*(1-N978)))</f>
        <v>41256.8895771862</v>
      </c>
      <c r="P978" s="24">
        <f ca="1" t="shared" si="7282"/>
        <v>0.234959176577152</v>
      </c>
      <c r="Q978" s="26">
        <f ca="1">IF(P978&lt;=('Ejercicio 3 - TIR'!$D$22-'Ejercicio 3 - TIR'!$C$22)/('Ejercicio 3 - TIR'!$E$22-'Ejercicio 3 - TIR'!$C$22),'Ejercicio 3 - TIR'!$C$22+SQRT(('Ejercicio 3 - TIR'!$E$22-'Ejercicio 3 - TIR'!$C$22)*('Ejercicio 3 - TIR'!$D$22-'Ejercicio 3 - TIR'!$C$22)*P978),'Ejercicio 3 - TIR'!$E$22-SQRT(('Ejercicio 3 - TIR'!$E$22-'Ejercicio 3 - TIR'!$C$22)*('Ejercicio 3 - TIR'!$E$22-'Ejercicio 3 - TIR'!$D$22)*(1-P978)))</f>
        <v>0.140565177311146</v>
      </c>
      <c r="R978" s="24">
        <f ca="1" t="shared" si="7282"/>
        <v>0.859305731138081</v>
      </c>
      <c r="S978" s="26">
        <f ca="1">IF(R978&lt;=('Ejercicio 3 - TIR'!$D$23-'Ejercicio 3 - TIR'!$C$23)/('Ejercicio 3 - TIR'!$E$23-'Ejercicio 3 - TIR'!$C$23),'Ejercicio 3 - TIR'!$C$23+SQRT(('Ejercicio 3 - TIR'!$E$23-'Ejercicio 3 - TIR'!$C$23)*('Ejercicio 3 - TIR'!$D$23-'Ejercicio 3 - TIR'!$C$23)*R978),'Ejercicio 3 - TIR'!$E$23-SQRT(('Ejercicio 3 - TIR'!$E$23-'Ejercicio 3 - TIR'!$C$23)*('Ejercicio 3 - TIR'!$E$23-'Ejercicio 3 - TIR'!$D$23)*(1-R978)))</f>
        <v>0.16408617946716</v>
      </c>
      <c r="T978" s="24">
        <f ca="1" t="shared" ref="T978:X978" si="7283">RAND()</f>
        <v>0.194226235390109</v>
      </c>
      <c r="U978" s="26">
        <f ca="1">IF(T978&lt;=('Ejercicio 3 - TIR'!$D$24-'Ejercicio 3 - TIR'!$C$24)/('Ejercicio 3 - TIR'!$E$24-'Ejercicio 3 - TIR'!$C$24),'Ejercicio 3 - TIR'!$C$24+SQRT(('Ejercicio 3 - TIR'!$E$24-'Ejercicio 3 - TIR'!$C$24)*('Ejercicio 3 - TIR'!$D$24-'Ejercicio 3 - TIR'!$C$24)*T978),'Ejercicio 3 - TIR'!$E$24-SQRT(('Ejercicio 3 - TIR'!$E$24-'Ejercicio 3 - TIR'!$C$24)*('Ejercicio 3 - TIR'!$E$24-'Ejercicio 3 - TIR'!$D$24)*(1-T978)))</f>
        <v>0.170195917763727</v>
      </c>
      <c r="V978" s="24">
        <f ca="1" t="shared" si="7283"/>
        <v>0.363382472861131</v>
      </c>
      <c r="W978" s="26">
        <f ca="1">IF(V978&lt;=('Ejercicio 3 - TIR'!$D$25-'Ejercicio 3 - TIR'!$C$25)/('Ejercicio 3 - TIR'!$E$25-'Ejercicio 3 - TIR'!$C$25),'Ejercicio 3 - TIR'!$C$25+SQRT(('Ejercicio 3 - TIR'!$E$25-'Ejercicio 3 - TIR'!$C$25)*('Ejercicio 3 - TIR'!$D$25-'Ejercicio 3 - TIR'!$C$25)*V978),'Ejercicio 3 - TIR'!$E$25-SQRT(('Ejercicio 3 - TIR'!$E$25-'Ejercicio 3 - TIR'!$C$25)*('Ejercicio 3 - TIR'!$E$25-'Ejercicio 3 - TIR'!$D$25)*(1-V978)))</f>
        <v>0.202796596044501</v>
      </c>
      <c r="X978" s="24">
        <f ca="1" t="shared" si="7283"/>
        <v>0.626478610731507</v>
      </c>
      <c r="Y978" s="26">
        <f ca="1">IF(X978&lt;=('Ejercicio 3 - TIR'!$D$26-'Ejercicio 3 - TIR'!$C$26)/('Ejercicio 3 - TIR'!$E$26-'Ejercicio 3 - TIR'!$C$26),'Ejercicio 3 - TIR'!$C$26+SQRT(('Ejercicio 3 - TIR'!$E$26-'Ejercicio 3 - TIR'!$C$26)*('Ejercicio 3 - TIR'!$D$26-'Ejercicio 3 - TIR'!$C$26)*X978),'Ejercicio 3 - TIR'!$E$26-SQRT(('Ejercicio 3 - TIR'!$E$26-'Ejercicio 3 - TIR'!$C$26)*('Ejercicio 3 - TIR'!$E$26-'Ejercicio 3 - TIR'!$D$26)*(1-X978)))</f>
        <v>0.235088804268313</v>
      </c>
      <c r="Z978" s="24">
        <f ca="1" t="shared" si="7144"/>
        <v>1.14056517731115</v>
      </c>
      <c r="AA978" s="24">
        <f ca="1" t="shared" si="7145"/>
        <v>1.32771615968942</v>
      </c>
      <c r="AB978" s="24">
        <f ca="1" t="shared" si="7146"/>
        <v>1.55368803001749</v>
      </c>
      <c r="AC978" s="24">
        <f ca="1" t="shared" si="7147"/>
        <v>1.86877067382012</v>
      </c>
      <c r="AD978" s="24">
        <f ca="1" t="shared" si="7148"/>
        <v>2.30809773698018</v>
      </c>
      <c r="AE978" s="23">
        <f ca="1" t="shared" si="7149"/>
        <v>3808.14594534189</v>
      </c>
      <c r="AF978" s="23">
        <f ca="1" t="shared" si="7150"/>
        <v>4433.01006436639</v>
      </c>
      <c r="AG978" s="23">
        <f ca="1" t="shared" si="7151"/>
        <v>5187.49028072707</v>
      </c>
      <c r="AH978" s="23">
        <f ca="1" t="shared" si="7152"/>
        <v>6239.49565167245</v>
      </c>
      <c r="AI978" s="23">
        <f ca="1" t="shared" si="7153"/>
        <v>7706.33122366147</v>
      </c>
      <c r="AJ978" s="25">
        <f ca="1" t="shared" si="7154"/>
        <v>41338.56906043</v>
      </c>
      <c r="AK978" s="25">
        <f ca="1" t="shared" si="7155"/>
        <v>48760.7272748723</v>
      </c>
      <c r="AL978" s="25">
        <f ca="1" t="shared" si="7156"/>
        <v>62442.138829946</v>
      </c>
      <c r="AM978" s="25">
        <f ca="1" t="shared" si="7157"/>
        <v>69722.4683593989</v>
      </c>
      <c r="AN978" s="25">
        <f ca="1" t="shared" si="7158"/>
        <v>95224.9334679447</v>
      </c>
      <c r="AO978" s="25">
        <f ca="1">C978/'Ejercicio 3 - TIR'!$D$7</f>
        <v>14054.1328812453</v>
      </c>
      <c r="AP978" s="25">
        <f ca="1" t="shared" si="7159"/>
        <v>27284.4361791847</v>
      </c>
      <c r="AQ978" s="25">
        <f ca="1" t="shared" si="7160"/>
        <v>34706.594393627</v>
      </c>
      <c r="AR978" s="25">
        <f ca="1" t="shared" si="7161"/>
        <v>48388.0059487007</v>
      </c>
      <c r="AS978" s="25">
        <f ca="1" t="shared" si="7162"/>
        <v>55668.3354781536</v>
      </c>
      <c r="AT978" s="25">
        <f ca="1" t="shared" si="7163"/>
        <v>81170.8005866994</v>
      </c>
      <c r="AU978" s="25">
        <f ca="1">AP978*'Ejercicio 3 - TIR'!$D$5</f>
        <v>13642.2180895923</v>
      </c>
      <c r="AV978" s="25">
        <f ca="1">AQ978*'Ejercicio 3 - TIR'!$D$5</f>
        <v>17353.2971968135</v>
      </c>
      <c r="AW978" s="25">
        <f ca="1">AR978*'Ejercicio 3 - TIR'!$D$5</f>
        <v>24194.0029743504</v>
      </c>
      <c r="AX978" s="25">
        <f ca="1">AS978*'Ejercicio 3 - TIR'!$D$5</f>
        <v>27834.1677390768</v>
      </c>
      <c r="AY978" s="25">
        <f ca="1">AT978*'Ejercicio 3 - TIR'!$D$5</f>
        <v>40585.4002933497</v>
      </c>
      <c r="AZ978" s="25">
        <f ca="1" t="shared" ref="AZ978:BD978" si="7284">AJ978-AU978-AE978</f>
        <v>23888.2050254958</v>
      </c>
      <c r="BA978" s="25">
        <f ca="1" t="shared" si="7284"/>
        <v>26974.4200136924</v>
      </c>
      <c r="BB978" s="25">
        <f ca="1" t="shared" si="7284"/>
        <v>33060.6455748686</v>
      </c>
      <c r="BC978" s="25">
        <f ca="1" t="shared" si="7284"/>
        <v>35648.8049686497</v>
      </c>
      <c r="BD978" s="25">
        <f ca="1" t="shared" si="7284"/>
        <v>46933.2019509336</v>
      </c>
      <c r="BE978" s="25">
        <f ca="1" t="shared" ref="BE978:BI978" si="7285">AZ978/Z978</f>
        <v>20944.1823235491</v>
      </c>
      <c r="BF978" s="25">
        <f ca="1" t="shared" si="7285"/>
        <v>20316.4055937998</v>
      </c>
      <c r="BG978" s="25">
        <f ca="1" t="shared" si="7285"/>
        <v>21278.8184861645</v>
      </c>
      <c r="BH978" s="25">
        <f ca="1" t="shared" si="7285"/>
        <v>19076.0725583181</v>
      </c>
      <c r="BI978" s="25">
        <f ca="1" t="shared" si="7285"/>
        <v>20334.1484197021</v>
      </c>
      <c r="BJ978" s="25">
        <f ca="1" t="shared" si="7166"/>
        <v>62530.231218489</v>
      </c>
      <c r="BK978" s="25">
        <f ca="1" t="shared" si="7167"/>
        <v>32438.3122984211</v>
      </c>
      <c r="BL978" s="25">
        <f ca="1" t="shared" si="7168"/>
        <v>94968.5435169102</v>
      </c>
      <c r="BM978" s="25">
        <f ca="1">BK978*'Ejercicio 3 - TIR'!$D$5</f>
        <v>16219.1561492106</v>
      </c>
      <c r="BN978" s="25">
        <f ca="1" t="shared" si="7169"/>
        <v>78749.3873676996</v>
      </c>
      <c r="BO978" s="25">
        <f ca="1" t="shared" si="7170"/>
        <v>34118.7403401435</v>
      </c>
      <c r="BP978" s="25">
        <f ca="1" t="shared" si="7171"/>
        <v>-97362.3383057475</v>
      </c>
      <c r="BQ978" s="25">
        <f ca="1" t="shared" ref="BQ978:BT978" si="7286">BE978</f>
        <v>20944.1823235491</v>
      </c>
      <c r="BR978" s="25">
        <f ca="1" t="shared" si="7286"/>
        <v>20316.4055937998</v>
      </c>
      <c r="BS978" s="25">
        <f ca="1" t="shared" si="7286"/>
        <v>21278.8184861645</v>
      </c>
      <c r="BT978" s="25">
        <f ca="1" t="shared" si="7286"/>
        <v>19076.0725583181</v>
      </c>
      <c r="BU978" s="25">
        <f ca="1" t="shared" si="7173"/>
        <v>54452.8887598456</v>
      </c>
      <c r="BV978" s="27">
        <f ca="1" t="shared" si="7174"/>
        <v>10.4474059370413</v>
      </c>
    </row>
    <row r="979" ht="15" customHeight="1" spans="1:74">
      <c r="A979" s="23">
        <v>978</v>
      </c>
      <c r="B979" s="24">
        <f ca="1" t="shared" ref="B979:F979" si="7287">RAND()</f>
        <v>0.731241819483486</v>
      </c>
      <c r="C979" s="25">
        <f ca="1">IF(B979&lt;=('Ejercicio 3 - TIR'!$D$13-'Ejercicio 3 - TIR'!$C$13)/('Ejercicio 3 - TIR'!$E$13-'Ejercicio 3 - TIR'!$C$13),'Ejercicio 3 - TIR'!$C$13+SQRT(('Ejercicio 3 - TIR'!$E$13-'Ejercicio 3 - TIR'!$C$13)*('Ejercicio 3 - TIR'!$D$13-'Ejercicio 3 - TIR'!$C$13)*B979),'Ejercicio 3 - TIR'!$E$13-SQRT(('Ejercicio 3 - TIR'!$E$13-'Ejercicio 3 - TIR'!$C$13)*('Ejercicio 3 - TIR'!$E$13-'Ejercicio 3 - TIR'!$D$13)*(1-B979)))</f>
        <v>82041.4416887152</v>
      </c>
      <c r="D979" s="24">
        <f ca="1" t="shared" si="7287"/>
        <v>0.684090199970465</v>
      </c>
      <c r="E979" s="25">
        <f ca="1">IF(D979&lt;=('Ejercicio 3 - TIR'!$D$14-'Ejercicio 3 - TIR'!$C$14)/('Ejercicio 3 - TIR'!$E$14-'Ejercicio 3 - TIR'!$C$14),'Ejercicio 3 - TIR'!$C$14+SQRT(('Ejercicio 3 - TIR'!$E$14-'Ejercicio 3 - TIR'!$C$14)*('Ejercicio 3 - TIR'!$D$14-'Ejercicio 3 - TIR'!$C$14)*D979),'Ejercicio 3 - TIR'!$E$14-SQRT(('Ejercicio 3 - TIR'!$E$14-'Ejercicio 3 - TIR'!$C$14)*('Ejercicio 3 - TIR'!$E$14-'Ejercicio 3 - TIR'!$D$14)*(1-D979)))</f>
        <v>33116.2168828158</v>
      </c>
      <c r="F979" s="24">
        <f ca="1" t="shared" si="7287"/>
        <v>0.425787159433207</v>
      </c>
      <c r="G979" s="25">
        <f ca="1">IF(F979&lt;=('Ejercicio 3 - TIR'!$D$18-'Ejercicio 3 - TIR'!$C$18)/('Ejercicio 3 - TIR'!$E$18-'Ejercicio 3 - TIR'!$C$18),'Ejercicio 3 - TIR'!$C$18+SQRT(('Ejercicio 3 - TIR'!$E$18-'Ejercicio 3 - TIR'!$C$18)*('Ejercicio 3 - TIR'!$D$18-'Ejercicio 3 - TIR'!$C$18)*F979),'Ejercicio 3 - TIR'!$E$18-SQRT(('Ejercicio 3 - TIR'!$E$18-'Ejercicio 3 - TIR'!$C$18)*('Ejercicio 3 - TIR'!$E$18-'Ejercicio 3 - TIR'!$D$18)*(1-F979)))</f>
        <v>37991.7503661577</v>
      </c>
      <c r="H979" s="24">
        <f ca="1" t="shared" ref="H979:L979" si="7288">RAND()</f>
        <v>0.56690300780398</v>
      </c>
      <c r="I979" s="25">
        <f ca="1">IF(H979&lt;=('Ejercicio 3 - TIR'!$D$18-'Ejercicio 3 - TIR'!$C$18)/('Ejercicio 3 - TIR'!$E$18-'Ejercicio 3 - TIR'!$C$18),'Ejercicio 3 - TIR'!$C$18+SQRT(('Ejercicio 3 - TIR'!$E$18-'Ejercicio 3 - TIR'!$C$18)*('Ejercicio 3 - TIR'!$D$18-'Ejercicio 3 - TIR'!$C$18)*H979),'Ejercicio 3 - TIR'!$E$18-SQRT(('Ejercicio 3 - TIR'!$E$18-'Ejercicio 3 - TIR'!$C$18)*('Ejercicio 3 - TIR'!$E$18-'Ejercicio 3 - TIR'!$D$18)*(1-H979)))</f>
        <v>39221.4668665347</v>
      </c>
      <c r="J979" s="24">
        <f ca="1" t="shared" si="7288"/>
        <v>0.713376438989043</v>
      </c>
      <c r="K979" s="25">
        <f ca="1">IF(J979&lt;=('Ejercicio 3 - TIR'!$D$18-'Ejercicio 3 - TIR'!$C$18)/('Ejercicio 3 - TIR'!$E$18-'Ejercicio 3 - TIR'!$C$18),'Ejercicio 3 - TIR'!$C$18+SQRT(('Ejercicio 3 - TIR'!$E$18-'Ejercicio 3 - TIR'!$C$18)*('Ejercicio 3 - TIR'!$D$18-'Ejercicio 3 - TIR'!$C$18)*J979),'Ejercicio 3 - TIR'!$E$18-SQRT(('Ejercicio 3 - TIR'!$E$18-'Ejercicio 3 - TIR'!$C$18)*('Ejercicio 3 - TIR'!$E$18-'Ejercicio 3 - TIR'!$D$18)*(1-J979)))</f>
        <v>40363.539380538</v>
      </c>
      <c r="L979" s="24">
        <f ca="1" t="shared" si="7288"/>
        <v>0.979119576001464</v>
      </c>
      <c r="M979" s="25">
        <f ca="1">IF(L979&lt;=('Ejercicio 3 - TIR'!$D$18-'Ejercicio 3 - TIR'!$C$18)/('Ejercicio 3 - TIR'!$E$18-'Ejercicio 3 - TIR'!$C$18),'Ejercicio 3 - TIR'!$C$18+SQRT(('Ejercicio 3 - TIR'!$E$18-'Ejercicio 3 - TIR'!$C$18)*('Ejercicio 3 - TIR'!$D$18-'Ejercicio 3 - TIR'!$C$18)*L979),'Ejercicio 3 - TIR'!$E$18-SQRT(('Ejercicio 3 - TIR'!$E$18-'Ejercicio 3 - TIR'!$C$18)*('Ejercicio 3 - TIR'!$E$18-'Ejercicio 3 - TIR'!$D$18)*(1-L979)))</f>
        <v>43748.588077454</v>
      </c>
      <c r="N979" s="24">
        <f ca="1" t="shared" ref="N979:R979" si="7289">RAND()</f>
        <v>0.353482281266829</v>
      </c>
      <c r="O979" s="25">
        <f ca="1">IF(N979&lt;=('Ejercicio 3 - TIR'!$D$18-'Ejercicio 3 - TIR'!$C$18)/('Ejercicio 3 - TIR'!$E$18-'Ejercicio 3 - TIR'!$C$18),'Ejercicio 3 - TIR'!$C$18+SQRT(('Ejercicio 3 - TIR'!$E$18-'Ejercicio 3 - TIR'!$C$18)*('Ejercicio 3 - TIR'!$D$18-'Ejercicio 3 - TIR'!$C$18)*N979),'Ejercicio 3 - TIR'!$E$18-SQRT(('Ejercicio 3 - TIR'!$E$18-'Ejercicio 3 - TIR'!$C$18)*('Ejercicio 3 - TIR'!$E$18-'Ejercicio 3 - TIR'!$D$18)*(1-N979)))</f>
        <v>37281.6441955114</v>
      </c>
      <c r="P979" s="24">
        <f ca="1" t="shared" si="7289"/>
        <v>0.129681412317837</v>
      </c>
      <c r="Q979" s="26">
        <f ca="1">IF(P979&lt;=('Ejercicio 3 - TIR'!$D$22-'Ejercicio 3 - TIR'!$C$22)/('Ejercicio 3 - TIR'!$E$22-'Ejercicio 3 - TIR'!$C$22),'Ejercicio 3 - TIR'!$C$22+SQRT(('Ejercicio 3 - TIR'!$E$22-'Ejercicio 3 - TIR'!$C$22)*('Ejercicio 3 - TIR'!$D$22-'Ejercicio 3 - TIR'!$C$22)*P979),'Ejercicio 3 - TIR'!$E$22-SQRT(('Ejercicio 3 - TIR'!$E$22-'Ejercicio 3 - TIR'!$C$22)*('Ejercicio 3 - TIR'!$E$22-'Ejercicio 3 - TIR'!$D$22)*(1-P979)))</f>
        <v>0.135278302987312</v>
      </c>
      <c r="R979" s="24">
        <f ca="1" t="shared" si="7289"/>
        <v>0.700431368715422</v>
      </c>
      <c r="S979" s="26">
        <f ca="1">IF(R979&lt;=('Ejercicio 3 - TIR'!$D$23-'Ejercicio 3 - TIR'!$C$23)/('Ejercicio 3 - TIR'!$E$23-'Ejercicio 3 - TIR'!$C$23),'Ejercicio 3 - TIR'!$C$23+SQRT(('Ejercicio 3 - TIR'!$E$23-'Ejercicio 3 - TIR'!$C$23)*('Ejercicio 3 - TIR'!$D$23-'Ejercicio 3 - TIR'!$C$23)*R979),'Ejercicio 3 - TIR'!$E$23-SQRT(('Ejercicio 3 - TIR'!$E$23-'Ejercicio 3 - TIR'!$C$23)*('Ejercicio 3 - TIR'!$E$23-'Ejercicio 3 - TIR'!$D$23)*(1-R979)))</f>
        <v>0.156778812771259</v>
      </c>
      <c r="T979" s="24">
        <f ca="1" t="shared" ref="T979:X979" si="7290">RAND()</f>
        <v>0.772636149607571</v>
      </c>
      <c r="U979" s="26">
        <f ca="1">IF(T979&lt;=('Ejercicio 3 - TIR'!$D$24-'Ejercicio 3 - TIR'!$C$24)/('Ejercicio 3 - TIR'!$E$24-'Ejercicio 3 - TIR'!$C$24),'Ejercicio 3 - TIR'!$C$24+SQRT(('Ejercicio 3 - TIR'!$E$24-'Ejercicio 3 - TIR'!$C$24)*('Ejercicio 3 - TIR'!$D$24-'Ejercicio 3 - TIR'!$C$24)*T979),'Ejercicio 3 - TIR'!$E$24-SQRT(('Ejercicio 3 - TIR'!$E$24-'Ejercicio 3 - TIR'!$C$24)*('Ejercicio 3 - TIR'!$E$24-'Ejercicio 3 - TIR'!$D$24)*(1-T979)))</f>
        <v>0.194768694423419</v>
      </c>
      <c r="V979" s="24">
        <f ca="1" t="shared" si="7290"/>
        <v>0.862857747302161</v>
      </c>
      <c r="W979" s="26">
        <f ca="1">IF(V979&lt;=('Ejercicio 3 - TIR'!$D$25-'Ejercicio 3 - TIR'!$C$25)/('Ejercicio 3 - TIR'!$E$25-'Ejercicio 3 - TIR'!$C$25),'Ejercicio 3 - TIR'!$C$25+SQRT(('Ejercicio 3 - TIR'!$E$25-'Ejercicio 3 - TIR'!$C$25)*('Ejercicio 3 - TIR'!$D$25-'Ejercicio 3 - TIR'!$C$25)*V979),'Ejercicio 3 - TIR'!$E$25-SQRT(('Ejercicio 3 - TIR'!$E$25-'Ejercicio 3 - TIR'!$C$25)*('Ejercicio 3 - TIR'!$E$25-'Ejercicio 3 - TIR'!$D$25)*(1-V979)))</f>
        <v>0.228091145980622</v>
      </c>
      <c r="X979" s="24">
        <f ca="1" t="shared" si="7290"/>
        <v>0.173763653589684</v>
      </c>
      <c r="Y979" s="26">
        <f ca="1">IF(X979&lt;=('Ejercicio 3 - TIR'!$D$26-'Ejercicio 3 - TIR'!$C$26)/('Ejercicio 3 - TIR'!$E$26-'Ejercicio 3 - TIR'!$C$26),'Ejercicio 3 - TIR'!$C$26+SQRT(('Ejercicio 3 - TIR'!$E$26-'Ejercicio 3 - TIR'!$C$26)*('Ejercicio 3 - TIR'!$D$26-'Ejercicio 3 - TIR'!$C$26)*X979),'Ejercicio 3 - TIR'!$E$26-SQRT(('Ejercicio 3 - TIR'!$E$26-'Ejercicio 3 - TIR'!$C$26)*('Ejercicio 3 - TIR'!$E$26-'Ejercicio 3 - TIR'!$D$26)*(1-X979)))</f>
        <v>0.211660144613833</v>
      </c>
      <c r="Z979" s="24">
        <f ca="1" t="shared" si="7144"/>
        <v>1.13527830298731</v>
      </c>
      <c r="AA979" s="24">
        <f ca="1" t="shared" si="7145"/>
        <v>1.31326588749463</v>
      </c>
      <c r="AB979" s="24">
        <f ca="1" t="shared" si="7146"/>
        <v>1.56904896983277</v>
      </c>
      <c r="AC979" s="24">
        <f ca="1" t="shared" si="7147"/>
        <v>1.92693514746165</v>
      </c>
      <c r="AD979" s="24">
        <f ca="1" t="shared" si="7148"/>
        <v>2.33479051943485</v>
      </c>
      <c r="AE979" s="23">
        <f ca="1" t="shared" si="7149"/>
        <v>4479.90562126709</v>
      </c>
      <c r="AF979" s="23">
        <f ca="1" t="shared" si="7150"/>
        <v>5182.25990589664</v>
      </c>
      <c r="AG979" s="23">
        <f ca="1" t="shared" si="7151"/>
        <v>6191.60190193096</v>
      </c>
      <c r="AH979" s="23">
        <f ca="1" t="shared" si="7152"/>
        <v>7603.85147519819</v>
      </c>
      <c r="AI979" s="23">
        <f ca="1" t="shared" si="7153"/>
        <v>9213.28377806074</v>
      </c>
      <c r="AJ979" s="25">
        <f ca="1" t="shared" si="7154"/>
        <v>43131.2098832091</v>
      </c>
      <c r="AK979" s="25">
        <f ca="1" t="shared" si="7155"/>
        <v>51508.214493321</v>
      </c>
      <c r="AL979" s="25">
        <f ca="1" t="shared" si="7156"/>
        <v>63332.3698838378</v>
      </c>
      <c r="AM979" s="25">
        <f ca="1" t="shared" si="7157"/>
        <v>84300.6920182677</v>
      </c>
      <c r="AN979" s="25">
        <f ca="1" t="shared" si="7158"/>
        <v>87044.8294166234</v>
      </c>
      <c r="AO979" s="25">
        <f ca="1">C979/'Ejercicio 3 - TIR'!$D$7</f>
        <v>16408.288337743</v>
      </c>
      <c r="AP979" s="25">
        <f ca="1" t="shared" si="7159"/>
        <v>26722.921545466</v>
      </c>
      <c r="AQ979" s="25">
        <f ca="1" t="shared" si="7160"/>
        <v>35099.926155578</v>
      </c>
      <c r="AR979" s="25">
        <f ca="1" t="shared" si="7161"/>
        <v>46924.0815460948</v>
      </c>
      <c r="AS979" s="25">
        <f ca="1" t="shared" si="7162"/>
        <v>67892.4036805247</v>
      </c>
      <c r="AT979" s="25">
        <f ca="1" t="shared" si="7163"/>
        <v>70636.5410788804</v>
      </c>
      <c r="AU979" s="25">
        <f ca="1">AP979*'Ejercicio 3 - TIR'!$D$5</f>
        <v>13361.460772733</v>
      </c>
      <c r="AV979" s="25">
        <f ca="1">AQ979*'Ejercicio 3 - TIR'!$D$5</f>
        <v>17549.963077789</v>
      </c>
      <c r="AW979" s="25">
        <f ca="1">AR979*'Ejercicio 3 - TIR'!$D$5</f>
        <v>23462.0407730474</v>
      </c>
      <c r="AX979" s="25">
        <f ca="1">AS979*'Ejercicio 3 - TIR'!$D$5</f>
        <v>33946.2018402623</v>
      </c>
      <c r="AY979" s="25">
        <f ca="1">AT979*'Ejercicio 3 - TIR'!$D$5</f>
        <v>35318.2705394402</v>
      </c>
      <c r="AZ979" s="25">
        <f ca="1" t="shared" ref="AZ979:BD979" si="7291">AJ979-AU979-AE979</f>
        <v>25289.843489209</v>
      </c>
      <c r="BA979" s="25">
        <f ca="1" t="shared" si="7291"/>
        <v>28775.9915096354</v>
      </c>
      <c r="BB979" s="25">
        <f ca="1" t="shared" si="7291"/>
        <v>33678.7272088595</v>
      </c>
      <c r="BC979" s="25">
        <f ca="1" t="shared" si="7291"/>
        <v>42750.6387028072</v>
      </c>
      <c r="BD979" s="25">
        <f ca="1" t="shared" si="7291"/>
        <v>42513.2750991225</v>
      </c>
      <c r="BE979" s="25">
        <f ca="1" t="shared" ref="BE979:BI979" si="7292">AZ979/Z979</f>
        <v>22276.3382535036</v>
      </c>
      <c r="BF979" s="25">
        <f ca="1" t="shared" si="7292"/>
        <v>21911.7787065439</v>
      </c>
      <c r="BG979" s="25">
        <f ca="1" t="shared" si="7292"/>
        <v>21464.4207136817</v>
      </c>
      <c r="BH979" s="25">
        <f ca="1" t="shared" si="7292"/>
        <v>22185.8212296987</v>
      </c>
      <c r="BI979" s="25">
        <f ca="1" t="shared" si="7292"/>
        <v>18208.6036178582</v>
      </c>
      <c r="BJ979" s="25">
        <f ca="1" t="shared" si="7166"/>
        <v>77319.4292175468</v>
      </c>
      <c r="BK979" s="25">
        <f ca="1" t="shared" si="7167"/>
        <v>38309.9160511159</v>
      </c>
      <c r="BL979" s="25">
        <f ca="1" t="shared" si="7168"/>
        <v>115629.345268663</v>
      </c>
      <c r="BM979" s="25">
        <f ca="1">BK979*'Ejercicio 3 - TIR'!$D$5</f>
        <v>19154.958025558</v>
      </c>
      <c r="BN979" s="25">
        <f ca="1" t="shared" si="7169"/>
        <v>96474.3872431048</v>
      </c>
      <c r="BO979" s="25">
        <f ca="1" t="shared" si="7170"/>
        <v>41320.3610516873</v>
      </c>
      <c r="BP979" s="25">
        <f ca="1" t="shared" si="7171"/>
        <v>-115157.658571531</v>
      </c>
      <c r="BQ979" s="25">
        <f ca="1" t="shared" ref="BQ979:BT979" si="7293">BE979</f>
        <v>22276.3382535036</v>
      </c>
      <c r="BR979" s="25">
        <f ca="1" t="shared" si="7293"/>
        <v>21911.7787065439</v>
      </c>
      <c r="BS979" s="25">
        <f ca="1" t="shared" si="7293"/>
        <v>21464.4207136817</v>
      </c>
      <c r="BT979" s="25">
        <f ca="1" t="shared" si="7293"/>
        <v>22185.8212296987</v>
      </c>
      <c r="BU979" s="25">
        <f ca="1" t="shared" si="7173"/>
        <v>59528.9646695455</v>
      </c>
      <c r="BV979" s="27">
        <f ca="1" t="shared" si="7174"/>
        <v>7.46692280089727</v>
      </c>
    </row>
    <row r="980" ht="15" customHeight="1" spans="1:74">
      <c r="A980" s="23">
        <v>979</v>
      </c>
      <c r="B980" s="24">
        <f ca="1" t="shared" ref="B980:F980" si="7294">RAND()</f>
        <v>0.494658031114974</v>
      </c>
      <c r="C980" s="25">
        <f ca="1">IF(B980&lt;=('Ejercicio 3 - TIR'!$D$13-'Ejercicio 3 - TIR'!$C$13)/('Ejercicio 3 - TIR'!$E$13-'Ejercicio 3 - TIR'!$C$13),'Ejercicio 3 - TIR'!$C$13+SQRT(('Ejercicio 3 - TIR'!$E$13-'Ejercicio 3 - TIR'!$C$13)*('Ejercicio 3 - TIR'!$D$13-'Ejercicio 3 - TIR'!$C$13)*B980),'Ejercicio 3 - TIR'!$E$13-SQRT(('Ejercicio 3 - TIR'!$E$13-'Ejercicio 3 - TIR'!$C$13)*('Ejercicio 3 - TIR'!$E$13-'Ejercicio 3 - TIR'!$D$13)*(1-B980)))</f>
        <v>75374.5992385498</v>
      </c>
      <c r="D980" s="24">
        <f ca="1" t="shared" si="7294"/>
        <v>0.205471262333148</v>
      </c>
      <c r="E980" s="25">
        <f ca="1">IF(D980&lt;=('Ejercicio 3 - TIR'!$D$14-'Ejercicio 3 - TIR'!$C$14)/('Ejercicio 3 - TIR'!$E$14-'Ejercicio 3 - TIR'!$C$14),'Ejercicio 3 - TIR'!$C$14+SQRT(('Ejercicio 3 - TIR'!$E$14-'Ejercicio 3 - TIR'!$C$14)*('Ejercicio 3 - TIR'!$D$14-'Ejercicio 3 - TIR'!$C$14)*D980),'Ejercicio 3 - TIR'!$E$14-SQRT(('Ejercicio 3 - TIR'!$E$14-'Ejercicio 3 - TIR'!$C$14)*('Ejercicio 3 - TIR'!$E$14-'Ejercicio 3 - TIR'!$D$14)*(1-D980)))</f>
        <v>28925.6011864409</v>
      </c>
      <c r="F980" s="24">
        <f ca="1" t="shared" si="7294"/>
        <v>0.832194887774253</v>
      </c>
      <c r="G980" s="25">
        <f ca="1">IF(F980&lt;=('Ejercicio 3 - TIR'!$D$18-'Ejercicio 3 - TIR'!$C$18)/('Ejercicio 3 - TIR'!$E$18-'Ejercicio 3 - TIR'!$C$18),'Ejercicio 3 - TIR'!$C$18+SQRT(('Ejercicio 3 - TIR'!$E$18-'Ejercicio 3 - TIR'!$C$18)*('Ejercicio 3 - TIR'!$D$18-'Ejercicio 3 - TIR'!$C$18)*F980),'Ejercicio 3 - TIR'!$E$18-SQRT(('Ejercicio 3 - TIR'!$E$18-'Ejercicio 3 - TIR'!$C$18)*('Ejercicio 3 - TIR'!$E$18-'Ejercicio 3 - TIR'!$D$18)*(1-F980)))</f>
        <v>41452.4116054803</v>
      </c>
      <c r="H980" s="24">
        <f ca="1" t="shared" ref="H980:L980" si="7295">RAND()</f>
        <v>0.627778261291209</v>
      </c>
      <c r="I980" s="25">
        <f ca="1">IF(H980&lt;=('Ejercicio 3 - TIR'!$D$18-'Ejercicio 3 - TIR'!$C$18)/('Ejercicio 3 - TIR'!$E$18-'Ejercicio 3 - TIR'!$C$18),'Ejercicio 3 - TIR'!$C$18+SQRT(('Ejercicio 3 - TIR'!$E$18-'Ejercicio 3 - TIR'!$C$18)*('Ejercicio 3 - TIR'!$D$18-'Ejercicio 3 - TIR'!$C$18)*H980),'Ejercicio 3 - TIR'!$E$18-SQRT(('Ejercicio 3 - TIR'!$E$18-'Ejercicio 3 - TIR'!$C$18)*('Ejercicio 3 - TIR'!$E$18-'Ejercicio 3 - TIR'!$D$18)*(1-H980)))</f>
        <v>39703.9548223228</v>
      </c>
      <c r="J980" s="24">
        <f ca="1" t="shared" si="7295"/>
        <v>0.00210862984227633</v>
      </c>
      <c r="K980" s="25">
        <f ca="1">IF(J980&lt;=('Ejercicio 3 - TIR'!$D$18-'Ejercicio 3 - TIR'!$C$18)/('Ejercicio 3 - TIR'!$E$18-'Ejercicio 3 - TIR'!$C$18),'Ejercicio 3 - TIR'!$C$18+SQRT(('Ejercicio 3 - TIR'!$E$18-'Ejercicio 3 - TIR'!$C$18)*('Ejercicio 3 - TIR'!$D$18-'Ejercicio 3 - TIR'!$C$18)*J980),'Ejercicio 3 - TIR'!$E$18-SQRT(('Ejercicio 3 - TIR'!$E$18-'Ejercicio 3 - TIR'!$C$18)*('Ejercicio 3 - TIR'!$E$18-'Ejercicio 3 - TIR'!$D$18)*(1-J980)))</f>
        <v>30562.4006368608</v>
      </c>
      <c r="L980" s="24">
        <f ca="1" t="shared" si="7295"/>
        <v>0.781554128341761</v>
      </c>
      <c r="M980" s="25">
        <f ca="1">IF(L980&lt;=('Ejercicio 3 - TIR'!$D$18-'Ejercicio 3 - TIR'!$C$18)/('Ejercicio 3 - TIR'!$E$18-'Ejercicio 3 - TIR'!$C$18),'Ejercicio 3 - TIR'!$C$18+SQRT(('Ejercicio 3 - TIR'!$E$18-'Ejercicio 3 - TIR'!$C$18)*('Ejercicio 3 - TIR'!$D$18-'Ejercicio 3 - TIR'!$C$18)*L980),'Ejercicio 3 - TIR'!$E$18-SQRT(('Ejercicio 3 - TIR'!$E$18-'Ejercicio 3 - TIR'!$C$18)*('Ejercicio 3 - TIR'!$E$18-'Ejercicio 3 - TIR'!$D$18)*(1-L980)))</f>
        <v>40952.3537241543</v>
      </c>
      <c r="N980" s="24">
        <f ca="1" t="shared" ref="N980:R980" si="7296">RAND()</f>
        <v>0.70058174716372</v>
      </c>
      <c r="O980" s="25">
        <f ca="1">IF(N980&lt;=('Ejercicio 3 - TIR'!$D$18-'Ejercicio 3 - TIR'!$C$18)/('Ejercicio 3 - TIR'!$E$18-'Ejercicio 3 - TIR'!$C$18),'Ejercicio 3 - TIR'!$C$18+SQRT(('Ejercicio 3 - TIR'!$E$18-'Ejercicio 3 - TIR'!$C$18)*('Ejercicio 3 - TIR'!$D$18-'Ejercicio 3 - TIR'!$C$18)*N980),'Ejercicio 3 - TIR'!$E$18-SQRT(('Ejercicio 3 - TIR'!$E$18-'Ejercicio 3 - TIR'!$C$18)*('Ejercicio 3 - TIR'!$E$18-'Ejercicio 3 - TIR'!$D$18)*(1-N980)))</f>
        <v>40261.1848566629</v>
      </c>
      <c r="P980" s="24">
        <f ca="1" t="shared" si="7296"/>
        <v>0.0329815676905603</v>
      </c>
      <c r="Q980" s="26">
        <f ca="1">IF(P980&lt;=('Ejercicio 3 - TIR'!$D$22-'Ejercicio 3 - TIR'!$C$22)/('Ejercicio 3 - TIR'!$E$22-'Ejercicio 3 - TIR'!$C$22),'Ejercicio 3 - TIR'!$C$22+SQRT(('Ejercicio 3 - TIR'!$E$22-'Ejercicio 3 - TIR'!$C$22)*('Ejercicio 3 - TIR'!$D$22-'Ejercicio 3 - TIR'!$C$22)*P980),'Ejercicio 3 - TIR'!$E$22-SQRT(('Ejercicio 3 - TIR'!$E$22-'Ejercicio 3 - TIR'!$C$22)*('Ejercicio 3 - TIR'!$E$22-'Ejercicio 3 - TIR'!$D$22)*(1-P980)))</f>
        <v>0.127704986816537</v>
      </c>
      <c r="R980" s="24">
        <f ca="1" t="shared" si="7296"/>
        <v>0.97959511496645</v>
      </c>
      <c r="S980" s="26">
        <f ca="1">IF(R980&lt;=('Ejercicio 3 - TIR'!$D$23-'Ejercicio 3 - TIR'!$C$23)/('Ejercicio 3 - TIR'!$E$23-'Ejercicio 3 - TIR'!$C$23),'Ejercicio 3 - TIR'!$C$23+SQRT(('Ejercicio 3 - TIR'!$E$23-'Ejercicio 3 - TIR'!$C$23)*('Ejercicio 3 - TIR'!$D$23-'Ejercicio 3 - TIR'!$C$23)*R980),'Ejercicio 3 - TIR'!$E$23-SQRT(('Ejercicio 3 - TIR'!$E$23-'Ejercicio 3 - TIR'!$C$23)*('Ejercicio 3 - TIR'!$E$23-'Ejercicio 3 - TIR'!$D$23)*(1-R980)))</f>
        <v>0.173939571544817</v>
      </c>
      <c r="T980" s="24">
        <f ca="1" t="shared" ref="T980:X980" si="7297">RAND()</f>
        <v>0.360780580991316</v>
      </c>
      <c r="U980" s="26">
        <f ca="1">IF(T980&lt;=('Ejercicio 3 - TIR'!$D$24-'Ejercicio 3 - TIR'!$C$24)/('Ejercicio 3 - TIR'!$E$24-'Ejercicio 3 - TIR'!$C$24),'Ejercicio 3 - TIR'!$C$24+SQRT(('Ejercicio 3 - TIR'!$E$24-'Ejercicio 3 - TIR'!$C$24)*('Ejercicio 3 - TIR'!$D$24-'Ejercicio 3 - TIR'!$C$24)*T980),'Ejercicio 3 - TIR'!$E$24-SQRT(('Ejercicio 3 - TIR'!$E$24-'Ejercicio 3 - TIR'!$C$24)*('Ejercicio 3 - TIR'!$E$24-'Ejercicio 3 - TIR'!$D$24)*(1-T980)))</f>
        <v>0.177525246957689</v>
      </c>
      <c r="V980" s="24">
        <f ca="1" t="shared" si="7297"/>
        <v>0.0923658028543846</v>
      </c>
      <c r="W980" s="26">
        <f ca="1">IF(V980&lt;=('Ejercicio 3 - TIR'!$D$25-'Ejercicio 3 - TIR'!$C$25)/('Ejercicio 3 - TIR'!$E$25-'Ejercicio 3 - TIR'!$C$25),'Ejercicio 3 - TIR'!$C$25+SQRT(('Ejercicio 3 - TIR'!$E$25-'Ejercicio 3 - TIR'!$C$25)*('Ejercicio 3 - TIR'!$D$25-'Ejercicio 3 - TIR'!$C$25)*V980),'Ejercicio 3 - TIR'!$E$25-SQRT(('Ejercicio 3 - TIR'!$E$25-'Ejercicio 3 - TIR'!$C$25)*('Ejercicio 3 - TIR'!$E$25-'Ejercicio 3 - TIR'!$D$25)*(1-V980)))</f>
        <v>0.191371548882898</v>
      </c>
      <c r="X980" s="24">
        <f ca="1" t="shared" si="7297"/>
        <v>0.990694736167655</v>
      </c>
      <c r="Y980" s="26">
        <f ca="1">IF(X980&lt;=('Ejercicio 3 - TIR'!$D$26-'Ejercicio 3 - TIR'!$C$26)/('Ejercicio 3 - TIR'!$E$26-'Ejercicio 3 - TIR'!$C$26),'Ejercicio 3 - TIR'!$C$26+SQRT(('Ejercicio 3 - TIR'!$E$26-'Ejercicio 3 - TIR'!$C$26)*('Ejercicio 3 - TIR'!$D$26-'Ejercicio 3 - TIR'!$C$26)*X980),'Ejercicio 3 - TIR'!$E$26-SQRT(('Ejercicio 3 - TIR'!$E$26-'Ejercicio 3 - TIR'!$C$26)*('Ejercicio 3 - TIR'!$E$26-'Ejercicio 3 - TIR'!$D$26)*(1-X980)))</f>
        <v>0.272911387674963</v>
      </c>
      <c r="Z980" s="24">
        <f ca="1" t="shared" si="7144"/>
        <v>1.12770498681654</v>
      </c>
      <c r="AA980" s="24">
        <f ca="1" t="shared" si="7145"/>
        <v>1.32385750905236</v>
      </c>
      <c r="AB980" s="24">
        <f ca="1" t="shared" si="7146"/>
        <v>1.55887564028367</v>
      </c>
      <c r="AC980" s="24">
        <f ca="1" t="shared" si="7147"/>
        <v>1.85720008608058</v>
      </c>
      <c r="AD980" s="24">
        <f ca="1" t="shared" si="7148"/>
        <v>2.36405113876289</v>
      </c>
      <c r="AE980" s="23">
        <f ca="1" t="shared" si="7149"/>
        <v>3693.94351817484</v>
      </c>
      <c r="AF980" s="23">
        <f ca="1" t="shared" si="7150"/>
        <v>4336.46647103693</v>
      </c>
      <c r="AG980" s="23">
        <f ca="1" t="shared" si="7151"/>
        <v>5106.29875223149</v>
      </c>
      <c r="AH980" s="23">
        <f ca="1" t="shared" si="7152"/>
        <v>6083.49905350484</v>
      </c>
      <c r="AI980" s="23">
        <f ca="1" t="shared" si="7153"/>
        <v>7743.75522211618</v>
      </c>
      <c r="AJ980" s="25">
        <f ca="1" t="shared" si="7154"/>
        <v>46746.0912830718</v>
      </c>
      <c r="AK980" s="25">
        <f ca="1" t="shared" si="7155"/>
        <v>52562.3787306076</v>
      </c>
      <c r="AL980" s="25">
        <f ca="1" t="shared" si="7156"/>
        <v>47642.9818613924</v>
      </c>
      <c r="AM980" s="25">
        <f ca="1" t="shared" si="7157"/>
        <v>76056.7148617014</v>
      </c>
      <c r="AN980" s="25">
        <f ca="1" t="shared" si="7158"/>
        <v>95179.499908337</v>
      </c>
      <c r="AO980" s="25">
        <f ca="1">C980/'Ejercicio 3 - TIR'!$D$7</f>
        <v>15074.91984771</v>
      </c>
      <c r="AP980" s="25">
        <f ca="1" t="shared" si="7159"/>
        <v>31671.1714353618</v>
      </c>
      <c r="AQ980" s="25">
        <f ca="1" t="shared" si="7160"/>
        <v>37487.4588828977</v>
      </c>
      <c r="AR980" s="25">
        <f ca="1" t="shared" si="7161"/>
        <v>32568.0620136825</v>
      </c>
      <c r="AS980" s="25">
        <f ca="1" t="shared" si="7162"/>
        <v>60981.7950139915</v>
      </c>
      <c r="AT980" s="25">
        <f ca="1" t="shared" si="7163"/>
        <v>80104.580060627</v>
      </c>
      <c r="AU980" s="25">
        <f ca="1">AP980*'Ejercicio 3 - TIR'!$D$5</f>
        <v>15835.5857176809</v>
      </c>
      <c r="AV980" s="25">
        <f ca="1">AQ980*'Ejercicio 3 - TIR'!$D$5</f>
        <v>18743.7294414488</v>
      </c>
      <c r="AW980" s="25">
        <f ca="1">AR980*'Ejercicio 3 - TIR'!$D$5</f>
        <v>16284.0310068412</v>
      </c>
      <c r="AX980" s="25">
        <f ca="1">AS980*'Ejercicio 3 - TIR'!$D$5</f>
        <v>30490.8975069957</v>
      </c>
      <c r="AY980" s="25">
        <f ca="1">AT980*'Ejercicio 3 - TIR'!$D$5</f>
        <v>40052.2900303135</v>
      </c>
      <c r="AZ980" s="25">
        <f ca="1" t="shared" ref="AZ980:BD980" si="7298">AJ980-AU980-AE980</f>
        <v>27216.562047216</v>
      </c>
      <c r="BA980" s="25">
        <f ca="1" t="shared" si="7298"/>
        <v>29482.1828181219</v>
      </c>
      <c r="BB980" s="25">
        <f ca="1" t="shared" si="7298"/>
        <v>26252.6521023197</v>
      </c>
      <c r="BC980" s="25">
        <f ca="1" t="shared" si="7298"/>
        <v>39482.3183012009</v>
      </c>
      <c r="BD980" s="25">
        <f ca="1" t="shared" si="7298"/>
        <v>47383.4546559073</v>
      </c>
      <c r="BE980" s="25">
        <f ca="1" t="shared" ref="BE980:BI980" si="7299">AZ980/Z980</f>
        <v>24134.4698883058</v>
      </c>
      <c r="BF980" s="25">
        <f ca="1" t="shared" si="7299"/>
        <v>22269.9064034661</v>
      </c>
      <c r="BG980" s="25">
        <f ca="1" t="shared" si="7299"/>
        <v>16840.7610099947</v>
      </c>
      <c r="BH980" s="25">
        <f ca="1" t="shared" si="7299"/>
        <v>21259.0547443513</v>
      </c>
      <c r="BI980" s="25">
        <f ca="1" t="shared" si="7299"/>
        <v>20043.3289614467</v>
      </c>
      <c r="BJ980" s="25">
        <f ca="1" t="shared" si="7166"/>
        <v>68381.6004242067</v>
      </c>
      <c r="BK980" s="25">
        <f ca="1" t="shared" si="7167"/>
        <v>35637.881432738</v>
      </c>
      <c r="BL980" s="25">
        <f ca="1" t="shared" si="7168"/>
        <v>104019.481856945</v>
      </c>
      <c r="BM980" s="25">
        <f ca="1">BK980*'Ejercicio 3 - TIR'!$D$5</f>
        <v>17818.940716369</v>
      </c>
      <c r="BN980" s="25">
        <f ca="1" t="shared" si="7169"/>
        <v>86200.5411405757</v>
      </c>
      <c r="BO980" s="25">
        <f ca="1" t="shared" si="7170"/>
        <v>36463.0611102959</v>
      </c>
      <c r="BP980" s="25">
        <f ca="1" t="shared" si="7171"/>
        <v>-104300.200424991</v>
      </c>
      <c r="BQ980" s="25">
        <f ca="1" t="shared" ref="BQ980:BT980" si="7300">BE980</f>
        <v>24134.4698883058</v>
      </c>
      <c r="BR980" s="25">
        <f ca="1" t="shared" si="7300"/>
        <v>22269.9064034661</v>
      </c>
      <c r="BS980" s="25">
        <f ca="1" t="shared" si="7300"/>
        <v>16840.7610099947</v>
      </c>
      <c r="BT980" s="25">
        <f ca="1" t="shared" si="7300"/>
        <v>21259.0547443513</v>
      </c>
      <c r="BU980" s="25">
        <f ca="1" t="shared" si="7173"/>
        <v>56506.3900717426</v>
      </c>
      <c r="BV980" s="27">
        <f ca="1" t="shared" si="7174"/>
        <v>9.44220267336475</v>
      </c>
    </row>
    <row r="981" ht="15" customHeight="1" spans="1:74">
      <c r="A981" s="23">
        <v>980</v>
      </c>
      <c r="B981" s="24">
        <f ca="1" t="shared" ref="B981:F981" si="7301">RAND()</f>
        <v>0.527190583290587</v>
      </c>
      <c r="C981" s="25">
        <f ca="1">IF(B981&lt;=('Ejercicio 3 - TIR'!$D$13-'Ejercicio 3 - TIR'!$C$13)/('Ejercicio 3 - TIR'!$E$13-'Ejercicio 3 - TIR'!$C$13),'Ejercicio 3 - TIR'!$C$13+SQRT(('Ejercicio 3 - TIR'!$E$13-'Ejercicio 3 - TIR'!$C$13)*('Ejercicio 3 - TIR'!$D$13-'Ejercicio 3 - TIR'!$C$13)*B981),'Ejercicio 3 - TIR'!$E$13-SQRT(('Ejercicio 3 - TIR'!$E$13-'Ejercicio 3 - TIR'!$C$13)*('Ejercicio 3 - TIR'!$E$13-'Ejercicio 3 - TIR'!$D$13)*(1-B981)))</f>
        <v>76180.4429081627</v>
      </c>
      <c r="D981" s="24">
        <f ca="1" t="shared" si="7301"/>
        <v>0.89221552366716</v>
      </c>
      <c r="E981" s="25">
        <f ca="1">IF(D981&lt;=('Ejercicio 3 - TIR'!$D$14-'Ejercicio 3 - TIR'!$C$14)/('Ejercicio 3 - TIR'!$E$14-'Ejercicio 3 - TIR'!$C$14),'Ejercicio 3 - TIR'!$C$14+SQRT(('Ejercicio 3 - TIR'!$E$14-'Ejercicio 3 - TIR'!$C$14)*('Ejercicio 3 - TIR'!$D$14-'Ejercicio 3 - TIR'!$C$14)*D981),'Ejercicio 3 - TIR'!$E$14-SQRT(('Ejercicio 3 - TIR'!$E$14-'Ejercicio 3 - TIR'!$C$14)*('Ejercicio 3 - TIR'!$E$14-'Ejercicio 3 - TIR'!$D$14)*(1-D981)))</f>
        <v>35979.0956925182</v>
      </c>
      <c r="F981" s="24">
        <f ca="1" t="shared" si="7301"/>
        <v>0.0149464173045544</v>
      </c>
      <c r="G981" s="25">
        <f ca="1">IF(F981&lt;=('Ejercicio 3 - TIR'!$D$18-'Ejercicio 3 - TIR'!$C$18)/('Ejercicio 3 - TIR'!$E$18-'Ejercicio 3 - TIR'!$C$18),'Ejercicio 3 - TIR'!$C$18+SQRT(('Ejercicio 3 - TIR'!$E$18-'Ejercicio 3 - TIR'!$C$18)*('Ejercicio 3 - TIR'!$D$18-'Ejercicio 3 - TIR'!$C$18)*F981),'Ejercicio 3 - TIR'!$E$18-SQRT(('Ejercicio 3 - TIR'!$E$18-'Ejercicio 3 - TIR'!$C$18)*('Ejercicio 3 - TIR'!$E$18-'Ejercicio 3 - TIR'!$D$18)*(1-F981)))</f>
        <v>31497.3184683571</v>
      </c>
      <c r="H981" s="24">
        <f ca="1" t="shared" ref="H981:L981" si="7302">RAND()</f>
        <v>0.892210609744038</v>
      </c>
      <c r="I981" s="25">
        <f ca="1">IF(H981&lt;=('Ejercicio 3 - TIR'!$D$18-'Ejercicio 3 - TIR'!$C$18)/('Ejercicio 3 - TIR'!$E$18-'Ejercicio 3 - TIR'!$C$18),'Ejercicio 3 - TIR'!$C$18+SQRT(('Ejercicio 3 - TIR'!$E$18-'Ejercicio 3 - TIR'!$C$18)*('Ejercicio 3 - TIR'!$D$18-'Ejercicio 3 - TIR'!$C$18)*H981),'Ejercicio 3 - TIR'!$E$18-SQRT(('Ejercicio 3 - TIR'!$E$18-'Ejercicio 3 - TIR'!$C$18)*('Ejercicio 3 - TIR'!$E$18-'Ejercicio 3 - TIR'!$D$18)*(1-H981)))</f>
        <v>42156.7264870932</v>
      </c>
      <c r="J981" s="24">
        <f ca="1" t="shared" si="7302"/>
        <v>0.96848017827515</v>
      </c>
      <c r="K981" s="25">
        <f ca="1">IF(J981&lt;=('Ejercicio 3 - TIR'!$D$18-'Ejercicio 3 - TIR'!$C$18)/('Ejercicio 3 - TIR'!$E$18-'Ejercicio 3 - TIR'!$C$18),'Ejercicio 3 - TIR'!$C$18+SQRT(('Ejercicio 3 - TIR'!$E$18-'Ejercicio 3 - TIR'!$C$18)*('Ejercicio 3 - TIR'!$D$18-'Ejercicio 3 - TIR'!$C$18)*J981),'Ejercicio 3 - TIR'!$E$18-SQRT(('Ejercicio 3 - TIR'!$E$18-'Ejercicio 3 - TIR'!$C$18)*('Ejercicio 3 - TIR'!$E$18-'Ejercicio 3 - TIR'!$D$18)*(1-J981)))</f>
        <v>43462.4738605917</v>
      </c>
      <c r="L981" s="24">
        <f ca="1" t="shared" si="7302"/>
        <v>0.0113161118426071</v>
      </c>
      <c r="M981" s="25">
        <f ca="1">IF(L981&lt;=('Ejercicio 3 - TIR'!$D$18-'Ejercicio 3 - TIR'!$C$18)/('Ejercicio 3 - TIR'!$E$18-'Ejercicio 3 - TIR'!$C$18),'Ejercicio 3 - TIR'!$C$18+SQRT(('Ejercicio 3 - TIR'!$E$18-'Ejercicio 3 - TIR'!$C$18)*('Ejercicio 3 - TIR'!$D$18-'Ejercicio 3 - TIR'!$C$18)*L981),'Ejercicio 3 - TIR'!$E$18-SQRT(('Ejercicio 3 - TIR'!$E$18-'Ejercicio 3 - TIR'!$C$18)*('Ejercicio 3 - TIR'!$E$18-'Ejercicio 3 - TIR'!$D$18)*(1-L981)))</f>
        <v>31302.8494833982</v>
      </c>
      <c r="N981" s="24">
        <f ca="1" t="shared" ref="N981:R981" si="7303">RAND()</f>
        <v>0.315616101064943</v>
      </c>
      <c r="O981" s="25">
        <f ca="1">IF(N981&lt;=('Ejercicio 3 - TIR'!$D$18-'Ejercicio 3 - TIR'!$C$18)/('Ejercicio 3 - TIR'!$E$18-'Ejercicio 3 - TIR'!$C$18),'Ejercicio 3 - TIR'!$C$18+SQRT(('Ejercicio 3 - TIR'!$E$18-'Ejercicio 3 - TIR'!$C$18)*('Ejercicio 3 - TIR'!$D$18-'Ejercicio 3 - TIR'!$C$18)*N981),'Ejercicio 3 - TIR'!$E$18-SQRT(('Ejercicio 3 - TIR'!$E$18-'Ejercicio 3 - TIR'!$C$18)*('Ejercicio 3 - TIR'!$E$18-'Ejercicio 3 - TIR'!$D$18)*(1-N981)))</f>
        <v>36880.5824724177</v>
      </c>
      <c r="P981" s="24">
        <f ca="1" t="shared" si="7303"/>
        <v>0.0749752618425894</v>
      </c>
      <c r="Q981" s="26">
        <f ca="1">IF(P981&lt;=('Ejercicio 3 - TIR'!$D$22-'Ejercicio 3 - TIR'!$C$22)/('Ejercicio 3 - TIR'!$E$22-'Ejercicio 3 - TIR'!$C$22),'Ejercicio 3 - TIR'!$C$22+SQRT(('Ejercicio 3 - TIR'!$E$22-'Ejercicio 3 - TIR'!$C$22)*('Ejercicio 3 - TIR'!$D$22-'Ejercicio 3 - TIR'!$C$22)*P981),'Ejercicio 3 - TIR'!$E$22-SQRT(('Ejercicio 3 - TIR'!$E$22-'Ejercicio 3 - TIR'!$C$22)*('Ejercicio 3 - TIR'!$E$22-'Ejercicio 3 - TIR'!$D$22)*(1-P981)))</f>
        <v>0.131617033671151</v>
      </c>
      <c r="R981" s="24">
        <f ca="1" t="shared" si="7303"/>
        <v>0.443208835803957</v>
      </c>
      <c r="S981" s="26">
        <f ca="1">IF(R981&lt;=('Ejercicio 3 - TIR'!$D$23-'Ejercicio 3 - TIR'!$C$23)/('Ejercicio 3 - TIR'!$E$23-'Ejercicio 3 - TIR'!$C$23),'Ejercicio 3 - TIR'!$C$23+SQRT(('Ejercicio 3 - TIR'!$E$23-'Ejercicio 3 - TIR'!$C$23)*('Ejercicio 3 - TIR'!$D$23-'Ejercicio 3 - TIR'!$C$23)*R981),'Ejercicio 3 - TIR'!$E$23-SQRT(('Ejercicio 3 - TIR'!$E$23-'Ejercicio 3 - TIR'!$C$23)*('Ejercicio 3 - TIR'!$E$23-'Ejercicio 3 - TIR'!$D$23)*(1-R981)))</f>
        <v>0.148244927056856</v>
      </c>
      <c r="T981" s="24">
        <f ca="1" t="shared" ref="T981:X981" si="7304">RAND()</f>
        <v>0.266864249471082</v>
      </c>
      <c r="U981" s="26">
        <f ca="1">IF(T981&lt;=('Ejercicio 3 - TIR'!$D$24-'Ejercicio 3 - TIR'!$C$24)/('Ejercicio 3 - TIR'!$E$24-'Ejercicio 3 - TIR'!$C$24),'Ejercicio 3 - TIR'!$C$24+SQRT(('Ejercicio 3 - TIR'!$E$24-'Ejercicio 3 - TIR'!$C$24)*('Ejercicio 3 - TIR'!$D$24-'Ejercicio 3 - TIR'!$C$24)*T981),'Ejercicio 3 - TIR'!$E$24-SQRT(('Ejercicio 3 - TIR'!$E$24-'Ejercicio 3 - TIR'!$C$24)*('Ejercicio 3 - TIR'!$E$24-'Ejercicio 3 - TIR'!$D$24)*(1-T981)))</f>
        <v>0.173673084376339</v>
      </c>
      <c r="V981" s="24">
        <f ca="1" t="shared" si="7304"/>
        <v>0.0698023401179841</v>
      </c>
      <c r="W981" s="26">
        <f ca="1">IF(V981&lt;=('Ejercicio 3 - TIR'!$D$25-'Ejercicio 3 - TIR'!$C$25)/('Ejercicio 3 - TIR'!$E$25-'Ejercicio 3 - TIR'!$C$25),'Ejercicio 3 - TIR'!$C$25+SQRT(('Ejercicio 3 - TIR'!$E$25-'Ejercicio 3 - TIR'!$C$25)*('Ejercicio 3 - TIR'!$D$25-'Ejercicio 3 - TIR'!$C$25)*V981),'Ejercicio 3 - TIR'!$E$25-SQRT(('Ejercicio 3 - TIR'!$E$25-'Ejercicio 3 - TIR'!$C$25)*('Ejercicio 3 - TIR'!$E$25-'Ejercicio 3 - TIR'!$D$25)*(1-V981)))</f>
        <v>0.189885508391842</v>
      </c>
      <c r="X981" s="24">
        <f ca="1" t="shared" si="7304"/>
        <v>0.60177695607111</v>
      </c>
      <c r="Y981" s="26">
        <f ca="1">IF(X981&lt;=('Ejercicio 3 - TIR'!$D$26-'Ejercicio 3 - TIR'!$C$26)/('Ejercicio 3 - TIR'!$E$26-'Ejercicio 3 - TIR'!$C$26),'Ejercicio 3 - TIR'!$C$26+SQRT(('Ejercicio 3 - TIR'!$E$26-'Ejercicio 3 - TIR'!$C$26)*('Ejercicio 3 - TIR'!$D$26-'Ejercicio 3 - TIR'!$C$26)*X981),'Ejercicio 3 - TIR'!$E$26-SQRT(('Ejercicio 3 - TIR'!$E$26-'Ejercicio 3 - TIR'!$C$26)*('Ejercicio 3 - TIR'!$E$26-'Ejercicio 3 - TIR'!$D$26)*(1-X981)))</f>
        <v>0.233627546568938</v>
      </c>
      <c r="Z981" s="24">
        <f ca="1" t="shared" si="7144"/>
        <v>1.13161703367115</v>
      </c>
      <c r="AA981" s="24">
        <f ca="1" t="shared" si="7145"/>
        <v>1.29937351828403</v>
      </c>
      <c r="AB981" s="24">
        <f ca="1" t="shared" si="7146"/>
        <v>1.52503972496135</v>
      </c>
      <c r="AC981" s="24">
        <f ca="1" t="shared" si="7147"/>
        <v>1.81462266845339</v>
      </c>
      <c r="AD981" s="24">
        <f ca="1" t="shared" si="7148"/>
        <v>2.23856851043254</v>
      </c>
      <c r="AE981" s="23">
        <f ca="1" t="shared" si="7149"/>
        <v>4735.46184921973</v>
      </c>
      <c r="AF981" s="23">
        <f ca="1" t="shared" si="7150"/>
        <v>5437.47004563784</v>
      </c>
      <c r="AG981" s="23">
        <f ca="1" t="shared" si="7151"/>
        <v>6381.81223966772</v>
      </c>
      <c r="AH981" s="23">
        <f ca="1" t="shared" si="7152"/>
        <v>7593.6259012583</v>
      </c>
      <c r="AI981" s="23">
        <f ca="1" t="shared" si="7153"/>
        <v>9367.70609013162</v>
      </c>
      <c r="AJ981" s="25">
        <f ca="1" t="shared" si="7154"/>
        <v>35642.9020937578</v>
      </c>
      <c r="AK981" s="25">
        <f ca="1" t="shared" si="7155"/>
        <v>54777.3340148718</v>
      </c>
      <c r="AL981" s="25">
        <f ca="1" t="shared" si="7156"/>
        <v>66281.9991824966</v>
      </c>
      <c r="AM981" s="25">
        <f ca="1" t="shared" si="7157"/>
        <v>56802.860259759</v>
      </c>
      <c r="AN981" s="25">
        <f ca="1" t="shared" si="7158"/>
        <v>82559.7105691643</v>
      </c>
      <c r="AO981" s="25">
        <f ca="1">C981/'Ejercicio 3 - TIR'!$D$7</f>
        <v>15236.0885816325</v>
      </c>
      <c r="AP981" s="25">
        <f ca="1" t="shared" si="7159"/>
        <v>20406.8135121253</v>
      </c>
      <c r="AQ981" s="25">
        <f ca="1" t="shared" si="7160"/>
        <v>39541.2454332392</v>
      </c>
      <c r="AR981" s="25">
        <f ca="1" t="shared" si="7161"/>
        <v>51045.9106008641</v>
      </c>
      <c r="AS981" s="25">
        <f ca="1" t="shared" si="7162"/>
        <v>41566.7716781264</v>
      </c>
      <c r="AT981" s="25">
        <f ca="1" t="shared" si="7163"/>
        <v>67323.6219875318</v>
      </c>
      <c r="AU981" s="25">
        <f ca="1">AP981*'Ejercicio 3 - TIR'!$D$5</f>
        <v>10203.4067560626</v>
      </c>
      <c r="AV981" s="25">
        <f ca="1">AQ981*'Ejercicio 3 - TIR'!$D$5</f>
        <v>19770.6227166196</v>
      </c>
      <c r="AW981" s="25">
        <f ca="1">AR981*'Ejercicio 3 - TIR'!$D$5</f>
        <v>25522.955300432</v>
      </c>
      <c r="AX981" s="25">
        <f ca="1">AS981*'Ejercicio 3 - TIR'!$D$5</f>
        <v>20783.3858390632</v>
      </c>
      <c r="AY981" s="25">
        <f ca="1">AT981*'Ejercicio 3 - TIR'!$D$5</f>
        <v>33661.8109937659</v>
      </c>
      <c r="AZ981" s="25">
        <f ca="1" t="shared" ref="AZ981:BD981" si="7305">AJ981-AU981-AE981</f>
        <v>20704.0334884754</v>
      </c>
      <c r="BA981" s="25">
        <f ca="1" t="shared" si="7305"/>
        <v>29569.2412526143</v>
      </c>
      <c r="BB981" s="25">
        <f ca="1" t="shared" si="7305"/>
        <v>34377.2316423969</v>
      </c>
      <c r="BC981" s="25">
        <f ca="1" t="shared" si="7305"/>
        <v>28425.8485194374</v>
      </c>
      <c r="BD981" s="25">
        <f ca="1" t="shared" si="7305"/>
        <v>39530.1934852668</v>
      </c>
      <c r="BE981" s="25">
        <f ca="1" t="shared" ref="BE981:BI981" si="7306">AZ981/Z981</f>
        <v>18295.9719343462</v>
      </c>
      <c r="BF981" s="25">
        <f ca="1" t="shared" si="7306"/>
        <v>22756.5367744788</v>
      </c>
      <c r="BG981" s="25">
        <f ca="1" t="shared" si="7306"/>
        <v>22541.8597822218</v>
      </c>
      <c r="BH981" s="25">
        <f ca="1" t="shared" si="7306"/>
        <v>15664.8811974034</v>
      </c>
      <c r="BI981" s="25">
        <f ca="1" t="shared" si="7306"/>
        <v>17658.6927320035</v>
      </c>
      <c r="BJ981" s="25">
        <f ca="1" t="shared" si="7166"/>
        <v>80541.67065111</v>
      </c>
      <c r="BK981" s="25">
        <f ca="1" t="shared" si="7167"/>
        <v>34107.0281210033</v>
      </c>
      <c r="BL981" s="25">
        <f ca="1" t="shared" si="7168"/>
        <v>114648.698772113</v>
      </c>
      <c r="BM981" s="25">
        <f ca="1">BK981*'Ejercicio 3 - TIR'!$D$5</f>
        <v>17053.5140605017</v>
      </c>
      <c r="BN981" s="25">
        <f ca="1" t="shared" si="7169"/>
        <v>97595.1847116117</v>
      </c>
      <c r="BO981" s="25">
        <f ca="1" t="shared" si="7170"/>
        <v>43597.1399833344</v>
      </c>
      <c r="BP981" s="25">
        <f ca="1" t="shared" si="7171"/>
        <v>-112159.538600681</v>
      </c>
      <c r="BQ981" s="25">
        <f ca="1" t="shared" ref="BQ981:BT981" si="7307">BE981</f>
        <v>18295.9719343462</v>
      </c>
      <c r="BR981" s="25">
        <f ca="1" t="shared" si="7307"/>
        <v>22756.5367744788</v>
      </c>
      <c r="BS981" s="25">
        <f ca="1" t="shared" si="7307"/>
        <v>22541.8597822218</v>
      </c>
      <c r="BT981" s="25">
        <f ca="1" t="shared" si="7307"/>
        <v>15664.8811974034</v>
      </c>
      <c r="BU981" s="25">
        <f ca="1" t="shared" si="7173"/>
        <v>61255.8327153379</v>
      </c>
      <c r="BV981" s="27">
        <f ca="1" t="shared" si="7174"/>
        <v>6.67494386369434</v>
      </c>
    </row>
    <row r="982" ht="15" customHeight="1" spans="1:74">
      <c r="A982" s="23">
        <v>981</v>
      </c>
      <c r="B982" s="24">
        <f ca="1" t="shared" ref="B982:F982" si="7308">RAND()</f>
        <v>0.867054982441399</v>
      </c>
      <c r="C982" s="25">
        <f ca="1">IF(B982&lt;=('Ejercicio 3 - TIR'!$D$13-'Ejercicio 3 - TIR'!$C$13)/('Ejercicio 3 - TIR'!$E$13-'Ejercicio 3 - TIR'!$C$13),'Ejercicio 3 - TIR'!$C$13+SQRT(('Ejercicio 3 - TIR'!$E$13-'Ejercicio 3 - TIR'!$C$13)*('Ejercicio 3 - TIR'!$D$13-'Ejercicio 3 - TIR'!$C$13)*B982),'Ejercicio 3 - TIR'!$E$13-SQRT(('Ejercicio 3 - TIR'!$E$13-'Ejercicio 3 - TIR'!$C$13)*('Ejercicio 3 - TIR'!$E$13-'Ejercicio 3 - TIR'!$D$13)*(1-B982)))</f>
        <v>87369.3222244283</v>
      </c>
      <c r="D982" s="24">
        <f ca="1" t="shared" si="7308"/>
        <v>0.553815432246716</v>
      </c>
      <c r="E982" s="25">
        <f ca="1">IF(D982&lt;=('Ejercicio 3 - TIR'!$D$14-'Ejercicio 3 - TIR'!$C$14)/('Ejercicio 3 - TIR'!$E$14-'Ejercicio 3 - TIR'!$C$14),'Ejercicio 3 - TIR'!$C$14+SQRT(('Ejercicio 3 - TIR'!$E$14-'Ejercicio 3 - TIR'!$C$14)*('Ejercicio 3 - TIR'!$D$14-'Ejercicio 3 - TIR'!$C$14)*D982),'Ejercicio 3 - TIR'!$E$14-SQRT(('Ejercicio 3 - TIR'!$E$14-'Ejercicio 3 - TIR'!$C$14)*('Ejercicio 3 - TIR'!$E$14-'Ejercicio 3 - TIR'!$D$14)*(1-D982)))</f>
        <v>31819.0657524343</v>
      </c>
      <c r="F982" s="24">
        <f ca="1" t="shared" si="7308"/>
        <v>0.148768446413066</v>
      </c>
      <c r="G982" s="25">
        <f ca="1">IF(F982&lt;=('Ejercicio 3 - TIR'!$D$18-'Ejercicio 3 - TIR'!$C$18)/('Ejercicio 3 - TIR'!$E$18-'Ejercicio 3 - TIR'!$C$18),'Ejercicio 3 - TIR'!$C$18+SQRT(('Ejercicio 3 - TIR'!$E$18-'Ejercicio 3 - TIR'!$C$18)*('Ejercicio 3 - TIR'!$D$18-'Ejercicio 3 - TIR'!$C$18)*F982),'Ejercicio 3 - TIR'!$E$18-SQRT(('Ejercicio 3 - TIR'!$E$18-'Ejercicio 3 - TIR'!$C$18)*('Ejercicio 3 - TIR'!$E$18-'Ejercicio 3 - TIR'!$D$18)*(1-F982)))</f>
        <v>34723.9037841556</v>
      </c>
      <c r="H982" s="24">
        <f ca="1" t="shared" ref="H982:L982" si="7309">RAND()</f>
        <v>0.368807661979661</v>
      </c>
      <c r="I982" s="25">
        <f ca="1">IF(H982&lt;=('Ejercicio 3 - TIR'!$D$18-'Ejercicio 3 - TIR'!$C$18)/('Ejercicio 3 - TIR'!$E$18-'Ejercicio 3 - TIR'!$C$18),'Ejercicio 3 - TIR'!$C$18+SQRT(('Ejercicio 3 - TIR'!$E$18-'Ejercicio 3 - TIR'!$C$18)*('Ejercicio 3 - TIR'!$D$18-'Ejercicio 3 - TIR'!$C$18)*H982),'Ejercicio 3 - TIR'!$E$18-SQRT(('Ejercicio 3 - TIR'!$E$18-'Ejercicio 3 - TIR'!$C$18)*('Ejercicio 3 - TIR'!$E$18-'Ejercicio 3 - TIR'!$D$18)*(1-H982)))</f>
        <v>37437.8188534643</v>
      </c>
      <c r="J982" s="24">
        <f ca="1" t="shared" si="7309"/>
        <v>0.413980113246478</v>
      </c>
      <c r="K982" s="25">
        <f ca="1">IF(J982&lt;=('Ejercicio 3 - TIR'!$D$18-'Ejercicio 3 - TIR'!$C$18)/('Ejercicio 3 - TIR'!$E$18-'Ejercicio 3 - TIR'!$C$18),'Ejercicio 3 - TIR'!$C$18+SQRT(('Ejercicio 3 - TIR'!$E$18-'Ejercicio 3 - TIR'!$C$18)*('Ejercicio 3 - TIR'!$D$18-'Ejercicio 3 - TIR'!$C$18)*J982),'Ejercicio 3 - TIR'!$E$18-SQRT(('Ejercicio 3 - TIR'!$E$18-'Ejercicio 3 - TIR'!$C$18)*('Ejercicio 3 - TIR'!$E$18-'Ejercicio 3 - TIR'!$D$18)*(1-J982)))</f>
        <v>37880.1660507233</v>
      </c>
      <c r="L982" s="24">
        <f ca="1" t="shared" si="7309"/>
        <v>0.792028031532611</v>
      </c>
      <c r="M982" s="25">
        <f ca="1">IF(L982&lt;=('Ejercicio 3 - TIR'!$D$18-'Ejercicio 3 - TIR'!$C$18)/('Ejercicio 3 - TIR'!$E$18-'Ejercicio 3 - TIR'!$C$18),'Ejercicio 3 - TIR'!$C$18+SQRT(('Ejercicio 3 - TIR'!$E$18-'Ejercicio 3 - TIR'!$C$18)*('Ejercicio 3 - TIR'!$D$18-'Ejercicio 3 - TIR'!$C$18)*L982),'Ejercicio 3 - TIR'!$E$18-SQRT(('Ejercicio 3 - TIR'!$E$18-'Ejercicio 3 - TIR'!$C$18)*('Ejercicio 3 - TIR'!$E$18-'Ejercicio 3 - TIR'!$D$18)*(1-L982)))</f>
        <v>41050.5826208092</v>
      </c>
      <c r="N982" s="24">
        <f ca="1" t="shared" ref="N982:R982" si="7310">RAND()</f>
        <v>0.420768988686287</v>
      </c>
      <c r="O982" s="25">
        <f ca="1">IF(N982&lt;=('Ejercicio 3 - TIR'!$D$18-'Ejercicio 3 - TIR'!$C$18)/('Ejercicio 3 - TIR'!$E$18-'Ejercicio 3 - TIR'!$C$18),'Ejercicio 3 - TIR'!$C$18+SQRT(('Ejercicio 3 - TIR'!$E$18-'Ejercicio 3 - TIR'!$C$18)*('Ejercicio 3 - TIR'!$D$18-'Ejercicio 3 - TIR'!$C$18)*N982),'Ejercicio 3 - TIR'!$E$18-SQRT(('Ejercicio 3 - TIR'!$E$18-'Ejercicio 3 - TIR'!$C$18)*('Ejercicio 3 - TIR'!$E$18-'Ejercicio 3 - TIR'!$D$18)*(1-N982)))</f>
        <v>37944.5168703291</v>
      </c>
      <c r="P982" s="24">
        <f ca="1" t="shared" si="7310"/>
        <v>0.0541204966400297</v>
      </c>
      <c r="Q982" s="26">
        <f ca="1">IF(P982&lt;=('Ejercicio 3 - TIR'!$D$22-'Ejercicio 3 - TIR'!$C$22)/('Ejercicio 3 - TIR'!$E$22-'Ejercicio 3 - TIR'!$C$22),'Ejercicio 3 - TIR'!$C$22+SQRT(('Ejercicio 3 - TIR'!$E$22-'Ejercicio 3 - TIR'!$C$22)*('Ejercicio 3 - TIR'!$D$22-'Ejercicio 3 - TIR'!$C$22)*P982),'Ejercicio 3 - TIR'!$E$22-SQRT(('Ejercicio 3 - TIR'!$E$22-'Ejercicio 3 - TIR'!$C$22)*('Ejercicio 3 - TIR'!$E$22-'Ejercicio 3 - TIR'!$D$22)*(1-P982)))</f>
        <v>0.12986999969362</v>
      </c>
      <c r="R982" s="24">
        <f ca="1" t="shared" si="7310"/>
        <v>0.769819698075548</v>
      </c>
      <c r="S982" s="26">
        <f ca="1">IF(R982&lt;=('Ejercicio 3 - TIR'!$D$23-'Ejercicio 3 - TIR'!$C$23)/('Ejercicio 3 - TIR'!$E$23-'Ejercicio 3 - TIR'!$C$23),'Ejercicio 3 - TIR'!$C$23+SQRT(('Ejercicio 3 - TIR'!$E$23-'Ejercicio 3 - TIR'!$C$23)*('Ejercicio 3 - TIR'!$D$23-'Ejercicio 3 - TIR'!$C$23)*R982),'Ejercicio 3 - TIR'!$E$23-SQRT(('Ejercicio 3 - TIR'!$E$23-'Ejercicio 3 - TIR'!$C$23)*('Ejercicio 3 - TIR'!$E$23-'Ejercicio 3 - TIR'!$D$23)*(1-R982)))</f>
        <v>0.159645036392466</v>
      </c>
      <c r="T982" s="24">
        <f ca="1" t="shared" ref="T982:X982" si="7311">RAND()</f>
        <v>0.400655390486542</v>
      </c>
      <c r="U982" s="26">
        <f ca="1">IF(T982&lt;=('Ejercicio 3 - TIR'!$D$24-'Ejercicio 3 - TIR'!$C$24)/('Ejercicio 3 - TIR'!$E$24-'Ejercicio 3 - TIR'!$C$24),'Ejercicio 3 - TIR'!$C$24+SQRT(('Ejercicio 3 - TIR'!$E$24-'Ejercicio 3 - TIR'!$C$24)*('Ejercicio 3 - TIR'!$D$24-'Ejercicio 3 - TIR'!$C$24)*T982),'Ejercicio 3 - TIR'!$E$24-SQRT(('Ejercicio 3 - TIR'!$E$24-'Ejercicio 3 - TIR'!$C$24)*('Ejercicio 3 - TIR'!$E$24-'Ejercicio 3 - TIR'!$D$24)*(1-T982)))</f>
        <v>0.179006487550576</v>
      </c>
      <c r="V982" s="24">
        <f ca="1" t="shared" si="7311"/>
        <v>0.904301442834676</v>
      </c>
      <c r="W982" s="26">
        <f ca="1">IF(V982&lt;=('Ejercicio 3 - TIR'!$D$25-'Ejercicio 3 - TIR'!$C$25)/('Ejercicio 3 - TIR'!$E$25-'Ejercicio 3 - TIR'!$C$25),'Ejercicio 3 - TIR'!$C$25+SQRT(('Ejercicio 3 - TIR'!$E$25-'Ejercicio 3 - TIR'!$C$25)*('Ejercicio 3 - TIR'!$D$25-'Ejercicio 3 - TIR'!$C$25)*V982),'Ejercicio 3 - TIR'!$E$25-SQRT(('Ejercicio 3 - TIR'!$E$25-'Ejercicio 3 - TIR'!$C$25)*('Ejercicio 3 - TIR'!$E$25-'Ejercicio 3 - TIR'!$D$25)*(1-V982)))</f>
        <v>0.231698498693314</v>
      </c>
      <c r="X982" s="24">
        <f ca="1" t="shared" si="7311"/>
        <v>0.602079743347135</v>
      </c>
      <c r="Y982" s="26">
        <f ca="1">IF(X982&lt;=('Ejercicio 3 - TIR'!$D$26-'Ejercicio 3 - TIR'!$C$26)/('Ejercicio 3 - TIR'!$E$26-'Ejercicio 3 - TIR'!$C$26),'Ejercicio 3 - TIR'!$C$26+SQRT(('Ejercicio 3 - TIR'!$E$26-'Ejercicio 3 - TIR'!$C$26)*('Ejercicio 3 - TIR'!$D$26-'Ejercicio 3 - TIR'!$C$26)*X982),'Ejercicio 3 - TIR'!$E$26-SQRT(('Ejercicio 3 - TIR'!$E$26-'Ejercicio 3 - TIR'!$C$26)*('Ejercicio 3 - TIR'!$E$26-'Ejercicio 3 - TIR'!$D$26)*(1-X982)))</f>
        <v>0.233645179474779</v>
      </c>
      <c r="Z982" s="24">
        <f ca="1" t="shared" si="7144"/>
        <v>1.12986999969362</v>
      </c>
      <c r="AA982" s="24">
        <f ca="1" t="shared" si="7145"/>
        <v>1.31024813691346</v>
      </c>
      <c r="AB982" s="24">
        <f ca="1" t="shared" si="7146"/>
        <v>1.54479105372203</v>
      </c>
      <c r="AC982" s="24">
        <f ca="1" t="shared" si="7147"/>
        <v>1.90271682166429</v>
      </c>
      <c r="AD982" s="24">
        <f ca="1" t="shared" si="7148"/>
        <v>2.34727743495172</v>
      </c>
      <c r="AE982" s="23">
        <f ca="1" t="shared" si="7149"/>
        <v>4132.34205951991</v>
      </c>
      <c r="AF982" s="23">
        <f ca="1" t="shared" si="7150"/>
        <v>4792.04995799809</v>
      </c>
      <c r="AG982" s="23">
        <f ca="1" t="shared" si="7151"/>
        <v>5649.85798914622</v>
      </c>
      <c r="AH982" s="23">
        <f ca="1" t="shared" si="7152"/>
        <v>6958.92160306182</v>
      </c>
      <c r="AI982" s="23">
        <f ca="1" t="shared" si="7153"/>
        <v>8584.84008996011</v>
      </c>
      <c r="AJ982" s="25">
        <f ca="1" t="shared" si="7154"/>
        <v>39233.4971579652</v>
      </c>
      <c r="AK982" s="25">
        <f ca="1" t="shared" si="7155"/>
        <v>49052.8324028553</v>
      </c>
      <c r="AL982" s="25">
        <f ca="1" t="shared" si="7156"/>
        <v>58516.9416286623</v>
      </c>
      <c r="AM982" s="25">
        <f ca="1" t="shared" si="7157"/>
        <v>78107.6340917333</v>
      </c>
      <c r="AN982" s="25">
        <f ca="1" t="shared" si="7158"/>
        <v>89066.3082298682</v>
      </c>
      <c r="AO982" s="25">
        <f ca="1">C982/'Ejercicio 3 - TIR'!$D$7</f>
        <v>17473.8644448857</v>
      </c>
      <c r="AP982" s="25">
        <f ca="1" t="shared" si="7159"/>
        <v>21759.6327130795</v>
      </c>
      <c r="AQ982" s="25">
        <f ca="1" t="shared" si="7160"/>
        <v>31578.9679579697</v>
      </c>
      <c r="AR982" s="25">
        <f ca="1" t="shared" si="7161"/>
        <v>41043.0771837766</v>
      </c>
      <c r="AS982" s="25">
        <f ca="1" t="shared" si="7162"/>
        <v>60633.7696468476</v>
      </c>
      <c r="AT982" s="25">
        <f ca="1" t="shared" si="7163"/>
        <v>71592.4437849825</v>
      </c>
      <c r="AU982" s="25">
        <f ca="1">AP982*'Ejercicio 3 - TIR'!$D$5</f>
        <v>10879.8163565398</v>
      </c>
      <c r="AV982" s="25">
        <f ca="1">AQ982*'Ejercicio 3 - TIR'!$D$5</f>
        <v>15789.4839789848</v>
      </c>
      <c r="AW982" s="25">
        <f ca="1">AR982*'Ejercicio 3 - TIR'!$D$5</f>
        <v>20521.5385918883</v>
      </c>
      <c r="AX982" s="25">
        <f ca="1">AS982*'Ejercicio 3 - TIR'!$D$5</f>
        <v>30316.8848234238</v>
      </c>
      <c r="AY982" s="25">
        <f ca="1">AT982*'Ejercicio 3 - TIR'!$D$5</f>
        <v>35796.2218924913</v>
      </c>
      <c r="AZ982" s="25">
        <f ca="1" t="shared" ref="AZ982:BD982" si="7312">AJ982-AU982-AE982</f>
        <v>24221.3387419055</v>
      </c>
      <c r="BA982" s="25">
        <f ca="1" t="shared" si="7312"/>
        <v>28471.2984658724</v>
      </c>
      <c r="BB982" s="25">
        <f ca="1" t="shared" si="7312"/>
        <v>32345.5450476277</v>
      </c>
      <c r="BC982" s="25">
        <f ca="1" t="shared" si="7312"/>
        <v>40831.8276652476</v>
      </c>
      <c r="BD982" s="25">
        <f ca="1" t="shared" si="7312"/>
        <v>44685.2462474168</v>
      </c>
      <c r="BE982" s="25">
        <f ca="1" t="shared" ref="BE982:BI982" si="7313">AZ982/Z982</f>
        <v>21437.2792874167</v>
      </c>
      <c r="BF982" s="25">
        <f ca="1" t="shared" si="7313"/>
        <v>21729.6996376136</v>
      </c>
      <c r="BG982" s="25">
        <f ca="1" t="shared" si="7313"/>
        <v>20938.4595862943</v>
      </c>
      <c r="BH982" s="25">
        <f ca="1" t="shared" si="7313"/>
        <v>21459.7501847555</v>
      </c>
      <c r="BI982" s="25">
        <f ca="1" t="shared" si="7313"/>
        <v>19037.0535591742</v>
      </c>
      <c r="BJ982" s="25">
        <f ca="1" t="shared" si="7166"/>
        <v>74688.1750419342</v>
      </c>
      <c r="BK982" s="25">
        <f ca="1" t="shared" si="7167"/>
        <v>41016.0077128852</v>
      </c>
      <c r="BL982" s="25">
        <f ca="1" t="shared" si="7168"/>
        <v>115704.182754819</v>
      </c>
      <c r="BM982" s="25">
        <f ca="1">BK982*'Ejercicio 3 - TIR'!$D$5</f>
        <v>20508.0038564426</v>
      </c>
      <c r="BN982" s="25">
        <f ca="1" t="shared" si="7169"/>
        <v>95196.1788983768</v>
      </c>
      <c r="BO982" s="25">
        <f ca="1" t="shared" si="7170"/>
        <v>40555.9979748772</v>
      </c>
      <c r="BP982" s="25">
        <f ca="1" t="shared" si="7171"/>
        <v>-119188.387976863</v>
      </c>
      <c r="BQ982" s="25">
        <f ca="1" t="shared" ref="BQ982:BT982" si="7314">BE982</f>
        <v>21437.2792874167</v>
      </c>
      <c r="BR982" s="25">
        <f ca="1" t="shared" si="7314"/>
        <v>21729.6996376136</v>
      </c>
      <c r="BS982" s="25">
        <f ca="1" t="shared" si="7314"/>
        <v>20938.4595862943</v>
      </c>
      <c r="BT982" s="25">
        <f ca="1" t="shared" si="7314"/>
        <v>21459.7501847555</v>
      </c>
      <c r="BU982" s="25">
        <f ca="1" t="shared" si="7173"/>
        <v>59593.0515340513</v>
      </c>
      <c r="BV982" s="27">
        <f ca="1" t="shared" si="7174"/>
        <v>5.86465788220822</v>
      </c>
    </row>
    <row r="983" ht="15" customHeight="1" spans="1:74">
      <c r="A983" s="23">
        <v>982</v>
      </c>
      <c r="B983" s="24">
        <f ca="1" t="shared" ref="B983:F983" si="7315">RAND()</f>
        <v>0.043517000292812</v>
      </c>
      <c r="C983" s="25">
        <f ca="1">IF(B983&lt;=('Ejercicio 3 - TIR'!$D$13-'Ejercicio 3 - TIR'!$C$13)/('Ejercicio 3 - TIR'!$E$13-'Ejercicio 3 - TIR'!$C$13),'Ejercicio 3 - TIR'!$C$13+SQRT(('Ejercicio 3 - TIR'!$E$13-'Ejercicio 3 - TIR'!$C$13)*('Ejercicio 3 - TIR'!$D$13-'Ejercicio 3 - TIR'!$C$13)*B983),'Ejercicio 3 - TIR'!$E$13-SQRT(('Ejercicio 3 - TIR'!$E$13-'Ejercicio 3 - TIR'!$C$13)*('Ejercicio 3 - TIR'!$E$13-'Ejercicio 3 - TIR'!$D$13)*(1-B983)))</f>
        <v>64172.1457449524</v>
      </c>
      <c r="D983" s="24">
        <f ca="1" t="shared" si="7315"/>
        <v>0.76266206985874</v>
      </c>
      <c r="E983" s="25">
        <f ca="1">IF(D983&lt;=('Ejercicio 3 - TIR'!$D$14-'Ejercicio 3 - TIR'!$C$14)/('Ejercicio 3 - TIR'!$E$14-'Ejercicio 3 - TIR'!$C$14),'Ejercicio 3 - TIR'!$C$14+SQRT(('Ejercicio 3 - TIR'!$E$14-'Ejercicio 3 - TIR'!$C$14)*('Ejercicio 3 - TIR'!$D$14-'Ejercicio 3 - TIR'!$C$14)*D983),'Ejercicio 3 - TIR'!$E$14-SQRT(('Ejercicio 3 - TIR'!$E$14-'Ejercicio 3 - TIR'!$C$14)*('Ejercicio 3 - TIR'!$E$14-'Ejercicio 3 - TIR'!$D$14)*(1-D983)))</f>
        <v>34033.3686622024</v>
      </c>
      <c r="F983" s="24">
        <f ca="1" t="shared" si="7315"/>
        <v>0.6558854346237</v>
      </c>
      <c r="G983" s="25">
        <f ca="1">IF(F983&lt;=('Ejercicio 3 - TIR'!$D$18-'Ejercicio 3 - TIR'!$C$18)/('Ejercicio 3 - TIR'!$E$18-'Ejercicio 3 - TIR'!$C$18),'Ejercicio 3 - TIR'!$C$18+SQRT(('Ejercicio 3 - TIR'!$E$18-'Ejercicio 3 - TIR'!$C$18)*('Ejercicio 3 - TIR'!$D$18-'Ejercicio 3 - TIR'!$C$18)*F983),'Ejercicio 3 - TIR'!$E$18-SQRT(('Ejercicio 3 - TIR'!$E$18-'Ejercicio 3 - TIR'!$C$18)*('Ejercicio 3 - TIR'!$E$18-'Ejercicio 3 - TIR'!$D$18)*(1-F983)))</f>
        <v>39918.8111784404</v>
      </c>
      <c r="H983" s="24">
        <f ca="1" t="shared" ref="H983:L983" si="7316">RAND()</f>
        <v>0.573927593225622</v>
      </c>
      <c r="I983" s="25">
        <f ca="1">IF(H983&lt;=('Ejercicio 3 - TIR'!$D$18-'Ejercicio 3 - TIR'!$C$18)/('Ejercicio 3 - TIR'!$E$18-'Ejercicio 3 - TIR'!$C$18),'Ejercicio 3 - TIR'!$C$18+SQRT(('Ejercicio 3 - TIR'!$E$18-'Ejercicio 3 - TIR'!$C$18)*('Ejercicio 3 - TIR'!$D$18-'Ejercicio 3 - TIR'!$C$18)*H983),'Ejercicio 3 - TIR'!$E$18-SQRT(('Ejercicio 3 - TIR'!$E$18-'Ejercicio 3 - TIR'!$C$18)*('Ejercicio 3 - TIR'!$E$18-'Ejercicio 3 - TIR'!$D$18)*(1-H983)))</f>
        <v>39278.4233026869</v>
      </c>
      <c r="J983" s="24">
        <f ca="1" t="shared" si="7316"/>
        <v>0.806654591447959</v>
      </c>
      <c r="K983" s="25">
        <f ca="1">IF(J983&lt;=('Ejercicio 3 - TIR'!$D$18-'Ejercicio 3 - TIR'!$C$18)/('Ejercicio 3 - TIR'!$E$18-'Ejercicio 3 - TIR'!$C$18),'Ejercicio 3 - TIR'!$C$18+SQRT(('Ejercicio 3 - TIR'!$E$18-'Ejercicio 3 - TIR'!$C$18)*('Ejercicio 3 - TIR'!$D$18-'Ejercicio 3 - TIR'!$C$18)*J983),'Ejercicio 3 - TIR'!$E$18-SQRT(('Ejercicio 3 - TIR'!$E$18-'Ejercicio 3 - TIR'!$C$18)*('Ejercicio 3 - TIR'!$E$18-'Ejercicio 3 - TIR'!$D$18)*(1-J983)))</f>
        <v>41191.9945323827</v>
      </c>
      <c r="L983" s="24">
        <f ca="1" t="shared" si="7316"/>
        <v>0.430261783616763</v>
      </c>
      <c r="M983" s="25">
        <f ca="1">IF(L983&lt;=('Ejercicio 3 - TIR'!$D$18-'Ejercicio 3 - TIR'!$C$18)/('Ejercicio 3 - TIR'!$E$18-'Ejercicio 3 - TIR'!$C$18),'Ejercicio 3 - TIR'!$C$18+SQRT(('Ejercicio 3 - TIR'!$E$18-'Ejercicio 3 - TIR'!$C$18)*('Ejercicio 3 - TIR'!$D$18-'Ejercicio 3 - TIR'!$C$18)*L983),'Ejercicio 3 - TIR'!$E$18-SQRT(('Ejercicio 3 - TIR'!$E$18-'Ejercicio 3 - TIR'!$C$18)*('Ejercicio 3 - TIR'!$E$18-'Ejercicio 3 - TIR'!$D$18)*(1-L983)))</f>
        <v>38033.6335205506</v>
      </c>
      <c r="N983" s="24">
        <f ca="1" t="shared" ref="N983:R983" si="7317">RAND()</f>
        <v>0.0308305391747936</v>
      </c>
      <c r="O983" s="25">
        <f ca="1">IF(N983&lt;=('Ejercicio 3 - TIR'!$D$18-'Ejercicio 3 - TIR'!$C$18)/('Ejercicio 3 - TIR'!$E$18-'Ejercicio 3 - TIR'!$C$18),'Ejercicio 3 - TIR'!$C$18+SQRT(('Ejercicio 3 - TIR'!$E$18-'Ejercicio 3 - TIR'!$C$18)*('Ejercicio 3 - TIR'!$D$18-'Ejercicio 3 - TIR'!$C$18)*N983),'Ejercicio 3 - TIR'!$E$18-SQRT(('Ejercicio 3 - TIR'!$E$18-'Ejercicio 3 - TIR'!$C$18)*('Ejercicio 3 - TIR'!$E$18-'Ejercicio 3 - TIR'!$D$18)*(1-N983)))</f>
        <v>32150.4838702532</v>
      </c>
      <c r="P983" s="24">
        <f ca="1" t="shared" si="7317"/>
        <v>0.428196040596232</v>
      </c>
      <c r="Q983" s="26">
        <f ca="1">IF(P983&lt;=('Ejercicio 3 - TIR'!$D$22-'Ejercicio 3 - TIR'!$C$22)/('Ejercicio 3 - TIR'!$E$22-'Ejercicio 3 - TIR'!$C$22),'Ejercicio 3 - TIR'!$C$22+SQRT(('Ejercicio 3 - TIR'!$E$22-'Ejercicio 3 - TIR'!$C$22)*('Ejercicio 3 - TIR'!$D$22-'Ejercicio 3 - TIR'!$C$22)*P983),'Ejercicio 3 - TIR'!$E$22-SQRT(('Ejercicio 3 - TIR'!$E$22-'Ejercicio 3 - TIR'!$C$22)*('Ejercicio 3 - TIR'!$E$22-'Ejercicio 3 - TIR'!$D$22)*(1-P983)))</f>
        <v>0.147762436367747</v>
      </c>
      <c r="R983" s="24">
        <f ca="1" t="shared" si="7317"/>
        <v>0.0119753361664672</v>
      </c>
      <c r="S983" s="26">
        <f ca="1">IF(R983&lt;=('Ejercicio 3 - TIR'!$D$23-'Ejercicio 3 - TIR'!$C$23)/('Ejercicio 3 - TIR'!$E$23-'Ejercicio 3 - TIR'!$C$23),'Ejercicio 3 - TIR'!$C$23+SQRT(('Ejercicio 3 - TIR'!$E$23-'Ejercicio 3 - TIR'!$C$23)*('Ejercicio 3 - TIR'!$D$23-'Ejercicio 3 - TIR'!$C$23)*R983),'Ejercicio 3 - TIR'!$E$23-SQRT(('Ejercicio 3 - TIR'!$E$23-'Ejercicio 3 - TIR'!$C$23)*('Ejercicio 3 - TIR'!$E$23-'Ejercicio 3 - TIR'!$D$23)*(1-R983)))</f>
        <v>0.124642801427979</v>
      </c>
      <c r="T983" s="24">
        <f ca="1" t="shared" ref="T983:X983" si="7318">RAND()</f>
        <v>0.321870099473536</v>
      </c>
      <c r="U983" s="26">
        <f ca="1">IF(T983&lt;=('Ejercicio 3 - TIR'!$D$24-'Ejercicio 3 - TIR'!$C$24)/('Ejercicio 3 - TIR'!$E$24-'Ejercicio 3 - TIR'!$C$24),'Ejercicio 3 - TIR'!$C$24+SQRT(('Ejercicio 3 - TIR'!$E$24-'Ejercicio 3 - TIR'!$C$24)*('Ejercicio 3 - TIR'!$D$24-'Ejercicio 3 - TIR'!$C$24)*T983),'Ejercicio 3 - TIR'!$E$24-SQRT(('Ejercicio 3 - TIR'!$E$24-'Ejercicio 3 - TIR'!$C$24)*('Ejercicio 3 - TIR'!$E$24-'Ejercicio 3 - TIR'!$D$24)*(1-T983)))</f>
        <v>0.175998600133361</v>
      </c>
      <c r="V983" s="24">
        <f ca="1" t="shared" si="7318"/>
        <v>0.896705463035802</v>
      </c>
      <c r="W983" s="26">
        <f ca="1">IF(V983&lt;=('Ejercicio 3 - TIR'!$D$25-'Ejercicio 3 - TIR'!$C$25)/('Ejercicio 3 - TIR'!$E$25-'Ejercicio 3 - TIR'!$C$25),'Ejercicio 3 - TIR'!$C$25+SQRT(('Ejercicio 3 - TIR'!$E$25-'Ejercicio 3 - TIR'!$C$25)*('Ejercicio 3 - TIR'!$D$25-'Ejercicio 3 - TIR'!$C$25)*V983),'Ejercicio 3 - TIR'!$E$25-SQRT(('Ejercicio 3 - TIR'!$E$25-'Ejercicio 3 - TIR'!$C$25)*('Ejercicio 3 - TIR'!$E$25-'Ejercicio 3 - TIR'!$D$25)*(1-V983)))</f>
        <v>0.230986034622555</v>
      </c>
      <c r="X983" s="24">
        <f ca="1" t="shared" si="7318"/>
        <v>0.455934272463021</v>
      </c>
      <c r="Y983" s="26">
        <f ca="1">IF(X983&lt;=('Ejercicio 3 - TIR'!$D$26-'Ejercicio 3 - TIR'!$C$26)/('Ejercicio 3 - TIR'!$E$26-'Ejercicio 3 - TIR'!$C$26),'Ejercicio 3 - TIR'!$C$26+SQRT(('Ejercicio 3 - TIR'!$E$26-'Ejercicio 3 - TIR'!$C$26)*('Ejercicio 3 - TIR'!$D$26-'Ejercicio 3 - TIR'!$C$26)*X983),'Ejercicio 3 - TIR'!$E$26-SQRT(('Ejercicio 3 - TIR'!$E$26-'Ejercicio 3 - TIR'!$C$26)*('Ejercicio 3 - TIR'!$E$26-'Ejercicio 3 - TIR'!$D$26)*(1-X983)))</f>
        <v>0.225797094831553</v>
      </c>
      <c r="Z983" s="24">
        <f ca="1" t="shared" si="7144"/>
        <v>1.14776243636775</v>
      </c>
      <c r="AA983" s="24">
        <f ca="1" t="shared" si="7145"/>
        <v>1.29082276181043</v>
      </c>
      <c r="AB983" s="24">
        <f ca="1" t="shared" si="7146"/>
        <v>1.51800576090934</v>
      </c>
      <c r="AC983" s="24">
        <f ca="1" t="shared" si="7147"/>
        <v>1.86864389215598</v>
      </c>
      <c r="AD983" s="24">
        <f ca="1" t="shared" si="7148"/>
        <v>2.29057825427953</v>
      </c>
      <c r="AE983" s="23">
        <f ca="1" t="shared" si="7149"/>
        <v>5028.85347132876</v>
      </c>
      <c r="AF983" s="23">
        <f ca="1" t="shared" si="7150"/>
        <v>5655.66385596599</v>
      </c>
      <c r="AG983" s="23">
        <f ca="1" t="shared" si="7151"/>
        <v>6651.05277744086</v>
      </c>
      <c r="AH983" s="23">
        <f ca="1" t="shared" si="7152"/>
        <v>8187.35308456725</v>
      </c>
      <c r="AI983" s="23">
        <f ca="1" t="shared" si="7153"/>
        <v>10036.0336254227</v>
      </c>
      <c r="AJ983" s="25">
        <f ca="1" t="shared" si="7154"/>
        <v>45817.3119750709</v>
      </c>
      <c r="AK983" s="25">
        <f ca="1" t="shared" si="7155"/>
        <v>50701.4828471333</v>
      </c>
      <c r="AL983" s="25">
        <f ca="1" t="shared" si="7156"/>
        <v>62529.685003503</v>
      </c>
      <c r="AM983" s="25">
        <f ca="1" t="shared" si="7157"/>
        <v>71071.3169746759</v>
      </c>
      <c r="AN983" s="25">
        <f ca="1" t="shared" si="7158"/>
        <v>73643.1992177666</v>
      </c>
      <c r="AO983" s="25">
        <f ca="1">C983/'Ejercicio 3 - TIR'!$D$7</f>
        <v>12834.4291489905</v>
      </c>
      <c r="AP983" s="25">
        <f ca="1" t="shared" si="7159"/>
        <v>32982.8828260804</v>
      </c>
      <c r="AQ983" s="25">
        <f ca="1" t="shared" si="7160"/>
        <v>37867.0536981428</v>
      </c>
      <c r="AR983" s="25">
        <f ca="1" t="shared" si="7161"/>
        <v>49695.2558545125</v>
      </c>
      <c r="AS983" s="25">
        <f ca="1" t="shared" si="7162"/>
        <v>58236.8878256855</v>
      </c>
      <c r="AT983" s="25">
        <f ca="1" t="shared" si="7163"/>
        <v>60808.7700687762</v>
      </c>
      <c r="AU983" s="25">
        <f ca="1">AP983*'Ejercicio 3 - TIR'!$D$5</f>
        <v>16491.4414130402</v>
      </c>
      <c r="AV983" s="25">
        <f ca="1">AQ983*'Ejercicio 3 - TIR'!$D$5</f>
        <v>18933.5268490714</v>
      </c>
      <c r="AW983" s="25">
        <f ca="1">AR983*'Ejercicio 3 - TIR'!$D$5</f>
        <v>24847.6279272563</v>
      </c>
      <c r="AX983" s="25">
        <f ca="1">AS983*'Ejercicio 3 - TIR'!$D$5</f>
        <v>29118.4439128427</v>
      </c>
      <c r="AY983" s="25">
        <f ca="1">AT983*'Ejercicio 3 - TIR'!$D$5</f>
        <v>30404.3850343881</v>
      </c>
      <c r="AZ983" s="25">
        <f ca="1" t="shared" ref="AZ983:BD983" si="7319">AJ983-AU983-AE983</f>
        <v>24297.0170907019</v>
      </c>
      <c r="BA983" s="25">
        <f ca="1" t="shared" si="7319"/>
        <v>26112.2921420959</v>
      </c>
      <c r="BB983" s="25">
        <f ca="1" t="shared" si="7319"/>
        <v>31031.0042988059</v>
      </c>
      <c r="BC983" s="25">
        <f ca="1" t="shared" si="7319"/>
        <v>33765.519977266</v>
      </c>
      <c r="BD983" s="25">
        <f ca="1" t="shared" si="7319"/>
        <v>33202.7805579559</v>
      </c>
      <c r="BE983" s="25">
        <f ca="1" t="shared" ref="BE983:BI983" si="7320">AZ983/Z983</f>
        <v>21169.0296884024</v>
      </c>
      <c r="BF983" s="25">
        <f ca="1" t="shared" si="7320"/>
        <v>20229.1847607897</v>
      </c>
      <c r="BG983" s="25">
        <f ca="1" t="shared" si="7320"/>
        <v>20441.9542388411</v>
      </c>
      <c r="BH983" s="25">
        <f ca="1" t="shared" si="7320"/>
        <v>18069.531663579</v>
      </c>
      <c r="BI983" s="25">
        <f ca="1" t="shared" si="7320"/>
        <v>14495.3705449366</v>
      </c>
      <c r="BJ983" s="25">
        <f ca="1" t="shared" si="7166"/>
        <v>77956.0941775191</v>
      </c>
      <c r="BK983" s="25">
        <f ca="1" t="shared" si="7167"/>
        <v>29398.2643147689</v>
      </c>
      <c r="BL983" s="25">
        <f ca="1" t="shared" si="7168"/>
        <v>107354.358492288</v>
      </c>
      <c r="BM983" s="25">
        <f ca="1">BK983*'Ejercicio 3 - TIR'!$D$5</f>
        <v>14699.1321573845</v>
      </c>
      <c r="BN983" s="25">
        <f ca="1" t="shared" si="7169"/>
        <v>92655.2263349035</v>
      </c>
      <c r="BO983" s="25">
        <f ca="1" t="shared" si="7170"/>
        <v>40450.5832366976</v>
      </c>
      <c r="BP983" s="25">
        <f ca="1" t="shared" si="7171"/>
        <v>-98205.5144071548</v>
      </c>
      <c r="BQ983" s="25">
        <f ca="1" t="shared" ref="BQ983:BT983" si="7321">BE983</f>
        <v>21169.0296884024</v>
      </c>
      <c r="BR983" s="25">
        <f ca="1" t="shared" si="7321"/>
        <v>20229.1847607897</v>
      </c>
      <c r="BS983" s="25">
        <f ca="1" t="shared" si="7321"/>
        <v>20441.9542388411</v>
      </c>
      <c r="BT983" s="25">
        <f ca="1" t="shared" si="7321"/>
        <v>18069.531663579</v>
      </c>
      <c r="BU983" s="25">
        <f ca="1" t="shared" si="7173"/>
        <v>54945.9537816342</v>
      </c>
      <c r="BV983" s="27">
        <f ca="1" t="shared" si="7174"/>
        <v>9.85365846831929</v>
      </c>
    </row>
    <row r="984" ht="15" customHeight="1" spans="1:74">
      <c r="A984" s="23">
        <v>983</v>
      </c>
      <c r="B984" s="24">
        <f ca="1" t="shared" ref="B984:F984" si="7322">RAND()</f>
        <v>0.62716975168637</v>
      </c>
      <c r="C984" s="25">
        <f ca="1">IF(B984&lt;=('Ejercicio 3 - TIR'!$D$13-'Ejercicio 3 - TIR'!$C$13)/('Ejercicio 3 - TIR'!$E$13-'Ejercicio 3 - TIR'!$C$13),'Ejercicio 3 - TIR'!$C$13+SQRT(('Ejercicio 3 - TIR'!$E$13-'Ejercicio 3 - TIR'!$C$13)*('Ejercicio 3 - TIR'!$D$13-'Ejercicio 3 - TIR'!$C$13)*B984),'Ejercicio 3 - TIR'!$E$13-SQRT(('Ejercicio 3 - TIR'!$E$13-'Ejercicio 3 - TIR'!$C$13)*('Ejercicio 3 - TIR'!$E$13-'Ejercicio 3 - TIR'!$D$13)*(1-B984)))</f>
        <v>78848.2554389394</v>
      </c>
      <c r="D984" s="24">
        <f ca="1" t="shared" si="7322"/>
        <v>0.380905526930373</v>
      </c>
      <c r="E984" s="25">
        <f ca="1">IF(D984&lt;=('Ejercicio 3 - TIR'!$D$14-'Ejercicio 3 - TIR'!$C$14)/('Ejercicio 3 - TIR'!$E$14-'Ejercicio 3 - TIR'!$C$14),'Ejercicio 3 - TIR'!$C$14+SQRT(('Ejercicio 3 - TIR'!$E$14-'Ejercicio 3 - TIR'!$C$14)*('Ejercicio 3 - TIR'!$D$14-'Ejercicio 3 - TIR'!$C$14)*D984),'Ejercicio 3 - TIR'!$E$14-SQRT(('Ejercicio 3 - TIR'!$E$14-'Ejercicio 3 - TIR'!$C$14)*('Ejercicio 3 - TIR'!$E$14-'Ejercicio 3 - TIR'!$D$14)*(1-D984)))</f>
        <v>30363.3942199318</v>
      </c>
      <c r="F984" s="24">
        <f ca="1" t="shared" si="7322"/>
        <v>0.725531943684155</v>
      </c>
      <c r="G984" s="25">
        <f ca="1">IF(F984&lt;=('Ejercicio 3 - TIR'!$D$18-'Ejercicio 3 - TIR'!$C$18)/('Ejercicio 3 - TIR'!$E$18-'Ejercicio 3 - TIR'!$C$18),'Ejercicio 3 - TIR'!$C$18+SQRT(('Ejercicio 3 - TIR'!$E$18-'Ejercicio 3 - TIR'!$C$18)*('Ejercicio 3 - TIR'!$D$18-'Ejercicio 3 - TIR'!$C$18)*F984),'Ejercicio 3 - TIR'!$E$18-SQRT(('Ejercicio 3 - TIR'!$E$18-'Ejercicio 3 - TIR'!$C$18)*('Ejercicio 3 - TIR'!$E$18-'Ejercicio 3 - TIR'!$D$18)*(1-F984)))</f>
        <v>40462.9189754107</v>
      </c>
      <c r="H984" s="24">
        <f ca="1" t="shared" ref="H984:L984" si="7323">RAND()</f>
        <v>0.676669743218449</v>
      </c>
      <c r="I984" s="25">
        <f ca="1">IF(H984&lt;=('Ejercicio 3 - TIR'!$D$18-'Ejercicio 3 - TIR'!$C$18)/('Ejercicio 3 - TIR'!$E$18-'Ejercicio 3 - TIR'!$C$18),'Ejercicio 3 - TIR'!$C$18+SQRT(('Ejercicio 3 - TIR'!$E$18-'Ejercicio 3 - TIR'!$C$18)*('Ejercicio 3 - TIR'!$D$18-'Ejercicio 3 - TIR'!$C$18)*H984),'Ejercicio 3 - TIR'!$E$18-SQRT(('Ejercicio 3 - TIR'!$E$18-'Ejercicio 3 - TIR'!$C$18)*('Ejercicio 3 - TIR'!$E$18-'Ejercicio 3 - TIR'!$D$18)*(1-H984)))</f>
        <v>40075.5945273956</v>
      </c>
      <c r="J984" s="24">
        <f ca="1" t="shared" si="7323"/>
        <v>0.266274361525789</v>
      </c>
      <c r="K984" s="25">
        <f ca="1">IF(J984&lt;=('Ejercicio 3 - TIR'!$D$18-'Ejercicio 3 - TIR'!$C$18)/('Ejercicio 3 - TIR'!$E$18-'Ejercicio 3 - TIR'!$C$18),'Ejercicio 3 - TIR'!$C$18+SQRT(('Ejercicio 3 - TIR'!$E$18-'Ejercicio 3 - TIR'!$C$18)*('Ejercicio 3 - TIR'!$D$18-'Ejercicio 3 - TIR'!$C$18)*J984),'Ejercicio 3 - TIR'!$E$18-SQRT(('Ejercicio 3 - TIR'!$E$18-'Ejercicio 3 - TIR'!$C$18)*('Ejercicio 3 - TIR'!$E$18-'Ejercicio 3 - TIR'!$D$18)*(1-J984)))</f>
        <v>36319.9014413888</v>
      </c>
      <c r="L984" s="24">
        <f ca="1" t="shared" si="7323"/>
        <v>0.376931543870845</v>
      </c>
      <c r="M984" s="25">
        <f ca="1">IF(L984&lt;=('Ejercicio 3 - TIR'!$D$18-'Ejercicio 3 - TIR'!$C$18)/('Ejercicio 3 - TIR'!$E$18-'Ejercicio 3 - TIR'!$C$18),'Ejercicio 3 - TIR'!$C$18+SQRT(('Ejercicio 3 - TIR'!$E$18-'Ejercicio 3 - TIR'!$C$18)*('Ejercicio 3 - TIR'!$D$18-'Ejercicio 3 - TIR'!$C$18)*L984),'Ejercicio 3 - TIR'!$E$18-SQRT(('Ejercicio 3 - TIR'!$E$18-'Ejercicio 3 - TIR'!$C$18)*('Ejercicio 3 - TIR'!$E$18-'Ejercicio 3 - TIR'!$D$18)*(1-L984)))</f>
        <v>37519.2906301477</v>
      </c>
      <c r="N984" s="24">
        <f ca="1" t="shared" ref="N984:R984" si="7324">RAND()</f>
        <v>0.682573655292046</v>
      </c>
      <c r="O984" s="25">
        <f ca="1">IF(N984&lt;=('Ejercicio 3 - TIR'!$D$18-'Ejercicio 3 - TIR'!$C$18)/('Ejercicio 3 - TIR'!$E$18-'Ejercicio 3 - TIR'!$C$18),'Ejercicio 3 - TIR'!$C$18+SQRT(('Ejercicio 3 - TIR'!$E$18-'Ejercicio 3 - TIR'!$C$18)*('Ejercicio 3 - TIR'!$D$18-'Ejercicio 3 - TIR'!$C$18)*N984),'Ejercicio 3 - TIR'!$E$18-SQRT(('Ejercicio 3 - TIR'!$E$18-'Ejercicio 3 - TIR'!$C$18)*('Ejercicio 3 - TIR'!$E$18-'Ejercicio 3 - TIR'!$D$18)*(1-N984)))</f>
        <v>40120.7607300834</v>
      </c>
      <c r="P984" s="24">
        <f ca="1" t="shared" si="7324"/>
        <v>0.505162960535509</v>
      </c>
      <c r="Q984" s="26">
        <f ca="1">IF(P984&lt;=('Ejercicio 3 - TIR'!$D$22-'Ejercicio 3 - TIR'!$C$22)/('Ejercicio 3 - TIR'!$E$22-'Ejercicio 3 - TIR'!$C$22),'Ejercicio 3 - TIR'!$C$22+SQRT(('Ejercicio 3 - TIR'!$E$22-'Ejercicio 3 - TIR'!$C$22)*('Ejercicio 3 - TIR'!$D$22-'Ejercicio 3 - TIR'!$C$22)*P984),'Ejercicio 3 - TIR'!$E$22-SQRT(('Ejercicio 3 - TIR'!$E$22-'Ejercicio 3 - TIR'!$C$22)*('Ejercicio 3 - TIR'!$E$22-'Ejercicio 3 - TIR'!$D$22)*(1-P984)))</f>
        <v>0.150155290736278</v>
      </c>
      <c r="R984" s="24">
        <f ca="1" t="shared" si="7324"/>
        <v>0.22244144309699</v>
      </c>
      <c r="S984" s="26">
        <f ca="1">IF(R984&lt;=('Ejercicio 3 - TIR'!$D$23-'Ejercicio 3 - TIR'!$C$23)/('Ejercicio 3 - TIR'!$E$23-'Ejercicio 3 - TIR'!$C$23),'Ejercicio 3 - TIR'!$C$23+SQRT(('Ejercicio 3 - TIR'!$E$23-'Ejercicio 3 - TIR'!$C$23)*('Ejercicio 3 - TIR'!$D$23-'Ejercicio 3 - TIR'!$C$23)*R984),'Ejercicio 3 - TIR'!$E$23-SQRT(('Ejercicio 3 - TIR'!$E$23-'Ejercicio 3 - TIR'!$C$23)*('Ejercicio 3 - TIR'!$E$23-'Ejercicio 3 - TIR'!$D$23)*(1-R984)))</f>
        <v>0.140009862507638</v>
      </c>
      <c r="T984" s="24">
        <f ca="1" t="shared" ref="T984:X984" si="7325">RAND()</f>
        <v>0.480991426401233</v>
      </c>
      <c r="U984" s="26">
        <f ca="1">IF(T984&lt;=('Ejercicio 3 - TIR'!$D$24-'Ejercicio 3 - TIR'!$C$24)/('Ejercicio 3 - TIR'!$E$24-'Ejercicio 3 - TIR'!$C$24),'Ejercicio 3 - TIR'!$C$24+SQRT(('Ejercicio 3 - TIR'!$E$24-'Ejercicio 3 - TIR'!$C$24)*('Ejercicio 3 - TIR'!$D$24-'Ejercicio 3 - TIR'!$C$24)*T984),'Ejercicio 3 - TIR'!$E$24-SQRT(('Ejercicio 3 - TIR'!$E$24-'Ejercicio 3 - TIR'!$C$24)*('Ejercicio 3 - TIR'!$E$24-'Ejercicio 3 - TIR'!$D$24)*(1-T984)))</f>
        <v>0.181878824702319</v>
      </c>
      <c r="V984" s="24">
        <f ca="1" t="shared" si="7325"/>
        <v>0.307898182467471</v>
      </c>
      <c r="W984" s="26">
        <f ca="1">IF(V984&lt;=('Ejercicio 3 - TIR'!$D$25-'Ejercicio 3 - TIR'!$C$25)/('Ejercicio 3 - TIR'!$E$25-'Ejercicio 3 - TIR'!$C$25),'Ejercicio 3 - TIR'!$C$25+SQRT(('Ejercicio 3 - TIR'!$E$25-'Ejercicio 3 - TIR'!$C$25)*('Ejercicio 3 - TIR'!$D$25-'Ejercicio 3 - TIR'!$C$25)*V984),'Ejercicio 3 - TIR'!$E$25-SQRT(('Ejercicio 3 - TIR'!$E$25-'Ejercicio 3 - TIR'!$C$25)*('Ejercicio 3 - TIR'!$E$25-'Ejercicio 3 - TIR'!$D$25)*(1-V984)))</f>
        <v>0.200782560394065</v>
      </c>
      <c r="X984" s="24">
        <f ca="1" t="shared" si="7325"/>
        <v>0.255489476433661</v>
      </c>
      <c r="Y984" s="26">
        <f ca="1">IF(X984&lt;=('Ejercicio 3 - TIR'!$D$26-'Ejercicio 3 - TIR'!$C$26)/('Ejercicio 3 - TIR'!$E$26-'Ejercicio 3 - TIR'!$C$26),'Ejercicio 3 - TIR'!$C$26+SQRT(('Ejercicio 3 - TIR'!$E$26-'Ejercicio 3 - TIR'!$C$26)*('Ejercicio 3 - TIR'!$D$26-'Ejercicio 3 - TIR'!$C$26)*X984),'Ejercicio 3 - TIR'!$E$26-SQRT(('Ejercicio 3 - TIR'!$E$26-'Ejercicio 3 - TIR'!$C$26)*('Ejercicio 3 - TIR'!$E$26-'Ejercicio 3 - TIR'!$D$26)*(1-X984)))</f>
        <v>0.216264454808179</v>
      </c>
      <c r="Z984" s="24">
        <f ca="1" t="shared" si="7144"/>
        <v>1.15015529073628</v>
      </c>
      <c r="AA984" s="24">
        <f ca="1" t="shared" si="7145"/>
        <v>1.3111883748547</v>
      </c>
      <c r="AB984" s="24">
        <f ca="1" t="shared" si="7146"/>
        <v>1.54966577543661</v>
      </c>
      <c r="AC984" s="24">
        <f ca="1" t="shared" si="7147"/>
        <v>1.86081163758383</v>
      </c>
      <c r="AD984" s="24">
        <f ca="1" t="shared" si="7148"/>
        <v>2.26323905188661</v>
      </c>
      <c r="AE984" s="23">
        <f ca="1" t="shared" si="7149"/>
        <v>4559.22428683409</v>
      </c>
      <c r="AF984" s="23">
        <f ca="1" t="shared" si="7150"/>
        <v>5197.56065237521</v>
      </c>
      <c r="AG984" s="23">
        <f ca="1" t="shared" si="7151"/>
        <v>6142.88687514823</v>
      </c>
      <c r="AH984" s="23">
        <f ca="1" t="shared" si="7152"/>
        <v>7376.27143015159</v>
      </c>
      <c r="AI984" s="23">
        <f ca="1" t="shared" si="7153"/>
        <v>8971.49674951047</v>
      </c>
      <c r="AJ984" s="25">
        <f ca="1" t="shared" si="7154"/>
        <v>46538.6403382019</v>
      </c>
      <c r="AK984" s="25">
        <f ca="1" t="shared" si="7155"/>
        <v>52546.6536597116</v>
      </c>
      <c r="AL984" s="25">
        <f ca="1" t="shared" si="7156"/>
        <v>56283.7082309511</v>
      </c>
      <c r="AM984" s="25">
        <f ca="1" t="shared" si="7157"/>
        <v>69816.3326384688</v>
      </c>
      <c r="AN984" s="25">
        <f ca="1" t="shared" si="7158"/>
        <v>90802.8724757235</v>
      </c>
      <c r="AO984" s="25">
        <f ca="1">C984/'Ejercicio 3 - TIR'!$D$7</f>
        <v>15769.6510877879</v>
      </c>
      <c r="AP984" s="25">
        <f ca="1" t="shared" si="7159"/>
        <v>30768.9892504141</v>
      </c>
      <c r="AQ984" s="25">
        <f ca="1" t="shared" si="7160"/>
        <v>36777.0025719237</v>
      </c>
      <c r="AR984" s="25">
        <f ca="1" t="shared" si="7161"/>
        <v>40514.0571431632</v>
      </c>
      <c r="AS984" s="25">
        <f ca="1" t="shared" si="7162"/>
        <v>54046.6815506809</v>
      </c>
      <c r="AT984" s="25">
        <f ca="1" t="shared" si="7163"/>
        <v>75033.2213879356</v>
      </c>
      <c r="AU984" s="25">
        <f ca="1">AP984*'Ejercicio 3 - TIR'!$D$5</f>
        <v>15384.494625207</v>
      </c>
      <c r="AV984" s="25">
        <f ca="1">AQ984*'Ejercicio 3 - TIR'!$D$5</f>
        <v>18388.5012859619</v>
      </c>
      <c r="AW984" s="25">
        <f ca="1">AR984*'Ejercicio 3 - TIR'!$D$5</f>
        <v>20257.0285715816</v>
      </c>
      <c r="AX984" s="25">
        <f ca="1">AS984*'Ejercicio 3 - TIR'!$D$5</f>
        <v>27023.3407753404</v>
      </c>
      <c r="AY984" s="25">
        <f ca="1">AT984*'Ejercicio 3 - TIR'!$D$5</f>
        <v>37516.6106939678</v>
      </c>
      <c r="AZ984" s="25">
        <f ca="1" t="shared" ref="AZ984:BD984" si="7326">AJ984-AU984-AE984</f>
        <v>26594.9214261608</v>
      </c>
      <c r="BA984" s="25">
        <f ca="1" t="shared" si="7326"/>
        <v>28960.5917213745</v>
      </c>
      <c r="BB984" s="25">
        <f ca="1" t="shared" si="7326"/>
        <v>29883.7927842213</v>
      </c>
      <c r="BC984" s="25">
        <f ca="1" t="shared" si="7326"/>
        <v>35416.7204329767</v>
      </c>
      <c r="BD984" s="25">
        <f ca="1" t="shared" si="7326"/>
        <v>44314.7650322452</v>
      </c>
      <c r="BE984" s="25">
        <f ca="1" t="shared" ref="BE984:BI984" si="7327">AZ984/Z984</f>
        <v>23122.8962213754</v>
      </c>
      <c r="BF984" s="25">
        <f ca="1" t="shared" si="7327"/>
        <v>22087.2853029862</v>
      </c>
      <c r="BG984" s="25">
        <f ca="1" t="shared" si="7327"/>
        <v>19284.0245025103</v>
      </c>
      <c r="BH984" s="25">
        <f ca="1" t="shared" si="7327"/>
        <v>19032.9422482351</v>
      </c>
      <c r="BI984" s="25">
        <f ca="1" t="shared" si="7327"/>
        <v>19580.2405385789</v>
      </c>
      <c r="BJ984" s="25">
        <f ca="1" t="shared" si="7166"/>
        <v>68719.6195463778</v>
      </c>
      <c r="BK984" s="25">
        <f ca="1" t="shared" si="7167"/>
        <v>35690.4901765077</v>
      </c>
      <c r="BL984" s="25">
        <f ca="1" t="shared" si="7168"/>
        <v>104410.109722886</v>
      </c>
      <c r="BM984" s="25">
        <f ca="1">BK984*'Ejercicio 3 - TIR'!$D$5</f>
        <v>17845.2450882539</v>
      </c>
      <c r="BN984" s="25">
        <f ca="1" t="shared" si="7169"/>
        <v>86564.8646346317</v>
      </c>
      <c r="BO984" s="25">
        <f ca="1" t="shared" si="7170"/>
        <v>38248.2197638257</v>
      </c>
      <c r="BP984" s="25">
        <f ca="1" t="shared" si="7171"/>
        <v>-109211.649658871</v>
      </c>
      <c r="BQ984" s="25">
        <f ca="1" t="shared" ref="BQ984:BT984" si="7328">BE984</f>
        <v>23122.8962213754</v>
      </c>
      <c r="BR984" s="25">
        <f ca="1" t="shared" si="7328"/>
        <v>22087.2853029862</v>
      </c>
      <c r="BS984" s="25">
        <f ca="1" t="shared" si="7328"/>
        <v>19284.0245025103</v>
      </c>
      <c r="BT984" s="25">
        <f ca="1" t="shared" si="7328"/>
        <v>19032.9422482351</v>
      </c>
      <c r="BU984" s="25">
        <f ca="1" t="shared" si="7173"/>
        <v>57828.4603024047</v>
      </c>
      <c r="BV984" s="27">
        <f ca="1" t="shared" si="7174"/>
        <v>7.93669260052656</v>
      </c>
    </row>
    <row r="985" ht="15" customHeight="1" spans="1:74">
      <c r="A985" s="23">
        <v>984</v>
      </c>
      <c r="B985" s="24">
        <f ca="1" t="shared" ref="B985:F985" si="7329">RAND()</f>
        <v>0.827656725129409</v>
      </c>
      <c r="C985" s="25">
        <f ca="1">IF(B985&lt;=('Ejercicio 3 - TIR'!$D$13-'Ejercicio 3 - TIR'!$C$13)/('Ejercicio 3 - TIR'!$E$13-'Ejercicio 3 - TIR'!$C$13),'Ejercicio 3 - TIR'!$C$13+SQRT(('Ejercicio 3 - TIR'!$E$13-'Ejercicio 3 - TIR'!$C$13)*('Ejercicio 3 - TIR'!$D$13-'Ejercicio 3 - TIR'!$C$13)*B985),'Ejercicio 3 - TIR'!$E$13-SQRT(('Ejercicio 3 - TIR'!$E$13-'Ejercicio 3 - TIR'!$C$13)*('Ejercicio 3 - TIR'!$E$13-'Ejercicio 3 - TIR'!$D$13)*(1-B985)))</f>
        <v>85619.04280499</v>
      </c>
      <c r="D985" s="24">
        <f ca="1" t="shared" si="7329"/>
        <v>0.430868032771218</v>
      </c>
      <c r="E985" s="25">
        <f ca="1">IF(D985&lt;=('Ejercicio 3 - TIR'!$D$14-'Ejercicio 3 - TIR'!$C$14)/('Ejercicio 3 - TIR'!$E$14-'Ejercicio 3 - TIR'!$C$14),'Ejercicio 3 - TIR'!$C$14+SQRT(('Ejercicio 3 - TIR'!$E$14-'Ejercicio 3 - TIR'!$C$14)*('Ejercicio 3 - TIR'!$D$14-'Ejercicio 3 - TIR'!$C$14)*D985),'Ejercicio 3 - TIR'!$E$14-SQRT(('Ejercicio 3 - TIR'!$E$14-'Ejercicio 3 - TIR'!$C$14)*('Ejercicio 3 - TIR'!$E$14-'Ejercicio 3 - TIR'!$D$14)*(1-D985)))</f>
        <v>30760.422353575</v>
      </c>
      <c r="F985" s="24">
        <f ca="1" t="shared" si="7329"/>
        <v>0.437161301522934</v>
      </c>
      <c r="G985" s="25">
        <f ca="1">IF(F985&lt;=('Ejercicio 3 - TIR'!$D$18-'Ejercicio 3 - TIR'!$C$18)/('Ejercicio 3 - TIR'!$E$18-'Ejercicio 3 - TIR'!$C$18),'Ejercicio 3 - TIR'!$C$18+SQRT(('Ejercicio 3 - TIR'!$E$18-'Ejercicio 3 - TIR'!$C$18)*('Ejercicio 3 - TIR'!$D$18-'Ejercicio 3 - TIR'!$C$18)*F985),'Ejercicio 3 - TIR'!$E$18-SQRT(('Ejercicio 3 - TIR'!$E$18-'Ejercicio 3 - TIR'!$C$18)*('Ejercicio 3 - TIR'!$E$18-'Ejercicio 3 - TIR'!$D$18)*(1-F985)))</f>
        <v>38097.7895272994</v>
      </c>
      <c r="H985" s="24">
        <f ca="1" t="shared" ref="H985:L985" si="7330">RAND()</f>
        <v>0.346499264000753</v>
      </c>
      <c r="I985" s="25">
        <f ca="1">IF(H985&lt;=('Ejercicio 3 - TIR'!$D$18-'Ejercicio 3 - TIR'!$C$18)/('Ejercicio 3 - TIR'!$E$18-'Ejercicio 3 - TIR'!$C$18),'Ejercicio 3 - TIR'!$C$18+SQRT(('Ejercicio 3 - TIR'!$E$18-'Ejercicio 3 - TIR'!$C$18)*('Ejercicio 3 - TIR'!$D$18-'Ejercicio 3 - TIR'!$C$18)*H985),'Ejercicio 3 - TIR'!$E$18-SQRT(('Ejercicio 3 - TIR'!$E$18-'Ejercicio 3 - TIR'!$C$18)*('Ejercicio 3 - TIR'!$E$18-'Ejercicio 3 - TIR'!$D$18)*(1-H985)))</f>
        <v>37209.361247719</v>
      </c>
      <c r="J985" s="24">
        <f ca="1" t="shared" si="7330"/>
        <v>0.834112763622845</v>
      </c>
      <c r="K985" s="25">
        <f ca="1">IF(J985&lt;=('Ejercicio 3 - TIR'!$D$18-'Ejercicio 3 - TIR'!$C$18)/('Ejercicio 3 - TIR'!$E$18-'Ejercicio 3 - TIR'!$C$18),'Ejercicio 3 - TIR'!$C$18+SQRT(('Ejercicio 3 - TIR'!$E$18-'Ejercicio 3 - TIR'!$C$18)*('Ejercicio 3 - TIR'!$D$18-'Ejercicio 3 - TIR'!$C$18)*J985),'Ejercicio 3 - TIR'!$E$18-SQRT(('Ejercicio 3 - TIR'!$E$18-'Ejercicio 3 - TIR'!$C$18)*('Ejercicio 3 - TIR'!$E$18-'Ejercicio 3 - TIR'!$D$18)*(1-J985)))</f>
        <v>41472.7428888318</v>
      </c>
      <c r="L985" s="24">
        <f ca="1" t="shared" si="7330"/>
        <v>0.315630867764108</v>
      </c>
      <c r="M985" s="25">
        <f ca="1">IF(L985&lt;=('Ejercicio 3 - TIR'!$D$18-'Ejercicio 3 - TIR'!$C$18)/('Ejercicio 3 - TIR'!$E$18-'Ejercicio 3 - TIR'!$C$18),'Ejercicio 3 - TIR'!$C$18+SQRT(('Ejercicio 3 - TIR'!$E$18-'Ejercicio 3 - TIR'!$C$18)*('Ejercicio 3 - TIR'!$D$18-'Ejercicio 3 - TIR'!$C$18)*L985),'Ejercicio 3 - TIR'!$E$18-SQRT(('Ejercicio 3 - TIR'!$E$18-'Ejercicio 3 - TIR'!$C$18)*('Ejercicio 3 - TIR'!$E$18-'Ejercicio 3 - TIR'!$D$18)*(1-L985)))</f>
        <v>36880.7434310993</v>
      </c>
      <c r="N985" s="24">
        <f ca="1" t="shared" ref="N985:R985" si="7331">RAND()</f>
        <v>0.0996532469190217</v>
      </c>
      <c r="O985" s="25">
        <f ca="1">IF(N985&lt;=('Ejercicio 3 - TIR'!$D$18-'Ejercicio 3 - TIR'!$C$18)/('Ejercicio 3 - TIR'!$E$18-'Ejercicio 3 - TIR'!$C$18),'Ejercicio 3 - TIR'!$C$18+SQRT(('Ejercicio 3 - TIR'!$E$18-'Ejercicio 3 - TIR'!$C$18)*('Ejercicio 3 - TIR'!$D$18-'Ejercicio 3 - TIR'!$C$18)*N985),'Ejercicio 3 - TIR'!$E$18-SQRT(('Ejercicio 3 - TIR'!$E$18-'Ejercicio 3 - TIR'!$C$18)*('Ejercicio 3 - TIR'!$E$18-'Ejercicio 3 - TIR'!$D$18)*(1-N985)))</f>
        <v>33866.2626705713</v>
      </c>
      <c r="P985" s="24">
        <f ca="1" t="shared" si="7331"/>
        <v>0.950636730605356</v>
      </c>
      <c r="Q985" s="26">
        <f ca="1">IF(P985&lt;=('Ejercicio 3 - TIR'!$D$22-'Ejercicio 3 - TIR'!$C$22)/('Ejercicio 3 - TIR'!$E$22-'Ejercicio 3 - TIR'!$C$22),'Ejercicio 3 - TIR'!$C$22+SQRT(('Ejercicio 3 - TIR'!$E$22-'Ejercicio 3 - TIR'!$C$22)*('Ejercicio 3 - TIR'!$D$22-'Ejercicio 3 - TIR'!$C$22)*P985),'Ejercicio 3 - TIR'!$E$22-SQRT(('Ejercicio 3 - TIR'!$E$22-'Ejercicio 3 - TIR'!$C$22)*('Ejercicio 3 - TIR'!$E$22-'Ejercicio 3 - TIR'!$D$22)*(1-P985)))</f>
        <v>0.170573766133266</v>
      </c>
      <c r="R985" s="24">
        <f ca="1" t="shared" si="7331"/>
        <v>0.758119865515293</v>
      </c>
      <c r="S985" s="26">
        <f ca="1">IF(R985&lt;=('Ejercicio 3 - TIR'!$D$23-'Ejercicio 3 - TIR'!$C$23)/('Ejercicio 3 - TIR'!$E$23-'Ejercicio 3 - TIR'!$C$23),'Ejercicio 3 - TIR'!$C$23+SQRT(('Ejercicio 3 - TIR'!$E$23-'Ejercicio 3 - TIR'!$C$23)*('Ejercicio 3 - TIR'!$D$23-'Ejercicio 3 - TIR'!$C$23)*R985),'Ejercicio 3 - TIR'!$E$23-SQRT(('Ejercicio 3 - TIR'!$E$23-'Ejercicio 3 - TIR'!$C$23)*('Ejercicio 3 - TIR'!$E$23-'Ejercicio 3 - TIR'!$D$23)*(1-R985)))</f>
        <v>0.15913413692002</v>
      </c>
      <c r="T985" s="24">
        <f ca="1" t="shared" ref="T985:X985" si="7332">RAND()</f>
        <v>0.215878095800355</v>
      </c>
      <c r="U985" s="26">
        <f ca="1">IF(T985&lt;=('Ejercicio 3 - TIR'!$D$24-'Ejercicio 3 - TIR'!$C$24)/('Ejercicio 3 - TIR'!$E$24-'Ejercicio 3 - TIR'!$C$24),'Ejercicio 3 - TIR'!$C$24+SQRT(('Ejercicio 3 - TIR'!$E$24-'Ejercicio 3 - TIR'!$C$24)*('Ejercicio 3 - TIR'!$D$24-'Ejercicio 3 - TIR'!$C$24)*T985),'Ejercicio 3 - TIR'!$E$24-SQRT(('Ejercicio 3 - TIR'!$E$24-'Ejercicio 3 - TIR'!$C$24)*('Ejercicio 3 - TIR'!$E$24-'Ejercicio 3 - TIR'!$D$24)*(1-T985)))</f>
        <v>0.171291876412866</v>
      </c>
      <c r="V985" s="24">
        <f ca="1" t="shared" si="7332"/>
        <v>0.0204417480143793</v>
      </c>
      <c r="W985" s="26">
        <f ca="1">IF(V985&lt;=('Ejercicio 3 - TIR'!$D$25-'Ejercicio 3 - TIR'!$C$25)/('Ejercicio 3 - TIR'!$E$25-'Ejercicio 3 - TIR'!$C$25),'Ejercicio 3 - TIR'!$C$25+SQRT(('Ejercicio 3 - TIR'!$E$25-'Ejercicio 3 - TIR'!$C$25)*('Ejercicio 3 - TIR'!$D$25-'Ejercicio 3 - TIR'!$C$25)*V985),'Ejercicio 3 - TIR'!$E$25-SQRT(('Ejercicio 3 - TIR'!$E$25-'Ejercicio 3 - TIR'!$C$25)*('Ejercicio 3 - TIR'!$E$25-'Ejercicio 3 - TIR'!$D$25)*(1-V985)))</f>
        <v>0.185349621222118</v>
      </c>
      <c r="X985" s="24">
        <f ca="1" t="shared" si="7332"/>
        <v>0.349871798609351</v>
      </c>
      <c r="Y985" s="26">
        <f ca="1">IF(X985&lt;=('Ejercicio 3 - TIR'!$D$26-'Ejercicio 3 - TIR'!$C$26)/('Ejercicio 3 - TIR'!$E$26-'Ejercicio 3 - TIR'!$C$26),'Ejercicio 3 - TIR'!$C$26+SQRT(('Ejercicio 3 - TIR'!$E$26-'Ejercicio 3 - TIR'!$C$26)*('Ejercicio 3 - TIR'!$D$26-'Ejercicio 3 - TIR'!$C$26)*X985),'Ejercicio 3 - TIR'!$E$26-SQRT(('Ejercicio 3 - TIR'!$E$26-'Ejercicio 3 - TIR'!$C$26)*('Ejercicio 3 - TIR'!$E$26-'Ejercicio 3 - TIR'!$D$26)*(1-X985)))</f>
        <v>0.220748904756878</v>
      </c>
      <c r="Z985" s="24">
        <f ca="1" t="shared" si="7144"/>
        <v>1.17057376613327</v>
      </c>
      <c r="AA985" s="24">
        <f ca="1" t="shared" si="7145"/>
        <v>1.3568520121081</v>
      </c>
      <c r="AB985" s="24">
        <f ca="1" t="shared" si="7146"/>
        <v>1.58926973927667</v>
      </c>
      <c r="AC985" s="24">
        <f ca="1" t="shared" si="7147"/>
        <v>1.88384028347137</v>
      </c>
      <c r="AD985" s="24">
        <f ca="1" t="shared" si="7148"/>
        <v>2.29969596278457</v>
      </c>
      <c r="AE985" s="23">
        <f ca="1" t="shared" si="7149"/>
        <v>5246.92108869919</v>
      </c>
      <c r="AF985" s="23">
        <f ca="1" t="shared" si="7150"/>
        <v>6081.88534763679</v>
      </c>
      <c r="AG985" s="23">
        <f ca="1" t="shared" si="7151"/>
        <v>7123.66290096141</v>
      </c>
      <c r="AH985" s="23">
        <f ca="1" t="shared" si="7152"/>
        <v>8444.03112136865</v>
      </c>
      <c r="AI985" s="23">
        <f ca="1" t="shared" si="7153"/>
        <v>10308.0417431438</v>
      </c>
      <c r="AJ985" s="25">
        <f ca="1" t="shared" si="7154"/>
        <v>44596.2729683234</v>
      </c>
      <c r="AK985" s="25">
        <f ca="1" t="shared" si="7155"/>
        <v>50487.5966782248</v>
      </c>
      <c r="AL985" s="25">
        <f ca="1" t="shared" si="7156"/>
        <v>65911.3752780221</v>
      </c>
      <c r="AM985" s="25">
        <f ca="1" t="shared" si="7157"/>
        <v>69477.4301598771</v>
      </c>
      <c r="AN985" s="25">
        <f ca="1" t="shared" si="7158"/>
        <v>77882.1075381145</v>
      </c>
      <c r="AO985" s="25">
        <f ca="1">C985/'Ejercicio 3 - TIR'!$D$7</f>
        <v>17123.808560998</v>
      </c>
      <c r="AP985" s="25">
        <f ca="1" t="shared" si="7159"/>
        <v>27472.4644073254</v>
      </c>
      <c r="AQ985" s="25">
        <f ca="1" t="shared" si="7160"/>
        <v>33363.7881172268</v>
      </c>
      <c r="AR985" s="25">
        <f ca="1" t="shared" si="7161"/>
        <v>48787.5667170241</v>
      </c>
      <c r="AS985" s="25">
        <f ca="1" t="shared" si="7162"/>
        <v>52353.6215988791</v>
      </c>
      <c r="AT985" s="25">
        <f ca="1" t="shared" si="7163"/>
        <v>60758.2989771165</v>
      </c>
      <c r="AU985" s="25">
        <f ca="1">AP985*'Ejercicio 3 - TIR'!$D$5</f>
        <v>13736.2322036627</v>
      </c>
      <c r="AV985" s="25">
        <f ca="1">AQ985*'Ejercicio 3 - TIR'!$D$5</f>
        <v>16681.8940586134</v>
      </c>
      <c r="AW985" s="25">
        <f ca="1">AR985*'Ejercicio 3 - TIR'!$D$5</f>
        <v>24393.783358512</v>
      </c>
      <c r="AX985" s="25">
        <f ca="1">AS985*'Ejercicio 3 - TIR'!$D$5</f>
        <v>26176.8107994396</v>
      </c>
      <c r="AY985" s="25">
        <f ca="1">AT985*'Ejercicio 3 - TIR'!$D$5</f>
        <v>30379.1494885583</v>
      </c>
      <c r="AZ985" s="25">
        <f ca="1" t="shared" ref="AZ985:BD985" si="7333">AJ985-AU985-AE985</f>
        <v>25613.1196759615</v>
      </c>
      <c r="BA985" s="25">
        <f ca="1" t="shared" si="7333"/>
        <v>27723.8172719746</v>
      </c>
      <c r="BB985" s="25">
        <f ca="1" t="shared" si="7333"/>
        <v>34393.9290185486</v>
      </c>
      <c r="BC985" s="25">
        <f ca="1" t="shared" si="7333"/>
        <v>34856.5882390689</v>
      </c>
      <c r="BD985" s="25">
        <f ca="1" t="shared" si="7333"/>
        <v>37194.9163064125</v>
      </c>
      <c r="BE985" s="25">
        <f ca="1" t="shared" ref="BE985:BI985" si="7334">AZ985/Z985</f>
        <v>21880.8249569515</v>
      </c>
      <c r="BF985" s="25">
        <f ca="1" t="shared" si="7334"/>
        <v>20432.4546999794</v>
      </c>
      <c r="BG985" s="25">
        <f ca="1" t="shared" si="7334"/>
        <v>21641.3414089181</v>
      </c>
      <c r="BH985" s="25">
        <f ca="1" t="shared" si="7334"/>
        <v>18502.9423910812</v>
      </c>
      <c r="BI985" s="25">
        <f ca="1" t="shared" si="7334"/>
        <v>16173.8407634439</v>
      </c>
      <c r="BJ985" s="25">
        <f ca="1" t="shared" si="7166"/>
        <v>70739.6191000645</v>
      </c>
      <c r="BK985" s="25">
        <f ca="1" t="shared" si="7167"/>
        <v>39379.5534152229</v>
      </c>
      <c r="BL985" s="25">
        <f ca="1" t="shared" si="7168"/>
        <v>110119.172515287</v>
      </c>
      <c r="BM985" s="25">
        <f ca="1">BK985*'Ejercicio 3 - TIR'!$D$5</f>
        <v>19689.7767076115</v>
      </c>
      <c r="BN985" s="25">
        <f ca="1" t="shared" si="7169"/>
        <v>90429.3958076759</v>
      </c>
      <c r="BO985" s="25">
        <f ca="1" t="shared" si="7170"/>
        <v>39322.326634074</v>
      </c>
      <c r="BP985" s="25">
        <f ca="1" t="shared" si="7171"/>
        <v>-116379.465158565</v>
      </c>
      <c r="BQ985" s="25">
        <f ca="1" t="shared" ref="BQ985:BT985" si="7335">BE985</f>
        <v>21880.8249569515</v>
      </c>
      <c r="BR985" s="25">
        <f ca="1" t="shared" si="7335"/>
        <v>20432.4546999794</v>
      </c>
      <c r="BS985" s="25">
        <f ca="1" t="shared" si="7335"/>
        <v>21641.3414089181</v>
      </c>
      <c r="BT985" s="25">
        <f ca="1" t="shared" si="7335"/>
        <v>18502.9423910812</v>
      </c>
      <c r="BU985" s="25">
        <f ca="1" t="shared" si="7173"/>
        <v>55496.1673975179</v>
      </c>
      <c r="BV985" s="27">
        <f ca="1" t="shared" si="7174"/>
        <v>5.10518134344426</v>
      </c>
    </row>
    <row r="986" ht="15" customHeight="1" spans="1:74">
      <c r="A986" s="23">
        <v>985</v>
      </c>
      <c r="B986" s="24">
        <f ca="1" t="shared" ref="B986:F986" si="7336">RAND()</f>
        <v>0.0266357754839281</v>
      </c>
      <c r="C986" s="25">
        <f ca="1">IF(B986&lt;=('Ejercicio 3 - TIR'!$D$13-'Ejercicio 3 - TIR'!$C$13)/('Ejercicio 3 - TIR'!$E$13-'Ejercicio 3 - TIR'!$C$13),'Ejercicio 3 - TIR'!$C$13+SQRT(('Ejercicio 3 - TIR'!$E$13-'Ejercicio 3 - TIR'!$C$13)*('Ejercicio 3 - TIR'!$D$13-'Ejercicio 3 - TIR'!$C$13)*B986),'Ejercicio 3 - TIR'!$E$13-SQRT(('Ejercicio 3 - TIR'!$E$13-'Ejercicio 3 - TIR'!$C$13)*('Ejercicio 3 - TIR'!$E$13-'Ejercicio 3 - TIR'!$D$13)*(1-B986)))</f>
        <v>63264.094084669</v>
      </c>
      <c r="D986" s="24">
        <f ca="1" t="shared" si="7336"/>
        <v>0.782028574816116</v>
      </c>
      <c r="E986" s="25">
        <f ca="1">IF(D986&lt;=('Ejercicio 3 - TIR'!$D$14-'Ejercicio 3 - TIR'!$C$14)/('Ejercicio 3 - TIR'!$E$14-'Ejercicio 3 - TIR'!$C$14),'Ejercicio 3 - TIR'!$C$14+SQRT(('Ejercicio 3 - TIR'!$E$14-'Ejercicio 3 - TIR'!$C$14)*('Ejercicio 3 - TIR'!$D$14-'Ejercicio 3 - TIR'!$C$14)*D986),'Ejercicio 3 - TIR'!$E$14-SQRT(('Ejercicio 3 - TIR'!$E$14-'Ejercicio 3 - TIR'!$C$14)*('Ejercicio 3 - TIR'!$E$14-'Ejercicio 3 - TIR'!$D$14)*(1-D986)))</f>
        <v>34281.9834052722</v>
      </c>
      <c r="F986" s="24">
        <f ca="1" t="shared" si="7336"/>
        <v>0.549528037184149</v>
      </c>
      <c r="G986" s="25">
        <f ca="1">IF(F986&lt;=('Ejercicio 3 - TIR'!$D$18-'Ejercicio 3 - TIR'!$C$18)/('Ejercicio 3 - TIR'!$E$18-'Ejercicio 3 - TIR'!$C$18),'Ejercicio 3 - TIR'!$C$18+SQRT(('Ejercicio 3 - TIR'!$E$18-'Ejercicio 3 - TIR'!$C$18)*('Ejercicio 3 - TIR'!$D$18-'Ejercicio 3 - TIR'!$C$18)*F986),'Ejercicio 3 - TIR'!$E$18-SQRT(('Ejercicio 3 - TIR'!$E$18-'Ejercicio 3 - TIR'!$C$18)*('Ejercicio 3 - TIR'!$E$18-'Ejercicio 3 - TIR'!$D$18)*(1-F986)))</f>
        <v>39079.0531212028</v>
      </c>
      <c r="H986" s="24">
        <f ca="1" t="shared" ref="H986:L986" si="7337">RAND()</f>
        <v>0.0471166938025027</v>
      </c>
      <c r="I986" s="25">
        <f ca="1">IF(H986&lt;=('Ejercicio 3 - TIR'!$D$18-'Ejercicio 3 - TIR'!$C$18)/('Ejercicio 3 - TIR'!$E$18-'Ejercicio 3 - TIR'!$C$18),'Ejercicio 3 - TIR'!$C$18+SQRT(('Ejercicio 3 - TIR'!$E$18-'Ejercicio 3 - TIR'!$C$18)*('Ejercicio 3 - TIR'!$D$18-'Ejercicio 3 - TIR'!$C$18)*H986),'Ejercicio 3 - TIR'!$E$18-SQRT(('Ejercicio 3 - TIR'!$E$18-'Ejercicio 3 - TIR'!$C$18)*('Ejercicio 3 - TIR'!$E$18-'Ejercicio 3 - TIR'!$D$18)*(1-H986)))</f>
        <v>32658.4777731581</v>
      </c>
      <c r="J986" s="24">
        <f ca="1" t="shared" si="7337"/>
        <v>0.905619412215987</v>
      </c>
      <c r="K986" s="25">
        <f ca="1">IF(J986&lt;=('Ejercicio 3 - TIR'!$D$18-'Ejercicio 3 - TIR'!$C$18)/('Ejercicio 3 - TIR'!$E$18-'Ejercicio 3 - TIR'!$C$18),'Ejercicio 3 - TIR'!$C$18+SQRT(('Ejercicio 3 - TIR'!$E$18-'Ejercicio 3 - TIR'!$C$18)*('Ejercicio 3 - TIR'!$D$18-'Ejercicio 3 - TIR'!$C$18)*J986),'Ejercicio 3 - TIR'!$E$18-SQRT(('Ejercicio 3 - TIR'!$E$18-'Ejercicio 3 - TIR'!$C$18)*('Ejercicio 3 - TIR'!$E$18-'Ejercicio 3 - TIR'!$D$18)*(1-J986)))</f>
        <v>42339.4466583432</v>
      </c>
      <c r="L986" s="24">
        <f ca="1" t="shared" si="7337"/>
        <v>0.305591799210831</v>
      </c>
      <c r="M986" s="25">
        <f ca="1">IF(L986&lt;=('Ejercicio 3 - TIR'!$D$18-'Ejercicio 3 - TIR'!$C$18)/('Ejercicio 3 - TIR'!$E$18-'Ejercicio 3 - TIR'!$C$18),'Ejercicio 3 - TIR'!$C$18+SQRT(('Ejercicio 3 - TIR'!$E$18-'Ejercicio 3 - TIR'!$C$18)*('Ejercicio 3 - TIR'!$D$18-'Ejercicio 3 - TIR'!$C$18)*L986),'Ejercicio 3 - TIR'!$E$18-SQRT(('Ejercicio 3 - TIR'!$E$18-'Ejercicio 3 - TIR'!$C$18)*('Ejercicio 3 - TIR'!$E$18-'Ejercicio 3 - TIR'!$D$18)*(1-L986)))</f>
        <v>36770.4335076585</v>
      </c>
      <c r="N986" s="24">
        <f ca="1" t="shared" ref="N986:R986" si="7338">RAND()</f>
        <v>0.772470770098301</v>
      </c>
      <c r="O986" s="25">
        <f ca="1">IF(N986&lt;=('Ejercicio 3 - TIR'!$D$18-'Ejercicio 3 - TIR'!$C$18)/('Ejercicio 3 - TIR'!$E$18-'Ejercicio 3 - TIR'!$C$18),'Ejercicio 3 - TIR'!$C$18+SQRT(('Ejercicio 3 - TIR'!$E$18-'Ejercicio 3 - TIR'!$C$18)*('Ejercicio 3 - TIR'!$D$18-'Ejercicio 3 - TIR'!$C$18)*N986),'Ejercicio 3 - TIR'!$E$18-SQRT(('Ejercicio 3 - TIR'!$E$18-'Ejercicio 3 - TIR'!$C$18)*('Ejercicio 3 - TIR'!$E$18-'Ejercicio 3 - TIR'!$D$18)*(1-N986)))</f>
        <v>40869.0567369392</v>
      </c>
      <c r="P986" s="24">
        <f ca="1" t="shared" si="7338"/>
        <v>0.114792474527833</v>
      </c>
      <c r="Q986" s="26">
        <f ca="1">IF(P986&lt;=('Ejercicio 3 - TIR'!$D$22-'Ejercicio 3 - TIR'!$C$22)/('Ejercicio 3 - TIR'!$E$22-'Ejercicio 3 - TIR'!$C$22),'Ejercicio 3 - TIR'!$C$22+SQRT(('Ejercicio 3 - TIR'!$E$22-'Ejercicio 3 - TIR'!$C$22)*('Ejercicio 3 - TIR'!$D$22-'Ejercicio 3 - TIR'!$C$22)*P986),'Ejercicio 3 - TIR'!$E$22-SQRT(('Ejercicio 3 - TIR'!$E$22-'Ejercicio 3 - TIR'!$C$22)*('Ejercicio 3 - TIR'!$E$22-'Ejercicio 3 - TIR'!$D$22)*(1-P986)))</f>
        <v>0.134374507092422</v>
      </c>
      <c r="R986" s="24">
        <f ca="1" t="shared" si="7338"/>
        <v>0.59866819787408</v>
      </c>
      <c r="S986" s="26">
        <f ca="1">IF(R986&lt;=('Ejercicio 3 - TIR'!$D$23-'Ejercicio 3 - TIR'!$C$23)/('Ejercicio 3 - TIR'!$E$23-'Ejercicio 3 - TIR'!$C$23),'Ejercicio 3 - TIR'!$C$23+SQRT(('Ejercicio 3 - TIR'!$E$23-'Ejercicio 3 - TIR'!$C$23)*('Ejercicio 3 - TIR'!$D$23-'Ejercicio 3 - TIR'!$C$23)*R986),'Ejercicio 3 - TIR'!$E$23-SQRT(('Ejercicio 3 - TIR'!$E$23-'Ejercicio 3 - TIR'!$C$23)*('Ejercicio 3 - TIR'!$E$23-'Ejercicio 3 - TIR'!$D$23)*(1-R986)))</f>
        <v>0.153122551389191</v>
      </c>
      <c r="T986" s="24">
        <f ca="1" t="shared" ref="T986:X986" si="7339">RAND()</f>
        <v>0.419403923433734</v>
      </c>
      <c r="U986" s="26">
        <f ca="1">IF(T986&lt;=('Ejercicio 3 - TIR'!$D$24-'Ejercicio 3 - TIR'!$C$24)/('Ejercicio 3 - TIR'!$E$24-'Ejercicio 3 - TIR'!$C$24),'Ejercicio 3 - TIR'!$C$24+SQRT(('Ejercicio 3 - TIR'!$E$24-'Ejercicio 3 - TIR'!$C$24)*('Ejercicio 3 - TIR'!$D$24-'Ejercicio 3 - TIR'!$C$24)*T986),'Ejercicio 3 - TIR'!$E$24-SQRT(('Ejercicio 3 - TIR'!$E$24-'Ejercicio 3 - TIR'!$C$24)*('Ejercicio 3 - TIR'!$E$24-'Ejercicio 3 - TIR'!$D$24)*(1-T986)))</f>
        <v>0.179677402838032</v>
      </c>
      <c r="V986" s="24">
        <f ca="1" t="shared" si="7339"/>
        <v>0.80696948812324</v>
      </c>
      <c r="W986" s="26">
        <f ca="1">IF(V986&lt;=('Ejercicio 3 - TIR'!$D$25-'Ejercicio 3 - TIR'!$C$25)/('Ejercicio 3 - TIR'!$E$25-'Ejercicio 3 - TIR'!$C$25),'Ejercicio 3 - TIR'!$C$25+SQRT(('Ejercicio 3 - TIR'!$E$25-'Ejercicio 3 - TIR'!$C$25)*('Ejercicio 3 - TIR'!$D$25-'Ejercicio 3 - TIR'!$C$25)*V986),'Ejercicio 3 - TIR'!$E$25-SQRT(('Ejercicio 3 - TIR'!$E$25-'Ejercicio 3 - TIR'!$C$25)*('Ejercicio 3 - TIR'!$E$25-'Ejercicio 3 - TIR'!$D$25)*(1-V986)))</f>
        <v>0.224007562800525</v>
      </c>
      <c r="X986" s="24">
        <f ca="1" t="shared" si="7339"/>
        <v>0.645818838428503</v>
      </c>
      <c r="Y986" s="26">
        <f ca="1">IF(X986&lt;=('Ejercicio 3 - TIR'!$D$26-'Ejercicio 3 - TIR'!$C$26)/('Ejercicio 3 - TIR'!$E$26-'Ejercicio 3 - TIR'!$C$26),'Ejercicio 3 - TIR'!$C$26+SQRT(('Ejercicio 3 - TIR'!$E$26-'Ejercicio 3 - TIR'!$C$26)*('Ejercicio 3 - TIR'!$D$26-'Ejercicio 3 - TIR'!$C$26)*X986),'Ejercicio 3 - TIR'!$E$26-SQRT(('Ejercicio 3 - TIR'!$E$26-'Ejercicio 3 - TIR'!$C$26)*('Ejercicio 3 - TIR'!$E$26-'Ejercicio 3 - TIR'!$D$26)*(1-X986)))</f>
        <v>0.236266965889775</v>
      </c>
      <c r="Z986" s="24">
        <f ca="1" t="shared" si="7144"/>
        <v>1.13437450709242</v>
      </c>
      <c r="AA986" s="24">
        <f ca="1" t="shared" si="7145"/>
        <v>1.30807282584927</v>
      </c>
      <c r="AB986" s="24">
        <f ca="1" t="shared" si="7146"/>
        <v>1.54310395392087</v>
      </c>
      <c r="AC986" s="24">
        <f ca="1" t="shared" si="7147"/>
        <v>1.88877090978654</v>
      </c>
      <c r="AD986" s="24">
        <f ca="1" t="shared" si="7148"/>
        <v>2.33502508190268</v>
      </c>
      <c r="AE986" s="23">
        <f ca="1" t="shared" si="7149"/>
        <v>4606.62462223405</v>
      </c>
      <c r="AF986" s="23">
        <f ca="1" t="shared" si="7150"/>
        <v>5312.0027376828</v>
      </c>
      <c r="AG986" s="23">
        <f ca="1" t="shared" si="7151"/>
        <v>6266.44959345816</v>
      </c>
      <c r="AH986" s="23">
        <f ca="1" t="shared" si="7152"/>
        <v>7670.18169430106</v>
      </c>
      <c r="AI986" s="23">
        <f ca="1" t="shared" si="7153"/>
        <v>9482.39225103687</v>
      </c>
      <c r="AJ986" s="25">
        <f ca="1" t="shared" si="7154"/>
        <v>44330.281622003</v>
      </c>
      <c r="AK986" s="25">
        <f ca="1" t="shared" si="7155"/>
        <v>42719.6673086704</v>
      </c>
      <c r="AL986" s="25">
        <f ca="1" t="shared" si="7156"/>
        <v>65334.1675453113</v>
      </c>
      <c r="AM986" s="25">
        <f ca="1" t="shared" si="7157"/>
        <v>69450.9251495056</v>
      </c>
      <c r="AN986" s="25">
        <f ca="1" t="shared" si="7158"/>
        <v>95430.2725544566</v>
      </c>
      <c r="AO986" s="25">
        <f ca="1">C986/'Ejercicio 3 - TIR'!$D$7</f>
        <v>12652.8188169338</v>
      </c>
      <c r="AP986" s="25">
        <f ca="1" t="shared" si="7159"/>
        <v>31677.4628050692</v>
      </c>
      <c r="AQ986" s="25">
        <f ca="1" t="shared" si="7160"/>
        <v>30066.8484917366</v>
      </c>
      <c r="AR986" s="25">
        <f ca="1" t="shared" si="7161"/>
        <v>52681.3487283775</v>
      </c>
      <c r="AS986" s="25">
        <f ca="1" t="shared" si="7162"/>
        <v>56798.1063325718</v>
      </c>
      <c r="AT986" s="25">
        <f ca="1" t="shared" si="7163"/>
        <v>82777.4537375228</v>
      </c>
      <c r="AU986" s="25">
        <f ca="1">AP986*'Ejercicio 3 - TIR'!$D$5</f>
        <v>15838.7314025346</v>
      </c>
      <c r="AV986" s="25">
        <f ca="1">AQ986*'Ejercicio 3 - TIR'!$D$5</f>
        <v>15033.4242458683</v>
      </c>
      <c r="AW986" s="25">
        <f ca="1">AR986*'Ejercicio 3 - TIR'!$D$5</f>
        <v>26340.6743641888</v>
      </c>
      <c r="AX986" s="25">
        <f ca="1">AS986*'Ejercicio 3 - TIR'!$D$5</f>
        <v>28399.0531662859</v>
      </c>
      <c r="AY986" s="25">
        <f ca="1">AT986*'Ejercicio 3 - TIR'!$D$5</f>
        <v>41388.7268687614</v>
      </c>
      <c r="AZ986" s="25">
        <f ca="1" t="shared" ref="AZ986:BD986" si="7340">AJ986-AU986-AE986</f>
        <v>23884.9255972344</v>
      </c>
      <c r="BA986" s="25">
        <f ca="1" t="shared" si="7340"/>
        <v>22374.2403251193</v>
      </c>
      <c r="BB986" s="25">
        <f ca="1" t="shared" si="7340"/>
        <v>32727.0435876644</v>
      </c>
      <c r="BC986" s="25">
        <f ca="1" t="shared" si="7340"/>
        <v>33381.6902889186</v>
      </c>
      <c r="BD986" s="25">
        <f ca="1" t="shared" si="7340"/>
        <v>44559.1534346583</v>
      </c>
      <c r="BE986" s="25">
        <f ca="1" t="shared" ref="BE986:BI986" si="7341">AZ986/Z986</f>
        <v>21055.5909427612</v>
      </c>
      <c r="BF986" s="25">
        <f ca="1" t="shared" si="7341"/>
        <v>17104.7359772135</v>
      </c>
      <c r="BG986" s="25">
        <f ca="1" t="shared" si="7341"/>
        <v>21208.579956333</v>
      </c>
      <c r="BH986" s="25">
        <f ca="1" t="shared" si="7341"/>
        <v>17673.7634595883</v>
      </c>
      <c r="BI986" s="25">
        <f ca="1" t="shared" si="7341"/>
        <v>19082.9442390185</v>
      </c>
      <c r="BJ986" s="25">
        <f ca="1" t="shared" si="7166"/>
        <v>80049.2911086819</v>
      </c>
      <c r="BK986" s="25">
        <f ca="1" t="shared" si="7167"/>
        <v>29544.6492943106</v>
      </c>
      <c r="BL986" s="25">
        <f ca="1" t="shared" si="7168"/>
        <v>109593.940402993</v>
      </c>
      <c r="BM986" s="25">
        <f ca="1">BK986*'Ejercicio 3 - TIR'!$D$5</f>
        <v>14772.3246471553</v>
      </c>
      <c r="BN986" s="25">
        <f ca="1" t="shared" si="7169"/>
        <v>94821.6157558372</v>
      </c>
      <c r="BO986" s="25">
        <f ca="1" t="shared" si="7170"/>
        <v>40608.3928137391</v>
      </c>
      <c r="BP986" s="25">
        <f ca="1" t="shared" si="7171"/>
        <v>-97546.0774899412</v>
      </c>
      <c r="BQ986" s="25">
        <f ca="1" t="shared" ref="BQ986:BT986" si="7342">BE986</f>
        <v>21055.5909427612</v>
      </c>
      <c r="BR986" s="25">
        <f ca="1" t="shared" si="7342"/>
        <v>17104.7359772135</v>
      </c>
      <c r="BS986" s="25">
        <f ca="1" t="shared" si="7342"/>
        <v>21208.579956333</v>
      </c>
      <c r="BT986" s="25">
        <f ca="1" t="shared" si="7342"/>
        <v>17673.7634595883</v>
      </c>
      <c r="BU986" s="25">
        <f ca="1" t="shared" si="7173"/>
        <v>59691.3370527576</v>
      </c>
      <c r="BV986" s="27">
        <f ca="1" t="shared" si="7174"/>
        <v>10.2695831109706</v>
      </c>
    </row>
    <row r="987" ht="15" customHeight="1" spans="1:74">
      <c r="A987" s="23">
        <v>986</v>
      </c>
      <c r="B987" s="24">
        <f ca="1" t="shared" ref="B987:F987" si="7343">RAND()</f>
        <v>0.0111528902726092</v>
      </c>
      <c r="C987" s="25">
        <f ca="1">IF(B987&lt;=('Ejercicio 3 - TIR'!$D$13-'Ejercicio 3 - TIR'!$C$13)/('Ejercicio 3 - TIR'!$E$13-'Ejercicio 3 - TIR'!$C$13),'Ejercicio 3 - TIR'!$C$13+SQRT(('Ejercicio 3 - TIR'!$E$13-'Ejercicio 3 - TIR'!$C$13)*('Ejercicio 3 - TIR'!$D$13-'Ejercicio 3 - TIR'!$C$13)*B987),'Ejercicio 3 - TIR'!$E$13-SQRT(('Ejercicio 3 - TIR'!$E$13-'Ejercicio 3 - TIR'!$C$13)*('Ejercicio 3 - TIR'!$E$13-'Ejercicio 3 - TIR'!$D$13)*(1-B987)))</f>
        <v>62112.1449072078</v>
      </c>
      <c r="D987" s="24">
        <f ca="1" t="shared" si="7343"/>
        <v>0.823719888369673</v>
      </c>
      <c r="E987" s="25">
        <f ca="1">IF(D987&lt;=('Ejercicio 3 - TIR'!$D$14-'Ejercicio 3 - TIR'!$C$14)/('Ejercicio 3 - TIR'!$E$14-'Ejercicio 3 - TIR'!$C$14),'Ejercicio 3 - TIR'!$C$14+SQRT(('Ejercicio 3 - TIR'!$E$14-'Ejercicio 3 - TIR'!$C$14)*('Ejercicio 3 - TIR'!$D$14-'Ejercicio 3 - TIR'!$C$14)*D987),'Ejercicio 3 - TIR'!$E$14-SQRT(('Ejercicio 3 - TIR'!$E$14-'Ejercicio 3 - TIR'!$C$14)*('Ejercicio 3 - TIR'!$E$14-'Ejercicio 3 - TIR'!$D$14)*(1-D987)))</f>
        <v>34857.8198451874</v>
      </c>
      <c r="F987" s="24">
        <f ca="1" t="shared" si="7343"/>
        <v>0.423967542606359</v>
      </c>
      <c r="G987" s="25">
        <f ca="1">IF(F987&lt;=('Ejercicio 3 - TIR'!$D$18-'Ejercicio 3 - TIR'!$C$18)/('Ejercicio 3 - TIR'!$E$18-'Ejercicio 3 - TIR'!$C$18),'Ejercicio 3 - TIR'!$C$18+SQRT(('Ejercicio 3 - TIR'!$E$18-'Ejercicio 3 - TIR'!$C$18)*('Ejercicio 3 - TIR'!$D$18-'Ejercicio 3 - TIR'!$C$18)*F987),'Ejercicio 3 - TIR'!$E$18-SQRT(('Ejercicio 3 - TIR'!$E$18-'Ejercicio 3 - TIR'!$C$18)*('Ejercicio 3 - TIR'!$E$18-'Ejercicio 3 - TIR'!$D$18)*(1-F987)))</f>
        <v>37974.6555656626</v>
      </c>
      <c r="H987" s="24">
        <f ca="1" t="shared" ref="H987:L987" si="7344">RAND()</f>
        <v>0.0942177947307445</v>
      </c>
      <c r="I987" s="25">
        <f ca="1">IF(H987&lt;=('Ejercicio 3 - TIR'!$D$18-'Ejercicio 3 - TIR'!$C$18)/('Ejercicio 3 - TIR'!$E$18-'Ejercicio 3 - TIR'!$C$18),'Ejercicio 3 - TIR'!$C$18+SQRT(('Ejercicio 3 - TIR'!$E$18-'Ejercicio 3 - TIR'!$C$18)*('Ejercicio 3 - TIR'!$D$18-'Ejercicio 3 - TIR'!$C$18)*H987),'Ejercicio 3 - TIR'!$E$18-SQRT(('Ejercicio 3 - TIR'!$E$18-'Ejercicio 3 - TIR'!$C$18)*('Ejercicio 3 - TIR'!$E$18-'Ejercicio 3 - TIR'!$D$18)*(1-H987)))</f>
        <v>33759.3442526073</v>
      </c>
      <c r="J987" s="24">
        <f ca="1" t="shared" si="7344"/>
        <v>0.645730725349639</v>
      </c>
      <c r="K987" s="25">
        <f ca="1">IF(J987&lt;=('Ejercicio 3 - TIR'!$D$18-'Ejercicio 3 - TIR'!$C$18)/('Ejercicio 3 - TIR'!$E$18-'Ejercicio 3 - TIR'!$C$18),'Ejercicio 3 - TIR'!$C$18+SQRT(('Ejercicio 3 - TIR'!$E$18-'Ejercicio 3 - TIR'!$C$18)*('Ejercicio 3 - TIR'!$D$18-'Ejercicio 3 - TIR'!$C$18)*J987),'Ejercicio 3 - TIR'!$E$18-SQRT(('Ejercicio 3 - TIR'!$E$18-'Ejercicio 3 - TIR'!$C$18)*('Ejercicio 3 - TIR'!$E$18-'Ejercicio 3 - TIR'!$D$18)*(1-J987)))</f>
        <v>39841.7279378393</v>
      </c>
      <c r="L987" s="24">
        <f ca="1" t="shared" si="7344"/>
        <v>0.670411075252848</v>
      </c>
      <c r="M987" s="25">
        <f ca="1">IF(L987&lt;=('Ejercicio 3 - TIR'!$D$18-'Ejercicio 3 - TIR'!$C$18)/('Ejercicio 3 - TIR'!$E$18-'Ejercicio 3 - TIR'!$C$18),'Ejercicio 3 - TIR'!$C$18+SQRT(('Ejercicio 3 - TIR'!$E$18-'Ejercicio 3 - TIR'!$C$18)*('Ejercicio 3 - TIR'!$D$18-'Ejercicio 3 - TIR'!$C$18)*L987),'Ejercicio 3 - TIR'!$E$18-SQRT(('Ejercicio 3 - TIR'!$E$18-'Ejercicio 3 - TIR'!$C$18)*('Ejercicio 3 - TIR'!$E$18-'Ejercicio 3 - TIR'!$D$18)*(1-L987)))</f>
        <v>40028.1623763405</v>
      </c>
      <c r="N987" s="24">
        <f ca="1" t="shared" ref="N987:R987" si="7345">RAND()</f>
        <v>0.527688826749882</v>
      </c>
      <c r="O987" s="25">
        <f ca="1">IF(N987&lt;=('Ejercicio 3 - TIR'!$D$18-'Ejercicio 3 - TIR'!$C$18)/('Ejercicio 3 - TIR'!$E$18-'Ejercicio 3 - TIR'!$C$18),'Ejercicio 3 - TIR'!$C$18+SQRT(('Ejercicio 3 - TIR'!$E$18-'Ejercicio 3 - TIR'!$C$18)*('Ejercicio 3 - TIR'!$D$18-'Ejercicio 3 - TIR'!$C$18)*N987),'Ejercicio 3 - TIR'!$E$18-SQRT(('Ejercicio 3 - TIR'!$E$18-'Ejercicio 3 - TIR'!$C$18)*('Ejercicio 3 - TIR'!$E$18-'Ejercicio 3 - TIR'!$D$18)*(1-N987)))</f>
        <v>38896.8153859953</v>
      </c>
      <c r="P987" s="24">
        <f ca="1" t="shared" si="7345"/>
        <v>0.474751809994014</v>
      </c>
      <c r="Q987" s="26">
        <f ca="1">IF(P987&lt;=('Ejercicio 3 - TIR'!$D$22-'Ejercicio 3 - TIR'!$C$22)/('Ejercicio 3 - TIR'!$E$22-'Ejercicio 3 - TIR'!$C$22),'Ejercicio 3 - TIR'!$C$22+SQRT(('Ejercicio 3 - TIR'!$E$22-'Ejercicio 3 - TIR'!$C$22)*('Ejercicio 3 - TIR'!$D$22-'Ejercicio 3 - TIR'!$C$22)*P987),'Ejercicio 3 - TIR'!$E$22-SQRT(('Ejercicio 3 - TIR'!$E$22-'Ejercicio 3 - TIR'!$C$22)*('Ejercicio 3 - TIR'!$E$22-'Ejercicio 3 - TIR'!$D$22)*(1-P987)))</f>
        <v>0.149232742909095</v>
      </c>
      <c r="R987" s="24">
        <f ca="1" t="shared" si="7345"/>
        <v>0.350613945614443</v>
      </c>
      <c r="S987" s="26">
        <f ca="1">IF(R987&lt;=('Ejercicio 3 - TIR'!$D$23-'Ejercicio 3 - TIR'!$C$23)/('Ejercicio 3 - TIR'!$E$23-'Ejercicio 3 - TIR'!$C$23),'Ejercicio 3 - TIR'!$C$23+SQRT(('Ejercicio 3 - TIR'!$E$23-'Ejercicio 3 - TIR'!$C$23)*('Ejercicio 3 - TIR'!$D$23-'Ejercicio 3 - TIR'!$C$23)*R987),'Ejercicio 3 - TIR'!$E$23-SQRT(('Ejercicio 3 - TIR'!$E$23-'Ejercicio 3 - TIR'!$C$23)*('Ejercicio 3 - TIR'!$E$23-'Ejercicio 3 - TIR'!$D$23)*(1-R987)))</f>
        <v>0.145121805311442</v>
      </c>
      <c r="T987" s="24">
        <f ca="1" t="shared" ref="T987:X987" si="7346">RAND()</f>
        <v>0.768182206421031</v>
      </c>
      <c r="U987" s="26">
        <f ca="1">IF(T987&lt;=('Ejercicio 3 - TIR'!$D$24-'Ejercicio 3 - TIR'!$C$24)/('Ejercicio 3 - TIR'!$E$24-'Ejercicio 3 - TIR'!$C$24),'Ejercicio 3 - TIR'!$C$24+SQRT(('Ejercicio 3 - TIR'!$E$24-'Ejercicio 3 - TIR'!$C$24)*('Ejercicio 3 - TIR'!$D$24-'Ejercicio 3 - TIR'!$C$24)*T987),'Ejercicio 3 - TIR'!$E$24-SQRT(('Ejercicio 3 - TIR'!$E$24-'Ejercicio 3 - TIR'!$C$24)*('Ejercicio 3 - TIR'!$E$24-'Ejercicio 3 - TIR'!$D$24)*(1-T987)))</f>
        <v>0.194522758743908</v>
      </c>
      <c r="V987" s="24">
        <f ca="1" t="shared" si="7346"/>
        <v>0.773013508029178</v>
      </c>
      <c r="W987" s="26">
        <f ca="1">IF(V987&lt;=('Ejercicio 3 - TIR'!$D$25-'Ejercicio 3 - TIR'!$C$25)/('Ejercicio 3 - TIR'!$E$25-'Ejercicio 3 - TIR'!$C$25),'Ejercicio 3 - TIR'!$C$25+SQRT(('Ejercicio 3 - TIR'!$E$25-'Ejercicio 3 - TIR'!$C$25)*('Ejercicio 3 - TIR'!$D$25-'Ejercicio 3 - TIR'!$C$25)*V987),'Ejercicio 3 - TIR'!$E$25-SQRT(('Ejercicio 3 - TIR'!$E$25-'Ejercicio 3 - TIR'!$C$25)*('Ejercicio 3 - TIR'!$E$25-'Ejercicio 3 - TIR'!$D$25)*(1-V987)))</f>
        <v>0.221813962288078</v>
      </c>
      <c r="X987" s="24">
        <f ca="1" t="shared" si="7346"/>
        <v>0.241009669067288</v>
      </c>
      <c r="Y987" s="26">
        <f ca="1">IF(X987&lt;=('Ejercicio 3 - TIR'!$D$26-'Ejercicio 3 - TIR'!$C$26)/('Ejercicio 3 - TIR'!$E$26-'Ejercicio 3 - TIR'!$C$26),'Ejercicio 3 - TIR'!$C$26+SQRT(('Ejercicio 3 - TIR'!$E$26-'Ejercicio 3 - TIR'!$C$26)*('Ejercicio 3 - TIR'!$D$26-'Ejercicio 3 - TIR'!$C$26)*X987),'Ejercicio 3 - TIR'!$E$26-SQRT(('Ejercicio 3 - TIR'!$E$26-'Ejercicio 3 - TIR'!$C$26)*('Ejercicio 3 - TIR'!$E$26-'Ejercicio 3 - TIR'!$D$26)*(1-X987)))</f>
        <v>0.215509333713009</v>
      </c>
      <c r="Z987" s="24">
        <f ca="1" t="shared" si="7144"/>
        <v>1.14923274290909</v>
      </c>
      <c r="AA987" s="24">
        <f ca="1" t="shared" si="7145"/>
        <v>1.31601147328308</v>
      </c>
      <c r="AB987" s="24">
        <f ca="1" t="shared" si="7146"/>
        <v>1.57200565560474</v>
      </c>
      <c r="AC987" s="24">
        <f ca="1" t="shared" si="7147"/>
        <v>1.9206984588137</v>
      </c>
      <c r="AD987" s="24">
        <f ca="1" t="shared" si="7148"/>
        <v>2.33462690393624</v>
      </c>
      <c r="AE987" s="23">
        <f ca="1" t="shared" si="7149"/>
        <v>5201.92806732838</v>
      </c>
      <c r="AF987" s="23">
        <f ca="1" t="shared" si="7150"/>
        <v>5956.84125955934</v>
      </c>
      <c r="AG987" s="23">
        <f ca="1" t="shared" si="7151"/>
        <v>7115.58245476836</v>
      </c>
      <c r="AH987" s="23">
        <f ca="1" t="shared" si="7152"/>
        <v>8693.91799304805</v>
      </c>
      <c r="AI987" s="23">
        <f ca="1" t="shared" si="7153"/>
        <v>10567.5384670854</v>
      </c>
      <c r="AJ987" s="25">
        <f ca="1" t="shared" si="7154"/>
        <v>43641.7175767546</v>
      </c>
      <c r="AK987" s="25">
        <f ca="1" t="shared" si="7155"/>
        <v>44427.6843669445</v>
      </c>
      <c r="AL987" s="25">
        <f ca="1" t="shared" si="7156"/>
        <v>62631.4216473488</v>
      </c>
      <c r="AM987" s="25">
        <f ca="1" t="shared" si="7157"/>
        <v>76882.0297853816</v>
      </c>
      <c r="AN987" s="25">
        <f ca="1" t="shared" si="7158"/>
        <v>90809.5516775858</v>
      </c>
      <c r="AO987" s="25">
        <f ca="1">C987/'Ejercicio 3 - TIR'!$D$7</f>
        <v>12422.4289814416</v>
      </c>
      <c r="AP987" s="25">
        <f ca="1" t="shared" si="7159"/>
        <v>31219.288595313</v>
      </c>
      <c r="AQ987" s="25">
        <f ca="1" t="shared" si="7160"/>
        <v>32005.255385503</v>
      </c>
      <c r="AR987" s="25">
        <f ca="1" t="shared" si="7161"/>
        <v>50208.9926659072</v>
      </c>
      <c r="AS987" s="25">
        <f ca="1" t="shared" si="7162"/>
        <v>64459.6008039401</v>
      </c>
      <c r="AT987" s="25">
        <f ca="1" t="shared" si="7163"/>
        <v>78387.1226961442</v>
      </c>
      <c r="AU987" s="25">
        <f ca="1">AP987*'Ejercicio 3 - TIR'!$D$5</f>
        <v>15609.6442976565</v>
      </c>
      <c r="AV987" s="25">
        <f ca="1">AQ987*'Ejercicio 3 - TIR'!$D$5</f>
        <v>16002.6276927515</v>
      </c>
      <c r="AW987" s="25">
        <f ca="1">AR987*'Ejercicio 3 - TIR'!$D$5</f>
        <v>25104.4963329536</v>
      </c>
      <c r="AX987" s="25">
        <f ca="1">AS987*'Ejercicio 3 - TIR'!$D$5</f>
        <v>32229.80040197</v>
      </c>
      <c r="AY987" s="25">
        <f ca="1">AT987*'Ejercicio 3 - TIR'!$D$5</f>
        <v>39193.5613480721</v>
      </c>
      <c r="AZ987" s="25">
        <f ca="1" t="shared" ref="AZ987:BD987" si="7347">AJ987-AU987-AE987</f>
        <v>22830.1452117697</v>
      </c>
      <c r="BA987" s="25">
        <f ca="1" t="shared" si="7347"/>
        <v>22468.2154146337</v>
      </c>
      <c r="BB987" s="25">
        <f ca="1" t="shared" si="7347"/>
        <v>30411.3428596268</v>
      </c>
      <c r="BC987" s="25">
        <f ca="1" t="shared" si="7347"/>
        <v>35958.3113903635</v>
      </c>
      <c r="BD987" s="25">
        <f ca="1" t="shared" si="7347"/>
        <v>41048.4518624283</v>
      </c>
      <c r="BE987" s="25">
        <f ca="1" t="shared" ref="BE987:BI987" si="7348">AZ987/Z987</f>
        <v>19865.554086093</v>
      </c>
      <c r="BF987" s="25">
        <f ca="1" t="shared" si="7348"/>
        <v>17072.9631699804</v>
      </c>
      <c r="BG987" s="25">
        <f ca="1" t="shared" si="7348"/>
        <v>19345.568351615</v>
      </c>
      <c r="BH987" s="25">
        <f ca="1" t="shared" si="7348"/>
        <v>18721.4766718628</v>
      </c>
      <c r="BI987" s="25">
        <f ca="1" t="shared" si="7348"/>
        <v>17582.4461686874</v>
      </c>
      <c r="BJ987" s="25">
        <f ca="1" t="shared" si="7166"/>
        <v>81380.0040231371</v>
      </c>
      <c r="BK987" s="25">
        <f ca="1" t="shared" si="7167"/>
        <v>29001.7369123108</v>
      </c>
      <c r="BL987" s="25">
        <f ca="1" t="shared" si="7168"/>
        <v>110381.740935448</v>
      </c>
      <c r="BM987" s="25">
        <f ca="1">BK987*'Ejercicio 3 - TIR'!$D$5</f>
        <v>14500.8684561554</v>
      </c>
      <c r="BN987" s="25">
        <f ca="1" t="shared" si="7169"/>
        <v>95880.8724792925</v>
      </c>
      <c r="BO987" s="25">
        <f ca="1" t="shared" si="7170"/>
        <v>41069.0343359081</v>
      </c>
      <c r="BP987" s="25">
        <f ca="1" t="shared" si="7171"/>
        <v>-96969.9647523951</v>
      </c>
      <c r="BQ987" s="25">
        <f ca="1" t="shared" ref="BQ987:BT987" si="7349">BE987</f>
        <v>19865.554086093</v>
      </c>
      <c r="BR987" s="25">
        <f ca="1" t="shared" si="7349"/>
        <v>17072.9631699804</v>
      </c>
      <c r="BS987" s="25">
        <f ca="1" t="shared" si="7349"/>
        <v>19345.568351615</v>
      </c>
      <c r="BT987" s="25">
        <f ca="1" t="shared" si="7349"/>
        <v>18721.4766718628</v>
      </c>
      <c r="BU987" s="25">
        <f ca="1" t="shared" si="7173"/>
        <v>58651.4805045955</v>
      </c>
      <c r="BV987" s="27">
        <f ca="1" t="shared" si="7174"/>
        <v>9.64182613736928</v>
      </c>
    </row>
    <row r="988" ht="15" customHeight="1" spans="1:74">
      <c r="A988" s="23">
        <v>987</v>
      </c>
      <c r="B988" s="24">
        <f ca="1" t="shared" ref="B988:F988" si="7350">RAND()</f>
        <v>0.125700859256845</v>
      </c>
      <c r="C988" s="25">
        <f ca="1">IF(B988&lt;=('Ejercicio 3 - TIR'!$D$13-'Ejercicio 3 - TIR'!$C$13)/('Ejercicio 3 - TIR'!$E$13-'Ejercicio 3 - TIR'!$C$13),'Ejercicio 3 - TIR'!$C$13+SQRT(('Ejercicio 3 - TIR'!$E$13-'Ejercicio 3 - TIR'!$C$13)*('Ejercicio 3 - TIR'!$D$13-'Ejercicio 3 - TIR'!$C$13)*B988),'Ejercicio 3 - TIR'!$E$13-SQRT(('Ejercicio 3 - TIR'!$E$13-'Ejercicio 3 - TIR'!$C$13)*('Ejercicio 3 - TIR'!$E$13-'Ejercicio 3 - TIR'!$D$13)*(1-B988)))</f>
        <v>67090.8633961414</v>
      </c>
      <c r="D988" s="24">
        <f ca="1" t="shared" si="7350"/>
        <v>0.398985197262285</v>
      </c>
      <c r="E988" s="25">
        <f ca="1">IF(D988&lt;=('Ejercicio 3 - TIR'!$D$14-'Ejercicio 3 - TIR'!$C$14)/('Ejercicio 3 - TIR'!$E$14-'Ejercicio 3 - TIR'!$C$14),'Ejercicio 3 - TIR'!$C$14+SQRT(('Ejercicio 3 - TIR'!$E$14-'Ejercicio 3 - TIR'!$C$14)*('Ejercicio 3 - TIR'!$D$14-'Ejercicio 3 - TIR'!$C$14)*D988),'Ejercicio 3 - TIR'!$E$14-SQRT(('Ejercicio 3 - TIR'!$E$14-'Ejercicio 3 - TIR'!$C$14)*('Ejercicio 3 - TIR'!$E$14-'Ejercicio 3 - TIR'!$D$14)*(1-D988)))</f>
        <v>30505.1476888444</v>
      </c>
      <c r="F988" s="24">
        <f ca="1" t="shared" si="7350"/>
        <v>0.563364370786634</v>
      </c>
      <c r="G988" s="25">
        <f ca="1">IF(F988&lt;=('Ejercicio 3 - TIR'!$D$18-'Ejercicio 3 - TIR'!$C$18)/('Ejercicio 3 - TIR'!$E$18-'Ejercicio 3 - TIR'!$C$18),'Ejercicio 3 - TIR'!$C$18+SQRT(('Ejercicio 3 - TIR'!$E$18-'Ejercicio 3 - TIR'!$C$18)*('Ejercicio 3 - TIR'!$D$18-'Ejercicio 3 - TIR'!$C$18)*F988),'Ejercicio 3 - TIR'!$E$18-SQRT(('Ejercicio 3 - TIR'!$E$18-'Ejercicio 3 - TIR'!$C$18)*('Ejercicio 3 - TIR'!$E$18-'Ejercicio 3 - TIR'!$D$18)*(1-F988)))</f>
        <v>39192.6413841722</v>
      </c>
      <c r="H988" s="24">
        <f ca="1" t="shared" ref="H988:L988" si="7351">RAND()</f>
        <v>0.918445988442484</v>
      </c>
      <c r="I988" s="25">
        <f ca="1">IF(H988&lt;=('Ejercicio 3 - TIR'!$D$18-'Ejercicio 3 - TIR'!$C$18)/('Ejercicio 3 - TIR'!$E$18-'Ejercicio 3 - TIR'!$C$18),'Ejercicio 3 - TIR'!$C$18+SQRT(('Ejercicio 3 - TIR'!$E$18-'Ejercicio 3 - TIR'!$C$18)*('Ejercicio 3 - TIR'!$D$18-'Ejercicio 3 - TIR'!$C$18)*H988),'Ejercicio 3 - TIR'!$E$18-SQRT(('Ejercicio 3 - TIR'!$E$18-'Ejercicio 3 - TIR'!$C$18)*('Ejercicio 3 - TIR'!$E$18-'Ejercicio 3 - TIR'!$D$18)*(1-H988)))</f>
        <v>42526.8338376054</v>
      </c>
      <c r="J988" s="24">
        <f ca="1" t="shared" si="7351"/>
        <v>0.564644883701084</v>
      </c>
      <c r="K988" s="25">
        <f ca="1">IF(J988&lt;=('Ejercicio 3 - TIR'!$D$18-'Ejercicio 3 - TIR'!$C$18)/('Ejercicio 3 - TIR'!$E$18-'Ejercicio 3 - TIR'!$C$18),'Ejercicio 3 - TIR'!$C$18+SQRT(('Ejercicio 3 - TIR'!$E$18-'Ejercicio 3 - TIR'!$C$18)*('Ejercicio 3 - TIR'!$D$18-'Ejercicio 3 - TIR'!$C$18)*J988),'Ejercicio 3 - TIR'!$E$18-SQRT(('Ejercicio 3 - TIR'!$E$18-'Ejercicio 3 - TIR'!$C$18)*('Ejercicio 3 - TIR'!$E$18-'Ejercicio 3 - TIR'!$D$18)*(1-J988)))</f>
        <v>39203.0827745469</v>
      </c>
      <c r="L988" s="24">
        <f ca="1" t="shared" si="7351"/>
        <v>0.177879833447646</v>
      </c>
      <c r="M988" s="25">
        <f ca="1">IF(L988&lt;=('Ejercicio 3 - TIR'!$D$18-'Ejercicio 3 - TIR'!$C$18)/('Ejercicio 3 - TIR'!$E$18-'Ejercicio 3 - TIR'!$C$18),'Ejercicio 3 - TIR'!$C$18+SQRT(('Ejercicio 3 - TIR'!$E$18-'Ejercicio 3 - TIR'!$C$18)*('Ejercicio 3 - TIR'!$D$18-'Ejercicio 3 - TIR'!$C$18)*L988),'Ejercicio 3 - TIR'!$E$18-SQRT(('Ejercicio 3 - TIR'!$E$18-'Ejercicio 3 - TIR'!$C$18)*('Ejercicio 3 - TIR'!$E$18-'Ejercicio 3 - TIR'!$D$18)*(1-L988)))</f>
        <v>35165.4598069433</v>
      </c>
      <c r="N988" s="24">
        <f ca="1" t="shared" ref="N988:R988" si="7352">RAND()</f>
        <v>0.655386942218199</v>
      </c>
      <c r="O988" s="25">
        <f ca="1">IF(N988&lt;=('Ejercicio 3 - TIR'!$D$18-'Ejercicio 3 - TIR'!$C$18)/('Ejercicio 3 - TIR'!$E$18-'Ejercicio 3 - TIR'!$C$18),'Ejercicio 3 - TIR'!$C$18+SQRT(('Ejercicio 3 - TIR'!$E$18-'Ejercicio 3 - TIR'!$C$18)*('Ejercicio 3 - TIR'!$D$18-'Ejercicio 3 - TIR'!$C$18)*N988),'Ejercicio 3 - TIR'!$E$18-SQRT(('Ejercicio 3 - TIR'!$E$18-'Ejercicio 3 - TIR'!$C$18)*('Ejercicio 3 - TIR'!$E$18-'Ejercicio 3 - TIR'!$D$18)*(1-N988)))</f>
        <v>39915.0411664667</v>
      </c>
      <c r="P988" s="24">
        <f ca="1" t="shared" si="7352"/>
        <v>0.503091531049506</v>
      </c>
      <c r="Q988" s="26">
        <f ca="1">IF(P988&lt;=('Ejercicio 3 - TIR'!$D$22-'Ejercicio 3 - TIR'!$C$22)/('Ejercicio 3 - TIR'!$E$22-'Ejercicio 3 - TIR'!$C$22),'Ejercicio 3 - TIR'!$C$22+SQRT(('Ejercicio 3 - TIR'!$E$22-'Ejercicio 3 - TIR'!$C$22)*('Ejercicio 3 - TIR'!$D$22-'Ejercicio 3 - TIR'!$C$22)*P988),'Ejercicio 3 - TIR'!$E$22-SQRT(('Ejercicio 3 - TIR'!$E$22-'Ejercicio 3 - TIR'!$C$22)*('Ejercicio 3 - TIR'!$E$22-'Ejercicio 3 - TIR'!$D$22)*(1-P988)))</f>
        <v>0.150092889739881</v>
      </c>
      <c r="R988" s="24">
        <f ca="1" t="shared" si="7352"/>
        <v>0.371834699067198</v>
      </c>
      <c r="S988" s="26">
        <f ca="1">IF(R988&lt;=('Ejercicio 3 - TIR'!$D$23-'Ejercicio 3 - TIR'!$C$23)/('Ejercicio 3 - TIR'!$E$23-'Ejercicio 3 - TIR'!$C$23),'Ejercicio 3 - TIR'!$C$23+SQRT(('Ejercicio 3 - TIR'!$E$23-'Ejercicio 3 - TIR'!$C$23)*('Ejercicio 3 - TIR'!$D$23-'Ejercicio 3 - TIR'!$C$23)*R988),'Ejercicio 3 - TIR'!$E$23-SQRT(('Ejercicio 3 - TIR'!$E$23-'Ejercicio 3 - TIR'!$C$23)*('Ejercicio 3 - TIR'!$E$23-'Ejercicio 3 - TIR'!$D$23)*(1-R988)))</f>
        <v>0.145870880509193</v>
      </c>
      <c r="T988" s="24">
        <f ca="1" t="shared" ref="T988:X988" si="7353">RAND()</f>
        <v>0.764091114527094</v>
      </c>
      <c r="U988" s="26">
        <f ca="1">IF(T988&lt;=('Ejercicio 3 - TIR'!$D$24-'Ejercicio 3 - TIR'!$C$24)/('Ejercicio 3 - TIR'!$E$24-'Ejercicio 3 - TIR'!$C$24),'Ejercicio 3 - TIR'!$C$24+SQRT(('Ejercicio 3 - TIR'!$E$24-'Ejercicio 3 - TIR'!$C$24)*('Ejercicio 3 - TIR'!$D$24-'Ejercicio 3 - TIR'!$C$24)*T988),'Ejercicio 3 - TIR'!$E$24-SQRT(('Ejercicio 3 - TIR'!$E$24-'Ejercicio 3 - TIR'!$C$24)*('Ejercicio 3 - TIR'!$E$24-'Ejercicio 3 - TIR'!$D$24)*(1-T988)))</f>
        <v>0.194298932331046</v>
      </c>
      <c r="V988" s="24">
        <f ca="1" t="shared" si="7353"/>
        <v>0.55565229739647</v>
      </c>
      <c r="W988" s="26">
        <f ca="1">IF(V988&lt;=('Ejercicio 3 - TIR'!$D$25-'Ejercicio 3 - TIR'!$C$25)/('Ejercicio 3 - TIR'!$E$25-'Ejercicio 3 - TIR'!$C$25),'Ejercicio 3 - TIR'!$C$25+SQRT(('Ejercicio 3 - TIR'!$E$25-'Ejercicio 3 - TIR'!$C$25)*('Ejercicio 3 - TIR'!$D$25-'Ejercicio 3 - TIR'!$C$25)*V988),'Ejercicio 3 - TIR'!$E$25-SQRT(('Ejercicio 3 - TIR'!$E$25-'Ejercicio 3 - TIR'!$C$25)*('Ejercicio 3 - TIR'!$E$25-'Ejercicio 3 - TIR'!$D$25)*(1-V988)))</f>
        <v>0.21056376083965</v>
      </c>
      <c r="X988" s="24">
        <f ca="1" t="shared" si="7353"/>
        <v>0.742744045211493</v>
      </c>
      <c r="Y988" s="26">
        <f ca="1">IF(X988&lt;=('Ejercicio 3 - TIR'!$D$26-'Ejercicio 3 - TIR'!$C$26)/('Ejercicio 3 - TIR'!$E$26-'Ejercicio 3 - TIR'!$C$26),'Ejercicio 3 - TIR'!$C$26+SQRT(('Ejercicio 3 - TIR'!$E$26-'Ejercicio 3 - TIR'!$C$26)*('Ejercicio 3 - TIR'!$D$26-'Ejercicio 3 - TIR'!$C$26)*X988),'Ejercicio 3 - TIR'!$E$26-SQRT(('Ejercicio 3 - TIR'!$E$26-'Ejercicio 3 - TIR'!$C$26)*('Ejercicio 3 - TIR'!$E$26-'Ejercicio 3 - TIR'!$D$26)*(1-X988)))</f>
        <v>0.242728265993411</v>
      </c>
      <c r="Z988" s="24">
        <f ca="1" t="shared" si="7144"/>
        <v>1.15009288973988</v>
      </c>
      <c r="AA988" s="24">
        <f ca="1" t="shared" si="7145"/>
        <v>1.3178579522336</v>
      </c>
      <c r="AB988" s="24">
        <f ca="1" t="shared" si="7146"/>
        <v>1.57391634531657</v>
      </c>
      <c r="AC988" s="24">
        <f ca="1" t="shared" si="7147"/>
        <v>1.90532609023342</v>
      </c>
      <c r="AD988" s="24">
        <f ca="1" t="shared" si="7148"/>
        <v>2.36780258826778</v>
      </c>
      <c r="AE988" s="23">
        <f ca="1" t="shared" si="7149"/>
        <v>4578.60576856052</v>
      </c>
      <c r="AF988" s="23">
        <f ca="1" t="shared" si="7150"/>
        <v>5246.49102352491</v>
      </c>
      <c r="AG988" s="23">
        <f ca="1" t="shared" si="7151"/>
        <v>6265.87862788022</v>
      </c>
      <c r="AH988" s="23">
        <f ca="1" t="shared" si="7152"/>
        <v>7585.24559673146</v>
      </c>
      <c r="AI988" s="23">
        <f ca="1" t="shared" si="7153"/>
        <v>9426.39910756024</v>
      </c>
      <c r="AJ988" s="25">
        <f ca="1" t="shared" si="7154"/>
        <v>45075.1781860615</v>
      </c>
      <c r="AK988" s="25">
        <f ca="1" t="shared" si="7155"/>
        <v>56044.3261562052</v>
      </c>
      <c r="AL988" s="25">
        <f ca="1" t="shared" si="7156"/>
        <v>61702.3727656578</v>
      </c>
      <c r="AM988" s="25">
        <f ca="1" t="shared" si="7157"/>
        <v>67001.6680452238</v>
      </c>
      <c r="AN988" s="25">
        <f ca="1" t="shared" si="7158"/>
        <v>94510.9377847751</v>
      </c>
      <c r="AO988" s="25">
        <f ca="1">C988/'Ejercicio 3 - TIR'!$D$7</f>
        <v>13418.1726792283</v>
      </c>
      <c r="AP988" s="25">
        <f ca="1" t="shared" si="7159"/>
        <v>31657.0055068332</v>
      </c>
      <c r="AQ988" s="25">
        <f ca="1" t="shared" si="7160"/>
        <v>42626.1534769769</v>
      </c>
      <c r="AR988" s="25">
        <f ca="1" t="shared" si="7161"/>
        <v>48284.2000864295</v>
      </c>
      <c r="AS988" s="25">
        <f ca="1" t="shared" si="7162"/>
        <v>53583.4953659955</v>
      </c>
      <c r="AT988" s="25">
        <f ca="1" t="shared" si="7163"/>
        <v>81092.7651055468</v>
      </c>
      <c r="AU988" s="25">
        <f ca="1">AP988*'Ejercicio 3 - TIR'!$D$5</f>
        <v>15828.5027534166</v>
      </c>
      <c r="AV988" s="25">
        <f ca="1">AQ988*'Ejercicio 3 - TIR'!$D$5</f>
        <v>21313.0767384885</v>
      </c>
      <c r="AW988" s="25">
        <f ca="1">AR988*'Ejercicio 3 - TIR'!$D$5</f>
        <v>24142.1000432148</v>
      </c>
      <c r="AX988" s="25">
        <f ca="1">AS988*'Ejercicio 3 - TIR'!$D$5</f>
        <v>26791.7476829978</v>
      </c>
      <c r="AY988" s="25">
        <f ca="1">AT988*'Ejercicio 3 - TIR'!$D$5</f>
        <v>40546.3825527734</v>
      </c>
      <c r="AZ988" s="25">
        <f ca="1" t="shared" ref="AZ988:BD988" si="7354">AJ988-AU988-AE988</f>
        <v>24668.0696640844</v>
      </c>
      <c r="BA988" s="25">
        <f ca="1" t="shared" si="7354"/>
        <v>29484.7583941918</v>
      </c>
      <c r="BB988" s="25">
        <f ca="1" t="shared" si="7354"/>
        <v>31294.3940945628</v>
      </c>
      <c r="BC988" s="25">
        <f ca="1" t="shared" si="7354"/>
        <v>32624.6747654946</v>
      </c>
      <c r="BD988" s="25">
        <f ca="1" t="shared" si="7354"/>
        <v>44538.1561244414</v>
      </c>
      <c r="BE988" s="25">
        <f ca="1" t="shared" ref="BE988:BI988" si="7355">AZ988/Z988</f>
        <v>21448.7628644183</v>
      </c>
      <c r="BF988" s="25">
        <f ca="1" t="shared" si="7355"/>
        <v>22373.2446613225</v>
      </c>
      <c r="BG988" s="25">
        <f ca="1" t="shared" si="7355"/>
        <v>19883.136856469</v>
      </c>
      <c r="BH988" s="25">
        <f ca="1" t="shared" si="7355"/>
        <v>17122.882499078</v>
      </c>
      <c r="BI988" s="25">
        <f ca="1" t="shared" si="7355"/>
        <v>18809.9110732978</v>
      </c>
      <c r="BJ988" s="25">
        <f ca="1" t="shared" si="7166"/>
        <v>72230.1676531367</v>
      </c>
      <c r="BK988" s="25">
        <f ca="1" t="shared" si="7167"/>
        <v>31771.5839997008</v>
      </c>
      <c r="BL988" s="25">
        <f ca="1" t="shared" si="7168"/>
        <v>104001.751652838</v>
      </c>
      <c r="BM988" s="25">
        <f ca="1">BK988*'Ejercicio 3 - TIR'!$D$5</f>
        <v>15885.7919998504</v>
      </c>
      <c r="BN988" s="25">
        <f ca="1" t="shared" si="7169"/>
        <v>88115.9596529871</v>
      </c>
      <c r="BO988" s="25">
        <f ca="1" t="shared" si="7170"/>
        <v>37214.2340284585</v>
      </c>
      <c r="BP988" s="25">
        <f ca="1" t="shared" si="7171"/>
        <v>-97596.0110849858</v>
      </c>
      <c r="BQ988" s="25">
        <f ca="1" t="shared" ref="BQ988:BT988" si="7356">BE988</f>
        <v>21448.7628644183</v>
      </c>
      <c r="BR988" s="25">
        <f ca="1" t="shared" si="7356"/>
        <v>22373.2446613225</v>
      </c>
      <c r="BS988" s="25">
        <f ca="1" t="shared" si="7356"/>
        <v>19883.136856469</v>
      </c>
      <c r="BT988" s="25">
        <f ca="1" t="shared" si="7356"/>
        <v>17122.882499078</v>
      </c>
      <c r="BU988" s="25">
        <f ca="1" t="shared" si="7173"/>
        <v>56024.1451017563</v>
      </c>
      <c r="BV988" s="27">
        <f ca="1" t="shared" si="7174"/>
        <v>10.6283113854726</v>
      </c>
    </row>
    <row r="989" ht="15" customHeight="1" spans="1:74">
      <c r="A989" s="23">
        <v>988</v>
      </c>
      <c r="B989" s="24">
        <f ca="1" t="shared" ref="B989:F989" si="7357">RAND()</f>
        <v>0.324881123209474</v>
      </c>
      <c r="C989" s="25">
        <f ca="1">IF(B989&lt;=('Ejercicio 3 - TIR'!$D$13-'Ejercicio 3 - TIR'!$C$13)/('Ejercicio 3 - TIR'!$E$13-'Ejercicio 3 - TIR'!$C$13),'Ejercicio 3 - TIR'!$C$13+SQRT(('Ejercicio 3 - TIR'!$E$13-'Ejercicio 3 - TIR'!$C$13)*('Ejercicio 3 - TIR'!$D$13-'Ejercicio 3 - TIR'!$C$13)*B989),'Ejercicio 3 - TIR'!$E$13-SQRT(('Ejercicio 3 - TIR'!$E$13-'Ejercicio 3 - TIR'!$C$13)*('Ejercicio 3 - TIR'!$E$13-'Ejercicio 3 - TIR'!$D$13)*(1-B989)))</f>
        <v>71536.9950260232</v>
      </c>
      <c r="D989" s="24">
        <f ca="1" t="shared" si="7357"/>
        <v>0.221201949804296</v>
      </c>
      <c r="E989" s="25">
        <f ca="1">IF(D989&lt;=('Ejercicio 3 - TIR'!$D$14-'Ejercicio 3 - TIR'!$C$14)/('Ejercicio 3 - TIR'!$E$14-'Ejercicio 3 - TIR'!$C$14),'Ejercicio 3 - TIR'!$C$14+SQRT(('Ejercicio 3 - TIR'!$E$14-'Ejercicio 3 - TIR'!$C$14)*('Ejercicio 3 - TIR'!$D$14-'Ejercicio 3 - TIR'!$C$14)*D989),'Ejercicio 3 - TIR'!$E$14-SQRT(('Ejercicio 3 - TIR'!$E$14-'Ejercicio 3 - TIR'!$C$14)*('Ejercicio 3 - TIR'!$E$14-'Ejercicio 3 - TIR'!$D$14)*(1-D989)))</f>
        <v>29073.1003222757</v>
      </c>
      <c r="F989" s="24">
        <f ca="1" t="shared" si="7357"/>
        <v>0.990525022090032</v>
      </c>
      <c r="G989" s="25">
        <f ca="1">IF(F989&lt;=('Ejercicio 3 - TIR'!$D$18-'Ejercicio 3 - TIR'!$C$18)/('Ejercicio 3 - TIR'!$E$18-'Ejercicio 3 - TIR'!$C$18),'Ejercicio 3 - TIR'!$C$18+SQRT(('Ejercicio 3 - TIR'!$E$18-'Ejercicio 3 - TIR'!$C$18)*('Ejercicio 3 - TIR'!$D$18-'Ejercicio 3 - TIR'!$C$18)*F989),'Ejercicio 3 - TIR'!$E$18-SQRT(('Ejercicio 3 - TIR'!$E$18-'Ejercicio 3 - TIR'!$C$18)*('Ejercicio 3 - TIR'!$E$18-'Ejercicio 3 - TIR'!$D$18)*(1-F989)))</f>
        <v>44157.0152176655</v>
      </c>
      <c r="H989" s="24">
        <f ca="1" t="shared" ref="H989:L989" si="7358">RAND()</f>
        <v>0.132118022880259</v>
      </c>
      <c r="I989" s="25">
        <f ca="1">IF(H989&lt;=('Ejercicio 3 - TIR'!$D$18-'Ejercicio 3 - TIR'!$C$18)/('Ejercicio 3 - TIR'!$E$18-'Ejercicio 3 - TIR'!$C$18),'Ejercicio 3 - TIR'!$C$18+SQRT(('Ejercicio 3 - TIR'!$E$18-'Ejercicio 3 - TIR'!$C$18)*('Ejercicio 3 - TIR'!$D$18-'Ejercicio 3 - TIR'!$C$18)*H989),'Ejercicio 3 - TIR'!$E$18-SQRT(('Ejercicio 3 - TIR'!$E$18-'Ejercicio 3 - TIR'!$C$18)*('Ejercicio 3 - TIR'!$E$18-'Ejercicio 3 - TIR'!$D$18)*(1-H989)))</f>
        <v>34451.7079230379</v>
      </c>
      <c r="J989" s="24">
        <f ca="1" t="shared" si="7358"/>
        <v>0.528583421024551</v>
      </c>
      <c r="K989" s="25">
        <f ca="1">IF(J989&lt;=('Ejercicio 3 - TIR'!$D$18-'Ejercicio 3 - TIR'!$C$18)/('Ejercicio 3 - TIR'!$E$18-'Ejercicio 3 - TIR'!$C$18),'Ejercicio 3 - TIR'!$C$18+SQRT(('Ejercicio 3 - TIR'!$E$18-'Ejercicio 3 - TIR'!$C$18)*('Ejercicio 3 - TIR'!$D$18-'Ejercicio 3 - TIR'!$C$18)*J989),'Ejercicio 3 - TIR'!$E$18-SQRT(('Ejercicio 3 - TIR'!$E$18-'Ejercicio 3 - TIR'!$C$18)*('Ejercicio 3 - TIR'!$E$18-'Ejercicio 3 - TIR'!$D$18)*(1-J989)))</f>
        <v>38904.3536067298</v>
      </c>
      <c r="L989" s="24">
        <f ca="1" t="shared" si="7358"/>
        <v>0.213775223212638</v>
      </c>
      <c r="M989" s="25">
        <f ca="1">IF(L989&lt;=('Ejercicio 3 - TIR'!$D$18-'Ejercicio 3 - TIR'!$C$18)/('Ejercicio 3 - TIR'!$E$18-'Ejercicio 3 - TIR'!$C$18),'Ejercicio 3 - TIR'!$C$18+SQRT(('Ejercicio 3 - TIR'!$E$18-'Ejercicio 3 - TIR'!$C$18)*('Ejercicio 3 - TIR'!$D$18-'Ejercicio 3 - TIR'!$C$18)*L989),'Ejercicio 3 - TIR'!$E$18-SQRT(('Ejercicio 3 - TIR'!$E$18-'Ejercicio 3 - TIR'!$C$18)*('Ejercicio 3 - TIR'!$E$18-'Ejercicio 3 - TIR'!$D$18)*(1-L989)))</f>
        <v>35662.7099062106</v>
      </c>
      <c r="N989" s="24">
        <f ca="1" t="shared" ref="N989:R989" si="7359">RAND()</f>
        <v>0.333933381731456</v>
      </c>
      <c r="O989" s="25">
        <f ca="1">IF(N989&lt;=('Ejercicio 3 - TIR'!$D$18-'Ejercicio 3 - TIR'!$C$18)/('Ejercicio 3 - TIR'!$E$18-'Ejercicio 3 - TIR'!$C$18),'Ejercicio 3 - TIR'!$C$18+SQRT(('Ejercicio 3 - TIR'!$E$18-'Ejercicio 3 - TIR'!$C$18)*('Ejercicio 3 - TIR'!$D$18-'Ejercicio 3 - TIR'!$C$18)*N989),'Ejercicio 3 - TIR'!$E$18-SQRT(('Ejercicio 3 - TIR'!$E$18-'Ejercicio 3 - TIR'!$C$18)*('Ejercicio 3 - TIR'!$E$18-'Ejercicio 3 - TIR'!$D$18)*(1-N989)))</f>
        <v>37077.4294245664</v>
      </c>
      <c r="P989" s="24">
        <f ca="1" t="shared" si="7359"/>
        <v>0.0120767748149897</v>
      </c>
      <c r="Q989" s="26">
        <f ca="1">IF(P989&lt;=('Ejercicio 3 - TIR'!$D$22-'Ejercicio 3 - TIR'!$C$22)/('Ejercicio 3 - TIR'!$E$22-'Ejercicio 3 - TIR'!$C$22),'Ejercicio 3 - TIR'!$C$22+SQRT(('Ejercicio 3 - TIR'!$E$22-'Ejercicio 3 - TIR'!$C$22)*('Ejercicio 3 - TIR'!$D$22-'Ejercicio 3 - TIR'!$C$22)*P989),'Ejercicio 3 - TIR'!$E$22-SQRT(('Ejercicio 3 - TIR'!$E$22-'Ejercicio 3 - TIR'!$C$22)*('Ejercicio 3 - TIR'!$E$22-'Ejercicio 3 - TIR'!$D$22)*(1-P989)))</f>
        <v>0.124662423690205</v>
      </c>
      <c r="R989" s="24">
        <f ca="1" t="shared" si="7359"/>
        <v>0.604492906491226</v>
      </c>
      <c r="S989" s="26">
        <f ca="1">IF(R989&lt;=('Ejercicio 3 - TIR'!$D$23-'Ejercicio 3 - TIR'!$C$23)/('Ejercicio 3 - TIR'!$E$23-'Ejercicio 3 - TIR'!$C$23),'Ejercicio 3 - TIR'!$C$23+SQRT(('Ejercicio 3 - TIR'!$E$23-'Ejercicio 3 - TIR'!$C$23)*('Ejercicio 3 - TIR'!$D$23-'Ejercicio 3 - TIR'!$C$23)*R989),'Ejercicio 3 - TIR'!$E$23-SQRT(('Ejercicio 3 - TIR'!$E$23-'Ejercicio 3 - TIR'!$C$23)*('Ejercicio 3 - TIR'!$E$23-'Ejercicio 3 - TIR'!$D$23)*(1-R989)))</f>
        <v>0.153318306494606</v>
      </c>
      <c r="T989" s="24">
        <f ca="1" t="shared" ref="T989:X989" si="7360">RAND()</f>
        <v>0.311524695965026</v>
      </c>
      <c r="U989" s="26">
        <f ca="1">IF(T989&lt;=('Ejercicio 3 - TIR'!$D$24-'Ejercicio 3 - TIR'!$C$24)/('Ejercicio 3 - TIR'!$E$24-'Ejercicio 3 - TIR'!$C$24),'Ejercicio 3 - TIR'!$C$24+SQRT(('Ejercicio 3 - TIR'!$E$24-'Ejercicio 3 - TIR'!$C$24)*('Ejercicio 3 - TIR'!$D$24-'Ejercicio 3 - TIR'!$C$24)*T989),'Ejercicio 3 - TIR'!$E$24-SQRT(('Ejercicio 3 - TIR'!$E$24-'Ejercicio 3 - TIR'!$C$24)*('Ejercicio 3 - TIR'!$E$24-'Ejercicio 3 - TIR'!$D$24)*(1-T989)))</f>
        <v>0.175577370105751</v>
      </c>
      <c r="V989" s="24">
        <f ca="1" t="shared" si="7360"/>
        <v>0.207574483365441</v>
      </c>
      <c r="W989" s="26">
        <f ca="1">IF(V989&lt;=('Ejercicio 3 - TIR'!$D$25-'Ejercicio 3 - TIR'!$C$25)/('Ejercicio 3 - TIR'!$E$25-'Ejercicio 3 - TIR'!$C$25),'Ejercicio 3 - TIR'!$C$25+SQRT(('Ejercicio 3 - TIR'!$E$25-'Ejercicio 3 - TIR'!$C$25)*('Ejercicio 3 - TIR'!$D$25-'Ejercicio 3 - TIR'!$C$25)*V989),'Ejercicio 3 - TIR'!$E$25-SQRT(('Ejercicio 3 - TIR'!$E$25-'Ejercicio 3 - TIR'!$C$25)*('Ejercicio 3 - TIR'!$E$25-'Ejercicio 3 - TIR'!$D$25)*(1-V989)))</f>
        <v>0.197047119308306</v>
      </c>
      <c r="X989" s="24">
        <f ca="1" t="shared" si="7360"/>
        <v>0.961195362211293</v>
      </c>
      <c r="Y989" s="26">
        <f ca="1">IF(X989&lt;=('Ejercicio 3 - TIR'!$D$26-'Ejercicio 3 - TIR'!$C$26)/('Ejercicio 3 - TIR'!$E$26-'Ejercicio 3 - TIR'!$C$26),'Ejercicio 3 - TIR'!$C$26+SQRT(('Ejercicio 3 - TIR'!$E$26-'Ejercicio 3 - TIR'!$C$26)*('Ejercicio 3 - TIR'!$D$26-'Ejercicio 3 - TIR'!$C$26)*X989),'Ejercicio 3 - TIR'!$E$26-SQRT(('Ejercicio 3 - TIR'!$E$26-'Ejercicio 3 - TIR'!$C$26)*('Ejercicio 3 - TIR'!$E$26-'Ejercicio 3 - TIR'!$D$26)*(1-X989)))</f>
        <v>0.265524329236301</v>
      </c>
      <c r="Z989" s="24">
        <f ca="1" t="shared" si="7144"/>
        <v>1.1246624236902</v>
      </c>
      <c r="AA989" s="24">
        <f ca="1" t="shared" si="7145"/>
        <v>1.29709376186851</v>
      </c>
      <c r="AB989" s="24">
        <f ca="1" t="shared" si="7146"/>
        <v>1.52483407335795</v>
      </c>
      <c r="AC989" s="24">
        <f ca="1" t="shared" si="7147"/>
        <v>1.82529823493629</v>
      </c>
      <c r="AD989" s="24">
        <f ca="1" t="shared" si="7148"/>
        <v>2.30995932442395</v>
      </c>
      <c r="AE989" s="23">
        <f ca="1" t="shared" si="7149"/>
        <v>3624.32315036336</v>
      </c>
      <c r="AF989" s="23">
        <f ca="1" t="shared" si="7150"/>
        <v>4179.99823796626</v>
      </c>
      <c r="AG989" s="23">
        <f ca="1" t="shared" si="7151"/>
        <v>4913.91133563505</v>
      </c>
      <c r="AH989" s="23">
        <f ca="1" t="shared" si="7152"/>
        <v>5882.18340885836</v>
      </c>
      <c r="AI989" s="23">
        <f ca="1" t="shared" si="7153"/>
        <v>7444.04621294037</v>
      </c>
      <c r="AJ989" s="25">
        <f ca="1" t="shared" si="7154"/>
        <v>49661.7357576249</v>
      </c>
      <c r="AK989" s="25">
        <f ca="1" t="shared" si="7155"/>
        <v>44687.0954326883</v>
      </c>
      <c r="AL989" s="25">
        <f ca="1" t="shared" si="7156"/>
        <v>59322.683981508</v>
      </c>
      <c r="AM989" s="25">
        <f ca="1" t="shared" si="7157"/>
        <v>65095.0814448511</v>
      </c>
      <c r="AN989" s="25">
        <f ca="1" t="shared" si="7158"/>
        <v>85647.353824948</v>
      </c>
      <c r="AO989" s="25">
        <f ca="1">C989/'Ejercicio 3 - TIR'!$D$7</f>
        <v>14307.3990052046</v>
      </c>
      <c r="AP989" s="25">
        <f ca="1" t="shared" si="7159"/>
        <v>35354.3367524203</v>
      </c>
      <c r="AQ989" s="25">
        <f ca="1" t="shared" si="7160"/>
        <v>30379.6964274836</v>
      </c>
      <c r="AR989" s="25">
        <f ca="1" t="shared" si="7161"/>
        <v>45015.2849763034</v>
      </c>
      <c r="AS989" s="25">
        <f ca="1" t="shared" si="7162"/>
        <v>50787.6824396464</v>
      </c>
      <c r="AT989" s="25">
        <f ca="1" t="shared" si="7163"/>
        <v>71339.9548197434</v>
      </c>
      <c r="AU989" s="25">
        <f ca="1">AP989*'Ejercicio 3 - TIR'!$D$5</f>
        <v>17677.1683762101</v>
      </c>
      <c r="AV989" s="25">
        <f ca="1">AQ989*'Ejercicio 3 - TIR'!$D$5</f>
        <v>15189.8482137418</v>
      </c>
      <c r="AW989" s="25">
        <f ca="1">AR989*'Ejercicio 3 - TIR'!$D$5</f>
        <v>22507.6424881517</v>
      </c>
      <c r="AX989" s="25">
        <f ca="1">AS989*'Ejercicio 3 - TIR'!$D$5</f>
        <v>25393.8412198232</v>
      </c>
      <c r="AY989" s="25">
        <f ca="1">AT989*'Ejercicio 3 - TIR'!$D$5</f>
        <v>35669.9774098717</v>
      </c>
      <c r="AZ989" s="25">
        <f ca="1" t="shared" ref="AZ989:BD989" si="7361">AJ989-AU989-AE989</f>
        <v>28360.2442310514</v>
      </c>
      <c r="BA989" s="25">
        <f ca="1" t="shared" si="7361"/>
        <v>25317.2489809802</v>
      </c>
      <c r="BB989" s="25">
        <f ca="1" t="shared" si="7361"/>
        <v>31901.1301577213</v>
      </c>
      <c r="BC989" s="25">
        <f ca="1" t="shared" si="7361"/>
        <v>33819.0568161695</v>
      </c>
      <c r="BD989" s="25">
        <f ca="1" t="shared" si="7361"/>
        <v>42533.330202136</v>
      </c>
      <c r="BE989" s="25">
        <f ca="1" t="shared" ref="BE989:BI989" si="7362">AZ989/Z989</f>
        <v>25216.6726954358</v>
      </c>
      <c r="BF989" s="25">
        <f ca="1" t="shared" si="7362"/>
        <v>19518.4417081074</v>
      </c>
      <c r="BG989" s="25">
        <f ca="1" t="shared" si="7362"/>
        <v>20921.0501752951</v>
      </c>
      <c r="BH989" s="25">
        <f ca="1" t="shared" si="7362"/>
        <v>18527.962263301</v>
      </c>
      <c r="BI989" s="25">
        <f ca="1" t="shared" si="7362"/>
        <v>18413.0212824171</v>
      </c>
      <c r="BJ989" s="25">
        <f ca="1" t="shared" si="7166"/>
        <v>67157.6791793536</v>
      </c>
      <c r="BK989" s="25">
        <f ca="1" t="shared" si="7167"/>
        <v>33049.5097403264</v>
      </c>
      <c r="BL989" s="25">
        <f ca="1" t="shared" si="7168"/>
        <v>100207.18891968</v>
      </c>
      <c r="BM989" s="25">
        <f ca="1">BK989*'Ejercicio 3 - TIR'!$D$5</f>
        <v>16524.7548701632</v>
      </c>
      <c r="BN989" s="25">
        <f ca="1" t="shared" si="7169"/>
        <v>83682.4340495168</v>
      </c>
      <c r="BO989" s="25">
        <f ca="1" t="shared" si="7170"/>
        <v>36226.799824878</v>
      </c>
      <c r="BP989" s="25">
        <f ca="1" t="shared" si="7171"/>
        <v>-100610.095348299</v>
      </c>
      <c r="BQ989" s="25">
        <f ca="1" t="shared" ref="BQ989:BT989" si="7363">BE989</f>
        <v>25216.6726954358</v>
      </c>
      <c r="BR989" s="25">
        <f ca="1" t="shared" si="7363"/>
        <v>19518.4417081074</v>
      </c>
      <c r="BS989" s="25">
        <f ca="1" t="shared" si="7363"/>
        <v>20921.0501752951</v>
      </c>
      <c r="BT989" s="25">
        <f ca="1" t="shared" si="7363"/>
        <v>18527.962263301</v>
      </c>
      <c r="BU989" s="25">
        <f ca="1" t="shared" si="7173"/>
        <v>54639.8211072951</v>
      </c>
      <c r="BV989" s="27">
        <f ca="1" t="shared" si="7174"/>
        <v>10.2555923237508</v>
      </c>
    </row>
    <row r="990" ht="15" customHeight="1" spans="1:74">
      <c r="A990" s="23">
        <v>989</v>
      </c>
      <c r="B990" s="24">
        <f ca="1" t="shared" ref="B990:F990" si="7364">RAND()</f>
        <v>0.193357502805587</v>
      </c>
      <c r="C990" s="25">
        <f ca="1">IF(B990&lt;=('Ejercicio 3 - TIR'!$D$13-'Ejercicio 3 - TIR'!$C$13)/('Ejercicio 3 - TIR'!$E$13-'Ejercicio 3 - TIR'!$C$13),'Ejercicio 3 - TIR'!$C$13+SQRT(('Ejercicio 3 - TIR'!$E$13-'Ejercicio 3 - TIR'!$C$13)*('Ejercicio 3 - TIR'!$D$13-'Ejercicio 3 - TIR'!$C$13)*B990),'Ejercicio 3 - TIR'!$E$13-SQRT(('Ejercicio 3 - TIR'!$E$13-'Ejercicio 3 - TIR'!$C$13)*('Ejercicio 3 - TIR'!$E$13-'Ejercicio 3 - TIR'!$D$13)*(1-B990)))</f>
        <v>68794.4869732256</v>
      </c>
      <c r="D990" s="24">
        <f ca="1" t="shared" si="7364"/>
        <v>0.749364589065603</v>
      </c>
      <c r="E990" s="25">
        <f ca="1">IF(D990&lt;=('Ejercicio 3 - TIR'!$D$14-'Ejercicio 3 - TIR'!$C$14)/('Ejercicio 3 - TIR'!$E$14-'Ejercicio 3 - TIR'!$C$14),'Ejercicio 3 - TIR'!$C$14+SQRT(('Ejercicio 3 - TIR'!$E$14-'Ejercicio 3 - TIR'!$C$14)*('Ejercicio 3 - TIR'!$D$14-'Ejercicio 3 - TIR'!$C$14)*D990),'Ejercicio 3 - TIR'!$E$14-SQRT(('Ejercicio 3 - TIR'!$E$14-'Ejercicio 3 - TIR'!$C$14)*('Ejercicio 3 - TIR'!$E$14-'Ejercicio 3 - TIR'!$D$14)*(1-D990)))</f>
        <v>33868.498418808</v>
      </c>
      <c r="F990" s="24">
        <f ca="1" t="shared" si="7364"/>
        <v>0.917669200279069</v>
      </c>
      <c r="G990" s="25">
        <f ca="1">IF(F990&lt;=('Ejercicio 3 - TIR'!$D$18-'Ejercicio 3 - TIR'!$C$18)/('Ejercicio 3 - TIR'!$E$18-'Ejercicio 3 - TIR'!$C$18),'Ejercicio 3 - TIR'!$C$18+SQRT(('Ejercicio 3 - TIR'!$E$18-'Ejercicio 3 - TIR'!$C$18)*('Ejercicio 3 - TIR'!$D$18-'Ejercicio 3 - TIR'!$C$18)*F990),'Ejercicio 3 - TIR'!$E$18-SQRT(('Ejercicio 3 - TIR'!$E$18-'Ejercicio 3 - TIR'!$C$18)*('Ejercicio 3 - TIR'!$E$18-'Ejercicio 3 - TIR'!$D$18)*(1-F990)))</f>
        <v>42515.0835066204</v>
      </c>
      <c r="H990" s="24">
        <f ca="1" t="shared" ref="H990:L990" si="7365">RAND()</f>
        <v>0.678473216825269</v>
      </c>
      <c r="I990" s="25">
        <f ca="1">IF(H990&lt;=('Ejercicio 3 - TIR'!$D$18-'Ejercicio 3 - TIR'!$C$18)/('Ejercicio 3 - TIR'!$E$18-'Ejercicio 3 - TIR'!$C$18),'Ejercicio 3 - TIR'!$C$18+SQRT(('Ejercicio 3 - TIR'!$E$18-'Ejercicio 3 - TIR'!$C$18)*('Ejercicio 3 - TIR'!$D$18-'Ejercicio 3 - TIR'!$C$18)*H990),'Ejercicio 3 - TIR'!$E$18-SQRT(('Ejercicio 3 - TIR'!$E$18-'Ejercicio 3 - TIR'!$C$18)*('Ejercicio 3 - TIR'!$E$18-'Ejercicio 3 - TIR'!$D$18)*(1-H990)))</f>
        <v>40089.3474223781</v>
      </c>
      <c r="J990" s="24">
        <f ca="1" t="shared" si="7365"/>
        <v>0.708225483947735</v>
      </c>
      <c r="K990" s="25">
        <f ca="1">IF(J990&lt;=('Ejercicio 3 - TIR'!$D$18-'Ejercicio 3 - TIR'!$C$18)/('Ejercicio 3 - TIR'!$E$18-'Ejercicio 3 - TIR'!$C$18),'Ejercicio 3 - TIR'!$C$18+SQRT(('Ejercicio 3 - TIR'!$E$18-'Ejercicio 3 - TIR'!$C$18)*('Ejercicio 3 - TIR'!$D$18-'Ejercicio 3 - TIR'!$C$18)*J990),'Ejercicio 3 - TIR'!$E$18-SQRT(('Ejercicio 3 - TIR'!$E$18-'Ejercicio 3 - TIR'!$C$18)*('Ejercicio 3 - TIR'!$E$18-'Ejercicio 3 - TIR'!$D$18)*(1-J990)))</f>
        <v>40322.0636276324</v>
      </c>
      <c r="L990" s="24">
        <f ca="1" t="shared" si="7365"/>
        <v>0.439316972278193</v>
      </c>
      <c r="M990" s="25">
        <f ca="1">IF(L990&lt;=('Ejercicio 3 - TIR'!$D$18-'Ejercicio 3 - TIR'!$C$18)/('Ejercicio 3 - TIR'!$E$18-'Ejercicio 3 - TIR'!$C$18),'Ejercicio 3 - TIR'!$C$18+SQRT(('Ejercicio 3 - TIR'!$E$18-'Ejercicio 3 - TIR'!$C$18)*('Ejercicio 3 - TIR'!$D$18-'Ejercicio 3 - TIR'!$C$18)*L990),'Ejercicio 3 - TIR'!$E$18-SQRT(('Ejercicio 3 - TIR'!$E$18-'Ejercicio 3 - TIR'!$C$18)*('Ejercicio 3 - TIR'!$E$18-'Ejercicio 3 - TIR'!$D$18)*(1-L990)))</f>
        <v>38117.7303380766</v>
      </c>
      <c r="N990" s="24">
        <f ca="1" t="shared" ref="N990:R990" si="7366">RAND()</f>
        <v>0.317344032006617</v>
      </c>
      <c r="O990" s="25">
        <f ca="1">IF(N990&lt;=('Ejercicio 3 - TIR'!$D$18-'Ejercicio 3 - TIR'!$C$18)/('Ejercicio 3 - TIR'!$E$18-'Ejercicio 3 - TIR'!$C$18),'Ejercicio 3 - TIR'!$C$18+SQRT(('Ejercicio 3 - TIR'!$E$18-'Ejercicio 3 - TIR'!$C$18)*('Ejercicio 3 - TIR'!$D$18-'Ejercicio 3 - TIR'!$C$18)*N990),'Ejercicio 3 - TIR'!$E$18-SQRT(('Ejercicio 3 - TIR'!$E$18-'Ejercicio 3 - TIR'!$C$18)*('Ejercicio 3 - TIR'!$E$18-'Ejercicio 3 - TIR'!$D$18)*(1-N990)))</f>
        <v>36899.3916254256</v>
      </c>
      <c r="P990" s="24">
        <f ca="1" t="shared" si="7366"/>
        <v>0.68687325155834</v>
      </c>
      <c r="Q990" s="26">
        <f ca="1">IF(P990&lt;=('Ejercicio 3 - TIR'!$D$22-'Ejercicio 3 - TIR'!$C$22)/('Ejercicio 3 - TIR'!$E$22-'Ejercicio 3 - TIR'!$C$22),'Ejercicio 3 - TIR'!$C$22+SQRT(('Ejercicio 3 - TIR'!$E$22-'Ejercicio 3 - TIR'!$C$22)*('Ejercicio 3 - TIR'!$D$22-'Ejercicio 3 - TIR'!$C$22)*P990),'Ejercicio 3 - TIR'!$E$22-SQRT(('Ejercicio 3 - TIR'!$E$22-'Ejercicio 3 - TIR'!$C$22)*('Ejercicio 3 - TIR'!$E$22-'Ejercicio 3 - TIR'!$D$22)*(1-P990)))</f>
        <v>0.156259146030629</v>
      </c>
      <c r="R990" s="24">
        <f ca="1" t="shared" si="7366"/>
        <v>0.788788622573435</v>
      </c>
      <c r="S990" s="26">
        <f ca="1">IF(R990&lt;=('Ejercicio 3 - TIR'!$D$23-'Ejercicio 3 - TIR'!$C$23)/('Ejercicio 3 - TIR'!$E$23-'Ejercicio 3 - TIR'!$C$23),'Ejercicio 3 - TIR'!$C$23+SQRT(('Ejercicio 3 - TIR'!$E$23-'Ejercicio 3 - TIR'!$C$23)*('Ejercicio 3 - TIR'!$D$23-'Ejercicio 3 - TIR'!$C$23)*R990),'Ejercicio 3 - TIR'!$E$23-SQRT(('Ejercicio 3 - TIR'!$E$23-'Ejercicio 3 - TIR'!$C$23)*('Ejercicio 3 - TIR'!$E$23-'Ejercicio 3 - TIR'!$D$23)*(1-R990)))</f>
        <v>0.160501782661797</v>
      </c>
      <c r="T990" s="24">
        <f ca="1" t="shared" ref="T990:X990" si="7367">RAND()</f>
        <v>0.80750749352667</v>
      </c>
      <c r="U990" s="26">
        <f ca="1">IF(T990&lt;=('Ejercicio 3 - TIR'!$D$24-'Ejercicio 3 - TIR'!$C$24)/('Ejercicio 3 - TIR'!$E$24-'Ejercicio 3 - TIR'!$C$24),'Ejercicio 3 - TIR'!$C$24+SQRT(('Ejercicio 3 - TIR'!$E$24-'Ejercicio 3 - TIR'!$C$24)*('Ejercicio 3 - TIR'!$D$24-'Ejercicio 3 - TIR'!$C$24)*T990),'Ejercicio 3 - TIR'!$E$24-SQRT(('Ejercicio 3 - TIR'!$E$24-'Ejercicio 3 - TIR'!$C$24)*('Ejercicio 3 - TIR'!$E$24-'Ejercicio 3 - TIR'!$D$24)*(1-T990)))</f>
        <v>0.19678407834857</v>
      </c>
      <c r="V990" s="24">
        <f ca="1" t="shared" si="7367"/>
        <v>0.0779899636445633</v>
      </c>
      <c r="W990" s="26">
        <f ca="1">IF(V990&lt;=('Ejercicio 3 - TIR'!$D$25-'Ejercicio 3 - TIR'!$C$25)/('Ejercicio 3 - TIR'!$E$25-'Ejercicio 3 - TIR'!$C$25),'Ejercicio 3 - TIR'!$C$25+SQRT(('Ejercicio 3 - TIR'!$E$25-'Ejercicio 3 - TIR'!$C$25)*('Ejercicio 3 - TIR'!$D$25-'Ejercicio 3 - TIR'!$C$25)*V990),'Ejercicio 3 - TIR'!$E$25-SQRT(('Ejercicio 3 - TIR'!$E$25-'Ejercicio 3 - TIR'!$C$25)*('Ejercicio 3 - TIR'!$E$25-'Ejercicio 3 - TIR'!$D$25)*(1-V990)))</f>
        <v>0.190449208061015</v>
      </c>
      <c r="X990" s="24">
        <f ca="1" t="shared" si="7367"/>
        <v>0.691733351385039</v>
      </c>
      <c r="Y990" s="26">
        <f ca="1">IF(X990&lt;=('Ejercicio 3 - TIR'!$D$26-'Ejercicio 3 - TIR'!$C$26)/('Ejercicio 3 - TIR'!$E$26-'Ejercicio 3 - TIR'!$C$26),'Ejercicio 3 - TIR'!$C$26+SQRT(('Ejercicio 3 - TIR'!$E$26-'Ejercicio 3 - TIR'!$C$26)*('Ejercicio 3 - TIR'!$D$26-'Ejercicio 3 - TIR'!$C$26)*X990),'Ejercicio 3 - TIR'!$E$26-SQRT(('Ejercicio 3 - TIR'!$E$26-'Ejercicio 3 - TIR'!$C$26)*('Ejercicio 3 - TIR'!$E$26-'Ejercicio 3 - TIR'!$D$26)*(1-X990)))</f>
        <v>0.239200001194598</v>
      </c>
      <c r="Z990" s="24">
        <f ca="1" t="shared" si="7144"/>
        <v>1.15625914603063</v>
      </c>
      <c r="AA990" s="24">
        <f ca="1" t="shared" si="7145"/>
        <v>1.34184080018755</v>
      </c>
      <c r="AB990" s="24">
        <f ca="1" t="shared" si="7146"/>
        <v>1.60589370534297</v>
      </c>
      <c r="AC990" s="24">
        <f ca="1" t="shared" si="7147"/>
        <v>1.9117348897557</v>
      </c>
      <c r="AD990" s="24">
        <f ca="1" t="shared" si="7148"/>
        <v>2.36902187766902</v>
      </c>
      <c r="AE990" s="23">
        <f ca="1" t="shared" si="7149"/>
        <v>5292.26264026266</v>
      </c>
      <c r="AF990" s="23">
        <f ca="1" t="shared" si="7150"/>
        <v>6141.68022833924</v>
      </c>
      <c r="AG990" s="23">
        <f ca="1" t="shared" si="7151"/>
        <v>7350.26511158462</v>
      </c>
      <c r="AH990" s="23">
        <f ca="1" t="shared" si="7152"/>
        <v>8750.11728112442</v>
      </c>
      <c r="AI990" s="23">
        <f ca="1" t="shared" si="7153"/>
        <v>10843.1453452223</v>
      </c>
      <c r="AJ990" s="25">
        <f ca="1" t="shared" si="7154"/>
        <v>49158.4541487858</v>
      </c>
      <c r="AK990" s="25">
        <f ca="1" t="shared" si="7155"/>
        <v>53793.5220242406</v>
      </c>
      <c r="AL990" s="25">
        <f ca="1" t="shared" si="7156"/>
        <v>64752.9481660534</v>
      </c>
      <c r="AM990" s="25">
        <f ca="1" t="shared" si="7157"/>
        <v>72870.9950056005</v>
      </c>
      <c r="AN990" s="25">
        <f ca="1" t="shared" si="7158"/>
        <v>87415.4660333104</v>
      </c>
      <c r="AO990" s="25">
        <f ca="1">C990/'Ejercicio 3 - TIR'!$D$7</f>
        <v>13758.8973946451</v>
      </c>
      <c r="AP990" s="25">
        <f ca="1" t="shared" si="7159"/>
        <v>35399.5567541407</v>
      </c>
      <c r="AQ990" s="25">
        <f ca="1" t="shared" si="7160"/>
        <v>40034.6246295954</v>
      </c>
      <c r="AR990" s="25">
        <f ca="1" t="shared" si="7161"/>
        <v>50994.0507714083</v>
      </c>
      <c r="AS990" s="25">
        <f ca="1" t="shared" si="7162"/>
        <v>59112.0976109554</v>
      </c>
      <c r="AT990" s="25">
        <f ca="1" t="shared" si="7163"/>
        <v>73656.5686386653</v>
      </c>
      <c r="AU990" s="25">
        <f ca="1">AP990*'Ejercicio 3 - TIR'!$D$5</f>
        <v>17699.7783770704</v>
      </c>
      <c r="AV990" s="25">
        <f ca="1">AQ990*'Ejercicio 3 - TIR'!$D$5</f>
        <v>20017.3123147977</v>
      </c>
      <c r="AW990" s="25">
        <f ca="1">AR990*'Ejercicio 3 - TIR'!$D$5</f>
        <v>25497.0253857042</v>
      </c>
      <c r="AX990" s="25">
        <f ca="1">AS990*'Ejercicio 3 - TIR'!$D$5</f>
        <v>29556.0488054777</v>
      </c>
      <c r="AY990" s="25">
        <f ca="1">AT990*'Ejercicio 3 - TIR'!$D$5</f>
        <v>36828.2843193326</v>
      </c>
      <c r="AZ990" s="25">
        <f ca="1" t="shared" ref="AZ990:BD990" si="7368">AJ990-AU990-AE990</f>
        <v>26166.4131314528</v>
      </c>
      <c r="BA990" s="25">
        <f ca="1" t="shared" si="7368"/>
        <v>27634.5294811036</v>
      </c>
      <c r="BB990" s="25">
        <f ca="1" t="shared" si="7368"/>
        <v>31905.6576687647</v>
      </c>
      <c r="BC990" s="25">
        <f ca="1" t="shared" si="7368"/>
        <v>34564.8289189984</v>
      </c>
      <c r="BD990" s="25">
        <f ca="1" t="shared" si="7368"/>
        <v>39744.0363687555</v>
      </c>
      <c r="BE990" s="25">
        <f ca="1" t="shared" ref="BE990:BI990" si="7369">AZ990/Z990</f>
        <v>22630.2323499715</v>
      </c>
      <c r="BF990" s="25">
        <f ca="1" t="shared" si="7369"/>
        <v>20594.4918929586</v>
      </c>
      <c r="BG990" s="25">
        <f ca="1" t="shared" si="7369"/>
        <v>19867.8515038769</v>
      </c>
      <c r="BH990" s="25">
        <f ca="1" t="shared" si="7369"/>
        <v>18080.3463410219</v>
      </c>
      <c r="BI990" s="25">
        <f ca="1" t="shared" si="7369"/>
        <v>16776.5594498693</v>
      </c>
      <c r="BJ990" s="25">
        <f ca="1" t="shared" si="7166"/>
        <v>80235.213717955</v>
      </c>
      <c r="BK990" s="25">
        <f ca="1" t="shared" si="7167"/>
        <v>32595.1289405176</v>
      </c>
      <c r="BL990" s="25">
        <f ca="1" t="shared" si="7168"/>
        <v>112830.342658473</v>
      </c>
      <c r="BM990" s="25">
        <f ca="1">BK990*'Ejercicio 3 - TIR'!$D$5</f>
        <v>16297.5644702588</v>
      </c>
      <c r="BN990" s="25">
        <f ca="1" t="shared" si="7169"/>
        <v>96532.7781882138</v>
      </c>
      <c r="BO990" s="25">
        <f ca="1" t="shared" si="7170"/>
        <v>40747.9471161306</v>
      </c>
      <c r="BP990" s="25">
        <f ca="1" t="shared" si="7171"/>
        <v>-102662.985392034</v>
      </c>
      <c r="BQ990" s="25">
        <f ca="1" t="shared" ref="BQ990:BT990" si="7370">BE990</f>
        <v>22630.2323499715</v>
      </c>
      <c r="BR990" s="25">
        <f ca="1" t="shared" si="7370"/>
        <v>20594.4918929586</v>
      </c>
      <c r="BS990" s="25">
        <f ca="1" t="shared" si="7370"/>
        <v>19867.8515038769</v>
      </c>
      <c r="BT990" s="25">
        <f ca="1" t="shared" si="7370"/>
        <v>18080.3463410219</v>
      </c>
      <c r="BU990" s="25">
        <f ca="1" t="shared" si="7173"/>
        <v>57524.5065659999</v>
      </c>
      <c r="BV990" s="27">
        <f ca="1" t="shared" si="7174"/>
        <v>9.31351994156355</v>
      </c>
    </row>
    <row r="991" ht="15" customHeight="1" spans="1:74">
      <c r="A991" s="23">
        <v>990</v>
      </c>
      <c r="B991" s="24">
        <f ca="1" t="shared" ref="B991:F991" si="7371">RAND()</f>
        <v>0.120471364954176</v>
      </c>
      <c r="C991" s="25">
        <f ca="1">IF(B991&lt;=('Ejercicio 3 - TIR'!$D$13-'Ejercicio 3 - TIR'!$C$13)/('Ejercicio 3 - TIR'!$E$13-'Ejercicio 3 - TIR'!$C$13),'Ejercicio 3 - TIR'!$C$13+SQRT(('Ejercicio 3 - TIR'!$E$13-'Ejercicio 3 - TIR'!$C$13)*('Ejercicio 3 - TIR'!$D$13-'Ejercicio 3 - TIR'!$C$13)*B991),'Ejercicio 3 - TIR'!$E$13-SQRT(('Ejercicio 3 - TIR'!$E$13-'Ejercicio 3 - TIR'!$C$13)*('Ejercicio 3 - TIR'!$E$13-'Ejercicio 3 - TIR'!$D$13)*(1-B991)))</f>
        <v>66941.797028268</v>
      </c>
      <c r="D991" s="24">
        <f ca="1" t="shared" si="7371"/>
        <v>0.414565330093577</v>
      </c>
      <c r="E991" s="25">
        <f ca="1">IF(D991&lt;=('Ejercicio 3 - TIR'!$D$14-'Ejercicio 3 - TIR'!$C$14)/('Ejercicio 3 - TIR'!$E$14-'Ejercicio 3 - TIR'!$C$14),'Ejercicio 3 - TIR'!$C$14+SQRT(('Ejercicio 3 - TIR'!$E$14-'Ejercicio 3 - TIR'!$C$14)*('Ejercicio 3 - TIR'!$D$14-'Ejercicio 3 - TIR'!$C$14)*D991),'Ejercicio 3 - TIR'!$E$14-SQRT(('Ejercicio 3 - TIR'!$E$14-'Ejercicio 3 - TIR'!$C$14)*('Ejercicio 3 - TIR'!$E$14-'Ejercicio 3 - TIR'!$D$14)*(1-D991)))</f>
        <v>30629.0235041398</v>
      </c>
      <c r="F991" s="24">
        <f ca="1" t="shared" si="7371"/>
        <v>0.409347856469833</v>
      </c>
      <c r="G991" s="25">
        <f ca="1">IF(F991&lt;=('Ejercicio 3 - TIR'!$D$18-'Ejercicio 3 - TIR'!$C$18)/('Ejercicio 3 - TIR'!$E$18-'Ejercicio 3 - TIR'!$C$18),'Ejercicio 3 - TIR'!$C$18+SQRT(('Ejercicio 3 - TIR'!$E$18-'Ejercicio 3 - TIR'!$C$18)*('Ejercicio 3 - TIR'!$D$18-'Ejercicio 3 - TIR'!$C$18)*F991),'Ejercicio 3 - TIR'!$E$18-SQRT(('Ejercicio 3 - TIR'!$E$18-'Ejercicio 3 - TIR'!$C$18)*('Ejercicio 3 - TIR'!$E$18-'Ejercicio 3 - TIR'!$D$18)*(1-F991)))</f>
        <v>37835.9542156954</v>
      </c>
      <c r="H991" s="24">
        <f ca="1" t="shared" ref="H991:L991" si="7372">RAND()</f>
        <v>0.979568124226123</v>
      </c>
      <c r="I991" s="25">
        <f ca="1">IF(H991&lt;=('Ejercicio 3 - TIR'!$D$18-'Ejercicio 3 - TIR'!$C$18)/('Ejercicio 3 - TIR'!$E$18-'Ejercicio 3 - TIR'!$C$18),'Ejercicio 3 - TIR'!$C$18+SQRT(('Ejercicio 3 - TIR'!$E$18-'Ejercicio 3 - TIR'!$C$18)*('Ejercicio 3 - TIR'!$D$18-'Ejercicio 3 - TIR'!$C$18)*H991),'Ejercicio 3 - TIR'!$E$18-SQRT(('Ejercicio 3 - TIR'!$E$18-'Ejercicio 3 - TIR'!$C$18)*('Ejercicio 3 - TIR'!$E$18-'Ejercicio 3 - TIR'!$D$18)*(1-H991)))</f>
        <v>43762.1023131774</v>
      </c>
      <c r="J991" s="24">
        <f ca="1" t="shared" si="7372"/>
        <v>0.893787157772006</v>
      </c>
      <c r="K991" s="25">
        <f ca="1">IF(J991&lt;=('Ejercicio 3 - TIR'!$D$18-'Ejercicio 3 - TIR'!$C$18)/('Ejercicio 3 - TIR'!$E$18-'Ejercicio 3 - TIR'!$C$18),'Ejercicio 3 - TIR'!$C$18+SQRT(('Ejercicio 3 - TIR'!$E$18-'Ejercicio 3 - TIR'!$C$18)*('Ejercicio 3 - TIR'!$D$18-'Ejercicio 3 - TIR'!$C$18)*J991),'Ejercicio 3 - TIR'!$E$18-SQRT(('Ejercicio 3 - TIR'!$E$18-'Ejercicio 3 - TIR'!$C$18)*('Ejercicio 3 - TIR'!$E$18-'Ejercicio 3 - TIR'!$D$18)*(1-J991)))</f>
        <v>42177.5962076451</v>
      </c>
      <c r="L991" s="24">
        <f ca="1" t="shared" si="7372"/>
        <v>0.916478865874731</v>
      </c>
      <c r="M991" s="25">
        <f ca="1">IF(L991&lt;=('Ejercicio 3 - TIR'!$D$18-'Ejercicio 3 - TIR'!$C$18)/('Ejercicio 3 - TIR'!$E$18-'Ejercicio 3 - TIR'!$C$18),'Ejercicio 3 - TIR'!$C$18+SQRT(('Ejercicio 3 - TIR'!$E$18-'Ejercicio 3 - TIR'!$C$18)*('Ejercicio 3 - TIR'!$D$18-'Ejercicio 3 - TIR'!$C$18)*L991),'Ejercicio 3 - TIR'!$E$18-SQRT(('Ejercicio 3 - TIR'!$E$18-'Ejercicio 3 - TIR'!$C$18)*('Ejercicio 3 - TIR'!$E$18-'Ejercicio 3 - TIR'!$D$18)*(1-L991)))</f>
        <v>42497.1845734463</v>
      </c>
      <c r="N991" s="24">
        <f ca="1" t="shared" ref="N991:R991" si="7373">RAND()</f>
        <v>0.989575348755954</v>
      </c>
      <c r="O991" s="25">
        <f ca="1">IF(N991&lt;=('Ejercicio 3 - TIR'!$D$18-'Ejercicio 3 - TIR'!$C$18)/('Ejercicio 3 - TIR'!$E$18-'Ejercicio 3 - TIR'!$C$18),'Ejercicio 3 - TIR'!$C$18+SQRT(('Ejercicio 3 - TIR'!$E$18-'Ejercicio 3 - TIR'!$C$18)*('Ejercicio 3 - TIR'!$D$18-'Ejercicio 3 - TIR'!$C$18)*N991),'Ejercicio 3 - TIR'!$E$18-SQRT(('Ejercicio 3 - TIR'!$E$18-'Ejercicio 3 - TIR'!$C$18)*('Ejercicio 3 - TIR'!$E$18-'Ejercicio 3 - TIR'!$D$18)*(1-N991)))</f>
        <v>44115.7778314793</v>
      </c>
      <c r="P991" s="24">
        <f ca="1" t="shared" si="7373"/>
        <v>0.126951122176579</v>
      </c>
      <c r="Q991" s="26">
        <f ca="1">IF(P991&lt;=('Ejercicio 3 - TIR'!$D$22-'Ejercicio 3 - TIR'!$C$22)/('Ejercicio 3 - TIR'!$E$22-'Ejercicio 3 - TIR'!$C$22),'Ejercicio 3 - TIR'!$C$22+SQRT(('Ejercicio 3 - TIR'!$E$22-'Ejercicio 3 - TIR'!$C$22)*('Ejercicio 3 - TIR'!$D$22-'Ejercicio 3 - TIR'!$C$22)*P991),'Ejercicio 3 - TIR'!$E$22-SQRT(('Ejercicio 3 - TIR'!$E$22-'Ejercicio 3 - TIR'!$C$22)*('Ejercicio 3 - TIR'!$E$22-'Ejercicio 3 - TIR'!$D$22)*(1-P991)))</f>
        <v>0.135116614036147</v>
      </c>
      <c r="R991" s="24">
        <f ca="1" t="shared" si="7373"/>
        <v>0.921067604829364</v>
      </c>
      <c r="S991" s="26">
        <f ca="1">IF(R991&lt;=('Ejercicio 3 - TIR'!$D$23-'Ejercicio 3 - TIR'!$C$23)/('Ejercicio 3 - TIR'!$E$23-'Ejercicio 3 - TIR'!$C$23),'Ejercicio 3 - TIR'!$C$23+SQRT(('Ejercicio 3 - TIR'!$E$23-'Ejercicio 3 - TIR'!$C$23)*('Ejercicio 3 - TIR'!$D$23-'Ejercicio 3 - TIR'!$C$23)*R991),'Ejercicio 3 - TIR'!$E$23-SQRT(('Ejercicio 3 - TIR'!$E$23-'Ejercicio 3 - TIR'!$C$23)*('Ejercicio 3 - TIR'!$E$23-'Ejercicio 3 - TIR'!$D$23)*(1-R991)))</f>
        <v>0.168080339295637</v>
      </c>
      <c r="T991" s="24">
        <f ca="1" t="shared" ref="T991:X991" si="7374">RAND()</f>
        <v>0.596020299579304</v>
      </c>
      <c r="U991" s="26">
        <f ca="1">IF(T991&lt;=('Ejercicio 3 - TIR'!$D$24-'Ejercicio 3 - TIR'!$C$24)/('Ejercicio 3 - TIR'!$E$24-'Ejercicio 3 - TIR'!$C$24),'Ejercicio 3 - TIR'!$C$24+SQRT(('Ejercicio 3 - TIR'!$E$24-'Ejercicio 3 - TIR'!$C$24)*('Ejercicio 3 - TIR'!$D$24-'Ejercicio 3 - TIR'!$C$24)*T991),'Ejercicio 3 - TIR'!$E$24-SQRT(('Ejercicio 3 - TIR'!$E$24-'Ejercicio 3 - TIR'!$C$24)*('Ejercicio 3 - TIR'!$E$24-'Ejercicio 3 - TIR'!$D$24)*(1-T991)))</f>
        <v>0.186367528173238</v>
      </c>
      <c r="V991" s="24">
        <f ca="1" t="shared" si="7374"/>
        <v>0.214412641103827</v>
      </c>
      <c r="W991" s="26">
        <f ca="1">IF(V991&lt;=('Ejercicio 3 - TIR'!$D$25-'Ejercicio 3 - TIR'!$C$25)/('Ejercicio 3 - TIR'!$E$25-'Ejercicio 3 - TIR'!$C$25),'Ejercicio 3 - TIR'!$C$25+SQRT(('Ejercicio 3 - TIR'!$E$25-'Ejercicio 3 - TIR'!$C$25)*('Ejercicio 3 - TIR'!$D$25-'Ejercicio 3 - TIR'!$C$25)*V991),'Ejercicio 3 - TIR'!$E$25-SQRT(('Ejercicio 3 - TIR'!$E$25-'Ejercicio 3 - TIR'!$C$25)*('Ejercicio 3 - TIR'!$E$25-'Ejercicio 3 - TIR'!$D$25)*(1-V991)))</f>
        <v>0.197325637002585</v>
      </c>
      <c r="X991" s="24">
        <f ca="1" t="shared" si="7374"/>
        <v>0.836870700944103</v>
      </c>
      <c r="Y991" s="26">
        <f ca="1">IF(X991&lt;=('Ejercicio 3 - TIR'!$D$26-'Ejercicio 3 - TIR'!$C$26)/('Ejercicio 3 - TIR'!$E$26-'Ejercicio 3 - TIR'!$C$26),'Ejercicio 3 - TIR'!$C$26+SQRT(('Ejercicio 3 - TIR'!$E$26-'Ejercicio 3 - TIR'!$C$26)*('Ejercicio 3 - TIR'!$D$26-'Ejercicio 3 - TIR'!$C$26)*X991),'Ejercicio 3 - TIR'!$E$26-SQRT(('Ejercicio 3 - TIR'!$E$26-'Ejercicio 3 - TIR'!$C$26)*('Ejercicio 3 - TIR'!$E$26-'Ejercicio 3 - TIR'!$D$26)*(1-X991)))</f>
        <v>0.250320070503759</v>
      </c>
      <c r="Z991" s="24">
        <f ca="1" t="shared" si="7144"/>
        <v>1.13511661403615</v>
      </c>
      <c r="AA991" s="24">
        <f ca="1" t="shared" si="7145"/>
        <v>1.32590739966346</v>
      </c>
      <c r="AB991" s="24">
        <f ca="1" t="shared" si="7146"/>
        <v>1.57301348432534</v>
      </c>
      <c r="AC991" s="24">
        <f ca="1" t="shared" si="7147"/>
        <v>1.8834093721335</v>
      </c>
      <c r="AD991" s="24">
        <f ca="1" t="shared" si="7148"/>
        <v>2.35486453895339</v>
      </c>
      <c r="AE991" s="23">
        <f ca="1" t="shared" si="7149"/>
        <v>4138.48994711294</v>
      </c>
      <c r="AF991" s="23">
        <f ca="1" t="shared" si="7150"/>
        <v>4834.08874159527</v>
      </c>
      <c r="AG991" s="23">
        <f ca="1" t="shared" si="7151"/>
        <v>5735.00591133646</v>
      </c>
      <c r="AH991" s="23">
        <f ca="1" t="shared" si="7152"/>
        <v>6866.66960600452</v>
      </c>
      <c r="AI991" s="23">
        <f ca="1" t="shared" si="7153"/>
        <v>8585.53482590559</v>
      </c>
      <c r="AJ991" s="25">
        <f ca="1" t="shared" si="7154"/>
        <v>42948.2202381469</v>
      </c>
      <c r="AK991" s="25">
        <f ca="1" t="shared" si="7155"/>
        <v>58024.4952818712</v>
      </c>
      <c r="AL991" s="25">
        <f ca="1" t="shared" si="7156"/>
        <v>66345.9275710551</v>
      </c>
      <c r="AM991" s="25">
        <f ca="1" t="shared" si="7157"/>
        <v>80039.5957149158</v>
      </c>
      <c r="AN991" s="25">
        <f ca="1" t="shared" si="7158"/>
        <v>103886.680823697</v>
      </c>
      <c r="AO991" s="25">
        <f ca="1">C991/'Ejercicio 3 - TIR'!$D$7</f>
        <v>13388.3594056536</v>
      </c>
      <c r="AP991" s="25">
        <f ca="1" t="shared" si="7159"/>
        <v>29559.8608324933</v>
      </c>
      <c r="AQ991" s="25">
        <f ca="1" t="shared" si="7160"/>
        <v>44636.1358762176</v>
      </c>
      <c r="AR991" s="25">
        <f ca="1" t="shared" si="7161"/>
        <v>52957.5681654015</v>
      </c>
      <c r="AS991" s="25">
        <f ca="1" t="shared" si="7162"/>
        <v>66651.2363092622</v>
      </c>
      <c r="AT991" s="25">
        <f ca="1" t="shared" si="7163"/>
        <v>90498.3214180432</v>
      </c>
      <c r="AU991" s="25">
        <f ca="1">AP991*'Ejercicio 3 - TIR'!$D$5</f>
        <v>14779.9304162466</v>
      </c>
      <c r="AV991" s="25">
        <f ca="1">AQ991*'Ejercicio 3 - TIR'!$D$5</f>
        <v>22318.0679381088</v>
      </c>
      <c r="AW991" s="25">
        <f ca="1">AR991*'Ejercicio 3 - TIR'!$D$5</f>
        <v>26478.7840827007</v>
      </c>
      <c r="AX991" s="25">
        <f ca="1">AS991*'Ejercicio 3 - TIR'!$D$5</f>
        <v>33325.6181546311</v>
      </c>
      <c r="AY991" s="25">
        <f ca="1">AT991*'Ejercicio 3 - TIR'!$D$5</f>
        <v>45249.1607090216</v>
      </c>
      <c r="AZ991" s="25">
        <f ca="1" t="shared" ref="AZ991:BD991" si="7375">AJ991-AU991-AE991</f>
        <v>24029.7998747873</v>
      </c>
      <c r="BA991" s="25">
        <f ca="1" t="shared" si="7375"/>
        <v>30872.3386021671</v>
      </c>
      <c r="BB991" s="25">
        <f ca="1" t="shared" si="7375"/>
        <v>34132.1375770179</v>
      </c>
      <c r="BC991" s="25">
        <f ca="1" t="shared" si="7375"/>
        <v>39847.3079542802</v>
      </c>
      <c r="BD991" s="25">
        <f ca="1" t="shared" si="7375"/>
        <v>50051.9852887696</v>
      </c>
      <c r="BE991" s="25">
        <f ca="1" t="shared" ref="BE991:BI991" si="7376">AZ991/Z991</f>
        <v>21169.4548186941</v>
      </c>
      <c r="BF991" s="25">
        <f ca="1" t="shared" si="7376"/>
        <v>23283.9326562347</v>
      </c>
      <c r="BG991" s="25">
        <f ca="1" t="shared" si="7376"/>
        <v>21698.566424977</v>
      </c>
      <c r="BH991" s="25">
        <f ca="1" t="shared" si="7376"/>
        <v>21157.0084251741</v>
      </c>
      <c r="BI991" s="25">
        <f ca="1" t="shared" si="7376"/>
        <v>21254.7195224295</v>
      </c>
      <c r="BJ991" s="25">
        <f ca="1" t="shared" si="7166"/>
        <v>72127.2013126689</v>
      </c>
      <c r="BK991" s="25">
        <f ca="1" t="shared" si="7167"/>
        <v>31527.7727991368</v>
      </c>
      <c r="BL991" s="25">
        <f ca="1" t="shared" si="7168"/>
        <v>103654.974111806</v>
      </c>
      <c r="BM991" s="25">
        <f ca="1">BK991*'Ejercicio 3 - TIR'!$D$5</f>
        <v>15763.8863995684</v>
      </c>
      <c r="BN991" s="25">
        <f ca="1" t="shared" si="7169"/>
        <v>87891.0877122373</v>
      </c>
      <c r="BO991" s="25">
        <f ca="1" t="shared" si="7170"/>
        <v>37323.2032069667</v>
      </c>
      <c r="BP991" s="25">
        <f ca="1" t="shared" si="7171"/>
        <v>-97570.8205324078</v>
      </c>
      <c r="BQ991" s="25">
        <f ca="1" t="shared" ref="BQ991:BT991" si="7377">BE991</f>
        <v>21169.4548186941</v>
      </c>
      <c r="BR991" s="25">
        <f ca="1" t="shared" si="7377"/>
        <v>23283.9326562347</v>
      </c>
      <c r="BS991" s="25">
        <f ca="1" t="shared" si="7377"/>
        <v>21698.566424977</v>
      </c>
      <c r="BT991" s="25">
        <f ca="1" t="shared" si="7377"/>
        <v>21157.0084251741</v>
      </c>
      <c r="BU991" s="25">
        <f ca="1" t="shared" si="7173"/>
        <v>58577.9227293962</v>
      </c>
      <c r="BV991" s="27">
        <f ca="1" t="shared" si="7174"/>
        <v>12.7134461721236</v>
      </c>
    </row>
    <row r="992" ht="15" customHeight="1" spans="1:74">
      <c r="A992" s="23">
        <v>991</v>
      </c>
      <c r="B992" s="24">
        <f ca="1" t="shared" ref="B992:F992" si="7378">RAND()</f>
        <v>0.199184934030657</v>
      </c>
      <c r="C992" s="25">
        <f ca="1">IF(B992&lt;=('Ejercicio 3 - TIR'!$D$13-'Ejercicio 3 - TIR'!$C$13)/('Ejercicio 3 - TIR'!$E$13-'Ejercicio 3 - TIR'!$C$13),'Ejercicio 3 - TIR'!$C$13+SQRT(('Ejercicio 3 - TIR'!$E$13-'Ejercicio 3 - TIR'!$C$13)*('Ejercicio 3 - TIR'!$D$13-'Ejercicio 3 - TIR'!$C$13)*B992),'Ejercicio 3 - TIR'!$E$13-SQRT(('Ejercicio 3 - TIR'!$E$13-'Ejercicio 3 - TIR'!$C$13)*('Ejercicio 3 - TIR'!$E$13-'Ejercicio 3 - TIR'!$D$13)*(1-B992)))</f>
        <v>68926.027874271</v>
      </c>
      <c r="D992" s="24">
        <f ca="1" t="shared" si="7378"/>
        <v>0.0165110418605552</v>
      </c>
      <c r="E992" s="25">
        <f ca="1">IF(D992&lt;=('Ejercicio 3 - TIR'!$D$14-'Ejercicio 3 - TIR'!$C$14)/('Ejercicio 3 - TIR'!$E$14-'Ejercicio 3 - TIR'!$C$14),'Ejercicio 3 - TIR'!$C$14+SQRT(('Ejercicio 3 - TIR'!$E$14-'Ejercicio 3 - TIR'!$C$14)*('Ejercicio 3 - TIR'!$D$14-'Ejercicio 3 - TIR'!$C$14)*D992),'Ejercicio 3 - TIR'!$E$14-SQRT(('Ejercicio 3 - TIR'!$E$14-'Ejercicio 3 - TIR'!$C$14)*('Ejercicio 3 - TIR'!$E$14-'Ejercicio 3 - TIR'!$D$14)*(1-D992)))</f>
        <v>26112.8019318556</v>
      </c>
      <c r="F992" s="24">
        <f ca="1" t="shared" si="7378"/>
        <v>0.480394990675366</v>
      </c>
      <c r="G992" s="25">
        <f ca="1">IF(F992&lt;=('Ejercicio 3 - TIR'!$D$18-'Ejercicio 3 - TIR'!$C$18)/('Ejercicio 3 - TIR'!$E$18-'Ejercicio 3 - TIR'!$C$18),'Ejercicio 3 - TIR'!$C$18+SQRT(('Ejercicio 3 - TIR'!$E$18-'Ejercicio 3 - TIR'!$C$18)*('Ejercicio 3 - TIR'!$D$18-'Ejercicio 3 - TIR'!$C$18)*F992),'Ejercicio 3 - TIR'!$E$18-SQRT(('Ejercicio 3 - TIR'!$E$18-'Ejercicio 3 - TIR'!$C$18)*('Ejercicio 3 - TIR'!$E$18-'Ejercicio 3 - TIR'!$D$18)*(1-F992)))</f>
        <v>38488.7719136106</v>
      </c>
      <c r="H992" s="24">
        <f ca="1" t="shared" ref="H992:L992" si="7379">RAND()</f>
        <v>0.42676377553925</v>
      </c>
      <c r="I992" s="25">
        <f ca="1">IF(H992&lt;=('Ejercicio 3 - TIR'!$D$18-'Ejercicio 3 - TIR'!$C$18)/('Ejercicio 3 - TIR'!$E$18-'Ejercicio 3 - TIR'!$C$18),'Ejercicio 3 - TIR'!$C$18+SQRT(('Ejercicio 3 - TIR'!$E$18-'Ejercicio 3 - TIR'!$C$18)*('Ejercicio 3 - TIR'!$D$18-'Ejercicio 3 - TIR'!$C$18)*H992),'Ejercicio 3 - TIR'!$E$18-SQRT(('Ejercicio 3 - TIR'!$E$18-'Ejercicio 3 - TIR'!$C$18)*('Ejercicio 3 - TIR'!$E$18-'Ejercicio 3 - TIR'!$D$18)*(1-H992)))</f>
        <v>38000.9103438851</v>
      </c>
      <c r="J992" s="24">
        <f ca="1" t="shared" si="7379"/>
        <v>0.041601259478659</v>
      </c>
      <c r="K992" s="25">
        <f ca="1">IF(J992&lt;=('Ejercicio 3 - TIR'!$D$18-'Ejercicio 3 - TIR'!$C$18)/('Ejercicio 3 - TIR'!$E$18-'Ejercicio 3 - TIR'!$C$18),'Ejercicio 3 - TIR'!$C$18+SQRT(('Ejercicio 3 - TIR'!$E$18-'Ejercicio 3 - TIR'!$C$18)*('Ejercicio 3 - TIR'!$D$18-'Ejercicio 3 - TIR'!$C$18)*J992),'Ejercicio 3 - TIR'!$E$18-SQRT(('Ejercicio 3 - TIR'!$E$18-'Ejercicio 3 - TIR'!$C$18)*('Ejercicio 3 - TIR'!$E$18-'Ejercicio 3 - TIR'!$D$18)*(1-J992)))</f>
        <v>32498.0370136967</v>
      </c>
      <c r="L992" s="24">
        <f ca="1" t="shared" si="7379"/>
        <v>0.748614214253783</v>
      </c>
      <c r="M992" s="25">
        <f ca="1">IF(L992&lt;=('Ejercicio 3 - TIR'!$D$18-'Ejercicio 3 - TIR'!$C$18)/('Ejercicio 3 - TIR'!$E$18-'Ejercicio 3 - TIR'!$C$18),'Ejercicio 3 - TIR'!$C$18+SQRT(('Ejercicio 3 - TIR'!$E$18-'Ejercicio 3 - TIR'!$C$18)*('Ejercicio 3 - TIR'!$D$18-'Ejercicio 3 - TIR'!$C$18)*L992),'Ejercicio 3 - TIR'!$E$18-SQRT(('Ejercicio 3 - TIR'!$E$18-'Ejercicio 3 - TIR'!$C$18)*('Ejercicio 3 - TIR'!$E$18-'Ejercicio 3 - TIR'!$D$18)*(1-L992)))</f>
        <v>40657.8883097085</v>
      </c>
      <c r="N992" s="24">
        <f ca="1" t="shared" ref="N992:R992" si="7380">RAND()</f>
        <v>0.62216193870338</v>
      </c>
      <c r="O992" s="25">
        <f ca="1">IF(N992&lt;=('Ejercicio 3 - TIR'!$D$18-'Ejercicio 3 - TIR'!$C$18)/('Ejercicio 3 - TIR'!$E$18-'Ejercicio 3 - TIR'!$C$18),'Ejercicio 3 - TIR'!$C$18+SQRT(('Ejercicio 3 - TIR'!$E$18-'Ejercicio 3 - TIR'!$C$18)*('Ejercicio 3 - TIR'!$D$18-'Ejercicio 3 - TIR'!$C$18)*N992),'Ejercicio 3 - TIR'!$E$18-SQRT(('Ejercicio 3 - TIR'!$E$18-'Ejercicio 3 - TIR'!$C$18)*('Ejercicio 3 - TIR'!$E$18-'Ejercicio 3 - TIR'!$D$18)*(1-N992)))</f>
        <v>39660.4498241804</v>
      </c>
      <c r="P992" s="24">
        <f ca="1" t="shared" si="7380"/>
        <v>0.720641513458935</v>
      </c>
      <c r="Q992" s="26">
        <f ca="1">IF(P992&lt;=('Ejercicio 3 - TIR'!$D$22-'Ejercicio 3 - TIR'!$C$22)/('Ejercicio 3 - TIR'!$E$22-'Ejercicio 3 - TIR'!$C$22),'Ejercicio 3 - TIR'!$C$22+SQRT(('Ejercicio 3 - TIR'!$E$22-'Ejercicio 3 - TIR'!$C$22)*('Ejercicio 3 - TIR'!$D$22-'Ejercicio 3 - TIR'!$C$22)*P992),'Ejercicio 3 - TIR'!$E$22-SQRT(('Ejercicio 3 - TIR'!$E$22-'Ejercicio 3 - TIR'!$C$22)*('Ejercicio 3 - TIR'!$E$22-'Ejercicio 3 - TIR'!$D$22)*(1-P992)))</f>
        <v>0.157575788179427</v>
      </c>
      <c r="R992" s="24">
        <f ca="1" t="shared" si="7380"/>
        <v>0.0548031049615241</v>
      </c>
      <c r="S992" s="26">
        <f ca="1">IF(R992&lt;=('Ejercicio 3 - TIR'!$D$23-'Ejercicio 3 - TIR'!$C$23)/('Ejercicio 3 - TIR'!$E$23-'Ejercicio 3 - TIR'!$C$23),'Ejercicio 3 - TIR'!$C$23+SQRT(('Ejercicio 3 - TIR'!$E$23-'Ejercicio 3 - TIR'!$C$23)*('Ejercicio 3 - TIR'!$D$23-'Ejercicio 3 - TIR'!$C$23)*R992),'Ejercicio 3 - TIR'!$E$23-SQRT(('Ejercicio 3 - TIR'!$E$23-'Ejercicio 3 - TIR'!$C$23)*('Ejercicio 3 - TIR'!$E$23-'Ejercicio 3 - TIR'!$D$23)*(1-R992)))</f>
        <v>0.129932048576741</v>
      </c>
      <c r="T992" s="24">
        <f ca="1" t="shared" ref="T992:X992" si="7381">RAND()</f>
        <v>0.670142986021947</v>
      </c>
      <c r="U992" s="26">
        <f ca="1">IF(T992&lt;=('Ejercicio 3 - TIR'!$D$24-'Ejercicio 3 - TIR'!$C$24)/('Ejercicio 3 - TIR'!$E$24-'Ejercicio 3 - TIR'!$C$24),'Ejercicio 3 - TIR'!$C$24+SQRT(('Ejercicio 3 - TIR'!$E$24-'Ejercicio 3 - TIR'!$C$24)*('Ejercicio 3 - TIR'!$D$24-'Ejercicio 3 - TIR'!$C$24)*T992),'Ejercicio 3 - TIR'!$E$24-SQRT(('Ejercicio 3 - TIR'!$E$24-'Ejercicio 3 - TIR'!$C$24)*('Ejercicio 3 - TIR'!$E$24-'Ejercicio 3 - TIR'!$D$24)*(1-T992)))</f>
        <v>0.189609217859052</v>
      </c>
      <c r="V992" s="24">
        <f ca="1" t="shared" si="7381"/>
        <v>0.470512903228972</v>
      </c>
      <c r="W992" s="26">
        <f ca="1">IF(V992&lt;=('Ejercicio 3 - TIR'!$D$25-'Ejercicio 3 - TIR'!$C$25)/('Ejercicio 3 - TIR'!$E$25-'Ejercicio 3 - TIR'!$C$25),'Ejercicio 3 - TIR'!$C$25+SQRT(('Ejercicio 3 - TIR'!$E$25-'Ejercicio 3 - TIR'!$C$25)*('Ejercicio 3 - TIR'!$D$25-'Ejercicio 3 - TIR'!$C$25)*V992),'Ejercicio 3 - TIR'!$E$25-SQRT(('Ejercicio 3 - TIR'!$E$25-'Ejercicio 3 - TIR'!$C$25)*('Ejercicio 3 - TIR'!$E$25-'Ejercicio 3 - TIR'!$D$25)*(1-V992)))</f>
        <v>0.206951134292544</v>
      </c>
      <c r="X992" s="24">
        <f ca="1" t="shared" si="7381"/>
        <v>0.511567884983935</v>
      </c>
      <c r="Y992" s="26">
        <f ca="1">IF(X992&lt;=('Ejercicio 3 - TIR'!$D$26-'Ejercicio 3 - TIR'!$C$26)/('Ejercicio 3 - TIR'!$E$26-'Ejercicio 3 - TIR'!$C$26),'Ejercicio 3 - TIR'!$C$26+SQRT(('Ejercicio 3 - TIR'!$E$26-'Ejercicio 3 - TIR'!$C$26)*('Ejercicio 3 - TIR'!$D$26-'Ejercicio 3 - TIR'!$C$26)*X992),'Ejercicio 3 - TIR'!$E$26-SQRT(('Ejercicio 3 - TIR'!$E$26-'Ejercicio 3 - TIR'!$C$26)*('Ejercicio 3 - TIR'!$E$26-'Ejercicio 3 - TIR'!$D$26)*(1-X992)))</f>
        <v>0.228643078157986</v>
      </c>
      <c r="Z992" s="24">
        <f ca="1" t="shared" si="7144"/>
        <v>1.15757578817943</v>
      </c>
      <c r="AA992" s="24">
        <f ca="1" t="shared" si="7145"/>
        <v>1.30798198172042</v>
      </c>
      <c r="AB992" s="24">
        <f ca="1" t="shared" si="7146"/>
        <v>1.55598742224816</v>
      </c>
      <c r="AC992" s="24">
        <f ca="1" t="shared" si="7147"/>
        <v>1.87800078422734</v>
      </c>
      <c r="AD992" s="24">
        <f ca="1" t="shared" si="7148"/>
        <v>2.3073926643162</v>
      </c>
      <c r="AE992" s="23">
        <f ca="1" t="shared" si="7149"/>
        <v>4114.74534598542</v>
      </c>
      <c r="AF992" s="23">
        <f ca="1" t="shared" si="7150"/>
        <v>4649.38263816092</v>
      </c>
      <c r="AG992" s="23">
        <f ca="1" t="shared" si="7151"/>
        <v>5530.94844371007</v>
      </c>
      <c r="AH992" s="23">
        <f ca="1" t="shared" si="7152"/>
        <v>6675.58449784944</v>
      </c>
      <c r="AI992" s="23">
        <f ca="1" t="shared" si="7153"/>
        <v>8201.91068594147</v>
      </c>
      <c r="AJ992" s="25">
        <f ca="1" t="shared" si="7154"/>
        <v>44553.670483956</v>
      </c>
      <c r="AK992" s="25">
        <f ca="1" t="shared" si="7155"/>
        <v>49704.5060187747</v>
      </c>
      <c r="AL992" s="25">
        <f ca="1" t="shared" si="7156"/>
        <v>50566.5368410672</v>
      </c>
      <c r="AM992" s="25">
        <f ca="1" t="shared" si="7157"/>
        <v>76355.5461306603</v>
      </c>
      <c r="AN992" s="25">
        <f ca="1" t="shared" si="7158"/>
        <v>91512.2309877944</v>
      </c>
      <c r="AO992" s="25">
        <f ca="1">C992/'Ejercicio 3 - TIR'!$D$7</f>
        <v>13785.2055748542</v>
      </c>
      <c r="AP992" s="25">
        <f ca="1" t="shared" si="7159"/>
        <v>30768.4649091018</v>
      </c>
      <c r="AQ992" s="25">
        <f ca="1" t="shared" si="7160"/>
        <v>35919.3004439205</v>
      </c>
      <c r="AR992" s="25">
        <f ca="1" t="shared" si="7161"/>
        <v>36781.331266213</v>
      </c>
      <c r="AS992" s="25">
        <f ca="1" t="shared" si="7162"/>
        <v>62570.3405558061</v>
      </c>
      <c r="AT992" s="25">
        <f ca="1" t="shared" si="7163"/>
        <v>77727.0254129402</v>
      </c>
      <c r="AU992" s="25">
        <f ca="1">AP992*'Ejercicio 3 - TIR'!$D$5</f>
        <v>15384.2324545509</v>
      </c>
      <c r="AV992" s="25">
        <f ca="1">AQ992*'Ejercicio 3 - TIR'!$D$5</f>
        <v>17959.6502219602</v>
      </c>
      <c r="AW992" s="25">
        <f ca="1">AR992*'Ejercicio 3 - TIR'!$D$5</f>
        <v>18390.6656331065</v>
      </c>
      <c r="AX992" s="25">
        <f ca="1">AS992*'Ejercicio 3 - TIR'!$D$5</f>
        <v>31285.170277903</v>
      </c>
      <c r="AY992" s="25">
        <f ca="1">AT992*'Ejercicio 3 - TIR'!$D$5</f>
        <v>38863.5127064701</v>
      </c>
      <c r="AZ992" s="25">
        <f ca="1" t="shared" ref="AZ992:BD992" si="7382">AJ992-AU992-AE992</f>
        <v>25054.6926834197</v>
      </c>
      <c r="BA992" s="25">
        <f ca="1" t="shared" si="7382"/>
        <v>27095.4731586535</v>
      </c>
      <c r="BB992" s="25">
        <f ca="1" t="shared" si="7382"/>
        <v>26644.9227642506</v>
      </c>
      <c r="BC992" s="25">
        <f ca="1" t="shared" si="7382"/>
        <v>38394.7913549078</v>
      </c>
      <c r="BD992" s="25">
        <f ca="1" t="shared" si="7382"/>
        <v>44446.8075953828</v>
      </c>
      <c r="BE992" s="25">
        <f ca="1" t="shared" ref="BE992:BI992" si="7383">AZ992/Z992</f>
        <v>21644.1056726181</v>
      </c>
      <c r="BF992" s="25">
        <f ca="1" t="shared" si="7383"/>
        <v>20715.4789112724</v>
      </c>
      <c r="BG992" s="25">
        <f ca="1" t="shared" si="7383"/>
        <v>17124.1247732921</v>
      </c>
      <c r="BH992" s="25">
        <f ca="1" t="shared" si="7383"/>
        <v>20444.502301262</v>
      </c>
      <c r="BI992" s="25">
        <f ca="1" t="shared" si="7383"/>
        <v>19262.7844765012</v>
      </c>
      <c r="BJ992" s="25">
        <f ca="1" t="shared" si="7166"/>
        <v>60252.4876223055</v>
      </c>
      <c r="BK992" s="25">
        <f ca="1" t="shared" si="7167"/>
        <v>31807.8822195093</v>
      </c>
      <c r="BL992" s="25">
        <f ca="1" t="shared" si="7168"/>
        <v>92060.3698418148</v>
      </c>
      <c r="BM992" s="25">
        <f ca="1">BK992*'Ejercicio 3 - TIR'!$D$5</f>
        <v>15903.9411097547</v>
      </c>
      <c r="BN992" s="25">
        <f ca="1" t="shared" si="7169"/>
        <v>76156.4287320601</v>
      </c>
      <c r="BO992" s="25">
        <f ca="1" t="shared" si="7170"/>
        <v>33005.4047192827</v>
      </c>
      <c r="BP992" s="25">
        <f ca="1" t="shared" si="7171"/>
        <v>-95038.8298061266</v>
      </c>
      <c r="BQ992" s="25">
        <f ca="1" t="shared" ref="BQ992:BT992" si="7384">BE992</f>
        <v>21644.1056726181</v>
      </c>
      <c r="BR992" s="25">
        <f ca="1" t="shared" si="7384"/>
        <v>20715.4789112724</v>
      </c>
      <c r="BS992" s="25">
        <f ca="1" t="shared" si="7384"/>
        <v>17124.1247732921</v>
      </c>
      <c r="BT992" s="25">
        <f ca="1" t="shared" si="7384"/>
        <v>20444.502301262</v>
      </c>
      <c r="BU992" s="25">
        <f ca="1" t="shared" si="7173"/>
        <v>52268.189195784</v>
      </c>
      <c r="BV992" s="27">
        <f ca="1" t="shared" si="7174"/>
        <v>10.3720131660521</v>
      </c>
    </row>
    <row r="993" ht="15" customHeight="1" spans="1:74">
      <c r="A993" s="23">
        <v>992</v>
      </c>
      <c r="B993" s="24">
        <f ca="1" t="shared" ref="B993:F993" si="7385">RAND()</f>
        <v>0.299942820434361</v>
      </c>
      <c r="C993" s="25">
        <f ca="1">IF(B993&lt;=('Ejercicio 3 - TIR'!$D$13-'Ejercicio 3 - TIR'!$C$13)/('Ejercicio 3 - TIR'!$E$13-'Ejercicio 3 - TIR'!$C$13),'Ejercicio 3 - TIR'!$C$13+SQRT(('Ejercicio 3 - TIR'!$E$13-'Ejercicio 3 - TIR'!$C$13)*('Ejercicio 3 - TIR'!$D$13-'Ejercicio 3 - TIR'!$C$13)*B993),'Ejercicio 3 - TIR'!$E$13-SQRT(('Ejercicio 3 - TIR'!$E$13-'Ejercicio 3 - TIR'!$C$13)*('Ejercicio 3 - TIR'!$E$13-'Ejercicio 3 - TIR'!$D$13)*(1-B993)))</f>
        <v>71016.062802325</v>
      </c>
      <c r="D993" s="24">
        <f ca="1" t="shared" si="7385"/>
        <v>0.914986778413992</v>
      </c>
      <c r="E993" s="25">
        <f ca="1">IF(D993&lt;=('Ejercicio 3 - TIR'!$D$14-'Ejercicio 3 - TIR'!$C$14)/('Ejercicio 3 - TIR'!$E$14-'Ejercicio 3 - TIR'!$C$14),'Ejercicio 3 - TIR'!$C$14+SQRT(('Ejercicio 3 - TIR'!$E$14-'Ejercicio 3 - TIR'!$C$14)*('Ejercicio 3 - TIR'!$D$14-'Ejercicio 3 - TIR'!$C$14)*D993),'Ejercicio 3 - TIR'!$E$14-SQRT(('Ejercicio 3 - TIR'!$E$14-'Ejercicio 3 - TIR'!$C$14)*('Ejercicio 3 - TIR'!$E$14-'Ejercicio 3 - TIR'!$D$14)*(1-D993)))</f>
        <v>36429.0080876735</v>
      </c>
      <c r="F993" s="24">
        <f ca="1" t="shared" si="7385"/>
        <v>0.400821395783538</v>
      </c>
      <c r="G993" s="25">
        <f ca="1">IF(F993&lt;=('Ejercicio 3 - TIR'!$D$18-'Ejercicio 3 - TIR'!$C$18)/('Ejercicio 3 - TIR'!$E$18-'Ejercicio 3 - TIR'!$C$18),'Ejercicio 3 - TIR'!$C$18+SQRT(('Ejercicio 3 - TIR'!$E$18-'Ejercicio 3 - TIR'!$C$18)*('Ejercicio 3 - TIR'!$D$18-'Ejercicio 3 - TIR'!$C$18)*F993),'Ejercicio 3 - TIR'!$E$18-SQRT(('Ejercicio 3 - TIR'!$E$18-'Ejercicio 3 - TIR'!$C$18)*('Ejercicio 3 - TIR'!$E$18-'Ejercicio 3 - TIR'!$D$18)*(1-F993)))</f>
        <v>37753.9157441599</v>
      </c>
      <c r="H993" s="24">
        <f ca="1" t="shared" ref="H993:L993" si="7386">RAND()</f>
        <v>0.229957768415763</v>
      </c>
      <c r="I993" s="25">
        <f ca="1">IF(H993&lt;=('Ejercicio 3 - TIR'!$D$18-'Ejercicio 3 - TIR'!$C$18)/('Ejercicio 3 - TIR'!$E$18-'Ejercicio 3 - TIR'!$C$18),'Ejercicio 3 - TIR'!$C$18+SQRT(('Ejercicio 3 - TIR'!$E$18-'Ejercicio 3 - TIR'!$C$18)*('Ejercicio 3 - TIR'!$D$18-'Ejercicio 3 - TIR'!$C$18)*H993),'Ejercicio 3 - TIR'!$E$18-SQRT(('Ejercicio 3 - TIR'!$E$18-'Ejercicio 3 - TIR'!$C$18)*('Ejercicio 3 - TIR'!$E$18-'Ejercicio 3 - TIR'!$D$18)*(1-H993)))</f>
        <v>35873.1307888012</v>
      </c>
      <c r="J993" s="24">
        <f ca="1" t="shared" si="7386"/>
        <v>0.411095480366265</v>
      </c>
      <c r="K993" s="25">
        <f ca="1">IF(J993&lt;=('Ejercicio 3 - TIR'!$D$18-'Ejercicio 3 - TIR'!$C$18)/('Ejercicio 3 - TIR'!$E$18-'Ejercicio 3 - TIR'!$C$18),'Ejercicio 3 - TIR'!$C$18+SQRT(('Ejercicio 3 - TIR'!$E$18-'Ejercicio 3 - TIR'!$C$18)*('Ejercicio 3 - TIR'!$D$18-'Ejercicio 3 - TIR'!$C$18)*J993),'Ejercicio 3 - TIR'!$E$18-SQRT(('Ejercicio 3 - TIR'!$E$18-'Ejercicio 3 - TIR'!$C$18)*('Ejercicio 3 - TIR'!$E$18-'Ejercicio 3 - TIR'!$D$18)*(1-J993)))</f>
        <v>37852.6633733364</v>
      </c>
      <c r="L993" s="24">
        <f ca="1" t="shared" si="7386"/>
        <v>0.820789056488017</v>
      </c>
      <c r="M993" s="25">
        <f ca="1">IF(L993&lt;=('Ejercicio 3 - TIR'!$D$18-'Ejercicio 3 - TIR'!$C$18)/('Ejercicio 3 - TIR'!$E$18-'Ejercicio 3 - TIR'!$C$18),'Ejercicio 3 - TIR'!$C$18+SQRT(('Ejercicio 3 - TIR'!$E$18-'Ejercicio 3 - TIR'!$C$18)*('Ejercicio 3 - TIR'!$D$18-'Ejercicio 3 - TIR'!$C$18)*L993),'Ejercicio 3 - TIR'!$E$18-SQRT(('Ejercicio 3 - TIR'!$E$18-'Ejercicio 3 - TIR'!$C$18)*('Ejercicio 3 - TIR'!$E$18-'Ejercicio 3 - TIR'!$D$18)*(1-L993)))</f>
        <v>41333.8275049585</v>
      </c>
      <c r="N993" s="24">
        <f ca="1" t="shared" ref="N993:R993" si="7387">RAND()</f>
        <v>0.656060297598424</v>
      </c>
      <c r="O993" s="25">
        <f ca="1">IF(N993&lt;=('Ejercicio 3 - TIR'!$D$18-'Ejercicio 3 - TIR'!$C$18)/('Ejercicio 3 - TIR'!$E$18-'Ejercicio 3 - TIR'!$C$18),'Ejercicio 3 - TIR'!$C$18+SQRT(('Ejercicio 3 - TIR'!$E$18-'Ejercicio 3 - TIR'!$C$18)*('Ejercicio 3 - TIR'!$D$18-'Ejercicio 3 - TIR'!$C$18)*N993),'Ejercicio 3 - TIR'!$E$18-SQRT(('Ejercicio 3 - TIR'!$E$18-'Ejercicio 3 - TIR'!$C$18)*('Ejercicio 3 - TIR'!$E$18-'Ejercicio 3 - TIR'!$D$18)*(1-N993)))</f>
        <v>39920.1332974796</v>
      </c>
      <c r="P993" s="24">
        <f ca="1" t="shared" si="7387"/>
        <v>0.367901133341647</v>
      </c>
      <c r="Q993" s="26">
        <f ca="1">IF(P993&lt;=('Ejercicio 3 - TIR'!$D$22-'Ejercicio 3 - TIR'!$C$22)/('Ejercicio 3 - TIR'!$E$22-'Ejercicio 3 - TIR'!$C$22),'Ejercicio 3 - TIR'!$C$22+SQRT(('Ejercicio 3 - TIR'!$E$22-'Ejercicio 3 - TIR'!$C$22)*('Ejercicio 3 - TIR'!$D$22-'Ejercicio 3 - TIR'!$C$22)*P993),'Ejercicio 3 - TIR'!$E$22-SQRT(('Ejercicio 3 - TIR'!$E$22-'Ejercicio 3 - TIR'!$C$22)*('Ejercicio 3 - TIR'!$E$22-'Ejercicio 3 - TIR'!$D$22)*(1-P993)))</f>
        <v>0.145733675213909</v>
      </c>
      <c r="R993" s="24">
        <f ca="1" t="shared" si="7387"/>
        <v>0.62319664882129</v>
      </c>
      <c r="S993" s="26">
        <f ca="1">IF(R993&lt;=('Ejercicio 3 - TIR'!$D$23-'Ejercicio 3 - TIR'!$C$23)/('Ejercicio 3 - TIR'!$E$23-'Ejercicio 3 - TIR'!$C$23),'Ejercicio 3 - TIR'!$C$23+SQRT(('Ejercicio 3 - TIR'!$E$23-'Ejercicio 3 - TIR'!$C$23)*('Ejercicio 3 - TIR'!$D$23-'Ejercicio 3 - TIR'!$C$23)*R993),'Ejercicio 3 - TIR'!$E$23-SQRT(('Ejercicio 3 - TIR'!$E$23-'Ejercicio 3 - TIR'!$C$23)*('Ejercicio 3 - TIR'!$E$23-'Ejercicio 3 - TIR'!$D$23)*(1-R993)))</f>
        <v>0.153956842892582</v>
      </c>
      <c r="T993" s="24">
        <f ca="1" t="shared" ref="T993:X993" si="7388">RAND()</f>
        <v>0.957744651649161</v>
      </c>
      <c r="U993" s="26">
        <f ca="1">IF(T993&lt;=('Ejercicio 3 - TIR'!$D$24-'Ejercicio 3 - TIR'!$C$24)/('Ejercicio 3 - TIR'!$E$24-'Ejercicio 3 - TIR'!$C$24),'Ejercicio 3 - TIR'!$C$24+SQRT(('Ejercicio 3 - TIR'!$E$24-'Ejercicio 3 - TIR'!$C$24)*('Ejercicio 3 - TIR'!$D$24-'Ejercicio 3 - TIR'!$C$24)*T993),'Ejercicio 3 - TIR'!$E$24-SQRT(('Ejercicio 3 - TIR'!$E$24-'Ejercicio 3 - TIR'!$C$24)*('Ejercicio 3 - TIR'!$E$24-'Ejercicio 3 - TIR'!$D$24)*(1-T993)))</f>
        <v>0.209122731253557</v>
      </c>
      <c r="V993" s="24">
        <f ca="1" t="shared" si="7388"/>
        <v>0.071495847117039</v>
      </c>
      <c r="W993" s="26">
        <f ca="1">IF(V993&lt;=('Ejercicio 3 - TIR'!$D$25-'Ejercicio 3 - TIR'!$C$25)/('Ejercicio 3 - TIR'!$E$25-'Ejercicio 3 - TIR'!$C$25),'Ejercicio 3 - TIR'!$C$25+SQRT(('Ejercicio 3 - TIR'!$E$25-'Ejercicio 3 - TIR'!$C$25)*('Ejercicio 3 - TIR'!$D$25-'Ejercicio 3 - TIR'!$C$25)*V993),'Ejercicio 3 - TIR'!$E$25-SQRT(('Ejercicio 3 - TIR'!$E$25-'Ejercicio 3 - TIR'!$C$25)*('Ejercicio 3 - TIR'!$E$25-'Ejercicio 3 - TIR'!$D$25)*(1-V993)))</f>
        <v>0.19000470818984</v>
      </c>
      <c r="X993" s="24">
        <f ca="1" t="shared" si="7388"/>
        <v>0.746675553060462</v>
      </c>
      <c r="Y993" s="26">
        <f ca="1">IF(X993&lt;=('Ejercicio 3 - TIR'!$D$26-'Ejercicio 3 - TIR'!$C$26)/('Ejercicio 3 - TIR'!$E$26-'Ejercicio 3 - TIR'!$C$26),'Ejercicio 3 - TIR'!$C$26+SQRT(('Ejercicio 3 - TIR'!$E$26-'Ejercicio 3 - TIR'!$C$26)*('Ejercicio 3 - TIR'!$D$26-'Ejercicio 3 - TIR'!$C$26)*X993),'Ejercicio 3 - TIR'!$E$26-SQRT(('Ejercicio 3 - TIR'!$E$26-'Ejercicio 3 - TIR'!$C$26)*('Ejercicio 3 - TIR'!$E$26-'Ejercicio 3 - TIR'!$D$26)*(1-X993)))</f>
        <v>0.243014164691419</v>
      </c>
      <c r="Z993" s="24">
        <f ca="1" t="shared" si="7144"/>
        <v>1.14573367521391</v>
      </c>
      <c r="AA993" s="24">
        <f ca="1" t="shared" si="7145"/>
        <v>1.32212721464556</v>
      </c>
      <c r="AB993" s="24">
        <f ca="1" t="shared" si="7146"/>
        <v>1.59861406883689</v>
      </c>
      <c r="AC993" s="24">
        <f ca="1" t="shared" si="7147"/>
        <v>1.90235826849442</v>
      </c>
      <c r="AD993" s="24">
        <f ca="1" t="shared" si="7148"/>
        <v>2.36465827405641</v>
      </c>
      <c r="AE993" s="23">
        <f ca="1" t="shared" si="7149"/>
        <v>5308.93323301388</v>
      </c>
      <c r="AF993" s="23">
        <f ca="1" t="shared" si="7150"/>
        <v>6126.27983269621</v>
      </c>
      <c r="AG993" s="23">
        <f ca="1" t="shared" si="7151"/>
        <v>7407.42420373322</v>
      </c>
      <c r="AH993" s="23">
        <f ca="1" t="shared" si="7152"/>
        <v>8814.86967800191</v>
      </c>
      <c r="AI993" s="23">
        <f ca="1" t="shared" si="7153"/>
        <v>10957.0078696653</v>
      </c>
      <c r="AJ993" s="25">
        <f ca="1" t="shared" si="7154"/>
        <v>43255.9326392726</v>
      </c>
      <c r="AK993" s="25">
        <f ca="1" t="shared" si="7155"/>
        <v>47428.8424904135</v>
      </c>
      <c r="AL993" s="25">
        <f ca="1" t="shared" si="7156"/>
        <v>60511.8002115626</v>
      </c>
      <c r="AM993" s="25">
        <f ca="1" t="shared" si="7157"/>
        <v>78631.7485225799</v>
      </c>
      <c r="AN993" s="25">
        <f ca="1" t="shared" si="7158"/>
        <v>94397.4735033198</v>
      </c>
      <c r="AO993" s="25">
        <f ca="1">C993/'Ejercicio 3 - TIR'!$D$7</f>
        <v>14203.212560465</v>
      </c>
      <c r="AP993" s="25">
        <f ca="1" t="shared" si="7159"/>
        <v>29052.7200788076</v>
      </c>
      <c r="AQ993" s="25">
        <f ca="1" t="shared" si="7160"/>
        <v>33225.6299299485</v>
      </c>
      <c r="AR993" s="25">
        <f ca="1" t="shared" si="7161"/>
        <v>46308.5876510976</v>
      </c>
      <c r="AS993" s="25">
        <f ca="1" t="shared" si="7162"/>
        <v>64428.5359621149</v>
      </c>
      <c r="AT993" s="25">
        <f ca="1" t="shared" si="7163"/>
        <v>80194.2609428548</v>
      </c>
      <c r="AU993" s="25">
        <f ca="1">AP993*'Ejercicio 3 - TIR'!$D$5</f>
        <v>14526.3600394038</v>
      </c>
      <c r="AV993" s="25">
        <f ca="1">AQ993*'Ejercicio 3 - TIR'!$D$5</f>
        <v>16612.8149649742</v>
      </c>
      <c r="AW993" s="25">
        <f ca="1">AR993*'Ejercicio 3 - TIR'!$D$5</f>
        <v>23154.2938255488</v>
      </c>
      <c r="AX993" s="25">
        <f ca="1">AS993*'Ejercicio 3 - TIR'!$D$5</f>
        <v>32214.2679810575</v>
      </c>
      <c r="AY993" s="25">
        <f ca="1">AT993*'Ejercicio 3 - TIR'!$D$5</f>
        <v>40097.1304714274</v>
      </c>
      <c r="AZ993" s="25">
        <f ca="1" t="shared" ref="AZ993:BD993" si="7389">AJ993-AU993-AE993</f>
        <v>23420.6393668549</v>
      </c>
      <c r="BA993" s="25">
        <f ca="1" t="shared" si="7389"/>
        <v>24689.747692743</v>
      </c>
      <c r="BB993" s="25">
        <f ca="1" t="shared" si="7389"/>
        <v>29950.0821822806</v>
      </c>
      <c r="BC993" s="25">
        <f ca="1" t="shared" si="7389"/>
        <v>37602.6108635206</v>
      </c>
      <c r="BD993" s="25">
        <f ca="1" t="shared" si="7389"/>
        <v>43343.3351622271</v>
      </c>
      <c r="BE993" s="25">
        <f ca="1" t="shared" ref="BE993:BI993" si="7390">AZ993/Z993</f>
        <v>20441.6086159659</v>
      </c>
      <c r="BF993" s="25">
        <f ca="1" t="shared" si="7390"/>
        <v>18674.2602521513</v>
      </c>
      <c r="BG993" s="25">
        <f ca="1" t="shared" si="7390"/>
        <v>18735.0297774318</v>
      </c>
      <c r="BH993" s="25">
        <f ca="1" t="shared" si="7390"/>
        <v>19766.3139936729</v>
      </c>
      <c r="BI993" s="25">
        <f ca="1" t="shared" si="7390"/>
        <v>18329.6401166138</v>
      </c>
      <c r="BJ993" s="25">
        <f ca="1" t="shared" si="7166"/>
        <v>86142.1553901849</v>
      </c>
      <c r="BK993" s="25">
        <f ca="1" t="shared" si="7167"/>
        <v>33585.7440992854</v>
      </c>
      <c r="BL993" s="25">
        <f ca="1" t="shared" si="7168"/>
        <v>119727.89948947</v>
      </c>
      <c r="BM993" s="25">
        <f ca="1">BK993*'Ejercicio 3 - TIR'!$D$5</f>
        <v>16792.8720496427</v>
      </c>
      <c r="BN993" s="25">
        <f ca="1" t="shared" si="7169"/>
        <v>102935.027439828</v>
      </c>
      <c r="BO993" s="25">
        <f ca="1" t="shared" si="7170"/>
        <v>43530.614367906</v>
      </c>
      <c r="BP993" s="25">
        <f ca="1" t="shared" si="7171"/>
        <v>-107445.070889999</v>
      </c>
      <c r="BQ993" s="25">
        <f ca="1" t="shared" ref="BQ993:BT993" si="7391">BE993</f>
        <v>20441.6086159659</v>
      </c>
      <c r="BR993" s="25">
        <f ca="1" t="shared" si="7391"/>
        <v>18674.2602521513</v>
      </c>
      <c r="BS993" s="25">
        <f ca="1" t="shared" si="7391"/>
        <v>18735.0297774318</v>
      </c>
      <c r="BT993" s="25">
        <f ca="1" t="shared" si="7391"/>
        <v>19766.3139936729</v>
      </c>
      <c r="BU993" s="25">
        <f ca="1" t="shared" si="7173"/>
        <v>61860.2544845198</v>
      </c>
      <c r="BV993" s="27">
        <f ca="1" t="shared" si="7174"/>
        <v>7.70401532134046</v>
      </c>
    </row>
    <row r="994" ht="15" customHeight="1" spans="1:74">
      <c r="A994" s="23">
        <v>993</v>
      </c>
      <c r="B994" s="24">
        <f ca="1" t="shared" ref="B994:F994" si="7392">RAND()</f>
        <v>0.846166375869173</v>
      </c>
      <c r="C994" s="25">
        <f ca="1">IF(B994&lt;=('Ejercicio 3 - TIR'!$D$13-'Ejercicio 3 - TIR'!$C$13)/('Ejercicio 3 - TIR'!$E$13-'Ejercicio 3 - TIR'!$C$13),'Ejercicio 3 - TIR'!$C$13+SQRT(('Ejercicio 3 - TIR'!$E$13-'Ejercicio 3 - TIR'!$C$13)*('Ejercicio 3 - TIR'!$D$13-'Ejercicio 3 - TIR'!$C$13)*B994),'Ejercicio 3 - TIR'!$E$13-SQRT(('Ejercicio 3 - TIR'!$E$13-'Ejercicio 3 - TIR'!$C$13)*('Ejercicio 3 - TIR'!$E$13-'Ejercicio 3 - TIR'!$D$13)*(1-B994)))</f>
        <v>86413.2288987783</v>
      </c>
      <c r="D994" s="24">
        <f ca="1" t="shared" si="7392"/>
        <v>0.517896851394203</v>
      </c>
      <c r="E994" s="25">
        <f ca="1">IF(D994&lt;=('Ejercicio 3 - TIR'!$D$14-'Ejercicio 3 - TIR'!$C$14)/('Ejercicio 3 - TIR'!$E$14-'Ejercicio 3 - TIR'!$C$14),'Ejercicio 3 - TIR'!$C$14+SQRT(('Ejercicio 3 - TIR'!$E$14-'Ejercicio 3 - TIR'!$C$14)*('Ejercicio 3 - TIR'!$D$14-'Ejercicio 3 - TIR'!$C$14)*D994),'Ejercicio 3 - TIR'!$E$14-SQRT(('Ejercicio 3 - TIR'!$E$14-'Ejercicio 3 - TIR'!$C$14)*('Ejercicio 3 - TIR'!$E$14-'Ejercicio 3 - TIR'!$D$14)*(1-D994)))</f>
        <v>31496.149560883</v>
      </c>
      <c r="F994" s="24">
        <f ca="1" t="shared" si="7392"/>
        <v>0.502489106174259</v>
      </c>
      <c r="G994" s="25">
        <f ca="1">IF(F994&lt;=('Ejercicio 3 - TIR'!$D$18-'Ejercicio 3 - TIR'!$C$18)/('Ejercicio 3 - TIR'!$E$18-'Ejercicio 3 - TIR'!$C$18),'Ejercicio 3 - TIR'!$C$18+SQRT(('Ejercicio 3 - TIR'!$E$18-'Ejercicio 3 - TIR'!$C$18)*('Ejercicio 3 - TIR'!$D$18-'Ejercicio 3 - TIR'!$C$18)*F994),'Ejercicio 3 - TIR'!$E$18-SQRT(('Ejercicio 3 - TIR'!$E$18-'Ejercicio 3 - TIR'!$C$18)*('Ejercicio 3 - TIR'!$E$18-'Ejercicio 3 - TIR'!$D$18)*(1-F994)))</f>
        <v>38681.7835682617</v>
      </c>
      <c r="H994" s="24">
        <f ca="1" t="shared" ref="H994:L994" si="7393">RAND()</f>
        <v>0.429043647793564</v>
      </c>
      <c r="I994" s="25">
        <f ca="1">IF(H994&lt;=('Ejercicio 3 - TIR'!$D$18-'Ejercicio 3 - TIR'!$C$18)/('Ejercicio 3 - TIR'!$E$18-'Ejercicio 3 - TIR'!$C$18),'Ejercicio 3 - TIR'!$C$18+SQRT(('Ejercicio 3 - TIR'!$E$18-'Ejercicio 3 - TIR'!$C$18)*('Ejercicio 3 - TIR'!$D$18-'Ejercicio 3 - TIR'!$C$18)*H994),'Ejercicio 3 - TIR'!$E$18-SQRT(('Ejercicio 3 - TIR'!$E$18-'Ejercicio 3 - TIR'!$C$18)*('Ejercicio 3 - TIR'!$E$18-'Ejercicio 3 - TIR'!$D$18)*(1-H994)))</f>
        <v>38022.2532476253</v>
      </c>
      <c r="J994" s="24">
        <f ca="1" t="shared" si="7393"/>
        <v>0.162797424925118</v>
      </c>
      <c r="K994" s="25">
        <f ca="1">IF(J994&lt;=('Ejercicio 3 - TIR'!$D$18-'Ejercicio 3 - TIR'!$C$18)/('Ejercicio 3 - TIR'!$E$18-'Ejercicio 3 - TIR'!$C$18),'Ejercicio 3 - TIR'!$C$18+SQRT(('Ejercicio 3 - TIR'!$E$18-'Ejercicio 3 - TIR'!$C$18)*('Ejercicio 3 - TIR'!$D$18-'Ejercicio 3 - TIR'!$C$18)*J994),'Ejercicio 3 - TIR'!$E$18-SQRT(('Ejercicio 3 - TIR'!$E$18-'Ejercicio 3 - TIR'!$C$18)*('Ejercicio 3 - TIR'!$E$18-'Ejercicio 3 - TIR'!$D$18)*(1-J994)))</f>
        <v>34941.6205579514</v>
      </c>
      <c r="L994" s="24">
        <f ca="1" t="shared" si="7393"/>
        <v>0.659732641008001</v>
      </c>
      <c r="M994" s="25">
        <f ca="1">IF(L994&lt;=('Ejercicio 3 - TIR'!$D$18-'Ejercicio 3 - TIR'!$C$18)/('Ejercicio 3 - TIR'!$E$18-'Ejercicio 3 - TIR'!$C$18),'Ejercicio 3 - TIR'!$C$18+SQRT(('Ejercicio 3 - TIR'!$E$18-'Ejercicio 3 - TIR'!$C$18)*('Ejercicio 3 - TIR'!$D$18-'Ejercicio 3 - TIR'!$C$18)*L994),'Ejercicio 3 - TIR'!$E$18-SQRT(('Ejercicio 3 - TIR'!$E$18-'Ejercicio 3 - TIR'!$C$18)*('Ejercicio 3 - TIR'!$E$18-'Ejercicio 3 - TIR'!$D$18)*(1-L994)))</f>
        <v>39947.8588727022</v>
      </c>
      <c r="N994" s="24">
        <f ca="1" t="shared" ref="N994:R994" si="7394">RAND()</f>
        <v>0.191239586285414</v>
      </c>
      <c r="O994" s="25">
        <f ca="1">IF(N994&lt;=('Ejercicio 3 - TIR'!$D$18-'Ejercicio 3 - TIR'!$C$18)/('Ejercicio 3 - TIR'!$E$18-'Ejercicio 3 - TIR'!$C$18),'Ejercicio 3 - TIR'!$C$18+SQRT(('Ejercicio 3 - TIR'!$E$18-'Ejercicio 3 - TIR'!$C$18)*('Ejercicio 3 - TIR'!$D$18-'Ejercicio 3 - TIR'!$C$18)*N994),'Ejercicio 3 - TIR'!$E$18-SQRT(('Ejercicio 3 - TIR'!$E$18-'Ejercicio 3 - TIR'!$C$18)*('Ejercicio 3 - TIR'!$E$18-'Ejercicio 3 - TIR'!$D$18)*(1-N994)))</f>
        <v>35355.9254982507</v>
      </c>
      <c r="P994" s="24">
        <f ca="1" t="shared" si="7394"/>
        <v>0.215815519703586</v>
      </c>
      <c r="Q994" s="26">
        <f ca="1">IF(P994&lt;=('Ejercicio 3 - TIR'!$D$22-'Ejercicio 3 - TIR'!$C$22)/('Ejercicio 3 - TIR'!$E$22-'Ejercicio 3 - TIR'!$C$22),'Ejercicio 3 - TIR'!$C$22+SQRT(('Ejercicio 3 - TIR'!$E$22-'Ejercicio 3 - TIR'!$C$22)*('Ejercicio 3 - TIR'!$D$22-'Ejercicio 3 - TIR'!$C$22)*P994),'Ejercicio 3 - TIR'!$E$22-SQRT(('Ejercicio 3 - TIR'!$E$22-'Ejercicio 3 - TIR'!$C$22)*('Ejercicio 3 - TIR'!$E$22-'Ejercicio 3 - TIR'!$D$22)*(1-P994)))</f>
        <v>0.139709589936537</v>
      </c>
      <c r="R994" s="24">
        <f ca="1" t="shared" si="7394"/>
        <v>0.107009442257817</v>
      </c>
      <c r="S994" s="26">
        <f ca="1">IF(R994&lt;=('Ejercicio 3 - TIR'!$D$23-'Ejercicio 3 - TIR'!$C$23)/('Ejercicio 3 - TIR'!$E$23-'Ejercicio 3 - TIR'!$C$23),'Ejercicio 3 - TIR'!$C$23+SQRT(('Ejercicio 3 - TIR'!$E$23-'Ejercicio 3 - TIR'!$C$23)*('Ejercicio 3 - TIR'!$D$23-'Ejercicio 3 - TIR'!$C$23)*R994),'Ejercicio 3 - TIR'!$E$23-SQRT(('Ejercicio 3 - TIR'!$E$23-'Ejercicio 3 - TIR'!$C$23)*('Ejercicio 3 - TIR'!$E$23-'Ejercicio 3 - TIR'!$D$23)*(1-R994)))</f>
        <v>0.133878652530562</v>
      </c>
      <c r="T994" s="24">
        <f ca="1" t="shared" ref="T994:X994" si="7395">RAND()</f>
        <v>0.132775528013255</v>
      </c>
      <c r="U994" s="26">
        <f ca="1">IF(T994&lt;=('Ejercicio 3 - TIR'!$D$24-'Ejercicio 3 - TIR'!$C$24)/('Ejercicio 3 - TIR'!$E$24-'Ejercicio 3 - TIR'!$C$24),'Ejercicio 3 - TIR'!$C$24+SQRT(('Ejercicio 3 - TIR'!$E$24-'Ejercicio 3 - TIR'!$C$24)*('Ejercicio 3 - TIR'!$D$24-'Ejercicio 3 - TIR'!$C$24)*T994),'Ejercicio 3 - TIR'!$E$24-SQRT(('Ejercicio 3 - TIR'!$E$24-'Ejercicio 3 - TIR'!$C$24)*('Ejercicio 3 - TIR'!$E$24-'Ejercicio 3 - TIR'!$D$24)*(1-T994)))</f>
        <v>0.16669816183979</v>
      </c>
      <c r="V994" s="24">
        <f ca="1" t="shared" si="7395"/>
        <v>0.20649202881383</v>
      </c>
      <c r="W994" s="26">
        <f ca="1">IF(V994&lt;=('Ejercicio 3 - TIR'!$D$25-'Ejercicio 3 - TIR'!$C$25)/('Ejercicio 3 - TIR'!$E$25-'Ejercicio 3 - TIR'!$C$25),'Ejercicio 3 - TIR'!$C$25+SQRT(('Ejercicio 3 - TIR'!$E$25-'Ejercicio 3 - TIR'!$C$25)*('Ejercicio 3 - TIR'!$D$25-'Ejercicio 3 - TIR'!$C$25)*V994),'Ejercicio 3 - TIR'!$E$25-SQRT(('Ejercicio 3 - TIR'!$E$25-'Ejercicio 3 - TIR'!$C$25)*('Ejercicio 3 - TIR'!$E$25-'Ejercicio 3 - TIR'!$D$25)*(1-V994)))</f>
        <v>0.197002612750379</v>
      </c>
      <c r="X994" s="24">
        <f ca="1" t="shared" si="7395"/>
        <v>0.741553530734167</v>
      </c>
      <c r="Y994" s="26">
        <f ca="1">IF(X994&lt;=('Ejercicio 3 - TIR'!$D$26-'Ejercicio 3 - TIR'!$C$26)/('Ejercicio 3 - TIR'!$E$26-'Ejercicio 3 - TIR'!$C$26),'Ejercicio 3 - TIR'!$C$26+SQRT(('Ejercicio 3 - TIR'!$E$26-'Ejercicio 3 - TIR'!$C$26)*('Ejercicio 3 - TIR'!$D$26-'Ejercicio 3 - TIR'!$C$26)*X994),'Ejercicio 3 - TIR'!$E$26-SQRT(('Ejercicio 3 - TIR'!$E$26-'Ejercicio 3 - TIR'!$C$26)*('Ejercicio 3 - TIR'!$E$26-'Ejercicio 3 - TIR'!$D$26)*(1-X994)))</f>
        <v>0.24264212353418</v>
      </c>
      <c r="Z994" s="24">
        <f ca="1" t="shared" si="7144"/>
        <v>1.13970958993654</v>
      </c>
      <c r="AA994" s="24">
        <f ca="1" t="shared" si="7145"/>
        <v>1.2922923741134</v>
      </c>
      <c r="AB994" s="24">
        <f ca="1" t="shared" si="7146"/>
        <v>1.50771513743768</v>
      </c>
      <c r="AC994" s="24">
        <f ca="1" t="shared" si="7147"/>
        <v>1.8047389587962</v>
      </c>
      <c r="AD994" s="24">
        <f ca="1" t="shared" si="7148"/>
        <v>2.24264465218338</v>
      </c>
      <c r="AE994" s="23">
        <f ca="1" t="shared" si="7149"/>
        <v>4400.31413973082</v>
      </c>
      <c r="AF994" s="23">
        <f ca="1" t="shared" si="7150"/>
        <v>4989.42226746916</v>
      </c>
      <c r="AG994" s="23">
        <f ca="1" t="shared" si="7151"/>
        <v>5821.14978809879</v>
      </c>
      <c r="AH994" s="23">
        <f ca="1" t="shared" si="7152"/>
        <v>6967.93150556557</v>
      </c>
      <c r="AI994" s="23">
        <f ca="1" t="shared" si="7153"/>
        <v>8658.64520271671</v>
      </c>
      <c r="AJ994" s="25">
        <f ca="1" t="shared" si="7154"/>
        <v>44085.9996885974</v>
      </c>
      <c r="AK994" s="25">
        <f ca="1" t="shared" si="7155"/>
        <v>49135.8679185146</v>
      </c>
      <c r="AL994" s="25">
        <f ca="1" t="shared" si="7156"/>
        <v>52682.010241827</v>
      </c>
      <c r="AM994" s="25">
        <f ca="1" t="shared" si="7157"/>
        <v>72095.4572280583</v>
      </c>
      <c r="AN994" s="25">
        <f ca="1" t="shared" si="7158"/>
        <v>79290.7772416459</v>
      </c>
      <c r="AO994" s="25">
        <f ca="1">C994/'Ejercicio 3 - TIR'!$D$7</f>
        <v>17282.6457797557</v>
      </c>
      <c r="AP994" s="25">
        <f ca="1" t="shared" si="7159"/>
        <v>26803.3539088418</v>
      </c>
      <c r="AQ994" s="25">
        <f ca="1" t="shared" si="7160"/>
        <v>31853.222138759</v>
      </c>
      <c r="AR994" s="25">
        <f ca="1" t="shared" si="7161"/>
        <v>35399.3644620714</v>
      </c>
      <c r="AS994" s="25">
        <f ca="1" t="shared" si="7162"/>
        <v>54812.8114483026</v>
      </c>
      <c r="AT994" s="25">
        <f ca="1" t="shared" si="7163"/>
        <v>62008.1314618902</v>
      </c>
      <c r="AU994" s="25">
        <f ca="1">AP994*'Ejercicio 3 - TIR'!$D$5</f>
        <v>13401.6769544209</v>
      </c>
      <c r="AV994" s="25">
        <f ca="1">AQ994*'Ejercicio 3 - TIR'!$D$5</f>
        <v>15926.6110693795</v>
      </c>
      <c r="AW994" s="25">
        <f ca="1">AR994*'Ejercicio 3 - TIR'!$D$5</f>
        <v>17699.6822310357</v>
      </c>
      <c r="AX994" s="25">
        <f ca="1">AS994*'Ejercicio 3 - TIR'!$D$5</f>
        <v>27406.4057241513</v>
      </c>
      <c r="AY994" s="25">
        <f ca="1">AT994*'Ejercicio 3 - TIR'!$D$5</f>
        <v>31004.0657309451</v>
      </c>
      <c r="AZ994" s="25">
        <f ca="1" t="shared" ref="AZ994:BD994" si="7396">AJ994-AU994-AE994</f>
        <v>26284.0085944457</v>
      </c>
      <c r="BA994" s="25">
        <f ca="1" t="shared" si="7396"/>
        <v>28219.834581666</v>
      </c>
      <c r="BB994" s="25">
        <f ca="1" t="shared" si="7396"/>
        <v>29161.1782226925</v>
      </c>
      <c r="BC994" s="25">
        <f ca="1" t="shared" si="7396"/>
        <v>37721.1199983414</v>
      </c>
      <c r="BD994" s="25">
        <f ca="1" t="shared" si="7396"/>
        <v>39628.0663079841</v>
      </c>
      <c r="BE994" s="25">
        <f ca="1" t="shared" ref="BE994:BI994" si="7397">AZ994/Z994</f>
        <v>23062.0228403179</v>
      </c>
      <c r="BF994" s="25">
        <f ca="1" t="shared" si="7397"/>
        <v>21837.0356019679</v>
      </c>
      <c r="BG994" s="25">
        <f ca="1" t="shared" si="7397"/>
        <v>19341.3049312824</v>
      </c>
      <c r="BH994" s="25">
        <f ca="1" t="shared" si="7397"/>
        <v>20901.1501716027</v>
      </c>
      <c r="BI994" s="25">
        <f ca="1" t="shared" si="7397"/>
        <v>17670.2386931444</v>
      </c>
      <c r="BJ994" s="25">
        <f ca="1" t="shared" si="7166"/>
        <v>70634.6713770822</v>
      </c>
      <c r="BK994" s="25">
        <f ca="1" t="shared" si="7167"/>
        <v>38758.8331335487</v>
      </c>
      <c r="BL994" s="25">
        <f ca="1" t="shared" si="7168"/>
        <v>109393.504510631</v>
      </c>
      <c r="BM994" s="25">
        <f ca="1">BK994*'Ejercicio 3 - TIR'!$D$5</f>
        <v>19379.4165667743</v>
      </c>
      <c r="BN994" s="25">
        <f ca="1" t="shared" si="7169"/>
        <v>90014.0879438565</v>
      </c>
      <c r="BO994" s="25">
        <f ca="1" t="shared" si="7170"/>
        <v>40137.4724507609</v>
      </c>
      <c r="BP994" s="25">
        <f ca="1" t="shared" si="7171"/>
        <v>-117909.378459661</v>
      </c>
      <c r="BQ994" s="25">
        <f ca="1" t="shared" ref="BQ994:BT994" si="7398">BE994</f>
        <v>23062.0228403179</v>
      </c>
      <c r="BR994" s="25">
        <f ca="1" t="shared" si="7398"/>
        <v>21837.0356019679</v>
      </c>
      <c r="BS994" s="25">
        <f ca="1" t="shared" si="7398"/>
        <v>19341.3049312824</v>
      </c>
      <c r="BT994" s="25">
        <f ca="1" t="shared" si="7398"/>
        <v>20901.1501716027</v>
      </c>
      <c r="BU994" s="25">
        <f ca="1" t="shared" si="7173"/>
        <v>57807.7111439053</v>
      </c>
      <c r="BV994" s="27">
        <f ca="1" t="shared" si="7174"/>
        <v>5.80448886527385</v>
      </c>
    </row>
    <row r="995" ht="15" customHeight="1" spans="1:74">
      <c r="A995" s="23">
        <v>994</v>
      </c>
      <c r="B995" s="24">
        <f ca="1" t="shared" ref="B995:F995" si="7399">RAND()</f>
        <v>0.219900096464857</v>
      </c>
      <c r="C995" s="25">
        <f ca="1">IF(B995&lt;=('Ejercicio 3 - TIR'!$D$13-'Ejercicio 3 - TIR'!$C$13)/('Ejercicio 3 - TIR'!$E$13-'Ejercicio 3 - TIR'!$C$13),'Ejercicio 3 - TIR'!$C$13+SQRT(('Ejercicio 3 - TIR'!$E$13-'Ejercicio 3 - TIR'!$C$13)*('Ejercicio 3 - TIR'!$D$13-'Ejercicio 3 - TIR'!$C$13)*B995),'Ejercicio 3 - TIR'!$E$13-SQRT(('Ejercicio 3 - TIR'!$E$13-'Ejercicio 3 - TIR'!$C$13)*('Ejercicio 3 - TIR'!$E$13-'Ejercicio 3 - TIR'!$D$13)*(1-B995)))</f>
        <v>69378.7013272597</v>
      </c>
      <c r="D995" s="24">
        <f ca="1" t="shared" si="7399"/>
        <v>0.545601719940598</v>
      </c>
      <c r="E995" s="25">
        <f ca="1">IF(D995&lt;=('Ejercicio 3 - TIR'!$D$14-'Ejercicio 3 - TIR'!$C$14)/('Ejercicio 3 - TIR'!$E$14-'Ejercicio 3 - TIR'!$C$14),'Ejercicio 3 - TIR'!$C$14+SQRT(('Ejercicio 3 - TIR'!$E$14-'Ejercicio 3 - TIR'!$C$14)*('Ejercicio 3 - TIR'!$D$14-'Ejercicio 3 - TIR'!$C$14)*D995),'Ejercicio 3 - TIR'!$E$14-SQRT(('Ejercicio 3 - TIR'!$E$14-'Ejercicio 3 - TIR'!$C$14)*('Ejercicio 3 - TIR'!$E$14-'Ejercicio 3 - TIR'!$D$14)*(1-D995)))</f>
        <v>31744.1086484311</v>
      </c>
      <c r="F995" s="24">
        <f ca="1" t="shared" si="7399"/>
        <v>0.335774630978385</v>
      </c>
      <c r="G995" s="25">
        <f ca="1">IF(F995&lt;=('Ejercicio 3 - TIR'!$D$18-'Ejercicio 3 - TIR'!$C$18)/('Ejercicio 3 - TIR'!$E$18-'Ejercicio 3 - TIR'!$C$18),'Ejercicio 3 - TIR'!$C$18+SQRT(('Ejercicio 3 - TIR'!$E$18-'Ejercicio 3 - TIR'!$C$18)*('Ejercicio 3 - TIR'!$D$18-'Ejercicio 3 - TIR'!$C$18)*F995),'Ejercicio 3 - TIR'!$E$18-SQRT(('Ejercicio 3 - TIR'!$E$18-'Ejercicio 3 - TIR'!$C$18)*('Ejercicio 3 - TIR'!$E$18-'Ejercicio 3 - TIR'!$D$18)*(1-F995)))</f>
        <v>37096.9144455008</v>
      </c>
      <c r="H995" s="24">
        <f ca="1" t="shared" ref="H995:L995" si="7400">RAND()</f>
        <v>0.182422519084968</v>
      </c>
      <c r="I995" s="25">
        <f ca="1">IF(H995&lt;=('Ejercicio 3 - TIR'!$D$18-'Ejercicio 3 - TIR'!$C$18)/('Ejercicio 3 - TIR'!$E$18-'Ejercicio 3 - TIR'!$C$18),'Ejercicio 3 - TIR'!$C$18+SQRT(('Ejercicio 3 - TIR'!$E$18-'Ejercicio 3 - TIR'!$C$18)*('Ejercicio 3 - TIR'!$D$18-'Ejercicio 3 - TIR'!$C$18)*H995),'Ejercicio 3 - TIR'!$E$18-SQRT(('Ejercicio 3 - TIR'!$E$18-'Ejercicio 3 - TIR'!$C$18)*('Ejercicio 3 - TIR'!$E$18-'Ejercicio 3 - TIR'!$D$18)*(1-H995)))</f>
        <v>35231.0016118087</v>
      </c>
      <c r="J995" s="24">
        <f ca="1" t="shared" si="7400"/>
        <v>0.683739927891627</v>
      </c>
      <c r="K995" s="25">
        <f ca="1">IF(J995&lt;=('Ejercicio 3 - TIR'!$D$18-'Ejercicio 3 - TIR'!$C$18)/('Ejercicio 3 - TIR'!$E$18-'Ejercicio 3 - TIR'!$C$18),'Ejercicio 3 - TIR'!$C$18+SQRT(('Ejercicio 3 - TIR'!$E$18-'Ejercicio 3 - TIR'!$C$18)*('Ejercicio 3 - TIR'!$D$18-'Ejercicio 3 - TIR'!$C$18)*J995),'Ejercicio 3 - TIR'!$E$18-SQRT(('Ejercicio 3 - TIR'!$E$18-'Ejercicio 3 - TIR'!$C$18)*('Ejercicio 3 - TIR'!$E$18-'Ejercicio 3 - TIR'!$D$18)*(1-J995)))</f>
        <v>40129.732511645</v>
      </c>
      <c r="L995" s="24">
        <f ca="1" t="shared" si="7400"/>
        <v>0.894180058798367</v>
      </c>
      <c r="M995" s="25">
        <f ca="1">IF(L995&lt;=('Ejercicio 3 - TIR'!$D$18-'Ejercicio 3 - TIR'!$C$18)/('Ejercicio 3 - TIR'!$E$18-'Ejercicio 3 - TIR'!$C$18),'Ejercicio 3 - TIR'!$C$18+SQRT(('Ejercicio 3 - TIR'!$E$18-'Ejercicio 3 - TIR'!$C$18)*('Ejercicio 3 - TIR'!$D$18-'Ejercicio 3 - TIR'!$C$18)*L995),'Ejercicio 3 - TIR'!$E$18-SQRT(('Ejercicio 3 - TIR'!$E$18-'Ejercicio 3 - TIR'!$C$18)*('Ejercicio 3 - TIR'!$E$18-'Ejercicio 3 - TIR'!$D$18)*(1-L995)))</f>
        <v>42182.8213421718</v>
      </c>
      <c r="N995" s="24">
        <f ca="1" t="shared" ref="N995:R995" si="7401">RAND()</f>
        <v>0.675757422857799</v>
      </c>
      <c r="O995" s="25">
        <f ca="1">IF(N995&lt;=('Ejercicio 3 - TIR'!$D$18-'Ejercicio 3 - TIR'!$C$18)/('Ejercicio 3 - TIR'!$E$18-'Ejercicio 3 - TIR'!$C$18),'Ejercicio 3 - TIR'!$C$18+SQRT(('Ejercicio 3 - TIR'!$E$18-'Ejercicio 3 - TIR'!$C$18)*('Ejercicio 3 - TIR'!$D$18-'Ejercicio 3 - TIR'!$C$18)*N995),'Ejercicio 3 - TIR'!$E$18-SQRT(('Ejercicio 3 - TIR'!$E$18-'Ejercicio 3 - TIR'!$C$18)*('Ejercicio 3 - TIR'!$E$18-'Ejercicio 3 - TIR'!$D$18)*(1-N995)))</f>
        <v>40068.6519808814</v>
      </c>
      <c r="P995" s="24">
        <f ca="1" t="shared" si="7401"/>
        <v>0.97224459308534</v>
      </c>
      <c r="Q995" s="26">
        <f ca="1">IF(P995&lt;=('Ejercicio 3 - TIR'!$D$22-'Ejercicio 3 - TIR'!$C$22)/('Ejercicio 3 - TIR'!$E$22-'Ejercicio 3 - TIR'!$C$22),'Ejercicio 3 - TIR'!$C$22+SQRT(('Ejercicio 3 - TIR'!$E$22-'Ejercicio 3 - TIR'!$C$22)*('Ejercicio 3 - TIR'!$D$22-'Ejercicio 3 - TIR'!$C$22)*P995),'Ejercicio 3 - TIR'!$E$22-SQRT(('Ejercicio 3 - TIR'!$E$22-'Ejercicio 3 - TIR'!$C$22)*('Ejercicio 3 - TIR'!$E$22-'Ejercicio 3 - TIR'!$D$22)*(1-P995)))</f>
        <v>0.172931780107666</v>
      </c>
      <c r="R995" s="24">
        <f ca="1" t="shared" si="7401"/>
        <v>0.593973868586991</v>
      </c>
      <c r="S995" s="26">
        <f ca="1">IF(R995&lt;=('Ejercicio 3 - TIR'!$D$23-'Ejercicio 3 - TIR'!$C$23)/('Ejercicio 3 - TIR'!$E$23-'Ejercicio 3 - TIR'!$C$23),'Ejercicio 3 - TIR'!$C$23+SQRT(('Ejercicio 3 - TIR'!$E$23-'Ejercicio 3 - TIR'!$C$23)*('Ejercicio 3 - TIR'!$D$23-'Ejercicio 3 - TIR'!$C$23)*R995),'Ejercicio 3 - TIR'!$E$23-SQRT(('Ejercicio 3 - TIR'!$E$23-'Ejercicio 3 - TIR'!$C$23)*('Ejercicio 3 - TIR'!$E$23-'Ejercicio 3 - TIR'!$D$23)*(1-R995)))</f>
        <v>0.152965817257712</v>
      </c>
      <c r="T995" s="24">
        <f ca="1" t="shared" ref="T995:X995" si="7402">RAND()</f>
        <v>0.00198359633528233</v>
      </c>
      <c r="U995" s="26">
        <f ca="1">IF(T995&lt;=('Ejercicio 3 - TIR'!$D$24-'Ejercicio 3 - TIR'!$C$24)/('Ejercicio 3 - TIR'!$E$24-'Ejercicio 3 - TIR'!$C$24),'Ejercicio 3 - TIR'!$C$24+SQRT(('Ejercicio 3 - TIR'!$E$24-'Ejercicio 3 - TIR'!$C$24)*('Ejercicio 3 - TIR'!$D$24-'Ejercicio 3 - TIR'!$C$24)*T995),'Ejercicio 3 - TIR'!$E$24-SQRT(('Ejercicio 3 - TIR'!$E$24-'Ejercicio 3 - TIR'!$C$24)*('Ejercicio 3 - TIR'!$E$24-'Ejercicio 3 - TIR'!$D$24)*(1-T995)))</f>
        <v>0.152040968472097</v>
      </c>
      <c r="V995" s="24">
        <f ca="1" t="shared" si="7402"/>
        <v>0.782185773250178</v>
      </c>
      <c r="W995" s="26">
        <f ca="1">IF(V995&lt;=('Ejercicio 3 - TIR'!$D$25-'Ejercicio 3 - TIR'!$C$25)/('Ejercicio 3 - TIR'!$E$25-'Ejercicio 3 - TIR'!$C$25),'Ejercicio 3 - TIR'!$C$25+SQRT(('Ejercicio 3 - TIR'!$E$25-'Ejercicio 3 - TIR'!$C$25)*('Ejercicio 3 - TIR'!$D$25-'Ejercicio 3 - TIR'!$C$25)*V995),'Ejercicio 3 - TIR'!$E$25-SQRT(('Ejercicio 3 - TIR'!$E$25-'Ejercicio 3 - TIR'!$C$25)*('Ejercicio 3 - TIR'!$E$25-'Ejercicio 3 - TIR'!$D$25)*(1-V995)))</f>
        <v>0.222389317400246</v>
      </c>
      <c r="X995" s="24">
        <f ca="1" t="shared" si="7402"/>
        <v>0.163201217039952</v>
      </c>
      <c r="Y995" s="26">
        <f ca="1">IF(X995&lt;=('Ejercicio 3 - TIR'!$D$26-'Ejercicio 3 - TIR'!$C$26)/('Ejercicio 3 - TIR'!$E$26-'Ejercicio 3 - TIR'!$C$26),'Ejercicio 3 - TIR'!$C$26+SQRT(('Ejercicio 3 - TIR'!$E$26-'Ejercicio 3 - TIR'!$C$26)*('Ejercicio 3 - TIR'!$D$26-'Ejercicio 3 - TIR'!$C$26)*X995),'Ejercicio 3 - TIR'!$E$26-SQRT(('Ejercicio 3 - TIR'!$E$26-'Ejercicio 3 - TIR'!$C$26)*('Ejercicio 3 - TIR'!$E$26-'Ejercicio 3 - TIR'!$D$26)*(1-X995)))</f>
        <v>0.210991505091533</v>
      </c>
      <c r="Z995" s="24">
        <f ca="1" t="shared" si="7144"/>
        <v>1.17293178010767</v>
      </c>
      <c r="AA995" s="24">
        <f ca="1" t="shared" si="7145"/>
        <v>1.35235024843938</v>
      </c>
      <c r="AB995" s="24">
        <f ca="1" t="shared" si="7146"/>
        <v>1.55796288992558</v>
      </c>
      <c r="AC995" s="24">
        <f ca="1" t="shared" si="7147"/>
        <v>1.90443719355105</v>
      </c>
      <c r="AD995" s="24">
        <f ca="1" t="shared" si="7148"/>
        <v>2.30625726337068</v>
      </c>
      <c r="AE995" s="23">
        <f ca="1" t="shared" si="7149"/>
        <v>5489.56521650434</v>
      </c>
      <c r="AF995" s="23">
        <f ca="1" t="shared" si="7150"/>
        <v>6329.28104623643</v>
      </c>
      <c r="AG995" s="23">
        <f ca="1" t="shared" si="7151"/>
        <v>7291.59106623831</v>
      </c>
      <c r="AH995" s="23">
        <f ca="1" t="shared" si="7152"/>
        <v>8913.16302622077</v>
      </c>
      <c r="AI995" s="23">
        <f ca="1" t="shared" si="7153"/>
        <v>10793.7647082493</v>
      </c>
      <c r="AJ995" s="25">
        <f ca="1" t="shared" si="7154"/>
        <v>43512.149897063</v>
      </c>
      <c r="AK995" s="25">
        <f ca="1" t="shared" si="7155"/>
        <v>47644.6537824976</v>
      </c>
      <c r="AL995" s="25">
        <f ca="1" t="shared" si="7156"/>
        <v>62520.634035783</v>
      </c>
      <c r="AM995" s="25">
        <f ca="1" t="shared" si="7157"/>
        <v>80334.5338929509</v>
      </c>
      <c r="AN995" s="25">
        <f ca="1" t="shared" si="7158"/>
        <v>92408.6196643795</v>
      </c>
      <c r="AO995" s="25">
        <f ca="1">C995/'Ejercicio 3 - TIR'!$D$7</f>
        <v>13875.7402654519</v>
      </c>
      <c r="AP995" s="25">
        <f ca="1" t="shared" si="7159"/>
        <v>29636.4096316111</v>
      </c>
      <c r="AQ995" s="25">
        <f ca="1" t="shared" si="7160"/>
        <v>33768.9135170457</v>
      </c>
      <c r="AR995" s="25">
        <f ca="1" t="shared" si="7161"/>
        <v>48644.893770331</v>
      </c>
      <c r="AS995" s="25">
        <f ca="1" t="shared" si="7162"/>
        <v>66458.7936274989</v>
      </c>
      <c r="AT995" s="25">
        <f ca="1" t="shared" si="7163"/>
        <v>78532.8793989276</v>
      </c>
      <c r="AU995" s="25">
        <f ca="1">AP995*'Ejercicio 3 - TIR'!$D$5</f>
        <v>14818.2048158055</v>
      </c>
      <c r="AV995" s="25">
        <f ca="1">AQ995*'Ejercicio 3 - TIR'!$D$5</f>
        <v>16884.4567585228</v>
      </c>
      <c r="AW995" s="25">
        <f ca="1">AR995*'Ejercicio 3 - TIR'!$D$5</f>
        <v>24322.4468851655</v>
      </c>
      <c r="AX995" s="25">
        <f ca="1">AS995*'Ejercicio 3 - TIR'!$D$5</f>
        <v>33229.3968137495</v>
      </c>
      <c r="AY995" s="25">
        <f ca="1">AT995*'Ejercicio 3 - TIR'!$D$5</f>
        <v>39266.4396994638</v>
      </c>
      <c r="AZ995" s="25">
        <f ca="1" t="shared" ref="AZ995:BD995" si="7403">AJ995-AU995-AE995</f>
        <v>23204.3798647531</v>
      </c>
      <c r="BA995" s="25">
        <f ca="1" t="shared" si="7403"/>
        <v>24430.9159777383</v>
      </c>
      <c r="BB995" s="25">
        <f ca="1" t="shared" si="7403"/>
        <v>30906.5960843791</v>
      </c>
      <c r="BC995" s="25">
        <f ca="1" t="shared" si="7403"/>
        <v>38191.9740529806</v>
      </c>
      <c r="BD995" s="25">
        <f ca="1" t="shared" si="7403"/>
        <v>42348.4152566664</v>
      </c>
      <c r="BE995" s="25">
        <f ca="1" t="shared" ref="BE995:BI995" si="7404">AZ995/Z995</f>
        <v>19783.2305836433</v>
      </c>
      <c r="BF995" s="25">
        <f ca="1" t="shared" si="7404"/>
        <v>18065.5240799725</v>
      </c>
      <c r="BG995" s="25">
        <f ca="1" t="shared" si="7404"/>
        <v>19837.8255889365</v>
      </c>
      <c r="BH995" s="25">
        <f ca="1" t="shared" si="7404"/>
        <v>20054.2050860534</v>
      </c>
      <c r="BI995" s="25">
        <f ca="1" t="shared" si="7404"/>
        <v>18362.3986487842</v>
      </c>
      <c r="BJ995" s="25">
        <f ca="1" t="shared" si="7166"/>
        <v>73210.0811396721</v>
      </c>
      <c r="BK995" s="25">
        <f ca="1" t="shared" si="7167"/>
        <v>32001.0267718435</v>
      </c>
      <c r="BL995" s="25">
        <f ca="1" t="shared" si="7168"/>
        <v>105211.107911516</v>
      </c>
      <c r="BM995" s="25">
        <f ca="1">BK995*'Ejercicio 3 - TIR'!$D$5</f>
        <v>16000.5133859217</v>
      </c>
      <c r="BN995" s="25">
        <f ca="1" t="shared" si="7169"/>
        <v>89210.5945255939</v>
      </c>
      <c r="BO995" s="25">
        <f ca="1" t="shared" si="7170"/>
        <v>38681.9787811571</v>
      </c>
      <c r="BP995" s="25">
        <f ca="1" t="shared" si="7171"/>
        <v>-101122.809975691</v>
      </c>
      <c r="BQ995" s="25">
        <f ca="1" t="shared" ref="BQ995:BT995" si="7405">BE995</f>
        <v>19783.2305836433</v>
      </c>
      <c r="BR995" s="25">
        <f ca="1" t="shared" si="7405"/>
        <v>18065.5240799725</v>
      </c>
      <c r="BS995" s="25">
        <f ca="1" t="shared" si="7405"/>
        <v>19837.8255889365</v>
      </c>
      <c r="BT995" s="25">
        <f ca="1" t="shared" si="7405"/>
        <v>20054.2050860534</v>
      </c>
      <c r="BU995" s="25">
        <f ca="1" t="shared" si="7173"/>
        <v>57044.3774299413</v>
      </c>
      <c r="BV995" s="27">
        <f ca="1" t="shared" si="7174"/>
        <v>8.62538961498636</v>
      </c>
    </row>
    <row r="996" ht="15" customHeight="1" spans="1:74">
      <c r="A996" s="23">
        <v>995</v>
      </c>
      <c r="B996" s="24">
        <f ca="1" t="shared" ref="B996:F996" si="7406">RAND()</f>
        <v>0.380707695135036</v>
      </c>
      <c r="C996" s="25">
        <f ca="1">IF(B996&lt;=('Ejercicio 3 - TIR'!$D$13-'Ejercicio 3 - TIR'!$C$13)/('Ejercicio 3 - TIR'!$E$13-'Ejercicio 3 - TIR'!$C$13),'Ejercicio 3 - TIR'!$C$13+SQRT(('Ejercicio 3 - TIR'!$E$13-'Ejercicio 3 - TIR'!$C$13)*('Ejercicio 3 - TIR'!$D$13-'Ejercicio 3 - TIR'!$C$13)*B996),'Ejercicio 3 - TIR'!$E$13-SQRT(('Ejercicio 3 - TIR'!$E$13-'Ejercicio 3 - TIR'!$C$13)*('Ejercicio 3 - TIR'!$E$13-'Ejercicio 3 - TIR'!$D$13)*(1-B996)))</f>
        <v>72739.2082683214</v>
      </c>
      <c r="D996" s="24">
        <f ca="1" t="shared" si="7406"/>
        <v>0.911268246114979</v>
      </c>
      <c r="E996" s="25">
        <f ca="1">IF(D996&lt;=('Ejercicio 3 - TIR'!$D$14-'Ejercicio 3 - TIR'!$C$14)/('Ejercicio 3 - TIR'!$E$14-'Ejercicio 3 - TIR'!$C$14),'Ejercicio 3 - TIR'!$C$14+SQRT(('Ejercicio 3 - TIR'!$E$14-'Ejercicio 3 - TIR'!$C$14)*('Ejercicio 3 - TIR'!$D$14-'Ejercicio 3 - TIR'!$C$14)*D996),'Ejercicio 3 - TIR'!$E$14-SQRT(('Ejercicio 3 - TIR'!$E$14-'Ejercicio 3 - TIR'!$C$14)*('Ejercicio 3 - TIR'!$E$14-'Ejercicio 3 - TIR'!$D$14)*(1-D996)))</f>
        <v>36351.745200407</v>
      </c>
      <c r="F996" s="24">
        <f ca="1" t="shared" si="7406"/>
        <v>0.187866269376516</v>
      </c>
      <c r="G996" s="25">
        <f ca="1">IF(F996&lt;=('Ejercicio 3 - TIR'!$D$18-'Ejercicio 3 - TIR'!$C$18)/('Ejercicio 3 - TIR'!$E$18-'Ejercicio 3 - TIR'!$C$18),'Ejercicio 3 - TIR'!$C$18+SQRT(('Ejercicio 3 - TIR'!$E$18-'Ejercicio 3 - TIR'!$C$18)*('Ejercicio 3 - TIR'!$D$18-'Ejercicio 3 - TIR'!$C$18)*F996),'Ejercicio 3 - TIR'!$E$18-SQRT(('Ejercicio 3 - TIR'!$E$18-'Ejercicio 3 - TIR'!$C$18)*('Ejercicio 3 - TIR'!$E$18-'Ejercicio 3 - TIR'!$D$18)*(1-F996)))</f>
        <v>35308.4781629463</v>
      </c>
      <c r="H996" s="24">
        <f ca="1" t="shared" ref="H996:L996" si="7407">RAND()</f>
        <v>0.765843911848115</v>
      </c>
      <c r="I996" s="25">
        <f ca="1">IF(H996&lt;=('Ejercicio 3 - TIR'!$D$18-'Ejercicio 3 - TIR'!$C$18)/('Ejercicio 3 - TIR'!$E$18-'Ejercicio 3 - TIR'!$C$18),'Ejercicio 3 - TIR'!$C$18+SQRT(('Ejercicio 3 - TIR'!$E$18-'Ejercicio 3 - TIR'!$C$18)*('Ejercicio 3 - TIR'!$D$18-'Ejercicio 3 - TIR'!$C$18)*H996),'Ejercicio 3 - TIR'!$E$18-SQRT(('Ejercicio 3 - TIR'!$E$18-'Ejercicio 3 - TIR'!$C$18)*('Ejercicio 3 - TIR'!$E$18-'Ejercicio 3 - TIR'!$D$18)*(1-H996)))</f>
        <v>40809.3310067017</v>
      </c>
      <c r="J996" s="24">
        <f ca="1" t="shared" si="7407"/>
        <v>0.929395440560767</v>
      </c>
      <c r="K996" s="25">
        <f ca="1">IF(J996&lt;=('Ejercicio 3 - TIR'!$D$18-'Ejercicio 3 - TIR'!$C$18)/('Ejercicio 3 - TIR'!$E$18-'Ejercicio 3 - TIR'!$C$18),'Ejercicio 3 - TIR'!$C$18+SQRT(('Ejercicio 3 - TIR'!$E$18-'Ejercicio 3 - TIR'!$C$18)*('Ejercicio 3 - TIR'!$D$18-'Ejercicio 3 - TIR'!$C$18)*J996),'Ejercicio 3 - TIR'!$E$18-SQRT(('Ejercicio 3 - TIR'!$E$18-'Ejercicio 3 - TIR'!$C$18)*('Ejercicio 3 - TIR'!$E$18-'Ejercicio 3 - TIR'!$D$18)*(1-J996)))</f>
        <v>42698.8389978225</v>
      </c>
      <c r="L996" s="24">
        <f ca="1" t="shared" si="7407"/>
        <v>0.9295307190789</v>
      </c>
      <c r="M996" s="25">
        <f ca="1">IF(L996&lt;=('Ejercicio 3 - TIR'!$D$18-'Ejercicio 3 - TIR'!$C$18)/('Ejercicio 3 - TIR'!$E$18-'Ejercicio 3 - TIR'!$C$18),'Ejercicio 3 - TIR'!$C$18+SQRT(('Ejercicio 3 - TIR'!$E$18-'Ejercicio 3 - TIR'!$C$18)*('Ejercicio 3 - TIR'!$D$18-'Ejercicio 3 - TIR'!$C$18)*L996),'Ejercicio 3 - TIR'!$E$18-SQRT(('Ejercicio 3 - TIR'!$E$18-'Ejercicio 3 - TIR'!$C$18)*('Ejercicio 3 - TIR'!$E$18-'Ejercicio 3 - TIR'!$D$18)*(1-L996)))</f>
        <v>42701.0445700096</v>
      </c>
      <c r="N996" s="24">
        <f ca="1" t="shared" ref="N996:R996" si="7408">RAND()</f>
        <v>0.287699549099409</v>
      </c>
      <c r="O996" s="25">
        <f ca="1">IF(N996&lt;=('Ejercicio 3 - TIR'!$D$18-'Ejercicio 3 - TIR'!$C$18)/('Ejercicio 3 - TIR'!$E$18-'Ejercicio 3 - TIR'!$C$18),'Ejercicio 3 - TIR'!$C$18+SQRT(('Ejercicio 3 - TIR'!$E$18-'Ejercicio 3 - TIR'!$C$18)*('Ejercicio 3 - TIR'!$D$18-'Ejercicio 3 - TIR'!$C$18)*N996),'Ejercicio 3 - TIR'!$E$18-SQRT(('Ejercicio 3 - TIR'!$E$18-'Ejercicio 3 - TIR'!$C$18)*('Ejercicio 3 - TIR'!$E$18-'Ejercicio 3 - TIR'!$D$18)*(1-N996)))</f>
        <v>36569.241384278</v>
      </c>
      <c r="P996" s="24">
        <f ca="1" t="shared" si="7408"/>
        <v>0.921739892926288</v>
      </c>
      <c r="Q996" s="26">
        <f ca="1">IF(P996&lt;=('Ejercicio 3 - TIR'!$D$22-'Ejercicio 3 - TIR'!$C$22)/('Ejercicio 3 - TIR'!$E$22-'Ejercicio 3 - TIR'!$C$22),'Ejercicio 3 - TIR'!$C$22+SQRT(('Ejercicio 3 - TIR'!$E$22-'Ejercicio 3 - TIR'!$C$22)*('Ejercicio 3 - TIR'!$D$22-'Ejercicio 3 - TIR'!$C$22)*P996),'Ejercicio 3 - TIR'!$E$22-SQRT(('Ejercicio 3 - TIR'!$E$22-'Ejercicio 3 - TIR'!$C$22)*('Ejercicio 3 - TIR'!$E$22-'Ejercicio 3 - TIR'!$D$22)*(1-P996)))</f>
        <v>0.168131209297798</v>
      </c>
      <c r="R996" s="24">
        <f ca="1" t="shared" si="7408"/>
        <v>0.742766493536077</v>
      </c>
      <c r="S996" s="26">
        <f ca="1">IF(R996&lt;=('Ejercicio 3 - TIR'!$D$23-'Ejercicio 3 - TIR'!$C$23)/('Ejercicio 3 - TIR'!$E$23-'Ejercicio 3 - TIR'!$C$23),'Ejercicio 3 - TIR'!$C$23+SQRT(('Ejercicio 3 - TIR'!$E$23-'Ejercicio 3 - TIR'!$C$23)*('Ejercicio 3 - TIR'!$D$23-'Ejercicio 3 - TIR'!$C$23)*R996),'Ejercicio 3 - TIR'!$E$23-SQRT(('Ejercicio 3 - TIR'!$E$23-'Ejercicio 3 - TIR'!$C$23)*('Ejercicio 3 - TIR'!$E$23-'Ejercicio 3 - TIR'!$D$23)*(1-R996)))</f>
        <v>0.158482093232959</v>
      </c>
      <c r="T996" s="24">
        <f ca="1" t="shared" ref="T996:X996" si="7409">RAND()</f>
        <v>0.550097823801724</v>
      </c>
      <c r="U996" s="26">
        <f ca="1">IF(T996&lt;=('Ejercicio 3 - TIR'!$D$24-'Ejercicio 3 - TIR'!$C$24)/('Ejercicio 3 - TIR'!$E$24-'Ejercicio 3 - TIR'!$C$24),'Ejercicio 3 - TIR'!$C$24+SQRT(('Ejercicio 3 - TIR'!$E$24-'Ejercicio 3 - TIR'!$C$24)*('Ejercicio 3 - TIR'!$D$24-'Ejercicio 3 - TIR'!$C$24)*T996),'Ejercicio 3 - TIR'!$E$24-SQRT(('Ejercicio 3 - TIR'!$E$24-'Ejercicio 3 - TIR'!$C$24)*('Ejercicio 3 - TIR'!$E$24-'Ejercicio 3 - TIR'!$D$24)*(1-T996)))</f>
        <v>0.184507379733877</v>
      </c>
      <c r="V996" s="24">
        <f ca="1" t="shared" si="7409"/>
        <v>0.39705621733502</v>
      </c>
      <c r="W996" s="26">
        <f ca="1">IF(V996&lt;=('Ejercicio 3 - TIR'!$D$25-'Ejercicio 3 - TIR'!$C$25)/('Ejercicio 3 - TIR'!$E$25-'Ejercicio 3 - TIR'!$C$25),'Ejercicio 3 - TIR'!$C$25+SQRT(('Ejercicio 3 - TIR'!$E$25-'Ejercicio 3 - TIR'!$C$25)*('Ejercicio 3 - TIR'!$D$25-'Ejercicio 3 - TIR'!$C$25)*V996),'Ejercicio 3 - TIR'!$E$25-SQRT(('Ejercicio 3 - TIR'!$E$25-'Ejercicio 3 - TIR'!$C$25)*('Ejercicio 3 - TIR'!$E$25-'Ejercicio 3 - TIR'!$D$25)*(1-V996)))</f>
        <v>0.204061963044472</v>
      </c>
      <c r="X996" s="24">
        <f ca="1" t="shared" si="7409"/>
        <v>0.766018475919637</v>
      </c>
      <c r="Y996" s="26">
        <f ca="1">IF(X996&lt;=('Ejercicio 3 - TIR'!$D$26-'Ejercicio 3 - TIR'!$C$26)/('Ejercicio 3 - TIR'!$E$26-'Ejercicio 3 - TIR'!$C$26),'Ejercicio 3 - TIR'!$C$26+SQRT(('Ejercicio 3 - TIR'!$E$26-'Ejercicio 3 - TIR'!$C$26)*('Ejercicio 3 - TIR'!$D$26-'Ejercicio 3 - TIR'!$C$26)*X996),'Ejercicio 3 - TIR'!$E$26-SQRT(('Ejercicio 3 - TIR'!$E$26-'Ejercicio 3 - TIR'!$C$26)*('Ejercicio 3 - TIR'!$E$26-'Ejercicio 3 - TIR'!$D$26)*(1-X996)))</f>
        <v>0.244454251589902</v>
      </c>
      <c r="Z996" s="24">
        <f ca="1" t="shared" si="7144"/>
        <v>1.1681312092978</v>
      </c>
      <c r="AA996" s="24">
        <f ca="1" t="shared" si="7145"/>
        <v>1.35325908851806</v>
      </c>
      <c r="AB996" s="24">
        <f ca="1" t="shared" si="7146"/>
        <v>1.60294537704158</v>
      </c>
      <c r="AC996" s="24">
        <f ca="1" t="shared" si="7147"/>
        <v>1.93004555733375</v>
      </c>
      <c r="AD996" s="24">
        <f ca="1" t="shared" si="7148"/>
        <v>2.40185339958619</v>
      </c>
      <c r="AE996" s="23">
        <f ca="1" t="shared" si="7149"/>
        <v>6111.86288062985</v>
      </c>
      <c r="AF996" s="23">
        <f ca="1" t="shared" si="7150"/>
        <v>7080.48370350489</v>
      </c>
      <c r="AG996" s="23">
        <f ca="1" t="shared" si="7151"/>
        <v>8386.885198887</v>
      </c>
      <c r="AH996" s="23">
        <f ca="1" t="shared" si="7152"/>
        <v>10098.3294564005</v>
      </c>
      <c r="AI996" s="23">
        <f ca="1" t="shared" si="7153"/>
        <v>12566.9090259732</v>
      </c>
      <c r="AJ996" s="25">
        <f ca="1" t="shared" si="7154"/>
        <v>41244.9352949473</v>
      </c>
      <c r="AK996" s="25">
        <f ca="1" t="shared" si="7155"/>
        <v>55225.598081161</v>
      </c>
      <c r="AL996" s="25">
        <f ca="1" t="shared" si="7156"/>
        <v>68443.9065766025</v>
      </c>
      <c r="AM996" s="25">
        <f ca="1" t="shared" si="7157"/>
        <v>82414.9613658574</v>
      </c>
      <c r="AN996" s="25">
        <f ca="1" t="shared" si="7158"/>
        <v>87833.9567391162</v>
      </c>
      <c r="AO996" s="25">
        <f ca="1">C996/'Ejercicio 3 - TIR'!$D$7</f>
        <v>14547.8416536643</v>
      </c>
      <c r="AP996" s="25">
        <f ca="1" t="shared" si="7159"/>
        <v>26697.093641283</v>
      </c>
      <c r="AQ996" s="25">
        <f ca="1" t="shared" si="7160"/>
        <v>40677.7564274968</v>
      </c>
      <c r="AR996" s="25">
        <f ca="1" t="shared" si="7161"/>
        <v>53896.0649229382</v>
      </c>
      <c r="AS996" s="25">
        <f ca="1" t="shared" si="7162"/>
        <v>67867.1197121932</v>
      </c>
      <c r="AT996" s="25">
        <f ca="1" t="shared" si="7163"/>
        <v>73286.1150854519</v>
      </c>
      <c r="AU996" s="25">
        <f ca="1">AP996*'Ejercicio 3 - TIR'!$D$5</f>
        <v>13348.5468206415</v>
      </c>
      <c r="AV996" s="25">
        <f ca="1">AQ996*'Ejercicio 3 - TIR'!$D$5</f>
        <v>20338.8782137484</v>
      </c>
      <c r="AW996" s="25">
        <f ca="1">AR996*'Ejercicio 3 - TIR'!$D$5</f>
        <v>26948.0324614691</v>
      </c>
      <c r="AX996" s="25">
        <f ca="1">AS996*'Ejercicio 3 - TIR'!$D$5</f>
        <v>33933.5598560966</v>
      </c>
      <c r="AY996" s="25">
        <f ca="1">AT996*'Ejercicio 3 - TIR'!$D$5</f>
        <v>36643.0575427259</v>
      </c>
      <c r="AZ996" s="25">
        <f ca="1" t="shared" ref="AZ996:BD996" si="7410">AJ996-AU996-AE996</f>
        <v>21784.5255936759</v>
      </c>
      <c r="BA996" s="25">
        <f ca="1" t="shared" si="7410"/>
        <v>27806.2361639078</v>
      </c>
      <c r="BB996" s="25">
        <f ca="1" t="shared" si="7410"/>
        <v>33108.9889162464</v>
      </c>
      <c r="BC996" s="25">
        <f ca="1" t="shared" si="7410"/>
        <v>38383.0720533603</v>
      </c>
      <c r="BD996" s="25">
        <f ca="1" t="shared" si="7410"/>
        <v>38623.990170417</v>
      </c>
      <c r="BE996" s="25">
        <f ca="1" t="shared" ref="BE996:BI996" si="7411">AZ996/Z996</f>
        <v>18649.0399539717</v>
      </c>
      <c r="BF996" s="25">
        <f ca="1" t="shared" si="7411"/>
        <v>20547.6071802023</v>
      </c>
      <c r="BG996" s="25">
        <f ca="1" t="shared" si="7411"/>
        <v>20655.0949211711</v>
      </c>
      <c r="BH996" s="25">
        <f ca="1" t="shared" si="7411"/>
        <v>19887.1326676788</v>
      </c>
      <c r="BI996" s="25">
        <f ca="1" t="shared" si="7411"/>
        <v>16080.9107571143</v>
      </c>
      <c r="BJ996" s="25">
        <f ca="1" t="shared" si="7166"/>
        <v>87311.5627904885</v>
      </c>
      <c r="BK996" s="25">
        <f ca="1" t="shared" si="7167"/>
        <v>34941.7829324951</v>
      </c>
      <c r="BL996" s="25">
        <f ca="1" t="shared" si="7168"/>
        <v>122253.345722984</v>
      </c>
      <c r="BM996" s="25">
        <f ca="1">BK996*'Ejercicio 3 - TIR'!$D$5</f>
        <v>17470.8914662476</v>
      </c>
      <c r="BN996" s="25">
        <f ca="1" t="shared" si="7169"/>
        <v>104782.454256736</v>
      </c>
      <c r="BO996" s="25">
        <f ca="1" t="shared" si="7170"/>
        <v>43625.6660272392</v>
      </c>
      <c r="BP996" s="25">
        <f ca="1" t="shared" si="7171"/>
        <v>-109090.953468728</v>
      </c>
      <c r="BQ996" s="25">
        <f ca="1" t="shared" ref="BQ996:BT996" si="7412">BE996</f>
        <v>18649.0399539717</v>
      </c>
      <c r="BR996" s="25">
        <f ca="1" t="shared" si="7412"/>
        <v>20547.6071802023</v>
      </c>
      <c r="BS996" s="25">
        <f ca="1" t="shared" si="7412"/>
        <v>20655.0949211711</v>
      </c>
      <c r="BT996" s="25">
        <f ca="1" t="shared" si="7412"/>
        <v>19887.1326676788</v>
      </c>
      <c r="BU996" s="25">
        <f ca="1" t="shared" si="7173"/>
        <v>59706.5767843534</v>
      </c>
      <c r="BV996" s="27">
        <f ca="1" t="shared" si="7174"/>
        <v>7.25314416403164</v>
      </c>
    </row>
    <row r="997" ht="15" customHeight="1" spans="1:74">
      <c r="A997" s="23">
        <v>996</v>
      </c>
      <c r="B997" s="24">
        <f ca="1" t="shared" ref="B997:F997" si="7413">RAND()</f>
        <v>0.93552876000805</v>
      </c>
      <c r="C997" s="25">
        <f ca="1">IF(B997&lt;=('Ejercicio 3 - TIR'!$D$13-'Ejercicio 3 - TIR'!$C$13)/('Ejercicio 3 - TIR'!$E$13-'Ejercicio 3 - TIR'!$C$13),'Ejercicio 3 - TIR'!$C$13+SQRT(('Ejercicio 3 - TIR'!$E$13-'Ejercicio 3 - TIR'!$C$13)*('Ejercicio 3 - TIR'!$D$13-'Ejercicio 3 - TIR'!$C$13)*B997),'Ejercicio 3 - TIR'!$E$13-SQRT(('Ejercicio 3 - TIR'!$E$13-'Ejercicio 3 - TIR'!$C$13)*('Ejercicio 3 - TIR'!$E$13-'Ejercicio 3 - TIR'!$D$13)*(1-B997)))</f>
        <v>91204.2346557937</v>
      </c>
      <c r="D997" s="24">
        <f ca="1" t="shared" si="7413"/>
        <v>0.406233192420357</v>
      </c>
      <c r="E997" s="25">
        <f ca="1">IF(D997&lt;=('Ejercicio 3 - TIR'!$D$14-'Ejercicio 3 - TIR'!$C$14)/('Ejercicio 3 - TIR'!$E$14-'Ejercicio 3 - TIR'!$C$14),'Ejercicio 3 - TIR'!$C$14+SQRT(('Ejercicio 3 - TIR'!$E$14-'Ejercicio 3 - TIR'!$C$14)*('Ejercicio 3 - TIR'!$D$14-'Ejercicio 3 - TIR'!$C$14)*D997),'Ejercicio 3 - TIR'!$E$14-SQRT(('Ejercicio 3 - TIR'!$E$14-'Ejercicio 3 - TIR'!$C$14)*('Ejercicio 3 - TIR'!$E$14-'Ejercicio 3 - TIR'!$D$14)*(1-D997)))</f>
        <v>30562.5733837583</v>
      </c>
      <c r="F997" s="24">
        <f ca="1" t="shared" si="7413"/>
        <v>0.747858548341268</v>
      </c>
      <c r="G997" s="25">
        <f ca="1">IF(F997&lt;=('Ejercicio 3 - TIR'!$D$18-'Ejercicio 3 - TIR'!$C$18)/('Ejercicio 3 - TIR'!$E$18-'Ejercicio 3 - TIR'!$C$18),'Ejercicio 3 - TIR'!$C$18+SQRT(('Ejercicio 3 - TIR'!$E$18-'Ejercicio 3 - TIR'!$C$18)*('Ejercicio 3 - TIR'!$D$18-'Ejercicio 3 - TIR'!$C$18)*F997),'Ejercicio 3 - TIR'!$E$18-SQRT(('Ejercicio 3 - TIR'!$E$18-'Ejercicio 3 - TIR'!$C$18)*('Ejercicio 3 - TIR'!$E$18-'Ejercicio 3 - TIR'!$D$18)*(1-F997)))</f>
        <v>40651.3670108407</v>
      </c>
      <c r="H997" s="24">
        <f ca="1" t="shared" ref="H997:L997" si="7414">RAND()</f>
        <v>0.181354528041861</v>
      </c>
      <c r="I997" s="25">
        <f ca="1">IF(H997&lt;=('Ejercicio 3 - TIR'!$D$18-'Ejercicio 3 - TIR'!$C$18)/('Ejercicio 3 - TIR'!$E$18-'Ejercicio 3 - TIR'!$C$18),'Ejercicio 3 - TIR'!$C$18+SQRT(('Ejercicio 3 - TIR'!$E$18-'Ejercicio 3 - TIR'!$C$18)*('Ejercicio 3 - TIR'!$D$18-'Ejercicio 3 - TIR'!$C$18)*H997),'Ejercicio 3 - TIR'!$E$18-SQRT(('Ejercicio 3 - TIR'!$E$18-'Ejercicio 3 - TIR'!$C$18)*('Ejercicio 3 - TIR'!$E$18-'Ejercicio 3 - TIR'!$D$18)*(1-H997)))</f>
        <v>35215.666707745</v>
      </c>
      <c r="J997" s="24">
        <f ca="1" t="shared" si="7414"/>
        <v>0.419423939049253</v>
      </c>
      <c r="K997" s="25">
        <f ca="1">IF(J997&lt;=('Ejercicio 3 - TIR'!$D$18-'Ejercicio 3 - TIR'!$C$18)/('Ejercicio 3 - TIR'!$E$18-'Ejercicio 3 - TIR'!$C$18),'Ejercicio 3 - TIR'!$C$18+SQRT(('Ejercicio 3 - TIR'!$E$18-'Ejercicio 3 - TIR'!$C$18)*('Ejercicio 3 - TIR'!$D$18-'Ejercicio 3 - TIR'!$C$18)*J997),'Ejercicio 3 - TIR'!$E$18-SQRT(('Ejercicio 3 - TIR'!$E$18-'Ejercicio 3 - TIR'!$C$18)*('Ejercicio 3 - TIR'!$E$18-'Ejercicio 3 - TIR'!$D$18)*(1-J997)))</f>
        <v>37931.8088011114</v>
      </c>
      <c r="L997" s="24">
        <f ca="1" t="shared" si="7414"/>
        <v>0.915566793211896</v>
      </c>
      <c r="M997" s="25">
        <f ca="1">IF(L997&lt;=('Ejercicio 3 - TIR'!$D$18-'Ejercicio 3 - TIR'!$C$18)/('Ejercicio 3 - TIR'!$E$18-'Ejercicio 3 - TIR'!$C$18),'Ejercicio 3 - TIR'!$C$18+SQRT(('Ejercicio 3 - TIR'!$E$18-'Ejercicio 3 - TIR'!$C$18)*('Ejercicio 3 - TIR'!$D$18-'Ejercicio 3 - TIR'!$C$18)*L997),'Ejercicio 3 - TIR'!$E$18-SQRT(('Ejercicio 3 - TIR'!$E$18-'Ejercicio 3 - TIR'!$C$18)*('Ejercicio 3 - TIR'!$E$18-'Ejercicio 3 - TIR'!$D$18)*(1-L997)))</f>
        <v>42483.5559793415</v>
      </c>
      <c r="N997" s="24">
        <f ca="1" t="shared" ref="N997:R997" si="7415">RAND()</f>
        <v>0.97243304679782</v>
      </c>
      <c r="O997" s="25">
        <f ca="1">IF(N997&lt;=('Ejercicio 3 - TIR'!$D$18-'Ejercicio 3 - TIR'!$C$18)/('Ejercicio 3 - TIR'!$E$18-'Ejercicio 3 - TIR'!$C$18),'Ejercicio 3 - TIR'!$C$18+SQRT(('Ejercicio 3 - TIR'!$E$18-'Ejercicio 3 - TIR'!$C$18)*('Ejercicio 3 - TIR'!$D$18-'Ejercicio 3 - TIR'!$C$18)*N997),'Ejercicio 3 - TIR'!$E$18-SQRT(('Ejercicio 3 - TIR'!$E$18-'Ejercicio 3 - TIR'!$C$18)*('Ejercicio 3 - TIR'!$E$18-'Ejercicio 3 - TIR'!$D$18)*(1-N997)))</f>
        <v>43562.1121427025</v>
      </c>
      <c r="P997" s="24">
        <f ca="1" t="shared" si="7415"/>
        <v>0.991454443701909</v>
      </c>
      <c r="Q997" s="26">
        <f ca="1">IF(P997&lt;=('Ejercicio 3 - TIR'!$D$22-'Ejercicio 3 - TIR'!$C$22)/('Ejercicio 3 - TIR'!$E$22-'Ejercicio 3 - TIR'!$C$22),'Ejercicio 3 - TIR'!$C$22+SQRT(('Ejercicio 3 - TIR'!$E$22-'Ejercicio 3 - TIR'!$C$22)*('Ejercicio 3 - TIR'!$D$22-'Ejercicio 3 - TIR'!$C$22)*P997),'Ejercicio 3 - TIR'!$E$22-SQRT(('Ejercicio 3 - TIR'!$E$22-'Ejercicio 3 - TIR'!$C$22)*('Ejercicio 3 - TIR'!$E$22-'Ejercicio 3 - TIR'!$D$22)*(1-P997)))</f>
        <v>0.176078010538443</v>
      </c>
      <c r="R997" s="24">
        <f ca="1" t="shared" si="7415"/>
        <v>0.107796419806352</v>
      </c>
      <c r="S997" s="26">
        <f ca="1">IF(R997&lt;=('Ejercicio 3 - TIR'!$D$23-'Ejercicio 3 - TIR'!$C$23)/('Ejercicio 3 - TIR'!$E$23-'Ejercicio 3 - TIR'!$C$23),'Ejercicio 3 - TIR'!$C$23+SQRT(('Ejercicio 3 - TIR'!$E$23-'Ejercicio 3 - TIR'!$C$23)*('Ejercicio 3 - TIR'!$D$23-'Ejercicio 3 - TIR'!$C$23)*R997),'Ejercicio 3 - TIR'!$E$23-SQRT(('Ejercicio 3 - TIR'!$E$23-'Ejercicio 3 - TIR'!$C$23)*('Ejercicio 3 - TIR'!$E$23-'Ejercicio 3 - TIR'!$D$23)*(1-R997)))</f>
        <v>0.133929592802786</v>
      </c>
      <c r="T997" s="24">
        <f ca="1" t="shared" ref="T997:X997" si="7416">RAND()</f>
        <v>0.847137585731142</v>
      </c>
      <c r="U997" s="26">
        <f ca="1">IF(T997&lt;=('Ejercicio 3 - TIR'!$D$24-'Ejercicio 3 - TIR'!$C$24)/('Ejercicio 3 - TIR'!$E$24-'Ejercicio 3 - TIR'!$C$24),'Ejercicio 3 - TIR'!$C$24+SQRT(('Ejercicio 3 - TIR'!$E$24-'Ejercicio 3 - TIR'!$C$24)*('Ejercicio 3 - TIR'!$D$24-'Ejercicio 3 - TIR'!$C$24)*T997),'Ejercicio 3 - TIR'!$E$24-SQRT(('Ejercicio 3 - TIR'!$E$24-'Ejercicio 3 - TIR'!$C$24)*('Ejercicio 3 - TIR'!$E$24-'Ejercicio 3 - TIR'!$D$24)*(1-T997)))</f>
        <v>0.199311482412874</v>
      </c>
      <c r="V997" s="24">
        <f ca="1" t="shared" si="7416"/>
        <v>0.882586774902572</v>
      </c>
      <c r="W997" s="26">
        <f ca="1">IF(V997&lt;=('Ejercicio 3 - TIR'!$D$25-'Ejercicio 3 - TIR'!$C$25)/('Ejercicio 3 - TIR'!$E$25-'Ejercicio 3 - TIR'!$C$25),'Ejercicio 3 - TIR'!$C$25+SQRT(('Ejercicio 3 - TIR'!$E$25-'Ejercicio 3 - TIR'!$C$25)*('Ejercicio 3 - TIR'!$D$25-'Ejercicio 3 - TIR'!$C$25)*V997),'Ejercicio 3 - TIR'!$E$25-SQRT(('Ejercicio 3 - TIR'!$E$25-'Ejercicio 3 - TIR'!$C$25)*('Ejercicio 3 - TIR'!$E$25-'Ejercicio 3 - TIR'!$D$25)*(1-V997)))</f>
        <v>0.229728189823279</v>
      </c>
      <c r="X997" s="24">
        <f ca="1" t="shared" si="7416"/>
        <v>0.0199712050394669</v>
      </c>
      <c r="Y997" s="26">
        <f ca="1">IF(X997&lt;=('Ejercicio 3 - TIR'!$D$26-'Ejercicio 3 - TIR'!$C$26)/('Ejercicio 3 - TIR'!$E$26-'Ejercicio 3 - TIR'!$C$26),'Ejercicio 3 - TIR'!$C$26+SQRT(('Ejercicio 3 - TIR'!$E$26-'Ejercicio 3 - TIR'!$C$26)*('Ejercicio 3 - TIR'!$D$26-'Ejercicio 3 - TIR'!$C$26)*X997),'Ejercicio 3 - TIR'!$E$26-SQRT(('Ejercicio 3 - TIR'!$E$26-'Ejercicio 3 - TIR'!$C$26)*('Ejercicio 3 - TIR'!$E$26-'Ejercicio 3 - TIR'!$D$26)*(1-X997)))</f>
        <v>0.197343177350886</v>
      </c>
      <c r="Z997" s="24">
        <f ca="1" t="shared" si="7144"/>
        <v>1.17607801053844</v>
      </c>
      <c r="AA997" s="24">
        <f ca="1" t="shared" si="7145"/>
        <v>1.33358965959417</v>
      </c>
      <c r="AB997" s="24">
        <f ca="1" t="shared" si="7146"/>
        <v>1.59938939157836</v>
      </c>
      <c r="AC997" s="24">
        <f ca="1" t="shared" si="7147"/>
        <v>1.96681422132821</v>
      </c>
      <c r="AD997" s="24">
        <f ca="1" t="shared" si="7148"/>
        <v>2.35495158902403</v>
      </c>
      <c r="AE997" s="23">
        <f ca="1" t="shared" si="7149"/>
        <v>5381.39711834734</v>
      </c>
      <c r="AF997" s="23">
        <f ca="1" t="shared" si="7150"/>
        <v>6102.12544311768</v>
      </c>
      <c r="AG997" s="23">
        <f ca="1" t="shared" si="7151"/>
        <v>7318.34911105479</v>
      </c>
      <c r="AH997" s="23">
        <f ca="1" t="shared" si="7152"/>
        <v>8999.58020483221</v>
      </c>
      <c r="AI997" s="23">
        <f ca="1" t="shared" si="7153"/>
        <v>10775.5859572779</v>
      </c>
      <c r="AJ997" s="25">
        <f ca="1" t="shared" si="7154"/>
        <v>47809.1788397776</v>
      </c>
      <c r="AK997" s="25">
        <f ca="1" t="shared" si="7155"/>
        <v>46963.2489771633</v>
      </c>
      <c r="AL997" s="25">
        <f ca="1" t="shared" si="7156"/>
        <v>60667.7325998763</v>
      </c>
      <c r="AM997" s="25">
        <f ca="1" t="shared" si="7157"/>
        <v>83557.2620727622</v>
      </c>
      <c r="AN997" s="25">
        <f ca="1" t="shared" si="7158"/>
        <v>102586.6652117</v>
      </c>
      <c r="AO997" s="25">
        <f ca="1">C997/'Ejercicio 3 - TIR'!$D$7</f>
        <v>18240.8469311587</v>
      </c>
      <c r="AP997" s="25">
        <f ca="1" t="shared" si="7159"/>
        <v>29568.3319086188</v>
      </c>
      <c r="AQ997" s="25">
        <f ca="1" t="shared" si="7160"/>
        <v>28722.4020460045</v>
      </c>
      <c r="AR997" s="25">
        <f ca="1" t="shared" si="7161"/>
        <v>42426.8856687175</v>
      </c>
      <c r="AS997" s="25">
        <f ca="1" t="shared" si="7162"/>
        <v>65316.4151416035</v>
      </c>
      <c r="AT997" s="25">
        <f ca="1" t="shared" si="7163"/>
        <v>84345.8182805417</v>
      </c>
      <c r="AU997" s="25">
        <f ca="1">AP997*'Ejercicio 3 - TIR'!$D$5</f>
        <v>14784.1659543094</v>
      </c>
      <c r="AV997" s="25">
        <f ca="1">AQ997*'Ejercicio 3 - TIR'!$D$5</f>
        <v>14361.2010230023</v>
      </c>
      <c r="AW997" s="25">
        <f ca="1">AR997*'Ejercicio 3 - TIR'!$D$5</f>
        <v>21213.4428343588</v>
      </c>
      <c r="AX997" s="25">
        <f ca="1">AS997*'Ejercicio 3 - TIR'!$D$5</f>
        <v>32658.2075708017</v>
      </c>
      <c r="AY997" s="25">
        <f ca="1">AT997*'Ejercicio 3 - TIR'!$D$5</f>
        <v>42172.9091402709</v>
      </c>
      <c r="AZ997" s="25">
        <f ca="1" t="shared" ref="AZ997:BD997" si="7417">AJ997-AU997-AE997</f>
        <v>27643.6157671208</v>
      </c>
      <c r="BA997" s="25">
        <f ca="1" t="shared" si="7417"/>
        <v>26499.9225110433</v>
      </c>
      <c r="BB997" s="25">
        <f ca="1" t="shared" si="7417"/>
        <v>32135.9406544627</v>
      </c>
      <c r="BC997" s="25">
        <f ca="1" t="shared" si="7417"/>
        <v>41899.4742971283</v>
      </c>
      <c r="BD997" s="25">
        <f ca="1" t="shared" si="7417"/>
        <v>49638.1701141517</v>
      </c>
      <c r="BE997" s="25">
        <f ca="1" t="shared" ref="BE997:BI997" si="7418">AZ997/Z997</f>
        <v>23504.9167822335</v>
      </c>
      <c r="BF997" s="25">
        <f ca="1" t="shared" si="7418"/>
        <v>19871.1217655269</v>
      </c>
      <c r="BG997" s="25">
        <f ca="1" t="shared" si="7418"/>
        <v>20092.6308650511</v>
      </c>
      <c r="BH997" s="25">
        <f ca="1" t="shared" si="7418"/>
        <v>21303.219105683</v>
      </c>
      <c r="BI997" s="25">
        <f ca="1" t="shared" si="7418"/>
        <v>21078.2125396995</v>
      </c>
      <c r="BJ997" s="25">
        <f ca="1" t="shared" si="7166"/>
        <v>71973.3807547453</v>
      </c>
      <c r="BK997" s="25">
        <f ca="1" t="shared" si="7167"/>
        <v>42956.3114656764</v>
      </c>
      <c r="BL997" s="25">
        <f ca="1" t="shared" si="7168"/>
        <v>114929.692220422</v>
      </c>
      <c r="BM997" s="25">
        <f ca="1">BK997*'Ejercicio 3 - TIR'!$D$5</f>
        <v>21478.1557328382</v>
      </c>
      <c r="BN997" s="25">
        <f ca="1" t="shared" si="7169"/>
        <v>93451.5364875835</v>
      </c>
      <c r="BO997" s="25">
        <f ca="1" t="shared" si="7170"/>
        <v>39682.9968493377</v>
      </c>
      <c r="BP997" s="25">
        <f ca="1" t="shared" si="7171"/>
        <v>-121766.808039552</v>
      </c>
      <c r="BQ997" s="25">
        <f ca="1" t="shared" ref="BQ997:BT997" si="7419">BE997</f>
        <v>23504.9167822335</v>
      </c>
      <c r="BR997" s="25">
        <f ca="1" t="shared" si="7419"/>
        <v>19871.1217655269</v>
      </c>
      <c r="BS997" s="25">
        <f ca="1" t="shared" si="7419"/>
        <v>20092.6308650511</v>
      </c>
      <c r="BT997" s="25">
        <f ca="1" t="shared" si="7419"/>
        <v>21303.219105683</v>
      </c>
      <c r="BU997" s="25">
        <f ca="1" t="shared" si="7173"/>
        <v>60761.2093890372</v>
      </c>
      <c r="BV997" s="27">
        <f ca="1" t="shared" si="7174"/>
        <v>5.2862729541413</v>
      </c>
    </row>
    <row r="998" ht="15" customHeight="1" spans="1:74">
      <c r="A998" s="23">
        <v>997</v>
      </c>
      <c r="B998" s="24">
        <f ca="1" t="shared" ref="B998:F998" si="7420">RAND()</f>
        <v>0.128059027518424</v>
      </c>
      <c r="C998" s="25">
        <f ca="1">IF(B998&lt;=('Ejercicio 3 - TIR'!$D$13-'Ejercicio 3 - TIR'!$C$13)/('Ejercicio 3 - TIR'!$E$13-'Ejercicio 3 - TIR'!$C$13),'Ejercicio 3 - TIR'!$C$13+SQRT(('Ejercicio 3 - TIR'!$E$13-'Ejercicio 3 - TIR'!$C$13)*('Ejercicio 3 - TIR'!$D$13-'Ejercicio 3 - TIR'!$C$13)*B998),'Ejercicio 3 - TIR'!$E$13-SQRT(('Ejercicio 3 - TIR'!$E$13-'Ejercicio 3 - TIR'!$C$13)*('Ejercicio 3 - TIR'!$E$13-'Ejercicio 3 - TIR'!$D$13)*(1-B998)))</f>
        <v>67157.0672071296</v>
      </c>
      <c r="D998" s="24">
        <f ca="1" t="shared" si="7420"/>
        <v>0.681350223229442</v>
      </c>
      <c r="E998" s="25">
        <f ca="1">IF(D998&lt;=('Ejercicio 3 - TIR'!$D$14-'Ejercicio 3 - TIR'!$C$14)/('Ejercicio 3 - TIR'!$E$14-'Ejercicio 3 - TIR'!$C$14),'Ejercicio 3 - TIR'!$C$14+SQRT(('Ejercicio 3 - TIR'!$E$14-'Ejercicio 3 - TIR'!$C$14)*('Ejercicio 3 - TIR'!$D$14-'Ejercicio 3 - TIR'!$C$14)*D998),'Ejercicio 3 - TIR'!$E$14-SQRT(('Ejercicio 3 - TIR'!$E$14-'Ejercicio 3 - TIR'!$C$14)*('Ejercicio 3 - TIR'!$E$14-'Ejercicio 3 - TIR'!$D$14)*(1-D998)))</f>
        <v>33086.4288160471</v>
      </c>
      <c r="F998" s="24">
        <f ca="1" t="shared" si="7420"/>
        <v>0.768165976251609</v>
      </c>
      <c r="G998" s="25">
        <f ca="1">IF(F998&lt;=('Ejercicio 3 - TIR'!$D$18-'Ejercicio 3 - TIR'!$C$18)/('Ejercicio 3 - TIR'!$E$18-'Ejercicio 3 - TIR'!$C$18),'Ejercicio 3 - TIR'!$C$18+SQRT(('Ejercicio 3 - TIR'!$E$18-'Ejercicio 3 - TIR'!$C$18)*('Ejercicio 3 - TIR'!$D$18-'Ejercicio 3 - TIR'!$C$18)*F998),'Ejercicio 3 - TIR'!$E$18-SQRT(('Ejercicio 3 - TIR'!$E$18-'Ejercicio 3 - TIR'!$C$18)*('Ejercicio 3 - TIR'!$E$18-'Ejercicio 3 - TIR'!$D$18)*(1-F998)))</f>
        <v>40830.1616600725</v>
      </c>
      <c r="H998" s="24">
        <f ca="1" t="shared" ref="H998:L998" si="7421">RAND()</f>
        <v>0.991024400814896</v>
      </c>
      <c r="I998" s="25">
        <f ca="1">IF(H998&lt;=('Ejercicio 3 - TIR'!$D$18-'Ejercicio 3 - TIR'!$C$18)/('Ejercicio 3 - TIR'!$E$18-'Ejercicio 3 - TIR'!$C$18),'Ejercicio 3 - TIR'!$C$18+SQRT(('Ejercicio 3 - TIR'!$E$18-'Ejercicio 3 - TIR'!$C$18)*('Ejercicio 3 - TIR'!$D$18-'Ejercicio 3 - TIR'!$C$18)*H998),'Ejercicio 3 - TIR'!$E$18-SQRT(('Ejercicio 3 - TIR'!$E$18-'Ejercicio 3 - TIR'!$C$18)*('Ejercicio 3 - TIR'!$E$18-'Ejercicio 3 - TIR'!$D$18)*(1-H998)))</f>
        <v>44179.5306593889</v>
      </c>
      <c r="J998" s="24">
        <f ca="1" t="shared" si="7421"/>
        <v>0.96236424987597</v>
      </c>
      <c r="K998" s="25">
        <f ca="1">IF(J998&lt;=('Ejercicio 3 - TIR'!$D$18-'Ejercicio 3 - TIR'!$C$18)/('Ejercicio 3 - TIR'!$E$18-'Ejercicio 3 - TIR'!$C$18),'Ejercicio 3 - TIR'!$C$18+SQRT(('Ejercicio 3 - TIR'!$E$18-'Ejercicio 3 - TIR'!$C$18)*('Ejercicio 3 - TIR'!$D$18-'Ejercicio 3 - TIR'!$C$18)*J998),'Ejercicio 3 - TIR'!$E$18-SQRT(('Ejercicio 3 - TIR'!$E$18-'Ejercicio 3 - TIR'!$C$18)*('Ejercicio 3 - TIR'!$E$18-'Ejercicio 3 - TIR'!$D$18)*(1-J998)))</f>
        <v>43319.9162939597</v>
      </c>
      <c r="L998" s="24">
        <f ca="1" t="shared" si="7421"/>
        <v>0.674287653092422</v>
      </c>
      <c r="M998" s="25">
        <f ca="1">IF(L998&lt;=('Ejercicio 3 - TIR'!$D$18-'Ejercicio 3 - TIR'!$C$18)/('Ejercicio 3 - TIR'!$E$18-'Ejercicio 3 - TIR'!$C$18),'Ejercicio 3 - TIR'!$C$18+SQRT(('Ejercicio 3 - TIR'!$E$18-'Ejercicio 3 - TIR'!$C$18)*('Ejercicio 3 - TIR'!$D$18-'Ejercicio 3 - TIR'!$C$18)*L998),'Ejercicio 3 - TIR'!$E$18-SQRT(('Ejercicio 3 - TIR'!$E$18-'Ejercicio 3 - TIR'!$C$18)*('Ejercicio 3 - TIR'!$E$18-'Ejercicio 3 - TIR'!$D$18)*(1-L998)))</f>
        <v>40057.4878838724</v>
      </c>
      <c r="N998" s="24">
        <f ca="1" t="shared" ref="N998:R998" si="7422">RAND()</f>
        <v>0.604718084019485</v>
      </c>
      <c r="O998" s="25">
        <f ca="1">IF(N998&lt;=('Ejercicio 3 - TIR'!$D$18-'Ejercicio 3 - TIR'!$C$18)/('Ejercicio 3 - TIR'!$E$18-'Ejercicio 3 - TIR'!$C$18),'Ejercicio 3 - TIR'!$C$18+SQRT(('Ejercicio 3 - TIR'!$E$18-'Ejercicio 3 - TIR'!$C$18)*('Ejercicio 3 - TIR'!$D$18-'Ejercicio 3 - TIR'!$C$18)*N998),'Ejercicio 3 - TIR'!$E$18-SQRT(('Ejercicio 3 - TIR'!$E$18-'Ejercicio 3 - TIR'!$C$18)*('Ejercicio 3 - TIR'!$E$18-'Ejercicio 3 - TIR'!$D$18)*(1-N998)))</f>
        <v>39524.0596702731</v>
      </c>
      <c r="P998" s="24">
        <f ca="1" t="shared" si="7422"/>
        <v>0.31736900711688</v>
      </c>
      <c r="Q998" s="26">
        <f ca="1">IF(P998&lt;=('Ejercicio 3 - TIR'!$D$22-'Ejercicio 3 - TIR'!$C$22)/('Ejercicio 3 - TIR'!$E$22-'Ejercicio 3 - TIR'!$C$22),'Ejercicio 3 - TIR'!$C$22+SQRT(('Ejercicio 3 - TIR'!$E$22-'Ejercicio 3 - TIR'!$C$22)*('Ejercicio 3 - TIR'!$D$22-'Ejercicio 3 - TIR'!$C$22)*P998),'Ejercicio 3 - TIR'!$E$22-SQRT(('Ejercicio 3 - TIR'!$E$22-'Ejercicio 3 - TIR'!$C$22)*('Ejercicio 3 - TIR'!$E$22-'Ejercicio 3 - TIR'!$D$22)*(1-P998)))</f>
        <v>0.143901134132304</v>
      </c>
      <c r="R998" s="24">
        <f ca="1" t="shared" si="7422"/>
        <v>0.96833377522678</v>
      </c>
      <c r="S998" s="26">
        <f ca="1">IF(R998&lt;=('Ejercicio 3 - TIR'!$D$23-'Ejercicio 3 - TIR'!$C$23)/('Ejercicio 3 - TIR'!$E$23-'Ejercicio 3 - TIR'!$C$23),'Ejercicio 3 - TIR'!$C$23+SQRT(('Ejercicio 3 - TIR'!$E$23-'Ejercicio 3 - TIR'!$C$23)*('Ejercicio 3 - TIR'!$D$23-'Ejercicio 3 - TIR'!$C$23)*R998),'Ejercicio 3 - TIR'!$E$23-SQRT(('Ejercicio 3 - TIR'!$E$23-'Ejercicio 3 - TIR'!$C$23)*('Ejercicio 3 - TIR'!$E$23-'Ejercicio 3 - TIR'!$D$23)*(1-R998)))</f>
        <v>0.172450218242108</v>
      </c>
      <c r="T998" s="24">
        <f ca="1" t="shared" ref="T998:X998" si="7423">RAND()</f>
        <v>0.00608934865435296</v>
      </c>
      <c r="U998" s="26">
        <f ca="1">IF(T998&lt;=('Ejercicio 3 - TIR'!$D$24-'Ejercicio 3 - TIR'!$C$24)/('Ejercicio 3 - TIR'!$E$24-'Ejercicio 3 - TIR'!$C$24),'Ejercicio 3 - TIR'!$C$24+SQRT(('Ejercicio 3 - TIR'!$E$24-'Ejercicio 3 - TIR'!$C$24)*('Ejercicio 3 - TIR'!$D$24-'Ejercicio 3 - TIR'!$C$24)*T998),'Ejercicio 3 - TIR'!$E$24-SQRT(('Ejercicio 3 - TIR'!$E$24-'Ejercicio 3 - TIR'!$C$24)*('Ejercicio 3 - TIR'!$E$24-'Ejercicio 3 - TIR'!$D$24)*(1-T998)))</f>
        <v>0.153575979890064</v>
      </c>
      <c r="V998" s="24">
        <f ca="1" t="shared" si="7423"/>
        <v>0.982240461594217</v>
      </c>
      <c r="W998" s="26">
        <f ca="1">IF(V998&lt;=('Ejercicio 3 - TIR'!$D$25-'Ejercicio 3 - TIR'!$C$25)/('Ejercicio 3 - TIR'!$E$25-'Ejercicio 3 - TIR'!$C$25),'Ejercicio 3 - TIR'!$C$25+SQRT(('Ejercicio 3 - TIR'!$E$25-'Ejercicio 3 - TIR'!$C$25)*('Ejercicio 3 - TIR'!$D$25-'Ejercicio 3 - TIR'!$C$25)*V998),'Ejercicio 3 - TIR'!$E$25-SQRT(('Ejercicio 3 - TIR'!$E$25-'Ejercicio 3 - TIR'!$C$25)*('Ejercicio 3 - TIR'!$E$25-'Ejercicio 3 - TIR'!$D$25)*(1-V998)))</f>
        <v>0.242115941120194</v>
      </c>
      <c r="X998" s="24">
        <f ca="1" t="shared" si="7423"/>
        <v>0.0612018901501483</v>
      </c>
      <c r="Y998" s="26">
        <f ca="1">IF(X998&lt;=('Ejercicio 3 - TIR'!$D$26-'Ejercicio 3 - TIR'!$C$26)/('Ejercicio 3 - TIR'!$E$26-'Ejercicio 3 - TIR'!$C$26),'Ejercicio 3 - TIR'!$C$26+SQRT(('Ejercicio 3 - TIR'!$E$26-'Ejercicio 3 - TIR'!$C$26)*('Ejercicio 3 - TIR'!$D$26-'Ejercicio 3 - TIR'!$C$26)*X998),'Ejercicio 3 - TIR'!$E$26-SQRT(('Ejercicio 3 - TIR'!$E$26-'Ejercicio 3 - TIR'!$C$26)*('Ejercicio 3 - TIR'!$E$26-'Ejercicio 3 - TIR'!$D$26)*(1-X998)))</f>
        <v>0.202854769675315</v>
      </c>
      <c r="Z998" s="24">
        <f ca="1" t="shared" si="7144"/>
        <v>1.1439011341323</v>
      </c>
      <c r="AA998" s="24">
        <f ca="1" t="shared" si="7145"/>
        <v>1.34116713436081</v>
      </c>
      <c r="AB998" s="24">
        <f ca="1" t="shared" si="7146"/>
        <v>1.54713819121663</v>
      </c>
      <c r="AC998" s="24">
        <f ca="1" t="shared" si="7147"/>
        <v>1.92172501042603</v>
      </c>
      <c r="AD998" s="24">
        <f ca="1" t="shared" si="7148"/>
        <v>2.3115560947953</v>
      </c>
      <c r="AE998" s="23">
        <f ca="1" t="shared" si="7149"/>
        <v>4761.17463101692</v>
      </c>
      <c r="AF998" s="23">
        <f ca="1" t="shared" si="7150"/>
        <v>5582.24023522458</v>
      </c>
      <c r="AG998" s="23">
        <f ca="1" t="shared" si="7151"/>
        <v>6439.53824933093</v>
      </c>
      <c r="AH998" s="23">
        <f ca="1" t="shared" si="7152"/>
        <v>7998.65311294718</v>
      </c>
      <c r="AI998" s="23">
        <f ca="1" t="shared" si="7153"/>
        <v>9621.21804788682</v>
      </c>
      <c r="AJ998" s="25">
        <f ca="1" t="shared" si="7154"/>
        <v>46705.6682297622</v>
      </c>
      <c r="AK998" s="25">
        <f ca="1" t="shared" si="7155"/>
        <v>59252.1345318584</v>
      </c>
      <c r="AL998" s="25">
        <f ca="1" t="shared" si="7156"/>
        <v>67021.8969386924</v>
      </c>
      <c r="AM998" s="25">
        <f ca="1" t="shared" si="7157"/>
        <v>76979.4763212754</v>
      </c>
      <c r="AN998" s="25">
        <f ca="1" t="shared" si="7158"/>
        <v>91362.0810218729</v>
      </c>
      <c r="AO998" s="25">
        <f ca="1">C998/'Ejercicio 3 - TIR'!$D$7</f>
        <v>13431.4134414259</v>
      </c>
      <c r="AP998" s="25">
        <f ca="1" t="shared" si="7159"/>
        <v>33274.2547883363</v>
      </c>
      <c r="AQ998" s="25">
        <f ca="1" t="shared" si="7160"/>
        <v>45820.7210904325</v>
      </c>
      <c r="AR998" s="25">
        <f ca="1" t="shared" si="7161"/>
        <v>53590.4834972665</v>
      </c>
      <c r="AS998" s="25">
        <f ca="1" t="shared" si="7162"/>
        <v>63548.0628798495</v>
      </c>
      <c r="AT998" s="25">
        <f ca="1" t="shared" si="7163"/>
        <v>77930.667580447</v>
      </c>
      <c r="AU998" s="25">
        <f ca="1">AP998*'Ejercicio 3 - TIR'!$D$5</f>
        <v>16637.1273941682</v>
      </c>
      <c r="AV998" s="25">
        <f ca="1">AQ998*'Ejercicio 3 - TIR'!$D$5</f>
        <v>22910.3605452162</v>
      </c>
      <c r="AW998" s="25">
        <f ca="1">AR998*'Ejercicio 3 - TIR'!$D$5</f>
        <v>26795.2417486332</v>
      </c>
      <c r="AX998" s="25">
        <f ca="1">AS998*'Ejercicio 3 - TIR'!$D$5</f>
        <v>31774.0314399247</v>
      </c>
      <c r="AY998" s="25">
        <f ca="1">AT998*'Ejercicio 3 - TIR'!$D$5</f>
        <v>38965.3337902235</v>
      </c>
      <c r="AZ998" s="25">
        <f ca="1" t="shared" ref="AZ998:BD998" si="7424">AJ998-AU998-AE998</f>
        <v>25307.3662045772</v>
      </c>
      <c r="BA998" s="25">
        <f ca="1" t="shared" si="7424"/>
        <v>30759.5337514176</v>
      </c>
      <c r="BB998" s="25">
        <f ca="1" t="shared" si="7424"/>
        <v>33787.1169407282</v>
      </c>
      <c r="BC998" s="25">
        <f ca="1" t="shared" si="7424"/>
        <v>37206.7917684035</v>
      </c>
      <c r="BD998" s="25">
        <f ca="1" t="shared" si="7424"/>
        <v>42775.5291837626</v>
      </c>
      <c r="BE998" s="25">
        <f ca="1" t="shared" ref="BE998:BI998" si="7425">AZ998/Z998</f>
        <v>22123.7355654637</v>
      </c>
      <c r="BF998" s="25">
        <f ca="1" t="shared" si="7425"/>
        <v>22934.8997327445</v>
      </c>
      <c r="BG998" s="25">
        <f ca="1" t="shared" si="7425"/>
        <v>21838.4609290518</v>
      </c>
      <c r="BH998" s="25">
        <f ca="1" t="shared" si="7425"/>
        <v>19361.1424977786</v>
      </c>
      <c r="BI998" s="25">
        <f ca="1" t="shared" si="7425"/>
        <v>18505.0794484616</v>
      </c>
      <c r="BJ998" s="25">
        <f ca="1" t="shared" si="7166"/>
        <v>76481.1361847446</v>
      </c>
      <c r="BK998" s="25">
        <f ca="1" t="shared" si="7167"/>
        <v>31047.4656022436</v>
      </c>
      <c r="BL998" s="25">
        <f ca="1" t="shared" si="7168"/>
        <v>107528.601786988</v>
      </c>
      <c r="BM998" s="25">
        <f ca="1">BK998*'Ejercicio 3 - TIR'!$D$5</f>
        <v>15523.7328011218</v>
      </c>
      <c r="BN998" s="25">
        <f ca="1" t="shared" si="7169"/>
        <v>92004.8689858663</v>
      </c>
      <c r="BO998" s="25">
        <f ca="1" t="shared" si="7170"/>
        <v>39802.1355367601</v>
      </c>
      <c r="BP998" s="25">
        <f ca="1" t="shared" si="7171"/>
        <v>-100243.496023177</v>
      </c>
      <c r="BQ998" s="25">
        <f ca="1" t="shared" ref="BQ998:BT998" si="7426">BE998</f>
        <v>22123.7355654637</v>
      </c>
      <c r="BR998" s="25">
        <f ca="1" t="shared" si="7426"/>
        <v>22934.8997327445</v>
      </c>
      <c r="BS998" s="25">
        <f ca="1" t="shared" si="7426"/>
        <v>21838.4609290518</v>
      </c>
      <c r="BT998" s="25">
        <f ca="1" t="shared" si="7426"/>
        <v>19361.1424977786</v>
      </c>
      <c r="BU998" s="25">
        <f ca="1" t="shared" si="7173"/>
        <v>58307.2149852216</v>
      </c>
      <c r="BV998" s="27">
        <f ca="1" t="shared" si="7174"/>
        <v>11.5554942470252</v>
      </c>
    </row>
    <row r="999" ht="15" customHeight="1" spans="1:74">
      <c r="A999" s="23">
        <v>998</v>
      </c>
      <c r="B999" s="24">
        <f ca="1" t="shared" ref="B999:F999" si="7427">RAND()</f>
        <v>0.0723481760883391</v>
      </c>
      <c r="C999" s="25">
        <f ca="1">IF(B999&lt;=('Ejercicio 3 - TIR'!$D$13-'Ejercicio 3 - TIR'!$C$13)/('Ejercicio 3 - TIR'!$E$13-'Ejercicio 3 - TIR'!$C$13),'Ejercicio 3 - TIR'!$C$13+SQRT(('Ejercicio 3 - TIR'!$E$13-'Ejercicio 3 - TIR'!$C$13)*('Ejercicio 3 - TIR'!$D$13-'Ejercicio 3 - TIR'!$C$13)*B999),'Ejercicio 3 - TIR'!$E$13-SQRT(('Ejercicio 3 - TIR'!$E$13-'Ejercicio 3 - TIR'!$C$13)*('Ejercicio 3 - TIR'!$E$13-'Ejercicio 3 - TIR'!$D$13)*(1-B999)))</f>
        <v>65379.5232535361</v>
      </c>
      <c r="D999" s="24">
        <f ca="1" t="shared" si="7427"/>
        <v>0.597804983325895</v>
      </c>
      <c r="E999" s="25">
        <f ca="1">IF(D999&lt;=('Ejercicio 3 - TIR'!$D$14-'Ejercicio 3 - TIR'!$C$14)/('Ejercicio 3 - TIR'!$E$14-'Ejercicio 3 - TIR'!$C$14),'Ejercicio 3 - TIR'!$C$14+SQRT(('Ejercicio 3 - TIR'!$E$14-'Ejercicio 3 - TIR'!$C$14)*('Ejercicio 3 - TIR'!$D$14-'Ejercicio 3 - TIR'!$C$14)*D999),'Ejercicio 3 - TIR'!$E$14-SQRT(('Ejercicio 3 - TIR'!$E$14-'Ejercicio 3 - TIR'!$C$14)*('Ejercicio 3 - TIR'!$E$14-'Ejercicio 3 - TIR'!$D$14)*(1-D999)))</f>
        <v>32232.809227197</v>
      </c>
      <c r="F999" s="24">
        <f ca="1" t="shared" si="7427"/>
        <v>0.607932437492083</v>
      </c>
      <c r="G999" s="25">
        <f ca="1">IF(F999&lt;=('Ejercicio 3 - TIR'!$D$18-'Ejercicio 3 - TIR'!$C$18)/('Ejercicio 3 - TIR'!$E$18-'Ejercicio 3 - TIR'!$C$18),'Ejercicio 3 - TIR'!$C$18+SQRT(('Ejercicio 3 - TIR'!$E$18-'Ejercicio 3 - TIR'!$C$18)*('Ejercicio 3 - TIR'!$D$18-'Ejercicio 3 - TIR'!$C$18)*F999),'Ejercicio 3 - TIR'!$E$18-SQRT(('Ejercicio 3 - TIR'!$E$18-'Ejercicio 3 - TIR'!$C$18)*('Ejercicio 3 - TIR'!$E$18-'Ejercicio 3 - TIR'!$D$18)*(1-F999)))</f>
        <v>39549.3384914251</v>
      </c>
      <c r="H999" s="24">
        <f ca="1" t="shared" ref="H999:L999" si="7428">RAND()</f>
        <v>0.651655926864788</v>
      </c>
      <c r="I999" s="25">
        <f ca="1">IF(H999&lt;=('Ejercicio 3 - TIR'!$D$18-'Ejercicio 3 - TIR'!$C$18)/('Ejercicio 3 - TIR'!$E$18-'Ejercicio 3 - TIR'!$C$18),'Ejercicio 3 - TIR'!$C$18+SQRT(('Ejercicio 3 - TIR'!$E$18-'Ejercicio 3 - TIR'!$C$18)*('Ejercicio 3 - TIR'!$D$18-'Ejercicio 3 - TIR'!$C$18)*H999),'Ejercicio 3 - TIR'!$E$18-SQRT(('Ejercicio 3 - TIR'!$E$18-'Ejercicio 3 - TIR'!$C$18)*('Ejercicio 3 - TIR'!$E$18-'Ejercicio 3 - TIR'!$D$18)*(1-H999)))</f>
        <v>39886.7784960379</v>
      </c>
      <c r="J999" s="24">
        <f ca="1" t="shared" si="7428"/>
        <v>0.359122095848626</v>
      </c>
      <c r="K999" s="25">
        <f ca="1">IF(J999&lt;=('Ejercicio 3 - TIR'!$D$18-'Ejercicio 3 - TIR'!$C$18)/('Ejercicio 3 - TIR'!$E$18-'Ejercicio 3 - TIR'!$C$18),'Ejercicio 3 - TIR'!$C$18+SQRT(('Ejercicio 3 - TIR'!$E$18-'Ejercicio 3 - TIR'!$C$18)*('Ejercicio 3 - TIR'!$D$18-'Ejercicio 3 - TIR'!$C$18)*J999),'Ejercicio 3 - TIR'!$E$18-SQRT(('Ejercicio 3 - TIR'!$E$18-'Ejercicio 3 - TIR'!$C$18)*('Ejercicio 3 - TIR'!$E$18-'Ejercicio 3 - TIR'!$D$18)*(1-J999)))</f>
        <v>37339.5036873956</v>
      </c>
      <c r="L999" s="24">
        <f ca="1" t="shared" si="7428"/>
        <v>0.674792577153764</v>
      </c>
      <c r="M999" s="25">
        <f ca="1">IF(L999&lt;=('Ejercicio 3 - TIR'!$D$18-'Ejercicio 3 - TIR'!$C$18)/('Ejercicio 3 - TIR'!$E$18-'Ejercicio 3 - TIR'!$C$18),'Ejercicio 3 - TIR'!$C$18+SQRT(('Ejercicio 3 - TIR'!$E$18-'Ejercicio 3 - TIR'!$C$18)*('Ejercicio 3 - TIR'!$D$18-'Ejercicio 3 - TIR'!$C$18)*L999),'Ejercicio 3 - TIR'!$E$18-SQRT(('Ejercicio 3 - TIR'!$E$18-'Ejercicio 3 - TIR'!$C$18)*('Ejercicio 3 - TIR'!$E$18-'Ejercicio 3 - TIR'!$D$18)*(1-L999)))</f>
        <v>40061.3203471507</v>
      </c>
      <c r="N999" s="24">
        <f ca="1" t="shared" ref="N999:R999" si="7429">RAND()</f>
        <v>0.861067491539011</v>
      </c>
      <c r="O999" s="25">
        <f ca="1">IF(N999&lt;=('Ejercicio 3 - TIR'!$D$18-'Ejercicio 3 - TIR'!$C$18)/('Ejercicio 3 - TIR'!$E$18-'Ejercicio 3 - TIR'!$C$18),'Ejercicio 3 - TIR'!$C$18+SQRT(('Ejercicio 3 - TIR'!$E$18-'Ejercicio 3 - TIR'!$C$18)*('Ejercicio 3 - TIR'!$D$18-'Ejercicio 3 - TIR'!$C$18)*N999),'Ejercicio 3 - TIR'!$E$18-SQRT(('Ejercicio 3 - TIR'!$E$18-'Ejercicio 3 - TIR'!$C$18)*('Ejercicio 3 - TIR'!$E$18-'Ejercicio 3 - TIR'!$D$18)*(1-N999)))</f>
        <v>41772.0071043179</v>
      </c>
      <c r="P999" s="24">
        <f ca="1" t="shared" si="7429"/>
        <v>0.322956704442272</v>
      </c>
      <c r="Q999" s="26">
        <f ca="1">IF(P999&lt;=('Ejercicio 3 - TIR'!$D$22-'Ejercicio 3 - TIR'!$C$22)/('Ejercicio 3 - TIR'!$E$22-'Ejercicio 3 - TIR'!$C$22),'Ejercicio 3 - TIR'!$C$22+SQRT(('Ejercicio 3 - TIR'!$E$22-'Ejercicio 3 - TIR'!$C$22)*('Ejercicio 3 - TIR'!$D$22-'Ejercicio 3 - TIR'!$C$22)*P999),'Ejercicio 3 - TIR'!$E$22-SQRT(('Ejercicio 3 - TIR'!$E$22-'Ejercicio 3 - TIR'!$C$22)*('Ejercicio 3 - TIR'!$E$22-'Ejercicio 3 - TIR'!$D$22)*(1-P999)))</f>
        <v>0.14411062147677</v>
      </c>
      <c r="R999" s="24">
        <f ca="1" t="shared" si="7429"/>
        <v>0.981953092676837</v>
      </c>
      <c r="S999" s="26">
        <f ca="1">IF(R999&lt;=('Ejercicio 3 - TIR'!$D$23-'Ejercicio 3 - TIR'!$C$23)/('Ejercicio 3 - TIR'!$E$23-'Ejercicio 3 - TIR'!$C$23),'Ejercicio 3 - TIR'!$C$23+SQRT(('Ejercicio 3 - TIR'!$E$23-'Ejercicio 3 - TIR'!$C$23)*('Ejercicio 3 - TIR'!$D$23-'Ejercicio 3 - TIR'!$C$23)*R999),'Ejercicio 3 - TIR'!$E$23-SQRT(('Ejercicio 3 - TIR'!$E$23-'Ejercicio 3 - TIR'!$C$23)*('Ejercicio 3 - TIR'!$E$23-'Ejercicio 3 - TIR'!$D$23)*(1-R999)))</f>
        <v>0.174300488338314</v>
      </c>
      <c r="T999" s="24">
        <f ca="1" t="shared" ref="T999:X999" si="7430">RAND()</f>
        <v>0.758841026548284</v>
      </c>
      <c r="U999" s="26">
        <f ca="1">IF(T999&lt;=('Ejercicio 3 - TIR'!$D$24-'Ejercicio 3 - TIR'!$C$24)/('Ejercicio 3 - TIR'!$E$24-'Ejercicio 3 - TIR'!$C$24),'Ejercicio 3 - TIR'!$C$24+SQRT(('Ejercicio 3 - TIR'!$E$24-'Ejercicio 3 - TIR'!$C$24)*('Ejercicio 3 - TIR'!$D$24-'Ejercicio 3 - TIR'!$C$24)*T999),'Ejercicio 3 - TIR'!$E$24-SQRT(('Ejercicio 3 - TIR'!$E$24-'Ejercicio 3 - TIR'!$C$24)*('Ejercicio 3 - TIR'!$E$24-'Ejercicio 3 - TIR'!$D$24)*(1-T999)))</f>
        <v>0.194014520869054</v>
      </c>
      <c r="V999" s="24">
        <f ca="1" t="shared" si="7430"/>
        <v>0.432547815462916</v>
      </c>
      <c r="W999" s="26">
        <f ca="1">IF(V999&lt;=('Ejercicio 3 - TIR'!$D$25-'Ejercicio 3 - TIR'!$C$25)/('Ejercicio 3 - TIR'!$E$25-'Ejercicio 3 - TIR'!$C$25),'Ejercicio 3 - TIR'!$C$25+SQRT(('Ejercicio 3 - TIR'!$E$25-'Ejercicio 3 - TIR'!$C$25)*('Ejercicio 3 - TIR'!$D$25-'Ejercicio 3 - TIR'!$C$25)*V999),'Ejercicio 3 - TIR'!$E$25-SQRT(('Ejercicio 3 - TIR'!$E$25-'Ejercicio 3 - TIR'!$C$25)*('Ejercicio 3 - TIR'!$E$25-'Ejercicio 3 - TIR'!$D$25)*(1-V999)))</f>
        <v>0.205434512839196</v>
      </c>
      <c r="X999" s="24">
        <f ca="1" t="shared" si="7430"/>
        <v>0.0853822565854034</v>
      </c>
      <c r="Y999" s="26">
        <f ca="1">IF(X999&lt;=('Ejercicio 3 - TIR'!$D$26-'Ejercicio 3 - TIR'!$C$26)/('Ejercicio 3 - TIR'!$E$26-'Ejercicio 3 - TIR'!$C$26),'Ejercicio 3 - TIR'!$C$26+SQRT(('Ejercicio 3 - TIR'!$E$26-'Ejercicio 3 - TIR'!$C$26)*('Ejercicio 3 - TIR'!$D$26-'Ejercicio 3 - TIR'!$C$26)*X999),'Ejercicio 3 - TIR'!$E$26-SQRT(('Ejercicio 3 - TIR'!$E$26-'Ejercicio 3 - TIR'!$C$26)*('Ejercicio 3 - TIR'!$E$26-'Ejercicio 3 - TIR'!$D$26)*(1-X999)))</f>
        <v>0.205183283333344</v>
      </c>
      <c r="Z999" s="24">
        <f ca="1" t="shared" si="7144"/>
        <v>1.14411062147677</v>
      </c>
      <c r="AA999" s="24">
        <f ca="1" t="shared" si="7145"/>
        <v>1.34352966151322</v>
      </c>
      <c r="AB999" s="24">
        <f ca="1" t="shared" si="7146"/>
        <v>1.60419392506507</v>
      </c>
      <c r="AC999" s="24">
        <f ca="1" t="shared" si="7147"/>
        <v>1.93375072256042</v>
      </c>
      <c r="AD999" s="24">
        <f ca="1" t="shared" si="7148"/>
        <v>2.33052404496359</v>
      </c>
      <c r="AE999" s="23">
        <f ca="1" t="shared" si="7149"/>
        <v>4645.09016967353</v>
      </c>
      <c r="AF999" s="23">
        <f ca="1" t="shared" si="7150"/>
        <v>5454.73165462313</v>
      </c>
      <c r="AG999" s="23">
        <f ca="1" t="shared" si="7151"/>
        <v>6513.0288030641</v>
      </c>
      <c r="AH999" s="23">
        <f ca="1" t="shared" si="7152"/>
        <v>7851.02970232923</v>
      </c>
      <c r="AI999" s="23">
        <f ca="1" t="shared" si="7153"/>
        <v>9461.92975420074</v>
      </c>
      <c r="AJ999" s="25">
        <f ca="1" t="shared" si="7154"/>
        <v>45248.8182404195</v>
      </c>
      <c r="AK999" s="25">
        <f ca="1" t="shared" si="7155"/>
        <v>53589.0700116348</v>
      </c>
      <c r="AL999" s="25">
        <f ca="1" t="shared" si="7156"/>
        <v>59899.804980265</v>
      </c>
      <c r="AM999" s="25">
        <f ca="1" t="shared" si="7157"/>
        <v>77468.6071680269</v>
      </c>
      <c r="AN999" s="25">
        <f ca="1" t="shared" si="7158"/>
        <v>97350.6669630026</v>
      </c>
      <c r="AO999" s="25">
        <f ca="1">C999/'Ejercicio 3 - TIR'!$D$7</f>
        <v>13075.9046507072</v>
      </c>
      <c r="AP999" s="25">
        <f ca="1" t="shared" si="7159"/>
        <v>32172.9135897123</v>
      </c>
      <c r="AQ999" s="25">
        <f ca="1" t="shared" si="7160"/>
        <v>40513.1653609275</v>
      </c>
      <c r="AR999" s="25">
        <f ca="1" t="shared" si="7161"/>
        <v>46823.9003295578</v>
      </c>
      <c r="AS999" s="25">
        <f ca="1" t="shared" si="7162"/>
        <v>64392.7025173197</v>
      </c>
      <c r="AT999" s="25">
        <f ca="1" t="shared" si="7163"/>
        <v>84274.7623122954</v>
      </c>
      <c r="AU999" s="25">
        <f ca="1">AP999*'Ejercicio 3 - TIR'!$D$5</f>
        <v>16086.4567948561</v>
      </c>
      <c r="AV999" s="25">
        <f ca="1">AQ999*'Ejercicio 3 - TIR'!$D$5</f>
        <v>20256.5826804638</v>
      </c>
      <c r="AW999" s="25">
        <f ca="1">AR999*'Ejercicio 3 - TIR'!$D$5</f>
        <v>23411.9501647789</v>
      </c>
      <c r="AX999" s="25">
        <f ca="1">AS999*'Ejercicio 3 - TIR'!$D$5</f>
        <v>32196.3512586599</v>
      </c>
      <c r="AY999" s="25">
        <f ca="1">AT999*'Ejercicio 3 - TIR'!$D$5</f>
        <v>42137.3811561477</v>
      </c>
      <c r="AZ999" s="25">
        <f ca="1" t="shared" ref="AZ999:BD999" si="7431">AJ999-AU999-AE999</f>
        <v>24517.2712758898</v>
      </c>
      <c r="BA999" s="25">
        <f ca="1" t="shared" si="7431"/>
        <v>27877.7556765479</v>
      </c>
      <c r="BB999" s="25">
        <f ca="1" t="shared" si="7431"/>
        <v>29974.826012422</v>
      </c>
      <c r="BC999" s="25">
        <f ca="1" t="shared" si="7431"/>
        <v>37421.2262070378</v>
      </c>
      <c r="BD999" s="25">
        <f ca="1" t="shared" si="7431"/>
        <v>45751.3560526542</v>
      </c>
      <c r="BE999" s="25">
        <f ca="1" t="shared" ref="BE999:BI999" si="7432">AZ999/Z999</f>
        <v>21429.1090526229</v>
      </c>
      <c r="BF999" s="25">
        <f ca="1" t="shared" si="7432"/>
        <v>20749.6391595471</v>
      </c>
      <c r="BG999" s="25">
        <f ca="1" t="shared" si="7432"/>
        <v>18685.2883208656</v>
      </c>
      <c r="BH999" s="25">
        <f ca="1" t="shared" si="7432"/>
        <v>19351.628816712</v>
      </c>
      <c r="BI999" s="25">
        <f ca="1" t="shared" si="7432"/>
        <v>19631.3598014686</v>
      </c>
      <c r="BJ999" s="25">
        <f ca="1" t="shared" si="7166"/>
        <v>75119.3369407068</v>
      </c>
      <c r="BK999" s="25">
        <f ca="1" t="shared" si="7167"/>
        <v>30473.7101981244</v>
      </c>
      <c r="BL999" s="25">
        <f ca="1" t="shared" si="7168"/>
        <v>105593.047138831</v>
      </c>
      <c r="BM999" s="25">
        <f ca="1">BK999*'Ejercicio 3 - TIR'!$D$5</f>
        <v>15236.8550990622</v>
      </c>
      <c r="BN999" s="25">
        <f ca="1" t="shared" si="7169"/>
        <v>90356.192039769</v>
      </c>
      <c r="BO999" s="25">
        <f ca="1" t="shared" si="7170"/>
        <v>38770.7615525506</v>
      </c>
      <c r="BP999" s="25">
        <f ca="1" t="shared" si="7171"/>
        <v>-97612.3324807331</v>
      </c>
      <c r="BQ999" s="25">
        <f ca="1" t="shared" ref="BQ999:BT999" si="7433">BE999</f>
        <v>21429.1090526229</v>
      </c>
      <c r="BR999" s="25">
        <f ca="1" t="shared" si="7433"/>
        <v>20749.6391595471</v>
      </c>
      <c r="BS999" s="25">
        <f ca="1" t="shared" si="7433"/>
        <v>18685.2883208656</v>
      </c>
      <c r="BT999" s="25">
        <f ca="1" t="shared" si="7433"/>
        <v>19351.628816712</v>
      </c>
      <c r="BU999" s="25">
        <f ca="1" t="shared" si="7173"/>
        <v>58402.1213540192</v>
      </c>
      <c r="BV999" s="27">
        <f ca="1" t="shared" si="7174"/>
        <v>10.8619345426734</v>
      </c>
    </row>
    <row r="1000" ht="15" customHeight="1" spans="1:74">
      <c r="A1000" s="23">
        <v>999</v>
      </c>
      <c r="B1000" s="24">
        <f ca="1" t="shared" ref="B1000:F1000" si="7434">RAND()</f>
        <v>0.434630688468759</v>
      </c>
      <c r="C1000" s="25">
        <f ca="1">IF(B1000&lt;=('Ejercicio 3 - TIR'!$D$13-'Ejercicio 3 - TIR'!$C$13)/('Ejercicio 3 - TIR'!$E$13-'Ejercicio 3 - TIR'!$C$13),'Ejercicio 3 - TIR'!$C$13+SQRT(('Ejercicio 3 - TIR'!$E$13-'Ejercicio 3 - TIR'!$C$13)*('Ejercicio 3 - TIR'!$D$13-'Ejercicio 3 - TIR'!$C$13)*B1000),'Ejercicio 3 - TIR'!$E$13-SQRT(('Ejercicio 3 - TIR'!$E$13-'Ejercicio 3 - TIR'!$C$13)*('Ejercicio 3 - TIR'!$E$13-'Ejercicio 3 - TIR'!$D$13)*(1-B1000)))</f>
        <v>73953.0582632531</v>
      </c>
      <c r="D1000" s="24">
        <f ca="1" t="shared" si="7434"/>
        <v>0.623191256700051</v>
      </c>
      <c r="E1000" s="25">
        <f ca="1">IF(D1000&lt;=('Ejercicio 3 - TIR'!$D$14-'Ejercicio 3 - TIR'!$C$14)/('Ejercicio 3 - TIR'!$E$14-'Ejercicio 3 - TIR'!$C$14),'Ejercicio 3 - TIR'!$C$14+SQRT(('Ejercicio 3 - TIR'!$E$14-'Ejercicio 3 - TIR'!$C$14)*('Ejercicio 3 - TIR'!$D$14-'Ejercicio 3 - TIR'!$C$14)*D1000),'Ejercicio 3 - TIR'!$E$14-SQRT(('Ejercicio 3 - TIR'!$E$14-'Ejercicio 3 - TIR'!$C$14)*('Ejercicio 3 - TIR'!$E$14-'Ejercicio 3 - TIR'!$D$14)*(1-D1000)))</f>
        <v>32481.9343249083</v>
      </c>
      <c r="F1000" s="24">
        <f ca="1" t="shared" si="7434"/>
        <v>0.494851224473857</v>
      </c>
      <c r="G1000" s="25">
        <f ca="1">IF(F1000&lt;=('Ejercicio 3 - TIR'!$D$18-'Ejercicio 3 - TIR'!$C$18)/('Ejercicio 3 - TIR'!$E$18-'Ejercicio 3 - TIR'!$C$18),'Ejercicio 3 - TIR'!$C$18+SQRT(('Ejercicio 3 - TIR'!$E$18-'Ejercicio 3 - TIR'!$C$18)*('Ejercicio 3 - TIR'!$D$18-'Ejercicio 3 - TIR'!$C$18)*F1000),'Ejercicio 3 - TIR'!$E$18-SQRT(('Ejercicio 3 - TIR'!$E$18-'Ejercicio 3 - TIR'!$C$18)*('Ejercicio 3 - TIR'!$E$18-'Ejercicio 3 - TIR'!$D$18)*(1-F1000)))</f>
        <v>38615.5489477501</v>
      </c>
      <c r="H1000" s="24">
        <f ca="1" t="shared" ref="H1000:L1000" si="7435">RAND()</f>
        <v>0.866875419975621</v>
      </c>
      <c r="I1000" s="25">
        <f ca="1">IF(H1000&lt;=('Ejercicio 3 - TIR'!$D$18-'Ejercicio 3 - TIR'!$C$18)/('Ejercicio 3 - TIR'!$E$18-'Ejercicio 3 - TIR'!$C$18),'Ejercicio 3 - TIR'!$C$18+SQRT(('Ejercicio 3 - TIR'!$E$18-'Ejercicio 3 - TIR'!$C$18)*('Ejercicio 3 - TIR'!$D$18-'Ejercicio 3 - TIR'!$C$18)*H1000),'Ejercicio 3 - TIR'!$E$18-SQRT(('Ejercicio 3 - TIR'!$E$18-'Ejercicio 3 - TIR'!$C$18)*('Ejercicio 3 - TIR'!$E$18-'Ejercicio 3 - TIR'!$D$18)*(1-H1000)))</f>
        <v>41840.1988192564</v>
      </c>
      <c r="J1000" s="24">
        <f ca="1" t="shared" si="7435"/>
        <v>0.908352785261683</v>
      </c>
      <c r="K1000" s="25">
        <f ca="1">IF(J1000&lt;=('Ejercicio 3 - TIR'!$D$18-'Ejercicio 3 - TIR'!$C$18)/('Ejercicio 3 - TIR'!$E$18-'Ejercicio 3 - TIR'!$C$18),'Ejercicio 3 - TIR'!$C$18+SQRT(('Ejercicio 3 - TIR'!$E$18-'Ejercicio 3 - TIR'!$C$18)*('Ejercicio 3 - TIR'!$D$18-'Ejercicio 3 - TIR'!$C$18)*J1000),'Ejercicio 3 - TIR'!$E$18-SQRT(('Ejercicio 3 - TIR'!$E$18-'Ejercicio 3 - TIR'!$C$18)*('Ejercicio 3 - TIR'!$E$18-'Ejercicio 3 - TIR'!$D$18)*(1-J1000)))</f>
        <v>42378.2560946245</v>
      </c>
      <c r="L1000" s="24">
        <f ca="1" t="shared" si="7435"/>
        <v>0.159582778076589</v>
      </c>
      <c r="M1000" s="25">
        <f ca="1">IF(L1000&lt;=('Ejercicio 3 - TIR'!$D$18-'Ejercicio 3 - TIR'!$C$18)/('Ejercicio 3 - TIR'!$E$18-'Ejercicio 3 - TIR'!$C$18),'Ejercicio 3 - TIR'!$C$18+SQRT(('Ejercicio 3 - TIR'!$E$18-'Ejercicio 3 - TIR'!$C$18)*('Ejercicio 3 - TIR'!$D$18-'Ejercicio 3 - TIR'!$C$18)*L1000),'Ejercicio 3 - TIR'!$E$18-SQRT(('Ejercicio 3 - TIR'!$E$18-'Ejercicio 3 - TIR'!$C$18)*('Ejercicio 3 - TIR'!$E$18-'Ejercicio 3 - TIR'!$D$18)*(1-L1000)))</f>
        <v>34892.5879359995</v>
      </c>
      <c r="N1000" s="24">
        <f ca="1" t="shared" ref="N1000:R1000" si="7436">RAND()</f>
        <v>0.0450407249537417</v>
      </c>
      <c r="O1000" s="25">
        <f ca="1">IF(N1000&lt;=('Ejercicio 3 - TIR'!$D$18-'Ejercicio 3 - TIR'!$C$18)/('Ejercicio 3 - TIR'!$E$18-'Ejercicio 3 - TIR'!$C$18),'Ejercicio 3 - TIR'!$C$18+SQRT(('Ejercicio 3 - TIR'!$E$18-'Ejercicio 3 - TIR'!$C$18)*('Ejercicio 3 - TIR'!$D$18-'Ejercicio 3 - TIR'!$C$18)*N1000),'Ejercicio 3 - TIR'!$E$18-SQRT(('Ejercicio 3 - TIR'!$E$18-'Ejercicio 3 - TIR'!$C$18)*('Ejercicio 3 - TIR'!$E$18-'Ejercicio 3 - TIR'!$D$18)*(1-N1000)))</f>
        <v>32599.2515736383</v>
      </c>
      <c r="P1000" s="24">
        <f ca="1" t="shared" si="7436"/>
        <v>0.164673999406758</v>
      </c>
      <c r="Q1000" s="26">
        <f ca="1">IF(P1000&lt;=('Ejercicio 3 - TIR'!$D$22-'Ejercicio 3 - TIR'!$C$22)/('Ejercicio 3 - TIR'!$E$22-'Ejercicio 3 - TIR'!$C$22),'Ejercicio 3 - TIR'!$C$22+SQRT(('Ejercicio 3 - TIR'!$E$22-'Ejercicio 3 - TIR'!$C$22)*('Ejercicio 3 - TIR'!$D$22-'Ejercicio 3 - TIR'!$C$22)*P1000),'Ejercicio 3 - TIR'!$E$22-SQRT(('Ejercicio 3 - TIR'!$E$22-'Ejercicio 3 - TIR'!$C$22)*('Ejercicio 3 - TIR'!$E$22-'Ejercicio 3 - TIR'!$D$22)*(1-P1000)))</f>
        <v>0.137216654696316</v>
      </c>
      <c r="R1000" s="24">
        <f ca="1" t="shared" si="7436"/>
        <v>0.35108810615948</v>
      </c>
      <c r="S1000" s="26">
        <f ca="1">IF(R1000&lt;=('Ejercicio 3 - TIR'!$D$23-'Ejercicio 3 - TIR'!$C$23)/('Ejercicio 3 - TIR'!$E$23-'Ejercicio 3 - TIR'!$C$23),'Ejercicio 3 - TIR'!$C$23+SQRT(('Ejercicio 3 - TIR'!$E$23-'Ejercicio 3 - TIR'!$C$23)*('Ejercicio 3 - TIR'!$D$23-'Ejercicio 3 - TIR'!$C$23)*R1000),'Ejercicio 3 - TIR'!$E$23-SQRT(('Ejercicio 3 - TIR'!$E$23-'Ejercicio 3 - TIR'!$C$23)*('Ejercicio 3 - TIR'!$E$23-'Ejercicio 3 - TIR'!$D$23)*(1-R1000)))</f>
        <v>0.145138786587404</v>
      </c>
      <c r="T1000" s="24">
        <f ca="1" t="shared" ref="T1000:X1000" si="7437">RAND()</f>
        <v>0.649030489315254</v>
      </c>
      <c r="U1000" s="26">
        <f ca="1">IF(T1000&lt;=('Ejercicio 3 - TIR'!$D$24-'Ejercicio 3 - TIR'!$C$24)/('Ejercicio 3 - TIR'!$E$24-'Ejercicio 3 - TIR'!$C$24),'Ejercicio 3 - TIR'!$C$24+SQRT(('Ejercicio 3 - TIR'!$E$24-'Ejercicio 3 - TIR'!$C$24)*('Ejercicio 3 - TIR'!$D$24-'Ejercicio 3 - TIR'!$C$24)*T1000),'Ejercicio 3 - TIR'!$E$24-SQRT(('Ejercicio 3 - TIR'!$E$24-'Ejercicio 3 - TIR'!$C$24)*('Ejercicio 3 - TIR'!$E$24-'Ejercicio 3 - TIR'!$D$24)*(1-T1000)))</f>
        <v>0.188651720463201</v>
      </c>
      <c r="V1000" s="24">
        <f ca="1" t="shared" si="7437"/>
        <v>0.795668951346933</v>
      </c>
      <c r="W1000" s="26">
        <f ca="1">IF(V1000&lt;=('Ejercicio 3 - TIR'!$D$25-'Ejercicio 3 - TIR'!$C$25)/('Ejercicio 3 - TIR'!$E$25-'Ejercicio 3 - TIR'!$C$25),'Ejercicio 3 - TIR'!$C$25+SQRT(('Ejercicio 3 - TIR'!$E$25-'Ejercicio 3 - TIR'!$C$25)*('Ejercicio 3 - TIR'!$D$25-'Ejercicio 3 - TIR'!$C$25)*V1000),'Ejercicio 3 - TIR'!$E$25-SQRT(('Ejercicio 3 - TIR'!$E$25-'Ejercicio 3 - TIR'!$C$25)*('Ejercicio 3 - TIR'!$E$25-'Ejercicio 3 - TIR'!$D$25)*(1-V1000)))</f>
        <v>0.223257549284223</v>
      </c>
      <c r="X1000" s="24">
        <f ca="1" t="shared" si="7437"/>
        <v>0.405894477716474</v>
      </c>
      <c r="Y1000" s="26">
        <f ca="1">IF(X1000&lt;=('Ejercicio 3 - TIR'!$D$26-'Ejercicio 3 - TIR'!$C$26)/('Ejercicio 3 - TIR'!$E$26-'Ejercicio 3 - TIR'!$C$26),'Ejercicio 3 - TIR'!$C$26+SQRT(('Ejercicio 3 - TIR'!$E$26-'Ejercicio 3 - TIR'!$C$26)*('Ejercicio 3 - TIR'!$D$26-'Ejercicio 3 - TIR'!$C$26)*X1000),'Ejercicio 3 - TIR'!$E$26-SQRT(('Ejercicio 3 - TIR'!$E$26-'Ejercicio 3 - TIR'!$C$26)*('Ejercicio 3 - TIR'!$E$26-'Ejercicio 3 - TIR'!$D$26)*(1-X1000)))</f>
        <v>0.223359291844725</v>
      </c>
      <c r="Z1000" s="24">
        <f ca="1" t="shared" si="7144"/>
        <v>1.13721665469632</v>
      </c>
      <c r="AA1000" s="24">
        <f ca="1" t="shared" si="7145"/>
        <v>1.30227090004593</v>
      </c>
      <c r="AB1000" s="24">
        <f ca="1" t="shared" si="7146"/>
        <v>1.54794654584875</v>
      </c>
      <c r="AC1000" s="24">
        <f ca="1" t="shared" si="7147"/>
        <v>1.89353729809792</v>
      </c>
      <c r="AD1000" s="24">
        <f ca="1" t="shared" si="7148"/>
        <v>2.31647644808265</v>
      </c>
      <c r="AE1000" s="23">
        <f ca="1" t="shared" si="7149"/>
        <v>4457.06236612934</v>
      </c>
      <c r="AF1000" s="23">
        <f ca="1" t="shared" si="7150"/>
        <v>5103.95498969374</v>
      </c>
      <c r="AG1000" s="23">
        <f ca="1" t="shared" si="7151"/>
        <v>6066.8248796662</v>
      </c>
      <c r="AH1000" s="23">
        <f ca="1" t="shared" si="7152"/>
        <v>7421.28933423703</v>
      </c>
      <c r="AI1000" s="23">
        <f ca="1" t="shared" si="7153"/>
        <v>9078.90326450702</v>
      </c>
      <c r="AJ1000" s="25">
        <f ca="1" t="shared" si="7154"/>
        <v>43914.2453936222</v>
      </c>
      <c r="AK1000" s="25">
        <f ca="1" t="shared" si="7155"/>
        <v>54487.2733744536</v>
      </c>
      <c r="AL1000" s="25">
        <f ca="1" t="shared" si="7156"/>
        <v>65599.2751407677</v>
      </c>
      <c r="AM1000" s="25">
        <f ca="1" t="shared" si="7157"/>
        <v>66070.4166839767</v>
      </c>
      <c r="AN1000" s="25">
        <f ca="1" t="shared" si="7158"/>
        <v>75515.3984954544</v>
      </c>
      <c r="AO1000" s="25">
        <f ca="1">C1000/'Ejercicio 3 - TIR'!$D$7</f>
        <v>14790.6116526506</v>
      </c>
      <c r="AP1000" s="25">
        <f ca="1" t="shared" si="7159"/>
        <v>29123.6337409716</v>
      </c>
      <c r="AQ1000" s="25">
        <f ca="1" t="shared" si="7160"/>
        <v>39696.661721803</v>
      </c>
      <c r="AR1000" s="25">
        <f ca="1" t="shared" si="7161"/>
        <v>50808.6634881171</v>
      </c>
      <c r="AS1000" s="25">
        <f ca="1" t="shared" si="7162"/>
        <v>51279.8050313261</v>
      </c>
      <c r="AT1000" s="25">
        <f ca="1" t="shared" si="7163"/>
        <v>60724.7868428037</v>
      </c>
      <c r="AU1000" s="25">
        <f ca="1">AP1000*'Ejercicio 3 - TIR'!$D$5</f>
        <v>14561.8168704858</v>
      </c>
      <c r="AV1000" s="25">
        <f ca="1">AQ1000*'Ejercicio 3 - TIR'!$D$5</f>
        <v>19848.3308609015</v>
      </c>
      <c r="AW1000" s="25">
        <f ca="1">AR1000*'Ejercicio 3 - TIR'!$D$5</f>
        <v>25404.3317440586</v>
      </c>
      <c r="AX1000" s="25">
        <f ca="1">AS1000*'Ejercicio 3 - TIR'!$D$5</f>
        <v>25639.9025156631</v>
      </c>
      <c r="AY1000" s="25">
        <f ca="1">AT1000*'Ejercicio 3 - TIR'!$D$5</f>
        <v>30362.3934214019</v>
      </c>
      <c r="AZ1000" s="25">
        <f ca="1" t="shared" ref="AZ1000:BD1000" si="7438">AJ1000-AU1000-AE1000</f>
        <v>24895.3661570071</v>
      </c>
      <c r="BA1000" s="25">
        <f ca="1" t="shared" si="7438"/>
        <v>29534.9875238584</v>
      </c>
      <c r="BB1000" s="25">
        <f ca="1" t="shared" si="7438"/>
        <v>34128.118517043</v>
      </c>
      <c r="BC1000" s="25">
        <f ca="1" t="shared" si="7438"/>
        <v>33009.2248340766</v>
      </c>
      <c r="BD1000" s="25">
        <f ca="1" t="shared" si="7438"/>
        <v>36074.1018095455</v>
      </c>
      <c r="BE1000" s="25">
        <f ca="1" t="shared" ref="BE1000:BI1000" si="7439">AZ1000/Z1000</f>
        <v>21891.4892375149</v>
      </c>
      <c r="BF1000" s="25">
        <f ca="1" t="shared" si="7439"/>
        <v>22679.6033934389</v>
      </c>
      <c r="BG1000" s="25">
        <f ca="1" t="shared" si="7439"/>
        <v>22047.3495086552</v>
      </c>
      <c r="BH1000" s="25">
        <f ca="1" t="shared" si="7439"/>
        <v>17432.5717625075</v>
      </c>
      <c r="BI1000" s="25">
        <f ca="1" t="shared" si="7439"/>
        <v>15572.8334036826</v>
      </c>
      <c r="BJ1000" s="25">
        <f ca="1" t="shared" si="7166"/>
        <v>75243.6358518174</v>
      </c>
      <c r="BK1000" s="25">
        <f ca="1" t="shared" si="7167"/>
        <v>34262.1035461019</v>
      </c>
      <c r="BL1000" s="25">
        <f ca="1" t="shared" si="7168"/>
        <v>109505.739397919</v>
      </c>
      <c r="BM1000" s="25">
        <f ca="1">BK1000*'Ejercicio 3 - TIR'!$D$5</f>
        <v>17131.051773051</v>
      </c>
      <c r="BN1000" s="25">
        <f ca="1" t="shared" si="7169"/>
        <v>92374.6876248683</v>
      </c>
      <c r="BO1000" s="25">
        <f ca="1" t="shared" si="7170"/>
        <v>39877.2401512336</v>
      </c>
      <c r="BP1000" s="25">
        <f ca="1" t="shared" si="7171"/>
        <v>-106434.992588161</v>
      </c>
      <c r="BQ1000" s="25">
        <f ca="1" t="shared" ref="BQ1000:BT1000" si="7440">BE1000</f>
        <v>21891.4892375149</v>
      </c>
      <c r="BR1000" s="25">
        <f ca="1" t="shared" si="7440"/>
        <v>22679.6033934389</v>
      </c>
      <c r="BS1000" s="25">
        <f ca="1" t="shared" si="7440"/>
        <v>22047.3495086552</v>
      </c>
      <c r="BT1000" s="25">
        <f ca="1" t="shared" si="7440"/>
        <v>17432.5717625075</v>
      </c>
      <c r="BU1000" s="25">
        <f ca="1" t="shared" si="7173"/>
        <v>55450.0735549162</v>
      </c>
      <c r="BV1000" s="27">
        <f ca="1" t="shared" si="7174"/>
        <v>8.41328433354407</v>
      </c>
    </row>
    <row r="1001" ht="15" customHeight="1" spans="1:74">
      <c r="A1001" s="23">
        <v>1000</v>
      </c>
      <c r="B1001" s="24">
        <f ca="1" t="shared" ref="B1001:F1001" si="7441">RAND()</f>
        <v>0.0559151621551419</v>
      </c>
      <c r="C1001" s="25">
        <f ca="1">IF(B1001&lt;=('Ejercicio 3 - TIR'!$D$13-'Ejercicio 3 - TIR'!$C$13)/('Ejercicio 3 - TIR'!$E$13-'Ejercicio 3 - TIR'!$C$13),'Ejercicio 3 - TIR'!$C$13+SQRT(('Ejercicio 3 - TIR'!$E$13-'Ejercicio 3 - TIR'!$C$13)*('Ejercicio 3 - TIR'!$D$13-'Ejercicio 3 - TIR'!$C$13)*B1001),'Ejercicio 3 - TIR'!$E$13-SQRT(('Ejercicio 3 - TIR'!$E$13-'Ejercicio 3 - TIR'!$C$13)*('Ejercicio 3 - TIR'!$E$13-'Ejercicio 3 - TIR'!$D$13)*(1-B1001)))</f>
        <v>64729.2774143686</v>
      </c>
      <c r="D1001" s="24">
        <f ca="1" t="shared" si="7441"/>
        <v>0.687153447758898</v>
      </c>
      <c r="E1001" s="25">
        <f ca="1">IF(D1001&lt;=('Ejercicio 3 - TIR'!$D$14-'Ejercicio 3 - TIR'!$C$14)/('Ejercicio 3 - TIR'!$E$14-'Ejercicio 3 - TIR'!$C$14),'Ejercicio 3 - TIR'!$C$14+SQRT(('Ejercicio 3 - TIR'!$E$14-'Ejercicio 3 - TIR'!$C$14)*('Ejercicio 3 - TIR'!$D$14-'Ejercicio 3 - TIR'!$C$14)*D1001),'Ejercicio 3 - TIR'!$E$14-SQRT(('Ejercicio 3 - TIR'!$E$14-'Ejercicio 3 - TIR'!$C$14)*('Ejercicio 3 - TIR'!$E$14-'Ejercicio 3 - TIR'!$D$14)*(1-D1001)))</f>
        <v>33149.6727934963</v>
      </c>
      <c r="F1001" s="24">
        <f ca="1" t="shared" si="7441"/>
        <v>0.518646892650536</v>
      </c>
      <c r="G1001" s="25">
        <f ca="1">IF(F1001&lt;=('Ejercicio 3 - TIR'!$D$18-'Ejercicio 3 - TIR'!$C$18)/('Ejercicio 3 - TIR'!$E$18-'Ejercicio 3 - TIR'!$C$18),'Ejercicio 3 - TIR'!$C$18+SQRT(('Ejercicio 3 - TIR'!$E$18-'Ejercicio 3 - TIR'!$C$18)*('Ejercicio 3 - TIR'!$D$18-'Ejercicio 3 - TIR'!$C$18)*F1001),'Ejercicio 3 - TIR'!$E$18-SQRT(('Ejercicio 3 - TIR'!$E$18-'Ejercicio 3 - TIR'!$C$18)*('Ejercicio 3 - TIR'!$E$18-'Ejercicio 3 - TIR'!$D$18)*(1-F1001)))</f>
        <v>38820.2626886947</v>
      </c>
      <c r="H1001" s="24">
        <f ca="1" t="shared" ref="H1001:L1001" si="7442">RAND()</f>
        <v>0.882435260836087</v>
      </c>
      <c r="I1001" s="25">
        <f ca="1">IF(H1001&lt;=('Ejercicio 3 - TIR'!$D$18-'Ejercicio 3 - TIR'!$C$18)/('Ejercicio 3 - TIR'!$E$18-'Ejercicio 3 - TIR'!$C$18),'Ejercicio 3 - TIR'!$C$18+SQRT(('Ejercicio 3 - TIR'!$E$18-'Ejercicio 3 - TIR'!$C$18)*('Ejercicio 3 - TIR'!$D$18-'Ejercicio 3 - TIR'!$C$18)*H1001),'Ejercicio 3 - TIR'!$E$18-SQRT(('Ejercicio 3 - TIR'!$E$18-'Ejercicio 3 - TIR'!$C$18)*('Ejercicio 3 - TIR'!$E$18-'Ejercicio 3 - TIR'!$D$18)*(1-H1001)))</f>
        <v>42030.5967876872</v>
      </c>
      <c r="J1001" s="24">
        <f ca="1" t="shared" si="7442"/>
        <v>0.0952495751924309</v>
      </c>
      <c r="K1001" s="25">
        <f ca="1">IF(J1001&lt;=('Ejercicio 3 - TIR'!$D$18-'Ejercicio 3 - TIR'!$C$18)/('Ejercicio 3 - TIR'!$E$18-'Ejercicio 3 - TIR'!$C$18),'Ejercicio 3 - TIR'!$C$18+SQRT(('Ejercicio 3 - TIR'!$E$18-'Ejercicio 3 - TIR'!$C$18)*('Ejercicio 3 - TIR'!$D$18-'Ejercicio 3 - TIR'!$C$18)*J1001),'Ejercicio 3 - TIR'!$E$18-SQRT(('Ejercicio 3 - TIR'!$E$18-'Ejercicio 3 - TIR'!$C$18)*('Ejercicio 3 - TIR'!$E$18-'Ejercicio 3 - TIR'!$D$18)*(1-J1001)))</f>
        <v>33779.8725215098</v>
      </c>
      <c r="L1001" s="24">
        <f ca="1" t="shared" si="7442"/>
        <v>0.255577676553378</v>
      </c>
      <c r="M1001" s="25">
        <f ca="1">IF(L1001&lt;=('Ejercicio 3 - TIR'!$D$18-'Ejercicio 3 - TIR'!$C$18)/('Ejercicio 3 - TIR'!$E$18-'Ejercicio 3 - TIR'!$C$18),'Ejercicio 3 - TIR'!$C$18+SQRT(('Ejercicio 3 - TIR'!$E$18-'Ejercicio 3 - TIR'!$C$18)*('Ejercicio 3 - TIR'!$D$18-'Ejercicio 3 - TIR'!$C$18)*L1001),'Ejercicio 3 - TIR'!$E$18-SQRT(('Ejercicio 3 - TIR'!$E$18-'Ejercicio 3 - TIR'!$C$18)*('Ejercicio 3 - TIR'!$E$18-'Ejercicio 3 - TIR'!$D$18)*(1-L1001)))</f>
        <v>36191.6598326302</v>
      </c>
      <c r="N1001" s="24">
        <f ca="1" t="shared" ref="N1001:R1001" si="7443">RAND()</f>
        <v>0.900853212183562</v>
      </c>
      <c r="O1001" s="25">
        <f ca="1">IF(N1001&lt;=('Ejercicio 3 - TIR'!$D$18-'Ejercicio 3 - TIR'!$C$18)/('Ejercicio 3 - TIR'!$E$18-'Ejercicio 3 - TIR'!$C$18),'Ejercicio 3 - TIR'!$C$18+SQRT(('Ejercicio 3 - TIR'!$E$18-'Ejercicio 3 - TIR'!$C$18)*('Ejercicio 3 - TIR'!$D$18-'Ejercicio 3 - TIR'!$C$18)*N1001),'Ejercicio 3 - TIR'!$E$18-SQRT(('Ejercicio 3 - TIR'!$E$18-'Ejercicio 3 - TIR'!$C$18)*('Ejercicio 3 - TIR'!$E$18-'Ejercicio 3 - TIR'!$D$18)*(1-N1001)))</f>
        <v>42273.0953287229</v>
      </c>
      <c r="P1001" s="24">
        <f ca="1" t="shared" si="7443"/>
        <v>0.561483870397237</v>
      </c>
      <c r="Q1001" s="26">
        <f ca="1">IF(P1001&lt;=('Ejercicio 3 - TIR'!$D$22-'Ejercicio 3 - TIR'!$C$22)/('Ejercicio 3 - TIR'!$E$22-'Ejercicio 3 - TIR'!$C$22),'Ejercicio 3 - TIR'!$C$22+SQRT(('Ejercicio 3 - TIR'!$E$22-'Ejercicio 3 - TIR'!$C$22)*('Ejercicio 3 - TIR'!$D$22-'Ejercicio 3 - TIR'!$C$22)*P1001),'Ejercicio 3 - TIR'!$E$22-SQRT(('Ejercicio 3 - TIR'!$E$22-'Ejercicio 3 - TIR'!$C$22)*('Ejercicio 3 - TIR'!$E$22-'Ejercicio 3 - TIR'!$D$22)*(1-P1001)))</f>
        <v>0.151904999852554</v>
      </c>
      <c r="R1001" s="24">
        <f ca="1" t="shared" si="7443"/>
        <v>0.584775763798645</v>
      </c>
      <c r="S1001" s="26">
        <f ca="1">IF(R1001&lt;=('Ejercicio 3 - TIR'!$D$23-'Ejercicio 3 - TIR'!$C$23)/('Ejercicio 3 - TIR'!$E$23-'Ejercicio 3 - TIR'!$C$23),'Ejercicio 3 - TIR'!$C$23+SQRT(('Ejercicio 3 - TIR'!$E$23-'Ejercicio 3 - TIR'!$C$23)*('Ejercicio 3 - TIR'!$D$23-'Ejercicio 3 - TIR'!$C$23)*R1001),'Ejercicio 3 - TIR'!$E$23-SQRT(('Ejercicio 3 - TIR'!$E$23-'Ejercicio 3 - TIR'!$C$23)*('Ejercicio 3 - TIR'!$E$23-'Ejercicio 3 - TIR'!$D$23)*(1-R1001)))</f>
        <v>0.152661316323524</v>
      </c>
      <c r="T1001" s="24">
        <f ca="1" t="shared" ref="T1001:X1001" si="7444">RAND()</f>
        <v>0.666567984145631</v>
      </c>
      <c r="U1001" s="26">
        <f ca="1">IF(T1001&lt;=('Ejercicio 3 - TIR'!$D$24-'Ejercicio 3 - TIR'!$C$24)/('Ejercicio 3 - TIR'!$E$24-'Ejercicio 3 - TIR'!$C$24),'Ejercicio 3 - TIR'!$C$24+SQRT(('Ejercicio 3 - TIR'!$E$24-'Ejercicio 3 - TIR'!$C$24)*('Ejercicio 3 - TIR'!$D$24-'Ejercicio 3 - TIR'!$C$24)*T1001),'Ejercicio 3 - TIR'!$E$24-SQRT(('Ejercicio 3 - TIR'!$E$24-'Ejercicio 3 - TIR'!$C$24)*('Ejercicio 3 - TIR'!$E$24-'Ejercicio 3 - TIR'!$D$24)*(1-T1001)))</f>
        <v>0.189444973500384</v>
      </c>
      <c r="V1001" s="24">
        <f ca="1" t="shared" si="7444"/>
        <v>0.868891093160808</v>
      </c>
      <c r="W1001" s="26">
        <f ca="1">IF(V1001&lt;=('Ejercicio 3 - TIR'!$D$25-'Ejercicio 3 - TIR'!$C$25)/('Ejercicio 3 - TIR'!$E$25-'Ejercicio 3 - TIR'!$C$25),'Ejercicio 3 - TIR'!$C$25+SQRT(('Ejercicio 3 - TIR'!$E$25-'Ejercicio 3 - TIR'!$C$25)*('Ejercicio 3 - TIR'!$D$25-'Ejercicio 3 - TIR'!$C$25)*V1001),'Ejercicio 3 - TIR'!$E$25-SQRT(('Ejercicio 3 - TIR'!$E$25-'Ejercicio 3 - TIR'!$C$25)*('Ejercicio 3 - TIR'!$E$25-'Ejercicio 3 - TIR'!$D$25)*(1-V1001)))</f>
        <v>0.228578488056695</v>
      </c>
      <c r="X1001" s="24">
        <f ca="1" t="shared" si="7444"/>
        <v>0.526017627279945</v>
      </c>
      <c r="Y1001" s="26">
        <f ca="1">IF(X1001&lt;=('Ejercicio 3 - TIR'!$D$26-'Ejercicio 3 - TIR'!$C$26)/('Ejercicio 3 - TIR'!$E$26-'Ejercicio 3 - TIR'!$C$26),'Ejercicio 3 - TIR'!$C$26+SQRT(('Ejercicio 3 - TIR'!$E$26-'Ejercicio 3 - TIR'!$C$26)*('Ejercicio 3 - TIR'!$D$26-'Ejercicio 3 - TIR'!$C$26)*X1001),'Ejercicio 3 - TIR'!$E$26-SQRT(('Ejercicio 3 - TIR'!$E$26-'Ejercicio 3 - TIR'!$C$26)*('Ejercicio 3 - TIR'!$E$26-'Ejercicio 3 - TIR'!$D$26)*(1-X1001)))</f>
        <v>0.229408451173261</v>
      </c>
      <c r="Z1001" s="24">
        <f ca="1" t="shared" si="7144"/>
        <v>1.15190499985255</v>
      </c>
      <c r="AA1001" s="24">
        <f ca="1" t="shared" si="7145"/>
        <v>1.32775633340969</v>
      </c>
      <c r="AB1001" s="24">
        <f ca="1" t="shared" si="7146"/>
        <v>1.57929309680746</v>
      </c>
      <c r="AC1001" s="24">
        <f ca="1" t="shared" si="7147"/>
        <v>1.94028552507408</v>
      </c>
      <c r="AD1001" s="24">
        <f ca="1" t="shared" si="7148"/>
        <v>2.38540342221523</v>
      </c>
      <c r="AE1001" s="23">
        <f ca="1" t="shared" si="7149"/>
        <v>5035.60104080827</v>
      </c>
      <c r="AF1001" s="23">
        <f ca="1" t="shared" si="7150"/>
        <v>5804.34252417817</v>
      </c>
      <c r="AG1001" s="23">
        <f ca="1" t="shared" si="7151"/>
        <v>6903.94603985825</v>
      </c>
      <c r="AH1001" s="23">
        <f ca="1" t="shared" si="7152"/>
        <v>8482.03958727406</v>
      </c>
      <c r="AI1001" s="23">
        <f ca="1" t="shared" si="7153"/>
        <v>10427.8911517809</v>
      </c>
      <c r="AJ1001" s="25">
        <f ca="1" t="shared" si="7154"/>
        <v>44717.254686697</v>
      </c>
      <c r="AK1001" s="25">
        <f ca="1" t="shared" si="7155"/>
        <v>55806.3910818408</v>
      </c>
      <c r="AL1001" s="25">
        <f ca="1" t="shared" si="7156"/>
        <v>53348.3194842564</v>
      </c>
      <c r="AM1001" s="25">
        <f ca="1" t="shared" si="7157"/>
        <v>70222.1537016576</v>
      </c>
      <c r="AN1001" s="25">
        <f ca="1" t="shared" si="7158"/>
        <v>100838.386264766</v>
      </c>
      <c r="AO1001" s="25">
        <f ca="1">C1001/'Ejercicio 3 - TIR'!$D$7</f>
        <v>12945.8554828737</v>
      </c>
      <c r="AP1001" s="25">
        <f ca="1" t="shared" si="7159"/>
        <v>31771.3992038233</v>
      </c>
      <c r="AQ1001" s="25">
        <f ca="1" t="shared" si="7160"/>
        <v>42860.5355989671</v>
      </c>
      <c r="AR1001" s="25">
        <f ca="1" t="shared" si="7161"/>
        <v>40402.4640013827</v>
      </c>
      <c r="AS1001" s="25">
        <f ca="1" t="shared" si="7162"/>
        <v>57276.2982187839</v>
      </c>
      <c r="AT1001" s="25">
        <f ca="1" t="shared" si="7163"/>
        <v>87892.5307818925</v>
      </c>
      <c r="AU1001" s="25">
        <f ca="1">AP1001*'Ejercicio 3 - TIR'!$D$5</f>
        <v>15885.6996019117</v>
      </c>
      <c r="AV1001" s="25">
        <f ca="1">AQ1001*'Ejercicio 3 - TIR'!$D$5</f>
        <v>21430.2677994835</v>
      </c>
      <c r="AW1001" s="25">
        <f ca="1">AR1001*'Ejercicio 3 - TIR'!$D$5</f>
        <v>20201.2320006913</v>
      </c>
      <c r="AX1001" s="25">
        <f ca="1">AS1001*'Ejercicio 3 - TIR'!$D$5</f>
        <v>28638.149109392</v>
      </c>
      <c r="AY1001" s="25">
        <f ca="1">AT1001*'Ejercicio 3 - TIR'!$D$5</f>
        <v>43946.2653909462</v>
      </c>
      <c r="AZ1001" s="25">
        <f ca="1" t="shared" ref="AZ1001:BD1001" si="7445">AJ1001-AU1001-AE1001</f>
        <v>23795.9540439771</v>
      </c>
      <c r="BA1001" s="25">
        <f ca="1" t="shared" si="7445"/>
        <v>28571.7807581791</v>
      </c>
      <c r="BB1001" s="25">
        <f ca="1" t="shared" si="7445"/>
        <v>26243.1414437068</v>
      </c>
      <c r="BC1001" s="25">
        <f ca="1" t="shared" si="7445"/>
        <v>33101.9650049916</v>
      </c>
      <c r="BD1001" s="25">
        <f ca="1" t="shared" si="7445"/>
        <v>46464.2297220391</v>
      </c>
      <c r="BE1001" s="25">
        <f ca="1" t="shared" ref="BE1001:BI1001" si="7446">AZ1001/Z1001</f>
        <v>20657.9136708522</v>
      </c>
      <c r="BF1001" s="25">
        <f ca="1" t="shared" si="7446"/>
        <v>21518.8435100938</v>
      </c>
      <c r="BG1001" s="25">
        <f ca="1" t="shared" si="7446"/>
        <v>16617.01776368</v>
      </c>
      <c r="BH1001" s="25">
        <f ca="1" t="shared" si="7446"/>
        <v>17060.3576521181</v>
      </c>
      <c r="BI1001" s="25">
        <f ca="1" t="shared" si="7446"/>
        <v>19478.5625313179</v>
      </c>
      <c r="BJ1001" s="25">
        <f ca="1" t="shared" si="7166"/>
        <v>79075.342926921</v>
      </c>
      <c r="BK1001" s="25">
        <f ca="1" t="shared" si="7167"/>
        <v>30881.0879723507</v>
      </c>
      <c r="BL1001" s="25">
        <f ca="1" t="shared" si="7168"/>
        <v>109956.430899272</v>
      </c>
      <c r="BM1001" s="25">
        <f ca="1">BK1001*'Ejercicio 3 - TIR'!$D$5</f>
        <v>15440.5439861754</v>
      </c>
      <c r="BN1001" s="25">
        <f ca="1" t="shared" si="7169"/>
        <v>94515.8869130964</v>
      </c>
      <c r="BO1001" s="25">
        <f ca="1" t="shared" si="7170"/>
        <v>39622.6005349331</v>
      </c>
      <c r="BP1001" s="25">
        <f ca="1" t="shared" si="7171"/>
        <v>-97878.9502078648</v>
      </c>
      <c r="BQ1001" s="25">
        <f ca="1" t="shared" ref="BQ1001:BT1001" si="7447">BE1001</f>
        <v>20657.9136708522</v>
      </c>
      <c r="BR1001" s="25">
        <f ca="1" t="shared" si="7447"/>
        <v>21518.8435100938</v>
      </c>
      <c r="BS1001" s="25">
        <f ca="1" t="shared" si="7447"/>
        <v>16617.01776368</v>
      </c>
      <c r="BT1001" s="25">
        <f ca="1" t="shared" si="7447"/>
        <v>17060.3576521181</v>
      </c>
      <c r="BU1001" s="25">
        <f ca="1" t="shared" si="7173"/>
        <v>59101.163066251</v>
      </c>
      <c r="BV1001" s="27">
        <f ca="1" t="shared" si="7174"/>
        <v>9.83637733664819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/>
  </sheetPr>
  <dimension ref="A1:BT540"/>
  <sheetViews>
    <sheetView tabSelected="1" zoomScale="85" zoomScaleNormal="85" topLeftCell="F1" workbookViewId="0">
      <selection activeCell="I8" sqref="I8"/>
    </sheetView>
  </sheetViews>
  <sheetFormatPr defaultColWidth="8.68032786885246" defaultRowHeight="13.55"/>
  <cols>
    <col min="1" max="1" width="30.5409836065574" style="1" customWidth="1"/>
    <col min="2" max="2" width="16.4918032786885" style="1" customWidth="1"/>
    <col min="3" max="3" width="18.6803278688525" style="1" customWidth="1"/>
    <col min="4" max="4" width="17.4918032786885" style="1" customWidth="1"/>
    <col min="5" max="5" width="25.9508196721311" style="1" customWidth="1"/>
    <col min="6" max="6" width="22.0409836065574" style="1" customWidth="1"/>
    <col min="7" max="7" width="16.3606557377049" style="1" customWidth="1"/>
    <col min="8" max="8" width="19.1393442622951" style="1" customWidth="1"/>
    <col min="9" max="9" width="14" style="1" customWidth="1"/>
    <col min="10" max="10" width="18.9918032786885" style="1" customWidth="1"/>
    <col min="11" max="73" width="18.7213114754098" style="1" customWidth="1"/>
    <col min="74" max="16384" width="8.68032786885246" style="1"/>
  </cols>
  <sheetData>
    <row r="1" ht="17.65" spans="1:8">
      <c r="A1" s="2" t="s">
        <v>152</v>
      </c>
      <c r="B1" s="2"/>
      <c r="C1" s="2"/>
      <c r="D1" s="2"/>
      <c r="E1" s="2"/>
      <c r="F1" s="2"/>
      <c r="G1" s="2"/>
      <c r="H1" s="2"/>
    </row>
    <row r="3" spans="1:18">
      <c r="A3" s="3" t="s">
        <v>153</v>
      </c>
      <c r="B3" s="4">
        <v>11</v>
      </c>
      <c r="D3" s="5"/>
      <c r="O3" s="12" t="s">
        <v>154</v>
      </c>
      <c r="P3" s="12"/>
      <c r="Q3" s="12"/>
      <c r="R3" s="12"/>
    </row>
    <row r="4" spans="1:18">
      <c r="A4" s="6" t="s">
        <v>155</v>
      </c>
      <c r="O4" s="13" t="s">
        <v>156</v>
      </c>
      <c r="P4" s="13" t="s">
        <v>157</v>
      </c>
      <c r="Q4" s="13" t="s">
        <v>158</v>
      </c>
      <c r="R4" s="13" t="s">
        <v>159</v>
      </c>
    </row>
    <row r="5" spans="11:18">
      <c r="K5" s="3" t="s">
        <v>160</v>
      </c>
      <c r="O5" s="14">
        <v>8</v>
      </c>
      <c r="P5" s="14">
        <v>800000</v>
      </c>
      <c r="Q5" s="14">
        <f ca="1">SUM(I$291:I$540)</f>
        <v>627238.545037338</v>
      </c>
      <c r="R5" s="14">
        <f ca="1" t="shared" ref="R5:R12" si="0">P5+Q5</f>
        <v>1427238.54503734</v>
      </c>
    </row>
    <row r="6" spans="1:18">
      <c r="A6" s="3" t="s">
        <v>161</v>
      </c>
      <c r="F6" s="7" t="s">
        <v>162</v>
      </c>
      <c r="G6" s="7" t="s">
        <v>163</v>
      </c>
      <c r="H6" s="7" t="s">
        <v>164</v>
      </c>
      <c r="K6" s="7" t="s">
        <v>165</v>
      </c>
      <c r="L6" s="7" t="s">
        <v>166</v>
      </c>
      <c r="M6" s="7" t="s">
        <v>167</v>
      </c>
      <c r="O6" s="14">
        <v>9</v>
      </c>
      <c r="P6" s="14">
        <v>900000</v>
      </c>
      <c r="Q6" s="14">
        <f ca="1">SUM(R$291:R$540)</f>
        <v>536899.46419147</v>
      </c>
      <c r="R6" s="14">
        <f ca="1" t="shared" si="0"/>
        <v>1436899.46419147</v>
      </c>
    </row>
    <row r="7" spans="6:18">
      <c r="F7" s="9">
        <v>0</v>
      </c>
      <c r="G7" s="9">
        <v>50</v>
      </c>
      <c r="H7" s="9">
        <v>55</v>
      </c>
      <c r="K7" s="9">
        <v>0</v>
      </c>
      <c r="L7" s="9">
        <v>4</v>
      </c>
      <c r="M7" s="9">
        <v>4.5</v>
      </c>
      <c r="O7" s="14">
        <v>10</v>
      </c>
      <c r="P7" s="14">
        <v>1000000</v>
      </c>
      <c r="Q7" s="14">
        <f ca="1">SUM(AA$291:AA$540)</f>
        <v>412207.506603561</v>
      </c>
      <c r="R7" s="14">
        <f ca="1" t="shared" si="0"/>
        <v>1412207.50660356</v>
      </c>
    </row>
    <row r="8" spans="6:18">
      <c r="F8" s="9">
        <v>0.1</v>
      </c>
      <c r="G8" s="9">
        <v>55</v>
      </c>
      <c r="H8" s="9">
        <v>60</v>
      </c>
      <c r="K8" s="9">
        <v>0.3</v>
      </c>
      <c r="L8" s="9">
        <v>4.5</v>
      </c>
      <c r="M8" s="9">
        <v>5</v>
      </c>
      <c r="O8" s="14">
        <v>11</v>
      </c>
      <c r="P8" s="14">
        <v>1100000</v>
      </c>
      <c r="Q8" s="14">
        <f ca="1">SUM(AJ$291:AJ$540)</f>
        <v>298756.949839741</v>
      </c>
      <c r="R8" s="14">
        <f ca="1" t="shared" si="0"/>
        <v>1398756.94983974</v>
      </c>
    </row>
    <row r="9" spans="6:18">
      <c r="F9" s="9">
        <v>0.25</v>
      </c>
      <c r="G9" s="9">
        <v>60</v>
      </c>
      <c r="H9" s="9">
        <v>65</v>
      </c>
      <c r="K9" s="9">
        <v>0.7</v>
      </c>
      <c r="L9" s="9">
        <v>5</v>
      </c>
      <c r="M9" s="9">
        <v>5.5</v>
      </c>
      <c r="O9" s="14">
        <v>12</v>
      </c>
      <c r="P9" s="14">
        <v>1200000</v>
      </c>
      <c r="Q9" s="14">
        <f ca="1">SUM(AS$291:AS$540)</f>
        <v>195314.418341949</v>
      </c>
      <c r="R9" s="14">
        <f ca="1" t="shared" si="0"/>
        <v>1395314.41834195</v>
      </c>
    </row>
    <row r="10" spans="6:18">
      <c r="F10" s="9">
        <v>0.55</v>
      </c>
      <c r="G10" s="9">
        <v>65</v>
      </c>
      <c r="H10" s="9">
        <v>70</v>
      </c>
      <c r="K10" s="9">
        <v>0.9</v>
      </c>
      <c r="L10" s="9">
        <v>5.5</v>
      </c>
      <c r="M10" s="9">
        <v>6</v>
      </c>
      <c r="O10" s="14">
        <v>13</v>
      </c>
      <c r="P10" s="14">
        <v>1300000</v>
      </c>
      <c r="Q10" s="14">
        <f ca="1">SUM(BB$291:BB$540)</f>
        <v>115455.74033042</v>
      </c>
      <c r="R10" s="14">
        <f ca="1" t="shared" si="0"/>
        <v>1415455.74033042</v>
      </c>
    </row>
    <row r="11" spans="6:18">
      <c r="F11" s="9">
        <v>0.9</v>
      </c>
      <c r="G11" s="9">
        <v>75</v>
      </c>
      <c r="H11" s="9">
        <v>80</v>
      </c>
      <c r="O11" s="14">
        <v>14</v>
      </c>
      <c r="P11" s="14">
        <v>1400000</v>
      </c>
      <c r="Q11" s="14">
        <f ca="1">SUM(BK$291:BK$540)</f>
        <v>69002.0773011932</v>
      </c>
      <c r="R11" s="14">
        <f ca="1" t="shared" si="0"/>
        <v>1469002.07730119</v>
      </c>
    </row>
    <row r="12" spans="6:18">
      <c r="F12" s="9">
        <v>0.98</v>
      </c>
      <c r="G12" s="9">
        <v>80</v>
      </c>
      <c r="H12" s="9">
        <v>85</v>
      </c>
      <c r="O12" s="14">
        <v>15</v>
      </c>
      <c r="P12" s="14">
        <v>1500000</v>
      </c>
      <c r="Q12" s="14">
        <f ca="1">SUM(BT$291:BT$540)</f>
        <v>21191.223145906</v>
      </c>
      <c r="R12" s="14">
        <f ca="1" t="shared" si="0"/>
        <v>1521191.22314591</v>
      </c>
    </row>
    <row r="14" spans="1:8">
      <c r="A14" s="7" t="s">
        <v>168</v>
      </c>
      <c r="B14" s="7" t="s">
        <v>169</v>
      </c>
      <c r="C14" s="7" t="s">
        <v>170</v>
      </c>
      <c r="D14" s="7" t="s">
        <v>171</v>
      </c>
      <c r="E14" s="7" t="s">
        <v>172</v>
      </c>
      <c r="F14" s="7" t="s">
        <v>173</v>
      </c>
      <c r="G14" s="7" t="s">
        <v>174</v>
      </c>
      <c r="H14" s="7" t="s">
        <v>175</v>
      </c>
    </row>
    <row r="15" spans="1:8">
      <c r="A15" s="8">
        <v>1</v>
      </c>
      <c r="B15" s="8">
        <f ca="1" t="shared" ref="B15:B78" si="1">RAND()</f>
        <v>0.694004036506292</v>
      </c>
      <c r="C15" s="8">
        <f ca="1" t="shared" ref="C15:C78" si="2">VLOOKUP(B15,$F$7:$H$12,2,TRUE())+(RAND()*(VLOOKUP(B15,$F$7:$H$12,3,TRUE())-VLOOKUP(B15,$F$7:$H$12,2,TRUE())))</f>
        <v>69.2266933995267</v>
      </c>
      <c r="D15" s="8">
        <f ca="1" t="shared" ref="D15:D78" si="3">RAND()</f>
        <v>0.588964952176134</v>
      </c>
      <c r="E15" s="8">
        <f ca="1" t="shared" ref="E15:E78" si="4">VLOOKUP(D15,$K$7:$M$10,2,TRUE())+(RAND()*(VLOOKUP(D15,$K$7:$M$10,3,TRUE())-VLOOKUP(D15,$K$7:$M$10,2,TRUE())))</f>
        <v>4.69287380248248</v>
      </c>
      <c r="F15" s="8">
        <f ca="1">E15*$B$3</f>
        <v>51.6216118273073</v>
      </c>
      <c r="G15" s="8">
        <f ca="1" t="shared" ref="G15:G78" si="5">MAX(C15-F15,0)</f>
        <v>17.6050815722194</v>
      </c>
      <c r="H15" s="8">
        <f ca="1" t="shared" ref="H15:H78" si="6">G15*100</f>
        <v>1760.50815722194</v>
      </c>
    </row>
    <row r="16" spans="1:8">
      <c r="A16" s="8">
        <f t="shared" ref="A16:A79" si="7">A15+1</f>
        <v>2</v>
      </c>
      <c r="B16" s="8">
        <f ca="1" t="shared" si="1"/>
        <v>0.265755895269752</v>
      </c>
      <c r="C16" s="8">
        <f ca="1" t="shared" si="2"/>
        <v>64.0710319243944</v>
      </c>
      <c r="D16" s="8">
        <f ca="1" t="shared" si="3"/>
        <v>0.575858197859844</v>
      </c>
      <c r="E16" s="8">
        <f ca="1" t="shared" si="4"/>
        <v>4.7682597872159</v>
      </c>
      <c r="F16" s="8">
        <f ca="1">E16*$B$3</f>
        <v>52.4508576593749</v>
      </c>
      <c r="G16" s="8">
        <f ca="1" t="shared" si="5"/>
        <v>11.6201742650196</v>
      </c>
      <c r="H16" s="8">
        <f ca="1" t="shared" si="6"/>
        <v>1162.01742650196</v>
      </c>
    </row>
    <row r="17" spans="1:8">
      <c r="A17" s="8">
        <f t="shared" si="7"/>
        <v>3</v>
      </c>
      <c r="B17" s="8">
        <f ca="1" t="shared" si="1"/>
        <v>0.385931880036409</v>
      </c>
      <c r="C17" s="8">
        <f ca="1" t="shared" si="2"/>
        <v>61.1439856272825</v>
      </c>
      <c r="D17" s="8">
        <f ca="1" t="shared" si="3"/>
        <v>0.839421281604542</v>
      </c>
      <c r="E17" s="8">
        <f ca="1" t="shared" si="4"/>
        <v>5.20751256417533</v>
      </c>
      <c r="F17" s="8">
        <f ca="1">E17*$B$3</f>
        <v>57.2826382059287</v>
      </c>
      <c r="G17" s="8">
        <f ca="1" t="shared" si="5"/>
        <v>3.86134742135386</v>
      </c>
      <c r="H17" s="8">
        <f ca="1" t="shared" si="6"/>
        <v>386.134742135386</v>
      </c>
    </row>
    <row r="18" spans="1:8">
      <c r="A18" s="8">
        <f t="shared" si="7"/>
        <v>4</v>
      </c>
      <c r="B18" s="8">
        <f ca="1" t="shared" si="1"/>
        <v>0.80587779100252</v>
      </c>
      <c r="C18" s="8">
        <f ca="1" t="shared" si="2"/>
        <v>68.1692174794682</v>
      </c>
      <c r="D18" s="8">
        <f ca="1" t="shared" si="3"/>
        <v>0.0299846868507017</v>
      </c>
      <c r="E18" s="8">
        <f ca="1" t="shared" si="4"/>
        <v>4.49888789069621</v>
      </c>
      <c r="F18" s="8">
        <f ca="1">E18*$B$3</f>
        <v>49.4877667976583</v>
      </c>
      <c r="G18" s="8">
        <f ca="1" t="shared" si="5"/>
        <v>18.6814506818099</v>
      </c>
      <c r="H18" s="8">
        <f ca="1">G18*100</f>
        <v>1868.14506818099</v>
      </c>
    </row>
    <row r="19" spans="1:8">
      <c r="A19" s="8">
        <f t="shared" si="7"/>
        <v>5</v>
      </c>
      <c r="B19" s="8">
        <f ca="1" t="shared" si="1"/>
        <v>0.716804135250894</v>
      </c>
      <c r="C19" s="8">
        <f ca="1" t="shared" si="2"/>
        <v>65.693684486614</v>
      </c>
      <c r="D19" s="8">
        <f ca="1" t="shared" si="3"/>
        <v>0.788839616822894</v>
      </c>
      <c r="E19" s="8">
        <f ca="1" t="shared" si="4"/>
        <v>5.32697971058832</v>
      </c>
      <c r="F19" s="8">
        <f ca="1">E19*$B$3</f>
        <v>58.5967768164715</v>
      </c>
      <c r="G19" s="8">
        <f ca="1">MAX(C19-F19,0)</f>
        <v>7.09690767014248</v>
      </c>
      <c r="H19" s="8">
        <f ca="1" t="shared" si="6"/>
        <v>709.690767014248</v>
      </c>
    </row>
    <row r="20" spans="1:8">
      <c r="A20" s="8">
        <f t="shared" si="7"/>
        <v>6</v>
      </c>
      <c r="B20" s="8">
        <f ca="1" t="shared" si="1"/>
        <v>0.759821671092227</v>
      </c>
      <c r="C20" s="8">
        <f ca="1" t="shared" si="2"/>
        <v>69.6669479809627</v>
      </c>
      <c r="D20" s="8">
        <f ca="1" t="shared" si="3"/>
        <v>0.859871464883357</v>
      </c>
      <c r="E20" s="8">
        <f ca="1" t="shared" si="4"/>
        <v>5.37495222354999</v>
      </c>
      <c r="F20" s="8">
        <f ca="1">E20*$B$3</f>
        <v>59.1244744590499</v>
      </c>
      <c r="G20" s="8">
        <f ca="1" t="shared" si="5"/>
        <v>10.5424735219128</v>
      </c>
      <c r="H20" s="8">
        <f ca="1" t="shared" si="6"/>
        <v>1054.24735219128</v>
      </c>
    </row>
    <row r="21" spans="1:8">
      <c r="A21" s="8">
        <f t="shared" si="7"/>
        <v>7</v>
      </c>
      <c r="B21" s="8">
        <f ca="1" t="shared" si="1"/>
        <v>0.315325604627132</v>
      </c>
      <c r="C21" s="8">
        <f ca="1" t="shared" si="2"/>
        <v>60.3711116591888</v>
      </c>
      <c r="D21" s="8">
        <f ca="1" t="shared" si="3"/>
        <v>0.672988049070865</v>
      </c>
      <c r="E21" s="8">
        <f ca="1" t="shared" si="4"/>
        <v>4.78207836050726</v>
      </c>
      <c r="F21" s="8">
        <f ca="1">E21*$B$3</f>
        <v>52.6028619655799</v>
      </c>
      <c r="G21" s="8">
        <f ca="1">MAX(C21-F21,0)</f>
        <v>7.76824969360892</v>
      </c>
      <c r="H21" s="8">
        <f ca="1" t="shared" si="6"/>
        <v>776.824969360891</v>
      </c>
    </row>
    <row r="22" spans="1:8">
      <c r="A22" s="8">
        <f t="shared" si="7"/>
        <v>8</v>
      </c>
      <c r="B22" s="8">
        <f ca="1" t="shared" si="1"/>
        <v>0.274505581505217</v>
      </c>
      <c r="C22" s="8">
        <f ca="1" t="shared" si="2"/>
        <v>62.3715935540854</v>
      </c>
      <c r="D22" s="8">
        <f ca="1" t="shared" si="3"/>
        <v>0.469415912680478</v>
      </c>
      <c r="E22" s="8">
        <f ca="1" t="shared" si="4"/>
        <v>4.65471687601394</v>
      </c>
      <c r="F22" s="8">
        <f ca="1">E22*$B$3</f>
        <v>51.2018856361534</v>
      </c>
      <c r="G22" s="8">
        <f ca="1" t="shared" si="5"/>
        <v>11.1697079179321</v>
      </c>
      <c r="H22" s="8">
        <f ca="1">G22*100</f>
        <v>1116.97079179321</v>
      </c>
    </row>
    <row r="23" spans="1:8">
      <c r="A23" s="8">
        <f t="shared" si="7"/>
        <v>9</v>
      </c>
      <c r="B23" s="8">
        <f ca="1" t="shared" si="1"/>
        <v>0.0366359226408979</v>
      </c>
      <c r="C23" s="8">
        <f ca="1" t="shared" si="2"/>
        <v>50.7474949523433</v>
      </c>
      <c r="D23" s="8">
        <f ca="1" t="shared" si="3"/>
        <v>0.314658838856628</v>
      </c>
      <c r="E23" s="8">
        <f ca="1">VLOOKUP(D23,$K$7:$M$10,2,TRUE())+(RAND()*(VLOOKUP(D23,$K$7:$M$10,3,TRUE())-VLOOKUP(D23,$K$7:$M$10,2,TRUE())))</f>
        <v>4.84090888955485</v>
      </c>
      <c r="F23" s="8">
        <f ca="1">E23*$B$3</f>
        <v>53.2499977851033</v>
      </c>
      <c r="G23" s="8">
        <f ca="1" t="shared" si="5"/>
        <v>0</v>
      </c>
      <c r="H23" s="8">
        <f ca="1" t="shared" si="6"/>
        <v>0</v>
      </c>
    </row>
    <row r="24" spans="1:8">
      <c r="A24" s="8">
        <f t="shared" si="7"/>
        <v>10</v>
      </c>
      <c r="B24" s="8">
        <f ca="1" t="shared" si="1"/>
        <v>0.130397452094712</v>
      </c>
      <c r="C24" s="8">
        <f ca="1" t="shared" si="2"/>
        <v>55.698668171075</v>
      </c>
      <c r="D24" s="8">
        <f ca="1" t="shared" si="3"/>
        <v>0.816966109848543</v>
      </c>
      <c r="E24" s="8">
        <f ca="1" t="shared" si="4"/>
        <v>5.02376681104626</v>
      </c>
      <c r="F24" s="8">
        <f ca="1">E24*$B$3</f>
        <v>55.2614349215088</v>
      </c>
      <c r="G24" s="8">
        <f ca="1" t="shared" si="5"/>
        <v>0.437233249566162</v>
      </c>
      <c r="H24" s="8">
        <f ca="1" t="shared" si="6"/>
        <v>43.7233249566162</v>
      </c>
    </row>
    <row r="25" spans="1:8">
      <c r="A25" s="8">
        <f t="shared" si="7"/>
        <v>11</v>
      </c>
      <c r="B25" s="8">
        <f ca="1" t="shared" si="1"/>
        <v>0.288036805306756</v>
      </c>
      <c r="C25" s="8">
        <f ca="1" t="shared" si="2"/>
        <v>61.6103092056904</v>
      </c>
      <c r="D25" s="8">
        <f ca="1" t="shared" si="3"/>
        <v>0.0519845518524167</v>
      </c>
      <c r="E25" s="8">
        <f ca="1" t="shared" si="4"/>
        <v>4.36293391822665</v>
      </c>
      <c r="F25" s="8">
        <f ca="1">E25*$B$3</f>
        <v>47.9922731004932</v>
      </c>
      <c r="G25" s="8">
        <f ca="1" t="shared" si="5"/>
        <v>13.6180361051973</v>
      </c>
      <c r="H25" s="8">
        <f ca="1" t="shared" si="6"/>
        <v>1361.80361051973</v>
      </c>
    </row>
    <row r="26" spans="1:8">
      <c r="A26" s="8">
        <f t="shared" si="7"/>
        <v>12</v>
      </c>
      <c r="B26" s="8">
        <f ca="1" t="shared" si="1"/>
        <v>0.976247000317921</v>
      </c>
      <c r="C26" s="8">
        <f ca="1" t="shared" si="2"/>
        <v>77.1729038855212</v>
      </c>
      <c r="D26" s="8">
        <f ca="1" t="shared" si="3"/>
        <v>0.923899226427326</v>
      </c>
      <c r="E26" s="8">
        <f ca="1" t="shared" si="4"/>
        <v>5.70682539537945</v>
      </c>
      <c r="F26" s="8">
        <f ca="1">E26*$B$3</f>
        <v>62.7750793491739</v>
      </c>
      <c r="G26" s="8">
        <f ca="1" t="shared" si="5"/>
        <v>14.3978245363472</v>
      </c>
      <c r="H26" s="8">
        <f ca="1" t="shared" si="6"/>
        <v>1439.78245363472</v>
      </c>
    </row>
    <row r="27" spans="1:8">
      <c r="A27" s="8">
        <f t="shared" si="7"/>
        <v>13</v>
      </c>
      <c r="B27" s="8">
        <f ca="1" t="shared" si="1"/>
        <v>0.707675804824413</v>
      </c>
      <c r="C27" s="8">
        <f ca="1" t="shared" si="2"/>
        <v>67.707597650255</v>
      </c>
      <c r="D27" s="8">
        <f ca="1" t="shared" si="3"/>
        <v>0.343325755731267</v>
      </c>
      <c r="E27" s="8">
        <f ca="1" t="shared" si="4"/>
        <v>4.97439864489883</v>
      </c>
      <c r="F27" s="8">
        <f ca="1">E27*$B$3</f>
        <v>54.7183850938872</v>
      </c>
      <c r="G27" s="8">
        <f ca="1" t="shared" si="5"/>
        <v>12.9892125563679</v>
      </c>
      <c r="H27" s="8">
        <f ca="1" t="shared" si="6"/>
        <v>1298.92125563679</v>
      </c>
    </row>
    <row r="28" spans="1:8">
      <c r="A28" s="8">
        <f t="shared" si="7"/>
        <v>14</v>
      </c>
      <c r="B28" s="8">
        <f ca="1" t="shared" si="1"/>
        <v>0.170269049049147</v>
      </c>
      <c r="C28" s="8">
        <f ca="1" t="shared" si="2"/>
        <v>58.6743002941431</v>
      </c>
      <c r="D28" s="8">
        <f ca="1" t="shared" si="3"/>
        <v>0.683252548210368</v>
      </c>
      <c r="E28" s="8">
        <f ca="1" t="shared" si="4"/>
        <v>4.81788900611856</v>
      </c>
      <c r="F28" s="8">
        <f ca="1">E28*$B$3</f>
        <v>52.9967790673041</v>
      </c>
      <c r="G28" s="8">
        <f ca="1" t="shared" si="5"/>
        <v>5.67752122683898</v>
      </c>
      <c r="H28" s="8">
        <f ca="1" t="shared" si="6"/>
        <v>567.752122683898</v>
      </c>
    </row>
    <row r="29" spans="1:8">
      <c r="A29" s="8">
        <f t="shared" si="7"/>
        <v>15</v>
      </c>
      <c r="B29" s="8">
        <f ca="1" t="shared" si="1"/>
        <v>0.512392446401013</v>
      </c>
      <c r="C29" s="8">
        <f ca="1" t="shared" si="2"/>
        <v>62.0629554802145</v>
      </c>
      <c r="D29" s="8">
        <f ca="1" t="shared" si="3"/>
        <v>0.579991897349221</v>
      </c>
      <c r="E29" s="8">
        <f ca="1" t="shared" si="4"/>
        <v>4.76791019765007</v>
      </c>
      <c r="F29" s="8">
        <f ca="1">E29*$B$3</f>
        <v>52.4470121741507</v>
      </c>
      <c r="G29" s="8">
        <f ca="1" t="shared" si="5"/>
        <v>9.61594330606375</v>
      </c>
      <c r="H29" s="8">
        <f ca="1" t="shared" si="6"/>
        <v>961.594330606375</v>
      </c>
    </row>
    <row r="30" spans="1:8">
      <c r="A30" s="8">
        <f t="shared" si="7"/>
        <v>16</v>
      </c>
      <c r="B30" s="8">
        <f ca="1" t="shared" si="1"/>
        <v>0.717651442014606</v>
      </c>
      <c r="C30" s="8">
        <f ca="1" t="shared" si="2"/>
        <v>69.4662456431614</v>
      </c>
      <c r="D30" s="8">
        <f ca="1" t="shared" si="3"/>
        <v>0.817792718977547</v>
      </c>
      <c r="E30" s="8">
        <f ca="1" t="shared" si="4"/>
        <v>5.20242647716093</v>
      </c>
      <c r="F30" s="8">
        <f ca="1">E30*$B$3</f>
        <v>57.2266912487702</v>
      </c>
      <c r="G30" s="8">
        <f ca="1" t="shared" si="5"/>
        <v>12.2395543943912</v>
      </c>
      <c r="H30" s="8">
        <f ca="1" t="shared" si="6"/>
        <v>1223.95543943912</v>
      </c>
    </row>
    <row r="31" spans="1:8">
      <c r="A31" s="8">
        <f t="shared" si="7"/>
        <v>17</v>
      </c>
      <c r="B31" s="8">
        <f ca="1" t="shared" si="1"/>
        <v>0.296266114481706</v>
      </c>
      <c r="C31" s="8">
        <f ca="1" t="shared" si="2"/>
        <v>62.1495848319555</v>
      </c>
      <c r="D31" s="8">
        <f ca="1" t="shared" si="3"/>
        <v>0.378804554739883</v>
      </c>
      <c r="E31" s="8">
        <f ca="1" t="shared" si="4"/>
        <v>4.50455567667115</v>
      </c>
      <c r="F31" s="8">
        <f ca="1">E31*$B$3</f>
        <v>49.5501124433827</v>
      </c>
      <c r="G31" s="8">
        <f ca="1" t="shared" si="5"/>
        <v>12.5994723885728</v>
      </c>
      <c r="H31" s="8">
        <f ca="1" t="shared" si="6"/>
        <v>1259.94723885728</v>
      </c>
    </row>
    <row r="32" spans="1:8">
      <c r="A32" s="8">
        <f t="shared" si="7"/>
        <v>18</v>
      </c>
      <c r="B32" s="8">
        <f ca="1" t="shared" si="1"/>
        <v>0.452289561524962</v>
      </c>
      <c r="C32" s="8">
        <f ca="1" t="shared" si="2"/>
        <v>64.2608762573768</v>
      </c>
      <c r="D32" s="8">
        <f ca="1" t="shared" si="3"/>
        <v>0.367816484090921</v>
      </c>
      <c r="E32" s="8">
        <f ca="1" t="shared" si="4"/>
        <v>4.6973685255383</v>
      </c>
      <c r="F32" s="8">
        <f ca="1">E32*$B$3</f>
        <v>51.6710537809213</v>
      </c>
      <c r="G32" s="8">
        <f ca="1" t="shared" si="5"/>
        <v>12.5898224764555</v>
      </c>
      <c r="H32" s="8">
        <f ca="1" t="shared" si="6"/>
        <v>1258.98224764555</v>
      </c>
    </row>
    <row r="33" spans="1:8">
      <c r="A33" s="8">
        <f t="shared" si="7"/>
        <v>19</v>
      </c>
      <c r="B33" s="8">
        <f ca="1" t="shared" si="1"/>
        <v>0.664249995908192</v>
      </c>
      <c r="C33" s="8">
        <f ca="1" t="shared" si="2"/>
        <v>66.6467400030752</v>
      </c>
      <c r="D33" s="8">
        <f ca="1" t="shared" si="3"/>
        <v>0.229451573924692</v>
      </c>
      <c r="E33" s="8">
        <f ca="1" t="shared" si="4"/>
        <v>4.36594038734981</v>
      </c>
      <c r="F33" s="8">
        <f ca="1">E33*$B$3</f>
        <v>48.0253442608479</v>
      </c>
      <c r="G33" s="8">
        <f ca="1" t="shared" si="5"/>
        <v>18.6213957422273</v>
      </c>
      <c r="H33" s="8">
        <f ca="1" t="shared" si="6"/>
        <v>1862.13957422273</v>
      </c>
    </row>
    <row r="34" spans="1:8">
      <c r="A34" s="8">
        <f t="shared" si="7"/>
        <v>20</v>
      </c>
      <c r="B34" s="8">
        <f ca="1" t="shared" si="1"/>
        <v>0.229938381739349</v>
      </c>
      <c r="C34" s="8">
        <f ca="1" t="shared" si="2"/>
        <v>58.7137902251166</v>
      </c>
      <c r="D34" s="8">
        <f ca="1" t="shared" si="3"/>
        <v>0.79554843717384</v>
      </c>
      <c r="E34" s="8">
        <f ca="1" t="shared" si="4"/>
        <v>5.28413306728065</v>
      </c>
      <c r="F34" s="8">
        <f ca="1">E34*$B$3</f>
        <v>58.1254637400872</v>
      </c>
      <c r="G34" s="8">
        <f ca="1" t="shared" si="5"/>
        <v>0.588326485029363</v>
      </c>
      <c r="H34" s="8">
        <f ca="1" t="shared" si="6"/>
        <v>58.8326485029363</v>
      </c>
    </row>
    <row r="35" spans="1:8">
      <c r="A35" s="8">
        <f t="shared" si="7"/>
        <v>21</v>
      </c>
      <c r="B35" s="8">
        <f ca="1" t="shared" si="1"/>
        <v>0.802169169839295</v>
      </c>
      <c r="C35" s="8">
        <f ca="1" t="shared" si="2"/>
        <v>67.6147959203701</v>
      </c>
      <c r="D35" s="8">
        <f ca="1" t="shared" si="3"/>
        <v>0.634000206557449</v>
      </c>
      <c r="E35" s="8">
        <f ca="1" t="shared" si="4"/>
        <v>4.74841144987242</v>
      </c>
      <c r="F35" s="8">
        <f ca="1">E35*$B$3</f>
        <v>52.2325259485966</v>
      </c>
      <c r="G35" s="8">
        <f ca="1" t="shared" si="5"/>
        <v>15.3822699717735</v>
      </c>
      <c r="H35" s="8">
        <f ca="1" t="shared" si="6"/>
        <v>1538.22699717735</v>
      </c>
    </row>
    <row r="36" spans="1:8">
      <c r="A36" s="8">
        <f t="shared" si="7"/>
        <v>22</v>
      </c>
      <c r="B36" s="8">
        <f ca="1" t="shared" si="1"/>
        <v>0.459563535492134</v>
      </c>
      <c r="C36" s="8">
        <f ca="1" t="shared" si="2"/>
        <v>61.2024631485961</v>
      </c>
      <c r="D36" s="8">
        <f ca="1" t="shared" si="3"/>
        <v>0.498968147976907</v>
      </c>
      <c r="E36" s="8">
        <f ca="1" t="shared" si="4"/>
        <v>4.68037368282121</v>
      </c>
      <c r="F36" s="8">
        <f ca="1">E36*$B$3</f>
        <v>51.4841105110333</v>
      </c>
      <c r="G36" s="8">
        <f ca="1" t="shared" si="5"/>
        <v>9.71835263756273</v>
      </c>
      <c r="H36" s="8">
        <f ca="1" t="shared" si="6"/>
        <v>971.835263756273</v>
      </c>
    </row>
    <row r="37" spans="1:8">
      <c r="A37" s="8">
        <f t="shared" si="7"/>
        <v>23</v>
      </c>
      <c r="B37" s="8">
        <f ca="1" t="shared" si="1"/>
        <v>0.766125183552343</v>
      </c>
      <c r="C37" s="8">
        <f ca="1" t="shared" si="2"/>
        <v>68.3867707531015</v>
      </c>
      <c r="D37" s="8">
        <f ca="1" t="shared" si="3"/>
        <v>0.13567235464461</v>
      </c>
      <c r="E37" s="8">
        <f ca="1" t="shared" si="4"/>
        <v>4.37647213407668</v>
      </c>
      <c r="F37" s="8">
        <f ca="1">E37*$B$3</f>
        <v>48.1411934748435</v>
      </c>
      <c r="G37" s="8">
        <f ca="1" t="shared" si="5"/>
        <v>20.2455772782581</v>
      </c>
      <c r="H37" s="8">
        <f ca="1" t="shared" si="6"/>
        <v>2024.55772782581</v>
      </c>
    </row>
    <row r="38" spans="1:11">
      <c r="A38" s="8">
        <f t="shared" si="7"/>
        <v>24</v>
      </c>
      <c r="B38" s="8">
        <f ca="1" t="shared" si="1"/>
        <v>0.726915625573317</v>
      </c>
      <c r="C38" s="8">
        <f ca="1" t="shared" si="2"/>
        <v>68.0563502952319</v>
      </c>
      <c r="D38" s="8">
        <f ca="1" t="shared" si="3"/>
        <v>0.624901518651416</v>
      </c>
      <c r="E38" s="8">
        <f ca="1" t="shared" si="4"/>
        <v>4.62892899506339</v>
      </c>
      <c r="F38" s="8">
        <f ca="1">E38*$B$3</f>
        <v>50.9182189456973</v>
      </c>
      <c r="G38" s="8">
        <f ca="1" t="shared" si="5"/>
        <v>17.1381313495347</v>
      </c>
      <c r="H38" s="8">
        <f ca="1" t="shared" si="6"/>
        <v>1713.81313495347</v>
      </c>
      <c r="J38" s="10" t="s">
        <v>176</v>
      </c>
      <c r="K38" s="11">
        <f ca="1">INDEX(O5:O12,MATCH(MIN(R5:R12),R5:R12,0))</f>
        <v>12</v>
      </c>
    </row>
    <row r="39" spans="1:8">
      <c r="A39" s="8">
        <f t="shared" si="7"/>
        <v>25</v>
      </c>
      <c r="B39" s="8">
        <f ca="1" t="shared" si="1"/>
        <v>0.67896122816566</v>
      </c>
      <c r="C39" s="8">
        <f ca="1" t="shared" si="2"/>
        <v>66.5584636650419</v>
      </c>
      <c r="D39" s="8">
        <f ca="1" t="shared" si="3"/>
        <v>0.859900766215376</v>
      </c>
      <c r="E39" s="8">
        <f ca="1" t="shared" si="4"/>
        <v>5.14033621534191</v>
      </c>
      <c r="F39" s="8">
        <f ca="1">E39*$B$3</f>
        <v>56.543698368761</v>
      </c>
      <c r="G39" s="8">
        <f ca="1" t="shared" si="5"/>
        <v>10.0147652962809</v>
      </c>
      <c r="H39" s="8">
        <f ca="1" t="shared" si="6"/>
        <v>1001.47652962809</v>
      </c>
    </row>
    <row r="40" spans="1:8">
      <c r="A40" s="8">
        <f t="shared" si="7"/>
        <v>26</v>
      </c>
      <c r="B40" s="8">
        <f ca="1" t="shared" si="1"/>
        <v>0.00258080938858174</v>
      </c>
      <c r="C40" s="8">
        <f ca="1" t="shared" si="2"/>
        <v>51.8664031735604</v>
      </c>
      <c r="D40" s="8">
        <f ca="1" t="shared" si="3"/>
        <v>0.332118322844709</v>
      </c>
      <c r="E40" s="8">
        <f ca="1" t="shared" si="4"/>
        <v>4.78581868508856</v>
      </c>
      <c r="F40" s="8">
        <f ca="1">E40*$B$3</f>
        <v>52.6440055359742</v>
      </c>
      <c r="G40" s="8">
        <f ca="1" t="shared" si="5"/>
        <v>0</v>
      </c>
      <c r="H40" s="8">
        <f ca="1" t="shared" si="6"/>
        <v>0</v>
      </c>
    </row>
    <row r="41" spans="1:8">
      <c r="A41" s="8">
        <f t="shared" si="7"/>
        <v>27</v>
      </c>
      <c r="B41" s="8">
        <f ca="1" t="shared" si="1"/>
        <v>0.436640139598911</v>
      </c>
      <c r="C41" s="8">
        <f ca="1" t="shared" si="2"/>
        <v>60.4759961397891</v>
      </c>
      <c r="D41" s="8">
        <f ca="1" t="shared" si="3"/>
        <v>0.370910043448332</v>
      </c>
      <c r="E41" s="8">
        <f ca="1" t="shared" si="4"/>
        <v>4.67049338724472</v>
      </c>
      <c r="F41" s="8">
        <f ca="1">E41*$B$3</f>
        <v>51.375427259692</v>
      </c>
      <c r="G41" s="8">
        <f ca="1" t="shared" si="5"/>
        <v>9.10056888009711</v>
      </c>
      <c r="H41" s="8">
        <f ca="1" t="shared" si="6"/>
        <v>910.056888009711</v>
      </c>
    </row>
    <row r="42" spans="1:8">
      <c r="A42" s="8">
        <f t="shared" si="7"/>
        <v>28</v>
      </c>
      <c r="B42" s="8">
        <f ca="1" t="shared" si="1"/>
        <v>0.64642283923817</v>
      </c>
      <c r="C42" s="8">
        <f ca="1" t="shared" si="2"/>
        <v>68.6497278001076</v>
      </c>
      <c r="D42" s="8">
        <f ca="1" t="shared" si="3"/>
        <v>0.0306374104447082</v>
      </c>
      <c r="E42" s="8">
        <f ca="1" t="shared" si="4"/>
        <v>4.14935802225767</v>
      </c>
      <c r="F42" s="8">
        <f ca="1">E42*$B$3</f>
        <v>45.6429382448344</v>
      </c>
      <c r="G42" s="8">
        <f ca="1" t="shared" si="5"/>
        <v>23.0067895552732</v>
      </c>
      <c r="H42" s="8">
        <f ca="1" t="shared" si="6"/>
        <v>2300.67895552732</v>
      </c>
    </row>
    <row r="43" spans="1:8">
      <c r="A43" s="8">
        <f t="shared" si="7"/>
        <v>29</v>
      </c>
      <c r="B43" s="8">
        <f ca="1" t="shared" si="1"/>
        <v>0.703445237322628</v>
      </c>
      <c r="C43" s="8">
        <f ca="1" t="shared" si="2"/>
        <v>65.1426466886308</v>
      </c>
      <c r="D43" s="8">
        <f ca="1" t="shared" si="3"/>
        <v>0.345780928726059</v>
      </c>
      <c r="E43" s="8">
        <f ca="1" t="shared" si="4"/>
        <v>4.50475173152422</v>
      </c>
      <c r="F43" s="8">
        <f ca="1">E43*$B$3</f>
        <v>49.5522690467664</v>
      </c>
      <c r="G43" s="8">
        <f ca="1" t="shared" si="5"/>
        <v>15.5903776418644</v>
      </c>
      <c r="H43" s="8">
        <f ca="1" t="shared" si="6"/>
        <v>1559.03776418644</v>
      </c>
    </row>
    <row r="44" spans="1:8">
      <c r="A44" s="8">
        <f t="shared" si="7"/>
        <v>30</v>
      </c>
      <c r="B44" s="8">
        <f ca="1" t="shared" si="1"/>
        <v>0.859594680951977</v>
      </c>
      <c r="C44" s="8">
        <f ca="1" t="shared" si="2"/>
        <v>66.6196190943547</v>
      </c>
      <c r="D44" s="8">
        <f ca="1" t="shared" si="3"/>
        <v>0.740605163662475</v>
      </c>
      <c r="E44" s="8">
        <f ca="1" t="shared" si="4"/>
        <v>5.14191950045097</v>
      </c>
      <c r="F44" s="8">
        <f ca="1">E44*$B$3</f>
        <v>56.5611145049607</v>
      </c>
      <c r="G44" s="8">
        <f ca="1" t="shared" si="5"/>
        <v>10.058504589394</v>
      </c>
      <c r="H44" s="8">
        <f ca="1" t="shared" si="6"/>
        <v>1005.8504589394</v>
      </c>
    </row>
    <row r="45" spans="1:8">
      <c r="A45" s="8">
        <f t="shared" si="7"/>
        <v>31</v>
      </c>
      <c r="B45" s="8">
        <f ca="1" t="shared" si="1"/>
        <v>0.460016110667446</v>
      </c>
      <c r="C45" s="8">
        <f ca="1" t="shared" si="2"/>
        <v>63.7285013606457</v>
      </c>
      <c r="D45" s="8">
        <f ca="1" t="shared" si="3"/>
        <v>0.219943618769758</v>
      </c>
      <c r="E45" s="8">
        <f ca="1" t="shared" si="4"/>
        <v>4.33637534543854</v>
      </c>
      <c r="F45" s="8">
        <f ca="1">E45*$B$3</f>
        <v>47.7001287998239</v>
      </c>
      <c r="G45" s="8">
        <f ca="1" t="shared" si="5"/>
        <v>16.0283725608218</v>
      </c>
      <c r="H45" s="8">
        <f ca="1" t="shared" si="6"/>
        <v>1602.83725608218</v>
      </c>
    </row>
    <row r="46" spans="1:8">
      <c r="A46" s="8">
        <f t="shared" si="7"/>
        <v>32</v>
      </c>
      <c r="B46" s="8">
        <f ca="1" t="shared" si="1"/>
        <v>0.697702914594365</v>
      </c>
      <c r="C46" s="8">
        <f ca="1" t="shared" si="2"/>
        <v>65.1018800223528</v>
      </c>
      <c r="D46" s="8">
        <f ca="1" t="shared" si="3"/>
        <v>0.190763831888467</v>
      </c>
      <c r="E46" s="8">
        <f ca="1" t="shared" si="4"/>
        <v>4.14097656272507</v>
      </c>
      <c r="F46" s="8">
        <f ca="1">E46*$B$3</f>
        <v>45.5507421899758</v>
      </c>
      <c r="G46" s="8">
        <f ca="1" t="shared" si="5"/>
        <v>19.551137832377</v>
      </c>
      <c r="H46" s="8">
        <f ca="1" t="shared" si="6"/>
        <v>1955.1137832377</v>
      </c>
    </row>
    <row r="47" spans="1:8">
      <c r="A47" s="8">
        <f t="shared" si="7"/>
        <v>33</v>
      </c>
      <c r="B47" s="8">
        <f ca="1" t="shared" si="1"/>
        <v>0.138797814874937</v>
      </c>
      <c r="C47" s="8">
        <f ca="1" t="shared" si="2"/>
        <v>56.3106620344936</v>
      </c>
      <c r="D47" s="8">
        <f ca="1" t="shared" si="3"/>
        <v>0.615832473022347</v>
      </c>
      <c r="E47" s="8">
        <f ca="1" t="shared" si="4"/>
        <v>4.50421766546686</v>
      </c>
      <c r="F47" s="8">
        <f ca="1">E47*$B$3</f>
        <v>49.5463943201354</v>
      </c>
      <c r="G47" s="8">
        <f ca="1" t="shared" si="5"/>
        <v>6.76426771435814</v>
      </c>
      <c r="H47" s="8">
        <f ca="1" t="shared" si="6"/>
        <v>676.426771435814</v>
      </c>
    </row>
    <row r="48" spans="1:8">
      <c r="A48" s="8">
        <f t="shared" si="7"/>
        <v>34</v>
      </c>
      <c r="B48" s="8">
        <f ca="1" t="shared" si="1"/>
        <v>0.178555952380937</v>
      </c>
      <c r="C48" s="8">
        <f ca="1" t="shared" si="2"/>
        <v>59.6625438266412</v>
      </c>
      <c r="D48" s="8">
        <f ca="1" t="shared" si="3"/>
        <v>0.746057381627376</v>
      </c>
      <c r="E48" s="8">
        <f ca="1" t="shared" si="4"/>
        <v>5.29307380960875</v>
      </c>
      <c r="F48" s="8">
        <f ca="1">E48*$B$3</f>
        <v>58.2238119056963</v>
      </c>
      <c r="G48" s="8">
        <f ca="1" t="shared" si="5"/>
        <v>1.43873192094491</v>
      </c>
      <c r="H48" s="8">
        <f ca="1" t="shared" si="6"/>
        <v>143.873192094491</v>
      </c>
    </row>
    <row r="49" spans="1:8">
      <c r="A49" s="8">
        <f t="shared" si="7"/>
        <v>35</v>
      </c>
      <c r="B49" s="8">
        <f ca="1" t="shared" si="1"/>
        <v>0.4772263641017</v>
      </c>
      <c r="C49" s="8">
        <f ca="1" t="shared" si="2"/>
        <v>60.3586338596764</v>
      </c>
      <c r="D49" s="8">
        <f ca="1" t="shared" si="3"/>
        <v>0.963682332650798</v>
      </c>
      <c r="E49" s="8">
        <f ca="1" t="shared" si="4"/>
        <v>5.69964951345165</v>
      </c>
      <c r="F49" s="8">
        <f ca="1">E49*$B$3</f>
        <v>62.6961446479682</v>
      </c>
      <c r="G49" s="8">
        <f ca="1" t="shared" si="5"/>
        <v>0</v>
      </c>
      <c r="H49" s="8">
        <f ca="1" t="shared" si="6"/>
        <v>0</v>
      </c>
    </row>
    <row r="50" spans="1:8">
      <c r="A50" s="8">
        <f t="shared" si="7"/>
        <v>36</v>
      </c>
      <c r="B50" s="8">
        <f ca="1" t="shared" si="1"/>
        <v>0.761388381533533</v>
      </c>
      <c r="C50" s="8">
        <f ca="1" t="shared" si="2"/>
        <v>65.2725086233905</v>
      </c>
      <c r="D50" s="8">
        <f ca="1" t="shared" si="3"/>
        <v>0.997704229186188</v>
      </c>
      <c r="E50" s="8">
        <f ca="1" t="shared" si="4"/>
        <v>5.56911494824975</v>
      </c>
      <c r="F50" s="8">
        <f ca="1">E50*$B$3</f>
        <v>61.2602644307473</v>
      </c>
      <c r="G50" s="8">
        <f ca="1" t="shared" si="5"/>
        <v>4.01224419264329</v>
      </c>
      <c r="H50" s="8">
        <f ca="1" t="shared" si="6"/>
        <v>401.224419264329</v>
      </c>
    </row>
    <row r="51" spans="1:8">
      <c r="A51" s="8">
        <f t="shared" si="7"/>
        <v>37</v>
      </c>
      <c r="B51" s="8">
        <f ca="1" t="shared" si="1"/>
        <v>0.505249820733856</v>
      </c>
      <c r="C51" s="8">
        <f ca="1" t="shared" si="2"/>
        <v>60.5229132286686</v>
      </c>
      <c r="D51" s="8">
        <f ca="1" t="shared" si="3"/>
        <v>0.351914168889715</v>
      </c>
      <c r="E51" s="8">
        <f ca="1" t="shared" si="4"/>
        <v>4.69895587812178</v>
      </c>
      <c r="F51" s="8">
        <f ca="1">E51*$B$3</f>
        <v>51.6885146593396</v>
      </c>
      <c r="G51" s="8">
        <f ca="1" t="shared" si="5"/>
        <v>8.83439856932899</v>
      </c>
      <c r="H51" s="8">
        <f ca="1" t="shared" si="6"/>
        <v>883.439856932899</v>
      </c>
    </row>
    <row r="52" spans="1:8">
      <c r="A52" s="8">
        <f t="shared" si="7"/>
        <v>38</v>
      </c>
      <c r="B52" s="8">
        <f ca="1" t="shared" si="1"/>
        <v>0.96069152060909</v>
      </c>
      <c r="C52" s="8">
        <f ca="1" t="shared" si="2"/>
        <v>75.9806284492472</v>
      </c>
      <c r="D52" s="8">
        <f ca="1" t="shared" si="3"/>
        <v>0.931224926371591</v>
      </c>
      <c r="E52" s="8">
        <f ca="1" t="shared" si="4"/>
        <v>5.78896496114383</v>
      </c>
      <c r="F52" s="8">
        <f ca="1">E52*$B$3</f>
        <v>63.6786145725821</v>
      </c>
      <c r="G52" s="8">
        <f ca="1" t="shared" si="5"/>
        <v>12.3020138766651</v>
      </c>
      <c r="H52" s="8">
        <f ca="1" t="shared" si="6"/>
        <v>1230.20138766651</v>
      </c>
    </row>
    <row r="53" spans="1:8">
      <c r="A53" s="8">
        <f t="shared" si="7"/>
        <v>39</v>
      </c>
      <c r="B53" s="8">
        <f ca="1" t="shared" si="1"/>
        <v>0.0474905715578207</v>
      </c>
      <c r="C53" s="8">
        <f ca="1" t="shared" si="2"/>
        <v>54.696969858791</v>
      </c>
      <c r="D53" s="8">
        <f ca="1" t="shared" si="3"/>
        <v>0.767148744119119</v>
      </c>
      <c r="E53" s="8">
        <f ca="1" t="shared" si="4"/>
        <v>5.21236775417473</v>
      </c>
      <c r="F53" s="8">
        <f ca="1">E53*$B$3</f>
        <v>57.336045295922</v>
      </c>
      <c r="G53" s="8">
        <f ca="1" t="shared" si="5"/>
        <v>0</v>
      </c>
      <c r="H53" s="8">
        <f ca="1" t="shared" si="6"/>
        <v>0</v>
      </c>
    </row>
    <row r="54" spans="1:8">
      <c r="A54" s="8">
        <f t="shared" si="7"/>
        <v>40</v>
      </c>
      <c r="B54" s="8">
        <f ca="1" t="shared" si="1"/>
        <v>0.655151462373863</v>
      </c>
      <c r="C54" s="8">
        <f ca="1" t="shared" si="2"/>
        <v>65.2928671478928</v>
      </c>
      <c r="D54" s="8">
        <f ca="1" t="shared" si="3"/>
        <v>0.575502985268342</v>
      </c>
      <c r="E54" s="8">
        <f ca="1" t="shared" si="4"/>
        <v>4.57231276035807</v>
      </c>
      <c r="F54" s="8">
        <f ca="1">E54*$B$3</f>
        <v>50.2954403639388</v>
      </c>
      <c r="G54" s="8">
        <f ca="1" t="shared" si="5"/>
        <v>14.997426783954</v>
      </c>
      <c r="H54" s="8">
        <f ca="1" t="shared" si="6"/>
        <v>1499.7426783954</v>
      </c>
    </row>
    <row r="55" spans="1:8">
      <c r="A55" s="8">
        <f t="shared" si="7"/>
        <v>41</v>
      </c>
      <c r="B55" s="8">
        <f ca="1" t="shared" si="1"/>
        <v>0.313195747861575</v>
      </c>
      <c r="C55" s="8">
        <f ca="1" t="shared" si="2"/>
        <v>62.4417498958982</v>
      </c>
      <c r="D55" s="8">
        <f ca="1" t="shared" si="3"/>
        <v>0.412978187913289</v>
      </c>
      <c r="E55" s="8">
        <f ca="1" t="shared" si="4"/>
        <v>4.87692400641122</v>
      </c>
      <c r="F55" s="8">
        <f ca="1">E55*$B$3</f>
        <v>53.6461640705234</v>
      </c>
      <c r="G55" s="8">
        <f ca="1" t="shared" si="5"/>
        <v>8.79558582537483</v>
      </c>
      <c r="H55" s="8">
        <f ca="1" t="shared" si="6"/>
        <v>879.558582537483</v>
      </c>
    </row>
    <row r="56" spans="1:8">
      <c r="A56" s="8">
        <f t="shared" si="7"/>
        <v>42</v>
      </c>
      <c r="B56" s="8">
        <f ca="1" t="shared" si="1"/>
        <v>0.278877755446912</v>
      </c>
      <c r="C56" s="8">
        <f ca="1" t="shared" si="2"/>
        <v>62.0305028533725</v>
      </c>
      <c r="D56" s="8">
        <f ca="1" t="shared" si="3"/>
        <v>0.309800927168381</v>
      </c>
      <c r="E56" s="8">
        <f ca="1" t="shared" si="4"/>
        <v>4.78376462228821</v>
      </c>
      <c r="F56" s="8">
        <f ca="1">E56*$B$3</f>
        <v>52.6214108451703</v>
      </c>
      <c r="G56" s="8">
        <f ca="1" t="shared" si="5"/>
        <v>9.40909200820219</v>
      </c>
      <c r="H56" s="8">
        <f ca="1" t="shared" si="6"/>
        <v>940.909200820219</v>
      </c>
    </row>
    <row r="57" spans="1:8">
      <c r="A57" s="8">
        <f t="shared" si="7"/>
        <v>43</v>
      </c>
      <c r="B57" s="8">
        <f ca="1" t="shared" si="1"/>
        <v>0.562603312692281</v>
      </c>
      <c r="C57" s="8">
        <f ca="1" t="shared" si="2"/>
        <v>67.3668417773331</v>
      </c>
      <c r="D57" s="8">
        <f ca="1" t="shared" si="3"/>
        <v>0.228791271042751</v>
      </c>
      <c r="E57" s="8">
        <f ca="1" t="shared" si="4"/>
        <v>4.00377485052283</v>
      </c>
      <c r="F57" s="8">
        <f ca="1">E57*$B$3</f>
        <v>44.0415233557511</v>
      </c>
      <c r="G57" s="8">
        <f ca="1" t="shared" si="5"/>
        <v>23.325318421582</v>
      </c>
      <c r="H57" s="8">
        <f ca="1" t="shared" si="6"/>
        <v>2332.5318421582</v>
      </c>
    </row>
    <row r="58" spans="1:8">
      <c r="A58" s="8">
        <f t="shared" si="7"/>
        <v>44</v>
      </c>
      <c r="B58" s="8">
        <f ca="1" t="shared" si="1"/>
        <v>0.818954742421298</v>
      </c>
      <c r="C58" s="8">
        <f ca="1" t="shared" si="2"/>
        <v>68.9371363063863</v>
      </c>
      <c r="D58" s="8">
        <f ca="1" t="shared" si="3"/>
        <v>0.311576614037921</v>
      </c>
      <c r="E58" s="8">
        <f ca="1" t="shared" si="4"/>
        <v>4.75446618868004</v>
      </c>
      <c r="F58" s="8">
        <f ca="1">E58*$B$3</f>
        <v>52.2991280754805</v>
      </c>
      <c r="G58" s="8">
        <f ca="1" t="shared" si="5"/>
        <v>16.6380082309059</v>
      </c>
      <c r="H58" s="8">
        <f ca="1" t="shared" si="6"/>
        <v>1663.80082309059</v>
      </c>
    </row>
    <row r="59" spans="1:8">
      <c r="A59" s="8">
        <f t="shared" si="7"/>
        <v>45</v>
      </c>
      <c r="B59" s="8">
        <f ca="1" t="shared" si="1"/>
        <v>0.503599813098291</v>
      </c>
      <c r="C59" s="8">
        <f ca="1" t="shared" si="2"/>
        <v>61.0854357434203</v>
      </c>
      <c r="D59" s="8">
        <f ca="1" t="shared" si="3"/>
        <v>0.441791114778134</v>
      </c>
      <c r="E59" s="8">
        <f ca="1" t="shared" si="4"/>
        <v>4.97067439585682</v>
      </c>
      <c r="F59" s="8">
        <f ca="1">E59*$B$3</f>
        <v>54.6774183544251</v>
      </c>
      <c r="G59" s="8">
        <f ca="1" t="shared" si="5"/>
        <v>6.40801738899525</v>
      </c>
      <c r="H59" s="8">
        <f ca="1" t="shared" si="6"/>
        <v>640.801738899526</v>
      </c>
    </row>
    <row r="60" spans="1:8">
      <c r="A60" s="8">
        <f t="shared" si="7"/>
        <v>46</v>
      </c>
      <c r="B60" s="8">
        <f ca="1" t="shared" si="1"/>
        <v>0.592221205766236</v>
      </c>
      <c r="C60" s="8">
        <f ca="1" t="shared" si="2"/>
        <v>67.0297145173519</v>
      </c>
      <c r="D60" s="8">
        <f ca="1" t="shared" si="3"/>
        <v>0.29114679485166</v>
      </c>
      <c r="E60" s="8">
        <f ca="1" t="shared" si="4"/>
        <v>4.26568827863243</v>
      </c>
      <c r="F60" s="8">
        <f ca="1">E60*$B$3</f>
        <v>46.9225710649567</v>
      </c>
      <c r="G60" s="8">
        <f ca="1" t="shared" si="5"/>
        <v>20.1071434523952</v>
      </c>
      <c r="H60" s="8">
        <f ca="1" t="shared" si="6"/>
        <v>2010.71434523952</v>
      </c>
    </row>
    <row r="61" spans="1:8">
      <c r="A61" s="8">
        <f t="shared" si="7"/>
        <v>47</v>
      </c>
      <c r="B61" s="8">
        <f ca="1" t="shared" si="1"/>
        <v>0.321518712652878</v>
      </c>
      <c r="C61" s="8">
        <f ca="1" t="shared" si="2"/>
        <v>60.9609332654718</v>
      </c>
      <c r="D61" s="8">
        <f ca="1" t="shared" si="3"/>
        <v>0.622823099892729</v>
      </c>
      <c r="E61" s="8">
        <f ca="1" t="shared" si="4"/>
        <v>4.66234769531922</v>
      </c>
      <c r="F61" s="8">
        <f ca="1">E61*$B$3</f>
        <v>51.2858246485114</v>
      </c>
      <c r="G61" s="8">
        <f ca="1" t="shared" si="5"/>
        <v>9.67510861696038</v>
      </c>
      <c r="H61" s="8">
        <f ca="1" t="shared" si="6"/>
        <v>967.510861696038</v>
      </c>
    </row>
    <row r="62" spans="1:8">
      <c r="A62" s="8">
        <f t="shared" si="7"/>
        <v>48</v>
      </c>
      <c r="B62" s="8">
        <f ca="1" t="shared" si="1"/>
        <v>0.469596981955658</v>
      </c>
      <c r="C62" s="8">
        <f ca="1" t="shared" si="2"/>
        <v>60.9712579257666</v>
      </c>
      <c r="D62" s="8">
        <f ca="1" t="shared" si="3"/>
        <v>0.804180930326184</v>
      </c>
      <c r="E62" s="8">
        <f ca="1" t="shared" si="4"/>
        <v>5.29431565533277</v>
      </c>
      <c r="F62" s="8">
        <f ca="1">E62*$B$3</f>
        <v>58.2374722086605</v>
      </c>
      <c r="G62" s="8">
        <f ca="1" t="shared" si="5"/>
        <v>2.73378571710615</v>
      </c>
      <c r="H62" s="8">
        <f ca="1" t="shared" si="6"/>
        <v>273.378571710615</v>
      </c>
    </row>
    <row r="63" spans="1:8">
      <c r="A63" s="8">
        <f t="shared" si="7"/>
        <v>49</v>
      </c>
      <c r="B63" s="8">
        <f ca="1" t="shared" si="1"/>
        <v>0.613734007091874</v>
      </c>
      <c r="C63" s="8">
        <f ca="1" t="shared" si="2"/>
        <v>68.2847032144644</v>
      </c>
      <c r="D63" s="8">
        <f ca="1" t="shared" si="3"/>
        <v>0.855562711170843</v>
      </c>
      <c r="E63" s="8">
        <f ca="1" t="shared" si="4"/>
        <v>5.2551806119116</v>
      </c>
      <c r="F63" s="8">
        <f ca="1">E63*$B$3</f>
        <v>57.8069867310276</v>
      </c>
      <c r="G63" s="8">
        <f ca="1" t="shared" si="5"/>
        <v>10.4777164834368</v>
      </c>
      <c r="H63" s="8">
        <f ca="1" t="shared" si="6"/>
        <v>1047.77164834368</v>
      </c>
    </row>
    <row r="64" spans="1:8">
      <c r="A64" s="8">
        <f t="shared" si="7"/>
        <v>50</v>
      </c>
      <c r="B64" s="8">
        <f ca="1" t="shared" si="1"/>
        <v>0.0817882180969824</v>
      </c>
      <c r="C64" s="8">
        <f ca="1" t="shared" si="2"/>
        <v>54.333880212854</v>
      </c>
      <c r="D64" s="8">
        <f ca="1" t="shared" si="3"/>
        <v>0.139723665003466</v>
      </c>
      <c r="E64" s="8">
        <f ca="1" t="shared" si="4"/>
        <v>4.47067152221439</v>
      </c>
      <c r="F64" s="8">
        <f ca="1">E64*$B$3</f>
        <v>49.1773867443583</v>
      </c>
      <c r="G64" s="8">
        <f ca="1" t="shared" si="5"/>
        <v>5.15649346849568</v>
      </c>
      <c r="H64" s="8">
        <f ca="1" t="shared" si="6"/>
        <v>515.649346849568</v>
      </c>
    </row>
    <row r="65" spans="1:8">
      <c r="A65" s="8">
        <f t="shared" si="7"/>
        <v>51</v>
      </c>
      <c r="B65" s="8">
        <f ca="1" t="shared" si="1"/>
        <v>0.752220155338487</v>
      </c>
      <c r="C65" s="8">
        <f ca="1" t="shared" si="2"/>
        <v>65.8686625792283</v>
      </c>
      <c r="D65" s="8">
        <f ca="1" t="shared" si="3"/>
        <v>0.644406302003939</v>
      </c>
      <c r="E65" s="8">
        <f ca="1" t="shared" si="4"/>
        <v>4.71734914392153</v>
      </c>
      <c r="F65" s="8">
        <f ca="1">E65*$B$3</f>
        <v>51.8908405831368</v>
      </c>
      <c r="G65" s="8">
        <f ca="1" t="shared" si="5"/>
        <v>13.9778219960914</v>
      </c>
      <c r="H65" s="8">
        <f ca="1" t="shared" si="6"/>
        <v>1397.78219960914</v>
      </c>
    </row>
    <row r="66" spans="1:8">
      <c r="A66" s="8">
        <f t="shared" si="7"/>
        <v>52</v>
      </c>
      <c r="B66" s="8">
        <f ca="1" t="shared" si="1"/>
        <v>0.446815024567574</v>
      </c>
      <c r="C66" s="8">
        <f ca="1" t="shared" si="2"/>
        <v>61.7902020231231</v>
      </c>
      <c r="D66" s="8">
        <f ca="1" t="shared" si="3"/>
        <v>0.163726304723297</v>
      </c>
      <c r="E66" s="8">
        <f ca="1" t="shared" si="4"/>
        <v>4.31535161006818</v>
      </c>
      <c r="F66" s="8">
        <f ca="1">E66*$B$3</f>
        <v>47.4688677107499</v>
      </c>
      <c r="G66" s="8">
        <f ca="1" t="shared" si="5"/>
        <v>14.3213343123731</v>
      </c>
      <c r="H66" s="8">
        <f ca="1" t="shared" si="6"/>
        <v>1432.13343123731</v>
      </c>
    </row>
    <row r="67" spans="1:8">
      <c r="A67" s="8">
        <f t="shared" si="7"/>
        <v>53</v>
      </c>
      <c r="B67" s="8">
        <f ca="1" t="shared" si="1"/>
        <v>0.284633976415842</v>
      </c>
      <c r="C67" s="8">
        <f ca="1" t="shared" si="2"/>
        <v>60.0927329718764</v>
      </c>
      <c r="D67" s="8">
        <f ca="1" t="shared" si="3"/>
        <v>0.736206774235244</v>
      </c>
      <c r="E67" s="8">
        <f ca="1" t="shared" si="4"/>
        <v>5.15032730904862</v>
      </c>
      <c r="F67" s="8">
        <f ca="1">E67*$B$3</f>
        <v>56.6536003995348</v>
      </c>
      <c r="G67" s="8">
        <f ca="1" t="shared" si="5"/>
        <v>3.43913257234159</v>
      </c>
      <c r="H67" s="8">
        <f ca="1" t="shared" si="6"/>
        <v>343.913257234159</v>
      </c>
    </row>
    <row r="68" spans="1:8">
      <c r="A68" s="8">
        <f t="shared" si="7"/>
        <v>54</v>
      </c>
      <c r="B68" s="8">
        <f ca="1" t="shared" si="1"/>
        <v>0.0393862703033985</v>
      </c>
      <c r="C68" s="8">
        <f ca="1" t="shared" si="2"/>
        <v>53.4030661611925</v>
      </c>
      <c r="D68" s="8">
        <f ca="1" t="shared" si="3"/>
        <v>0.852179658984913</v>
      </c>
      <c r="E68" s="8">
        <f ca="1" t="shared" si="4"/>
        <v>5.37112105897736</v>
      </c>
      <c r="F68" s="8">
        <f ca="1">E68*$B$3</f>
        <v>59.082331648751</v>
      </c>
      <c r="G68" s="8">
        <f ca="1" t="shared" si="5"/>
        <v>0</v>
      </c>
      <c r="H68" s="8">
        <f ca="1" t="shared" si="6"/>
        <v>0</v>
      </c>
    </row>
    <row r="69" spans="1:8">
      <c r="A69" s="8">
        <f t="shared" si="7"/>
        <v>55</v>
      </c>
      <c r="B69" s="8">
        <f ca="1" t="shared" si="1"/>
        <v>0.0243206300455026</v>
      </c>
      <c r="C69" s="8">
        <f ca="1" t="shared" si="2"/>
        <v>53.6103210505536</v>
      </c>
      <c r="D69" s="8">
        <f ca="1" t="shared" si="3"/>
        <v>0.643664914157867</v>
      </c>
      <c r="E69" s="8">
        <f ca="1" t="shared" si="4"/>
        <v>4.55761011612679</v>
      </c>
      <c r="F69" s="8">
        <f ca="1">E69*$B$3</f>
        <v>50.1337112773947</v>
      </c>
      <c r="G69" s="8">
        <f ca="1" t="shared" si="5"/>
        <v>3.47660977315886</v>
      </c>
      <c r="H69" s="8">
        <f ca="1" t="shared" si="6"/>
        <v>347.660977315886</v>
      </c>
    </row>
    <row r="70" spans="1:8">
      <c r="A70" s="8">
        <f t="shared" si="7"/>
        <v>56</v>
      </c>
      <c r="B70" s="8">
        <f ca="1" t="shared" si="1"/>
        <v>0.882164216157141</v>
      </c>
      <c r="C70" s="8">
        <f ca="1" t="shared" si="2"/>
        <v>68.7034654920209</v>
      </c>
      <c r="D70" s="8">
        <f ca="1" t="shared" si="3"/>
        <v>0.311681789857176</v>
      </c>
      <c r="E70" s="8">
        <f ca="1" t="shared" si="4"/>
        <v>4.67570936293696</v>
      </c>
      <c r="F70" s="8">
        <f ca="1">E70*$B$3</f>
        <v>51.4328029923066</v>
      </c>
      <c r="G70" s="8">
        <f ca="1" t="shared" si="5"/>
        <v>17.2706624997144</v>
      </c>
      <c r="H70" s="8">
        <f ca="1" t="shared" si="6"/>
        <v>1727.06624997144</v>
      </c>
    </row>
    <row r="71" spans="1:8">
      <c r="A71" s="8">
        <f t="shared" si="7"/>
        <v>57</v>
      </c>
      <c r="B71" s="8">
        <f ca="1" t="shared" si="1"/>
        <v>0.62334997506346</v>
      </c>
      <c r="C71" s="8">
        <f ca="1" t="shared" si="2"/>
        <v>65.2534090215853</v>
      </c>
      <c r="D71" s="8">
        <f ca="1" t="shared" si="3"/>
        <v>0.205729404085099</v>
      </c>
      <c r="E71" s="8">
        <f ca="1" t="shared" si="4"/>
        <v>4.25007877426853</v>
      </c>
      <c r="F71" s="8">
        <f ca="1">E71*$B$3</f>
        <v>46.7508665169539</v>
      </c>
      <c r="G71" s="8">
        <f ca="1" t="shared" si="5"/>
        <v>18.5025425046315</v>
      </c>
      <c r="H71" s="8">
        <f ca="1" t="shared" si="6"/>
        <v>1850.25425046315</v>
      </c>
    </row>
    <row r="72" spans="1:8">
      <c r="A72" s="8">
        <f t="shared" si="7"/>
        <v>58</v>
      </c>
      <c r="B72" s="8">
        <f ca="1" t="shared" si="1"/>
        <v>0.993205676460211</v>
      </c>
      <c r="C72" s="8">
        <f ca="1" t="shared" si="2"/>
        <v>83.4742193896254</v>
      </c>
      <c r="D72" s="8">
        <f ca="1" t="shared" si="3"/>
        <v>0.563894017062737</v>
      </c>
      <c r="E72" s="8">
        <f ca="1" t="shared" si="4"/>
        <v>4.87073169103317</v>
      </c>
      <c r="F72" s="8">
        <f ca="1">E72*$B$3</f>
        <v>53.5780486013649</v>
      </c>
      <c r="G72" s="8">
        <f ca="1" t="shared" si="5"/>
        <v>29.8961707882605</v>
      </c>
      <c r="H72" s="8">
        <f ca="1" t="shared" si="6"/>
        <v>2989.61707882605</v>
      </c>
    </row>
    <row r="73" spans="1:8">
      <c r="A73" s="8">
        <f t="shared" si="7"/>
        <v>59</v>
      </c>
      <c r="B73" s="8">
        <f ca="1" t="shared" si="1"/>
        <v>0.734581867376847</v>
      </c>
      <c r="C73" s="8">
        <f ca="1" t="shared" si="2"/>
        <v>69.5423903548328</v>
      </c>
      <c r="D73" s="8">
        <f ca="1" t="shared" si="3"/>
        <v>0.893991841162365</v>
      </c>
      <c r="E73" s="8">
        <f ca="1" t="shared" si="4"/>
        <v>5.36896197140864</v>
      </c>
      <c r="F73" s="8">
        <f ca="1">E73*$B$3</f>
        <v>59.0585816854951</v>
      </c>
      <c r="G73" s="8">
        <f ca="1" t="shared" si="5"/>
        <v>10.4838086693378</v>
      </c>
      <c r="H73" s="8">
        <f ca="1" t="shared" si="6"/>
        <v>1048.38086693378</v>
      </c>
    </row>
    <row r="74" spans="1:8">
      <c r="A74" s="8">
        <f t="shared" si="7"/>
        <v>60</v>
      </c>
      <c r="B74" s="8">
        <f ca="1" t="shared" si="1"/>
        <v>0.537218313202263</v>
      </c>
      <c r="C74" s="8">
        <f ca="1" t="shared" si="2"/>
        <v>61.3551068946324</v>
      </c>
      <c r="D74" s="8">
        <f ca="1" t="shared" si="3"/>
        <v>0.729949464758757</v>
      </c>
      <c r="E74" s="8">
        <f ca="1" t="shared" si="4"/>
        <v>5.03042609609803</v>
      </c>
      <c r="F74" s="8">
        <f ca="1">E74*$B$3</f>
        <v>55.3346870570784</v>
      </c>
      <c r="G74" s="8">
        <f ca="1" t="shared" si="5"/>
        <v>6.02041983755405</v>
      </c>
      <c r="H74" s="8">
        <f ca="1" t="shared" si="6"/>
        <v>602.041983755405</v>
      </c>
    </row>
    <row r="75" spans="1:8">
      <c r="A75" s="8">
        <f t="shared" si="7"/>
        <v>61</v>
      </c>
      <c r="B75" s="8">
        <f ca="1" t="shared" si="1"/>
        <v>0.979894300275312</v>
      </c>
      <c r="C75" s="8">
        <f ca="1" t="shared" si="2"/>
        <v>78.6171266211216</v>
      </c>
      <c r="D75" s="8">
        <f ca="1" t="shared" si="3"/>
        <v>0.51118437939604</v>
      </c>
      <c r="E75" s="8">
        <f ca="1" t="shared" si="4"/>
        <v>4.74408634388744</v>
      </c>
      <c r="F75" s="8">
        <f ca="1">E75*$B$3</f>
        <v>52.1849497827618</v>
      </c>
      <c r="G75" s="8">
        <f ca="1" t="shared" si="5"/>
        <v>26.4321768383598</v>
      </c>
      <c r="H75" s="8">
        <f ca="1" t="shared" si="6"/>
        <v>2643.21768383598</v>
      </c>
    </row>
    <row r="76" spans="1:8">
      <c r="A76" s="8">
        <f t="shared" si="7"/>
        <v>62</v>
      </c>
      <c r="B76" s="8">
        <f ca="1" t="shared" si="1"/>
        <v>0.344384744645054</v>
      </c>
      <c r="C76" s="8">
        <f ca="1" t="shared" si="2"/>
        <v>63.7691035417091</v>
      </c>
      <c r="D76" s="8">
        <f ca="1" t="shared" si="3"/>
        <v>0.969488632915676</v>
      </c>
      <c r="E76" s="8">
        <f ca="1" t="shared" si="4"/>
        <v>5.91800793322012</v>
      </c>
      <c r="F76" s="8">
        <f ca="1">E76*$B$3</f>
        <v>65.0980872654213</v>
      </c>
      <c r="G76" s="8">
        <f ca="1" t="shared" si="5"/>
        <v>0</v>
      </c>
      <c r="H76" s="8">
        <f ca="1" t="shared" si="6"/>
        <v>0</v>
      </c>
    </row>
    <row r="77" spans="1:8">
      <c r="A77" s="8">
        <f t="shared" si="7"/>
        <v>63</v>
      </c>
      <c r="B77" s="8">
        <f ca="1" t="shared" si="1"/>
        <v>0.637167858440117</v>
      </c>
      <c r="C77" s="8">
        <f ca="1" t="shared" si="2"/>
        <v>68.9358923674839</v>
      </c>
      <c r="D77" s="8">
        <f ca="1" t="shared" si="3"/>
        <v>0.915029764771597</v>
      </c>
      <c r="E77" s="8">
        <f ca="1" t="shared" si="4"/>
        <v>5.70658999754894</v>
      </c>
      <c r="F77" s="8">
        <f ca="1">E77*$B$3</f>
        <v>62.7724899730383</v>
      </c>
      <c r="G77" s="8">
        <f ca="1" t="shared" si="5"/>
        <v>6.16340239444564</v>
      </c>
      <c r="H77" s="8">
        <f ca="1" t="shared" si="6"/>
        <v>616.340239444564</v>
      </c>
    </row>
    <row r="78" spans="1:8">
      <c r="A78" s="8">
        <f t="shared" si="7"/>
        <v>64</v>
      </c>
      <c r="B78" s="8">
        <f ca="1" t="shared" si="1"/>
        <v>0.728205164386619</v>
      </c>
      <c r="C78" s="8">
        <f ca="1" t="shared" si="2"/>
        <v>69.2403205282948</v>
      </c>
      <c r="D78" s="8">
        <f ca="1" t="shared" si="3"/>
        <v>0.104568154978366</v>
      </c>
      <c r="E78" s="8">
        <f ca="1" t="shared" si="4"/>
        <v>4.30581612313583</v>
      </c>
      <c r="F78" s="8">
        <f ca="1">E78*$B$3</f>
        <v>47.3639773544941</v>
      </c>
      <c r="G78" s="8">
        <f ca="1" t="shared" si="5"/>
        <v>21.8763431738007</v>
      </c>
      <c r="H78" s="8">
        <f ca="1" t="shared" si="6"/>
        <v>2187.63431738007</v>
      </c>
    </row>
    <row r="79" spans="1:8">
      <c r="A79" s="8">
        <f t="shared" si="7"/>
        <v>65</v>
      </c>
      <c r="B79" s="8">
        <f ca="1" t="shared" ref="B79:B142" si="8">RAND()</f>
        <v>0.100859322999777</v>
      </c>
      <c r="C79" s="8">
        <f ca="1" t="shared" ref="C79:C142" si="9">VLOOKUP(B79,$F$7:$H$12,2,TRUE())+(RAND()*(VLOOKUP(B79,$F$7:$H$12,3,TRUE())-VLOOKUP(B79,$F$7:$H$12,2,TRUE())))</f>
        <v>55.1408129665594</v>
      </c>
      <c r="D79" s="8">
        <f ca="1" t="shared" ref="D79:D142" si="10">RAND()</f>
        <v>0.141188836620548</v>
      </c>
      <c r="E79" s="8">
        <f ca="1" t="shared" ref="E79:E142" si="11">VLOOKUP(D79,$K$7:$M$10,2,TRUE())+(RAND()*(VLOOKUP(D79,$K$7:$M$10,3,TRUE())-VLOOKUP(D79,$K$7:$M$10,2,TRUE())))</f>
        <v>4.04002768605795</v>
      </c>
      <c r="F79" s="8">
        <f ca="1">E79*$B$3</f>
        <v>44.4403045466375</v>
      </c>
      <c r="G79" s="8">
        <f ca="1" t="shared" ref="G79:G142" si="12">MAX(C79-F79,0)</f>
        <v>10.7005084199219</v>
      </c>
      <c r="H79" s="8">
        <f ca="1" t="shared" ref="H79:H142" si="13">G79*100</f>
        <v>1070.05084199219</v>
      </c>
    </row>
    <row r="80" spans="1:8">
      <c r="A80" s="8">
        <f t="shared" ref="A80:A143" si="14">A79+1</f>
        <v>66</v>
      </c>
      <c r="B80" s="8">
        <f ca="1" t="shared" si="8"/>
        <v>0.39184672057644</v>
      </c>
      <c r="C80" s="8">
        <f ca="1" t="shared" si="9"/>
        <v>64.702440771105</v>
      </c>
      <c r="D80" s="8">
        <f ca="1" t="shared" si="10"/>
        <v>0.71075346003675</v>
      </c>
      <c r="E80" s="8">
        <f ca="1" t="shared" si="11"/>
        <v>5.05432929630501</v>
      </c>
      <c r="F80" s="8">
        <f ca="1">E80*$B$3</f>
        <v>55.5976222593551</v>
      </c>
      <c r="G80" s="8">
        <f ca="1" t="shared" si="12"/>
        <v>9.10481851174981</v>
      </c>
      <c r="H80" s="8">
        <f ca="1" t="shared" si="13"/>
        <v>910.481851174981</v>
      </c>
    </row>
    <row r="81" spans="1:8">
      <c r="A81" s="8">
        <f t="shared" si="14"/>
        <v>67</v>
      </c>
      <c r="B81" s="8">
        <f ca="1" t="shared" si="8"/>
        <v>0.710933372449541</v>
      </c>
      <c r="C81" s="8">
        <f ca="1" t="shared" si="9"/>
        <v>68.296300264506</v>
      </c>
      <c r="D81" s="8">
        <f ca="1" t="shared" si="10"/>
        <v>0.479546717884467</v>
      </c>
      <c r="E81" s="8">
        <f ca="1" t="shared" si="11"/>
        <v>4.97584199190916</v>
      </c>
      <c r="F81" s="8">
        <f ca="1">E81*$B$3</f>
        <v>54.7342619110008</v>
      </c>
      <c r="G81" s="8">
        <f ca="1" t="shared" si="12"/>
        <v>13.5620383535052</v>
      </c>
      <c r="H81" s="8">
        <f ca="1" t="shared" si="13"/>
        <v>1356.20383535052</v>
      </c>
    </row>
    <row r="82" spans="1:8">
      <c r="A82" s="8">
        <f t="shared" si="14"/>
        <v>68</v>
      </c>
      <c r="B82" s="8">
        <f ca="1" t="shared" si="8"/>
        <v>0.745286215506477</v>
      </c>
      <c r="C82" s="8">
        <f ca="1" t="shared" si="9"/>
        <v>67.7967505332185</v>
      </c>
      <c r="D82" s="8">
        <f ca="1" t="shared" si="10"/>
        <v>0.935640873653297</v>
      </c>
      <c r="E82" s="8">
        <f ca="1" t="shared" si="11"/>
        <v>5.8465411273409</v>
      </c>
      <c r="F82" s="8">
        <f ca="1">E82*$B$3</f>
        <v>64.3119524007499</v>
      </c>
      <c r="G82" s="8">
        <f ca="1" t="shared" si="12"/>
        <v>3.48479813246858</v>
      </c>
      <c r="H82" s="8">
        <f ca="1" t="shared" si="13"/>
        <v>348.479813246858</v>
      </c>
    </row>
    <row r="83" spans="1:8">
      <c r="A83" s="8">
        <f t="shared" si="14"/>
        <v>69</v>
      </c>
      <c r="B83" s="8">
        <f ca="1" t="shared" si="8"/>
        <v>0.813242502746319</v>
      </c>
      <c r="C83" s="8">
        <f ca="1" t="shared" si="9"/>
        <v>68.8154762513954</v>
      </c>
      <c r="D83" s="8">
        <f ca="1" t="shared" si="10"/>
        <v>0.0394459972432155</v>
      </c>
      <c r="E83" s="8">
        <f ca="1" t="shared" si="11"/>
        <v>4.19070809957093</v>
      </c>
      <c r="F83" s="8">
        <f ca="1">E83*$B$3</f>
        <v>46.0977890952802</v>
      </c>
      <c r="G83" s="8">
        <f ca="1" t="shared" si="12"/>
        <v>22.7176871561152</v>
      </c>
      <c r="H83" s="8">
        <f ca="1" t="shared" si="13"/>
        <v>2271.76871561152</v>
      </c>
    </row>
    <row r="84" spans="1:8">
      <c r="A84" s="8">
        <f t="shared" si="14"/>
        <v>70</v>
      </c>
      <c r="B84" s="8">
        <f ca="1" t="shared" si="8"/>
        <v>0.695131454248439</v>
      </c>
      <c r="C84" s="8">
        <f ca="1" t="shared" si="9"/>
        <v>66.6721541167213</v>
      </c>
      <c r="D84" s="8">
        <f ca="1" t="shared" si="10"/>
        <v>0.473366360579129</v>
      </c>
      <c r="E84" s="8">
        <f ca="1" t="shared" si="11"/>
        <v>4.98151159718736</v>
      </c>
      <c r="F84" s="8">
        <f ca="1">E84*$B$3</f>
        <v>54.796627569061</v>
      </c>
      <c r="G84" s="8">
        <f ca="1" t="shared" si="12"/>
        <v>11.8755265476603</v>
      </c>
      <c r="H84" s="8">
        <f ca="1" t="shared" si="13"/>
        <v>1187.55265476603</v>
      </c>
    </row>
    <row r="85" spans="1:8">
      <c r="A85" s="8">
        <f t="shared" si="14"/>
        <v>71</v>
      </c>
      <c r="B85" s="8">
        <f ca="1" t="shared" si="8"/>
        <v>0.71629823991168</v>
      </c>
      <c r="C85" s="8">
        <f ca="1" t="shared" si="9"/>
        <v>67.8125481635024</v>
      </c>
      <c r="D85" s="8">
        <f ca="1" t="shared" si="10"/>
        <v>0.0308047695772169</v>
      </c>
      <c r="E85" s="8">
        <f ca="1" t="shared" si="11"/>
        <v>4.41803318009541</v>
      </c>
      <c r="F85" s="8">
        <f ca="1">E85*$B$3</f>
        <v>48.5983649810495</v>
      </c>
      <c r="G85" s="8">
        <f ca="1" t="shared" si="12"/>
        <v>19.2141831824529</v>
      </c>
      <c r="H85" s="8">
        <f ca="1" t="shared" si="13"/>
        <v>1921.41831824529</v>
      </c>
    </row>
    <row r="86" spans="1:8">
      <c r="A86" s="8">
        <f t="shared" si="14"/>
        <v>72</v>
      </c>
      <c r="B86" s="8">
        <f ca="1" t="shared" si="8"/>
        <v>0.44367657632184</v>
      </c>
      <c r="C86" s="8">
        <f ca="1" t="shared" si="9"/>
        <v>60.9325511748293</v>
      </c>
      <c r="D86" s="8">
        <f ca="1" t="shared" si="10"/>
        <v>0.796469032116757</v>
      </c>
      <c r="E86" s="8">
        <f ca="1" t="shared" si="11"/>
        <v>5.11072411678226</v>
      </c>
      <c r="F86" s="8">
        <f ca="1">E86*$B$3</f>
        <v>56.2179652846049</v>
      </c>
      <c r="G86" s="8">
        <f ca="1" t="shared" si="12"/>
        <v>4.71458589022438</v>
      </c>
      <c r="H86" s="8">
        <f ca="1" t="shared" si="13"/>
        <v>471.458589022438</v>
      </c>
    </row>
    <row r="87" spans="1:8">
      <c r="A87" s="8">
        <f t="shared" si="14"/>
        <v>73</v>
      </c>
      <c r="B87" s="8">
        <f ca="1" t="shared" si="8"/>
        <v>0.245645289979385</v>
      </c>
      <c r="C87" s="8">
        <f ca="1" t="shared" si="9"/>
        <v>55.2922672369728</v>
      </c>
      <c r="D87" s="8">
        <f ca="1" t="shared" si="10"/>
        <v>0.0334487422549301</v>
      </c>
      <c r="E87" s="8">
        <f ca="1" t="shared" si="11"/>
        <v>4.42021373082285</v>
      </c>
      <c r="F87" s="8">
        <f ca="1">E87*$B$3</f>
        <v>48.6223510390513</v>
      </c>
      <c r="G87" s="8">
        <f ca="1" t="shared" si="12"/>
        <v>6.66991619792147</v>
      </c>
      <c r="H87" s="8">
        <f ca="1" t="shared" si="13"/>
        <v>666.991619792147</v>
      </c>
    </row>
    <row r="88" spans="1:8">
      <c r="A88" s="8">
        <f t="shared" si="14"/>
        <v>74</v>
      </c>
      <c r="B88" s="8">
        <f ca="1" t="shared" si="8"/>
        <v>0.693181803864817</v>
      </c>
      <c r="C88" s="8">
        <f ca="1" t="shared" si="9"/>
        <v>65.1008038396727</v>
      </c>
      <c r="D88" s="8">
        <f ca="1" t="shared" si="10"/>
        <v>0.46122375478704</v>
      </c>
      <c r="E88" s="8">
        <f ca="1" t="shared" si="11"/>
        <v>4.90413844586577</v>
      </c>
      <c r="F88" s="8">
        <f ca="1">E88*$B$3</f>
        <v>53.9455229045235</v>
      </c>
      <c r="G88" s="8">
        <f ca="1" t="shared" si="12"/>
        <v>11.1552809351493</v>
      </c>
      <c r="H88" s="8">
        <f ca="1" t="shared" si="13"/>
        <v>1115.52809351493</v>
      </c>
    </row>
    <row r="89" spans="1:8">
      <c r="A89" s="8">
        <f t="shared" si="14"/>
        <v>75</v>
      </c>
      <c r="B89" s="8">
        <f ca="1" t="shared" si="8"/>
        <v>0.617246301108143</v>
      </c>
      <c r="C89" s="8">
        <f ca="1" t="shared" si="9"/>
        <v>69.5732291260561</v>
      </c>
      <c r="D89" s="8">
        <f ca="1" t="shared" si="10"/>
        <v>0.745844633857096</v>
      </c>
      <c r="E89" s="8">
        <f ca="1" t="shared" si="11"/>
        <v>5.44929940170958</v>
      </c>
      <c r="F89" s="8">
        <f ca="1">E89*$B$3</f>
        <v>59.9422934188054</v>
      </c>
      <c r="G89" s="8">
        <f ca="1" t="shared" si="12"/>
        <v>9.63093570725074</v>
      </c>
      <c r="H89" s="8">
        <f ca="1" t="shared" si="13"/>
        <v>963.093570725074</v>
      </c>
    </row>
    <row r="90" spans="1:8">
      <c r="A90" s="8">
        <f t="shared" si="14"/>
        <v>76</v>
      </c>
      <c r="B90" s="8">
        <f ca="1" t="shared" si="8"/>
        <v>0.00700786889655802</v>
      </c>
      <c r="C90" s="8">
        <f ca="1" t="shared" si="9"/>
        <v>51.2168180316191</v>
      </c>
      <c r="D90" s="8">
        <f ca="1" t="shared" si="10"/>
        <v>0.637714248842536</v>
      </c>
      <c r="E90" s="8">
        <f ca="1" t="shared" si="11"/>
        <v>4.80176078145013</v>
      </c>
      <c r="F90" s="8">
        <f ca="1">E90*$B$3</f>
        <v>52.8193685959515</v>
      </c>
      <c r="G90" s="8">
        <f ca="1" t="shared" si="12"/>
        <v>0</v>
      </c>
      <c r="H90" s="8">
        <f ca="1" t="shared" si="13"/>
        <v>0</v>
      </c>
    </row>
    <row r="91" spans="1:8">
      <c r="A91" s="8">
        <f t="shared" si="14"/>
        <v>77</v>
      </c>
      <c r="B91" s="8">
        <f ca="1" t="shared" si="8"/>
        <v>0.111885707103075</v>
      </c>
      <c r="C91" s="8">
        <f ca="1" t="shared" si="9"/>
        <v>59.1208878951606</v>
      </c>
      <c r="D91" s="8">
        <f ca="1" t="shared" si="10"/>
        <v>0.173714993238782</v>
      </c>
      <c r="E91" s="8">
        <f ca="1" t="shared" si="11"/>
        <v>4.34452506575025</v>
      </c>
      <c r="F91" s="8">
        <f ca="1">E91*$B$3</f>
        <v>47.7897757232527</v>
      </c>
      <c r="G91" s="8">
        <f ca="1" t="shared" si="12"/>
        <v>11.3311121719079</v>
      </c>
      <c r="H91" s="8">
        <f ca="1" t="shared" si="13"/>
        <v>1133.11121719079</v>
      </c>
    </row>
    <row r="92" spans="1:8">
      <c r="A92" s="8">
        <f t="shared" si="14"/>
        <v>78</v>
      </c>
      <c r="B92" s="8">
        <f ca="1" t="shared" si="8"/>
        <v>0.930397808728245</v>
      </c>
      <c r="C92" s="8">
        <f ca="1" t="shared" si="9"/>
        <v>76.7811721709773</v>
      </c>
      <c r="D92" s="8">
        <f ca="1" t="shared" si="10"/>
        <v>0.590670585338572</v>
      </c>
      <c r="E92" s="8">
        <f ca="1" t="shared" si="11"/>
        <v>4.72113325012775</v>
      </c>
      <c r="F92" s="8">
        <f ca="1">E92*$B$3</f>
        <v>51.9324657514052</v>
      </c>
      <c r="G92" s="8">
        <f ca="1" t="shared" si="12"/>
        <v>24.8487064195721</v>
      </c>
      <c r="H92" s="8">
        <f ca="1" t="shared" si="13"/>
        <v>2484.87064195721</v>
      </c>
    </row>
    <row r="93" spans="1:8">
      <c r="A93" s="8">
        <f t="shared" si="14"/>
        <v>79</v>
      </c>
      <c r="B93" s="8">
        <f ca="1" t="shared" si="8"/>
        <v>0.150270062943321</v>
      </c>
      <c r="C93" s="8">
        <f ca="1" t="shared" si="9"/>
        <v>59.6931707128593</v>
      </c>
      <c r="D93" s="8">
        <f ca="1" t="shared" si="10"/>
        <v>0.186312787820383</v>
      </c>
      <c r="E93" s="8">
        <f ca="1" t="shared" si="11"/>
        <v>4.01313690868681</v>
      </c>
      <c r="F93" s="8">
        <f ca="1">E93*$B$3</f>
        <v>44.1445059955549</v>
      </c>
      <c r="G93" s="8">
        <f ca="1" t="shared" si="12"/>
        <v>15.5486647173044</v>
      </c>
      <c r="H93" s="8">
        <f ca="1" t="shared" si="13"/>
        <v>1554.86647173044</v>
      </c>
    </row>
    <row r="94" spans="1:8">
      <c r="A94" s="8">
        <f t="shared" si="14"/>
        <v>80</v>
      </c>
      <c r="B94" s="8">
        <f ca="1" t="shared" si="8"/>
        <v>0.315414945956107</v>
      </c>
      <c r="C94" s="8">
        <f ca="1" t="shared" si="9"/>
        <v>62.2972427733754</v>
      </c>
      <c r="D94" s="8">
        <f ca="1" t="shared" si="10"/>
        <v>0.156256257491863</v>
      </c>
      <c r="E94" s="8">
        <f ca="1" t="shared" si="11"/>
        <v>4.34670810502438</v>
      </c>
      <c r="F94" s="8">
        <f ca="1">E94*$B$3</f>
        <v>47.8137891552682</v>
      </c>
      <c r="G94" s="8">
        <f ca="1" t="shared" si="12"/>
        <v>14.4834536181072</v>
      </c>
      <c r="H94" s="8">
        <f ca="1" t="shared" si="13"/>
        <v>1448.34536181072</v>
      </c>
    </row>
    <row r="95" spans="1:8">
      <c r="A95" s="8">
        <f t="shared" si="14"/>
        <v>81</v>
      </c>
      <c r="B95" s="8">
        <f ca="1" t="shared" si="8"/>
        <v>0.121393102427454</v>
      </c>
      <c r="C95" s="8">
        <f ca="1" t="shared" si="9"/>
        <v>59.5749326873206</v>
      </c>
      <c r="D95" s="8">
        <f ca="1" t="shared" si="10"/>
        <v>0.00799566944057273</v>
      </c>
      <c r="E95" s="8">
        <f ca="1" t="shared" si="11"/>
        <v>4.17638356562978</v>
      </c>
      <c r="F95" s="8">
        <f ca="1">E95*$B$3</f>
        <v>45.9402192219275</v>
      </c>
      <c r="G95" s="8">
        <f ca="1" t="shared" si="12"/>
        <v>13.6347134653931</v>
      </c>
      <c r="H95" s="8">
        <f ca="1" t="shared" si="13"/>
        <v>1363.47134653931</v>
      </c>
    </row>
    <row r="96" spans="1:8">
      <c r="A96" s="8">
        <f t="shared" si="14"/>
        <v>82</v>
      </c>
      <c r="B96" s="8">
        <f ca="1" t="shared" si="8"/>
        <v>0.915583596989753</v>
      </c>
      <c r="C96" s="8">
        <f ca="1" t="shared" si="9"/>
        <v>75.831433165938</v>
      </c>
      <c r="D96" s="8">
        <f ca="1" t="shared" si="10"/>
        <v>0.109488589142883</v>
      </c>
      <c r="E96" s="8">
        <f ca="1" t="shared" si="11"/>
        <v>4.49382469151523</v>
      </c>
      <c r="F96" s="8">
        <f ca="1">E96*$B$3</f>
        <v>49.4320716066675</v>
      </c>
      <c r="G96" s="8">
        <f ca="1" t="shared" si="12"/>
        <v>26.3993615592705</v>
      </c>
      <c r="H96" s="8">
        <f ca="1" t="shared" si="13"/>
        <v>2639.93615592705</v>
      </c>
    </row>
    <row r="97" spans="1:8">
      <c r="A97" s="8">
        <f t="shared" si="14"/>
        <v>83</v>
      </c>
      <c r="B97" s="8">
        <f ca="1" t="shared" si="8"/>
        <v>0.733396105326067</v>
      </c>
      <c r="C97" s="8">
        <f ca="1" t="shared" si="9"/>
        <v>69.5376833046165</v>
      </c>
      <c r="D97" s="8">
        <f ca="1" t="shared" si="10"/>
        <v>0.11799005793455</v>
      </c>
      <c r="E97" s="8">
        <f ca="1" t="shared" si="11"/>
        <v>4.24724801509842</v>
      </c>
      <c r="F97" s="8">
        <f ca="1">E97*$B$3</f>
        <v>46.7197281660826</v>
      </c>
      <c r="G97" s="8">
        <f ca="1" t="shared" si="12"/>
        <v>22.8179551385339</v>
      </c>
      <c r="H97" s="8">
        <f ca="1" t="shared" si="13"/>
        <v>2281.79551385339</v>
      </c>
    </row>
    <row r="98" spans="1:8">
      <c r="A98" s="8">
        <f t="shared" si="14"/>
        <v>84</v>
      </c>
      <c r="B98" s="8">
        <f ca="1" t="shared" si="8"/>
        <v>0.639414923337587</v>
      </c>
      <c r="C98" s="8">
        <f ca="1" t="shared" si="9"/>
        <v>69.1357638100547</v>
      </c>
      <c r="D98" s="8">
        <f ca="1" t="shared" si="10"/>
        <v>0.694831218360927</v>
      </c>
      <c r="E98" s="8">
        <f ca="1" t="shared" si="11"/>
        <v>4.6685760264487</v>
      </c>
      <c r="F98" s="8">
        <f ca="1">E98*$B$3</f>
        <v>51.3543362909357</v>
      </c>
      <c r="G98" s="8">
        <f ca="1" t="shared" si="12"/>
        <v>17.781427519119</v>
      </c>
      <c r="H98" s="8">
        <f ca="1" t="shared" si="13"/>
        <v>1778.1427519119</v>
      </c>
    </row>
    <row r="99" spans="1:8">
      <c r="A99" s="8">
        <f t="shared" si="14"/>
        <v>85</v>
      </c>
      <c r="B99" s="8">
        <f ca="1" t="shared" si="8"/>
        <v>0.349461050424211</v>
      </c>
      <c r="C99" s="8">
        <f ca="1" t="shared" si="9"/>
        <v>63.9161118618516</v>
      </c>
      <c r="D99" s="8">
        <f ca="1" t="shared" si="10"/>
        <v>0.810543421981703</v>
      </c>
      <c r="E99" s="8">
        <f ca="1" t="shared" si="11"/>
        <v>5.15462939314094</v>
      </c>
      <c r="F99" s="8">
        <f ca="1">E99*$B$3</f>
        <v>56.7009233245504</v>
      </c>
      <c r="G99" s="8">
        <f ca="1" t="shared" si="12"/>
        <v>7.21518853730128</v>
      </c>
      <c r="H99" s="8">
        <f ca="1" t="shared" si="13"/>
        <v>721.518853730128</v>
      </c>
    </row>
    <row r="100" spans="1:8">
      <c r="A100" s="8">
        <f t="shared" si="14"/>
        <v>86</v>
      </c>
      <c r="B100" s="8">
        <f ca="1" t="shared" si="8"/>
        <v>0.522721395763935</v>
      </c>
      <c r="C100" s="8">
        <f ca="1" t="shared" si="9"/>
        <v>64.3318112597216</v>
      </c>
      <c r="D100" s="8">
        <f ca="1" t="shared" si="10"/>
        <v>0.477941035538132</v>
      </c>
      <c r="E100" s="8">
        <f ca="1" t="shared" si="11"/>
        <v>4.90318664213703</v>
      </c>
      <c r="F100" s="8">
        <f ca="1">E100*$B$3</f>
        <v>53.9350530635073</v>
      </c>
      <c r="G100" s="8">
        <f ca="1" t="shared" si="12"/>
        <v>10.3967581962143</v>
      </c>
      <c r="H100" s="8">
        <f ca="1" t="shared" si="13"/>
        <v>1039.67581962143</v>
      </c>
    </row>
    <row r="101" spans="1:8">
      <c r="A101" s="8">
        <f t="shared" si="14"/>
        <v>87</v>
      </c>
      <c r="B101" s="8">
        <f ca="1" t="shared" si="8"/>
        <v>0.139938397865434</v>
      </c>
      <c r="C101" s="8">
        <f ca="1" t="shared" si="9"/>
        <v>59.6219014728899</v>
      </c>
      <c r="D101" s="8">
        <f ca="1" t="shared" si="10"/>
        <v>0.0628955340795119</v>
      </c>
      <c r="E101" s="8">
        <f ca="1" t="shared" si="11"/>
        <v>4.00096017646158</v>
      </c>
      <c r="F101" s="8">
        <f ca="1">E101*$B$3</f>
        <v>44.0105619410774</v>
      </c>
      <c r="G101" s="8">
        <f ca="1" t="shared" si="12"/>
        <v>15.6113395318125</v>
      </c>
      <c r="H101" s="8">
        <f ca="1" t="shared" si="13"/>
        <v>1561.13395318125</v>
      </c>
    </row>
    <row r="102" spans="1:8">
      <c r="A102" s="8">
        <f t="shared" si="14"/>
        <v>88</v>
      </c>
      <c r="B102" s="8">
        <f ca="1" t="shared" si="8"/>
        <v>0.846072111986594</v>
      </c>
      <c r="C102" s="8">
        <f ca="1" t="shared" si="9"/>
        <v>68.7344636480693</v>
      </c>
      <c r="D102" s="8">
        <f ca="1" t="shared" si="10"/>
        <v>0.91131149426686</v>
      </c>
      <c r="E102" s="8">
        <f ca="1" t="shared" si="11"/>
        <v>5.77651463503681</v>
      </c>
      <c r="F102" s="8">
        <f ca="1">E102*$B$3</f>
        <v>63.5416609854049</v>
      </c>
      <c r="G102" s="8">
        <f ca="1" t="shared" si="12"/>
        <v>5.19280266266446</v>
      </c>
      <c r="H102" s="8">
        <f ca="1" t="shared" si="13"/>
        <v>519.280266266446</v>
      </c>
    </row>
    <row r="103" spans="1:8">
      <c r="A103" s="8">
        <f t="shared" si="14"/>
        <v>89</v>
      </c>
      <c r="B103" s="8">
        <f ca="1" t="shared" si="8"/>
        <v>0.415940969361141</v>
      </c>
      <c r="C103" s="8">
        <f ca="1" t="shared" si="9"/>
        <v>61.9743725894057</v>
      </c>
      <c r="D103" s="8">
        <f ca="1" t="shared" si="10"/>
        <v>0.366835446995786</v>
      </c>
      <c r="E103" s="8">
        <f ca="1" t="shared" si="11"/>
        <v>4.76733518449707</v>
      </c>
      <c r="F103" s="8">
        <f ca="1">E103*$B$3</f>
        <v>52.4406870294678</v>
      </c>
      <c r="G103" s="8">
        <f ca="1" t="shared" si="12"/>
        <v>9.53368555993794</v>
      </c>
      <c r="H103" s="8">
        <f ca="1" t="shared" si="13"/>
        <v>953.368555993794</v>
      </c>
    </row>
    <row r="104" spans="1:8">
      <c r="A104" s="8">
        <f t="shared" si="14"/>
        <v>90</v>
      </c>
      <c r="B104" s="8">
        <f ca="1" t="shared" si="8"/>
        <v>0.761090861616665</v>
      </c>
      <c r="C104" s="8">
        <f ca="1" t="shared" si="9"/>
        <v>68.6237942745751</v>
      </c>
      <c r="D104" s="8">
        <f ca="1" t="shared" si="10"/>
        <v>0.572737197038241</v>
      </c>
      <c r="E104" s="8">
        <f ca="1" t="shared" si="11"/>
        <v>4.81744987393406</v>
      </c>
      <c r="F104" s="8">
        <f ca="1">E104*$B$3</f>
        <v>52.9919486132746</v>
      </c>
      <c r="G104" s="8">
        <f ca="1" t="shared" si="12"/>
        <v>15.6318456613005</v>
      </c>
      <c r="H104" s="8">
        <f ca="1" t="shared" si="13"/>
        <v>1563.18456613005</v>
      </c>
    </row>
    <row r="105" spans="1:8">
      <c r="A105" s="8">
        <f t="shared" si="14"/>
        <v>91</v>
      </c>
      <c r="B105" s="8">
        <f ca="1" t="shared" si="8"/>
        <v>0.292962341733794</v>
      </c>
      <c r="C105" s="8">
        <f ca="1" t="shared" si="9"/>
        <v>62.0798461247685</v>
      </c>
      <c r="D105" s="8">
        <f ca="1" t="shared" si="10"/>
        <v>0.334413973659791</v>
      </c>
      <c r="E105" s="8">
        <f ca="1" t="shared" si="11"/>
        <v>4.76319953380277</v>
      </c>
      <c r="F105" s="8">
        <f ca="1">E105*$B$3</f>
        <v>52.3951948718305</v>
      </c>
      <c r="G105" s="8">
        <f ca="1" t="shared" si="12"/>
        <v>9.68465125293802</v>
      </c>
      <c r="H105" s="8">
        <f ca="1" t="shared" si="13"/>
        <v>968.465125293802</v>
      </c>
    </row>
    <row r="106" spans="1:8">
      <c r="A106" s="8">
        <f t="shared" si="14"/>
        <v>92</v>
      </c>
      <c r="B106" s="8">
        <f ca="1" t="shared" si="8"/>
        <v>0.231083554985915</v>
      </c>
      <c r="C106" s="8">
        <f ca="1" t="shared" si="9"/>
        <v>59.8173311361894</v>
      </c>
      <c r="D106" s="8">
        <f ca="1" t="shared" si="10"/>
        <v>0.990495180734616</v>
      </c>
      <c r="E106" s="8">
        <f ca="1" t="shared" si="11"/>
        <v>5.7924624137795</v>
      </c>
      <c r="F106" s="8">
        <f ca="1">E106*$B$3</f>
        <v>63.7170865515745</v>
      </c>
      <c r="G106" s="8">
        <f ca="1" t="shared" si="12"/>
        <v>0</v>
      </c>
      <c r="H106" s="8">
        <f ca="1" t="shared" si="13"/>
        <v>0</v>
      </c>
    </row>
    <row r="107" spans="1:8">
      <c r="A107" s="8">
        <f t="shared" si="14"/>
        <v>93</v>
      </c>
      <c r="B107" s="8">
        <f ca="1" t="shared" si="8"/>
        <v>0.7739471262381</v>
      </c>
      <c r="C107" s="8">
        <f ca="1" t="shared" si="9"/>
        <v>68.9804263611714</v>
      </c>
      <c r="D107" s="8">
        <f ca="1" t="shared" si="10"/>
        <v>0.369452997794517</v>
      </c>
      <c r="E107" s="8">
        <f ca="1" t="shared" si="11"/>
        <v>4.72112860257498</v>
      </c>
      <c r="F107" s="8">
        <f ca="1">E107*$B$3</f>
        <v>51.9324146283248</v>
      </c>
      <c r="G107" s="8">
        <f ca="1" t="shared" si="12"/>
        <v>17.0480117328466</v>
      </c>
      <c r="H107" s="8">
        <f ca="1" t="shared" si="13"/>
        <v>1704.80117328466</v>
      </c>
    </row>
    <row r="108" spans="1:8">
      <c r="A108" s="8">
        <f t="shared" si="14"/>
        <v>94</v>
      </c>
      <c r="B108" s="8">
        <f ca="1" t="shared" si="8"/>
        <v>0.5599283427431</v>
      </c>
      <c r="C108" s="8">
        <f ca="1" t="shared" si="9"/>
        <v>69.2649511953642</v>
      </c>
      <c r="D108" s="8">
        <f ca="1" t="shared" si="10"/>
        <v>0.930192360546485</v>
      </c>
      <c r="E108" s="8">
        <f ca="1" t="shared" si="11"/>
        <v>5.60874233249131</v>
      </c>
      <c r="F108" s="8">
        <f ca="1">E108*$B$3</f>
        <v>61.6961656574044</v>
      </c>
      <c r="G108" s="8">
        <f ca="1" t="shared" si="12"/>
        <v>7.56878553795985</v>
      </c>
      <c r="H108" s="8">
        <f ca="1" t="shared" si="13"/>
        <v>756.878553795985</v>
      </c>
    </row>
    <row r="109" spans="1:8">
      <c r="A109" s="8">
        <f t="shared" si="14"/>
        <v>95</v>
      </c>
      <c r="B109" s="8">
        <f ca="1" t="shared" si="8"/>
        <v>0.971982552656085</v>
      </c>
      <c r="C109" s="8">
        <f ca="1" t="shared" si="9"/>
        <v>79.2283697054252</v>
      </c>
      <c r="D109" s="8">
        <f ca="1" t="shared" si="10"/>
        <v>0.558680830839376</v>
      </c>
      <c r="E109" s="8">
        <f ca="1" t="shared" si="11"/>
        <v>4.71674529638419</v>
      </c>
      <c r="F109" s="8">
        <f ca="1">E109*$B$3</f>
        <v>51.884198260226</v>
      </c>
      <c r="G109" s="8">
        <f ca="1" t="shared" si="12"/>
        <v>27.3441714451991</v>
      </c>
      <c r="H109" s="8">
        <f ca="1" t="shared" si="13"/>
        <v>2734.41714451991</v>
      </c>
    </row>
    <row r="110" spans="1:8">
      <c r="A110" s="8">
        <f t="shared" si="14"/>
        <v>96</v>
      </c>
      <c r="B110" s="8">
        <f ca="1" t="shared" si="8"/>
        <v>0.377894146298997</v>
      </c>
      <c r="C110" s="8">
        <f ca="1" t="shared" si="9"/>
        <v>61.81216530604</v>
      </c>
      <c r="D110" s="8">
        <f ca="1" t="shared" si="10"/>
        <v>0.712728145388041</v>
      </c>
      <c r="E110" s="8">
        <f ca="1" t="shared" si="11"/>
        <v>5.06869619143102</v>
      </c>
      <c r="F110" s="8">
        <f ca="1">E110*$B$3</f>
        <v>55.7556581057412</v>
      </c>
      <c r="G110" s="8">
        <f ca="1" t="shared" si="12"/>
        <v>6.05650720029881</v>
      </c>
      <c r="H110" s="8">
        <f ca="1" t="shared" si="13"/>
        <v>605.650720029881</v>
      </c>
    </row>
    <row r="111" spans="1:8">
      <c r="A111" s="8">
        <f t="shared" si="14"/>
        <v>97</v>
      </c>
      <c r="B111" s="8">
        <f ca="1" t="shared" si="8"/>
        <v>0.40798057929335</v>
      </c>
      <c r="C111" s="8">
        <f ca="1" t="shared" si="9"/>
        <v>63.1016095891176</v>
      </c>
      <c r="D111" s="8">
        <f ca="1" t="shared" si="10"/>
        <v>0.763980889969097</v>
      </c>
      <c r="E111" s="8">
        <f ca="1" t="shared" si="11"/>
        <v>5.15909428418576</v>
      </c>
      <c r="F111" s="8">
        <f ca="1">E111*$B$3</f>
        <v>56.7500371260434</v>
      </c>
      <c r="G111" s="8">
        <f ca="1" t="shared" si="12"/>
        <v>6.35157246307417</v>
      </c>
      <c r="H111" s="8">
        <f ca="1" t="shared" si="13"/>
        <v>635.157246307417</v>
      </c>
    </row>
    <row r="112" spans="1:8">
      <c r="A112" s="8">
        <f t="shared" si="14"/>
        <v>98</v>
      </c>
      <c r="B112" s="8">
        <f ca="1" t="shared" si="8"/>
        <v>0.589887338621555</v>
      </c>
      <c r="C112" s="8">
        <f ca="1" t="shared" si="9"/>
        <v>65.9256991619266</v>
      </c>
      <c r="D112" s="8">
        <f ca="1" t="shared" si="10"/>
        <v>0.677262241334072</v>
      </c>
      <c r="E112" s="8">
        <f ca="1" t="shared" si="11"/>
        <v>4.89982766377038</v>
      </c>
      <c r="F112" s="8">
        <f ca="1">E112*$B$3</f>
        <v>53.8981043014742</v>
      </c>
      <c r="G112" s="8">
        <f ca="1" t="shared" si="12"/>
        <v>12.0275948604525</v>
      </c>
      <c r="H112" s="8">
        <f ca="1" t="shared" si="13"/>
        <v>1202.75948604525</v>
      </c>
    </row>
    <row r="113" spans="1:8">
      <c r="A113" s="8">
        <f t="shared" si="14"/>
        <v>99</v>
      </c>
      <c r="B113" s="8">
        <f ca="1" t="shared" si="8"/>
        <v>0.937523993914624</v>
      </c>
      <c r="C113" s="8">
        <f ca="1" t="shared" si="9"/>
        <v>78.9955661581488</v>
      </c>
      <c r="D113" s="8">
        <f ca="1" t="shared" si="10"/>
        <v>0.356249341170137</v>
      </c>
      <c r="E113" s="8">
        <f ca="1" t="shared" si="11"/>
        <v>4.52037502497478</v>
      </c>
      <c r="F113" s="8">
        <f ca="1">E113*$B$3</f>
        <v>49.7241252747225</v>
      </c>
      <c r="G113" s="8">
        <f ca="1" t="shared" si="12"/>
        <v>29.2714408834263</v>
      </c>
      <c r="H113" s="8">
        <f ca="1" t="shared" si="13"/>
        <v>2927.14408834263</v>
      </c>
    </row>
    <row r="114" spans="1:8">
      <c r="A114" s="8">
        <f t="shared" si="14"/>
        <v>100</v>
      </c>
      <c r="B114" s="8">
        <f ca="1" t="shared" si="8"/>
        <v>0.411239160284525</v>
      </c>
      <c r="C114" s="8">
        <f ca="1" t="shared" si="9"/>
        <v>64.376473197097</v>
      </c>
      <c r="D114" s="8">
        <f ca="1" t="shared" si="10"/>
        <v>0.786504521160593</v>
      </c>
      <c r="E114" s="8">
        <f ca="1" t="shared" si="11"/>
        <v>5.46130086787022</v>
      </c>
      <c r="F114" s="8">
        <f ca="1">E114*$B$3</f>
        <v>60.0743095465724</v>
      </c>
      <c r="G114" s="8">
        <f ca="1" t="shared" si="12"/>
        <v>4.30216365052456</v>
      </c>
      <c r="H114" s="8">
        <f ca="1" t="shared" si="13"/>
        <v>430.216365052456</v>
      </c>
    </row>
    <row r="115" spans="1:8">
      <c r="A115" s="8">
        <f t="shared" si="14"/>
        <v>101</v>
      </c>
      <c r="B115" s="8">
        <f ca="1" t="shared" si="8"/>
        <v>0.523837569124245</v>
      </c>
      <c r="C115" s="8">
        <f ca="1" t="shared" si="9"/>
        <v>60.5897577724585</v>
      </c>
      <c r="D115" s="8">
        <f ca="1" t="shared" si="10"/>
        <v>0.238223471971347</v>
      </c>
      <c r="E115" s="8">
        <f ca="1" t="shared" si="11"/>
        <v>4.30151639806185</v>
      </c>
      <c r="F115" s="8">
        <f ca="1">E115*$B$3</f>
        <v>47.3166803786804</v>
      </c>
      <c r="G115" s="8">
        <f ca="1" t="shared" si="12"/>
        <v>13.2730773937781</v>
      </c>
      <c r="H115" s="8">
        <f ca="1" t="shared" si="13"/>
        <v>1327.30773937781</v>
      </c>
    </row>
    <row r="116" spans="1:8">
      <c r="A116" s="8">
        <f t="shared" si="14"/>
        <v>102</v>
      </c>
      <c r="B116" s="8">
        <f ca="1" t="shared" si="8"/>
        <v>0.578321645216918</v>
      </c>
      <c r="C116" s="8">
        <f ca="1" t="shared" si="9"/>
        <v>65.3853863501194</v>
      </c>
      <c r="D116" s="8">
        <f ca="1" t="shared" si="10"/>
        <v>0.943722588843776</v>
      </c>
      <c r="E116" s="8">
        <f ca="1" t="shared" si="11"/>
        <v>5.84978630238588</v>
      </c>
      <c r="F116" s="8">
        <f ca="1">E116*$B$3</f>
        <v>64.3476493262446</v>
      </c>
      <c r="G116" s="8">
        <f ca="1" t="shared" si="12"/>
        <v>1.03773702387477</v>
      </c>
      <c r="H116" s="8">
        <f ca="1" t="shared" si="13"/>
        <v>103.773702387477</v>
      </c>
    </row>
    <row r="117" spans="1:8">
      <c r="A117" s="8">
        <f t="shared" si="14"/>
        <v>103</v>
      </c>
      <c r="B117" s="8">
        <f ca="1" t="shared" si="8"/>
        <v>0.183916921461955</v>
      </c>
      <c r="C117" s="8">
        <f ca="1" t="shared" si="9"/>
        <v>59.2153377773623</v>
      </c>
      <c r="D117" s="8">
        <f ca="1" t="shared" si="10"/>
        <v>0.687001876336472</v>
      </c>
      <c r="E117" s="8">
        <f ca="1" t="shared" si="11"/>
        <v>4.97372852227607</v>
      </c>
      <c r="F117" s="8">
        <f ca="1">E117*$B$3</f>
        <v>54.7110137450368</v>
      </c>
      <c r="G117" s="8">
        <f ca="1" t="shared" si="12"/>
        <v>4.50432403232546</v>
      </c>
      <c r="H117" s="8">
        <f ca="1" t="shared" si="13"/>
        <v>450.432403232546</v>
      </c>
    </row>
    <row r="118" spans="1:8">
      <c r="A118" s="8">
        <f t="shared" si="14"/>
        <v>104</v>
      </c>
      <c r="B118" s="8">
        <f ca="1" t="shared" si="8"/>
        <v>0.0988888102218646</v>
      </c>
      <c r="C118" s="8">
        <f ca="1" t="shared" si="9"/>
        <v>51.8547647163207</v>
      </c>
      <c r="D118" s="8">
        <f ca="1" t="shared" si="10"/>
        <v>0.134636041789127</v>
      </c>
      <c r="E118" s="8">
        <f ca="1" t="shared" si="11"/>
        <v>4.09456725827838</v>
      </c>
      <c r="F118" s="8">
        <f ca="1">E118*$B$3</f>
        <v>45.0402398410621</v>
      </c>
      <c r="G118" s="8">
        <f ca="1" t="shared" si="12"/>
        <v>6.81452487525856</v>
      </c>
      <c r="H118" s="8">
        <f ca="1" t="shared" si="13"/>
        <v>681.452487525856</v>
      </c>
    </row>
    <row r="119" spans="1:8">
      <c r="A119" s="8">
        <f t="shared" si="14"/>
        <v>105</v>
      </c>
      <c r="B119" s="8">
        <f ca="1" t="shared" si="8"/>
        <v>0.16840781135717</v>
      </c>
      <c r="C119" s="8">
        <f ca="1" t="shared" si="9"/>
        <v>56.1276419281309</v>
      </c>
      <c r="D119" s="8">
        <f ca="1" t="shared" si="10"/>
        <v>0.561307029945343</v>
      </c>
      <c r="E119" s="8">
        <f ca="1" t="shared" si="11"/>
        <v>4.73802425344078</v>
      </c>
      <c r="F119" s="8">
        <f ca="1">E119*$B$3</f>
        <v>52.1182667878486</v>
      </c>
      <c r="G119" s="8">
        <f ca="1" t="shared" si="12"/>
        <v>4.0093751402823</v>
      </c>
      <c r="H119" s="8">
        <f ca="1" t="shared" si="13"/>
        <v>400.93751402823</v>
      </c>
    </row>
    <row r="120" spans="1:8">
      <c r="A120" s="8">
        <f t="shared" si="14"/>
        <v>106</v>
      </c>
      <c r="B120" s="8">
        <f ca="1" t="shared" si="8"/>
        <v>0.446620284454761</v>
      </c>
      <c r="C120" s="8">
        <f ca="1" t="shared" si="9"/>
        <v>60.2133836441552</v>
      </c>
      <c r="D120" s="8">
        <f ca="1" t="shared" si="10"/>
        <v>0.570112320734599</v>
      </c>
      <c r="E120" s="8">
        <f ca="1" t="shared" si="11"/>
        <v>4.847349945823</v>
      </c>
      <c r="F120" s="8">
        <f ca="1">E120*$B$3</f>
        <v>53.320849404053</v>
      </c>
      <c r="G120" s="8">
        <f ca="1" t="shared" si="12"/>
        <v>6.89253424010221</v>
      </c>
      <c r="H120" s="8">
        <f ca="1" t="shared" si="13"/>
        <v>689.253424010221</v>
      </c>
    </row>
    <row r="121" spans="1:8">
      <c r="A121" s="8">
        <f t="shared" si="14"/>
        <v>107</v>
      </c>
      <c r="B121" s="8">
        <f ca="1" t="shared" si="8"/>
        <v>0.794304075740719</v>
      </c>
      <c r="C121" s="8">
        <f ca="1" t="shared" si="9"/>
        <v>67.9588182820598</v>
      </c>
      <c r="D121" s="8">
        <f ca="1" t="shared" si="10"/>
        <v>0.901417568295647</v>
      </c>
      <c r="E121" s="8">
        <f ca="1" t="shared" si="11"/>
        <v>5.93108841356625</v>
      </c>
      <c r="F121" s="8">
        <f ca="1">E121*$B$3</f>
        <v>65.2419725492288</v>
      </c>
      <c r="G121" s="8">
        <f ca="1" t="shared" si="12"/>
        <v>2.71684573283106</v>
      </c>
      <c r="H121" s="8">
        <f ca="1" t="shared" si="13"/>
        <v>271.684573283106</v>
      </c>
    </row>
    <row r="122" spans="1:8">
      <c r="A122" s="8">
        <f t="shared" si="14"/>
        <v>108</v>
      </c>
      <c r="B122" s="8">
        <f ca="1" t="shared" si="8"/>
        <v>0.815987787260757</v>
      </c>
      <c r="C122" s="8">
        <f ca="1" t="shared" si="9"/>
        <v>67.9628859757792</v>
      </c>
      <c r="D122" s="8">
        <f ca="1" t="shared" si="10"/>
        <v>0.0682981742931705</v>
      </c>
      <c r="E122" s="8">
        <f ca="1" t="shared" si="11"/>
        <v>4.46935765244562</v>
      </c>
      <c r="F122" s="8">
        <f ca="1">E122*$B$3</f>
        <v>49.1629341769018</v>
      </c>
      <c r="G122" s="8">
        <f ca="1" t="shared" si="12"/>
        <v>18.7999517988775</v>
      </c>
      <c r="H122" s="8">
        <f ca="1" t="shared" si="13"/>
        <v>1879.99517988775</v>
      </c>
    </row>
    <row r="123" spans="1:8">
      <c r="A123" s="8">
        <f t="shared" si="14"/>
        <v>109</v>
      </c>
      <c r="B123" s="8">
        <f ca="1" t="shared" si="8"/>
        <v>0.466820690706219</v>
      </c>
      <c r="C123" s="8">
        <f ca="1" t="shared" si="9"/>
        <v>64.2593432232781</v>
      </c>
      <c r="D123" s="8">
        <f ca="1" t="shared" si="10"/>
        <v>0.757474298843137</v>
      </c>
      <c r="E123" s="8">
        <f ca="1" t="shared" si="11"/>
        <v>5.47290951749004</v>
      </c>
      <c r="F123" s="8">
        <f ca="1">E123*$B$3</f>
        <v>60.2020046923904</v>
      </c>
      <c r="G123" s="8">
        <f ca="1" t="shared" si="12"/>
        <v>4.05733853088763</v>
      </c>
      <c r="H123" s="8">
        <f ca="1" t="shared" si="13"/>
        <v>405.733853088763</v>
      </c>
    </row>
    <row r="124" spans="1:8">
      <c r="A124" s="8">
        <f t="shared" si="14"/>
        <v>110</v>
      </c>
      <c r="B124" s="8">
        <f ca="1" t="shared" si="8"/>
        <v>0.104850959471753</v>
      </c>
      <c r="C124" s="8">
        <f ca="1" t="shared" si="9"/>
        <v>56.8815383922902</v>
      </c>
      <c r="D124" s="8">
        <f ca="1" t="shared" si="10"/>
        <v>0.0218834171370863</v>
      </c>
      <c r="E124" s="8">
        <f ca="1" t="shared" si="11"/>
        <v>4.33710673608176</v>
      </c>
      <c r="F124" s="8">
        <f ca="1">E124*$B$3</f>
        <v>47.7081740968993</v>
      </c>
      <c r="G124" s="8">
        <f ca="1" t="shared" si="12"/>
        <v>9.17336429539086</v>
      </c>
      <c r="H124" s="8">
        <f ca="1" t="shared" si="13"/>
        <v>917.336429539086</v>
      </c>
    </row>
    <row r="125" spans="1:8">
      <c r="A125" s="8">
        <f t="shared" si="14"/>
        <v>111</v>
      </c>
      <c r="B125" s="8">
        <f ca="1" t="shared" si="8"/>
        <v>0.355231521857635</v>
      </c>
      <c r="C125" s="8">
        <f ca="1" t="shared" si="9"/>
        <v>60.9174224704976</v>
      </c>
      <c r="D125" s="8">
        <f ca="1" t="shared" si="10"/>
        <v>0.0643455363161356</v>
      </c>
      <c r="E125" s="8">
        <f ca="1" t="shared" si="11"/>
        <v>4.34290477289825</v>
      </c>
      <c r="F125" s="8">
        <f ca="1">E125*$B$3</f>
        <v>47.7719525018808</v>
      </c>
      <c r="G125" s="8">
        <f ca="1" t="shared" si="12"/>
        <v>13.1454699686169</v>
      </c>
      <c r="H125" s="8">
        <f ca="1" t="shared" si="13"/>
        <v>1314.54699686169</v>
      </c>
    </row>
    <row r="126" spans="1:8">
      <c r="A126" s="8">
        <f t="shared" si="14"/>
        <v>112</v>
      </c>
      <c r="B126" s="8">
        <f ca="1" t="shared" si="8"/>
        <v>0.81788000016503</v>
      </c>
      <c r="C126" s="8">
        <f ca="1" t="shared" si="9"/>
        <v>68.4112496127549</v>
      </c>
      <c r="D126" s="8">
        <f ca="1" t="shared" si="10"/>
        <v>0.783218633694085</v>
      </c>
      <c r="E126" s="8">
        <f ca="1" t="shared" si="11"/>
        <v>5.29031533556842</v>
      </c>
      <c r="F126" s="8">
        <f ca="1">E126*$B$3</f>
        <v>58.1934686912526</v>
      </c>
      <c r="G126" s="8">
        <f ca="1" t="shared" si="12"/>
        <v>10.2177809215023</v>
      </c>
      <c r="H126" s="8">
        <f ca="1" t="shared" si="13"/>
        <v>1021.77809215023</v>
      </c>
    </row>
    <row r="127" spans="1:8">
      <c r="A127" s="8">
        <f t="shared" si="14"/>
        <v>113</v>
      </c>
      <c r="B127" s="8">
        <f ca="1" t="shared" si="8"/>
        <v>0.303159862505824</v>
      </c>
      <c r="C127" s="8">
        <f ca="1" t="shared" si="9"/>
        <v>62.1169852273202</v>
      </c>
      <c r="D127" s="8">
        <f ca="1" t="shared" si="10"/>
        <v>0.0558230637001076</v>
      </c>
      <c r="E127" s="8">
        <f ca="1" t="shared" si="11"/>
        <v>4.40176243080029</v>
      </c>
      <c r="F127" s="8">
        <f ca="1">E127*$B$3</f>
        <v>48.4193867388032</v>
      </c>
      <c r="G127" s="8">
        <f ca="1" t="shared" si="12"/>
        <v>13.697598488517</v>
      </c>
      <c r="H127" s="8">
        <f ca="1" t="shared" si="13"/>
        <v>1369.7598488517</v>
      </c>
    </row>
    <row r="128" spans="1:8">
      <c r="A128" s="8">
        <f t="shared" si="14"/>
        <v>114</v>
      </c>
      <c r="B128" s="8">
        <f ca="1" t="shared" si="8"/>
        <v>0.765454787188932</v>
      </c>
      <c r="C128" s="8">
        <f ca="1" t="shared" si="9"/>
        <v>65.7638536828719</v>
      </c>
      <c r="D128" s="8">
        <f ca="1" t="shared" si="10"/>
        <v>0.950629573192674</v>
      </c>
      <c r="E128" s="8">
        <f ca="1" t="shared" si="11"/>
        <v>5.98544167888837</v>
      </c>
      <c r="F128" s="8">
        <f ca="1">E128*$B$3</f>
        <v>65.8398584677721</v>
      </c>
      <c r="G128" s="8">
        <f ca="1" t="shared" si="12"/>
        <v>0</v>
      </c>
      <c r="H128" s="8">
        <f ca="1" t="shared" si="13"/>
        <v>0</v>
      </c>
    </row>
    <row r="129" spans="1:8">
      <c r="A129" s="8">
        <f t="shared" si="14"/>
        <v>115</v>
      </c>
      <c r="B129" s="8">
        <f ca="1" t="shared" si="8"/>
        <v>0.831749581846059</v>
      </c>
      <c r="C129" s="8">
        <f ca="1" t="shared" si="9"/>
        <v>69.921634757727</v>
      </c>
      <c r="D129" s="8">
        <f ca="1" t="shared" si="10"/>
        <v>0.24354761750858</v>
      </c>
      <c r="E129" s="8">
        <f ca="1" t="shared" si="11"/>
        <v>4.37393281433731</v>
      </c>
      <c r="F129" s="8">
        <f ca="1">E129*$B$3</f>
        <v>48.1132609577104</v>
      </c>
      <c r="G129" s="8">
        <f ca="1" t="shared" si="12"/>
        <v>21.8083738000166</v>
      </c>
      <c r="H129" s="8">
        <f ca="1" t="shared" si="13"/>
        <v>2180.83738000166</v>
      </c>
    </row>
    <row r="130" spans="1:8">
      <c r="A130" s="8">
        <f t="shared" si="14"/>
        <v>116</v>
      </c>
      <c r="B130" s="8">
        <f ca="1" t="shared" si="8"/>
        <v>0.369878249153259</v>
      </c>
      <c r="C130" s="8">
        <f ca="1" t="shared" si="9"/>
        <v>61.5335481557449</v>
      </c>
      <c r="D130" s="8">
        <f ca="1" t="shared" si="10"/>
        <v>0.154452537973201</v>
      </c>
      <c r="E130" s="8">
        <f ca="1" t="shared" si="11"/>
        <v>4.06283943378186</v>
      </c>
      <c r="F130" s="8">
        <f ca="1">E130*$B$3</f>
        <v>44.6912337716005</v>
      </c>
      <c r="G130" s="8">
        <f ca="1" t="shared" si="12"/>
        <v>16.8423143841444</v>
      </c>
      <c r="H130" s="8">
        <f ca="1" t="shared" si="13"/>
        <v>1684.23143841444</v>
      </c>
    </row>
    <row r="131" spans="1:8">
      <c r="A131" s="8">
        <f t="shared" si="14"/>
        <v>117</v>
      </c>
      <c r="B131" s="8">
        <f ca="1" t="shared" si="8"/>
        <v>0.860117594368826</v>
      </c>
      <c r="C131" s="8">
        <f ca="1" t="shared" si="9"/>
        <v>68.3313339909329</v>
      </c>
      <c r="D131" s="8">
        <f ca="1" t="shared" si="10"/>
        <v>0.7961078105589</v>
      </c>
      <c r="E131" s="8">
        <f ca="1" t="shared" si="11"/>
        <v>5.06568013851693</v>
      </c>
      <c r="F131" s="8">
        <f ca="1">E131*$B$3</f>
        <v>55.7224815236863</v>
      </c>
      <c r="G131" s="8">
        <f ca="1" t="shared" si="12"/>
        <v>12.6088524672467</v>
      </c>
      <c r="H131" s="8">
        <f ca="1" t="shared" si="13"/>
        <v>1260.88524672467</v>
      </c>
    </row>
    <row r="132" spans="1:8">
      <c r="A132" s="8">
        <f t="shared" si="14"/>
        <v>118</v>
      </c>
      <c r="B132" s="8">
        <f ca="1" t="shared" si="8"/>
        <v>0.909506046467473</v>
      </c>
      <c r="C132" s="8">
        <f ca="1" t="shared" si="9"/>
        <v>76.5638792856824</v>
      </c>
      <c r="D132" s="8">
        <f ca="1" t="shared" si="10"/>
        <v>0.285218041196131</v>
      </c>
      <c r="E132" s="8">
        <f ca="1" t="shared" si="11"/>
        <v>4.41034470038482</v>
      </c>
      <c r="F132" s="8">
        <f ca="1">E132*$B$3</f>
        <v>48.513791704233</v>
      </c>
      <c r="G132" s="8">
        <f ca="1" t="shared" si="12"/>
        <v>28.0500875814494</v>
      </c>
      <c r="H132" s="8">
        <f ca="1" t="shared" si="13"/>
        <v>2805.00875814494</v>
      </c>
    </row>
    <row r="133" spans="1:8">
      <c r="A133" s="8">
        <f t="shared" si="14"/>
        <v>119</v>
      </c>
      <c r="B133" s="8">
        <f ca="1" t="shared" si="8"/>
        <v>0.938358852028481</v>
      </c>
      <c r="C133" s="8">
        <f ca="1" t="shared" si="9"/>
        <v>76.3255959182088</v>
      </c>
      <c r="D133" s="8">
        <f ca="1" t="shared" si="10"/>
        <v>0.642019901561403</v>
      </c>
      <c r="E133" s="8">
        <f ca="1" t="shared" si="11"/>
        <v>4.61286273401458</v>
      </c>
      <c r="F133" s="8">
        <f ca="1">E133*$B$3</f>
        <v>50.7414900741604</v>
      </c>
      <c r="G133" s="8">
        <f ca="1" t="shared" si="12"/>
        <v>25.5841058440485</v>
      </c>
      <c r="H133" s="8">
        <f ca="1" t="shared" si="13"/>
        <v>2558.41058440485</v>
      </c>
    </row>
    <row r="134" spans="1:8">
      <c r="A134" s="8">
        <f t="shared" si="14"/>
        <v>120</v>
      </c>
      <c r="B134" s="8">
        <f ca="1" t="shared" si="8"/>
        <v>0.0999413356462941</v>
      </c>
      <c r="C134" s="8">
        <f ca="1" t="shared" si="9"/>
        <v>51.2627845953936</v>
      </c>
      <c r="D134" s="8">
        <f ca="1" t="shared" si="10"/>
        <v>0.189952438599971</v>
      </c>
      <c r="E134" s="8">
        <f ca="1" t="shared" si="11"/>
        <v>4.25919149024467</v>
      </c>
      <c r="F134" s="8">
        <f ca="1">E134*$B$3</f>
        <v>46.8511063926914</v>
      </c>
      <c r="G134" s="8">
        <f ca="1" t="shared" si="12"/>
        <v>4.41167820270219</v>
      </c>
      <c r="H134" s="8">
        <f ca="1" t="shared" si="13"/>
        <v>441.167820270219</v>
      </c>
    </row>
    <row r="135" spans="1:8">
      <c r="A135" s="8">
        <f t="shared" si="14"/>
        <v>121</v>
      </c>
      <c r="B135" s="8">
        <f ca="1" t="shared" si="8"/>
        <v>0.921299308290469</v>
      </c>
      <c r="C135" s="8">
        <f ca="1" t="shared" si="9"/>
        <v>75.0560431735283</v>
      </c>
      <c r="D135" s="8">
        <f ca="1" t="shared" si="10"/>
        <v>0.19279424834676</v>
      </c>
      <c r="E135" s="8">
        <f ca="1" t="shared" si="11"/>
        <v>4.33205131376627</v>
      </c>
      <c r="F135" s="8">
        <f ca="1">E135*$B$3</f>
        <v>47.652564451429</v>
      </c>
      <c r="G135" s="8">
        <f ca="1" t="shared" si="12"/>
        <v>27.4034787220993</v>
      </c>
      <c r="H135" s="8">
        <f ca="1" t="shared" si="13"/>
        <v>2740.34787220993</v>
      </c>
    </row>
    <row r="136" spans="1:8">
      <c r="A136" s="8">
        <f t="shared" si="14"/>
        <v>122</v>
      </c>
      <c r="B136" s="8">
        <f ca="1" t="shared" si="8"/>
        <v>0.261406120953348</v>
      </c>
      <c r="C136" s="8">
        <f ca="1" t="shared" si="9"/>
        <v>63.0125009130722</v>
      </c>
      <c r="D136" s="8">
        <f ca="1" t="shared" si="10"/>
        <v>0.658303901338084</v>
      </c>
      <c r="E136" s="8">
        <f ca="1" t="shared" si="11"/>
        <v>4.70879619202113</v>
      </c>
      <c r="F136" s="8">
        <f ca="1">E136*$B$3</f>
        <v>51.7967581122325</v>
      </c>
      <c r="G136" s="8">
        <f ca="1" t="shared" si="12"/>
        <v>11.2157428008397</v>
      </c>
      <c r="H136" s="8">
        <f ca="1" t="shared" si="13"/>
        <v>1121.57428008397</v>
      </c>
    </row>
    <row r="137" spans="1:8">
      <c r="A137" s="8">
        <f t="shared" si="14"/>
        <v>123</v>
      </c>
      <c r="B137" s="8">
        <f ca="1" t="shared" si="8"/>
        <v>0.674441879660934</v>
      </c>
      <c r="C137" s="8">
        <f ca="1" t="shared" si="9"/>
        <v>65.1637426322825</v>
      </c>
      <c r="D137" s="8">
        <f ca="1" t="shared" si="10"/>
        <v>0.075193657885847</v>
      </c>
      <c r="E137" s="8">
        <f ca="1" t="shared" si="11"/>
        <v>4.21631495044656</v>
      </c>
      <c r="F137" s="8">
        <f ca="1">E137*$B$3</f>
        <v>46.3794644549122</v>
      </c>
      <c r="G137" s="8">
        <f ca="1" t="shared" si="12"/>
        <v>18.7842781773703</v>
      </c>
      <c r="H137" s="8">
        <f ca="1" t="shared" si="13"/>
        <v>1878.42781773703</v>
      </c>
    </row>
    <row r="138" spans="1:8">
      <c r="A138" s="8">
        <f t="shared" si="14"/>
        <v>124</v>
      </c>
      <c r="B138" s="8">
        <f ca="1" t="shared" si="8"/>
        <v>0.151953814706252</v>
      </c>
      <c r="C138" s="8">
        <f ca="1" t="shared" si="9"/>
        <v>55.2853579024548</v>
      </c>
      <c r="D138" s="8">
        <f ca="1" t="shared" si="10"/>
        <v>0.799112613127886</v>
      </c>
      <c r="E138" s="8">
        <f ca="1" t="shared" si="11"/>
        <v>5.15986007699541</v>
      </c>
      <c r="F138" s="8">
        <f ca="1">E138*$B$3</f>
        <v>56.7584608469495</v>
      </c>
      <c r="G138" s="8">
        <f ca="1" t="shared" si="12"/>
        <v>0</v>
      </c>
      <c r="H138" s="8">
        <f ca="1" t="shared" si="13"/>
        <v>0</v>
      </c>
    </row>
    <row r="139" spans="1:8">
      <c r="A139" s="8">
        <f t="shared" si="14"/>
        <v>125</v>
      </c>
      <c r="B139" s="8">
        <f ca="1" t="shared" si="8"/>
        <v>0.122527124034763</v>
      </c>
      <c r="C139" s="8">
        <f ca="1" t="shared" si="9"/>
        <v>58.4522200343017</v>
      </c>
      <c r="D139" s="8">
        <f ca="1" t="shared" si="10"/>
        <v>0.945443374822655</v>
      </c>
      <c r="E139" s="8">
        <f ca="1" t="shared" si="11"/>
        <v>5.6797907254914</v>
      </c>
      <c r="F139" s="8">
        <f ca="1">E139*$B$3</f>
        <v>62.4776979804055</v>
      </c>
      <c r="G139" s="8">
        <f ca="1" t="shared" si="12"/>
        <v>0</v>
      </c>
      <c r="H139" s="8">
        <f ca="1" t="shared" si="13"/>
        <v>0</v>
      </c>
    </row>
    <row r="140" spans="1:8">
      <c r="A140" s="8">
        <f t="shared" si="14"/>
        <v>126</v>
      </c>
      <c r="B140" s="8">
        <f ca="1" t="shared" si="8"/>
        <v>0.914306968003562</v>
      </c>
      <c r="C140" s="8">
        <f ca="1" t="shared" si="9"/>
        <v>78.0704789380964</v>
      </c>
      <c r="D140" s="8">
        <f ca="1" t="shared" si="10"/>
        <v>0.393768575682625</v>
      </c>
      <c r="E140" s="8">
        <f ca="1" t="shared" si="11"/>
        <v>4.86441581384259</v>
      </c>
      <c r="F140" s="8">
        <f ca="1">E140*$B$3</f>
        <v>53.5085739522684</v>
      </c>
      <c r="G140" s="8">
        <f ca="1" t="shared" si="12"/>
        <v>24.561904985828</v>
      </c>
      <c r="H140" s="8">
        <f ca="1" t="shared" si="13"/>
        <v>2456.1904985828</v>
      </c>
    </row>
    <row r="141" spans="1:8">
      <c r="A141" s="8">
        <f t="shared" si="14"/>
        <v>127</v>
      </c>
      <c r="B141" s="8">
        <f ca="1" t="shared" si="8"/>
        <v>0.319873813377456</v>
      </c>
      <c r="C141" s="8">
        <f ca="1" t="shared" si="9"/>
        <v>60.087180948713</v>
      </c>
      <c r="D141" s="8">
        <f ca="1" t="shared" si="10"/>
        <v>0.735081122827271</v>
      </c>
      <c r="E141" s="8">
        <f ca="1" t="shared" si="11"/>
        <v>5.11772002943354</v>
      </c>
      <c r="F141" s="8">
        <f ca="1">E141*$B$3</f>
        <v>56.2949203237689</v>
      </c>
      <c r="G141" s="8">
        <f ca="1" t="shared" si="12"/>
        <v>3.79226062494405</v>
      </c>
      <c r="H141" s="8">
        <f ca="1" t="shared" si="13"/>
        <v>379.226062494405</v>
      </c>
    </row>
    <row r="142" spans="1:8">
      <c r="A142" s="8">
        <f t="shared" si="14"/>
        <v>128</v>
      </c>
      <c r="B142" s="8">
        <f ca="1" t="shared" si="8"/>
        <v>0.865653782075525</v>
      </c>
      <c r="C142" s="8">
        <f ca="1" t="shared" si="9"/>
        <v>68.2414766064269</v>
      </c>
      <c r="D142" s="8">
        <f ca="1" t="shared" si="10"/>
        <v>0.815237752536599</v>
      </c>
      <c r="E142" s="8">
        <f ca="1" t="shared" si="11"/>
        <v>5.3362778622254</v>
      </c>
      <c r="F142" s="8">
        <f ca="1">E142*$B$3</f>
        <v>58.6990564844794</v>
      </c>
      <c r="G142" s="8">
        <f ca="1" t="shared" si="12"/>
        <v>9.5424201219475</v>
      </c>
      <c r="H142" s="8">
        <f ca="1" t="shared" si="13"/>
        <v>954.24201219475</v>
      </c>
    </row>
    <row r="143" spans="1:8">
      <c r="A143" s="8">
        <f t="shared" si="14"/>
        <v>129</v>
      </c>
      <c r="B143" s="8">
        <f ca="1" t="shared" ref="B143:B206" si="15">RAND()</f>
        <v>0.746284837648392</v>
      </c>
      <c r="C143" s="8">
        <f ca="1" t="shared" ref="C143:C206" si="16">VLOOKUP(B143,$F$7:$H$12,2,TRUE())+(RAND()*(VLOOKUP(B143,$F$7:$H$12,3,TRUE())-VLOOKUP(B143,$F$7:$H$12,2,TRUE())))</f>
        <v>69.4111461350282</v>
      </c>
      <c r="D143" s="8">
        <f ca="1" t="shared" ref="D143:D206" si="17">RAND()</f>
        <v>0.768749117551697</v>
      </c>
      <c r="E143" s="8">
        <f ca="1" t="shared" ref="E143:E206" si="18">VLOOKUP(D143,$K$7:$M$10,2,TRUE())+(RAND()*(VLOOKUP(D143,$K$7:$M$10,3,TRUE())-VLOOKUP(D143,$K$7:$M$10,2,TRUE())))</f>
        <v>5.19510063763484</v>
      </c>
      <c r="F143" s="8">
        <f ca="1">E143*$B$3</f>
        <v>57.1461070139833</v>
      </c>
      <c r="G143" s="8">
        <f ca="1" t="shared" ref="G143:G206" si="19">MAX(C143-F143,0)</f>
        <v>12.265039121045</v>
      </c>
      <c r="H143" s="8">
        <f ca="1" t="shared" ref="H143:H206" si="20">G143*100</f>
        <v>1226.5039121045</v>
      </c>
    </row>
    <row r="144" spans="1:8">
      <c r="A144" s="8">
        <f t="shared" ref="A144:A207" si="21">A143+1</f>
        <v>130</v>
      </c>
      <c r="B144" s="8">
        <f ca="1" t="shared" si="15"/>
        <v>0.283874941541767</v>
      </c>
      <c r="C144" s="8">
        <f ca="1" t="shared" si="16"/>
        <v>63.4903777082645</v>
      </c>
      <c r="D144" s="8">
        <f ca="1" t="shared" si="17"/>
        <v>0.225542157953478</v>
      </c>
      <c r="E144" s="8">
        <f ca="1" t="shared" si="18"/>
        <v>4.08843940302664</v>
      </c>
      <c r="F144" s="8">
        <f ca="1">E144*$B$3</f>
        <v>44.9728334332931</v>
      </c>
      <c r="G144" s="8">
        <f ca="1" t="shared" si="19"/>
        <v>18.5175442749715</v>
      </c>
      <c r="H144" s="8">
        <f ca="1" t="shared" si="20"/>
        <v>1851.75442749715</v>
      </c>
    </row>
    <row r="145" spans="1:8">
      <c r="A145" s="8">
        <f t="shared" si="21"/>
        <v>131</v>
      </c>
      <c r="B145" s="8">
        <f ca="1" t="shared" si="15"/>
        <v>0.0175181033415681</v>
      </c>
      <c r="C145" s="8">
        <f ca="1" t="shared" si="16"/>
        <v>52.9573535077711</v>
      </c>
      <c r="D145" s="8">
        <f ca="1" t="shared" si="17"/>
        <v>0.257478343439858</v>
      </c>
      <c r="E145" s="8">
        <f ca="1" t="shared" si="18"/>
        <v>4.04610322655325</v>
      </c>
      <c r="F145" s="8">
        <f ca="1">E145*$B$3</f>
        <v>44.5071354920857</v>
      </c>
      <c r="G145" s="8">
        <f ca="1" t="shared" si="19"/>
        <v>8.45021801568539</v>
      </c>
      <c r="H145" s="8">
        <f ca="1" t="shared" si="20"/>
        <v>845.021801568539</v>
      </c>
    </row>
    <row r="146" spans="1:8">
      <c r="A146" s="8">
        <f t="shared" si="21"/>
        <v>132</v>
      </c>
      <c r="B146" s="8">
        <f ca="1" t="shared" si="15"/>
        <v>0.212267997337159</v>
      </c>
      <c r="C146" s="8">
        <f ca="1" t="shared" si="16"/>
        <v>55.0786794313242</v>
      </c>
      <c r="D146" s="8">
        <f ca="1" t="shared" si="17"/>
        <v>0.95768143632773</v>
      </c>
      <c r="E146" s="8">
        <f ca="1" t="shared" si="18"/>
        <v>5.93825846924865</v>
      </c>
      <c r="F146" s="8">
        <f ca="1">E146*$B$3</f>
        <v>65.3208431617352</v>
      </c>
      <c r="G146" s="8">
        <f ca="1" t="shared" si="19"/>
        <v>0</v>
      </c>
      <c r="H146" s="8">
        <f ca="1" t="shared" si="20"/>
        <v>0</v>
      </c>
    </row>
    <row r="147" spans="1:8">
      <c r="A147" s="8">
        <f t="shared" si="21"/>
        <v>133</v>
      </c>
      <c r="B147" s="8">
        <f ca="1" t="shared" si="15"/>
        <v>0.15122376039484</v>
      </c>
      <c r="C147" s="8">
        <f ca="1" t="shared" si="16"/>
        <v>59.7078769203925</v>
      </c>
      <c r="D147" s="8">
        <f ca="1" t="shared" si="17"/>
        <v>0.938618546800644</v>
      </c>
      <c r="E147" s="8">
        <f ca="1" t="shared" si="18"/>
        <v>5.75820528016439</v>
      </c>
      <c r="F147" s="8">
        <f ca="1">E147*$B$3</f>
        <v>63.3402580818083</v>
      </c>
      <c r="G147" s="8">
        <f ca="1" t="shared" si="19"/>
        <v>0</v>
      </c>
      <c r="H147" s="8">
        <f ca="1" t="shared" si="20"/>
        <v>0</v>
      </c>
    </row>
    <row r="148" spans="1:8">
      <c r="A148" s="8">
        <f t="shared" si="21"/>
        <v>134</v>
      </c>
      <c r="B148" s="8">
        <f ca="1" t="shared" si="15"/>
        <v>0.908286366355677</v>
      </c>
      <c r="C148" s="8">
        <f ca="1" t="shared" si="16"/>
        <v>79.1894253328372</v>
      </c>
      <c r="D148" s="8">
        <f ca="1" t="shared" si="17"/>
        <v>0.188295982649881</v>
      </c>
      <c r="E148" s="8">
        <f ca="1" t="shared" si="18"/>
        <v>4.3329144005501</v>
      </c>
      <c r="F148" s="8">
        <f ca="1">E148*$B$3</f>
        <v>47.662058406051</v>
      </c>
      <c r="G148" s="8">
        <f ca="1" t="shared" si="19"/>
        <v>31.5273669267862</v>
      </c>
      <c r="H148" s="8">
        <f ca="1" t="shared" si="20"/>
        <v>3152.73669267862</v>
      </c>
    </row>
    <row r="149" spans="1:8">
      <c r="A149" s="8">
        <f t="shared" si="21"/>
        <v>135</v>
      </c>
      <c r="B149" s="8">
        <f ca="1" t="shared" si="15"/>
        <v>0.779693212624353</v>
      </c>
      <c r="C149" s="8">
        <f ca="1" t="shared" si="16"/>
        <v>66.0524656621511</v>
      </c>
      <c r="D149" s="8">
        <f ca="1" t="shared" si="17"/>
        <v>0.880668840711861</v>
      </c>
      <c r="E149" s="8">
        <f ca="1" t="shared" si="18"/>
        <v>5.31944073400129</v>
      </c>
      <c r="F149" s="8">
        <f ca="1">E149*$B$3</f>
        <v>58.5138480740142</v>
      </c>
      <c r="G149" s="8">
        <f ca="1" t="shared" si="19"/>
        <v>7.53861758813692</v>
      </c>
      <c r="H149" s="8">
        <f ca="1" t="shared" si="20"/>
        <v>753.861758813691</v>
      </c>
    </row>
    <row r="150" spans="1:8">
      <c r="A150" s="8">
        <f t="shared" si="21"/>
        <v>136</v>
      </c>
      <c r="B150" s="8">
        <f ca="1" t="shared" si="15"/>
        <v>0.590271512291328</v>
      </c>
      <c r="C150" s="8">
        <f ca="1" t="shared" si="16"/>
        <v>66.2508401001162</v>
      </c>
      <c r="D150" s="8">
        <f ca="1" t="shared" si="17"/>
        <v>0.828880636871588</v>
      </c>
      <c r="E150" s="8">
        <f ca="1" t="shared" si="18"/>
        <v>5.0040982956405</v>
      </c>
      <c r="F150" s="8">
        <f ca="1">E150*$B$3</f>
        <v>55.0450812520455</v>
      </c>
      <c r="G150" s="8">
        <f ca="1" t="shared" si="19"/>
        <v>11.2057588480707</v>
      </c>
      <c r="H150" s="8">
        <f ca="1" t="shared" si="20"/>
        <v>1120.57588480707</v>
      </c>
    </row>
    <row r="151" spans="1:8">
      <c r="A151" s="8">
        <f t="shared" si="21"/>
        <v>137</v>
      </c>
      <c r="B151" s="8">
        <f ca="1" t="shared" si="15"/>
        <v>0.680436860005455</v>
      </c>
      <c r="C151" s="8">
        <f ca="1" t="shared" si="16"/>
        <v>67.1546167881596</v>
      </c>
      <c r="D151" s="8">
        <f ca="1" t="shared" si="17"/>
        <v>0.0961413218789464</v>
      </c>
      <c r="E151" s="8">
        <f ca="1" t="shared" si="18"/>
        <v>4.1162216338214</v>
      </c>
      <c r="F151" s="8">
        <f ca="1">E151*$B$3</f>
        <v>45.2784379720354</v>
      </c>
      <c r="G151" s="8">
        <f ca="1" t="shared" si="19"/>
        <v>21.8761788161242</v>
      </c>
      <c r="H151" s="8">
        <f ca="1" t="shared" si="20"/>
        <v>2187.61788161242</v>
      </c>
    </row>
    <row r="152" spans="1:8">
      <c r="A152" s="8">
        <f t="shared" si="21"/>
        <v>138</v>
      </c>
      <c r="B152" s="8">
        <f ca="1" t="shared" si="15"/>
        <v>0.523558264929032</v>
      </c>
      <c r="C152" s="8">
        <f ca="1" t="shared" si="16"/>
        <v>60.9405681172142</v>
      </c>
      <c r="D152" s="8">
        <f ca="1" t="shared" si="17"/>
        <v>0.474476460869408</v>
      </c>
      <c r="E152" s="8">
        <f ca="1" t="shared" si="18"/>
        <v>4.60393186442189</v>
      </c>
      <c r="F152" s="8">
        <f ca="1">E152*$B$3</f>
        <v>50.6432505086408</v>
      </c>
      <c r="G152" s="8">
        <f ca="1" t="shared" si="19"/>
        <v>10.2973176085734</v>
      </c>
      <c r="H152" s="8">
        <f ca="1" t="shared" si="20"/>
        <v>1029.73176085734</v>
      </c>
    </row>
    <row r="153" spans="1:8">
      <c r="A153" s="8">
        <f t="shared" si="21"/>
        <v>139</v>
      </c>
      <c r="B153" s="8">
        <f ca="1" t="shared" si="15"/>
        <v>0.711597478000397</v>
      </c>
      <c r="C153" s="8">
        <f ca="1" t="shared" si="16"/>
        <v>68.4958681846481</v>
      </c>
      <c r="D153" s="8">
        <f ca="1" t="shared" si="17"/>
        <v>0.376312224092548</v>
      </c>
      <c r="E153" s="8">
        <f ca="1" t="shared" si="18"/>
        <v>4.62585504047123</v>
      </c>
      <c r="F153" s="8">
        <f ca="1">E153*$B$3</f>
        <v>50.8844054451836</v>
      </c>
      <c r="G153" s="8">
        <f ca="1" t="shared" si="19"/>
        <v>17.6114627394646</v>
      </c>
      <c r="H153" s="8">
        <f ca="1" t="shared" si="20"/>
        <v>1761.14627394646</v>
      </c>
    </row>
    <row r="154" spans="1:8">
      <c r="A154" s="8">
        <f t="shared" si="21"/>
        <v>140</v>
      </c>
      <c r="B154" s="8">
        <f ca="1" t="shared" si="15"/>
        <v>0.27694445309629</v>
      </c>
      <c r="C154" s="8">
        <f ca="1" t="shared" si="16"/>
        <v>64.408104372196</v>
      </c>
      <c r="D154" s="8">
        <f ca="1" t="shared" si="17"/>
        <v>0.814388710957267</v>
      </c>
      <c r="E154" s="8">
        <f ca="1" t="shared" si="18"/>
        <v>5.45474376022318</v>
      </c>
      <c r="F154" s="8">
        <f ca="1">E154*$B$3</f>
        <v>60.002181362455</v>
      </c>
      <c r="G154" s="8">
        <f ca="1" t="shared" si="19"/>
        <v>4.40592300974096</v>
      </c>
      <c r="H154" s="8">
        <f ca="1" t="shared" si="20"/>
        <v>440.592300974096</v>
      </c>
    </row>
    <row r="155" spans="1:8">
      <c r="A155" s="8">
        <f t="shared" si="21"/>
        <v>141</v>
      </c>
      <c r="B155" s="8">
        <f ca="1" t="shared" si="15"/>
        <v>0.123214029027322</v>
      </c>
      <c r="C155" s="8">
        <f ca="1" t="shared" si="16"/>
        <v>56.6664860736145</v>
      </c>
      <c r="D155" s="8">
        <f ca="1" t="shared" si="17"/>
        <v>0.149966534063423</v>
      </c>
      <c r="E155" s="8">
        <f ca="1" t="shared" si="18"/>
        <v>4.32581859861361</v>
      </c>
      <c r="F155" s="8">
        <f ca="1">E155*$B$3</f>
        <v>47.5840045847498</v>
      </c>
      <c r="G155" s="8">
        <f ca="1" t="shared" si="19"/>
        <v>9.0824814888647</v>
      </c>
      <c r="H155" s="8">
        <f ca="1" t="shared" si="20"/>
        <v>908.24814888647</v>
      </c>
    </row>
    <row r="156" spans="1:8">
      <c r="A156" s="8">
        <f t="shared" si="21"/>
        <v>142</v>
      </c>
      <c r="B156" s="8">
        <f ca="1" t="shared" si="15"/>
        <v>0.0736900772150471</v>
      </c>
      <c r="C156" s="8">
        <f ca="1" t="shared" si="16"/>
        <v>51.2227307493183</v>
      </c>
      <c r="D156" s="8">
        <f ca="1" t="shared" si="17"/>
        <v>0.184690616657098</v>
      </c>
      <c r="E156" s="8">
        <f ca="1" t="shared" si="18"/>
        <v>4.29201840453968</v>
      </c>
      <c r="F156" s="8">
        <f ca="1">E156*$B$3</f>
        <v>47.2122024499365</v>
      </c>
      <c r="G156" s="8">
        <f ca="1" t="shared" si="19"/>
        <v>4.01052829938187</v>
      </c>
      <c r="H156" s="8">
        <f ca="1" t="shared" si="20"/>
        <v>401.052829938187</v>
      </c>
    </row>
    <row r="157" spans="1:8">
      <c r="A157" s="8">
        <f t="shared" si="21"/>
        <v>143</v>
      </c>
      <c r="B157" s="8">
        <f ca="1" t="shared" si="15"/>
        <v>0.448745412400089</v>
      </c>
      <c r="C157" s="8">
        <f ca="1" t="shared" si="16"/>
        <v>62.5664953147009</v>
      </c>
      <c r="D157" s="8">
        <f ca="1" t="shared" si="17"/>
        <v>0.997210676861332</v>
      </c>
      <c r="E157" s="8">
        <f ca="1" t="shared" si="18"/>
        <v>5.71741193231726</v>
      </c>
      <c r="F157" s="8">
        <f ca="1">E157*$B$3</f>
        <v>62.8915312554899</v>
      </c>
      <c r="G157" s="8">
        <f ca="1" t="shared" si="19"/>
        <v>0</v>
      </c>
      <c r="H157" s="8">
        <f ca="1" t="shared" si="20"/>
        <v>0</v>
      </c>
    </row>
    <row r="158" spans="1:8">
      <c r="A158" s="8">
        <f t="shared" si="21"/>
        <v>144</v>
      </c>
      <c r="B158" s="8">
        <f ca="1" t="shared" si="15"/>
        <v>0.00354067824654414</v>
      </c>
      <c r="C158" s="8">
        <f ca="1" t="shared" si="16"/>
        <v>51.1732159646863</v>
      </c>
      <c r="D158" s="8">
        <f ca="1" t="shared" si="17"/>
        <v>0.834853656277628</v>
      </c>
      <c r="E158" s="8">
        <f ca="1" t="shared" si="18"/>
        <v>5.38070222097412</v>
      </c>
      <c r="F158" s="8">
        <f ca="1">E158*$B$3</f>
        <v>59.1877244307153</v>
      </c>
      <c r="G158" s="8">
        <f ca="1" t="shared" si="19"/>
        <v>0</v>
      </c>
      <c r="H158" s="8">
        <f ca="1" t="shared" si="20"/>
        <v>0</v>
      </c>
    </row>
    <row r="159" spans="1:8">
      <c r="A159" s="8">
        <f t="shared" si="21"/>
        <v>145</v>
      </c>
      <c r="B159" s="8">
        <f ca="1" t="shared" si="15"/>
        <v>0.595417349087393</v>
      </c>
      <c r="C159" s="8">
        <f ca="1" t="shared" si="16"/>
        <v>66.5702996571417</v>
      </c>
      <c r="D159" s="8">
        <f ca="1" t="shared" si="17"/>
        <v>0.444810374287865</v>
      </c>
      <c r="E159" s="8">
        <f ca="1" t="shared" si="18"/>
        <v>4.91535759508929</v>
      </c>
      <c r="F159" s="8">
        <f ca="1">E159*$B$3</f>
        <v>54.0689335459822</v>
      </c>
      <c r="G159" s="8">
        <f ca="1" t="shared" si="19"/>
        <v>12.5013661111595</v>
      </c>
      <c r="H159" s="8">
        <f ca="1" t="shared" si="20"/>
        <v>1250.13661111595</v>
      </c>
    </row>
    <row r="160" spans="1:8">
      <c r="A160" s="8">
        <f t="shared" si="21"/>
        <v>146</v>
      </c>
      <c r="B160" s="8">
        <f ca="1" t="shared" si="15"/>
        <v>0.577359539795861</v>
      </c>
      <c r="C160" s="8">
        <f ca="1" t="shared" si="16"/>
        <v>66.6846180531657</v>
      </c>
      <c r="D160" s="8">
        <f ca="1" t="shared" si="17"/>
        <v>0.31278898750422</v>
      </c>
      <c r="E160" s="8">
        <f ca="1" t="shared" si="18"/>
        <v>4.69364538066842</v>
      </c>
      <c r="F160" s="8">
        <f ca="1">E160*$B$3</f>
        <v>51.6300991873527</v>
      </c>
      <c r="G160" s="8">
        <f ca="1" t="shared" si="19"/>
        <v>15.054518865813</v>
      </c>
      <c r="H160" s="8">
        <f ca="1" t="shared" si="20"/>
        <v>1505.4518865813</v>
      </c>
    </row>
    <row r="161" spans="1:8">
      <c r="A161" s="8">
        <f t="shared" si="21"/>
        <v>147</v>
      </c>
      <c r="B161" s="8">
        <f ca="1" t="shared" si="15"/>
        <v>0.778341017863085</v>
      </c>
      <c r="C161" s="8">
        <f ca="1" t="shared" si="16"/>
        <v>69.9433862777257</v>
      </c>
      <c r="D161" s="8">
        <f ca="1" t="shared" si="17"/>
        <v>0.593457478733507</v>
      </c>
      <c r="E161" s="8">
        <f ca="1" t="shared" si="18"/>
        <v>4.6448568603597</v>
      </c>
      <c r="F161" s="8">
        <f ca="1">E161*$B$3</f>
        <v>51.0934254639567</v>
      </c>
      <c r="G161" s="8">
        <f ca="1" t="shared" si="19"/>
        <v>18.849960813769</v>
      </c>
      <c r="H161" s="8">
        <f ca="1" t="shared" si="20"/>
        <v>1884.9960813769</v>
      </c>
    </row>
    <row r="162" spans="1:8">
      <c r="A162" s="8">
        <f t="shared" si="21"/>
        <v>148</v>
      </c>
      <c r="B162" s="8">
        <f ca="1" t="shared" si="15"/>
        <v>0.792167755566665</v>
      </c>
      <c r="C162" s="8">
        <f ca="1" t="shared" si="16"/>
        <v>67.8237335742178</v>
      </c>
      <c r="D162" s="8">
        <f ca="1" t="shared" si="17"/>
        <v>0.971705038362147</v>
      </c>
      <c r="E162" s="8">
        <f ca="1" t="shared" si="18"/>
        <v>5.67127033028671</v>
      </c>
      <c r="F162" s="8">
        <f ca="1">E162*$B$3</f>
        <v>62.3839736331538</v>
      </c>
      <c r="G162" s="8">
        <f ca="1" t="shared" si="19"/>
        <v>5.43975994106403</v>
      </c>
      <c r="H162" s="8">
        <f ca="1" t="shared" si="20"/>
        <v>543.975994106403</v>
      </c>
    </row>
    <row r="163" spans="1:8">
      <c r="A163" s="8">
        <f t="shared" si="21"/>
        <v>149</v>
      </c>
      <c r="B163" s="8">
        <f ca="1" t="shared" si="15"/>
        <v>0.778735671918133</v>
      </c>
      <c r="C163" s="8">
        <f ca="1" t="shared" si="16"/>
        <v>65.9656919782541</v>
      </c>
      <c r="D163" s="8">
        <f ca="1" t="shared" si="17"/>
        <v>0.407580188092295</v>
      </c>
      <c r="E163" s="8">
        <f ca="1" t="shared" si="18"/>
        <v>4.9009690440608</v>
      </c>
      <c r="F163" s="8">
        <f ca="1">E163*$B$3</f>
        <v>53.9106594846688</v>
      </c>
      <c r="G163" s="8">
        <f ca="1" t="shared" si="19"/>
        <v>12.0550324935853</v>
      </c>
      <c r="H163" s="8">
        <f ca="1" t="shared" si="20"/>
        <v>1205.50324935853</v>
      </c>
    </row>
    <row r="164" spans="1:8">
      <c r="A164" s="8">
        <f t="shared" si="21"/>
        <v>150</v>
      </c>
      <c r="B164" s="8">
        <f ca="1" t="shared" si="15"/>
        <v>0.438334615962964</v>
      </c>
      <c r="C164" s="8">
        <f ca="1" t="shared" si="16"/>
        <v>63.3538543098076</v>
      </c>
      <c r="D164" s="8">
        <f ca="1" t="shared" si="17"/>
        <v>0.690452369424007</v>
      </c>
      <c r="E164" s="8">
        <f ca="1" t="shared" si="18"/>
        <v>4.76787360561242</v>
      </c>
      <c r="F164" s="8">
        <f ca="1">E164*$B$3</f>
        <v>52.4466096617366</v>
      </c>
      <c r="G164" s="8">
        <f ca="1" t="shared" si="19"/>
        <v>10.907244648071</v>
      </c>
      <c r="H164" s="8">
        <f ca="1" t="shared" si="20"/>
        <v>1090.7244648071</v>
      </c>
    </row>
    <row r="165" spans="1:8">
      <c r="A165" s="8">
        <f t="shared" si="21"/>
        <v>151</v>
      </c>
      <c r="B165" s="8">
        <f ca="1" t="shared" si="15"/>
        <v>0.235911561695784</v>
      </c>
      <c r="C165" s="8">
        <f ca="1" t="shared" si="16"/>
        <v>58.4377842209513</v>
      </c>
      <c r="D165" s="8">
        <f ca="1" t="shared" si="17"/>
        <v>0.242920774203299</v>
      </c>
      <c r="E165" s="8">
        <f ca="1" t="shared" si="18"/>
        <v>4.1993657927073</v>
      </c>
      <c r="F165" s="8">
        <f ca="1">E165*$B$3</f>
        <v>46.1930237197803</v>
      </c>
      <c r="G165" s="8">
        <f ca="1" t="shared" si="19"/>
        <v>12.244760501171</v>
      </c>
      <c r="H165" s="8">
        <f ca="1" t="shared" si="20"/>
        <v>1224.4760501171</v>
      </c>
    </row>
    <row r="166" spans="1:8">
      <c r="A166" s="8">
        <f t="shared" si="21"/>
        <v>152</v>
      </c>
      <c r="B166" s="8">
        <f ca="1" t="shared" si="15"/>
        <v>0.896193031807742</v>
      </c>
      <c r="C166" s="8">
        <f ca="1" t="shared" si="16"/>
        <v>67.5473692646147</v>
      </c>
      <c r="D166" s="8">
        <f ca="1" t="shared" si="17"/>
        <v>0.659661970756038</v>
      </c>
      <c r="E166" s="8">
        <f ca="1" t="shared" si="18"/>
        <v>4.59999845371095</v>
      </c>
      <c r="F166" s="8">
        <f ca="1">E166*$B$3</f>
        <v>50.5999829908205</v>
      </c>
      <c r="G166" s="8">
        <f ca="1" t="shared" si="19"/>
        <v>16.9473862737942</v>
      </c>
      <c r="H166" s="8">
        <f ca="1" t="shared" si="20"/>
        <v>1694.73862737942</v>
      </c>
    </row>
    <row r="167" spans="1:8">
      <c r="A167" s="8">
        <f t="shared" si="21"/>
        <v>153</v>
      </c>
      <c r="B167" s="8">
        <f ca="1" t="shared" si="15"/>
        <v>0.0420789185785106</v>
      </c>
      <c r="C167" s="8">
        <f ca="1" t="shared" si="16"/>
        <v>52.6297616482187</v>
      </c>
      <c r="D167" s="8">
        <f ca="1" t="shared" si="17"/>
        <v>0.795485411078374</v>
      </c>
      <c r="E167" s="8">
        <f ca="1" t="shared" si="18"/>
        <v>5.00799471928181</v>
      </c>
      <c r="F167" s="8">
        <f ca="1">E167*$B$3</f>
        <v>55.0879419121</v>
      </c>
      <c r="G167" s="8">
        <f ca="1" t="shared" si="19"/>
        <v>0</v>
      </c>
      <c r="H167" s="8">
        <f ca="1" t="shared" si="20"/>
        <v>0</v>
      </c>
    </row>
    <row r="168" spans="1:8">
      <c r="A168" s="8">
        <f t="shared" si="21"/>
        <v>154</v>
      </c>
      <c r="B168" s="8">
        <f ca="1" t="shared" si="15"/>
        <v>0.518788894032232</v>
      </c>
      <c r="C168" s="8">
        <f ca="1" t="shared" si="16"/>
        <v>60.3633516393203</v>
      </c>
      <c r="D168" s="8">
        <f ca="1" t="shared" si="17"/>
        <v>0.158061897739632</v>
      </c>
      <c r="E168" s="8">
        <f ca="1" t="shared" si="18"/>
        <v>4.44009704080994</v>
      </c>
      <c r="F168" s="8">
        <f ca="1">E168*$B$3</f>
        <v>48.8410674489093</v>
      </c>
      <c r="G168" s="8">
        <f ca="1" t="shared" si="19"/>
        <v>11.522284190411</v>
      </c>
      <c r="H168" s="8">
        <f ca="1" t="shared" si="20"/>
        <v>1152.2284190411</v>
      </c>
    </row>
    <row r="169" spans="1:8">
      <c r="A169" s="8">
        <f t="shared" si="21"/>
        <v>155</v>
      </c>
      <c r="B169" s="8">
        <f ca="1" t="shared" si="15"/>
        <v>0.806568376212649</v>
      </c>
      <c r="C169" s="8">
        <f ca="1" t="shared" si="16"/>
        <v>66.2362659701327</v>
      </c>
      <c r="D169" s="8">
        <f ca="1" t="shared" si="17"/>
        <v>0.767571548072384</v>
      </c>
      <c r="E169" s="8">
        <f ca="1" t="shared" si="18"/>
        <v>5.46157250618334</v>
      </c>
      <c r="F169" s="8">
        <f ca="1">E169*$B$3</f>
        <v>60.0772975680167</v>
      </c>
      <c r="G169" s="8">
        <f ca="1" t="shared" si="19"/>
        <v>6.15896840211592</v>
      </c>
      <c r="H169" s="8">
        <f ca="1" t="shared" si="20"/>
        <v>615.896840211592</v>
      </c>
    </row>
    <row r="170" spans="1:8">
      <c r="A170" s="8">
        <f t="shared" si="21"/>
        <v>156</v>
      </c>
      <c r="B170" s="8">
        <f ca="1" t="shared" si="15"/>
        <v>0.301568663038174</v>
      </c>
      <c r="C170" s="8">
        <f ca="1" t="shared" si="16"/>
        <v>64.0525118660076</v>
      </c>
      <c r="D170" s="8">
        <f ca="1" t="shared" si="17"/>
        <v>0.0157193961272635</v>
      </c>
      <c r="E170" s="8">
        <f ca="1" t="shared" si="18"/>
        <v>4.47578819808627</v>
      </c>
      <c r="F170" s="8">
        <f ca="1">E170*$B$3</f>
        <v>49.233670178949</v>
      </c>
      <c r="G170" s="8">
        <f ca="1" t="shared" si="19"/>
        <v>14.8188416870586</v>
      </c>
      <c r="H170" s="8">
        <f ca="1" t="shared" si="20"/>
        <v>1481.88416870586</v>
      </c>
    </row>
    <row r="171" spans="1:8">
      <c r="A171" s="8">
        <f t="shared" si="21"/>
        <v>157</v>
      </c>
      <c r="B171" s="8">
        <f ca="1" t="shared" si="15"/>
        <v>0.203441969320081</v>
      </c>
      <c r="C171" s="8">
        <f ca="1" t="shared" si="16"/>
        <v>56.3565746416189</v>
      </c>
      <c r="D171" s="8">
        <f ca="1" t="shared" si="17"/>
        <v>0.826556271010058</v>
      </c>
      <c r="E171" s="8">
        <f ca="1" t="shared" si="18"/>
        <v>5.31949135092498</v>
      </c>
      <c r="F171" s="8">
        <f ca="1">E171*$B$3</f>
        <v>58.5144048601748</v>
      </c>
      <c r="G171" s="8">
        <f ca="1" t="shared" si="19"/>
        <v>0</v>
      </c>
      <c r="H171" s="8">
        <f ca="1" t="shared" si="20"/>
        <v>0</v>
      </c>
    </row>
    <row r="172" spans="1:8">
      <c r="A172" s="8">
        <f t="shared" si="21"/>
        <v>158</v>
      </c>
      <c r="B172" s="8">
        <f ca="1" t="shared" si="15"/>
        <v>0.666931443135473</v>
      </c>
      <c r="C172" s="8">
        <f ca="1" t="shared" si="16"/>
        <v>68.2002832961692</v>
      </c>
      <c r="D172" s="8">
        <f ca="1" t="shared" si="17"/>
        <v>0.510301111745986</v>
      </c>
      <c r="E172" s="8">
        <f ca="1" t="shared" si="18"/>
        <v>4.91511918037487</v>
      </c>
      <c r="F172" s="8">
        <f ca="1">E172*$B$3</f>
        <v>54.0663109841236</v>
      </c>
      <c r="G172" s="8">
        <f ca="1" t="shared" si="19"/>
        <v>14.1339723120457</v>
      </c>
      <c r="H172" s="8">
        <f ca="1" t="shared" si="20"/>
        <v>1413.39723120457</v>
      </c>
    </row>
    <row r="173" spans="1:8">
      <c r="A173" s="8">
        <f t="shared" si="21"/>
        <v>159</v>
      </c>
      <c r="B173" s="8">
        <f ca="1" t="shared" si="15"/>
        <v>0.922309930630264</v>
      </c>
      <c r="C173" s="8">
        <f ca="1" t="shared" si="16"/>
        <v>78.2418085664048</v>
      </c>
      <c r="D173" s="8">
        <f ca="1" t="shared" si="17"/>
        <v>0.474323771465673</v>
      </c>
      <c r="E173" s="8">
        <f ca="1" t="shared" si="18"/>
        <v>4.83844636576797</v>
      </c>
      <c r="F173" s="8">
        <f ca="1">E173*$B$3</f>
        <v>53.2229100234477</v>
      </c>
      <c r="G173" s="8">
        <f ca="1" t="shared" si="19"/>
        <v>25.0188985429571</v>
      </c>
      <c r="H173" s="8">
        <f ca="1" t="shared" si="20"/>
        <v>2501.88985429571</v>
      </c>
    </row>
    <row r="174" spans="1:8">
      <c r="A174" s="8">
        <f t="shared" si="21"/>
        <v>160</v>
      </c>
      <c r="B174" s="8">
        <f ca="1" t="shared" si="15"/>
        <v>0.691459479716209</v>
      </c>
      <c r="C174" s="8">
        <f ca="1" t="shared" si="16"/>
        <v>65.070392923935</v>
      </c>
      <c r="D174" s="8">
        <f ca="1" t="shared" si="17"/>
        <v>0.540904145718138</v>
      </c>
      <c r="E174" s="8">
        <f ca="1" t="shared" si="18"/>
        <v>4.69018069395549</v>
      </c>
      <c r="F174" s="8">
        <f ca="1">E174*$B$3</f>
        <v>51.5919876335104</v>
      </c>
      <c r="G174" s="8">
        <f ca="1" t="shared" si="19"/>
        <v>13.4784052904247</v>
      </c>
      <c r="H174" s="8">
        <f ca="1" t="shared" si="20"/>
        <v>1347.84052904247</v>
      </c>
    </row>
    <row r="175" spans="1:8">
      <c r="A175" s="8">
        <f t="shared" si="21"/>
        <v>161</v>
      </c>
      <c r="B175" s="8">
        <f ca="1" t="shared" si="15"/>
        <v>0.594189520302755</v>
      </c>
      <c r="C175" s="8">
        <f ca="1" t="shared" si="16"/>
        <v>66.7304551075613</v>
      </c>
      <c r="D175" s="8">
        <f ca="1" t="shared" si="17"/>
        <v>0.0390889525886688</v>
      </c>
      <c r="E175" s="8">
        <f ca="1" t="shared" si="18"/>
        <v>4.38758126170238</v>
      </c>
      <c r="F175" s="8">
        <f ca="1">E175*$B$3</f>
        <v>48.2633938787262</v>
      </c>
      <c r="G175" s="8">
        <f ca="1" t="shared" si="19"/>
        <v>18.4670612288351</v>
      </c>
      <c r="H175" s="8">
        <f ca="1" t="shared" si="20"/>
        <v>1846.70612288351</v>
      </c>
    </row>
    <row r="176" spans="1:8">
      <c r="A176" s="8">
        <f t="shared" si="21"/>
        <v>162</v>
      </c>
      <c r="B176" s="8">
        <f ca="1" t="shared" si="15"/>
        <v>0.569050583013592</v>
      </c>
      <c r="C176" s="8">
        <f ca="1" t="shared" si="16"/>
        <v>68.2287579880687</v>
      </c>
      <c r="D176" s="8">
        <f ca="1" t="shared" si="17"/>
        <v>0.699178795780029</v>
      </c>
      <c r="E176" s="8">
        <f ca="1" t="shared" si="18"/>
        <v>4.83446828512316</v>
      </c>
      <c r="F176" s="8">
        <f ca="1">E176*$B$3</f>
        <v>53.1791511363548</v>
      </c>
      <c r="G176" s="8">
        <f ca="1" t="shared" si="19"/>
        <v>15.0496068517139</v>
      </c>
      <c r="H176" s="8">
        <f ca="1" t="shared" si="20"/>
        <v>1504.96068517139</v>
      </c>
    </row>
    <row r="177" spans="1:8">
      <c r="A177" s="8">
        <f t="shared" si="21"/>
        <v>163</v>
      </c>
      <c r="B177" s="8">
        <f ca="1" t="shared" si="15"/>
        <v>0.874021933514005</v>
      </c>
      <c r="C177" s="8">
        <f ca="1" t="shared" si="16"/>
        <v>66.7816036986385</v>
      </c>
      <c r="D177" s="8">
        <f ca="1" t="shared" si="17"/>
        <v>0.834305717769205</v>
      </c>
      <c r="E177" s="8">
        <f ca="1" t="shared" si="18"/>
        <v>5.49067549763625</v>
      </c>
      <c r="F177" s="8">
        <f ca="1">E177*$B$3</f>
        <v>60.3974304739988</v>
      </c>
      <c r="G177" s="8">
        <f ca="1" t="shared" si="19"/>
        <v>6.38417322463978</v>
      </c>
      <c r="H177" s="8">
        <f ca="1" t="shared" si="20"/>
        <v>638.417322463978</v>
      </c>
    </row>
    <row r="178" spans="1:8">
      <c r="A178" s="8">
        <f t="shared" si="21"/>
        <v>164</v>
      </c>
      <c r="B178" s="8">
        <f ca="1" t="shared" si="15"/>
        <v>0.684696428491385</v>
      </c>
      <c r="C178" s="8">
        <f ca="1" t="shared" si="16"/>
        <v>69.7665470505152</v>
      </c>
      <c r="D178" s="8">
        <f ca="1" t="shared" si="17"/>
        <v>0.967748938771577</v>
      </c>
      <c r="E178" s="8">
        <f ca="1" t="shared" si="18"/>
        <v>5.56507042958291</v>
      </c>
      <c r="F178" s="8">
        <f ca="1">E178*$B$3</f>
        <v>61.215774725412</v>
      </c>
      <c r="G178" s="8">
        <f ca="1" t="shared" si="19"/>
        <v>8.55077232510318</v>
      </c>
      <c r="H178" s="8">
        <f ca="1" t="shared" si="20"/>
        <v>855.077232510318</v>
      </c>
    </row>
    <row r="179" spans="1:8">
      <c r="A179" s="8">
        <f t="shared" si="21"/>
        <v>165</v>
      </c>
      <c r="B179" s="8">
        <f ca="1" t="shared" si="15"/>
        <v>0.99464048827537</v>
      </c>
      <c r="C179" s="8">
        <f ca="1" t="shared" si="16"/>
        <v>81.6715687662609</v>
      </c>
      <c r="D179" s="8">
        <f ca="1" t="shared" si="17"/>
        <v>0.689745545492013</v>
      </c>
      <c r="E179" s="8">
        <f ca="1" t="shared" si="18"/>
        <v>4.74704338561466</v>
      </c>
      <c r="F179" s="8">
        <f ca="1">E179*$B$3</f>
        <v>52.2174772417613</v>
      </c>
      <c r="G179" s="8">
        <f ca="1" t="shared" si="19"/>
        <v>29.4540915244996</v>
      </c>
      <c r="H179" s="8">
        <f ca="1" t="shared" si="20"/>
        <v>2945.40915244996</v>
      </c>
    </row>
    <row r="180" spans="1:8">
      <c r="A180" s="8">
        <f t="shared" si="21"/>
        <v>166</v>
      </c>
      <c r="B180" s="8">
        <f ca="1" t="shared" si="15"/>
        <v>0.529351617831245</v>
      </c>
      <c r="C180" s="8">
        <f ca="1" t="shared" si="16"/>
        <v>62.8327748412351</v>
      </c>
      <c r="D180" s="8">
        <f ca="1" t="shared" si="17"/>
        <v>0.926276248373043</v>
      </c>
      <c r="E180" s="8">
        <f ca="1" t="shared" si="18"/>
        <v>5.56329617229664</v>
      </c>
      <c r="F180" s="8">
        <f ca="1">E180*$B$3</f>
        <v>61.1962578952631</v>
      </c>
      <c r="G180" s="8">
        <f ca="1" t="shared" si="19"/>
        <v>1.63651694597207</v>
      </c>
      <c r="H180" s="8">
        <f ca="1" t="shared" si="20"/>
        <v>163.651694597207</v>
      </c>
    </row>
    <row r="181" spans="1:8">
      <c r="A181" s="8">
        <f t="shared" si="21"/>
        <v>167</v>
      </c>
      <c r="B181" s="8">
        <f ca="1" t="shared" si="15"/>
        <v>0.987737086309298</v>
      </c>
      <c r="C181" s="8">
        <f ca="1" t="shared" si="16"/>
        <v>80.6795739426331</v>
      </c>
      <c r="D181" s="8">
        <f ca="1" t="shared" si="17"/>
        <v>0.374179264607938</v>
      </c>
      <c r="E181" s="8">
        <f ca="1" t="shared" si="18"/>
        <v>4.72911544166443</v>
      </c>
      <c r="F181" s="8">
        <f ca="1">E181*$B$3</f>
        <v>52.0202698583088</v>
      </c>
      <c r="G181" s="8">
        <f ca="1" t="shared" si="19"/>
        <v>28.6593040843244</v>
      </c>
      <c r="H181" s="8">
        <f ca="1" t="shared" si="20"/>
        <v>2865.93040843244</v>
      </c>
    </row>
    <row r="182" spans="1:8">
      <c r="A182" s="8">
        <f t="shared" si="21"/>
        <v>168</v>
      </c>
      <c r="B182" s="8">
        <f ca="1" t="shared" si="15"/>
        <v>0.802935790398202</v>
      </c>
      <c r="C182" s="8">
        <f ca="1" t="shared" si="16"/>
        <v>67.7561916225407</v>
      </c>
      <c r="D182" s="8">
        <f ca="1" t="shared" si="17"/>
        <v>0.997208838654528</v>
      </c>
      <c r="E182" s="8">
        <f ca="1" t="shared" si="18"/>
        <v>5.74888028545627</v>
      </c>
      <c r="F182" s="8">
        <f ca="1">E182*$B$3</f>
        <v>63.237683140019</v>
      </c>
      <c r="G182" s="8">
        <f ca="1" t="shared" si="19"/>
        <v>4.51850848252172</v>
      </c>
      <c r="H182" s="8">
        <f ca="1" t="shared" si="20"/>
        <v>451.850848252172</v>
      </c>
    </row>
    <row r="183" spans="1:8">
      <c r="A183" s="8">
        <f t="shared" si="21"/>
        <v>169</v>
      </c>
      <c r="B183" s="8">
        <f ca="1" t="shared" si="15"/>
        <v>0.549259212053488</v>
      </c>
      <c r="C183" s="8">
        <f ca="1" t="shared" si="16"/>
        <v>62.1727932465953</v>
      </c>
      <c r="D183" s="8">
        <f ca="1" t="shared" si="17"/>
        <v>0.687555283149929</v>
      </c>
      <c r="E183" s="8">
        <f ca="1" t="shared" si="18"/>
        <v>4.91482742343642</v>
      </c>
      <c r="F183" s="8">
        <f ca="1">E183*$B$3</f>
        <v>54.0631016578006</v>
      </c>
      <c r="G183" s="8">
        <f ca="1" t="shared" si="19"/>
        <v>8.10969158879471</v>
      </c>
      <c r="H183" s="8">
        <f ca="1" t="shared" si="20"/>
        <v>810.969158879471</v>
      </c>
    </row>
    <row r="184" spans="1:8">
      <c r="A184" s="8">
        <f t="shared" si="21"/>
        <v>170</v>
      </c>
      <c r="B184" s="8">
        <f ca="1" t="shared" si="15"/>
        <v>0.888276762840407</v>
      </c>
      <c r="C184" s="8">
        <f ca="1" t="shared" si="16"/>
        <v>67.9988782286528</v>
      </c>
      <c r="D184" s="8">
        <f ca="1" t="shared" si="17"/>
        <v>0.378918607110973</v>
      </c>
      <c r="E184" s="8">
        <f ca="1" t="shared" si="18"/>
        <v>4.53413246563933</v>
      </c>
      <c r="F184" s="8">
        <f ca="1">E184*$B$3</f>
        <v>49.8754571220326</v>
      </c>
      <c r="G184" s="8">
        <f ca="1" t="shared" si="19"/>
        <v>18.1234211066201</v>
      </c>
      <c r="H184" s="8">
        <f ca="1" t="shared" si="20"/>
        <v>1812.34211066201</v>
      </c>
    </row>
    <row r="185" spans="1:8">
      <c r="A185" s="8">
        <f t="shared" si="21"/>
        <v>171</v>
      </c>
      <c r="B185" s="8">
        <f ca="1" t="shared" si="15"/>
        <v>0.720922586336268</v>
      </c>
      <c r="C185" s="8">
        <f ca="1" t="shared" si="16"/>
        <v>67.9616647810789</v>
      </c>
      <c r="D185" s="8">
        <f ca="1" t="shared" si="17"/>
        <v>0.265898136646024</v>
      </c>
      <c r="E185" s="8">
        <f ca="1" t="shared" si="18"/>
        <v>4.11037834610765</v>
      </c>
      <c r="F185" s="8">
        <f ca="1">E185*$B$3</f>
        <v>45.2141618071842</v>
      </c>
      <c r="G185" s="8">
        <f ca="1" t="shared" si="19"/>
        <v>22.7475029738947</v>
      </c>
      <c r="H185" s="8">
        <f ca="1" t="shared" si="20"/>
        <v>2274.75029738947</v>
      </c>
    </row>
    <row r="186" spans="1:8">
      <c r="A186" s="8">
        <f t="shared" si="21"/>
        <v>172</v>
      </c>
      <c r="B186" s="8">
        <f ca="1" t="shared" si="15"/>
        <v>0.0766101832035051</v>
      </c>
      <c r="C186" s="8">
        <f ca="1" t="shared" si="16"/>
        <v>53.0012359503066</v>
      </c>
      <c r="D186" s="8">
        <f ca="1" t="shared" si="17"/>
        <v>0.223128837635526</v>
      </c>
      <c r="E186" s="8">
        <f ca="1" t="shared" si="18"/>
        <v>4.44610206214225</v>
      </c>
      <c r="F186" s="8">
        <f ca="1">E186*$B$3</f>
        <v>48.9071226835648</v>
      </c>
      <c r="G186" s="8">
        <f ca="1" t="shared" si="19"/>
        <v>4.09411326674182</v>
      </c>
      <c r="H186" s="8">
        <f ca="1" t="shared" si="20"/>
        <v>409.411326674182</v>
      </c>
    </row>
    <row r="187" spans="1:8">
      <c r="A187" s="8">
        <f t="shared" si="21"/>
        <v>173</v>
      </c>
      <c r="B187" s="8">
        <f ca="1" t="shared" si="15"/>
        <v>0.853182122079833</v>
      </c>
      <c r="C187" s="8">
        <f ca="1" t="shared" si="16"/>
        <v>67.3140659878997</v>
      </c>
      <c r="D187" s="8">
        <f ca="1" t="shared" si="17"/>
        <v>0.640059627588087</v>
      </c>
      <c r="E187" s="8">
        <f ca="1" t="shared" si="18"/>
        <v>4.51433645210916</v>
      </c>
      <c r="F187" s="8">
        <f ca="1">E187*$B$3</f>
        <v>49.6577009732007</v>
      </c>
      <c r="G187" s="8">
        <f ca="1" t="shared" si="19"/>
        <v>17.656365014699</v>
      </c>
      <c r="H187" s="8">
        <f ca="1" t="shared" si="20"/>
        <v>1765.6365014699</v>
      </c>
    </row>
    <row r="188" spans="1:8">
      <c r="A188" s="8">
        <f t="shared" si="21"/>
        <v>174</v>
      </c>
      <c r="B188" s="8">
        <f ca="1" t="shared" si="15"/>
        <v>0.789747546835176</v>
      </c>
      <c r="C188" s="8">
        <f ca="1" t="shared" si="16"/>
        <v>69.7189219148695</v>
      </c>
      <c r="D188" s="8">
        <f ca="1" t="shared" si="17"/>
        <v>0.42817491630904</v>
      </c>
      <c r="E188" s="8">
        <f ca="1" t="shared" si="18"/>
        <v>4.82990388069642</v>
      </c>
      <c r="F188" s="8">
        <f ca="1">E188*$B$3</f>
        <v>53.1289426876606</v>
      </c>
      <c r="G188" s="8">
        <f ca="1" t="shared" si="19"/>
        <v>16.5899792272089</v>
      </c>
      <c r="H188" s="8">
        <f ca="1" t="shared" si="20"/>
        <v>1658.99792272089</v>
      </c>
    </row>
    <row r="189" spans="1:8">
      <c r="A189" s="8">
        <f t="shared" si="21"/>
        <v>175</v>
      </c>
      <c r="B189" s="8">
        <f ca="1" t="shared" si="15"/>
        <v>0.820718909476339</v>
      </c>
      <c r="C189" s="8">
        <f ca="1" t="shared" si="16"/>
        <v>68.8053333234298</v>
      </c>
      <c r="D189" s="8">
        <f ca="1" t="shared" si="17"/>
        <v>0.988804609898053</v>
      </c>
      <c r="E189" s="8">
        <f ca="1" t="shared" si="18"/>
        <v>5.57728528444732</v>
      </c>
      <c r="F189" s="8">
        <f ca="1">E189*$B$3</f>
        <v>61.3501381289205</v>
      </c>
      <c r="G189" s="8">
        <f ca="1" t="shared" si="19"/>
        <v>7.45519519450931</v>
      </c>
      <c r="H189" s="8">
        <f ca="1" t="shared" si="20"/>
        <v>745.519519450931</v>
      </c>
    </row>
    <row r="190" spans="1:8">
      <c r="A190" s="8">
        <f t="shared" si="21"/>
        <v>176</v>
      </c>
      <c r="B190" s="8">
        <f ca="1" t="shared" si="15"/>
        <v>0.567950215971299</v>
      </c>
      <c r="C190" s="8">
        <f ca="1" t="shared" si="16"/>
        <v>65.7352396717017</v>
      </c>
      <c r="D190" s="8">
        <f ca="1" t="shared" si="17"/>
        <v>0.59719711442044</v>
      </c>
      <c r="E190" s="8">
        <f ca="1" t="shared" si="18"/>
        <v>4.54613401763183</v>
      </c>
      <c r="F190" s="8">
        <f ca="1">E190*$B$3</f>
        <v>50.0074741939502</v>
      </c>
      <c r="G190" s="8">
        <f ca="1" t="shared" si="19"/>
        <v>15.7277654777515</v>
      </c>
      <c r="H190" s="8">
        <f ca="1" t="shared" si="20"/>
        <v>1572.77654777515</v>
      </c>
    </row>
    <row r="191" spans="1:8">
      <c r="A191" s="8">
        <f t="shared" si="21"/>
        <v>177</v>
      </c>
      <c r="B191" s="8">
        <f ca="1" t="shared" si="15"/>
        <v>0.995617893212902</v>
      </c>
      <c r="C191" s="8">
        <f ca="1" t="shared" si="16"/>
        <v>84.7812698992539</v>
      </c>
      <c r="D191" s="8">
        <f ca="1" t="shared" si="17"/>
        <v>0.598279236591445</v>
      </c>
      <c r="E191" s="8">
        <f ca="1" t="shared" si="18"/>
        <v>4.90340772645593</v>
      </c>
      <c r="F191" s="8">
        <f ca="1">E191*$B$3</f>
        <v>53.9374849910152</v>
      </c>
      <c r="G191" s="8">
        <f ca="1" t="shared" si="19"/>
        <v>30.8437849082387</v>
      </c>
      <c r="H191" s="8">
        <f ca="1" t="shared" si="20"/>
        <v>3084.37849082387</v>
      </c>
    </row>
    <row r="192" spans="1:8">
      <c r="A192" s="8">
        <f t="shared" si="21"/>
        <v>178</v>
      </c>
      <c r="B192" s="8">
        <f ca="1" t="shared" si="15"/>
        <v>0.933480745689242</v>
      </c>
      <c r="C192" s="8">
        <f ca="1" t="shared" si="16"/>
        <v>76.0212016127613</v>
      </c>
      <c r="D192" s="8">
        <f ca="1" t="shared" si="17"/>
        <v>0.439110329535046</v>
      </c>
      <c r="E192" s="8">
        <f ca="1" t="shared" si="18"/>
        <v>4.64537343881328</v>
      </c>
      <c r="F192" s="8">
        <f ca="1">E192*$B$3</f>
        <v>51.0991078269461</v>
      </c>
      <c r="G192" s="8">
        <f ca="1" t="shared" si="19"/>
        <v>24.9220937858151</v>
      </c>
      <c r="H192" s="8">
        <f ca="1" t="shared" si="20"/>
        <v>2492.20937858151</v>
      </c>
    </row>
    <row r="193" spans="1:8">
      <c r="A193" s="8">
        <f t="shared" si="21"/>
        <v>179</v>
      </c>
      <c r="B193" s="8">
        <f ca="1" t="shared" si="15"/>
        <v>0.121484628512962</v>
      </c>
      <c r="C193" s="8">
        <f ca="1" t="shared" si="16"/>
        <v>59.3262016295432</v>
      </c>
      <c r="D193" s="8">
        <f ca="1" t="shared" si="17"/>
        <v>0.56655692982883</v>
      </c>
      <c r="E193" s="8">
        <f ca="1" t="shared" si="18"/>
        <v>4.64490079027545</v>
      </c>
      <c r="F193" s="8">
        <f ca="1">E193*$B$3</f>
        <v>51.0939086930299</v>
      </c>
      <c r="G193" s="8">
        <f ca="1" t="shared" si="19"/>
        <v>8.23229293651328</v>
      </c>
      <c r="H193" s="8">
        <f ca="1" t="shared" si="20"/>
        <v>823.229293651328</v>
      </c>
    </row>
    <row r="194" spans="1:8">
      <c r="A194" s="8">
        <f t="shared" si="21"/>
        <v>180</v>
      </c>
      <c r="B194" s="8">
        <f ca="1" t="shared" si="15"/>
        <v>0.657511351865818</v>
      </c>
      <c r="C194" s="8">
        <f ca="1" t="shared" si="16"/>
        <v>65.1868607833159</v>
      </c>
      <c r="D194" s="8">
        <f ca="1" t="shared" si="17"/>
        <v>0.879132787420424</v>
      </c>
      <c r="E194" s="8">
        <f ca="1" t="shared" si="18"/>
        <v>5.23664091254921</v>
      </c>
      <c r="F194" s="8">
        <f ca="1">E194*$B$3</f>
        <v>57.6030500380413</v>
      </c>
      <c r="G194" s="8">
        <f ca="1" t="shared" si="19"/>
        <v>7.58381074527453</v>
      </c>
      <c r="H194" s="8">
        <f ca="1" t="shared" si="20"/>
        <v>758.381074527453</v>
      </c>
    </row>
    <row r="195" spans="1:8">
      <c r="A195" s="8">
        <f t="shared" si="21"/>
        <v>181</v>
      </c>
      <c r="B195" s="8">
        <f ca="1" t="shared" si="15"/>
        <v>0.633558583395735</v>
      </c>
      <c r="C195" s="8">
        <f ca="1" t="shared" si="16"/>
        <v>68.6534988465264</v>
      </c>
      <c r="D195" s="8">
        <f ca="1" t="shared" si="17"/>
        <v>0.51910376769097</v>
      </c>
      <c r="E195" s="8">
        <f ca="1" t="shared" si="18"/>
        <v>4.72971321302943</v>
      </c>
      <c r="F195" s="8">
        <f ca="1">E195*$B$3</f>
        <v>52.0268453433238</v>
      </c>
      <c r="G195" s="8">
        <f ca="1" t="shared" si="19"/>
        <v>16.6266535032027</v>
      </c>
      <c r="H195" s="8">
        <f ca="1" t="shared" si="20"/>
        <v>1662.66535032027</v>
      </c>
    </row>
    <row r="196" spans="1:8">
      <c r="A196" s="8">
        <f t="shared" si="21"/>
        <v>182</v>
      </c>
      <c r="B196" s="8">
        <f ca="1" t="shared" si="15"/>
        <v>0.332587773448682</v>
      </c>
      <c r="C196" s="8">
        <f ca="1" t="shared" si="16"/>
        <v>64.1657276482794</v>
      </c>
      <c r="D196" s="8">
        <f ca="1" t="shared" si="17"/>
        <v>0.260210368015212</v>
      </c>
      <c r="E196" s="8">
        <f ca="1" t="shared" si="18"/>
        <v>4.0487703838546</v>
      </c>
      <c r="F196" s="8">
        <f ca="1">E196*$B$3</f>
        <v>44.5364742224006</v>
      </c>
      <c r="G196" s="8">
        <f ca="1" t="shared" si="19"/>
        <v>19.6292534258788</v>
      </c>
      <c r="H196" s="8">
        <f ca="1" t="shared" si="20"/>
        <v>1962.92534258788</v>
      </c>
    </row>
    <row r="197" spans="1:8">
      <c r="A197" s="8">
        <f t="shared" si="21"/>
        <v>183</v>
      </c>
      <c r="B197" s="8">
        <f ca="1" t="shared" si="15"/>
        <v>0.622368366808953</v>
      </c>
      <c r="C197" s="8">
        <f ca="1" t="shared" si="16"/>
        <v>67.5987833505108</v>
      </c>
      <c r="D197" s="8">
        <f ca="1" t="shared" si="17"/>
        <v>0.0334537289910517</v>
      </c>
      <c r="E197" s="8">
        <f ca="1" t="shared" si="18"/>
        <v>4.01002294550715</v>
      </c>
      <c r="F197" s="8">
        <f ca="1">E197*$B$3</f>
        <v>44.1102524005786</v>
      </c>
      <c r="G197" s="8">
        <f ca="1" t="shared" si="19"/>
        <v>23.4885309499322</v>
      </c>
      <c r="H197" s="8">
        <f ca="1" t="shared" si="20"/>
        <v>2348.85309499322</v>
      </c>
    </row>
    <row r="198" spans="1:8">
      <c r="A198" s="8">
        <f t="shared" si="21"/>
        <v>184</v>
      </c>
      <c r="B198" s="8">
        <f ca="1" t="shared" si="15"/>
        <v>0.319478991676589</v>
      </c>
      <c r="C198" s="8">
        <f ca="1" t="shared" si="16"/>
        <v>63.5877744754942</v>
      </c>
      <c r="D198" s="8">
        <f ca="1" t="shared" si="17"/>
        <v>0.0250011723481505</v>
      </c>
      <c r="E198" s="8">
        <f ca="1" t="shared" si="18"/>
        <v>4.18488569178248</v>
      </c>
      <c r="F198" s="8">
        <f ca="1">E198*$B$3</f>
        <v>46.0337426096073</v>
      </c>
      <c r="G198" s="8">
        <f ca="1" t="shared" si="19"/>
        <v>17.554031865887</v>
      </c>
      <c r="H198" s="8">
        <f ca="1" t="shared" si="20"/>
        <v>1755.4031865887</v>
      </c>
    </row>
    <row r="199" spans="1:8">
      <c r="A199" s="8">
        <f t="shared" si="21"/>
        <v>185</v>
      </c>
      <c r="B199" s="8">
        <f ca="1" t="shared" si="15"/>
        <v>0.840446832237085</v>
      </c>
      <c r="C199" s="8">
        <f ca="1" t="shared" si="16"/>
        <v>67.3505227166497</v>
      </c>
      <c r="D199" s="8">
        <f ca="1" t="shared" si="17"/>
        <v>0.467994751368758</v>
      </c>
      <c r="E199" s="8">
        <f ca="1" t="shared" si="18"/>
        <v>4.83020229146451</v>
      </c>
      <c r="F199" s="8">
        <f ca="1">E199*$B$3</f>
        <v>53.1322252061096</v>
      </c>
      <c r="G199" s="8">
        <f ca="1" t="shared" si="19"/>
        <v>14.2182975105401</v>
      </c>
      <c r="H199" s="8">
        <f ca="1" t="shared" si="20"/>
        <v>1421.82975105401</v>
      </c>
    </row>
    <row r="200" spans="1:8">
      <c r="A200" s="8">
        <f t="shared" si="21"/>
        <v>186</v>
      </c>
      <c r="B200" s="8">
        <f ca="1" t="shared" si="15"/>
        <v>0.0561645474980128</v>
      </c>
      <c r="C200" s="8">
        <f ca="1" t="shared" si="16"/>
        <v>50.0767005656313</v>
      </c>
      <c r="D200" s="8">
        <f ca="1" t="shared" si="17"/>
        <v>0.181589802674144</v>
      </c>
      <c r="E200" s="8">
        <f ca="1" t="shared" si="18"/>
        <v>4.03643534057151</v>
      </c>
      <c r="F200" s="8">
        <f ca="1">E200*$B$3</f>
        <v>44.4007887462866</v>
      </c>
      <c r="G200" s="8">
        <f ca="1" t="shared" si="19"/>
        <v>5.67591181934468</v>
      </c>
      <c r="H200" s="8">
        <f ca="1" t="shared" si="20"/>
        <v>567.591181934468</v>
      </c>
    </row>
    <row r="201" spans="1:8">
      <c r="A201" s="8">
        <f t="shared" si="21"/>
        <v>187</v>
      </c>
      <c r="B201" s="8">
        <f ca="1" t="shared" si="15"/>
        <v>0.180565427832317</v>
      </c>
      <c r="C201" s="8">
        <f ca="1" t="shared" si="16"/>
        <v>56.5643396651823</v>
      </c>
      <c r="D201" s="8">
        <f ca="1" t="shared" si="17"/>
        <v>0.0728636416523747</v>
      </c>
      <c r="E201" s="8">
        <f ca="1" t="shared" si="18"/>
        <v>4.30343725971255</v>
      </c>
      <c r="F201" s="8">
        <f ca="1">E201*$B$3</f>
        <v>47.337809856838</v>
      </c>
      <c r="G201" s="8">
        <f ca="1" t="shared" si="19"/>
        <v>9.22652980834431</v>
      </c>
      <c r="H201" s="8">
        <f ca="1" t="shared" si="20"/>
        <v>922.652980834431</v>
      </c>
    </row>
    <row r="202" spans="1:8">
      <c r="A202" s="8">
        <f t="shared" si="21"/>
        <v>188</v>
      </c>
      <c r="B202" s="8">
        <f ca="1" t="shared" si="15"/>
        <v>0.482274557952259</v>
      </c>
      <c r="C202" s="8">
        <f ca="1" t="shared" si="16"/>
        <v>64.2337541128193</v>
      </c>
      <c r="D202" s="8">
        <f ca="1" t="shared" si="17"/>
        <v>0.613509873221125</v>
      </c>
      <c r="E202" s="8">
        <f ca="1" t="shared" si="18"/>
        <v>4.55990992018551</v>
      </c>
      <c r="F202" s="8">
        <f ca="1">E202*$B$3</f>
        <v>50.1590091220407</v>
      </c>
      <c r="G202" s="8">
        <f ca="1" t="shared" si="19"/>
        <v>14.0747449907787</v>
      </c>
      <c r="H202" s="8">
        <f ca="1" t="shared" si="20"/>
        <v>1407.47449907787</v>
      </c>
    </row>
    <row r="203" spans="1:8">
      <c r="A203" s="8">
        <f t="shared" si="21"/>
        <v>189</v>
      </c>
      <c r="B203" s="8">
        <f ca="1" t="shared" si="15"/>
        <v>0.953764225578526</v>
      </c>
      <c r="C203" s="8">
        <f ca="1" t="shared" si="16"/>
        <v>79.193714189607</v>
      </c>
      <c r="D203" s="8">
        <f ca="1" t="shared" si="17"/>
        <v>0.462822156719391</v>
      </c>
      <c r="E203" s="8">
        <f ca="1" t="shared" si="18"/>
        <v>4.62277136486754</v>
      </c>
      <c r="F203" s="8">
        <f ca="1">E203*$B$3</f>
        <v>50.8504850135429</v>
      </c>
      <c r="G203" s="8">
        <f ca="1" t="shared" si="19"/>
        <v>28.3432291760641</v>
      </c>
      <c r="H203" s="8">
        <f ca="1" t="shared" si="20"/>
        <v>2834.32291760641</v>
      </c>
    </row>
    <row r="204" spans="1:8">
      <c r="A204" s="8">
        <f t="shared" si="21"/>
        <v>190</v>
      </c>
      <c r="B204" s="8">
        <f ca="1" t="shared" si="15"/>
        <v>0.492863273501974</v>
      </c>
      <c r="C204" s="8">
        <f ca="1" t="shared" si="16"/>
        <v>63.016713683395</v>
      </c>
      <c r="D204" s="8">
        <f ca="1" t="shared" si="17"/>
        <v>0.0373823100128219</v>
      </c>
      <c r="E204" s="8">
        <f ca="1" t="shared" si="18"/>
        <v>4.11590080884713</v>
      </c>
      <c r="F204" s="8">
        <f ca="1">E204*$B$3</f>
        <v>45.2749088973185</v>
      </c>
      <c r="G204" s="8">
        <f ca="1" t="shared" si="19"/>
        <v>17.7418047860765</v>
      </c>
      <c r="H204" s="8">
        <f ca="1" t="shared" si="20"/>
        <v>1774.18047860765</v>
      </c>
    </row>
    <row r="205" spans="1:8">
      <c r="A205" s="8">
        <f t="shared" si="21"/>
        <v>191</v>
      </c>
      <c r="B205" s="8">
        <f ca="1" t="shared" si="15"/>
        <v>0.923693954947027</v>
      </c>
      <c r="C205" s="8">
        <f ca="1" t="shared" si="16"/>
        <v>76.1695935334865</v>
      </c>
      <c r="D205" s="8">
        <f ca="1" t="shared" si="17"/>
        <v>0.804518239316337</v>
      </c>
      <c r="E205" s="8">
        <f ca="1" t="shared" si="18"/>
        <v>5.04388521809347</v>
      </c>
      <c r="F205" s="8">
        <f ca="1">E205*$B$3</f>
        <v>55.4827373990282</v>
      </c>
      <c r="G205" s="8">
        <f ca="1" t="shared" si="19"/>
        <v>20.6868561344583</v>
      </c>
      <c r="H205" s="8">
        <f ca="1" t="shared" si="20"/>
        <v>2068.68561344583</v>
      </c>
    </row>
    <row r="206" spans="1:8">
      <c r="A206" s="8">
        <f t="shared" si="21"/>
        <v>192</v>
      </c>
      <c r="B206" s="8">
        <f ca="1" t="shared" si="15"/>
        <v>0.986191576384368</v>
      </c>
      <c r="C206" s="8">
        <f ca="1" t="shared" si="16"/>
        <v>81.8012153372036</v>
      </c>
      <c r="D206" s="8">
        <f ca="1" t="shared" si="17"/>
        <v>0.165705477735809</v>
      </c>
      <c r="E206" s="8">
        <f ca="1" t="shared" si="18"/>
        <v>4.48628337166308</v>
      </c>
      <c r="F206" s="8">
        <f ca="1">E206*$B$3</f>
        <v>49.3491170882939</v>
      </c>
      <c r="G206" s="8">
        <f ca="1" t="shared" si="19"/>
        <v>32.4520982489097</v>
      </c>
      <c r="H206" s="8">
        <f ca="1" t="shared" si="20"/>
        <v>3245.20982489097</v>
      </c>
    </row>
    <row r="207" spans="1:8">
      <c r="A207" s="8">
        <f t="shared" si="21"/>
        <v>193</v>
      </c>
      <c r="B207" s="8">
        <f ca="1" t="shared" ref="B207:B264" si="22">RAND()</f>
        <v>0.396658480389267</v>
      </c>
      <c r="C207" s="8">
        <f ca="1" t="shared" ref="C207:C264" si="23">VLOOKUP(B207,$F$7:$H$12,2,TRUE())+(RAND()*(VLOOKUP(B207,$F$7:$H$12,3,TRUE())-VLOOKUP(B207,$F$7:$H$12,2,TRUE())))</f>
        <v>64.1550760861082</v>
      </c>
      <c r="D207" s="8">
        <f ca="1" t="shared" ref="D207:D264" si="24">RAND()</f>
        <v>0.470118597154942</v>
      </c>
      <c r="E207" s="8">
        <f ca="1" t="shared" ref="E207:E264" si="25">VLOOKUP(D207,$K$7:$M$10,2,TRUE())+(RAND()*(VLOOKUP(D207,$K$7:$M$10,3,TRUE())-VLOOKUP(D207,$K$7:$M$10,2,TRUE())))</f>
        <v>4.98742680448983</v>
      </c>
      <c r="F207" s="8">
        <f ca="1">E207*$B$3</f>
        <v>54.8616948493881</v>
      </c>
      <c r="G207" s="8">
        <f ca="1" t="shared" ref="G207:G264" si="26">MAX(C207-F207,0)</f>
        <v>9.29338123672013</v>
      </c>
      <c r="H207" s="8">
        <f ca="1" t="shared" ref="H207:H264" si="27">G207*100</f>
        <v>929.338123672013</v>
      </c>
    </row>
    <row r="208" spans="1:8">
      <c r="A208" s="8">
        <f t="shared" ref="A208:A264" si="28">A207+1</f>
        <v>194</v>
      </c>
      <c r="B208" s="8">
        <f ca="1" t="shared" si="22"/>
        <v>0.843861659078134</v>
      </c>
      <c r="C208" s="8">
        <f ca="1" t="shared" si="23"/>
        <v>67.7293988954665</v>
      </c>
      <c r="D208" s="8">
        <f ca="1" t="shared" si="24"/>
        <v>0.269815288615769</v>
      </c>
      <c r="E208" s="8">
        <f ca="1" t="shared" si="25"/>
        <v>4.16555798109222</v>
      </c>
      <c r="F208" s="8">
        <f ca="1">E208*$B$3</f>
        <v>45.8211377920144</v>
      </c>
      <c r="G208" s="8">
        <f ca="1" t="shared" si="26"/>
        <v>21.9082611034522</v>
      </c>
      <c r="H208" s="8">
        <f ca="1" t="shared" si="27"/>
        <v>2190.82611034522</v>
      </c>
    </row>
    <row r="209" spans="1:8">
      <c r="A209" s="8">
        <f t="shared" si="28"/>
        <v>195</v>
      </c>
      <c r="B209" s="8">
        <f ca="1" t="shared" si="22"/>
        <v>0.683175312467399</v>
      </c>
      <c r="C209" s="8">
        <f ca="1" t="shared" si="23"/>
        <v>68.0857480336277</v>
      </c>
      <c r="D209" s="8">
        <f ca="1" t="shared" si="24"/>
        <v>0.563084152146416</v>
      </c>
      <c r="E209" s="8">
        <f ca="1" t="shared" si="25"/>
        <v>4.70286169162584</v>
      </c>
      <c r="F209" s="8">
        <f ca="1">E209*$B$3</f>
        <v>51.7314786078843</v>
      </c>
      <c r="G209" s="8">
        <f ca="1" t="shared" si="26"/>
        <v>16.3542694257435</v>
      </c>
      <c r="H209" s="8">
        <f ca="1" t="shared" si="27"/>
        <v>1635.42694257435</v>
      </c>
    </row>
    <row r="210" spans="1:8">
      <c r="A210" s="8">
        <f t="shared" si="28"/>
        <v>196</v>
      </c>
      <c r="B210" s="8">
        <f ca="1" t="shared" si="22"/>
        <v>0.164555144654597</v>
      </c>
      <c r="C210" s="8">
        <f ca="1" t="shared" si="23"/>
        <v>57.4291909551592</v>
      </c>
      <c r="D210" s="8">
        <f ca="1" t="shared" si="24"/>
        <v>0.477991926851946</v>
      </c>
      <c r="E210" s="8">
        <f ca="1" t="shared" si="25"/>
        <v>4.51550808264801</v>
      </c>
      <c r="F210" s="8">
        <f ca="1">E210*$B$3</f>
        <v>49.6705889091281</v>
      </c>
      <c r="G210" s="8">
        <f ca="1" t="shared" si="26"/>
        <v>7.75860204603103</v>
      </c>
      <c r="H210" s="8">
        <f ca="1" t="shared" si="27"/>
        <v>775.860204603103</v>
      </c>
    </row>
    <row r="211" spans="1:8">
      <c r="A211" s="8">
        <f t="shared" si="28"/>
        <v>197</v>
      </c>
      <c r="B211" s="8">
        <f ca="1" t="shared" si="22"/>
        <v>0.666738091904011</v>
      </c>
      <c r="C211" s="8">
        <f ca="1" t="shared" si="23"/>
        <v>65.9884937141595</v>
      </c>
      <c r="D211" s="8">
        <f ca="1" t="shared" si="24"/>
        <v>0.921518964524718</v>
      </c>
      <c r="E211" s="8">
        <f ca="1" t="shared" si="25"/>
        <v>5.9004207035425</v>
      </c>
      <c r="F211" s="8">
        <f ca="1">E211*$B$3</f>
        <v>64.9046277389675</v>
      </c>
      <c r="G211" s="8">
        <f ca="1" t="shared" si="26"/>
        <v>1.08386597519207</v>
      </c>
      <c r="H211" s="8">
        <f ca="1" t="shared" si="27"/>
        <v>108.386597519207</v>
      </c>
    </row>
    <row r="212" spans="1:8">
      <c r="A212" s="8">
        <f t="shared" si="28"/>
        <v>198</v>
      </c>
      <c r="B212" s="8">
        <f ca="1" t="shared" si="22"/>
        <v>0.994910676258557</v>
      </c>
      <c r="C212" s="8">
        <f ca="1" t="shared" si="23"/>
        <v>80.1089752949059</v>
      </c>
      <c r="D212" s="8">
        <f ca="1" t="shared" si="24"/>
        <v>0.562879412788303</v>
      </c>
      <c r="E212" s="8">
        <f ca="1" t="shared" si="25"/>
        <v>4.60716267552446</v>
      </c>
      <c r="F212" s="8">
        <f ca="1">E212*$B$3</f>
        <v>50.678789430769</v>
      </c>
      <c r="G212" s="8">
        <f ca="1" t="shared" si="26"/>
        <v>29.4301858641369</v>
      </c>
      <c r="H212" s="8">
        <f ca="1" t="shared" si="27"/>
        <v>2943.01858641369</v>
      </c>
    </row>
    <row r="213" spans="1:8">
      <c r="A213" s="8">
        <f t="shared" si="28"/>
        <v>199</v>
      </c>
      <c r="B213" s="8">
        <f ca="1" t="shared" si="22"/>
        <v>0.913619628387009</v>
      </c>
      <c r="C213" s="8">
        <f ca="1" t="shared" si="23"/>
        <v>79.3593944832117</v>
      </c>
      <c r="D213" s="8">
        <f ca="1" t="shared" si="24"/>
        <v>0.850812695195379</v>
      </c>
      <c r="E213" s="8">
        <f ca="1" t="shared" si="25"/>
        <v>5.15076262677272</v>
      </c>
      <c r="F213" s="8">
        <f ca="1">E213*$B$3</f>
        <v>56.6583888945</v>
      </c>
      <c r="G213" s="8">
        <f ca="1" t="shared" si="26"/>
        <v>22.7010055887117</v>
      </c>
      <c r="H213" s="8">
        <f ca="1" t="shared" si="27"/>
        <v>2270.10055887117</v>
      </c>
    </row>
    <row r="214" spans="1:8">
      <c r="A214" s="8">
        <f t="shared" si="28"/>
        <v>200</v>
      </c>
      <c r="B214" s="8">
        <f ca="1" t="shared" si="22"/>
        <v>0.353384302338689</v>
      </c>
      <c r="C214" s="8">
        <f ca="1" t="shared" si="23"/>
        <v>64.4516940894797</v>
      </c>
      <c r="D214" s="8">
        <f ca="1" t="shared" si="24"/>
        <v>0.27033190944318</v>
      </c>
      <c r="E214" s="8">
        <f ca="1" t="shared" si="25"/>
        <v>4.12087659084121</v>
      </c>
      <c r="F214" s="8">
        <f ca="1">E214*$B$3</f>
        <v>45.3296424992533</v>
      </c>
      <c r="G214" s="8">
        <f ca="1" t="shared" si="26"/>
        <v>19.1220515902264</v>
      </c>
      <c r="H214" s="8">
        <f ca="1" t="shared" si="27"/>
        <v>1912.20515902264</v>
      </c>
    </row>
    <row r="215" spans="1:8">
      <c r="A215" s="8">
        <f t="shared" si="28"/>
        <v>201</v>
      </c>
      <c r="B215" s="8">
        <f ca="1" t="shared" si="22"/>
        <v>0.51841532722703</v>
      </c>
      <c r="C215" s="8">
        <f ca="1" t="shared" si="23"/>
        <v>64.9049504781971</v>
      </c>
      <c r="D215" s="8">
        <f ca="1" t="shared" si="24"/>
        <v>0.706018626279982</v>
      </c>
      <c r="E215" s="8">
        <f ca="1" t="shared" si="25"/>
        <v>5.4490104772181</v>
      </c>
      <c r="F215" s="8">
        <f ca="1">E215*$B$3</f>
        <v>59.9391152493991</v>
      </c>
      <c r="G215" s="8">
        <f ca="1" t="shared" si="26"/>
        <v>4.96583522879791</v>
      </c>
      <c r="H215" s="8">
        <f ca="1" t="shared" si="27"/>
        <v>496.583522879791</v>
      </c>
    </row>
    <row r="216" spans="1:8">
      <c r="A216" s="8">
        <f t="shared" si="28"/>
        <v>202</v>
      </c>
      <c r="B216" s="8">
        <f ca="1" t="shared" si="22"/>
        <v>0.349957544120743</v>
      </c>
      <c r="C216" s="8">
        <f ca="1" t="shared" si="23"/>
        <v>61.5691963538621</v>
      </c>
      <c r="D216" s="8">
        <f ca="1" t="shared" si="24"/>
        <v>0.150912735520621</v>
      </c>
      <c r="E216" s="8">
        <f ca="1" t="shared" si="25"/>
        <v>4.24395447723914</v>
      </c>
      <c r="F216" s="8">
        <f ca="1">E216*$B$3</f>
        <v>46.6834992496306</v>
      </c>
      <c r="G216" s="8">
        <f ca="1" t="shared" si="26"/>
        <v>14.8856971042316</v>
      </c>
      <c r="H216" s="8">
        <f ca="1" t="shared" si="27"/>
        <v>1488.56971042316</v>
      </c>
    </row>
    <row r="217" spans="1:8">
      <c r="A217" s="8">
        <f t="shared" si="28"/>
        <v>203</v>
      </c>
      <c r="B217" s="8">
        <f ca="1" t="shared" si="22"/>
        <v>0.157603392394024</v>
      </c>
      <c r="C217" s="8">
        <f ca="1" t="shared" si="23"/>
        <v>55.9267734544883</v>
      </c>
      <c r="D217" s="8">
        <f ca="1" t="shared" si="24"/>
        <v>0.601397437901415</v>
      </c>
      <c r="E217" s="8">
        <f ca="1" t="shared" si="25"/>
        <v>4.68239634430596</v>
      </c>
      <c r="F217" s="8">
        <f ca="1">E217*$B$3</f>
        <v>51.5063597873655</v>
      </c>
      <c r="G217" s="8">
        <f ca="1" t="shared" si="26"/>
        <v>4.42041366712272</v>
      </c>
      <c r="H217" s="8">
        <f ca="1" t="shared" si="27"/>
        <v>442.041366712272</v>
      </c>
    </row>
    <row r="218" spans="1:8">
      <c r="A218" s="8">
        <f t="shared" si="28"/>
        <v>204</v>
      </c>
      <c r="B218" s="8">
        <f ca="1" t="shared" si="22"/>
        <v>0.341984593107245</v>
      </c>
      <c r="C218" s="8">
        <f ca="1" t="shared" si="23"/>
        <v>61.0564635201241</v>
      </c>
      <c r="D218" s="8">
        <f ca="1" t="shared" si="24"/>
        <v>0.360253630232158</v>
      </c>
      <c r="E218" s="8">
        <f ca="1" t="shared" si="25"/>
        <v>4.87903730611677</v>
      </c>
      <c r="F218" s="8">
        <f ca="1">E218*$B$3</f>
        <v>53.6694103672845</v>
      </c>
      <c r="G218" s="8">
        <f ca="1" t="shared" si="26"/>
        <v>7.38705315283965</v>
      </c>
      <c r="H218" s="8">
        <f ca="1" t="shared" si="27"/>
        <v>738.705315283965</v>
      </c>
    </row>
    <row r="219" spans="1:8">
      <c r="A219" s="8">
        <f t="shared" si="28"/>
        <v>205</v>
      </c>
      <c r="B219" s="8">
        <f ca="1" t="shared" si="22"/>
        <v>0.92803596643015</v>
      </c>
      <c r="C219" s="8">
        <f ca="1" t="shared" si="23"/>
        <v>75.3841624071088</v>
      </c>
      <c r="D219" s="8">
        <f ca="1" t="shared" si="24"/>
        <v>0.30744990204701</v>
      </c>
      <c r="E219" s="8">
        <f ca="1" t="shared" si="25"/>
        <v>4.65463587638061</v>
      </c>
      <c r="F219" s="8">
        <f ca="1">E219*$B$3</f>
        <v>51.2009946401867</v>
      </c>
      <c r="G219" s="8">
        <f ca="1" t="shared" si="26"/>
        <v>24.1831677669222</v>
      </c>
      <c r="H219" s="8">
        <f ca="1" t="shared" si="27"/>
        <v>2418.31677669222</v>
      </c>
    </row>
    <row r="220" spans="1:8">
      <c r="A220" s="8">
        <f t="shared" si="28"/>
        <v>206</v>
      </c>
      <c r="B220" s="8">
        <f ca="1" t="shared" si="22"/>
        <v>0.435000191718916</v>
      </c>
      <c r="C220" s="8">
        <f ca="1" t="shared" si="23"/>
        <v>60.8855763214762</v>
      </c>
      <c r="D220" s="8">
        <f ca="1" t="shared" si="24"/>
        <v>0.819988449439807</v>
      </c>
      <c r="E220" s="8">
        <f ca="1" t="shared" si="25"/>
        <v>5.32735627678497</v>
      </c>
      <c r="F220" s="8">
        <f ca="1">E220*$B$3</f>
        <v>58.6009190446347</v>
      </c>
      <c r="G220" s="8">
        <f ca="1" t="shared" si="26"/>
        <v>2.28465727684144</v>
      </c>
      <c r="H220" s="8">
        <f ca="1" t="shared" si="27"/>
        <v>228.465727684144</v>
      </c>
    </row>
    <row r="221" spans="1:8">
      <c r="A221" s="8">
        <f t="shared" si="28"/>
        <v>207</v>
      </c>
      <c r="B221" s="8">
        <f ca="1" t="shared" si="22"/>
        <v>0.883084169328416</v>
      </c>
      <c r="C221" s="8">
        <f ca="1" t="shared" si="23"/>
        <v>68.8411877460389</v>
      </c>
      <c r="D221" s="8">
        <f ca="1" t="shared" si="24"/>
        <v>0.806723597255717</v>
      </c>
      <c r="E221" s="8">
        <f ca="1" t="shared" si="25"/>
        <v>5.21061509014146</v>
      </c>
      <c r="F221" s="8">
        <f ca="1">E221*$B$3</f>
        <v>57.3167659915561</v>
      </c>
      <c r="G221" s="8">
        <f ca="1" t="shared" si="26"/>
        <v>11.5244217544828</v>
      </c>
      <c r="H221" s="8">
        <f ca="1" t="shared" si="27"/>
        <v>1152.44217544828</v>
      </c>
    </row>
    <row r="222" spans="1:8">
      <c r="A222" s="8">
        <f t="shared" si="28"/>
        <v>208</v>
      </c>
      <c r="B222" s="8">
        <f ca="1" t="shared" si="22"/>
        <v>0.690692733640652</v>
      </c>
      <c r="C222" s="8">
        <f ca="1" t="shared" si="23"/>
        <v>65.7833546559986</v>
      </c>
      <c r="D222" s="8">
        <f ca="1" t="shared" si="24"/>
        <v>0.890332656185753</v>
      </c>
      <c r="E222" s="8">
        <f ca="1" t="shared" si="25"/>
        <v>5.17673264427215</v>
      </c>
      <c r="F222" s="8">
        <f ca="1">E222*$B$3</f>
        <v>56.9440590869937</v>
      </c>
      <c r="G222" s="8">
        <f ca="1" t="shared" si="26"/>
        <v>8.83929556900486</v>
      </c>
      <c r="H222" s="8">
        <f ca="1" t="shared" si="27"/>
        <v>883.929556900486</v>
      </c>
    </row>
    <row r="223" spans="1:8">
      <c r="A223" s="8">
        <f t="shared" si="28"/>
        <v>209</v>
      </c>
      <c r="B223" s="8">
        <f ca="1" t="shared" si="22"/>
        <v>0.15447111538201</v>
      </c>
      <c r="C223" s="8">
        <f ca="1" t="shared" si="23"/>
        <v>55.9524833292542</v>
      </c>
      <c r="D223" s="8">
        <f ca="1" t="shared" si="24"/>
        <v>0.127977116294339</v>
      </c>
      <c r="E223" s="8">
        <f ca="1" t="shared" si="25"/>
        <v>4.32835265259155</v>
      </c>
      <c r="F223" s="8">
        <f ca="1">E223*$B$3</f>
        <v>47.611879178507</v>
      </c>
      <c r="G223" s="8">
        <f ca="1" t="shared" si="26"/>
        <v>8.34060415074712</v>
      </c>
      <c r="H223" s="8">
        <f ca="1" t="shared" si="27"/>
        <v>834.060415074712</v>
      </c>
    </row>
    <row r="224" spans="1:8">
      <c r="A224" s="8">
        <f t="shared" si="28"/>
        <v>210</v>
      </c>
      <c r="B224" s="8">
        <f ca="1" t="shared" si="22"/>
        <v>0.327092995528723</v>
      </c>
      <c r="C224" s="8">
        <f ca="1" t="shared" si="23"/>
        <v>60.7859346348351</v>
      </c>
      <c r="D224" s="8">
        <f ca="1" t="shared" si="24"/>
        <v>0.0768237100092986</v>
      </c>
      <c r="E224" s="8">
        <f ca="1" t="shared" si="25"/>
        <v>4.43074180525503</v>
      </c>
      <c r="F224" s="8">
        <f ca="1">E224*$B$3</f>
        <v>48.7381598578054</v>
      </c>
      <c r="G224" s="8">
        <f ca="1" t="shared" si="26"/>
        <v>12.0477747770297</v>
      </c>
      <c r="H224" s="8">
        <f ca="1" t="shared" si="27"/>
        <v>1204.77747770297</v>
      </c>
    </row>
    <row r="225" spans="1:8">
      <c r="A225" s="8">
        <f t="shared" si="28"/>
        <v>211</v>
      </c>
      <c r="B225" s="8">
        <f ca="1" t="shared" si="22"/>
        <v>0.784276216088237</v>
      </c>
      <c r="C225" s="8">
        <f ca="1" t="shared" si="23"/>
        <v>66.1621445251336</v>
      </c>
      <c r="D225" s="8">
        <f ca="1" t="shared" si="24"/>
        <v>0.758789011406217</v>
      </c>
      <c r="E225" s="8">
        <f ca="1" t="shared" si="25"/>
        <v>5.49728747502015</v>
      </c>
      <c r="F225" s="8">
        <f ca="1">E225*$B$3</f>
        <v>60.4701622252216</v>
      </c>
      <c r="G225" s="8">
        <f ca="1" t="shared" si="26"/>
        <v>5.69198229991196</v>
      </c>
      <c r="H225" s="8">
        <f ca="1" t="shared" si="27"/>
        <v>569.198229991196</v>
      </c>
    </row>
    <row r="226" spans="1:8">
      <c r="A226" s="8">
        <f t="shared" si="28"/>
        <v>212</v>
      </c>
      <c r="B226" s="8">
        <f ca="1" t="shared" si="22"/>
        <v>0.803457561425718</v>
      </c>
      <c r="C226" s="8">
        <f ca="1" t="shared" si="23"/>
        <v>67.0429142446128</v>
      </c>
      <c r="D226" s="8">
        <f ca="1" t="shared" si="24"/>
        <v>0.416521204404579</v>
      </c>
      <c r="E226" s="8">
        <f ca="1" t="shared" si="25"/>
        <v>4.7739650009224</v>
      </c>
      <c r="F226" s="8">
        <f ca="1">E226*$B$3</f>
        <v>52.5136150101464</v>
      </c>
      <c r="G226" s="8">
        <f ca="1" t="shared" si="26"/>
        <v>14.5292992344664</v>
      </c>
      <c r="H226" s="8">
        <f ca="1" t="shared" si="27"/>
        <v>1452.92992344665</v>
      </c>
    </row>
    <row r="227" spans="1:8">
      <c r="A227" s="8">
        <f t="shared" si="28"/>
        <v>213</v>
      </c>
      <c r="B227" s="8">
        <f ca="1" t="shared" si="22"/>
        <v>0.518049604810759</v>
      </c>
      <c r="C227" s="8">
        <f ca="1" t="shared" si="23"/>
        <v>64.9854892320791</v>
      </c>
      <c r="D227" s="8">
        <f ca="1" t="shared" si="24"/>
        <v>0.631720999177802</v>
      </c>
      <c r="E227" s="8">
        <f ca="1" t="shared" si="25"/>
        <v>4.70622858831257</v>
      </c>
      <c r="F227" s="8">
        <f ca="1">E227*$B$3</f>
        <v>51.7685144714382</v>
      </c>
      <c r="G227" s="8">
        <f ca="1" t="shared" si="26"/>
        <v>13.2169747606409</v>
      </c>
      <c r="H227" s="8">
        <f ca="1" t="shared" si="27"/>
        <v>1321.69747606409</v>
      </c>
    </row>
    <row r="228" spans="1:8">
      <c r="A228" s="8">
        <f t="shared" si="28"/>
        <v>214</v>
      </c>
      <c r="B228" s="8">
        <f ca="1" t="shared" si="22"/>
        <v>0.612730141481542</v>
      </c>
      <c r="C228" s="8">
        <f ca="1" t="shared" si="23"/>
        <v>65.4084437664965</v>
      </c>
      <c r="D228" s="8">
        <f ca="1" t="shared" si="24"/>
        <v>0.376234819981513</v>
      </c>
      <c r="E228" s="8">
        <f ca="1" t="shared" si="25"/>
        <v>4.6097798955779</v>
      </c>
      <c r="F228" s="8">
        <f ca="1">E228*$B$3</f>
        <v>50.7075788513569</v>
      </c>
      <c r="G228" s="8">
        <f ca="1" t="shared" si="26"/>
        <v>14.7008649151396</v>
      </c>
      <c r="H228" s="8">
        <f ca="1" t="shared" si="27"/>
        <v>1470.08649151396</v>
      </c>
    </row>
    <row r="229" spans="1:8">
      <c r="A229" s="8">
        <f t="shared" si="28"/>
        <v>215</v>
      </c>
      <c r="B229" s="8">
        <f ca="1" t="shared" si="22"/>
        <v>0.915755458831695</v>
      </c>
      <c r="C229" s="8">
        <f ca="1" t="shared" si="23"/>
        <v>75.3355207509522</v>
      </c>
      <c r="D229" s="8">
        <f ca="1" t="shared" si="24"/>
        <v>0.432247637857498</v>
      </c>
      <c r="E229" s="8">
        <f ca="1" t="shared" si="25"/>
        <v>4.84412018577956</v>
      </c>
      <c r="F229" s="8">
        <f ca="1">E229*$B$3</f>
        <v>53.2853220435751</v>
      </c>
      <c r="G229" s="8">
        <f ca="1" t="shared" si="26"/>
        <v>22.0501987073771</v>
      </c>
      <c r="H229" s="8">
        <f ca="1" t="shared" si="27"/>
        <v>2205.01987073771</v>
      </c>
    </row>
    <row r="230" spans="1:8">
      <c r="A230" s="8">
        <f t="shared" si="28"/>
        <v>216</v>
      </c>
      <c r="B230" s="8">
        <f ca="1" t="shared" si="22"/>
        <v>0.781534706078767</v>
      </c>
      <c r="C230" s="8">
        <f ca="1" t="shared" si="23"/>
        <v>67.551057151896</v>
      </c>
      <c r="D230" s="8">
        <f ca="1" t="shared" si="24"/>
        <v>0.616916210120556</v>
      </c>
      <c r="E230" s="8">
        <f ca="1" t="shared" si="25"/>
        <v>4.72533662879266</v>
      </c>
      <c r="F230" s="8">
        <f ca="1">E230*$B$3</f>
        <v>51.9787029167193</v>
      </c>
      <c r="G230" s="8">
        <f ca="1" t="shared" si="26"/>
        <v>15.5723542351767</v>
      </c>
      <c r="H230" s="8">
        <f ca="1" t="shared" si="27"/>
        <v>1557.23542351767</v>
      </c>
    </row>
    <row r="231" spans="1:8">
      <c r="A231" s="8">
        <f t="shared" si="28"/>
        <v>217</v>
      </c>
      <c r="B231" s="8">
        <f ca="1" t="shared" si="22"/>
        <v>0.80942669588812</v>
      </c>
      <c r="C231" s="8">
        <f ca="1" t="shared" si="23"/>
        <v>69.5716376878597</v>
      </c>
      <c r="D231" s="8">
        <f ca="1" t="shared" si="24"/>
        <v>0.852399333966932</v>
      </c>
      <c r="E231" s="8">
        <f ca="1" t="shared" si="25"/>
        <v>5.22278452631851</v>
      </c>
      <c r="F231" s="8">
        <f ca="1">E231*$B$3</f>
        <v>57.4506297895036</v>
      </c>
      <c r="G231" s="8">
        <f ca="1" t="shared" si="26"/>
        <v>12.1210078983562</v>
      </c>
      <c r="H231" s="8">
        <f ca="1" t="shared" si="27"/>
        <v>1212.10078983562</v>
      </c>
    </row>
    <row r="232" spans="1:8">
      <c r="A232" s="8">
        <f t="shared" si="28"/>
        <v>218</v>
      </c>
      <c r="B232" s="8">
        <f ca="1" t="shared" si="22"/>
        <v>0.527166773295914</v>
      </c>
      <c r="C232" s="8">
        <f ca="1" t="shared" si="23"/>
        <v>62.1661102814842</v>
      </c>
      <c r="D232" s="8">
        <f ca="1" t="shared" si="24"/>
        <v>0.0868341232775365</v>
      </c>
      <c r="E232" s="8">
        <f ca="1" t="shared" si="25"/>
        <v>4.38773668107174</v>
      </c>
      <c r="F232" s="8">
        <f ca="1">E232*$B$3</f>
        <v>48.2651034917892</v>
      </c>
      <c r="G232" s="8">
        <f ca="1" t="shared" si="26"/>
        <v>13.9010067896951</v>
      </c>
      <c r="H232" s="8">
        <f ca="1" t="shared" si="27"/>
        <v>1390.10067896951</v>
      </c>
    </row>
    <row r="233" spans="1:8">
      <c r="A233" s="8">
        <f t="shared" si="28"/>
        <v>219</v>
      </c>
      <c r="B233" s="8">
        <f ca="1" t="shared" si="22"/>
        <v>0.125580219704839</v>
      </c>
      <c r="C233" s="8">
        <f ca="1" t="shared" si="23"/>
        <v>59.310090876272</v>
      </c>
      <c r="D233" s="8">
        <f ca="1" t="shared" si="24"/>
        <v>0.17900559479837</v>
      </c>
      <c r="E233" s="8">
        <f ca="1" t="shared" si="25"/>
        <v>4.4842448982145</v>
      </c>
      <c r="F233" s="8">
        <f ca="1">E233*$B$3</f>
        <v>49.3266938803595</v>
      </c>
      <c r="G233" s="8">
        <f ca="1" t="shared" si="26"/>
        <v>9.98339699591247</v>
      </c>
      <c r="H233" s="8">
        <f ca="1" t="shared" si="27"/>
        <v>998.339699591247</v>
      </c>
    </row>
    <row r="234" spans="1:8">
      <c r="A234" s="8">
        <f t="shared" si="28"/>
        <v>220</v>
      </c>
      <c r="B234" s="8">
        <f ca="1" t="shared" si="22"/>
        <v>0.0913107718226926</v>
      </c>
      <c r="C234" s="8">
        <f ca="1" t="shared" si="23"/>
        <v>54.2674122462354</v>
      </c>
      <c r="D234" s="8">
        <f ca="1" t="shared" si="24"/>
        <v>0.896884865828755</v>
      </c>
      <c r="E234" s="8">
        <f ca="1" t="shared" si="25"/>
        <v>5.05205486509696</v>
      </c>
      <c r="F234" s="8">
        <f ca="1">E234*$B$3</f>
        <v>55.5726035160666</v>
      </c>
      <c r="G234" s="8">
        <f ca="1" t="shared" si="26"/>
        <v>0</v>
      </c>
      <c r="H234" s="8">
        <f ca="1" t="shared" si="27"/>
        <v>0</v>
      </c>
    </row>
    <row r="235" spans="1:8">
      <c r="A235" s="8">
        <f t="shared" si="28"/>
        <v>221</v>
      </c>
      <c r="B235" s="8">
        <f ca="1" t="shared" si="22"/>
        <v>0.840807817252271</v>
      </c>
      <c r="C235" s="8">
        <f ca="1" t="shared" si="23"/>
        <v>69.9642805735679</v>
      </c>
      <c r="D235" s="8">
        <f ca="1" t="shared" si="24"/>
        <v>0.869748564085203</v>
      </c>
      <c r="E235" s="8">
        <f ca="1" t="shared" si="25"/>
        <v>5.12393473202796</v>
      </c>
      <c r="F235" s="8">
        <f ca="1">E235*$B$3</f>
        <v>56.3632820523075</v>
      </c>
      <c r="G235" s="8">
        <f ca="1" t="shared" si="26"/>
        <v>13.6009985212604</v>
      </c>
      <c r="H235" s="8">
        <f ca="1" t="shared" si="27"/>
        <v>1360.09985212604</v>
      </c>
    </row>
    <row r="236" spans="1:8">
      <c r="A236" s="8">
        <f t="shared" si="28"/>
        <v>222</v>
      </c>
      <c r="B236" s="8">
        <f ca="1" t="shared" si="22"/>
        <v>0.70027967073074</v>
      </c>
      <c r="C236" s="8">
        <f ca="1" t="shared" si="23"/>
        <v>69.2267063131902</v>
      </c>
      <c r="D236" s="8">
        <f ca="1" t="shared" si="24"/>
        <v>0.280567930535696</v>
      </c>
      <c r="E236" s="8">
        <f ca="1" t="shared" si="25"/>
        <v>4.03551132456971</v>
      </c>
      <c r="F236" s="8">
        <f ca="1">E236*$B$3</f>
        <v>44.3906245702668</v>
      </c>
      <c r="G236" s="8">
        <f ca="1" t="shared" si="26"/>
        <v>24.8360817429234</v>
      </c>
      <c r="H236" s="8">
        <f ca="1" t="shared" si="27"/>
        <v>2483.60817429234</v>
      </c>
    </row>
    <row r="237" spans="1:8">
      <c r="A237" s="8">
        <f t="shared" si="28"/>
        <v>223</v>
      </c>
      <c r="B237" s="8">
        <f ca="1" t="shared" si="22"/>
        <v>0.760240259738196</v>
      </c>
      <c r="C237" s="8">
        <f ca="1" t="shared" si="23"/>
        <v>69.6808975169173</v>
      </c>
      <c r="D237" s="8">
        <f ca="1" t="shared" si="24"/>
        <v>0.0501185981924992</v>
      </c>
      <c r="E237" s="8">
        <f ca="1" t="shared" si="25"/>
        <v>4.14422070727362</v>
      </c>
      <c r="F237" s="8">
        <f ca="1">E237*$B$3</f>
        <v>45.5864277800098</v>
      </c>
      <c r="G237" s="8">
        <f ca="1" t="shared" si="26"/>
        <v>24.0944697369075</v>
      </c>
      <c r="H237" s="8">
        <f ca="1" t="shared" si="27"/>
        <v>2409.44697369075</v>
      </c>
    </row>
    <row r="238" spans="1:8">
      <c r="A238" s="8">
        <f t="shared" si="28"/>
        <v>224</v>
      </c>
      <c r="B238" s="8">
        <f ca="1" t="shared" si="22"/>
        <v>0.591588446989191</v>
      </c>
      <c r="C238" s="8">
        <f ca="1" t="shared" si="23"/>
        <v>66.4574388977347</v>
      </c>
      <c r="D238" s="8">
        <f ca="1" t="shared" si="24"/>
        <v>0.418176612589138</v>
      </c>
      <c r="E238" s="8">
        <f ca="1" t="shared" si="25"/>
        <v>4.91678282094472</v>
      </c>
      <c r="F238" s="8">
        <f ca="1">E238*$B$3</f>
        <v>54.0846110303919</v>
      </c>
      <c r="G238" s="8">
        <f ca="1" t="shared" si="26"/>
        <v>12.3728278673428</v>
      </c>
      <c r="H238" s="8">
        <f ca="1" t="shared" si="27"/>
        <v>1237.28278673428</v>
      </c>
    </row>
    <row r="239" spans="1:8">
      <c r="A239" s="8">
        <f t="shared" si="28"/>
        <v>225</v>
      </c>
      <c r="B239" s="8">
        <f ca="1" t="shared" si="22"/>
        <v>0.459694646681306</v>
      </c>
      <c r="C239" s="8">
        <f ca="1" t="shared" si="23"/>
        <v>60.4810898213135</v>
      </c>
      <c r="D239" s="8">
        <f ca="1" t="shared" si="24"/>
        <v>0.165784619302376</v>
      </c>
      <c r="E239" s="8">
        <f ca="1" t="shared" si="25"/>
        <v>4.19747926746375</v>
      </c>
      <c r="F239" s="8">
        <f ca="1">E239*$B$3</f>
        <v>46.1722719421012</v>
      </c>
      <c r="G239" s="8">
        <f ca="1" t="shared" si="26"/>
        <v>14.3088178792122</v>
      </c>
      <c r="H239" s="8">
        <f ca="1" t="shared" si="27"/>
        <v>1430.88178792122</v>
      </c>
    </row>
    <row r="240" spans="1:8">
      <c r="A240" s="8">
        <f t="shared" si="28"/>
        <v>226</v>
      </c>
      <c r="B240" s="8">
        <f ca="1" t="shared" si="22"/>
        <v>0.413990057859817</v>
      </c>
      <c r="C240" s="8">
        <f ca="1" t="shared" si="23"/>
        <v>64.3212106846219</v>
      </c>
      <c r="D240" s="8">
        <f ca="1" t="shared" si="24"/>
        <v>0.0730483039174037</v>
      </c>
      <c r="E240" s="8">
        <f ca="1" t="shared" si="25"/>
        <v>4.33564678785799</v>
      </c>
      <c r="F240" s="8">
        <f ca="1">E240*$B$3</f>
        <v>47.6921146664379</v>
      </c>
      <c r="G240" s="8">
        <f ca="1" t="shared" si="26"/>
        <v>16.6290960181839</v>
      </c>
      <c r="H240" s="8">
        <f ca="1" t="shared" si="27"/>
        <v>1662.90960181839</v>
      </c>
    </row>
    <row r="241" spans="1:8">
      <c r="A241" s="8">
        <f t="shared" si="28"/>
        <v>227</v>
      </c>
      <c r="B241" s="8">
        <f ca="1" t="shared" si="22"/>
        <v>0.655888380900864</v>
      </c>
      <c r="C241" s="8">
        <f ca="1" t="shared" si="23"/>
        <v>69.3961764624376</v>
      </c>
      <c r="D241" s="8">
        <f ca="1" t="shared" si="24"/>
        <v>0.399483341532082</v>
      </c>
      <c r="E241" s="8">
        <f ca="1" t="shared" si="25"/>
        <v>4.8383390987778</v>
      </c>
      <c r="F241" s="8">
        <f ca="1">E241*$B$3</f>
        <v>53.2217300865558</v>
      </c>
      <c r="G241" s="8">
        <f ca="1" t="shared" si="26"/>
        <v>16.1744463758818</v>
      </c>
      <c r="H241" s="8">
        <f ca="1" t="shared" si="27"/>
        <v>1617.44463758818</v>
      </c>
    </row>
    <row r="242" spans="1:8">
      <c r="A242" s="8">
        <f t="shared" si="28"/>
        <v>228</v>
      </c>
      <c r="B242" s="8">
        <f ca="1" t="shared" si="22"/>
        <v>0.124514616443689</v>
      </c>
      <c r="C242" s="8">
        <f ca="1" t="shared" si="23"/>
        <v>58.9173122562325</v>
      </c>
      <c r="D242" s="8">
        <f ca="1" t="shared" si="24"/>
        <v>0.562764479222323</v>
      </c>
      <c r="E242" s="8">
        <f ca="1" t="shared" si="25"/>
        <v>4.75810910506775</v>
      </c>
      <c r="F242" s="8">
        <f ca="1">E242*$B$3</f>
        <v>52.3392001557453</v>
      </c>
      <c r="G242" s="8">
        <f ca="1" t="shared" si="26"/>
        <v>6.57811210048717</v>
      </c>
      <c r="H242" s="8">
        <f ca="1" t="shared" si="27"/>
        <v>657.811210048717</v>
      </c>
    </row>
    <row r="243" spans="1:8">
      <c r="A243" s="8">
        <f t="shared" si="28"/>
        <v>229</v>
      </c>
      <c r="B243" s="8">
        <f ca="1" t="shared" si="22"/>
        <v>0.408679080779045</v>
      </c>
      <c r="C243" s="8">
        <f ca="1" t="shared" si="23"/>
        <v>61.007429683523</v>
      </c>
      <c r="D243" s="8">
        <f ca="1" t="shared" si="24"/>
        <v>0.64048846195629</v>
      </c>
      <c r="E243" s="8">
        <f ca="1" t="shared" si="25"/>
        <v>4.94466494967585</v>
      </c>
      <c r="F243" s="8">
        <f ca="1">E243*$B$3</f>
        <v>54.3913144464343</v>
      </c>
      <c r="G243" s="8">
        <f ca="1" t="shared" si="26"/>
        <v>6.61611523708864</v>
      </c>
      <c r="H243" s="8">
        <f ca="1" t="shared" si="27"/>
        <v>661.611523708864</v>
      </c>
    </row>
    <row r="244" spans="1:8">
      <c r="A244" s="8">
        <f t="shared" si="28"/>
        <v>230</v>
      </c>
      <c r="B244" s="8">
        <f ca="1" t="shared" si="22"/>
        <v>0.39608306896132</v>
      </c>
      <c r="C244" s="8">
        <f ca="1" t="shared" si="23"/>
        <v>61.8246652416537</v>
      </c>
      <c r="D244" s="8">
        <f ca="1" t="shared" si="24"/>
        <v>0.0816873976083126</v>
      </c>
      <c r="E244" s="8">
        <f ca="1" t="shared" si="25"/>
        <v>4.39068120201254</v>
      </c>
      <c r="F244" s="8">
        <f ca="1">E244*$B$3</f>
        <v>48.297493222138</v>
      </c>
      <c r="G244" s="8">
        <f ca="1" t="shared" si="26"/>
        <v>13.5271720195157</v>
      </c>
      <c r="H244" s="8">
        <f ca="1" t="shared" si="27"/>
        <v>1352.71720195157</v>
      </c>
    </row>
    <row r="245" spans="1:8">
      <c r="A245" s="8">
        <f t="shared" si="28"/>
        <v>231</v>
      </c>
      <c r="B245" s="8">
        <f ca="1" t="shared" si="22"/>
        <v>0.215346679584397</v>
      </c>
      <c r="C245" s="8">
        <f ca="1" t="shared" si="23"/>
        <v>59.5283041774066</v>
      </c>
      <c r="D245" s="8">
        <f ca="1" t="shared" si="24"/>
        <v>0.761374989416094</v>
      </c>
      <c r="E245" s="8">
        <f ca="1" t="shared" si="25"/>
        <v>5.08061923955955</v>
      </c>
      <c r="F245" s="8">
        <f ca="1">E245*$B$3</f>
        <v>55.886811635155</v>
      </c>
      <c r="G245" s="8">
        <f ca="1" t="shared" si="26"/>
        <v>3.64149254225158</v>
      </c>
      <c r="H245" s="8">
        <f ca="1" t="shared" si="27"/>
        <v>364.149254225158</v>
      </c>
    </row>
    <row r="246" spans="1:8">
      <c r="A246" s="8">
        <f t="shared" si="28"/>
        <v>232</v>
      </c>
      <c r="B246" s="8">
        <f ca="1" t="shared" si="22"/>
        <v>0.272577453385704</v>
      </c>
      <c r="C246" s="8">
        <f ca="1" t="shared" si="23"/>
        <v>60.6352595277785</v>
      </c>
      <c r="D246" s="8">
        <f ca="1" t="shared" si="24"/>
        <v>0.894178665994381</v>
      </c>
      <c r="E246" s="8">
        <f ca="1" t="shared" si="25"/>
        <v>5.00935218071128</v>
      </c>
      <c r="F246" s="8">
        <f ca="1">E246*$B$3</f>
        <v>55.102873987824</v>
      </c>
      <c r="G246" s="8">
        <f ca="1" t="shared" si="26"/>
        <v>5.53238553995446</v>
      </c>
      <c r="H246" s="8">
        <f ca="1" t="shared" si="27"/>
        <v>553.238553995446</v>
      </c>
    </row>
    <row r="247" spans="1:8">
      <c r="A247" s="8">
        <f t="shared" si="28"/>
        <v>233</v>
      </c>
      <c r="B247" s="8">
        <f ca="1" t="shared" si="22"/>
        <v>0.672955191597436</v>
      </c>
      <c r="C247" s="8">
        <f ca="1" t="shared" si="23"/>
        <v>69.2304750267614</v>
      </c>
      <c r="D247" s="8">
        <f ca="1" t="shared" si="24"/>
        <v>0.574020350326078</v>
      </c>
      <c r="E247" s="8">
        <f ca="1" t="shared" si="25"/>
        <v>4.6568171417378</v>
      </c>
      <c r="F247" s="8">
        <f ca="1">E247*$B$3</f>
        <v>51.2249885591158</v>
      </c>
      <c r="G247" s="8">
        <f ca="1" t="shared" si="26"/>
        <v>18.0054864676456</v>
      </c>
      <c r="H247" s="8">
        <f ca="1" t="shared" si="27"/>
        <v>1800.54864676456</v>
      </c>
    </row>
    <row r="248" spans="1:8">
      <c r="A248" s="8">
        <f t="shared" si="28"/>
        <v>234</v>
      </c>
      <c r="B248" s="8">
        <f ca="1" t="shared" si="22"/>
        <v>0.382433644459147</v>
      </c>
      <c r="C248" s="8">
        <f ca="1" t="shared" si="23"/>
        <v>63.0123115178274</v>
      </c>
      <c r="D248" s="8">
        <f ca="1" t="shared" si="24"/>
        <v>0.096194999006701</v>
      </c>
      <c r="E248" s="8">
        <f ca="1" t="shared" si="25"/>
        <v>4.21857924016338</v>
      </c>
      <c r="F248" s="8">
        <f ca="1">E248*$B$3</f>
        <v>46.4043716417972</v>
      </c>
      <c r="G248" s="8">
        <f ca="1" t="shared" si="26"/>
        <v>16.6079398760302</v>
      </c>
      <c r="H248" s="8">
        <f ca="1" t="shared" si="27"/>
        <v>1660.79398760302</v>
      </c>
    </row>
    <row r="249" spans="1:8">
      <c r="A249" s="8">
        <f t="shared" si="28"/>
        <v>235</v>
      </c>
      <c r="B249" s="8">
        <f ca="1" t="shared" si="22"/>
        <v>0.472018972093862</v>
      </c>
      <c r="C249" s="8">
        <f ca="1" t="shared" si="23"/>
        <v>63.3308902555457</v>
      </c>
      <c r="D249" s="8">
        <f ca="1" t="shared" si="24"/>
        <v>0.496995352848694</v>
      </c>
      <c r="E249" s="8">
        <f ca="1" t="shared" si="25"/>
        <v>4.83507779292948</v>
      </c>
      <c r="F249" s="8">
        <f ca="1">E249*$B$3</f>
        <v>53.1858557222243</v>
      </c>
      <c r="G249" s="8">
        <f ca="1" t="shared" si="26"/>
        <v>10.1450345333214</v>
      </c>
      <c r="H249" s="8">
        <f ca="1" t="shared" si="27"/>
        <v>1014.50345333214</v>
      </c>
    </row>
    <row r="250" spans="1:8">
      <c r="A250" s="8">
        <f t="shared" si="28"/>
        <v>236</v>
      </c>
      <c r="B250" s="8">
        <f ca="1" t="shared" si="22"/>
        <v>0.795792065506551</v>
      </c>
      <c r="C250" s="8">
        <f ca="1" t="shared" si="23"/>
        <v>66.511219080254</v>
      </c>
      <c r="D250" s="8">
        <f ca="1" t="shared" si="24"/>
        <v>0.12706691035927</v>
      </c>
      <c r="E250" s="8">
        <f ca="1" t="shared" si="25"/>
        <v>4.35866929379885</v>
      </c>
      <c r="F250" s="8">
        <f ca="1">E250*$B$3</f>
        <v>47.9453622317873</v>
      </c>
      <c r="G250" s="8">
        <f ca="1" t="shared" si="26"/>
        <v>18.5658568484667</v>
      </c>
      <c r="H250" s="8">
        <f ca="1" t="shared" si="27"/>
        <v>1856.58568484667</v>
      </c>
    </row>
    <row r="251" spans="1:8">
      <c r="A251" s="8">
        <f t="shared" si="28"/>
        <v>237</v>
      </c>
      <c r="B251" s="8">
        <f ca="1" t="shared" si="22"/>
        <v>0.0857957467448243</v>
      </c>
      <c r="C251" s="8">
        <f ca="1" t="shared" si="23"/>
        <v>53.613568823949</v>
      </c>
      <c r="D251" s="8">
        <f ca="1" t="shared" si="24"/>
        <v>0.839116135739572</v>
      </c>
      <c r="E251" s="8">
        <f ca="1" t="shared" si="25"/>
        <v>5.4801799965779</v>
      </c>
      <c r="F251" s="8">
        <f ca="1">E251*$B$3</f>
        <v>60.2819799623569</v>
      </c>
      <c r="G251" s="8">
        <f ca="1" t="shared" si="26"/>
        <v>0</v>
      </c>
      <c r="H251" s="8">
        <f ca="1" t="shared" si="27"/>
        <v>0</v>
      </c>
    </row>
    <row r="252" spans="1:8">
      <c r="A252" s="8">
        <f t="shared" si="28"/>
        <v>238</v>
      </c>
      <c r="B252" s="8">
        <f ca="1" t="shared" si="22"/>
        <v>0.104872244686904</v>
      </c>
      <c r="C252" s="8">
        <f ca="1" t="shared" si="23"/>
        <v>58.0205116563762</v>
      </c>
      <c r="D252" s="8">
        <f ca="1" t="shared" si="24"/>
        <v>0.811003729876214</v>
      </c>
      <c r="E252" s="8">
        <f ca="1" t="shared" si="25"/>
        <v>5.20677991281529</v>
      </c>
      <c r="F252" s="8">
        <f ca="1">E252*$B$3</f>
        <v>57.2745790409682</v>
      </c>
      <c r="G252" s="8">
        <f ca="1" t="shared" si="26"/>
        <v>0.74593261540798</v>
      </c>
      <c r="H252" s="8">
        <f ca="1" t="shared" si="27"/>
        <v>74.593261540798</v>
      </c>
    </row>
    <row r="253" spans="1:8">
      <c r="A253" s="8">
        <f t="shared" si="28"/>
        <v>239</v>
      </c>
      <c r="B253" s="8">
        <f ca="1" t="shared" si="22"/>
        <v>0.998025229596782</v>
      </c>
      <c r="C253" s="8">
        <f ca="1" t="shared" si="23"/>
        <v>80.0664401894423</v>
      </c>
      <c r="D253" s="8">
        <f ca="1" t="shared" si="24"/>
        <v>0.138160132845992</v>
      </c>
      <c r="E253" s="8">
        <f ca="1" t="shared" si="25"/>
        <v>4.00669799818233</v>
      </c>
      <c r="F253" s="8">
        <f ca="1">E253*$B$3</f>
        <v>44.0736779800056</v>
      </c>
      <c r="G253" s="8">
        <f ca="1" t="shared" si="26"/>
        <v>35.9927622094366</v>
      </c>
      <c r="H253" s="8">
        <f ca="1" t="shared" si="27"/>
        <v>3599.27622094366</v>
      </c>
    </row>
    <row r="254" spans="1:8">
      <c r="A254" s="8">
        <f t="shared" si="28"/>
        <v>240</v>
      </c>
      <c r="B254" s="8">
        <f ca="1" t="shared" si="22"/>
        <v>0.617423243439501</v>
      </c>
      <c r="C254" s="8">
        <f ca="1" t="shared" si="23"/>
        <v>69.4194924627734</v>
      </c>
      <c r="D254" s="8">
        <f ca="1" t="shared" si="24"/>
        <v>0.805734506212158</v>
      </c>
      <c r="E254" s="8">
        <f ca="1" t="shared" si="25"/>
        <v>5.07547830896553</v>
      </c>
      <c r="F254" s="8">
        <f ca="1">E254*$B$3</f>
        <v>55.8302613986208</v>
      </c>
      <c r="G254" s="8">
        <f ca="1" t="shared" si="26"/>
        <v>13.5892310641527</v>
      </c>
      <c r="H254" s="8">
        <f ca="1" t="shared" si="27"/>
        <v>1358.92310641527</v>
      </c>
    </row>
    <row r="255" spans="1:8">
      <c r="A255" s="8">
        <f t="shared" si="28"/>
        <v>241</v>
      </c>
      <c r="B255" s="8">
        <f ca="1" t="shared" si="22"/>
        <v>0.0949273637698702</v>
      </c>
      <c r="C255" s="8">
        <f ca="1" t="shared" si="23"/>
        <v>50.527176524622</v>
      </c>
      <c r="D255" s="8">
        <f ca="1" t="shared" si="24"/>
        <v>0.474368510236679</v>
      </c>
      <c r="E255" s="8">
        <f ca="1" t="shared" si="25"/>
        <v>4.9008840363402</v>
      </c>
      <c r="F255" s="8">
        <f ca="1">E255*$B$3</f>
        <v>53.9097243997421</v>
      </c>
      <c r="G255" s="8">
        <f ca="1" t="shared" si="26"/>
        <v>0</v>
      </c>
      <c r="H255" s="8">
        <f ca="1" t="shared" si="27"/>
        <v>0</v>
      </c>
    </row>
    <row r="256" spans="1:8">
      <c r="A256" s="8">
        <f t="shared" si="28"/>
        <v>242</v>
      </c>
      <c r="B256" s="8">
        <f ca="1" t="shared" si="22"/>
        <v>0.324028013505744</v>
      </c>
      <c r="C256" s="8">
        <f ca="1" t="shared" si="23"/>
        <v>63.772597261086</v>
      </c>
      <c r="D256" s="8">
        <f ca="1" t="shared" si="24"/>
        <v>0.710043745004066</v>
      </c>
      <c r="E256" s="8">
        <f ca="1" t="shared" si="25"/>
        <v>5.04983167096229</v>
      </c>
      <c r="F256" s="8">
        <f ca="1">E256*$B$3</f>
        <v>55.5481483805852</v>
      </c>
      <c r="G256" s="8">
        <f ca="1" t="shared" si="26"/>
        <v>8.22444888050075</v>
      </c>
      <c r="H256" s="8">
        <f ca="1" t="shared" si="27"/>
        <v>822.444888050075</v>
      </c>
    </row>
    <row r="257" spans="1:8">
      <c r="A257" s="8">
        <f t="shared" si="28"/>
        <v>243</v>
      </c>
      <c r="B257" s="8">
        <f ca="1" t="shared" si="22"/>
        <v>0.833849487829106</v>
      </c>
      <c r="C257" s="8">
        <f ca="1" t="shared" si="23"/>
        <v>65.380706160208</v>
      </c>
      <c r="D257" s="8">
        <f ca="1" t="shared" si="24"/>
        <v>0.466116929176207</v>
      </c>
      <c r="E257" s="8">
        <f ca="1" t="shared" si="25"/>
        <v>4.88499246454612</v>
      </c>
      <c r="F257" s="8">
        <f ca="1">E257*$B$3</f>
        <v>53.7349171100073</v>
      </c>
      <c r="G257" s="8">
        <f ca="1" t="shared" si="26"/>
        <v>11.6457890502007</v>
      </c>
      <c r="H257" s="8">
        <f ca="1" t="shared" si="27"/>
        <v>1164.57890502007</v>
      </c>
    </row>
    <row r="258" spans="1:8">
      <c r="A258" s="8">
        <f t="shared" si="28"/>
        <v>244</v>
      </c>
      <c r="B258" s="8">
        <f ca="1" t="shared" si="22"/>
        <v>0.572020258727867</v>
      </c>
      <c r="C258" s="8">
        <f ca="1" t="shared" si="23"/>
        <v>68.3881241690685</v>
      </c>
      <c r="D258" s="8">
        <f ca="1" t="shared" si="24"/>
        <v>0.883901583899897</v>
      </c>
      <c r="E258" s="8">
        <f ca="1" t="shared" si="25"/>
        <v>5.36167136792071</v>
      </c>
      <c r="F258" s="8">
        <f ca="1">E258*$B$3</f>
        <v>58.9783850471278</v>
      </c>
      <c r="G258" s="8">
        <f ca="1" t="shared" si="26"/>
        <v>9.40973912194075</v>
      </c>
      <c r="H258" s="8">
        <f ca="1" t="shared" si="27"/>
        <v>940.973912194075</v>
      </c>
    </row>
    <row r="259" spans="1:8">
      <c r="A259" s="8">
        <f t="shared" si="28"/>
        <v>245</v>
      </c>
      <c r="B259" s="8">
        <f ca="1" t="shared" si="22"/>
        <v>0.0935852408953806</v>
      </c>
      <c r="C259" s="8">
        <f ca="1" t="shared" si="23"/>
        <v>51.7657318305484</v>
      </c>
      <c r="D259" s="8">
        <f ca="1" t="shared" si="24"/>
        <v>0.418398585739538</v>
      </c>
      <c r="E259" s="8">
        <f ca="1" t="shared" si="25"/>
        <v>4.79533240303824</v>
      </c>
      <c r="F259" s="8">
        <f ca="1">E259*$B$3</f>
        <v>52.7486564334206</v>
      </c>
      <c r="G259" s="8">
        <f ca="1" t="shared" si="26"/>
        <v>0</v>
      </c>
      <c r="H259" s="8">
        <f ca="1" t="shared" si="27"/>
        <v>0</v>
      </c>
    </row>
    <row r="260" spans="1:8">
      <c r="A260" s="8">
        <f t="shared" si="28"/>
        <v>246</v>
      </c>
      <c r="B260" s="8">
        <f ca="1" t="shared" si="22"/>
        <v>0.689340158853695</v>
      </c>
      <c r="C260" s="8">
        <f ca="1" t="shared" si="23"/>
        <v>68.8168741174386</v>
      </c>
      <c r="D260" s="8">
        <f ca="1" t="shared" si="24"/>
        <v>0.551097657145547</v>
      </c>
      <c r="E260" s="8">
        <f ca="1" t="shared" si="25"/>
        <v>4.82766571496727</v>
      </c>
      <c r="F260" s="8">
        <f ca="1">E260*$B$3</f>
        <v>53.1043228646399</v>
      </c>
      <c r="G260" s="8">
        <f ca="1" t="shared" si="26"/>
        <v>15.7125512527986</v>
      </c>
      <c r="H260" s="8">
        <f ca="1" t="shared" si="27"/>
        <v>1571.25512527986</v>
      </c>
    </row>
    <row r="261" spans="1:8">
      <c r="A261" s="8">
        <f t="shared" si="28"/>
        <v>247</v>
      </c>
      <c r="B261" s="8">
        <f ca="1" t="shared" si="22"/>
        <v>0.174817369005086</v>
      </c>
      <c r="C261" s="8">
        <f ca="1" t="shared" si="23"/>
        <v>58.0994151883316</v>
      </c>
      <c r="D261" s="8">
        <f ca="1" t="shared" si="24"/>
        <v>0.376397110056431</v>
      </c>
      <c r="E261" s="8">
        <f ca="1" t="shared" si="25"/>
        <v>4.87659639122032</v>
      </c>
      <c r="F261" s="8">
        <f ca="1">E261*$B$3</f>
        <v>53.6425603034235</v>
      </c>
      <c r="G261" s="8">
        <f ca="1" t="shared" si="26"/>
        <v>4.45685488490805</v>
      </c>
      <c r="H261" s="8">
        <f ca="1" t="shared" si="27"/>
        <v>445.685488490805</v>
      </c>
    </row>
    <row r="262" spans="1:8">
      <c r="A262" s="8">
        <f t="shared" si="28"/>
        <v>248</v>
      </c>
      <c r="B262" s="8">
        <f ca="1" t="shared" si="22"/>
        <v>0.279970128919994</v>
      </c>
      <c r="C262" s="8">
        <f ca="1" t="shared" si="23"/>
        <v>62.092044846366</v>
      </c>
      <c r="D262" s="8">
        <f ca="1" t="shared" si="24"/>
        <v>0.869033743565864</v>
      </c>
      <c r="E262" s="8">
        <f ca="1" t="shared" si="25"/>
        <v>5.18694328632979</v>
      </c>
      <c r="F262" s="8">
        <f ca="1">E262*$B$3</f>
        <v>57.0563761496277</v>
      </c>
      <c r="G262" s="8">
        <f ca="1" t="shared" si="26"/>
        <v>5.03566869673826</v>
      </c>
      <c r="H262" s="8">
        <f ca="1" t="shared" si="27"/>
        <v>503.566869673826</v>
      </c>
    </row>
    <row r="263" spans="1:8">
      <c r="A263" s="8">
        <f t="shared" si="28"/>
        <v>249</v>
      </c>
      <c r="B263" s="8">
        <f ca="1" t="shared" si="22"/>
        <v>0.246751500377039</v>
      </c>
      <c r="C263" s="8">
        <f ca="1" t="shared" si="23"/>
        <v>55.9134147749326</v>
      </c>
      <c r="D263" s="8">
        <f ca="1" t="shared" si="24"/>
        <v>0.888624866132554</v>
      </c>
      <c r="E263" s="8">
        <f ca="1" t="shared" si="25"/>
        <v>5.19722086595884</v>
      </c>
      <c r="F263" s="8">
        <f ca="1">E263*$B$3</f>
        <v>57.1694295255472</v>
      </c>
      <c r="G263" s="8">
        <f ca="1" t="shared" si="26"/>
        <v>0</v>
      </c>
      <c r="H263" s="8">
        <f ca="1" t="shared" si="27"/>
        <v>0</v>
      </c>
    </row>
    <row r="264" spans="1:8">
      <c r="A264" s="8">
        <f t="shared" si="28"/>
        <v>250</v>
      </c>
      <c r="B264" s="8">
        <f ca="1" t="shared" si="22"/>
        <v>0.928021309877956</v>
      </c>
      <c r="C264" s="8">
        <f ca="1" t="shared" si="23"/>
        <v>75.5024132021938</v>
      </c>
      <c r="D264" s="8">
        <f ca="1" t="shared" si="24"/>
        <v>0.386941771195575</v>
      </c>
      <c r="E264" s="8">
        <f ca="1" t="shared" si="25"/>
        <v>4.7575764931489</v>
      </c>
      <c r="F264" s="8">
        <f ca="1">E264*$B$3</f>
        <v>52.3333414246379</v>
      </c>
      <c r="G264" s="8">
        <f ca="1" t="shared" si="26"/>
        <v>23.1690717775559</v>
      </c>
      <c r="H264" s="8">
        <f ca="1" t="shared" si="27"/>
        <v>2316.90717775559</v>
      </c>
    </row>
    <row r="266" spans="1:2">
      <c r="A266" s="3" t="s">
        <v>177</v>
      </c>
      <c r="B266" s="15">
        <f>$B$3*100000</f>
        <v>1100000</v>
      </c>
    </row>
    <row r="267" spans="1:2">
      <c r="A267" s="3" t="s">
        <v>178</v>
      </c>
      <c r="B267" s="15">
        <f ca="1">SUM(H15:H264)</f>
        <v>302430.781570857</v>
      </c>
    </row>
    <row r="268" ht="15.6" spans="1:2">
      <c r="A268" s="16" t="s">
        <v>179</v>
      </c>
      <c r="B268" s="16">
        <f ca="1">B266+B267</f>
        <v>1402430.78157086</v>
      </c>
    </row>
    <row r="270" spans="1:8">
      <c r="A270" s="17" t="s">
        <v>180</v>
      </c>
      <c r="B270" s="17"/>
      <c r="C270" s="17"/>
      <c r="D270" s="17"/>
      <c r="E270" s="17"/>
      <c r="F270" s="17"/>
      <c r="G270" s="17"/>
      <c r="H270" s="17"/>
    </row>
    <row r="273" spans="1:1">
      <c r="A273" s="3"/>
    </row>
    <row r="274" spans="1:4">
      <c r="A274" s="7"/>
      <c r="B274" s="7"/>
      <c r="C274" s="7"/>
      <c r="D274" s="7"/>
    </row>
    <row r="275" spans="1:4">
      <c r="A275" s="9"/>
      <c r="B275" s="9"/>
      <c r="C275" s="9"/>
      <c r="D275" s="9"/>
    </row>
    <row r="276" spans="1:4">
      <c r="A276" s="18"/>
      <c r="B276" s="18"/>
      <c r="C276" s="18"/>
      <c r="D276" s="18"/>
    </row>
    <row r="277" spans="1:4">
      <c r="A277" s="9"/>
      <c r="B277" s="9"/>
      <c r="C277" s="9"/>
      <c r="D277" s="9"/>
    </row>
    <row r="278" spans="1:4">
      <c r="A278" s="9"/>
      <c r="B278" s="9"/>
      <c r="C278" s="9"/>
      <c r="D278" s="9"/>
    </row>
    <row r="279" spans="1:4">
      <c r="A279" s="9"/>
      <c r="B279" s="9"/>
      <c r="C279" s="9"/>
      <c r="D279" s="9"/>
    </row>
    <row r="280" spans="1:4">
      <c r="A280" s="9"/>
      <c r="B280" s="9"/>
      <c r="C280" s="9"/>
      <c r="D280" s="9"/>
    </row>
    <row r="282" spans="1:1">
      <c r="A282" s="3"/>
    </row>
    <row r="285" ht="16.3" spans="1:1">
      <c r="A285" s="19" t="s">
        <v>181</v>
      </c>
    </row>
    <row r="286" spans="1:14">
      <c r="A286" s="17" t="s">
        <v>182</v>
      </c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</row>
    <row r="288" spans="2:72">
      <c r="B288" s="20" t="s">
        <v>183</v>
      </c>
      <c r="K288" s="20" t="s">
        <v>184</v>
      </c>
      <c r="T288" s="20" t="s">
        <v>185</v>
      </c>
      <c r="AC288" s="20" t="s">
        <v>186</v>
      </c>
      <c r="AL288" s="20" t="s">
        <v>187</v>
      </c>
      <c r="AU288" s="20" t="s">
        <v>188</v>
      </c>
      <c r="AV288" s="21"/>
      <c r="AW288" s="21"/>
      <c r="AX288" s="21"/>
      <c r="AY288" s="21"/>
      <c r="AZ288" s="21"/>
      <c r="BA288" s="21"/>
      <c r="BB288" s="21"/>
      <c r="BD288" s="20" t="s">
        <v>189</v>
      </c>
      <c r="BE288" s="21"/>
      <c r="BF288" s="21"/>
      <c r="BG288" s="21"/>
      <c r="BH288" s="21"/>
      <c r="BI288" s="21"/>
      <c r="BJ288" s="21"/>
      <c r="BK288" s="21"/>
      <c r="BL288" s="21"/>
      <c r="BM288" s="20" t="s">
        <v>190</v>
      </c>
      <c r="BN288" s="21"/>
      <c r="BO288" s="21"/>
      <c r="BP288" s="21"/>
      <c r="BQ288" s="21"/>
      <c r="BR288" s="21"/>
      <c r="BS288" s="21"/>
      <c r="BT288" s="21"/>
    </row>
    <row r="289" spans="2:72">
      <c r="B289" s="13" t="s">
        <v>168</v>
      </c>
      <c r="C289" s="13" t="s">
        <v>191</v>
      </c>
      <c r="D289" s="13" t="s">
        <v>192</v>
      </c>
      <c r="E289" s="13" t="s">
        <v>193</v>
      </c>
      <c r="F289" s="13" t="s">
        <v>194</v>
      </c>
      <c r="G289" s="13" t="s">
        <v>195</v>
      </c>
      <c r="H289" s="13" t="s">
        <v>196</v>
      </c>
      <c r="I289" s="13" t="s">
        <v>197</v>
      </c>
      <c r="K289" s="13" t="s">
        <v>168</v>
      </c>
      <c r="L289" s="13" t="s">
        <v>191</v>
      </c>
      <c r="M289" s="13" t="s">
        <v>192</v>
      </c>
      <c r="N289" s="13" t="s">
        <v>193</v>
      </c>
      <c r="O289" s="13" t="s">
        <v>194</v>
      </c>
      <c r="P289" s="13" t="s">
        <v>195</v>
      </c>
      <c r="Q289" s="13" t="s">
        <v>196</v>
      </c>
      <c r="R289" s="13" t="s">
        <v>197</v>
      </c>
      <c r="T289" s="13" t="s">
        <v>168</v>
      </c>
      <c r="U289" s="13" t="s">
        <v>191</v>
      </c>
      <c r="V289" s="13" t="s">
        <v>192</v>
      </c>
      <c r="W289" s="13" t="s">
        <v>193</v>
      </c>
      <c r="X289" s="13" t="s">
        <v>194</v>
      </c>
      <c r="Y289" s="13" t="s">
        <v>195</v>
      </c>
      <c r="Z289" s="13" t="s">
        <v>196</v>
      </c>
      <c r="AA289" s="13" t="s">
        <v>197</v>
      </c>
      <c r="AC289" s="13" t="s">
        <v>168</v>
      </c>
      <c r="AD289" s="13" t="s">
        <v>191</v>
      </c>
      <c r="AE289" s="13" t="s">
        <v>192</v>
      </c>
      <c r="AF289" s="13" t="s">
        <v>193</v>
      </c>
      <c r="AG289" s="13" t="s">
        <v>194</v>
      </c>
      <c r="AH289" s="13" t="s">
        <v>195</v>
      </c>
      <c r="AI289" s="13" t="s">
        <v>196</v>
      </c>
      <c r="AJ289" s="13" t="s">
        <v>197</v>
      </c>
      <c r="AL289" s="13" t="s">
        <v>168</v>
      </c>
      <c r="AM289" s="13" t="s">
        <v>191</v>
      </c>
      <c r="AN289" s="13" t="s">
        <v>192</v>
      </c>
      <c r="AO289" s="13" t="s">
        <v>193</v>
      </c>
      <c r="AP289" s="13" t="s">
        <v>194</v>
      </c>
      <c r="AQ289" s="13" t="s">
        <v>195</v>
      </c>
      <c r="AR289" s="13" t="s">
        <v>196</v>
      </c>
      <c r="AS289" s="13" t="s">
        <v>197</v>
      </c>
      <c r="AU289" s="13" t="s">
        <v>168</v>
      </c>
      <c r="AV289" s="13" t="s">
        <v>191</v>
      </c>
      <c r="AW289" s="13" t="s">
        <v>192</v>
      </c>
      <c r="AX289" s="13" t="s">
        <v>193</v>
      </c>
      <c r="AY289" s="13" t="s">
        <v>194</v>
      </c>
      <c r="AZ289" s="13" t="s">
        <v>195</v>
      </c>
      <c r="BA289" s="13" t="s">
        <v>196</v>
      </c>
      <c r="BB289" s="13" t="s">
        <v>197</v>
      </c>
      <c r="BD289" s="13" t="s">
        <v>168</v>
      </c>
      <c r="BE289" s="13" t="s">
        <v>191</v>
      </c>
      <c r="BF289" s="13" t="s">
        <v>192</v>
      </c>
      <c r="BG289" s="13" t="s">
        <v>193</v>
      </c>
      <c r="BH289" s="13" t="s">
        <v>194</v>
      </c>
      <c r="BI289" s="13" t="s">
        <v>195</v>
      </c>
      <c r="BJ289" s="13" t="s">
        <v>196</v>
      </c>
      <c r="BK289" s="13" t="s">
        <v>197</v>
      </c>
      <c r="BL289" s="21"/>
      <c r="BM289" s="13" t="s">
        <v>168</v>
      </c>
      <c r="BN289" s="13" t="s">
        <v>191</v>
      </c>
      <c r="BO289" s="13" t="s">
        <v>192</v>
      </c>
      <c r="BP289" s="13" t="s">
        <v>193</v>
      </c>
      <c r="BQ289" s="13" t="s">
        <v>194</v>
      </c>
      <c r="BR289" s="13" t="s">
        <v>195</v>
      </c>
      <c r="BS289" s="13" t="s">
        <v>196</v>
      </c>
      <c r="BT289" s="13" t="s">
        <v>197</v>
      </c>
    </row>
    <row r="291" spans="2:72">
      <c r="B291" s="1">
        <v>1</v>
      </c>
      <c r="C291" s="1">
        <f ca="1" t="shared" ref="C291:C354" si="29">RAND()</f>
        <v>0.33103736133874</v>
      </c>
      <c r="D291" s="1">
        <f ca="1" t="shared" ref="D291:D354" si="30">VLOOKUP(C291,$F$7:$H$12,2,TRUE())+(RAND()*(VLOOKUP(C291,$F$7:$H$12,3,TRUE())-VLOOKUP(C291,$F$7:$H$12,2,TRUE())))</f>
        <v>61.8787807162592</v>
      </c>
      <c r="E291" s="1">
        <f ca="1" t="shared" ref="E291:E354" si="31">RAND()</f>
        <v>0.648847556474225</v>
      </c>
      <c r="F291" s="1">
        <f ca="1" t="shared" ref="F291:F354" si="32">VLOOKUP(E291,$K$7:$M$10,2,TRUE())+(RAND()*(VLOOKUP(E291,$K$7:$M$10,3,TRUE())-VLOOKUP(E291,$K$7:$M$10,2,TRUE())))</f>
        <v>4.83924751164976</v>
      </c>
      <c r="G291" s="1">
        <f ca="1" t="shared" ref="G291:G354" si="33">F291*8</f>
        <v>38.7139800931981</v>
      </c>
      <c r="H291" s="1">
        <f ca="1" t="shared" ref="H291:H354" si="34">MAX(D291-G291,0)</f>
        <v>23.1648006230611</v>
      </c>
      <c r="I291" s="1">
        <f ca="1" t="shared" ref="I291:I354" si="35">H291*100</f>
        <v>2316.48006230611</v>
      </c>
      <c r="K291" s="1">
        <v>1</v>
      </c>
      <c r="L291" s="1">
        <f ca="1" t="shared" ref="L291:L354" si="36">RAND()</f>
        <v>0.781618135676679</v>
      </c>
      <c r="M291" s="1">
        <f ca="1" t="shared" ref="M291:M354" si="37">VLOOKUP(L291,$F$7:$H$12,2,TRUE())+(RAND()*(VLOOKUP(L291,$F$7:$H$12,3,TRUE())-VLOOKUP(L291,$F$7:$H$12,2,TRUE())))</f>
        <v>69.9833768011604</v>
      </c>
      <c r="N291" s="1">
        <f ca="1" t="shared" ref="N291:N354" si="38">RAND()</f>
        <v>0.946801752747426</v>
      </c>
      <c r="O291" s="1">
        <f ca="1" t="shared" ref="O291:O354" si="39">VLOOKUP(N291,$K$7:$M$10,2,TRUE())+(RAND()*(VLOOKUP(N291,$K$7:$M$10,3,TRUE())-VLOOKUP(N291,$K$7:$M$10,2,TRUE())))</f>
        <v>5.51356390700322</v>
      </c>
      <c r="P291" s="1">
        <f ca="1" t="shared" ref="P291:P354" si="40">O291*9</f>
        <v>49.622075163029</v>
      </c>
      <c r="Q291" s="1">
        <f ca="1" t="shared" ref="Q291:Q354" si="41">MAX(M291-P291,0)</f>
        <v>20.3613016381314</v>
      </c>
      <c r="R291" s="1">
        <f ca="1" t="shared" ref="R291:R354" si="42">Q291*100</f>
        <v>2036.13016381314</v>
      </c>
      <c r="T291" s="1">
        <v>1</v>
      </c>
      <c r="U291" s="1">
        <f ca="1" t="shared" ref="U291:U354" si="43">RAND()</f>
        <v>0.939700261282305</v>
      </c>
      <c r="V291" s="1">
        <f ca="1" t="shared" ref="V291:V354" si="44">VLOOKUP(U291,$F$7:$H$12,2,TRUE())+(RAND()*(VLOOKUP(U291,$F$7:$H$12,3,TRUE())-VLOOKUP(U291,$F$7:$H$12,2,TRUE())))</f>
        <v>76.4427518935761</v>
      </c>
      <c r="W291" s="1">
        <f ca="1" t="shared" ref="W291:W354" si="45">RAND()</f>
        <v>0.439891071221466</v>
      </c>
      <c r="X291" s="1">
        <f ca="1" t="shared" ref="X291:X354" si="46">VLOOKUP(W291,$K$7:$M$10,2,TRUE())+(RAND()*(VLOOKUP(W291,$K$7:$M$10,3,TRUE())-VLOOKUP(W291,$K$7:$M$10,2,TRUE())))</f>
        <v>4.82659039095554</v>
      </c>
      <c r="Y291" s="1">
        <f ca="1" t="shared" ref="Y291:Y354" si="47">X291*10</f>
        <v>48.2659039095554</v>
      </c>
      <c r="Z291" s="1">
        <f ca="1" t="shared" ref="Z291:Z354" si="48">MAX(V291-Y291,0)</f>
        <v>28.1768479840206</v>
      </c>
      <c r="AA291" s="1">
        <f ca="1" t="shared" ref="AA291:AA354" si="49">Z291*100</f>
        <v>2817.68479840206</v>
      </c>
      <c r="AC291" s="1">
        <v>1</v>
      </c>
      <c r="AD291" s="1">
        <f ca="1" t="shared" ref="AD291:AD354" si="50">RAND()</f>
        <v>0.0458637683815402</v>
      </c>
      <c r="AE291" s="1">
        <f ca="1" t="shared" ref="AE291:AE354" si="51">VLOOKUP(AD291,$F$7:$H$12,2,TRUE())+(RAND()*(VLOOKUP(AD291,$F$7:$H$12,3,TRUE())-VLOOKUP(AD291,$F$7:$H$12,2,TRUE())))</f>
        <v>54.3451304336048</v>
      </c>
      <c r="AF291" s="1">
        <f ca="1" t="shared" ref="AF291:AF354" si="52">RAND()</f>
        <v>0.466235006441764</v>
      </c>
      <c r="AG291" s="1">
        <f ca="1" t="shared" ref="AG291:AG354" si="53">VLOOKUP(AF291,$K$7:$M$10,2,TRUE())+(RAND()*(VLOOKUP(AF291,$K$7:$M$10,3,TRUE())-VLOOKUP(AF291,$K$7:$M$10,2,TRUE())))</f>
        <v>4.87431484269398</v>
      </c>
      <c r="AH291" s="1">
        <f ca="1" t="shared" ref="AH291:AH354" si="54">AG291*11</f>
        <v>53.6174632696338</v>
      </c>
      <c r="AI291" s="1">
        <f ca="1" t="shared" ref="AI291:AI354" si="55">MAX(AE291-AH291,0)</f>
        <v>0.727667163971027</v>
      </c>
      <c r="AJ291" s="1">
        <f ca="1" t="shared" ref="AJ291:AJ354" si="56">AI291*100</f>
        <v>72.7667163971027</v>
      </c>
      <c r="AL291" s="1">
        <v>1</v>
      </c>
      <c r="AM291" s="1">
        <f ca="1" t="shared" ref="AM291:AM354" si="57">RAND()</f>
        <v>0.835584188784292</v>
      </c>
      <c r="AN291" s="1">
        <f ca="1" t="shared" ref="AN291:AN354" si="58">VLOOKUP(AM291,$F$7:$H$12,2,TRUE())+(RAND()*(VLOOKUP(AM291,$F$7:$H$12,3,TRUE())-VLOOKUP(AM291,$F$7:$H$12,2,TRUE())))</f>
        <v>67.0908246655843</v>
      </c>
      <c r="AO291" s="1">
        <f ca="1" t="shared" ref="AO291:AO354" si="59">RAND()</f>
        <v>0.620019213882767</v>
      </c>
      <c r="AP291" s="1">
        <f ca="1" t="shared" ref="AP291:AP354" si="60">VLOOKUP(AO291,$K$7:$M$10,2,TRUE())+(RAND()*(VLOOKUP(AO291,$K$7:$M$10,3,TRUE())-VLOOKUP(AO291,$K$7:$M$10,2,TRUE())))</f>
        <v>4.97066687546085</v>
      </c>
      <c r="AQ291" s="1">
        <f ca="1" t="shared" ref="AQ291:AQ354" si="61">AP291*12</f>
        <v>59.6480025055302</v>
      </c>
      <c r="AR291" s="1">
        <f ca="1" t="shared" ref="AR291:AR354" si="62">MAX(AN291-AQ291,0)</f>
        <v>7.44282216005403</v>
      </c>
      <c r="AS291" s="1">
        <f ca="1" t="shared" ref="AS291:AS354" si="63">AR291*100</f>
        <v>744.282216005403</v>
      </c>
      <c r="AU291" s="1">
        <v>1</v>
      </c>
      <c r="AV291" s="1">
        <f ca="1" t="shared" ref="AV291:AV354" si="64">RAND()</f>
        <v>0.911197943785223</v>
      </c>
      <c r="AW291" s="1">
        <f ca="1" t="shared" ref="AW291:AW354" si="65">VLOOKUP(AV291,$F$7:$H$12,2,TRUE())+(RAND()*(VLOOKUP(AV291,$F$7:$H$12,3,TRUE())-VLOOKUP(AV291,$F$7:$H$12,2,TRUE())))</f>
        <v>79.075130862707</v>
      </c>
      <c r="AX291" s="1">
        <f ca="1" t="shared" ref="AX291:AX354" si="66">RAND()</f>
        <v>0.982058655137268</v>
      </c>
      <c r="AY291" s="1">
        <f ca="1" t="shared" ref="AY291:AY354" si="67">VLOOKUP(AX291,$K$7:$M$10,2,TRUE())+(RAND()*(VLOOKUP(AX291,$K$7:$M$10,3,TRUE())-VLOOKUP(AX291,$K$7:$M$10,2,TRUE())))</f>
        <v>5.56022679234737</v>
      </c>
      <c r="AZ291" s="1">
        <f ca="1" t="shared" ref="AZ291:AZ354" si="68">AY291*13</f>
        <v>72.2829483005158</v>
      </c>
      <c r="BA291" s="1">
        <f ca="1" t="shared" ref="BA291:BA354" si="69">MAX(AW291-AZ291,0)</f>
        <v>6.79218256219123</v>
      </c>
      <c r="BB291" s="1">
        <f ca="1" t="shared" ref="BB291:BB354" si="70">BA291*100</f>
        <v>679.218256219123</v>
      </c>
      <c r="BD291" s="1">
        <v>1</v>
      </c>
      <c r="BE291" s="1">
        <f ca="1" t="shared" ref="BE291:BE354" si="71">RAND()</f>
        <v>0.625784489116002</v>
      </c>
      <c r="BF291" s="1">
        <f ca="1" t="shared" ref="BF291:BF354" si="72">VLOOKUP(BE291,$F$7:$H$12,2,TRUE())+(RAND()*(VLOOKUP(BE291,$F$7:$H$12,3,TRUE())-VLOOKUP(BE291,$F$7:$H$12,2,TRUE())))</f>
        <v>69.4956785216309</v>
      </c>
      <c r="BG291" s="1">
        <f ca="1" t="shared" ref="BG291:BG354" si="73">RAND()</f>
        <v>0.411176221181776</v>
      </c>
      <c r="BH291" s="1">
        <f ca="1" t="shared" ref="BH291:BH354" si="74">VLOOKUP(BG291,$K$7:$M$10,2,TRUE())+(RAND()*(VLOOKUP(BG291,$K$7:$M$10,3,TRUE())-VLOOKUP(BG291,$K$7:$M$10,2,TRUE())))</f>
        <v>4.82797841050282</v>
      </c>
      <c r="BI291" s="1">
        <f ca="1" t="shared" ref="BI291:BI354" si="75">BH291*14</f>
        <v>67.5916977470395</v>
      </c>
      <c r="BJ291" s="1">
        <f ca="1" t="shared" ref="BJ291:BJ354" si="76">MAX(BF291-BI291,0)</f>
        <v>1.90398077459142</v>
      </c>
      <c r="BK291" s="1">
        <f ca="1" t="shared" ref="BK291:BK354" si="77">BJ291*100</f>
        <v>190.398077459142</v>
      </c>
      <c r="BM291" s="1">
        <v>1</v>
      </c>
      <c r="BN291" s="1">
        <f ca="1" t="shared" ref="BN291:BN354" si="78">RAND()</f>
        <v>0.428547775354778</v>
      </c>
      <c r="BO291" s="1">
        <f ca="1" t="shared" ref="BO291:BO354" si="79">VLOOKUP(BN291,$F$7:$H$12,2,TRUE())+(RAND()*(VLOOKUP(BN291,$F$7:$H$12,3,TRUE())-VLOOKUP(BN291,$F$7:$H$12,2,TRUE())))</f>
        <v>64.4431638069529</v>
      </c>
      <c r="BP291" s="1">
        <f ca="1" t="shared" ref="BP291:BP354" si="80">RAND()</f>
        <v>0.385260300117187</v>
      </c>
      <c r="BQ291" s="1">
        <f ca="1" t="shared" ref="BQ291:BQ354" si="81">VLOOKUP(BP291,$K$7:$M$10,2,TRUE())+(RAND()*(VLOOKUP(BP291,$K$7:$M$10,3,TRUE())-VLOOKUP(BP291,$K$7:$M$10,2,TRUE())))</f>
        <v>4.83381981676203</v>
      </c>
      <c r="BR291" s="1">
        <f ca="1" t="shared" ref="BR291:BR354" si="82">BQ291*15</f>
        <v>72.5072972514305</v>
      </c>
      <c r="BS291" s="1">
        <f ca="1" t="shared" ref="BS291:BS354" si="83">MAX(BO291-BR291,0)</f>
        <v>0</v>
      </c>
      <c r="BT291" s="1">
        <f ca="1" t="shared" ref="BT291:BT354" si="84">BS291*100</f>
        <v>0</v>
      </c>
    </row>
    <row r="292" spans="2:72">
      <c r="B292" s="1">
        <f t="shared" ref="B292:B355" si="85">B291+1</f>
        <v>2</v>
      </c>
      <c r="C292" s="1">
        <f ca="1" t="shared" si="29"/>
        <v>0.864852369888149</v>
      </c>
      <c r="D292" s="1">
        <f ca="1" t="shared" si="30"/>
        <v>69.9494001422899</v>
      </c>
      <c r="E292" s="1">
        <f ca="1" t="shared" si="31"/>
        <v>0.151627252920479</v>
      </c>
      <c r="F292" s="1">
        <f ca="1" t="shared" si="32"/>
        <v>4.29183869909754</v>
      </c>
      <c r="G292" s="1">
        <f ca="1" t="shared" si="33"/>
        <v>34.3347095927803</v>
      </c>
      <c r="H292" s="1">
        <f ca="1" t="shared" si="34"/>
        <v>35.6146905495096</v>
      </c>
      <c r="I292" s="1">
        <f ca="1" t="shared" si="35"/>
        <v>3561.46905495096</v>
      </c>
      <c r="K292" s="1">
        <f t="shared" ref="K292:K355" si="86">K291+1</f>
        <v>2</v>
      </c>
      <c r="L292" s="1">
        <f ca="1" t="shared" si="36"/>
        <v>0.988027448642539</v>
      </c>
      <c r="M292" s="1">
        <f ca="1" t="shared" si="37"/>
        <v>83.5038710733468</v>
      </c>
      <c r="N292" s="1">
        <f ca="1" t="shared" si="38"/>
        <v>0.841061549149158</v>
      </c>
      <c r="O292" s="1">
        <f ca="1" t="shared" si="39"/>
        <v>5.45273292991073</v>
      </c>
      <c r="P292" s="1">
        <f ca="1" t="shared" si="40"/>
        <v>49.0745963691966</v>
      </c>
      <c r="Q292" s="1">
        <f ca="1" t="shared" si="41"/>
        <v>34.4292747041502</v>
      </c>
      <c r="R292" s="1">
        <f ca="1" t="shared" si="42"/>
        <v>3442.92747041502</v>
      </c>
      <c r="T292" s="1">
        <f t="shared" ref="T292:T355" si="87">T291+1</f>
        <v>2</v>
      </c>
      <c r="U292" s="1">
        <f ca="1" t="shared" si="43"/>
        <v>0.353851588660151</v>
      </c>
      <c r="V292" s="1">
        <f ca="1" t="shared" si="44"/>
        <v>60.626405577676</v>
      </c>
      <c r="W292" s="1">
        <f ca="1" t="shared" si="45"/>
        <v>0.968469021075606</v>
      </c>
      <c r="X292" s="1">
        <f ca="1" t="shared" si="46"/>
        <v>5.81800696368395</v>
      </c>
      <c r="Y292" s="1">
        <f ca="1" t="shared" si="47"/>
        <v>58.1800696368395</v>
      </c>
      <c r="Z292" s="1">
        <f ca="1" t="shared" si="48"/>
        <v>2.44633594083647</v>
      </c>
      <c r="AA292" s="1">
        <f ca="1" t="shared" si="49"/>
        <v>244.633594083647</v>
      </c>
      <c r="AC292" s="1">
        <f t="shared" ref="AC292:AC355" si="88">AC291+1</f>
        <v>2</v>
      </c>
      <c r="AD292" s="1">
        <f ca="1" t="shared" si="50"/>
        <v>0.0194102396888511</v>
      </c>
      <c r="AE292" s="1">
        <f ca="1" t="shared" si="51"/>
        <v>52.9564960481172</v>
      </c>
      <c r="AF292" s="1">
        <f ca="1" t="shared" si="52"/>
        <v>0.537242408137781</v>
      </c>
      <c r="AG292" s="1">
        <f ca="1" t="shared" si="53"/>
        <v>4.51424773609757</v>
      </c>
      <c r="AH292" s="1">
        <f ca="1" t="shared" si="54"/>
        <v>49.6567250970732</v>
      </c>
      <c r="AI292" s="1">
        <f ca="1" t="shared" si="55"/>
        <v>3.29977095104402</v>
      </c>
      <c r="AJ292" s="1">
        <f ca="1" t="shared" si="56"/>
        <v>329.977095104402</v>
      </c>
      <c r="AL292" s="1">
        <f t="shared" ref="AL292:AL355" si="89">AL291+1</f>
        <v>2</v>
      </c>
      <c r="AM292" s="1">
        <f ca="1" t="shared" si="57"/>
        <v>0.656617857343494</v>
      </c>
      <c r="AN292" s="1">
        <f ca="1" t="shared" si="58"/>
        <v>65.4697088298918</v>
      </c>
      <c r="AO292" s="1">
        <f ca="1" t="shared" si="59"/>
        <v>0.857399779421102</v>
      </c>
      <c r="AP292" s="1">
        <f ca="1" t="shared" si="60"/>
        <v>5.06093475017597</v>
      </c>
      <c r="AQ292" s="1">
        <f ca="1" t="shared" si="61"/>
        <v>60.7312170021117</v>
      </c>
      <c r="AR292" s="1">
        <f ca="1" t="shared" si="62"/>
        <v>4.7384918277801</v>
      </c>
      <c r="AS292" s="1">
        <f ca="1" t="shared" si="63"/>
        <v>473.84918277801</v>
      </c>
      <c r="AU292" s="1">
        <f t="shared" ref="AU292:AU355" si="90">AU291+1</f>
        <v>2</v>
      </c>
      <c r="AV292" s="1">
        <f ca="1" t="shared" si="64"/>
        <v>0.131397920062272</v>
      </c>
      <c r="AW292" s="1">
        <f ca="1" t="shared" si="65"/>
        <v>55.6083729901554</v>
      </c>
      <c r="AX292" s="1">
        <f ca="1" t="shared" si="66"/>
        <v>0.258002088059738</v>
      </c>
      <c r="AY292" s="1">
        <f ca="1" t="shared" si="67"/>
        <v>4.3308799409213</v>
      </c>
      <c r="AZ292" s="1">
        <f ca="1" t="shared" si="68"/>
        <v>56.3014392319768</v>
      </c>
      <c r="BA292" s="1">
        <f ca="1" t="shared" si="69"/>
        <v>0</v>
      </c>
      <c r="BB292" s="1">
        <f ca="1" t="shared" si="70"/>
        <v>0</v>
      </c>
      <c r="BD292" s="1">
        <f t="shared" ref="BD292:BD355" si="91">BD291+1</f>
        <v>2</v>
      </c>
      <c r="BE292" s="1">
        <f ca="1" t="shared" si="71"/>
        <v>0.134786407723997</v>
      </c>
      <c r="BF292" s="1">
        <f ca="1" t="shared" si="72"/>
        <v>57.7434574867796</v>
      </c>
      <c r="BG292" s="1">
        <f ca="1" t="shared" si="73"/>
        <v>0.787579182217244</v>
      </c>
      <c r="BH292" s="1">
        <f ca="1" t="shared" si="74"/>
        <v>5.11910577648185</v>
      </c>
      <c r="BI292" s="1">
        <f ca="1" t="shared" si="75"/>
        <v>71.667480870746</v>
      </c>
      <c r="BJ292" s="1">
        <f ca="1" t="shared" si="76"/>
        <v>0</v>
      </c>
      <c r="BK292" s="1">
        <f ca="1" t="shared" si="77"/>
        <v>0</v>
      </c>
      <c r="BM292" s="1">
        <f t="shared" ref="BM292:BM355" si="92">BM291+1</f>
        <v>2</v>
      </c>
      <c r="BN292" s="1">
        <f ca="1" t="shared" si="78"/>
        <v>0.893771618780359</v>
      </c>
      <c r="BO292" s="1">
        <f ca="1" t="shared" si="79"/>
        <v>69.7339429324279</v>
      </c>
      <c r="BP292" s="1">
        <f ca="1" t="shared" si="80"/>
        <v>0.150436305230796</v>
      </c>
      <c r="BQ292" s="1">
        <f ca="1" t="shared" si="81"/>
        <v>4.08586467788931</v>
      </c>
      <c r="BR292" s="1">
        <f ca="1" t="shared" si="82"/>
        <v>61.2879701683397</v>
      </c>
      <c r="BS292" s="1">
        <f ca="1" t="shared" si="83"/>
        <v>8.4459727640882</v>
      </c>
      <c r="BT292" s="1">
        <f ca="1" t="shared" si="84"/>
        <v>844.59727640882</v>
      </c>
    </row>
    <row r="293" spans="2:72">
      <c r="B293" s="1">
        <f t="shared" si="85"/>
        <v>3</v>
      </c>
      <c r="C293" s="1">
        <f ca="1" t="shared" si="29"/>
        <v>0.224004962833449</v>
      </c>
      <c r="D293" s="1">
        <f ca="1" t="shared" si="30"/>
        <v>57.4334020379203</v>
      </c>
      <c r="E293" s="1">
        <f ca="1" t="shared" si="31"/>
        <v>0.894575280942955</v>
      </c>
      <c r="F293" s="1">
        <f ca="1" t="shared" si="32"/>
        <v>5.09393461522831</v>
      </c>
      <c r="G293" s="1">
        <f ca="1" t="shared" si="33"/>
        <v>40.7514769218265</v>
      </c>
      <c r="H293" s="1">
        <f ca="1" t="shared" si="34"/>
        <v>16.6819251160938</v>
      </c>
      <c r="I293" s="1">
        <f ca="1" t="shared" si="35"/>
        <v>1668.19251160938</v>
      </c>
      <c r="K293" s="1">
        <f t="shared" si="86"/>
        <v>3</v>
      </c>
      <c r="L293" s="1">
        <f ca="1" t="shared" si="36"/>
        <v>0.258866505674929</v>
      </c>
      <c r="M293" s="1">
        <f ca="1" t="shared" si="37"/>
        <v>62.9588924598614</v>
      </c>
      <c r="N293" s="1">
        <f ca="1" t="shared" si="38"/>
        <v>0.0999063900005199</v>
      </c>
      <c r="O293" s="1">
        <f ca="1" t="shared" si="39"/>
        <v>4.27393671989744</v>
      </c>
      <c r="P293" s="1">
        <f ca="1" t="shared" si="40"/>
        <v>38.4654304790769</v>
      </c>
      <c r="Q293" s="1">
        <f ca="1" t="shared" si="41"/>
        <v>24.4934619807844</v>
      </c>
      <c r="R293" s="1">
        <f ca="1" t="shared" si="42"/>
        <v>2449.34619807844</v>
      </c>
      <c r="T293" s="1">
        <f t="shared" si="87"/>
        <v>3</v>
      </c>
      <c r="U293" s="1">
        <f ca="1" t="shared" si="43"/>
        <v>0.25911878602403</v>
      </c>
      <c r="V293" s="1">
        <f ca="1" t="shared" si="44"/>
        <v>64.9297714675872</v>
      </c>
      <c r="W293" s="1">
        <f ca="1" t="shared" si="45"/>
        <v>0.526992623506932</v>
      </c>
      <c r="X293" s="1">
        <f ca="1" t="shared" si="46"/>
        <v>4.78152192626489</v>
      </c>
      <c r="Y293" s="1">
        <f ca="1" t="shared" si="47"/>
        <v>47.8152192626489</v>
      </c>
      <c r="Z293" s="1">
        <f ca="1" t="shared" si="48"/>
        <v>17.1145522049383</v>
      </c>
      <c r="AA293" s="1">
        <f ca="1" t="shared" si="49"/>
        <v>1711.45522049383</v>
      </c>
      <c r="AC293" s="1">
        <f t="shared" si="88"/>
        <v>3</v>
      </c>
      <c r="AD293" s="1">
        <f ca="1" t="shared" si="50"/>
        <v>0.0949083885559763</v>
      </c>
      <c r="AE293" s="1">
        <f ca="1" t="shared" si="51"/>
        <v>50.8404445262906</v>
      </c>
      <c r="AF293" s="1">
        <f ca="1" t="shared" si="52"/>
        <v>0.729454162201812</v>
      </c>
      <c r="AG293" s="1">
        <f ca="1" t="shared" si="53"/>
        <v>5.1259433728066</v>
      </c>
      <c r="AH293" s="1">
        <f ca="1" t="shared" si="54"/>
        <v>56.3853771008726</v>
      </c>
      <c r="AI293" s="1">
        <f ca="1" t="shared" si="55"/>
        <v>0</v>
      </c>
      <c r="AJ293" s="1">
        <f ca="1" t="shared" si="56"/>
        <v>0</v>
      </c>
      <c r="AL293" s="1">
        <f t="shared" si="89"/>
        <v>3</v>
      </c>
      <c r="AM293" s="1">
        <f ca="1" t="shared" si="57"/>
        <v>0.912953290653971</v>
      </c>
      <c r="AN293" s="1">
        <f ca="1" t="shared" si="58"/>
        <v>76.1015767376237</v>
      </c>
      <c r="AO293" s="1">
        <f ca="1" t="shared" si="59"/>
        <v>0.77734963204008</v>
      </c>
      <c r="AP293" s="1">
        <f ca="1" t="shared" si="60"/>
        <v>5.05660257231122</v>
      </c>
      <c r="AQ293" s="1">
        <f ca="1" t="shared" si="61"/>
        <v>60.6792308677346</v>
      </c>
      <c r="AR293" s="1">
        <f ca="1" t="shared" si="62"/>
        <v>15.4223458698891</v>
      </c>
      <c r="AS293" s="1">
        <f ca="1" t="shared" si="63"/>
        <v>1542.23458698891</v>
      </c>
      <c r="AU293" s="1">
        <f t="shared" si="90"/>
        <v>3</v>
      </c>
      <c r="AV293" s="1">
        <f ca="1" t="shared" si="64"/>
        <v>0.531438792870824</v>
      </c>
      <c r="AW293" s="1">
        <f ca="1" t="shared" si="65"/>
        <v>62.1448809786958</v>
      </c>
      <c r="AX293" s="1">
        <f ca="1" t="shared" si="66"/>
        <v>0.158317691838143</v>
      </c>
      <c r="AY293" s="1">
        <f ca="1" t="shared" si="67"/>
        <v>4.33508589215779</v>
      </c>
      <c r="AZ293" s="1">
        <f ca="1" t="shared" si="68"/>
        <v>56.3561165980513</v>
      </c>
      <c r="BA293" s="1">
        <f ca="1" t="shared" si="69"/>
        <v>5.78876438064444</v>
      </c>
      <c r="BB293" s="1">
        <f ca="1" t="shared" si="70"/>
        <v>578.876438064444</v>
      </c>
      <c r="BD293" s="1">
        <f t="shared" si="91"/>
        <v>3</v>
      </c>
      <c r="BE293" s="1">
        <f ca="1" t="shared" si="71"/>
        <v>0.65595827182852</v>
      </c>
      <c r="BF293" s="1">
        <f ca="1" t="shared" si="72"/>
        <v>67.8747229710126</v>
      </c>
      <c r="BG293" s="1">
        <f ca="1" t="shared" si="73"/>
        <v>0.800412051743923</v>
      </c>
      <c r="BH293" s="1">
        <f ca="1" t="shared" si="74"/>
        <v>5.38169574421572</v>
      </c>
      <c r="BI293" s="1">
        <f ca="1" t="shared" si="75"/>
        <v>75.34374041902</v>
      </c>
      <c r="BJ293" s="1">
        <f ca="1" t="shared" si="76"/>
        <v>0</v>
      </c>
      <c r="BK293" s="1">
        <f ca="1" t="shared" si="77"/>
        <v>0</v>
      </c>
      <c r="BM293" s="1">
        <f t="shared" si="92"/>
        <v>3</v>
      </c>
      <c r="BN293" s="1">
        <f ca="1" t="shared" si="78"/>
        <v>0.0508937190794458</v>
      </c>
      <c r="BO293" s="1">
        <f ca="1" t="shared" si="79"/>
        <v>53.1000465401877</v>
      </c>
      <c r="BP293" s="1">
        <f ca="1" t="shared" si="80"/>
        <v>0.853820054558444</v>
      </c>
      <c r="BQ293" s="1">
        <f ca="1" t="shared" si="81"/>
        <v>5.04583200771524</v>
      </c>
      <c r="BR293" s="1">
        <f ca="1" t="shared" si="82"/>
        <v>75.6874801157285</v>
      </c>
      <c r="BS293" s="1">
        <f ca="1" t="shared" si="83"/>
        <v>0</v>
      </c>
      <c r="BT293" s="1">
        <f ca="1" t="shared" si="84"/>
        <v>0</v>
      </c>
    </row>
    <row r="294" spans="2:72">
      <c r="B294" s="1">
        <f t="shared" si="85"/>
        <v>4</v>
      </c>
      <c r="C294" s="1">
        <f ca="1" t="shared" si="29"/>
        <v>0.929509077694308</v>
      </c>
      <c r="D294" s="1">
        <f ca="1" t="shared" si="30"/>
        <v>77.2399420367545</v>
      </c>
      <c r="E294" s="1">
        <f ca="1" t="shared" si="31"/>
        <v>0.461141648361388</v>
      </c>
      <c r="F294" s="1">
        <f ca="1" t="shared" si="32"/>
        <v>4.83546345833211</v>
      </c>
      <c r="G294" s="1">
        <f ca="1" t="shared" si="33"/>
        <v>38.6837076666569</v>
      </c>
      <c r="H294" s="1">
        <f ca="1" t="shared" si="34"/>
        <v>38.5562343700976</v>
      </c>
      <c r="I294" s="1">
        <f ca="1" t="shared" si="35"/>
        <v>3855.62343700976</v>
      </c>
      <c r="K294" s="1">
        <f t="shared" si="86"/>
        <v>4</v>
      </c>
      <c r="L294" s="1">
        <f ca="1" t="shared" si="36"/>
        <v>0.900020174649779</v>
      </c>
      <c r="M294" s="1">
        <f ca="1" t="shared" si="37"/>
        <v>75.212483688162</v>
      </c>
      <c r="N294" s="1">
        <f ca="1" t="shared" si="38"/>
        <v>0.581880264955524</v>
      </c>
      <c r="O294" s="1">
        <f ca="1" t="shared" si="39"/>
        <v>4.6095566693471</v>
      </c>
      <c r="P294" s="1">
        <f ca="1" t="shared" si="40"/>
        <v>41.4860100241239</v>
      </c>
      <c r="Q294" s="1">
        <f ca="1" t="shared" si="41"/>
        <v>33.726473664038</v>
      </c>
      <c r="R294" s="1">
        <f ca="1" t="shared" si="42"/>
        <v>3372.6473664038</v>
      </c>
      <c r="T294" s="1">
        <f t="shared" si="87"/>
        <v>4</v>
      </c>
      <c r="U294" s="1">
        <f ca="1" t="shared" si="43"/>
        <v>0.93554650907546</v>
      </c>
      <c r="V294" s="1">
        <f ca="1" t="shared" si="44"/>
        <v>78.7571137512944</v>
      </c>
      <c r="W294" s="1">
        <f ca="1" t="shared" si="45"/>
        <v>0.371584305570181</v>
      </c>
      <c r="X294" s="1">
        <f ca="1" t="shared" si="46"/>
        <v>4.98621433111377</v>
      </c>
      <c r="Y294" s="1">
        <f ca="1" t="shared" si="47"/>
        <v>49.8621433111377</v>
      </c>
      <c r="Z294" s="1">
        <f ca="1" t="shared" si="48"/>
        <v>28.8949704401567</v>
      </c>
      <c r="AA294" s="1">
        <f ca="1" t="shared" si="49"/>
        <v>2889.49704401567</v>
      </c>
      <c r="AC294" s="1">
        <f t="shared" si="88"/>
        <v>4</v>
      </c>
      <c r="AD294" s="1">
        <f ca="1" t="shared" si="50"/>
        <v>0.466983709768651</v>
      </c>
      <c r="AE294" s="1">
        <f ca="1" t="shared" si="51"/>
        <v>61.4755303428095</v>
      </c>
      <c r="AF294" s="1">
        <f ca="1" t="shared" si="52"/>
        <v>0.899865910424058</v>
      </c>
      <c r="AG294" s="1">
        <f ca="1" t="shared" si="53"/>
        <v>5.34989287962728</v>
      </c>
      <c r="AH294" s="1">
        <f ca="1" t="shared" si="54"/>
        <v>58.8488216759001</v>
      </c>
      <c r="AI294" s="1">
        <f ca="1" t="shared" si="55"/>
        <v>2.62670866690947</v>
      </c>
      <c r="AJ294" s="1">
        <f ca="1" t="shared" si="56"/>
        <v>262.670866690947</v>
      </c>
      <c r="AL294" s="1">
        <f t="shared" si="89"/>
        <v>4</v>
      </c>
      <c r="AM294" s="1">
        <f ca="1" t="shared" si="57"/>
        <v>0.316135402541658</v>
      </c>
      <c r="AN294" s="1">
        <f ca="1" t="shared" si="58"/>
        <v>64.4709193451316</v>
      </c>
      <c r="AO294" s="1">
        <f ca="1" t="shared" si="59"/>
        <v>0.079358066163022</v>
      </c>
      <c r="AP294" s="1">
        <f ca="1" t="shared" si="60"/>
        <v>4.08785665966074</v>
      </c>
      <c r="AQ294" s="1">
        <f ca="1" t="shared" si="61"/>
        <v>49.0542799159289</v>
      </c>
      <c r="AR294" s="1">
        <f ca="1" t="shared" si="62"/>
        <v>15.4166394292027</v>
      </c>
      <c r="AS294" s="1">
        <f ca="1" t="shared" si="63"/>
        <v>1541.66394292027</v>
      </c>
      <c r="AU294" s="1">
        <f t="shared" si="90"/>
        <v>4</v>
      </c>
      <c r="AV294" s="1">
        <f ca="1" t="shared" si="64"/>
        <v>0.764858357116259</v>
      </c>
      <c r="AW294" s="1">
        <f ca="1" t="shared" si="65"/>
        <v>66.9263752526391</v>
      </c>
      <c r="AX294" s="1">
        <f ca="1" t="shared" si="66"/>
        <v>0.655274469423807</v>
      </c>
      <c r="AY294" s="1">
        <f ca="1" t="shared" si="67"/>
        <v>4.94072055469182</v>
      </c>
      <c r="AZ294" s="1">
        <f ca="1" t="shared" si="68"/>
        <v>64.2293672109937</v>
      </c>
      <c r="BA294" s="1">
        <f ca="1" t="shared" si="69"/>
        <v>2.6970080416454</v>
      </c>
      <c r="BB294" s="1">
        <f ca="1" t="shared" si="70"/>
        <v>269.70080416454</v>
      </c>
      <c r="BD294" s="1">
        <f t="shared" si="91"/>
        <v>4</v>
      </c>
      <c r="BE294" s="1">
        <f ca="1" t="shared" si="71"/>
        <v>0.309718084442737</v>
      </c>
      <c r="BF294" s="1">
        <f ca="1" t="shared" si="72"/>
        <v>64.4243033663071</v>
      </c>
      <c r="BG294" s="1">
        <f ca="1" t="shared" si="73"/>
        <v>0.8701373679272</v>
      </c>
      <c r="BH294" s="1">
        <f ca="1" t="shared" si="74"/>
        <v>5.17831285912346</v>
      </c>
      <c r="BI294" s="1">
        <f ca="1" t="shared" si="75"/>
        <v>72.4963800277284</v>
      </c>
      <c r="BJ294" s="1">
        <f ca="1" t="shared" si="76"/>
        <v>0</v>
      </c>
      <c r="BK294" s="1">
        <f ca="1" t="shared" si="77"/>
        <v>0</v>
      </c>
      <c r="BM294" s="1">
        <f t="shared" si="92"/>
        <v>4</v>
      </c>
      <c r="BN294" s="1">
        <f ca="1" t="shared" si="78"/>
        <v>0.128636984943157</v>
      </c>
      <c r="BO294" s="1">
        <f ca="1" t="shared" si="79"/>
        <v>55.3798684824823</v>
      </c>
      <c r="BP294" s="1">
        <f ca="1" t="shared" si="80"/>
        <v>0.198414329779658</v>
      </c>
      <c r="BQ294" s="1">
        <f ca="1" t="shared" si="81"/>
        <v>4.23449661331364</v>
      </c>
      <c r="BR294" s="1">
        <f ca="1" t="shared" si="82"/>
        <v>63.5174491997045</v>
      </c>
      <c r="BS294" s="1">
        <f ca="1" t="shared" si="83"/>
        <v>0</v>
      </c>
      <c r="BT294" s="1">
        <f ca="1" t="shared" si="84"/>
        <v>0</v>
      </c>
    </row>
    <row r="295" spans="2:72">
      <c r="B295" s="1">
        <f t="shared" si="85"/>
        <v>5</v>
      </c>
      <c r="C295" s="1">
        <f ca="1" t="shared" si="29"/>
        <v>0.715528542914255</v>
      </c>
      <c r="D295" s="1">
        <f ca="1" t="shared" si="30"/>
        <v>67.4391009866844</v>
      </c>
      <c r="E295" s="1">
        <f ca="1" t="shared" si="31"/>
        <v>0.335369885791062</v>
      </c>
      <c r="F295" s="1">
        <f ca="1" t="shared" si="32"/>
        <v>4.64958340089733</v>
      </c>
      <c r="G295" s="1">
        <f ca="1" t="shared" si="33"/>
        <v>37.1966672071787</v>
      </c>
      <c r="H295" s="1">
        <f ca="1" t="shared" si="34"/>
        <v>30.2424337795058</v>
      </c>
      <c r="I295" s="1">
        <f ca="1" t="shared" si="35"/>
        <v>3024.24337795058</v>
      </c>
      <c r="K295" s="1">
        <f t="shared" si="86"/>
        <v>5</v>
      </c>
      <c r="L295" s="1">
        <f ca="1" t="shared" si="36"/>
        <v>0.255571722426259</v>
      </c>
      <c r="M295" s="1">
        <f ca="1" t="shared" si="37"/>
        <v>62.2424758907867</v>
      </c>
      <c r="N295" s="1">
        <f ca="1" t="shared" si="38"/>
        <v>0.800009593884657</v>
      </c>
      <c r="O295" s="1">
        <f ca="1" t="shared" si="39"/>
        <v>5.34757375443831</v>
      </c>
      <c r="P295" s="1">
        <f ca="1" t="shared" si="40"/>
        <v>48.1281637899448</v>
      </c>
      <c r="Q295" s="1">
        <f ca="1" t="shared" si="41"/>
        <v>14.1143121008418</v>
      </c>
      <c r="R295" s="1">
        <f ca="1" t="shared" si="42"/>
        <v>1411.43121008418</v>
      </c>
      <c r="T295" s="1">
        <f t="shared" si="87"/>
        <v>5</v>
      </c>
      <c r="U295" s="1">
        <f ca="1" t="shared" si="43"/>
        <v>0.859890754714828</v>
      </c>
      <c r="V295" s="1">
        <f ca="1" t="shared" si="44"/>
        <v>66.4567139481945</v>
      </c>
      <c r="W295" s="1">
        <f ca="1" t="shared" si="45"/>
        <v>0.593790590755001</v>
      </c>
      <c r="X295" s="1">
        <f ca="1" t="shared" si="46"/>
        <v>4.92363995860058</v>
      </c>
      <c r="Y295" s="1">
        <f ca="1" t="shared" si="47"/>
        <v>49.2363995860058</v>
      </c>
      <c r="Z295" s="1">
        <f ca="1" t="shared" si="48"/>
        <v>17.2203143621886</v>
      </c>
      <c r="AA295" s="1">
        <f ca="1" t="shared" si="49"/>
        <v>1722.03143621886</v>
      </c>
      <c r="AC295" s="1">
        <f t="shared" si="88"/>
        <v>5</v>
      </c>
      <c r="AD295" s="1">
        <f ca="1" t="shared" si="50"/>
        <v>0.546831191236128</v>
      </c>
      <c r="AE295" s="1">
        <f ca="1" t="shared" si="51"/>
        <v>61.5738687011279</v>
      </c>
      <c r="AF295" s="1">
        <f ca="1" t="shared" si="52"/>
        <v>0.769958580985254</v>
      </c>
      <c r="AG295" s="1">
        <f ca="1" t="shared" si="53"/>
        <v>5.17288806831743</v>
      </c>
      <c r="AH295" s="1">
        <f ca="1" t="shared" si="54"/>
        <v>56.9017687514917</v>
      </c>
      <c r="AI295" s="1">
        <f ca="1" t="shared" si="55"/>
        <v>4.67209994963623</v>
      </c>
      <c r="AJ295" s="1">
        <f ca="1" t="shared" si="56"/>
        <v>467.209994963623</v>
      </c>
      <c r="AL295" s="1">
        <f t="shared" si="89"/>
        <v>5</v>
      </c>
      <c r="AM295" s="1">
        <f ca="1" t="shared" si="57"/>
        <v>0.611501225914844</v>
      </c>
      <c r="AN295" s="1">
        <f ca="1" t="shared" si="58"/>
        <v>69.8423116591924</v>
      </c>
      <c r="AO295" s="1">
        <f ca="1" t="shared" si="59"/>
        <v>0.700226099655457</v>
      </c>
      <c r="AP295" s="1">
        <f ca="1" t="shared" si="60"/>
        <v>5.45418479475866</v>
      </c>
      <c r="AQ295" s="1">
        <f ca="1" t="shared" si="61"/>
        <v>65.4502175371039</v>
      </c>
      <c r="AR295" s="1">
        <f ca="1" t="shared" si="62"/>
        <v>4.39209412208848</v>
      </c>
      <c r="AS295" s="1">
        <f ca="1" t="shared" si="63"/>
        <v>439.209412208848</v>
      </c>
      <c r="AU295" s="1">
        <f t="shared" si="90"/>
        <v>5</v>
      </c>
      <c r="AV295" s="1">
        <f ca="1" t="shared" si="64"/>
        <v>0.0217790392095427</v>
      </c>
      <c r="AW295" s="1">
        <f ca="1" t="shared" si="65"/>
        <v>54.0385505288247</v>
      </c>
      <c r="AX295" s="1">
        <f ca="1" t="shared" si="66"/>
        <v>0.507459438227733</v>
      </c>
      <c r="AY295" s="1">
        <f ca="1" t="shared" si="67"/>
        <v>4.74492091629504</v>
      </c>
      <c r="AZ295" s="1">
        <f ca="1" t="shared" si="68"/>
        <v>61.6839719118356</v>
      </c>
      <c r="BA295" s="1">
        <f ca="1" t="shared" si="69"/>
        <v>0</v>
      </c>
      <c r="BB295" s="1">
        <f ca="1" t="shared" si="70"/>
        <v>0</v>
      </c>
      <c r="BD295" s="1">
        <f t="shared" si="91"/>
        <v>5</v>
      </c>
      <c r="BE295" s="1">
        <f ca="1" t="shared" si="71"/>
        <v>0.67584873603077</v>
      </c>
      <c r="BF295" s="1">
        <f ca="1" t="shared" si="72"/>
        <v>66.5177772517277</v>
      </c>
      <c r="BG295" s="1">
        <f ca="1" t="shared" si="73"/>
        <v>0.133020694721556</v>
      </c>
      <c r="BH295" s="1">
        <f ca="1" t="shared" si="74"/>
        <v>4.02459409168148</v>
      </c>
      <c r="BI295" s="1">
        <f ca="1" t="shared" si="75"/>
        <v>56.3443172835407</v>
      </c>
      <c r="BJ295" s="1">
        <f ca="1" t="shared" si="76"/>
        <v>10.173459968187</v>
      </c>
      <c r="BK295" s="1">
        <f ca="1" t="shared" si="77"/>
        <v>1017.3459968187</v>
      </c>
      <c r="BM295" s="1">
        <f t="shared" si="92"/>
        <v>5</v>
      </c>
      <c r="BN295" s="1">
        <f ca="1" t="shared" si="78"/>
        <v>0.622390050490695</v>
      </c>
      <c r="BO295" s="1">
        <f ca="1" t="shared" si="79"/>
        <v>67.1404801873714</v>
      </c>
      <c r="BP295" s="1">
        <f ca="1" t="shared" si="80"/>
        <v>0.595616550853677</v>
      </c>
      <c r="BQ295" s="1">
        <f ca="1" t="shared" si="81"/>
        <v>4.9524794582604</v>
      </c>
      <c r="BR295" s="1">
        <f ca="1" t="shared" si="82"/>
        <v>74.287191873906</v>
      </c>
      <c r="BS295" s="1">
        <f ca="1" t="shared" si="83"/>
        <v>0</v>
      </c>
      <c r="BT295" s="1">
        <f ca="1" t="shared" si="84"/>
        <v>0</v>
      </c>
    </row>
    <row r="296" spans="2:72">
      <c r="B296" s="1">
        <f t="shared" si="85"/>
        <v>6</v>
      </c>
      <c r="C296" s="1">
        <f ca="1" t="shared" si="29"/>
        <v>0.886737741508834</v>
      </c>
      <c r="D296" s="1">
        <f ca="1" t="shared" si="30"/>
        <v>65.9539718821277</v>
      </c>
      <c r="E296" s="1">
        <f ca="1" t="shared" si="31"/>
        <v>0.47117008749098</v>
      </c>
      <c r="F296" s="1">
        <f ca="1" t="shared" si="32"/>
        <v>4.90160674621142</v>
      </c>
      <c r="G296" s="1">
        <f ca="1" t="shared" si="33"/>
        <v>39.2128539696913</v>
      </c>
      <c r="H296" s="1">
        <f ca="1" t="shared" si="34"/>
        <v>26.7411179124363</v>
      </c>
      <c r="I296" s="1">
        <f ca="1" t="shared" si="35"/>
        <v>2674.11179124363</v>
      </c>
      <c r="K296" s="1">
        <f t="shared" si="86"/>
        <v>6</v>
      </c>
      <c r="L296" s="1">
        <f ca="1" t="shared" si="36"/>
        <v>0.91282438550293</v>
      </c>
      <c r="M296" s="1">
        <f ca="1" t="shared" si="37"/>
        <v>75.3083022714291</v>
      </c>
      <c r="N296" s="1">
        <f ca="1" t="shared" si="38"/>
        <v>0.546898880730641</v>
      </c>
      <c r="O296" s="1">
        <f ca="1" t="shared" si="39"/>
        <v>4.81326508035658</v>
      </c>
      <c r="P296" s="1">
        <f ca="1" t="shared" si="40"/>
        <v>43.3193857232092</v>
      </c>
      <c r="Q296" s="1">
        <f ca="1" t="shared" si="41"/>
        <v>31.9889165482199</v>
      </c>
      <c r="R296" s="1">
        <f ca="1" t="shared" si="42"/>
        <v>3198.89165482199</v>
      </c>
      <c r="T296" s="1">
        <f t="shared" si="87"/>
        <v>6</v>
      </c>
      <c r="U296" s="1">
        <f ca="1" t="shared" si="43"/>
        <v>0.171493143543928</v>
      </c>
      <c r="V296" s="1">
        <f ca="1" t="shared" si="44"/>
        <v>58.8852081508885</v>
      </c>
      <c r="W296" s="1">
        <f ca="1" t="shared" si="45"/>
        <v>0.752222813812425</v>
      </c>
      <c r="X296" s="1">
        <f ca="1" t="shared" si="46"/>
        <v>5.46059768211554</v>
      </c>
      <c r="Y296" s="1">
        <f ca="1" t="shared" si="47"/>
        <v>54.6059768211554</v>
      </c>
      <c r="Z296" s="1">
        <f ca="1" t="shared" si="48"/>
        <v>4.27923132973316</v>
      </c>
      <c r="AA296" s="1">
        <f ca="1" t="shared" si="49"/>
        <v>427.923132973316</v>
      </c>
      <c r="AC296" s="1">
        <f t="shared" si="88"/>
        <v>6</v>
      </c>
      <c r="AD296" s="1">
        <f ca="1" t="shared" si="50"/>
        <v>0.118944206134277</v>
      </c>
      <c r="AE296" s="1">
        <f ca="1" t="shared" si="51"/>
        <v>59.8165758776685</v>
      </c>
      <c r="AF296" s="1">
        <f ca="1" t="shared" si="52"/>
        <v>0.369466603124451</v>
      </c>
      <c r="AG296" s="1">
        <f ca="1" t="shared" si="53"/>
        <v>4.87303021858653</v>
      </c>
      <c r="AH296" s="1">
        <f ca="1" t="shared" si="54"/>
        <v>53.6033324044518</v>
      </c>
      <c r="AI296" s="1">
        <f ca="1" t="shared" si="55"/>
        <v>6.21324347321671</v>
      </c>
      <c r="AJ296" s="1">
        <f ca="1" t="shared" si="56"/>
        <v>621.324347321671</v>
      </c>
      <c r="AL296" s="1">
        <f t="shared" si="89"/>
        <v>6</v>
      </c>
      <c r="AM296" s="1">
        <f ca="1" t="shared" si="57"/>
        <v>0.899998569084278</v>
      </c>
      <c r="AN296" s="1">
        <f ca="1" t="shared" si="58"/>
        <v>68.6308797079003</v>
      </c>
      <c r="AO296" s="1">
        <f ca="1" t="shared" si="59"/>
        <v>0.550967286799984</v>
      </c>
      <c r="AP296" s="1">
        <f ca="1" t="shared" si="60"/>
        <v>4.57100550989039</v>
      </c>
      <c r="AQ296" s="1">
        <f ca="1" t="shared" si="61"/>
        <v>54.8520661186847</v>
      </c>
      <c r="AR296" s="1">
        <f ca="1" t="shared" si="62"/>
        <v>13.7788135892156</v>
      </c>
      <c r="AS296" s="1">
        <f ca="1" t="shared" si="63"/>
        <v>1377.88135892156</v>
      </c>
      <c r="AU296" s="1">
        <f t="shared" si="90"/>
        <v>6</v>
      </c>
      <c r="AV296" s="1">
        <f ca="1" t="shared" si="64"/>
        <v>0.758997213753526</v>
      </c>
      <c r="AW296" s="1">
        <f ca="1" t="shared" si="65"/>
        <v>68.6167534262549</v>
      </c>
      <c r="AX296" s="1">
        <f ca="1" t="shared" si="66"/>
        <v>0.276928801052899</v>
      </c>
      <c r="AY296" s="1">
        <f ca="1" t="shared" si="67"/>
        <v>4.12097334060089</v>
      </c>
      <c r="AZ296" s="1">
        <f ca="1" t="shared" si="68"/>
        <v>53.5726534278116</v>
      </c>
      <c r="BA296" s="1">
        <f ca="1" t="shared" si="69"/>
        <v>15.0440999984433</v>
      </c>
      <c r="BB296" s="1">
        <f ca="1" t="shared" si="70"/>
        <v>1504.40999984433</v>
      </c>
      <c r="BD296" s="1">
        <f t="shared" si="91"/>
        <v>6</v>
      </c>
      <c r="BE296" s="1">
        <f ca="1" t="shared" si="71"/>
        <v>0.450220789132647</v>
      </c>
      <c r="BF296" s="1">
        <f ca="1" t="shared" si="72"/>
        <v>60.9480148950371</v>
      </c>
      <c r="BG296" s="1">
        <f ca="1" t="shared" si="73"/>
        <v>0.107018447505027</v>
      </c>
      <c r="BH296" s="1">
        <f ca="1" t="shared" si="74"/>
        <v>4.12734660454611</v>
      </c>
      <c r="BI296" s="1">
        <f ca="1" t="shared" si="75"/>
        <v>57.7828524636455</v>
      </c>
      <c r="BJ296" s="1">
        <f ca="1" t="shared" si="76"/>
        <v>3.16516243139154</v>
      </c>
      <c r="BK296" s="1">
        <f ca="1" t="shared" si="77"/>
        <v>316.516243139154</v>
      </c>
      <c r="BM296" s="1">
        <f t="shared" si="92"/>
        <v>6</v>
      </c>
      <c r="BN296" s="1">
        <f ca="1" t="shared" si="78"/>
        <v>0.345956190425057</v>
      </c>
      <c r="BO296" s="1">
        <f ca="1" t="shared" si="79"/>
        <v>62.1485168290746</v>
      </c>
      <c r="BP296" s="1">
        <f ca="1" t="shared" si="80"/>
        <v>0.494184510190347</v>
      </c>
      <c r="BQ296" s="1">
        <f ca="1" t="shared" si="81"/>
        <v>4.55738775957428</v>
      </c>
      <c r="BR296" s="1">
        <f ca="1" t="shared" si="82"/>
        <v>68.3608163936142</v>
      </c>
      <c r="BS296" s="1">
        <f ca="1" t="shared" si="83"/>
        <v>0</v>
      </c>
      <c r="BT296" s="1">
        <f ca="1" t="shared" si="84"/>
        <v>0</v>
      </c>
    </row>
    <row r="297" spans="2:72">
      <c r="B297" s="1">
        <f t="shared" si="85"/>
        <v>7</v>
      </c>
      <c r="C297" s="1">
        <f ca="1" t="shared" si="29"/>
        <v>0.238062957674372</v>
      </c>
      <c r="D297" s="1">
        <f ca="1" t="shared" si="30"/>
        <v>56.289995233138</v>
      </c>
      <c r="E297" s="1">
        <f ca="1" t="shared" si="31"/>
        <v>0.360285782595592</v>
      </c>
      <c r="F297" s="1">
        <f ca="1" t="shared" si="32"/>
        <v>4.64212855696115</v>
      </c>
      <c r="G297" s="1">
        <f ca="1" t="shared" si="33"/>
        <v>37.1370284556892</v>
      </c>
      <c r="H297" s="1">
        <f ca="1" t="shared" si="34"/>
        <v>19.1529667774488</v>
      </c>
      <c r="I297" s="1">
        <f ca="1" t="shared" si="35"/>
        <v>1915.29667774488</v>
      </c>
      <c r="K297" s="1">
        <f t="shared" si="86"/>
        <v>7</v>
      </c>
      <c r="L297" s="1">
        <f ca="1" t="shared" si="36"/>
        <v>0.175141485551994</v>
      </c>
      <c r="M297" s="1">
        <f ca="1" t="shared" si="37"/>
        <v>59.1402310082477</v>
      </c>
      <c r="N297" s="1">
        <f ca="1" t="shared" si="38"/>
        <v>0.448812884067196</v>
      </c>
      <c r="O297" s="1">
        <f ca="1" t="shared" si="39"/>
        <v>4.78776237530489</v>
      </c>
      <c r="P297" s="1">
        <f ca="1" t="shared" si="40"/>
        <v>43.089861377744</v>
      </c>
      <c r="Q297" s="1">
        <f ca="1" t="shared" si="41"/>
        <v>16.0503696305037</v>
      </c>
      <c r="R297" s="1">
        <f ca="1" t="shared" si="42"/>
        <v>1605.03696305037</v>
      </c>
      <c r="T297" s="1">
        <f t="shared" si="87"/>
        <v>7</v>
      </c>
      <c r="U297" s="1">
        <f ca="1" t="shared" si="43"/>
        <v>0.234081907419585</v>
      </c>
      <c r="V297" s="1">
        <f ca="1" t="shared" si="44"/>
        <v>58.8721309382825</v>
      </c>
      <c r="W297" s="1">
        <f ca="1" t="shared" si="45"/>
        <v>0.147254130157775</v>
      </c>
      <c r="X297" s="1">
        <f ca="1" t="shared" si="46"/>
        <v>4.17789825322114</v>
      </c>
      <c r="Y297" s="1">
        <f ca="1" t="shared" si="47"/>
        <v>41.7789825322114</v>
      </c>
      <c r="Z297" s="1">
        <f ca="1" t="shared" si="48"/>
        <v>17.0931484060711</v>
      </c>
      <c r="AA297" s="1">
        <f ca="1" t="shared" si="49"/>
        <v>1709.31484060711</v>
      </c>
      <c r="AC297" s="1">
        <f t="shared" si="88"/>
        <v>7</v>
      </c>
      <c r="AD297" s="1">
        <f ca="1" t="shared" si="50"/>
        <v>0.141535587412314</v>
      </c>
      <c r="AE297" s="1">
        <f ca="1" t="shared" si="51"/>
        <v>55.0076067145027</v>
      </c>
      <c r="AF297" s="1">
        <f ca="1" t="shared" si="52"/>
        <v>0.273341687336721</v>
      </c>
      <c r="AG297" s="1">
        <f ca="1" t="shared" si="53"/>
        <v>4.26382369230929</v>
      </c>
      <c r="AH297" s="1">
        <f ca="1" t="shared" si="54"/>
        <v>46.9020606154022</v>
      </c>
      <c r="AI297" s="1">
        <f ca="1" t="shared" si="55"/>
        <v>8.1055460991005</v>
      </c>
      <c r="AJ297" s="1">
        <f ca="1" t="shared" si="56"/>
        <v>810.55460991005</v>
      </c>
      <c r="AL297" s="1">
        <f t="shared" si="89"/>
        <v>7</v>
      </c>
      <c r="AM297" s="1">
        <f ca="1" t="shared" si="57"/>
        <v>0.213301505391386</v>
      </c>
      <c r="AN297" s="1">
        <f ca="1" t="shared" si="58"/>
        <v>58.3230436460909</v>
      </c>
      <c r="AO297" s="1">
        <f ca="1" t="shared" si="59"/>
        <v>0.997728792091129</v>
      </c>
      <c r="AP297" s="1">
        <f ca="1" t="shared" si="60"/>
        <v>5.7939411329124</v>
      </c>
      <c r="AQ297" s="1">
        <f ca="1" t="shared" si="61"/>
        <v>69.5272935949488</v>
      </c>
      <c r="AR297" s="1">
        <f ca="1" t="shared" si="62"/>
        <v>0</v>
      </c>
      <c r="AS297" s="1">
        <f ca="1" t="shared" si="63"/>
        <v>0</v>
      </c>
      <c r="AU297" s="1">
        <f t="shared" si="90"/>
        <v>7</v>
      </c>
      <c r="AV297" s="1">
        <f ca="1" t="shared" si="64"/>
        <v>0.182660358724811</v>
      </c>
      <c r="AW297" s="1">
        <f ca="1" t="shared" si="65"/>
        <v>58.7350260515305</v>
      </c>
      <c r="AX297" s="1">
        <f ca="1" t="shared" si="66"/>
        <v>0.379352588030413</v>
      </c>
      <c r="AY297" s="1">
        <f ca="1" t="shared" si="67"/>
        <v>4.555935063029</v>
      </c>
      <c r="AZ297" s="1">
        <f ca="1" t="shared" si="68"/>
        <v>59.227155819377</v>
      </c>
      <c r="BA297" s="1">
        <f ca="1" t="shared" si="69"/>
        <v>0</v>
      </c>
      <c r="BB297" s="1">
        <f ca="1" t="shared" si="70"/>
        <v>0</v>
      </c>
      <c r="BD297" s="1">
        <f t="shared" si="91"/>
        <v>7</v>
      </c>
      <c r="BE297" s="1">
        <f ca="1" t="shared" si="71"/>
        <v>0.105273371321298</v>
      </c>
      <c r="BF297" s="1">
        <f ca="1" t="shared" si="72"/>
        <v>55.9040161166518</v>
      </c>
      <c r="BG297" s="1">
        <f ca="1" t="shared" si="73"/>
        <v>0.916324308602874</v>
      </c>
      <c r="BH297" s="1">
        <f ca="1" t="shared" si="74"/>
        <v>5.80270449552545</v>
      </c>
      <c r="BI297" s="1">
        <f ca="1" t="shared" si="75"/>
        <v>81.2378629373563</v>
      </c>
      <c r="BJ297" s="1">
        <f ca="1" t="shared" si="76"/>
        <v>0</v>
      </c>
      <c r="BK297" s="1">
        <f ca="1" t="shared" si="77"/>
        <v>0</v>
      </c>
      <c r="BM297" s="1">
        <f t="shared" si="92"/>
        <v>7</v>
      </c>
      <c r="BN297" s="1">
        <f ca="1" t="shared" si="78"/>
        <v>0.622813739777074</v>
      </c>
      <c r="BO297" s="1">
        <f ca="1" t="shared" si="79"/>
        <v>69.2253765245061</v>
      </c>
      <c r="BP297" s="1">
        <f ca="1" t="shared" si="80"/>
        <v>0.817699167358356</v>
      </c>
      <c r="BQ297" s="1">
        <f ca="1" t="shared" si="81"/>
        <v>5.35115009454664</v>
      </c>
      <c r="BR297" s="1">
        <f ca="1" t="shared" si="82"/>
        <v>80.2672514181995</v>
      </c>
      <c r="BS297" s="1">
        <f ca="1" t="shared" si="83"/>
        <v>0</v>
      </c>
      <c r="BT297" s="1">
        <f ca="1" t="shared" si="84"/>
        <v>0</v>
      </c>
    </row>
    <row r="298" spans="2:72">
      <c r="B298" s="1">
        <f t="shared" si="85"/>
        <v>8</v>
      </c>
      <c r="C298" s="1">
        <f ca="1" t="shared" si="29"/>
        <v>0.296821280622851</v>
      </c>
      <c r="D298" s="1">
        <f ca="1" t="shared" si="30"/>
        <v>64.4352706541676</v>
      </c>
      <c r="E298" s="1">
        <f ca="1" t="shared" si="31"/>
        <v>0.84545552404069</v>
      </c>
      <c r="F298" s="1">
        <f ca="1" t="shared" si="32"/>
        <v>5.36811238745082</v>
      </c>
      <c r="G298" s="1">
        <f ca="1" t="shared" si="33"/>
        <v>42.9448990996065</v>
      </c>
      <c r="H298" s="1">
        <f ca="1" t="shared" si="34"/>
        <v>21.4903715545611</v>
      </c>
      <c r="I298" s="1">
        <f ca="1" t="shared" si="35"/>
        <v>2149.03715545611</v>
      </c>
      <c r="K298" s="1">
        <f t="shared" si="86"/>
        <v>8</v>
      </c>
      <c r="L298" s="1">
        <f ca="1" t="shared" si="36"/>
        <v>0.0655283481291766</v>
      </c>
      <c r="M298" s="1">
        <f ca="1" t="shared" si="37"/>
        <v>54.4728215608928</v>
      </c>
      <c r="N298" s="1">
        <f ca="1" t="shared" si="38"/>
        <v>0.509359176972808</v>
      </c>
      <c r="O298" s="1">
        <f ca="1" t="shared" si="39"/>
        <v>4.78434320598706</v>
      </c>
      <c r="P298" s="1">
        <f ca="1" t="shared" si="40"/>
        <v>43.0590888538836</v>
      </c>
      <c r="Q298" s="1">
        <f ca="1" t="shared" si="41"/>
        <v>11.4137327070092</v>
      </c>
      <c r="R298" s="1">
        <f ca="1" t="shared" si="42"/>
        <v>1141.37327070092</v>
      </c>
      <c r="T298" s="1">
        <f t="shared" si="87"/>
        <v>8</v>
      </c>
      <c r="U298" s="1">
        <f ca="1" t="shared" si="43"/>
        <v>0.60353008009482</v>
      </c>
      <c r="V298" s="1">
        <f ca="1" t="shared" si="44"/>
        <v>65.8913376572417</v>
      </c>
      <c r="W298" s="1">
        <f ca="1" t="shared" si="45"/>
        <v>0.921915045089041</v>
      </c>
      <c r="X298" s="1">
        <f ca="1" t="shared" si="46"/>
        <v>5.81371378112288</v>
      </c>
      <c r="Y298" s="1">
        <f ca="1" t="shared" si="47"/>
        <v>58.1371378112288</v>
      </c>
      <c r="Z298" s="1">
        <f ca="1" t="shared" si="48"/>
        <v>7.75419984601294</v>
      </c>
      <c r="AA298" s="1">
        <f ca="1" t="shared" si="49"/>
        <v>775.419984601294</v>
      </c>
      <c r="AC298" s="1">
        <f t="shared" si="88"/>
        <v>8</v>
      </c>
      <c r="AD298" s="1">
        <f ca="1" t="shared" si="50"/>
        <v>0.460632368235395</v>
      </c>
      <c r="AE298" s="1">
        <f ca="1" t="shared" si="51"/>
        <v>62.3680812516897</v>
      </c>
      <c r="AF298" s="1">
        <f ca="1" t="shared" si="52"/>
        <v>0.851259133297777</v>
      </c>
      <c r="AG298" s="1">
        <f ca="1" t="shared" si="53"/>
        <v>5.29750338562373</v>
      </c>
      <c r="AH298" s="1">
        <f ca="1" t="shared" si="54"/>
        <v>58.2725372418611</v>
      </c>
      <c r="AI298" s="1">
        <f ca="1" t="shared" si="55"/>
        <v>4.09554400982863</v>
      </c>
      <c r="AJ298" s="1">
        <f ca="1" t="shared" si="56"/>
        <v>409.554400982863</v>
      </c>
      <c r="AL298" s="1">
        <f t="shared" si="89"/>
        <v>8</v>
      </c>
      <c r="AM298" s="1">
        <f ca="1" t="shared" si="57"/>
        <v>0.334362501233818</v>
      </c>
      <c r="AN298" s="1">
        <f ca="1" t="shared" si="58"/>
        <v>63.517333920845</v>
      </c>
      <c r="AO298" s="1">
        <f ca="1" t="shared" si="59"/>
        <v>0.220362564431632</v>
      </c>
      <c r="AP298" s="1">
        <f ca="1" t="shared" si="60"/>
        <v>4.41905120541917</v>
      </c>
      <c r="AQ298" s="1">
        <f ca="1" t="shared" si="61"/>
        <v>53.02861446503</v>
      </c>
      <c r="AR298" s="1">
        <f ca="1" t="shared" si="62"/>
        <v>10.488719455815</v>
      </c>
      <c r="AS298" s="1">
        <f ca="1" t="shared" si="63"/>
        <v>1048.8719455815</v>
      </c>
      <c r="AU298" s="1">
        <f t="shared" si="90"/>
        <v>8</v>
      </c>
      <c r="AV298" s="1">
        <f ca="1" t="shared" si="64"/>
        <v>0.421087436552697</v>
      </c>
      <c r="AW298" s="1">
        <f ca="1" t="shared" si="65"/>
        <v>61.2129923595966</v>
      </c>
      <c r="AX298" s="1">
        <f ca="1" t="shared" si="66"/>
        <v>0.658450053434328</v>
      </c>
      <c r="AY298" s="1">
        <f ca="1" t="shared" si="67"/>
        <v>4.90029720582917</v>
      </c>
      <c r="AZ298" s="1">
        <f ca="1" t="shared" si="68"/>
        <v>63.7038636757792</v>
      </c>
      <c r="BA298" s="1">
        <f ca="1" t="shared" si="69"/>
        <v>0</v>
      </c>
      <c r="BB298" s="1">
        <f ca="1" t="shared" si="70"/>
        <v>0</v>
      </c>
      <c r="BD298" s="1">
        <f t="shared" si="91"/>
        <v>8</v>
      </c>
      <c r="BE298" s="1">
        <f ca="1" t="shared" si="71"/>
        <v>0.676379607873788</v>
      </c>
      <c r="BF298" s="1">
        <f ca="1" t="shared" si="72"/>
        <v>65.2138450465877</v>
      </c>
      <c r="BG298" s="1">
        <f ca="1" t="shared" si="73"/>
        <v>0.154982921543355</v>
      </c>
      <c r="BH298" s="1">
        <f ca="1" t="shared" si="74"/>
        <v>4.33762155838444</v>
      </c>
      <c r="BI298" s="1">
        <f ca="1" t="shared" si="75"/>
        <v>60.7267018173821</v>
      </c>
      <c r="BJ298" s="1">
        <f ca="1" t="shared" si="76"/>
        <v>4.48714322920559</v>
      </c>
      <c r="BK298" s="1">
        <f ca="1" t="shared" si="77"/>
        <v>448.714322920559</v>
      </c>
      <c r="BM298" s="1">
        <f t="shared" si="92"/>
        <v>8</v>
      </c>
      <c r="BN298" s="1">
        <f ca="1" t="shared" si="78"/>
        <v>0.457178261121328</v>
      </c>
      <c r="BO298" s="1">
        <f ca="1" t="shared" si="79"/>
        <v>60.4760336562208</v>
      </c>
      <c r="BP298" s="1">
        <f ca="1" t="shared" si="80"/>
        <v>0.208022056708888</v>
      </c>
      <c r="BQ298" s="1">
        <f ca="1" t="shared" si="81"/>
        <v>4.39094757514727</v>
      </c>
      <c r="BR298" s="1">
        <f ca="1" t="shared" si="82"/>
        <v>65.8642136272091</v>
      </c>
      <c r="BS298" s="1">
        <f ca="1" t="shared" si="83"/>
        <v>0</v>
      </c>
      <c r="BT298" s="1">
        <f ca="1" t="shared" si="84"/>
        <v>0</v>
      </c>
    </row>
    <row r="299" spans="2:72">
      <c r="B299" s="1">
        <f t="shared" si="85"/>
        <v>9</v>
      </c>
      <c r="C299" s="1">
        <f ca="1" t="shared" si="29"/>
        <v>0.563885448645849</v>
      </c>
      <c r="D299" s="1">
        <f ca="1" t="shared" si="30"/>
        <v>67.1946680297868</v>
      </c>
      <c r="E299" s="1">
        <f ca="1" t="shared" si="31"/>
        <v>0.505966936310609</v>
      </c>
      <c r="F299" s="1">
        <f ca="1" t="shared" si="32"/>
        <v>4.9987050374105</v>
      </c>
      <c r="G299" s="1">
        <f ca="1" t="shared" si="33"/>
        <v>39.989640299284</v>
      </c>
      <c r="H299" s="1">
        <f ca="1" t="shared" si="34"/>
        <v>27.2050277305028</v>
      </c>
      <c r="I299" s="1">
        <f ca="1" t="shared" si="35"/>
        <v>2720.50277305028</v>
      </c>
      <c r="K299" s="1">
        <f t="shared" si="86"/>
        <v>9</v>
      </c>
      <c r="L299" s="1">
        <f ca="1" t="shared" si="36"/>
        <v>0.324420900827535</v>
      </c>
      <c r="M299" s="1">
        <f ca="1" t="shared" si="37"/>
        <v>60.7914906844994</v>
      </c>
      <c r="N299" s="1">
        <f ca="1" t="shared" si="38"/>
        <v>0.58426136770807</v>
      </c>
      <c r="O299" s="1">
        <f ca="1" t="shared" si="39"/>
        <v>4.98475489075802</v>
      </c>
      <c r="P299" s="1">
        <f ca="1" t="shared" si="40"/>
        <v>44.8627940168221</v>
      </c>
      <c r="Q299" s="1">
        <f ca="1" t="shared" si="41"/>
        <v>15.9286966676773</v>
      </c>
      <c r="R299" s="1">
        <f ca="1" t="shared" si="42"/>
        <v>1592.86966676773</v>
      </c>
      <c r="T299" s="1">
        <f t="shared" si="87"/>
        <v>9</v>
      </c>
      <c r="U299" s="1">
        <f ca="1" t="shared" si="43"/>
        <v>0.953098519553951</v>
      </c>
      <c r="V299" s="1">
        <f ca="1" t="shared" si="44"/>
        <v>75.3829499991048</v>
      </c>
      <c r="W299" s="1">
        <f ca="1" t="shared" si="45"/>
        <v>0.4957785775574</v>
      </c>
      <c r="X299" s="1">
        <f ca="1" t="shared" si="46"/>
        <v>4.99917870536594</v>
      </c>
      <c r="Y299" s="1">
        <f ca="1" t="shared" si="47"/>
        <v>49.9917870536594</v>
      </c>
      <c r="Z299" s="1">
        <f ca="1" t="shared" si="48"/>
        <v>25.3911629454455</v>
      </c>
      <c r="AA299" s="1">
        <f ca="1" t="shared" si="49"/>
        <v>2539.11629454455</v>
      </c>
      <c r="AC299" s="1">
        <f t="shared" si="88"/>
        <v>9</v>
      </c>
      <c r="AD299" s="1">
        <f ca="1" t="shared" si="50"/>
        <v>0.153714776213911</v>
      </c>
      <c r="AE299" s="1">
        <f ca="1" t="shared" si="51"/>
        <v>57.599728569495</v>
      </c>
      <c r="AF299" s="1">
        <f ca="1" t="shared" si="52"/>
        <v>0.146091620009712</v>
      </c>
      <c r="AG299" s="1">
        <f ca="1" t="shared" si="53"/>
        <v>4.38178862621472</v>
      </c>
      <c r="AH299" s="1">
        <f ca="1" t="shared" si="54"/>
        <v>48.1996748883619</v>
      </c>
      <c r="AI299" s="1">
        <f ca="1" t="shared" si="55"/>
        <v>9.40005368113312</v>
      </c>
      <c r="AJ299" s="1">
        <f ca="1" t="shared" si="56"/>
        <v>940.005368113312</v>
      </c>
      <c r="AL299" s="1">
        <f t="shared" si="89"/>
        <v>9</v>
      </c>
      <c r="AM299" s="1">
        <f ca="1" t="shared" si="57"/>
        <v>0.680041404859745</v>
      </c>
      <c r="AN299" s="1">
        <f ca="1" t="shared" si="58"/>
        <v>65.5855650835906</v>
      </c>
      <c r="AO299" s="1">
        <f ca="1" t="shared" si="59"/>
        <v>0.0242883872218607</v>
      </c>
      <c r="AP299" s="1">
        <f ca="1" t="shared" si="60"/>
        <v>4.07399452195263</v>
      </c>
      <c r="AQ299" s="1">
        <f ca="1" t="shared" si="61"/>
        <v>48.8879342634316</v>
      </c>
      <c r="AR299" s="1">
        <f ca="1" t="shared" si="62"/>
        <v>16.697630820159</v>
      </c>
      <c r="AS299" s="1">
        <f ca="1" t="shared" si="63"/>
        <v>1669.7630820159</v>
      </c>
      <c r="AU299" s="1">
        <f t="shared" si="90"/>
        <v>9</v>
      </c>
      <c r="AV299" s="1">
        <f ca="1" t="shared" si="64"/>
        <v>0.297941070206062</v>
      </c>
      <c r="AW299" s="1">
        <f ca="1" t="shared" si="65"/>
        <v>63.0061811168386</v>
      </c>
      <c r="AX299" s="1">
        <f ca="1" t="shared" si="66"/>
        <v>0.290917462916967</v>
      </c>
      <c r="AY299" s="1">
        <f ca="1" t="shared" si="67"/>
        <v>4.41468906038067</v>
      </c>
      <c r="AZ299" s="1">
        <f ca="1" t="shared" si="68"/>
        <v>57.3909577849487</v>
      </c>
      <c r="BA299" s="1">
        <f ca="1" t="shared" si="69"/>
        <v>5.61522333188989</v>
      </c>
      <c r="BB299" s="1">
        <f ca="1" t="shared" si="70"/>
        <v>561.522333188989</v>
      </c>
      <c r="BD299" s="1">
        <f t="shared" si="91"/>
        <v>9</v>
      </c>
      <c r="BE299" s="1">
        <f ca="1" t="shared" si="71"/>
        <v>0.25468807194124</v>
      </c>
      <c r="BF299" s="1">
        <f ca="1" t="shared" si="72"/>
        <v>64.3506311268919</v>
      </c>
      <c r="BG299" s="1">
        <f ca="1" t="shared" si="73"/>
        <v>0.829074643088497</v>
      </c>
      <c r="BH299" s="1">
        <f ca="1" t="shared" si="74"/>
        <v>5.35938186884141</v>
      </c>
      <c r="BI299" s="1">
        <f ca="1" t="shared" si="75"/>
        <v>75.0313461637798</v>
      </c>
      <c r="BJ299" s="1">
        <f ca="1" t="shared" si="76"/>
        <v>0</v>
      </c>
      <c r="BK299" s="1">
        <f ca="1" t="shared" si="77"/>
        <v>0</v>
      </c>
      <c r="BM299" s="1">
        <f t="shared" si="92"/>
        <v>9</v>
      </c>
      <c r="BN299" s="1">
        <f ca="1" t="shared" si="78"/>
        <v>0.251099839641681</v>
      </c>
      <c r="BO299" s="1">
        <f ca="1" t="shared" si="79"/>
        <v>62.4324942221393</v>
      </c>
      <c r="BP299" s="1">
        <f ca="1" t="shared" si="80"/>
        <v>0.00100147207517431</v>
      </c>
      <c r="BQ299" s="1">
        <f ca="1" t="shared" si="81"/>
        <v>4.46868442474677</v>
      </c>
      <c r="BR299" s="1">
        <f ca="1" t="shared" si="82"/>
        <v>67.0302663712016</v>
      </c>
      <c r="BS299" s="1">
        <f ca="1" t="shared" si="83"/>
        <v>0</v>
      </c>
      <c r="BT299" s="1">
        <f ca="1" t="shared" si="84"/>
        <v>0</v>
      </c>
    </row>
    <row r="300" spans="2:72">
      <c r="B300" s="1">
        <f t="shared" si="85"/>
        <v>10</v>
      </c>
      <c r="C300" s="1">
        <f ca="1" t="shared" si="29"/>
        <v>0.443356572156153</v>
      </c>
      <c r="D300" s="1">
        <f ca="1" t="shared" si="30"/>
        <v>62.0831191045459</v>
      </c>
      <c r="E300" s="1">
        <f ca="1" t="shared" si="31"/>
        <v>0.853320037207945</v>
      </c>
      <c r="F300" s="1">
        <f ca="1" t="shared" si="32"/>
        <v>5.01294925850218</v>
      </c>
      <c r="G300" s="1">
        <f ca="1" t="shared" si="33"/>
        <v>40.1035940680175</v>
      </c>
      <c r="H300" s="1">
        <f ca="1" t="shared" si="34"/>
        <v>21.9795250365284</v>
      </c>
      <c r="I300" s="1">
        <f ca="1" t="shared" si="35"/>
        <v>2197.95250365284</v>
      </c>
      <c r="K300" s="1">
        <f t="shared" si="86"/>
        <v>10</v>
      </c>
      <c r="L300" s="1">
        <f ca="1" t="shared" si="36"/>
        <v>0.935651037347539</v>
      </c>
      <c r="M300" s="1">
        <f ca="1" t="shared" si="37"/>
        <v>78.0789939636916</v>
      </c>
      <c r="N300" s="1">
        <f ca="1" t="shared" si="38"/>
        <v>0.83115441524481</v>
      </c>
      <c r="O300" s="1">
        <f ca="1" t="shared" si="39"/>
        <v>5.01540834143503</v>
      </c>
      <c r="P300" s="1">
        <f ca="1" t="shared" si="40"/>
        <v>45.1386750729152</v>
      </c>
      <c r="Q300" s="1">
        <f ca="1" t="shared" si="41"/>
        <v>32.9403188907763</v>
      </c>
      <c r="R300" s="1">
        <f ca="1" t="shared" si="42"/>
        <v>3294.03188907763</v>
      </c>
      <c r="T300" s="1">
        <f t="shared" si="87"/>
        <v>10</v>
      </c>
      <c r="U300" s="1">
        <f ca="1" t="shared" si="43"/>
        <v>0.285821950314725</v>
      </c>
      <c r="V300" s="1">
        <f ca="1" t="shared" si="44"/>
        <v>61.6374698422427</v>
      </c>
      <c r="W300" s="1">
        <f ca="1" t="shared" si="45"/>
        <v>0.437566189839921</v>
      </c>
      <c r="X300" s="1">
        <f ca="1" t="shared" si="46"/>
        <v>4.82048382206655</v>
      </c>
      <c r="Y300" s="1">
        <f ca="1" t="shared" si="47"/>
        <v>48.2048382206655</v>
      </c>
      <c r="Z300" s="1">
        <f ca="1" t="shared" si="48"/>
        <v>13.4326316215772</v>
      </c>
      <c r="AA300" s="1">
        <f ca="1" t="shared" si="49"/>
        <v>1343.26316215772</v>
      </c>
      <c r="AC300" s="1">
        <f t="shared" si="88"/>
        <v>10</v>
      </c>
      <c r="AD300" s="1">
        <f ca="1" t="shared" si="50"/>
        <v>0.926217681375575</v>
      </c>
      <c r="AE300" s="1">
        <f ca="1" t="shared" si="51"/>
        <v>77.9191831375206</v>
      </c>
      <c r="AF300" s="1">
        <f ca="1" t="shared" si="52"/>
        <v>0.645261455376108</v>
      </c>
      <c r="AG300" s="1">
        <f ca="1" t="shared" si="53"/>
        <v>4.67613107349243</v>
      </c>
      <c r="AH300" s="1">
        <f ca="1" t="shared" si="54"/>
        <v>51.4374418084168</v>
      </c>
      <c r="AI300" s="1">
        <f ca="1" t="shared" si="55"/>
        <v>26.4817413291038</v>
      </c>
      <c r="AJ300" s="1">
        <f ca="1" t="shared" si="56"/>
        <v>2648.17413291038</v>
      </c>
      <c r="AL300" s="1">
        <f t="shared" si="89"/>
        <v>10</v>
      </c>
      <c r="AM300" s="1">
        <f ca="1" t="shared" si="57"/>
        <v>0.392570475807544</v>
      </c>
      <c r="AN300" s="1">
        <f ca="1" t="shared" si="58"/>
        <v>62.5492910124353</v>
      </c>
      <c r="AO300" s="1">
        <f ca="1" t="shared" si="59"/>
        <v>0.65231156083561</v>
      </c>
      <c r="AP300" s="1">
        <f ca="1" t="shared" si="60"/>
        <v>4.88196678548058</v>
      </c>
      <c r="AQ300" s="1">
        <f ca="1" t="shared" si="61"/>
        <v>58.583601425767</v>
      </c>
      <c r="AR300" s="1">
        <f ca="1" t="shared" si="62"/>
        <v>3.9656895866683</v>
      </c>
      <c r="AS300" s="1">
        <f ca="1" t="shared" si="63"/>
        <v>396.56895866683</v>
      </c>
      <c r="AU300" s="1">
        <f t="shared" si="90"/>
        <v>10</v>
      </c>
      <c r="AV300" s="1">
        <f ca="1" t="shared" si="64"/>
        <v>0.797559451824073</v>
      </c>
      <c r="AW300" s="1">
        <f ca="1" t="shared" si="65"/>
        <v>67.9689150199606</v>
      </c>
      <c r="AX300" s="1">
        <f ca="1" t="shared" si="66"/>
        <v>0.453358161638239</v>
      </c>
      <c r="AY300" s="1">
        <f ca="1" t="shared" si="67"/>
        <v>4.77931642790561</v>
      </c>
      <c r="AZ300" s="1">
        <f ca="1" t="shared" si="68"/>
        <v>62.1311135627729</v>
      </c>
      <c r="BA300" s="1">
        <f ca="1" t="shared" si="69"/>
        <v>5.83780145718774</v>
      </c>
      <c r="BB300" s="1">
        <f ca="1" t="shared" si="70"/>
        <v>583.780145718774</v>
      </c>
      <c r="BD300" s="1">
        <f t="shared" si="91"/>
        <v>10</v>
      </c>
      <c r="BE300" s="1">
        <f ca="1" t="shared" si="71"/>
        <v>0.177205142517386</v>
      </c>
      <c r="BF300" s="1">
        <f ca="1" t="shared" si="72"/>
        <v>55.3730680024135</v>
      </c>
      <c r="BG300" s="1">
        <f ca="1" t="shared" si="73"/>
        <v>0.519065495213328</v>
      </c>
      <c r="BH300" s="1">
        <f ca="1" t="shared" si="74"/>
        <v>4.70580390241499</v>
      </c>
      <c r="BI300" s="1">
        <f ca="1" t="shared" si="75"/>
        <v>65.8812546338098</v>
      </c>
      <c r="BJ300" s="1">
        <f ca="1" t="shared" si="76"/>
        <v>0</v>
      </c>
      <c r="BK300" s="1">
        <f ca="1" t="shared" si="77"/>
        <v>0</v>
      </c>
      <c r="BM300" s="1">
        <f t="shared" si="92"/>
        <v>10</v>
      </c>
      <c r="BN300" s="1">
        <f ca="1" t="shared" si="78"/>
        <v>0.134673692773041</v>
      </c>
      <c r="BO300" s="1">
        <f ca="1" t="shared" si="79"/>
        <v>55.6258735839316</v>
      </c>
      <c r="BP300" s="1">
        <f ca="1" t="shared" si="80"/>
        <v>0.827992331060983</v>
      </c>
      <c r="BQ300" s="1">
        <f ca="1" t="shared" si="81"/>
        <v>5.05629430232876</v>
      </c>
      <c r="BR300" s="1">
        <f ca="1" t="shared" si="82"/>
        <v>75.8444145349315</v>
      </c>
      <c r="BS300" s="1">
        <f ca="1" t="shared" si="83"/>
        <v>0</v>
      </c>
      <c r="BT300" s="1">
        <f ca="1" t="shared" si="84"/>
        <v>0</v>
      </c>
    </row>
    <row r="301" spans="2:72">
      <c r="B301" s="1">
        <f t="shared" si="85"/>
        <v>11</v>
      </c>
      <c r="C301" s="1">
        <f ca="1" t="shared" si="29"/>
        <v>0.745820406573521</v>
      </c>
      <c r="D301" s="1">
        <f ca="1" t="shared" si="30"/>
        <v>69.2926020149845</v>
      </c>
      <c r="E301" s="1">
        <f ca="1" t="shared" si="31"/>
        <v>0.248834061266476</v>
      </c>
      <c r="F301" s="1">
        <f ca="1" t="shared" si="32"/>
        <v>4.4972131164446</v>
      </c>
      <c r="G301" s="1">
        <f ca="1" t="shared" si="33"/>
        <v>35.9777049315568</v>
      </c>
      <c r="H301" s="1">
        <f ca="1" t="shared" si="34"/>
        <v>33.3148970834277</v>
      </c>
      <c r="I301" s="1">
        <f ca="1" t="shared" si="35"/>
        <v>3331.48970834277</v>
      </c>
      <c r="K301" s="1">
        <f t="shared" si="86"/>
        <v>11</v>
      </c>
      <c r="L301" s="1">
        <f ca="1" t="shared" si="36"/>
        <v>0.590689823459812</v>
      </c>
      <c r="M301" s="1">
        <f ca="1" t="shared" si="37"/>
        <v>66.1298330435816</v>
      </c>
      <c r="N301" s="1">
        <f ca="1" t="shared" si="38"/>
        <v>0.386539898502737</v>
      </c>
      <c r="O301" s="1">
        <f ca="1" t="shared" si="39"/>
        <v>4.75864186474709</v>
      </c>
      <c r="P301" s="1">
        <f ca="1" t="shared" si="40"/>
        <v>42.8277767827238</v>
      </c>
      <c r="Q301" s="1">
        <f ca="1" t="shared" si="41"/>
        <v>23.3020562608578</v>
      </c>
      <c r="R301" s="1">
        <f ca="1" t="shared" si="42"/>
        <v>2330.20562608578</v>
      </c>
      <c r="T301" s="1">
        <f t="shared" si="87"/>
        <v>11</v>
      </c>
      <c r="U301" s="1">
        <f ca="1" t="shared" si="43"/>
        <v>0.930176376238947</v>
      </c>
      <c r="V301" s="1">
        <f ca="1" t="shared" si="44"/>
        <v>75.466797993278</v>
      </c>
      <c r="W301" s="1">
        <f ca="1" t="shared" si="45"/>
        <v>0.27486723890914</v>
      </c>
      <c r="X301" s="1">
        <f ca="1" t="shared" si="46"/>
        <v>4.11911481170303</v>
      </c>
      <c r="Y301" s="1">
        <f ca="1" t="shared" si="47"/>
        <v>41.1911481170303</v>
      </c>
      <c r="Z301" s="1">
        <f ca="1" t="shared" si="48"/>
        <v>34.2756498762477</v>
      </c>
      <c r="AA301" s="1">
        <f ca="1" t="shared" si="49"/>
        <v>3427.56498762477</v>
      </c>
      <c r="AC301" s="1">
        <f t="shared" si="88"/>
        <v>11</v>
      </c>
      <c r="AD301" s="1">
        <f ca="1" t="shared" si="50"/>
        <v>0.806507610373538</v>
      </c>
      <c r="AE301" s="1">
        <f ca="1" t="shared" si="51"/>
        <v>67.3559198404226</v>
      </c>
      <c r="AF301" s="1">
        <f ca="1" t="shared" si="52"/>
        <v>0.845861144420539</v>
      </c>
      <c r="AG301" s="1">
        <f ca="1" t="shared" si="53"/>
        <v>5.40159565606032</v>
      </c>
      <c r="AH301" s="1">
        <f ca="1" t="shared" si="54"/>
        <v>59.4175522166635</v>
      </c>
      <c r="AI301" s="1">
        <f ca="1" t="shared" si="55"/>
        <v>7.93836762375912</v>
      </c>
      <c r="AJ301" s="1">
        <f ca="1" t="shared" si="56"/>
        <v>793.836762375912</v>
      </c>
      <c r="AL301" s="1">
        <f t="shared" si="89"/>
        <v>11</v>
      </c>
      <c r="AM301" s="1">
        <f ca="1" t="shared" si="57"/>
        <v>0.112940415017831</v>
      </c>
      <c r="AN301" s="1">
        <f ca="1" t="shared" si="58"/>
        <v>57.5939110799478</v>
      </c>
      <c r="AO301" s="1">
        <f ca="1" t="shared" si="59"/>
        <v>0.602026054315862</v>
      </c>
      <c r="AP301" s="1">
        <f ca="1" t="shared" si="60"/>
        <v>4.55083330264987</v>
      </c>
      <c r="AQ301" s="1">
        <f ca="1" t="shared" si="61"/>
        <v>54.6099996317984</v>
      </c>
      <c r="AR301" s="1">
        <f ca="1" t="shared" si="62"/>
        <v>2.98391144814937</v>
      </c>
      <c r="AS301" s="1">
        <f ca="1" t="shared" si="63"/>
        <v>298.391144814937</v>
      </c>
      <c r="AU301" s="1">
        <f t="shared" si="90"/>
        <v>11</v>
      </c>
      <c r="AV301" s="1">
        <f ca="1" t="shared" si="64"/>
        <v>0.3249870328891</v>
      </c>
      <c r="AW301" s="1">
        <f ca="1" t="shared" si="65"/>
        <v>62.0398776796714</v>
      </c>
      <c r="AX301" s="1">
        <f ca="1" t="shared" si="66"/>
        <v>0.475346492058436</v>
      </c>
      <c r="AY301" s="1">
        <f ca="1" t="shared" si="67"/>
        <v>4.95026349570143</v>
      </c>
      <c r="AZ301" s="1">
        <f ca="1" t="shared" si="68"/>
        <v>64.3534254441186</v>
      </c>
      <c r="BA301" s="1">
        <f ca="1" t="shared" si="69"/>
        <v>0</v>
      </c>
      <c r="BB301" s="1">
        <f ca="1" t="shared" si="70"/>
        <v>0</v>
      </c>
      <c r="BD301" s="1">
        <f t="shared" si="91"/>
        <v>11</v>
      </c>
      <c r="BE301" s="1">
        <f ca="1" t="shared" si="71"/>
        <v>0.160367580839876</v>
      </c>
      <c r="BF301" s="1">
        <f ca="1" t="shared" si="72"/>
        <v>59.2151460752386</v>
      </c>
      <c r="BG301" s="1">
        <f ca="1" t="shared" si="73"/>
        <v>0.486059612936466</v>
      </c>
      <c r="BH301" s="1">
        <f ca="1" t="shared" si="74"/>
        <v>4.95184840635318</v>
      </c>
      <c r="BI301" s="1">
        <f ca="1" t="shared" si="75"/>
        <v>69.3258776889445</v>
      </c>
      <c r="BJ301" s="1">
        <f ca="1" t="shared" si="76"/>
        <v>0</v>
      </c>
      <c r="BK301" s="1">
        <f ca="1" t="shared" si="77"/>
        <v>0</v>
      </c>
      <c r="BM301" s="1">
        <f t="shared" si="92"/>
        <v>11</v>
      </c>
      <c r="BN301" s="1">
        <f ca="1" t="shared" si="78"/>
        <v>0.329041707644165</v>
      </c>
      <c r="BO301" s="1">
        <f ca="1" t="shared" si="79"/>
        <v>61.5095295884107</v>
      </c>
      <c r="BP301" s="1">
        <f ca="1" t="shared" si="80"/>
        <v>0.651011978207995</v>
      </c>
      <c r="BQ301" s="1">
        <f ca="1" t="shared" si="81"/>
        <v>4.58865543540683</v>
      </c>
      <c r="BR301" s="1">
        <f ca="1" t="shared" si="82"/>
        <v>68.8298315311025</v>
      </c>
      <c r="BS301" s="1">
        <f ca="1" t="shared" si="83"/>
        <v>0</v>
      </c>
      <c r="BT301" s="1">
        <f ca="1" t="shared" si="84"/>
        <v>0</v>
      </c>
    </row>
    <row r="302" spans="2:72">
      <c r="B302" s="1">
        <f t="shared" si="85"/>
        <v>12</v>
      </c>
      <c r="C302" s="1">
        <f ca="1" t="shared" si="29"/>
        <v>0.258958392124882</v>
      </c>
      <c r="D302" s="1">
        <f ca="1" t="shared" si="30"/>
        <v>62.1769298560132</v>
      </c>
      <c r="E302" s="1">
        <f ca="1" t="shared" si="31"/>
        <v>0.966688380425378</v>
      </c>
      <c r="F302" s="1">
        <f ca="1" t="shared" si="32"/>
        <v>5.64458996258047</v>
      </c>
      <c r="G302" s="1">
        <f ca="1" t="shared" si="33"/>
        <v>45.1567197006437</v>
      </c>
      <c r="H302" s="1">
        <f ca="1" t="shared" si="34"/>
        <v>17.0202101553695</v>
      </c>
      <c r="I302" s="1">
        <f ca="1" t="shared" si="35"/>
        <v>1702.02101553695</v>
      </c>
      <c r="K302" s="1">
        <f t="shared" si="86"/>
        <v>12</v>
      </c>
      <c r="L302" s="1">
        <f ca="1" t="shared" si="36"/>
        <v>0.351263418398339</v>
      </c>
      <c r="M302" s="1">
        <f ca="1" t="shared" si="37"/>
        <v>60.7362607729306</v>
      </c>
      <c r="N302" s="1">
        <f ca="1" t="shared" si="38"/>
        <v>0.878314540323416</v>
      </c>
      <c r="O302" s="1">
        <f ca="1" t="shared" si="39"/>
        <v>5.48326814494775</v>
      </c>
      <c r="P302" s="1">
        <f ca="1" t="shared" si="40"/>
        <v>49.3494133045297</v>
      </c>
      <c r="Q302" s="1">
        <f ca="1" t="shared" si="41"/>
        <v>11.3868474684009</v>
      </c>
      <c r="R302" s="1">
        <f ca="1" t="shared" si="42"/>
        <v>1138.68474684009</v>
      </c>
      <c r="T302" s="1">
        <f t="shared" si="87"/>
        <v>12</v>
      </c>
      <c r="U302" s="1">
        <f ca="1" t="shared" si="43"/>
        <v>0.757448573992862</v>
      </c>
      <c r="V302" s="1">
        <f ca="1" t="shared" si="44"/>
        <v>65.2470855973251</v>
      </c>
      <c r="W302" s="1">
        <f ca="1" t="shared" si="45"/>
        <v>0.712822784372128</v>
      </c>
      <c r="X302" s="1">
        <f ca="1" t="shared" si="46"/>
        <v>5.47531324938203</v>
      </c>
      <c r="Y302" s="1">
        <f ca="1" t="shared" si="47"/>
        <v>54.7531324938203</v>
      </c>
      <c r="Z302" s="1">
        <f ca="1" t="shared" si="48"/>
        <v>10.4939531035047</v>
      </c>
      <c r="AA302" s="1">
        <f ca="1" t="shared" si="49"/>
        <v>1049.39531035047</v>
      </c>
      <c r="AC302" s="1">
        <f t="shared" si="88"/>
        <v>12</v>
      </c>
      <c r="AD302" s="1">
        <f ca="1" t="shared" si="50"/>
        <v>0.873976304706562</v>
      </c>
      <c r="AE302" s="1">
        <f ca="1" t="shared" si="51"/>
        <v>65.6248775916649</v>
      </c>
      <c r="AF302" s="1">
        <f ca="1" t="shared" si="52"/>
        <v>0.713688566938869</v>
      </c>
      <c r="AG302" s="1">
        <f ca="1" t="shared" si="53"/>
        <v>5.16575712621236</v>
      </c>
      <c r="AH302" s="1">
        <f ca="1" t="shared" si="54"/>
        <v>56.8233283883359</v>
      </c>
      <c r="AI302" s="1">
        <f ca="1" t="shared" si="55"/>
        <v>8.80154920332902</v>
      </c>
      <c r="AJ302" s="1">
        <f ca="1" t="shared" si="56"/>
        <v>880.154920332902</v>
      </c>
      <c r="AL302" s="1">
        <f t="shared" si="89"/>
        <v>12</v>
      </c>
      <c r="AM302" s="1">
        <f ca="1" t="shared" si="57"/>
        <v>0.347759811111286</v>
      </c>
      <c r="AN302" s="1">
        <f ca="1" t="shared" si="58"/>
        <v>64.7446119613278</v>
      </c>
      <c r="AO302" s="1">
        <f ca="1" t="shared" si="59"/>
        <v>0.521914740799293</v>
      </c>
      <c r="AP302" s="1">
        <f ca="1" t="shared" si="60"/>
        <v>4.89036950285965</v>
      </c>
      <c r="AQ302" s="1">
        <f ca="1" t="shared" si="61"/>
        <v>58.6844340343158</v>
      </c>
      <c r="AR302" s="1">
        <f ca="1" t="shared" si="62"/>
        <v>6.06017792701198</v>
      </c>
      <c r="AS302" s="1">
        <f ca="1" t="shared" si="63"/>
        <v>606.017792701198</v>
      </c>
      <c r="AU302" s="1">
        <f t="shared" si="90"/>
        <v>12</v>
      </c>
      <c r="AV302" s="1">
        <f ca="1" t="shared" si="64"/>
        <v>0.35892847495354</v>
      </c>
      <c r="AW302" s="1">
        <f ca="1" t="shared" si="65"/>
        <v>60.0923082168964</v>
      </c>
      <c r="AX302" s="1">
        <f ca="1" t="shared" si="66"/>
        <v>0.572639656858277</v>
      </c>
      <c r="AY302" s="1">
        <f ca="1" t="shared" si="67"/>
        <v>4.62344164238408</v>
      </c>
      <c r="AZ302" s="1">
        <f ca="1" t="shared" si="68"/>
        <v>60.1047413509931</v>
      </c>
      <c r="BA302" s="1">
        <f ca="1" t="shared" si="69"/>
        <v>0</v>
      </c>
      <c r="BB302" s="1">
        <f ca="1" t="shared" si="70"/>
        <v>0</v>
      </c>
      <c r="BD302" s="1">
        <f t="shared" si="91"/>
        <v>12</v>
      </c>
      <c r="BE302" s="1">
        <f ca="1" t="shared" si="71"/>
        <v>0.533028859833797</v>
      </c>
      <c r="BF302" s="1">
        <f ca="1" t="shared" si="72"/>
        <v>60.8843958182907</v>
      </c>
      <c r="BG302" s="1">
        <f ca="1" t="shared" si="73"/>
        <v>0.241610697787841</v>
      </c>
      <c r="BH302" s="1">
        <f ca="1" t="shared" si="74"/>
        <v>4.01369262855573</v>
      </c>
      <c r="BI302" s="1">
        <f ca="1" t="shared" si="75"/>
        <v>56.1916967997802</v>
      </c>
      <c r="BJ302" s="1">
        <f ca="1" t="shared" si="76"/>
        <v>4.69269901851055</v>
      </c>
      <c r="BK302" s="1">
        <f ca="1" t="shared" si="77"/>
        <v>469.269901851055</v>
      </c>
      <c r="BM302" s="1">
        <f t="shared" si="92"/>
        <v>12</v>
      </c>
      <c r="BN302" s="1">
        <f ca="1" t="shared" si="78"/>
        <v>0.470477965036534</v>
      </c>
      <c r="BO302" s="1">
        <f ca="1" t="shared" si="79"/>
        <v>64.2272495283496</v>
      </c>
      <c r="BP302" s="1">
        <f ca="1" t="shared" si="80"/>
        <v>0.275455501294616</v>
      </c>
      <c r="BQ302" s="1">
        <f ca="1" t="shared" si="81"/>
        <v>4.29209289011972</v>
      </c>
      <c r="BR302" s="1">
        <f ca="1" t="shared" si="82"/>
        <v>64.3813933517959</v>
      </c>
      <c r="BS302" s="1">
        <f ca="1" t="shared" si="83"/>
        <v>0</v>
      </c>
      <c r="BT302" s="1">
        <f ca="1" t="shared" si="84"/>
        <v>0</v>
      </c>
    </row>
    <row r="303" spans="2:72">
      <c r="B303" s="1">
        <f t="shared" si="85"/>
        <v>13</v>
      </c>
      <c r="C303" s="1">
        <f ca="1" t="shared" si="29"/>
        <v>0.591477171984965</v>
      </c>
      <c r="D303" s="1">
        <f ca="1" t="shared" si="30"/>
        <v>67.4137149321701</v>
      </c>
      <c r="E303" s="1">
        <f ca="1" t="shared" si="31"/>
        <v>0.995892580815598</v>
      </c>
      <c r="F303" s="1">
        <f ca="1" t="shared" si="32"/>
        <v>5.91864721145575</v>
      </c>
      <c r="G303" s="1">
        <f ca="1" t="shared" si="33"/>
        <v>47.349177691646</v>
      </c>
      <c r="H303" s="1">
        <f ca="1" t="shared" si="34"/>
        <v>20.0645372405241</v>
      </c>
      <c r="I303" s="1">
        <f ca="1" t="shared" si="35"/>
        <v>2006.45372405241</v>
      </c>
      <c r="K303" s="1">
        <f t="shared" si="86"/>
        <v>13</v>
      </c>
      <c r="L303" s="1">
        <f ca="1" t="shared" si="36"/>
        <v>0.569107271871121</v>
      </c>
      <c r="M303" s="1">
        <f ca="1" t="shared" si="37"/>
        <v>66.0239125074305</v>
      </c>
      <c r="N303" s="1">
        <f ca="1" t="shared" si="38"/>
        <v>0.354255584311242</v>
      </c>
      <c r="O303" s="1">
        <f ca="1" t="shared" si="39"/>
        <v>4.59639167035202</v>
      </c>
      <c r="P303" s="1">
        <f ca="1" t="shared" si="40"/>
        <v>41.3675250331682</v>
      </c>
      <c r="Q303" s="1">
        <f ca="1" t="shared" si="41"/>
        <v>24.6563874742623</v>
      </c>
      <c r="R303" s="1">
        <f ca="1" t="shared" si="42"/>
        <v>2465.63874742623</v>
      </c>
      <c r="T303" s="1">
        <f t="shared" si="87"/>
        <v>13</v>
      </c>
      <c r="U303" s="1">
        <f ca="1" t="shared" si="43"/>
        <v>0.74490599263552</v>
      </c>
      <c r="V303" s="1">
        <f ca="1" t="shared" si="44"/>
        <v>69.4089557236038</v>
      </c>
      <c r="W303" s="1">
        <f ca="1" t="shared" si="45"/>
        <v>0.558752365254783</v>
      </c>
      <c r="X303" s="1">
        <f ca="1" t="shared" si="46"/>
        <v>4.82541394209204</v>
      </c>
      <c r="Y303" s="1">
        <f ca="1" t="shared" si="47"/>
        <v>48.2541394209204</v>
      </c>
      <c r="Z303" s="1">
        <f ca="1" t="shared" si="48"/>
        <v>21.1548163026833</v>
      </c>
      <c r="AA303" s="1">
        <f ca="1" t="shared" si="49"/>
        <v>2115.48163026833</v>
      </c>
      <c r="AC303" s="1">
        <f t="shared" si="88"/>
        <v>13</v>
      </c>
      <c r="AD303" s="1">
        <f ca="1" t="shared" si="50"/>
        <v>0.537582646326893</v>
      </c>
      <c r="AE303" s="1">
        <f ca="1" t="shared" si="51"/>
        <v>61.9175769898807</v>
      </c>
      <c r="AF303" s="1">
        <f ca="1" t="shared" si="52"/>
        <v>0.859657434051216</v>
      </c>
      <c r="AG303" s="1">
        <f ca="1" t="shared" si="53"/>
        <v>5.30107470034955</v>
      </c>
      <c r="AH303" s="1">
        <f ca="1" t="shared" si="54"/>
        <v>58.3118217038451</v>
      </c>
      <c r="AI303" s="1">
        <f ca="1" t="shared" si="55"/>
        <v>3.60575528603558</v>
      </c>
      <c r="AJ303" s="1">
        <f ca="1" t="shared" si="56"/>
        <v>360.575528603558</v>
      </c>
      <c r="AL303" s="1">
        <f t="shared" si="89"/>
        <v>13</v>
      </c>
      <c r="AM303" s="1">
        <f ca="1" t="shared" si="57"/>
        <v>0.655114285779468</v>
      </c>
      <c r="AN303" s="1">
        <f ca="1" t="shared" si="58"/>
        <v>67.7088653009489</v>
      </c>
      <c r="AO303" s="1">
        <f ca="1" t="shared" si="59"/>
        <v>0.969477711169469</v>
      </c>
      <c r="AP303" s="1">
        <f ca="1" t="shared" si="60"/>
        <v>5.50264040402044</v>
      </c>
      <c r="AQ303" s="1">
        <f ca="1" t="shared" si="61"/>
        <v>66.0316848482453</v>
      </c>
      <c r="AR303" s="1">
        <f ca="1" t="shared" si="62"/>
        <v>1.6771804527036</v>
      </c>
      <c r="AS303" s="1">
        <f ca="1" t="shared" si="63"/>
        <v>167.71804527036</v>
      </c>
      <c r="AU303" s="1">
        <f t="shared" si="90"/>
        <v>13</v>
      </c>
      <c r="AV303" s="1">
        <f ca="1" t="shared" si="64"/>
        <v>0.119643647945652</v>
      </c>
      <c r="AW303" s="1">
        <f ca="1" t="shared" si="65"/>
        <v>59.2665117945416</v>
      </c>
      <c r="AX303" s="1">
        <f ca="1" t="shared" si="66"/>
        <v>0.626479711973158</v>
      </c>
      <c r="AY303" s="1">
        <f ca="1" t="shared" si="67"/>
        <v>4.54700037771319</v>
      </c>
      <c r="AZ303" s="1">
        <f ca="1" t="shared" si="68"/>
        <v>59.1110049102715</v>
      </c>
      <c r="BA303" s="1">
        <f ca="1" t="shared" si="69"/>
        <v>0.155506884270068</v>
      </c>
      <c r="BB303" s="1">
        <f ca="1" t="shared" si="70"/>
        <v>15.5506884270068</v>
      </c>
      <c r="BD303" s="1">
        <f t="shared" si="91"/>
        <v>13</v>
      </c>
      <c r="BE303" s="1">
        <f ca="1" t="shared" si="71"/>
        <v>0.849910509526302</v>
      </c>
      <c r="BF303" s="1">
        <f ca="1" t="shared" si="72"/>
        <v>69.643101849249</v>
      </c>
      <c r="BG303" s="1">
        <f ca="1" t="shared" si="73"/>
        <v>0.865605328472287</v>
      </c>
      <c r="BH303" s="1">
        <f ca="1" t="shared" si="74"/>
        <v>5.34760122483396</v>
      </c>
      <c r="BI303" s="1">
        <f ca="1" t="shared" si="75"/>
        <v>74.8664171476754</v>
      </c>
      <c r="BJ303" s="1">
        <f ca="1" t="shared" si="76"/>
        <v>0</v>
      </c>
      <c r="BK303" s="1">
        <f ca="1" t="shared" si="77"/>
        <v>0</v>
      </c>
      <c r="BM303" s="1">
        <f t="shared" si="92"/>
        <v>13</v>
      </c>
      <c r="BN303" s="1">
        <f ca="1" t="shared" si="78"/>
        <v>0.00334104690792625</v>
      </c>
      <c r="BO303" s="1">
        <f ca="1" t="shared" si="79"/>
        <v>51.983786718083</v>
      </c>
      <c r="BP303" s="1">
        <f ca="1" t="shared" si="80"/>
        <v>0.0616448068210218</v>
      </c>
      <c r="BQ303" s="1">
        <f ca="1" t="shared" si="81"/>
        <v>4.27969461269879</v>
      </c>
      <c r="BR303" s="1">
        <f ca="1" t="shared" si="82"/>
        <v>64.1954191904818</v>
      </c>
      <c r="BS303" s="1">
        <f ca="1" t="shared" si="83"/>
        <v>0</v>
      </c>
      <c r="BT303" s="1">
        <f ca="1" t="shared" si="84"/>
        <v>0</v>
      </c>
    </row>
    <row r="304" spans="2:72">
      <c r="B304" s="1">
        <f t="shared" si="85"/>
        <v>14</v>
      </c>
      <c r="C304" s="1">
        <f ca="1" t="shared" si="29"/>
        <v>0.0753526077727971</v>
      </c>
      <c r="D304" s="1">
        <f ca="1" t="shared" si="30"/>
        <v>54.789492660193</v>
      </c>
      <c r="E304" s="1">
        <f ca="1" t="shared" si="31"/>
        <v>0.187547609208463</v>
      </c>
      <c r="F304" s="1">
        <f ca="1" t="shared" si="32"/>
        <v>4.40361774717118</v>
      </c>
      <c r="G304" s="1">
        <f ca="1" t="shared" si="33"/>
        <v>35.2289419773694</v>
      </c>
      <c r="H304" s="1">
        <f ca="1" t="shared" si="34"/>
        <v>19.5605506828236</v>
      </c>
      <c r="I304" s="1">
        <f ca="1" t="shared" si="35"/>
        <v>1956.05506828236</v>
      </c>
      <c r="K304" s="1">
        <f t="shared" si="86"/>
        <v>14</v>
      </c>
      <c r="L304" s="1">
        <f ca="1" t="shared" si="36"/>
        <v>0.413835486021864</v>
      </c>
      <c r="M304" s="1">
        <f ca="1" t="shared" si="37"/>
        <v>60.9786358721787</v>
      </c>
      <c r="N304" s="1">
        <f ca="1" t="shared" si="38"/>
        <v>0.92735080181446</v>
      </c>
      <c r="O304" s="1">
        <f ca="1" t="shared" si="39"/>
        <v>5.62874433945973</v>
      </c>
      <c r="P304" s="1">
        <f ca="1" t="shared" si="40"/>
        <v>50.6586990551376</v>
      </c>
      <c r="Q304" s="1">
        <f ca="1" t="shared" si="41"/>
        <v>10.3199368170411</v>
      </c>
      <c r="R304" s="1">
        <f ca="1" t="shared" si="42"/>
        <v>1031.99368170411</v>
      </c>
      <c r="T304" s="1">
        <f t="shared" si="87"/>
        <v>14</v>
      </c>
      <c r="U304" s="1">
        <f ca="1" t="shared" si="43"/>
        <v>0.770217077951785</v>
      </c>
      <c r="V304" s="1">
        <f ca="1" t="shared" si="44"/>
        <v>67.5505869754183</v>
      </c>
      <c r="W304" s="1">
        <f ca="1" t="shared" si="45"/>
        <v>0.944840684155223</v>
      </c>
      <c r="X304" s="1">
        <f ca="1" t="shared" si="46"/>
        <v>5.56020525236842</v>
      </c>
      <c r="Y304" s="1">
        <f ca="1" t="shared" si="47"/>
        <v>55.6020525236842</v>
      </c>
      <c r="Z304" s="1">
        <f ca="1" t="shared" si="48"/>
        <v>11.9485344517341</v>
      </c>
      <c r="AA304" s="1">
        <f ca="1" t="shared" si="49"/>
        <v>1194.85344517341</v>
      </c>
      <c r="AC304" s="1">
        <f t="shared" si="88"/>
        <v>14</v>
      </c>
      <c r="AD304" s="1">
        <f ca="1" t="shared" si="50"/>
        <v>0.700562542685722</v>
      </c>
      <c r="AE304" s="1">
        <f ca="1" t="shared" si="51"/>
        <v>67.733834297235</v>
      </c>
      <c r="AF304" s="1">
        <f ca="1" t="shared" si="52"/>
        <v>0.255467457408679</v>
      </c>
      <c r="AG304" s="1">
        <f ca="1" t="shared" si="53"/>
        <v>4.16335471646267</v>
      </c>
      <c r="AH304" s="1">
        <f ca="1" t="shared" si="54"/>
        <v>45.7969018810893</v>
      </c>
      <c r="AI304" s="1">
        <f ca="1" t="shared" si="55"/>
        <v>21.9369324161456</v>
      </c>
      <c r="AJ304" s="1">
        <f ca="1" t="shared" si="56"/>
        <v>2193.69324161456</v>
      </c>
      <c r="AL304" s="1">
        <f t="shared" si="89"/>
        <v>14</v>
      </c>
      <c r="AM304" s="1">
        <f ca="1" t="shared" si="57"/>
        <v>0.418853913439039</v>
      </c>
      <c r="AN304" s="1">
        <f ca="1" t="shared" si="58"/>
        <v>63.5495195443425</v>
      </c>
      <c r="AO304" s="1">
        <f ca="1" t="shared" si="59"/>
        <v>0.424706998752335</v>
      </c>
      <c r="AP304" s="1">
        <f ca="1" t="shared" si="60"/>
        <v>4.99920043419733</v>
      </c>
      <c r="AQ304" s="1">
        <f ca="1" t="shared" si="61"/>
        <v>59.990405210368</v>
      </c>
      <c r="AR304" s="1">
        <f ca="1" t="shared" si="62"/>
        <v>3.55911433397453</v>
      </c>
      <c r="AS304" s="1">
        <f ca="1" t="shared" si="63"/>
        <v>355.911433397453</v>
      </c>
      <c r="AU304" s="1">
        <f t="shared" si="90"/>
        <v>14</v>
      </c>
      <c r="AV304" s="1">
        <f ca="1" t="shared" si="64"/>
        <v>0.931791789864953</v>
      </c>
      <c r="AW304" s="1">
        <f ca="1" t="shared" si="65"/>
        <v>78.2615253143898</v>
      </c>
      <c r="AX304" s="1">
        <f ca="1" t="shared" si="66"/>
        <v>0.0537040551608203</v>
      </c>
      <c r="AY304" s="1">
        <f ca="1" t="shared" si="67"/>
        <v>4.4380945127657</v>
      </c>
      <c r="AZ304" s="1">
        <f ca="1" t="shared" si="68"/>
        <v>57.6952286659541</v>
      </c>
      <c r="BA304" s="1">
        <f ca="1" t="shared" si="69"/>
        <v>20.5662966484357</v>
      </c>
      <c r="BB304" s="1">
        <f ca="1" t="shared" si="70"/>
        <v>2056.62966484357</v>
      </c>
      <c r="BD304" s="1">
        <f t="shared" si="91"/>
        <v>14</v>
      </c>
      <c r="BE304" s="1">
        <f ca="1" t="shared" si="71"/>
        <v>0.804393738179852</v>
      </c>
      <c r="BF304" s="1">
        <f ca="1" t="shared" si="72"/>
        <v>65.7270918400779</v>
      </c>
      <c r="BG304" s="1">
        <f ca="1" t="shared" si="73"/>
        <v>0.000207432228328974</v>
      </c>
      <c r="BH304" s="1">
        <f ca="1" t="shared" si="74"/>
        <v>4.11186721387064</v>
      </c>
      <c r="BI304" s="1">
        <f ca="1" t="shared" si="75"/>
        <v>57.566140994189</v>
      </c>
      <c r="BJ304" s="1">
        <f ca="1" t="shared" si="76"/>
        <v>8.16095084588888</v>
      </c>
      <c r="BK304" s="1">
        <f ca="1" t="shared" si="77"/>
        <v>816.095084588888</v>
      </c>
      <c r="BM304" s="1">
        <f t="shared" si="92"/>
        <v>14</v>
      </c>
      <c r="BN304" s="1">
        <f ca="1" t="shared" si="78"/>
        <v>0.454968772234856</v>
      </c>
      <c r="BO304" s="1">
        <f ca="1" t="shared" si="79"/>
        <v>61.8047032617672</v>
      </c>
      <c r="BP304" s="1">
        <f ca="1" t="shared" si="80"/>
        <v>0.691713342197829</v>
      </c>
      <c r="BQ304" s="1">
        <f ca="1" t="shared" si="81"/>
        <v>4.83233921492981</v>
      </c>
      <c r="BR304" s="1">
        <f ca="1" t="shared" si="82"/>
        <v>72.4850882239471</v>
      </c>
      <c r="BS304" s="1">
        <f ca="1" t="shared" si="83"/>
        <v>0</v>
      </c>
      <c r="BT304" s="1">
        <f ca="1" t="shared" si="84"/>
        <v>0</v>
      </c>
    </row>
    <row r="305" spans="2:72">
      <c r="B305" s="1">
        <f t="shared" si="85"/>
        <v>15</v>
      </c>
      <c r="C305" s="1">
        <f ca="1" t="shared" si="29"/>
        <v>0.680957968155213</v>
      </c>
      <c r="D305" s="1">
        <f ca="1" t="shared" si="30"/>
        <v>65.1329602262423</v>
      </c>
      <c r="E305" s="1">
        <f ca="1" t="shared" si="31"/>
        <v>0.819295354997264</v>
      </c>
      <c r="F305" s="1">
        <f ca="1" t="shared" si="32"/>
        <v>5.42872040606845</v>
      </c>
      <c r="G305" s="1">
        <f ca="1" t="shared" si="33"/>
        <v>43.4297632485476</v>
      </c>
      <c r="H305" s="1">
        <f ca="1" t="shared" si="34"/>
        <v>21.7031969776947</v>
      </c>
      <c r="I305" s="1">
        <f ca="1" t="shared" si="35"/>
        <v>2170.31969776947</v>
      </c>
      <c r="K305" s="1">
        <f t="shared" si="86"/>
        <v>15</v>
      </c>
      <c r="L305" s="1">
        <f ca="1" t="shared" si="36"/>
        <v>0.570417933786403</v>
      </c>
      <c r="M305" s="1">
        <f ca="1" t="shared" si="37"/>
        <v>66.1706244724438</v>
      </c>
      <c r="N305" s="1">
        <f ca="1" t="shared" si="38"/>
        <v>0.496200990797344</v>
      </c>
      <c r="O305" s="1">
        <f ca="1" t="shared" si="39"/>
        <v>4.52436872387916</v>
      </c>
      <c r="P305" s="1">
        <f ca="1" t="shared" si="40"/>
        <v>40.7193185149124</v>
      </c>
      <c r="Q305" s="1">
        <f ca="1" t="shared" si="41"/>
        <v>25.4513059575314</v>
      </c>
      <c r="R305" s="1">
        <f ca="1" t="shared" si="42"/>
        <v>2545.13059575314</v>
      </c>
      <c r="T305" s="1">
        <f t="shared" si="87"/>
        <v>15</v>
      </c>
      <c r="U305" s="1">
        <f ca="1" t="shared" si="43"/>
        <v>0.219254249505378</v>
      </c>
      <c r="V305" s="1">
        <f ca="1" t="shared" si="44"/>
        <v>55.7692240731667</v>
      </c>
      <c r="W305" s="1">
        <f ca="1" t="shared" si="45"/>
        <v>0.441534452196895</v>
      </c>
      <c r="X305" s="1">
        <f ca="1" t="shared" si="46"/>
        <v>4.78143659806868</v>
      </c>
      <c r="Y305" s="1">
        <f ca="1" t="shared" si="47"/>
        <v>47.8143659806868</v>
      </c>
      <c r="Z305" s="1">
        <f ca="1" t="shared" si="48"/>
        <v>7.95485809247988</v>
      </c>
      <c r="AA305" s="1">
        <f ca="1" t="shared" si="49"/>
        <v>795.485809247988</v>
      </c>
      <c r="AC305" s="1">
        <f t="shared" si="88"/>
        <v>15</v>
      </c>
      <c r="AD305" s="1">
        <f ca="1" t="shared" si="50"/>
        <v>0.547116408692713</v>
      </c>
      <c r="AE305" s="1">
        <f ca="1" t="shared" si="51"/>
        <v>60.6434495014105</v>
      </c>
      <c r="AF305" s="1">
        <f ca="1" t="shared" si="52"/>
        <v>0.514081962354412</v>
      </c>
      <c r="AG305" s="1">
        <f ca="1" t="shared" si="53"/>
        <v>4.62761761237168</v>
      </c>
      <c r="AH305" s="1">
        <f ca="1" t="shared" si="54"/>
        <v>50.9037937360885</v>
      </c>
      <c r="AI305" s="1">
        <f ca="1" t="shared" si="55"/>
        <v>9.73965576532195</v>
      </c>
      <c r="AJ305" s="1">
        <f ca="1" t="shared" si="56"/>
        <v>973.965576532195</v>
      </c>
      <c r="AL305" s="1">
        <f t="shared" si="89"/>
        <v>15</v>
      </c>
      <c r="AM305" s="1">
        <f ca="1" t="shared" si="57"/>
        <v>0.313301167560079</v>
      </c>
      <c r="AN305" s="1">
        <f ca="1" t="shared" si="58"/>
        <v>63.2631449226746</v>
      </c>
      <c r="AO305" s="1">
        <f ca="1" t="shared" si="59"/>
        <v>0.883992899055978</v>
      </c>
      <c r="AP305" s="1">
        <f ca="1" t="shared" si="60"/>
        <v>5.28102906301029</v>
      </c>
      <c r="AQ305" s="1">
        <f ca="1" t="shared" si="61"/>
        <v>63.3723487561234</v>
      </c>
      <c r="AR305" s="1">
        <f ca="1" t="shared" si="62"/>
        <v>0</v>
      </c>
      <c r="AS305" s="1">
        <f ca="1" t="shared" si="63"/>
        <v>0</v>
      </c>
      <c r="AU305" s="1">
        <f t="shared" si="90"/>
        <v>15</v>
      </c>
      <c r="AV305" s="1">
        <f ca="1" t="shared" si="64"/>
        <v>0.0279998909539068</v>
      </c>
      <c r="AW305" s="1">
        <f ca="1" t="shared" si="65"/>
        <v>50.0841039791599</v>
      </c>
      <c r="AX305" s="1">
        <f ca="1" t="shared" si="66"/>
        <v>0.207813663521337</v>
      </c>
      <c r="AY305" s="1">
        <f ca="1" t="shared" si="67"/>
        <v>4.17124954909492</v>
      </c>
      <c r="AZ305" s="1">
        <f ca="1" t="shared" si="68"/>
        <v>54.2262441382339</v>
      </c>
      <c r="BA305" s="1">
        <f ca="1" t="shared" si="69"/>
        <v>0</v>
      </c>
      <c r="BB305" s="1">
        <f ca="1" t="shared" si="70"/>
        <v>0</v>
      </c>
      <c r="BD305" s="1">
        <f t="shared" si="91"/>
        <v>15</v>
      </c>
      <c r="BE305" s="1">
        <f ca="1" t="shared" si="71"/>
        <v>0.688117445652111</v>
      </c>
      <c r="BF305" s="1">
        <f ca="1" t="shared" si="72"/>
        <v>65.6512402269982</v>
      </c>
      <c r="BG305" s="1">
        <f ca="1" t="shared" si="73"/>
        <v>0.246283369466881</v>
      </c>
      <c r="BH305" s="1">
        <f ca="1" t="shared" si="74"/>
        <v>4.23076159416626</v>
      </c>
      <c r="BI305" s="1">
        <f ca="1" t="shared" si="75"/>
        <v>59.2306623183276</v>
      </c>
      <c r="BJ305" s="1">
        <f ca="1" t="shared" si="76"/>
        <v>6.42057790867065</v>
      </c>
      <c r="BK305" s="1">
        <f ca="1" t="shared" si="77"/>
        <v>642.057790867065</v>
      </c>
      <c r="BM305" s="1">
        <f t="shared" si="92"/>
        <v>15</v>
      </c>
      <c r="BN305" s="1">
        <f ca="1" t="shared" si="78"/>
        <v>0.859054494697301</v>
      </c>
      <c r="BO305" s="1">
        <f ca="1" t="shared" si="79"/>
        <v>65.1881640087529</v>
      </c>
      <c r="BP305" s="1">
        <f ca="1" t="shared" si="80"/>
        <v>0.692419477609161</v>
      </c>
      <c r="BQ305" s="1">
        <f ca="1" t="shared" si="81"/>
        <v>4.62407640261151</v>
      </c>
      <c r="BR305" s="1">
        <f ca="1" t="shared" si="82"/>
        <v>69.3611460391727</v>
      </c>
      <c r="BS305" s="1">
        <f ca="1" t="shared" si="83"/>
        <v>0</v>
      </c>
      <c r="BT305" s="1">
        <f ca="1" t="shared" si="84"/>
        <v>0</v>
      </c>
    </row>
    <row r="306" spans="2:72">
      <c r="B306" s="1">
        <f t="shared" si="85"/>
        <v>16</v>
      </c>
      <c r="C306" s="1">
        <f ca="1" t="shared" si="29"/>
        <v>0.0133862125908819</v>
      </c>
      <c r="D306" s="1">
        <f ca="1" t="shared" si="30"/>
        <v>52.1840123399521</v>
      </c>
      <c r="E306" s="1">
        <f ca="1" t="shared" si="31"/>
        <v>0.313397244702092</v>
      </c>
      <c r="F306" s="1">
        <f ca="1" t="shared" si="32"/>
        <v>4.86550829246781</v>
      </c>
      <c r="G306" s="1">
        <f ca="1" t="shared" si="33"/>
        <v>38.9240663397425</v>
      </c>
      <c r="H306" s="1">
        <f ca="1" t="shared" si="34"/>
        <v>13.2599460002097</v>
      </c>
      <c r="I306" s="1">
        <f ca="1" t="shared" si="35"/>
        <v>1325.99460002097</v>
      </c>
      <c r="K306" s="1">
        <f t="shared" si="86"/>
        <v>16</v>
      </c>
      <c r="L306" s="1">
        <f ca="1" t="shared" si="36"/>
        <v>0.445788619858037</v>
      </c>
      <c r="M306" s="1">
        <f ca="1" t="shared" si="37"/>
        <v>62.8525855396729</v>
      </c>
      <c r="N306" s="1">
        <f ca="1" t="shared" si="38"/>
        <v>0.357882770763434</v>
      </c>
      <c r="O306" s="1">
        <f ca="1" t="shared" si="39"/>
        <v>4.57546739497248</v>
      </c>
      <c r="P306" s="1">
        <f ca="1" t="shared" si="40"/>
        <v>41.1792065547523</v>
      </c>
      <c r="Q306" s="1">
        <f ca="1" t="shared" si="41"/>
        <v>21.6733789849206</v>
      </c>
      <c r="R306" s="1">
        <f ca="1" t="shared" si="42"/>
        <v>2167.33789849206</v>
      </c>
      <c r="T306" s="1">
        <f t="shared" si="87"/>
        <v>16</v>
      </c>
      <c r="U306" s="1">
        <f ca="1" t="shared" si="43"/>
        <v>0.809857208591582</v>
      </c>
      <c r="V306" s="1">
        <f ca="1" t="shared" si="44"/>
        <v>66.9327228348771</v>
      </c>
      <c r="W306" s="1">
        <f ca="1" t="shared" si="45"/>
        <v>0.159893683907811</v>
      </c>
      <c r="X306" s="1">
        <f ca="1" t="shared" si="46"/>
        <v>4.48591678439538</v>
      </c>
      <c r="Y306" s="1">
        <f ca="1" t="shared" si="47"/>
        <v>44.8591678439538</v>
      </c>
      <c r="Z306" s="1">
        <f ca="1" t="shared" si="48"/>
        <v>22.0735549909232</v>
      </c>
      <c r="AA306" s="1">
        <f ca="1" t="shared" si="49"/>
        <v>2207.35549909232</v>
      </c>
      <c r="AC306" s="1">
        <f t="shared" si="88"/>
        <v>16</v>
      </c>
      <c r="AD306" s="1">
        <f ca="1" t="shared" si="50"/>
        <v>0.449582968422457</v>
      </c>
      <c r="AE306" s="1">
        <f ca="1" t="shared" si="51"/>
        <v>62.7040190721412</v>
      </c>
      <c r="AF306" s="1">
        <f ca="1" t="shared" si="52"/>
        <v>0.0637459511964844</v>
      </c>
      <c r="AG306" s="1">
        <f ca="1" t="shared" si="53"/>
        <v>4.02161195740254</v>
      </c>
      <c r="AH306" s="1">
        <f ca="1" t="shared" si="54"/>
        <v>44.2377315314279</v>
      </c>
      <c r="AI306" s="1">
        <f ca="1" t="shared" si="55"/>
        <v>18.4662875407133</v>
      </c>
      <c r="AJ306" s="1">
        <f ca="1" t="shared" si="56"/>
        <v>1846.62875407133</v>
      </c>
      <c r="AL306" s="1">
        <f t="shared" si="89"/>
        <v>16</v>
      </c>
      <c r="AM306" s="1">
        <f ca="1" t="shared" si="57"/>
        <v>0.269347201390965</v>
      </c>
      <c r="AN306" s="1">
        <f ca="1" t="shared" si="58"/>
        <v>64.9566281939141</v>
      </c>
      <c r="AO306" s="1">
        <f ca="1" t="shared" si="59"/>
        <v>0.300543404445476</v>
      </c>
      <c r="AP306" s="1">
        <f ca="1" t="shared" si="60"/>
        <v>4.83355091537954</v>
      </c>
      <c r="AQ306" s="1">
        <f ca="1" t="shared" si="61"/>
        <v>58.0026109845545</v>
      </c>
      <c r="AR306" s="1">
        <f ca="1" t="shared" si="62"/>
        <v>6.95401720935953</v>
      </c>
      <c r="AS306" s="1">
        <f ca="1" t="shared" si="63"/>
        <v>695.401720935953</v>
      </c>
      <c r="AU306" s="1">
        <f t="shared" si="90"/>
        <v>16</v>
      </c>
      <c r="AV306" s="1">
        <f ca="1" t="shared" si="64"/>
        <v>0.145448798469722</v>
      </c>
      <c r="AW306" s="1">
        <f ca="1" t="shared" si="65"/>
        <v>56.4464596719761</v>
      </c>
      <c r="AX306" s="1">
        <f ca="1" t="shared" si="66"/>
        <v>0.562113091620066</v>
      </c>
      <c r="AY306" s="1">
        <f ca="1" t="shared" si="67"/>
        <v>4.59354456622251</v>
      </c>
      <c r="AZ306" s="1">
        <f ca="1" t="shared" si="68"/>
        <v>59.7160793608926</v>
      </c>
      <c r="BA306" s="1">
        <f ca="1" t="shared" si="69"/>
        <v>0</v>
      </c>
      <c r="BB306" s="1">
        <f ca="1" t="shared" si="70"/>
        <v>0</v>
      </c>
      <c r="BD306" s="1">
        <f t="shared" si="91"/>
        <v>16</v>
      </c>
      <c r="BE306" s="1">
        <f ca="1" t="shared" si="71"/>
        <v>0.0903816363693293</v>
      </c>
      <c r="BF306" s="1">
        <f ca="1" t="shared" si="72"/>
        <v>53.3120128036631</v>
      </c>
      <c r="BG306" s="1">
        <f ca="1" t="shared" si="73"/>
        <v>0.386886125767936</v>
      </c>
      <c r="BH306" s="1">
        <f ca="1" t="shared" si="74"/>
        <v>4.58186230677835</v>
      </c>
      <c r="BI306" s="1">
        <f ca="1" t="shared" si="75"/>
        <v>64.1460722948969</v>
      </c>
      <c r="BJ306" s="1">
        <f ca="1" t="shared" si="76"/>
        <v>0</v>
      </c>
      <c r="BK306" s="1">
        <f ca="1" t="shared" si="77"/>
        <v>0</v>
      </c>
      <c r="BM306" s="1">
        <f t="shared" si="92"/>
        <v>16</v>
      </c>
      <c r="BN306" s="1">
        <f ca="1" t="shared" si="78"/>
        <v>0.709422809338647</v>
      </c>
      <c r="BO306" s="1">
        <f ca="1" t="shared" si="79"/>
        <v>66.5540256509385</v>
      </c>
      <c r="BP306" s="1">
        <f ca="1" t="shared" si="80"/>
        <v>0.635090286255966</v>
      </c>
      <c r="BQ306" s="1">
        <f ca="1" t="shared" si="81"/>
        <v>4.50998855938705</v>
      </c>
      <c r="BR306" s="1">
        <f ca="1" t="shared" si="82"/>
        <v>67.6498283908058</v>
      </c>
      <c r="BS306" s="1">
        <f ca="1" t="shared" si="83"/>
        <v>0</v>
      </c>
      <c r="BT306" s="1">
        <f ca="1" t="shared" si="84"/>
        <v>0</v>
      </c>
    </row>
    <row r="307" spans="2:72">
      <c r="B307" s="1">
        <f t="shared" si="85"/>
        <v>17</v>
      </c>
      <c r="C307" s="1">
        <f ca="1" t="shared" si="29"/>
        <v>0.620296968800162</v>
      </c>
      <c r="D307" s="1">
        <f ca="1" t="shared" si="30"/>
        <v>69.5504030818534</v>
      </c>
      <c r="E307" s="1">
        <f ca="1" t="shared" si="31"/>
        <v>0.620390839445643</v>
      </c>
      <c r="F307" s="1">
        <f ca="1" t="shared" si="32"/>
        <v>4.68386351225946</v>
      </c>
      <c r="G307" s="1">
        <f ca="1" t="shared" si="33"/>
        <v>37.4709080980757</v>
      </c>
      <c r="H307" s="1">
        <f ca="1" t="shared" si="34"/>
        <v>32.0794949837777</v>
      </c>
      <c r="I307" s="1">
        <f ca="1" t="shared" si="35"/>
        <v>3207.94949837777</v>
      </c>
      <c r="K307" s="1">
        <f t="shared" si="86"/>
        <v>17</v>
      </c>
      <c r="L307" s="1">
        <f ca="1" t="shared" si="36"/>
        <v>0.307446573905763</v>
      </c>
      <c r="M307" s="1">
        <f ca="1" t="shared" si="37"/>
        <v>62.8676868464091</v>
      </c>
      <c r="N307" s="1">
        <f ca="1" t="shared" si="38"/>
        <v>0.0258685806631211</v>
      </c>
      <c r="O307" s="1">
        <f ca="1" t="shared" si="39"/>
        <v>4.33115895652285</v>
      </c>
      <c r="P307" s="1">
        <f ca="1" t="shared" si="40"/>
        <v>38.9804306087057</v>
      </c>
      <c r="Q307" s="1">
        <f ca="1" t="shared" si="41"/>
        <v>23.8872562377034</v>
      </c>
      <c r="R307" s="1">
        <f ca="1" t="shared" si="42"/>
        <v>2388.72562377034</v>
      </c>
      <c r="T307" s="1">
        <f t="shared" si="87"/>
        <v>17</v>
      </c>
      <c r="U307" s="1">
        <f ca="1" t="shared" si="43"/>
        <v>0.41652800043639</v>
      </c>
      <c r="V307" s="1">
        <f ca="1" t="shared" si="44"/>
        <v>62.3767670939323</v>
      </c>
      <c r="W307" s="1">
        <f ca="1" t="shared" si="45"/>
        <v>0.0655902733795957</v>
      </c>
      <c r="X307" s="1">
        <f ca="1" t="shared" si="46"/>
        <v>4.2161215920628</v>
      </c>
      <c r="Y307" s="1">
        <f ca="1" t="shared" si="47"/>
        <v>42.161215920628</v>
      </c>
      <c r="Z307" s="1">
        <f ca="1" t="shared" si="48"/>
        <v>20.2155511733042</v>
      </c>
      <c r="AA307" s="1">
        <f ca="1" t="shared" si="49"/>
        <v>2021.55511733042</v>
      </c>
      <c r="AC307" s="1">
        <f t="shared" si="88"/>
        <v>17</v>
      </c>
      <c r="AD307" s="1">
        <f ca="1" t="shared" si="50"/>
        <v>0.581948961626326</v>
      </c>
      <c r="AE307" s="1">
        <f ca="1" t="shared" si="51"/>
        <v>65.3225157316363</v>
      </c>
      <c r="AF307" s="1">
        <f ca="1" t="shared" si="52"/>
        <v>0.861149113948142</v>
      </c>
      <c r="AG307" s="1">
        <f ca="1" t="shared" si="53"/>
        <v>5.02234057565924</v>
      </c>
      <c r="AH307" s="1">
        <f ca="1" t="shared" si="54"/>
        <v>55.2457463322516</v>
      </c>
      <c r="AI307" s="1">
        <f ca="1" t="shared" si="55"/>
        <v>10.0767693993847</v>
      </c>
      <c r="AJ307" s="1">
        <f ca="1" t="shared" si="56"/>
        <v>1007.67693993847</v>
      </c>
      <c r="AL307" s="1">
        <f t="shared" si="89"/>
        <v>17</v>
      </c>
      <c r="AM307" s="1">
        <f ca="1" t="shared" si="57"/>
        <v>0.542002201064679</v>
      </c>
      <c r="AN307" s="1">
        <f ca="1" t="shared" si="58"/>
        <v>64.7046575874168</v>
      </c>
      <c r="AO307" s="1">
        <f ca="1" t="shared" si="59"/>
        <v>0.00742598632826419</v>
      </c>
      <c r="AP307" s="1">
        <f ca="1" t="shared" si="60"/>
        <v>4.34177519841767</v>
      </c>
      <c r="AQ307" s="1">
        <f ca="1" t="shared" si="61"/>
        <v>52.1013023810121</v>
      </c>
      <c r="AR307" s="1">
        <f ca="1" t="shared" si="62"/>
        <v>12.6033552064048</v>
      </c>
      <c r="AS307" s="1">
        <f ca="1" t="shared" si="63"/>
        <v>1260.33552064048</v>
      </c>
      <c r="AU307" s="1">
        <f t="shared" si="90"/>
        <v>17</v>
      </c>
      <c r="AV307" s="1">
        <f ca="1" t="shared" si="64"/>
        <v>0.108896173006809</v>
      </c>
      <c r="AW307" s="1">
        <f ca="1" t="shared" si="65"/>
        <v>55.2346620149613</v>
      </c>
      <c r="AX307" s="1">
        <f ca="1" t="shared" si="66"/>
        <v>0.270331595593362</v>
      </c>
      <c r="AY307" s="1">
        <f ca="1" t="shared" si="67"/>
        <v>4.21898903391899</v>
      </c>
      <c r="AZ307" s="1">
        <f ca="1" t="shared" si="68"/>
        <v>54.8468574409468</v>
      </c>
      <c r="BA307" s="1">
        <f ca="1" t="shared" si="69"/>
        <v>0.387804574014531</v>
      </c>
      <c r="BB307" s="1">
        <f ca="1" t="shared" si="70"/>
        <v>38.7804574014531</v>
      </c>
      <c r="BD307" s="1">
        <f t="shared" si="91"/>
        <v>17</v>
      </c>
      <c r="BE307" s="1">
        <f ca="1" t="shared" si="71"/>
        <v>0.0224610386483488</v>
      </c>
      <c r="BF307" s="1">
        <f ca="1" t="shared" si="72"/>
        <v>54.2415714534082</v>
      </c>
      <c r="BG307" s="1">
        <f ca="1" t="shared" si="73"/>
        <v>0.886282288377456</v>
      </c>
      <c r="BH307" s="1">
        <f ca="1" t="shared" si="74"/>
        <v>5.04114575508138</v>
      </c>
      <c r="BI307" s="1">
        <f ca="1" t="shared" si="75"/>
        <v>70.5760405711393</v>
      </c>
      <c r="BJ307" s="1">
        <f ca="1" t="shared" si="76"/>
        <v>0</v>
      </c>
      <c r="BK307" s="1">
        <f ca="1" t="shared" si="77"/>
        <v>0</v>
      </c>
      <c r="BM307" s="1">
        <f t="shared" si="92"/>
        <v>17</v>
      </c>
      <c r="BN307" s="1">
        <f ca="1" t="shared" si="78"/>
        <v>0.532160831365556</v>
      </c>
      <c r="BO307" s="1">
        <f ca="1" t="shared" si="79"/>
        <v>63.2550883168057</v>
      </c>
      <c r="BP307" s="1">
        <f ca="1" t="shared" si="80"/>
        <v>0.390381089016976</v>
      </c>
      <c r="BQ307" s="1">
        <f ca="1" t="shared" si="81"/>
        <v>4.86472281378554</v>
      </c>
      <c r="BR307" s="1">
        <f ca="1" t="shared" si="82"/>
        <v>72.9708422067832</v>
      </c>
      <c r="BS307" s="1">
        <f ca="1" t="shared" si="83"/>
        <v>0</v>
      </c>
      <c r="BT307" s="1">
        <f ca="1" t="shared" si="84"/>
        <v>0</v>
      </c>
    </row>
    <row r="308" spans="2:72">
      <c r="B308" s="1">
        <f t="shared" si="85"/>
        <v>18</v>
      </c>
      <c r="C308" s="1">
        <f ca="1" t="shared" si="29"/>
        <v>0.612231723597272</v>
      </c>
      <c r="D308" s="1">
        <f ca="1" t="shared" si="30"/>
        <v>69.307129671767</v>
      </c>
      <c r="E308" s="1">
        <f ca="1" t="shared" si="31"/>
        <v>0.105808890511719</v>
      </c>
      <c r="F308" s="1">
        <f ca="1" t="shared" si="32"/>
        <v>4.42554617359829</v>
      </c>
      <c r="G308" s="1">
        <f ca="1" t="shared" si="33"/>
        <v>35.4043693887863</v>
      </c>
      <c r="H308" s="1">
        <f ca="1" t="shared" si="34"/>
        <v>33.9027602829807</v>
      </c>
      <c r="I308" s="1">
        <f ca="1" t="shared" si="35"/>
        <v>3390.27602829807</v>
      </c>
      <c r="K308" s="1">
        <f t="shared" si="86"/>
        <v>18</v>
      </c>
      <c r="L308" s="1">
        <f ca="1" t="shared" si="36"/>
        <v>0.783352461885497</v>
      </c>
      <c r="M308" s="1">
        <f ca="1" t="shared" si="37"/>
        <v>65.2297860121722</v>
      </c>
      <c r="N308" s="1">
        <f ca="1" t="shared" si="38"/>
        <v>0.967250333741025</v>
      </c>
      <c r="O308" s="1">
        <f ca="1" t="shared" si="39"/>
        <v>5.77990811769779</v>
      </c>
      <c r="P308" s="1">
        <f ca="1" t="shared" si="40"/>
        <v>52.0191730592801</v>
      </c>
      <c r="Q308" s="1">
        <f ca="1" t="shared" si="41"/>
        <v>13.2106129528921</v>
      </c>
      <c r="R308" s="1">
        <f ca="1" t="shared" si="42"/>
        <v>1321.06129528921</v>
      </c>
      <c r="T308" s="1">
        <f t="shared" si="87"/>
        <v>18</v>
      </c>
      <c r="U308" s="1">
        <f ca="1" t="shared" si="43"/>
        <v>0.529527729242421</v>
      </c>
      <c r="V308" s="1">
        <f ca="1" t="shared" si="44"/>
        <v>61.2769555774807</v>
      </c>
      <c r="W308" s="1">
        <f ca="1" t="shared" si="45"/>
        <v>0.626531607008075</v>
      </c>
      <c r="X308" s="1">
        <f ca="1" t="shared" si="46"/>
        <v>4.52505694778596</v>
      </c>
      <c r="Y308" s="1">
        <f ca="1" t="shared" si="47"/>
        <v>45.2505694778596</v>
      </c>
      <c r="Z308" s="1">
        <f ca="1" t="shared" si="48"/>
        <v>16.0263860996211</v>
      </c>
      <c r="AA308" s="1">
        <f ca="1" t="shared" si="49"/>
        <v>1602.63860996211</v>
      </c>
      <c r="AC308" s="1">
        <f t="shared" si="88"/>
        <v>18</v>
      </c>
      <c r="AD308" s="1">
        <f ca="1" t="shared" si="50"/>
        <v>0.37522410602695</v>
      </c>
      <c r="AE308" s="1">
        <f ca="1" t="shared" si="51"/>
        <v>64.5178605975629</v>
      </c>
      <c r="AF308" s="1">
        <f ca="1" t="shared" si="52"/>
        <v>0.29423945679333</v>
      </c>
      <c r="AG308" s="1">
        <f ca="1" t="shared" si="53"/>
        <v>4.40985897682887</v>
      </c>
      <c r="AH308" s="1">
        <f ca="1" t="shared" si="54"/>
        <v>48.5084487451175</v>
      </c>
      <c r="AI308" s="1">
        <f ca="1" t="shared" si="55"/>
        <v>16.0094118524454</v>
      </c>
      <c r="AJ308" s="1">
        <f ca="1" t="shared" si="56"/>
        <v>1600.94118524454</v>
      </c>
      <c r="AL308" s="1">
        <f t="shared" si="89"/>
        <v>18</v>
      </c>
      <c r="AM308" s="1">
        <f ca="1" t="shared" si="57"/>
        <v>0.601061908258645</v>
      </c>
      <c r="AN308" s="1">
        <f ca="1" t="shared" si="58"/>
        <v>69.3930567101956</v>
      </c>
      <c r="AO308" s="1">
        <f ca="1" t="shared" si="59"/>
        <v>0.00512593155999719</v>
      </c>
      <c r="AP308" s="1">
        <f ca="1" t="shared" si="60"/>
        <v>4.13310341393179</v>
      </c>
      <c r="AQ308" s="1">
        <f ca="1" t="shared" si="61"/>
        <v>49.5972409671815</v>
      </c>
      <c r="AR308" s="1">
        <f ca="1" t="shared" si="62"/>
        <v>19.7958157430142</v>
      </c>
      <c r="AS308" s="1">
        <f ca="1" t="shared" si="63"/>
        <v>1979.58157430142</v>
      </c>
      <c r="AU308" s="1">
        <f t="shared" si="90"/>
        <v>18</v>
      </c>
      <c r="AV308" s="1">
        <f ca="1" t="shared" si="64"/>
        <v>0.412533745624829</v>
      </c>
      <c r="AW308" s="1">
        <f ca="1" t="shared" si="65"/>
        <v>64.2157233556591</v>
      </c>
      <c r="AX308" s="1">
        <f ca="1" t="shared" si="66"/>
        <v>0.38204354752252</v>
      </c>
      <c r="AY308" s="1">
        <f ca="1" t="shared" si="67"/>
        <v>4.66734842035952</v>
      </c>
      <c r="AZ308" s="1">
        <f ca="1" t="shared" si="68"/>
        <v>60.6755294646738</v>
      </c>
      <c r="BA308" s="1">
        <f ca="1" t="shared" si="69"/>
        <v>3.54019389098533</v>
      </c>
      <c r="BB308" s="1">
        <f ca="1" t="shared" si="70"/>
        <v>354.019389098533</v>
      </c>
      <c r="BD308" s="1">
        <f t="shared" si="91"/>
        <v>18</v>
      </c>
      <c r="BE308" s="1">
        <f ca="1" t="shared" si="71"/>
        <v>0.829496020086074</v>
      </c>
      <c r="BF308" s="1">
        <f ca="1" t="shared" si="72"/>
        <v>67.8632530466408</v>
      </c>
      <c r="BG308" s="1">
        <f ca="1" t="shared" si="73"/>
        <v>0.602504321805927</v>
      </c>
      <c r="BH308" s="1">
        <f ca="1" t="shared" si="74"/>
        <v>4.56658672509654</v>
      </c>
      <c r="BI308" s="1">
        <f ca="1" t="shared" si="75"/>
        <v>63.9322141513516</v>
      </c>
      <c r="BJ308" s="1">
        <f ca="1" t="shared" si="76"/>
        <v>3.9310388952893</v>
      </c>
      <c r="BK308" s="1">
        <f ca="1" t="shared" si="77"/>
        <v>393.10388952893</v>
      </c>
      <c r="BM308" s="1">
        <f t="shared" si="92"/>
        <v>18</v>
      </c>
      <c r="BN308" s="1">
        <f ca="1" t="shared" si="78"/>
        <v>0.157902462925464</v>
      </c>
      <c r="BO308" s="1">
        <f ca="1" t="shared" si="79"/>
        <v>55.8728053388752</v>
      </c>
      <c r="BP308" s="1">
        <f ca="1" t="shared" si="80"/>
        <v>0.769124873222013</v>
      </c>
      <c r="BQ308" s="1">
        <f ca="1" t="shared" si="81"/>
        <v>5.00487575841782</v>
      </c>
      <c r="BR308" s="1">
        <f ca="1" t="shared" si="82"/>
        <v>75.0731363762672</v>
      </c>
      <c r="BS308" s="1">
        <f ca="1" t="shared" si="83"/>
        <v>0</v>
      </c>
      <c r="BT308" s="1">
        <f ca="1" t="shared" si="84"/>
        <v>0</v>
      </c>
    </row>
    <row r="309" spans="2:72">
      <c r="B309" s="1">
        <f t="shared" si="85"/>
        <v>19</v>
      </c>
      <c r="C309" s="1">
        <f ca="1" t="shared" si="29"/>
        <v>0.0494486775935885</v>
      </c>
      <c r="D309" s="1">
        <f ca="1" t="shared" si="30"/>
        <v>53.5778188660239</v>
      </c>
      <c r="E309" s="1">
        <f ca="1" t="shared" si="31"/>
        <v>0.899267714602926</v>
      </c>
      <c r="F309" s="1">
        <f ca="1" t="shared" si="32"/>
        <v>5.30441358330142</v>
      </c>
      <c r="G309" s="1">
        <f ca="1" t="shared" si="33"/>
        <v>42.4353086664114</v>
      </c>
      <c r="H309" s="1">
        <f ca="1" t="shared" si="34"/>
        <v>11.1425101996125</v>
      </c>
      <c r="I309" s="1">
        <f ca="1" t="shared" si="35"/>
        <v>1114.25101996125</v>
      </c>
      <c r="K309" s="1">
        <f t="shared" si="86"/>
        <v>19</v>
      </c>
      <c r="L309" s="1">
        <f ca="1" t="shared" si="36"/>
        <v>0.56274717252586</v>
      </c>
      <c r="M309" s="1">
        <f ca="1" t="shared" si="37"/>
        <v>67.1399718572891</v>
      </c>
      <c r="N309" s="1">
        <f ca="1" t="shared" si="38"/>
        <v>0.273431953742305</v>
      </c>
      <c r="O309" s="1">
        <f ca="1" t="shared" si="39"/>
        <v>4.48029392300171</v>
      </c>
      <c r="P309" s="1">
        <f ca="1" t="shared" si="40"/>
        <v>40.3226453070154</v>
      </c>
      <c r="Q309" s="1">
        <f ca="1" t="shared" si="41"/>
        <v>26.8173265502737</v>
      </c>
      <c r="R309" s="1">
        <f ca="1" t="shared" si="42"/>
        <v>2681.73265502737</v>
      </c>
      <c r="T309" s="1">
        <f t="shared" si="87"/>
        <v>19</v>
      </c>
      <c r="U309" s="1">
        <f ca="1" t="shared" si="43"/>
        <v>0.718334352574346</v>
      </c>
      <c r="V309" s="1">
        <f ca="1" t="shared" si="44"/>
        <v>69.6965225555738</v>
      </c>
      <c r="W309" s="1">
        <f ca="1" t="shared" si="45"/>
        <v>0.397250957109655</v>
      </c>
      <c r="X309" s="1">
        <f ca="1" t="shared" si="46"/>
        <v>4.66467784206093</v>
      </c>
      <c r="Y309" s="1">
        <f ca="1" t="shared" si="47"/>
        <v>46.6467784206093</v>
      </c>
      <c r="Z309" s="1">
        <f ca="1" t="shared" si="48"/>
        <v>23.0497441349645</v>
      </c>
      <c r="AA309" s="1">
        <f ca="1" t="shared" si="49"/>
        <v>2304.97441349645</v>
      </c>
      <c r="AC309" s="1">
        <f t="shared" si="88"/>
        <v>19</v>
      </c>
      <c r="AD309" s="1">
        <f ca="1" t="shared" si="50"/>
        <v>0.805733456864456</v>
      </c>
      <c r="AE309" s="1">
        <f ca="1" t="shared" si="51"/>
        <v>67.0802289597923</v>
      </c>
      <c r="AF309" s="1">
        <f ca="1" t="shared" si="52"/>
        <v>0.834439643694086</v>
      </c>
      <c r="AG309" s="1">
        <f ca="1" t="shared" si="53"/>
        <v>5.23299239523793</v>
      </c>
      <c r="AH309" s="1">
        <f ca="1" t="shared" si="54"/>
        <v>57.5629163476173</v>
      </c>
      <c r="AI309" s="1">
        <f ca="1" t="shared" si="55"/>
        <v>9.51731261217503</v>
      </c>
      <c r="AJ309" s="1">
        <f ca="1" t="shared" si="56"/>
        <v>951.731261217503</v>
      </c>
      <c r="AL309" s="1">
        <f t="shared" si="89"/>
        <v>19</v>
      </c>
      <c r="AM309" s="1">
        <f ca="1" t="shared" si="57"/>
        <v>0.466095139378451</v>
      </c>
      <c r="AN309" s="1">
        <f ca="1" t="shared" si="58"/>
        <v>64.5710450151934</v>
      </c>
      <c r="AO309" s="1">
        <f ca="1" t="shared" si="59"/>
        <v>0.744891065241229</v>
      </c>
      <c r="AP309" s="1">
        <f ca="1" t="shared" si="60"/>
        <v>5.18820001168857</v>
      </c>
      <c r="AQ309" s="1">
        <f ca="1" t="shared" si="61"/>
        <v>62.2584001402629</v>
      </c>
      <c r="AR309" s="1">
        <f ca="1" t="shared" si="62"/>
        <v>2.3126448749305</v>
      </c>
      <c r="AS309" s="1">
        <f ca="1" t="shared" si="63"/>
        <v>231.26448749305</v>
      </c>
      <c r="AU309" s="1">
        <f t="shared" si="90"/>
        <v>19</v>
      </c>
      <c r="AV309" s="1">
        <f ca="1" t="shared" si="64"/>
        <v>0.363033870347539</v>
      </c>
      <c r="AW309" s="1">
        <f ca="1" t="shared" si="65"/>
        <v>61.9470974123188</v>
      </c>
      <c r="AX309" s="1">
        <f ca="1" t="shared" si="66"/>
        <v>0.466605109931684</v>
      </c>
      <c r="AY309" s="1">
        <f ca="1" t="shared" si="67"/>
        <v>4.83683565683969</v>
      </c>
      <c r="AZ309" s="1">
        <f ca="1" t="shared" si="68"/>
        <v>62.878863538916</v>
      </c>
      <c r="BA309" s="1">
        <f ca="1" t="shared" si="69"/>
        <v>0</v>
      </c>
      <c r="BB309" s="1">
        <f ca="1" t="shared" si="70"/>
        <v>0</v>
      </c>
      <c r="BD309" s="1">
        <f t="shared" si="91"/>
        <v>19</v>
      </c>
      <c r="BE309" s="1">
        <f ca="1" t="shared" si="71"/>
        <v>0.362886236287756</v>
      </c>
      <c r="BF309" s="1">
        <f ca="1" t="shared" si="72"/>
        <v>64.9794886882983</v>
      </c>
      <c r="BG309" s="1">
        <f ca="1" t="shared" si="73"/>
        <v>0.645464050025727</v>
      </c>
      <c r="BH309" s="1">
        <f ca="1" t="shared" si="74"/>
        <v>4.87430575390004</v>
      </c>
      <c r="BI309" s="1">
        <f ca="1" t="shared" si="75"/>
        <v>68.2402805546006</v>
      </c>
      <c r="BJ309" s="1">
        <f ca="1" t="shared" si="76"/>
        <v>0</v>
      </c>
      <c r="BK309" s="1">
        <f ca="1" t="shared" si="77"/>
        <v>0</v>
      </c>
      <c r="BM309" s="1">
        <f t="shared" si="92"/>
        <v>19</v>
      </c>
      <c r="BN309" s="1">
        <f ca="1" t="shared" si="78"/>
        <v>0.345833164474437</v>
      </c>
      <c r="BO309" s="1">
        <f ca="1" t="shared" si="79"/>
        <v>61.5933735291374</v>
      </c>
      <c r="BP309" s="1">
        <f ca="1" t="shared" si="80"/>
        <v>0.338781270873427</v>
      </c>
      <c r="BQ309" s="1">
        <f ca="1" t="shared" si="81"/>
        <v>4.57943524341045</v>
      </c>
      <c r="BR309" s="1">
        <f ca="1" t="shared" si="82"/>
        <v>68.6915286511568</v>
      </c>
      <c r="BS309" s="1">
        <f ca="1" t="shared" si="83"/>
        <v>0</v>
      </c>
      <c r="BT309" s="1">
        <f ca="1" t="shared" si="84"/>
        <v>0</v>
      </c>
    </row>
    <row r="310" spans="2:72">
      <c r="B310" s="1">
        <f t="shared" si="85"/>
        <v>20</v>
      </c>
      <c r="C310" s="1">
        <f ca="1" t="shared" si="29"/>
        <v>0.4869558806088</v>
      </c>
      <c r="D310" s="1">
        <f ca="1" t="shared" si="30"/>
        <v>62.444996328725</v>
      </c>
      <c r="E310" s="1">
        <f ca="1" t="shared" si="31"/>
        <v>0.981688100820562</v>
      </c>
      <c r="F310" s="1">
        <f ca="1" t="shared" si="32"/>
        <v>5.68015758914898</v>
      </c>
      <c r="G310" s="1">
        <f ca="1" t="shared" si="33"/>
        <v>45.4412607131919</v>
      </c>
      <c r="H310" s="1">
        <f ca="1" t="shared" si="34"/>
        <v>17.0037356155331</v>
      </c>
      <c r="I310" s="1">
        <f ca="1" t="shared" si="35"/>
        <v>1700.37356155331</v>
      </c>
      <c r="K310" s="1">
        <f t="shared" si="86"/>
        <v>20</v>
      </c>
      <c r="L310" s="1">
        <f ca="1" t="shared" si="36"/>
        <v>0.555345667856156</v>
      </c>
      <c r="M310" s="1">
        <f ca="1" t="shared" si="37"/>
        <v>67.0751335176996</v>
      </c>
      <c r="N310" s="1">
        <f ca="1" t="shared" si="38"/>
        <v>0.593577414203923</v>
      </c>
      <c r="O310" s="1">
        <f ca="1" t="shared" si="39"/>
        <v>4.61818326897182</v>
      </c>
      <c r="P310" s="1">
        <f ca="1" t="shared" si="40"/>
        <v>41.5636494207463</v>
      </c>
      <c r="Q310" s="1">
        <f ca="1" t="shared" si="41"/>
        <v>25.5114840969532</v>
      </c>
      <c r="R310" s="1">
        <f ca="1" t="shared" si="42"/>
        <v>2551.14840969532</v>
      </c>
      <c r="T310" s="1">
        <f t="shared" si="87"/>
        <v>20</v>
      </c>
      <c r="U310" s="1">
        <f ca="1" t="shared" si="43"/>
        <v>0.0127860125342001</v>
      </c>
      <c r="V310" s="1">
        <f ca="1" t="shared" si="44"/>
        <v>54.2583643440896</v>
      </c>
      <c r="W310" s="1">
        <f ca="1" t="shared" si="45"/>
        <v>0.111978161341151</v>
      </c>
      <c r="X310" s="1">
        <f ca="1" t="shared" si="46"/>
        <v>4.06354787372273</v>
      </c>
      <c r="Y310" s="1">
        <f ca="1" t="shared" si="47"/>
        <v>40.6354787372273</v>
      </c>
      <c r="Z310" s="1">
        <f ca="1" t="shared" si="48"/>
        <v>13.6228856068623</v>
      </c>
      <c r="AA310" s="1">
        <f ca="1" t="shared" si="49"/>
        <v>1362.28856068623</v>
      </c>
      <c r="AC310" s="1">
        <f t="shared" si="88"/>
        <v>20</v>
      </c>
      <c r="AD310" s="1">
        <f ca="1" t="shared" si="50"/>
        <v>0.381443770594607</v>
      </c>
      <c r="AE310" s="1">
        <f ca="1" t="shared" si="51"/>
        <v>64.1626476085699</v>
      </c>
      <c r="AF310" s="1">
        <f ca="1" t="shared" si="52"/>
        <v>0.332599390195205</v>
      </c>
      <c r="AG310" s="1">
        <f ca="1" t="shared" si="53"/>
        <v>4.79526584981211</v>
      </c>
      <c r="AH310" s="1">
        <f ca="1" t="shared" si="54"/>
        <v>52.7479243479332</v>
      </c>
      <c r="AI310" s="1">
        <f ca="1" t="shared" si="55"/>
        <v>11.4147232606367</v>
      </c>
      <c r="AJ310" s="1">
        <f ca="1" t="shared" si="56"/>
        <v>1141.47232606367</v>
      </c>
      <c r="AL310" s="1">
        <f t="shared" si="89"/>
        <v>20</v>
      </c>
      <c r="AM310" s="1">
        <f ca="1" t="shared" si="57"/>
        <v>0.454397963992222</v>
      </c>
      <c r="AN310" s="1">
        <f ca="1" t="shared" si="58"/>
        <v>64.1401510559308</v>
      </c>
      <c r="AO310" s="1">
        <f ca="1" t="shared" si="59"/>
        <v>0.275367730617215</v>
      </c>
      <c r="AP310" s="1">
        <f ca="1" t="shared" si="60"/>
        <v>4.32443131807097</v>
      </c>
      <c r="AQ310" s="1">
        <f ca="1" t="shared" si="61"/>
        <v>51.8931758168517</v>
      </c>
      <c r="AR310" s="1">
        <f ca="1" t="shared" si="62"/>
        <v>12.2469752390791</v>
      </c>
      <c r="AS310" s="1">
        <f ca="1" t="shared" si="63"/>
        <v>1224.69752390791</v>
      </c>
      <c r="AU310" s="1">
        <f t="shared" si="90"/>
        <v>20</v>
      </c>
      <c r="AV310" s="1">
        <f ca="1" t="shared" si="64"/>
        <v>0.600217994058673</v>
      </c>
      <c r="AW310" s="1">
        <f ca="1" t="shared" si="65"/>
        <v>69.8473561232936</v>
      </c>
      <c r="AX310" s="1">
        <f ca="1" t="shared" si="66"/>
        <v>0.172744352843664</v>
      </c>
      <c r="AY310" s="1">
        <f ca="1" t="shared" si="67"/>
        <v>4.49081503805417</v>
      </c>
      <c r="AZ310" s="1">
        <f ca="1" t="shared" si="68"/>
        <v>58.3805954947042</v>
      </c>
      <c r="BA310" s="1">
        <f ca="1" t="shared" si="69"/>
        <v>11.4667606285894</v>
      </c>
      <c r="BB310" s="1">
        <f ca="1" t="shared" si="70"/>
        <v>1146.67606285894</v>
      </c>
      <c r="BD310" s="1">
        <f t="shared" si="91"/>
        <v>20</v>
      </c>
      <c r="BE310" s="1">
        <f ca="1" t="shared" si="71"/>
        <v>0.348685176905977</v>
      </c>
      <c r="BF310" s="1">
        <f ca="1" t="shared" si="72"/>
        <v>60.239806990811</v>
      </c>
      <c r="BG310" s="1">
        <f ca="1" t="shared" si="73"/>
        <v>0.44487570036792</v>
      </c>
      <c r="BH310" s="1">
        <f ca="1" t="shared" si="74"/>
        <v>4.52380620812234</v>
      </c>
      <c r="BI310" s="1">
        <f ca="1" t="shared" si="75"/>
        <v>63.3332869137128</v>
      </c>
      <c r="BJ310" s="1">
        <f ca="1" t="shared" si="76"/>
        <v>0</v>
      </c>
      <c r="BK310" s="1">
        <f ca="1" t="shared" si="77"/>
        <v>0</v>
      </c>
      <c r="BM310" s="1">
        <f t="shared" si="92"/>
        <v>20</v>
      </c>
      <c r="BN310" s="1">
        <f ca="1" t="shared" si="78"/>
        <v>0.548248047320845</v>
      </c>
      <c r="BO310" s="1">
        <f ca="1" t="shared" si="79"/>
        <v>64.3301144355813</v>
      </c>
      <c r="BP310" s="1">
        <f ca="1" t="shared" si="80"/>
        <v>0.608697098549071</v>
      </c>
      <c r="BQ310" s="1">
        <f ca="1" t="shared" si="81"/>
        <v>4.55859125309895</v>
      </c>
      <c r="BR310" s="1">
        <f ca="1" t="shared" si="82"/>
        <v>68.3788687964842</v>
      </c>
      <c r="BS310" s="1">
        <f ca="1" t="shared" si="83"/>
        <v>0</v>
      </c>
      <c r="BT310" s="1">
        <f ca="1" t="shared" si="84"/>
        <v>0</v>
      </c>
    </row>
    <row r="311" spans="2:72">
      <c r="B311" s="1">
        <f t="shared" si="85"/>
        <v>21</v>
      </c>
      <c r="C311" s="1">
        <f ca="1" t="shared" si="29"/>
        <v>0.137761596784107</v>
      </c>
      <c r="D311" s="1">
        <f ca="1" t="shared" si="30"/>
        <v>56.1192097615951</v>
      </c>
      <c r="E311" s="1">
        <f ca="1" t="shared" si="31"/>
        <v>0.430611897348549</v>
      </c>
      <c r="F311" s="1">
        <f ca="1" t="shared" si="32"/>
        <v>4.98578208898896</v>
      </c>
      <c r="G311" s="1">
        <f ca="1" t="shared" si="33"/>
        <v>39.8862567119117</v>
      </c>
      <c r="H311" s="1">
        <f ca="1" t="shared" si="34"/>
        <v>16.2329530496834</v>
      </c>
      <c r="I311" s="1">
        <f ca="1" t="shared" si="35"/>
        <v>1623.29530496834</v>
      </c>
      <c r="K311" s="1">
        <f t="shared" si="86"/>
        <v>21</v>
      </c>
      <c r="L311" s="1">
        <f ca="1" t="shared" si="36"/>
        <v>0.316716870039686</v>
      </c>
      <c r="M311" s="1">
        <f ca="1" t="shared" si="37"/>
        <v>62.9330110638535</v>
      </c>
      <c r="N311" s="1">
        <f ca="1" t="shared" si="38"/>
        <v>0.900891392454182</v>
      </c>
      <c r="O311" s="1">
        <f ca="1" t="shared" si="39"/>
        <v>5.6212512394575</v>
      </c>
      <c r="P311" s="1">
        <f ca="1" t="shared" si="40"/>
        <v>50.5912611551175</v>
      </c>
      <c r="Q311" s="1">
        <f ca="1" t="shared" si="41"/>
        <v>12.341749908736</v>
      </c>
      <c r="R311" s="1">
        <f ca="1" t="shared" si="42"/>
        <v>1234.1749908736</v>
      </c>
      <c r="T311" s="1">
        <f t="shared" si="87"/>
        <v>21</v>
      </c>
      <c r="U311" s="1">
        <f ca="1" t="shared" si="43"/>
        <v>0.828500492471434</v>
      </c>
      <c r="V311" s="1">
        <f ca="1" t="shared" si="44"/>
        <v>67.6097884855968</v>
      </c>
      <c r="W311" s="1">
        <f ca="1" t="shared" si="45"/>
        <v>0.236364860959485</v>
      </c>
      <c r="X311" s="1">
        <f ca="1" t="shared" si="46"/>
        <v>4.17060826157354</v>
      </c>
      <c r="Y311" s="1">
        <f ca="1" t="shared" si="47"/>
        <v>41.7060826157354</v>
      </c>
      <c r="Z311" s="1">
        <f ca="1" t="shared" si="48"/>
        <v>25.9037058698613</v>
      </c>
      <c r="AA311" s="1">
        <f ca="1" t="shared" si="49"/>
        <v>2590.37058698613</v>
      </c>
      <c r="AC311" s="1">
        <f t="shared" si="88"/>
        <v>21</v>
      </c>
      <c r="AD311" s="1">
        <f ca="1" t="shared" si="50"/>
        <v>0.466229242806491</v>
      </c>
      <c r="AE311" s="1">
        <f ca="1" t="shared" si="51"/>
        <v>60.9377514749499</v>
      </c>
      <c r="AF311" s="1">
        <f ca="1" t="shared" si="52"/>
        <v>0.838232647361035</v>
      </c>
      <c r="AG311" s="1">
        <f ca="1" t="shared" si="53"/>
        <v>5.2055962444885</v>
      </c>
      <c r="AH311" s="1">
        <f ca="1" t="shared" si="54"/>
        <v>57.2615586893735</v>
      </c>
      <c r="AI311" s="1">
        <f ca="1" t="shared" si="55"/>
        <v>3.6761927855764</v>
      </c>
      <c r="AJ311" s="1">
        <f ca="1" t="shared" si="56"/>
        <v>367.61927855764</v>
      </c>
      <c r="AL311" s="1">
        <f t="shared" si="89"/>
        <v>21</v>
      </c>
      <c r="AM311" s="1">
        <f ca="1" t="shared" si="57"/>
        <v>0.387010255195291</v>
      </c>
      <c r="AN311" s="1">
        <f ca="1" t="shared" si="58"/>
        <v>60.5965979152342</v>
      </c>
      <c r="AO311" s="1">
        <f ca="1" t="shared" si="59"/>
        <v>0.551687355793055</v>
      </c>
      <c r="AP311" s="1">
        <f ca="1" t="shared" si="60"/>
        <v>4.96793957459025</v>
      </c>
      <c r="AQ311" s="1">
        <f ca="1" t="shared" si="61"/>
        <v>59.615274895083</v>
      </c>
      <c r="AR311" s="1">
        <f ca="1" t="shared" si="62"/>
        <v>0.981323020151223</v>
      </c>
      <c r="AS311" s="1">
        <f ca="1" t="shared" si="63"/>
        <v>98.1323020151223</v>
      </c>
      <c r="AU311" s="1">
        <f t="shared" si="90"/>
        <v>21</v>
      </c>
      <c r="AV311" s="1">
        <f ca="1" t="shared" si="64"/>
        <v>0.245154865209119</v>
      </c>
      <c r="AW311" s="1">
        <f ca="1" t="shared" si="65"/>
        <v>56.3365215459651</v>
      </c>
      <c r="AX311" s="1">
        <f ca="1" t="shared" si="66"/>
        <v>0.980600326693877</v>
      </c>
      <c r="AY311" s="1">
        <f ca="1" t="shared" si="67"/>
        <v>5.67762538584437</v>
      </c>
      <c r="AZ311" s="1">
        <f ca="1" t="shared" si="68"/>
        <v>73.8091300159768</v>
      </c>
      <c r="BA311" s="1">
        <f ca="1" t="shared" si="69"/>
        <v>0</v>
      </c>
      <c r="BB311" s="1">
        <f ca="1" t="shared" si="70"/>
        <v>0</v>
      </c>
      <c r="BD311" s="1">
        <f t="shared" si="91"/>
        <v>21</v>
      </c>
      <c r="BE311" s="1">
        <f ca="1" t="shared" si="71"/>
        <v>0.720681319121861</v>
      </c>
      <c r="BF311" s="1">
        <f ca="1" t="shared" si="72"/>
        <v>67.7145448197727</v>
      </c>
      <c r="BG311" s="1">
        <f ca="1" t="shared" si="73"/>
        <v>0.329764018020737</v>
      </c>
      <c r="BH311" s="1">
        <f ca="1" t="shared" si="74"/>
        <v>4.79884896946773</v>
      </c>
      <c r="BI311" s="1">
        <f ca="1" t="shared" si="75"/>
        <v>67.1838855725482</v>
      </c>
      <c r="BJ311" s="1">
        <f ca="1" t="shared" si="76"/>
        <v>0.530659247224449</v>
      </c>
      <c r="BK311" s="1">
        <f ca="1" t="shared" si="77"/>
        <v>53.0659247224449</v>
      </c>
      <c r="BM311" s="1">
        <f t="shared" si="92"/>
        <v>21</v>
      </c>
      <c r="BN311" s="1">
        <f ca="1" t="shared" si="78"/>
        <v>0.345310212860774</v>
      </c>
      <c r="BO311" s="1">
        <f ca="1" t="shared" si="79"/>
        <v>63.9299622594099</v>
      </c>
      <c r="BP311" s="1">
        <f ca="1" t="shared" si="80"/>
        <v>0.640886074840636</v>
      </c>
      <c r="BQ311" s="1">
        <f ca="1" t="shared" si="81"/>
        <v>4.67981201444028</v>
      </c>
      <c r="BR311" s="1">
        <f ca="1" t="shared" si="82"/>
        <v>70.1971802166042</v>
      </c>
      <c r="BS311" s="1">
        <f ca="1" t="shared" si="83"/>
        <v>0</v>
      </c>
      <c r="BT311" s="1">
        <f ca="1" t="shared" si="84"/>
        <v>0</v>
      </c>
    </row>
    <row r="312" spans="2:72">
      <c r="B312" s="1">
        <f t="shared" si="85"/>
        <v>22</v>
      </c>
      <c r="C312" s="1">
        <f ca="1" t="shared" si="29"/>
        <v>0.150513280031218</v>
      </c>
      <c r="D312" s="1">
        <f ca="1" t="shared" si="30"/>
        <v>57.1235402517415</v>
      </c>
      <c r="E312" s="1">
        <f ca="1" t="shared" si="31"/>
        <v>0.70786258879451</v>
      </c>
      <c r="F312" s="1">
        <f ca="1" t="shared" si="32"/>
        <v>5.20744175864864</v>
      </c>
      <c r="G312" s="1">
        <f ca="1" t="shared" si="33"/>
        <v>41.6595340691892</v>
      </c>
      <c r="H312" s="1">
        <f ca="1" t="shared" si="34"/>
        <v>15.4640061825524</v>
      </c>
      <c r="I312" s="1">
        <f ca="1" t="shared" si="35"/>
        <v>1546.40061825524</v>
      </c>
      <c r="K312" s="1">
        <f t="shared" si="86"/>
        <v>22</v>
      </c>
      <c r="L312" s="1">
        <f ca="1" t="shared" si="36"/>
        <v>0.385438456539952</v>
      </c>
      <c r="M312" s="1">
        <f ca="1" t="shared" si="37"/>
        <v>64.8491375081795</v>
      </c>
      <c r="N312" s="1">
        <f ca="1" t="shared" si="38"/>
        <v>0.702169686298804</v>
      </c>
      <c r="O312" s="1">
        <f ca="1" t="shared" si="39"/>
        <v>5.2095059691084</v>
      </c>
      <c r="P312" s="1">
        <f ca="1" t="shared" si="40"/>
        <v>46.8855537219756</v>
      </c>
      <c r="Q312" s="1">
        <f ca="1" t="shared" si="41"/>
        <v>17.9635837862039</v>
      </c>
      <c r="R312" s="1">
        <f ca="1" t="shared" si="42"/>
        <v>1796.35837862039</v>
      </c>
      <c r="T312" s="1">
        <f t="shared" si="87"/>
        <v>22</v>
      </c>
      <c r="U312" s="1">
        <f ca="1" t="shared" si="43"/>
        <v>0.0064497629682545</v>
      </c>
      <c r="V312" s="1">
        <f ca="1" t="shared" si="44"/>
        <v>54.4720856881477</v>
      </c>
      <c r="W312" s="1">
        <f ca="1" t="shared" si="45"/>
        <v>0.519003158650623</v>
      </c>
      <c r="X312" s="1">
        <f ca="1" t="shared" si="46"/>
        <v>4.71314240533107</v>
      </c>
      <c r="Y312" s="1">
        <f ca="1" t="shared" si="47"/>
        <v>47.1314240533107</v>
      </c>
      <c r="Z312" s="1">
        <f ca="1" t="shared" si="48"/>
        <v>7.34066163483702</v>
      </c>
      <c r="AA312" s="1">
        <f ca="1" t="shared" si="49"/>
        <v>734.066163483702</v>
      </c>
      <c r="AC312" s="1">
        <f t="shared" si="88"/>
        <v>22</v>
      </c>
      <c r="AD312" s="1">
        <f ca="1" t="shared" si="50"/>
        <v>0.532976709992917</v>
      </c>
      <c r="AE312" s="1">
        <f ca="1" t="shared" si="51"/>
        <v>63.0046853012574</v>
      </c>
      <c r="AF312" s="1">
        <f ca="1" t="shared" si="52"/>
        <v>0.882650902639678</v>
      </c>
      <c r="AG312" s="1">
        <f ca="1" t="shared" si="53"/>
        <v>5.42693563637044</v>
      </c>
      <c r="AH312" s="1">
        <f ca="1" t="shared" si="54"/>
        <v>59.6962920000748</v>
      </c>
      <c r="AI312" s="1">
        <f ca="1" t="shared" si="55"/>
        <v>3.30839330118261</v>
      </c>
      <c r="AJ312" s="1">
        <f ca="1" t="shared" si="56"/>
        <v>330.839330118261</v>
      </c>
      <c r="AL312" s="1">
        <f t="shared" si="89"/>
        <v>22</v>
      </c>
      <c r="AM312" s="1">
        <f ca="1" t="shared" si="57"/>
        <v>0.0911890757371805</v>
      </c>
      <c r="AN312" s="1">
        <f ca="1" t="shared" si="58"/>
        <v>53.5012800337942</v>
      </c>
      <c r="AO312" s="1">
        <f ca="1" t="shared" si="59"/>
        <v>0.693814599037306</v>
      </c>
      <c r="AP312" s="1">
        <f ca="1" t="shared" si="60"/>
        <v>4.92052499689853</v>
      </c>
      <c r="AQ312" s="1">
        <f ca="1" t="shared" si="61"/>
        <v>59.0462999627823</v>
      </c>
      <c r="AR312" s="1">
        <f ca="1" t="shared" si="62"/>
        <v>0</v>
      </c>
      <c r="AS312" s="1">
        <f ca="1" t="shared" si="63"/>
        <v>0</v>
      </c>
      <c r="AU312" s="1">
        <f t="shared" si="90"/>
        <v>22</v>
      </c>
      <c r="AV312" s="1">
        <f ca="1" t="shared" si="64"/>
        <v>0.911710784198685</v>
      </c>
      <c r="AW312" s="1">
        <f ca="1" t="shared" si="65"/>
        <v>78.1016879239826</v>
      </c>
      <c r="AX312" s="1">
        <f ca="1" t="shared" si="66"/>
        <v>0.537614536450958</v>
      </c>
      <c r="AY312" s="1">
        <f ca="1" t="shared" si="67"/>
        <v>4.91709158311388</v>
      </c>
      <c r="AZ312" s="1">
        <f ca="1" t="shared" si="68"/>
        <v>63.9221905804805</v>
      </c>
      <c r="BA312" s="1">
        <f ca="1" t="shared" si="69"/>
        <v>14.1794973435021</v>
      </c>
      <c r="BB312" s="1">
        <f ca="1" t="shared" si="70"/>
        <v>1417.94973435021</v>
      </c>
      <c r="BD312" s="1">
        <f t="shared" si="91"/>
        <v>22</v>
      </c>
      <c r="BE312" s="1">
        <f ca="1" t="shared" si="71"/>
        <v>0.71451842678091</v>
      </c>
      <c r="BF312" s="1">
        <f ca="1" t="shared" si="72"/>
        <v>65.3996379151971</v>
      </c>
      <c r="BG312" s="1">
        <f ca="1" t="shared" si="73"/>
        <v>0.787368926291945</v>
      </c>
      <c r="BH312" s="1">
        <f ca="1" t="shared" si="74"/>
        <v>5.36110848974632</v>
      </c>
      <c r="BI312" s="1">
        <f ca="1" t="shared" si="75"/>
        <v>75.0555188564485</v>
      </c>
      <c r="BJ312" s="1">
        <f ca="1" t="shared" si="76"/>
        <v>0</v>
      </c>
      <c r="BK312" s="1">
        <f ca="1" t="shared" si="77"/>
        <v>0</v>
      </c>
      <c r="BM312" s="1">
        <f t="shared" si="92"/>
        <v>22</v>
      </c>
      <c r="BN312" s="1">
        <f ca="1" t="shared" si="78"/>
        <v>0.891994678588927</v>
      </c>
      <c r="BO312" s="1">
        <f ca="1" t="shared" si="79"/>
        <v>65.2618561552419</v>
      </c>
      <c r="BP312" s="1">
        <f ca="1" t="shared" si="80"/>
        <v>0.273470229304037</v>
      </c>
      <c r="BQ312" s="1">
        <f ca="1" t="shared" si="81"/>
        <v>4.40452507862056</v>
      </c>
      <c r="BR312" s="1">
        <f ca="1" t="shared" si="82"/>
        <v>66.0678761793084</v>
      </c>
      <c r="BS312" s="1">
        <f ca="1" t="shared" si="83"/>
        <v>0</v>
      </c>
      <c r="BT312" s="1">
        <f ca="1" t="shared" si="84"/>
        <v>0</v>
      </c>
    </row>
    <row r="313" spans="2:72">
      <c r="B313" s="1">
        <f t="shared" si="85"/>
        <v>23</v>
      </c>
      <c r="C313" s="1">
        <f ca="1" t="shared" si="29"/>
        <v>0.267870604343641</v>
      </c>
      <c r="D313" s="1">
        <f ca="1" t="shared" si="30"/>
        <v>61.5028225765999</v>
      </c>
      <c r="E313" s="1">
        <f ca="1" t="shared" si="31"/>
        <v>0.932612461937489</v>
      </c>
      <c r="F313" s="1">
        <f ca="1" t="shared" si="32"/>
        <v>5.68977634645646</v>
      </c>
      <c r="G313" s="1">
        <f ca="1" t="shared" si="33"/>
        <v>45.5182107716517</v>
      </c>
      <c r="H313" s="1">
        <f ca="1" t="shared" si="34"/>
        <v>15.9846118049482</v>
      </c>
      <c r="I313" s="1">
        <f ca="1" t="shared" si="35"/>
        <v>1598.46118049482</v>
      </c>
      <c r="K313" s="1">
        <f t="shared" si="86"/>
        <v>23</v>
      </c>
      <c r="L313" s="1">
        <f ca="1" t="shared" si="36"/>
        <v>0.874284605592208</v>
      </c>
      <c r="M313" s="1">
        <f ca="1" t="shared" si="37"/>
        <v>68.8623428959543</v>
      </c>
      <c r="N313" s="1">
        <f ca="1" t="shared" si="38"/>
        <v>0.11719292756562</v>
      </c>
      <c r="O313" s="1">
        <f ca="1" t="shared" si="39"/>
        <v>4.47151945265244</v>
      </c>
      <c r="P313" s="1">
        <f ca="1" t="shared" si="40"/>
        <v>40.243675073872</v>
      </c>
      <c r="Q313" s="1">
        <f ca="1" t="shared" si="41"/>
        <v>28.6186678220823</v>
      </c>
      <c r="R313" s="1">
        <f ca="1" t="shared" si="42"/>
        <v>2861.86678220823</v>
      </c>
      <c r="T313" s="1">
        <f t="shared" si="87"/>
        <v>23</v>
      </c>
      <c r="U313" s="1">
        <f ca="1" t="shared" si="43"/>
        <v>0.533889515580749</v>
      </c>
      <c r="V313" s="1">
        <f ca="1" t="shared" si="44"/>
        <v>62.3652154301399</v>
      </c>
      <c r="W313" s="1">
        <f ca="1" t="shared" si="45"/>
        <v>0.89284525302217</v>
      </c>
      <c r="X313" s="1">
        <f ca="1" t="shared" si="46"/>
        <v>5.00192500661449</v>
      </c>
      <c r="Y313" s="1">
        <f ca="1" t="shared" si="47"/>
        <v>50.0192500661449</v>
      </c>
      <c r="Z313" s="1">
        <f ca="1" t="shared" si="48"/>
        <v>12.3459653639951</v>
      </c>
      <c r="AA313" s="1">
        <f ca="1" t="shared" si="49"/>
        <v>1234.59653639951</v>
      </c>
      <c r="AC313" s="1">
        <f t="shared" si="88"/>
        <v>23</v>
      </c>
      <c r="AD313" s="1">
        <f ca="1" t="shared" si="50"/>
        <v>0.817819674244571</v>
      </c>
      <c r="AE313" s="1">
        <f ca="1" t="shared" si="51"/>
        <v>67.1906741407036</v>
      </c>
      <c r="AF313" s="1">
        <f ca="1" t="shared" si="52"/>
        <v>0.108993266753514</v>
      </c>
      <c r="AG313" s="1">
        <f ca="1" t="shared" si="53"/>
        <v>4.37646454137589</v>
      </c>
      <c r="AH313" s="1">
        <f ca="1" t="shared" si="54"/>
        <v>48.1411099551348</v>
      </c>
      <c r="AI313" s="1">
        <f ca="1" t="shared" si="55"/>
        <v>19.0495641855688</v>
      </c>
      <c r="AJ313" s="1">
        <f ca="1" t="shared" si="56"/>
        <v>1904.95641855688</v>
      </c>
      <c r="AL313" s="1">
        <f t="shared" si="89"/>
        <v>23</v>
      </c>
      <c r="AM313" s="1">
        <f ca="1" t="shared" si="57"/>
        <v>0.537258034504584</v>
      </c>
      <c r="AN313" s="1">
        <f ca="1" t="shared" si="58"/>
        <v>60.5945748874634</v>
      </c>
      <c r="AO313" s="1">
        <f ca="1" t="shared" si="59"/>
        <v>0.995861038836723</v>
      </c>
      <c r="AP313" s="1">
        <f ca="1" t="shared" si="60"/>
        <v>5.57522556722548</v>
      </c>
      <c r="AQ313" s="1">
        <f ca="1" t="shared" si="61"/>
        <v>66.9027068067058</v>
      </c>
      <c r="AR313" s="1">
        <f ca="1" t="shared" si="62"/>
        <v>0</v>
      </c>
      <c r="AS313" s="1">
        <f ca="1" t="shared" si="63"/>
        <v>0</v>
      </c>
      <c r="AU313" s="1">
        <f t="shared" si="90"/>
        <v>23</v>
      </c>
      <c r="AV313" s="1">
        <f ca="1" t="shared" si="64"/>
        <v>0.498299303181014</v>
      </c>
      <c r="AW313" s="1">
        <f ca="1" t="shared" si="65"/>
        <v>64.6174476264712</v>
      </c>
      <c r="AX313" s="1">
        <f ca="1" t="shared" si="66"/>
        <v>0.857960146842182</v>
      </c>
      <c r="AY313" s="1">
        <f ca="1" t="shared" si="67"/>
        <v>5.13575874333726</v>
      </c>
      <c r="AZ313" s="1">
        <f ca="1" t="shared" si="68"/>
        <v>66.7648636633844</v>
      </c>
      <c r="BA313" s="1">
        <f ca="1" t="shared" si="69"/>
        <v>0</v>
      </c>
      <c r="BB313" s="1">
        <f ca="1" t="shared" si="70"/>
        <v>0</v>
      </c>
      <c r="BD313" s="1">
        <f t="shared" si="91"/>
        <v>23</v>
      </c>
      <c r="BE313" s="1">
        <f ca="1" t="shared" si="71"/>
        <v>0.419732326955121</v>
      </c>
      <c r="BF313" s="1">
        <f ca="1" t="shared" si="72"/>
        <v>61.2587875525199</v>
      </c>
      <c r="BG313" s="1">
        <f ca="1" t="shared" si="73"/>
        <v>0.599842984148089</v>
      </c>
      <c r="BH313" s="1">
        <f ca="1" t="shared" si="74"/>
        <v>4.64276514116754</v>
      </c>
      <c r="BI313" s="1">
        <f ca="1" t="shared" si="75"/>
        <v>64.9987119763455</v>
      </c>
      <c r="BJ313" s="1">
        <f ca="1" t="shared" si="76"/>
        <v>0</v>
      </c>
      <c r="BK313" s="1">
        <f ca="1" t="shared" si="77"/>
        <v>0</v>
      </c>
      <c r="BM313" s="1">
        <f t="shared" si="92"/>
        <v>23</v>
      </c>
      <c r="BN313" s="1">
        <f ca="1" t="shared" si="78"/>
        <v>0.135869128103197</v>
      </c>
      <c r="BO313" s="1">
        <f ca="1" t="shared" si="79"/>
        <v>59.1622207966936</v>
      </c>
      <c r="BP313" s="1">
        <f ca="1" t="shared" si="80"/>
        <v>0.89370606422997</v>
      </c>
      <c r="BQ313" s="1">
        <f ca="1" t="shared" si="81"/>
        <v>5.09782999990841</v>
      </c>
      <c r="BR313" s="1">
        <f ca="1" t="shared" si="82"/>
        <v>76.4674499986261</v>
      </c>
      <c r="BS313" s="1">
        <f ca="1" t="shared" si="83"/>
        <v>0</v>
      </c>
      <c r="BT313" s="1">
        <f ca="1" t="shared" si="84"/>
        <v>0</v>
      </c>
    </row>
    <row r="314" spans="2:72">
      <c r="B314" s="1">
        <f t="shared" si="85"/>
        <v>24</v>
      </c>
      <c r="C314" s="1">
        <f ca="1" t="shared" si="29"/>
        <v>0.199925583904529</v>
      </c>
      <c r="D314" s="1">
        <f ca="1" t="shared" si="30"/>
        <v>56.9344146434699</v>
      </c>
      <c r="E314" s="1">
        <f ca="1" t="shared" si="31"/>
        <v>0.25844858522437</v>
      </c>
      <c r="F314" s="1">
        <f ca="1" t="shared" si="32"/>
        <v>4.0422275966074</v>
      </c>
      <c r="G314" s="1">
        <f ca="1" t="shared" si="33"/>
        <v>32.3378207728592</v>
      </c>
      <c r="H314" s="1">
        <f ca="1" t="shared" si="34"/>
        <v>24.5965938706106</v>
      </c>
      <c r="I314" s="1">
        <f ca="1" t="shared" si="35"/>
        <v>2459.65938706106</v>
      </c>
      <c r="K314" s="1">
        <f t="shared" si="86"/>
        <v>24</v>
      </c>
      <c r="L314" s="1">
        <f ca="1" t="shared" si="36"/>
        <v>0.0471153427124194</v>
      </c>
      <c r="M314" s="1">
        <f ca="1" t="shared" si="37"/>
        <v>50.1320584975334</v>
      </c>
      <c r="N314" s="1">
        <f ca="1" t="shared" si="38"/>
        <v>0.598833766356069</v>
      </c>
      <c r="O314" s="1">
        <f ca="1" t="shared" si="39"/>
        <v>4.50731843461575</v>
      </c>
      <c r="P314" s="1">
        <f ca="1" t="shared" si="40"/>
        <v>40.5658659115418</v>
      </c>
      <c r="Q314" s="1">
        <f ca="1" t="shared" si="41"/>
        <v>9.56619258599162</v>
      </c>
      <c r="R314" s="1">
        <f ca="1" t="shared" si="42"/>
        <v>956.619258599162</v>
      </c>
      <c r="T314" s="1">
        <f t="shared" si="87"/>
        <v>24</v>
      </c>
      <c r="U314" s="1">
        <f ca="1" t="shared" si="43"/>
        <v>0.459505384243277</v>
      </c>
      <c r="V314" s="1">
        <f ca="1" t="shared" si="44"/>
        <v>61.4337300452392</v>
      </c>
      <c r="W314" s="1">
        <f ca="1" t="shared" si="45"/>
        <v>0.0449416275869541</v>
      </c>
      <c r="X314" s="1">
        <f ca="1" t="shared" si="46"/>
        <v>4.06942388595138</v>
      </c>
      <c r="Y314" s="1">
        <f ca="1" t="shared" si="47"/>
        <v>40.6942388595138</v>
      </c>
      <c r="Z314" s="1">
        <f ca="1" t="shared" si="48"/>
        <v>20.7394911857254</v>
      </c>
      <c r="AA314" s="1">
        <f ca="1" t="shared" si="49"/>
        <v>2073.94911857254</v>
      </c>
      <c r="AC314" s="1">
        <f t="shared" si="88"/>
        <v>24</v>
      </c>
      <c r="AD314" s="1">
        <f ca="1" t="shared" si="50"/>
        <v>0.416553326071236</v>
      </c>
      <c r="AE314" s="1">
        <f ca="1" t="shared" si="51"/>
        <v>63.9789641395673</v>
      </c>
      <c r="AF314" s="1">
        <f ca="1" t="shared" si="52"/>
        <v>0.289997978796219</v>
      </c>
      <c r="AG314" s="1">
        <f ca="1" t="shared" si="53"/>
        <v>4.09460649225839</v>
      </c>
      <c r="AH314" s="1">
        <f ca="1" t="shared" si="54"/>
        <v>45.0406714148423</v>
      </c>
      <c r="AI314" s="1">
        <f ca="1" t="shared" si="55"/>
        <v>18.938292724725</v>
      </c>
      <c r="AJ314" s="1">
        <f ca="1" t="shared" si="56"/>
        <v>1893.8292724725</v>
      </c>
      <c r="AL314" s="1">
        <f t="shared" si="89"/>
        <v>24</v>
      </c>
      <c r="AM314" s="1">
        <f ca="1" t="shared" si="57"/>
        <v>0.729442329204623</v>
      </c>
      <c r="AN314" s="1">
        <f ca="1" t="shared" si="58"/>
        <v>68.4189587647819</v>
      </c>
      <c r="AO314" s="1">
        <f ca="1" t="shared" si="59"/>
        <v>0.31784084674397</v>
      </c>
      <c r="AP314" s="1">
        <f ca="1" t="shared" si="60"/>
        <v>4.73057279527854</v>
      </c>
      <c r="AQ314" s="1">
        <f ca="1" t="shared" si="61"/>
        <v>56.7668735433425</v>
      </c>
      <c r="AR314" s="1">
        <f ca="1" t="shared" si="62"/>
        <v>11.6520852214395</v>
      </c>
      <c r="AS314" s="1">
        <f ca="1" t="shared" si="63"/>
        <v>1165.20852214395</v>
      </c>
      <c r="AU314" s="1">
        <f t="shared" si="90"/>
        <v>24</v>
      </c>
      <c r="AV314" s="1">
        <f ca="1" t="shared" si="64"/>
        <v>0.16975556210893</v>
      </c>
      <c r="AW314" s="1">
        <f ca="1" t="shared" si="65"/>
        <v>59.2050793566881</v>
      </c>
      <c r="AX314" s="1">
        <f ca="1" t="shared" si="66"/>
        <v>0.760264920584826</v>
      </c>
      <c r="AY314" s="1">
        <f ca="1" t="shared" si="67"/>
        <v>5.40708990410248</v>
      </c>
      <c r="AZ314" s="1">
        <f ca="1" t="shared" si="68"/>
        <v>70.2921687533323</v>
      </c>
      <c r="BA314" s="1">
        <f ca="1" t="shared" si="69"/>
        <v>0</v>
      </c>
      <c r="BB314" s="1">
        <f ca="1" t="shared" si="70"/>
        <v>0</v>
      </c>
      <c r="BD314" s="1">
        <f t="shared" si="91"/>
        <v>24</v>
      </c>
      <c r="BE314" s="1">
        <f ca="1" t="shared" si="71"/>
        <v>0.838978908077534</v>
      </c>
      <c r="BF314" s="1">
        <f ca="1" t="shared" si="72"/>
        <v>67.7811632541819</v>
      </c>
      <c r="BG314" s="1">
        <f ca="1" t="shared" si="73"/>
        <v>0.0369888021573432</v>
      </c>
      <c r="BH314" s="1">
        <f ca="1" t="shared" si="74"/>
        <v>4.39313898254638</v>
      </c>
      <c r="BI314" s="1">
        <f ca="1" t="shared" si="75"/>
        <v>61.5039457556494</v>
      </c>
      <c r="BJ314" s="1">
        <f ca="1" t="shared" si="76"/>
        <v>6.27721749853249</v>
      </c>
      <c r="BK314" s="1">
        <f ca="1" t="shared" si="77"/>
        <v>627.721749853249</v>
      </c>
      <c r="BM314" s="1">
        <f t="shared" si="92"/>
        <v>24</v>
      </c>
      <c r="BN314" s="1">
        <f ca="1" t="shared" si="78"/>
        <v>0.719305484223663</v>
      </c>
      <c r="BO314" s="1">
        <f ca="1" t="shared" si="79"/>
        <v>66.8240144799388</v>
      </c>
      <c r="BP314" s="1">
        <f ca="1" t="shared" si="80"/>
        <v>0.605078572262278</v>
      </c>
      <c r="BQ314" s="1">
        <f ca="1" t="shared" si="81"/>
        <v>4.56182934069542</v>
      </c>
      <c r="BR314" s="1">
        <f ca="1" t="shared" si="82"/>
        <v>68.4274401104313</v>
      </c>
      <c r="BS314" s="1">
        <f ca="1" t="shared" si="83"/>
        <v>0</v>
      </c>
      <c r="BT314" s="1">
        <f ca="1" t="shared" si="84"/>
        <v>0</v>
      </c>
    </row>
    <row r="315" spans="2:72">
      <c r="B315" s="1">
        <f t="shared" si="85"/>
        <v>25</v>
      </c>
      <c r="C315" s="1">
        <f ca="1" t="shared" si="29"/>
        <v>0.885022794432064</v>
      </c>
      <c r="D315" s="1">
        <f ca="1" t="shared" si="30"/>
        <v>65.2982667136804</v>
      </c>
      <c r="E315" s="1">
        <f ca="1" t="shared" si="31"/>
        <v>0.0404388746038442</v>
      </c>
      <c r="F315" s="1">
        <f ca="1" t="shared" si="32"/>
        <v>4.19452265222225</v>
      </c>
      <c r="G315" s="1">
        <f ca="1" t="shared" si="33"/>
        <v>33.556181217778</v>
      </c>
      <c r="H315" s="1">
        <f ca="1" t="shared" si="34"/>
        <v>31.7420854959023</v>
      </c>
      <c r="I315" s="1">
        <f ca="1" t="shared" si="35"/>
        <v>3174.20854959023</v>
      </c>
      <c r="K315" s="1">
        <f t="shared" si="86"/>
        <v>25</v>
      </c>
      <c r="L315" s="1">
        <f ca="1" t="shared" si="36"/>
        <v>0.923719851203036</v>
      </c>
      <c r="M315" s="1">
        <f ca="1" t="shared" si="37"/>
        <v>75.4268867474199</v>
      </c>
      <c r="N315" s="1">
        <f ca="1" t="shared" si="38"/>
        <v>0.789055070616794</v>
      </c>
      <c r="O315" s="1">
        <f ca="1" t="shared" si="39"/>
        <v>5.26497036314413</v>
      </c>
      <c r="P315" s="1">
        <f ca="1" t="shared" si="40"/>
        <v>47.3847332682972</v>
      </c>
      <c r="Q315" s="1">
        <f ca="1" t="shared" si="41"/>
        <v>28.0421534791227</v>
      </c>
      <c r="R315" s="1">
        <f ca="1" t="shared" si="42"/>
        <v>2804.21534791227</v>
      </c>
      <c r="T315" s="1">
        <f t="shared" si="87"/>
        <v>25</v>
      </c>
      <c r="U315" s="1">
        <f ca="1" t="shared" si="43"/>
        <v>0.657918815141551</v>
      </c>
      <c r="V315" s="1">
        <f ca="1" t="shared" si="44"/>
        <v>66.2903908442497</v>
      </c>
      <c r="W315" s="1">
        <f ca="1" t="shared" si="45"/>
        <v>0.897713329208476</v>
      </c>
      <c r="X315" s="1">
        <f ca="1" t="shared" si="46"/>
        <v>5.14071724820864</v>
      </c>
      <c r="Y315" s="1">
        <f ca="1" t="shared" si="47"/>
        <v>51.4071724820864</v>
      </c>
      <c r="Z315" s="1">
        <f ca="1" t="shared" si="48"/>
        <v>14.8832183621633</v>
      </c>
      <c r="AA315" s="1">
        <f ca="1" t="shared" si="49"/>
        <v>1488.32183621633</v>
      </c>
      <c r="AC315" s="1">
        <f t="shared" si="88"/>
        <v>25</v>
      </c>
      <c r="AD315" s="1">
        <f ca="1" t="shared" si="50"/>
        <v>0.227220051685316</v>
      </c>
      <c r="AE315" s="1">
        <f ca="1" t="shared" si="51"/>
        <v>56.8940834144876</v>
      </c>
      <c r="AF315" s="1">
        <f ca="1" t="shared" si="52"/>
        <v>0.170646248968817</v>
      </c>
      <c r="AG315" s="1">
        <f ca="1" t="shared" si="53"/>
        <v>4.302282148379</v>
      </c>
      <c r="AH315" s="1">
        <f ca="1" t="shared" si="54"/>
        <v>47.325103632169</v>
      </c>
      <c r="AI315" s="1">
        <f ca="1" t="shared" si="55"/>
        <v>9.56897978231862</v>
      </c>
      <c r="AJ315" s="1">
        <f ca="1" t="shared" si="56"/>
        <v>956.897978231862</v>
      </c>
      <c r="AL315" s="1">
        <f t="shared" si="89"/>
        <v>25</v>
      </c>
      <c r="AM315" s="1">
        <f ca="1" t="shared" si="57"/>
        <v>0.37158364741434</v>
      </c>
      <c r="AN315" s="1">
        <f ca="1" t="shared" si="58"/>
        <v>62.8521903969619</v>
      </c>
      <c r="AO315" s="1">
        <f ca="1" t="shared" si="59"/>
        <v>0.207142054422937</v>
      </c>
      <c r="AP315" s="1">
        <f ca="1" t="shared" si="60"/>
        <v>4.17170084693513</v>
      </c>
      <c r="AQ315" s="1">
        <f ca="1" t="shared" si="61"/>
        <v>50.0604101632216</v>
      </c>
      <c r="AR315" s="1">
        <f ca="1" t="shared" si="62"/>
        <v>12.7917802337403</v>
      </c>
      <c r="AS315" s="1">
        <f ca="1" t="shared" si="63"/>
        <v>1279.17802337403</v>
      </c>
      <c r="AU315" s="1">
        <f t="shared" si="90"/>
        <v>25</v>
      </c>
      <c r="AV315" s="1">
        <f ca="1" t="shared" si="64"/>
        <v>0.700254774782853</v>
      </c>
      <c r="AW315" s="1">
        <f ca="1" t="shared" si="65"/>
        <v>69.5198355845669</v>
      </c>
      <c r="AX315" s="1">
        <f ca="1" t="shared" si="66"/>
        <v>0.210189126487212</v>
      </c>
      <c r="AY315" s="1">
        <f ca="1" t="shared" si="67"/>
        <v>4.06650540725204</v>
      </c>
      <c r="AZ315" s="1">
        <f ca="1" t="shared" si="68"/>
        <v>52.8645702942765</v>
      </c>
      <c r="BA315" s="1">
        <f ca="1" t="shared" si="69"/>
        <v>16.6552652902904</v>
      </c>
      <c r="BB315" s="1">
        <f ca="1" t="shared" si="70"/>
        <v>1665.52652902904</v>
      </c>
      <c r="BD315" s="1">
        <f t="shared" si="91"/>
        <v>25</v>
      </c>
      <c r="BE315" s="1">
        <f ca="1" t="shared" si="71"/>
        <v>0.285945718560775</v>
      </c>
      <c r="BF315" s="1">
        <f ca="1" t="shared" si="72"/>
        <v>60.5954793419853</v>
      </c>
      <c r="BG315" s="1">
        <f ca="1" t="shared" si="73"/>
        <v>0.215294465841195</v>
      </c>
      <c r="BH315" s="1">
        <f ca="1" t="shared" si="74"/>
        <v>4.20628788810428</v>
      </c>
      <c r="BI315" s="1">
        <f ca="1" t="shared" si="75"/>
        <v>58.8880304334599</v>
      </c>
      <c r="BJ315" s="1">
        <f ca="1" t="shared" si="76"/>
        <v>1.70744890852547</v>
      </c>
      <c r="BK315" s="1">
        <f ca="1" t="shared" si="77"/>
        <v>170.744890852547</v>
      </c>
      <c r="BM315" s="1">
        <f t="shared" si="92"/>
        <v>25</v>
      </c>
      <c r="BN315" s="1">
        <f ca="1" t="shared" si="78"/>
        <v>0.201729707893291</v>
      </c>
      <c r="BO315" s="1">
        <f ca="1" t="shared" si="79"/>
        <v>59.4937873920224</v>
      </c>
      <c r="BP315" s="1">
        <f ca="1" t="shared" si="80"/>
        <v>0.962912136370666</v>
      </c>
      <c r="BQ315" s="1">
        <f ca="1" t="shared" si="81"/>
        <v>5.7581978094356</v>
      </c>
      <c r="BR315" s="1">
        <f ca="1" t="shared" si="82"/>
        <v>86.372967141534</v>
      </c>
      <c r="BS315" s="1">
        <f ca="1" t="shared" si="83"/>
        <v>0</v>
      </c>
      <c r="BT315" s="1">
        <f ca="1" t="shared" si="84"/>
        <v>0</v>
      </c>
    </row>
    <row r="316" spans="2:72">
      <c r="B316" s="1">
        <f t="shared" si="85"/>
        <v>26</v>
      </c>
      <c r="C316" s="1">
        <f ca="1" t="shared" si="29"/>
        <v>0.763679791776155</v>
      </c>
      <c r="D316" s="1">
        <f ca="1" t="shared" si="30"/>
        <v>65.3280530066234</v>
      </c>
      <c r="E316" s="1">
        <f ca="1" t="shared" si="31"/>
        <v>0.838258959278412</v>
      </c>
      <c r="F316" s="1">
        <f ca="1" t="shared" si="32"/>
        <v>5.43866025482722</v>
      </c>
      <c r="G316" s="1">
        <f ca="1" t="shared" si="33"/>
        <v>43.5092820386177</v>
      </c>
      <c r="H316" s="1">
        <f ca="1" t="shared" si="34"/>
        <v>21.8187709680057</v>
      </c>
      <c r="I316" s="1">
        <f ca="1" t="shared" si="35"/>
        <v>2181.87709680057</v>
      </c>
      <c r="K316" s="1">
        <f t="shared" si="86"/>
        <v>26</v>
      </c>
      <c r="L316" s="1">
        <f ca="1" t="shared" si="36"/>
        <v>0.408521694843377</v>
      </c>
      <c r="M316" s="1">
        <f ca="1" t="shared" si="37"/>
        <v>60.3701775137773</v>
      </c>
      <c r="N316" s="1">
        <f ca="1" t="shared" si="38"/>
        <v>0.518500009332543</v>
      </c>
      <c r="O316" s="1">
        <f ca="1" t="shared" si="39"/>
        <v>4.82232047813875</v>
      </c>
      <c r="P316" s="1">
        <f ca="1" t="shared" si="40"/>
        <v>43.4008843032488</v>
      </c>
      <c r="Q316" s="1">
        <f ca="1" t="shared" si="41"/>
        <v>16.9692932105285</v>
      </c>
      <c r="R316" s="1">
        <f ca="1" t="shared" si="42"/>
        <v>1696.92932105285</v>
      </c>
      <c r="T316" s="1">
        <f t="shared" si="87"/>
        <v>26</v>
      </c>
      <c r="U316" s="1">
        <f ca="1" t="shared" si="43"/>
        <v>0.454721337101487</v>
      </c>
      <c r="V316" s="1">
        <f ca="1" t="shared" si="44"/>
        <v>63.998696361736</v>
      </c>
      <c r="W316" s="1">
        <f ca="1" t="shared" si="45"/>
        <v>0.579496756824087</v>
      </c>
      <c r="X316" s="1">
        <f ca="1" t="shared" si="46"/>
        <v>4.80737378376354</v>
      </c>
      <c r="Y316" s="1">
        <f ca="1" t="shared" si="47"/>
        <v>48.0737378376354</v>
      </c>
      <c r="Z316" s="1">
        <f ca="1" t="shared" si="48"/>
        <v>15.9249585241006</v>
      </c>
      <c r="AA316" s="1">
        <f ca="1" t="shared" si="49"/>
        <v>1592.49585241006</v>
      </c>
      <c r="AC316" s="1">
        <f t="shared" si="88"/>
        <v>26</v>
      </c>
      <c r="AD316" s="1">
        <f ca="1" t="shared" si="50"/>
        <v>0.682081370170207</v>
      </c>
      <c r="AE316" s="1">
        <f ca="1" t="shared" si="51"/>
        <v>66.5604795668222</v>
      </c>
      <c r="AF316" s="1">
        <f ca="1" t="shared" si="52"/>
        <v>0.218519055273046</v>
      </c>
      <c r="AG316" s="1">
        <f ca="1" t="shared" si="53"/>
        <v>4.33562689921601</v>
      </c>
      <c r="AH316" s="1">
        <f ca="1" t="shared" si="54"/>
        <v>47.6918958913762</v>
      </c>
      <c r="AI316" s="1">
        <f ca="1" t="shared" si="55"/>
        <v>18.8685836754461</v>
      </c>
      <c r="AJ316" s="1">
        <f ca="1" t="shared" si="56"/>
        <v>1886.85836754461</v>
      </c>
      <c r="AL316" s="1">
        <f t="shared" si="89"/>
        <v>26</v>
      </c>
      <c r="AM316" s="1">
        <f ca="1" t="shared" si="57"/>
        <v>0.691853742518059</v>
      </c>
      <c r="AN316" s="1">
        <f ca="1" t="shared" si="58"/>
        <v>65.5850341936593</v>
      </c>
      <c r="AO316" s="1">
        <f ca="1" t="shared" si="59"/>
        <v>0.700128495958171</v>
      </c>
      <c r="AP316" s="1">
        <f ca="1" t="shared" si="60"/>
        <v>5.37966073096444</v>
      </c>
      <c r="AQ316" s="1">
        <f ca="1" t="shared" si="61"/>
        <v>64.5559287715732</v>
      </c>
      <c r="AR316" s="1">
        <f ca="1" t="shared" si="62"/>
        <v>1.02910542208605</v>
      </c>
      <c r="AS316" s="1">
        <f ca="1" t="shared" si="63"/>
        <v>102.910542208605</v>
      </c>
      <c r="AU316" s="1">
        <f t="shared" si="90"/>
        <v>26</v>
      </c>
      <c r="AV316" s="1">
        <f ca="1" t="shared" si="64"/>
        <v>0.494201397702521</v>
      </c>
      <c r="AW316" s="1">
        <f ca="1" t="shared" si="65"/>
        <v>61.3324710618095</v>
      </c>
      <c r="AX316" s="1">
        <f ca="1" t="shared" si="66"/>
        <v>0.114696582790832</v>
      </c>
      <c r="AY316" s="1">
        <f ca="1" t="shared" si="67"/>
        <v>4.49885603469243</v>
      </c>
      <c r="AZ316" s="1">
        <f ca="1" t="shared" si="68"/>
        <v>58.4851284510015</v>
      </c>
      <c r="BA316" s="1">
        <f ca="1" t="shared" si="69"/>
        <v>2.84734261080799</v>
      </c>
      <c r="BB316" s="1">
        <f ca="1" t="shared" si="70"/>
        <v>284.734261080799</v>
      </c>
      <c r="BD316" s="1">
        <f t="shared" si="91"/>
        <v>26</v>
      </c>
      <c r="BE316" s="1">
        <f ca="1" t="shared" si="71"/>
        <v>0.0814944178405843</v>
      </c>
      <c r="BF316" s="1">
        <f ca="1" t="shared" si="72"/>
        <v>54.4313973822906</v>
      </c>
      <c r="BG316" s="1">
        <f ca="1" t="shared" si="73"/>
        <v>0.788387861174545</v>
      </c>
      <c r="BH316" s="1">
        <f ca="1" t="shared" si="74"/>
        <v>5.12024295709885</v>
      </c>
      <c r="BI316" s="1">
        <f ca="1" t="shared" si="75"/>
        <v>71.6834013993838</v>
      </c>
      <c r="BJ316" s="1">
        <f ca="1" t="shared" si="76"/>
        <v>0</v>
      </c>
      <c r="BK316" s="1">
        <f ca="1" t="shared" si="77"/>
        <v>0</v>
      </c>
      <c r="BM316" s="1">
        <f t="shared" si="92"/>
        <v>26</v>
      </c>
      <c r="BN316" s="1">
        <f ca="1" t="shared" si="78"/>
        <v>0.156289582758708</v>
      </c>
      <c r="BO316" s="1">
        <f ca="1" t="shared" si="79"/>
        <v>59.1844711746828</v>
      </c>
      <c r="BP316" s="1">
        <f ca="1" t="shared" si="80"/>
        <v>0.0705631008159173</v>
      </c>
      <c r="BQ316" s="1">
        <f ca="1" t="shared" si="81"/>
        <v>4.39137364184144</v>
      </c>
      <c r="BR316" s="1">
        <f ca="1" t="shared" si="82"/>
        <v>65.8706046276216</v>
      </c>
      <c r="BS316" s="1">
        <f ca="1" t="shared" si="83"/>
        <v>0</v>
      </c>
      <c r="BT316" s="1">
        <f ca="1" t="shared" si="84"/>
        <v>0</v>
      </c>
    </row>
    <row r="317" spans="2:72">
      <c r="B317" s="1">
        <f t="shared" si="85"/>
        <v>27</v>
      </c>
      <c r="C317" s="1">
        <f ca="1" t="shared" si="29"/>
        <v>0.566583397732563</v>
      </c>
      <c r="D317" s="1">
        <f ca="1" t="shared" si="30"/>
        <v>67.8854561942364</v>
      </c>
      <c r="E317" s="1">
        <f ca="1" t="shared" si="31"/>
        <v>0.920986819624282</v>
      </c>
      <c r="F317" s="1">
        <f ca="1" t="shared" si="32"/>
        <v>5.74413401796415</v>
      </c>
      <c r="G317" s="1">
        <f ca="1" t="shared" si="33"/>
        <v>45.9530721437132</v>
      </c>
      <c r="H317" s="1">
        <f ca="1" t="shared" si="34"/>
        <v>21.9323840505231</v>
      </c>
      <c r="I317" s="1">
        <f ca="1" t="shared" si="35"/>
        <v>2193.23840505231</v>
      </c>
      <c r="K317" s="1">
        <f t="shared" si="86"/>
        <v>27</v>
      </c>
      <c r="L317" s="1">
        <f ca="1" t="shared" si="36"/>
        <v>0.296130844592866</v>
      </c>
      <c r="M317" s="1">
        <f ca="1" t="shared" si="37"/>
        <v>60.1775054591125</v>
      </c>
      <c r="N317" s="1">
        <f ca="1" t="shared" si="38"/>
        <v>0.240763614940299</v>
      </c>
      <c r="O317" s="1">
        <f ca="1" t="shared" si="39"/>
        <v>4.18440688420811</v>
      </c>
      <c r="P317" s="1">
        <f ca="1" t="shared" si="40"/>
        <v>37.659661957873</v>
      </c>
      <c r="Q317" s="1">
        <f ca="1" t="shared" si="41"/>
        <v>22.5178435012395</v>
      </c>
      <c r="R317" s="1">
        <f ca="1" t="shared" si="42"/>
        <v>2251.78435012395</v>
      </c>
      <c r="T317" s="1">
        <f t="shared" si="87"/>
        <v>27</v>
      </c>
      <c r="U317" s="1">
        <f ca="1" t="shared" si="43"/>
        <v>0.758907902872241</v>
      </c>
      <c r="V317" s="1">
        <f ca="1" t="shared" si="44"/>
        <v>67.2538642109723</v>
      </c>
      <c r="W317" s="1">
        <f ca="1" t="shared" si="45"/>
        <v>0.247345913536444</v>
      </c>
      <c r="X317" s="1">
        <f ca="1" t="shared" si="46"/>
        <v>4.01814494820069</v>
      </c>
      <c r="Y317" s="1">
        <f ca="1" t="shared" si="47"/>
        <v>40.1814494820069</v>
      </c>
      <c r="Z317" s="1">
        <f ca="1" t="shared" si="48"/>
        <v>27.0724147289654</v>
      </c>
      <c r="AA317" s="1">
        <f ca="1" t="shared" si="49"/>
        <v>2707.24147289654</v>
      </c>
      <c r="AC317" s="1">
        <f t="shared" si="88"/>
        <v>27</v>
      </c>
      <c r="AD317" s="1">
        <f ca="1" t="shared" si="50"/>
        <v>0.656009282439846</v>
      </c>
      <c r="AE317" s="1">
        <f ca="1" t="shared" si="51"/>
        <v>69.3973070225474</v>
      </c>
      <c r="AF317" s="1">
        <f ca="1" t="shared" si="52"/>
        <v>0.663045686017841</v>
      </c>
      <c r="AG317" s="1">
        <f ca="1" t="shared" si="53"/>
        <v>4.61893554309999</v>
      </c>
      <c r="AH317" s="1">
        <f ca="1" t="shared" si="54"/>
        <v>50.8082909740999</v>
      </c>
      <c r="AI317" s="1">
        <f ca="1" t="shared" si="55"/>
        <v>18.5890160484475</v>
      </c>
      <c r="AJ317" s="1">
        <f ca="1" t="shared" si="56"/>
        <v>1858.90160484475</v>
      </c>
      <c r="AL317" s="1">
        <f t="shared" si="89"/>
        <v>27</v>
      </c>
      <c r="AM317" s="1">
        <f ca="1" t="shared" si="57"/>
        <v>0.7122742328635</v>
      </c>
      <c r="AN317" s="1">
        <f ca="1" t="shared" si="58"/>
        <v>66.471153361639</v>
      </c>
      <c r="AO317" s="1">
        <f ca="1" t="shared" si="59"/>
        <v>0.525826019635887</v>
      </c>
      <c r="AP317" s="1">
        <f ca="1" t="shared" si="60"/>
        <v>4.72565570277975</v>
      </c>
      <c r="AQ317" s="1">
        <f ca="1" t="shared" si="61"/>
        <v>56.707868433357</v>
      </c>
      <c r="AR317" s="1">
        <f ca="1" t="shared" si="62"/>
        <v>9.76328492828193</v>
      </c>
      <c r="AS317" s="1">
        <f ca="1" t="shared" si="63"/>
        <v>976.328492828193</v>
      </c>
      <c r="AU317" s="1">
        <f t="shared" si="90"/>
        <v>27</v>
      </c>
      <c r="AV317" s="1">
        <f ca="1" t="shared" si="64"/>
        <v>0.567387785404695</v>
      </c>
      <c r="AW317" s="1">
        <f ca="1" t="shared" si="65"/>
        <v>65.1190605784324</v>
      </c>
      <c r="AX317" s="1">
        <f ca="1" t="shared" si="66"/>
        <v>0.413255921367635</v>
      </c>
      <c r="AY317" s="1">
        <f ca="1" t="shared" si="67"/>
        <v>4.75468061995253</v>
      </c>
      <c r="AZ317" s="1">
        <f ca="1" t="shared" si="68"/>
        <v>61.8108480593829</v>
      </c>
      <c r="BA317" s="1">
        <f ca="1" t="shared" si="69"/>
        <v>3.30821251904954</v>
      </c>
      <c r="BB317" s="1">
        <f ca="1" t="shared" si="70"/>
        <v>330.821251904954</v>
      </c>
      <c r="BD317" s="1">
        <f t="shared" si="91"/>
        <v>27</v>
      </c>
      <c r="BE317" s="1">
        <f ca="1" t="shared" si="71"/>
        <v>0.379092762793372</v>
      </c>
      <c r="BF317" s="1">
        <f ca="1" t="shared" si="72"/>
        <v>60.1832175690517</v>
      </c>
      <c r="BG317" s="1">
        <f ca="1" t="shared" si="73"/>
        <v>0.849455825150798</v>
      </c>
      <c r="BH317" s="1">
        <f ca="1" t="shared" si="74"/>
        <v>5.0586701095862</v>
      </c>
      <c r="BI317" s="1">
        <f ca="1" t="shared" si="75"/>
        <v>70.8213815342068</v>
      </c>
      <c r="BJ317" s="1">
        <f ca="1" t="shared" si="76"/>
        <v>0</v>
      </c>
      <c r="BK317" s="1">
        <f ca="1" t="shared" si="77"/>
        <v>0</v>
      </c>
      <c r="BM317" s="1">
        <f t="shared" si="92"/>
        <v>27</v>
      </c>
      <c r="BN317" s="1">
        <f ca="1" t="shared" si="78"/>
        <v>0.323916933586776</v>
      </c>
      <c r="BO317" s="1">
        <f ca="1" t="shared" si="79"/>
        <v>61.883306627477</v>
      </c>
      <c r="BP317" s="1">
        <f ca="1" t="shared" si="80"/>
        <v>0.302370176329101</v>
      </c>
      <c r="BQ317" s="1">
        <f ca="1" t="shared" si="81"/>
        <v>4.59805301937243</v>
      </c>
      <c r="BR317" s="1">
        <f ca="1" t="shared" si="82"/>
        <v>68.9707952905864</v>
      </c>
      <c r="BS317" s="1">
        <f ca="1" t="shared" si="83"/>
        <v>0</v>
      </c>
      <c r="BT317" s="1">
        <f ca="1" t="shared" si="84"/>
        <v>0</v>
      </c>
    </row>
    <row r="318" spans="2:72">
      <c r="B318" s="1">
        <f t="shared" si="85"/>
        <v>28</v>
      </c>
      <c r="C318" s="1">
        <f ca="1" t="shared" si="29"/>
        <v>0.21127248782888</v>
      </c>
      <c r="D318" s="1">
        <f ca="1" t="shared" si="30"/>
        <v>57.8152878284124</v>
      </c>
      <c r="E318" s="1">
        <f ca="1" t="shared" si="31"/>
        <v>0.34427557637795</v>
      </c>
      <c r="F318" s="1">
        <f ca="1" t="shared" si="32"/>
        <v>4.57140785392321</v>
      </c>
      <c r="G318" s="1">
        <f ca="1" t="shared" si="33"/>
        <v>36.5712628313857</v>
      </c>
      <c r="H318" s="1">
        <f ca="1" t="shared" si="34"/>
        <v>21.2440249970267</v>
      </c>
      <c r="I318" s="1">
        <f ca="1" t="shared" si="35"/>
        <v>2124.40249970267</v>
      </c>
      <c r="K318" s="1">
        <f t="shared" si="86"/>
        <v>28</v>
      </c>
      <c r="L318" s="1">
        <f ca="1" t="shared" si="36"/>
        <v>0.806662946117221</v>
      </c>
      <c r="M318" s="1">
        <f ca="1" t="shared" si="37"/>
        <v>68.9366000778474</v>
      </c>
      <c r="N318" s="1">
        <f ca="1" t="shared" si="38"/>
        <v>0.937997091251423</v>
      </c>
      <c r="O318" s="1">
        <f ca="1" t="shared" si="39"/>
        <v>5.76436143063358</v>
      </c>
      <c r="P318" s="1">
        <f ca="1" t="shared" si="40"/>
        <v>51.8792528757022</v>
      </c>
      <c r="Q318" s="1">
        <f ca="1" t="shared" si="41"/>
        <v>17.0573472021452</v>
      </c>
      <c r="R318" s="1">
        <f ca="1" t="shared" si="42"/>
        <v>1705.73472021452</v>
      </c>
      <c r="T318" s="1">
        <f t="shared" si="87"/>
        <v>28</v>
      </c>
      <c r="U318" s="1">
        <f ca="1" t="shared" si="43"/>
        <v>0.376947359876389</v>
      </c>
      <c r="V318" s="1">
        <f ca="1" t="shared" si="44"/>
        <v>64.5200683988678</v>
      </c>
      <c r="W318" s="1">
        <f ca="1" t="shared" si="45"/>
        <v>0.835599271713725</v>
      </c>
      <c r="X318" s="1">
        <f ca="1" t="shared" si="46"/>
        <v>5.15781656445855</v>
      </c>
      <c r="Y318" s="1">
        <f ca="1" t="shared" si="47"/>
        <v>51.5781656445855</v>
      </c>
      <c r="Z318" s="1">
        <f ca="1" t="shared" si="48"/>
        <v>12.9419027542823</v>
      </c>
      <c r="AA318" s="1">
        <f ca="1" t="shared" si="49"/>
        <v>1294.19027542823</v>
      </c>
      <c r="AC318" s="1">
        <f t="shared" si="88"/>
        <v>28</v>
      </c>
      <c r="AD318" s="1">
        <f ca="1" t="shared" si="50"/>
        <v>0.5573401665416</v>
      </c>
      <c r="AE318" s="1">
        <f ca="1" t="shared" si="51"/>
        <v>68.8456680046117</v>
      </c>
      <c r="AF318" s="1">
        <f ca="1" t="shared" si="52"/>
        <v>0.944236638649237</v>
      </c>
      <c r="AG318" s="1">
        <f ca="1" t="shared" si="53"/>
        <v>5.61688042550839</v>
      </c>
      <c r="AH318" s="1">
        <f ca="1" t="shared" si="54"/>
        <v>61.7856846805923</v>
      </c>
      <c r="AI318" s="1">
        <f ca="1" t="shared" si="55"/>
        <v>7.05998332401942</v>
      </c>
      <c r="AJ318" s="1">
        <f ca="1" t="shared" si="56"/>
        <v>705.998332401942</v>
      </c>
      <c r="AL318" s="1">
        <f t="shared" si="89"/>
        <v>28</v>
      </c>
      <c r="AM318" s="1">
        <f ca="1" t="shared" si="57"/>
        <v>0.64413550010018</v>
      </c>
      <c r="AN318" s="1">
        <f ca="1" t="shared" si="58"/>
        <v>67.2292523830249</v>
      </c>
      <c r="AO318" s="1">
        <f ca="1" t="shared" si="59"/>
        <v>0.676305277695434</v>
      </c>
      <c r="AP318" s="1">
        <f ca="1" t="shared" si="60"/>
        <v>4.7379469258877</v>
      </c>
      <c r="AQ318" s="1">
        <f ca="1" t="shared" si="61"/>
        <v>56.8553631106524</v>
      </c>
      <c r="AR318" s="1">
        <f ca="1" t="shared" si="62"/>
        <v>10.3738892723725</v>
      </c>
      <c r="AS318" s="1">
        <f ca="1" t="shared" si="63"/>
        <v>1037.38892723725</v>
      </c>
      <c r="AU318" s="1">
        <f t="shared" si="90"/>
        <v>28</v>
      </c>
      <c r="AV318" s="1">
        <f ca="1" t="shared" si="64"/>
        <v>0.0832220744608476</v>
      </c>
      <c r="AW318" s="1">
        <f ca="1" t="shared" si="65"/>
        <v>52.5992533326823</v>
      </c>
      <c r="AX318" s="1">
        <f ca="1" t="shared" si="66"/>
        <v>0.608544813851462</v>
      </c>
      <c r="AY318" s="1">
        <f ca="1" t="shared" si="67"/>
        <v>4.63255533017349</v>
      </c>
      <c r="AZ318" s="1">
        <f ca="1" t="shared" si="68"/>
        <v>60.2232192922553</v>
      </c>
      <c r="BA318" s="1">
        <f ca="1" t="shared" si="69"/>
        <v>0</v>
      </c>
      <c r="BB318" s="1">
        <f ca="1" t="shared" si="70"/>
        <v>0</v>
      </c>
      <c r="BD318" s="1">
        <f t="shared" si="91"/>
        <v>28</v>
      </c>
      <c r="BE318" s="1">
        <f ca="1" t="shared" si="71"/>
        <v>0.220357103485292</v>
      </c>
      <c r="BF318" s="1">
        <f ca="1" t="shared" si="72"/>
        <v>56.9163531434051</v>
      </c>
      <c r="BG318" s="1">
        <f ca="1" t="shared" si="73"/>
        <v>0.444281401762958</v>
      </c>
      <c r="BH318" s="1">
        <f ca="1" t="shared" si="74"/>
        <v>4.82923360299754</v>
      </c>
      <c r="BI318" s="1">
        <f ca="1" t="shared" si="75"/>
        <v>67.6092704419656</v>
      </c>
      <c r="BJ318" s="1">
        <f ca="1" t="shared" si="76"/>
        <v>0</v>
      </c>
      <c r="BK318" s="1">
        <f ca="1" t="shared" si="77"/>
        <v>0</v>
      </c>
      <c r="BM318" s="1">
        <f t="shared" si="92"/>
        <v>28</v>
      </c>
      <c r="BN318" s="1">
        <f ca="1" t="shared" si="78"/>
        <v>0.656950221678348</v>
      </c>
      <c r="BO318" s="1">
        <f ca="1" t="shared" si="79"/>
        <v>67.2165057604601</v>
      </c>
      <c r="BP318" s="1">
        <f ca="1" t="shared" si="80"/>
        <v>0.432304578692216</v>
      </c>
      <c r="BQ318" s="1">
        <f ca="1" t="shared" si="81"/>
        <v>4.762215183346</v>
      </c>
      <c r="BR318" s="1">
        <f ca="1" t="shared" si="82"/>
        <v>71.43322775019</v>
      </c>
      <c r="BS318" s="1">
        <f ca="1" t="shared" si="83"/>
        <v>0</v>
      </c>
      <c r="BT318" s="1">
        <f ca="1" t="shared" si="84"/>
        <v>0</v>
      </c>
    </row>
    <row r="319" spans="2:72">
      <c r="B319" s="1">
        <f t="shared" si="85"/>
        <v>29</v>
      </c>
      <c r="C319" s="1">
        <f ca="1" t="shared" si="29"/>
        <v>0.740698828864728</v>
      </c>
      <c r="D319" s="1">
        <f ca="1" t="shared" si="30"/>
        <v>66.2854420377537</v>
      </c>
      <c r="E319" s="1">
        <f ca="1" t="shared" si="31"/>
        <v>0.126708848596138</v>
      </c>
      <c r="F319" s="1">
        <f ca="1" t="shared" si="32"/>
        <v>4.47023155828518</v>
      </c>
      <c r="G319" s="1">
        <f ca="1" t="shared" si="33"/>
        <v>35.7618524662815</v>
      </c>
      <c r="H319" s="1">
        <f ca="1" t="shared" si="34"/>
        <v>30.5235895714722</v>
      </c>
      <c r="I319" s="1">
        <f ca="1" t="shared" si="35"/>
        <v>3052.35895714722</v>
      </c>
      <c r="K319" s="1">
        <f t="shared" si="86"/>
        <v>29</v>
      </c>
      <c r="L319" s="1">
        <f ca="1" t="shared" si="36"/>
        <v>0.870500906987422</v>
      </c>
      <c r="M319" s="1">
        <f ca="1" t="shared" si="37"/>
        <v>69.4964026462706</v>
      </c>
      <c r="N319" s="1">
        <f ca="1" t="shared" si="38"/>
        <v>0.880938320400294</v>
      </c>
      <c r="O319" s="1">
        <f ca="1" t="shared" si="39"/>
        <v>5.46567001371161</v>
      </c>
      <c r="P319" s="1">
        <f ca="1" t="shared" si="40"/>
        <v>49.1910301234045</v>
      </c>
      <c r="Q319" s="1">
        <f ca="1" t="shared" si="41"/>
        <v>20.3053725228662</v>
      </c>
      <c r="R319" s="1">
        <f ca="1" t="shared" si="42"/>
        <v>2030.53725228662</v>
      </c>
      <c r="T319" s="1">
        <f t="shared" si="87"/>
        <v>29</v>
      </c>
      <c r="U319" s="1">
        <f ca="1" t="shared" si="43"/>
        <v>0.0266145265153772</v>
      </c>
      <c r="V319" s="1">
        <f ca="1" t="shared" si="44"/>
        <v>51.8600143005754</v>
      </c>
      <c r="W319" s="1">
        <f ca="1" t="shared" si="45"/>
        <v>0.687240514293558</v>
      </c>
      <c r="X319" s="1">
        <f ca="1" t="shared" si="46"/>
        <v>4.9528097269618</v>
      </c>
      <c r="Y319" s="1">
        <f ca="1" t="shared" si="47"/>
        <v>49.528097269618</v>
      </c>
      <c r="Z319" s="1">
        <f ca="1" t="shared" si="48"/>
        <v>2.33191703095747</v>
      </c>
      <c r="AA319" s="1">
        <f ca="1" t="shared" si="49"/>
        <v>233.191703095747</v>
      </c>
      <c r="AC319" s="1">
        <f t="shared" si="88"/>
        <v>29</v>
      </c>
      <c r="AD319" s="1">
        <f ca="1" t="shared" si="50"/>
        <v>0.264076245104925</v>
      </c>
      <c r="AE319" s="1">
        <f ca="1" t="shared" si="51"/>
        <v>63.1164163956674</v>
      </c>
      <c r="AF319" s="1">
        <f ca="1" t="shared" si="52"/>
        <v>0.408821382673792</v>
      </c>
      <c r="AG319" s="1">
        <f ca="1" t="shared" si="53"/>
        <v>4.7017044990987</v>
      </c>
      <c r="AH319" s="1">
        <f ca="1" t="shared" si="54"/>
        <v>51.7187494900857</v>
      </c>
      <c r="AI319" s="1">
        <f ca="1" t="shared" si="55"/>
        <v>11.3976669055817</v>
      </c>
      <c r="AJ319" s="1">
        <f ca="1" t="shared" si="56"/>
        <v>1139.76669055817</v>
      </c>
      <c r="AL319" s="1">
        <f t="shared" si="89"/>
        <v>29</v>
      </c>
      <c r="AM319" s="1">
        <f ca="1" t="shared" si="57"/>
        <v>0.113999457544718</v>
      </c>
      <c r="AN319" s="1">
        <f ca="1" t="shared" si="58"/>
        <v>56.1147901388378</v>
      </c>
      <c r="AO319" s="1">
        <f ca="1" t="shared" si="59"/>
        <v>0.450415944907825</v>
      </c>
      <c r="AP319" s="1">
        <f ca="1" t="shared" si="60"/>
        <v>4.86691625695562</v>
      </c>
      <c r="AQ319" s="1">
        <f ca="1" t="shared" si="61"/>
        <v>58.4029950834674</v>
      </c>
      <c r="AR319" s="1">
        <f ca="1" t="shared" si="62"/>
        <v>0</v>
      </c>
      <c r="AS319" s="1">
        <f ca="1" t="shared" si="63"/>
        <v>0</v>
      </c>
      <c r="AU319" s="1">
        <f t="shared" si="90"/>
        <v>29</v>
      </c>
      <c r="AV319" s="1">
        <f ca="1" t="shared" si="64"/>
        <v>0.291248085433707</v>
      </c>
      <c r="AW319" s="1">
        <f ca="1" t="shared" si="65"/>
        <v>64.1721821435245</v>
      </c>
      <c r="AX319" s="1">
        <f ca="1" t="shared" si="66"/>
        <v>0.232970027155546</v>
      </c>
      <c r="AY319" s="1">
        <f ca="1" t="shared" si="67"/>
        <v>4.46300458929212</v>
      </c>
      <c r="AZ319" s="1">
        <f ca="1" t="shared" si="68"/>
        <v>58.0190596607975</v>
      </c>
      <c r="BA319" s="1">
        <f ca="1" t="shared" si="69"/>
        <v>6.15312248272694</v>
      </c>
      <c r="BB319" s="1">
        <f ca="1" t="shared" si="70"/>
        <v>615.312248272694</v>
      </c>
      <c r="BD319" s="1">
        <f t="shared" si="91"/>
        <v>29</v>
      </c>
      <c r="BE319" s="1">
        <f ca="1" t="shared" si="71"/>
        <v>0.505955714655751</v>
      </c>
      <c r="BF319" s="1">
        <f ca="1" t="shared" si="72"/>
        <v>60.7694201232238</v>
      </c>
      <c r="BG319" s="1">
        <f ca="1" t="shared" si="73"/>
        <v>0.837260163650094</v>
      </c>
      <c r="BH319" s="1">
        <f ca="1" t="shared" si="74"/>
        <v>5.01213353606834</v>
      </c>
      <c r="BI319" s="1">
        <f ca="1" t="shared" si="75"/>
        <v>70.1698695049568</v>
      </c>
      <c r="BJ319" s="1">
        <f ca="1" t="shared" si="76"/>
        <v>0</v>
      </c>
      <c r="BK319" s="1">
        <f ca="1" t="shared" si="77"/>
        <v>0</v>
      </c>
      <c r="BM319" s="1">
        <f t="shared" si="92"/>
        <v>29</v>
      </c>
      <c r="BN319" s="1">
        <f ca="1" t="shared" si="78"/>
        <v>0.442568717547892</v>
      </c>
      <c r="BO319" s="1">
        <f ca="1" t="shared" si="79"/>
        <v>62.1959384872204</v>
      </c>
      <c r="BP319" s="1">
        <f ca="1" t="shared" si="80"/>
        <v>0.851519052661083</v>
      </c>
      <c r="BQ319" s="1">
        <f ca="1" t="shared" si="81"/>
        <v>5.00998678486239</v>
      </c>
      <c r="BR319" s="1">
        <f ca="1" t="shared" si="82"/>
        <v>75.1498017729359</v>
      </c>
      <c r="BS319" s="1">
        <f ca="1" t="shared" si="83"/>
        <v>0</v>
      </c>
      <c r="BT319" s="1">
        <f ca="1" t="shared" si="84"/>
        <v>0</v>
      </c>
    </row>
    <row r="320" spans="2:72">
      <c r="B320" s="1">
        <f t="shared" si="85"/>
        <v>30</v>
      </c>
      <c r="C320" s="1">
        <f ca="1" t="shared" si="29"/>
        <v>0.0584570280406422</v>
      </c>
      <c r="D320" s="1">
        <f ca="1" t="shared" si="30"/>
        <v>54.830037514704</v>
      </c>
      <c r="E320" s="1">
        <f ca="1" t="shared" si="31"/>
        <v>0.693122064481664</v>
      </c>
      <c r="F320" s="1">
        <f ca="1" t="shared" si="32"/>
        <v>4.95377717304845</v>
      </c>
      <c r="G320" s="1">
        <f ca="1" t="shared" si="33"/>
        <v>39.6302173843876</v>
      </c>
      <c r="H320" s="1">
        <f ca="1" t="shared" si="34"/>
        <v>15.1998201303164</v>
      </c>
      <c r="I320" s="1">
        <f ca="1" t="shared" si="35"/>
        <v>1519.98201303164</v>
      </c>
      <c r="K320" s="1">
        <f t="shared" si="86"/>
        <v>30</v>
      </c>
      <c r="L320" s="1">
        <f ca="1" t="shared" si="36"/>
        <v>0.409502065261454</v>
      </c>
      <c r="M320" s="1">
        <f ca="1" t="shared" si="37"/>
        <v>61.206174271235</v>
      </c>
      <c r="N320" s="1">
        <f ca="1" t="shared" si="38"/>
        <v>0.694627059518335</v>
      </c>
      <c r="O320" s="1">
        <f ca="1" t="shared" si="39"/>
        <v>4.87829793630307</v>
      </c>
      <c r="P320" s="1">
        <f ca="1" t="shared" si="40"/>
        <v>43.9046814267276</v>
      </c>
      <c r="Q320" s="1">
        <f ca="1" t="shared" si="41"/>
        <v>17.3014928445074</v>
      </c>
      <c r="R320" s="1">
        <f ca="1" t="shared" si="42"/>
        <v>1730.14928445074</v>
      </c>
      <c r="T320" s="1">
        <f t="shared" si="87"/>
        <v>30</v>
      </c>
      <c r="U320" s="1">
        <f ca="1" t="shared" si="43"/>
        <v>0.262471483925472</v>
      </c>
      <c r="V320" s="1">
        <f ca="1" t="shared" si="44"/>
        <v>64.0432483588055</v>
      </c>
      <c r="W320" s="1">
        <f ca="1" t="shared" si="45"/>
        <v>0.683490939833205</v>
      </c>
      <c r="X320" s="1">
        <f ca="1" t="shared" si="46"/>
        <v>4.71198907049134</v>
      </c>
      <c r="Y320" s="1">
        <f ca="1" t="shared" si="47"/>
        <v>47.1198907049134</v>
      </c>
      <c r="Z320" s="1">
        <f ca="1" t="shared" si="48"/>
        <v>16.9233576538921</v>
      </c>
      <c r="AA320" s="1">
        <f ca="1" t="shared" si="49"/>
        <v>1692.33576538921</v>
      </c>
      <c r="AC320" s="1">
        <f t="shared" si="88"/>
        <v>30</v>
      </c>
      <c r="AD320" s="1">
        <f ca="1" t="shared" si="50"/>
        <v>0.503629825626864</v>
      </c>
      <c r="AE320" s="1">
        <f ca="1" t="shared" si="51"/>
        <v>60.9120728289811</v>
      </c>
      <c r="AF320" s="1">
        <f ca="1" t="shared" si="52"/>
        <v>0.526520934479511</v>
      </c>
      <c r="AG320" s="1">
        <f ca="1" t="shared" si="53"/>
        <v>4.94632412521407</v>
      </c>
      <c r="AH320" s="1">
        <f ca="1" t="shared" si="54"/>
        <v>54.4095653773547</v>
      </c>
      <c r="AI320" s="1">
        <f ca="1" t="shared" si="55"/>
        <v>6.50250745162633</v>
      </c>
      <c r="AJ320" s="1">
        <f ca="1" t="shared" si="56"/>
        <v>650.250745162633</v>
      </c>
      <c r="AL320" s="1">
        <f t="shared" si="89"/>
        <v>30</v>
      </c>
      <c r="AM320" s="1">
        <f ca="1" t="shared" si="57"/>
        <v>0.777309006121193</v>
      </c>
      <c r="AN320" s="1">
        <f ca="1" t="shared" si="58"/>
        <v>69.461176377737</v>
      </c>
      <c r="AO320" s="1">
        <f ca="1" t="shared" si="59"/>
        <v>0.528848907394862</v>
      </c>
      <c r="AP320" s="1">
        <f ca="1" t="shared" si="60"/>
        <v>4.51537218616349</v>
      </c>
      <c r="AQ320" s="1">
        <f ca="1" t="shared" si="61"/>
        <v>54.1844662339619</v>
      </c>
      <c r="AR320" s="1">
        <f ca="1" t="shared" si="62"/>
        <v>15.2767101437751</v>
      </c>
      <c r="AS320" s="1">
        <f ca="1" t="shared" si="63"/>
        <v>1527.67101437751</v>
      </c>
      <c r="AU320" s="1">
        <f t="shared" si="90"/>
        <v>30</v>
      </c>
      <c r="AV320" s="1">
        <f ca="1" t="shared" si="64"/>
        <v>0.562956209937749</v>
      </c>
      <c r="AW320" s="1">
        <f ca="1" t="shared" si="65"/>
        <v>67.9678350178275</v>
      </c>
      <c r="AX320" s="1">
        <f ca="1" t="shared" si="66"/>
        <v>0.426686204801169</v>
      </c>
      <c r="AY320" s="1">
        <f ca="1" t="shared" si="67"/>
        <v>4.80585348371568</v>
      </c>
      <c r="AZ320" s="1">
        <f ca="1" t="shared" si="68"/>
        <v>62.4760952883038</v>
      </c>
      <c r="BA320" s="1">
        <f ca="1" t="shared" si="69"/>
        <v>5.49173972952366</v>
      </c>
      <c r="BB320" s="1">
        <f ca="1" t="shared" si="70"/>
        <v>549.173972952366</v>
      </c>
      <c r="BD320" s="1">
        <f t="shared" si="91"/>
        <v>30</v>
      </c>
      <c r="BE320" s="1">
        <f ca="1" t="shared" si="71"/>
        <v>0.807991396389429</v>
      </c>
      <c r="BF320" s="1">
        <f ca="1" t="shared" si="72"/>
        <v>68.7953035363895</v>
      </c>
      <c r="BG320" s="1">
        <f ca="1" t="shared" si="73"/>
        <v>0.158827320160242</v>
      </c>
      <c r="BH320" s="1">
        <f ca="1" t="shared" si="74"/>
        <v>4.45563927603947</v>
      </c>
      <c r="BI320" s="1">
        <f ca="1" t="shared" si="75"/>
        <v>62.3789498645526</v>
      </c>
      <c r="BJ320" s="1">
        <f ca="1" t="shared" si="76"/>
        <v>6.41635367183682</v>
      </c>
      <c r="BK320" s="1">
        <f ca="1" t="shared" si="77"/>
        <v>641.635367183682</v>
      </c>
      <c r="BM320" s="1">
        <f t="shared" si="92"/>
        <v>30</v>
      </c>
      <c r="BN320" s="1">
        <f ca="1" t="shared" si="78"/>
        <v>0.829078273121958</v>
      </c>
      <c r="BO320" s="1">
        <f ca="1" t="shared" si="79"/>
        <v>69.8194416658388</v>
      </c>
      <c r="BP320" s="1">
        <f ca="1" t="shared" si="80"/>
        <v>0.149811477934919</v>
      </c>
      <c r="BQ320" s="1">
        <f ca="1" t="shared" si="81"/>
        <v>4.1374269128943</v>
      </c>
      <c r="BR320" s="1">
        <f ca="1" t="shared" si="82"/>
        <v>62.0614036934145</v>
      </c>
      <c r="BS320" s="1">
        <f ca="1" t="shared" si="83"/>
        <v>7.7580379724243</v>
      </c>
      <c r="BT320" s="1">
        <f ca="1" t="shared" si="84"/>
        <v>775.80379724243</v>
      </c>
    </row>
    <row r="321" spans="2:72">
      <c r="B321" s="1">
        <f t="shared" si="85"/>
        <v>31</v>
      </c>
      <c r="C321" s="1">
        <f ca="1" t="shared" si="29"/>
        <v>0.000242954645654825</v>
      </c>
      <c r="D321" s="1">
        <f ca="1" t="shared" si="30"/>
        <v>52.4695033621491</v>
      </c>
      <c r="E321" s="1">
        <f ca="1" t="shared" si="31"/>
        <v>0.545763122180355</v>
      </c>
      <c r="F321" s="1">
        <f ca="1" t="shared" si="32"/>
        <v>4.70798249371254</v>
      </c>
      <c r="G321" s="1">
        <f ca="1" t="shared" si="33"/>
        <v>37.6638599497003</v>
      </c>
      <c r="H321" s="1">
        <f ca="1" t="shared" si="34"/>
        <v>14.8056434124488</v>
      </c>
      <c r="I321" s="1">
        <f ca="1" t="shared" si="35"/>
        <v>1480.56434124488</v>
      </c>
      <c r="K321" s="1">
        <f t="shared" si="86"/>
        <v>31</v>
      </c>
      <c r="L321" s="1">
        <f ca="1" t="shared" si="36"/>
        <v>0.0486465894367059</v>
      </c>
      <c r="M321" s="1">
        <f ca="1" t="shared" si="37"/>
        <v>51.357661386596</v>
      </c>
      <c r="N321" s="1">
        <f ca="1" t="shared" si="38"/>
        <v>0.351853163389588</v>
      </c>
      <c r="O321" s="1">
        <f ca="1" t="shared" si="39"/>
        <v>4.83521264436254</v>
      </c>
      <c r="P321" s="1">
        <f ca="1" t="shared" si="40"/>
        <v>43.5169137992629</v>
      </c>
      <c r="Q321" s="1">
        <f ca="1" t="shared" si="41"/>
        <v>7.84074758733315</v>
      </c>
      <c r="R321" s="1">
        <f ca="1" t="shared" si="42"/>
        <v>784.074758733315</v>
      </c>
      <c r="T321" s="1">
        <f t="shared" si="87"/>
        <v>31</v>
      </c>
      <c r="U321" s="1">
        <f ca="1" t="shared" si="43"/>
        <v>0.374409753968935</v>
      </c>
      <c r="V321" s="1">
        <f ca="1" t="shared" si="44"/>
        <v>64.1426939935004</v>
      </c>
      <c r="W321" s="1">
        <f ca="1" t="shared" si="45"/>
        <v>0.834171318260694</v>
      </c>
      <c r="X321" s="1">
        <f ca="1" t="shared" si="46"/>
        <v>5.0890331695586</v>
      </c>
      <c r="Y321" s="1">
        <f ca="1" t="shared" si="47"/>
        <v>50.890331695586</v>
      </c>
      <c r="Z321" s="1">
        <f ca="1" t="shared" si="48"/>
        <v>13.2523622979144</v>
      </c>
      <c r="AA321" s="1">
        <f ca="1" t="shared" si="49"/>
        <v>1325.23622979144</v>
      </c>
      <c r="AC321" s="1">
        <f t="shared" si="88"/>
        <v>31</v>
      </c>
      <c r="AD321" s="1">
        <f ca="1" t="shared" si="50"/>
        <v>0.037316066318885</v>
      </c>
      <c r="AE321" s="1">
        <f ca="1" t="shared" si="51"/>
        <v>52.2243527278148</v>
      </c>
      <c r="AF321" s="1">
        <f ca="1" t="shared" si="52"/>
        <v>0.269148557957162</v>
      </c>
      <c r="AG321" s="1">
        <f ca="1" t="shared" si="53"/>
        <v>4.23523864857812</v>
      </c>
      <c r="AH321" s="1">
        <f ca="1" t="shared" si="54"/>
        <v>46.5876251343593</v>
      </c>
      <c r="AI321" s="1">
        <f ca="1" t="shared" si="55"/>
        <v>5.63672759345545</v>
      </c>
      <c r="AJ321" s="1">
        <f ca="1" t="shared" si="56"/>
        <v>563.672759345545</v>
      </c>
      <c r="AL321" s="1">
        <f t="shared" si="89"/>
        <v>31</v>
      </c>
      <c r="AM321" s="1">
        <f ca="1" t="shared" si="57"/>
        <v>0.298043419524839</v>
      </c>
      <c r="AN321" s="1">
        <f ca="1" t="shared" si="58"/>
        <v>60.0987272716307</v>
      </c>
      <c r="AO321" s="1">
        <f ca="1" t="shared" si="59"/>
        <v>0.545210708053596</v>
      </c>
      <c r="AP321" s="1">
        <f ca="1" t="shared" si="60"/>
        <v>4.65342511623085</v>
      </c>
      <c r="AQ321" s="1">
        <f ca="1" t="shared" si="61"/>
        <v>55.8411013947702</v>
      </c>
      <c r="AR321" s="1">
        <f ca="1" t="shared" si="62"/>
        <v>4.2576258768605</v>
      </c>
      <c r="AS321" s="1">
        <f ca="1" t="shared" si="63"/>
        <v>425.76258768605</v>
      </c>
      <c r="AU321" s="1">
        <f t="shared" si="90"/>
        <v>31</v>
      </c>
      <c r="AV321" s="1">
        <f ca="1" t="shared" si="64"/>
        <v>0.28443166720574</v>
      </c>
      <c r="AW321" s="1">
        <f ca="1" t="shared" si="65"/>
        <v>62.1543815214997</v>
      </c>
      <c r="AX321" s="1">
        <f ca="1" t="shared" si="66"/>
        <v>0.817854550130134</v>
      </c>
      <c r="AY321" s="1">
        <f ca="1" t="shared" si="67"/>
        <v>5.03499713548531</v>
      </c>
      <c r="AZ321" s="1">
        <f ca="1" t="shared" si="68"/>
        <v>65.454962761309</v>
      </c>
      <c r="BA321" s="1">
        <f ca="1" t="shared" si="69"/>
        <v>0</v>
      </c>
      <c r="BB321" s="1">
        <f ca="1" t="shared" si="70"/>
        <v>0</v>
      </c>
      <c r="BD321" s="1">
        <f t="shared" si="91"/>
        <v>31</v>
      </c>
      <c r="BE321" s="1">
        <f ca="1" t="shared" si="71"/>
        <v>0.159890083263761</v>
      </c>
      <c r="BF321" s="1">
        <f ca="1" t="shared" si="72"/>
        <v>55.8269539902627</v>
      </c>
      <c r="BG321" s="1">
        <f ca="1" t="shared" si="73"/>
        <v>0.677519790126956</v>
      </c>
      <c r="BH321" s="1">
        <f ca="1" t="shared" si="74"/>
        <v>4.50371732319201</v>
      </c>
      <c r="BI321" s="1">
        <f ca="1" t="shared" si="75"/>
        <v>63.0520425246881</v>
      </c>
      <c r="BJ321" s="1">
        <f ca="1" t="shared" si="76"/>
        <v>0</v>
      </c>
      <c r="BK321" s="1">
        <f ca="1" t="shared" si="77"/>
        <v>0</v>
      </c>
      <c r="BM321" s="1">
        <f t="shared" si="92"/>
        <v>31</v>
      </c>
      <c r="BN321" s="1">
        <f ca="1" t="shared" si="78"/>
        <v>0.713295663948081</v>
      </c>
      <c r="BO321" s="1">
        <f ca="1" t="shared" si="79"/>
        <v>69.5556822200712</v>
      </c>
      <c r="BP321" s="1">
        <f ca="1" t="shared" si="80"/>
        <v>0.0705471258593235</v>
      </c>
      <c r="BQ321" s="1">
        <f ca="1" t="shared" si="81"/>
        <v>4.05897985006772</v>
      </c>
      <c r="BR321" s="1">
        <f ca="1" t="shared" si="82"/>
        <v>60.8846977510158</v>
      </c>
      <c r="BS321" s="1">
        <f ca="1" t="shared" si="83"/>
        <v>8.67098446905545</v>
      </c>
      <c r="BT321" s="1">
        <f ca="1" t="shared" si="84"/>
        <v>867.098446905545</v>
      </c>
    </row>
    <row r="322" spans="2:72">
      <c r="B322" s="1">
        <f t="shared" si="85"/>
        <v>32</v>
      </c>
      <c r="C322" s="1">
        <f ca="1" t="shared" si="29"/>
        <v>0.125693365653511</v>
      </c>
      <c r="D322" s="1">
        <f ca="1" t="shared" si="30"/>
        <v>55.5369790034082</v>
      </c>
      <c r="E322" s="1">
        <f ca="1" t="shared" si="31"/>
        <v>0.89708000414696</v>
      </c>
      <c r="F322" s="1">
        <f ca="1" t="shared" si="32"/>
        <v>5.29036253773513</v>
      </c>
      <c r="G322" s="1">
        <f ca="1" t="shared" si="33"/>
        <v>42.3229003018811</v>
      </c>
      <c r="H322" s="1">
        <f ca="1" t="shared" si="34"/>
        <v>13.2140787015272</v>
      </c>
      <c r="I322" s="1">
        <f ca="1" t="shared" si="35"/>
        <v>1321.40787015272</v>
      </c>
      <c r="K322" s="1">
        <f t="shared" si="86"/>
        <v>32</v>
      </c>
      <c r="L322" s="1">
        <f ca="1" t="shared" si="36"/>
        <v>0.564653652406896</v>
      </c>
      <c r="M322" s="1">
        <f ca="1" t="shared" si="37"/>
        <v>66.4704478084683</v>
      </c>
      <c r="N322" s="1">
        <f ca="1" t="shared" si="38"/>
        <v>0.338797638749521</v>
      </c>
      <c r="O322" s="1">
        <f ca="1" t="shared" si="39"/>
        <v>4.66243603829195</v>
      </c>
      <c r="P322" s="1">
        <f ca="1" t="shared" si="40"/>
        <v>41.9619243446276</v>
      </c>
      <c r="Q322" s="1">
        <f ca="1" t="shared" si="41"/>
        <v>24.5085234638407</v>
      </c>
      <c r="R322" s="1">
        <f ca="1" t="shared" si="42"/>
        <v>2450.85234638407</v>
      </c>
      <c r="T322" s="1">
        <f t="shared" si="87"/>
        <v>32</v>
      </c>
      <c r="U322" s="1">
        <f ca="1" t="shared" si="43"/>
        <v>0.455347329325541</v>
      </c>
      <c r="V322" s="1">
        <f ca="1" t="shared" si="44"/>
        <v>61.4260048598778</v>
      </c>
      <c r="W322" s="1">
        <f ca="1" t="shared" si="45"/>
        <v>0.29733539037395</v>
      </c>
      <c r="X322" s="1">
        <f ca="1" t="shared" si="46"/>
        <v>4.27964113615017</v>
      </c>
      <c r="Y322" s="1">
        <f ca="1" t="shared" si="47"/>
        <v>42.7964113615017</v>
      </c>
      <c r="Z322" s="1">
        <f ca="1" t="shared" si="48"/>
        <v>18.6295934983761</v>
      </c>
      <c r="AA322" s="1">
        <f ca="1" t="shared" si="49"/>
        <v>1862.95934983761</v>
      </c>
      <c r="AC322" s="1">
        <f t="shared" si="88"/>
        <v>32</v>
      </c>
      <c r="AD322" s="1">
        <f ca="1" t="shared" si="50"/>
        <v>0.736588037625733</v>
      </c>
      <c r="AE322" s="1">
        <f ca="1" t="shared" si="51"/>
        <v>65.3686903868556</v>
      </c>
      <c r="AF322" s="1">
        <f ca="1" t="shared" si="52"/>
        <v>0.00933798432294042</v>
      </c>
      <c r="AG322" s="1">
        <f ca="1" t="shared" si="53"/>
        <v>4.04214683390266</v>
      </c>
      <c r="AH322" s="1">
        <f ca="1" t="shared" si="54"/>
        <v>44.4636151729293</v>
      </c>
      <c r="AI322" s="1">
        <f ca="1" t="shared" si="55"/>
        <v>20.9050752139264</v>
      </c>
      <c r="AJ322" s="1">
        <f ca="1" t="shared" si="56"/>
        <v>2090.50752139264</v>
      </c>
      <c r="AL322" s="1">
        <f t="shared" si="89"/>
        <v>32</v>
      </c>
      <c r="AM322" s="1">
        <f ca="1" t="shared" si="57"/>
        <v>0.308537931742352</v>
      </c>
      <c r="AN322" s="1">
        <f ca="1" t="shared" si="58"/>
        <v>61.1818936821629</v>
      </c>
      <c r="AO322" s="1">
        <f ca="1" t="shared" si="59"/>
        <v>0.181416749085675</v>
      </c>
      <c r="AP322" s="1">
        <f ca="1" t="shared" si="60"/>
        <v>4.18311663245122</v>
      </c>
      <c r="AQ322" s="1">
        <f ca="1" t="shared" si="61"/>
        <v>50.1973995894146</v>
      </c>
      <c r="AR322" s="1">
        <f ca="1" t="shared" si="62"/>
        <v>10.9844940927483</v>
      </c>
      <c r="AS322" s="1">
        <f ca="1" t="shared" si="63"/>
        <v>1098.44940927483</v>
      </c>
      <c r="AU322" s="1">
        <f t="shared" si="90"/>
        <v>32</v>
      </c>
      <c r="AV322" s="1">
        <f ca="1" t="shared" si="64"/>
        <v>0.581464739217681</v>
      </c>
      <c r="AW322" s="1">
        <f ca="1" t="shared" si="65"/>
        <v>65.1022175119118</v>
      </c>
      <c r="AX322" s="1">
        <f ca="1" t="shared" si="66"/>
        <v>0.410730908701687</v>
      </c>
      <c r="AY322" s="1">
        <f ca="1" t="shared" si="67"/>
        <v>4.69285987937254</v>
      </c>
      <c r="AZ322" s="1">
        <f ca="1" t="shared" si="68"/>
        <v>61.007178431843</v>
      </c>
      <c r="BA322" s="1">
        <f ca="1" t="shared" si="69"/>
        <v>4.09503908006885</v>
      </c>
      <c r="BB322" s="1">
        <f ca="1" t="shared" si="70"/>
        <v>409.503908006885</v>
      </c>
      <c r="BD322" s="1">
        <f t="shared" si="91"/>
        <v>32</v>
      </c>
      <c r="BE322" s="1">
        <f ca="1" t="shared" si="71"/>
        <v>0.967244523827024</v>
      </c>
      <c r="BF322" s="1">
        <f ca="1" t="shared" si="72"/>
        <v>76.2814765030876</v>
      </c>
      <c r="BG322" s="1">
        <f ca="1" t="shared" si="73"/>
        <v>0.275664765984506</v>
      </c>
      <c r="BH322" s="1">
        <f ca="1" t="shared" si="74"/>
        <v>4.27584794272</v>
      </c>
      <c r="BI322" s="1">
        <f ca="1" t="shared" si="75"/>
        <v>59.86187119808</v>
      </c>
      <c r="BJ322" s="1">
        <f ca="1" t="shared" si="76"/>
        <v>16.4196053050076</v>
      </c>
      <c r="BK322" s="1">
        <f ca="1" t="shared" si="77"/>
        <v>1641.96053050076</v>
      </c>
      <c r="BM322" s="1">
        <f t="shared" si="92"/>
        <v>32</v>
      </c>
      <c r="BN322" s="1">
        <f ca="1" t="shared" si="78"/>
        <v>0.72114896575676</v>
      </c>
      <c r="BO322" s="1">
        <f ca="1" t="shared" si="79"/>
        <v>68.5608221440579</v>
      </c>
      <c r="BP322" s="1">
        <f ca="1" t="shared" si="80"/>
        <v>0.714740180747678</v>
      </c>
      <c r="BQ322" s="1">
        <f ca="1" t="shared" si="81"/>
        <v>5.4259349414163</v>
      </c>
      <c r="BR322" s="1">
        <f ca="1" t="shared" si="82"/>
        <v>81.3890241212445</v>
      </c>
      <c r="BS322" s="1">
        <f ca="1" t="shared" si="83"/>
        <v>0</v>
      </c>
      <c r="BT322" s="1">
        <f ca="1" t="shared" si="84"/>
        <v>0</v>
      </c>
    </row>
    <row r="323" spans="2:72">
      <c r="B323" s="1">
        <f t="shared" si="85"/>
        <v>33</v>
      </c>
      <c r="C323" s="1">
        <f ca="1" t="shared" si="29"/>
        <v>0.143359012612852</v>
      </c>
      <c r="D323" s="1">
        <f ca="1" t="shared" si="30"/>
        <v>59.457484951231</v>
      </c>
      <c r="E323" s="1">
        <f ca="1" t="shared" si="31"/>
        <v>0.0745725192842146</v>
      </c>
      <c r="F323" s="1">
        <f ca="1" t="shared" si="32"/>
        <v>4.35221954553888</v>
      </c>
      <c r="G323" s="1">
        <f ca="1" t="shared" si="33"/>
        <v>34.817756364311</v>
      </c>
      <c r="H323" s="1">
        <f ca="1" t="shared" si="34"/>
        <v>24.63972858692</v>
      </c>
      <c r="I323" s="1">
        <f ca="1" t="shared" si="35"/>
        <v>2463.972858692</v>
      </c>
      <c r="K323" s="1">
        <f t="shared" si="86"/>
        <v>33</v>
      </c>
      <c r="L323" s="1">
        <f ca="1" t="shared" si="36"/>
        <v>0.889997588637671</v>
      </c>
      <c r="M323" s="1">
        <f ca="1" t="shared" si="37"/>
        <v>65.6074532608569</v>
      </c>
      <c r="N323" s="1">
        <f ca="1" t="shared" si="38"/>
        <v>0.665103638986586</v>
      </c>
      <c r="O323" s="1">
        <f ca="1" t="shared" si="39"/>
        <v>4.56605587639188</v>
      </c>
      <c r="P323" s="1">
        <f ca="1" t="shared" si="40"/>
        <v>41.094502887527</v>
      </c>
      <c r="Q323" s="1">
        <f ca="1" t="shared" si="41"/>
        <v>24.5129503733299</v>
      </c>
      <c r="R323" s="1">
        <f ca="1" t="shared" si="42"/>
        <v>2451.29503733299</v>
      </c>
      <c r="T323" s="1">
        <f t="shared" si="87"/>
        <v>33</v>
      </c>
      <c r="U323" s="1">
        <f ca="1" t="shared" si="43"/>
        <v>0.14786055279374</v>
      </c>
      <c r="V323" s="1">
        <f ca="1" t="shared" si="44"/>
        <v>58.4237653803749</v>
      </c>
      <c r="W323" s="1">
        <f ca="1" t="shared" si="45"/>
        <v>0.0161773074417286</v>
      </c>
      <c r="X323" s="1">
        <f ca="1" t="shared" si="46"/>
        <v>4.39186397738961</v>
      </c>
      <c r="Y323" s="1">
        <f ca="1" t="shared" si="47"/>
        <v>43.9186397738961</v>
      </c>
      <c r="Z323" s="1">
        <f ca="1" t="shared" si="48"/>
        <v>14.5051256064788</v>
      </c>
      <c r="AA323" s="1">
        <f ca="1" t="shared" si="49"/>
        <v>1450.51256064788</v>
      </c>
      <c r="AC323" s="1">
        <f t="shared" si="88"/>
        <v>33</v>
      </c>
      <c r="AD323" s="1">
        <f ca="1" t="shared" si="50"/>
        <v>0.962813828056747</v>
      </c>
      <c r="AE323" s="1">
        <f ca="1" t="shared" si="51"/>
        <v>75.160608822953</v>
      </c>
      <c r="AF323" s="1">
        <f ca="1" t="shared" si="52"/>
        <v>0.527155252943554</v>
      </c>
      <c r="AG323" s="1">
        <f ca="1" t="shared" si="53"/>
        <v>4.96312939831647</v>
      </c>
      <c r="AH323" s="1">
        <f ca="1" t="shared" si="54"/>
        <v>54.5944233814812</v>
      </c>
      <c r="AI323" s="1">
        <f ca="1" t="shared" si="55"/>
        <v>20.5661854414718</v>
      </c>
      <c r="AJ323" s="1">
        <f ca="1" t="shared" si="56"/>
        <v>2056.61854414718</v>
      </c>
      <c r="AL323" s="1">
        <f t="shared" si="89"/>
        <v>33</v>
      </c>
      <c r="AM323" s="1">
        <f ca="1" t="shared" si="57"/>
        <v>0.230012735658267</v>
      </c>
      <c r="AN323" s="1">
        <f ca="1" t="shared" si="58"/>
        <v>58.9101668752001</v>
      </c>
      <c r="AO323" s="1">
        <f ca="1" t="shared" si="59"/>
        <v>0.486430947810565</v>
      </c>
      <c r="AP323" s="1">
        <f ca="1" t="shared" si="60"/>
        <v>4.64971943714296</v>
      </c>
      <c r="AQ323" s="1">
        <f ca="1" t="shared" si="61"/>
        <v>55.7966332457155</v>
      </c>
      <c r="AR323" s="1">
        <f ca="1" t="shared" si="62"/>
        <v>3.11353362948459</v>
      </c>
      <c r="AS323" s="1">
        <f ca="1" t="shared" si="63"/>
        <v>311.353362948459</v>
      </c>
      <c r="AU323" s="1">
        <f t="shared" si="90"/>
        <v>33</v>
      </c>
      <c r="AV323" s="1">
        <f ca="1" t="shared" si="64"/>
        <v>0.631511314091746</v>
      </c>
      <c r="AW323" s="1">
        <f ca="1" t="shared" si="65"/>
        <v>66.7411719612889</v>
      </c>
      <c r="AX323" s="1">
        <f ca="1" t="shared" si="66"/>
        <v>0.356561872444715</v>
      </c>
      <c r="AY323" s="1">
        <f ca="1" t="shared" si="67"/>
        <v>4.7520022563358</v>
      </c>
      <c r="AZ323" s="1">
        <f ca="1" t="shared" si="68"/>
        <v>61.7760293323654</v>
      </c>
      <c r="BA323" s="1">
        <f ca="1" t="shared" si="69"/>
        <v>4.96514262892344</v>
      </c>
      <c r="BB323" s="1">
        <f ca="1" t="shared" si="70"/>
        <v>496.514262892344</v>
      </c>
      <c r="BD323" s="1">
        <f t="shared" si="91"/>
        <v>33</v>
      </c>
      <c r="BE323" s="1">
        <f ca="1" t="shared" si="71"/>
        <v>0.108985262779952</v>
      </c>
      <c r="BF323" s="1">
        <f ca="1" t="shared" si="72"/>
        <v>57.786858681941</v>
      </c>
      <c r="BG323" s="1">
        <f ca="1" t="shared" si="73"/>
        <v>0.120919094284066</v>
      </c>
      <c r="BH323" s="1">
        <f ca="1" t="shared" si="74"/>
        <v>4.29940921174848</v>
      </c>
      <c r="BI323" s="1">
        <f ca="1" t="shared" si="75"/>
        <v>60.1917289644787</v>
      </c>
      <c r="BJ323" s="1">
        <f ca="1" t="shared" si="76"/>
        <v>0</v>
      </c>
      <c r="BK323" s="1">
        <f ca="1" t="shared" si="77"/>
        <v>0</v>
      </c>
      <c r="BM323" s="1">
        <f t="shared" si="92"/>
        <v>33</v>
      </c>
      <c r="BN323" s="1">
        <f ca="1" t="shared" si="78"/>
        <v>0.560131763638348</v>
      </c>
      <c r="BO323" s="1">
        <f ca="1" t="shared" si="79"/>
        <v>69.9861257774498</v>
      </c>
      <c r="BP323" s="1">
        <f ca="1" t="shared" si="80"/>
        <v>0.663612898515809</v>
      </c>
      <c r="BQ323" s="1">
        <f ca="1" t="shared" si="81"/>
        <v>4.62046849250764</v>
      </c>
      <c r="BR323" s="1">
        <f ca="1" t="shared" si="82"/>
        <v>69.3070273876145</v>
      </c>
      <c r="BS323" s="1">
        <f ca="1" t="shared" si="83"/>
        <v>0.679098389835318</v>
      </c>
      <c r="BT323" s="1">
        <f ca="1" t="shared" si="84"/>
        <v>67.9098389835318</v>
      </c>
    </row>
    <row r="324" spans="2:72">
      <c r="B324" s="1">
        <f t="shared" si="85"/>
        <v>34</v>
      </c>
      <c r="C324" s="1">
        <f ca="1" t="shared" si="29"/>
        <v>0.99091911649667</v>
      </c>
      <c r="D324" s="1">
        <f ca="1" t="shared" si="30"/>
        <v>81.1507838821847</v>
      </c>
      <c r="E324" s="1">
        <f ca="1" t="shared" si="31"/>
        <v>0.2445739701845</v>
      </c>
      <c r="F324" s="1">
        <f ca="1" t="shared" si="32"/>
        <v>4.20439165203329</v>
      </c>
      <c r="G324" s="1">
        <f ca="1" t="shared" si="33"/>
        <v>33.6351332162663</v>
      </c>
      <c r="H324" s="1">
        <f ca="1" t="shared" si="34"/>
        <v>47.5156506659184</v>
      </c>
      <c r="I324" s="1">
        <f ca="1" t="shared" si="35"/>
        <v>4751.56506659184</v>
      </c>
      <c r="K324" s="1">
        <f t="shared" si="86"/>
        <v>34</v>
      </c>
      <c r="L324" s="1">
        <f ca="1" t="shared" si="36"/>
        <v>0.666261794374112</v>
      </c>
      <c r="M324" s="1">
        <f ca="1" t="shared" si="37"/>
        <v>66.2578587601575</v>
      </c>
      <c r="N324" s="1">
        <f ca="1" t="shared" si="38"/>
        <v>0.541419205804004</v>
      </c>
      <c r="O324" s="1">
        <f ca="1" t="shared" si="39"/>
        <v>4.59666745827166</v>
      </c>
      <c r="P324" s="1">
        <f ca="1" t="shared" si="40"/>
        <v>41.3700071244449</v>
      </c>
      <c r="Q324" s="1">
        <f ca="1" t="shared" si="41"/>
        <v>24.8878516357126</v>
      </c>
      <c r="R324" s="1">
        <f ca="1" t="shared" si="42"/>
        <v>2488.78516357126</v>
      </c>
      <c r="T324" s="1">
        <f t="shared" si="87"/>
        <v>34</v>
      </c>
      <c r="U324" s="1">
        <f ca="1" t="shared" si="43"/>
        <v>0.656244635434675</v>
      </c>
      <c r="V324" s="1">
        <f ca="1" t="shared" si="44"/>
        <v>69.2611568838842</v>
      </c>
      <c r="W324" s="1">
        <f ca="1" t="shared" si="45"/>
        <v>0.00447553575413062</v>
      </c>
      <c r="X324" s="1">
        <f ca="1" t="shared" si="46"/>
        <v>4.30703984690611</v>
      </c>
      <c r="Y324" s="1">
        <f ca="1" t="shared" si="47"/>
        <v>43.0703984690611</v>
      </c>
      <c r="Z324" s="1">
        <f ca="1" t="shared" si="48"/>
        <v>26.190758414823</v>
      </c>
      <c r="AA324" s="1">
        <f ca="1" t="shared" si="49"/>
        <v>2619.0758414823</v>
      </c>
      <c r="AC324" s="1">
        <f t="shared" si="88"/>
        <v>34</v>
      </c>
      <c r="AD324" s="1">
        <f ca="1" t="shared" si="50"/>
        <v>0.00443649400057811</v>
      </c>
      <c r="AE324" s="1">
        <f ca="1" t="shared" si="51"/>
        <v>53.4690059470734</v>
      </c>
      <c r="AF324" s="1">
        <f ca="1" t="shared" si="52"/>
        <v>0.150774005113086</v>
      </c>
      <c r="AG324" s="1">
        <f ca="1" t="shared" si="53"/>
        <v>4.10924228289727</v>
      </c>
      <c r="AH324" s="1">
        <f ca="1" t="shared" si="54"/>
        <v>45.2016651118699</v>
      </c>
      <c r="AI324" s="1">
        <f ca="1" t="shared" si="55"/>
        <v>8.26734083520346</v>
      </c>
      <c r="AJ324" s="1">
        <f ca="1" t="shared" si="56"/>
        <v>826.734083520346</v>
      </c>
      <c r="AL324" s="1">
        <f t="shared" si="89"/>
        <v>34</v>
      </c>
      <c r="AM324" s="1">
        <f ca="1" t="shared" si="57"/>
        <v>0.281274864784486</v>
      </c>
      <c r="AN324" s="1">
        <f ca="1" t="shared" si="58"/>
        <v>62.2899832250834</v>
      </c>
      <c r="AO324" s="1">
        <f ca="1" t="shared" si="59"/>
        <v>0.859313766360062</v>
      </c>
      <c r="AP324" s="1">
        <f ca="1" t="shared" si="60"/>
        <v>5.00622595578736</v>
      </c>
      <c r="AQ324" s="1">
        <f ca="1" t="shared" si="61"/>
        <v>60.0747114694483</v>
      </c>
      <c r="AR324" s="1">
        <f ca="1" t="shared" si="62"/>
        <v>2.21527175563507</v>
      </c>
      <c r="AS324" s="1">
        <f ca="1" t="shared" si="63"/>
        <v>221.527175563507</v>
      </c>
      <c r="AU324" s="1">
        <f t="shared" si="90"/>
        <v>34</v>
      </c>
      <c r="AV324" s="1">
        <f ca="1" t="shared" si="64"/>
        <v>0.110642073062733</v>
      </c>
      <c r="AW324" s="1">
        <f ca="1" t="shared" si="65"/>
        <v>59.0348084400009</v>
      </c>
      <c r="AX324" s="1">
        <f ca="1" t="shared" si="66"/>
        <v>0.492468790551729</v>
      </c>
      <c r="AY324" s="1">
        <f ca="1" t="shared" si="67"/>
        <v>4.93771232510211</v>
      </c>
      <c r="AZ324" s="1">
        <f ca="1" t="shared" si="68"/>
        <v>64.1902602263275</v>
      </c>
      <c r="BA324" s="1">
        <f ca="1" t="shared" si="69"/>
        <v>0</v>
      </c>
      <c r="BB324" s="1">
        <f ca="1" t="shared" si="70"/>
        <v>0</v>
      </c>
      <c r="BD324" s="1">
        <f t="shared" si="91"/>
        <v>34</v>
      </c>
      <c r="BE324" s="1">
        <f ca="1" t="shared" si="71"/>
        <v>0.21151482577868</v>
      </c>
      <c r="BF324" s="1">
        <f ca="1" t="shared" si="72"/>
        <v>57.619604124719</v>
      </c>
      <c r="BG324" s="1">
        <f ca="1" t="shared" si="73"/>
        <v>0.34957601917715</v>
      </c>
      <c r="BH324" s="1">
        <f ca="1" t="shared" si="74"/>
        <v>4.5185080861836</v>
      </c>
      <c r="BI324" s="1">
        <f ca="1" t="shared" si="75"/>
        <v>63.2591132065704</v>
      </c>
      <c r="BJ324" s="1">
        <f ca="1" t="shared" si="76"/>
        <v>0</v>
      </c>
      <c r="BK324" s="1">
        <f ca="1" t="shared" si="77"/>
        <v>0</v>
      </c>
      <c r="BM324" s="1">
        <f t="shared" si="92"/>
        <v>34</v>
      </c>
      <c r="BN324" s="1">
        <f ca="1" t="shared" si="78"/>
        <v>0.75228010382398</v>
      </c>
      <c r="BO324" s="1">
        <f ca="1" t="shared" si="79"/>
        <v>69.6629418051774</v>
      </c>
      <c r="BP324" s="1">
        <f ca="1" t="shared" si="80"/>
        <v>0.00638703588423817</v>
      </c>
      <c r="BQ324" s="1">
        <f ca="1" t="shared" si="81"/>
        <v>4.28660850901384</v>
      </c>
      <c r="BR324" s="1">
        <f ca="1" t="shared" si="82"/>
        <v>64.2991276352076</v>
      </c>
      <c r="BS324" s="1">
        <f ca="1" t="shared" si="83"/>
        <v>5.36381416996981</v>
      </c>
      <c r="BT324" s="1">
        <f ca="1" t="shared" si="84"/>
        <v>536.381416996981</v>
      </c>
    </row>
    <row r="325" spans="2:72">
      <c r="B325" s="1">
        <f t="shared" si="85"/>
        <v>35</v>
      </c>
      <c r="C325" s="1">
        <f ca="1" t="shared" si="29"/>
        <v>0.969230867479111</v>
      </c>
      <c r="D325" s="1">
        <f ca="1" t="shared" si="30"/>
        <v>77.9086183635046</v>
      </c>
      <c r="E325" s="1">
        <f ca="1" t="shared" si="31"/>
        <v>0.0512481863602847</v>
      </c>
      <c r="F325" s="1">
        <f ca="1" t="shared" si="32"/>
        <v>4.15832904097815</v>
      </c>
      <c r="G325" s="1">
        <f ca="1" t="shared" si="33"/>
        <v>33.2666323278252</v>
      </c>
      <c r="H325" s="1">
        <f ca="1" t="shared" si="34"/>
        <v>44.6419860356793</v>
      </c>
      <c r="I325" s="1">
        <f ca="1" t="shared" si="35"/>
        <v>4464.19860356793</v>
      </c>
      <c r="K325" s="1">
        <f t="shared" si="86"/>
        <v>35</v>
      </c>
      <c r="L325" s="1">
        <f ca="1" t="shared" si="36"/>
        <v>0.400846473890311</v>
      </c>
      <c r="M325" s="1">
        <f ca="1" t="shared" si="37"/>
        <v>60.2604734810985</v>
      </c>
      <c r="N325" s="1">
        <f ca="1" t="shared" si="38"/>
        <v>0.0652351827302786</v>
      </c>
      <c r="O325" s="1">
        <f ca="1" t="shared" si="39"/>
        <v>4.32801850620383</v>
      </c>
      <c r="P325" s="1">
        <f ca="1" t="shared" si="40"/>
        <v>38.9521665558345</v>
      </c>
      <c r="Q325" s="1">
        <f ca="1" t="shared" si="41"/>
        <v>21.3083069252641</v>
      </c>
      <c r="R325" s="1">
        <f ca="1" t="shared" si="42"/>
        <v>2130.83069252641</v>
      </c>
      <c r="T325" s="1">
        <f t="shared" si="87"/>
        <v>35</v>
      </c>
      <c r="U325" s="1">
        <f ca="1" t="shared" si="43"/>
        <v>0.837862669820223</v>
      </c>
      <c r="V325" s="1">
        <f ca="1" t="shared" si="44"/>
        <v>68.0061532399574</v>
      </c>
      <c r="W325" s="1">
        <f ca="1" t="shared" si="45"/>
        <v>0.0475675606654296</v>
      </c>
      <c r="X325" s="1">
        <f ca="1" t="shared" si="46"/>
        <v>4.36806395591907</v>
      </c>
      <c r="Y325" s="1">
        <f ca="1" t="shared" si="47"/>
        <v>43.6806395591908</v>
      </c>
      <c r="Z325" s="1">
        <f ca="1" t="shared" si="48"/>
        <v>24.3255136807667</v>
      </c>
      <c r="AA325" s="1">
        <f ca="1" t="shared" si="49"/>
        <v>2432.55136807667</v>
      </c>
      <c r="AC325" s="1">
        <f t="shared" si="88"/>
        <v>35</v>
      </c>
      <c r="AD325" s="1">
        <f ca="1" t="shared" si="50"/>
        <v>0.2445654441553</v>
      </c>
      <c r="AE325" s="1">
        <f ca="1" t="shared" si="51"/>
        <v>55.0775901198841</v>
      </c>
      <c r="AF325" s="1">
        <f ca="1" t="shared" si="52"/>
        <v>0.0538954064991148</v>
      </c>
      <c r="AG325" s="1">
        <f ca="1" t="shared" si="53"/>
        <v>4.33537745639751</v>
      </c>
      <c r="AH325" s="1">
        <f ca="1" t="shared" si="54"/>
        <v>47.6891520203727</v>
      </c>
      <c r="AI325" s="1">
        <f ca="1" t="shared" si="55"/>
        <v>7.38843809951144</v>
      </c>
      <c r="AJ325" s="1">
        <f ca="1" t="shared" si="56"/>
        <v>738.843809951144</v>
      </c>
      <c r="AL325" s="1">
        <f t="shared" si="89"/>
        <v>35</v>
      </c>
      <c r="AM325" s="1">
        <f ca="1" t="shared" si="57"/>
        <v>0.295230144267289</v>
      </c>
      <c r="AN325" s="1">
        <f ca="1" t="shared" si="58"/>
        <v>63.6590694089473</v>
      </c>
      <c r="AO325" s="1">
        <f ca="1" t="shared" si="59"/>
        <v>0.204197770367966</v>
      </c>
      <c r="AP325" s="1">
        <f ca="1" t="shared" si="60"/>
        <v>4.34012076156799</v>
      </c>
      <c r="AQ325" s="1">
        <f ca="1" t="shared" si="61"/>
        <v>52.0814491388159</v>
      </c>
      <c r="AR325" s="1">
        <f ca="1" t="shared" si="62"/>
        <v>11.5776202701315</v>
      </c>
      <c r="AS325" s="1">
        <f ca="1" t="shared" si="63"/>
        <v>1157.76202701315</v>
      </c>
      <c r="AU325" s="1">
        <f t="shared" si="90"/>
        <v>35</v>
      </c>
      <c r="AV325" s="1">
        <f ca="1" t="shared" si="64"/>
        <v>0.0123926182295533</v>
      </c>
      <c r="AW325" s="1">
        <f ca="1" t="shared" si="65"/>
        <v>50.3574939625782</v>
      </c>
      <c r="AX325" s="1">
        <f ca="1" t="shared" si="66"/>
        <v>0.762132929340124</v>
      </c>
      <c r="AY325" s="1">
        <f ca="1" t="shared" si="67"/>
        <v>5.02574358409459</v>
      </c>
      <c r="AZ325" s="1">
        <f ca="1" t="shared" si="68"/>
        <v>65.3346665932297</v>
      </c>
      <c r="BA325" s="1">
        <f ca="1" t="shared" si="69"/>
        <v>0</v>
      </c>
      <c r="BB325" s="1">
        <f ca="1" t="shared" si="70"/>
        <v>0</v>
      </c>
      <c r="BD325" s="1">
        <f t="shared" si="91"/>
        <v>35</v>
      </c>
      <c r="BE325" s="1">
        <f ca="1" t="shared" si="71"/>
        <v>0.864828495251695</v>
      </c>
      <c r="BF325" s="1">
        <f ca="1" t="shared" si="72"/>
        <v>68.9451890659565</v>
      </c>
      <c r="BG325" s="1">
        <f ca="1" t="shared" si="73"/>
        <v>0.73637020217518</v>
      </c>
      <c r="BH325" s="1">
        <f ca="1" t="shared" si="74"/>
        <v>5.25925631183468</v>
      </c>
      <c r="BI325" s="1">
        <f ca="1" t="shared" si="75"/>
        <v>73.6295883656855</v>
      </c>
      <c r="BJ325" s="1">
        <f ca="1" t="shared" si="76"/>
        <v>0</v>
      </c>
      <c r="BK325" s="1">
        <f ca="1" t="shared" si="77"/>
        <v>0</v>
      </c>
      <c r="BM325" s="1">
        <f t="shared" si="92"/>
        <v>35</v>
      </c>
      <c r="BN325" s="1">
        <f ca="1" t="shared" si="78"/>
        <v>0.503061060403706</v>
      </c>
      <c r="BO325" s="1">
        <f ca="1" t="shared" si="79"/>
        <v>62.7903079889041</v>
      </c>
      <c r="BP325" s="1">
        <f ca="1" t="shared" si="80"/>
        <v>0.0991233471816975</v>
      </c>
      <c r="BQ325" s="1">
        <f ca="1" t="shared" si="81"/>
        <v>4.0309770004657</v>
      </c>
      <c r="BR325" s="1">
        <f ca="1" t="shared" si="82"/>
        <v>60.4646550069854</v>
      </c>
      <c r="BS325" s="1">
        <f ca="1" t="shared" si="83"/>
        <v>2.32565298191863</v>
      </c>
      <c r="BT325" s="1">
        <f ca="1" t="shared" si="84"/>
        <v>232.565298191863</v>
      </c>
    </row>
    <row r="326" spans="2:72">
      <c r="B326" s="1">
        <f t="shared" si="85"/>
        <v>36</v>
      </c>
      <c r="C326" s="1">
        <f ca="1" t="shared" si="29"/>
        <v>0.455232638113102</v>
      </c>
      <c r="D326" s="1">
        <f ca="1" t="shared" si="30"/>
        <v>63.8809649597136</v>
      </c>
      <c r="E326" s="1">
        <f ca="1" t="shared" si="31"/>
        <v>0.450782121906366</v>
      </c>
      <c r="F326" s="1">
        <f ca="1" t="shared" si="32"/>
        <v>4.86367401613403</v>
      </c>
      <c r="G326" s="1">
        <f ca="1" t="shared" si="33"/>
        <v>38.9093921290722</v>
      </c>
      <c r="H326" s="1">
        <f ca="1" t="shared" si="34"/>
        <v>24.9715728306414</v>
      </c>
      <c r="I326" s="1">
        <f ca="1" t="shared" si="35"/>
        <v>2497.15728306414</v>
      </c>
      <c r="K326" s="1">
        <f t="shared" si="86"/>
        <v>36</v>
      </c>
      <c r="L326" s="1">
        <f ca="1" t="shared" si="36"/>
        <v>0.502494584355524</v>
      </c>
      <c r="M326" s="1">
        <f ca="1" t="shared" si="37"/>
        <v>63.784933710658</v>
      </c>
      <c r="N326" s="1">
        <f ca="1" t="shared" si="38"/>
        <v>0.372613861149642</v>
      </c>
      <c r="O326" s="1">
        <f ca="1" t="shared" si="39"/>
        <v>4.59562268028816</v>
      </c>
      <c r="P326" s="1">
        <f ca="1" t="shared" si="40"/>
        <v>41.3606041225935</v>
      </c>
      <c r="Q326" s="1">
        <f ca="1" t="shared" si="41"/>
        <v>22.4243295880645</v>
      </c>
      <c r="R326" s="1">
        <f ca="1" t="shared" si="42"/>
        <v>2242.43295880645</v>
      </c>
      <c r="T326" s="1">
        <f t="shared" si="87"/>
        <v>36</v>
      </c>
      <c r="U326" s="1">
        <f ca="1" t="shared" si="43"/>
        <v>0.914513494353017</v>
      </c>
      <c r="V326" s="1">
        <f ca="1" t="shared" si="44"/>
        <v>75.4895571491015</v>
      </c>
      <c r="W326" s="1">
        <f ca="1" t="shared" si="45"/>
        <v>0.778690802158261</v>
      </c>
      <c r="X326" s="1">
        <f ca="1" t="shared" si="46"/>
        <v>5.24907293833085</v>
      </c>
      <c r="Y326" s="1">
        <f ca="1" t="shared" si="47"/>
        <v>52.4907293833085</v>
      </c>
      <c r="Z326" s="1">
        <f ca="1" t="shared" si="48"/>
        <v>22.998827765793</v>
      </c>
      <c r="AA326" s="1">
        <f ca="1" t="shared" si="49"/>
        <v>2299.8827765793</v>
      </c>
      <c r="AC326" s="1">
        <f t="shared" si="88"/>
        <v>36</v>
      </c>
      <c r="AD326" s="1">
        <f ca="1" t="shared" si="50"/>
        <v>0.648355252738091</v>
      </c>
      <c r="AE326" s="1">
        <f ca="1" t="shared" si="51"/>
        <v>68.3534016699024</v>
      </c>
      <c r="AF326" s="1">
        <f ca="1" t="shared" si="52"/>
        <v>0.700435053669631</v>
      </c>
      <c r="AG326" s="1">
        <f ca="1" t="shared" si="53"/>
        <v>5.06794786640227</v>
      </c>
      <c r="AH326" s="1">
        <f ca="1" t="shared" si="54"/>
        <v>55.747426530425</v>
      </c>
      <c r="AI326" s="1">
        <f ca="1" t="shared" si="55"/>
        <v>12.6059751394774</v>
      </c>
      <c r="AJ326" s="1">
        <f ca="1" t="shared" si="56"/>
        <v>1260.59751394774</v>
      </c>
      <c r="AL326" s="1">
        <f t="shared" si="89"/>
        <v>36</v>
      </c>
      <c r="AM326" s="1">
        <f ca="1" t="shared" si="57"/>
        <v>0.522299109063359</v>
      </c>
      <c r="AN326" s="1">
        <f ca="1" t="shared" si="58"/>
        <v>62.6936046797335</v>
      </c>
      <c r="AO326" s="1">
        <f ca="1" t="shared" si="59"/>
        <v>0.503127625538583</v>
      </c>
      <c r="AP326" s="1">
        <f ca="1" t="shared" si="60"/>
        <v>4.87612556351331</v>
      </c>
      <c r="AQ326" s="1">
        <f ca="1" t="shared" si="61"/>
        <v>58.5135067621597</v>
      </c>
      <c r="AR326" s="1">
        <f ca="1" t="shared" si="62"/>
        <v>4.18009791757378</v>
      </c>
      <c r="AS326" s="1">
        <f ca="1" t="shared" si="63"/>
        <v>418.009791757378</v>
      </c>
      <c r="AU326" s="1">
        <f t="shared" si="90"/>
        <v>36</v>
      </c>
      <c r="AV326" s="1">
        <f ca="1" t="shared" si="64"/>
        <v>0.627186433194202</v>
      </c>
      <c r="AW326" s="1">
        <f ca="1" t="shared" si="65"/>
        <v>68.9418244016491</v>
      </c>
      <c r="AX326" s="1">
        <f ca="1" t="shared" si="66"/>
        <v>0.684774742832796</v>
      </c>
      <c r="AY326" s="1">
        <f ca="1" t="shared" si="67"/>
        <v>4.56410306408357</v>
      </c>
      <c r="AZ326" s="1">
        <f ca="1" t="shared" si="68"/>
        <v>59.3333398330863</v>
      </c>
      <c r="BA326" s="1">
        <f ca="1" t="shared" si="69"/>
        <v>9.60848456856271</v>
      </c>
      <c r="BB326" s="1">
        <f ca="1" t="shared" si="70"/>
        <v>960.848456856271</v>
      </c>
      <c r="BD326" s="1">
        <f t="shared" si="91"/>
        <v>36</v>
      </c>
      <c r="BE326" s="1">
        <f ca="1" t="shared" si="71"/>
        <v>0.597526194276915</v>
      </c>
      <c r="BF326" s="1">
        <f ca="1" t="shared" si="72"/>
        <v>67.5894839563285</v>
      </c>
      <c r="BG326" s="1">
        <f ca="1" t="shared" si="73"/>
        <v>0.671155231005125</v>
      </c>
      <c r="BH326" s="1">
        <f ca="1" t="shared" si="74"/>
        <v>4.98138860368072</v>
      </c>
      <c r="BI326" s="1">
        <f ca="1" t="shared" si="75"/>
        <v>69.73944045153</v>
      </c>
      <c r="BJ326" s="1">
        <f ca="1" t="shared" si="76"/>
        <v>0</v>
      </c>
      <c r="BK326" s="1">
        <f ca="1" t="shared" si="77"/>
        <v>0</v>
      </c>
      <c r="BM326" s="1">
        <f t="shared" si="92"/>
        <v>36</v>
      </c>
      <c r="BN326" s="1">
        <f ca="1" t="shared" si="78"/>
        <v>0.0332846756131511</v>
      </c>
      <c r="BO326" s="1">
        <f ca="1" t="shared" si="79"/>
        <v>51.3789307880875</v>
      </c>
      <c r="BP326" s="1">
        <f ca="1" t="shared" si="80"/>
        <v>0.475243604366382</v>
      </c>
      <c r="BQ326" s="1">
        <f ca="1" t="shared" si="81"/>
        <v>4.75684310626148</v>
      </c>
      <c r="BR326" s="1">
        <f ca="1" t="shared" si="82"/>
        <v>71.3526465939221</v>
      </c>
      <c r="BS326" s="1">
        <f ca="1" t="shared" si="83"/>
        <v>0</v>
      </c>
      <c r="BT326" s="1">
        <f ca="1" t="shared" si="84"/>
        <v>0</v>
      </c>
    </row>
    <row r="327" spans="2:72">
      <c r="B327" s="1">
        <f t="shared" si="85"/>
        <v>37</v>
      </c>
      <c r="C327" s="1">
        <f ca="1" t="shared" si="29"/>
        <v>0.240778262223323</v>
      </c>
      <c r="D327" s="1">
        <f ca="1" t="shared" si="30"/>
        <v>56.6841535590363</v>
      </c>
      <c r="E327" s="1">
        <f ca="1" t="shared" si="31"/>
        <v>0.74274838716094</v>
      </c>
      <c r="F327" s="1">
        <f ca="1" t="shared" si="32"/>
        <v>5.22214758879954</v>
      </c>
      <c r="G327" s="1">
        <f ca="1" t="shared" si="33"/>
        <v>41.7771807103963</v>
      </c>
      <c r="H327" s="1">
        <f ca="1" t="shared" si="34"/>
        <v>14.90697284864</v>
      </c>
      <c r="I327" s="1">
        <f ca="1" t="shared" si="35"/>
        <v>1490.697284864</v>
      </c>
      <c r="K327" s="1">
        <f t="shared" si="86"/>
        <v>37</v>
      </c>
      <c r="L327" s="1">
        <f ca="1" t="shared" si="36"/>
        <v>0.21988237431667</v>
      </c>
      <c r="M327" s="1">
        <f ca="1" t="shared" si="37"/>
        <v>57.5120441081954</v>
      </c>
      <c r="N327" s="1">
        <f ca="1" t="shared" si="38"/>
        <v>0.58609766740484</v>
      </c>
      <c r="O327" s="1">
        <f ca="1" t="shared" si="39"/>
        <v>4.94709290028833</v>
      </c>
      <c r="P327" s="1">
        <f ca="1" t="shared" si="40"/>
        <v>44.523836102595</v>
      </c>
      <c r="Q327" s="1">
        <f ca="1" t="shared" si="41"/>
        <v>12.9882080056004</v>
      </c>
      <c r="R327" s="1">
        <f ca="1" t="shared" si="42"/>
        <v>1298.82080056004</v>
      </c>
      <c r="T327" s="1">
        <f t="shared" si="87"/>
        <v>37</v>
      </c>
      <c r="U327" s="1">
        <f ca="1" t="shared" si="43"/>
        <v>0.203328100496039</v>
      </c>
      <c r="V327" s="1">
        <f ca="1" t="shared" si="44"/>
        <v>57.1230009473029</v>
      </c>
      <c r="W327" s="1">
        <f ca="1" t="shared" si="45"/>
        <v>0.632019819667507</v>
      </c>
      <c r="X327" s="1">
        <f ca="1" t="shared" si="46"/>
        <v>4.76732941407295</v>
      </c>
      <c r="Y327" s="1">
        <f ca="1" t="shared" si="47"/>
        <v>47.6732941407295</v>
      </c>
      <c r="Z327" s="1">
        <f ca="1" t="shared" si="48"/>
        <v>9.44970680657335</v>
      </c>
      <c r="AA327" s="1">
        <f ca="1" t="shared" si="49"/>
        <v>944.970680657335</v>
      </c>
      <c r="AC327" s="1">
        <f t="shared" si="88"/>
        <v>37</v>
      </c>
      <c r="AD327" s="1">
        <f ca="1" t="shared" si="50"/>
        <v>0.559582070492336</v>
      </c>
      <c r="AE327" s="1">
        <f ca="1" t="shared" si="51"/>
        <v>68.7259104219868</v>
      </c>
      <c r="AF327" s="1">
        <f ca="1" t="shared" si="52"/>
        <v>0.0195879183267875</v>
      </c>
      <c r="AG327" s="1">
        <f ca="1" t="shared" si="53"/>
        <v>4.37549836112022</v>
      </c>
      <c r="AH327" s="1">
        <f ca="1" t="shared" si="54"/>
        <v>48.1304819723224</v>
      </c>
      <c r="AI327" s="1">
        <f ca="1" t="shared" si="55"/>
        <v>20.5954284496644</v>
      </c>
      <c r="AJ327" s="1">
        <f ca="1" t="shared" si="56"/>
        <v>2059.54284496644</v>
      </c>
      <c r="AL327" s="1">
        <f t="shared" si="89"/>
        <v>37</v>
      </c>
      <c r="AM327" s="1">
        <f ca="1" t="shared" si="57"/>
        <v>0.761073382066491</v>
      </c>
      <c r="AN327" s="1">
        <f ca="1" t="shared" si="58"/>
        <v>67.6291881556737</v>
      </c>
      <c r="AO327" s="1">
        <f ca="1" t="shared" si="59"/>
        <v>0.533277416781254</v>
      </c>
      <c r="AP327" s="1">
        <f ca="1" t="shared" si="60"/>
        <v>4.63194903296424</v>
      </c>
      <c r="AQ327" s="1">
        <f ca="1" t="shared" si="61"/>
        <v>55.5833883955709</v>
      </c>
      <c r="AR327" s="1">
        <f ca="1" t="shared" si="62"/>
        <v>12.0457997601028</v>
      </c>
      <c r="AS327" s="1">
        <f ca="1" t="shared" si="63"/>
        <v>1204.57997601028</v>
      </c>
      <c r="AU327" s="1">
        <f t="shared" si="90"/>
        <v>37</v>
      </c>
      <c r="AV327" s="1">
        <f ca="1" t="shared" si="64"/>
        <v>0.519769420091929</v>
      </c>
      <c r="AW327" s="1">
        <f ca="1" t="shared" si="65"/>
        <v>60.9458471376844</v>
      </c>
      <c r="AX327" s="1">
        <f ca="1" t="shared" si="66"/>
        <v>0.107805911947896</v>
      </c>
      <c r="AY327" s="1">
        <f ca="1" t="shared" si="67"/>
        <v>4.41549811520144</v>
      </c>
      <c r="AZ327" s="1">
        <f ca="1" t="shared" si="68"/>
        <v>57.4014754976188</v>
      </c>
      <c r="BA327" s="1">
        <f ca="1" t="shared" si="69"/>
        <v>3.54437164006566</v>
      </c>
      <c r="BB327" s="1">
        <f ca="1" t="shared" si="70"/>
        <v>354.437164006566</v>
      </c>
      <c r="BD327" s="1">
        <f t="shared" si="91"/>
        <v>37</v>
      </c>
      <c r="BE327" s="1">
        <f ca="1" t="shared" si="71"/>
        <v>0.337460630631807</v>
      </c>
      <c r="BF327" s="1">
        <f ca="1" t="shared" si="72"/>
        <v>62.727976221155</v>
      </c>
      <c r="BG327" s="1">
        <f ca="1" t="shared" si="73"/>
        <v>0.320346922744919</v>
      </c>
      <c r="BH327" s="1">
        <f ca="1" t="shared" si="74"/>
        <v>4.67604510013625</v>
      </c>
      <c r="BI327" s="1">
        <f ca="1" t="shared" si="75"/>
        <v>65.4646314019075</v>
      </c>
      <c r="BJ327" s="1">
        <f ca="1" t="shared" si="76"/>
        <v>0</v>
      </c>
      <c r="BK327" s="1">
        <f ca="1" t="shared" si="77"/>
        <v>0</v>
      </c>
      <c r="BM327" s="1">
        <f t="shared" si="92"/>
        <v>37</v>
      </c>
      <c r="BN327" s="1">
        <f ca="1" t="shared" si="78"/>
        <v>0.95255463508124</v>
      </c>
      <c r="BO327" s="1">
        <f ca="1" t="shared" si="79"/>
        <v>79.2024683545262</v>
      </c>
      <c r="BP327" s="1">
        <f ca="1" t="shared" si="80"/>
        <v>0.246942350857708</v>
      </c>
      <c r="BQ327" s="1">
        <f ca="1" t="shared" si="81"/>
        <v>4.12961351387877</v>
      </c>
      <c r="BR327" s="1">
        <f ca="1" t="shared" si="82"/>
        <v>61.9442027081816</v>
      </c>
      <c r="BS327" s="1">
        <f ca="1" t="shared" si="83"/>
        <v>17.2582656463447</v>
      </c>
      <c r="BT327" s="1">
        <f ca="1" t="shared" si="84"/>
        <v>1725.82656463447</v>
      </c>
    </row>
    <row r="328" spans="2:72">
      <c r="B328" s="1">
        <f t="shared" si="85"/>
        <v>38</v>
      </c>
      <c r="C328" s="1">
        <f ca="1" t="shared" si="29"/>
        <v>0.687233658911759</v>
      </c>
      <c r="D328" s="1">
        <f ca="1" t="shared" si="30"/>
        <v>65.0360067621139</v>
      </c>
      <c r="E328" s="1">
        <f ca="1" t="shared" si="31"/>
        <v>0.759447660540429</v>
      </c>
      <c r="F328" s="1">
        <f ca="1" t="shared" si="32"/>
        <v>5.34656708868519</v>
      </c>
      <c r="G328" s="1">
        <f ca="1" t="shared" si="33"/>
        <v>42.7725367094816</v>
      </c>
      <c r="H328" s="1">
        <f ca="1" t="shared" si="34"/>
        <v>22.2634700526323</v>
      </c>
      <c r="I328" s="1">
        <f ca="1" t="shared" si="35"/>
        <v>2226.34700526323</v>
      </c>
      <c r="K328" s="1">
        <f t="shared" si="86"/>
        <v>38</v>
      </c>
      <c r="L328" s="1">
        <f ca="1" t="shared" si="36"/>
        <v>0.929398287020887</v>
      </c>
      <c r="M328" s="1">
        <f ca="1" t="shared" si="37"/>
        <v>79.1342630938399</v>
      </c>
      <c r="N328" s="1">
        <f ca="1" t="shared" si="38"/>
        <v>0.553122381604908</v>
      </c>
      <c r="O328" s="1">
        <f ca="1" t="shared" si="39"/>
        <v>4.59905209906848</v>
      </c>
      <c r="P328" s="1">
        <f ca="1" t="shared" si="40"/>
        <v>41.3914688916163</v>
      </c>
      <c r="Q328" s="1">
        <f ca="1" t="shared" si="41"/>
        <v>37.7427942022236</v>
      </c>
      <c r="R328" s="1">
        <f ca="1" t="shared" si="42"/>
        <v>3774.27942022236</v>
      </c>
      <c r="T328" s="1">
        <f t="shared" si="87"/>
        <v>38</v>
      </c>
      <c r="U328" s="1">
        <f ca="1" t="shared" si="43"/>
        <v>0.866881772412307</v>
      </c>
      <c r="V328" s="1">
        <f ca="1" t="shared" si="44"/>
        <v>69.7211978583207</v>
      </c>
      <c r="W328" s="1">
        <f ca="1" t="shared" si="45"/>
        <v>0.882466943391199</v>
      </c>
      <c r="X328" s="1">
        <f ca="1" t="shared" si="46"/>
        <v>5.02796676939877</v>
      </c>
      <c r="Y328" s="1">
        <f ca="1" t="shared" si="47"/>
        <v>50.2796676939877</v>
      </c>
      <c r="Z328" s="1">
        <f ca="1" t="shared" si="48"/>
        <v>19.441530164333</v>
      </c>
      <c r="AA328" s="1">
        <f ca="1" t="shared" si="49"/>
        <v>1944.1530164333</v>
      </c>
      <c r="AC328" s="1">
        <f t="shared" si="88"/>
        <v>38</v>
      </c>
      <c r="AD328" s="1">
        <f ca="1" t="shared" si="50"/>
        <v>0.834875409920583</v>
      </c>
      <c r="AE328" s="1">
        <f ca="1" t="shared" si="51"/>
        <v>68.269930569078</v>
      </c>
      <c r="AF328" s="1">
        <f ca="1" t="shared" si="52"/>
        <v>0.343893190417339</v>
      </c>
      <c r="AG328" s="1">
        <f ca="1" t="shared" si="53"/>
        <v>4.72679685514138</v>
      </c>
      <c r="AH328" s="1">
        <f ca="1" t="shared" si="54"/>
        <v>51.9947654065552</v>
      </c>
      <c r="AI328" s="1">
        <f ca="1" t="shared" si="55"/>
        <v>16.2751651625227</v>
      </c>
      <c r="AJ328" s="1">
        <f ca="1" t="shared" si="56"/>
        <v>1627.51651625227</v>
      </c>
      <c r="AL328" s="1">
        <f t="shared" si="89"/>
        <v>38</v>
      </c>
      <c r="AM328" s="1">
        <f ca="1" t="shared" si="57"/>
        <v>0.586696369992706</v>
      </c>
      <c r="AN328" s="1">
        <f ca="1" t="shared" si="58"/>
        <v>65.3063983770577</v>
      </c>
      <c r="AO328" s="1">
        <f ca="1" t="shared" si="59"/>
        <v>0.274151171317555</v>
      </c>
      <c r="AP328" s="1">
        <f ca="1" t="shared" si="60"/>
        <v>4.29714195367177</v>
      </c>
      <c r="AQ328" s="1">
        <f ca="1" t="shared" si="61"/>
        <v>51.5657034440612</v>
      </c>
      <c r="AR328" s="1">
        <f ca="1" t="shared" si="62"/>
        <v>13.7406949329965</v>
      </c>
      <c r="AS328" s="1">
        <f ca="1" t="shared" si="63"/>
        <v>1374.06949329965</v>
      </c>
      <c r="AU328" s="1">
        <f t="shared" si="90"/>
        <v>38</v>
      </c>
      <c r="AV328" s="1">
        <f ca="1" t="shared" si="64"/>
        <v>0.300445895709368</v>
      </c>
      <c r="AW328" s="1">
        <f ca="1" t="shared" si="65"/>
        <v>60.755609252699</v>
      </c>
      <c r="AX328" s="1">
        <f ca="1" t="shared" si="66"/>
        <v>0.0156898743549003</v>
      </c>
      <c r="AY328" s="1">
        <f ca="1" t="shared" si="67"/>
        <v>4.49050866749741</v>
      </c>
      <c r="AZ328" s="1">
        <f ca="1" t="shared" si="68"/>
        <v>58.3766126774663</v>
      </c>
      <c r="BA328" s="1">
        <f ca="1" t="shared" si="69"/>
        <v>2.37899657523272</v>
      </c>
      <c r="BB328" s="1">
        <f ca="1" t="shared" si="70"/>
        <v>237.899657523272</v>
      </c>
      <c r="BD328" s="1">
        <f t="shared" si="91"/>
        <v>38</v>
      </c>
      <c r="BE328" s="1">
        <f ca="1" t="shared" si="71"/>
        <v>0.303217063907898</v>
      </c>
      <c r="BF328" s="1">
        <f ca="1" t="shared" si="72"/>
        <v>63.5042508417427</v>
      </c>
      <c r="BG328" s="1">
        <f ca="1" t="shared" si="73"/>
        <v>0.933315655132624</v>
      </c>
      <c r="BH328" s="1">
        <f ca="1" t="shared" si="74"/>
        <v>5.690963233622</v>
      </c>
      <c r="BI328" s="1">
        <f ca="1" t="shared" si="75"/>
        <v>79.673485270708</v>
      </c>
      <c r="BJ328" s="1">
        <f ca="1" t="shared" si="76"/>
        <v>0</v>
      </c>
      <c r="BK328" s="1">
        <f ca="1" t="shared" si="77"/>
        <v>0</v>
      </c>
      <c r="BM328" s="1">
        <f t="shared" si="92"/>
        <v>38</v>
      </c>
      <c r="BN328" s="1">
        <f ca="1" t="shared" si="78"/>
        <v>0.826609154270457</v>
      </c>
      <c r="BO328" s="1">
        <f ca="1" t="shared" si="79"/>
        <v>65.0464675509436</v>
      </c>
      <c r="BP328" s="1">
        <f ca="1" t="shared" si="80"/>
        <v>0.798062526640287</v>
      </c>
      <c r="BQ328" s="1">
        <f ca="1" t="shared" si="81"/>
        <v>5.06761715957743</v>
      </c>
      <c r="BR328" s="1">
        <f ca="1" t="shared" si="82"/>
        <v>76.0142573936615</v>
      </c>
      <c r="BS328" s="1">
        <f ca="1" t="shared" si="83"/>
        <v>0</v>
      </c>
      <c r="BT328" s="1">
        <f ca="1" t="shared" si="84"/>
        <v>0</v>
      </c>
    </row>
    <row r="329" spans="2:72">
      <c r="B329" s="1">
        <f t="shared" si="85"/>
        <v>39</v>
      </c>
      <c r="C329" s="1">
        <f ca="1" t="shared" si="29"/>
        <v>0.857809043841789</v>
      </c>
      <c r="D329" s="1">
        <f ca="1" t="shared" si="30"/>
        <v>65.633494602296</v>
      </c>
      <c r="E329" s="1">
        <f ca="1" t="shared" si="31"/>
        <v>0.968341492982359</v>
      </c>
      <c r="F329" s="1">
        <f ca="1" t="shared" si="32"/>
        <v>5.71344238724246</v>
      </c>
      <c r="G329" s="1">
        <f ca="1" t="shared" si="33"/>
        <v>45.7075390979397</v>
      </c>
      <c r="H329" s="1">
        <f ca="1" t="shared" si="34"/>
        <v>19.9259555043563</v>
      </c>
      <c r="I329" s="1">
        <f ca="1" t="shared" si="35"/>
        <v>1992.59555043563</v>
      </c>
      <c r="K329" s="1">
        <f t="shared" si="86"/>
        <v>39</v>
      </c>
      <c r="L329" s="1">
        <f ca="1" t="shared" si="36"/>
        <v>0.89706462322913</v>
      </c>
      <c r="M329" s="1">
        <f ca="1" t="shared" si="37"/>
        <v>67.9105248347583</v>
      </c>
      <c r="N329" s="1">
        <f ca="1" t="shared" si="38"/>
        <v>0.442570762708742</v>
      </c>
      <c r="O329" s="1">
        <f ca="1" t="shared" si="39"/>
        <v>4.65877476713786</v>
      </c>
      <c r="P329" s="1">
        <f ca="1" t="shared" si="40"/>
        <v>41.9289729042408</v>
      </c>
      <c r="Q329" s="1">
        <f ca="1" t="shared" si="41"/>
        <v>25.9815519305175</v>
      </c>
      <c r="R329" s="1">
        <f ca="1" t="shared" si="42"/>
        <v>2598.15519305175</v>
      </c>
      <c r="T329" s="1">
        <f t="shared" si="87"/>
        <v>39</v>
      </c>
      <c r="U329" s="1">
        <f ca="1" t="shared" si="43"/>
        <v>0.275657713733485</v>
      </c>
      <c r="V329" s="1">
        <f ca="1" t="shared" si="44"/>
        <v>64.3535383561657</v>
      </c>
      <c r="W329" s="1">
        <f ca="1" t="shared" si="45"/>
        <v>0.82471079686212</v>
      </c>
      <c r="X329" s="1">
        <f ca="1" t="shared" si="46"/>
        <v>5.12228529093281</v>
      </c>
      <c r="Y329" s="1">
        <f ca="1" t="shared" si="47"/>
        <v>51.2228529093281</v>
      </c>
      <c r="Z329" s="1">
        <f ca="1" t="shared" si="48"/>
        <v>13.1306854468375</v>
      </c>
      <c r="AA329" s="1">
        <f ca="1" t="shared" si="49"/>
        <v>1313.06854468375</v>
      </c>
      <c r="AC329" s="1">
        <f t="shared" si="88"/>
        <v>39</v>
      </c>
      <c r="AD329" s="1">
        <f ca="1" t="shared" si="50"/>
        <v>0.55794391186022</v>
      </c>
      <c r="AE329" s="1">
        <f ca="1" t="shared" si="51"/>
        <v>68.1273548980286</v>
      </c>
      <c r="AF329" s="1">
        <f ca="1" t="shared" si="52"/>
        <v>0.276256357997517</v>
      </c>
      <c r="AG329" s="1">
        <f ca="1" t="shared" si="53"/>
        <v>4.09524855766065</v>
      </c>
      <c r="AH329" s="1">
        <f ca="1" t="shared" si="54"/>
        <v>45.0477341342671</v>
      </c>
      <c r="AI329" s="1">
        <f ca="1" t="shared" si="55"/>
        <v>23.0796207637615</v>
      </c>
      <c r="AJ329" s="1">
        <f ca="1" t="shared" si="56"/>
        <v>2307.96207637615</v>
      </c>
      <c r="AL329" s="1">
        <f t="shared" si="89"/>
        <v>39</v>
      </c>
      <c r="AM329" s="1">
        <f ca="1" t="shared" si="57"/>
        <v>0.672981748204349</v>
      </c>
      <c r="AN329" s="1">
        <f ca="1" t="shared" si="58"/>
        <v>69.3912226045559</v>
      </c>
      <c r="AO329" s="1">
        <f ca="1" t="shared" si="59"/>
        <v>0.0856145749276185</v>
      </c>
      <c r="AP329" s="1">
        <f ca="1" t="shared" si="60"/>
        <v>4.12277204498707</v>
      </c>
      <c r="AQ329" s="1">
        <f ca="1" t="shared" si="61"/>
        <v>49.4732645398448</v>
      </c>
      <c r="AR329" s="1">
        <f ca="1" t="shared" si="62"/>
        <v>19.9179580647111</v>
      </c>
      <c r="AS329" s="1">
        <f ca="1" t="shared" si="63"/>
        <v>1991.79580647111</v>
      </c>
      <c r="AU329" s="1">
        <f t="shared" si="90"/>
        <v>39</v>
      </c>
      <c r="AV329" s="1">
        <f ca="1" t="shared" si="64"/>
        <v>0.343336866833407</v>
      </c>
      <c r="AW329" s="1">
        <f ca="1" t="shared" si="65"/>
        <v>62.41607401104</v>
      </c>
      <c r="AX329" s="1">
        <f ca="1" t="shared" si="66"/>
        <v>0.9334777681878</v>
      </c>
      <c r="AY329" s="1">
        <f ca="1" t="shared" si="67"/>
        <v>5.62882634572712</v>
      </c>
      <c r="AZ329" s="1">
        <f ca="1" t="shared" si="68"/>
        <v>73.1747424944526</v>
      </c>
      <c r="BA329" s="1">
        <f ca="1" t="shared" si="69"/>
        <v>0</v>
      </c>
      <c r="BB329" s="1">
        <f ca="1" t="shared" si="70"/>
        <v>0</v>
      </c>
      <c r="BD329" s="1">
        <f t="shared" si="91"/>
        <v>39</v>
      </c>
      <c r="BE329" s="1">
        <f ca="1" t="shared" si="71"/>
        <v>0.378803764987435</v>
      </c>
      <c r="BF329" s="1">
        <f ca="1" t="shared" si="72"/>
        <v>62.2521361642697</v>
      </c>
      <c r="BG329" s="1">
        <f ca="1" t="shared" si="73"/>
        <v>0.156503717318102</v>
      </c>
      <c r="BH329" s="1">
        <f ca="1" t="shared" si="74"/>
        <v>4.31698971604069</v>
      </c>
      <c r="BI329" s="1">
        <f ca="1" t="shared" si="75"/>
        <v>60.4378560245697</v>
      </c>
      <c r="BJ329" s="1">
        <f ca="1" t="shared" si="76"/>
        <v>1.81428013970001</v>
      </c>
      <c r="BK329" s="1">
        <f ca="1" t="shared" si="77"/>
        <v>181.428013970001</v>
      </c>
      <c r="BM329" s="1">
        <f t="shared" si="92"/>
        <v>39</v>
      </c>
      <c r="BN329" s="1">
        <f ca="1" t="shared" si="78"/>
        <v>0.327810871758511</v>
      </c>
      <c r="BO329" s="1">
        <f ca="1" t="shared" si="79"/>
        <v>63.1323637892929</v>
      </c>
      <c r="BP329" s="1">
        <f ca="1" t="shared" si="80"/>
        <v>0.9835081188931</v>
      </c>
      <c r="BQ329" s="1">
        <f ca="1" t="shared" si="81"/>
        <v>5.60477640439073</v>
      </c>
      <c r="BR329" s="1">
        <f ca="1" t="shared" si="82"/>
        <v>84.0716460658609</v>
      </c>
      <c r="BS329" s="1">
        <f ca="1" t="shared" si="83"/>
        <v>0</v>
      </c>
      <c r="BT329" s="1">
        <f ca="1" t="shared" si="84"/>
        <v>0</v>
      </c>
    </row>
    <row r="330" spans="2:72">
      <c r="B330" s="1">
        <f t="shared" si="85"/>
        <v>40</v>
      </c>
      <c r="C330" s="1">
        <f ca="1" t="shared" si="29"/>
        <v>0.348611306127687</v>
      </c>
      <c r="D330" s="1">
        <f ca="1" t="shared" si="30"/>
        <v>62.9923643265111</v>
      </c>
      <c r="E330" s="1">
        <f ca="1" t="shared" si="31"/>
        <v>0.17466859722771</v>
      </c>
      <c r="F330" s="1">
        <f ca="1" t="shared" si="32"/>
        <v>4.3993619254483</v>
      </c>
      <c r="G330" s="1">
        <f ca="1" t="shared" si="33"/>
        <v>35.1948954035864</v>
      </c>
      <c r="H330" s="1">
        <f ca="1" t="shared" si="34"/>
        <v>27.7974689229247</v>
      </c>
      <c r="I330" s="1">
        <f ca="1" t="shared" si="35"/>
        <v>2779.74689229247</v>
      </c>
      <c r="K330" s="1">
        <f t="shared" si="86"/>
        <v>40</v>
      </c>
      <c r="L330" s="1">
        <f ca="1" t="shared" si="36"/>
        <v>0.143381098439033</v>
      </c>
      <c r="M330" s="1">
        <f ca="1" t="shared" si="37"/>
        <v>59.2247228098232</v>
      </c>
      <c r="N330" s="1">
        <f ca="1" t="shared" si="38"/>
        <v>0.912636060395636</v>
      </c>
      <c r="O330" s="1">
        <f ca="1" t="shared" si="39"/>
        <v>5.92295430579474</v>
      </c>
      <c r="P330" s="1">
        <f ca="1" t="shared" si="40"/>
        <v>53.3065887521527</v>
      </c>
      <c r="Q330" s="1">
        <f ca="1" t="shared" si="41"/>
        <v>5.91813405767049</v>
      </c>
      <c r="R330" s="1">
        <f ca="1" t="shared" si="42"/>
        <v>591.813405767049</v>
      </c>
      <c r="T330" s="1">
        <f t="shared" si="87"/>
        <v>40</v>
      </c>
      <c r="U330" s="1">
        <f ca="1" t="shared" si="43"/>
        <v>0.0512413152515041</v>
      </c>
      <c r="V330" s="1">
        <f ca="1" t="shared" si="44"/>
        <v>53.6455273507537</v>
      </c>
      <c r="W330" s="1">
        <f ca="1" t="shared" si="45"/>
        <v>0.185481338294513</v>
      </c>
      <c r="X330" s="1">
        <f ca="1" t="shared" si="46"/>
        <v>4.04956162210163</v>
      </c>
      <c r="Y330" s="1">
        <f ca="1" t="shared" si="47"/>
        <v>40.4956162210162</v>
      </c>
      <c r="Z330" s="1">
        <f ca="1" t="shared" si="48"/>
        <v>13.1499111297374</v>
      </c>
      <c r="AA330" s="1">
        <f ca="1" t="shared" si="49"/>
        <v>1314.99111297374</v>
      </c>
      <c r="AC330" s="1">
        <f t="shared" si="88"/>
        <v>40</v>
      </c>
      <c r="AD330" s="1">
        <f ca="1" t="shared" si="50"/>
        <v>0.717373990085377</v>
      </c>
      <c r="AE330" s="1">
        <f ca="1" t="shared" si="51"/>
        <v>69.5748649625642</v>
      </c>
      <c r="AF330" s="1">
        <f ca="1" t="shared" si="52"/>
        <v>0.0342587499629512</v>
      </c>
      <c r="AG330" s="1">
        <f ca="1" t="shared" si="53"/>
        <v>4.46957413413983</v>
      </c>
      <c r="AH330" s="1">
        <f ca="1" t="shared" si="54"/>
        <v>49.1653154755381</v>
      </c>
      <c r="AI330" s="1">
        <f ca="1" t="shared" si="55"/>
        <v>20.4095494870261</v>
      </c>
      <c r="AJ330" s="1">
        <f ca="1" t="shared" si="56"/>
        <v>2040.95494870261</v>
      </c>
      <c r="AL330" s="1">
        <f t="shared" si="89"/>
        <v>40</v>
      </c>
      <c r="AM330" s="1">
        <f ca="1" t="shared" si="57"/>
        <v>0.624886133026041</v>
      </c>
      <c r="AN330" s="1">
        <f ca="1" t="shared" si="58"/>
        <v>68.6117552847005</v>
      </c>
      <c r="AO330" s="1">
        <f ca="1" t="shared" si="59"/>
        <v>0.605067496518571</v>
      </c>
      <c r="AP330" s="1">
        <f ca="1" t="shared" si="60"/>
        <v>4.95716012548299</v>
      </c>
      <c r="AQ330" s="1">
        <f ca="1" t="shared" si="61"/>
        <v>59.4859215057958</v>
      </c>
      <c r="AR330" s="1">
        <f ca="1" t="shared" si="62"/>
        <v>9.12583377890469</v>
      </c>
      <c r="AS330" s="1">
        <f ca="1" t="shared" si="63"/>
        <v>912.583377890469</v>
      </c>
      <c r="AU330" s="1">
        <f t="shared" si="90"/>
        <v>40</v>
      </c>
      <c r="AV330" s="1">
        <f ca="1" t="shared" si="64"/>
        <v>0.115619272615127</v>
      </c>
      <c r="AW330" s="1">
        <f ca="1" t="shared" si="65"/>
        <v>57.6443247846841</v>
      </c>
      <c r="AX330" s="1">
        <f ca="1" t="shared" si="66"/>
        <v>0.419556182545818</v>
      </c>
      <c r="AY330" s="1">
        <f ca="1" t="shared" si="67"/>
        <v>4.53891015147235</v>
      </c>
      <c r="AZ330" s="1">
        <f ca="1" t="shared" si="68"/>
        <v>59.0058319691406</v>
      </c>
      <c r="BA330" s="1">
        <f ca="1" t="shared" si="69"/>
        <v>0</v>
      </c>
      <c r="BB330" s="1">
        <f ca="1" t="shared" si="70"/>
        <v>0</v>
      </c>
      <c r="BD330" s="1">
        <f t="shared" si="91"/>
        <v>40</v>
      </c>
      <c r="BE330" s="1">
        <f ca="1" t="shared" si="71"/>
        <v>0.0306293859602216</v>
      </c>
      <c r="BF330" s="1">
        <f ca="1" t="shared" si="72"/>
        <v>51.1730284461916</v>
      </c>
      <c r="BG330" s="1">
        <f ca="1" t="shared" si="73"/>
        <v>0.675503509832651</v>
      </c>
      <c r="BH330" s="1">
        <f ca="1" t="shared" si="74"/>
        <v>4.69313358785419</v>
      </c>
      <c r="BI330" s="1">
        <f ca="1" t="shared" si="75"/>
        <v>65.7038702299587</v>
      </c>
      <c r="BJ330" s="1">
        <f ca="1" t="shared" si="76"/>
        <v>0</v>
      </c>
      <c r="BK330" s="1">
        <f ca="1" t="shared" si="77"/>
        <v>0</v>
      </c>
      <c r="BM330" s="1">
        <f t="shared" si="92"/>
        <v>40</v>
      </c>
      <c r="BN330" s="1">
        <f ca="1" t="shared" si="78"/>
        <v>0.93122841857295</v>
      </c>
      <c r="BO330" s="1">
        <f ca="1" t="shared" si="79"/>
        <v>78.4675471899653</v>
      </c>
      <c r="BP330" s="1">
        <f ca="1" t="shared" si="80"/>
        <v>0.577186479070259</v>
      </c>
      <c r="BQ330" s="1">
        <f ca="1" t="shared" si="81"/>
        <v>4.65577722721708</v>
      </c>
      <c r="BR330" s="1">
        <f ca="1" t="shared" si="82"/>
        <v>69.8366584082562</v>
      </c>
      <c r="BS330" s="1">
        <f ca="1" t="shared" si="83"/>
        <v>8.6308887817091</v>
      </c>
      <c r="BT330" s="1">
        <f ca="1" t="shared" si="84"/>
        <v>863.08887817091</v>
      </c>
    </row>
    <row r="331" spans="2:72">
      <c r="B331" s="1">
        <f t="shared" si="85"/>
        <v>41</v>
      </c>
      <c r="C331" s="1">
        <f ca="1" t="shared" si="29"/>
        <v>0.698215310133639</v>
      </c>
      <c r="D331" s="1">
        <f ca="1" t="shared" si="30"/>
        <v>69.4430412797209</v>
      </c>
      <c r="E331" s="1">
        <f ca="1" t="shared" si="31"/>
        <v>0.745817067169374</v>
      </c>
      <c r="F331" s="1">
        <f ca="1" t="shared" si="32"/>
        <v>5.22274596167244</v>
      </c>
      <c r="G331" s="1">
        <f ca="1" t="shared" si="33"/>
        <v>41.7819676933795</v>
      </c>
      <c r="H331" s="1">
        <f ca="1" t="shared" si="34"/>
        <v>27.6610735863413</v>
      </c>
      <c r="I331" s="1">
        <f ca="1" t="shared" si="35"/>
        <v>2766.10735863413</v>
      </c>
      <c r="K331" s="1">
        <f t="shared" si="86"/>
        <v>41</v>
      </c>
      <c r="L331" s="1">
        <f ca="1" t="shared" si="36"/>
        <v>0.824887181085642</v>
      </c>
      <c r="M331" s="1">
        <f ca="1" t="shared" si="37"/>
        <v>68.4103624640335</v>
      </c>
      <c r="N331" s="1">
        <f ca="1" t="shared" si="38"/>
        <v>0.219420455053803</v>
      </c>
      <c r="O331" s="1">
        <f ca="1" t="shared" si="39"/>
        <v>4.10813941918194</v>
      </c>
      <c r="P331" s="1">
        <f ca="1" t="shared" si="40"/>
        <v>36.9732547726375</v>
      </c>
      <c r="Q331" s="1">
        <f ca="1" t="shared" si="41"/>
        <v>31.437107691396</v>
      </c>
      <c r="R331" s="1">
        <f ca="1" t="shared" si="42"/>
        <v>3143.7107691396</v>
      </c>
      <c r="T331" s="1">
        <f t="shared" si="87"/>
        <v>41</v>
      </c>
      <c r="U331" s="1">
        <f ca="1" t="shared" si="43"/>
        <v>0.671158427742577</v>
      </c>
      <c r="V331" s="1">
        <f ca="1" t="shared" si="44"/>
        <v>65.9321235242991</v>
      </c>
      <c r="W331" s="1">
        <f ca="1" t="shared" si="45"/>
        <v>0.486476070896361</v>
      </c>
      <c r="X331" s="1">
        <f ca="1" t="shared" si="46"/>
        <v>4.76663667374639</v>
      </c>
      <c r="Y331" s="1">
        <f ca="1" t="shared" si="47"/>
        <v>47.6663667374639</v>
      </c>
      <c r="Z331" s="1">
        <f ca="1" t="shared" si="48"/>
        <v>18.2657567868352</v>
      </c>
      <c r="AA331" s="1">
        <f ca="1" t="shared" si="49"/>
        <v>1826.57567868352</v>
      </c>
      <c r="AC331" s="1">
        <f t="shared" si="88"/>
        <v>41</v>
      </c>
      <c r="AD331" s="1">
        <f ca="1" t="shared" si="50"/>
        <v>0.45746494713737</v>
      </c>
      <c r="AE331" s="1">
        <f ca="1" t="shared" si="51"/>
        <v>64.5336964919501</v>
      </c>
      <c r="AF331" s="1">
        <f ca="1" t="shared" si="52"/>
        <v>0.996276624485713</v>
      </c>
      <c r="AG331" s="1">
        <f ca="1" t="shared" si="53"/>
        <v>5.61283199780914</v>
      </c>
      <c r="AH331" s="1">
        <f ca="1" t="shared" si="54"/>
        <v>61.7411519759006</v>
      </c>
      <c r="AI331" s="1">
        <f ca="1" t="shared" si="55"/>
        <v>2.79254451604952</v>
      </c>
      <c r="AJ331" s="1">
        <f ca="1" t="shared" si="56"/>
        <v>279.254451604952</v>
      </c>
      <c r="AL331" s="1">
        <f t="shared" si="89"/>
        <v>41</v>
      </c>
      <c r="AM331" s="1">
        <f ca="1" t="shared" si="57"/>
        <v>0.327045323987755</v>
      </c>
      <c r="AN331" s="1">
        <f ca="1" t="shared" si="58"/>
        <v>61.3458236569706</v>
      </c>
      <c r="AO331" s="1">
        <f ca="1" t="shared" si="59"/>
        <v>0.757067605800626</v>
      </c>
      <c r="AP331" s="1">
        <f ca="1" t="shared" si="60"/>
        <v>5.26135091507999</v>
      </c>
      <c r="AQ331" s="1">
        <f ca="1" t="shared" si="61"/>
        <v>63.1362109809599</v>
      </c>
      <c r="AR331" s="1">
        <f ca="1" t="shared" si="62"/>
        <v>0</v>
      </c>
      <c r="AS331" s="1">
        <f ca="1" t="shared" si="63"/>
        <v>0</v>
      </c>
      <c r="AU331" s="1">
        <f t="shared" si="90"/>
        <v>41</v>
      </c>
      <c r="AV331" s="1">
        <f ca="1" t="shared" si="64"/>
        <v>0.201480085714172</v>
      </c>
      <c r="AW331" s="1">
        <f ca="1" t="shared" si="65"/>
        <v>56.5518228997266</v>
      </c>
      <c r="AX331" s="1">
        <f ca="1" t="shared" si="66"/>
        <v>0.431894638615368</v>
      </c>
      <c r="AY331" s="1">
        <f ca="1" t="shared" si="67"/>
        <v>4.54235411123292</v>
      </c>
      <c r="AZ331" s="1">
        <f ca="1" t="shared" si="68"/>
        <v>59.0506034460279</v>
      </c>
      <c r="BA331" s="1">
        <f ca="1" t="shared" si="69"/>
        <v>0</v>
      </c>
      <c r="BB331" s="1">
        <f ca="1" t="shared" si="70"/>
        <v>0</v>
      </c>
      <c r="BD331" s="1">
        <f t="shared" si="91"/>
        <v>41</v>
      </c>
      <c r="BE331" s="1">
        <f ca="1" t="shared" si="71"/>
        <v>0.722690440472574</v>
      </c>
      <c r="BF331" s="1">
        <f ca="1" t="shared" si="72"/>
        <v>67.7998137769766</v>
      </c>
      <c r="BG331" s="1">
        <f ca="1" t="shared" si="73"/>
        <v>0.299079610410056</v>
      </c>
      <c r="BH331" s="1">
        <f ca="1" t="shared" si="74"/>
        <v>4.42778267649733</v>
      </c>
      <c r="BI331" s="1">
        <f ca="1" t="shared" si="75"/>
        <v>61.9889574709626</v>
      </c>
      <c r="BJ331" s="1">
        <f ca="1" t="shared" si="76"/>
        <v>5.810856306014</v>
      </c>
      <c r="BK331" s="1">
        <f ca="1" t="shared" si="77"/>
        <v>581.0856306014</v>
      </c>
      <c r="BM331" s="1">
        <f t="shared" si="92"/>
        <v>41</v>
      </c>
      <c r="BN331" s="1">
        <f ca="1" t="shared" si="78"/>
        <v>0.353145369137952</v>
      </c>
      <c r="BO331" s="1">
        <f ca="1" t="shared" si="79"/>
        <v>60.6612755246088</v>
      </c>
      <c r="BP331" s="1">
        <f ca="1" t="shared" si="80"/>
        <v>0.983076787480629</v>
      </c>
      <c r="BQ331" s="1">
        <f ca="1" t="shared" si="81"/>
        <v>5.64427203159382</v>
      </c>
      <c r="BR331" s="1">
        <f ca="1" t="shared" si="82"/>
        <v>84.6640804739073</v>
      </c>
      <c r="BS331" s="1">
        <f ca="1" t="shared" si="83"/>
        <v>0</v>
      </c>
      <c r="BT331" s="1">
        <f ca="1" t="shared" si="84"/>
        <v>0</v>
      </c>
    </row>
    <row r="332" spans="2:72">
      <c r="B332" s="1">
        <f t="shared" si="85"/>
        <v>42</v>
      </c>
      <c r="C332" s="1">
        <f ca="1" t="shared" si="29"/>
        <v>0.747360875270843</v>
      </c>
      <c r="D332" s="1">
        <f ca="1" t="shared" si="30"/>
        <v>65.5572789386557</v>
      </c>
      <c r="E332" s="1">
        <f ca="1" t="shared" si="31"/>
        <v>0.21635643394755</v>
      </c>
      <c r="F332" s="1">
        <f ca="1" t="shared" si="32"/>
        <v>4.3483825369994</v>
      </c>
      <c r="G332" s="1">
        <f ca="1" t="shared" si="33"/>
        <v>34.7870602959952</v>
      </c>
      <c r="H332" s="1">
        <f ca="1" t="shared" si="34"/>
        <v>30.7702186426605</v>
      </c>
      <c r="I332" s="1">
        <f ca="1" t="shared" si="35"/>
        <v>3077.02186426605</v>
      </c>
      <c r="K332" s="1">
        <f t="shared" si="86"/>
        <v>42</v>
      </c>
      <c r="L332" s="1">
        <f ca="1" t="shared" si="36"/>
        <v>0.882454837551057</v>
      </c>
      <c r="M332" s="1">
        <f ca="1" t="shared" si="37"/>
        <v>68.2224893938153</v>
      </c>
      <c r="N332" s="1">
        <f ca="1" t="shared" si="38"/>
        <v>0.326410428684959</v>
      </c>
      <c r="O332" s="1">
        <f ca="1" t="shared" si="39"/>
        <v>4.63812283858957</v>
      </c>
      <c r="P332" s="1">
        <f ca="1" t="shared" si="40"/>
        <v>41.7431055473061</v>
      </c>
      <c r="Q332" s="1">
        <f ca="1" t="shared" si="41"/>
        <v>26.4793838465091</v>
      </c>
      <c r="R332" s="1">
        <f ca="1" t="shared" si="42"/>
        <v>2647.93838465091</v>
      </c>
      <c r="T332" s="1">
        <f t="shared" si="87"/>
        <v>42</v>
      </c>
      <c r="U332" s="1">
        <f ca="1" t="shared" si="43"/>
        <v>0.174270971238359</v>
      </c>
      <c r="V332" s="1">
        <f ca="1" t="shared" si="44"/>
        <v>59.6285782418816</v>
      </c>
      <c r="W332" s="1">
        <f ca="1" t="shared" si="45"/>
        <v>0.582562398189762</v>
      </c>
      <c r="X332" s="1">
        <f ca="1" t="shared" si="46"/>
        <v>4.94833265307964</v>
      </c>
      <c r="Y332" s="1">
        <f ca="1" t="shared" si="47"/>
        <v>49.4833265307964</v>
      </c>
      <c r="Z332" s="1">
        <f ca="1" t="shared" si="48"/>
        <v>10.1452517110852</v>
      </c>
      <c r="AA332" s="1">
        <f ca="1" t="shared" si="49"/>
        <v>1014.52517110852</v>
      </c>
      <c r="AC332" s="1">
        <f t="shared" si="88"/>
        <v>42</v>
      </c>
      <c r="AD332" s="1">
        <f ca="1" t="shared" si="50"/>
        <v>0.165163856818375</v>
      </c>
      <c r="AE332" s="1">
        <f ca="1" t="shared" si="51"/>
        <v>57.4549797844246</v>
      </c>
      <c r="AF332" s="1">
        <f ca="1" t="shared" si="52"/>
        <v>0.601524136736525</v>
      </c>
      <c r="AG332" s="1">
        <f ca="1" t="shared" si="53"/>
        <v>4.72545316408334</v>
      </c>
      <c r="AH332" s="1">
        <f ca="1" t="shared" si="54"/>
        <v>51.9799848049167</v>
      </c>
      <c r="AI332" s="1">
        <f ca="1" t="shared" si="55"/>
        <v>5.47499497950783</v>
      </c>
      <c r="AJ332" s="1">
        <f ca="1" t="shared" si="56"/>
        <v>547.499497950783</v>
      </c>
      <c r="AL332" s="1">
        <f t="shared" si="89"/>
        <v>42</v>
      </c>
      <c r="AM332" s="1">
        <f ca="1" t="shared" si="57"/>
        <v>0.896414449767803</v>
      </c>
      <c r="AN332" s="1">
        <f ca="1" t="shared" si="58"/>
        <v>68.9006730769489</v>
      </c>
      <c r="AO332" s="1">
        <f ca="1" t="shared" si="59"/>
        <v>0.266345033350317</v>
      </c>
      <c r="AP332" s="1">
        <f ca="1" t="shared" si="60"/>
        <v>4.15368206567037</v>
      </c>
      <c r="AQ332" s="1">
        <f ca="1" t="shared" si="61"/>
        <v>49.8441847880445</v>
      </c>
      <c r="AR332" s="1">
        <f ca="1" t="shared" si="62"/>
        <v>19.0564882889044</v>
      </c>
      <c r="AS332" s="1">
        <f ca="1" t="shared" si="63"/>
        <v>1905.64882889044</v>
      </c>
      <c r="AU332" s="1">
        <f t="shared" si="90"/>
        <v>42</v>
      </c>
      <c r="AV332" s="1">
        <f ca="1" t="shared" si="64"/>
        <v>0.156277791734341</v>
      </c>
      <c r="AW332" s="1">
        <f ca="1" t="shared" si="65"/>
        <v>55.8893481992738</v>
      </c>
      <c r="AX332" s="1">
        <f ca="1" t="shared" si="66"/>
        <v>0.0556579388560763</v>
      </c>
      <c r="AY332" s="1">
        <f ca="1" t="shared" si="67"/>
        <v>4.40527141598806</v>
      </c>
      <c r="AZ332" s="1">
        <f ca="1" t="shared" si="68"/>
        <v>57.2685284078448</v>
      </c>
      <c r="BA332" s="1">
        <f ca="1" t="shared" si="69"/>
        <v>0</v>
      </c>
      <c r="BB332" s="1">
        <f ca="1" t="shared" si="70"/>
        <v>0</v>
      </c>
      <c r="BD332" s="1">
        <f t="shared" si="91"/>
        <v>42</v>
      </c>
      <c r="BE332" s="1">
        <f ca="1" t="shared" si="71"/>
        <v>0.508191536725453</v>
      </c>
      <c r="BF332" s="1">
        <f ca="1" t="shared" si="72"/>
        <v>63.2303151937938</v>
      </c>
      <c r="BG332" s="1">
        <f ca="1" t="shared" si="73"/>
        <v>0.188842189131497</v>
      </c>
      <c r="BH332" s="1">
        <f ca="1" t="shared" si="74"/>
        <v>4.15273333494514</v>
      </c>
      <c r="BI332" s="1">
        <f ca="1" t="shared" si="75"/>
        <v>58.138266689232</v>
      </c>
      <c r="BJ332" s="1">
        <f ca="1" t="shared" si="76"/>
        <v>5.09204850456183</v>
      </c>
      <c r="BK332" s="1">
        <f ca="1" t="shared" si="77"/>
        <v>509.204850456183</v>
      </c>
      <c r="BM332" s="1">
        <f t="shared" si="92"/>
        <v>42</v>
      </c>
      <c r="BN332" s="1">
        <f ca="1" t="shared" si="78"/>
        <v>0.773948204567638</v>
      </c>
      <c r="BO332" s="1">
        <f ca="1" t="shared" si="79"/>
        <v>66.447694017479</v>
      </c>
      <c r="BP332" s="1">
        <f ca="1" t="shared" si="80"/>
        <v>0.112299296955663</v>
      </c>
      <c r="BQ332" s="1">
        <f ca="1" t="shared" si="81"/>
        <v>4.06084204280166</v>
      </c>
      <c r="BR332" s="1">
        <f ca="1" t="shared" si="82"/>
        <v>60.9126306420249</v>
      </c>
      <c r="BS332" s="1">
        <f ca="1" t="shared" si="83"/>
        <v>5.53506337545412</v>
      </c>
      <c r="BT332" s="1">
        <f ca="1" t="shared" si="84"/>
        <v>553.506337545412</v>
      </c>
    </row>
    <row r="333" spans="2:72">
      <c r="B333" s="1">
        <f t="shared" si="85"/>
        <v>43</v>
      </c>
      <c r="C333" s="1">
        <f ca="1" t="shared" si="29"/>
        <v>0.609448190153519</v>
      </c>
      <c r="D333" s="1">
        <f ca="1" t="shared" si="30"/>
        <v>67.0787785525569</v>
      </c>
      <c r="E333" s="1">
        <f ca="1" t="shared" si="31"/>
        <v>0.317831305539197</v>
      </c>
      <c r="F333" s="1">
        <f ca="1" t="shared" si="32"/>
        <v>4.74507320848163</v>
      </c>
      <c r="G333" s="1">
        <f ca="1" t="shared" si="33"/>
        <v>37.9605856678531</v>
      </c>
      <c r="H333" s="1">
        <f ca="1" t="shared" si="34"/>
        <v>29.1181928847038</v>
      </c>
      <c r="I333" s="1">
        <f ca="1" t="shared" si="35"/>
        <v>2911.81928847038</v>
      </c>
      <c r="K333" s="1">
        <f t="shared" si="86"/>
        <v>43</v>
      </c>
      <c r="L333" s="1">
        <f ca="1" t="shared" si="36"/>
        <v>0.92168327482738</v>
      </c>
      <c r="M333" s="1">
        <f ca="1" t="shared" si="37"/>
        <v>77.9278706951284</v>
      </c>
      <c r="N333" s="1">
        <f ca="1" t="shared" si="38"/>
        <v>0.279189843555683</v>
      </c>
      <c r="O333" s="1">
        <f ca="1" t="shared" si="39"/>
        <v>4.35492924348396</v>
      </c>
      <c r="P333" s="1">
        <f ca="1" t="shared" si="40"/>
        <v>39.1943631913556</v>
      </c>
      <c r="Q333" s="1">
        <f ca="1" t="shared" si="41"/>
        <v>38.7335075037728</v>
      </c>
      <c r="R333" s="1">
        <f ca="1" t="shared" si="42"/>
        <v>3873.35075037728</v>
      </c>
      <c r="T333" s="1">
        <f t="shared" si="87"/>
        <v>43</v>
      </c>
      <c r="U333" s="1">
        <f ca="1" t="shared" si="43"/>
        <v>0.605059482664258</v>
      </c>
      <c r="V333" s="1">
        <f ca="1" t="shared" si="44"/>
        <v>69.0955831037956</v>
      </c>
      <c r="W333" s="1">
        <f ca="1" t="shared" si="45"/>
        <v>0.174148324299659</v>
      </c>
      <c r="X333" s="1">
        <f ca="1" t="shared" si="46"/>
        <v>4.14954740882175</v>
      </c>
      <c r="Y333" s="1">
        <f ca="1" t="shared" si="47"/>
        <v>41.4954740882175</v>
      </c>
      <c r="Z333" s="1">
        <f ca="1" t="shared" si="48"/>
        <v>27.6001090155781</v>
      </c>
      <c r="AA333" s="1">
        <f ca="1" t="shared" si="49"/>
        <v>2760.01090155781</v>
      </c>
      <c r="AC333" s="1">
        <f t="shared" si="88"/>
        <v>43</v>
      </c>
      <c r="AD333" s="1">
        <f ca="1" t="shared" si="50"/>
        <v>0.532871548079625</v>
      </c>
      <c r="AE333" s="1">
        <f ca="1" t="shared" si="51"/>
        <v>60.0809121258239</v>
      </c>
      <c r="AF333" s="1">
        <f ca="1" t="shared" si="52"/>
        <v>0.302595303970083</v>
      </c>
      <c r="AG333" s="1">
        <f ca="1" t="shared" si="53"/>
        <v>4.92973140542287</v>
      </c>
      <c r="AH333" s="1">
        <f ca="1" t="shared" si="54"/>
        <v>54.2270454596515</v>
      </c>
      <c r="AI333" s="1">
        <f ca="1" t="shared" si="55"/>
        <v>5.85386666617236</v>
      </c>
      <c r="AJ333" s="1">
        <f ca="1" t="shared" si="56"/>
        <v>585.386666617236</v>
      </c>
      <c r="AL333" s="1">
        <f t="shared" si="89"/>
        <v>43</v>
      </c>
      <c r="AM333" s="1">
        <f ca="1" t="shared" si="57"/>
        <v>0.878941813199782</v>
      </c>
      <c r="AN333" s="1">
        <f ca="1" t="shared" si="58"/>
        <v>69.7823710060489</v>
      </c>
      <c r="AO333" s="1">
        <f ca="1" t="shared" si="59"/>
        <v>0.311526157562476</v>
      </c>
      <c r="AP333" s="1">
        <f ca="1" t="shared" si="60"/>
        <v>4.87457209830978</v>
      </c>
      <c r="AQ333" s="1">
        <f ca="1" t="shared" si="61"/>
        <v>58.4948651797174</v>
      </c>
      <c r="AR333" s="1">
        <f ca="1" t="shared" si="62"/>
        <v>11.2875058263315</v>
      </c>
      <c r="AS333" s="1">
        <f ca="1" t="shared" si="63"/>
        <v>1128.75058263315</v>
      </c>
      <c r="AU333" s="1">
        <f t="shared" si="90"/>
        <v>43</v>
      </c>
      <c r="AV333" s="1">
        <f ca="1" t="shared" si="64"/>
        <v>0.572743473503015</v>
      </c>
      <c r="AW333" s="1">
        <f ca="1" t="shared" si="65"/>
        <v>67.5714536017035</v>
      </c>
      <c r="AX333" s="1">
        <f ca="1" t="shared" si="66"/>
        <v>0.800224885990588</v>
      </c>
      <c r="AY333" s="1">
        <f ca="1" t="shared" si="67"/>
        <v>5.19173472147822</v>
      </c>
      <c r="AZ333" s="1">
        <f ca="1" t="shared" si="68"/>
        <v>67.4925513792169</v>
      </c>
      <c r="BA333" s="1">
        <f ca="1" t="shared" si="69"/>
        <v>0.0789022224865903</v>
      </c>
      <c r="BB333" s="1">
        <f ca="1" t="shared" si="70"/>
        <v>7.89022224865903</v>
      </c>
      <c r="BD333" s="1">
        <f t="shared" si="91"/>
        <v>43</v>
      </c>
      <c r="BE333" s="1">
        <f ca="1" t="shared" si="71"/>
        <v>0.712708902928511</v>
      </c>
      <c r="BF333" s="1">
        <f ca="1" t="shared" si="72"/>
        <v>67.9186228932759</v>
      </c>
      <c r="BG333" s="1">
        <f ca="1" t="shared" si="73"/>
        <v>0.760492778308121</v>
      </c>
      <c r="BH333" s="1">
        <f ca="1" t="shared" si="74"/>
        <v>5.09366421846326</v>
      </c>
      <c r="BI333" s="1">
        <f ca="1" t="shared" si="75"/>
        <v>71.3112990584857</v>
      </c>
      <c r="BJ333" s="1">
        <f ca="1" t="shared" si="76"/>
        <v>0</v>
      </c>
      <c r="BK333" s="1">
        <f ca="1" t="shared" si="77"/>
        <v>0</v>
      </c>
      <c r="BM333" s="1">
        <f t="shared" si="92"/>
        <v>43</v>
      </c>
      <c r="BN333" s="1">
        <f ca="1" t="shared" si="78"/>
        <v>0.168086281222199</v>
      </c>
      <c r="BO333" s="1">
        <f ca="1" t="shared" si="79"/>
        <v>55.0479586031172</v>
      </c>
      <c r="BP333" s="1">
        <f ca="1" t="shared" si="80"/>
        <v>0.0889983695870302</v>
      </c>
      <c r="BQ333" s="1">
        <f ca="1" t="shared" si="81"/>
        <v>4.39325719788233</v>
      </c>
      <c r="BR333" s="1">
        <f ca="1" t="shared" si="82"/>
        <v>65.898857968235</v>
      </c>
      <c r="BS333" s="1">
        <f ca="1" t="shared" si="83"/>
        <v>0</v>
      </c>
      <c r="BT333" s="1">
        <f ca="1" t="shared" si="84"/>
        <v>0</v>
      </c>
    </row>
    <row r="334" spans="2:72">
      <c r="B334" s="1">
        <f t="shared" si="85"/>
        <v>44</v>
      </c>
      <c r="C334" s="1">
        <f ca="1" t="shared" si="29"/>
        <v>0.295108419462011</v>
      </c>
      <c r="D334" s="1">
        <f ca="1" t="shared" si="30"/>
        <v>60.5305030990604</v>
      </c>
      <c r="E334" s="1">
        <f ca="1" t="shared" si="31"/>
        <v>0.293196046755298</v>
      </c>
      <c r="F334" s="1">
        <f ca="1" t="shared" si="32"/>
        <v>4.15738182677004</v>
      </c>
      <c r="G334" s="1">
        <f ca="1" t="shared" si="33"/>
        <v>33.2590546141603</v>
      </c>
      <c r="H334" s="1">
        <f ca="1" t="shared" si="34"/>
        <v>27.2714484849001</v>
      </c>
      <c r="I334" s="1">
        <f ca="1" t="shared" si="35"/>
        <v>2727.14484849001</v>
      </c>
      <c r="K334" s="1">
        <f t="shared" si="86"/>
        <v>44</v>
      </c>
      <c r="L334" s="1">
        <f ca="1" t="shared" si="36"/>
        <v>0.760602112272871</v>
      </c>
      <c r="M334" s="1">
        <f ca="1" t="shared" si="37"/>
        <v>65.9678321502937</v>
      </c>
      <c r="N334" s="1">
        <f ca="1" t="shared" si="38"/>
        <v>0.815721689993583</v>
      </c>
      <c r="O334" s="1">
        <f ca="1" t="shared" si="39"/>
        <v>5.16875265294741</v>
      </c>
      <c r="P334" s="1">
        <f ca="1" t="shared" si="40"/>
        <v>46.5187738765267</v>
      </c>
      <c r="Q334" s="1">
        <f ca="1" t="shared" si="41"/>
        <v>19.449058273767</v>
      </c>
      <c r="R334" s="1">
        <f ca="1" t="shared" si="42"/>
        <v>1944.9058273767</v>
      </c>
      <c r="T334" s="1">
        <f t="shared" si="87"/>
        <v>44</v>
      </c>
      <c r="U334" s="1">
        <f ca="1" t="shared" si="43"/>
        <v>0.528363777018013</v>
      </c>
      <c r="V334" s="1">
        <f ca="1" t="shared" si="44"/>
        <v>61.7478471254204</v>
      </c>
      <c r="W334" s="1">
        <f ca="1" t="shared" si="45"/>
        <v>0.774232290436829</v>
      </c>
      <c r="X334" s="1">
        <f ca="1" t="shared" si="46"/>
        <v>5.30715769316248</v>
      </c>
      <c r="Y334" s="1">
        <f ca="1" t="shared" si="47"/>
        <v>53.0715769316248</v>
      </c>
      <c r="Z334" s="1">
        <f ca="1" t="shared" si="48"/>
        <v>8.6762701937956</v>
      </c>
      <c r="AA334" s="1">
        <f ca="1" t="shared" si="49"/>
        <v>867.62701937956</v>
      </c>
      <c r="AC334" s="1">
        <f t="shared" si="88"/>
        <v>44</v>
      </c>
      <c r="AD334" s="1">
        <f ca="1" t="shared" si="50"/>
        <v>0.647509886487533</v>
      </c>
      <c r="AE334" s="1">
        <f ca="1" t="shared" si="51"/>
        <v>68.2664448555317</v>
      </c>
      <c r="AF334" s="1">
        <f ca="1" t="shared" si="52"/>
        <v>0.463634058178771</v>
      </c>
      <c r="AG334" s="1">
        <f ca="1" t="shared" si="53"/>
        <v>4.68495924143765</v>
      </c>
      <c r="AH334" s="1">
        <f ca="1" t="shared" si="54"/>
        <v>51.5345516558142</v>
      </c>
      <c r="AI334" s="1">
        <f ca="1" t="shared" si="55"/>
        <v>16.7318931997175</v>
      </c>
      <c r="AJ334" s="1">
        <f ca="1" t="shared" si="56"/>
        <v>1673.18931997175</v>
      </c>
      <c r="AL334" s="1">
        <f t="shared" si="89"/>
        <v>44</v>
      </c>
      <c r="AM334" s="1">
        <f ca="1" t="shared" si="57"/>
        <v>0.526500858793162</v>
      </c>
      <c r="AN334" s="1">
        <f ca="1" t="shared" si="58"/>
        <v>60.3866092071184</v>
      </c>
      <c r="AO334" s="1">
        <f ca="1" t="shared" si="59"/>
        <v>0.307146806835135</v>
      </c>
      <c r="AP334" s="1">
        <f ca="1" t="shared" si="60"/>
        <v>4.98541438591242</v>
      </c>
      <c r="AQ334" s="1">
        <f ca="1" t="shared" si="61"/>
        <v>59.824972630949</v>
      </c>
      <c r="AR334" s="1">
        <f ca="1" t="shared" si="62"/>
        <v>0.561636576169363</v>
      </c>
      <c r="AS334" s="1">
        <f ca="1" t="shared" si="63"/>
        <v>56.1636576169363</v>
      </c>
      <c r="AU334" s="1">
        <f t="shared" si="90"/>
        <v>44</v>
      </c>
      <c r="AV334" s="1">
        <f ca="1" t="shared" si="64"/>
        <v>0.179018812723924</v>
      </c>
      <c r="AW334" s="1">
        <f ca="1" t="shared" si="65"/>
        <v>55.9054241444449</v>
      </c>
      <c r="AX334" s="1">
        <f ca="1" t="shared" si="66"/>
        <v>0.676898650981099</v>
      </c>
      <c r="AY334" s="1">
        <f ca="1" t="shared" si="67"/>
        <v>4.53083472502986</v>
      </c>
      <c r="AZ334" s="1">
        <f ca="1" t="shared" si="68"/>
        <v>58.9008514253881</v>
      </c>
      <c r="BA334" s="1">
        <f ca="1" t="shared" si="69"/>
        <v>0</v>
      </c>
      <c r="BB334" s="1">
        <f ca="1" t="shared" si="70"/>
        <v>0</v>
      </c>
      <c r="BD334" s="1">
        <f t="shared" si="91"/>
        <v>44</v>
      </c>
      <c r="BE334" s="1">
        <f ca="1" t="shared" si="71"/>
        <v>0.321816370341075</v>
      </c>
      <c r="BF334" s="1">
        <f ca="1" t="shared" si="72"/>
        <v>62.2995824385335</v>
      </c>
      <c r="BG334" s="1">
        <f ca="1" t="shared" si="73"/>
        <v>0.401054812505129</v>
      </c>
      <c r="BH334" s="1">
        <f ca="1" t="shared" si="74"/>
        <v>4.67286369015481</v>
      </c>
      <c r="BI334" s="1">
        <f ca="1" t="shared" si="75"/>
        <v>65.4200916621673</v>
      </c>
      <c r="BJ334" s="1">
        <f ca="1" t="shared" si="76"/>
        <v>0</v>
      </c>
      <c r="BK334" s="1">
        <f ca="1" t="shared" si="77"/>
        <v>0</v>
      </c>
      <c r="BM334" s="1">
        <f t="shared" si="92"/>
        <v>44</v>
      </c>
      <c r="BN334" s="1">
        <f ca="1" t="shared" si="78"/>
        <v>0.561297469973685</v>
      </c>
      <c r="BO334" s="1">
        <f ca="1" t="shared" si="79"/>
        <v>65.23777685223</v>
      </c>
      <c r="BP334" s="1">
        <f ca="1" t="shared" si="80"/>
        <v>0.36561821178273</v>
      </c>
      <c r="BQ334" s="1">
        <f ca="1" t="shared" si="81"/>
        <v>4.92616289666495</v>
      </c>
      <c r="BR334" s="1">
        <f ca="1" t="shared" si="82"/>
        <v>73.8924434499743</v>
      </c>
      <c r="BS334" s="1">
        <f ca="1" t="shared" si="83"/>
        <v>0</v>
      </c>
      <c r="BT334" s="1">
        <f ca="1" t="shared" si="84"/>
        <v>0</v>
      </c>
    </row>
    <row r="335" spans="2:72">
      <c r="B335" s="1">
        <f t="shared" si="85"/>
        <v>45</v>
      </c>
      <c r="C335" s="1">
        <f ca="1" t="shared" si="29"/>
        <v>0.154463290625289</v>
      </c>
      <c r="D335" s="1">
        <f ca="1" t="shared" si="30"/>
        <v>59.8125690200477</v>
      </c>
      <c r="E335" s="1">
        <f ca="1" t="shared" si="31"/>
        <v>0.614289189721609</v>
      </c>
      <c r="F335" s="1">
        <f ca="1" t="shared" si="32"/>
        <v>4.59979343212252</v>
      </c>
      <c r="G335" s="1">
        <f ca="1" t="shared" si="33"/>
        <v>36.7983474569802</v>
      </c>
      <c r="H335" s="1">
        <f ca="1" t="shared" si="34"/>
        <v>23.0142215630676</v>
      </c>
      <c r="I335" s="1">
        <f ca="1" t="shared" si="35"/>
        <v>2301.42215630676</v>
      </c>
      <c r="K335" s="1">
        <f t="shared" si="86"/>
        <v>45</v>
      </c>
      <c r="L335" s="1">
        <f ca="1" t="shared" si="36"/>
        <v>0.658304407282711</v>
      </c>
      <c r="M335" s="1">
        <f ca="1" t="shared" si="37"/>
        <v>67.0974713188795</v>
      </c>
      <c r="N335" s="1">
        <f ca="1" t="shared" si="38"/>
        <v>0.810799352533398</v>
      </c>
      <c r="O335" s="1">
        <f ca="1" t="shared" si="39"/>
        <v>5.40761178100636</v>
      </c>
      <c r="P335" s="1">
        <f ca="1" t="shared" si="40"/>
        <v>48.6685060290573</v>
      </c>
      <c r="Q335" s="1">
        <f ca="1" t="shared" si="41"/>
        <v>18.4289652898223</v>
      </c>
      <c r="R335" s="1">
        <f ca="1" t="shared" si="42"/>
        <v>1842.89652898223</v>
      </c>
      <c r="T335" s="1">
        <f t="shared" si="87"/>
        <v>45</v>
      </c>
      <c r="U335" s="1">
        <f ca="1" t="shared" si="43"/>
        <v>0.810076602485224</v>
      </c>
      <c r="V335" s="1">
        <f ca="1" t="shared" si="44"/>
        <v>68.3809553815423</v>
      </c>
      <c r="W335" s="1">
        <f ca="1" t="shared" si="45"/>
        <v>0.170831705553563</v>
      </c>
      <c r="X335" s="1">
        <f ca="1" t="shared" si="46"/>
        <v>4.11273860964944</v>
      </c>
      <c r="Y335" s="1">
        <f ca="1" t="shared" si="47"/>
        <v>41.1273860964944</v>
      </c>
      <c r="Z335" s="1">
        <f ca="1" t="shared" si="48"/>
        <v>27.2535692850479</v>
      </c>
      <c r="AA335" s="1">
        <f ca="1" t="shared" si="49"/>
        <v>2725.35692850479</v>
      </c>
      <c r="AC335" s="1">
        <f t="shared" si="88"/>
        <v>45</v>
      </c>
      <c r="AD335" s="1">
        <f ca="1" t="shared" si="50"/>
        <v>0.182248911807629</v>
      </c>
      <c r="AE335" s="1">
        <f ca="1" t="shared" si="51"/>
        <v>58.6673257367195</v>
      </c>
      <c r="AF335" s="1">
        <f ca="1" t="shared" si="52"/>
        <v>0.889735741900482</v>
      </c>
      <c r="AG335" s="1">
        <f ca="1" t="shared" si="53"/>
        <v>5.10194957456954</v>
      </c>
      <c r="AH335" s="1">
        <f ca="1" t="shared" si="54"/>
        <v>56.1214453202649</v>
      </c>
      <c r="AI335" s="1">
        <f ca="1" t="shared" si="55"/>
        <v>2.54588041645462</v>
      </c>
      <c r="AJ335" s="1">
        <f ca="1" t="shared" si="56"/>
        <v>254.588041645462</v>
      </c>
      <c r="AL335" s="1">
        <f t="shared" si="89"/>
        <v>45</v>
      </c>
      <c r="AM335" s="1">
        <f ca="1" t="shared" si="57"/>
        <v>0.298028836304678</v>
      </c>
      <c r="AN335" s="1">
        <f ca="1" t="shared" si="58"/>
        <v>60.5076642279135</v>
      </c>
      <c r="AO335" s="1">
        <f ca="1" t="shared" si="59"/>
        <v>0.333030851781119</v>
      </c>
      <c r="AP335" s="1">
        <f ca="1" t="shared" si="60"/>
        <v>4.54564537772247</v>
      </c>
      <c r="AQ335" s="1">
        <f ca="1" t="shared" si="61"/>
        <v>54.5477445326696</v>
      </c>
      <c r="AR335" s="1">
        <f ca="1" t="shared" si="62"/>
        <v>5.95991969524386</v>
      </c>
      <c r="AS335" s="1">
        <f ca="1" t="shared" si="63"/>
        <v>595.991969524386</v>
      </c>
      <c r="AU335" s="1">
        <f t="shared" si="90"/>
        <v>45</v>
      </c>
      <c r="AV335" s="1">
        <f ca="1" t="shared" si="64"/>
        <v>0.880667034366942</v>
      </c>
      <c r="AW335" s="1">
        <f ca="1" t="shared" si="65"/>
        <v>68.0004458472563</v>
      </c>
      <c r="AX335" s="1">
        <f ca="1" t="shared" si="66"/>
        <v>0.18224493645722</v>
      </c>
      <c r="AY335" s="1">
        <f ca="1" t="shared" si="67"/>
        <v>4.04618906175755</v>
      </c>
      <c r="AZ335" s="1">
        <f ca="1" t="shared" si="68"/>
        <v>52.6004578028481</v>
      </c>
      <c r="BA335" s="1">
        <f ca="1" t="shared" si="69"/>
        <v>15.3999880444082</v>
      </c>
      <c r="BB335" s="1">
        <f ca="1" t="shared" si="70"/>
        <v>1539.99880444082</v>
      </c>
      <c r="BD335" s="1">
        <f t="shared" si="91"/>
        <v>45</v>
      </c>
      <c r="BE335" s="1">
        <f ca="1" t="shared" si="71"/>
        <v>0.371492023735527</v>
      </c>
      <c r="BF335" s="1">
        <f ca="1" t="shared" si="72"/>
        <v>62.2539775451496</v>
      </c>
      <c r="BG335" s="1">
        <f ca="1" t="shared" si="73"/>
        <v>0.627325127192176</v>
      </c>
      <c r="BH335" s="1">
        <f ca="1" t="shared" si="74"/>
        <v>4.75988775082767</v>
      </c>
      <c r="BI335" s="1">
        <f ca="1" t="shared" si="75"/>
        <v>66.6384285115874</v>
      </c>
      <c r="BJ335" s="1">
        <f ca="1" t="shared" si="76"/>
        <v>0</v>
      </c>
      <c r="BK335" s="1">
        <f ca="1" t="shared" si="77"/>
        <v>0</v>
      </c>
      <c r="BM335" s="1">
        <f t="shared" si="92"/>
        <v>45</v>
      </c>
      <c r="BN335" s="1">
        <f ca="1" t="shared" si="78"/>
        <v>0.00151094641748895</v>
      </c>
      <c r="BO335" s="1">
        <f ca="1" t="shared" si="79"/>
        <v>52.7214463486079</v>
      </c>
      <c r="BP335" s="1">
        <f ca="1" t="shared" si="80"/>
        <v>0.711067301810924</v>
      </c>
      <c r="BQ335" s="1">
        <f ca="1" t="shared" si="81"/>
        <v>5.30412203322756</v>
      </c>
      <c r="BR335" s="1">
        <f ca="1" t="shared" si="82"/>
        <v>79.5618304984134</v>
      </c>
      <c r="BS335" s="1">
        <f ca="1" t="shared" si="83"/>
        <v>0</v>
      </c>
      <c r="BT335" s="1">
        <f ca="1" t="shared" si="84"/>
        <v>0</v>
      </c>
    </row>
    <row r="336" spans="2:72">
      <c r="B336" s="1">
        <f t="shared" si="85"/>
        <v>46</v>
      </c>
      <c r="C336" s="1">
        <f ca="1" t="shared" si="29"/>
        <v>0.178257577223466</v>
      </c>
      <c r="D336" s="1">
        <f ca="1" t="shared" si="30"/>
        <v>56.6029893558015</v>
      </c>
      <c r="E336" s="1">
        <f ca="1" t="shared" si="31"/>
        <v>0.764001738435459</v>
      </c>
      <c r="F336" s="1">
        <f ca="1" t="shared" si="32"/>
        <v>5.4302490308292</v>
      </c>
      <c r="G336" s="1">
        <f ca="1" t="shared" si="33"/>
        <v>43.4419922466336</v>
      </c>
      <c r="H336" s="1">
        <f ca="1" t="shared" si="34"/>
        <v>13.1609971091679</v>
      </c>
      <c r="I336" s="1">
        <f ca="1" t="shared" si="35"/>
        <v>1316.09971091679</v>
      </c>
      <c r="K336" s="1">
        <f t="shared" si="86"/>
        <v>46</v>
      </c>
      <c r="L336" s="1">
        <f ca="1" t="shared" si="36"/>
        <v>0.519950520909562</v>
      </c>
      <c r="M336" s="1">
        <f ca="1" t="shared" si="37"/>
        <v>64.0678987242621</v>
      </c>
      <c r="N336" s="1">
        <f ca="1" t="shared" si="38"/>
        <v>0.655775384082268</v>
      </c>
      <c r="O336" s="1">
        <f ca="1" t="shared" si="39"/>
        <v>4.66374812030957</v>
      </c>
      <c r="P336" s="1">
        <f ca="1" t="shared" si="40"/>
        <v>41.9737330827862</v>
      </c>
      <c r="Q336" s="1">
        <f ca="1" t="shared" si="41"/>
        <v>22.094165641476</v>
      </c>
      <c r="R336" s="1">
        <f ca="1" t="shared" si="42"/>
        <v>2209.4165641476</v>
      </c>
      <c r="T336" s="1">
        <f t="shared" si="87"/>
        <v>46</v>
      </c>
      <c r="U336" s="1">
        <f ca="1" t="shared" si="43"/>
        <v>0.880652333073796</v>
      </c>
      <c r="V336" s="1">
        <f ca="1" t="shared" si="44"/>
        <v>69.5014413769232</v>
      </c>
      <c r="W336" s="1">
        <f ca="1" t="shared" si="45"/>
        <v>0.218908109226114</v>
      </c>
      <c r="X336" s="1">
        <f ca="1" t="shared" si="46"/>
        <v>4.22239879447302</v>
      </c>
      <c r="Y336" s="1">
        <f ca="1" t="shared" si="47"/>
        <v>42.2239879447302</v>
      </c>
      <c r="Z336" s="1">
        <f ca="1" t="shared" si="48"/>
        <v>27.277453432193</v>
      </c>
      <c r="AA336" s="1">
        <f ca="1" t="shared" si="49"/>
        <v>2727.7453432193</v>
      </c>
      <c r="AC336" s="1">
        <f t="shared" si="88"/>
        <v>46</v>
      </c>
      <c r="AD336" s="1">
        <f ca="1" t="shared" si="50"/>
        <v>0.207308551501869</v>
      </c>
      <c r="AE336" s="1">
        <f ca="1" t="shared" si="51"/>
        <v>56.5139790382319</v>
      </c>
      <c r="AF336" s="1">
        <f ca="1" t="shared" si="52"/>
        <v>0.203893261965316</v>
      </c>
      <c r="AG336" s="1">
        <f ca="1" t="shared" si="53"/>
        <v>4.07280623112966</v>
      </c>
      <c r="AH336" s="1">
        <f ca="1" t="shared" si="54"/>
        <v>44.8008685424263</v>
      </c>
      <c r="AI336" s="1">
        <f ca="1" t="shared" si="55"/>
        <v>11.7131104958056</v>
      </c>
      <c r="AJ336" s="1">
        <f ca="1" t="shared" si="56"/>
        <v>1171.31104958056</v>
      </c>
      <c r="AL336" s="1">
        <f t="shared" si="89"/>
        <v>46</v>
      </c>
      <c r="AM336" s="1">
        <f ca="1" t="shared" si="57"/>
        <v>0.524158212693752</v>
      </c>
      <c r="AN336" s="1">
        <f ca="1" t="shared" si="58"/>
        <v>62.6953736739092</v>
      </c>
      <c r="AO336" s="1">
        <f ca="1" t="shared" si="59"/>
        <v>0.922659407517903</v>
      </c>
      <c r="AP336" s="1">
        <f ca="1" t="shared" si="60"/>
        <v>5.6763969079674</v>
      </c>
      <c r="AQ336" s="1">
        <f ca="1" t="shared" si="61"/>
        <v>68.1167628956089</v>
      </c>
      <c r="AR336" s="1">
        <f ca="1" t="shared" si="62"/>
        <v>0</v>
      </c>
      <c r="AS336" s="1">
        <f ca="1" t="shared" si="63"/>
        <v>0</v>
      </c>
      <c r="AU336" s="1">
        <f t="shared" si="90"/>
        <v>46</v>
      </c>
      <c r="AV336" s="1">
        <f ca="1" t="shared" si="64"/>
        <v>0.451663753953785</v>
      </c>
      <c r="AW336" s="1">
        <f ca="1" t="shared" si="65"/>
        <v>61.3717696964086</v>
      </c>
      <c r="AX336" s="1">
        <f ca="1" t="shared" si="66"/>
        <v>0.578496274476755</v>
      </c>
      <c r="AY336" s="1">
        <f ca="1" t="shared" si="67"/>
        <v>4.60871083499255</v>
      </c>
      <c r="AZ336" s="1">
        <f ca="1" t="shared" si="68"/>
        <v>59.9132408549032</v>
      </c>
      <c r="BA336" s="1">
        <f ca="1" t="shared" si="69"/>
        <v>1.4585288415054</v>
      </c>
      <c r="BB336" s="1">
        <f ca="1" t="shared" si="70"/>
        <v>145.85288415054</v>
      </c>
      <c r="BD336" s="1">
        <f t="shared" si="91"/>
        <v>46</v>
      </c>
      <c r="BE336" s="1">
        <f ca="1" t="shared" si="71"/>
        <v>0.889961043394148</v>
      </c>
      <c r="BF336" s="1">
        <f ca="1" t="shared" si="72"/>
        <v>67.5156430241123</v>
      </c>
      <c r="BG336" s="1">
        <f ca="1" t="shared" si="73"/>
        <v>0.149277384421155</v>
      </c>
      <c r="BH336" s="1">
        <f ca="1" t="shared" si="74"/>
        <v>4.00945954163406</v>
      </c>
      <c r="BI336" s="1">
        <f ca="1" t="shared" si="75"/>
        <v>56.1324335828769</v>
      </c>
      <c r="BJ336" s="1">
        <f ca="1" t="shared" si="76"/>
        <v>11.3832094412354</v>
      </c>
      <c r="BK336" s="1">
        <f ca="1" t="shared" si="77"/>
        <v>1138.32094412354</v>
      </c>
      <c r="BM336" s="1">
        <f t="shared" si="92"/>
        <v>46</v>
      </c>
      <c r="BN336" s="1">
        <f ca="1" t="shared" si="78"/>
        <v>0.103979325850096</v>
      </c>
      <c r="BO336" s="1">
        <f ca="1" t="shared" si="79"/>
        <v>56.5503377799429</v>
      </c>
      <c r="BP336" s="1">
        <f ca="1" t="shared" si="80"/>
        <v>0.187731179259696</v>
      </c>
      <c r="BQ336" s="1">
        <f ca="1" t="shared" si="81"/>
        <v>4.33098275388668</v>
      </c>
      <c r="BR336" s="1">
        <f ca="1" t="shared" si="82"/>
        <v>64.9647413083002</v>
      </c>
      <c r="BS336" s="1">
        <f ca="1" t="shared" si="83"/>
        <v>0</v>
      </c>
      <c r="BT336" s="1">
        <f ca="1" t="shared" si="84"/>
        <v>0</v>
      </c>
    </row>
    <row r="337" spans="2:72">
      <c r="B337" s="1">
        <f t="shared" si="85"/>
        <v>47</v>
      </c>
      <c r="C337" s="1">
        <f ca="1" t="shared" si="29"/>
        <v>0.105850197937883</v>
      </c>
      <c r="D337" s="1">
        <f ca="1" t="shared" si="30"/>
        <v>56.7296183174875</v>
      </c>
      <c r="E337" s="1">
        <f ca="1" t="shared" si="31"/>
        <v>0.511412491370772</v>
      </c>
      <c r="F337" s="1">
        <f ca="1" t="shared" si="32"/>
        <v>4.54668892730676</v>
      </c>
      <c r="G337" s="1">
        <f ca="1" t="shared" si="33"/>
        <v>36.3735114184541</v>
      </c>
      <c r="H337" s="1">
        <f ca="1" t="shared" si="34"/>
        <v>20.3561068990334</v>
      </c>
      <c r="I337" s="1">
        <f ca="1" t="shared" si="35"/>
        <v>2035.61068990334</v>
      </c>
      <c r="K337" s="1">
        <f t="shared" si="86"/>
        <v>47</v>
      </c>
      <c r="L337" s="1">
        <f ca="1" t="shared" si="36"/>
        <v>0.537501265458928</v>
      </c>
      <c r="M337" s="1">
        <f ca="1" t="shared" si="37"/>
        <v>63.8538177665528</v>
      </c>
      <c r="N337" s="1">
        <f ca="1" t="shared" si="38"/>
        <v>0.204296581435426</v>
      </c>
      <c r="O337" s="1">
        <f ca="1" t="shared" si="39"/>
        <v>4.41407678112458</v>
      </c>
      <c r="P337" s="1">
        <f ca="1" t="shared" si="40"/>
        <v>39.7266910301212</v>
      </c>
      <c r="Q337" s="1">
        <f ca="1" t="shared" si="41"/>
        <v>24.1271267364316</v>
      </c>
      <c r="R337" s="1">
        <f ca="1" t="shared" si="42"/>
        <v>2412.71267364316</v>
      </c>
      <c r="T337" s="1">
        <f t="shared" si="87"/>
        <v>47</v>
      </c>
      <c r="U337" s="1">
        <f ca="1" t="shared" si="43"/>
        <v>0.407566905031315</v>
      </c>
      <c r="V337" s="1">
        <f ca="1" t="shared" si="44"/>
        <v>60.2684421093854</v>
      </c>
      <c r="W337" s="1">
        <f ca="1" t="shared" si="45"/>
        <v>0.521367236363943</v>
      </c>
      <c r="X337" s="1">
        <f ca="1" t="shared" si="46"/>
        <v>4.57903526216936</v>
      </c>
      <c r="Y337" s="1">
        <f ca="1" t="shared" si="47"/>
        <v>45.7903526216936</v>
      </c>
      <c r="Z337" s="1">
        <f ca="1" t="shared" si="48"/>
        <v>14.4780894876918</v>
      </c>
      <c r="AA337" s="1">
        <f ca="1" t="shared" si="49"/>
        <v>1447.80894876918</v>
      </c>
      <c r="AC337" s="1">
        <f t="shared" si="88"/>
        <v>47</v>
      </c>
      <c r="AD337" s="1">
        <f ca="1" t="shared" si="50"/>
        <v>0.409438391336054</v>
      </c>
      <c r="AE337" s="1">
        <f ca="1" t="shared" si="51"/>
        <v>63.3715590390238</v>
      </c>
      <c r="AF337" s="1">
        <f ca="1" t="shared" si="52"/>
        <v>0.20731533261433</v>
      </c>
      <c r="AG337" s="1">
        <f ca="1" t="shared" si="53"/>
        <v>4.36546825366419</v>
      </c>
      <c r="AH337" s="1">
        <f ca="1" t="shared" si="54"/>
        <v>48.020150790306</v>
      </c>
      <c r="AI337" s="1">
        <f ca="1" t="shared" si="55"/>
        <v>15.3514082487178</v>
      </c>
      <c r="AJ337" s="1">
        <f ca="1" t="shared" si="56"/>
        <v>1535.14082487178</v>
      </c>
      <c r="AL337" s="1">
        <f t="shared" si="89"/>
        <v>47</v>
      </c>
      <c r="AM337" s="1">
        <f ca="1" t="shared" si="57"/>
        <v>0.636878105987144</v>
      </c>
      <c r="AN337" s="1">
        <f ca="1" t="shared" si="58"/>
        <v>68.1600994953502</v>
      </c>
      <c r="AO337" s="1">
        <f ca="1" t="shared" si="59"/>
        <v>0.790711430712549</v>
      </c>
      <c r="AP337" s="1">
        <f ca="1" t="shared" si="60"/>
        <v>5.1611322394487</v>
      </c>
      <c r="AQ337" s="1">
        <f ca="1" t="shared" si="61"/>
        <v>61.9335868733844</v>
      </c>
      <c r="AR337" s="1">
        <f ca="1" t="shared" si="62"/>
        <v>6.22651262196581</v>
      </c>
      <c r="AS337" s="1">
        <f ca="1" t="shared" si="63"/>
        <v>622.651262196581</v>
      </c>
      <c r="AU337" s="1">
        <f t="shared" si="90"/>
        <v>47</v>
      </c>
      <c r="AV337" s="1">
        <f ca="1" t="shared" si="64"/>
        <v>0.596806594233197</v>
      </c>
      <c r="AW337" s="1">
        <f ca="1" t="shared" si="65"/>
        <v>68.0717993489043</v>
      </c>
      <c r="AX337" s="1">
        <f ca="1" t="shared" si="66"/>
        <v>0.90467505230102</v>
      </c>
      <c r="AY337" s="1">
        <f ca="1" t="shared" si="67"/>
        <v>5.91027534074589</v>
      </c>
      <c r="AZ337" s="1">
        <f ca="1" t="shared" si="68"/>
        <v>76.8335794296966</v>
      </c>
      <c r="BA337" s="1">
        <f ca="1" t="shared" si="69"/>
        <v>0</v>
      </c>
      <c r="BB337" s="1">
        <f ca="1" t="shared" si="70"/>
        <v>0</v>
      </c>
      <c r="BD337" s="1">
        <f t="shared" si="91"/>
        <v>47</v>
      </c>
      <c r="BE337" s="1">
        <f ca="1" t="shared" si="71"/>
        <v>0.326544196154786</v>
      </c>
      <c r="BF337" s="1">
        <f ca="1" t="shared" si="72"/>
        <v>63.409365345158</v>
      </c>
      <c r="BG337" s="1">
        <f ca="1" t="shared" si="73"/>
        <v>0.437349803348583</v>
      </c>
      <c r="BH337" s="1">
        <f ca="1" t="shared" si="74"/>
        <v>4.80559586960712</v>
      </c>
      <c r="BI337" s="1">
        <f ca="1" t="shared" si="75"/>
        <v>67.2783421744997</v>
      </c>
      <c r="BJ337" s="1">
        <f ca="1" t="shared" si="76"/>
        <v>0</v>
      </c>
      <c r="BK337" s="1">
        <f ca="1" t="shared" si="77"/>
        <v>0</v>
      </c>
      <c r="BM337" s="1">
        <f t="shared" si="92"/>
        <v>47</v>
      </c>
      <c r="BN337" s="1">
        <f ca="1" t="shared" si="78"/>
        <v>0.939498135699433</v>
      </c>
      <c r="BO337" s="1">
        <f ca="1" t="shared" si="79"/>
        <v>75.6643844003265</v>
      </c>
      <c r="BP337" s="1">
        <f ca="1" t="shared" si="80"/>
        <v>0.407405893768221</v>
      </c>
      <c r="BQ337" s="1">
        <f ca="1" t="shared" si="81"/>
        <v>4.97445780120552</v>
      </c>
      <c r="BR337" s="1">
        <f ca="1" t="shared" si="82"/>
        <v>74.6168670180828</v>
      </c>
      <c r="BS337" s="1">
        <f ca="1" t="shared" si="83"/>
        <v>1.04751738224371</v>
      </c>
      <c r="BT337" s="1">
        <f ca="1" t="shared" si="84"/>
        <v>104.751738224371</v>
      </c>
    </row>
    <row r="338" spans="2:72">
      <c r="B338" s="1">
        <f t="shared" si="85"/>
        <v>48</v>
      </c>
      <c r="C338" s="1">
        <f ca="1" t="shared" si="29"/>
        <v>0.241194710241478</v>
      </c>
      <c r="D338" s="1">
        <f ca="1" t="shared" si="30"/>
        <v>56.0803887769104</v>
      </c>
      <c r="E338" s="1">
        <f ca="1" t="shared" si="31"/>
        <v>0.352801795608492</v>
      </c>
      <c r="F338" s="1">
        <f ca="1" t="shared" si="32"/>
        <v>4.58371807620072</v>
      </c>
      <c r="G338" s="1">
        <f ca="1" t="shared" si="33"/>
        <v>36.6697446096057</v>
      </c>
      <c r="H338" s="1">
        <f ca="1" t="shared" si="34"/>
        <v>19.4106441673047</v>
      </c>
      <c r="I338" s="1">
        <f ca="1" t="shared" si="35"/>
        <v>1941.06441673047</v>
      </c>
      <c r="K338" s="1">
        <f t="shared" si="86"/>
        <v>48</v>
      </c>
      <c r="L338" s="1">
        <f ca="1" t="shared" si="36"/>
        <v>0.935931355730814</v>
      </c>
      <c r="M338" s="1">
        <f ca="1" t="shared" si="37"/>
        <v>76.1049981420341</v>
      </c>
      <c r="N338" s="1">
        <f ca="1" t="shared" si="38"/>
        <v>0.786429790733925</v>
      </c>
      <c r="O338" s="1">
        <f ca="1" t="shared" si="39"/>
        <v>5.3990229609088</v>
      </c>
      <c r="P338" s="1">
        <f ca="1" t="shared" si="40"/>
        <v>48.5912066481792</v>
      </c>
      <c r="Q338" s="1">
        <f ca="1" t="shared" si="41"/>
        <v>27.5137914938549</v>
      </c>
      <c r="R338" s="1">
        <f ca="1" t="shared" si="42"/>
        <v>2751.37914938549</v>
      </c>
      <c r="T338" s="1">
        <f t="shared" si="87"/>
        <v>48</v>
      </c>
      <c r="U338" s="1">
        <f ca="1" t="shared" si="43"/>
        <v>0.350612504589012</v>
      </c>
      <c r="V338" s="1">
        <f ca="1" t="shared" si="44"/>
        <v>61.3707975448872</v>
      </c>
      <c r="W338" s="1">
        <f ca="1" t="shared" si="45"/>
        <v>0.421151541567441</v>
      </c>
      <c r="X338" s="1">
        <f ca="1" t="shared" si="46"/>
        <v>4.77442088042052</v>
      </c>
      <c r="Y338" s="1">
        <f ca="1" t="shared" si="47"/>
        <v>47.7442088042052</v>
      </c>
      <c r="Z338" s="1">
        <f ca="1" t="shared" si="48"/>
        <v>13.626588740682</v>
      </c>
      <c r="AA338" s="1">
        <f ca="1" t="shared" si="49"/>
        <v>1362.6588740682</v>
      </c>
      <c r="AC338" s="1">
        <f t="shared" si="88"/>
        <v>48</v>
      </c>
      <c r="AD338" s="1">
        <f ca="1" t="shared" si="50"/>
        <v>0.474315002949037</v>
      </c>
      <c r="AE338" s="1">
        <f ca="1" t="shared" si="51"/>
        <v>60.6457005576688</v>
      </c>
      <c r="AF338" s="1">
        <f ca="1" t="shared" si="52"/>
        <v>0.32367806771022</v>
      </c>
      <c r="AG338" s="1">
        <f ca="1" t="shared" si="53"/>
        <v>4.91715173799968</v>
      </c>
      <c r="AH338" s="1">
        <f ca="1" t="shared" si="54"/>
        <v>54.0886691179965</v>
      </c>
      <c r="AI338" s="1">
        <f ca="1" t="shared" si="55"/>
        <v>6.55703143967225</v>
      </c>
      <c r="AJ338" s="1">
        <f ca="1" t="shared" si="56"/>
        <v>655.703143967225</v>
      </c>
      <c r="AL338" s="1">
        <f t="shared" si="89"/>
        <v>48</v>
      </c>
      <c r="AM338" s="1">
        <f ca="1" t="shared" si="57"/>
        <v>0.875954062634864</v>
      </c>
      <c r="AN338" s="1">
        <f ca="1" t="shared" si="58"/>
        <v>67.9933767894647</v>
      </c>
      <c r="AO338" s="1">
        <f ca="1" t="shared" si="59"/>
        <v>0.636876074732591</v>
      </c>
      <c r="AP338" s="1">
        <f ca="1" t="shared" si="60"/>
        <v>4.64662161527121</v>
      </c>
      <c r="AQ338" s="1">
        <f ca="1" t="shared" si="61"/>
        <v>55.7594593832545</v>
      </c>
      <c r="AR338" s="1">
        <f ca="1" t="shared" si="62"/>
        <v>12.2339174062103</v>
      </c>
      <c r="AS338" s="1">
        <f ca="1" t="shared" si="63"/>
        <v>1223.39174062103</v>
      </c>
      <c r="AU338" s="1">
        <f t="shared" si="90"/>
        <v>48</v>
      </c>
      <c r="AV338" s="1">
        <f ca="1" t="shared" si="64"/>
        <v>0.819048209712399</v>
      </c>
      <c r="AW338" s="1">
        <f ca="1" t="shared" si="65"/>
        <v>66.6039522707707</v>
      </c>
      <c r="AX338" s="1">
        <f ca="1" t="shared" si="66"/>
        <v>0.508861671111115</v>
      </c>
      <c r="AY338" s="1">
        <f ca="1" t="shared" si="67"/>
        <v>4.50832468072273</v>
      </c>
      <c r="AZ338" s="1">
        <f ca="1" t="shared" si="68"/>
        <v>58.6082208493955</v>
      </c>
      <c r="BA338" s="1">
        <f ca="1" t="shared" si="69"/>
        <v>7.99573142137514</v>
      </c>
      <c r="BB338" s="1">
        <f ca="1" t="shared" si="70"/>
        <v>799.573142137514</v>
      </c>
      <c r="BD338" s="1">
        <f t="shared" si="91"/>
        <v>48</v>
      </c>
      <c r="BE338" s="1">
        <f ca="1" t="shared" si="71"/>
        <v>0.221458391696581</v>
      </c>
      <c r="BF338" s="1">
        <f ca="1" t="shared" si="72"/>
        <v>57.9300346088999</v>
      </c>
      <c r="BG338" s="1">
        <f ca="1" t="shared" si="73"/>
        <v>0.101230533998841</v>
      </c>
      <c r="BH338" s="1">
        <f ca="1" t="shared" si="74"/>
        <v>4.32003617449379</v>
      </c>
      <c r="BI338" s="1">
        <f ca="1" t="shared" si="75"/>
        <v>60.4805064429131</v>
      </c>
      <c r="BJ338" s="1">
        <f ca="1" t="shared" si="76"/>
        <v>0</v>
      </c>
      <c r="BK338" s="1">
        <f ca="1" t="shared" si="77"/>
        <v>0</v>
      </c>
      <c r="BM338" s="1">
        <f t="shared" si="92"/>
        <v>48</v>
      </c>
      <c r="BN338" s="1">
        <f ca="1" t="shared" si="78"/>
        <v>0.541748098685678</v>
      </c>
      <c r="BO338" s="1">
        <f ca="1" t="shared" si="79"/>
        <v>63.3466621399899</v>
      </c>
      <c r="BP338" s="1">
        <f ca="1" t="shared" si="80"/>
        <v>0.798715680538387</v>
      </c>
      <c r="BQ338" s="1">
        <f ca="1" t="shared" si="81"/>
        <v>5.35495337949239</v>
      </c>
      <c r="BR338" s="1">
        <f ca="1" t="shared" si="82"/>
        <v>80.3243006923859</v>
      </c>
      <c r="BS338" s="1">
        <f ca="1" t="shared" si="83"/>
        <v>0</v>
      </c>
      <c r="BT338" s="1">
        <f ca="1" t="shared" si="84"/>
        <v>0</v>
      </c>
    </row>
    <row r="339" spans="2:72">
      <c r="B339" s="1">
        <f t="shared" si="85"/>
        <v>49</v>
      </c>
      <c r="C339" s="1">
        <f ca="1" t="shared" si="29"/>
        <v>0.706073686088133</v>
      </c>
      <c r="D339" s="1">
        <f ca="1" t="shared" si="30"/>
        <v>69.4372507253178</v>
      </c>
      <c r="E339" s="1">
        <f ca="1" t="shared" si="31"/>
        <v>0.326557678613384</v>
      </c>
      <c r="F339" s="1">
        <f ca="1" t="shared" si="32"/>
        <v>4.99471827813449</v>
      </c>
      <c r="G339" s="1">
        <f ca="1" t="shared" si="33"/>
        <v>39.9577462250759</v>
      </c>
      <c r="H339" s="1">
        <f ca="1" t="shared" si="34"/>
        <v>29.4795045002419</v>
      </c>
      <c r="I339" s="1">
        <f ca="1" t="shared" si="35"/>
        <v>2947.95045002419</v>
      </c>
      <c r="K339" s="1">
        <f t="shared" si="86"/>
        <v>49</v>
      </c>
      <c r="L339" s="1">
        <f ca="1" t="shared" si="36"/>
        <v>0.970262373772625</v>
      </c>
      <c r="M339" s="1">
        <f ca="1" t="shared" si="37"/>
        <v>75.4281230337984</v>
      </c>
      <c r="N339" s="1">
        <f ca="1" t="shared" si="38"/>
        <v>0.0197061145973463</v>
      </c>
      <c r="O339" s="1">
        <f ca="1" t="shared" si="39"/>
        <v>4.30499803682907</v>
      </c>
      <c r="P339" s="1">
        <f ca="1" t="shared" si="40"/>
        <v>38.7449823314616</v>
      </c>
      <c r="Q339" s="1">
        <f ca="1" t="shared" si="41"/>
        <v>36.6831407023368</v>
      </c>
      <c r="R339" s="1">
        <f ca="1" t="shared" si="42"/>
        <v>3668.31407023368</v>
      </c>
      <c r="T339" s="1">
        <f t="shared" si="87"/>
        <v>49</v>
      </c>
      <c r="U339" s="1">
        <f ca="1" t="shared" si="43"/>
        <v>0.890693665929356</v>
      </c>
      <c r="V339" s="1">
        <f ca="1" t="shared" si="44"/>
        <v>68.6341371356011</v>
      </c>
      <c r="W339" s="1">
        <f ca="1" t="shared" si="45"/>
        <v>0.513805136562705</v>
      </c>
      <c r="X339" s="1">
        <f ca="1" t="shared" si="46"/>
        <v>4.90908105303991</v>
      </c>
      <c r="Y339" s="1">
        <f ca="1" t="shared" si="47"/>
        <v>49.0908105303991</v>
      </c>
      <c r="Z339" s="1">
        <f ca="1" t="shared" si="48"/>
        <v>19.543326605202</v>
      </c>
      <c r="AA339" s="1">
        <f ca="1" t="shared" si="49"/>
        <v>1954.3326605202</v>
      </c>
      <c r="AC339" s="1">
        <f t="shared" si="88"/>
        <v>49</v>
      </c>
      <c r="AD339" s="1">
        <f ca="1" t="shared" si="50"/>
        <v>0.689734713119077</v>
      </c>
      <c r="AE339" s="1">
        <f ca="1" t="shared" si="51"/>
        <v>66.7530275805507</v>
      </c>
      <c r="AF339" s="1">
        <f ca="1" t="shared" si="52"/>
        <v>0.583950229681788</v>
      </c>
      <c r="AG339" s="1">
        <f ca="1" t="shared" si="53"/>
        <v>4.84952561286052</v>
      </c>
      <c r="AH339" s="1">
        <f ca="1" t="shared" si="54"/>
        <v>53.3447817414658</v>
      </c>
      <c r="AI339" s="1">
        <f ca="1" t="shared" si="55"/>
        <v>13.4082458390849</v>
      </c>
      <c r="AJ339" s="1">
        <f ca="1" t="shared" si="56"/>
        <v>1340.82458390849</v>
      </c>
      <c r="AL339" s="1">
        <f t="shared" si="89"/>
        <v>49</v>
      </c>
      <c r="AM339" s="1">
        <f ca="1" t="shared" si="57"/>
        <v>0.223129436377716</v>
      </c>
      <c r="AN339" s="1">
        <f ca="1" t="shared" si="58"/>
        <v>57.957958647756</v>
      </c>
      <c r="AO339" s="1">
        <f ca="1" t="shared" si="59"/>
        <v>0.717769105704099</v>
      </c>
      <c r="AP339" s="1">
        <f ca="1" t="shared" si="60"/>
        <v>5.29913558432474</v>
      </c>
      <c r="AQ339" s="1">
        <f ca="1" t="shared" si="61"/>
        <v>63.5896270118969</v>
      </c>
      <c r="AR339" s="1">
        <f ca="1" t="shared" si="62"/>
        <v>0</v>
      </c>
      <c r="AS339" s="1">
        <f ca="1" t="shared" si="63"/>
        <v>0</v>
      </c>
      <c r="AU339" s="1">
        <f t="shared" si="90"/>
        <v>49</v>
      </c>
      <c r="AV339" s="1">
        <f ca="1" t="shared" si="64"/>
        <v>0.758193473904041</v>
      </c>
      <c r="AW339" s="1">
        <f ca="1" t="shared" si="65"/>
        <v>68.4299575984907</v>
      </c>
      <c r="AX339" s="1">
        <f ca="1" t="shared" si="66"/>
        <v>0.516047203484642</v>
      </c>
      <c r="AY339" s="1">
        <f ca="1" t="shared" si="67"/>
        <v>4.68767559231348</v>
      </c>
      <c r="AZ339" s="1">
        <f ca="1" t="shared" si="68"/>
        <v>60.9397827000753</v>
      </c>
      <c r="BA339" s="1">
        <f ca="1" t="shared" si="69"/>
        <v>7.49017489841545</v>
      </c>
      <c r="BB339" s="1">
        <f ca="1" t="shared" si="70"/>
        <v>749.017489841545</v>
      </c>
      <c r="BD339" s="1">
        <f t="shared" si="91"/>
        <v>49</v>
      </c>
      <c r="BE339" s="1">
        <f ca="1" t="shared" si="71"/>
        <v>0.910242982891158</v>
      </c>
      <c r="BF339" s="1">
        <f ca="1" t="shared" si="72"/>
        <v>79.86264903984</v>
      </c>
      <c r="BG339" s="1">
        <f ca="1" t="shared" si="73"/>
        <v>0.611181810620748</v>
      </c>
      <c r="BH339" s="1">
        <f ca="1" t="shared" si="74"/>
        <v>4.79660547540451</v>
      </c>
      <c r="BI339" s="1">
        <f ca="1" t="shared" si="75"/>
        <v>67.1524766556631</v>
      </c>
      <c r="BJ339" s="1">
        <f ca="1" t="shared" si="76"/>
        <v>12.7101723841768</v>
      </c>
      <c r="BK339" s="1">
        <f ca="1" t="shared" si="77"/>
        <v>1271.01723841768</v>
      </c>
      <c r="BM339" s="1">
        <f t="shared" si="92"/>
        <v>49</v>
      </c>
      <c r="BN339" s="1">
        <f ca="1" t="shared" si="78"/>
        <v>0.129206721499251</v>
      </c>
      <c r="BO339" s="1">
        <f ca="1" t="shared" si="79"/>
        <v>56.3144944909646</v>
      </c>
      <c r="BP339" s="1">
        <f ca="1" t="shared" si="80"/>
        <v>0.1811510602185</v>
      </c>
      <c r="BQ339" s="1">
        <f ca="1" t="shared" si="81"/>
        <v>4.33990356750395</v>
      </c>
      <c r="BR339" s="1">
        <f ca="1" t="shared" si="82"/>
        <v>65.0985535125593</v>
      </c>
      <c r="BS339" s="1">
        <f ca="1" t="shared" si="83"/>
        <v>0</v>
      </c>
      <c r="BT339" s="1">
        <f ca="1" t="shared" si="84"/>
        <v>0</v>
      </c>
    </row>
    <row r="340" spans="2:72">
      <c r="B340" s="1">
        <f t="shared" si="85"/>
        <v>50</v>
      </c>
      <c r="C340" s="1">
        <f ca="1" t="shared" si="29"/>
        <v>0.652626918686829</v>
      </c>
      <c r="D340" s="1">
        <f ca="1" t="shared" si="30"/>
        <v>69.5632390865043</v>
      </c>
      <c r="E340" s="1">
        <f ca="1" t="shared" si="31"/>
        <v>0.240251970110275</v>
      </c>
      <c r="F340" s="1">
        <f ca="1" t="shared" si="32"/>
        <v>4.43940546944931</v>
      </c>
      <c r="G340" s="1">
        <f ca="1" t="shared" si="33"/>
        <v>35.5152437555945</v>
      </c>
      <c r="H340" s="1">
        <f ca="1" t="shared" si="34"/>
        <v>34.0479953309098</v>
      </c>
      <c r="I340" s="1">
        <f ca="1" t="shared" si="35"/>
        <v>3404.79953309098</v>
      </c>
      <c r="K340" s="1">
        <f t="shared" si="86"/>
        <v>50</v>
      </c>
      <c r="L340" s="1">
        <f ca="1" t="shared" si="36"/>
        <v>0.991303922494055</v>
      </c>
      <c r="M340" s="1">
        <f ca="1" t="shared" si="37"/>
        <v>83.0702847337337</v>
      </c>
      <c r="N340" s="1">
        <f ca="1" t="shared" si="38"/>
        <v>0.420989220673546</v>
      </c>
      <c r="O340" s="1">
        <f ca="1" t="shared" si="39"/>
        <v>4.97047173945061</v>
      </c>
      <c r="P340" s="1">
        <f ca="1" t="shared" si="40"/>
        <v>44.7342456550554</v>
      </c>
      <c r="Q340" s="1">
        <f ca="1" t="shared" si="41"/>
        <v>38.3360390786782</v>
      </c>
      <c r="R340" s="1">
        <f ca="1" t="shared" si="42"/>
        <v>3833.60390786782</v>
      </c>
      <c r="T340" s="1">
        <f t="shared" si="87"/>
        <v>50</v>
      </c>
      <c r="U340" s="1">
        <f ca="1" t="shared" si="43"/>
        <v>0.163971972403978</v>
      </c>
      <c r="V340" s="1">
        <f ca="1" t="shared" si="44"/>
        <v>59.376709357408</v>
      </c>
      <c r="W340" s="1">
        <f ca="1" t="shared" si="45"/>
        <v>0.478661735957487</v>
      </c>
      <c r="X340" s="1">
        <f ca="1" t="shared" si="46"/>
        <v>4.71146939010356</v>
      </c>
      <c r="Y340" s="1">
        <f ca="1" t="shared" si="47"/>
        <v>47.1146939010356</v>
      </c>
      <c r="Z340" s="1">
        <f ca="1" t="shared" si="48"/>
        <v>12.2620154563724</v>
      </c>
      <c r="AA340" s="1">
        <f ca="1" t="shared" si="49"/>
        <v>1226.20154563724</v>
      </c>
      <c r="AC340" s="1">
        <f t="shared" si="88"/>
        <v>50</v>
      </c>
      <c r="AD340" s="1">
        <f ca="1" t="shared" si="50"/>
        <v>0.322359322129449</v>
      </c>
      <c r="AE340" s="1">
        <f ca="1" t="shared" si="51"/>
        <v>62.9699121182079</v>
      </c>
      <c r="AF340" s="1">
        <f ca="1" t="shared" si="52"/>
        <v>0.847434477509626</v>
      </c>
      <c r="AG340" s="1">
        <f ca="1" t="shared" si="53"/>
        <v>5.46746720806088</v>
      </c>
      <c r="AH340" s="1">
        <f ca="1" t="shared" si="54"/>
        <v>60.1421392886697</v>
      </c>
      <c r="AI340" s="1">
        <f ca="1" t="shared" si="55"/>
        <v>2.82777282953824</v>
      </c>
      <c r="AJ340" s="1">
        <f ca="1" t="shared" si="56"/>
        <v>282.777282953824</v>
      </c>
      <c r="AL340" s="1">
        <f t="shared" si="89"/>
        <v>50</v>
      </c>
      <c r="AM340" s="1">
        <f ca="1" t="shared" si="57"/>
        <v>0.519086904265853</v>
      </c>
      <c r="AN340" s="1">
        <f ca="1" t="shared" si="58"/>
        <v>63.8893921145513</v>
      </c>
      <c r="AO340" s="1">
        <f ca="1" t="shared" si="59"/>
        <v>0.597732671367334</v>
      </c>
      <c r="AP340" s="1">
        <f ca="1" t="shared" si="60"/>
        <v>4.73400293892432</v>
      </c>
      <c r="AQ340" s="1">
        <f ca="1" t="shared" si="61"/>
        <v>56.8080352670918</v>
      </c>
      <c r="AR340" s="1">
        <f ca="1" t="shared" si="62"/>
        <v>7.08135684745953</v>
      </c>
      <c r="AS340" s="1">
        <f ca="1" t="shared" si="63"/>
        <v>708.135684745953</v>
      </c>
      <c r="AU340" s="1">
        <f t="shared" si="90"/>
        <v>50</v>
      </c>
      <c r="AV340" s="1">
        <f ca="1" t="shared" si="64"/>
        <v>0.122360916595565</v>
      </c>
      <c r="AW340" s="1">
        <f ca="1" t="shared" si="65"/>
        <v>58.0184224746828</v>
      </c>
      <c r="AX340" s="1">
        <f ca="1" t="shared" si="66"/>
        <v>0.619282848108053</v>
      </c>
      <c r="AY340" s="1">
        <f ca="1" t="shared" si="67"/>
        <v>4.85822450648927</v>
      </c>
      <c r="AZ340" s="1">
        <f ca="1" t="shared" si="68"/>
        <v>63.1569185843606</v>
      </c>
      <c r="BA340" s="1">
        <f ca="1" t="shared" si="69"/>
        <v>0</v>
      </c>
      <c r="BB340" s="1">
        <f ca="1" t="shared" si="70"/>
        <v>0</v>
      </c>
      <c r="BD340" s="1">
        <f t="shared" si="91"/>
        <v>50</v>
      </c>
      <c r="BE340" s="1">
        <f ca="1" t="shared" si="71"/>
        <v>0.38803479634522</v>
      </c>
      <c r="BF340" s="1">
        <f ca="1" t="shared" si="72"/>
        <v>64.0143392878989</v>
      </c>
      <c r="BG340" s="1">
        <f ca="1" t="shared" si="73"/>
        <v>0.804674747704012</v>
      </c>
      <c r="BH340" s="1">
        <f ca="1" t="shared" si="74"/>
        <v>5.2128248377282</v>
      </c>
      <c r="BI340" s="1">
        <f ca="1" t="shared" si="75"/>
        <v>72.9795477281948</v>
      </c>
      <c r="BJ340" s="1">
        <f ca="1" t="shared" si="76"/>
        <v>0</v>
      </c>
      <c r="BK340" s="1">
        <f ca="1" t="shared" si="77"/>
        <v>0</v>
      </c>
      <c r="BM340" s="1">
        <f t="shared" si="92"/>
        <v>50</v>
      </c>
      <c r="BN340" s="1">
        <f ca="1" t="shared" si="78"/>
        <v>0.40951554790571</v>
      </c>
      <c r="BO340" s="1">
        <f ca="1" t="shared" si="79"/>
        <v>63.7853307028141</v>
      </c>
      <c r="BP340" s="1">
        <f ca="1" t="shared" si="80"/>
        <v>0.839613199242644</v>
      </c>
      <c r="BQ340" s="1">
        <f ca="1" t="shared" si="81"/>
        <v>5.32574481516293</v>
      </c>
      <c r="BR340" s="1">
        <f ca="1" t="shared" si="82"/>
        <v>79.886172227444</v>
      </c>
      <c r="BS340" s="1">
        <f ca="1" t="shared" si="83"/>
        <v>0</v>
      </c>
      <c r="BT340" s="1">
        <f ca="1" t="shared" si="84"/>
        <v>0</v>
      </c>
    </row>
    <row r="341" spans="2:72">
      <c r="B341" s="1">
        <f t="shared" si="85"/>
        <v>51</v>
      </c>
      <c r="C341" s="1">
        <f ca="1" t="shared" si="29"/>
        <v>0.148172253800845</v>
      </c>
      <c r="D341" s="1">
        <f ca="1" t="shared" si="30"/>
        <v>57.218155368317</v>
      </c>
      <c r="E341" s="1">
        <f ca="1" t="shared" si="31"/>
        <v>0.237264482050624</v>
      </c>
      <c r="F341" s="1">
        <f ca="1" t="shared" si="32"/>
        <v>4.32289818116814</v>
      </c>
      <c r="G341" s="1">
        <f ca="1" t="shared" si="33"/>
        <v>34.5831854493451</v>
      </c>
      <c r="H341" s="1">
        <f ca="1" t="shared" si="34"/>
        <v>22.6349699189719</v>
      </c>
      <c r="I341" s="1">
        <f ca="1" t="shared" si="35"/>
        <v>2263.49699189719</v>
      </c>
      <c r="K341" s="1">
        <f t="shared" si="86"/>
        <v>51</v>
      </c>
      <c r="L341" s="1">
        <f ca="1" t="shared" si="36"/>
        <v>0.111650080035834</v>
      </c>
      <c r="M341" s="1">
        <f ca="1" t="shared" si="37"/>
        <v>57.8626830365539</v>
      </c>
      <c r="N341" s="1">
        <f ca="1" t="shared" si="38"/>
        <v>0.408449629464407</v>
      </c>
      <c r="O341" s="1">
        <f ca="1" t="shared" si="39"/>
        <v>4.69591791611863</v>
      </c>
      <c r="P341" s="1">
        <f ca="1" t="shared" si="40"/>
        <v>42.2632612450677</v>
      </c>
      <c r="Q341" s="1">
        <f ca="1" t="shared" si="41"/>
        <v>15.5994217914863</v>
      </c>
      <c r="R341" s="1">
        <f ca="1" t="shared" si="42"/>
        <v>1559.94217914863</v>
      </c>
      <c r="T341" s="1">
        <f t="shared" si="87"/>
        <v>51</v>
      </c>
      <c r="U341" s="1">
        <f ca="1" t="shared" si="43"/>
        <v>0.87862326230779</v>
      </c>
      <c r="V341" s="1">
        <f ca="1" t="shared" si="44"/>
        <v>68.7610683083868</v>
      </c>
      <c r="W341" s="1">
        <f ca="1" t="shared" si="45"/>
        <v>0.318618633659481</v>
      </c>
      <c r="X341" s="1">
        <f ca="1" t="shared" si="46"/>
        <v>4.82265607254701</v>
      </c>
      <c r="Y341" s="1">
        <f ca="1" t="shared" si="47"/>
        <v>48.2265607254701</v>
      </c>
      <c r="Z341" s="1">
        <f ca="1" t="shared" si="48"/>
        <v>20.5345075829167</v>
      </c>
      <c r="AA341" s="1">
        <f ca="1" t="shared" si="49"/>
        <v>2053.45075829167</v>
      </c>
      <c r="AC341" s="1">
        <f t="shared" si="88"/>
        <v>51</v>
      </c>
      <c r="AD341" s="1">
        <f ca="1" t="shared" si="50"/>
        <v>0.914189114947044</v>
      </c>
      <c r="AE341" s="1">
        <f ca="1" t="shared" si="51"/>
        <v>77.3887878380003</v>
      </c>
      <c r="AF341" s="1">
        <f ca="1" t="shared" si="52"/>
        <v>0.997109215984477</v>
      </c>
      <c r="AG341" s="1">
        <f ca="1" t="shared" si="53"/>
        <v>5.52397391357851</v>
      </c>
      <c r="AH341" s="1">
        <f ca="1" t="shared" si="54"/>
        <v>60.7637130493636</v>
      </c>
      <c r="AI341" s="1">
        <f ca="1" t="shared" si="55"/>
        <v>16.6250747886368</v>
      </c>
      <c r="AJ341" s="1">
        <f ca="1" t="shared" si="56"/>
        <v>1662.50747886368</v>
      </c>
      <c r="AL341" s="1">
        <f t="shared" si="89"/>
        <v>51</v>
      </c>
      <c r="AM341" s="1">
        <f ca="1" t="shared" si="57"/>
        <v>0.0728535161296255</v>
      </c>
      <c r="AN341" s="1">
        <f ca="1" t="shared" si="58"/>
        <v>50.9754054086727</v>
      </c>
      <c r="AO341" s="1">
        <f ca="1" t="shared" si="59"/>
        <v>0.0149959420286705</v>
      </c>
      <c r="AP341" s="1">
        <f ca="1" t="shared" si="60"/>
        <v>4.28154633480125</v>
      </c>
      <c r="AQ341" s="1">
        <f ca="1" t="shared" si="61"/>
        <v>51.378556017615</v>
      </c>
      <c r="AR341" s="1">
        <f ca="1" t="shared" si="62"/>
        <v>0</v>
      </c>
      <c r="AS341" s="1">
        <f ca="1" t="shared" si="63"/>
        <v>0</v>
      </c>
      <c r="AU341" s="1">
        <f t="shared" si="90"/>
        <v>51</v>
      </c>
      <c r="AV341" s="1">
        <f ca="1" t="shared" si="64"/>
        <v>0.960346289981985</v>
      </c>
      <c r="AW341" s="1">
        <f ca="1" t="shared" si="65"/>
        <v>78.5099610444536</v>
      </c>
      <c r="AX341" s="1">
        <f ca="1" t="shared" si="66"/>
        <v>0.782625611875396</v>
      </c>
      <c r="AY341" s="1">
        <f ca="1" t="shared" si="67"/>
        <v>5.41649935976917</v>
      </c>
      <c r="AZ341" s="1">
        <f ca="1" t="shared" si="68"/>
        <v>70.4144916769992</v>
      </c>
      <c r="BA341" s="1">
        <f ca="1" t="shared" si="69"/>
        <v>8.0954693674544</v>
      </c>
      <c r="BB341" s="1">
        <f ca="1" t="shared" si="70"/>
        <v>809.54693674544</v>
      </c>
      <c r="BD341" s="1">
        <f t="shared" si="91"/>
        <v>51</v>
      </c>
      <c r="BE341" s="1">
        <f ca="1" t="shared" si="71"/>
        <v>0.244116183468119</v>
      </c>
      <c r="BF341" s="1">
        <f ca="1" t="shared" si="72"/>
        <v>56.6830424398595</v>
      </c>
      <c r="BG341" s="1">
        <f ca="1" t="shared" si="73"/>
        <v>0.64834566856397</v>
      </c>
      <c r="BH341" s="1">
        <f ca="1" t="shared" si="74"/>
        <v>4.74614700048376</v>
      </c>
      <c r="BI341" s="1">
        <f ca="1" t="shared" si="75"/>
        <v>66.4460580067726</v>
      </c>
      <c r="BJ341" s="1">
        <f ca="1" t="shared" si="76"/>
        <v>0</v>
      </c>
      <c r="BK341" s="1">
        <f ca="1" t="shared" si="77"/>
        <v>0</v>
      </c>
      <c r="BM341" s="1">
        <f t="shared" si="92"/>
        <v>51</v>
      </c>
      <c r="BN341" s="1">
        <f ca="1" t="shared" si="78"/>
        <v>0.71438978926531</v>
      </c>
      <c r="BO341" s="1">
        <f ca="1" t="shared" si="79"/>
        <v>68.4203165327213</v>
      </c>
      <c r="BP341" s="1">
        <f ca="1" t="shared" si="80"/>
        <v>0.968598531013932</v>
      </c>
      <c r="BQ341" s="1">
        <f ca="1" t="shared" si="81"/>
        <v>5.66552365671478</v>
      </c>
      <c r="BR341" s="1">
        <f ca="1" t="shared" si="82"/>
        <v>84.9828548507218</v>
      </c>
      <c r="BS341" s="1">
        <f ca="1" t="shared" si="83"/>
        <v>0</v>
      </c>
      <c r="BT341" s="1">
        <f ca="1" t="shared" si="84"/>
        <v>0</v>
      </c>
    </row>
    <row r="342" spans="2:72">
      <c r="B342" s="1">
        <f t="shared" si="85"/>
        <v>52</v>
      </c>
      <c r="C342" s="1">
        <f ca="1" t="shared" si="29"/>
        <v>0.663030152307116</v>
      </c>
      <c r="D342" s="1">
        <f ca="1" t="shared" si="30"/>
        <v>69.0108506075523</v>
      </c>
      <c r="E342" s="1">
        <f ca="1" t="shared" si="31"/>
        <v>0.985209994649157</v>
      </c>
      <c r="F342" s="1">
        <f ca="1" t="shared" si="32"/>
        <v>5.56689094538718</v>
      </c>
      <c r="G342" s="1">
        <f ca="1" t="shared" si="33"/>
        <v>44.5351275630974</v>
      </c>
      <c r="H342" s="1">
        <f ca="1" t="shared" si="34"/>
        <v>24.4757230444548</v>
      </c>
      <c r="I342" s="1">
        <f ca="1" t="shared" si="35"/>
        <v>2447.57230444548</v>
      </c>
      <c r="K342" s="1">
        <f t="shared" si="86"/>
        <v>52</v>
      </c>
      <c r="L342" s="1">
        <f ca="1" t="shared" si="36"/>
        <v>0.64533409402712</v>
      </c>
      <c r="M342" s="1">
        <f ca="1" t="shared" si="37"/>
        <v>67.9128766523932</v>
      </c>
      <c r="N342" s="1">
        <f ca="1" t="shared" si="38"/>
        <v>0.471354313569399</v>
      </c>
      <c r="O342" s="1">
        <f ca="1" t="shared" si="39"/>
        <v>4.955001965235</v>
      </c>
      <c r="P342" s="1">
        <f ca="1" t="shared" si="40"/>
        <v>44.595017687115</v>
      </c>
      <c r="Q342" s="1">
        <f ca="1" t="shared" si="41"/>
        <v>23.3178589652783</v>
      </c>
      <c r="R342" s="1">
        <f ca="1" t="shared" si="42"/>
        <v>2331.78589652783</v>
      </c>
      <c r="T342" s="1">
        <f t="shared" si="87"/>
        <v>52</v>
      </c>
      <c r="U342" s="1">
        <f ca="1" t="shared" si="43"/>
        <v>0.542917260028696</v>
      </c>
      <c r="V342" s="1">
        <f ca="1" t="shared" si="44"/>
        <v>64.7223263657945</v>
      </c>
      <c r="W342" s="1">
        <f ca="1" t="shared" si="45"/>
        <v>0.418411803989527</v>
      </c>
      <c r="X342" s="1">
        <f ca="1" t="shared" si="46"/>
        <v>4.51811582300661</v>
      </c>
      <c r="Y342" s="1">
        <f ca="1" t="shared" si="47"/>
        <v>45.1811582300661</v>
      </c>
      <c r="Z342" s="1">
        <f ca="1" t="shared" si="48"/>
        <v>19.5411681357284</v>
      </c>
      <c r="AA342" s="1">
        <f ca="1" t="shared" si="49"/>
        <v>1954.11681357284</v>
      </c>
      <c r="AC342" s="1">
        <f t="shared" si="88"/>
        <v>52</v>
      </c>
      <c r="AD342" s="1">
        <f ca="1" t="shared" si="50"/>
        <v>0.0799399996466199</v>
      </c>
      <c r="AE342" s="1">
        <f ca="1" t="shared" si="51"/>
        <v>54.5501802604544</v>
      </c>
      <c r="AF342" s="1">
        <f ca="1" t="shared" si="52"/>
        <v>0.399620597543194</v>
      </c>
      <c r="AG342" s="1">
        <f ca="1" t="shared" si="53"/>
        <v>4.62587923108325</v>
      </c>
      <c r="AH342" s="1">
        <f ca="1" t="shared" si="54"/>
        <v>50.8846715419158</v>
      </c>
      <c r="AI342" s="1">
        <f ca="1" t="shared" si="55"/>
        <v>3.66550871853864</v>
      </c>
      <c r="AJ342" s="1">
        <f ca="1" t="shared" si="56"/>
        <v>366.550871853864</v>
      </c>
      <c r="AL342" s="1">
        <f t="shared" si="89"/>
        <v>52</v>
      </c>
      <c r="AM342" s="1">
        <f ca="1" t="shared" si="57"/>
        <v>0.706019330107009</v>
      </c>
      <c r="AN342" s="1">
        <f ca="1" t="shared" si="58"/>
        <v>66.3474323611425</v>
      </c>
      <c r="AO342" s="1">
        <f ca="1" t="shared" si="59"/>
        <v>0.0569417232149021</v>
      </c>
      <c r="AP342" s="1">
        <f ca="1" t="shared" si="60"/>
        <v>4.40335199477701</v>
      </c>
      <c r="AQ342" s="1">
        <f ca="1" t="shared" si="61"/>
        <v>52.8402239373242</v>
      </c>
      <c r="AR342" s="1">
        <f ca="1" t="shared" si="62"/>
        <v>13.5072084238184</v>
      </c>
      <c r="AS342" s="1">
        <f ca="1" t="shared" si="63"/>
        <v>1350.72084238184</v>
      </c>
      <c r="AU342" s="1">
        <f t="shared" si="90"/>
        <v>52</v>
      </c>
      <c r="AV342" s="1">
        <f ca="1" t="shared" si="64"/>
        <v>0.173386369959811</v>
      </c>
      <c r="AW342" s="1">
        <f ca="1" t="shared" si="65"/>
        <v>59.9566850892079</v>
      </c>
      <c r="AX342" s="1">
        <f ca="1" t="shared" si="66"/>
        <v>0.647342896045671</v>
      </c>
      <c r="AY342" s="1">
        <f ca="1" t="shared" si="67"/>
        <v>4.51966111483397</v>
      </c>
      <c r="AZ342" s="1">
        <f ca="1" t="shared" si="68"/>
        <v>58.7555944928416</v>
      </c>
      <c r="BA342" s="1">
        <f ca="1" t="shared" si="69"/>
        <v>1.2010905963663</v>
      </c>
      <c r="BB342" s="1">
        <f ca="1" t="shared" si="70"/>
        <v>120.10905963663</v>
      </c>
      <c r="BD342" s="1">
        <f t="shared" si="91"/>
        <v>52</v>
      </c>
      <c r="BE342" s="1">
        <f ca="1" t="shared" si="71"/>
        <v>0.961878882450037</v>
      </c>
      <c r="BF342" s="1">
        <f ca="1" t="shared" si="72"/>
        <v>78.9230762896512</v>
      </c>
      <c r="BG342" s="1">
        <f ca="1" t="shared" si="73"/>
        <v>0.898706472963354</v>
      </c>
      <c r="BH342" s="1">
        <f ca="1" t="shared" si="74"/>
        <v>5.08474675022218</v>
      </c>
      <c r="BI342" s="1">
        <f ca="1" t="shared" si="75"/>
        <v>71.1864545031105</v>
      </c>
      <c r="BJ342" s="1">
        <f ca="1" t="shared" si="76"/>
        <v>7.73662178654071</v>
      </c>
      <c r="BK342" s="1">
        <f ca="1" t="shared" si="77"/>
        <v>773.662178654071</v>
      </c>
      <c r="BM342" s="1">
        <f t="shared" si="92"/>
        <v>52</v>
      </c>
      <c r="BN342" s="1">
        <f ca="1" t="shared" si="78"/>
        <v>0.693762597717535</v>
      </c>
      <c r="BO342" s="1">
        <f ca="1" t="shared" si="79"/>
        <v>68.4492758434914</v>
      </c>
      <c r="BP342" s="1">
        <f ca="1" t="shared" si="80"/>
        <v>0.968278779240896</v>
      </c>
      <c r="BQ342" s="1">
        <f ca="1" t="shared" si="81"/>
        <v>5.90496908062314</v>
      </c>
      <c r="BR342" s="1">
        <f ca="1" t="shared" si="82"/>
        <v>88.5745362093471</v>
      </c>
      <c r="BS342" s="1">
        <f ca="1" t="shared" si="83"/>
        <v>0</v>
      </c>
      <c r="BT342" s="1">
        <f ca="1" t="shared" si="84"/>
        <v>0</v>
      </c>
    </row>
    <row r="343" spans="2:72">
      <c r="B343" s="1">
        <f t="shared" si="85"/>
        <v>53</v>
      </c>
      <c r="C343" s="1">
        <f ca="1" t="shared" si="29"/>
        <v>0.623563549952833</v>
      </c>
      <c r="D343" s="1">
        <f ca="1" t="shared" si="30"/>
        <v>66.0691657869378</v>
      </c>
      <c r="E343" s="1">
        <f ca="1" t="shared" si="31"/>
        <v>0.761134786916649</v>
      </c>
      <c r="F343" s="1">
        <f ca="1" t="shared" si="32"/>
        <v>5.3404478532375</v>
      </c>
      <c r="G343" s="1">
        <f ca="1" t="shared" si="33"/>
        <v>42.7235828259</v>
      </c>
      <c r="H343" s="1">
        <f ca="1" t="shared" si="34"/>
        <v>23.3455829610378</v>
      </c>
      <c r="I343" s="1">
        <f ca="1" t="shared" si="35"/>
        <v>2334.55829610378</v>
      </c>
      <c r="K343" s="1">
        <f t="shared" si="86"/>
        <v>53</v>
      </c>
      <c r="L343" s="1">
        <f ca="1" t="shared" si="36"/>
        <v>0.061582415952135</v>
      </c>
      <c r="M343" s="1">
        <f ca="1" t="shared" si="37"/>
        <v>50.8707313375052</v>
      </c>
      <c r="N343" s="1">
        <f ca="1" t="shared" si="38"/>
        <v>0.397435795238545</v>
      </c>
      <c r="O343" s="1">
        <f ca="1" t="shared" si="39"/>
        <v>4.90200896466643</v>
      </c>
      <c r="P343" s="1">
        <f ca="1" t="shared" si="40"/>
        <v>44.1180806819979</v>
      </c>
      <c r="Q343" s="1">
        <f ca="1" t="shared" si="41"/>
        <v>6.75265065550732</v>
      </c>
      <c r="R343" s="1">
        <f ca="1" t="shared" si="42"/>
        <v>675.265065550732</v>
      </c>
      <c r="T343" s="1">
        <f t="shared" si="87"/>
        <v>53</v>
      </c>
      <c r="U343" s="1">
        <f ca="1" t="shared" si="43"/>
        <v>0.185389111249717</v>
      </c>
      <c r="V343" s="1">
        <f ca="1" t="shared" si="44"/>
        <v>55.6104190677124</v>
      </c>
      <c r="W343" s="1">
        <f ca="1" t="shared" si="45"/>
        <v>0.541707830648696</v>
      </c>
      <c r="X343" s="1">
        <f ca="1" t="shared" si="46"/>
        <v>4.79027493665388</v>
      </c>
      <c r="Y343" s="1">
        <f ca="1" t="shared" si="47"/>
        <v>47.9027493665388</v>
      </c>
      <c r="Z343" s="1">
        <f ca="1" t="shared" si="48"/>
        <v>7.70766970117358</v>
      </c>
      <c r="AA343" s="1">
        <f ca="1" t="shared" si="49"/>
        <v>770.766970117358</v>
      </c>
      <c r="AC343" s="1">
        <f t="shared" si="88"/>
        <v>53</v>
      </c>
      <c r="AD343" s="1">
        <f ca="1" t="shared" si="50"/>
        <v>0.434998767421811</v>
      </c>
      <c r="AE343" s="1">
        <f ca="1" t="shared" si="51"/>
        <v>61.6475509119151</v>
      </c>
      <c r="AF343" s="1">
        <f ca="1" t="shared" si="52"/>
        <v>0.329915085648336</v>
      </c>
      <c r="AG343" s="1">
        <f ca="1" t="shared" si="53"/>
        <v>4.77810842841121</v>
      </c>
      <c r="AH343" s="1">
        <f ca="1" t="shared" si="54"/>
        <v>52.5591927125233</v>
      </c>
      <c r="AI343" s="1">
        <f ca="1" t="shared" si="55"/>
        <v>9.08835819939187</v>
      </c>
      <c r="AJ343" s="1">
        <f ca="1" t="shared" si="56"/>
        <v>908.835819939187</v>
      </c>
      <c r="AL343" s="1">
        <f t="shared" si="89"/>
        <v>53</v>
      </c>
      <c r="AM343" s="1">
        <f ca="1" t="shared" si="57"/>
        <v>0.80940089871145</v>
      </c>
      <c r="AN343" s="1">
        <f ca="1" t="shared" si="58"/>
        <v>67.9468584597392</v>
      </c>
      <c r="AO343" s="1">
        <f ca="1" t="shared" si="59"/>
        <v>0.301266733514378</v>
      </c>
      <c r="AP343" s="1">
        <f ca="1" t="shared" si="60"/>
        <v>4.73280110633882</v>
      </c>
      <c r="AQ343" s="1">
        <f ca="1" t="shared" si="61"/>
        <v>56.7936132760658</v>
      </c>
      <c r="AR343" s="1">
        <f ca="1" t="shared" si="62"/>
        <v>11.1532451836733</v>
      </c>
      <c r="AS343" s="1">
        <f ca="1" t="shared" si="63"/>
        <v>1115.32451836733</v>
      </c>
      <c r="AU343" s="1">
        <f t="shared" si="90"/>
        <v>53</v>
      </c>
      <c r="AV343" s="1">
        <f ca="1" t="shared" si="64"/>
        <v>0.758760553562562</v>
      </c>
      <c r="AW343" s="1">
        <f ca="1" t="shared" si="65"/>
        <v>66.9765118428005</v>
      </c>
      <c r="AX343" s="1">
        <f ca="1" t="shared" si="66"/>
        <v>0.0455293658172418</v>
      </c>
      <c r="AY343" s="1">
        <f ca="1" t="shared" si="67"/>
        <v>4.18811764910328</v>
      </c>
      <c r="AZ343" s="1">
        <f ca="1" t="shared" si="68"/>
        <v>54.4455294383426</v>
      </c>
      <c r="BA343" s="1">
        <f ca="1" t="shared" si="69"/>
        <v>12.5309824044579</v>
      </c>
      <c r="BB343" s="1">
        <f ca="1" t="shared" si="70"/>
        <v>1253.09824044579</v>
      </c>
      <c r="BD343" s="1">
        <f t="shared" si="91"/>
        <v>53</v>
      </c>
      <c r="BE343" s="1">
        <f ca="1" t="shared" si="71"/>
        <v>0.344396836582033</v>
      </c>
      <c r="BF343" s="1">
        <f ca="1" t="shared" si="72"/>
        <v>64.1835091848872</v>
      </c>
      <c r="BG343" s="1">
        <f ca="1" t="shared" si="73"/>
        <v>0.416117003436045</v>
      </c>
      <c r="BH343" s="1">
        <f ca="1" t="shared" si="74"/>
        <v>4.7320612486557</v>
      </c>
      <c r="BI343" s="1">
        <f ca="1" t="shared" si="75"/>
        <v>66.2488574811798</v>
      </c>
      <c r="BJ343" s="1">
        <f ca="1" t="shared" si="76"/>
        <v>0</v>
      </c>
      <c r="BK343" s="1">
        <f ca="1" t="shared" si="77"/>
        <v>0</v>
      </c>
      <c r="BM343" s="1">
        <f t="shared" si="92"/>
        <v>53</v>
      </c>
      <c r="BN343" s="1">
        <f ca="1" t="shared" si="78"/>
        <v>0.819915448338616</v>
      </c>
      <c r="BO343" s="1">
        <f ca="1" t="shared" si="79"/>
        <v>69.0010165487928</v>
      </c>
      <c r="BP343" s="1">
        <f ca="1" t="shared" si="80"/>
        <v>0.862827330997906</v>
      </c>
      <c r="BQ343" s="1">
        <f ca="1" t="shared" si="81"/>
        <v>5.11679941691234</v>
      </c>
      <c r="BR343" s="1">
        <f ca="1" t="shared" si="82"/>
        <v>76.7519912536851</v>
      </c>
      <c r="BS343" s="1">
        <f ca="1" t="shared" si="83"/>
        <v>0</v>
      </c>
      <c r="BT343" s="1">
        <f ca="1" t="shared" si="84"/>
        <v>0</v>
      </c>
    </row>
    <row r="344" spans="2:72">
      <c r="B344" s="1">
        <f t="shared" si="85"/>
        <v>54</v>
      </c>
      <c r="C344" s="1">
        <f ca="1" t="shared" si="29"/>
        <v>0.92001004173447</v>
      </c>
      <c r="D344" s="1">
        <f ca="1" t="shared" si="30"/>
        <v>77.1996058040361</v>
      </c>
      <c r="E344" s="1">
        <f ca="1" t="shared" si="31"/>
        <v>0.822802593726627</v>
      </c>
      <c r="F344" s="1">
        <f ca="1" t="shared" si="32"/>
        <v>5.35805809165868</v>
      </c>
      <c r="G344" s="1">
        <f ca="1" t="shared" si="33"/>
        <v>42.8644647332694</v>
      </c>
      <c r="H344" s="1">
        <f ca="1" t="shared" si="34"/>
        <v>34.3351410707667</v>
      </c>
      <c r="I344" s="1">
        <f ca="1" t="shared" si="35"/>
        <v>3433.51410707667</v>
      </c>
      <c r="K344" s="1">
        <f t="shared" si="86"/>
        <v>54</v>
      </c>
      <c r="L344" s="1">
        <f ca="1" t="shared" si="36"/>
        <v>0.675756814853664</v>
      </c>
      <c r="M344" s="1">
        <f ca="1" t="shared" si="37"/>
        <v>67.3982749754657</v>
      </c>
      <c r="N344" s="1">
        <f ca="1" t="shared" si="38"/>
        <v>0.676805705837896</v>
      </c>
      <c r="O344" s="1">
        <f ca="1" t="shared" si="39"/>
        <v>4.65351681646422</v>
      </c>
      <c r="P344" s="1">
        <f ca="1" t="shared" si="40"/>
        <v>41.881651348178</v>
      </c>
      <c r="Q344" s="1">
        <f ca="1" t="shared" si="41"/>
        <v>25.5166236272877</v>
      </c>
      <c r="R344" s="1">
        <f ca="1" t="shared" si="42"/>
        <v>2551.66236272877</v>
      </c>
      <c r="T344" s="1">
        <f t="shared" si="87"/>
        <v>54</v>
      </c>
      <c r="U344" s="1">
        <f ca="1" t="shared" si="43"/>
        <v>0.445879128970993</v>
      </c>
      <c r="V344" s="1">
        <f ca="1" t="shared" si="44"/>
        <v>60.0908242242597</v>
      </c>
      <c r="W344" s="1">
        <f ca="1" t="shared" si="45"/>
        <v>0.204448125320751</v>
      </c>
      <c r="X344" s="1">
        <f ca="1" t="shared" si="46"/>
        <v>4.45537692032444</v>
      </c>
      <c r="Y344" s="1">
        <f ca="1" t="shared" si="47"/>
        <v>44.5537692032444</v>
      </c>
      <c r="Z344" s="1">
        <f ca="1" t="shared" si="48"/>
        <v>15.5370550210154</v>
      </c>
      <c r="AA344" s="1">
        <f ca="1" t="shared" si="49"/>
        <v>1553.70550210154</v>
      </c>
      <c r="AC344" s="1">
        <f t="shared" si="88"/>
        <v>54</v>
      </c>
      <c r="AD344" s="1">
        <f ca="1" t="shared" si="50"/>
        <v>0.642786168289701</v>
      </c>
      <c r="AE344" s="1">
        <f ca="1" t="shared" si="51"/>
        <v>66.2930843436649</v>
      </c>
      <c r="AF344" s="1">
        <f ca="1" t="shared" si="52"/>
        <v>0.99970633035143</v>
      </c>
      <c r="AG344" s="1">
        <f ca="1" t="shared" si="53"/>
        <v>5.55954145264907</v>
      </c>
      <c r="AH344" s="1">
        <f ca="1" t="shared" si="54"/>
        <v>61.1549559791398</v>
      </c>
      <c r="AI344" s="1">
        <f ca="1" t="shared" si="55"/>
        <v>5.13812836452512</v>
      </c>
      <c r="AJ344" s="1">
        <f ca="1" t="shared" si="56"/>
        <v>513.812836452512</v>
      </c>
      <c r="AL344" s="1">
        <f t="shared" si="89"/>
        <v>54</v>
      </c>
      <c r="AM344" s="1">
        <f ca="1" t="shared" si="57"/>
        <v>0.895425936098487</v>
      </c>
      <c r="AN344" s="1">
        <f ca="1" t="shared" si="58"/>
        <v>67.6825460422751</v>
      </c>
      <c r="AO344" s="1">
        <f ca="1" t="shared" si="59"/>
        <v>0.959223931296083</v>
      </c>
      <c r="AP344" s="1">
        <f ca="1" t="shared" si="60"/>
        <v>5.56382777409581</v>
      </c>
      <c r="AQ344" s="1">
        <f ca="1" t="shared" si="61"/>
        <v>66.7659332891497</v>
      </c>
      <c r="AR344" s="1">
        <f ca="1" t="shared" si="62"/>
        <v>0.916612753125406</v>
      </c>
      <c r="AS344" s="1">
        <f ca="1" t="shared" si="63"/>
        <v>91.6612753125406</v>
      </c>
      <c r="AU344" s="1">
        <f t="shared" si="90"/>
        <v>54</v>
      </c>
      <c r="AV344" s="1">
        <f ca="1" t="shared" si="64"/>
        <v>0.0868390856716232</v>
      </c>
      <c r="AW344" s="1">
        <f ca="1" t="shared" si="65"/>
        <v>54.7396617806436</v>
      </c>
      <c r="AX344" s="1">
        <f ca="1" t="shared" si="66"/>
        <v>0.714370128898879</v>
      </c>
      <c r="AY344" s="1">
        <f ca="1" t="shared" si="67"/>
        <v>5.44844134685674</v>
      </c>
      <c r="AZ344" s="1">
        <f ca="1" t="shared" si="68"/>
        <v>70.8297375091376</v>
      </c>
      <c r="BA344" s="1">
        <f ca="1" t="shared" si="69"/>
        <v>0</v>
      </c>
      <c r="BB344" s="1">
        <f ca="1" t="shared" si="70"/>
        <v>0</v>
      </c>
      <c r="BD344" s="1">
        <f t="shared" si="91"/>
        <v>54</v>
      </c>
      <c r="BE344" s="1">
        <f ca="1" t="shared" si="71"/>
        <v>0.35844071250207</v>
      </c>
      <c r="BF344" s="1">
        <f ca="1" t="shared" si="72"/>
        <v>60.1521610673049</v>
      </c>
      <c r="BG344" s="1">
        <f ca="1" t="shared" si="73"/>
        <v>0.584887984884884</v>
      </c>
      <c r="BH344" s="1">
        <f ca="1" t="shared" si="74"/>
        <v>4.54320148519609</v>
      </c>
      <c r="BI344" s="1">
        <f ca="1" t="shared" si="75"/>
        <v>63.6048207927452</v>
      </c>
      <c r="BJ344" s="1">
        <f ca="1" t="shared" si="76"/>
        <v>0</v>
      </c>
      <c r="BK344" s="1">
        <f ca="1" t="shared" si="77"/>
        <v>0</v>
      </c>
      <c r="BM344" s="1">
        <f t="shared" si="92"/>
        <v>54</v>
      </c>
      <c r="BN344" s="1">
        <f ca="1" t="shared" si="78"/>
        <v>0.237381097858183</v>
      </c>
      <c r="BO344" s="1">
        <f ca="1" t="shared" si="79"/>
        <v>57.3181280644191</v>
      </c>
      <c r="BP344" s="1">
        <f ca="1" t="shared" si="80"/>
        <v>0.466166772114956</v>
      </c>
      <c r="BQ344" s="1">
        <f ca="1" t="shared" si="81"/>
        <v>4.95118671327396</v>
      </c>
      <c r="BR344" s="1">
        <f ca="1" t="shared" si="82"/>
        <v>74.2678006991093</v>
      </c>
      <c r="BS344" s="1">
        <f ca="1" t="shared" si="83"/>
        <v>0</v>
      </c>
      <c r="BT344" s="1">
        <f ca="1" t="shared" si="84"/>
        <v>0</v>
      </c>
    </row>
    <row r="345" spans="2:72">
      <c r="B345" s="1">
        <f t="shared" si="85"/>
        <v>55</v>
      </c>
      <c r="C345" s="1">
        <f ca="1" t="shared" si="29"/>
        <v>0.754204531270581</v>
      </c>
      <c r="D345" s="1">
        <f ca="1" t="shared" si="30"/>
        <v>65.9307413988987</v>
      </c>
      <c r="E345" s="1">
        <f ca="1" t="shared" si="31"/>
        <v>0.303676307430013</v>
      </c>
      <c r="F345" s="1">
        <f ca="1" t="shared" si="32"/>
        <v>4.81653291477645</v>
      </c>
      <c r="G345" s="1">
        <f ca="1" t="shared" si="33"/>
        <v>38.5322633182116</v>
      </c>
      <c r="H345" s="1">
        <f ca="1" t="shared" si="34"/>
        <v>27.398478080687</v>
      </c>
      <c r="I345" s="1">
        <f ca="1" t="shared" si="35"/>
        <v>2739.8478080687</v>
      </c>
      <c r="K345" s="1">
        <f t="shared" si="86"/>
        <v>55</v>
      </c>
      <c r="L345" s="1">
        <f ca="1" t="shared" si="36"/>
        <v>0.202320896455914</v>
      </c>
      <c r="M345" s="1">
        <f ca="1" t="shared" si="37"/>
        <v>56.9044751932516</v>
      </c>
      <c r="N345" s="1">
        <f ca="1" t="shared" si="38"/>
        <v>0.888144604782358</v>
      </c>
      <c r="O345" s="1">
        <f ca="1" t="shared" si="39"/>
        <v>5.00508631051713</v>
      </c>
      <c r="P345" s="1">
        <f ca="1" t="shared" si="40"/>
        <v>45.0457767946542</v>
      </c>
      <c r="Q345" s="1">
        <f ca="1" t="shared" si="41"/>
        <v>11.8586983985974</v>
      </c>
      <c r="R345" s="1">
        <f ca="1" t="shared" si="42"/>
        <v>1185.86983985974</v>
      </c>
      <c r="T345" s="1">
        <f t="shared" si="87"/>
        <v>55</v>
      </c>
      <c r="U345" s="1">
        <f ca="1" t="shared" si="43"/>
        <v>0.0851878001246715</v>
      </c>
      <c r="V345" s="1">
        <f ca="1" t="shared" si="44"/>
        <v>52.6488524983249</v>
      </c>
      <c r="W345" s="1">
        <f ca="1" t="shared" si="45"/>
        <v>0.868561654907762</v>
      </c>
      <c r="X345" s="1">
        <f ca="1" t="shared" si="46"/>
        <v>5.16171308581058</v>
      </c>
      <c r="Y345" s="1">
        <f ca="1" t="shared" si="47"/>
        <v>51.6171308581058</v>
      </c>
      <c r="Z345" s="1">
        <f ca="1" t="shared" si="48"/>
        <v>1.0317216402191</v>
      </c>
      <c r="AA345" s="1">
        <f ca="1" t="shared" si="49"/>
        <v>103.17216402191</v>
      </c>
      <c r="AC345" s="1">
        <f t="shared" si="88"/>
        <v>55</v>
      </c>
      <c r="AD345" s="1">
        <f ca="1" t="shared" si="50"/>
        <v>0.266492997966381</v>
      </c>
      <c r="AE345" s="1">
        <f ca="1" t="shared" si="51"/>
        <v>62.1874217657414</v>
      </c>
      <c r="AF345" s="1">
        <f ca="1" t="shared" si="52"/>
        <v>0.980630110506522</v>
      </c>
      <c r="AG345" s="1">
        <f ca="1" t="shared" si="53"/>
        <v>5.90464200960633</v>
      </c>
      <c r="AH345" s="1">
        <f ca="1" t="shared" si="54"/>
        <v>64.9510621056696</v>
      </c>
      <c r="AI345" s="1">
        <f ca="1" t="shared" si="55"/>
        <v>0</v>
      </c>
      <c r="AJ345" s="1">
        <f ca="1" t="shared" si="56"/>
        <v>0</v>
      </c>
      <c r="AL345" s="1">
        <f t="shared" si="89"/>
        <v>55</v>
      </c>
      <c r="AM345" s="1">
        <f ca="1" t="shared" si="57"/>
        <v>0.0366249480803431</v>
      </c>
      <c r="AN345" s="1">
        <f ca="1" t="shared" si="58"/>
        <v>51.2805031187547</v>
      </c>
      <c r="AO345" s="1">
        <f ca="1" t="shared" si="59"/>
        <v>0.779397617067573</v>
      </c>
      <c r="AP345" s="1">
        <f ca="1" t="shared" si="60"/>
        <v>5.19163772196671</v>
      </c>
      <c r="AQ345" s="1">
        <f ca="1" t="shared" si="61"/>
        <v>62.2996526636005</v>
      </c>
      <c r="AR345" s="1">
        <f ca="1" t="shared" si="62"/>
        <v>0</v>
      </c>
      <c r="AS345" s="1">
        <f ca="1" t="shared" si="63"/>
        <v>0</v>
      </c>
      <c r="AU345" s="1">
        <f t="shared" si="90"/>
        <v>55</v>
      </c>
      <c r="AV345" s="1">
        <f ca="1" t="shared" si="64"/>
        <v>0.764693790260217</v>
      </c>
      <c r="AW345" s="1">
        <f ca="1" t="shared" si="65"/>
        <v>66.6650776132041</v>
      </c>
      <c r="AX345" s="1">
        <f ca="1" t="shared" si="66"/>
        <v>0.244544624771735</v>
      </c>
      <c r="AY345" s="1">
        <f ca="1" t="shared" si="67"/>
        <v>4.30971637041999</v>
      </c>
      <c r="AZ345" s="1">
        <f ca="1" t="shared" si="68"/>
        <v>56.0263128154599</v>
      </c>
      <c r="BA345" s="1">
        <f ca="1" t="shared" si="69"/>
        <v>10.6387647977443</v>
      </c>
      <c r="BB345" s="1">
        <f ca="1" t="shared" si="70"/>
        <v>1063.87647977443</v>
      </c>
      <c r="BD345" s="1">
        <f t="shared" si="91"/>
        <v>55</v>
      </c>
      <c r="BE345" s="1">
        <f ca="1" t="shared" si="71"/>
        <v>0.418171971783282</v>
      </c>
      <c r="BF345" s="1">
        <f ca="1" t="shared" si="72"/>
        <v>64.9788422198897</v>
      </c>
      <c r="BG345" s="1">
        <f ca="1" t="shared" si="73"/>
        <v>0.06982252359894</v>
      </c>
      <c r="BH345" s="1">
        <f ca="1" t="shared" si="74"/>
        <v>4.38068588214484</v>
      </c>
      <c r="BI345" s="1">
        <f ca="1" t="shared" si="75"/>
        <v>61.3296023500277</v>
      </c>
      <c r="BJ345" s="1">
        <f ca="1" t="shared" si="76"/>
        <v>3.64923986986196</v>
      </c>
      <c r="BK345" s="1">
        <f ca="1" t="shared" si="77"/>
        <v>364.923986986196</v>
      </c>
      <c r="BM345" s="1">
        <f t="shared" si="92"/>
        <v>55</v>
      </c>
      <c r="BN345" s="1">
        <f ca="1" t="shared" si="78"/>
        <v>0.834555474511058</v>
      </c>
      <c r="BO345" s="1">
        <f ca="1" t="shared" si="79"/>
        <v>68.4091022911322</v>
      </c>
      <c r="BP345" s="1">
        <f ca="1" t="shared" si="80"/>
        <v>0.301659355102826</v>
      </c>
      <c r="BQ345" s="1">
        <f ca="1" t="shared" si="81"/>
        <v>4.72635073024242</v>
      </c>
      <c r="BR345" s="1">
        <f ca="1" t="shared" si="82"/>
        <v>70.8952609536363</v>
      </c>
      <c r="BS345" s="1">
        <f ca="1" t="shared" si="83"/>
        <v>0</v>
      </c>
      <c r="BT345" s="1">
        <f ca="1" t="shared" si="84"/>
        <v>0</v>
      </c>
    </row>
    <row r="346" spans="2:72">
      <c r="B346" s="1">
        <f t="shared" si="85"/>
        <v>56</v>
      </c>
      <c r="C346" s="1">
        <f ca="1" t="shared" si="29"/>
        <v>0.286950910516283</v>
      </c>
      <c r="D346" s="1">
        <f ca="1" t="shared" si="30"/>
        <v>64.1333750985796</v>
      </c>
      <c r="E346" s="1">
        <f ca="1" t="shared" si="31"/>
        <v>0.221461065616461</v>
      </c>
      <c r="F346" s="1">
        <f ca="1" t="shared" si="32"/>
        <v>4.14127413508638</v>
      </c>
      <c r="G346" s="1">
        <f ca="1" t="shared" si="33"/>
        <v>33.130193080691</v>
      </c>
      <c r="H346" s="1">
        <f ca="1" t="shared" si="34"/>
        <v>31.0031820178886</v>
      </c>
      <c r="I346" s="1">
        <f ca="1" t="shared" si="35"/>
        <v>3100.31820178886</v>
      </c>
      <c r="K346" s="1">
        <f t="shared" si="86"/>
        <v>56</v>
      </c>
      <c r="L346" s="1">
        <f ca="1" t="shared" si="36"/>
        <v>0.682708682121074</v>
      </c>
      <c r="M346" s="1">
        <f ca="1" t="shared" si="37"/>
        <v>68.666250564438</v>
      </c>
      <c r="N346" s="1">
        <f ca="1" t="shared" si="38"/>
        <v>0.553812239289123</v>
      </c>
      <c r="O346" s="1">
        <f ca="1" t="shared" si="39"/>
        <v>4.5723163413935</v>
      </c>
      <c r="P346" s="1">
        <f ca="1" t="shared" si="40"/>
        <v>41.1508470725415</v>
      </c>
      <c r="Q346" s="1">
        <f ca="1" t="shared" si="41"/>
        <v>27.5154034918965</v>
      </c>
      <c r="R346" s="1">
        <f ca="1" t="shared" si="42"/>
        <v>2751.54034918965</v>
      </c>
      <c r="T346" s="1">
        <f t="shared" si="87"/>
        <v>56</v>
      </c>
      <c r="U346" s="1">
        <f ca="1" t="shared" si="43"/>
        <v>0.0503629377635824</v>
      </c>
      <c r="V346" s="1">
        <f ca="1" t="shared" si="44"/>
        <v>53.7860117563642</v>
      </c>
      <c r="W346" s="1">
        <f ca="1" t="shared" si="45"/>
        <v>0.316675436694327</v>
      </c>
      <c r="X346" s="1">
        <f ca="1" t="shared" si="46"/>
        <v>4.7870588510673</v>
      </c>
      <c r="Y346" s="1">
        <f ca="1" t="shared" si="47"/>
        <v>47.870588510673</v>
      </c>
      <c r="Z346" s="1">
        <f ca="1" t="shared" si="48"/>
        <v>5.91542324569116</v>
      </c>
      <c r="AA346" s="1">
        <f ca="1" t="shared" si="49"/>
        <v>591.542324569116</v>
      </c>
      <c r="AC346" s="1">
        <f t="shared" si="88"/>
        <v>56</v>
      </c>
      <c r="AD346" s="1">
        <f ca="1" t="shared" si="50"/>
        <v>0.588276526792479</v>
      </c>
      <c r="AE346" s="1">
        <f ca="1" t="shared" si="51"/>
        <v>66.0945878179271</v>
      </c>
      <c r="AF346" s="1">
        <f ca="1" t="shared" si="52"/>
        <v>0.640061873216604</v>
      </c>
      <c r="AG346" s="1">
        <f ca="1" t="shared" si="53"/>
        <v>4.83382181382005</v>
      </c>
      <c r="AH346" s="1">
        <f ca="1" t="shared" si="54"/>
        <v>53.1720399520206</v>
      </c>
      <c r="AI346" s="1">
        <f ca="1" t="shared" si="55"/>
        <v>12.9225478659066</v>
      </c>
      <c r="AJ346" s="1">
        <f ca="1" t="shared" si="56"/>
        <v>1292.25478659066</v>
      </c>
      <c r="AL346" s="1">
        <f t="shared" si="89"/>
        <v>56</v>
      </c>
      <c r="AM346" s="1">
        <f ca="1" t="shared" si="57"/>
        <v>0.405073685739493</v>
      </c>
      <c r="AN346" s="1">
        <f ca="1" t="shared" si="58"/>
        <v>64.6912429912107</v>
      </c>
      <c r="AO346" s="1">
        <f ca="1" t="shared" si="59"/>
        <v>0.646282956902272</v>
      </c>
      <c r="AP346" s="1">
        <f ca="1" t="shared" si="60"/>
        <v>4.6206117750705</v>
      </c>
      <c r="AQ346" s="1">
        <f ca="1" t="shared" si="61"/>
        <v>55.4473413008459</v>
      </c>
      <c r="AR346" s="1">
        <f ca="1" t="shared" si="62"/>
        <v>9.24390169036477</v>
      </c>
      <c r="AS346" s="1">
        <f ca="1" t="shared" si="63"/>
        <v>924.390169036477</v>
      </c>
      <c r="AU346" s="1">
        <f t="shared" si="90"/>
        <v>56</v>
      </c>
      <c r="AV346" s="1">
        <f ca="1" t="shared" si="64"/>
        <v>0.124760951072976</v>
      </c>
      <c r="AW346" s="1">
        <f ca="1" t="shared" si="65"/>
        <v>58.8594809801334</v>
      </c>
      <c r="AX346" s="1">
        <f ca="1" t="shared" si="66"/>
        <v>0.387720384254149</v>
      </c>
      <c r="AY346" s="1">
        <f ca="1" t="shared" si="67"/>
        <v>4.76096878674747</v>
      </c>
      <c r="AZ346" s="1">
        <f ca="1" t="shared" si="68"/>
        <v>61.8925942277171</v>
      </c>
      <c r="BA346" s="1">
        <f ca="1" t="shared" si="69"/>
        <v>0</v>
      </c>
      <c r="BB346" s="1">
        <f ca="1" t="shared" si="70"/>
        <v>0</v>
      </c>
      <c r="BD346" s="1">
        <f t="shared" si="91"/>
        <v>56</v>
      </c>
      <c r="BE346" s="1">
        <f ca="1" t="shared" si="71"/>
        <v>0.810990671647781</v>
      </c>
      <c r="BF346" s="1">
        <f ca="1" t="shared" si="72"/>
        <v>65.9680939296585</v>
      </c>
      <c r="BG346" s="1">
        <f ca="1" t="shared" si="73"/>
        <v>0.928566670346341</v>
      </c>
      <c r="BH346" s="1">
        <f ca="1" t="shared" si="74"/>
        <v>5.8000573445214</v>
      </c>
      <c r="BI346" s="1">
        <f ca="1" t="shared" si="75"/>
        <v>81.2008028232996</v>
      </c>
      <c r="BJ346" s="1">
        <f ca="1" t="shared" si="76"/>
        <v>0</v>
      </c>
      <c r="BK346" s="1">
        <f ca="1" t="shared" si="77"/>
        <v>0</v>
      </c>
      <c r="BM346" s="1">
        <f t="shared" si="92"/>
        <v>56</v>
      </c>
      <c r="BN346" s="1">
        <f ca="1" t="shared" si="78"/>
        <v>0.138178751903292</v>
      </c>
      <c r="BO346" s="1">
        <f ca="1" t="shared" si="79"/>
        <v>56.2892803095353</v>
      </c>
      <c r="BP346" s="1">
        <f ca="1" t="shared" si="80"/>
        <v>0.910235706677066</v>
      </c>
      <c r="BQ346" s="1">
        <f ca="1" t="shared" si="81"/>
        <v>5.85502286506361</v>
      </c>
      <c r="BR346" s="1">
        <f ca="1" t="shared" si="82"/>
        <v>87.8253429759542</v>
      </c>
      <c r="BS346" s="1">
        <f ca="1" t="shared" si="83"/>
        <v>0</v>
      </c>
      <c r="BT346" s="1">
        <f ca="1" t="shared" si="84"/>
        <v>0</v>
      </c>
    </row>
    <row r="347" spans="2:72">
      <c r="B347" s="1">
        <f t="shared" si="85"/>
        <v>57</v>
      </c>
      <c r="C347" s="1">
        <f ca="1" t="shared" si="29"/>
        <v>0.939144981826104</v>
      </c>
      <c r="D347" s="1">
        <f ca="1" t="shared" si="30"/>
        <v>79.0590459585554</v>
      </c>
      <c r="E347" s="1">
        <f ca="1" t="shared" si="31"/>
        <v>0.95326144353223</v>
      </c>
      <c r="F347" s="1">
        <f ca="1" t="shared" si="32"/>
        <v>5.95701848081411</v>
      </c>
      <c r="G347" s="1">
        <f ca="1" t="shared" si="33"/>
        <v>47.6561478465129</v>
      </c>
      <c r="H347" s="1">
        <f ca="1" t="shared" si="34"/>
        <v>31.4028981120426</v>
      </c>
      <c r="I347" s="1">
        <f ca="1" t="shared" si="35"/>
        <v>3140.28981120426</v>
      </c>
      <c r="K347" s="1">
        <f t="shared" si="86"/>
        <v>57</v>
      </c>
      <c r="L347" s="1">
        <f ca="1" t="shared" si="36"/>
        <v>0.832026329744929</v>
      </c>
      <c r="M347" s="1">
        <f ca="1" t="shared" si="37"/>
        <v>67.8924873096925</v>
      </c>
      <c r="N347" s="1">
        <f ca="1" t="shared" si="38"/>
        <v>0.823719804863508</v>
      </c>
      <c r="O347" s="1">
        <f ca="1" t="shared" si="39"/>
        <v>5.23960118728272</v>
      </c>
      <c r="P347" s="1">
        <f ca="1" t="shared" si="40"/>
        <v>47.1564106855445</v>
      </c>
      <c r="Q347" s="1">
        <f ca="1" t="shared" si="41"/>
        <v>20.7360766241481</v>
      </c>
      <c r="R347" s="1">
        <f ca="1" t="shared" si="42"/>
        <v>2073.60766241481</v>
      </c>
      <c r="T347" s="1">
        <f t="shared" si="87"/>
        <v>57</v>
      </c>
      <c r="U347" s="1">
        <f ca="1" t="shared" si="43"/>
        <v>0.328589193377472</v>
      </c>
      <c r="V347" s="1">
        <f ca="1" t="shared" si="44"/>
        <v>64.1620097038008</v>
      </c>
      <c r="W347" s="1">
        <f ca="1" t="shared" si="45"/>
        <v>0.420188343307998</v>
      </c>
      <c r="X347" s="1">
        <f ca="1" t="shared" si="46"/>
        <v>4.76610790466032</v>
      </c>
      <c r="Y347" s="1">
        <f ca="1" t="shared" si="47"/>
        <v>47.6610790466032</v>
      </c>
      <c r="Z347" s="1">
        <f ca="1" t="shared" si="48"/>
        <v>16.5009306571976</v>
      </c>
      <c r="AA347" s="1">
        <f ca="1" t="shared" si="49"/>
        <v>1650.09306571976</v>
      </c>
      <c r="AC347" s="1">
        <f t="shared" si="88"/>
        <v>57</v>
      </c>
      <c r="AD347" s="1">
        <f ca="1" t="shared" si="50"/>
        <v>0.184805212489323</v>
      </c>
      <c r="AE347" s="1">
        <f ca="1" t="shared" si="51"/>
        <v>58.645383016579</v>
      </c>
      <c r="AF347" s="1">
        <f ca="1" t="shared" si="52"/>
        <v>0.129188662652488</v>
      </c>
      <c r="AG347" s="1">
        <f ca="1" t="shared" si="53"/>
        <v>4.21864459194759</v>
      </c>
      <c r="AH347" s="1">
        <f ca="1" t="shared" si="54"/>
        <v>46.4050905114235</v>
      </c>
      <c r="AI347" s="1">
        <f ca="1" t="shared" si="55"/>
        <v>12.2402925051555</v>
      </c>
      <c r="AJ347" s="1">
        <f ca="1" t="shared" si="56"/>
        <v>1224.02925051555</v>
      </c>
      <c r="AL347" s="1">
        <f t="shared" si="89"/>
        <v>57</v>
      </c>
      <c r="AM347" s="1">
        <f ca="1" t="shared" si="57"/>
        <v>0.303481394299981</v>
      </c>
      <c r="AN347" s="1">
        <f ca="1" t="shared" si="58"/>
        <v>64.6297508057832</v>
      </c>
      <c r="AO347" s="1">
        <f ca="1" t="shared" si="59"/>
        <v>0.532532537649844</v>
      </c>
      <c r="AP347" s="1">
        <f ca="1" t="shared" si="60"/>
        <v>4.63576359202442</v>
      </c>
      <c r="AQ347" s="1">
        <f ca="1" t="shared" si="61"/>
        <v>55.629163104293</v>
      </c>
      <c r="AR347" s="1">
        <f ca="1" t="shared" si="62"/>
        <v>9.00058770149019</v>
      </c>
      <c r="AS347" s="1">
        <f ca="1" t="shared" si="63"/>
        <v>900.058770149019</v>
      </c>
      <c r="AU347" s="1">
        <f t="shared" si="90"/>
        <v>57</v>
      </c>
      <c r="AV347" s="1">
        <f ca="1" t="shared" si="64"/>
        <v>0.797237877204002</v>
      </c>
      <c r="AW347" s="1">
        <f ca="1" t="shared" si="65"/>
        <v>69.8011558978459</v>
      </c>
      <c r="AX347" s="1">
        <f ca="1" t="shared" si="66"/>
        <v>0.679794582787767</v>
      </c>
      <c r="AY347" s="1">
        <f ca="1" t="shared" si="67"/>
        <v>4.69354043116346</v>
      </c>
      <c r="AZ347" s="1">
        <f ca="1" t="shared" si="68"/>
        <v>61.016025605125</v>
      </c>
      <c r="BA347" s="1">
        <f ca="1" t="shared" si="69"/>
        <v>8.78513029272084</v>
      </c>
      <c r="BB347" s="1">
        <f ca="1" t="shared" si="70"/>
        <v>878.513029272084</v>
      </c>
      <c r="BD347" s="1">
        <f t="shared" si="91"/>
        <v>57</v>
      </c>
      <c r="BE347" s="1">
        <f ca="1" t="shared" si="71"/>
        <v>0.259965235965705</v>
      </c>
      <c r="BF347" s="1">
        <f ca="1" t="shared" si="72"/>
        <v>61.5773835099502</v>
      </c>
      <c r="BG347" s="1">
        <f ca="1" t="shared" si="73"/>
        <v>0.314087746672732</v>
      </c>
      <c r="BH347" s="1">
        <f ca="1" t="shared" si="74"/>
        <v>4.65309534310563</v>
      </c>
      <c r="BI347" s="1">
        <f ca="1" t="shared" si="75"/>
        <v>65.1433348034788</v>
      </c>
      <c r="BJ347" s="1">
        <f ca="1" t="shared" si="76"/>
        <v>0</v>
      </c>
      <c r="BK347" s="1">
        <f ca="1" t="shared" si="77"/>
        <v>0</v>
      </c>
      <c r="BM347" s="1">
        <f t="shared" si="92"/>
        <v>57</v>
      </c>
      <c r="BN347" s="1">
        <f ca="1" t="shared" si="78"/>
        <v>0.584272880121109</v>
      </c>
      <c r="BO347" s="1">
        <f ca="1" t="shared" si="79"/>
        <v>68.4885629658661</v>
      </c>
      <c r="BP347" s="1">
        <f ca="1" t="shared" si="80"/>
        <v>0.328519119987536</v>
      </c>
      <c r="BQ347" s="1">
        <f ca="1" t="shared" si="81"/>
        <v>4.91557773829165</v>
      </c>
      <c r="BR347" s="1">
        <f ca="1" t="shared" si="82"/>
        <v>73.7336660743747</v>
      </c>
      <c r="BS347" s="1">
        <f ca="1" t="shared" si="83"/>
        <v>0</v>
      </c>
      <c r="BT347" s="1">
        <f ca="1" t="shared" si="84"/>
        <v>0</v>
      </c>
    </row>
    <row r="348" spans="2:72">
      <c r="B348" s="1">
        <f t="shared" si="85"/>
        <v>58</v>
      </c>
      <c r="C348" s="1">
        <f ca="1" t="shared" si="29"/>
        <v>0.572860161609462</v>
      </c>
      <c r="D348" s="1">
        <f ca="1" t="shared" si="30"/>
        <v>68.5196527085768</v>
      </c>
      <c r="E348" s="1">
        <f ca="1" t="shared" si="31"/>
        <v>0.435038512689091</v>
      </c>
      <c r="F348" s="1">
        <f ca="1" t="shared" si="32"/>
        <v>4.98451413557363</v>
      </c>
      <c r="G348" s="1">
        <f ca="1" t="shared" si="33"/>
        <v>39.8761130845891</v>
      </c>
      <c r="H348" s="1">
        <f ca="1" t="shared" si="34"/>
        <v>28.6435396239877</v>
      </c>
      <c r="I348" s="1">
        <f ca="1" t="shared" si="35"/>
        <v>2864.35396239877</v>
      </c>
      <c r="K348" s="1">
        <f t="shared" si="86"/>
        <v>58</v>
      </c>
      <c r="L348" s="1">
        <f ca="1" t="shared" si="36"/>
        <v>0.44665299485656</v>
      </c>
      <c r="M348" s="1">
        <f ca="1" t="shared" si="37"/>
        <v>63.9320499570358</v>
      </c>
      <c r="N348" s="1">
        <f ca="1" t="shared" si="38"/>
        <v>0.773010469469225</v>
      </c>
      <c r="O348" s="1">
        <f ca="1" t="shared" si="39"/>
        <v>5.29263996571228</v>
      </c>
      <c r="P348" s="1">
        <f ca="1" t="shared" si="40"/>
        <v>47.6337596914105</v>
      </c>
      <c r="Q348" s="1">
        <f ca="1" t="shared" si="41"/>
        <v>16.2982902656253</v>
      </c>
      <c r="R348" s="1">
        <f ca="1" t="shared" si="42"/>
        <v>1629.82902656253</v>
      </c>
      <c r="T348" s="1">
        <f t="shared" si="87"/>
        <v>58</v>
      </c>
      <c r="U348" s="1">
        <f ca="1" t="shared" si="43"/>
        <v>0.0644169256601883</v>
      </c>
      <c r="V348" s="1">
        <f ca="1" t="shared" si="44"/>
        <v>54.3581023178278</v>
      </c>
      <c r="W348" s="1">
        <f ca="1" t="shared" si="45"/>
        <v>0.409527846724257</v>
      </c>
      <c r="X348" s="1">
        <f ca="1" t="shared" si="46"/>
        <v>4.99666008463386</v>
      </c>
      <c r="Y348" s="1">
        <f ca="1" t="shared" si="47"/>
        <v>49.9666008463386</v>
      </c>
      <c r="Z348" s="1">
        <f ca="1" t="shared" si="48"/>
        <v>4.39150147148916</v>
      </c>
      <c r="AA348" s="1">
        <f ca="1" t="shared" si="49"/>
        <v>439.150147148916</v>
      </c>
      <c r="AC348" s="1">
        <f t="shared" si="88"/>
        <v>58</v>
      </c>
      <c r="AD348" s="1">
        <f ca="1" t="shared" si="50"/>
        <v>0.951534514152717</v>
      </c>
      <c r="AE348" s="1">
        <f ca="1" t="shared" si="51"/>
        <v>76.4937759304105</v>
      </c>
      <c r="AF348" s="1">
        <f ca="1" t="shared" si="52"/>
        <v>0.178596082923526</v>
      </c>
      <c r="AG348" s="1">
        <f ca="1" t="shared" si="53"/>
        <v>4.17999304811749</v>
      </c>
      <c r="AH348" s="1">
        <f ca="1" t="shared" si="54"/>
        <v>45.9799235292924</v>
      </c>
      <c r="AI348" s="1">
        <f ca="1" t="shared" si="55"/>
        <v>30.5138524011181</v>
      </c>
      <c r="AJ348" s="1">
        <f ca="1" t="shared" si="56"/>
        <v>3051.38524011181</v>
      </c>
      <c r="AL348" s="1">
        <f t="shared" si="89"/>
        <v>58</v>
      </c>
      <c r="AM348" s="1">
        <f ca="1" t="shared" si="57"/>
        <v>0.294081129246229</v>
      </c>
      <c r="AN348" s="1">
        <f ca="1" t="shared" si="58"/>
        <v>62.1118416706085</v>
      </c>
      <c r="AO348" s="1">
        <f ca="1" t="shared" si="59"/>
        <v>0.376264462330126</v>
      </c>
      <c r="AP348" s="1">
        <f ca="1" t="shared" si="60"/>
        <v>4.92699309742927</v>
      </c>
      <c r="AQ348" s="1">
        <f ca="1" t="shared" si="61"/>
        <v>59.1239171691512</v>
      </c>
      <c r="AR348" s="1">
        <f ca="1" t="shared" si="62"/>
        <v>2.98792450145734</v>
      </c>
      <c r="AS348" s="1">
        <f ca="1" t="shared" si="63"/>
        <v>298.792450145734</v>
      </c>
      <c r="AU348" s="1">
        <f t="shared" si="90"/>
        <v>58</v>
      </c>
      <c r="AV348" s="1">
        <f ca="1" t="shared" si="64"/>
        <v>0.647348377035362</v>
      </c>
      <c r="AW348" s="1">
        <f ca="1" t="shared" si="65"/>
        <v>66.8114157647269</v>
      </c>
      <c r="AX348" s="1">
        <f ca="1" t="shared" si="66"/>
        <v>0.0519433885209595</v>
      </c>
      <c r="AY348" s="1">
        <f ca="1" t="shared" si="67"/>
        <v>4.06075834071476</v>
      </c>
      <c r="AZ348" s="1">
        <f ca="1" t="shared" si="68"/>
        <v>52.7898584292919</v>
      </c>
      <c r="BA348" s="1">
        <f ca="1" t="shared" si="69"/>
        <v>14.021557335435</v>
      </c>
      <c r="BB348" s="1">
        <f ca="1" t="shared" si="70"/>
        <v>1402.1557335435</v>
      </c>
      <c r="BD348" s="1">
        <f t="shared" si="91"/>
        <v>58</v>
      </c>
      <c r="BE348" s="1">
        <f ca="1" t="shared" si="71"/>
        <v>0.441881205208702</v>
      </c>
      <c r="BF348" s="1">
        <f ca="1" t="shared" si="72"/>
        <v>60.861329422134</v>
      </c>
      <c r="BG348" s="1">
        <f ca="1" t="shared" si="73"/>
        <v>0.0404137426432123</v>
      </c>
      <c r="BH348" s="1">
        <f ca="1" t="shared" si="74"/>
        <v>4.01523890472846</v>
      </c>
      <c r="BI348" s="1">
        <f ca="1" t="shared" si="75"/>
        <v>56.2133446661984</v>
      </c>
      <c r="BJ348" s="1">
        <f ca="1" t="shared" si="76"/>
        <v>4.64798475593559</v>
      </c>
      <c r="BK348" s="1">
        <f ca="1" t="shared" si="77"/>
        <v>464.798475593559</v>
      </c>
      <c r="BM348" s="1">
        <f t="shared" si="92"/>
        <v>58</v>
      </c>
      <c r="BN348" s="1">
        <f ca="1" t="shared" si="78"/>
        <v>0.45335747678691</v>
      </c>
      <c r="BO348" s="1">
        <f ca="1" t="shared" si="79"/>
        <v>62.5443261120026</v>
      </c>
      <c r="BP348" s="1">
        <f ca="1" t="shared" si="80"/>
        <v>0.651503784708239</v>
      </c>
      <c r="BQ348" s="1">
        <f ca="1" t="shared" si="81"/>
        <v>4.99306881528416</v>
      </c>
      <c r="BR348" s="1">
        <f ca="1" t="shared" si="82"/>
        <v>74.8960322292624</v>
      </c>
      <c r="BS348" s="1">
        <f ca="1" t="shared" si="83"/>
        <v>0</v>
      </c>
      <c r="BT348" s="1">
        <f ca="1" t="shared" si="84"/>
        <v>0</v>
      </c>
    </row>
    <row r="349" spans="2:72">
      <c r="B349" s="1">
        <f t="shared" si="85"/>
        <v>59</v>
      </c>
      <c r="C349" s="1">
        <f ca="1" t="shared" si="29"/>
        <v>0.84586287284246</v>
      </c>
      <c r="D349" s="1">
        <f ca="1" t="shared" si="30"/>
        <v>69.1958989548293</v>
      </c>
      <c r="E349" s="1">
        <f ca="1" t="shared" si="31"/>
        <v>0.221209182871959</v>
      </c>
      <c r="F349" s="1">
        <f ca="1" t="shared" si="32"/>
        <v>4.28105845485033</v>
      </c>
      <c r="G349" s="1">
        <f ca="1" t="shared" si="33"/>
        <v>34.2484676388026</v>
      </c>
      <c r="H349" s="1">
        <f ca="1" t="shared" si="34"/>
        <v>34.9474313160267</v>
      </c>
      <c r="I349" s="1">
        <f ca="1" t="shared" si="35"/>
        <v>3494.74313160267</v>
      </c>
      <c r="K349" s="1">
        <f t="shared" si="86"/>
        <v>59</v>
      </c>
      <c r="L349" s="1">
        <f ca="1" t="shared" si="36"/>
        <v>0.435540042574525</v>
      </c>
      <c r="M349" s="1">
        <f ca="1" t="shared" si="37"/>
        <v>61.409872909545</v>
      </c>
      <c r="N349" s="1">
        <f ca="1" t="shared" si="38"/>
        <v>0.715836277651113</v>
      </c>
      <c r="O349" s="1">
        <f ca="1" t="shared" si="39"/>
        <v>5.10044554285755</v>
      </c>
      <c r="P349" s="1">
        <f ca="1" t="shared" si="40"/>
        <v>45.904009885718</v>
      </c>
      <c r="Q349" s="1">
        <f ca="1" t="shared" si="41"/>
        <v>15.505863023827</v>
      </c>
      <c r="R349" s="1">
        <f ca="1" t="shared" si="42"/>
        <v>1550.5863023827</v>
      </c>
      <c r="T349" s="1">
        <f t="shared" si="87"/>
        <v>59</v>
      </c>
      <c r="U349" s="1">
        <f ca="1" t="shared" si="43"/>
        <v>0.98235845176633</v>
      </c>
      <c r="V349" s="1">
        <f ca="1" t="shared" si="44"/>
        <v>83.2078410638409</v>
      </c>
      <c r="W349" s="1">
        <f ca="1" t="shared" si="45"/>
        <v>0.266852776344722</v>
      </c>
      <c r="X349" s="1">
        <f ca="1" t="shared" si="46"/>
        <v>4.43782622182416</v>
      </c>
      <c r="Y349" s="1">
        <f ca="1" t="shared" si="47"/>
        <v>44.3782622182416</v>
      </c>
      <c r="Z349" s="1">
        <f ca="1" t="shared" si="48"/>
        <v>38.8295788455993</v>
      </c>
      <c r="AA349" s="1">
        <f ca="1" t="shared" si="49"/>
        <v>3882.95788455993</v>
      </c>
      <c r="AC349" s="1">
        <f t="shared" si="88"/>
        <v>59</v>
      </c>
      <c r="AD349" s="1">
        <f ca="1" t="shared" si="50"/>
        <v>0.636329880863884</v>
      </c>
      <c r="AE349" s="1">
        <f ca="1" t="shared" si="51"/>
        <v>66.5319583259721</v>
      </c>
      <c r="AF349" s="1">
        <f ca="1" t="shared" si="52"/>
        <v>0.20757816873256</v>
      </c>
      <c r="AG349" s="1">
        <f ca="1" t="shared" si="53"/>
        <v>4.4900018543724</v>
      </c>
      <c r="AH349" s="1">
        <f ca="1" t="shared" si="54"/>
        <v>49.3900203980964</v>
      </c>
      <c r="AI349" s="1">
        <f ca="1" t="shared" si="55"/>
        <v>17.1419379278757</v>
      </c>
      <c r="AJ349" s="1">
        <f ca="1" t="shared" si="56"/>
        <v>1714.19379278757</v>
      </c>
      <c r="AL349" s="1">
        <f t="shared" si="89"/>
        <v>59</v>
      </c>
      <c r="AM349" s="1">
        <f ca="1" t="shared" si="57"/>
        <v>0.0746798520763055</v>
      </c>
      <c r="AN349" s="1">
        <f ca="1" t="shared" si="58"/>
        <v>51.2431693383916</v>
      </c>
      <c r="AO349" s="1">
        <f ca="1" t="shared" si="59"/>
        <v>0.331047606787083</v>
      </c>
      <c r="AP349" s="1">
        <f ca="1" t="shared" si="60"/>
        <v>4.5355603218424</v>
      </c>
      <c r="AQ349" s="1">
        <f ca="1" t="shared" si="61"/>
        <v>54.4267238621088</v>
      </c>
      <c r="AR349" s="1">
        <f ca="1" t="shared" si="62"/>
        <v>0</v>
      </c>
      <c r="AS349" s="1">
        <f ca="1" t="shared" si="63"/>
        <v>0</v>
      </c>
      <c r="AU349" s="1">
        <f t="shared" si="90"/>
        <v>59</v>
      </c>
      <c r="AV349" s="1">
        <f ca="1" t="shared" si="64"/>
        <v>0.256005467543439</v>
      </c>
      <c r="AW349" s="1">
        <f ca="1" t="shared" si="65"/>
        <v>62.3436017907319</v>
      </c>
      <c r="AX349" s="1">
        <f ca="1" t="shared" si="66"/>
        <v>0.0211449198148956</v>
      </c>
      <c r="AY349" s="1">
        <f ca="1" t="shared" si="67"/>
        <v>4.49862439852948</v>
      </c>
      <c r="AZ349" s="1">
        <f ca="1" t="shared" si="68"/>
        <v>58.4821171808832</v>
      </c>
      <c r="BA349" s="1">
        <f ca="1" t="shared" si="69"/>
        <v>3.86148460984867</v>
      </c>
      <c r="BB349" s="1">
        <f ca="1" t="shared" si="70"/>
        <v>386.148460984867</v>
      </c>
      <c r="BD349" s="1">
        <f t="shared" si="91"/>
        <v>59</v>
      </c>
      <c r="BE349" s="1">
        <f ca="1" t="shared" si="71"/>
        <v>0.997783798702268</v>
      </c>
      <c r="BF349" s="1">
        <f ca="1" t="shared" si="72"/>
        <v>84.6780915955338</v>
      </c>
      <c r="BG349" s="1">
        <f ca="1" t="shared" si="73"/>
        <v>0.132748873127748</v>
      </c>
      <c r="BH349" s="1">
        <f ca="1" t="shared" si="74"/>
        <v>4.25583865152508</v>
      </c>
      <c r="BI349" s="1">
        <f ca="1" t="shared" si="75"/>
        <v>59.5817411213511</v>
      </c>
      <c r="BJ349" s="1">
        <f ca="1" t="shared" si="76"/>
        <v>25.0963504741827</v>
      </c>
      <c r="BK349" s="1">
        <f ca="1" t="shared" si="77"/>
        <v>2509.63504741827</v>
      </c>
      <c r="BM349" s="1">
        <f t="shared" si="92"/>
        <v>59</v>
      </c>
      <c r="BN349" s="1">
        <f ca="1" t="shared" si="78"/>
        <v>0.659164086165027</v>
      </c>
      <c r="BO349" s="1">
        <f ca="1" t="shared" si="79"/>
        <v>66.6090020082594</v>
      </c>
      <c r="BP349" s="1">
        <f ca="1" t="shared" si="80"/>
        <v>0.414568622817282</v>
      </c>
      <c r="BQ349" s="1">
        <f ca="1" t="shared" si="81"/>
        <v>4.8538888225231</v>
      </c>
      <c r="BR349" s="1">
        <f ca="1" t="shared" si="82"/>
        <v>72.8083323378465</v>
      </c>
      <c r="BS349" s="1">
        <f ca="1" t="shared" si="83"/>
        <v>0</v>
      </c>
      <c r="BT349" s="1">
        <f ca="1" t="shared" si="84"/>
        <v>0</v>
      </c>
    </row>
    <row r="350" spans="2:72">
      <c r="B350" s="1">
        <f t="shared" si="85"/>
        <v>60</v>
      </c>
      <c r="C350" s="1">
        <f ca="1" t="shared" si="29"/>
        <v>0.63508703864138</v>
      </c>
      <c r="D350" s="1">
        <f ca="1" t="shared" si="30"/>
        <v>69.1931130532068</v>
      </c>
      <c r="E350" s="1">
        <f ca="1" t="shared" si="31"/>
        <v>0.00840226123017174</v>
      </c>
      <c r="F350" s="1">
        <f ca="1" t="shared" si="32"/>
        <v>4.19520164531879</v>
      </c>
      <c r="G350" s="1">
        <f ca="1" t="shared" si="33"/>
        <v>33.5616131625503</v>
      </c>
      <c r="H350" s="1">
        <f ca="1" t="shared" si="34"/>
        <v>35.6314998906565</v>
      </c>
      <c r="I350" s="1">
        <f ca="1" t="shared" si="35"/>
        <v>3563.14998906565</v>
      </c>
      <c r="K350" s="1">
        <f t="shared" si="86"/>
        <v>60</v>
      </c>
      <c r="L350" s="1">
        <f ca="1" t="shared" si="36"/>
        <v>0.246268696132876</v>
      </c>
      <c r="M350" s="1">
        <f ca="1" t="shared" si="37"/>
        <v>55.0985036868773</v>
      </c>
      <c r="N350" s="1">
        <f ca="1" t="shared" si="38"/>
        <v>0.287539707942942</v>
      </c>
      <c r="O350" s="1">
        <f ca="1" t="shared" si="39"/>
        <v>4.4035871069707</v>
      </c>
      <c r="P350" s="1">
        <f ca="1" t="shared" si="40"/>
        <v>39.6322839627363</v>
      </c>
      <c r="Q350" s="1">
        <f ca="1" t="shared" si="41"/>
        <v>15.466219724141</v>
      </c>
      <c r="R350" s="1">
        <f ca="1" t="shared" si="42"/>
        <v>1546.6219724141</v>
      </c>
      <c r="T350" s="1">
        <f t="shared" si="87"/>
        <v>60</v>
      </c>
      <c r="U350" s="1">
        <f ca="1" t="shared" si="43"/>
        <v>0.39131045256885</v>
      </c>
      <c r="V350" s="1">
        <f ca="1" t="shared" si="44"/>
        <v>62.1236528589069</v>
      </c>
      <c r="W350" s="1">
        <f ca="1" t="shared" si="45"/>
        <v>0.147373026840366</v>
      </c>
      <c r="X350" s="1">
        <f ca="1" t="shared" si="46"/>
        <v>4.17750382232086</v>
      </c>
      <c r="Y350" s="1">
        <f ca="1" t="shared" si="47"/>
        <v>41.7750382232086</v>
      </c>
      <c r="Z350" s="1">
        <f ca="1" t="shared" si="48"/>
        <v>20.3486146356983</v>
      </c>
      <c r="AA350" s="1">
        <f ca="1" t="shared" si="49"/>
        <v>2034.86146356983</v>
      </c>
      <c r="AC350" s="1">
        <f t="shared" si="88"/>
        <v>60</v>
      </c>
      <c r="AD350" s="1">
        <f ca="1" t="shared" si="50"/>
        <v>0.332293013326136</v>
      </c>
      <c r="AE350" s="1">
        <f ca="1" t="shared" si="51"/>
        <v>62.6309060797188</v>
      </c>
      <c r="AF350" s="1">
        <f ca="1" t="shared" si="52"/>
        <v>0.849345987453384</v>
      </c>
      <c r="AG350" s="1">
        <f ca="1" t="shared" si="53"/>
        <v>5.16988745962652</v>
      </c>
      <c r="AH350" s="1">
        <f ca="1" t="shared" si="54"/>
        <v>56.8687620558917</v>
      </c>
      <c r="AI350" s="1">
        <f ca="1" t="shared" si="55"/>
        <v>5.76214402382713</v>
      </c>
      <c r="AJ350" s="1">
        <f ca="1" t="shared" si="56"/>
        <v>576.214402382713</v>
      </c>
      <c r="AL350" s="1">
        <f t="shared" si="89"/>
        <v>60</v>
      </c>
      <c r="AM350" s="1">
        <f ca="1" t="shared" si="57"/>
        <v>0.130161467657392</v>
      </c>
      <c r="AN350" s="1">
        <f ca="1" t="shared" si="58"/>
        <v>58.8441947399882</v>
      </c>
      <c r="AO350" s="1">
        <f ca="1" t="shared" si="59"/>
        <v>0.214406998291288</v>
      </c>
      <c r="AP350" s="1">
        <f ca="1" t="shared" si="60"/>
        <v>4.1539102241966</v>
      </c>
      <c r="AQ350" s="1">
        <f ca="1" t="shared" si="61"/>
        <v>49.8469226903592</v>
      </c>
      <c r="AR350" s="1">
        <f ca="1" t="shared" si="62"/>
        <v>8.99727204962891</v>
      </c>
      <c r="AS350" s="1">
        <f ca="1" t="shared" si="63"/>
        <v>899.727204962891</v>
      </c>
      <c r="AU350" s="1">
        <f t="shared" si="90"/>
        <v>60</v>
      </c>
      <c r="AV350" s="1">
        <f ca="1" t="shared" si="64"/>
        <v>0.0155054300236039</v>
      </c>
      <c r="AW350" s="1">
        <f ca="1" t="shared" si="65"/>
        <v>52.8634420381751</v>
      </c>
      <c r="AX350" s="1">
        <f ca="1" t="shared" si="66"/>
        <v>0.693759912025156</v>
      </c>
      <c r="AY350" s="1">
        <f ca="1" t="shared" si="67"/>
        <v>4.50702363935253</v>
      </c>
      <c r="AZ350" s="1">
        <f ca="1" t="shared" si="68"/>
        <v>58.5913073115829</v>
      </c>
      <c r="BA350" s="1">
        <f ca="1" t="shared" si="69"/>
        <v>0</v>
      </c>
      <c r="BB350" s="1">
        <f ca="1" t="shared" si="70"/>
        <v>0</v>
      </c>
      <c r="BD350" s="1">
        <f t="shared" si="91"/>
        <v>60</v>
      </c>
      <c r="BE350" s="1">
        <f ca="1" t="shared" si="71"/>
        <v>0.538710986025551</v>
      </c>
      <c r="BF350" s="1">
        <f ca="1" t="shared" si="72"/>
        <v>62.5802161053919</v>
      </c>
      <c r="BG350" s="1">
        <f ca="1" t="shared" si="73"/>
        <v>0.797294098158479</v>
      </c>
      <c r="BH350" s="1">
        <f ca="1" t="shared" si="74"/>
        <v>5.3719123532377</v>
      </c>
      <c r="BI350" s="1">
        <f ca="1" t="shared" si="75"/>
        <v>75.2067729453277</v>
      </c>
      <c r="BJ350" s="1">
        <f ca="1" t="shared" si="76"/>
        <v>0</v>
      </c>
      <c r="BK350" s="1">
        <f ca="1" t="shared" si="77"/>
        <v>0</v>
      </c>
      <c r="BM350" s="1">
        <f t="shared" si="92"/>
        <v>60</v>
      </c>
      <c r="BN350" s="1">
        <f ca="1" t="shared" si="78"/>
        <v>0.189163712910647</v>
      </c>
      <c r="BO350" s="1">
        <f ca="1" t="shared" si="79"/>
        <v>57.2478519728549</v>
      </c>
      <c r="BP350" s="1">
        <f ca="1" t="shared" si="80"/>
        <v>0.742898390583196</v>
      </c>
      <c r="BQ350" s="1">
        <f ca="1" t="shared" si="81"/>
        <v>5.07555084003049</v>
      </c>
      <c r="BR350" s="1">
        <f ca="1" t="shared" si="82"/>
        <v>76.1332626004574</v>
      </c>
      <c r="BS350" s="1">
        <f ca="1" t="shared" si="83"/>
        <v>0</v>
      </c>
      <c r="BT350" s="1">
        <f ca="1" t="shared" si="84"/>
        <v>0</v>
      </c>
    </row>
    <row r="351" spans="2:72">
      <c r="B351" s="1">
        <f t="shared" si="85"/>
        <v>61</v>
      </c>
      <c r="C351" s="1">
        <f ca="1" t="shared" si="29"/>
        <v>0.172781903509834</v>
      </c>
      <c r="D351" s="1">
        <f ca="1" t="shared" si="30"/>
        <v>57.6565376846142</v>
      </c>
      <c r="E351" s="1">
        <f ca="1" t="shared" si="31"/>
        <v>0.751774183083769</v>
      </c>
      <c r="F351" s="1">
        <f ca="1" t="shared" si="32"/>
        <v>5.23105404156151</v>
      </c>
      <c r="G351" s="1">
        <f ca="1" t="shared" si="33"/>
        <v>41.8484323324921</v>
      </c>
      <c r="H351" s="1">
        <f ca="1" t="shared" si="34"/>
        <v>15.8081053521221</v>
      </c>
      <c r="I351" s="1">
        <f ca="1" t="shared" si="35"/>
        <v>1580.81053521221</v>
      </c>
      <c r="K351" s="1">
        <f t="shared" si="86"/>
        <v>61</v>
      </c>
      <c r="L351" s="1">
        <f ca="1" t="shared" si="36"/>
        <v>0.00511712264542519</v>
      </c>
      <c r="M351" s="1">
        <f ca="1" t="shared" si="37"/>
        <v>53.0509228633104</v>
      </c>
      <c r="N351" s="1">
        <f ca="1" t="shared" si="38"/>
        <v>0.41598481836714</v>
      </c>
      <c r="O351" s="1">
        <f ca="1" t="shared" si="39"/>
        <v>4.60357545773305</v>
      </c>
      <c r="P351" s="1">
        <f ca="1" t="shared" si="40"/>
        <v>41.4321791195975</v>
      </c>
      <c r="Q351" s="1">
        <f ca="1" t="shared" si="41"/>
        <v>11.6187437437129</v>
      </c>
      <c r="R351" s="1">
        <f ca="1" t="shared" si="42"/>
        <v>1161.87437437129</v>
      </c>
      <c r="T351" s="1">
        <f t="shared" si="87"/>
        <v>61</v>
      </c>
      <c r="U351" s="1">
        <f ca="1" t="shared" si="43"/>
        <v>0.101336583684071</v>
      </c>
      <c r="V351" s="1">
        <f ca="1" t="shared" si="44"/>
        <v>57.9610784944975</v>
      </c>
      <c r="W351" s="1">
        <f ca="1" t="shared" si="45"/>
        <v>0.97931890600947</v>
      </c>
      <c r="X351" s="1">
        <f ca="1" t="shared" si="46"/>
        <v>5.76889193904762</v>
      </c>
      <c r="Y351" s="1">
        <f ca="1" t="shared" si="47"/>
        <v>57.6889193904762</v>
      </c>
      <c r="Z351" s="1">
        <f ca="1" t="shared" si="48"/>
        <v>0.272159104021384</v>
      </c>
      <c r="AA351" s="1">
        <f ca="1" t="shared" si="49"/>
        <v>27.2159104021384</v>
      </c>
      <c r="AC351" s="1">
        <f t="shared" si="88"/>
        <v>61</v>
      </c>
      <c r="AD351" s="1">
        <f ca="1" t="shared" si="50"/>
        <v>0.178163019618995</v>
      </c>
      <c r="AE351" s="1">
        <f ca="1" t="shared" si="51"/>
        <v>58.9140373316832</v>
      </c>
      <c r="AF351" s="1">
        <f ca="1" t="shared" si="52"/>
        <v>0.0165218066525783</v>
      </c>
      <c r="AG351" s="1">
        <f ca="1" t="shared" si="53"/>
        <v>4.07873171054387</v>
      </c>
      <c r="AH351" s="1">
        <f ca="1" t="shared" si="54"/>
        <v>44.8660488159826</v>
      </c>
      <c r="AI351" s="1">
        <f ca="1" t="shared" si="55"/>
        <v>14.0479885157006</v>
      </c>
      <c r="AJ351" s="1">
        <f ca="1" t="shared" si="56"/>
        <v>1404.79885157006</v>
      </c>
      <c r="AL351" s="1">
        <f t="shared" si="89"/>
        <v>61</v>
      </c>
      <c r="AM351" s="1">
        <f ca="1" t="shared" si="57"/>
        <v>0.518113259792093</v>
      </c>
      <c r="AN351" s="1">
        <f ca="1" t="shared" si="58"/>
        <v>60.5222607347926</v>
      </c>
      <c r="AO351" s="1">
        <f ca="1" t="shared" si="59"/>
        <v>0.0132243903847171</v>
      </c>
      <c r="AP351" s="1">
        <f ca="1" t="shared" si="60"/>
        <v>4.43104471022013</v>
      </c>
      <c r="AQ351" s="1">
        <f ca="1" t="shared" si="61"/>
        <v>53.1725365226416</v>
      </c>
      <c r="AR351" s="1">
        <f ca="1" t="shared" si="62"/>
        <v>7.34972421215107</v>
      </c>
      <c r="AS351" s="1">
        <f ca="1" t="shared" si="63"/>
        <v>734.972421215107</v>
      </c>
      <c r="AU351" s="1">
        <f t="shared" si="90"/>
        <v>61</v>
      </c>
      <c r="AV351" s="1">
        <f ca="1" t="shared" si="64"/>
        <v>0.859753673349418</v>
      </c>
      <c r="AW351" s="1">
        <f ca="1" t="shared" si="65"/>
        <v>67.8949214630906</v>
      </c>
      <c r="AX351" s="1">
        <f ca="1" t="shared" si="66"/>
        <v>0.48611527781284</v>
      </c>
      <c r="AY351" s="1">
        <f ca="1" t="shared" si="67"/>
        <v>4.62177895178548</v>
      </c>
      <c r="AZ351" s="1">
        <f ca="1" t="shared" si="68"/>
        <v>60.0831263732113</v>
      </c>
      <c r="BA351" s="1">
        <f ca="1" t="shared" si="69"/>
        <v>7.81179508987938</v>
      </c>
      <c r="BB351" s="1">
        <f ca="1" t="shared" si="70"/>
        <v>781.179508987938</v>
      </c>
      <c r="BD351" s="1">
        <f t="shared" si="91"/>
        <v>61</v>
      </c>
      <c r="BE351" s="1">
        <f ca="1" t="shared" si="71"/>
        <v>0.805809453895521</v>
      </c>
      <c r="BF351" s="1">
        <f ca="1" t="shared" si="72"/>
        <v>66.2078049243264</v>
      </c>
      <c r="BG351" s="1">
        <f ca="1" t="shared" si="73"/>
        <v>0.463203531229155</v>
      </c>
      <c r="BH351" s="1">
        <f ca="1" t="shared" si="74"/>
        <v>4.74160683623412</v>
      </c>
      <c r="BI351" s="1">
        <f ca="1" t="shared" si="75"/>
        <v>66.3824957072777</v>
      </c>
      <c r="BJ351" s="1">
        <f ca="1" t="shared" si="76"/>
        <v>0</v>
      </c>
      <c r="BK351" s="1">
        <f ca="1" t="shared" si="77"/>
        <v>0</v>
      </c>
      <c r="BM351" s="1">
        <f t="shared" si="92"/>
        <v>61</v>
      </c>
      <c r="BN351" s="1">
        <f ca="1" t="shared" si="78"/>
        <v>0.574284922754414</v>
      </c>
      <c r="BO351" s="1">
        <f ca="1" t="shared" si="79"/>
        <v>67.8932674754438</v>
      </c>
      <c r="BP351" s="1">
        <f ca="1" t="shared" si="80"/>
        <v>0.363954611550342</v>
      </c>
      <c r="BQ351" s="1">
        <f ca="1" t="shared" si="81"/>
        <v>4.69177956960975</v>
      </c>
      <c r="BR351" s="1">
        <f ca="1" t="shared" si="82"/>
        <v>70.3766935441463</v>
      </c>
      <c r="BS351" s="1">
        <f ca="1" t="shared" si="83"/>
        <v>0</v>
      </c>
      <c r="BT351" s="1">
        <f ca="1" t="shared" si="84"/>
        <v>0</v>
      </c>
    </row>
    <row r="352" spans="2:72">
      <c r="B352" s="1">
        <f t="shared" si="85"/>
        <v>62</v>
      </c>
      <c r="C352" s="1">
        <f ca="1" t="shared" si="29"/>
        <v>0.660343632207858</v>
      </c>
      <c r="D352" s="1">
        <f ca="1" t="shared" si="30"/>
        <v>67.656902149903</v>
      </c>
      <c r="E352" s="1">
        <f ca="1" t="shared" si="31"/>
        <v>0.809943763737283</v>
      </c>
      <c r="F352" s="1">
        <f ca="1" t="shared" si="32"/>
        <v>5.47553927765762</v>
      </c>
      <c r="G352" s="1">
        <f ca="1" t="shared" si="33"/>
        <v>43.8043142212609</v>
      </c>
      <c r="H352" s="1">
        <f ca="1" t="shared" si="34"/>
        <v>23.8525879286421</v>
      </c>
      <c r="I352" s="1">
        <f ca="1" t="shared" si="35"/>
        <v>2385.25879286421</v>
      </c>
      <c r="K352" s="1">
        <f t="shared" si="86"/>
        <v>62</v>
      </c>
      <c r="L352" s="1">
        <f ca="1" t="shared" si="36"/>
        <v>0.218517774793637</v>
      </c>
      <c r="M352" s="1">
        <f ca="1" t="shared" si="37"/>
        <v>59.5491674738042</v>
      </c>
      <c r="N352" s="1">
        <f ca="1" t="shared" si="38"/>
        <v>0.0528978625517449</v>
      </c>
      <c r="O352" s="1">
        <f ca="1" t="shared" si="39"/>
        <v>4.46048255133398</v>
      </c>
      <c r="P352" s="1">
        <f ca="1" t="shared" si="40"/>
        <v>40.1443429620058</v>
      </c>
      <c r="Q352" s="1">
        <f ca="1" t="shared" si="41"/>
        <v>19.4048245117984</v>
      </c>
      <c r="R352" s="1">
        <f ca="1" t="shared" si="42"/>
        <v>1940.48245117984</v>
      </c>
      <c r="T352" s="1">
        <f t="shared" si="87"/>
        <v>62</v>
      </c>
      <c r="U352" s="1">
        <f ca="1" t="shared" si="43"/>
        <v>0.956211541939248</v>
      </c>
      <c r="V352" s="1">
        <f ca="1" t="shared" si="44"/>
        <v>76.7621353231517</v>
      </c>
      <c r="W352" s="1">
        <f ca="1" t="shared" si="45"/>
        <v>0.914990726796065</v>
      </c>
      <c r="X352" s="1">
        <f ca="1" t="shared" si="46"/>
        <v>5.68904619110242</v>
      </c>
      <c r="Y352" s="1">
        <f ca="1" t="shared" si="47"/>
        <v>56.8904619110241</v>
      </c>
      <c r="Z352" s="1">
        <f ca="1" t="shared" si="48"/>
        <v>19.8716734121275</v>
      </c>
      <c r="AA352" s="1">
        <f ca="1" t="shared" si="49"/>
        <v>1987.16734121275</v>
      </c>
      <c r="AC352" s="1">
        <f t="shared" si="88"/>
        <v>62</v>
      </c>
      <c r="AD352" s="1">
        <f ca="1" t="shared" si="50"/>
        <v>0.511361282082658</v>
      </c>
      <c r="AE352" s="1">
        <f ca="1" t="shared" si="51"/>
        <v>61.2012649137811</v>
      </c>
      <c r="AF352" s="1">
        <f ca="1" t="shared" si="52"/>
        <v>0.0241858505484913</v>
      </c>
      <c r="AG352" s="1">
        <f ca="1" t="shared" si="53"/>
        <v>4.38762771955333</v>
      </c>
      <c r="AH352" s="1">
        <f ca="1" t="shared" si="54"/>
        <v>48.2639049150866</v>
      </c>
      <c r="AI352" s="1">
        <f ca="1" t="shared" si="55"/>
        <v>12.9373599986945</v>
      </c>
      <c r="AJ352" s="1">
        <f ca="1" t="shared" si="56"/>
        <v>1293.73599986945</v>
      </c>
      <c r="AL352" s="1">
        <f t="shared" si="89"/>
        <v>62</v>
      </c>
      <c r="AM352" s="1">
        <f ca="1" t="shared" si="57"/>
        <v>0.886472328254725</v>
      </c>
      <c r="AN352" s="1">
        <f ca="1" t="shared" si="58"/>
        <v>68.0778546416695</v>
      </c>
      <c r="AO352" s="1">
        <f ca="1" t="shared" si="59"/>
        <v>0.864569629347769</v>
      </c>
      <c r="AP352" s="1">
        <f ca="1" t="shared" si="60"/>
        <v>5.0961765357542</v>
      </c>
      <c r="AQ352" s="1">
        <f ca="1" t="shared" si="61"/>
        <v>61.1541184290504</v>
      </c>
      <c r="AR352" s="1">
        <f ca="1" t="shared" si="62"/>
        <v>6.92373621261906</v>
      </c>
      <c r="AS352" s="1">
        <f ca="1" t="shared" si="63"/>
        <v>692.373621261906</v>
      </c>
      <c r="AU352" s="1">
        <f t="shared" si="90"/>
        <v>62</v>
      </c>
      <c r="AV352" s="1">
        <f ca="1" t="shared" si="64"/>
        <v>0.234602025666337</v>
      </c>
      <c r="AW352" s="1">
        <f ca="1" t="shared" si="65"/>
        <v>57.4352112049501</v>
      </c>
      <c r="AX352" s="1">
        <f ca="1" t="shared" si="66"/>
        <v>0.926615864283649</v>
      </c>
      <c r="AY352" s="1">
        <f ca="1" t="shared" si="67"/>
        <v>5.77997781329516</v>
      </c>
      <c r="AZ352" s="1">
        <f ca="1" t="shared" si="68"/>
        <v>75.139711572837</v>
      </c>
      <c r="BA352" s="1">
        <f ca="1" t="shared" si="69"/>
        <v>0</v>
      </c>
      <c r="BB352" s="1">
        <f ca="1" t="shared" si="70"/>
        <v>0</v>
      </c>
      <c r="BD352" s="1">
        <f t="shared" si="91"/>
        <v>62</v>
      </c>
      <c r="BE352" s="1">
        <f ca="1" t="shared" si="71"/>
        <v>0.452041898850443</v>
      </c>
      <c r="BF352" s="1">
        <f ca="1" t="shared" si="72"/>
        <v>61.2594350810088</v>
      </c>
      <c r="BG352" s="1">
        <f ca="1" t="shared" si="73"/>
        <v>0.076456318572107</v>
      </c>
      <c r="BH352" s="1">
        <f ca="1" t="shared" si="74"/>
        <v>4.38040050870377</v>
      </c>
      <c r="BI352" s="1">
        <f ca="1" t="shared" si="75"/>
        <v>61.3256071218527</v>
      </c>
      <c r="BJ352" s="1">
        <f ca="1" t="shared" si="76"/>
        <v>0</v>
      </c>
      <c r="BK352" s="1">
        <f ca="1" t="shared" si="77"/>
        <v>0</v>
      </c>
      <c r="BM352" s="1">
        <f t="shared" si="92"/>
        <v>62</v>
      </c>
      <c r="BN352" s="1">
        <f ca="1" t="shared" si="78"/>
        <v>0.334701854140044</v>
      </c>
      <c r="BO352" s="1">
        <f ca="1" t="shared" si="79"/>
        <v>62.9662933614497</v>
      </c>
      <c r="BP352" s="1">
        <f ca="1" t="shared" si="80"/>
        <v>0.102653424522906</v>
      </c>
      <c r="BQ352" s="1">
        <f ca="1" t="shared" si="81"/>
        <v>4.19640125594382</v>
      </c>
      <c r="BR352" s="1">
        <f ca="1" t="shared" si="82"/>
        <v>62.9460188391573</v>
      </c>
      <c r="BS352" s="1">
        <f ca="1" t="shared" si="83"/>
        <v>0.0202745222923326</v>
      </c>
      <c r="BT352" s="1">
        <f ca="1" t="shared" si="84"/>
        <v>2.02745222923326</v>
      </c>
    </row>
    <row r="353" spans="2:72">
      <c r="B353" s="1">
        <f t="shared" si="85"/>
        <v>63</v>
      </c>
      <c r="C353" s="1">
        <f ca="1" t="shared" si="29"/>
        <v>0.34428588224986</v>
      </c>
      <c r="D353" s="1">
        <f ca="1" t="shared" si="30"/>
        <v>62.0162832408547</v>
      </c>
      <c r="E353" s="1">
        <f ca="1" t="shared" si="31"/>
        <v>0.904713179248478</v>
      </c>
      <c r="F353" s="1">
        <f ca="1" t="shared" si="32"/>
        <v>5.98288628626202</v>
      </c>
      <c r="G353" s="1">
        <f ca="1" t="shared" si="33"/>
        <v>47.8630902900961</v>
      </c>
      <c r="H353" s="1">
        <f ca="1" t="shared" si="34"/>
        <v>14.1531929507586</v>
      </c>
      <c r="I353" s="1">
        <f ca="1" t="shared" si="35"/>
        <v>1415.31929507586</v>
      </c>
      <c r="K353" s="1">
        <f t="shared" si="86"/>
        <v>63</v>
      </c>
      <c r="L353" s="1">
        <f ca="1" t="shared" si="36"/>
        <v>0.608549083430683</v>
      </c>
      <c r="M353" s="1">
        <f ca="1" t="shared" si="37"/>
        <v>69.9495995369807</v>
      </c>
      <c r="N353" s="1">
        <f ca="1" t="shared" si="38"/>
        <v>0.961817553819275</v>
      </c>
      <c r="O353" s="1">
        <f ca="1" t="shared" si="39"/>
        <v>5.90005729586153</v>
      </c>
      <c r="P353" s="1">
        <f ca="1" t="shared" si="40"/>
        <v>53.1005156627538</v>
      </c>
      <c r="Q353" s="1">
        <f ca="1" t="shared" si="41"/>
        <v>16.8490838742269</v>
      </c>
      <c r="R353" s="1">
        <f ca="1" t="shared" si="42"/>
        <v>1684.90838742269</v>
      </c>
      <c r="T353" s="1">
        <f t="shared" si="87"/>
        <v>63</v>
      </c>
      <c r="U353" s="1">
        <f ca="1" t="shared" si="43"/>
        <v>0.837278632011398</v>
      </c>
      <c r="V353" s="1">
        <f ca="1" t="shared" si="44"/>
        <v>68.1535326241996</v>
      </c>
      <c r="W353" s="1">
        <f ca="1" t="shared" si="45"/>
        <v>0.919999084691637</v>
      </c>
      <c r="X353" s="1">
        <f ca="1" t="shared" si="46"/>
        <v>5.76326690462961</v>
      </c>
      <c r="Y353" s="1">
        <f ca="1" t="shared" si="47"/>
        <v>57.6326690462961</v>
      </c>
      <c r="Z353" s="1">
        <f ca="1" t="shared" si="48"/>
        <v>10.5208635779035</v>
      </c>
      <c r="AA353" s="1">
        <f ca="1" t="shared" si="49"/>
        <v>1052.08635779035</v>
      </c>
      <c r="AC353" s="1">
        <f t="shared" si="88"/>
        <v>63</v>
      </c>
      <c r="AD353" s="1">
        <f ca="1" t="shared" si="50"/>
        <v>0.755967363222152</v>
      </c>
      <c r="AE353" s="1">
        <f ca="1" t="shared" si="51"/>
        <v>69.0233038512828</v>
      </c>
      <c r="AF353" s="1">
        <f ca="1" t="shared" si="52"/>
        <v>0.583566748526374</v>
      </c>
      <c r="AG353" s="1">
        <f ca="1" t="shared" si="53"/>
        <v>4.77029233427202</v>
      </c>
      <c r="AH353" s="1">
        <f ca="1" t="shared" si="54"/>
        <v>52.4732156769923</v>
      </c>
      <c r="AI353" s="1">
        <f ca="1" t="shared" si="55"/>
        <v>16.5500881742905</v>
      </c>
      <c r="AJ353" s="1">
        <f ca="1" t="shared" si="56"/>
        <v>1655.00881742905</v>
      </c>
      <c r="AL353" s="1">
        <f t="shared" si="89"/>
        <v>63</v>
      </c>
      <c r="AM353" s="1">
        <f ca="1" t="shared" si="57"/>
        <v>0.829554822823412</v>
      </c>
      <c r="AN353" s="1">
        <f ca="1" t="shared" si="58"/>
        <v>69.5945130345096</v>
      </c>
      <c r="AO353" s="1">
        <f ca="1" t="shared" si="59"/>
        <v>0.492985927132046</v>
      </c>
      <c r="AP353" s="1">
        <f ca="1" t="shared" si="60"/>
        <v>4.52532957241554</v>
      </c>
      <c r="AQ353" s="1">
        <f ca="1" t="shared" si="61"/>
        <v>54.3039548689865</v>
      </c>
      <c r="AR353" s="1">
        <f ca="1" t="shared" si="62"/>
        <v>15.2905581655231</v>
      </c>
      <c r="AS353" s="1">
        <f ca="1" t="shared" si="63"/>
        <v>1529.05581655231</v>
      </c>
      <c r="AU353" s="1">
        <f t="shared" si="90"/>
        <v>63</v>
      </c>
      <c r="AV353" s="1">
        <f ca="1" t="shared" si="64"/>
        <v>0.317759094916825</v>
      </c>
      <c r="AW353" s="1">
        <f ca="1" t="shared" si="65"/>
        <v>62.6537624015526</v>
      </c>
      <c r="AX353" s="1">
        <f ca="1" t="shared" si="66"/>
        <v>0.667867638999913</v>
      </c>
      <c r="AY353" s="1">
        <f ca="1" t="shared" si="67"/>
        <v>4.7876086979755</v>
      </c>
      <c r="AZ353" s="1">
        <f ca="1" t="shared" si="68"/>
        <v>62.2389130736815</v>
      </c>
      <c r="BA353" s="1">
        <f ca="1" t="shared" si="69"/>
        <v>0.414849327871096</v>
      </c>
      <c r="BB353" s="1">
        <f ca="1" t="shared" si="70"/>
        <v>41.4849327871096</v>
      </c>
      <c r="BD353" s="1">
        <f t="shared" si="91"/>
        <v>63</v>
      </c>
      <c r="BE353" s="1">
        <f ca="1" t="shared" si="71"/>
        <v>0.646075574708049</v>
      </c>
      <c r="BF353" s="1">
        <f ca="1" t="shared" si="72"/>
        <v>69.1660267827494</v>
      </c>
      <c r="BG353" s="1">
        <f ca="1" t="shared" si="73"/>
        <v>0.303695208714789</v>
      </c>
      <c r="BH353" s="1">
        <f ca="1" t="shared" si="74"/>
        <v>4.54482335334461</v>
      </c>
      <c r="BI353" s="1">
        <f ca="1" t="shared" si="75"/>
        <v>63.6275269468246</v>
      </c>
      <c r="BJ353" s="1">
        <f ca="1" t="shared" si="76"/>
        <v>5.53849983592487</v>
      </c>
      <c r="BK353" s="1">
        <f ca="1" t="shared" si="77"/>
        <v>553.849983592487</v>
      </c>
      <c r="BM353" s="1">
        <f t="shared" si="92"/>
        <v>63</v>
      </c>
      <c r="BN353" s="1">
        <f ca="1" t="shared" si="78"/>
        <v>0.00960152191314734</v>
      </c>
      <c r="BO353" s="1">
        <f ca="1" t="shared" si="79"/>
        <v>51.758929003443</v>
      </c>
      <c r="BP353" s="1">
        <f ca="1" t="shared" si="80"/>
        <v>0.346338224460971</v>
      </c>
      <c r="BQ353" s="1">
        <f ca="1" t="shared" si="81"/>
        <v>4.72996191065768</v>
      </c>
      <c r="BR353" s="1">
        <f ca="1" t="shared" si="82"/>
        <v>70.9494286598653</v>
      </c>
      <c r="BS353" s="1">
        <f ca="1" t="shared" si="83"/>
        <v>0</v>
      </c>
      <c r="BT353" s="1">
        <f ca="1" t="shared" si="84"/>
        <v>0</v>
      </c>
    </row>
    <row r="354" spans="2:72">
      <c r="B354" s="1">
        <f t="shared" si="85"/>
        <v>64</v>
      </c>
      <c r="C354" s="1">
        <f ca="1" t="shared" si="29"/>
        <v>0.945768529595701</v>
      </c>
      <c r="D354" s="1">
        <f ca="1" t="shared" si="30"/>
        <v>76.3284029352318</v>
      </c>
      <c r="E354" s="1">
        <f ca="1" t="shared" si="31"/>
        <v>0.334118948448124</v>
      </c>
      <c r="F354" s="1">
        <f ca="1" t="shared" si="32"/>
        <v>4.68805776477429</v>
      </c>
      <c r="G354" s="1">
        <f ca="1" t="shared" si="33"/>
        <v>37.5044621181943</v>
      </c>
      <c r="H354" s="1">
        <f ca="1" t="shared" si="34"/>
        <v>38.8239408170374</v>
      </c>
      <c r="I354" s="1">
        <f ca="1" t="shared" si="35"/>
        <v>3882.39408170374</v>
      </c>
      <c r="K354" s="1">
        <f t="shared" si="86"/>
        <v>64</v>
      </c>
      <c r="L354" s="1">
        <f ca="1" t="shared" si="36"/>
        <v>0.0479786214593241</v>
      </c>
      <c r="M354" s="1">
        <f ca="1" t="shared" si="37"/>
        <v>54.4732670395375</v>
      </c>
      <c r="N354" s="1">
        <f ca="1" t="shared" si="38"/>
        <v>0.00565955276512931</v>
      </c>
      <c r="O354" s="1">
        <f ca="1" t="shared" si="39"/>
        <v>4.27260132201305</v>
      </c>
      <c r="P354" s="1">
        <f ca="1" t="shared" si="40"/>
        <v>38.4534118981174</v>
      </c>
      <c r="Q354" s="1">
        <f ca="1" t="shared" si="41"/>
        <v>16.0198551414201</v>
      </c>
      <c r="R354" s="1">
        <f ca="1" t="shared" si="42"/>
        <v>1601.98551414201</v>
      </c>
      <c r="T354" s="1">
        <f t="shared" si="87"/>
        <v>64</v>
      </c>
      <c r="U354" s="1">
        <f ca="1" t="shared" si="43"/>
        <v>0.0349996174228957</v>
      </c>
      <c r="V354" s="1">
        <f ca="1" t="shared" si="44"/>
        <v>54.965993397596</v>
      </c>
      <c r="W354" s="1">
        <f ca="1" t="shared" si="45"/>
        <v>0.392571758411185</v>
      </c>
      <c r="X354" s="1">
        <f ca="1" t="shared" si="46"/>
        <v>4.59802776811243</v>
      </c>
      <c r="Y354" s="1">
        <f ca="1" t="shared" si="47"/>
        <v>45.9802776811243</v>
      </c>
      <c r="Z354" s="1">
        <f ca="1" t="shared" si="48"/>
        <v>8.98571571647173</v>
      </c>
      <c r="AA354" s="1">
        <f ca="1" t="shared" si="49"/>
        <v>898.571571647173</v>
      </c>
      <c r="AC354" s="1">
        <f t="shared" si="88"/>
        <v>64</v>
      </c>
      <c r="AD354" s="1">
        <f ca="1" t="shared" si="50"/>
        <v>0.656455475857935</v>
      </c>
      <c r="AE354" s="1">
        <f ca="1" t="shared" si="51"/>
        <v>67.042244239287</v>
      </c>
      <c r="AF354" s="1">
        <f ca="1" t="shared" si="52"/>
        <v>0.362936506569856</v>
      </c>
      <c r="AG354" s="1">
        <f ca="1" t="shared" si="53"/>
        <v>4.73874210192704</v>
      </c>
      <c r="AH354" s="1">
        <f ca="1" t="shared" si="54"/>
        <v>52.1261631211975</v>
      </c>
      <c r="AI354" s="1">
        <f ca="1" t="shared" si="55"/>
        <v>14.9160811180895</v>
      </c>
      <c r="AJ354" s="1">
        <f ca="1" t="shared" si="56"/>
        <v>1491.60811180895</v>
      </c>
      <c r="AL354" s="1">
        <f t="shared" si="89"/>
        <v>64</v>
      </c>
      <c r="AM354" s="1">
        <f ca="1" t="shared" si="57"/>
        <v>0.717843072383872</v>
      </c>
      <c r="AN354" s="1">
        <f ca="1" t="shared" si="58"/>
        <v>68.0078114637995</v>
      </c>
      <c r="AO354" s="1">
        <f ca="1" t="shared" si="59"/>
        <v>0.730070513246536</v>
      </c>
      <c r="AP354" s="1">
        <f ca="1" t="shared" si="60"/>
        <v>5.35561359090483</v>
      </c>
      <c r="AQ354" s="1">
        <f ca="1" t="shared" si="61"/>
        <v>64.267363090858</v>
      </c>
      <c r="AR354" s="1">
        <f ca="1" t="shared" si="62"/>
        <v>3.74044837294157</v>
      </c>
      <c r="AS354" s="1">
        <f ca="1" t="shared" si="63"/>
        <v>374.044837294157</v>
      </c>
      <c r="AU354" s="1">
        <f t="shared" si="90"/>
        <v>64</v>
      </c>
      <c r="AV354" s="1">
        <f ca="1" t="shared" si="64"/>
        <v>0.560859308488414</v>
      </c>
      <c r="AW354" s="1">
        <f ca="1" t="shared" si="65"/>
        <v>65.6617163812473</v>
      </c>
      <c r="AX354" s="1">
        <f ca="1" t="shared" si="66"/>
        <v>0.330298768999282</v>
      </c>
      <c r="AY354" s="1">
        <f ca="1" t="shared" si="67"/>
        <v>4.77156069627934</v>
      </c>
      <c r="AZ354" s="1">
        <f ca="1" t="shared" si="68"/>
        <v>62.0302890516314</v>
      </c>
      <c r="BA354" s="1">
        <f ca="1" t="shared" si="69"/>
        <v>3.63142732961587</v>
      </c>
      <c r="BB354" s="1">
        <f ca="1" t="shared" si="70"/>
        <v>363.142732961587</v>
      </c>
      <c r="BD354" s="1">
        <f t="shared" si="91"/>
        <v>64</v>
      </c>
      <c r="BE354" s="1">
        <f ca="1" t="shared" si="71"/>
        <v>0.544301199163405</v>
      </c>
      <c r="BF354" s="1">
        <f ca="1" t="shared" si="72"/>
        <v>64.1837581261277</v>
      </c>
      <c r="BG354" s="1">
        <f ca="1" t="shared" si="73"/>
        <v>0.348908938940183</v>
      </c>
      <c r="BH354" s="1">
        <f ca="1" t="shared" si="74"/>
        <v>4.59400561473965</v>
      </c>
      <c r="BI354" s="1">
        <f ca="1" t="shared" si="75"/>
        <v>64.3160786063552</v>
      </c>
      <c r="BJ354" s="1">
        <f ca="1" t="shared" si="76"/>
        <v>0</v>
      </c>
      <c r="BK354" s="1">
        <f ca="1" t="shared" si="77"/>
        <v>0</v>
      </c>
      <c r="BM354" s="1">
        <f t="shared" si="92"/>
        <v>64</v>
      </c>
      <c r="BN354" s="1">
        <f ca="1" t="shared" si="78"/>
        <v>0.310086191314925</v>
      </c>
      <c r="BO354" s="1">
        <f ca="1" t="shared" si="79"/>
        <v>62.6989156949609</v>
      </c>
      <c r="BP354" s="1">
        <f ca="1" t="shared" si="80"/>
        <v>0.716095153784414</v>
      </c>
      <c r="BQ354" s="1">
        <f ca="1" t="shared" si="81"/>
        <v>5.19661997333622</v>
      </c>
      <c r="BR354" s="1">
        <f ca="1" t="shared" si="82"/>
        <v>77.9492996000433</v>
      </c>
      <c r="BS354" s="1">
        <f ca="1" t="shared" si="83"/>
        <v>0</v>
      </c>
      <c r="BT354" s="1">
        <f ca="1" t="shared" si="84"/>
        <v>0</v>
      </c>
    </row>
    <row r="355" spans="2:72">
      <c r="B355" s="1">
        <f t="shared" si="85"/>
        <v>65</v>
      </c>
      <c r="C355" s="1">
        <f ca="1" t="shared" ref="C355:C418" si="93">RAND()</f>
        <v>0.220995974268111</v>
      </c>
      <c r="D355" s="1">
        <f ca="1" t="shared" ref="D355:D418" si="94">VLOOKUP(C355,$F$7:$H$12,2,TRUE())+(RAND()*(VLOOKUP(C355,$F$7:$H$12,3,TRUE())-VLOOKUP(C355,$F$7:$H$12,2,TRUE())))</f>
        <v>55.9300954376762</v>
      </c>
      <c r="E355" s="1">
        <f ca="1" t="shared" ref="E355:E418" si="95">RAND()</f>
        <v>0.490332238689311</v>
      </c>
      <c r="F355" s="1">
        <f ca="1" t="shared" ref="F355:F418" si="96">VLOOKUP(E355,$K$7:$M$10,2,TRUE())+(RAND()*(VLOOKUP(E355,$K$7:$M$10,3,TRUE())-VLOOKUP(E355,$K$7:$M$10,2,TRUE())))</f>
        <v>4.86341508610403</v>
      </c>
      <c r="G355" s="1">
        <f ca="1" t="shared" ref="G355:G418" si="97">F355*8</f>
        <v>38.9073206888323</v>
      </c>
      <c r="H355" s="1">
        <f ca="1" t="shared" ref="H355:H418" si="98">MAX(D355-G355,0)</f>
        <v>17.0227747488439</v>
      </c>
      <c r="I355" s="1">
        <f ca="1" t="shared" ref="I355:I418" si="99">H355*100</f>
        <v>1702.27747488439</v>
      </c>
      <c r="K355" s="1">
        <f t="shared" si="86"/>
        <v>65</v>
      </c>
      <c r="L355" s="1">
        <f ca="1" t="shared" ref="L355:L418" si="100">RAND()</f>
        <v>0.338799871062429</v>
      </c>
      <c r="M355" s="1">
        <f ca="1" t="shared" ref="M355:M418" si="101">VLOOKUP(L355,$F$7:$H$12,2,TRUE())+(RAND()*(VLOOKUP(L355,$F$7:$H$12,3,TRUE())-VLOOKUP(L355,$F$7:$H$12,2,TRUE())))</f>
        <v>63.7073670822523</v>
      </c>
      <c r="N355" s="1">
        <f ca="1" t="shared" ref="N355:N418" si="102">RAND()</f>
        <v>0.303771621487925</v>
      </c>
      <c r="O355" s="1">
        <f ca="1" t="shared" ref="O355:O418" si="103">VLOOKUP(N355,$K$7:$M$10,2,TRUE())+(RAND()*(VLOOKUP(N355,$K$7:$M$10,3,TRUE())-VLOOKUP(N355,$K$7:$M$10,2,TRUE())))</f>
        <v>4.76357186091474</v>
      </c>
      <c r="P355" s="1">
        <f ca="1" t="shared" ref="P355:P418" si="104">O355*9</f>
        <v>42.8721467482327</v>
      </c>
      <c r="Q355" s="1">
        <f ca="1" t="shared" ref="Q355:Q418" si="105">MAX(M355-P355,0)</f>
        <v>20.8352203340196</v>
      </c>
      <c r="R355" s="1">
        <f ca="1" t="shared" ref="R355:R418" si="106">Q355*100</f>
        <v>2083.52203340196</v>
      </c>
      <c r="T355" s="1">
        <f t="shared" si="87"/>
        <v>65</v>
      </c>
      <c r="U355" s="1">
        <f ca="1" t="shared" ref="U355:U418" si="107">RAND()</f>
        <v>0.961690565102394</v>
      </c>
      <c r="V355" s="1">
        <f ca="1" t="shared" ref="V355:V418" si="108">VLOOKUP(U355,$F$7:$H$12,2,TRUE())+(RAND()*(VLOOKUP(U355,$F$7:$H$12,3,TRUE())-VLOOKUP(U355,$F$7:$H$12,2,TRUE())))</f>
        <v>78.2416076387758</v>
      </c>
      <c r="W355" s="1">
        <f ca="1" t="shared" ref="W355:W418" si="109">RAND()</f>
        <v>0.327113395505507</v>
      </c>
      <c r="X355" s="1">
        <f ca="1" t="shared" ref="X355:X418" si="110">VLOOKUP(W355,$K$7:$M$10,2,TRUE())+(RAND()*(VLOOKUP(W355,$K$7:$M$10,3,TRUE())-VLOOKUP(W355,$K$7:$M$10,2,TRUE())))</f>
        <v>4.61203761796235</v>
      </c>
      <c r="Y355" s="1">
        <f ca="1" t="shared" ref="Y355:Y418" si="111">X355*10</f>
        <v>46.1203761796235</v>
      </c>
      <c r="Z355" s="1">
        <f ca="1" t="shared" ref="Z355:Z418" si="112">MAX(V355-Y355,0)</f>
        <v>32.1212314591522</v>
      </c>
      <c r="AA355" s="1">
        <f ca="1" t="shared" ref="AA355:AA418" si="113">Z355*100</f>
        <v>3212.12314591522</v>
      </c>
      <c r="AC355" s="1">
        <f t="shared" si="88"/>
        <v>65</v>
      </c>
      <c r="AD355" s="1">
        <f ca="1" t="shared" ref="AD355:AD418" si="114">RAND()</f>
        <v>0.118670850033405</v>
      </c>
      <c r="AE355" s="1">
        <f ca="1" t="shared" ref="AE355:AE418" si="115">VLOOKUP(AD355,$F$7:$H$12,2,TRUE())+(RAND()*(VLOOKUP(AD355,$F$7:$H$12,3,TRUE())-VLOOKUP(AD355,$F$7:$H$12,2,TRUE())))</f>
        <v>59.3936348413626</v>
      </c>
      <c r="AF355" s="1">
        <f ca="1" t="shared" ref="AF355:AF418" si="116">RAND()</f>
        <v>0.403203264693397</v>
      </c>
      <c r="AG355" s="1">
        <f ca="1" t="shared" ref="AG355:AG418" si="117">VLOOKUP(AF355,$K$7:$M$10,2,TRUE())+(RAND()*(VLOOKUP(AF355,$K$7:$M$10,3,TRUE())-VLOOKUP(AF355,$K$7:$M$10,2,TRUE())))</f>
        <v>4.73480352176304</v>
      </c>
      <c r="AH355" s="1">
        <f ca="1" t="shared" ref="AH355:AH418" si="118">AG355*11</f>
        <v>52.0828387393934</v>
      </c>
      <c r="AI355" s="1">
        <f ca="1" t="shared" ref="AI355:AI418" si="119">MAX(AE355-AH355,0)</f>
        <v>7.31079610196922</v>
      </c>
      <c r="AJ355" s="1">
        <f ca="1" t="shared" ref="AJ355:AJ418" si="120">AI355*100</f>
        <v>731.079610196922</v>
      </c>
      <c r="AL355" s="1">
        <f t="shared" si="89"/>
        <v>65</v>
      </c>
      <c r="AM355" s="1">
        <f ca="1" t="shared" ref="AM355:AM418" si="121">RAND()</f>
        <v>0.682420165678478</v>
      </c>
      <c r="AN355" s="1">
        <f ca="1" t="shared" ref="AN355:AN418" si="122">VLOOKUP(AM355,$F$7:$H$12,2,TRUE())+(RAND()*(VLOOKUP(AM355,$F$7:$H$12,3,TRUE())-VLOOKUP(AM355,$F$7:$H$12,2,TRUE())))</f>
        <v>66.5988802523092</v>
      </c>
      <c r="AO355" s="1">
        <f ca="1" t="shared" ref="AO355:AO418" si="123">RAND()</f>
        <v>0.420960343350843</v>
      </c>
      <c r="AP355" s="1">
        <f ca="1" t="shared" ref="AP355:AP418" si="124">VLOOKUP(AO355,$K$7:$M$10,2,TRUE())+(RAND()*(VLOOKUP(AO355,$K$7:$M$10,3,TRUE())-VLOOKUP(AO355,$K$7:$M$10,2,TRUE())))</f>
        <v>4.77463619652473</v>
      </c>
      <c r="AQ355" s="1">
        <f ca="1" t="shared" ref="AQ355:AQ418" si="125">AP355*12</f>
        <v>57.2956343582967</v>
      </c>
      <c r="AR355" s="1">
        <f ca="1" t="shared" ref="AR355:AR418" si="126">MAX(AN355-AQ355,0)</f>
        <v>9.30324589401249</v>
      </c>
      <c r="AS355" s="1">
        <f ca="1" t="shared" ref="AS355:AS418" si="127">AR355*100</f>
        <v>930.324589401249</v>
      </c>
      <c r="AU355" s="1">
        <f t="shared" si="90"/>
        <v>65</v>
      </c>
      <c r="AV355" s="1">
        <f ca="1" t="shared" ref="AV355:AV418" si="128">RAND()</f>
        <v>0.336817386947567</v>
      </c>
      <c r="AW355" s="1">
        <f ca="1" t="shared" ref="AW355:AW418" si="129">VLOOKUP(AV355,$F$7:$H$12,2,TRUE())+(RAND()*(VLOOKUP(AV355,$F$7:$H$12,3,TRUE())-VLOOKUP(AV355,$F$7:$H$12,2,TRUE())))</f>
        <v>64.1229486250362</v>
      </c>
      <c r="AX355" s="1">
        <f ca="1" t="shared" ref="AX355:AX418" si="130">RAND()</f>
        <v>0.901694215524574</v>
      </c>
      <c r="AY355" s="1">
        <f ca="1" t="shared" ref="AY355:AY418" si="131">VLOOKUP(AX355,$K$7:$M$10,2,TRUE())+(RAND()*(VLOOKUP(AX355,$K$7:$M$10,3,TRUE())-VLOOKUP(AX355,$K$7:$M$10,2,TRUE())))</f>
        <v>5.92106446126701</v>
      </c>
      <c r="AZ355" s="1">
        <f ca="1" t="shared" ref="AZ355:AZ418" si="132">AY355*13</f>
        <v>76.9738379964711</v>
      </c>
      <c r="BA355" s="1">
        <f ca="1" t="shared" ref="BA355:BA418" si="133">MAX(AW355-AZ355,0)</f>
        <v>0</v>
      </c>
      <c r="BB355" s="1">
        <f ca="1" t="shared" ref="BB355:BB418" si="134">BA355*100</f>
        <v>0</v>
      </c>
      <c r="BD355" s="1">
        <f t="shared" si="91"/>
        <v>65</v>
      </c>
      <c r="BE355" s="1">
        <f ca="1" t="shared" ref="BE355:BE418" si="135">RAND()</f>
        <v>0.729120138758729</v>
      </c>
      <c r="BF355" s="1">
        <f ca="1" t="shared" ref="BF355:BF418" si="136">VLOOKUP(BE355,$F$7:$H$12,2,TRUE())+(RAND()*(VLOOKUP(BE355,$F$7:$H$12,3,TRUE())-VLOOKUP(BE355,$F$7:$H$12,2,TRUE())))</f>
        <v>66.0589818451849</v>
      </c>
      <c r="BG355" s="1">
        <f ca="1" t="shared" ref="BG355:BG418" si="137">RAND()</f>
        <v>0.0101719442756223</v>
      </c>
      <c r="BH355" s="1">
        <f ca="1" t="shared" ref="BH355:BH418" si="138">VLOOKUP(BG355,$K$7:$M$10,2,TRUE())+(RAND()*(VLOOKUP(BG355,$K$7:$M$10,3,TRUE())-VLOOKUP(BG355,$K$7:$M$10,2,TRUE())))</f>
        <v>4.05416547239582</v>
      </c>
      <c r="BI355" s="1">
        <f ca="1" t="shared" ref="BI355:BI418" si="139">BH355*14</f>
        <v>56.7583166135415</v>
      </c>
      <c r="BJ355" s="1">
        <f ca="1" t="shared" ref="BJ355:BJ418" si="140">MAX(BF355-BI355,0)</f>
        <v>9.30066523164341</v>
      </c>
      <c r="BK355" s="1">
        <f ca="1" t="shared" ref="BK355:BK418" si="141">BJ355*100</f>
        <v>930.066523164341</v>
      </c>
      <c r="BM355" s="1">
        <f t="shared" si="92"/>
        <v>65</v>
      </c>
      <c r="BN355" s="1">
        <f ca="1" t="shared" ref="BN355:BN418" si="142">RAND()</f>
        <v>0.450916166219221</v>
      </c>
      <c r="BO355" s="1">
        <f ca="1" t="shared" ref="BO355:BO418" si="143">VLOOKUP(BN355,$F$7:$H$12,2,TRUE())+(RAND()*(VLOOKUP(BN355,$F$7:$H$12,3,TRUE())-VLOOKUP(BN355,$F$7:$H$12,2,TRUE())))</f>
        <v>61.4885881089457</v>
      </c>
      <c r="BP355" s="1">
        <f ca="1" t="shared" ref="BP355:BP418" si="144">RAND()</f>
        <v>0.706911621356766</v>
      </c>
      <c r="BQ355" s="1">
        <f ca="1" t="shared" ref="BQ355:BQ418" si="145">VLOOKUP(BP355,$K$7:$M$10,2,TRUE())+(RAND()*(VLOOKUP(BP355,$K$7:$M$10,3,TRUE())-VLOOKUP(BP355,$K$7:$M$10,2,TRUE())))</f>
        <v>5.43368973411473</v>
      </c>
      <c r="BR355" s="1">
        <f ca="1" t="shared" ref="BR355:BR418" si="146">BQ355*15</f>
        <v>81.5053460117209</v>
      </c>
      <c r="BS355" s="1">
        <f ca="1" t="shared" ref="BS355:BS418" si="147">MAX(BO355-BR355,0)</f>
        <v>0</v>
      </c>
      <c r="BT355" s="1">
        <f ca="1" t="shared" ref="BT355:BT418" si="148">BS355*100</f>
        <v>0</v>
      </c>
    </row>
    <row r="356" spans="2:72">
      <c r="B356" s="1">
        <f t="shared" ref="B356:B419" si="149">B355+1</f>
        <v>66</v>
      </c>
      <c r="C356" s="1">
        <f ca="1" t="shared" si="93"/>
        <v>0.875357081490827</v>
      </c>
      <c r="D356" s="1">
        <f ca="1" t="shared" si="94"/>
        <v>65.2846626592799</v>
      </c>
      <c r="E356" s="1">
        <f ca="1" t="shared" si="95"/>
        <v>0.422389497889757</v>
      </c>
      <c r="F356" s="1">
        <f ca="1" t="shared" si="96"/>
        <v>4.59754735562831</v>
      </c>
      <c r="G356" s="1">
        <f ca="1" t="shared" si="97"/>
        <v>36.7803788450265</v>
      </c>
      <c r="H356" s="1">
        <f ca="1" t="shared" si="98"/>
        <v>28.5042838142535</v>
      </c>
      <c r="I356" s="1">
        <f ca="1" t="shared" si="99"/>
        <v>2850.42838142535</v>
      </c>
      <c r="K356" s="1">
        <f t="shared" ref="K356:K419" si="150">K355+1</f>
        <v>66</v>
      </c>
      <c r="L356" s="1">
        <f ca="1" t="shared" si="100"/>
        <v>0.00447693092809809</v>
      </c>
      <c r="M356" s="1">
        <f ca="1" t="shared" si="101"/>
        <v>50.4002928281596</v>
      </c>
      <c r="N356" s="1">
        <f ca="1" t="shared" si="102"/>
        <v>0.9344480515027</v>
      </c>
      <c r="O356" s="1">
        <f ca="1" t="shared" si="103"/>
        <v>5.6292769046693</v>
      </c>
      <c r="P356" s="1">
        <f ca="1" t="shared" si="104"/>
        <v>50.6634921420237</v>
      </c>
      <c r="Q356" s="1">
        <f ca="1" t="shared" si="105"/>
        <v>0</v>
      </c>
      <c r="R356" s="1">
        <f ca="1" t="shared" si="106"/>
        <v>0</v>
      </c>
      <c r="T356" s="1">
        <f t="shared" ref="T356:T419" si="151">T355+1</f>
        <v>66</v>
      </c>
      <c r="U356" s="1">
        <f ca="1" t="shared" si="107"/>
        <v>0.204193804299859</v>
      </c>
      <c r="V356" s="1">
        <f ca="1" t="shared" si="108"/>
        <v>55.4464729222804</v>
      </c>
      <c r="W356" s="1">
        <f ca="1" t="shared" si="109"/>
        <v>0.077159961614226</v>
      </c>
      <c r="X356" s="1">
        <f ca="1" t="shared" si="110"/>
        <v>4.00979527155243</v>
      </c>
      <c r="Y356" s="1">
        <f ca="1" t="shared" si="111"/>
        <v>40.0979527155243</v>
      </c>
      <c r="Z356" s="1">
        <f ca="1" t="shared" si="112"/>
        <v>15.3485202067562</v>
      </c>
      <c r="AA356" s="1">
        <f ca="1" t="shared" si="113"/>
        <v>1534.85202067562</v>
      </c>
      <c r="AC356" s="1">
        <f t="shared" ref="AC356:AC419" si="152">AC355+1</f>
        <v>66</v>
      </c>
      <c r="AD356" s="1">
        <f ca="1" t="shared" si="114"/>
        <v>0.744584259149446</v>
      </c>
      <c r="AE356" s="1">
        <f ca="1" t="shared" si="115"/>
        <v>67.6307604605357</v>
      </c>
      <c r="AF356" s="1">
        <f ca="1" t="shared" si="116"/>
        <v>0.68270617403482</v>
      </c>
      <c r="AG356" s="1">
        <f ca="1" t="shared" si="117"/>
        <v>4.951384354801</v>
      </c>
      <c r="AH356" s="1">
        <f ca="1" t="shared" si="118"/>
        <v>54.465227902811</v>
      </c>
      <c r="AI356" s="1">
        <f ca="1" t="shared" si="119"/>
        <v>13.1655325577247</v>
      </c>
      <c r="AJ356" s="1">
        <f ca="1" t="shared" si="120"/>
        <v>1316.55325577247</v>
      </c>
      <c r="AL356" s="1">
        <f t="shared" ref="AL356:AL419" si="153">AL355+1</f>
        <v>66</v>
      </c>
      <c r="AM356" s="1">
        <f ca="1" t="shared" si="121"/>
        <v>0.937164929249403</v>
      </c>
      <c r="AN356" s="1">
        <f ca="1" t="shared" si="122"/>
        <v>78.9363293044203</v>
      </c>
      <c r="AO356" s="1">
        <f ca="1" t="shared" si="123"/>
        <v>0.340723835179426</v>
      </c>
      <c r="AP356" s="1">
        <f ca="1" t="shared" si="124"/>
        <v>4.91604856890847</v>
      </c>
      <c r="AQ356" s="1">
        <f ca="1" t="shared" si="125"/>
        <v>58.9925828269017</v>
      </c>
      <c r="AR356" s="1">
        <f ca="1" t="shared" si="126"/>
        <v>19.9437464775186</v>
      </c>
      <c r="AS356" s="1">
        <f ca="1" t="shared" si="127"/>
        <v>1994.37464775186</v>
      </c>
      <c r="AU356" s="1">
        <f t="shared" ref="AU356:AU419" si="154">AU355+1</f>
        <v>66</v>
      </c>
      <c r="AV356" s="1">
        <f ca="1" t="shared" si="128"/>
        <v>0.282303656708209</v>
      </c>
      <c r="AW356" s="1">
        <f ca="1" t="shared" si="129"/>
        <v>61.506335999489</v>
      </c>
      <c r="AX356" s="1">
        <f ca="1" t="shared" si="130"/>
        <v>0.787425177727454</v>
      </c>
      <c r="AY356" s="1">
        <f ca="1" t="shared" si="131"/>
        <v>5.11392148966209</v>
      </c>
      <c r="AZ356" s="1">
        <f ca="1" t="shared" si="132"/>
        <v>66.4809793656072</v>
      </c>
      <c r="BA356" s="1">
        <f ca="1" t="shared" si="133"/>
        <v>0</v>
      </c>
      <c r="BB356" s="1">
        <f ca="1" t="shared" si="134"/>
        <v>0</v>
      </c>
      <c r="BD356" s="1">
        <f t="shared" ref="BD356:BD419" si="155">BD355+1</f>
        <v>66</v>
      </c>
      <c r="BE356" s="1">
        <f ca="1" t="shared" si="135"/>
        <v>0.99618627564716</v>
      </c>
      <c r="BF356" s="1">
        <f ca="1" t="shared" si="136"/>
        <v>80.0170077914919</v>
      </c>
      <c r="BG356" s="1">
        <f ca="1" t="shared" si="137"/>
        <v>0.491495626141523</v>
      </c>
      <c r="BH356" s="1">
        <f ca="1" t="shared" si="138"/>
        <v>4.88460158189588</v>
      </c>
      <c r="BI356" s="1">
        <f ca="1" t="shared" si="139"/>
        <v>68.3844221465423</v>
      </c>
      <c r="BJ356" s="1">
        <f ca="1" t="shared" si="140"/>
        <v>11.6325856449496</v>
      </c>
      <c r="BK356" s="1">
        <f ca="1" t="shared" si="141"/>
        <v>1163.25856449496</v>
      </c>
      <c r="BM356" s="1">
        <f t="shared" ref="BM356:BM419" si="156">BM355+1</f>
        <v>66</v>
      </c>
      <c r="BN356" s="1">
        <f ca="1" t="shared" si="142"/>
        <v>0.124305316464751</v>
      </c>
      <c r="BO356" s="1">
        <f ca="1" t="shared" si="143"/>
        <v>57.8867309590754</v>
      </c>
      <c r="BP356" s="1">
        <f ca="1" t="shared" si="144"/>
        <v>0.25832930202126</v>
      </c>
      <c r="BQ356" s="1">
        <f ca="1" t="shared" si="145"/>
        <v>4.08361803925664</v>
      </c>
      <c r="BR356" s="1">
        <f ca="1" t="shared" si="146"/>
        <v>61.2542705888497</v>
      </c>
      <c r="BS356" s="1">
        <f ca="1" t="shared" si="147"/>
        <v>0</v>
      </c>
      <c r="BT356" s="1">
        <f ca="1" t="shared" si="148"/>
        <v>0</v>
      </c>
    </row>
    <row r="357" spans="2:72">
      <c r="B357" s="1">
        <f t="shared" si="149"/>
        <v>67</v>
      </c>
      <c r="C357" s="1">
        <f ca="1" t="shared" si="93"/>
        <v>0.991359256231232</v>
      </c>
      <c r="D357" s="1">
        <f ca="1" t="shared" si="94"/>
        <v>84.1803095108306</v>
      </c>
      <c r="E357" s="1">
        <f ca="1" t="shared" si="95"/>
        <v>0.762862488460422</v>
      </c>
      <c r="F357" s="1">
        <f ca="1" t="shared" si="96"/>
        <v>5.41835402239496</v>
      </c>
      <c r="G357" s="1">
        <f ca="1" t="shared" si="97"/>
        <v>43.3468321791597</v>
      </c>
      <c r="H357" s="1">
        <f ca="1" t="shared" si="98"/>
        <v>40.8334773316709</v>
      </c>
      <c r="I357" s="1">
        <f ca="1" t="shared" si="99"/>
        <v>4083.34773316709</v>
      </c>
      <c r="K357" s="1">
        <f t="shared" si="150"/>
        <v>67</v>
      </c>
      <c r="L357" s="1">
        <f ca="1" t="shared" si="100"/>
        <v>0.203026264429352</v>
      </c>
      <c r="M357" s="1">
        <f ca="1" t="shared" si="101"/>
        <v>59.4817523440148</v>
      </c>
      <c r="N357" s="1">
        <f ca="1" t="shared" si="102"/>
        <v>0.0149234624809074</v>
      </c>
      <c r="O357" s="1">
        <f ca="1" t="shared" si="103"/>
        <v>4.30349262923635</v>
      </c>
      <c r="P357" s="1">
        <f ca="1" t="shared" si="104"/>
        <v>38.7314336631272</v>
      </c>
      <c r="Q357" s="1">
        <f ca="1" t="shared" si="105"/>
        <v>20.7503186808877</v>
      </c>
      <c r="R357" s="1">
        <f ca="1" t="shared" si="106"/>
        <v>2075.03186808877</v>
      </c>
      <c r="T357" s="1">
        <f t="shared" si="151"/>
        <v>67</v>
      </c>
      <c r="U357" s="1">
        <f ca="1" t="shared" si="107"/>
        <v>0.759459931281055</v>
      </c>
      <c r="V357" s="1">
        <f ca="1" t="shared" si="108"/>
        <v>66.0461568882248</v>
      </c>
      <c r="W357" s="1">
        <f ca="1" t="shared" si="109"/>
        <v>0.131427485585861</v>
      </c>
      <c r="X357" s="1">
        <f ca="1" t="shared" si="110"/>
        <v>4.48388991816211</v>
      </c>
      <c r="Y357" s="1">
        <f ca="1" t="shared" si="111"/>
        <v>44.8388991816211</v>
      </c>
      <c r="Z357" s="1">
        <f ca="1" t="shared" si="112"/>
        <v>21.2072577066037</v>
      </c>
      <c r="AA357" s="1">
        <f ca="1" t="shared" si="113"/>
        <v>2120.72577066037</v>
      </c>
      <c r="AC357" s="1">
        <f t="shared" si="152"/>
        <v>67</v>
      </c>
      <c r="AD357" s="1">
        <f ca="1" t="shared" si="114"/>
        <v>0.745798940305141</v>
      </c>
      <c r="AE357" s="1">
        <f ca="1" t="shared" si="115"/>
        <v>68.5582622247172</v>
      </c>
      <c r="AF357" s="1">
        <f ca="1" t="shared" si="116"/>
        <v>0.144653151989358</v>
      </c>
      <c r="AG357" s="1">
        <f ca="1" t="shared" si="117"/>
        <v>4.16319662697263</v>
      </c>
      <c r="AH357" s="1">
        <f ca="1" t="shared" si="118"/>
        <v>45.7951628966989</v>
      </c>
      <c r="AI357" s="1">
        <f ca="1" t="shared" si="119"/>
        <v>22.7630993280182</v>
      </c>
      <c r="AJ357" s="1">
        <f ca="1" t="shared" si="120"/>
        <v>2276.30993280182</v>
      </c>
      <c r="AL357" s="1">
        <f t="shared" si="153"/>
        <v>67</v>
      </c>
      <c r="AM357" s="1">
        <f ca="1" t="shared" si="121"/>
        <v>0.529700930992745</v>
      </c>
      <c r="AN357" s="1">
        <f ca="1" t="shared" si="122"/>
        <v>63.2153614592714</v>
      </c>
      <c r="AO357" s="1">
        <f ca="1" t="shared" si="123"/>
        <v>0.326971556900559</v>
      </c>
      <c r="AP357" s="1">
        <f ca="1" t="shared" si="124"/>
        <v>4.8266572155292</v>
      </c>
      <c r="AQ357" s="1">
        <f ca="1" t="shared" si="125"/>
        <v>57.9198865863505</v>
      </c>
      <c r="AR357" s="1">
        <f ca="1" t="shared" si="126"/>
        <v>5.29547487292098</v>
      </c>
      <c r="AS357" s="1">
        <f ca="1" t="shared" si="127"/>
        <v>529.547487292098</v>
      </c>
      <c r="AU357" s="1">
        <f t="shared" si="154"/>
        <v>67</v>
      </c>
      <c r="AV357" s="1">
        <f ca="1" t="shared" si="128"/>
        <v>0.259881791976598</v>
      </c>
      <c r="AW357" s="1">
        <f ca="1" t="shared" si="129"/>
        <v>64.9986192167702</v>
      </c>
      <c r="AX357" s="1">
        <f ca="1" t="shared" si="130"/>
        <v>0.992040955037081</v>
      </c>
      <c r="AY357" s="1">
        <f ca="1" t="shared" si="131"/>
        <v>5.79456711367444</v>
      </c>
      <c r="AZ357" s="1">
        <f ca="1" t="shared" si="132"/>
        <v>75.3293724777677</v>
      </c>
      <c r="BA357" s="1">
        <f ca="1" t="shared" si="133"/>
        <v>0</v>
      </c>
      <c r="BB357" s="1">
        <f ca="1" t="shared" si="134"/>
        <v>0</v>
      </c>
      <c r="BD357" s="1">
        <f t="shared" si="155"/>
        <v>67</v>
      </c>
      <c r="BE357" s="1">
        <f ca="1" t="shared" si="135"/>
        <v>0.000523033951806307</v>
      </c>
      <c r="BF357" s="1">
        <f ca="1" t="shared" si="136"/>
        <v>54.0567854062306</v>
      </c>
      <c r="BG357" s="1">
        <f ca="1" t="shared" si="137"/>
        <v>0.255822446725796</v>
      </c>
      <c r="BH357" s="1">
        <f ca="1" t="shared" si="138"/>
        <v>4.13865436879316</v>
      </c>
      <c r="BI357" s="1">
        <f ca="1" t="shared" si="139"/>
        <v>57.9411611631042</v>
      </c>
      <c r="BJ357" s="1">
        <f ca="1" t="shared" si="140"/>
        <v>0</v>
      </c>
      <c r="BK357" s="1">
        <f ca="1" t="shared" si="141"/>
        <v>0</v>
      </c>
      <c r="BM357" s="1">
        <f t="shared" si="156"/>
        <v>67</v>
      </c>
      <c r="BN357" s="1">
        <f ca="1" t="shared" si="142"/>
        <v>0.497902349833854</v>
      </c>
      <c r="BO357" s="1">
        <f ca="1" t="shared" si="143"/>
        <v>63.0175832246841</v>
      </c>
      <c r="BP357" s="1">
        <f ca="1" t="shared" si="144"/>
        <v>0.855920479870329</v>
      </c>
      <c r="BQ357" s="1">
        <f ca="1" t="shared" si="145"/>
        <v>5.00797920289343</v>
      </c>
      <c r="BR357" s="1">
        <f ca="1" t="shared" si="146"/>
        <v>75.1196880434014</v>
      </c>
      <c r="BS357" s="1">
        <f ca="1" t="shared" si="147"/>
        <v>0</v>
      </c>
      <c r="BT357" s="1">
        <f ca="1" t="shared" si="148"/>
        <v>0</v>
      </c>
    </row>
    <row r="358" spans="2:72">
      <c r="B358" s="1">
        <f t="shared" si="149"/>
        <v>68</v>
      </c>
      <c r="C358" s="1">
        <f ca="1" t="shared" si="93"/>
        <v>0.0304476741305744</v>
      </c>
      <c r="D358" s="1">
        <f ca="1" t="shared" si="94"/>
        <v>52.5207573860837</v>
      </c>
      <c r="E358" s="1">
        <f ca="1" t="shared" si="95"/>
        <v>0.473968851600793</v>
      </c>
      <c r="F358" s="1">
        <f ca="1" t="shared" si="96"/>
        <v>4.78363472419402</v>
      </c>
      <c r="G358" s="1">
        <f ca="1" t="shared" si="97"/>
        <v>38.2690777935522</v>
      </c>
      <c r="H358" s="1">
        <f ca="1" t="shared" si="98"/>
        <v>14.2516795925315</v>
      </c>
      <c r="I358" s="1">
        <f ca="1" t="shared" si="99"/>
        <v>1425.16795925315</v>
      </c>
      <c r="K358" s="1">
        <f t="shared" si="150"/>
        <v>68</v>
      </c>
      <c r="L358" s="1">
        <f ca="1" t="shared" si="100"/>
        <v>0.995764260482386</v>
      </c>
      <c r="M358" s="1">
        <f ca="1" t="shared" si="101"/>
        <v>82.4559097600566</v>
      </c>
      <c r="N358" s="1">
        <f ca="1" t="shared" si="102"/>
        <v>0.666618197192514</v>
      </c>
      <c r="O358" s="1">
        <f ca="1" t="shared" si="103"/>
        <v>4.88595221486475</v>
      </c>
      <c r="P358" s="1">
        <f ca="1" t="shared" si="104"/>
        <v>43.9735699337828</v>
      </c>
      <c r="Q358" s="1">
        <f ca="1" t="shared" si="105"/>
        <v>38.4823398262738</v>
      </c>
      <c r="R358" s="1">
        <f ca="1" t="shared" si="106"/>
        <v>3848.23398262738</v>
      </c>
      <c r="T358" s="1">
        <f t="shared" si="151"/>
        <v>68</v>
      </c>
      <c r="U358" s="1">
        <f ca="1" t="shared" si="107"/>
        <v>0.170485932655027</v>
      </c>
      <c r="V358" s="1">
        <f ca="1" t="shared" si="108"/>
        <v>56.6198346511656</v>
      </c>
      <c r="W358" s="1">
        <f ca="1" t="shared" si="109"/>
        <v>0.398489907658364</v>
      </c>
      <c r="X358" s="1">
        <f ca="1" t="shared" si="110"/>
        <v>4.54020285081152</v>
      </c>
      <c r="Y358" s="1">
        <f ca="1" t="shared" si="111"/>
        <v>45.4020285081152</v>
      </c>
      <c r="Z358" s="1">
        <f ca="1" t="shared" si="112"/>
        <v>11.2178061430503</v>
      </c>
      <c r="AA358" s="1">
        <f ca="1" t="shared" si="113"/>
        <v>1121.78061430503</v>
      </c>
      <c r="AC358" s="1">
        <f t="shared" si="152"/>
        <v>68</v>
      </c>
      <c r="AD358" s="1">
        <f ca="1" t="shared" si="114"/>
        <v>0.760487332803182</v>
      </c>
      <c r="AE358" s="1">
        <f ca="1" t="shared" si="115"/>
        <v>66.9939579455662</v>
      </c>
      <c r="AF358" s="1">
        <f ca="1" t="shared" si="116"/>
        <v>0.782014307654864</v>
      </c>
      <c r="AG358" s="1">
        <f ca="1" t="shared" si="117"/>
        <v>5.09222796156102</v>
      </c>
      <c r="AH358" s="1">
        <f ca="1" t="shared" si="118"/>
        <v>56.0145075771713</v>
      </c>
      <c r="AI358" s="1">
        <f ca="1" t="shared" si="119"/>
        <v>10.9794503683949</v>
      </c>
      <c r="AJ358" s="1">
        <f ca="1" t="shared" si="120"/>
        <v>1097.94503683949</v>
      </c>
      <c r="AL358" s="1">
        <f t="shared" si="153"/>
        <v>68</v>
      </c>
      <c r="AM358" s="1">
        <f ca="1" t="shared" si="121"/>
        <v>0.654335680217964</v>
      </c>
      <c r="AN358" s="1">
        <f ca="1" t="shared" si="122"/>
        <v>67.3308570246954</v>
      </c>
      <c r="AO358" s="1">
        <f ca="1" t="shared" si="123"/>
        <v>0.721972114262214</v>
      </c>
      <c r="AP358" s="1">
        <f ca="1" t="shared" si="124"/>
        <v>5.38712275957775</v>
      </c>
      <c r="AQ358" s="1">
        <f ca="1" t="shared" si="125"/>
        <v>64.645473114933</v>
      </c>
      <c r="AR358" s="1">
        <f ca="1" t="shared" si="126"/>
        <v>2.68538390976242</v>
      </c>
      <c r="AS358" s="1">
        <f ca="1" t="shared" si="127"/>
        <v>268.538390976242</v>
      </c>
      <c r="AU358" s="1">
        <f t="shared" si="154"/>
        <v>68</v>
      </c>
      <c r="AV358" s="1">
        <f ca="1" t="shared" si="128"/>
        <v>0.173497404484483</v>
      </c>
      <c r="AW358" s="1">
        <f ca="1" t="shared" si="129"/>
        <v>55.6441426358821</v>
      </c>
      <c r="AX358" s="1">
        <f ca="1" t="shared" si="130"/>
        <v>0.314900261518111</v>
      </c>
      <c r="AY358" s="1">
        <f ca="1" t="shared" si="131"/>
        <v>4.85305419458209</v>
      </c>
      <c r="AZ358" s="1">
        <f ca="1" t="shared" si="132"/>
        <v>63.0897045295672</v>
      </c>
      <c r="BA358" s="1">
        <f ca="1" t="shared" si="133"/>
        <v>0</v>
      </c>
      <c r="BB358" s="1">
        <f ca="1" t="shared" si="134"/>
        <v>0</v>
      </c>
      <c r="BD358" s="1">
        <f t="shared" si="155"/>
        <v>68</v>
      </c>
      <c r="BE358" s="1">
        <f ca="1" t="shared" si="135"/>
        <v>0.35560116326591</v>
      </c>
      <c r="BF358" s="1">
        <f ca="1" t="shared" si="136"/>
        <v>60.0697790028356</v>
      </c>
      <c r="BG358" s="1">
        <f ca="1" t="shared" si="137"/>
        <v>0.679247054638841</v>
      </c>
      <c r="BH358" s="1">
        <f ca="1" t="shared" si="138"/>
        <v>4.91237410171878</v>
      </c>
      <c r="BI358" s="1">
        <f ca="1" t="shared" si="139"/>
        <v>68.7732374240629</v>
      </c>
      <c r="BJ358" s="1">
        <f ca="1" t="shared" si="140"/>
        <v>0</v>
      </c>
      <c r="BK358" s="1">
        <f ca="1" t="shared" si="141"/>
        <v>0</v>
      </c>
      <c r="BM358" s="1">
        <f t="shared" si="156"/>
        <v>68</v>
      </c>
      <c r="BN358" s="1">
        <f ca="1" t="shared" si="142"/>
        <v>0.638929279995298</v>
      </c>
      <c r="BO358" s="1">
        <f ca="1" t="shared" si="143"/>
        <v>66.572853308808</v>
      </c>
      <c r="BP358" s="1">
        <f ca="1" t="shared" si="144"/>
        <v>0.629369598489937</v>
      </c>
      <c r="BQ358" s="1">
        <f ca="1" t="shared" si="145"/>
        <v>4.85310292424421</v>
      </c>
      <c r="BR358" s="1">
        <f ca="1" t="shared" si="146"/>
        <v>72.7965438636632</v>
      </c>
      <c r="BS358" s="1">
        <f ca="1" t="shared" si="147"/>
        <v>0</v>
      </c>
      <c r="BT358" s="1">
        <f ca="1" t="shared" si="148"/>
        <v>0</v>
      </c>
    </row>
    <row r="359" spans="2:72">
      <c r="B359" s="1">
        <f t="shared" si="149"/>
        <v>69</v>
      </c>
      <c r="C359" s="1">
        <f ca="1" t="shared" si="93"/>
        <v>0.0961773719148731</v>
      </c>
      <c r="D359" s="1">
        <f ca="1" t="shared" si="94"/>
        <v>51.1624331940621</v>
      </c>
      <c r="E359" s="1">
        <f ca="1" t="shared" si="95"/>
        <v>0.508141060155886</v>
      </c>
      <c r="F359" s="1">
        <f ca="1" t="shared" si="96"/>
        <v>4.69374856398808</v>
      </c>
      <c r="G359" s="1">
        <f ca="1" t="shared" si="97"/>
        <v>37.5499885119047</v>
      </c>
      <c r="H359" s="1">
        <f ca="1" t="shared" si="98"/>
        <v>13.6124446821575</v>
      </c>
      <c r="I359" s="1">
        <f ca="1" t="shared" si="99"/>
        <v>1361.24446821575</v>
      </c>
      <c r="K359" s="1">
        <f t="shared" si="150"/>
        <v>69</v>
      </c>
      <c r="L359" s="1">
        <f ca="1" t="shared" si="100"/>
        <v>0.960211765920913</v>
      </c>
      <c r="M359" s="1">
        <f ca="1" t="shared" si="101"/>
        <v>78.9917288104893</v>
      </c>
      <c r="N359" s="1">
        <f ca="1" t="shared" si="102"/>
        <v>0.238409178003951</v>
      </c>
      <c r="O359" s="1">
        <f ca="1" t="shared" si="103"/>
        <v>4.21118872954194</v>
      </c>
      <c r="P359" s="1">
        <f ca="1" t="shared" si="104"/>
        <v>37.9006985658774</v>
      </c>
      <c r="Q359" s="1">
        <f ca="1" t="shared" si="105"/>
        <v>41.0910302446119</v>
      </c>
      <c r="R359" s="1">
        <f ca="1" t="shared" si="106"/>
        <v>4109.10302446119</v>
      </c>
      <c r="T359" s="1">
        <f t="shared" si="151"/>
        <v>69</v>
      </c>
      <c r="U359" s="1">
        <f ca="1" t="shared" si="107"/>
        <v>0.752955177009015</v>
      </c>
      <c r="V359" s="1">
        <f ca="1" t="shared" si="108"/>
        <v>69.4406496361567</v>
      </c>
      <c r="W359" s="1">
        <f ca="1" t="shared" si="109"/>
        <v>0.91404525567056</v>
      </c>
      <c r="X359" s="1">
        <f ca="1" t="shared" si="110"/>
        <v>5.59117690078655</v>
      </c>
      <c r="Y359" s="1">
        <f ca="1" t="shared" si="111"/>
        <v>55.9117690078655</v>
      </c>
      <c r="Z359" s="1">
        <f ca="1" t="shared" si="112"/>
        <v>13.5288806282912</v>
      </c>
      <c r="AA359" s="1">
        <f ca="1" t="shared" si="113"/>
        <v>1352.88806282912</v>
      </c>
      <c r="AC359" s="1">
        <f t="shared" si="152"/>
        <v>69</v>
      </c>
      <c r="AD359" s="1">
        <f ca="1" t="shared" si="114"/>
        <v>0.366261438112777</v>
      </c>
      <c r="AE359" s="1">
        <f ca="1" t="shared" si="115"/>
        <v>63.6669571174736</v>
      </c>
      <c r="AF359" s="1">
        <f ca="1" t="shared" si="116"/>
        <v>0.905792593599752</v>
      </c>
      <c r="AG359" s="1">
        <f ca="1" t="shared" si="117"/>
        <v>5.97283637755093</v>
      </c>
      <c r="AH359" s="1">
        <f ca="1" t="shared" si="118"/>
        <v>65.7012001530602</v>
      </c>
      <c r="AI359" s="1">
        <f ca="1" t="shared" si="119"/>
        <v>0</v>
      </c>
      <c r="AJ359" s="1">
        <f ca="1" t="shared" si="120"/>
        <v>0</v>
      </c>
      <c r="AL359" s="1">
        <f t="shared" si="153"/>
        <v>69</v>
      </c>
      <c r="AM359" s="1">
        <f ca="1" t="shared" si="121"/>
        <v>0.498217481594871</v>
      </c>
      <c r="AN359" s="1">
        <f ca="1" t="shared" si="122"/>
        <v>62.1975971800636</v>
      </c>
      <c r="AO359" s="1">
        <f ca="1" t="shared" si="123"/>
        <v>0.586949854730981</v>
      </c>
      <c r="AP359" s="1">
        <f ca="1" t="shared" si="124"/>
        <v>4.58541708343407</v>
      </c>
      <c r="AQ359" s="1">
        <f ca="1" t="shared" si="125"/>
        <v>55.0250050012089</v>
      </c>
      <c r="AR359" s="1">
        <f ca="1" t="shared" si="126"/>
        <v>7.17259217885469</v>
      </c>
      <c r="AS359" s="1">
        <f ca="1" t="shared" si="127"/>
        <v>717.259217885469</v>
      </c>
      <c r="AU359" s="1">
        <f t="shared" si="154"/>
        <v>69</v>
      </c>
      <c r="AV359" s="1">
        <f ca="1" t="shared" si="128"/>
        <v>0.754277135945368</v>
      </c>
      <c r="AW359" s="1">
        <f ca="1" t="shared" si="129"/>
        <v>65.8134730023274</v>
      </c>
      <c r="AX359" s="1">
        <f ca="1" t="shared" si="130"/>
        <v>0.60248712556841</v>
      </c>
      <c r="AY359" s="1">
        <f ca="1" t="shared" si="131"/>
        <v>4.53643134789379</v>
      </c>
      <c r="AZ359" s="1">
        <f ca="1" t="shared" si="132"/>
        <v>58.9736075226192</v>
      </c>
      <c r="BA359" s="1">
        <f ca="1" t="shared" si="133"/>
        <v>6.83986547970817</v>
      </c>
      <c r="BB359" s="1">
        <f ca="1" t="shared" si="134"/>
        <v>683.986547970817</v>
      </c>
      <c r="BD359" s="1">
        <f t="shared" si="155"/>
        <v>69</v>
      </c>
      <c r="BE359" s="1">
        <f ca="1" t="shared" si="135"/>
        <v>0.558022136359536</v>
      </c>
      <c r="BF359" s="1">
        <f ca="1" t="shared" si="136"/>
        <v>68.9758910013624</v>
      </c>
      <c r="BG359" s="1">
        <f ca="1" t="shared" si="137"/>
        <v>0.181413959333993</v>
      </c>
      <c r="BH359" s="1">
        <f ca="1" t="shared" si="138"/>
        <v>4.4795510063505</v>
      </c>
      <c r="BI359" s="1">
        <f ca="1" t="shared" si="139"/>
        <v>62.713714088907</v>
      </c>
      <c r="BJ359" s="1">
        <f ca="1" t="shared" si="140"/>
        <v>6.26217691245543</v>
      </c>
      <c r="BK359" s="1">
        <f ca="1" t="shared" si="141"/>
        <v>626.217691245543</v>
      </c>
      <c r="BM359" s="1">
        <f t="shared" si="156"/>
        <v>69</v>
      </c>
      <c r="BN359" s="1">
        <f ca="1" t="shared" si="142"/>
        <v>0.322587680678511</v>
      </c>
      <c r="BO359" s="1">
        <f ca="1" t="shared" si="143"/>
        <v>64.9031169302233</v>
      </c>
      <c r="BP359" s="1">
        <f ca="1" t="shared" si="144"/>
        <v>0.446628699160794</v>
      </c>
      <c r="BQ359" s="1">
        <f ca="1" t="shared" si="145"/>
        <v>4.92190500507155</v>
      </c>
      <c r="BR359" s="1">
        <f ca="1" t="shared" si="146"/>
        <v>73.8285750760732</v>
      </c>
      <c r="BS359" s="1">
        <f ca="1" t="shared" si="147"/>
        <v>0</v>
      </c>
      <c r="BT359" s="1">
        <f ca="1" t="shared" si="148"/>
        <v>0</v>
      </c>
    </row>
    <row r="360" spans="2:72">
      <c r="B360" s="1">
        <f t="shared" si="149"/>
        <v>70</v>
      </c>
      <c r="C360" s="1">
        <f ca="1" t="shared" si="93"/>
        <v>0.835635169541167</v>
      </c>
      <c r="D360" s="1">
        <f ca="1" t="shared" si="94"/>
        <v>69.0184023402529</v>
      </c>
      <c r="E360" s="1">
        <f ca="1" t="shared" si="95"/>
        <v>0.261251096659191</v>
      </c>
      <c r="F360" s="1">
        <f ca="1" t="shared" si="96"/>
        <v>4.05928211165032</v>
      </c>
      <c r="G360" s="1">
        <f ca="1" t="shared" si="97"/>
        <v>32.4742568932026</v>
      </c>
      <c r="H360" s="1">
        <f ca="1" t="shared" si="98"/>
        <v>36.5441454470504</v>
      </c>
      <c r="I360" s="1">
        <f ca="1" t="shared" si="99"/>
        <v>3654.41454470504</v>
      </c>
      <c r="K360" s="1">
        <f t="shared" si="150"/>
        <v>70</v>
      </c>
      <c r="L360" s="1">
        <f ca="1" t="shared" si="100"/>
        <v>0.468723942213976</v>
      </c>
      <c r="M360" s="1">
        <f ca="1" t="shared" si="101"/>
        <v>63.4327481402571</v>
      </c>
      <c r="N360" s="1">
        <f ca="1" t="shared" si="102"/>
        <v>0.350769163313501</v>
      </c>
      <c r="O360" s="1">
        <f ca="1" t="shared" si="103"/>
        <v>4.75613612196746</v>
      </c>
      <c r="P360" s="1">
        <f ca="1" t="shared" si="104"/>
        <v>42.8052250977071</v>
      </c>
      <c r="Q360" s="1">
        <f ca="1" t="shared" si="105"/>
        <v>20.62752304255</v>
      </c>
      <c r="R360" s="1">
        <f ca="1" t="shared" si="106"/>
        <v>2062.752304255</v>
      </c>
      <c r="T360" s="1">
        <f t="shared" si="151"/>
        <v>70</v>
      </c>
      <c r="U360" s="1">
        <f ca="1" t="shared" si="107"/>
        <v>0.572688771522033</v>
      </c>
      <c r="V360" s="1">
        <f ca="1" t="shared" si="108"/>
        <v>68.1971491901421</v>
      </c>
      <c r="W360" s="1">
        <f ca="1" t="shared" si="109"/>
        <v>0.81175807393638</v>
      </c>
      <c r="X360" s="1">
        <f ca="1" t="shared" si="110"/>
        <v>5.28949256527507</v>
      </c>
      <c r="Y360" s="1">
        <f ca="1" t="shared" si="111"/>
        <v>52.8949256527507</v>
      </c>
      <c r="Z360" s="1">
        <f ca="1" t="shared" si="112"/>
        <v>15.3022235373914</v>
      </c>
      <c r="AA360" s="1">
        <f ca="1" t="shared" si="113"/>
        <v>1530.22235373914</v>
      </c>
      <c r="AC360" s="1">
        <f t="shared" si="152"/>
        <v>70</v>
      </c>
      <c r="AD360" s="1">
        <f ca="1" t="shared" si="114"/>
        <v>0.187722259474082</v>
      </c>
      <c r="AE360" s="1">
        <f ca="1" t="shared" si="115"/>
        <v>55.682864024488</v>
      </c>
      <c r="AF360" s="1">
        <f ca="1" t="shared" si="116"/>
        <v>0.148478142102956</v>
      </c>
      <c r="AG360" s="1">
        <f ca="1" t="shared" si="117"/>
        <v>4.37422111375161</v>
      </c>
      <c r="AH360" s="1">
        <f ca="1" t="shared" si="118"/>
        <v>48.1164322512677</v>
      </c>
      <c r="AI360" s="1">
        <f ca="1" t="shared" si="119"/>
        <v>7.56643177322028</v>
      </c>
      <c r="AJ360" s="1">
        <f ca="1" t="shared" si="120"/>
        <v>756.643177322028</v>
      </c>
      <c r="AL360" s="1">
        <f t="shared" si="153"/>
        <v>70</v>
      </c>
      <c r="AM360" s="1">
        <f ca="1" t="shared" si="121"/>
        <v>0.168058046749604</v>
      </c>
      <c r="AN360" s="1">
        <f ca="1" t="shared" si="122"/>
        <v>56.3760797901977</v>
      </c>
      <c r="AO360" s="1">
        <f ca="1" t="shared" si="123"/>
        <v>0.147997066532407</v>
      </c>
      <c r="AP360" s="1">
        <f ca="1" t="shared" si="124"/>
        <v>4.45233986481882</v>
      </c>
      <c r="AQ360" s="1">
        <f ca="1" t="shared" si="125"/>
        <v>53.4280783778258</v>
      </c>
      <c r="AR360" s="1">
        <f ca="1" t="shared" si="126"/>
        <v>2.94800141237187</v>
      </c>
      <c r="AS360" s="1">
        <f ca="1" t="shared" si="127"/>
        <v>294.800141237187</v>
      </c>
      <c r="AU360" s="1">
        <f t="shared" si="154"/>
        <v>70</v>
      </c>
      <c r="AV360" s="1">
        <f ca="1" t="shared" si="128"/>
        <v>0.389880983546288</v>
      </c>
      <c r="AW360" s="1">
        <f ca="1" t="shared" si="129"/>
        <v>63.3746170045508</v>
      </c>
      <c r="AX360" s="1">
        <f ca="1" t="shared" si="130"/>
        <v>0.393245340998993</v>
      </c>
      <c r="AY360" s="1">
        <f ca="1" t="shared" si="131"/>
        <v>4.84788990537271</v>
      </c>
      <c r="AZ360" s="1">
        <f ca="1" t="shared" si="132"/>
        <v>63.0225687698453</v>
      </c>
      <c r="BA360" s="1">
        <f ca="1" t="shared" si="133"/>
        <v>0.352048234705514</v>
      </c>
      <c r="BB360" s="1">
        <f ca="1" t="shared" si="134"/>
        <v>35.2048234705514</v>
      </c>
      <c r="BD360" s="1">
        <f t="shared" si="155"/>
        <v>70</v>
      </c>
      <c r="BE360" s="1">
        <f ca="1" t="shared" si="135"/>
        <v>0.79674381476781</v>
      </c>
      <c r="BF360" s="1">
        <f ca="1" t="shared" si="136"/>
        <v>69.7666574626822</v>
      </c>
      <c r="BG360" s="1">
        <f ca="1" t="shared" si="137"/>
        <v>0.99331742778876</v>
      </c>
      <c r="BH360" s="1">
        <f ca="1" t="shared" si="138"/>
        <v>5.50885613708852</v>
      </c>
      <c r="BI360" s="1">
        <f ca="1" t="shared" si="139"/>
        <v>77.1239859192393</v>
      </c>
      <c r="BJ360" s="1">
        <f ca="1" t="shared" si="140"/>
        <v>0</v>
      </c>
      <c r="BK360" s="1">
        <f ca="1" t="shared" si="141"/>
        <v>0</v>
      </c>
      <c r="BM360" s="1">
        <f t="shared" si="156"/>
        <v>70</v>
      </c>
      <c r="BN360" s="1">
        <f ca="1" t="shared" si="142"/>
        <v>0.746532391016771</v>
      </c>
      <c r="BO360" s="1">
        <f ca="1" t="shared" si="143"/>
        <v>67.4042397709429</v>
      </c>
      <c r="BP360" s="1">
        <f ca="1" t="shared" si="144"/>
        <v>0.81040239420148</v>
      </c>
      <c r="BQ360" s="1">
        <f ca="1" t="shared" si="145"/>
        <v>5.24265074599889</v>
      </c>
      <c r="BR360" s="1">
        <f ca="1" t="shared" si="146"/>
        <v>78.6397611899833</v>
      </c>
      <c r="BS360" s="1">
        <f ca="1" t="shared" si="147"/>
        <v>0</v>
      </c>
      <c r="BT360" s="1">
        <f ca="1" t="shared" si="148"/>
        <v>0</v>
      </c>
    </row>
    <row r="361" spans="2:72">
      <c r="B361" s="1">
        <f t="shared" si="149"/>
        <v>71</v>
      </c>
      <c r="C361" s="1">
        <f ca="1" t="shared" si="93"/>
        <v>0.581426417559819</v>
      </c>
      <c r="D361" s="1">
        <f ca="1" t="shared" si="94"/>
        <v>66.9648768321264</v>
      </c>
      <c r="E361" s="1">
        <f ca="1" t="shared" si="95"/>
        <v>0.363412934494314</v>
      </c>
      <c r="F361" s="1">
        <f ca="1" t="shared" si="96"/>
        <v>4.66647858412623</v>
      </c>
      <c r="G361" s="1">
        <f ca="1" t="shared" si="97"/>
        <v>37.3318286730098</v>
      </c>
      <c r="H361" s="1">
        <f ca="1" t="shared" si="98"/>
        <v>29.6330481591166</v>
      </c>
      <c r="I361" s="1">
        <f ca="1" t="shared" si="99"/>
        <v>2963.30481591166</v>
      </c>
      <c r="K361" s="1">
        <f t="shared" si="150"/>
        <v>71</v>
      </c>
      <c r="L361" s="1">
        <f ca="1" t="shared" si="100"/>
        <v>0.297807588898807</v>
      </c>
      <c r="M361" s="1">
        <f ca="1" t="shared" si="101"/>
        <v>61.6857272595155</v>
      </c>
      <c r="N361" s="1">
        <f ca="1" t="shared" si="102"/>
        <v>0.47630809091279</v>
      </c>
      <c r="O361" s="1">
        <f ca="1" t="shared" si="103"/>
        <v>4.62105129060913</v>
      </c>
      <c r="P361" s="1">
        <f ca="1" t="shared" si="104"/>
        <v>41.5894616154822</v>
      </c>
      <c r="Q361" s="1">
        <f ca="1" t="shared" si="105"/>
        <v>20.0962656440333</v>
      </c>
      <c r="R361" s="1">
        <f ca="1" t="shared" si="106"/>
        <v>2009.62656440333</v>
      </c>
      <c r="T361" s="1">
        <f t="shared" si="151"/>
        <v>71</v>
      </c>
      <c r="U361" s="1">
        <f ca="1" t="shared" si="107"/>
        <v>0.487051113099916</v>
      </c>
      <c r="V361" s="1">
        <f ca="1" t="shared" si="108"/>
        <v>61.1346279540014</v>
      </c>
      <c r="W361" s="1">
        <f ca="1" t="shared" si="109"/>
        <v>0.666201148368644</v>
      </c>
      <c r="X361" s="1">
        <f ca="1" t="shared" si="110"/>
        <v>4.63149209306753</v>
      </c>
      <c r="Y361" s="1">
        <f ca="1" t="shared" si="111"/>
        <v>46.3149209306753</v>
      </c>
      <c r="Z361" s="1">
        <f ca="1" t="shared" si="112"/>
        <v>14.8197070233261</v>
      </c>
      <c r="AA361" s="1">
        <f ca="1" t="shared" si="113"/>
        <v>1481.97070233261</v>
      </c>
      <c r="AC361" s="1">
        <f t="shared" si="152"/>
        <v>71</v>
      </c>
      <c r="AD361" s="1">
        <f ca="1" t="shared" si="114"/>
        <v>0.564136058781225</v>
      </c>
      <c r="AE361" s="1">
        <f ca="1" t="shared" si="115"/>
        <v>69.2469766485902</v>
      </c>
      <c r="AF361" s="1">
        <f ca="1" t="shared" si="116"/>
        <v>0.576730569004373</v>
      </c>
      <c r="AG361" s="1">
        <f ca="1" t="shared" si="117"/>
        <v>4.95944593062465</v>
      </c>
      <c r="AH361" s="1">
        <f ca="1" t="shared" si="118"/>
        <v>54.5539052368711</v>
      </c>
      <c r="AI361" s="1">
        <f ca="1" t="shared" si="119"/>
        <v>14.693071411719</v>
      </c>
      <c r="AJ361" s="1">
        <f ca="1" t="shared" si="120"/>
        <v>1469.3071411719</v>
      </c>
      <c r="AL361" s="1">
        <f t="shared" si="153"/>
        <v>71</v>
      </c>
      <c r="AM361" s="1">
        <f ca="1" t="shared" si="121"/>
        <v>0.815991459702944</v>
      </c>
      <c r="AN361" s="1">
        <f ca="1" t="shared" si="122"/>
        <v>65.0091011354627</v>
      </c>
      <c r="AO361" s="1">
        <f ca="1" t="shared" si="123"/>
        <v>0.239387433759305</v>
      </c>
      <c r="AP361" s="1">
        <f ca="1" t="shared" si="124"/>
        <v>4.43104584137177</v>
      </c>
      <c r="AQ361" s="1">
        <f ca="1" t="shared" si="125"/>
        <v>53.1725500964612</v>
      </c>
      <c r="AR361" s="1">
        <f ca="1" t="shared" si="126"/>
        <v>11.8365510390015</v>
      </c>
      <c r="AS361" s="1">
        <f ca="1" t="shared" si="127"/>
        <v>1183.65510390015</v>
      </c>
      <c r="AU361" s="1">
        <f t="shared" si="154"/>
        <v>71</v>
      </c>
      <c r="AV361" s="1">
        <f ca="1" t="shared" si="128"/>
        <v>0.421162846293727</v>
      </c>
      <c r="AW361" s="1">
        <f ca="1" t="shared" si="129"/>
        <v>61.2744619776499</v>
      </c>
      <c r="AX361" s="1">
        <f ca="1" t="shared" si="130"/>
        <v>0.668753076845466</v>
      </c>
      <c r="AY361" s="1">
        <f ca="1" t="shared" si="131"/>
        <v>4.89935912326154</v>
      </c>
      <c r="AZ361" s="1">
        <f ca="1" t="shared" si="132"/>
        <v>63.6916686024</v>
      </c>
      <c r="BA361" s="1">
        <f ca="1" t="shared" si="133"/>
        <v>0</v>
      </c>
      <c r="BB361" s="1">
        <f ca="1" t="shared" si="134"/>
        <v>0</v>
      </c>
      <c r="BD361" s="1">
        <f t="shared" si="155"/>
        <v>71</v>
      </c>
      <c r="BE361" s="1">
        <f ca="1" t="shared" si="135"/>
        <v>0.274110773868289</v>
      </c>
      <c r="BF361" s="1">
        <f ca="1" t="shared" si="136"/>
        <v>63.2313844627038</v>
      </c>
      <c r="BG361" s="1">
        <f ca="1" t="shared" si="137"/>
        <v>0.78286509599437</v>
      </c>
      <c r="BH361" s="1">
        <f ca="1" t="shared" si="138"/>
        <v>5.28599435972459</v>
      </c>
      <c r="BI361" s="1">
        <f ca="1" t="shared" si="139"/>
        <v>74.0039210361442</v>
      </c>
      <c r="BJ361" s="1">
        <f ca="1" t="shared" si="140"/>
        <v>0</v>
      </c>
      <c r="BK361" s="1">
        <f ca="1" t="shared" si="141"/>
        <v>0</v>
      </c>
      <c r="BM361" s="1">
        <f t="shared" si="156"/>
        <v>71</v>
      </c>
      <c r="BN361" s="1">
        <f ca="1" t="shared" si="142"/>
        <v>0.555540557327588</v>
      </c>
      <c r="BO361" s="1">
        <f ca="1" t="shared" si="143"/>
        <v>66.7374851642441</v>
      </c>
      <c r="BP361" s="1">
        <f ca="1" t="shared" si="144"/>
        <v>0.982333838342227</v>
      </c>
      <c r="BQ361" s="1">
        <f ca="1" t="shared" si="145"/>
        <v>5.64306171908267</v>
      </c>
      <c r="BR361" s="1">
        <f ca="1" t="shared" si="146"/>
        <v>84.64592578624</v>
      </c>
      <c r="BS361" s="1">
        <f ca="1" t="shared" si="147"/>
        <v>0</v>
      </c>
      <c r="BT361" s="1">
        <f ca="1" t="shared" si="148"/>
        <v>0</v>
      </c>
    </row>
    <row r="362" spans="2:72">
      <c r="B362" s="1">
        <f t="shared" si="149"/>
        <v>72</v>
      </c>
      <c r="C362" s="1">
        <f ca="1" t="shared" si="93"/>
        <v>0.555205269921486</v>
      </c>
      <c r="D362" s="1">
        <f ca="1" t="shared" si="94"/>
        <v>69.2810803505167</v>
      </c>
      <c r="E362" s="1">
        <f ca="1" t="shared" si="95"/>
        <v>0.918074805645587</v>
      </c>
      <c r="F362" s="1">
        <f ca="1" t="shared" si="96"/>
        <v>5.71878528604124</v>
      </c>
      <c r="G362" s="1">
        <f ca="1" t="shared" si="97"/>
        <v>45.75028228833</v>
      </c>
      <c r="H362" s="1">
        <f ca="1" t="shared" si="98"/>
        <v>23.5307980621867</v>
      </c>
      <c r="I362" s="1">
        <f ca="1" t="shared" si="99"/>
        <v>2353.07980621867</v>
      </c>
      <c r="K362" s="1">
        <f t="shared" si="150"/>
        <v>72</v>
      </c>
      <c r="L362" s="1">
        <f ca="1" t="shared" si="100"/>
        <v>0.920504260300937</v>
      </c>
      <c r="M362" s="1">
        <f ca="1" t="shared" si="101"/>
        <v>77.6733936617999</v>
      </c>
      <c r="N362" s="1">
        <f ca="1" t="shared" si="102"/>
        <v>0.0018062662793783</v>
      </c>
      <c r="O362" s="1">
        <f ca="1" t="shared" si="103"/>
        <v>4.39104524836833</v>
      </c>
      <c r="P362" s="1">
        <f ca="1" t="shared" si="104"/>
        <v>39.519407235315</v>
      </c>
      <c r="Q362" s="1">
        <f ca="1" t="shared" si="105"/>
        <v>38.153986426485</v>
      </c>
      <c r="R362" s="1">
        <f ca="1" t="shared" si="106"/>
        <v>3815.3986426485</v>
      </c>
      <c r="T362" s="1">
        <f t="shared" si="151"/>
        <v>72</v>
      </c>
      <c r="U362" s="1">
        <f ca="1" t="shared" si="107"/>
        <v>0.516772253529333</v>
      </c>
      <c r="V362" s="1">
        <f ca="1" t="shared" si="108"/>
        <v>64.3852849030472</v>
      </c>
      <c r="W362" s="1">
        <f ca="1" t="shared" si="109"/>
        <v>0.0988289752550664</v>
      </c>
      <c r="X362" s="1">
        <f ca="1" t="shared" si="110"/>
        <v>4.40723934496237</v>
      </c>
      <c r="Y362" s="1">
        <f ca="1" t="shared" si="111"/>
        <v>44.0723934496237</v>
      </c>
      <c r="Z362" s="1">
        <f ca="1" t="shared" si="112"/>
        <v>20.3128914534235</v>
      </c>
      <c r="AA362" s="1">
        <f ca="1" t="shared" si="113"/>
        <v>2031.28914534235</v>
      </c>
      <c r="AC362" s="1">
        <f t="shared" si="152"/>
        <v>72</v>
      </c>
      <c r="AD362" s="1">
        <f ca="1" t="shared" si="114"/>
        <v>0.186013437081124</v>
      </c>
      <c r="AE362" s="1">
        <f ca="1" t="shared" si="115"/>
        <v>57.7405164497305</v>
      </c>
      <c r="AF362" s="1">
        <f ca="1" t="shared" si="116"/>
        <v>0.125102162475586</v>
      </c>
      <c r="AG362" s="1">
        <f ca="1" t="shared" si="117"/>
        <v>4.04465733444108</v>
      </c>
      <c r="AH362" s="1">
        <f ca="1" t="shared" si="118"/>
        <v>44.4912306788519</v>
      </c>
      <c r="AI362" s="1">
        <f ca="1" t="shared" si="119"/>
        <v>13.2492857708786</v>
      </c>
      <c r="AJ362" s="1">
        <f ca="1" t="shared" si="120"/>
        <v>1324.92857708786</v>
      </c>
      <c r="AL362" s="1">
        <f t="shared" si="153"/>
        <v>72</v>
      </c>
      <c r="AM362" s="1">
        <f ca="1" t="shared" si="121"/>
        <v>0.583953541022849</v>
      </c>
      <c r="AN362" s="1">
        <f ca="1" t="shared" si="122"/>
        <v>69.6429018949086</v>
      </c>
      <c r="AO362" s="1">
        <f ca="1" t="shared" si="123"/>
        <v>0.875660333927777</v>
      </c>
      <c r="AP362" s="1">
        <f ca="1" t="shared" si="124"/>
        <v>5.27935577431811</v>
      </c>
      <c r="AQ362" s="1">
        <f ca="1" t="shared" si="125"/>
        <v>63.3522692918173</v>
      </c>
      <c r="AR362" s="1">
        <f ca="1" t="shared" si="126"/>
        <v>6.29063260309132</v>
      </c>
      <c r="AS362" s="1">
        <f ca="1" t="shared" si="127"/>
        <v>629.063260309132</v>
      </c>
      <c r="AU362" s="1">
        <f t="shared" si="154"/>
        <v>72</v>
      </c>
      <c r="AV362" s="1">
        <f ca="1" t="shared" si="128"/>
        <v>0.181125116694776</v>
      </c>
      <c r="AW362" s="1">
        <f ca="1" t="shared" si="129"/>
        <v>59.8174480911589</v>
      </c>
      <c r="AX362" s="1">
        <f ca="1" t="shared" si="130"/>
        <v>0.471884708185179</v>
      </c>
      <c r="AY362" s="1">
        <f ca="1" t="shared" si="131"/>
        <v>4.73932198363523</v>
      </c>
      <c r="AZ362" s="1">
        <f ca="1" t="shared" si="132"/>
        <v>61.611185787258</v>
      </c>
      <c r="BA362" s="1">
        <f ca="1" t="shared" si="133"/>
        <v>0</v>
      </c>
      <c r="BB362" s="1">
        <f ca="1" t="shared" si="134"/>
        <v>0</v>
      </c>
      <c r="BD362" s="1">
        <f t="shared" si="155"/>
        <v>72</v>
      </c>
      <c r="BE362" s="1">
        <f ca="1" t="shared" si="135"/>
        <v>0.0356118060758497</v>
      </c>
      <c r="BF362" s="1">
        <f ca="1" t="shared" si="136"/>
        <v>54.1414281171319</v>
      </c>
      <c r="BG362" s="1">
        <f ca="1" t="shared" si="137"/>
        <v>0.852616909634678</v>
      </c>
      <c r="BH362" s="1">
        <f ca="1" t="shared" si="138"/>
        <v>5.20928205880087</v>
      </c>
      <c r="BI362" s="1">
        <f ca="1" t="shared" si="139"/>
        <v>72.9299488232122</v>
      </c>
      <c r="BJ362" s="1">
        <f ca="1" t="shared" si="140"/>
        <v>0</v>
      </c>
      <c r="BK362" s="1">
        <f ca="1" t="shared" si="141"/>
        <v>0</v>
      </c>
      <c r="BM362" s="1">
        <f t="shared" si="156"/>
        <v>72</v>
      </c>
      <c r="BN362" s="1">
        <f ca="1" t="shared" si="142"/>
        <v>0.831227815642352</v>
      </c>
      <c r="BO362" s="1">
        <f ca="1" t="shared" si="143"/>
        <v>66.6854286533272</v>
      </c>
      <c r="BP362" s="1">
        <f ca="1" t="shared" si="144"/>
        <v>0.62842836346076</v>
      </c>
      <c r="BQ362" s="1">
        <f ca="1" t="shared" si="145"/>
        <v>4.92347960656131</v>
      </c>
      <c r="BR362" s="1">
        <f ca="1" t="shared" si="146"/>
        <v>73.8521940984197</v>
      </c>
      <c r="BS362" s="1">
        <f ca="1" t="shared" si="147"/>
        <v>0</v>
      </c>
      <c r="BT362" s="1">
        <f ca="1" t="shared" si="148"/>
        <v>0</v>
      </c>
    </row>
    <row r="363" spans="2:72">
      <c r="B363" s="1">
        <f t="shared" si="149"/>
        <v>73</v>
      </c>
      <c r="C363" s="1">
        <f ca="1" t="shared" si="93"/>
        <v>0.788898518337312</v>
      </c>
      <c r="D363" s="1">
        <f ca="1" t="shared" si="94"/>
        <v>68.5819158153417</v>
      </c>
      <c r="E363" s="1">
        <f ca="1" t="shared" si="95"/>
        <v>0.793490269200833</v>
      </c>
      <c r="F363" s="1">
        <f ca="1" t="shared" si="96"/>
        <v>5.0679174125539</v>
      </c>
      <c r="G363" s="1">
        <f ca="1" t="shared" si="97"/>
        <v>40.5433393004312</v>
      </c>
      <c r="H363" s="1">
        <f ca="1" t="shared" si="98"/>
        <v>28.0385765149105</v>
      </c>
      <c r="I363" s="1">
        <f ca="1" t="shared" si="99"/>
        <v>2803.85765149105</v>
      </c>
      <c r="K363" s="1">
        <f t="shared" si="150"/>
        <v>73</v>
      </c>
      <c r="L363" s="1">
        <f ca="1" t="shared" si="100"/>
        <v>0.365536812649112</v>
      </c>
      <c r="M363" s="1">
        <f ca="1" t="shared" si="101"/>
        <v>61.8893616802517</v>
      </c>
      <c r="N363" s="1">
        <f ca="1" t="shared" si="102"/>
        <v>0.18267429658601</v>
      </c>
      <c r="O363" s="1">
        <f ca="1" t="shared" si="103"/>
        <v>4.17578106043078</v>
      </c>
      <c r="P363" s="1">
        <f ca="1" t="shared" si="104"/>
        <v>37.582029543877</v>
      </c>
      <c r="Q363" s="1">
        <f ca="1" t="shared" si="105"/>
        <v>24.3073321363747</v>
      </c>
      <c r="R363" s="1">
        <f ca="1" t="shared" si="106"/>
        <v>2430.73321363747</v>
      </c>
      <c r="T363" s="1">
        <f t="shared" si="151"/>
        <v>73</v>
      </c>
      <c r="U363" s="1">
        <f ca="1" t="shared" si="107"/>
        <v>0.64307918725749</v>
      </c>
      <c r="V363" s="1">
        <f ca="1" t="shared" si="108"/>
        <v>66.9318824314028</v>
      </c>
      <c r="W363" s="1">
        <f ca="1" t="shared" si="109"/>
        <v>0.39130105128037</v>
      </c>
      <c r="X363" s="1">
        <f ca="1" t="shared" si="110"/>
        <v>4.56442242036143</v>
      </c>
      <c r="Y363" s="1">
        <f ca="1" t="shared" si="111"/>
        <v>45.6442242036143</v>
      </c>
      <c r="Z363" s="1">
        <f ca="1" t="shared" si="112"/>
        <v>21.2876582277885</v>
      </c>
      <c r="AA363" s="1">
        <f ca="1" t="shared" si="113"/>
        <v>2128.76582277885</v>
      </c>
      <c r="AC363" s="1">
        <f t="shared" si="152"/>
        <v>73</v>
      </c>
      <c r="AD363" s="1">
        <f ca="1" t="shared" si="114"/>
        <v>0.329916462201309</v>
      </c>
      <c r="AE363" s="1">
        <f ca="1" t="shared" si="115"/>
        <v>64.9250994716587</v>
      </c>
      <c r="AF363" s="1">
        <f ca="1" t="shared" si="116"/>
        <v>0.529068998892102</v>
      </c>
      <c r="AG363" s="1">
        <f ca="1" t="shared" si="117"/>
        <v>4.62358587134806</v>
      </c>
      <c r="AH363" s="1">
        <f ca="1" t="shared" si="118"/>
        <v>50.8594445848286</v>
      </c>
      <c r="AI363" s="1">
        <f ca="1" t="shared" si="119"/>
        <v>14.0656548868301</v>
      </c>
      <c r="AJ363" s="1">
        <f ca="1" t="shared" si="120"/>
        <v>1406.56548868301</v>
      </c>
      <c r="AL363" s="1">
        <f t="shared" si="153"/>
        <v>73</v>
      </c>
      <c r="AM363" s="1">
        <f ca="1" t="shared" si="121"/>
        <v>0.584894833709225</v>
      </c>
      <c r="AN363" s="1">
        <f ca="1" t="shared" si="122"/>
        <v>67.1008580888932</v>
      </c>
      <c r="AO363" s="1">
        <f ca="1" t="shared" si="123"/>
        <v>0.993095250728507</v>
      </c>
      <c r="AP363" s="1">
        <f ca="1" t="shared" si="124"/>
        <v>5.65182506528771</v>
      </c>
      <c r="AQ363" s="1">
        <f ca="1" t="shared" si="125"/>
        <v>67.8219007834525</v>
      </c>
      <c r="AR363" s="1">
        <f ca="1" t="shared" si="126"/>
        <v>0</v>
      </c>
      <c r="AS363" s="1">
        <f ca="1" t="shared" si="127"/>
        <v>0</v>
      </c>
      <c r="AU363" s="1">
        <f t="shared" si="154"/>
        <v>73</v>
      </c>
      <c r="AV363" s="1">
        <f ca="1" t="shared" si="128"/>
        <v>0.822613426482786</v>
      </c>
      <c r="AW363" s="1">
        <f ca="1" t="shared" si="129"/>
        <v>67.8454946881578</v>
      </c>
      <c r="AX363" s="1">
        <f ca="1" t="shared" si="130"/>
        <v>0.0860267859760964</v>
      </c>
      <c r="AY363" s="1">
        <f ca="1" t="shared" si="131"/>
        <v>4.19062365073253</v>
      </c>
      <c r="AZ363" s="1">
        <f ca="1" t="shared" si="132"/>
        <v>54.4781074595229</v>
      </c>
      <c r="BA363" s="1">
        <f ca="1" t="shared" si="133"/>
        <v>13.3673872286349</v>
      </c>
      <c r="BB363" s="1">
        <f ca="1" t="shared" si="134"/>
        <v>1336.73872286349</v>
      </c>
      <c r="BD363" s="1">
        <f t="shared" si="155"/>
        <v>73</v>
      </c>
      <c r="BE363" s="1">
        <f ca="1" t="shared" si="135"/>
        <v>0.945629732089391</v>
      </c>
      <c r="BF363" s="1">
        <f ca="1" t="shared" si="136"/>
        <v>79.5233544215449</v>
      </c>
      <c r="BG363" s="1">
        <f ca="1" t="shared" si="137"/>
        <v>0.989905630067017</v>
      </c>
      <c r="BH363" s="1">
        <f ca="1" t="shared" si="138"/>
        <v>5.97919123301485</v>
      </c>
      <c r="BI363" s="1">
        <f ca="1" t="shared" si="139"/>
        <v>83.7086772622079</v>
      </c>
      <c r="BJ363" s="1">
        <f ca="1" t="shared" si="140"/>
        <v>0</v>
      </c>
      <c r="BK363" s="1">
        <f ca="1" t="shared" si="141"/>
        <v>0</v>
      </c>
      <c r="BM363" s="1">
        <f t="shared" si="156"/>
        <v>73</v>
      </c>
      <c r="BN363" s="1">
        <f ca="1" t="shared" si="142"/>
        <v>0.16937683124694</v>
      </c>
      <c r="BO363" s="1">
        <f ca="1" t="shared" si="143"/>
        <v>57.4932735981568</v>
      </c>
      <c r="BP363" s="1">
        <f ca="1" t="shared" si="144"/>
        <v>0.186045918047214</v>
      </c>
      <c r="BQ363" s="1">
        <f ca="1" t="shared" si="145"/>
        <v>4.09701964896646</v>
      </c>
      <c r="BR363" s="1">
        <f ca="1" t="shared" si="146"/>
        <v>61.4552947344969</v>
      </c>
      <c r="BS363" s="1">
        <f ca="1" t="shared" si="147"/>
        <v>0</v>
      </c>
      <c r="BT363" s="1">
        <f ca="1" t="shared" si="148"/>
        <v>0</v>
      </c>
    </row>
    <row r="364" spans="2:72">
      <c r="B364" s="1">
        <f t="shared" si="149"/>
        <v>74</v>
      </c>
      <c r="C364" s="1">
        <f ca="1" t="shared" si="93"/>
        <v>0.145731825695259</v>
      </c>
      <c r="D364" s="1">
        <f ca="1" t="shared" si="94"/>
        <v>57.8817673568977</v>
      </c>
      <c r="E364" s="1">
        <f ca="1" t="shared" si="95"/>
        <v>0.332288367796366</v>
      </c>
      <c r="F364" s="1">
        <f ca="1" t="shared" si="96"/>
        <v>4.74343839170781</v>
      </c>
      <c r="G364" s="1">
        <f ca="1" t="shared" si="97"/>
        <v>37.9475071336625</v>
      </c>
      <c r="H364" s="1">
        <f ca="1" t="shared" si="98"/>
        <v>19.9342602232352</v>
      </c>
      <c r="I364" s="1">
        <f ca="1" t="shared" si="99"/>
        <v>1993.42602232352</v>
      </c>
      <c r="K364" s="1">
        <f t="shared" si="150"/>
        <v>74</v>
      </c>
      <c r="L364" s="1">
        <f ca="1" t="shared" si="100"/>
        <v>0.800095663983143</v>
      </c>
      <c r="M364" s="1">
        <f ca="1" t="shared" si="101"/>
        <v>69.5583655977256</v>
      </c>
      <c r="N364" s="1">
        <f ca="1" t="shared" si="102"/>
        <v>0.12637263505162</v>
      </c>
      <c r="O364" s="1">
        <f ca="1" t="shared" si="103"/>
        <v>4.1672961762248</v>
      </c>
      <c r="P364" s="1">
        <f ca="1" t="shared" si="104"/>
        <v>37.5056655860232</v>
      </c>
      <c r="Q364" s="1">
        <f ca="1" t="shared" si="105"/>
        <v>32.0527000117024</v>
      </c>
      <c r="R364" s="1">
        <f ca="1" t="shared" si="106"/>
        <v>3205.27000117024</v>
      </c>
      <c r="T364" s="1">
        <f t="shared" si="151"/>
        <v>74</v>
      </c>
      <c r="U364" s="1">
        <f ca="1" t="shared" si="107"/>
        <v>0.16271073577642</v>
      </c>
      <c r="V364" s="1">
        <f ca="1" t="shared" si="108"/>
        <v>56.5705716229178</v>
      </c>
      <c r="W364" s="1">
        <f ca="1" t="shared" si="109"/>
        <v>0.79979080669033</v>
      </c>
      <c r="X364" s="1">
        <f ca="1" t="shared" si="110"/>
        <v>5.33745171282537</v>
      </c>
      <c r="Y364" s="1">
        <f ca="1" t="shared" si="111"/>
        <v>53.3745171282537</v>
      </c>
      <c r="Z364" s="1">
        <f ca="1" t="shared" si="112"/>
        <v>3.19605449466415</v>
      </c>
      <c r="AA364" s="1">
        <f ca="1" t="shared" si="113"/>
        <v>319.605449466415</v>
      </c>
      <c r="AC364" s="1">
        <f t="shared" si="152"/>
        <v>74</v>
      </c>
      <c r="AD364" s="1">
        <f ca="1" t="shared" si="114"/>
        <v>0.661834111446243</v>
      </c>
      <c r="AE364" s="1">
        <f ca="1" t="shared" si="115"/>
        <v>67.4471787037811</v>
      </c>
      <c r="AF364" s="1">
        <f ca="1" t="shared" si="116"/>
        <v>0.664064074115795</v>
      </c>
      <c r="AG364" s="1">
        <f ca="1" t="shared" si="117"/>
        <v>4.75342778031346</v>
      </c>
      <c r="AH364" s="1">
        <f ca="1" t="shared" si="118"/>
        <v>52.287705583448</v>
      </c>
      <c r="AI364" s="1">
        <f ca="1" t="shared" si="119"/>
        <v>15.1594731203331</v>
      </c>
      <c r="AJ364" s="1">
        <f ca="1" t="shared" si="120"/>
        <v>1515.94731203331</v>
      </c>
      <c r="AL364" s="1">
        <f t="shared" si="153"/>
        <v>74</v>
      </c>
      <c r="AM364" s="1">
        <f ca="1" t="shared" si="121"/>
        <v>0.183041424964467</v>
      </c>
      <c r="AN364" s="1">
        <f ca="1" t="shared" si="122"/>
        <v>59.9157452519635</v>
      </c>
      <c r="AO364" s="1">
        <f ca="1" t="shared" si="123"/>
        <v>0.755837515708897</v>
      </c>
      <c r="AP364" s="1">
        <f ca="1" t="shared" si="124"/>
        <v>5.08067326327045</v>
      </c>
      <c r="AQ364" s="1">
        <f ca="1" t="shared" si="125"/>
        <v>60.9680791592454</v>
      </c>
      <c r="AR364" s="1">
        <f ca="1" t="shared" si="126"/>
        <v>0</v>
      </c>
      <c r="AS364" s="1">
        <f ca="1" t="shared" si="127"/>
        <v>0</v>
      </c>
      <c r="AU364" s="1">
        <f t="shared" si="154"/>
        <v>74</v>
      </c>
      <c r="AV364" s="1">
        <f ca="1" t="shared" si="128"/>
        <v>0.202963927252887</v>
      </c>
      <c r="AW364" s="1">
        <f ca="1" t="shared" si="129"/>
        <v>58.2822643692568</v>
      </c>
      <c r="AX364" s="1">
        <f ca="1" t="shared" si="130"/>
        <v>0.823552232862239</v>
      </c>
      <c r="AY364" s="1">
        <f ca="1" t="shared" si="131"/>
        <v>5.43428344716697</v>
      </c>
      <c r="AZ364" s="1">
        <f ca="1" t="shared" si="132"/>
        <v>70.6456848131706</v>
      </c>
      <c r="BA364" s="1">
        <f ca="1" t="shared" si="133"/>
        <v>0</v>
      </c>
      <c r="BB364" s="1">
        <f ca="1" t="shared" si="134"/>
        <v>0</v>
      </c>
      <c r="BD364" s="1">
        <f t="shared" si="155"/>
        <v>74</v>
      </c>
      <c r="BE364" s="1">
        <f ca="1" t="shared" si="135"/>
        <v>0.443076786441131</v>
      </c>
      <c r="BF364" s="1">
        <f ca="1" t="shared" si="136"/>
        <v>60.6870830934652</v>
      </c>
      <c r="BG364" s="1">
        <f ca="1" t="shared" si="137"/>
        <v>0.917524850767758</v>
      </c>
      <c r="BH364" s="1">
        <f ca="1" t="shared" si="138"/>
        <v>5.90709381548157</v>
      </c>
      <c r="BI364" s="1">
        <f ca="1" t="shared" si="139"/>
        <v>82.6993134167419</v>
      </c>
      <c r="BJ364" s="1">
        <f ca="1" t="shared" si="140"/>
        <v>0</v>
      </c>
      <c r="BK364" s="1">
        <f ca="1" t="shared" si="141"/>
        <v>0</v>
      </c>
      <c r="BM364" s="1">
        <f t="shared" si="156"/>
        <v>74</v>
      </c>
      <c r="BN364" s="1">
        <f ca="1" t="shared" si="142"/>
        <v>0.822806690910145</v>
      </c>
      <c r="BO364" s="1">
        <f ca="1" t="shared" si="143"/>
        <v>65.7577784489189</v>
      </c>
      <c r="BP364" s="1">
        <f ca="1" t="shared" si="144"/>
        <v>0.0391992525144615</v>
      </c>
      <c r="BQ364" s="1">
        <f ca="1" t="shared" si="145"/>
        <v>4.01235931061315</v>
      </c>
      <c r="BR364" s="1">
        <f ca="1" t="shared" si="146"/>
        <v>60.1853896591972</v>
      </c>
      <c r="BS364" s="1">
        <f ca="1" t="shared" si="147"/>
        <v>5.5723887897217</v>
      </c>
      <c r="BT364" s="1">
        <f ca="1" t="shared" si="148"/>
        <v>557.23887897217</v>
      </c>
    </row>
    <row r="365" spans="2:72">
      <c r="B365" s="1">
        <f t="shared" si="149"/>
        <v>75</v>
      </c>
      <c r="C365" s="1">
        <f ca="1" t="shared" si="93"/>
        <v>0.805584984415575</v>
      </c>
      <c r="D365" s="1">
        <f ca="1" t="shared" si="94"/>
        <v>67.2117680303266</v>
      </c>
      <c r="E365" s="1">
        <f ca="1" t="shared" si="95"/>
        <v>0.120328205512324</v>
      </c>
      <c r="F365" s="1">
        <f ca="1" t="shared" si="96"/>
        <v>4.13132042427726</v>
      </c>
      <c r="G365" s="1">
        <f ca="1" t="shared" si="97"/>
        <v>33.0505633942181</v>
      </c>
      <c r="H365" s="1">
        <f ca="1" t="shared" si="98"/>
        <v>34.1612046361085</v>
      </c>
      <c r="I365" s="1">
        <f ca="1" t="shared" si="99"/>
        <v>3416.12046361085</v>
      </c>
      <c r="K365" s="1">
        <f t="shared" si="150"/>
        <v>75</v>
      </c>
      <c r="L365" s="1">
        <f ca="1" t="shared" si="100"/>
        <v>0.266366103092984</v>
      </c>
      <c r="M365" s="1">
        <f ca="1" t="shared" si="101"/>
        <v>60.8930075247357</v>
      </c>
      <c r="N365" s="1">
        <f ca="1" t="shared" si="102"/>
        <v>0.232567954531419</v>
      </c>
      <c r="O365" s="1">
        <f ca="1" t="shared" si="103"/>
        <v>4.33195513731491</v>
      </c>
      <c r="P365" s="1">
        <f ca="1" t="shared" si="104"/>
        <v>38.9875962358342</v>
      </c>
      <c r="Q365" s="1">
        <f ca="1" t="shared" si="105"/>
        <v>21.9054112889015</v>
      </c>
      <c r="R365" s="1">
        <f ca="1" t="shared" si="106"/>
        <v>2190.54112889015</v>
      </c>
      <c r="T365" s="1">
        <f t="shared" si="151"/>
        <v>75</v>
      </c>
      <c r="U365" s="1">
        <f ca="1" t="shared" si="107"/>
        <v>0.163133800957263</v>
      </c>
      <c r="V365" s="1">
        <f ca="1" t="shared" si="108"/>
        <v>59.8691545544766</v>
      </c>
      <c r="W365" s="1">
        <f ca="1" t="shared" si="109"/>
        <v>0.130176997534083</v>
      </c>
      <c r="X365" s="1">
        <f ca="1" t="shared" si="110"/>
        <v>4.35299976848101</v>
      </c>
      <c r="Y365" s="1">
        <f ca="1" t="shared" si="111"/>
        <v>43.5299976848101</v>
      </c>
      <c r="Z365" s="1">
        <f ca="1" t="shared" si="112"/>
        <v>16.3391568696665</v>
      </c>
      <c r="AA365" s="1">
        <f ca="1" t="shared" si="113"/>
        <v>1633.91568696665</v>
      </c>
      <c r="AC365" s="1">
        <f t="shared" si="152"/>
        <v>75</v>
      </c>
      <c r="AD365" s="1">
        <f ca="1" t="shared" si="114"/>
        <v>0.595217684200084</v>
      </c>
      <c r="AE365" s="1">
        <f ca="1" t="shared" si="115"/>
        <v>67.8335347728724</v>
      </c>
      <c r="AF365" s="1">
        <f ca="1" t="shared" si="116"/>
        <v>0.905404222862221</v>
      </c>
      <c r="AG365" s="1">
        <f ca="1" t="shared" si="117"/>
        <v>5.50091280533863</v>
      </c>
      <c r="AH365" s="1">
        <f ca="1" t="shared" si="118"/>
        <v>60.5100408587249</v>
      </c>
      <c r="AI365" s="1">
        <f ca="1" t="shared" si="119"/>
        <v>7.3234939141475</v>
      </c>
      <c r="AJ365" s="1">
        <f ca="1" t="shared" si="120"/>
        <v>732.34939141475</v>
      </c>
      <c r="AL365" s="1">
        <f t="shared" si="153"/>
        <v>75</v>
      </c>
      <c r="AM365" s="1">
        <f ca="1" t="shared" si="121"/>
        <v>0.464790439059442</v>
      </c>
      <c r="AN365" s="1">
        <f ca="1" t="shared" si="122"/>
        <v>62.4544956964258</v>
      </c>
      <c r="AO365" s="1">
        <f ca="1" t="shared" si="123"/>
        <v>0.803436369696102</v>
      </c>
      <c r="AP365" s="1">
        <f ca="1" t="shared" si="124"/>
        <v>5.14594459992432</v>
      </c>
      <c r="AQ365" s="1">
        <f ca="1" t="shared" si="125"/>
        <v>61.7513351990919</v>
      </c>
      <c r="AR365" s="1">
        <f ca="1" t="shared" si="126"/>
        <v>0.703160497333968</v>
      </c>
      <c r="AS365" s="1">
        <f ca="1" t="shared" si="127"/>
        <v>70.3160497333968</v>
      </c>
      <c r="AU365" s="1">
        <f t="shared" si="154"/>
        <v>75</v>
      </c>
      <c r="AV365" s="1">
        <f ca="1" t="shared" si="128"/>
        <v>0.334810073124202</v>
      </c>
      <c r="AW365" s="1">
        <f ca="1" t="shared" si="129"/>
        <v>60.5242387670599</v>
      </c>
      <c r="AX365" s="1">
        <f ca="1" t="shared" si="130"/>
        <v>0.710841514392992</v>
      </c>
      <c r="AY365" s="1">
        <f ca="1" t="shared" si="131"/>
        <v>5.12228120871288</v>
      </c>
      <c r="AZ365" s="1">
        <f ca="1" t="shared" si="132"/>
        <v>66.5896557132675</v>
      </c>
      <c r="BA365" s="1">
        <f ca="1" t="shared" si="133"/>
        <v>0</v>
      </c>
      <c r="BB365" s="1">
        <f ca="1" t="shared" si="134"/>
        <v>0</v>
      </c>
      <c r="BD365" s="1">
        <f t="shared" si="155"/>
        <v>75</v>
      </c>
      <c r="BE365" s="1">
        <f ca="1" t="shared" si="135"/>
        <v>0.0399416302248741</v>
      </c>
      <c r="BF365" s="1">
        <f ca="1" t="shared" si="136"/>
        <v>50.6135298022629</v>
      </c>
      <c r="BG365" s="1">
        <f ca="1" t="shared" si="137"/>
        <v>0.934855948535002</v>
      </c>
      <c r="BH365" s="1">
        <f ca="1" t="shared" si="138"/>
        <v>5.71667201679236</v>
      </c>
      <c r="BI365" s="1">
        <f ca="1" t="shared" si="139"/>
        <v>80.033408235093</v>
      </c>
      <c r="BJ365" s="1">
        <f ca="1" t="shared" si="140"/>
        <v>0</v>
      </c>
      <c r="BK365" s="1">
        <f ca="1" t="shared" si="141"/>
        <v>0</v>
      </c>
      <c r="BM365" s="1">
        <f t="shared" si="156"/>
        <v>75</v>
      </c>
      <c r="BN365" s="1">
        <f ca="1" t="shared" si="142"/>
        <v>0.258384024333127</v>
      </c>
      <c r="BO365" s="1">
        <f ca="1" t="shared" si="143"/>
        <v>60.8687112381403</v>
      </c>
      <c r="BP365" s="1">
        <f ca="1" t="shared" si="144"/>
        <v>0.445274999757231</v>
      </c>
      <c r="BQ365" s="1">
        <f ca="1" t="shared" si="145"/>
        <v>4.91570047526464</v>
      </c>
      <c r="BR365" s="1">
        <f ca="1" t="shared" si="146"/>
        <v>73.7355071289696</v>
      </c>
      <c r="BS365" s="1">
        <f ca="1" t="shared" si="147"/>
        <v>0</v>
      </c>
      <c r="BT365" s="1">
        <f ca="1" t="shared" si="148"/>
        <v>0</v>
      </c>
    </row>
    <row r="366" spans="2:72">
      <c r="B366" s="1">
        <f t="shared" si="149"/>
        <v>76</v>
      </c>
      <c r="C366" s="1">
        <f ca="1" t="shared" si="93"/>
        <v>0.340981476778751</v>
      </c>
      <c r="D366" s="1">
        <f ca="1" t="shared" si="94"/>
        <v>64.7482316202147</v>
      </c>
      <c r="E366" s="1">
        <f ca="1" t="shared" si="95"/>
        <v>0.0619694025491455</v>
      </c>
      <c r="F366" s="1">
        <f ca="1" t="shared" si="96"/>
        <v>4.46327086832251</v>
      </c>
      <c r="G366" s="1">
        <f ca="1" t="shared" si="97"/>
        <v>35.7061669465801</v>
      </c>
      <c r="H366" s="1">
        <f ca="1" t="shared" si="98"/>
        <v>29.0420646736347</v>
      </c>
      <c r="I366" s="1">
        <f ca="1" t="shared" si="99"/>
        <v>2904.20646736347</v>
      </c>
      <c r="K366" s="1">
        <f t="shared" si="150"/>
        <v>76</v>
      </c>
      <c r="L366" s="1">
        <f ca="1" t="shared" si="100"/>
        <v>0.0637062017967718</v>
      </c>
      <c r="M366" s="1">
        <f ca="1" t="shared" si="101"/>
        <v>51.09726173369</v>
      </c>
      <c r="N366" s="1">
        <f ca="1" t="shared" si="102"/>
        <v>0.307808928405897</v>
      </c>
      <c r="O366" s="1">
        <f ca="1" t="shared" si="103"/>
        <v>4.69709060337518</v>
      </c>
      <c r="P366" s="1">
        <f ca="1" t="shared" si="104"/>
        <v>42.2738154303766</v>
      </c>
      <c r="Q366" s="1">
        <f ca="1" t="shared" si="105"/>
        <v>8.82344630331337</v>
      </c>
      <c r="R366" s="1">
        <f ca="1" t="shared" si="106"/>
        <v>882.344630331338</v>
      </c>
      <c r="T366" s="1">
        <f t="shared" si="151"/>
        <v>76</v>
      </c>
      <c r="U366" s="1">
        <f ca="1" t="shared" si="107"/>
        <v>0.0844871781492391</v>
      </c>
      <c r="V366" s="1">
        <f ca="1" t="shared" si="108"/>
        <v>53.5792449462101</v>
      </c>
      <c r="W366" s="1">
        <f ca="1" t="shared" si="109"/>
        <v>0.221191243280877</v>
      </c>
      <c r="X366" s="1">
        <f ca="1" t="shared" si="110"/>
        <v>4.13340062864004</v>
      </c>
      <c r="Y366" s="1">
        <f ca="1" t="shared" si="111"/>
        <v>41.3340062864005</v>
      </c>
      <c r="Z366" s="1">
        <f ca="1" t="shared" si="112"/>
        <v>12.2452386598096</v>
      </c>
      <c r="AA366" s="1">
        <f ca="1" t="shared" si="113"/>
        <v>1224.52386598096</v>
      </c>
      <c r="AC366" s="1">
        <f t="shared" si="152"/>
        <v>76</v>
      </c>
      <c r="AD366" s="1">
        <f ca="1" t="shared" si="114"/>
        <v>0.485982530277846</v>
      </c>
      <c r="AE366" s="1">
        <f ca="1" t="shared" si="115"/>
        <v>61.7615020273716</v>
      </c>
      <c r="AF366" s="1">
        <f ca="1" t="shared" si="116"/>
        <v>0.426154362463164</v>
      </c>
      <c r="AG366" s="1">
        <f ca="1" t="shared" si="117"/>
        <v>4.73645371901366</v>
      </c>
      <c r="AH366" s="1">
        <f ca="1" t="shared" si="118"/>
        <v>52.1009909091503</v>
      </c>
      <c r="AI366" s="1">
        <f ca="1" t="shared" si="119"/>
        <v>9.66051111822127</v>
      </c>
      <c r="AJ366" s="1">
        <f ca="1" t="shared" si="120"/>
        <v>966.051111822127</v>
      </c>
      <c r="AL366" s="1">
        <f t="shared" si="153"/>
        <v>76</v>
      </c>
      <c r="AM366" s="1">
        <f ca="1" t="shared" si="121"/>
        <v>0.548107231443298</v>
      </c>
      <c r="AN366" s="1">
        <f ca="1" t="shared" si="122"/>
        <v>61.1999698249431</v>
      </c>
      <c r="AO366" s="1">
        <f ca="1" t="shared" si="123"/>
        <v>0.157459654531857</v>
      </c>
      <c r="AP366" s="1">
        <f ca="1" t="shared" si="124"/>
        <v>4.49251771942747</v>
      </c>
      <c r="AQ366" s="1">
        <f ca="1" t="shared" si="125"/>
        <v>53.9102126331296</v>
      </c>
      <c r="AR366" s="1">
        <f ca="1" t="shared" si="126"/>
        <v>7.28975719181343</v>
      </c>
      <c r="AS366" s="1">
        <f ca="1" t="shared" si="127"/>
        <v>728.975719181343</v>
      </c>
      <c r="AU366" s="1">
        <f t="shared" si="154"/>
        <v>76</v>
      </c>
      <c r="AV366" s="1">
        <f ca="1" t="shared" si="128"/>
        <v>0.0698097629771826</v>
      </c>
      <c r="AW366" s="1">
        <f ca="1" t="shared" si="129"/>
        <v>50.8237625758962</v>
      </c>
      <c r="AX366" s="1">
        <f ca="1" t="shared" si="130"/>
        <v>0.794729184906243</v>
      </c>
      <c r="AY366" s="1">
        <f ca="1" t="shared" si="131"/>
        <v>5.21646977193513</v>
      </c>
      <c r="AZ366" s="1">
        <f ca="1" t="shared" si="132"/>
        <v>67.8141070351567</v>
      </c>
      <c r="BA366" s="1">
        <f ca="1" t="shared" si="133"/>
        <v>0</v>
      </c>
      <c r="BB366" s="1">
        <f ca="1" t="shared" si="134"/>
        <v>0</v>
      </c>
      <c r="BD366" s="1">
        <f t="shared" si="155"/>
        <v>76</v>
      </c>
      <c r="BE366" s="1">
        <f ca="1" t="shared" si="135"/>
        <v>0.690052514410447</v>
      </c>
      <c r="BF366" s="1">
        <f ca="1" t="shared" si="136"/>
        <v>66.6574156773117</v>
      </c>
      <c r="BG366" s="1">
        <f ca="1" t="shared" si="137"/>
        <v>0.41432532565878</v>
      </c>
      <c r="BH366" s="1">
        <f ca="1" t="shared" si="138"/>
        <v>4.77690942860638</v>
      </c>
      <c r="BI366" s="1">
        <f ca="1" t="shared" si="139"/>
        <v>66.8767320004894</v>
      </c>
      <c r="BJ366" s="1">
        <f ca="1" t="shared" si="140"/>
        <v>0</v>
      </c>
      <c r="BK366" s="1">
        <f ca="1" t="shared" si="141"/>
        <v>0</v>
      </c>
      <c r="BM366" s="1">
        <f t="shared" si="156"/>
        <v>76</v>
      </c>
      <c r="BN366" s="1">
        <f ca="1" t="shared" si="142"/>
        <v>0.480106933438088</v>
      </c>
      <c r="BO366" s="1">
        <f ca="1" t="shared" si="143"/>
        <v>61.7762636008639</v>
      </c>
      <c r="BP366" s="1">
        <f ca="1" t="shared" si="144"/>
        <v>0.104070953055981</v>
      </c>
      <c r="BQ366" s="1">
        <f ca="1" t="shared" si="145"/>
        <v>4.44496162580737</v>
      </c>
      <c r="BR366" s="1">
        <f ca="1" t="shared" si="146"/>
        <v>66.6744243871105</v>
      </c>
      <c r="BS366" s="1">
        <f ca="1" t="shared" si="147"/>
        <v>0</v>
      </c>
      <c r="BT366" s="1">
        <f ca="1" t="shared" si="148"/>
        <v>0</v>
      </c>
    </row>
    <row r="367" spans="2:72">
      <c r="B367" s="1">
        <f t="shared" si="149"/>
        <v>77</v>
      </c>
      <c r="C367" s="1">
        <f ca="1" t="shared" si="93"/>
        <v>0.588334191629987</v>
      </c>
      <c r="D367" s="1">
        <f ca="1" t="shared" si="94"/>
        <v>69.2468030520917</v>
      </c>
      <c r="E367" s="1">
        <f ca="1" t="shared" si="95"/>
        <v>0.357148637473428</v>
      </c>
      <c r="F367" s="1">
        <f ca="1" t="shared" si="96"/>
        <v>4.95489457215309</v>
      </c>
      <c r="G367" s="1">
        <f ca="1" t="shared" si="97"/>
        <v>39.6391565772247</v>
      </c>
      <c r="H367" s="1">
        <f ca="1" t="shared" si="98"/>
        <v>29.6076464748669</v>
      </c>
      <c r="I367" s="1">
        <f ca="1" t="shared" si="99"/>
        <v>2960.76464748669</v>
      </c>
      <c r="K367" s="1">
        <f t="shared" si="150"/>
        <v>77</v>
      </c>
      <c r="L367" s="1">
        <f ca="1" t="shared" si="100"/>
        <v>0.655745084927311</v>
      </c>
      <c r="M367" s="1">
        <f ca="1" t="shared" si="101"/>
        <v>68.7484664965524</v>
      </c>
      <c r="N367" s="1">
        <f ca="1" t="shared" si="102"/>
        <v>0.657574513972363</v>
      </c>
      <c r="O367" s="1">
        <f ca="1" t="shared" si="103"/>
        <v>4.52808430103115</v>
      </c>
      <c r="P367" s="1">
        <f ca="1" t="shared" si="104"/>
        <v>40.7527587092804</v>
      </c>
      <c r="Q367" s="1">
        <f ca="1" t="shared" si="105"/>
        <v>27.9957077872721</v>
      </c>
      <c r="R367" s="1">
        <f ca="1" t="shared" si="106"/>
        <v>2799.57077872721</v>
      </c>
      <c r="T367" s="1">
        <f t="shared" si="151"/>
        <v>77</v>
      </c>
      <c r="U367" s="1">
        <f ca="1" t="shared" si="107"/>
        <v>0.875572282567148</v>
      </c>
      <c r="V367" s="1">
        <f ca="1" t="shared" si="108"/>
        <v>69.6899109333763</v>
      </c>
      <c r="W367" s="1">
        <f ca="1" t="shared" si="109"/>
        <v>0.427883242796829</v>
      </c>
      <c r="X367" s="1">
        <f ca="1" t="shared" si="110"/>
        <v>4.88262807896322</v>
      </c>
      <c r="Y367" s="1">
        <f ca="1" t="shared" si="111"/>
        <v>48.8262807896322</v>
      </c>
      <c r="Z367" s="1">
        <f ca="1" t="shared" si="112"/>
        <v>20.8636301437441</v>
      </c>
      <c r="AA367" s="1">
        <f ca="1" t="shared" si="113"/>
        <v>2086.36301437441</v>
      </c>
      <c r="AC367" s="1">
        <f t="shared" si="152"/>
        <v>77</v>
      </c>
      <c r="AD367" s="1">
        <f ca="1" t="shared" si="114"/>
        <v>0.887558860658846</v>
      </c>
      <c r="AE367" s="1">
        <f ca="1" t="shared" si="115"/>
        <v>65.1285199993948</v>
      </c>
      <c r="AF367" s="1">
        <f ca="1" t="shared" si="116"/>
        <v>0.956214126641336</v>
      </c>
      <c r="AG367" s="1">
        <f ca="1" t="shared" si="117"/>
        <v>5.80115641846181</v>
      </c>
      <c r="AH367" s="1">
        <f ca="1" t="shared" si="118"/>
        <v>63.81272060308</v>
      </c>
      <c r="AI367" s="1">
        <f ca="1" t="shared" si="119"/>
        <v>1.31579939631485</v>
      </c>
      <c r="AJ367" s="1">
        <f ca="1" t="shared" si="120"/>
        <v>131.579939631485</v>
      </c>
      <c r="AL367" s="1">
        <f t="shared" si="153"/>
        <v>77</v>
      </c>
      <c r="AM367" s="1">
        <f ca="1" t="shared" si="121"/>
        <v>0.48941139965121</v>
      </c>
      <c r="AN367" s="1">
        <f ca="1" t="shared" si="122"/>
        <v>62.308571643017</v>
      </c>
      <c r="AO367" s="1">
        <f ca="1" t="shared" si="123"/>
        <v>0.873468466014786</v>
      </c>
      <c r="AP367" s="1">
        <f ca="1" t="shared" si="124"/>
        <v>5.24544690092865</v>
      </c>
      <c r="AQ367" s="1">
        <f ca="1" t="shared" si="125"/>
        <v>62.9453628111438</v>
      </c>
      <c r="AR367" s="1">
        <f ca="1" t="shared" si="126"/>
        <v>0</v>
      </c>
      <c r="AS367" s="1">
        <f ca="1" t="shared" si="127"/>
        <v>0</v>
      </c>
      <c r="AU367" s="1">
        <f t="shared" si="154"/>
        <v>77</v>
      </c>
      <c r="AV367" s="1">
        <f ca="1" t="shared" si="128"/>
        <v>0.823729128106429</v>
      </c>
      <c r="AW367" s="1">
        <f ca="1" t="shared" si="129"/>
        <v>69.8873444566183</v>
      </c>
      <c r="AX367" s="1">
        <f ca="1" t="shared" si="130"/>
        <v>0.341941058903649</v>
      </c>
      <c r="AY367" s="1">
        <f ca="1" t="shared" si="131"/>
        <v>4.68902358306156</v>
      </c>
      <c r="AZ367" s="1">
        <f ca="1" t="shared" si="132"/>
        <v>60.9573065798003</v>
      </c>
      <c r="BA367" s="1">
        <f ca="1" t="shared" si="133"/>
        <v>8.93003787681794</v>
      </c>
      <c r="BB367" s="1">
        <f ca="1" t="shared" si="134"/>
        <v>893.003787681794</v>
      </c>
      <c r="BD367" s="1">
        <f t="shared" si="155"/>
        <v>77</v>
      </c>
      <c r="BE367" s="1">
        <f ca="1" t="shared" si="135"/>
        <v>0.773016308543444</v>
      </c>
      <c r="BF367" s="1">
        <f ca="1" t="shared" si="136"/>
        <v>65.066211163313</v>
      </c>
      <c r="BG367" s="1">
        <f ca="1" t="shared" si="137"/>
        <v>0.947632554297023</v>
      </c>
      <c r="BH367" s="1">
        <f ca="1" t="shared" si="138"/>
        <v>5.79707725031548</v>
      </c>
      <c r="BI367" s="1">
        <f ca="1" t="shared" si="139"/>
        <v>81.1590815044167</v>
      </c>
      <c r="BJ367" s="1">
        <f ca="1" t="shared" si="140"/>
        <v>0</v>
      </c>
      <c r="BK367" s="1">
        <f ca="1" t="shared" si="141"/>
        <v>0</v>
      </c>
      <c r="BM367" s="1">
        <f t="shared" si="156"/>
        <v>77</v>
      </c>
      <c r="BN367" s="1">
        <f ca="1" t="shared" si="142"/>
        <v>0.221193127169087</v>
      </c>
      <c r="BO367" s="1">
        <f ca="1" t="shared" si="143"/>
        <v>58.4290583485155</v>
      </c>
      <c r="BP367" s="1">
        <f ca="1" t="shared" si="144"/>
        <v>0.33434219081967</v>
      </c>
      <c r="BQ367" s="1">
        <f ca="1" t="shared" si="145"/>
        <v>4.60377562504614</v>
      </c>
      <c r="BR367" s="1">
        <f ca="1" t="shared" si="146"/>
        <v>69.056634375692</v>
      </c>
      <c r="BS367" s="1">
        <f ca="1" t="shared" si="147"/>
        <v>0</v>
      </c>
      <c r="BT367" s="1">
        <f ca="1" t="shared" si="148"/>
        <v>0</v>
      </c>
    </row>
    <row r="368" spans="2:72">
      <c r="B368" s="1">
        <f t="shared" si="149"/>
        <v>78</v>
      </c>
      <c r="C368" s="1">
        <f ca="1" t="shared" si="93"/>
        <v>0.234078494099944</v>
      </c>
      <c r="D368" s="1">
        <f ca="1" t="shared" si="94"/>
        <v>55.0043780082231</v>
      </c>
      <c r="E368" s="1">
        <f ca="1" t="shared" si="95"/>
        <v>0.787760957037358</v>
      </c>
      <c r="F368" s="1">
        <f ca="1" t="shared" si="96"/>
        <v>5.38696979869859</v>
      </c>
      <c r="G368" s="1">
        <f ca="1" t="shared" si="97"/>
        <v>43.0957583895887</v>
      </c>
      <c r="H368" s="1">
        <f ca="1" t="shared" si="98"/>
        <v>11.9086196186344</v>
      </c>
      <c r="I368" s="1">
        <f ca="1" t="shared" si="99"/>
        <v>1190.86196186344</v>
      </c>
      <c r="K368" s="1">
        <f t="shared" si="150"/>
        <v>78</v>
      </c>
      <c r="L368" s="1">
        <f ca="1" t="shared" si="100"/>
        <v>0.93976757051803</v>
      </c>
      <c r="M368" s="1">
        <f ca="1" t="shared" si="101"/>
        <v>78.0272119453816</v>
      </c>
      <c r="N368" s="1">
        <f ca="1" t="shared" si="102"/>
        <v>0.775248071319178</v>
      </c>
      <c r="O368" s="1">
        <f ca="1" t="shared" si="103"/>
        <v>5.39708603891537</v>
      </c>
      <c r="P368" s="1">
        <f ca="1" t="shared" si="104"/>
        <v>48.5737743502384</v>
      </c>
      <c r="Q368" s="1">
        <f ca="1" t="shared" si="105"/>
        <v>29.4534375951433</v>
      </c>
      <c r="R368" s="1">
        <f ca="1" t="shared" si="106"/>
        <v>2945.34375951433</v>
      </c>
      <c r="T368" s="1">
        <f t="shared" si="151"/>
        <v>78</v>
      </c>
      <c r="U368" s="1">
        <f ca="1" t="shared" si="107"/>
        <v>0.31554940262762</v>
      </c>
      <c r="V368" s="1">
        <f ca="1" t="shared" si="108"/>
        <v>62.1342605355201</v>
      </c>
      <c r="W368" s="1">
        <f ca="1" t="shared" si="109"/>
        <v>0.771531273352361</v>
      </c>
      <c r="X368" s="1">
        <f ca="1" t="shared" si="110"/>
        <v>5.33354397403698</v>
      </c>
      <c r="Y368" s="1">
        <f ca="1" t="shared" si="111"/>
        <v>53.3354397403698</v>
      </c>
      <c r="Z368" s="1">
        <f ca="1" t="shared" si="112"/>
        <v>8.7988207951503</v>
      </c>
      <c r="AA368" s="1">
        <f ca="1" t="shared" si="113"/>
        <v>879.88207951503</v>
      </c>
      <c r="AC368" s="1">
        <f t="shared" si="152"/>
        <v>78</v>
      </c>
      <c r="AD368" s="1">
        <f ca="1" t="shared" si="114"/>
        <v>0.818456865205642</v>
      </c>
      <c r="AE368" s="1">
        <f ca="1" t="shared" si="115"/>
        <v>67.1118648076832</v>
      </c>
      <c r="AF368" s="1">
        <f ca="1" t="shared" si="116"/>
        <v>0.473532330092822</v>
      </c>
      <c r="AG368" s="1">
        <f ca="1" t="shared" si="117"/>
        <v>4.50399321698154</v>
      </c>
      <c r="AH368" s="1">
        <f ca="1" t="shared" si="118"/>
        <v>49.5439253867969</v>
      </c>
      <c r="AI368" s="1">
        <f ca="1" t="shared" si="119"/>
        <v>17.5679394208864</v>
      </c>
      <c r="AJ368" s="1">
        <f ca="1" t="shared" si="120"/>
        <v>1756.79394208864</v>
      </c>
      <c r="AL368" s="1">
        <f t="shared" si="153"/>
        <v>78</v>
      </c>
      <c r="AM368" s="1">
        <f ca="1" t="shared" si="121"/>
        <v>0.240016871633131</v>
      </c>
      <c r="AN368" s="1">
        <f ca="1" t="shared" si="122"/>
        <v>59.7802870173873</v>
      </c>
      <c r="AO368" s="1">
        <f ca="1" t="shared" si="123"/>
        <v>0.0468341189705694</v>
      </c>
      <c r="AP368" s="1">
        <f ca="1" t="shared" si="124"/>
        <v>4.20193186178797</v>
      </c>
      <c r="AQ368" s="1">
        <f ca="1" t="shared" si="125"/>
        <v>50.4231823414557</v>
      </c>
      <c r="AR368" s="1">
        <f ca="1" t="shared" si="126"/>
        <v>9.35710467593168</v>
      </c>
      <c r="AS368" s="1">
        <f ca="1" t="shared" si="127"/>
        <v>935.710467593168</v>
      </c>
      <c r="AU368" s="1">
        <f t="shared" si="154"/>
        <v>78</v>
      </c>
      <c r="AV368" s="1">
        <f ca="1" t="shared" si="128"/>
        <v>0.000883681639212375</v>
      </c>
      <c r="AW368" s="1">
        <f ca="1" t="shared" si="129"/>
        <v>52.0409531175139</v>
      </c>
      <c r="AX368" s="1">
        <f ca="1" t="shared" si="130"/>
        <v>0.593428554463776</v>
      </c>
      <c r="AY368" s="1">
        <f ca="1" t="shared" si="131"/>
        <v>4.79088298395489</v>
      </c>
      <c r="AZ368" s="1">
        <f ca="1" t="shared" si="132"/>
        <v>62.2814787914136</v>
      </c>
      <c r="BA368" s="1">
        <f ca="1" t="shared" si="133"/>
        <v>0</v>
      </c>
      <c r="BB368" s="1">
        <f ca="1" t="shared" si="134"/>
        <v>0</v>
      </c>
      <c r="BD368" s="1">
        <f t="shared" si="155"/>
        <v>78</v>
      </c>
      <c r="BE368" s="1">
        <f ca="1" t="shared" si="135"/>
        <v>0.41456885774522</v>
      </c>
      <c r="BF368" s="1">
        <f ca="1" t="shared" si="136"/>
        <v>60.1209256782282</v>
      </c>
      <c r="BG368" s="1">
        <f ca="1" t="shared" si="137"/>
        <v>0.398541372478045</v>
      </c>
      <c r="BH368" s="1">
        <f ca="1" t="shared" si="138"/>
        <v>4.91826799651148</v>
      </c>
      <c r="BI368" s="1">
        <f ca="1" t="shared" si="139"/>
        <v>68.8557519511607</v>
      </c>
      <c r="BJ368" s="1">
        <f ca="1" t="shared" si="140"/>
        <v>0</v>
      </c>
      <c r="BK368" s="1">
        <f ca="1" t="shared" si="141"/>
        <v>0</v>
      </c>
      <c r="BM368" s="1">
        <f t="shared" si="156"/>
        <v>78</v>
      </c>
      <c r="BN368" s="1">
        <f ca="1" t="shared" si="142"/>
        <v>0.214388362637529</v>
      </c>
      <c r="BO368" s="1">
        <f ca="1" t="shared" si="143"/>
        <v>59.3005826039973</v>
      </c>
      <c r="BP368" s="1">
        <f ca="1" t="shared" si="144"/>
        <v>0.242032024643349</v>
      </c>
      <c r="BQ368" s="1">
        <f ca="1" t="shared" si="145"/>
        <v>4.23442803495563</v>
      </c>
      <c r="BR368" s="1">
        <f ca="1" t="shared" si="146"/>
        <v>63.5164205243345</v>
      </c>
      <c r="BS368" s="1">
        <f ca="1" t="shared" si="147"/>
        <v>0</v>
      </c>
      <c r="BT368" s="1">
        <f ca="1" t="shared" si="148"/>
        <v>0</v>
      </c>
    </row>
    <row r="369" spans="2:72">
      <c r="B369" s="1">
        <f t="shared" si="149"/>
        <v>79</v>
      </c>
      <c r="C369" s="1">
        <f ca="1" t="shared" si="93"/>
        <v>0.0165397499462203</v>
      </c>
      <c r="D369" s="1">
        <f ca="1" t="shared" si="94"/>
        <v>52.9088480792105</v>
      </c>
      <c r="E369" s="1">
        <f ca="1" t="shared" si="95"/>
        <v>0.974728954752742</v>
      </c>
      <c r="F369" s="1">
        <f ca="1" t="shared" si="96"/>
        <v>5.85042608139605</v>
      </c>
      <c r="G369" s="1">
        <f ca="1" t="shared" si="97"/>
        <v>46.8034086511684</v>
      </c>
      <c r="H369" s="1">
        <f ca="1" t="shared" si="98"/>
        <v>6.1054394280421</v>
      </c>
      <c r="I369" s="1">
        <f ca="1" t="shared" si="99"/>
        <v>610.54394280421</v>
      </c>
      <c r="K369" s="1">
        <f t="shared" si="150"/>
        <v>79</v>
      </c>
      <c r="L369" s="1">
        <f ca="1" t="shared" si="100"/>
        <v>0.52484084864686</v>
      </c>
      <c r="M369" s="1">
        <f ca="1" t="shared" si="101"/>
        <v>61.3035666958823</v>
      </c>
      <c r="N369" s="1">
        <f ca="1" t="shared" si="102"/>
        <v>0.953231653698221</v>
      </c>
      <c r="O369" s="1">
        <f ca="1" t="shared" si="103"/>
        <v>5.95749826885616</v>
      </c>
      <c r="P369" s="1">
        <f ca="1" t="shared" si="104"/>
        <v>53.6174844197055</v>
      </c>
      <c r="Q369" s="1">
        <f ca="1" t="shared" si="105"/>
        <v>7.68608227617681</v>
      </c>
      <c r="R369" s="1">
        <f ca="1" t="shared" si="106"/>
        <v>768.608227617681</v>
      </c>
      <c r="T369" s="1">
        <f t="shared" si="151"/>
        <v>79</v>
      </c>
      <c r="U369" s="1">
        <f ca="1" t="shared" si="107"/>
        <v>0.161546332603422</v>
      </c>
      <c r="V369" s="1">
        <f ca="1" t="shared" si="108"/>
        <v>56.1055723886992</v>
      </c>
      <c r="W369" s="1">
        <f ca="1" t="shared" si="109"/>
        <v>0.800129403089843</v>
      </c>
      <c r="X369" s="1">
        <f ca="1" t="shared" si="110"/>
        <v>5.48311392717808</v>
      </c>
      <c r="Y369" s="1">
        <f ca="1" t="shared" si="111"/>
        <v>54.8311392717808</v>
      </c>
      <c r="Z369" s="1">
        <f ca="1" t="shared" si="112"/>
        <v>1.27443311691839</v>
      </c>
      <c r="AA369" s="1">
        <f ca="1" t="shared" si="113"/>
        <v>127.443311691839</v>
      </c>
      <c r="AC369" s="1">
        <f t="shared" si="152"/>
        <v>79</v>
      </c>
      <c r="AD369" s="1">
        <f ca="1" t="shared" si="114"/>
        <v>0.560791103725755</v>
      </c>
      <c r="AE369" s="1">
        <f ca="1" t="shared" si="115"/>
        <v>69.7908868206369</v>
      </c>
      <c r="AF369" s="1">
        <f ca="1" t="shared" si="116"/>
        <v>0.891414815831985</v>
      </c>
      <c r="AG369" s="1">
        <f ca="1" t="shared" si="117"/>
        <v>5.4808124789835</v>
      </c>
      <c r="AH369" s="1">
        <f ca="1" t="shared" si="118"/>
        <v>60.2889372688185</v>
      </c>
      <c r="AI369" s="1">
        <f ca="1" t="shared" si="119"/>
        <v>9.50194955181848</v>
      </c>
      <c r="AJ369" s="1">
        <f ca="1" t="shared" si="120"/>
        <v>950.194955181848</v>
      </c>
      <c r="AL369" s="1">
        <f t="shared" si="153"/>
        <v>79</v>
      </c>
      <c r="AM369" s="1">
        <f ca="1" t="shared" si="121"/>
        <v>0.463248354271935</v>
      </c>
      <c r="AN369" s="1">
        <f ca="1" t="shared" si="122"/>
        <v>63.265598736146</v>
      </c>
      <c r="AO369" s="1">
        <f ca="1" t="shared" si="123"/>
        <v>0.916881500944495</v>
      </c>
      <c r="AP369" s="1">
        <f ca="1" t="shared" si="124"/>
        <v>5.91484390039613</v>
      </c>
      <c r="AQ369" s="1">
        <f ca="1" t="shared" si="125"/>
        <v>70.9781268047536</v>
      </c>
      <c r="AR369" s="1">
        <f ca="1" t="shared" si="126"/>
        <v>0</v>
      </c>
      <c r="AS369" s="1">
        <f ca="1" t="shared" si="127"/>
        <v>0</v>
      </c>
      <c r="AU369" s="1">
        <f t="shared" si="154"/>
        <v>79</v>
      </c>
      <c r="AV369" s="1">
        <f ca="1" t="shared" si="128"/>
        <v>0.359426898106088</v>
      </c>
      <c r="AW369" s="1">
        <f ca="1" t="shared" si="129"/>
        <v>64.0735924024528</v>
      </c>
      <c r="AX369" s="1">
        <f ca="1" t="shared" si="130"/>
        <v>0.983365313654005</v>
      </c>
      <c r="AY369" s="1">
        <f ca="1" t="shared" si="131"/>
        <v>5.66594844934584</v>
      </c>
      <c r="AZ369" s="1">
        <f ca="1" t="shared" si="132"/>
        <v>73.6573298414959</v>
      </c>
      <c r="BA369" s="1">
        <f ca="1" t="shared" si="133"/>
        <v>0</v>
      </c>
      <c r="BB369" s="1">
        <f ca="1" t="shared" si="134"/>
        <v>0</v>
      </c>
      <c r="BD369" s="1">
        <f t="shared" si="155"/>
        <v>79</v>
      </c>
      <c r="BE369" s="1">
        <f ca="1" t="shared" si="135"/>
        <v>0.780126773120858</v>
      </c>
      <c r="BF369" s="1">
        <f ca="1" t="shared" si="136"/>
        <v>69.8477117376003</v>
      </c>
      <c r="BG369" s="1">
        <f ca="1" t="shared" si="137"/>
        <v>0.0271352062946859</v>
      </c>
      <c r="BH369" s="1">
        <f ca="1" t="shared" si="138"/>
        <v>4.11941796152076</v>
      </c>
      <c r="BI369" s="1">
        <f ca="1" t="shared" si="139"/>
        <v>57.6718514612907</v>
      </c>
      <c r="BJ369" s="1">
        <f ca="1" t="shared" si="140"/>
        <v>12.1758602763097</v>
      </c>
      <c r="BK369" s="1">
        <f ca="1" t="shared" si="141"/>
        <v>1217.58602763097</v>
      </c>
      <c r="BM369" s="1">
        <f t="shared" si="156"/>
        <v>79</v>
      </c>
      <c r="BN369" s="1">
        <f ca="1" t="shared" si="142"/>
        <v>0.247375821766094</v>
      </c>
      <c r="BO369" s="1">
        <f ca="1" t="shared" si="143"/>
        <v>56.7970503401516</v>
      </c>
      <c r="BP369" s="1">
        <f ca="1" t="shared" si="144"/>
        <v>0.130087568322933</v>
      </c>
      <c r="BQ369" s="1">
        <f ca="1" t="shared" si="145"/>
        <v>4.32455408451995</v>
      </c>
      <c r="BR369" s="1">
        <f ca="1" t="shared" si="146"/>
        <v>64.8683112677993</v>
      </c>
      <c r="BS369" s="1">
        <f ca="1" t="shared" si="147"/>
        <v>0</v>
      </c>
      <c r="BT369" s="1">
        <f ca="1" t="shared" si="148"/>
        <v>0</v>
      </c>
    </row>
    <row r="370" spans="2:72">
      <c r="B370" s="1">
        <f t="shared" si="149"/>
        <v>80</v>
      </c>
      <c r="C370" s="1">
        <f ca="1" t="shared" si="93"/>
        <v>0.331427256908393</v>
      </c>
      <c r="D370" s="1">
        <f ca="1" t="shared" si="94"/>
        <v>64.547438090647</v>
      </c>
      <c r="E370" s="1">
        <f ca="1" t="shared" si="95"/>
        <v>0.0181806833188514</v>
      </c>
      <c r="F370" s="1">
        <f ca="1" t="shared" si="96"/>
        <v>4.17800173505052</v>
      </c>
      <c r="G370" s="1">
        <f ca="1" t="shared" si="97"/>
        <v>33.4240138804041</v>
      </c>
      <c r="H370" s="1">
        <f ca="1" t="shared" si="98"/>
        <v>31.1234242102428</v>
      </c>
      <c r="I370" s="1">
        <f ca="1" t="shared" si="99"/>
        <v>3112.34242102428</v>
      </c>
      <c r="K370" s="1">
        <f t="shared" si="150"/>
        <v>80</v>
      </c>
      <c r="L370" s="1">
        <f ca="1" t="shared" si="100"/>
        <v>0.882522528059164</v>
      </c>
      <c r="M370" s="1">
        <f ca="1" t="shared" si="101"/>
        <v>66.0515773505087</v>
      </c>
      <c r="N370" s="1">
        <f ca="1" t="shared" si="102"/>
        <v>0.14206159364681</v>
      </c>
      <c r="O370" s="1">
        <f ca="1" t="shared" si="103"/>
        <v>4.25540131260901</v>
      </c>
      <c r="P370" s="1">
        <f ca="1" t="shared" si="104"/>
        <v>38.2986118134811</v>
      </c>
      <c r="Q370" s="1">
        <f ca="1" t="shared" si="105"/>
        <v>27.7529655370276</v>
      </c>
      <c r="R370" s="1">
        <f ca="1" t="shared" si="106"/>
        <v>2775.29655370276</v>
      </c>
      <c r="T370" s="1">
        <f t="shared" si="151"/>
        <v>80</v>
      </c>
      <c r="U370" s="1">
        <f ca="1" t="shared" si="107"/>
        <v>0.715514629594783</v>
      </c>
      <c r="V370" s="1">
        <f ca="1" t="shared" si="108"/>
        <v>68.2883341209182</v>
      </c>
      <c r="W370" s="1">
        <f ca="1" t="shared" si="109"/>
        <v>0.709348351444504</v>
      </c>
      <c r="X370" s="1">
        <f ca="1" t="shared" si="110"/>
        <v>5.03822468753923</v>
      </c>
      <c r="Y370" s="1">
        <f ca="1" t="shared" si="111"/>
        <v>50.3822468753923</v>
      </c>
      <c r="Z370" s="1">
        <f ca="1" t="shared" si="112"/>
        <v>17.9060872455259</v>
      </c>
      <c r="AA370" s="1">
        <f ca="1" t="shared" si="113"/>
        <v>1790.60872455259</v>
      </c>
      <c r="AC370" s="1">
        <f t="shared" si="152"/>
        <v>80</v>
      </c>
      <c r="AD370" s="1">
        <f ca="1" t="shared" si="114"/>
        <v>0.898572262221706</v>
      </c>
      <c r="AE370" s="1">
        <f ca="1" t="shared" si="115"/>
        <v>66.1459796540888</v>
      </c>
      <c r="AF370" s="1">
        <f ca="1" t="shared" si="116"/>
        <v>0.872008634468872</v>
      </c>
      <c r="AG370" s="1">
        <f ca="1" t="shared" si="117"/>
        <v>5.18874548498741</v>
      </c>
      <c r="AH370" s="1">
        <f ca="1" t="shared" si="118"/>
        <v>57.0762003348615</v>
      </c>
      <c r="AI370" s="1">
        <f ca="1" t="shared" si="119"/>
        <v>9.06977931922735</v>
      </c>
      <c r="AJ370" s="1">
        <f ca="1" t="shared" si="120"/>
        <v>906.977931922735</v>
      </c>
      <c r="AL370" s="1">
        <f t="shared" si="153"/>
        <v>80</v>
      </c>
      <c r="AM370" s="1">
        <f ca="1" t="shared" si="121"/>
        <v>0.429508512123602</v>
      </c>
      <c r="AN370" s="1">
        <f ca="1" t="shared" si="122"/>
        <v>63.3393241974486</v>
      </c>
      <c r="AO370" s="1">
        <f ca="1" t="shared" si="123"/>
        <v>0.769762027562889</v>
      </c>
      <c r="AP370" s="1">
        <f ca="1" t="shared" si="124"/>
        <v>5.37816265003835</v>
      </c>
      <c r="AQ370" s="1">
        <f ca="1" t="shared" si="125"/>
        <v>64.5379518004602</v>
      </c>
      <c r="AR370" s="1">
        <f ca="1" t="shared" si="126"/>
        <v>0</v>
      </c>
      <c r="AS370" s="1">
        <f ca="1" t="shared" si="127"/>
        <v>0</v>
      </c>
      <c r="AU370" s="1">
        <f t="shared" si="154"/>
        <v>80</v>
      </c>
      <c r="AV370" s="1">
        <f ca="1" t="shared" si="128"/>
        <v>0.15101563916243</v>
      </c>
      <c r="AW370" s="1">
        <f ca="1" t="shared" si="129"/>
        <v>56.3415204945733</v>
      </c>
      <c r="AX370" s="1">
        <f ca="1" t="shared" si="130"/>
        <v>0.0479873963042245</v>
      </c>
      <c r="AY370" s="1">
        <f ca="1" t="shared" si="131"/>
        <v>4.18662978296044</v>
      </c>
      <c r="AZ370" s="1">
        <f ca="1" t="shared" si="132"/>
        <v>54.4261871784857</v>
      </c>
      <c r="BA370" s="1">
        <f ca="1" t="shared" si="133"/>
        <v>1.91533331608758</v>
      </c>
      <c r="BB370" s="1">
        <f ca="1" t="shared" si="134"/>
        <v>191.533331608758</v>
      </c>
      <c r="BD370" s="1">
        <f t="shared" si="155"/>
        <v>80</v>
      </c>
      <c r="BE370" s="1">
        <f ca="1" t="shared" si="135"/>
        <v>0.775004620156359</v>
      </c>
      <c r="BF370" s="1">
        <f ca="1" t="shared" si="136"/>
        <v>67.5117277301855</v>
      </c>
      <c r="BG370" s="1">
        <f ca="1" t="shared" si="137"/>
        <v>0.275913939331129</v>
      </c>
      <c r="BH370" s="1">
        <f ca="1" t="shared" si="138"/>
        <v>4.01262426752967</v>
      </c>
      <c r="BI370" s="1">
        <f ca="1" t="shared" si="139"/>
        <v>56.1767397454154</v>
      </c>
      <c r="BJ370" s="1">
        <f ca="1" t="shared" si="140"/>
        <v>11.3349879847701</v>
      </c>
      <c r="BK370" s="1">
        <f ca="1" t="shared" si="141"/>
        <v>1133.49879847701</v>
      </c>
      <c r="BM370" s="1">
        <f t="shared" si="156"/>
        <v>80</v>
      </c>
      <c r="BN370" s="1">
        <f ca="1" t="shared" si="142"/>
        <v>0.349141210922481</v>
      </c>
      <c r="BO370" s="1">
        <f ca="1" t="shared" si="143"/>
        <v>61.659539115782</v>
      </c>
      <c r="BP370" s="1">
        <f ca="1" t="shared" si="144"/>
        <v>0.894605516274733</v>
      </c>
      <c r="BQ370" s="1">
        <f ca="1" t="shared" si="145"/>
        <v>5.37646691337914</v>
      </c>
      <c r="BR370" s="1">
        <f ca="1" t="shared" si="146"/>
        <v>80.6470037006871</v>
      </c>
      <c r="BS370" s="1">
        <f ca="1" t="shared" si="147"/>
        <v>0</v>
      </c>
      <c r="BT370" s="1">
        <f ca="1" t="shared" si="148"/>
        <v>0</v>
      </c>
    </row>
    <row r="371" spans="2:72">
      <c r="B371" s="1">
        <f t="shared" si="149"/>
        <v>81</v>
      </c>
      <c r="C371" s="1">
        <f ca="1" t="shared" si="93"/>
        <v>0.242216297272946</v>
      </c>
      <c r="D371" s="1">
        <f ca="1" t="shared" si="94"/>
        <v>59.6918505912156</v>
      </c>
      <c r="E371" s="1">
        <f ca="1" t="shared" si="95"/>
        <v>0.715720289039796</v>
      </c>
      <c r="F371" s="1">
        <f ca="1" t="shared" si="96"/>
        <v>5.19032572728572</v>
      </c>
      <c r="G371" s="1">
        <f ca="1" t="shared" si="97"/>
        <v>41.5226058182858</v>
      </c>
      <c r="H371" s="1">
        <f ca="1" t="shared" si="98"/>
        <v>18.1692447729298</v>
      </c>
      <c r="I371" s="1">
        <f ca="1" t="shared" si="99"/>
        <v>1816.92447729298</v>
      </c>
      <c r="K371" s="1">
        <f t="shared" si="150"/>
        <v>81</v>
      </c>
      <c r="L371" s="1">
        <f ca="1" t="shared" si="100"/>
        <v>0.737794498960891</v>
      </c>
      <c r="M371" s="1">
        <f ca="1" t="shared" si="101"/>
        <v>67.4207606098894</v>
      </c>
      <c r="N371" s="1">
        <f ca="1" t="shared" si="102"/>
        <v>0.827191445667168</v>
      </c>
      <c r="O371" s="1">
        <f ca="1" t="shared" si="103"/>
        <v>5.1704195592101</v>
      </c>
      <c r="P371" s="1">
        <f ca="1" t="shared" si="104"/>
        <v>46.5337760328909</v>
      </c>
      <c r="Q371" s="1">
        <f ca="1" t="shared" si="105"/>
        <v>20.8869845769985</v>
      </c>
      <c r="R371" s="1">
        <f ca="1" t="shared" si="106"/>
        <v>2088.69845769985</v>
      </c>
      <c r="T371" s="1">
        <f t="shared" si="151"/>
        <v>81</v>
      </c>
      <c r="U371" s="1">
        <f ca="1" t="shared" si="107"/>
        <v>0.334128562758453</v>
      </c>
      <c r="V371" s="1">
        <f ca="1" t="shared" si="108"/>
        <v>60.2210386843208</v>
      </c>
      <c r="W371" s="1">
        <f ca="1" t="shared" si="109"/>
        <v>0.377362823706556</v>
      </c>
      <c r="X371" s="1">
        <f ca="1" t="shared" si="110"/>
        <v>4.665149496292</v>
      </c>
      <c r="Y371" s="1">
        <f ca="1" t="shared" si="111"/>
        <v>46.65149496292</v>
      </c>
      <c r="Z371" s="1">
        <f ca="1" t="shared" si="112"/>
        <v>13.5695437214008</v>
      </c>
      <c r="AA371" s="1">
        <f ca="1" t="shared" si="113"/>
        <v>1356.95437214008</v>
      </c>
      <c r="AC371" s="1">
        <f t="shared" si="152"/>
        <v>81</v>
      </c>
      <c r="AD371" s="1">
        <f ca="1" t="shared" si="114"/>
        <v>0.56061028100223</v>
      </c>
      <c r="AE371" s="1">
        <f ca="1" t="shared" si="115"/>
        <v>68.258648470105</v>
      </c>
      <c r="AF371" s="1">
        <f ca="1" t="shared" si="116"/>
        <v>0.656453287695537</v>
      </c>
      <c r="AG371" s="1">
        <f ca="1" t="shared" si="117"/>
        <v>4.67944442065467</v>
      </c>
      <c r="AH371" s="1">
        <f ca="1" t="shared" si="118"/>
        <v>51.4738886272014</v>
      </c>
      <c r="AI371" s="1">
        <f ca="1" t="shared" si="119"/>
        <v>16.7847598429036</v>
      </c>
      <c r="AJ371" s="1">
        <f ca="1" t="shared" si="120"/>
        <v>1678.47598429036</v>
      </c>
      <c r="AL371" s="1">
        <f t="shared" si="153"/>
        <v>81</v>
      </c>
      <c r="AM371" s="1">
        <f ca="1" t="shared" si="121"/>
        <v>0.959003876597046</v>
      </c>
      <c r="AN371" s="1">
        <f ca="1" t="shared" si="122"/>
        <v>76.9627727041533</v>
      </c>
      <c r="AO371" s="1">
        <f ca="1" t="shared" si="123"/>
        <v>0.506313512859348</v>
      </c>
      <c r="AP371" s="1">
        <f ca="1" t="shared" si="124"/>
        <v>4.799240896411</v>
      </c>
      <c r="AQ371" s="1">
        <f ca="1" t="shared" si="125"/>
        <v>57.590890756932</v>
      </c>
      <c r="AR371" s="1">
        <f ca="1" t="shared" si="126"/>
        <v>19.3718819472213</v>
      </c>
      <c r="AS371" s="1">
        <f ca="1" t="shared" si="127"/>
        <v>1937.18819472213</v>
      </c>
      <c r="AU371" s="1">
        <f t="shared" si="154"/>
        <v>81</v>
      </c>
      <c r="AV371" s="1">
        <f ca="1" t="shared" si="128"/>
        <v>0.32772655695206</v>
      </c>
      <c r="AW371" s="1">
        <f ca="1" t="shared" si="129"/>
        <v>60.3423012417704</v>
      </c>
      <c r="AX371" s="1">
        <f ca="1" t="shared" si="130"/>
        <v>0.826394026528372</v>
      </c>
      <c r="AY371" s="1">
        <f ca="1" t="shared" si="131"/>
        <v>5.26253584326459</v>
      </c>
      <c r="AZ371" s="1">
        <f ca="1" t="shared" si="132"/>
        <v>68.4129659624397</v>
      </c>
      <c r="BA371" s="1">
        <f ca="1" t="shared" si="133"/>
        <v>0</v>
      </c>
      <c r="BB371" s="1">
        <f ca="1" t="shared" si="134"/>
        <v>0</v>
      </c>
      <c r="BD371" s="1">
        <f t="shared" si="155"/>
        <v>81</v>
      </c>
      <c r="BE371" s="1">
        <f ca="1" t="shared" si="135"/>
        <v>0.997555805707881</v>
      </c>
      <c r="BF371" s="1">
        <f ca="1" t="shared" si="136"/>
        <v>83.8637816650395</v>
      </c>
      <c r="BG371" s="1">
        <f ca="1" t="shared" si="137"/>
        <v>0.0571708092032872</v>
      </c>
      <c r="BH371" s="1">
        <f ca="1" t="shared" si="138"/>
        <v>4.13549736075045</v>
      </c>
      <c r="BI371" s="1">
        <f ca="1" t="shared" si="139"/>
        <v>57.8969630505063</v>
      </c>
      <c r="BJ371" s="1">
        <f ca="1" t="shared" si="140"/>
        <v>25.9668186145332</v>
      </c>
      <c r="BK371" s="1">
        <f ca="1" t="shared" si="141"/>
        <v>2596.68186145332</v>
      </c>
      <c r="BM371" s="1">
        <f t="shared" si="156"/>
        <v>81</v>
      </c>
      <c r="BN371" s="1">
        <f ca="1" t="shared" si="142"/>
        <v>0.800368427081691</v>
      </c>
      <c r="BO371" s="1">
        <f ca="1" t="shared" si="143"/>
        <v>65.7551213953553</v>
      </c>
      <c r="BP371" s="1">
        <f ca="1" t="shared" si="144"/>
        <v>0.17128381602264</v>
      </c>
      <c r="BQ371" s="1">
        <f ca="1" t="shared" si="145"/>
        <v>4.10563715235702</v>
      </c>
      <c r="BR371" s="1">
        <f ca="1" t="shared" si="146"/>
        <v>61.5845572853552</v>
      </c>
      <c r="BS371" s="1">
        <f ca="1" t="shared" si="147"/>
        <v>4.17056411000006</v>
      </c>
      <c r="BT371" s="1">
        <f ca="1" t="shared" si="148"/>
        <v>417.056411000006</v>
      </c>
    </row>
    <row r="372" spans="2:72">
      <c r="B372" s="1">
        <f t="shared" si="149"/>
        <v>82</v>
      </c>
      <c r="C372" s="1">
        <f ca="1" t="shared" si="93"/>
        <v>0.195484361743589</v>
      </c>
      <c r="D372" s="1">
        <f ca="1" t="shared" si="94"/>
        <v>55.666761388755</v>
      </c>
      <c r="E372" s="1">
        <f ca="1" t="shared" si="95"/>
        <v>0.259285425690208</v>
      </c>
      <c r="F372" s="1">
        <f ca="1" t="shared" si="96"/>
        <v>4.45695799643498</v>
      </c>
      <c r="G372" s="1">
        <f ca="1" t="shared" si="97"/>
        <v>35.6556639714798</v>
      </c>
      <c r="H372" s="1">
        <f ca="1" t="shared" si="98"/>
        <v>20.0110974172752</v>
      </c>
      <c r="I372" s="1">
        <f ca="1" t="shared" si="99"/>
        <v>2001.10974172752</v>
      </c>
      <c r="K372" s="1">
        <f t="shared" si="150"/>
        <v>82</v>
      </c>
      <c r="L372" s="1">
        <f ca="1" t="shared" si="100"/>
        <v>0.154604854529141</v>
      </c>
      <c r="M372" s="1">
        <f ca="1" t="shared" si="101"/>
        <v>56.1285464077138</v>
      </c>
      <c r="N372" s="1">
        <f ca="1" t="shared" si="102"/>
        <v>0.261028588525149</v>
      </c>
      <c r="O372" s="1">
        <f ca="1" t="shared" si="103"/>
        <v>4.21118536324423</v>
      </c>
      <c r="P372" s="1">
        <f ca="1" t="shared" si="104"/>
        <v>37.9006682691981</v>
      </c>
      <c r="Q372" s="1">
        <f ca="1" t="shared" si="105"/>
        <v>18.2278781385158</v>
      </c>
      <c r="R372" s="1">
        <f ca="1" t="shared" si="106"/>
        <v>1822.78781385158</v>
      </c>
      <c r="T372" s="1">
        <f t="shared" si="151"/>
        <v>82</v>
      </c>
      <c r="U372" s="1">
        <f ca="1" t="shared" si="107"/>
        <v>0.329838839591255</v>
      </c>
      <c r="V372" s="1">
        <f ca="1" t="shared" si="108"/>
        <v>62.1048391863261</v>
      </c>
      <c r="W372" s="1">
        <f ca="1" t="shared" si="109"/>
        <v>0.468735736145631</v>
      </c>
      <c r="X372" s="1">
        <f ca="1" t="shared" si="110"/>
        <v>4.58575753353044</v>
      </c>
      <c r="Y372" s="1">
        <f ca="1" t="shared" si="111"/>
        <v>45.8575753353044</v>
      </c>
      <c r="Z372" s="1">
        <f ca="1" t="shared" si="112"/>
        <v>16.2472638510218</v>
      </c>
      <c r="AA372" s="1">
        <f ca="1" t="shared" si="113"/>
        <v>1624.72638510218</v>
      </c>
      <c r="AC372" s="1">
        <f t="shared" si="152"/>
        <v>82</v>
      </c>
      <c r="AD372" s="1">
        <f ca="1" t="shared" si="114"/>
        <v>0.892027370111794</v>
      </c>
      <c r="AE372" s="1">
        <f ca="1" t="shared" si="115"/>
        <v>66.9163264639956</v>
      </c>
      <c r="AF372" s="1">
        <f ca="1" t="shared" si="116"/>
        <v>0.538817952665584</v>
      </c>
      <c r="AG372" s="1">
        <f ca="1" t="shared" si="117"/>
        <v>4.76280030113866</v>
      </c>
      <c r="AH372" s="1">
        <f ca="1" t="shared" si="118"/>
        <v>52.3908033125253</v>
      </c>
      <c r="AI372" s="1">
        <f ca="1" t="shared" si="119"/>
        <v>14.5255231514703</v>
      </c>
      <c r="AJ372" s="1">
        <f ca="1" t="shared" si="120"/>
        <v>1452.55231514703</v>
      </c>
      <c r="AL372" s="1">
        <f t="shared" si="153"/>
        <v>82</v>
      </c>
      <c r="AM372" s="1">
        <f ca="1" t="shared" si="121"/>
        <v>0.406740886437285</v>
      </c>
      <c r="AN372" s="1">
        <f ca="1" t="shared" si="122"/>
        <v>64.8024151410124</v>
      </c>
      <c r="AO372" s="1">
        <f ca="1" t="shared" si="123"/>
        <v>0.936933782587983</v>
      </c>
      <c r="AP372" s="1">
        <f ca="1" t="shared" si="124"/>
        <v>5.8307155433255</v>
      </c>
      <c r="AQ372" s="1">
        <f ca="1" t="shared" si="125"/>
        <v>69.9685865199061</v>
      </c>
      <c r="AR372" s="1">
        <f ca="1" t="shared" si="126"/>
        <v>0</v>
      </c>
      <c r="AS372" s="1">
        <f ca="1" t="shared" si="127"/>
        <v>0</v>
      </c>
      <c r="AU372" s="1">
        <f t="shared" si="154"/>
        <v>82</v>
      </c>
      <c r="AV372" s="1">
        <f ca="1" t="shared" si="128"/>
        <v>0.99327532395717</v>
      </c>
      <c r="AW372" s="1">
        <f ca="1" t="shared" si="129"/>
        <v>82.4241165567713</v>
      </c>
      <c r="AX372" s="1">
        <f ca="1" t="shared" si="130"/>
        <v>0.178188880283095</v>
      </c>
      <c r="AY372" s="1">
        <f ca="1" t="shared" si="131"/>
        <v>4.32977636185211</v>
      </c>
      <c r="AZ372" s="1">
        <f ca="1" t="shared" si="132"/>
        <v>56.2870927040774</v>
      </c>
      <c r="BA372" s="1">
        <f ca="1" t="shared" si="133"/>
        <v>26.1370238526939</v>
      </c>
      <c r="BB372" s="1">
        <f ca="1" t="shared" si="134"/>
        <v>2613.70238526939</v>
      </c>
      <c r="BD372" s="1">
        <f t="shared" si="155"/>
        <v>82</v>
      </c>
      <c r="BE372" s="1">
        <f ca="1" t="shared" si="135"/>
        <v>0.258318230391191</v>
      </c>
      <c r="BF372" s="1">
        <f ca="1" t="shared" si="136"/>
        <v>61.3777612981907</v>
      </c>
      <c r="BG372" s="1">
        <f ca="1" t="shared" si="137"/>
        <v>0.713644849468319</v>
      </c>
      <c r="BH372" s="1">
        <f ca="1" t="shared" si="138"/>
        <v>5.23527775716819</v>
      </c>
      <c r="BI372" s="1">
        <f ca="1" t="shared" si="139"/>
        <v>73.2938886003546</v>
      </c>
      <c r="BJ372" s="1">
        <f ca="1" t="shared" si="140"/>
        <v>0</v>
      </c>
      <c r="BK372" s="1">
        <f ca="1" t="shared" si="141"/>
        <v>0</v>
      </c>
      <c r="BM372" s="1">
        <f t="shared" si="156"/>
        <v>82</v>
      </c>
      <c r="BN372" s="1">
        <f ca="1" t="shared" si="142"/>
        <v>0.205750157640108</v>
      </c>
      <c r="BO372" s="1">
        <f ca="1" t="shared" si="143"/>
        <v>58.9371465736754</v>
      </c>
      <c r="BP372" s="1">
        <f ca="1" t="shared" si="144"/>
        <v>0.640160332981912</v>
      </c>
      <c r="BQ372" s="1">
        <f ca="1" t="shared" si="145"/>
        <v>4.62380861096923</v>
      </c>
      <c r="BR372" s="1">
        <f ca="1" t="shared" si="146"/>
        <v>69.3571291645385</v>
      </c>
      <c r="BS372" s="1">
        <f ca="1" t="shared" si="147"/>
        <v>0</v>
      </c>
      <c r="BT372" s="1">
        <f ca="1" t="shared" si="148"/>
        <v>0</v>
      </c>
    </row>
    <row r="373" spans="2:72">
      <c r="B373" s="1">
        <f t="shared" si="149"/>
        <v>83</v>
      </c>
      <c r="C373" s="1">
        <f ca="1" t="shared" si="93"/>
        <v>0.855917289908612</v>
      </c>
      <c r="D373" s="1">
        <f ca="1" t="shared" si="94"/>
        <v>67.134234657484</v>
      </c>
      <c r="E373" s="1">
        <f ca="1" t="shared" si="95"/>
        <v>0.717849734325242</v>
      </c>
      <c r="F373" s="1">
        <f ca="1" t="shared" si="96"/>
        <v>5.15744844202657</v>
      </c>
      <c r="G373" s="1">
        <f ca="1" t="shared" si="97"/>
        <v>41.2595875362126</v>
      </c>
      <c r="H373" s="1">
        <f ca="1" t="shared" si="98"/>
        <v>25.8746471212714</v>
      </c>
      <c r="I373" s="1">
        <f ca="1" t="shared" si="99"/>
        <v>2587.46471212714</v>
      </c>
      <c r="K373" s="1">
        <f t="shared" si="150"/>
        <v>83</v>
      </c>
      <c r="L373" s="1">
        <f ca="1" t="shared" si="100"/>
        <v>0.540536028926921</v>
      </c>
      <c r="M373" s="1">
        <f ca="1" t="shared" si="101"/>
        <v>60.7598270553555</v>
      </c>
      <c r="N373" s="1">
        <f ca="1" t="shared" si="102"/>
        <v>0.792023094521224</v>
      </c>
      <c r="O373" s="1">
        <f ca="1" t="shared" si="103"/>
        <v>5.20987284604338</v>
      </c>
      <c r="P373" s="1">
        <f ca="1" t="shared" si="104"/>
        <v>46.8888556143904</v>
      </c>
      <c r="Q373" s="1">
        <f ca="1" t="shared" si="105"/>
        <v>13.8709714409651</v>
      </c>
      <c r="R373" s="1">
        <f ca="1" t="shared" si="106"/>
        <v>1387.09714409651</v>
      </c>
      <c r="T373" s="1">
        <f t="shared" si="151"/>
        <v>83</v>
      </c>
      <c r="U373" s="1">
        <f ca="1" t="shared" si="107"/>
        <v>0.0594328944551641</v>
      </c>
      <c r="V373" s="1">
        <f ca="1" t="shared" si="108"/>
        <v>51.8662505740696</v>
      </c>
      <c r="W373" s="1">
        <f ca="1" t="shared" si="109"/>
        <v>0.848316919958246</v>
      </c>
      <c r="X373" s="1">
        <f ca="1" t="shared" si="110"/>
        <v>5.23266637652757</v>
      </c>
      <c r="Y373" s="1">
        <f ca="1" t="shared" si="111"/>
        <v>52.3266637652757</v>
      </c>
      <c r="Z373" s="1">
        <f ca="1" t="shared" si="112"/>
        <v>0</v>
      </c>
      <c r="AA373" s="1">
        <f ca="1" t="shared" si="113"/>
        <v>0</v>
      </c>
      <c r="AC373" s="1">
        <f t="shared" si="152"/>
        <v>83</v>
      </c>
      <c r="AD373" s="1">
        <f ca="1" t="shared" si="114"/>
        <v>0.26216152873538</v>
      </c>
      <c r="AE373" s="1">
        <f ca="1" t="shared" si="115"/>
        <v>61.0564605063374</v>
      </c>
      <c r="AF373" s="1">
        <f ca="1" t="shared" si="116"/>
        <v>0.868143968895382</v>
      </c>
      <c r="AG373" s="1">
        <f ca="1" t="shared" si="117"/>
        <v>5.37987108304234</v>
      </c>
      <c r="AH373" s="1">
        <f ca="1" t="shared" si="118"/>
        <v>59.1785819134657</v>
      </c>
      <c r="AI373" s="1">
        <f ca="1" t="shared" si="119"/>
        <v>1.87787859287164</v>
      </c>
      <c r="AJ373" s="1">
        <f ca="1" t="shared" si="120"/>
        <v>187.787859287164</v>
      </c>
      <c r="AL373" s="1">
        <f t="shared" si="153"/>
        <v>83</v>
      </c>
      <c r="AM373" s="1">
        <f ca="1" t="shared" si="121"/>
        <v>0.933167683739037</v>
      </c>
      <c r="AN373" s="1">
        <f ca="1" t="shared" si="122"/>
        <v>78.3091979787679</v>
      </c>
      <c r="AO373" s="1">
        <f ca="1" t="shared" si="123"/>
        <v>0.106845864667829</v>
      </c>
      <c r="AP373" s="1">
        <f ca="1" t="shared" si="124"/>
        <v>4.23157661182184</v>
      </c>
      <c r="AQ373" s="1">
        <f ca="1" t="shared" si="125"/>
        <v>50.778919341862</v>
      </c>
      <c r="AR373" s="1">
        <f ca="1" t="shared" si="126"/>
        <v>27.5302786369059</v>
      </c>
      <c r="AS373" s="1">
        <f ca="1" t="shared" si="127"/>
        <v>2753.02786369059</v>
      </c>
      <c r="AU373" s="1">
        <f t="shared" si="154"/>
        <v>83</v>
      </c>
      <c r="AV373" s="1">
        <f ca="1" t="shared" si="128"/>
        <v>0.0613485714018753</v>
      </c>
      <c r="AW373" s="1">
        <f ca="1" t="shared" si="129"/>
        <v>52.8571323275607</v>
      </c>
      <c r="AX373" s="1">
        <f ca="1" t="shared" si="130"/>
        <v>0.560863394484311</v>
      </c>
      <c r="AY373" s="1">
        <f ca="1" t="shared" si="131"/>
        <v>4.87830218353393</v>
      </c>
      <c r="AZ373" s="1">
        <f ca="1" t="shared" si="132"/>
        <v>63.4179283859411</v>
      </c>
      <c r="BA373" s="1">
        <f ca="1" t="shared" si="133"/>
        <v>0</v>
      </c>
      <c r="BB373" s="1">
        <f ca="1" t="shared" si="134"/>
        <v>0</v>
      </c>
      <c r="BD373" s="1">
        <f t="shared" si="155"/>
        <v>83</v>
      </c>
      <c r="BE373" s="1">
        <f ca="1" t="shared" si="135"/>
        <v>0.195485521037948</v>
      </c>
      <c r="BF373" s="1">
        <f ca="1" t="shared" si="136"/>
        <v>58.8143578959096</v>
      </c>
      <c r="BG373" s="1">
        <f ca="1" t="shared" si="137"/>
        <v>0.2879064809845</v>
      </c>
      <c r="BH373" s="1">
        <f ca="1" t="shared" si="138"/>
        <v>4.11920778844063</v>
      </c>
      <c r="BI373" s="1">
        <f ca="1" t="shared" si="139"/>
        <v>57.6689090381688</v>
      </c>
      <c r="BJ373" s="1">
        <f ca="1" t="shared" si="140"/>
        <v>1.14544885774085</v>
      </c>
      <c r="BK373" s="1">
        <f ca="1" t="shared" si="141"/>
        <v>114.544885774085</v>
      </c>
      <c r="BM373" s="1">
        <f t="shared" si="156"/>
        <v>83</v>
      </c>
      <c r="BN373" s="1">
        <f ca="1" t="shared" si="142"/>
        <v>0.423544937700871</v>
      </c>
      <c r="BO373" s="1">
        <f ca="1" t="shared" si="143"/>
        <v>61.1682972536512</v>
      </c>
      <c r="BP373" s="1">
        <f ca="1" t="shared" si="144"/>
        <v>0.380676955399806</v>
      </c>
      <c r="BQ373" s="1">
        <f ca="1" t="shared" si="145"/>
        <v>4.88445320580481</v>
      </c>
      <c r="BR373" s="1">
        <f ca="1" t="shared" si="146"/>
        <v>73.2667980870721</v>
      </c>
      <c r="BS373" s="1">
        <f ca="1" t="shared" si="147"/>
        <v>0</v>
      </c>
      <c r="BT373" s="1">
        <f ca="1" t="shared" si="148"/>
        <v>0</v>
      </c>
    </row>
    <row r="374" spans="2:72">
      <c r="B374" s="1">
        <f t="shared" si="149"/>
        <v>84</v>
      </c>
      <c r="C374" s="1">
        <f ca="1" t="shared" si="93"/>
        <v>0.0485993051276361</v>
      </c>
      <c r="D374" s="1">
        <f ca="1" t="shared" si="94"/>
        <v>52.5317333955365</v>
      </c>
      <c r="E374" s="1">
        <f ca="1" t="shared" si="95"/>
        <v>0.266058918454394</v>
      </c>
      <c r="F374" s="1">
        <f ca="1" t="shared" si="96"/>
        <v>4.19093141252565</v>
      </c>
      <c r="G374" s="1">
        <f ca="1" t="shared" si="97"/>
        <v>33.5274513002052</v>
      </c>
      <c r="H374" s="1">
        <f ca="1" t="shared" si="98"/>
        <v>19.0042820953313</v>
      </c>
      <c r="I374" s="1">
        <f ca="1" t="shared" si="99"/>
        <v>1900.42820953313</v>
      </c>
      <c r="K374" s="1">
        <f t="shared" si="150"/>
        <v>84</v>
      </c>
      <c r="L374" s="1">
        <f ca="1" t="shared" si="100"/>
        <v>0.307924571756409</v>
      </c>
      <c r="M374" s="1">
        <f ca="1" t="shared" si="101"/>
        <v>60.6125317051655</v>
      </c>
      <c r="N374" s="1">
        <f ca="1" t="shared" si="102"/>
        <v>0.537015703863834</v>
      </c>
      <c r="O374" s="1">
        <f ca="1" t="shared" si="103"/>
        <v>4.63867569957827</v>
      </c>
      <c r="P374" s="1">
        <f ca="1" t="shared" si="104"/>
        <v>41.7480812962044</v>
      </c>
      <c r="Q374" s="1">
        <f ca="1" t="shared" si="105"/>
        <v>18.864450408961</v>
      </c>
      <c r="R374" s="1">
        <f ca="1" t="shared" si="106"/>
        <v>1886.4450408961</v>
      </c>
      <c r="T374" s="1">
        <f t="shared" si="151"/>
        <v>84</v>
      </c>
      <c r="U374" s="1">
        <f ca="1" t="shared" si="107"/>
        <v>0.977786073706763</v>
      </c>
      <c r="V374" s="1">
        <f ca="1" t="shared" si="108"/>
        <v>77.625377485605</v>
      </c>
      <c r="W374" s="1">
        <f ca="1" t="shared" si="109"/>
        <v>0.0564357843296759</v>
      </c>
      <c r="X374" s="1">
        <f ca="1" t="shared" si="110"/>
        <v>4.35379330585477</v>
      </c>
      <c r="Y374" s="1">
        <f ca="1" t="shared" si="111"/>
        <v>43.5379330585477</v>
      </c>
      <c r="Z374" s="1">
        <f ca="1" t="shared" si="112"/>
        <v>34.0874444270572</v>
      </c>
      <c r="AA374" s="1">
        <f ca="1" t="shared" si="113"/>
        <v>3408.74444270572</v>
      </c>
      <c r="AC374" s="1">
        <f t="shared" si="152"/>
        <v>84</v>
      </c>
      <c r="AD374" s="1">
        <f ca="1" t="shared" si="114"/>
        <v>0.915242664924052</v>
      </c>
      <c r="AE374" s="1">
        <f ca="1" t="shared" si="115"/>
        <v>75.9887381341909</v>
      </c>
      <c r="AF374" s="1">
        <f ca="1" t="shared" si="116"/>
        <v>0.543131306796716</v>
      </c>
      <c r="AG374" s="1">
        <f ca="1" t="shared" si="117"/>
        <v>4.71405189517877</v>
      </c>
      <c r="AH374" s="1">
        <f ca="1" t="shared" si="118"/>
        <v>51.8545708469665</v>
      </c>
      <c r="AI374" s="1">
        <f ca="1" t="shared" si="119"/>
        <v>24.1341672872245</v>
      </c>
      <c r="AJ374" s="1">
        <f ca="1" t="shared" si="120"/>
        <v>2413.41672872244</v>
      </c>
      <c r="AL374" s="1">
        <f t="shared" si="153"/>
        <v>84</v>
      </c>
      <c r="AM374" s="1">
        <f ca="1" t="shared" si="121"/>
        <v>0.414418015785598</v>
      </c>
      <c r="AN374" s="1">
        <f ca="1" t="shared" si="122"/>
        <v>63.3900460683443</v>
      </c>
      <c r="AO374" s="1">
        <f ca="1" t="shared" si="123"/>
        <v>0.87466253239758</v>
      </c>
      <c r="AP374" s="1">
        <f ca="1" t="shared" si="124"/>
        <v>5.11991024865711</v>
      </c>
      <c r="AQ374" s="1">
        <f ca="1" t="shared" si="125"/>
        <v>61.4389229838854</v>
      </c>
      <c r="AR374" s="1">
        <f ca="1" t="shared" si="126"/>
        <v>1.95112308445893</v>
      </c>
      <c r="AS374" s="1">
        <f ca="1" t="shared" si="127"/>
        <v>195.112308445893</v>
      </c>
      <c r="AU374" s="1">
        <f t="shared" si="154"/>
        <v>84</v>
      </c>
      <c r="AV374" s="1">
        <f ca="1" t="shared" si="128"/>
        <v>0.643012074380835</v>
      </c>
      <c r="AW374" s="1">
        <f ca="1" t="shared" si="129"/>
        <v>69.7193855395524</v>
      </c>
      <c r="AX374" s="1">
        <f ca="1" t="shared" si="130"/>
        <v>0.548127149077782</v>
      </c>
      <c r="AY374" s="1">
        <f ca="1" t="shared" si="131"/>
        <v>4.92846347705663</v>
      </c>
      <c r="AZ374" s="1">
        <f ca="1" t="shared" si="132"/>
        <v>64.0700252017361</v>
      </c>
      <c r="BA374" s="1">
        <f ca="1" t="shared" si="133"/>
        <v>5.64936033781622</v>
      </c>
      <c r="BB374" s="1">
        <f ca="1" t="shared" si="134"/>
        <v>564.936033781622</v>
      </c>
      <c r="BD374" s="1">
        <f t="shared" si="155"/>
        <v>84</v>
      </c>
      <c r="BE374" s="1">
        <f ca="1" t="shared" si="135"/>
        <v>0.911619129514531</v>
      </c>
      <c r="BF374" s="1">
        <f ca="1" t="shared" si="136"/>
        <v>76.2790619024741</v>
      </c>
      <c r="BG374" s="1">
        <f ca="1" t="shared" si="137"/>
        <v>0.161039053256379</v>
      </c>
      <c r="BH374" s="1">
        <f ca="1" t="shared" si="138"/>
        <v>4.25501188582128</v>
      </c>
      <c r="BI374" s="1">
        <f ca="1" t="shared" si="139"/>
        <v>59.5701664014979</v>
      </c>
      <c r="BJ374" s="1">
        <f ca="1" t="shared" si="140"/>
        <v>16.7088955009762</v>
      </c>
      <c r="BK374" s="1">
        <f ca="1" t="shared" si="141"/>
        <v>1670.88955009762</v>
      </c>
      <c r="BM374" s="1">
        <f t="shared" si="156"/>
        <v>84</v>
      </c>
      <c r="BN374" s="1">
        <f ca="1" t="shared" si="142"/>
        <v>0.64393864831167</v>
      </c>
      <c r="BO374" s="1">
        <f ca="1" t="shared" si="143"/>
        <v>69.6279479828943</v>
      </c>
      <c r="BP374" s="1">
        <f ca="1" t="shared" si="144"/>
        <v>0.907421973266616</v>
      </c>
      <c r="BQ374" s="1">
        <f ca="1" t="shared" si="145"/>
        <v>5.62762125415391</v>
      </c>
      <c r="BR374" s="1">
        <f ca="1" t="shared" si="146"/>
        <v>84.4143188123086</v>
      </c>
      <c r="BS374" s="1">
        <f ca="1" t="shared" si="147"/>
        <v>0</v>
      </c>
      <c r="BT374" s="1">
        <f ca="1" t="shared" si="148"/>
        <v>0</v>
      </c>
    </row>
    <row r="375" spans="2:72">
      <c r="B375" s="1">
        <f t="shared" si="149"/>
        <v>85</v>
      </c>
      <c r="C375" s="1">
        <f ca="1" t="shared" si="93"/>
        <v>0.586972888226362</v>
      </c>
      <c r="D375" s="1">
        <f ca="1" t="shared" si="94"/>
        <v>66.6750168215991</v>
      </c>
      <c r="E375" s="1">
        <f ca="1" t="shared" si="95"/>
        <v>0.549263949518919</v>
      </c>
      <c r="F375" s="1">
        <f ca="1" t="shared" si="96"/>
        <v>4.64254741799544</v>
      </c>
      <c r="G375" s="1">
        <f ca="1" t="shared" si="97"/>
        <v>37.1403793439635</v>
      </c>
      <c r="H375" s="1">
        <f ca="1" t="shared" si="98"/>
        <v>29.5346374776356</v>
      </c>
      <c r="I375" s="1">
        <f ca="1" t="shared" si="99"/>
        <v>2953.46374776356</v>
      </c>
      <c r="K375" s="1">
        <f t="shared" si="150"/>
        <v>85</v>
      </c>
      <c r="L375" s="1">
        <f ca="1" t="shared" si="100"/>
        <v>0.792510187167797</v>
      </c>
      <c r="M375" s="1">
        <f ca="1" t="shared" si="101"/>
        <v>66.7978239247357</v>
      </c>
      <c r="N375" s="1">
        <f ca="1" t="shared" si="102"/>
        <v>0.578518302419655</v>
      </c>
      <c r="O375" s="1">
        <f ca="1" t="shared" si="103"/>
        <v>4.57423427330686</v>
      </c>
      <c r="P375" s="1">
        <f ca="1" t="shared" si="104"/>
        <v>41.1681084597617</v>
      </c>
      <c r="Q375" s="1">
        <f ca="1" t="shared" si="105"/>
        <v>25.629715464974</v>
      </c>
      <c r="R375" s="1">
        <f ca="1" t="shared" si="106"/>
        <v>2562.9715464974</v>
      </c>
      <c r="T375" s="1">
        <f t="shared" si="151"/>
        <v>85</v>
      </c>
      <c r="U375" s="1">
        <f ca="1" t="shared" si="107"/>
        <v>0.731582893252624</v>
      </c>
      <c r="V375" s="1">
        <f ca="1" t="shared" si="108"/>
        <v>68.910117498143</v>
      </c>
      <c r="W375" s="1">
        <f ca="1" t="shared" si="109"/>
        <v>0.621165106513174</v>
      </c>
      <c r="X375" s="1">
        <f ca="1" t="shared" si="110"/>
        <v>4.7999787536958</v>
      </c>
      <c r="Y375" s="1">
        <f ca="1" t="shared" si="111"/>
        <v>47.999787536958</v>
      </c>
      <c r="Z375" s="1">
        <f ca="1" t="shared" si="112"/>
        <v>20.910329961185</v>
      </c>
      <c r="AA375" s="1">
        <f ca="1" t="shared" si="113"/>
        <v>2091.0329961185</v>
      </c>
      <c r="AC375" s="1">
        <f t="shared" si="152"/>
        <v>85</v>
      </c>
      <c r="AD375" s="1">
        <f ca="1" t="shared" si="114"/>
        <v>0.276516767264014</v>
      </c>
      <c r="AE375" s="1">
        <f ca="1" t="shared" si="115"/>
        <v>64.113748901136</v>
      </c>
      <c r="AF375" s="1">
        <f ca="1" t="shared" si="116"/>
        <v>0.0430443121410908</v>
      </c>
      <c r="AG375" s="1">
        <f ca="1" t="shared" si="117"/>
        <v>4.25756270754086</v>
      </c>
      <c r="AH375" s="1">
        <f ca="1" t="shared" si="118"/>
        <v>46.8331897829495</v>
      </c>
      <c r="AI375" s="1">
        <f ca="1" t="shared" si="119"/>
        <v>17.2805591181865</v>
      </c>
      <c r="AJ375" s="1">
        <f ca="1" t="shared" si="120"/>
        <v>1728.05591181865</v>
      </c>
      <c r="AL375" s="1">
        <f t="shared" si="153"/>
        <v>85</v>
      </c>
      <c r="AM375" s="1">
        <f ca="1" t="shared" si="121"/>
        <v>0.594279859326562</v>
      </c>
      <c r="AN375" s="1">
        <f ca="1" t="shared" si="122"/>
        <v>65.8178151105785</v>
      </c>
      <c r="AO375" s="1">
        <f ca="1" t="shared" si="123"/>
        <v>0.867627492267254</v>
      </c>
      <c r="AP375" s="1">
        <f ca="1" t="shared" si="124"/>
        <v>5.07264660565099</v>
      </c>
      <c r="AQ375" s="1">
        <f ca="1" t="shared" si="125"/>
        <v>60.8717592678119</v>
      </c>
      <c r="AR375" s="1">
        <f ca="1" t="shared" si="126"/>
        <v>4.94605584276658</v>
      </c>
      <c r="AS375" s="1">
        <f ca="1" t="shared" si="127"/>
        <v>494.605584276658</v>
      </c>
      <c r="AU375" s="1">
        <f t="shared" si="154"/>
        <v>85</v>
      </c>
      <c r="AV375" s="1">
        <f ca="1" t="shared" si="128"/>
        <v>0.137791859332766</v>
      </c>
      <c r="AW375" s="1">
        <f ca="1" t="shared" si="129"/>
        <v>56.0288605467851</v>
      </c>
      <c r="AX375" s="1">
        <f ca="1" t="shared" si="130"/>
        <v>0.0573681671336532</v>
      </c>
      <c r="AY375" s="1">
        <f ca="1" t="shared" si="131"/>
        <v>4.27276933335738</v>
      </c>
      <c r="AZ375" s="1">
        <f ca="1" t="shared" si="132"/>
        <v>55.546001333646</v>
      </c>
      <c r="BA375" s="1">
        <f ca="1" t="shared" si="133"/>
        <v>0.482859213139136</v>
      </c>
      <c r="BB375" s="1">
        <f ca="1" t="shared" si="134"/>
        <v>48.2859213139136</v>
      </c>
      <c r="BD375" s="1">
        <f t="shared" si="155"/>
        <v>85</v>
      </c>
      <c r="BE375" s="1">
        <f ca="1" t="shared" si="135"/>
        <v>0.21820350951677</v>
      </c>
      <c r="BF375" s="1">
        <f ca="1" t="shared" si="136"/>
        <v>55.3404911956457</v>
      </c>
      <c r="BG375" s="1">
        <f ca="1" t="shared" si="137"/>
        <v>0.522884133285628</v>
      </c>
      <c r="BH375" s="1">
        <f ca="1" t="shared" si="138"/>
        <v>4.81846067371604</v>
      </c>
      <c r="BI375" s="1">
        <f ca="1" t="shared" si="139"/>
        <v>67.4584494320246</v>
      </c>
      <c r="BJ375" s="1">
        <f ca="1" t="shared" si="140"/>
        <v>0</v>
      </c>
      <c r="BK375" s="1">
        <f ca="1" t="shared" si="141"/>
        <v>0</v>
      </c>
      <c r="BM375" s="1">
        <f t="shared" si="156"/>
        <v>85</v>
      </c>
      <c r="BN375" s="1">
        <f ca="1" t="shared" si="142"/>
        <v>0.975811722799705</v>
      </c>
      <c r="BO375" s="1">
        <f ca="1" t="shared" si="143"/>
        <v>79.8610225052444</v>
      </c>
      <c r="BP375" s="1">
        <f ca="1" t="shared" si="144"/>
        <v>0.572621849873462</v>
      </c>
      <c r="BQ375" s="1">
        <f ca="1" t="shared" si="145"/>
        <v>4.85117647397541</v>
      </c>
      <c r="BR375" s="1">
        <f ca="1" t="shared" si="146"/>
        <v>72.7676471096312</v>
      </c>
      <c r="BS375" s="1">
        <f ca="1" t="shared" si="147"/>
        <v>7.09337539561318</v>
      </c>
      <c r="BT375" s="1">
        <f ca="1" t="shared" si="148"/>
        <v>709.337539561318</v>
      </c>
    </row>
    <row r="376" spans="2:72">
      <c r="B376" s="1">
        <f t="shared" si="149"/>
        <v>86</v>
      </c>
      <c r="C376" s="1">
        <f ca="1" t="shared" si="93"/>
        <v>0.476315927874021</v>
      </c>
      <c r="D376" s="1">
        <f ca="1" t="shared" si="94"/>
        <v>62.2599158801549</v>
      </c>
      <c r="E376" s="1">
        <f ca="1" t="shared" si="95"/>
        <v>0.937168361385912</v>
      </c>
      <c r="F376" s="1">
        <f ca="1" t="shared" si="96"/>
        <v>5.97196949342696</v>
      </c>
      <c r="G376" s="1">
        <f ca="1" t="shared" si="97"/>
        <v>47.7757559474157</v>
      </c>
      <c r="H376" s="1">
        <f ca="1" t="shared" si="98"/>
        <v>14.4841599327392</v>
      </c>
      <c r="I376" s="1">
        <f ca="1" t="shared" si="99"/>
        <v>1448.41599327392</v>
      </c>
      <c r="K376" s="1">
        <f t="shared" si="150"/>
        <v>86</v>
      </c>
      <c r="L376" s="1">
        <f ca="1" t="shared" si="100"/>
        <v>0.78286154744072</v>
      </c>
      <c r="M376" s="1">
        <f ca="1" t="shared" si="101"/>
        <v>65.0876124159669</v>
      </c>
      <c r="N376" s="1">
        <f ca="1" t="shared" si="102"/>
        <v>0.329359988906825</v>
      </c>
      <c r="O376" s="1">
        <f ca="1" t="shared" si="103"/>
        <v>4.89084585041513</v>
      </c>
      <c r="P376" s="1">
        <f ca="1" t="shared" si="104"/>
        <v>44.0176126537362</v>
      </c>
      <c r="Q376" s="1">
        <f ca="1" t="shared" si="105"/>
        <v>21.0699997622307</v>
      </c>
      <c r="R376" s="1">
        <f ca="1" t="shared" si="106"/>
        <v>2106.99997622307</v>
      </c>
      <c r="T376" s="1">
        <f t="shared" si="151"/>
        <v>86</v>
      </c>
      <c r="U376" s="1">
        <f ca="1" t="shared" si="107"/>
        <v>0.125096907560718</v>
      </c>
      <c r="V376" s="1">
        <f ca="1" t="shared" si="108"/>
        <v>57.5405988386584</v>
      </c>
      <c r="W376" s="1">
        <f ca="1" t="shared" si="109"/>
        <v>0.939051368256244</v>
      </c>
      <c r="X376" s="1">
        <f ca="1" t="shared" si="110"/>
        <v>5.8967520027015</v>
      </c>
      <c r="Y376" s="1">
        <f ca="1" t="shared" si="111"/>
        <v>58.967520027015</v>
      </c>
      <c r="Z376" s="1">
        <f ca="1" t="shared" si="112"/>
        <v>0</v>
      </c>
      <c r="AA376" s="1">
        <f ca="1" t="shared" si="113"/>
        <v>0</v>
      </c>
      <c r="AC376" s="1">
        <f t="shared" si="152"/>
        <v>86</v>
      </c>
      <c r="AD376" s="1">
        <f ca="1" t="shared" si="114"/>
        <v>0.0285323938468258</v>
      </c>
      <c r="AE376" s="1">
        <f ca="1" t="shared" si="115"/>
        <v>50.9060388263396</v>
      </c>
      <c r="AF376" s="1">
        <f ca="1" t="shared" si="116"/>
        <v>0.133399654507353</v>
      </c>
      <c r="AG376" s="1">
        <f ca="1" t="shared" si="117"/>
        <v>4.49815699289218</v>
      </c>
      <c r="AH376" s="1">
        <f ca="1" t="shared" si="118"/>
        <v>49.479726921814</v>
      </c>
      <c r="AI376" s="1">
        <f ca="1" t="shared" si="119"/>
        <v>1.42631190452555</v>
      </c>
      <c r="AJ376" s="1">
        <f ca="1" t="shared" si="120"/>
        <v>142.631190452555</v>
      </c>
      <c r="AL376" s="1">
        <f t="shared" si="153"/>
        <v>86</v>
      </c>
      <c r="AM376" s="1">
        <f ca="1" t="shared" si="121"/>
        <v>0.29642177327103</v>
      </c>
      <c r="AN376" s="1">
        <f ca="1" t="shared" si="122"/>
        <v>62.7027566224252</v>
      </c>
      <c r="AO376" s="1">
        <f ca="1" t="shared" si="123"/>
        <v>0.862999736038519</v>
      </c>
      <c r="AP376" s="1">
        <f ca="1" t="shared" si="124"/>
        <v>5.0325407208283</v>
      </c>
      <c r="AQ376" s="1">
        <f ca="1" t="shared" si="125"/>
        <v>60.3904886499396</v>
      </c>
      <c r="AR376" s="1">
        <f ca="1" t="shared" si="126"/>
        <v>2.31226797248555</v>
      </c>
      <c r="AS376" s="1">
        <f ca="1" t="shared" si="127"/>
        <v>231.226797248555</v>
      </c>
      <c r="AU376" s="1">
        <f t="shared" si="154"/>
        <v>86</v>
      </c>
      <c r="AV376" s="1">
        <f ca="1" t="shared" si="128"/>
        <v>0.70244033828435</v>
      </c>
      <c r="AW376" s="1">
        <f ca="1" t="shared" si="129"/>
        <v>67.1835045420201</v>
      </c>
      <c r="AX376" s="1">
        <f ca="1" t="shared" si="130"/>
        <v>0.832096564293227</v>
      </c>
      <c r="AY376" s="1">
        <f ca="1" t="shared" si="131"/>
        <v>5.42669464013192</v>
      </c>
      <c r="AZ376" s="1">
        <f ca="1" t="shared" si="132"/>
        <v>70.547030321715</v>
      </c>
      <c r="BA376" s="1">
        <f ca="1" t="shared" si="133"/>
        <v>0</v>
      </c>
      <c r="BB376" s="1">
        <f ca="1" t="shared" si="134"/>
        <v>0</v>
      </c>
      <c r="BD376" s="1">
        <f t="shared" si="155"/>
        <v>86</v>
      </c>
      <c r="BE376" s="1">
        <f ca="1" t="shared" si="135"/>
        <v>0.259921019183347</v>
      </c>
      <c r="BF376" s="1">
        <f ca="1" t="shared" si="136"/>
        <v>64.7669001121759</v>
      </c>
      <c r="BG376" s="1">
        <f ca="1" t="shared" si="137"/>
        <v>0.375242427326859</v>
      </c>
      <c r="BH376" s="1">
        <f ca="1" t="shared" si="138"/>
        <v>4.73724323001151</v>
      </c>
      <c r="BI376" s="1">
        <f ca="1" t="shared" si="139"/>
        <v>66.3214052201612</v>
      </c>
      <c r="BJ376" s="1">
        <f ca="1" t="shared" si="140"/>
        <v>0</v>
      </c>
      <c r="BK376" s="1">
        <f ca="1" t="shared" si="141"/>
        <v>0</v>
      </c>
      <c r="BM376" s="1">
        <f t="shared" si="156"/>
        <v>86</v>
      </c>
      <c r="BN376" s="1">
        <f ca="1" t="shared" si="142"/>
        <v>0.453618771441682</v>
      </c>
      <c r="BO376" s="1">
        <f ca="1" t="shared" si="143"/>
        <v>64.2619849914135</v>
      </c>
      <c r="BP376" s="1">
        <f ca="1" t="shared" si="144"/>
        <v>0.434955710356516</v>
      </c>
      <c r="BQ376" s="1">
        <f ca="1" t="shared" si="145"/>
        <v>4.78869838020066</v>
      </c>
      <c r="BR376" s="1">
        <f ca="1" t="shared" si="146"/>
        <v>71.8304757030099</v>
      </c>
      <c r="BS376" s="1">
        <f ca="1" t="shared" si="147"/>
        <v>0</v>
      </c>
      <c r="BT376" s="1">
        <f ca="1" t="shared" si="148"/>
        <v>0</v>
      </c>
    </row>
    <row r="377" spans="2:72">
      <c r="B377" s="1">
        <f t="shared" si="149"/>
        <v>87</v>
      </c>
      <c r="C377" s="1">
        <f ca="1" t="shared" si="93"/>
        <v>0.50462145154217</v>
      </c>
      <c r="D377" s="1">
        <f ca="1" t="shared" si="94"/>
        <v>62.4937317839043</v>
      </c>
      <c r="E377" s="1">
        <f ca="1" t="shared" si="95"/>
        <v>0.382241392502626</v>
      </c>
      <c r="F377" s="1">
        <f ca="1" t="shared" si="96"/>
        <v>4.78349743586807</v>
      </c>
      <c r="G377" s="1">
        <f ca="1" t="shared" si="97"/>
        <v>38.2679794869445</v>
      </c>
      <c r="H377" s="1">
        <f ca="1" t="shared" si="98"/>
        <v>24.2257522969598</v>
      </c>
      <c r="I377" s="1">
        <f ca="1" t="shared" si="99"/>
        <v>2422.57522969598</v>
      </c>
      <c r="K377" s="1">
        <f t="shared" si="150"/>
        <v>87</v>
      </c>
      <c r="L377" s="1">
        <f ca="1" t="shared" si="100"/>
        <v>0.403716354044851</v>
      </c>
      <c r="M377" s="1">
        <f ca="1" t="shared" si="101"/>
        <v>64.2993222762038</v>
      </c>
      <c r="N377" s="1">
        <f ca="1" t="shared" si="102"/>
        <v>0.750754875778513</v>
      </c>
      <c r="O377" s="1">
        <f ca="1" t="shared" si="103"/>
        <v>5.22435470187108</v>
      </c>
      <c r="P377" s="1">
        <f ca="1" t="shared" si="104"/>
        <v>47.0191923168397</v>
      </c>
      <c r="Q377" s="1">
        <f ca="1" t="shared" si="105"/>
        <v>17.2801299593641</v>
      </c>
      <c r="R377" s="1">
        <f ca="1" t="shared" si="106"/>
        <v>1728.01299593641</v>
      </c>
      <c r="T377" s="1">
        <f t="shared" si="151"/>
        <v>87</v>
      </c>
      <c r="U377" s="1">
        <f ca="1" t="shared" si="107"/>
        <v>0.579623477452375</v>
      </c>
      <c r="V377" s="1">
        <f ca="1" t="shared" si="108"/>
        <v>65.4610920769509</v>
      </c>
      <c r="W377" s="1">
        <f ca="1" t="shared" si="109"/>
        <v>0.655798048051995</v>
      </c>
      <c r="X377" s="1">
        <f ca="1" t="shared" si="110"/>
        <v>4.76453873987597</v>
      </c>
      <c r="Y377" s="1">
        <f ca="1" t="shared" si="111"/>
        <v>47.6453873987597</v>
      </c>
      <c r="Z377" s="1">
        <f ca="1" t="shared" si="112"/>
        <v>17.8157046781912</v>
      </c>
      <c r="AA377" s="1">
        <f ca="1" t="shared" si="113"/>
        <v>1781.57046781912</v>
      </c>
      <c r="AC377" s="1">
        <f t="shared" si="152"/>
        <v>87</v>
      </c>
      <c r="AD377" s="1">
        <f ca="1" t="shared" si="114"/>
        <v>0.857399996945787</v>
      </c>
      <c r="AE377" s="1">
        <f ca="1" t="shared" si="115"/>
        <v>68.5588136062263</v>
      </c>
      <c r="AF377" s="1">
        <f ca="1" t="shared" si="116"/>
        <v>0.769608235791712</v>
      </c>
      <c r="AG377" s="1">
        <f ca="1" t="shared" si="117"/>
        <v>5.14778147611459</v>
      </c>
      <c r="AH377" s="1">
        <f ca="1" t="shared" si="118"/>
        <v>56.6255962372605</v>
      </c>
      <c r="AI377" s="1">
        <f ca="1" t="shared" si="119"/>
        <v>11.9332173689658</v>
      </c>
      <c r="AJ377" s="1">
        <f ca="1" t="shared" si="120"/>
        <v>1193.32173689658</v>
      </c>
      <c r="AL377" s="1">
        <f t="shared" si="153"/>
        <v>87</v>
      </c>
      <c r="AM377" s="1">
        <f ca="1" t="shared" si="121"/>
        <v>0.215653725764894</v>
      </c>
      <c r="AN377" s="1">
        <f ca="1" t="shared" si="122"/>
        <v>56.1340021484904</v>
      </c>
      <c r="AO377" s="1">
        <f ca="1" t="shared" si="123"/>
        <v>0.365271616311833</v>
      </c>
      <c r="AP377" s="1">
        <f ca="1" t="shared" si="124"/>
        <v>4.72639884493285</v>
      </c>
      <c r="AQ377" s="1">
        <f ca="1" t="shared" si="125"/>
        <v>56.7167861391942</v>
      </c>
      <c r="AR377" s="1">
        <f ca="1" t="shared" si="126"/>
        <v>0</v>
      </c>
      <c r="AS377" s="1">
        <f ca="1" t="shared" si="127"/>
        <v>0</v>
      </c>
      <c r="AU377" s="1">
        <f t="shared" si="154"/>
        <v>87</v>
      </c>
      <c r="AV377" s="1">
        <f ca="1" t="shared" si="128"/>
        <v>0.541192762963506</v>
      </c>
      <c r="AW377" s="1">
        <f ca="1" t="shared" si="129"/>
        <v>60.2971378116937</v>
      </c>
      <c r="AX377" s="1">
        <f ca="1" t="shared" si="130"/>
        <v>0.943802955980572</v>
      </c>
      <c r="AY377" s="1">
        <f ca="1" t="shared" si="131"/>
        <v>5.68610901547552</v>
      </c>
      <c r="AZ377" s="1">
        <f ca="1" t="shared" si="132"/>
        <v>73.9194172011817</v>
      </c>
      <c r="BA377" s="1">
        <f ca="1" t="shared" si="133"/>
        <v>0</v>
      </c>
      <c r="BB377" s="1">
        <f ca="1" t="shared" si="134"/>
        <v>0</v>
      </c>
      <c r="BD377" s="1">
        <f t="shared" si="155"/>
        <v>87</v>
      </c>
      <c r="BE377" s="1">
        <f ca="1" t="shared" si="135"/>
        <v>0.746121089546997</v>
      </c>
      <c r="BF377" s="1">
        <f ca="1" t="shared" si="136"/>
        <v>65.4816131793458</v>
      </c>
      <c r="BG377" s="1">
        <f ca="1" t="shared" si="137"/>
        <v>0.870437587531837</v>
      </c>
      <c r="BH377" s="1">
        <f ca="1" t="shared" si="138"/>
        <v>5.05168123674282</v>
      </c>
      <c r="BI377" s="1">
        <f ca="1" t="shared" si="139"/>
        <v>70.7235373143995</v>
      </c>
      <c r="BJ377" s="1">
        <f ca="1" t="shared" si="140"/>
        <v>0</v>
      </c>
      <c r="BK377" s="1">
        <f ca="1" t="shared" si="141"/>
        <v>0</v>
      </c>
      <c r="BM377" s="1">
        <f t="shared" si="156"/>
        <v>87</v>
      </c>
      <c r="BN377" s="1">
        <f ca="1" t="shared" si="142"/>
        <v>0.404024120245171</v>
      </c>
      <c r="BO377" s="1">
        <f ca="1" t="shared" si="143"/>
        <v>62.9671396347713</v>
      </c>
      <c r="BP377" s="1">
        <f ca="1" t="shared" si="144"/>
        <v>0.26411801743874</v>
      </c>
      <c r="BQ377" s="1">
        <f ca="1" t="shared" si="145"/>
        <v>4.18819294441385</v>
      </c>
      <c r="BR377" s="1">
        <f ca="1" t="shared" si="146"/>
        <v>62.8228941662077</v>
      </c>
      <c r="BS377" s="1">
        <f ca="1" t="shared" si="147"/>
        <v>0.144245468563632</v>
      </c>
      <c r="BT377" s="1">
        <f ca="1" t="shared" si="148"/>
        <v>14.4245468563632</v>
      </c>
    </row>
    <row r="378" spans="2:72">
      <c r="B378" s="1">
        <f t="shared" si="149"/>
        <v>88</v>
      </c>
      <c r="C378" s="1">
        <f ca="1" t="shared" si="93"/>
        <v>0.771455802642711</v>
      </c>
      <c r="D378" s="1">
        <f ca="1" t="shared" si="94"/>
        <v>68.4446809374652</v>
      </c>
      <c r="E378" s="1">
        <f ca="1" t="shared" si="95"/>
        <v>0.0391654108642869</v>
      </c>
      <c r="F378" s="1">
        <f ca="1" t="shared" si="96"/>
        <v>4.19347619866085</v>
      </c>
      <c r="G378" s="1">
        <f ca="1" t="shared" si="97"/>
        <v>33.5478095892868</v>
      </c>
      <c r="H378" s="1">
        <f ca="1" t="shared" si="98"/>
        <v>34.8968713481784</v>
      </c>
      <c r="I378" s="1">
        <f ca="1" t="shared" si="99"/>
        <v>3489.68713481784</v>
      </c>
      <c r="K378" s="1">
        <f t="shared" si="150"/>
        <v>88</v>
      </c>
      <c r="L378" s="1">
        <f ca="1" t="shared" si="100"/>
        <v>0.664067794398416</v>
      </c>
      <c r="M378" s="1">
        <f ca="1" t="shared" si="101"/>
        <v>65.1486484125007</v>
      </c>
      <c r="N378" s="1">
        <f ca="1" t="shared" si="102"/>
        <v>0.0659900277903491</v>
      </c>
      <c r="O378" s="1">
        <f ca="1" t="shared" si="103"/>
        <v>4.11627938886494</v>
      </c>
      <c r="P378" s="1">
        <f ca="1" t="shared" si="104"/>
        <v>37.0465144997845</v>
      </c>
      <c r="Q378" s="1">
        <f ca="1" t="shared" si="105"/>
        <v>28.1021339127163</v>
      </c>
      <c r="R378" s="1">
        <f ca="1" t="shared" si="106"/>
        <v>2810.21339127163</v>
      </c>
      <c r="T378" s="1">
        <f t="shared" si="151"/>
        <v>88</v>
      </c>
      <c r="U378" s="1">
        <f ca="1" t="shared" si="107"/>
        <v>0.531936291137557</v>
      </c>
      <c r="V378" s="1">
        <f ca="1" t="shared" si="108"/>
        <v>61.0392956477818</v>
      </c>
      <c r="W378" s="1">
        <f ca="1" t="shared" si="109"/>
        <v>0.628410359163217</v>
      </c>
      <c r="X378" s="1">
        <f ca="1" t="shared" si="110"/>
        <v>4.51925785563235</v>
      </c>
      <c r="Y378" s="1">
        <f ca="1" t="shared" si="111"/>
        <v>45.1925785563235</v>
      </c>
      <c r="Z378" s="1">
        <f ca="1" t="shared" si="112"/>
        <v>15.8467170914583</v>
      </c>
      <c r="AA378" s="1">
        <f ca="1" t="shared" si="113"/>
        <v>1584.67170914583</v>
      </c>
      <c r="AC378" s="1">
        <f t="shared" si="152"/>
        <v>88</v>
      </c>
      <c r="AD378" s="1">
        <f ca="1" t="shared" si="114"/>
        <v>0.954601916597567</v>
      </c>
      <c r="AE378" s="1">
        <f ca="1" t="shared" si="115"/>
        <v>76.0209629378653</v>
      </c>
      <c r="AF378" s="1">
        <f ca="1" t="shared" si="116"/>
        <v>0.88102335456598</v>
      </c>
      <c r="AG378" s="1">
        <f ca="1" t="shared" si="117"/>
        <v>5.19013984493597</v>
      </c>
      <c r="AH378" s="1">
        <f ca="1" t="shared" si="118"/>
        <v>57.0915382942956</v>
      </c>
      <c r="AI378" s="1">
        <f ca="1" t="shared" si="119"/>
        <v>18.9294246435697</v>
      </c>
      <c r="AJ378" s="1">
        <f ca="1" t="shared" si="120"/>
        <v>1892.94246435697</v>
      </c>
      <c r="AL378" s="1">
        <f t="shared" si="153"/>
        <v>88</v>
      </c>
      <c r="AM378" s="1">
        <f ca="1" t="shared" si="121"/>
        <v>0.67180021825399</v>
      </c>
      <c r="AN378" s="1">
        <f ca="1" t="shared" si="122"/>
        <v>65.5553465356047</v>
      </c>
      <c r="AO378" s="1">
        <f ca="1" t="shared" si="123"/>
        <v>0.759394930182198</v>
      </c>
      <c r="AP378" s="1">
        <f ca="1" t="shared" si="124"/>
        <v>5.41525493393409</v>
      </c>
      <c r="AQ378" s="1">
        <f ca="1" t="shared" si="125"/>
        <v>64.983059207209</v>
      </c>
      <c r="AR378" s="1">
        <f ca="1" t="shared" si="126"/>
        <v>0.572287328395674</v>
      </c>
      <c r="AS378" s="1">
        <f ca="1" t="shared" si="127"/>
        <v>57.2287328395674</v>
      </c>
      <c r="AU378" s="1">
        <f t="shared" si="154"/>
        <v>88</v>
      </c>
      <c r="AV378" s="1">
        <f ca="1" t="shared" si="128"/>
        <v>0.331229792352687</v>
      </c>
      <c r="AW378" s="1">
        <f ca="1" t="shared" si="129"/>
        <v>62.3267277323028</v>
      </c>
      <c r="AX378" s="1">
        <f ca="1" t="shared" si="130"/>
        <v>0.699767071141439</v>
      </c>
      <c r="AY378" s="1">
        <f ca="1" t="shared" si="131"/>
        <v>4.57193681226184</v>
      </c>
      <c r="AZ378" s="1">
        <f ca="1" t="shared" si="132"/>
        <v>59.4351785594039</v>
      </c>
      <c r="BA378" s="1">
        <f ca="1" t="shared" si="133"/>
        <v>2.89154917289885</v>
      </c>
      <c r="BB378" s="1">
        <f ca="1" t="shared" si="134"/>
        <v>289.154917289885</v>
      </c>
      <c r="BD378" s="1">
        <f t="shared" si="155"/>
        <v>88</v>
      </c>
      <c r="BE378" s="1">
        <f ca="1" t="shared" si="135"/>
        <v>0.602035574369171</v>
      </c>
      <c r="BF378" s="1">
        <f ca="1" t="shared" si="136"/>
        <v>66.504067057235</v>
      </c>
      <c r="BG378" s="1">
        <f ca="1" t="shared" si="137"/>
        <v>0.184218072357751</v>
      </c>
      <c r="BH378" s="1">
        <f ca="1" t="shared" si="138"/>
        <v>4.0002973101475</v>
      </c>
      <c r="BI378" s="1">
        <f ca="1" t="shared" si="139"/>
        <v>56.0041623420651</v>
      </c>
      <c r="BJ378" s="1">
        <f ca="1" t="shared" si="140"/>
        <v>10.49990471517</v>
      </c>
      <c r="BK378" s="1">
        <f ca="1" t="shared" si="141"/>
        <v>1049.990471517</v>
      </c>
      <c r="BM378" s="1">
        <f t="shared" si="156"/>
        <v>88</v>
      </c>
      <c r="BN378" s="1">
        <f ca="1" t="shared" si="142"/>
        <v>0.636446376242202</v>
      </c>
      <c r="BO378" s="1">
        <f ca="1" t="shared" si="143"/>
        <v>69.427456721419</v>
      </c>
      <c r="BP378" s="1">
        <f ca="1" t="shared" si="144"/>
        <v>0.17610527985267</v>
      </c>
      <c r="BQ378" s="1">
        <f ca="1" t="shared" si="145"/>
        <v>4.4928676443202</v>
      </c>
      <c r="BR378" s="1">
        <f ca="1" t="shared" si="146"/>
        <v>67.393014664803</v>
      </c>
      <c r="BS378" s="1">
        <f ca="1" t="shared" si="147"/>
        <v>2.03444205661597</v>
      </c>
      <c r="BT378" s="1">
        <f ca="1" t="shared" si="148"/>
        <v>203.444205661597</v>
      </c>
    </row>
    <row r="379" spans="2:72">
      <c r="B379" s="1">
        <f t="shared" si="149"/>
        <v>89</v>
      </c>
      <c r="C379" s="1">
        <f ca="1" t="shared" si="93"/>
        <v>0.445272386376956</v>
      </c>
      <c r="D379" s="1">
        <f ca="1" t="shared" si="94"/>
        <v>64.8735437347413</v>
      </c>
      <c r="E379" s="1">
        <f ca="1" t="shared" si="95"/>
        <v>0.717746657951093</v>
      </c>
      <c r="F379" s="1">
        <f ca="1" t="shared" si="96"/>
        <v>5.36886959835021</v>
      </c>
      <c r="G379" s="1">
        <f ca="1" t="shared" si="97"/>
        <v>42.9509567868017</v>
      </c>
      <c r="H379" s="1">
        <f ca="1" t="shared" si="98"/>
        <v>21.9225869479396</v>
      </c>
      <c r="I379" s="1">
        <f ca="1" t="shared" si="99"/>
        <v>2192.25869479396</v>
      </c>
      <c r="K379" s="1">
        <f t="shared" si="150"/>
        <v>89</v>
      </c>
      <c r="L379" s="1">
        <f ca="1" t="shared" si="100"/>
        <v>0.77151987975571</v>
      </c>
      <c r="M379" s="1">
        <f ca="1" t="shared" si="101"/>
        <v>66.3727362169191</v>
      </c>
      <c r="N379" s="1">
        <f ca="1" t="shared" si="102"/>
        <v>0.00929866767483101</v>
      </c>
      <c r="O379" s="1">
        <f ca="1" t="shared" si="103"/>
        <v>4.45843716267026</v>
      </c>
      <c r="P379" s="1">
        <f ca="1" t="shared" si="104"/>
        <v>40.1259344640324</v>
      </c>
      <c r="Q379" s="1">
        <f ca="1" t="shared" si="105"/>
        <v>26.2468017528867</v>
      </c>
      <c r="R379" s="1">
        <f ca="1" t="shared" si="106"/>
        <v>2624.68017528867</v>
      </c>
      <c r="T379" s="1">
        <f t="shared" si="151"/>
        <v>89</v>
      </c>
      <c r="U379" s="1">
        <f ca="1" t="shared" si="107"/>
        <v>0.543019839500272</v>
      </c>
      <c r="V379" s="1">
        <f ca="1" t="shared" si="108"/>
        <v>60.3090966739739</v>
      </c>
      <c r="W379" s="1">
        <f ca="1" t="shared" si="109"/>
        <v>0.781252287699877</v>
      </c>
      <c r="X379" s="1">
        <f ca="1" t="shared" si="110"/>
        <v>5.42093523682283</v>
      </c>
      <c r="Y379" s="1">
        <f ca="1" t="shared" si="111"/>
        <v>54.2093523682283</v>
      </c>
      <c r="Z379" s="1">
        <f ca="1" t="shared" si="112"/>
        <v>6.09974430574563</v>
      </c>
      <c r="AA379" s="1">
        <f ca="1" t="shared" si="113"/>
        <v>609.974430574563</v>
      </c>
      <c r="AC379" s="1">
        <f t="shared" si="152"/>
        <v>89</v>
      </c>
      <c r="AD379" s="1">
        <f ca="1" t="shared" si="114"/>
        <v>0.855308637021553</v>
      </c>
      <c r="AE379" s="1">
        <f ca="1" t="shared" si="115"/>
        <v>67.1740736491217</v>
      </c>
      <c r="AF379" s="1">
        <f ca="1" t="shared" si="116"/>
        <v>0.156353167491344</v>
      </c>
      <c r="AG379" s="1">
        <f ca="1" t="shared" si="117"/>
        <v>4.0529987430283</v>
      </c>
      <c r="AH379" s="1">
        <f ca="1" t="shared" si="118"/>
        <v>44.5829861733113</v>
      </c>
      <c r="AI379" s="1">
        <f ca="1" t="shared" si="119"/>
        <v>22.5910874758104</v>
      </c>
      <c r="AJ379" s="1">
        <f ca="1" t="shared" si="120"/>
        <v>2259.10874758104</v>
      </c>
      <c r="AL379" s="1">
        <f t="shared" si="153"/>
        <v>89</v>
      </c>
      <c r="AM379" s="1">
        <f ca="1" t="shared" si="121"/>
        <v>0.456168602209674</v>
      </c>
      <c r="AN379" s="1">
        <f ca="1" t="shared" si="122"/>
        <v>64.4047746750832</v>
      </c>
      <c r="AO379" s="1">
        <f ca="1" t="shared" si="123"/>
        <v>0.341274775735555</v>
      </c>
      <c r="AP379" s="1">
        <f ca="1" t="shared" si="124"/>
        <v>4.55968059857012</v>
      </c>
      <c r="AQ379" s="1">
        <f ca="1" t="shared" si="125"/>
        <v>54.7161671828414</v>
      </c>
      <c r="AR379" s="1">
        <f ca="1" t="shared" si="126"/>
        <v>9.68860749224184</v>
      </c>
      <c r="AS379" s="1">
        <f ca="1" t="shared" si="127"/>
        <v>968.860749224184</v>
      </c>
      <c r="AU379" s="1">
        <f t="shared" si="154"/>
        <v>89</v>
      </c>
      <c r="AV379" s="1">
        <f ca="1" t="shared" si="128"/>
        <v>0.853584545215547</v>
      </c>
      <c r="AW379" s="1">
        <f ca="1" t="shared" si="129"/>
        <v>65.1356542405988</v>
      </c>
      <c r="AX379" s="1">
        <f ca="1" t="shared" si="130"/>
        <v>0.52969709599192</v>
      </c>
      <c r="AY379" s="1">
        <f ca="1" t="shared" si="131"/>
        <v>4.99291742256423</v>
      </c>
      <c r="AZ379" s="1">
        <f ca="1" t="shared" si="132"/>
        <v>64.907926493335</v>
      </c>
      <c r="BA379" s="1">
        <f ca="1" t="shared" si="133"/>
        <v>0.22772774726387</v>
      </c>
      <c r="BB379" s="1">
        <f ca="1" t="shared" si="134"/>
        <v>22.772774726387</v>
      </c>
      <c r="BD379" s="1">
        <f t="shared" si="155"/>
        <v>89</v>
      </c>
      <c r="BE379" s="1">
        <f ca="1" t="shared" si="135"/>
        <v>0.0469806923838696</v>
      </c>
      <c r="BF379" s="1">
        <f ca="1" t="shared" si="136"/>
        <v>51.6628953967309</v>
      </c>
      <c r="BG379" s="1">
        <f ca="1" t="shared" si="137"/>
        <v>0.932265329745426</v>
      </c>
      <c r="BH379" s="1">
        <f ca="1" t="shared" si="138"/>
        <v>5.7126389186128</v>
      </c>
      <c r="BI379" s="1">
        <f ca="1" t="shared" si="139"/>
        <v>79.9769448605792</v>
      </c>
      <c r="BJ379" s="1">
        <f ca="1" t="shared" si="140"/>
        <v>0</v>
      </c>
      <c r="BK379" s="1">
        <f ca="1" t="shared" si="141"/>
        <v>0</v>
      </c>
      <c r="BM379" s="1">
        <f t="shared" si="156"/>
        <v>89</v>
      </c>
      <c r="BN379" s="1">
        <f ca="1" t="shared" si="142"/>
        <v>0.24074389654535</v>
      </c>
      <c r="BO379" s="1">
        <f ca="1" t="shared" si="143"/>
        <v>58.7773170426426</v>
      </c>
      <c r="BP379" s="1">
        <f ca="1" t="shared" si="144"/>
        <v>0.477138729096588</v>
      </c>
      <c r="BQ379" s="1">
        <f ca="1" t="shared" si="145"/>
        <v>4.88665040490803</v>
      </c>
      <c r="BR379" s="1">
        <f ca="1" t="shared" si="146"/>
        <v>73.2997560736205</v>
      </c>
      <c r="BS379" s="1">
        <f ca="1" t="shared" si="147"/>
        <v>0</v>
      </c>
      <c r="BT379" s="1">
        <f ca="1" t="shared" si="148"/>
        <v>0</v>
      </c>
    </row>
    <row r="380" spans="2:72">
      <c r="B380" s="1">
        <f t="shared" si="149"/>
        <v>90</v>
      </c>
      <c r="C380" s="1">
        <f ca="1" t="shared" si="93"/>
        <v>0.142068988120678</v>
      </c>
      <c r="D380" s="1">
        <f ca="1" t="shared" si="94"/>
        <v>59.8890651745297</v>
      </c>
      <c r="E380" s="1">
        <f ca="1" t="shared" si="95"/>
        <v>0.0846553930254219</v>
      </c>
      <c r="F380" s="1">
        <f ca="1" t="shared" si="96"/>
        <v>4.21633289861945</v>
      </c>
      <c r="G380" s="1">
        <f ca="1" t="shared" si="97"/>
        <v>33.7306631889556</v>
      </c>
      <c r="H380" s="1">
        <f ca="1" t="shared" si="98"/>
        <v>26.1584019855741</v>
      </c>
      <c r="I380" s="1">
        <f ca="1" t="shared" si="99"/>
        <v>2615.84019855741</v>
      </c>
      <c r="K380" s="1">
        <f t="shared" si="150"/>
        <v>90</v>
      </c>
      <c r="L380" s="1">
        <f ca="1" t="shared" si="100"/>
        <v>0.715715360755398</v>
      </c>
      <c r="M380" s="1">
        <f ca="1" t="shared" si="101"/>
        <v>66.1197657085556</v>
      </c>
      <c r="N380" s="1">
        <f ca="1" t="shared" si="102"/>
        <v>0.231981632588852</v>
      </c>
      <c r="O380" s="1">
        <f ca="1" t="shared" si="103"/>
        <v>4.12965312094331</v>
      </c>
      <c r="P380" s="1">
        <f ca="1" t="shared" si="104"/>
        <v>37.1668780884898</v>
      </c>
      <c r="Q380" s="1">
        <f ca="1" t="shared" si="105"/>
        <v>28.9528876200658</v>
      </c>
      <c r="R380" s="1">
        <f ca="1" t="shared" si="106"/>
        <v>2895.28876200658</v>
      </c>
      <c r="T380" s="1">
        <f t="shared" si="151"/>
        <v>90</v>
      </c>
      <c r="U380" s="1">
        <f ca="1" t="shared" si="107"/>
        <v>0.263350409827674</v>
      </c>
      <c r="V380" s="1">
        <f ca="1" t="shared" si="108"/>
        <v>60.7749408560415</v>
      </c>
      <c r="W380" s="1">
        <f ca="1" t="shared" si="109"/>
        <v>0.30274402863434</v>
      </c>
      <c r="X380" s="1">
        <f ca="1" t="shared" si="110"/>
        <v>4.92877243178076</v>
      </c>
      <c r="Y380" s="1">
        <f ca="1" t="shared" si="111"/>
        <v>49.2877243178076</v>
      </c>
      <c r="Z380" s="1">
        <f ca="1" t="shared" si="112"/>
        <v>11.4872165382339</v>
      </c>
      <c r="AA380" s="1">
        <f ca="1" t="shared" si="113"/>
        <v>1148.72165382339</v>
      </c>
      <c r="AC380" s="1">
        <f t="shared" si="152"/>
        <v>90</v>
      </c>
      <c r="AD380" s="1">
        <f ca="1" t="shared" si="114"/>
        <v>0.260983029810793</v>
      </c>
      <c r="AE380" s="1">
        <f ca="1" t="shared" si="115"/>
        <v>63.5466737036994</v>
      </c>
      <c r="AF380" s="1">
        <f ca="1" t="shared" si="116"/>
        <v>0.199222986861877</v>
      </c>
      <c r="AG380" s="1">
        <f ca="1" t="shared" si="117"/>
        <v>4.42118070362318</v>
      </c>
      <c r="AH380" s="1">
        <f ca="1" t="shared" si="118"/>
        <v>48.6329877398549</v>
      </c>
      <c r="AI380" s="1">
        <f ca="1" t="shared" si="119"/>
        <v>14.9136859638445</v>
      </c>
      <c r="AJ380" s="1">
        <f ca="1" t="shared" si="120"/>
        <v>1491.36859638445</v>
      </c>
      <c r="AL380" s="1">
        <f t="shared" si="153"/>
        <v>90</v>
      </c>
      <c r="AM380" s="1">
        <f ca="1" t="shared" si="121"/>
        <v>0.842229386958073</v>
      </c>
      <c r="AN380" s="1">
        <f ca="1" t="shared" si="122"/>
        <v>67.1917234983084</v>
      </c>
      <c r="AO380" s="1">
        <f ca="1" t="shared" si="123"/>
        <v>0.653314972989921</v>
      </c>
      <c r="AP380" s="1">
        <f ca="1" t="shared" si="124"/>
        <v>4.83954892967625</v>
      </c>
      <c r="AQ380" s="1">
        <f ca="1" t="shared" si="125"/>
        <v>58.0745871561151</v>
      </c>
      <c r="AR380" s="1">
        <f ca="1" t="shared" si="126"/>
        <v>9.11713634219339</v>
      </c>
      <c r="AS380" s="1">
        <f ca="1" t="shared" si="127"/>
        <v>911.713634219339</v>
      </c>
      <c r="AU380" s="1">
        <f t="shared" si="154"/>
        <v>90</v>
      </c>
      <c r="AV380" s="1">
        <f ca="1" t="shared" si="128"/>
        <v>0.755869361563637</v>
      </c>
      <c r="AW380" s="1">
        <f ca="1" t="shared" si="129"/>
        <v>65.8924714788583</v>
      </c>
      <c r="AX380" s="1">
        <f ca="1" t="shared" si="130"/>
        <v>0.229469989965064</v>
      </c>
      <c r="AY380" s="1">
        <f ca="1" t="shared" si="131"/>
        <v>4.31359978173987</v>
      </c>
      <c r="AZ380" s="1">
        <f ca="1" t="shared" si="132"/>
        <v>56.0767971626184</v>
      </c>
      <c r="BA380" s="1">
        <f ca="1" t="shared" si="133"/>
        <v>9.81567431623997</v>
      </c>
      <c r="BB380" s="1">
        <f ca="1" t="shared" si="134"/>
        <v>981.567431623997</v>
      </c>
      <c r="BD380" s="1">
        <f t="shared" si="155"/>
        <v>90</v>
      </c>
      <c r="BE380" s="1">
        <f ca="1" t="shared" si="135"/>
        <v>0.568588561011242</v>
      </c>
      <c r="BF380" s="1">
        <f ca="1" t="shared" si="136"/>
        <v>66.432923992445</v>
      </c>
      <c r="BG380" s="1">
        <f ca="1" t="shared" si="137"/>
        <v>0.0711639874042111</v>
      </c>
      <c r="BH380" s="1">
        <f ca="1" t="shared" si="138"/>
        <v>4.29790596815588</v>
      </c>
      <c r="BI380" s="1">
        <f ca="1" t="shared" si="139"/>
        <v>60.1706835541823</v>
      </c>
      <c r="BJ380" s="1">
        <f ca="1" t="shared" si="140"/>
        <v>6.26224043826267</v>
      </c>
      <c r="BK380" s="1">
        <f ca="1" t="shared" si="141"/>
        <v>626.224043826267</v>
      </c>
      <c r="BM380" s="1">
        <f t="shared" si="156"/>
        <v>90</v>
      </c>
      <c r="BN380" s="1">
        <f ca="1" t="shared" si="142"/>
        <v>0.581928520465743</v>
      </c>
      <c r="BO380" s="1">
        <f ca="1" t="shared" si="143"/>
        <v>65.8332145784752</v>
      </c>
      <c r="BP380" s="1">
        <f ca="1" t="shared" si="144"/>
        <v>0.509227405367903</v>
      </c>
      <c r="BQ380" s="1">
        <f ca="1" t="shared" si="145"/>
        <v>4.59528813435376</v>
      </c>
      <c r="BR380" s="1">
        <f ca="1" t="shared" si="146"/>
        <v>68.9293220153065</v>
      </c>
      <c r="BS380" s="1">
        <f ca="1" t="shared" si="147"/>
        <v>0</v>
      </c>
      <c r="BT380" s="1">
        <f ca="1" t="shared" si="148"/>
        <v>0</v>
      </c>
    </row>
    <row r="381" spans="2:72">
      <c r="B381" s="1">
        <f t="shared" si="149"/>
        <v>91</v>
      </c>
      <c r="C381" s="1">
        <f ca="1" t="shared" si="93"/>
        <v>0.655360669443639</v>
      </c>
      <c r="D381" s="1">
        <f ca="1" t="shared" si="94"/>
        <v>69.5761845686897</v>
      </c>
      <c r="E381" s="1">
        <f ca="1" t="shared" si="95"/>
        <v>0.283334078299323</v>
      </c>
      <c r="F381" s="1">
        <f ca="1" t="shared" si="96"/>
        <v>4.34153448603728</v>
      </c>
      <c r="G381" s="1">
        <f ca="1" t="shared" si="97"/>
        <v>34.7322758882982</v>
      </c>
      <c r="H381" s="1">
        <f ca="1" t="shared" si="98"/>
        <v>34.8439086803915</v>
      </c>
      <c r="I381" s="1">
        <f ca="1" t="shared" si="99"/>
        <v>3484.39086803915</v>
      </c>
      <c r="K381" s="1">
        <f t="shared" si="150"/>
        <v>91</v>
      </c>
      <c r="L381" s="1">
        <f ca="1" t="shared" si="100"/>
        <v>0.347337952946025</v>
      </c>
      <c r="M381" s="1">
        <f ca="1" t="shared" si="101"/>
        <v>64.4730828954954</v>
      </c>
      <c r="N381" s="1">
        <f ca="1" t="shared" si="102"/>
        <v>0.775343582712029</v>
      </c>
      <c r="O381" s="1">
        <f ca="1" t="shared" si="103"/>
        <v>5.45619248825836</v>
      </c>
      <c r="P381" s="1">
        <f ca="1" t="shared" si="104"/>
        <v>49.1057323943252</v>
      </c>
      <c r="Q381" s="1">
        <f ca="1" t="shared" si="105"/>
        <v>15.3673505011702</v>
      </c>
      <c r="R381" s="1">
        <f ca="1" t="shared" si="106"/>
        <v>1536.73505011702</v>
      </c>
      <c r="T381" s="1">
        <f t="shared" si="151"/>
        <v>91</v>
      </c>
      <c r="U381" s="1">
        <f ca="1" t="shared" si="107"/>
        <v>0.578513502863318</v>
      </c>
      <c r="V381" s="1">
        <f ca="1" t="shared" si="108"/>
        <v>68.334747667747</v>
      </c>
      <c r="W381" s="1">
        <f ca="1" t="shared" si="109"/>
        <v>0.59040687547252</v>
      </c>
      <c r="X381" s="1">
        <f ca="1" t="shared" si="110"/>
        <v>4.77266065251891</v>
      </c>
      <c r="Y381" s="1">
        <f ca="1" t="shared" si="111"/>
        <v>47.7266065251891</v>
      </c>
      <c r="Z381" s="1">
        <f ca="1" t="shared" si="112"/>
        <v>20.6081411425579</v>
      </c>
      <c r="AA381" s="1">
        <f ca="1" t="shared" si="113"/>
        <v>2060.81411425579</v>
      </c>
      <c r="AC381" s="1">
        <f t="shared" si="152"/>
        <v>91</v>
      </c>
      <c r="AD381" s="1">
        <f ca="1" t="shared" si="114"/>
        <v>0.572618899414442</v>
      </c>
      <c r="AE381" s="1">
        <f ca="1" t="shared" si="115"/>
        <v>67.6787384371995</v>
      </c>
      <c r="AF381" s="1">
        <f ca="1" t="shared" si="116"/>
        <v>0.609111494136477</v>
      </c>
      <c r="AG381" s="1">
        <f ca="1" t="shared" si="117"/>
        <v>4.51029280942442</v>
      </c>
      <c r="AH381" s="1">
        <f ca="1" t="shared" si="118"/>
        <v>49.6132209036686</v>
      </c>
      <c r="AI381" s="1">
        <f ca="1" t="shared" si="119"/>
        <v>18.0655175335309</v>
      </c>
      <c r="AJ381" s="1">
        <f ca="1" t="shared" si="120"/>
        <v>1806.55175335309</v>
      </c>
      <c r="AL381" s="1">
        <f t="shared" si="153"/>
        <v>91</v>
      </c>
      <c r="AM381" s="1">
        <f ca="1" t="shared" si="121"/>
        <v>0.862998117134312</v>
      </c>
      <c r="AN381" s="1">
        <f ca="1" t="shared" si="122"/>
        <v>65.4312603400627</v>
      </c>
      <c r="AO381" s="1">
        <f ca="1" t="shared" si="123"/>
        <v>0.0157699327345586</v>
      </c>
      <c r="AP381" s="1">
        <f ca="1" t="shared" si="124"/>
        <v>4.32789776090248</v>
      </c>
      <c r="AQ381" s="1">
        <f ca="1" t="shared" si="125"/>
        <v>51.9347731308297</v>
      </c>
      <c r="AR381" s="1">
        <f ca="1" t="shared" si="126"/>
        <v>13.496487209233</v>
      </c>
      <c r="AS381" s="1">
        <f ca="1" t="shared" si="127"/>
        <v>1349.6487209233</v>
      </c>
      <c r="AU381" s="1">
        <f t="shared" si="154"/>
        <v>91</v>
      </c>
      <c r="AV381" s="1">
        <f ca="1" t="shared" si="128"/>
        <v>0.921549252120092</v>
      </c>
      <c r="AW381" s="1">
        <f ca="1" t="shared" si="129"/>
        <v>75.1264160205829</v>
      </c>
      <c r="AX381" s="1">
        <f ca="1" t="shared" si="130"/>
        <v>0.28933535502667</v>
      </c>
      <c r="AY381" s="1">
        <f ca="1" t="shared" si="131"/>
        <v>4.0618727970145</v>
      </c>
      <c r="AZ381" s="1">
        <f ca="1" t="shared" si="132"/>
        <v>52.8043463611885</v>
      </c>
      <c r="BA381" s="1">
        <f ca="1" t="shared" si="133"/>
        <v>22.3220696593944</v>
      </c>
      <c r="BB381" s="1">
        <f ca="1" t="shared" si="134"/>
        <v>2232.20696593944</v>
      </c>
      <c r="BD381" s="1">
        <f t="shared" si="155"/>
        <v>91</v>
      </c>
      <c r="BE381" s="1">
        <f ca="1" t="shared" si="135"/>
        <v>0.269702550642312</v>
      </c>
      <c r="BF381" s="1">
        <f ca="1" t="shared" si="136"/>
        <v>62.4834352076275</v>
      </c>
      <c r="BG381" s="1">
        <f ca="1" t="shared" si="137"/>
        <v>0.0804002340246635</v>
      </c>
      <c r="BH381" s="1">
        <f ca="1" t="shared" si="138"/>
        <v>4.44085289775322</v>
      </c>
      <c r="BI381" s="1">
        <f ca="1" t="shared" si="139"/>
        <v>62.1719405685451</v>
      </c>
      <c r="BJ381" s="1">
        <f ca="1" t="shared" si="140"/>
        <v>0.31149463908239</v>
      </c>
      <c r="BK381" s="1">
        <f ca="1" t="shared" si="141"/>
        <v>31.149463908239</v>
      </c>
      <c r="BM381" s="1">
        <f t="shared" si="156"/>
        <v>91</v>
      </c>
      <c r="BN381" s="1">
        <f ca="1" t="shared" si="142"/>
        <v>0.825521919521957</v>
      </c>
      <c r="BO381" s="1">
        <f ca="1" t="shared" si="143"/>
        <v>66.7889728834016</v>
      </c>
      <c r="BP381" s="1">
        <f ca="1" t="shared" si="144"/>
        <v>0.176715156477107</v>
      </c>
      <c r="BQ381" s="1">
        <f ca="1" t="shared" si="145"/>
        <v>4.24109192956785</v>
      </c>
      <c r="BR381" s="1">
        <f ca="1" t="shared" si="146"/>
        <v>63.6163789435177</v>
      </c>
      <c r="BS381" s="1">
        <f ca="1" t="shared" si="147"/>
        <v>3.17259393988384</v>
      </c>
      <c r="BT381" s="1">
        <f ca="1" t="shared" si="148"/>
        <v>317.259393988384</v>
      </c>
    </row>
    <row r="382" spans="2:72">
      <c r="B382" s="1">
        <f t="shared" si="149"/>
        <v>92</v>
      </c>
      <c r="C382" s="1">
        <f ca="1" t="shared" si="93"/>
        <v>0.140716345343509</v>
      </c>
      <c r="D382" s="1">
        <f ca="1" t="shared" si="94"/>
        <v>59.1320474985085</v>
      </c>
      <c r="E382" s="1">
        <f ca="1" t="shared" si="95"/>
        <v>0.419184893572371</v>
      </c>
      <c r="F382" s="1">
        <f ca="1" t="shared" si="96"/>
        <v>4.958684922491</v>
      </c>
      <c r="G382" s="1">
        <f ca="1" t="shared" si="97"/>
        <v>39.669479379928</v>
      </c>
      <c r="H382" s="1">
        <f ca="1" t="shared" si="98"/>
        <v>19.4625681185805</v>
      </c>
      <c r="I382" s="1">
        <f ca="1" t="shared" si="99"/>
        <v>1946.25681185805</v>
      </c>
      <c r="K382" s="1">
        <f t="shared" si="150"/>
        <v>92</v>
      </c>
      <c r="L382" s="1">
        <f ca="1" t="shared" si="100"/>
        <v>0.177299788947866</v>
      </c>
      <c r="M382" s="1">
        <f ca="1" t="shared" si="101"/>
        <v>57.0720684431859</v>
      </c>
      <c r="N382" s="1">
        <f ca="1" t="shared" si="102"/>
        <v>0.477908478262437</v>
      </c>
      <c r="O382" s="1">
        <f ca="1" t="shared" si="103"/>
        <v>4.587996275204</v>
      </c>
      <c r="P382" s="1">
        <f ca="1" t="shared" si="104"/>
        <v>41.291966476836</v>
      </c>
      <c r="Q382" s="1">
        <f ca="1" t="shared" si="105"/>
        <v>15.7801019663499</v>
      </c>
      <c r="R382" s="1">
        <f ca="1" t="shared" si="106"/>
        <v>1578.01019663499</v>
      </c>
      <c r="T382" s="1">
        <f t="shared" si="151"/>
        <v>92</v>
      </c>
      <c r="U382" s="1">
        <f ca="1" t="shared" si="107"/>
        <v>0.744023363149984</v>
      </c>
      <c r="V382" s="1">
        <f ca="1" t="shared" si="108"/>
        <v>69.1266407816373</v>
      </c>
      <c r="W382" s="1">
        <f ca="1" t="shared" si="109"/>
        <v>0.251792963802475</v>
      </c>
      <c r="X382" s="1">
        <f ca="1" t="shared" si="110"/>
        <v>4.16875248238793</v>
      </c>
      <c r="Y382" s="1">
        <f ca="1" t="shared" si="111"/>
        <v>41.6875248238793</v>
      </c>
      <c r="Z382" s="1">
        <f ca="1" t="shared" si="112"/>
        <v>27.439115957758</v>
      </c>
      <c r="AA382" s="1">
        <f ca="1" t="shared" si="113"/>
        <v>2743.9115957758</v>
      </c>
      <c r="AC382" s="1">
        <f t="shared" si="152"/>
        <v>92</v>
      </c>
      <c r="AD382" s="1">
        <f ca="1" t="shared" si="114"/>
        <v>0.628388269388642</v>
      </c>
      <c r="AE382" s="1">
        <f ca="1" t="shared" si="115"/>
        <v>66.5077747890124</v>
      </c>
      <c r="AF382" s="1">
        <f ca="1" t="shared" si="116"/>
        <v>0.349762636811911</v>
      </c>
      <c r="AG382" s="1">
        <f ca="1" t="shared" si="117"/>
        <v>4.59210786493797</v>
      </c>
      <c r="AH382" s="1">
        <f ca="1" t="shared" si="118"/>
        <v>50.5131865143176</v>
      </c>
      <c r="AI382" s="1">
        <f ca="1" t="shared" si="119"/>
        <v>15.9945882746948</v>
      </c>
      <c r="AJ382" s="1">
        <f ca="1" t="shared" si="120"/>
        <v>1599.45882746948</v>
      </c>
      <c r="AL382" s="1">
        <f t="shared" si="153"/>
        <v>92</v>
      </c>
      <c r="AM382" s="1">
        <f ca="1" t="shared" si="121"/>
        <v>0.24060200510475</v>
      </c>
      <c r="AN382" s="1">
        <f ca="1" t="shared" si="122"/>
        <v>57.6085688767684</v>
      </c>
      <c r="AO382" s="1">
        <f ca="1" t="shared" si="123"/>
        <v>0.0919535804085823</v>
      </c>
      <c r="AP382" s="1">
        <f ca="1" t="shared" si="124"/>
        <v>4.47906625242411</v>
      </c>
      <c r="AQ382" s="1">
        <f ca="1" t="shared" si="125"/>
        <v>53.7487950290893</v>
      </c>
      <c r="AR382" s="1">
        <f ca="1" t="shared" si="126"/>
        <v>3.85977384767904</v>
      </c>
      <c r="AS382" s="1">
        <f ca="1" t="shared" si="127"/>
        <v>385.977384767904</v>
      </c>
      <c r="AU382" s="1">
        <f t="shared" si="154"/>
        <v>92</v>
      </c>
      <c r="AV382" s="1">
        <f ca="1" t="shared" si="128"/>
        <v>0.969496627480471</v>
      </c>
      <c r="AW382" s="1">
        <f ca="1" t="shared" si="129"/>
        <v>79.5785375960934</v>
      </c>
      <c r="AX382" s="1">
        <f ca="1" t="shared" si="130"/>
        <v>0.625178031453429</v>
      </c>
      <c r="AY382" s="1">
        <f ca="1" t="shared" si="131"/>
        <v>4.55782891125148</v>
      </c>
      <c r="AZ382" s="1">
        <f ca="1" t="shared" si="132"/>
        <v>59.2517758462693</v>
      </c>
      <c r="BA382" s="1">
        <f ca="1" t="shared" si="133"/>
        <v>20.3267617498241</v>
      </c>
      <c r="BB382" s="1">
        <f ca="1" t="shared" si="134"/>
        <v>2032.67617498241</v>
      </c>
      <c r="BD382" s="1">
        <f t="shared" si="155"/>
        <v>92</v>
      </c>
      <c r="BE382" s="1">
        <f ca="1" t="shared" si="135"/>
        <v>0.489880382762069</v>
      </c>
      <c r="BF382" s="1">
        <f ca="1" t="shared" si="136"/>
        <v>62.703139692945</v>
      </c>
      <c r="BG382" s="1">
        <f ca="1" t="shared" si="137"/>
        <v>0.182363590068038</v>
      </c>
      <c r="BH382" s="1">
        <f ca="1" t="shared" si="138"/>
        <v>4.38168600289442</v>
      </c>
      <c r="BI382" s="1">
        <f ca="1" t="shared" si="139"/>
        <v>61.3436040405219</v>
      </c>
      <c r="BJ382" s="1">
        <f ca="1" t="shared" si="140"/>
        <v>1.35953565242315</v>
      </c>
      <c r="BK382" s="1">
        <f ca="1" t="shared" si="141"/>
        <v>135.953565242315</v>
      </c>
      <c r="BM382" s="1">
        <f t="shared" si="156"/>
        <v>92</v>
      </c>
      <c r="BN382" s="1">
        <f ca="1" t="shared" si="142"/>
        <v>0.41492986451441</v>
      </c>
      <c r="BO382" s="1">
        <f ca="1" t="shared" si="143"/>
        <v>62.6940511995702</v>
      </c>
      <c r="BP382" s="1">
        <f ca="1" t="shared" si="144"/>
        <v>0.245463945049275</v>
      </c>
      <c r="BQ382" s="1">
        <f ca="1" t="shared" si="145"/>
        <v>4.19535698028978</v>
      </c>
      <c r="BR382" s="1">
        <f ca="1" t="shared" si="146"/>
        <v>62.9303547043467</v>
      </c>
      <c r="BS382" s="1">
        <f ca="1" t="shared" si="147"/>
        <v>0</v>
      </c>
      <c r="BT382" s="1">
        <f ca="1" t="shared" si="148"/>
        <v>0</v>
      </c>
    </row>
    <row r="383" spans="2:72">
      <c r="B383" s="1">
        <f t="shared" si="149"/>
        <v>93</v>
      </c>
      <c r="C383" s="1">
        <f ca="1" t="shared" si="93"/>
        <v>0.176991373680029</v>
      </c>
      <c r="D383" s="1">
        <f ca="1" t="shared" si="94"/>
        <v>55.6684227881636</v>
      </c>
      <c r="E383" s="1">
        <f ca="1" t="shared" si="95"/>
        <v>0.0497096240608577</v>
      </c>
      <c r="F383" s="1">
        <f ca="1" t="shared" si="96"/>
        <v>4.28194498318731</v>
      </c>
      <c r="G383" s="1">
        <f ca="1" t="shared" si="97"/>
        <v>34.2555598654985</v>
      </c>
      <c r="H383" s="1">
        <f ca="1" t="shared" si="98"/>
        <v>21.4128629226651</v>
      </c>
      <c r="I383" s="1">
        <f ca="1" t="shared" si="99"/>
        <v>2141.28629226651</v>
      </c>
      <c r="K383" s="1">
        <f t="shared" si="150"/>
        <v>93</v>
      </c>
      <c r="L383" s="1">
        <f ca="1" t="shared" si="100"/>
        <v>0.472969419107668</v>
      </c>
      <c r="M383" s="1">
        <f ca="1" t="shared" si="101"/>
        <v>62.0465454593527</v>
      </c>
      <c r="N383" s="1">
        <f ca="1" t="shared" si="102"/>
        <v>0.805270645586591</v>
      </c>
      <c r="O383" s="1">
        <f ca="1" t="shared" si="103"/>
        <v>5.19117548708746</v>
      </c>
      <c r="P383" s="1">
        <f ca="1" t="shared" si="104"/>
        <v>46.7205793837872</v>
      </c>
      <c r="Q383" s="1">
        <f ca="1" t="shared" si="105"/>
        <v>15.3259660755656</v>
      </c>
      <c r="R383" s="1">
        <f ca="1" t="shared" si="106"/>
        <v>1532.59660755656</v>
      </c>
      <c r="T383" s="1">
        <f t="shared" si="151"/>
        <v>93</v>
      </c>
      <c r="U383" s="1">
        <f ca="1" t="shared" si="107"/>
        <v>0.660525735251827</v>
      </c>
      <c r="V383" s="1">
        <f ca="1" t="shared" si="108"/>
        <v>68.2150514605841</v>
      </c>
      <c r="W383" s="1">
        <f ca="1" t="shared" si="109"/>
        <v>0.748442404965649</v>
      </c>
      <c r="X383" s="1">
        <f ca="1" t="shared" si="110"/>
        <v>5.26095098722296</v>
      </c>
      <c r="Y383" s="1">
        <f ca="1" t="shared" si="111"/>
        <v>52.6095098722296</v>
      </c>
      <c r="Z383" s="1">
        <f ca="1" t="shared" si="112"/>
        <v>15.6055415883545</v>
      </c>
      <c r="AA383" s="1">
        <f ca="1" t="shared" si="113"/>
        <v>1560.55415883545</v>
      </c>
      <c r="AC383" s="1">
        <f t="shared" si="152"/>
        <v>93</v>
      </c>
      <c r="AD383" s="1">
        <f ca="1" t="shared" si="114"/>
        <v>0.176093280210586</v>
      </c>
      <c r="AE383" s="1">
        <f ca="1" t="shared" si="115"/>
        <v>56.0172594181817</v>
      </c>
      <c r="AF383" s="1">
        <f ca="1" t="shared" si="116"/>
        <v>0.478714930412955</v>
      </c>
      <c r="AG383" s="1">
        <f ca="1" t="shared" si="117"/>
        <v>4.65136968996885</v>
      </c>
      <c r="AH383" s="1">
        <f ca="1" t="shared" si="118"/>
        <v>51.1650665896574</v>
      </c>
      <c r="AI383" s="1">
        <f ca="1" t="shared" si="119"/>
        <v>4.85219282852426</v>
      </c>
      <c r="AJ383" s="1">
        <f ca="1" t="shared" si="120"/>
        <v>485.219282852426</v>
      </c>
      <c r="AL383" s="1">
        <f t="shared" si="153"/>
        <v>93</v>
      </c>
      <c r="AM383" s="1">
        <f ca="1" t="shared" si="121"/>
        <v>0.793241452012594</v>
      </c>
      <c r="AN383" s="1">
        <f ca="1" t="shared" si="122"/>
        <v>65.534357698389</v>
      </c>
      <c r="AO383" s="1">
        <f ca="1" t="shared" si="123"/>
        <v>0.4214122132942</v>
      </c>
      <c r="AP383" s="1">
        <f ca="1" t="shared" si="124"/>
        <v>4.99950600430485</v>
      </c>
      <c r="AQ383" s="1">
        <f ca="1" t="shared" si="125"/>
        <v>59.9940720516582</v>
      </c>
      <c r="AR383" s="1">
        <f ca="1" t="shared" si="126"/>
        <v>5.54028564673077</v>
      </c>
      <c r="AS383" s="1">
        <f ca="1" t="shared" si="127"/>
        <v>554.028564673077</v>
      </c>
      <c r="AU383" s="1">
        <f t="shared" si="154"/>
        <v>93</v>
      </c>
      <c r="AV383" s="1">
        <f ca="1" t="shared" si="128"/>
        <v>0.326194098615912</v>
      </c>
      <c r="AW383" s="1">
        <f ca="1" t="shared" si="129"/>
        <v>63.6403219298166</v>
      </c>
      <c r="AX383" s="1">
        <f ca="1" t="shared" si="130"/>
        <v>0.647646069655677</v>
      </c>
      <c r="AY383" s="1">
        <f ca="1" t="shared" si="131"/>
        <v>4.79082363520119</v>
      </c>
      <c r="AZ383" s="1">
        <f ca="1" t="shared" si="132"/>
        <v>62.2807072576155</v>
      </c>
      <c r="BA383" s="1">
        <f ca="1" t="shared" si="133"/>
        <v>1.35961467220111</v>
      </c>
      <c r="BB383" s="1">
        <f ca="1" t="shared" si="134"/>
        <v>135.961467220111</v>
      </c>
      <c r="BD383" s="1">
        <f t="shared" si="155"/>
        <v>93</v>
      </c>
      <c r="BE383" s="1">
        <f ca="1" t="shared" si="135"/>
        <v>0.211726560613233</v>
      </c>
      <c r="BF383" s="1">
        <f ca="1" t="shared" si="136"/>
        <v>59.2340243974973</v>
      </c>
      <c r="BG383" s="1">
        <f ca="1" t="shared" si="137"/>
        <v>0.899185320771368</v>
      </c>
      <c r="BH383" s="1">
        <f ca="1" t="shared" si="138"/>
        <v>5.28223149872583</v>
      </c>
      <c r="BI383" s="1">
        <f ca="1" t="shared" si="139"/>
        <v>73.9512409821616</v>
      </c>
      <c r="BJ383" s="1">
        <f ca="1" t="shared" si="140"/>
        <v>0</v>
      </c>
      <c r="BK383" s="1">
        <f ca="1" t="shared" si="141"/>
        <v>0</v>
      </c>
      <c r="BM383" s="1">
        <f t="shared" si="156"/>
        <v>93</v>
      </c>
      <c r="BN383" s="1">
        <f ca="1" t="shared" si="142"/>
        <v>0.00354263609843541</v>
      </c>
      <c r="BO383" s="1">
        <f ca="1" t="shared" si="143"/>
        <v>51.6414690836674</v>
      </c>
      <c r="BP383" s="1">
        <f ca="1" t="shared" si="144"/>
        <v>0.00862425731148808</v>
      </c>
      <c r="BQ383" s="1">
        <f ca="1" t="shared" si="145"/>
        <v>4.33786346434157</v>
      </c>
      <c r="BR383" s="1">
        <f ca="1" t="shared" si="146"/>
        <v>65.0679519651236</v>
      </c>
      <c r="BS383" s="1">
        <f ca="1" t="shared" si="147"/>
        <v>0</v>
      </c>
      <c r="BT383" s="1">
        <f ca="1" t="shared" si="148"/>
        <v>0</v>
      </c>
    </row>
    <row r="384" spans="2:72">
      <c r="B384" s="1">
        <f t="shared" si="149"/>
        <v>94</v>
      </c>
      <c r="C384" s="1">
        <f ca="1" t="shared" si="93"/>
        <v>0.45291110717657</v>
      </c>
      <c r="D384" s="1">
        <f ca="1" t="shared" si="94"/>
        <v>61.0014400548119</v>
      </c>
      <c r="E384" s="1">
        <f ca="1" t="shared" si="95"/>
        <v>0.246390607132392</v>
      </c>
      <c r="F384" s="1">
        <f ca="1" t="shared" si="96"/>
        <v>4.12638958323295</v>
      </c>
      <c r="G384" s="1">
        <f ca="1" t="shared" si="97"/>
        <v>33.0111166658636</v>
      </c>
      <c r="H384" s="1">
        <f ca="1" t="shared" si="98"/>
        <v>27.9903233889483</v>
      </c>
      <c r="I384" s="1">
        <f ca="1" t="shared" si="99"/>
        <v>2799.03233889483</v>
      </c>
      <c r="K384" s="1">
        <f t="shared" si="150"/>
        <v>94</v>
      </c>
      <c r="L384" s="1">
        <f ca="1" t="shared" si="100"/>
        <v>0.647571844298825</v>
      </c>
      <c r="M384" s="1">
        <f ca="1" t="shared" si="101"/>
        <v>65.2919057702553</v>
      </c>
      <c r="N384" s="1">
        <f ca="1" t="shared" si="102"/>
        <v>0.564119642745647</v>
      </c>
      <c r="O384" s="1">
        <f ca="1" t="shared" si="103"/>
        <v>4.88767116245771</v>
      </c>
      <c r="P384" s="1">
        <f ca="1" t="shared" si="104"/>
        <v>43.9890404621194</v>
      </c>
      <c r="Q384" s="1">
        <f ca="1" t="shared" si="105"/>
        <v>21.302865308136</v>
      </c>
      <c r="R384" s="1">
        <f ca="1" t="shared" si="106"/>
        <v>2130.2865308136</v>
      </c>
      <c r="T384" s="1">
        <f t="shared" si="151"/>
        <v>94</v>
      </c>
      <c r="U384" s="1">
        <f ca="1" t="shared" si="107"/>
        <v>0.634136741909495</v>
      </c>
      <c r="V384" s="1">
        <f ca="1" t="shared" si="108"/>
        <v>68.5887293322621</v>
      </c>
      <c r="W384" s="1">
        <f ca="1" t="shared" si="109"/>
        <v>0.714631772149121</v>
      </c>
      <c r="X384" s="1">
        <f ca="1" t="shared" si="110"/>
        <v>5.26250444718121</v>
      </c>
      <c r="Y384" s="1">
        <f ca="1" t="shared" si="111"/>
        <v>52.6250444718121</v>
      </c>
      <c r="Z384" s="1">
        <f ca="1" t="shared" si="112"/>
        <v>15.96368486045</v>
      </c>
      <c r="AA384" s="1">
        <f ca="1" t="shared" si="113"/>
        <v>1596.368486045</v>
      </c>
      <c r="AC384" s="1">
        <f t="shared" si="152"/>
        <v>94</v>
      </c>
      <c r="AD384" s="1">
        <f ca="1" t="shared" si="114"/>
        <v>0.415359220489025</v>
      </c>
      <c r="AE384" s="1">
        <f ca="1" t="shared" si="115"/>
        <v>63.3347573335635</v>
      </c>
      <c r="AF384" s="1">
        <f ca="1" t="shared" si="116"/>
        <v>0.773478593573719</v>
      </c>
      <c r="AG384" s="1">
        <f ca="1" t="shared" si="117"/>
        <v>5.30733784412775</v>
      </c>
      <c r="AH384" s="1">
        <f ca="1" t="shared" si="118"/>
        <v>58.3807162854052</v>
      </c>
      <c r="AI384" s="1">
        <f ca="1" t="shared" si="119"/>
        <v>4.9540410481583</v>
      </c>
      <c r="AJ384" s="1">
        <f ca="1" t="shared" si="120"/>
        <v>495.40410481583</v>
      </c>
      <c r="AL384" s="1">
        <f t="shared" si="153"/>
        <v>94</v>
      </c>
      <c r="AM384" s="1">
        <f ca="1" t="shared" si="121"/>
        <v>0.999252254680388</v>
      </c>
      <c r="AN384" s="1">
        <f ca="1" t="shared" si="122"/>
        <v>84.2845159791713</v>
      </c>
      <c r="AO384" s="1">
        <f ca="1" t="shared" si="123"/>
        <v>0.109436104837441</v>
      </c>
      <c r="AP384" s="1">
        <f ca="1" t="shared" si="124"/>
        <v>4.22789362786548</v>
      </c>
      <c r="AQ384" s="1">
        <f ca="1" t="shared" si="125"/>
        <v>50.7347235343858</v>
      </c>
      <c r="AR384" s="1">
        <f ca="1" t="shared" si="126"/>
        <v>33.5497924447855</v>
      </c>
      <c r="AS384" s="1">
        <f ca="1" t="shared" si="127"/>
        <v>3354.97924447855</v>
      </c>
      <c r="AU384" s="1">
        <f t="shared" si="154"/>
        <v>94</v>
      </c>
      <c r="AV384" s="1">
        <f ca="1" t="shared" si="128"/>
        <v>0.12754418751232</v>
      </c>
      <c r="AW384" s="1">
        <f ca="1" t="shared" si="129"/>
        <v>59.0531035325689</v>
      </c>
      <c r="AX384" s="1">
        <f ca="1" t="shared" si="130"/>
        <v>0.0493631970609276</v>
      </c>
      <c r="AY384" s="1">
        <f ca="1" t="shared" si="131"/>
        <v>4.40872404212142</v>
      </c>
      <c r="AZ384" s="1">
        <f ca="1" t="shared" si="132"/>
        <v>57.3134125475785</v>
      </c>
      <c r="BA384" s="1">
        <f ca="1" t="shared" si="133"/>
        <v>1.7396909849904</v>
      </c>
      <c r="BB384" s="1">
        <f ca="1" t="shared" si="134"/>
        <v>173.96909849904</v>
      </c>
      <c r="BD384" s="1">
        <f t="shared" si="155"/>
        <v>94</v>
      </c>
      <c r="BE384" s="1">
        <f ca="1" t="shared" si="135"/>
        <v>0.350033028421014</v>
      </c>
      <c r="BF384" s="1">
        <f ca="1" t="shared" si="136"/>
        <v>62.3122659623364</v>
      </c>
      <c r="BG384" s="1">
        <f ca="1" t="shared" si="137"/>
        <v>0.212440449535447</v>
      </c>
      <c r="BH384" s="1">
        <f ca="1" t="shared" si="138"/>
        <v>4.15997521593474</v>
      </c>
      <c r="BI384" s="1">
        <f ca="1" t="shared" si="139"/>
        <v>58.2396530230863</v>
      </c>
      <c r="BJ384" s="1">
        <f ca="1" t="shared" si="140"/>
        <v>4.0726129392501</v>
      </c>
      <c r="BK384" s="1">
        <f ca="1" t="shared" si="141"/>
        <v>407.26129392501</v>
      </c>
      <c r="BM384" s="1">
        <f t="shared" si="156"/>
        <v>94</v>
      </c>
      <c r="BN384" s="1">
        <f ca="1" t="shared" si="142"/>
        <v>0.0894305159619806</v>
      </c>
      <c r="BO384" s="1">
        <f ca="1" t="shared" si="143"/>
        <v>50.0823787548881</v>
      </c>
      <c r="BP384" s="1">
        <f ca="1" t="shared" si="144"/>
        <v>0.485452243460767</v>
      </c>
      <c r="BQ384" s="1">
        <f ca="1" t="shared" si="145"/>
        <v>4.88209196374584</v>
      </c>
      <c r="BR384" s="1">
        <f ca="1" t="shared" si="146"/>
        <v>73.2313794561876</v>
      </c>
      <c r="BS384" s="1">
        <f ca="1" t="shared" si="147"/>
        <v>0</v>
      </c>
      <c r="BT384" s="1">
        <f ca="1" t="shared" si="148"/>
        <v>0</v>
      </c>
    </row>
    <row r="385" spans="2:72">
      <c r="B385" s="1">
        <f t="shared" si="149"/>
        <v>95</v>
      </c>
      <c r="C385" s="1">
        <f ca="1" t="shared" si="93"/>
        <v>0.098731698543612</v>
      </c>
      <c r="D385" s="1">
        <f ca="1" t="shared" si="94"/>
        <v>51.7919234094778</v>
      </c>
      <c r="E385" s="1">
        <f ca="1" t="shared" si="95"/>
        <v>0.816002148890491</v>
      </c>
      <c r="F385" s="1">
        <f ca="1" t="shared" si="96"/>
        <v>5.2486270273514</v>
      </c>
      <c r="G385" s="1">
        <f ca="1" t="shared" si="97"/>
        <v>41.9890162188112</v>
      </c>
      <c r="H385" s="1">
        <f ca="1" t="shared" si="98"/>
        <v>9.80290719066657</v>
      </c>
      <c r="I385" s="1">
        <f ca="1" t="shared" si="99"/>
        <v>980.290719066657</v>
      </c>
      <c r="K385" s="1">
        <f t="shared" si="150"/>
        <v>95</v>
      </c>
      <c r="L385" s="1">
        <f ca="1" t="shared" si="100"/>
        <v>0.923545498861741</v>
      </c>
      <c r="M385" s="1">
        <f ca="1" t="shared" si="101"/>
        <v>78.1884141722563</v>
      </c>
      <c r="N385" s="1">
        <f ca="1" t="shared" si="102"/>
        <v>0.737283300850168</v>
      </c>
      <c r="O385" s="1">
        <f ca="1" t="shared" si="103"/>
        <v>5.23479477638005</v>
      </c>
      <c r="P385" s="1">
        <f ca="1" t="shared" si="104"/>
        <v>47.1131529874205</v>
      </c>
      <c r="Q385" s="1">
        <f ca="1" t="shared" si="105"/>
        <v>31.0752611848358</v>
      </c>
      <c r="R385" s="1">
        <f ca="1" t="shared" si="106"/>
        <v>3107.52611848358</v>
      </c>
      <c r="T385" s="1">
        <f t="shared" si="151"/>
        <v>95</v>
      </c>
      <c r="U385" s="1">
        <f ca="1" t="shared" si="107"/>
        <v>0.156634675213012</v>
      </c>
      <c r="V385" s="1">
        <f ca="1" t="shared" si="108"/>
        <v>56.159898784817</v>
      </c>
      <c r="W385" s="1">
        <f ca="1" t="shared" si="109"/>
        <v>0.878229111057306</v>
      </c>
      <c r="X385" s="1">
        <f ca="1" t="shared" si="110"/>
        <v>5.12512472948616</v>
      </c>
      <c r="Y385" s="1">
        <f ca="1" t="shared" si="111"/>
        <v>51.2512472948616</v>
      </c>
      <c r="Z385" s="1">
        <f ca="1" t="shared" si="112"/>
        <v>4.90865148995541</v>
      </c>
      <c r="AA385" s="1">
        <f ca="1" t="shared" si="113"/>
        <v>490.865148995541</v>
      </c>
      <c r="AC385" s="1">
        <f t="shared" si="152"/>
        <v>95</v>
      </c>
      <c r="AD385" s="1">
        <f ca="1" t="shared" si="114"/>
        <v>0.448021242303102</v>
      </c>
      <c r="AE385" s="1">
        <f ca="1" t="shared" si="115"/>
        <v>60.4411932394256</v>
      </c>
      <c r="AF385" s="1">
        <f ca="1" t="shared" si="116"/>
        <v>0.347923778043365</v>
      </c>
      <c r="AG385" s="1">
        <f ca="1" t="shared" si="117"/>
        <v>4.88129949792786</v>
      </c>
      <c r="AH385" s="1">
        <f ca="1" t="shared" si="118"/>
        <v>53.6942944772065</v>
      </c>
      <c r="AI385" s="1">
        <f ca="1" t="shared" si="119"/>
        <v>6.74689876221918</v>
      </c>
      <c r="AJ385" s="1">
        <f ca="1" t="shared" si="120"/>
        <v>674.689876221918</v>
      </c>
      <c r="AL385" s="1">
        <f t="shared" si="153"/>
        <v>95</v>
      </c>
      <c r="AM385" s="1">
        <f ca="1" t="shared" si="121"/>
        <v>0.309252172553314</v>
      </c>
      <c r="AN385" s="1">
        <f ca="1" t="shared" si="122"/>
        <v>60.6890220033949</v>
      </c>
      <c r="AO385" s="1">
        <f ca="1" t="shared" si="123"/>
        <v>0.914849243937629</v>
      </c>
      <c r="AP385" s="1">
        <f ca="1" t="shared" si="124"/>
        <v>5.74270906025958</v>
      </c>
      <c r="AQ385" s="1">
        <f ca="1" t="shared" si="125"/>
        <v>68.912508723115</v>
      </c>
      <c r="AR385" s="1">
        <f ca="1" t="shared" si="126"/>
        <v>0</v>
      </c>
      <c r="AS385" s="1">
        <f ca="1" t="shared" si="127"/>
        <v>0</v>
      </c>
      <c r="AU385" s="1">
        <f t="shared" si="154"/>
        <v>95</v>
      </c>
      <c r="AV385" s="1">
        <f ca="1" t="shared" si="128"/>
        <v>0.27805735861617</v>
      </c>
      <c r="AW385" s="1">
        <f ca="1" t="shared" si="129"/>
        <v>62.484737295633</v>
      </c>
      <c r="AX385" s="1">
        <f ca="1" t="shared" si="130"/>
        <v>0.588318722367</v>
      </c>
      <c r="AY385" s="1">
        <f ca="1" t="shared" si="131"/>
        <v>4.65548880128499</v>
      </c>
      <c r="AZ385" s="1">
        <f ca="1" t="shared" si="132"/>
        <v>60.5213544167049</v>
      </c>
      <c r="BA385" s="1">
        <f ca="1" t="shared" si="133"/>
        <v>1.96338287892804</v>
      </c>
      <c r="BB385" s="1">
        <f ca="1" t="shared" si="134"/>
        <v>196.338287892804</v>
      </c>
      <c r="BD385" s="1">
        <f t="shared" si="155"/>
        <v>95</v>
      </c>
      <c r="BE385" s="1">
        <f ca="1" t="shared" si="135"/>
        <v>0.626529284784354</v>
      </c>
      <c r="BF385" s="1">
        <f ca="1" t="shared" si="136"/>
        <v>69.1512471039097</v>
      </c>
      <c r="BG385" s="1">
        <f ca="1" t="shared" si="137"/>
        <v>0.872899560415465</v>
      </c>
      <c r="BH385" s="1">
        <f ca="1" t="shared" si="138"/>
        <v>5.11822943477338</v>
      </c>
      <c r="BI385" s="1">
        <f ca="1" t="shared" si="139"/>
        <v>71.6552120868273</v>
      </c>
      <c r="BJ385" s="1">
        <f ca="1" t="shared" si="140"/>
        <v>0</v>
      </c>
      <c r="BK385" s="1">
        <f ca="1" t="shared" si="141"/>
        <v>0</v>
      </c>
      <c r="BM385" s="1">
        <f t="shared" si="156"/>
        <v>95</v>
      </c>
      <c r="BN385" s="1">
        <f ca="1" t="shared" si="142"/>
        <v>0.968582608225633</v>
      </c>
      <c r="BO385" s="1">
        <f ca="1" t="shared" si="143"/>
        <v>75.8034041493984</v>
      </c>
      <c r="BP385" s="1">
        <f ca="1" t="shared" si="144"/>
        <v>0.776303820037862</v>
      </c>
      <c r="BQ385" s="1">
        <f ca="1" t="shared" si="145"/>
        <v>5.15994352877411</v>
      </c>
      <c r="BR385" s="1">
        <f ca="1" t="shared" si="146"/>
        <v>77.3991529316117</v>
      </c>
      <c r="BS385" s="1">
        <f ca="1" t="shared" si="147"/>
        <v>0</v>
      </c>
      <c r="BT385" s="1">
        <f ca="1" t="shared" si="148"/>
        <v>0</v>
      </c>
    </row>
    <row r="386" spans="2:72">
      <c r="B386" s="1">
        <f t="shared" si="149"/>
        <v>96</v>
      </c>
      <c r="C386" s="1">
        <f ca="1" t="shared" si="93"/>
        <v>0.930448136423127</v>
      </c>
      <c r="D386" s="1">
        <f ca="1" t="shared" si="94"/>
        <v>75.3558152946691</v>
      </c>
      <c r="E386" s="1">
        <f ca="1" t="shared" si="95"/>
        <v>0.40193682096795</v>
      </c>
      <c r="F386" s="1">
        <f ca="1" t="shared" si="96"/>
        <v>4.87791073540116</v>
      </c>
      <c r="G386" s="1">
        <f ca="1" t="shared" si="97"/>
        <v>39.0232858832092</v>
      </c>
      <c r="H386" s="1">
        <f ca="1" t="shared" si="98"/>
        <v>36.3325294114598</v>
      </c>
      <c r="I386" s="1">
        <f ca="1" t="shared" si="99"/>
        <v>3633.25294114598</v>
      </c>
      <c r="K386" s="1">
        <f t="shared" si="150"/>
        <v>96</v>
      </c>
      <c r="L386" s="1">
        <f ca="1" t="shared" si="100"/>
        <v>0.837518672442352</v>
      </c>
      <c r="M386" s="1">
        <f ca="1" t="shared" si="101"/>
        <v>69.5148517113625</v>
      </c>
      <c r="N386" s="1">
        <f ca="1" t="shared" si="102"/>
        <v>0.547206075527142</v>
      </c>
      <c r="O386" s="1">
        <f ca="1" t="shared" si="103"/>
        <v>4.86431944467975</v>
      </c>
      <c r="P386" s="1">
        <f ca="1" t="shared" si="104"/>
        <v>43.7788750021178</v>
      </c>
      <c r="Q386" s="1">
        <f ca="1" t="shared" si="105"/>
        <v>25.7359767092447</v>
      </c>
      <c r="R386" s="1">
        <f ca="1" t="shared" si="106"/>
        <v>2573.59767092447</v>
      </c>
      <c r="T386" s="1">
        <f t="shared" si="151"/>
        <v>96</v>
      </c>
      <c r="U386" s="1">
        <f ca="1" t="shared" si="107"/>
        <v>0.658504541163674</v>
      </c>
      <c r="V386" s="1">
        <f ca="1" t="shared" si="108"/>
        <v>68.1373370303118</v>
      </c>
      <c r="W386" s="1">
        <f ca="1" t="shared" si="109"/>
        <v>0.104987396213198</v>
      </c>
      <c r="X386" s="1">
        <f ca="1" t="shared" si="110"/>
        <v>4.07636067612111</v>
      </c>
      <c r="Y386" s="1">
        <f ca="1" t="shared" si="111"/>
        <v>40.7636067612111</v>
      </c>
      <c r="Z386" s="1">
        <f ca="1" t="shared" si="112"/>
        <v>27.3737302691006</v>
      </c>
      <c r="AA386" s="1">
        <f ca="1" t="shared" si="113"/>
        <v>2737.37302691006</v>
      </c>
      <c r="AC386" s="1">
        <f t="shared" si="152"/>
        <v>96</v>
      </c>
      <c r="AD386" s="1">
        <f ca="1" t="shared" si="114"/>
        <v>0.577650425526766</v>
      </c>
      <c r="AE386" s="1">
        <f ca="1" t="shared" si="115"/>
        <v>67.8881744521933</v>
      </c>
      <c r="AF386" s="1">
        <f ca="1" t="shared" si="116"/>
        <v>0.0704163923136778</v>
      </c>
      <c r="AG386" s="1">
        <f ca="1" t="shared" si="117"/>
        <v>4.1941103000302</v>
      </c>
      <c r="AH386" s="1">
        <f ca="1" t="shared" si="118"/>
        <v>46.1352133003322</v>
      </c>
      <c r="AI386" s="1">
        <f ca="1" t="shared" si="119"/>
        <v>21.752961151861</v>
      </c>
      <c r="AJ386" s="1">
        <f ca="1" t="shared" si="120"/>
        <v>2175.2961151861</v>
      </c>
      <c r="AL386" s="1">
        <f t="shared" si="153"/>
        <v>96</v>
      </c>
      <c r="AM386" s="1">
        <f ca="1" t="shared" si="121"/>
        <v>0.921438119775228</v>
      </c>
      <c r="AN386" s="1">
        <f ca="1" t="shared" si="122"/>
        <v>77.7277575198527</v>
      </c>
      <c r="AO386" s="1">
        <f ca="1" t="shared" si="123"/>
        <v>0.863006581622373</v>
      </c>
      <c r="AP386" s="1">
        <f ca="1" t="shared" si="124"/>
        <v>5.46173446467405</v>
      </c>
      <c r="AQ386" s="1">
        <f ca="1" t="shared" si="125"/>
        <v>65.5408135760886</v>
      </c>
      <c r="AR386" s="1">
        <f ca="1" t="shared" si="126"/>
        <v>12.1869439437642</v>
      </c>
      <c r="AS386" s="1">
        <f ca="1" t="shared" si="127"/>
        <v>1218.69439437642</v>
      </c>
      <c r="AU386" s="1">
        <f t="shared" si="154"/>
        <v>96</v>
      </c>
      <c r="AV386" s="1">
        <f ca="1" t="shared" si="128"/>
        <v>0.647282107858064</v>
      </c>
      <c r="AW386" s="1">
        <f ca="1" t="shared" si="129"/>
        <v>69.748263264939</v>
      </c>
      <c r="AX386" s="1">
        <f ca="1" t="shared" si="130"/>
        <v>0.394216203882146</v>
      </c>
      <c r="AY386" s="1">
        <f ca="1" t="shared" si="131"/>
        <v>4.66017382867989</v>
      </c>
      <c r="AZ386" s="1">
        <f ca="1" t="shared" si="132"/>
        <v>60.5822597728386</v>
      </c>
      <c r="BA386" s="1">
        <f ca="1" t="shared" si="133"/>
        <v>9.16600349210039</v>
      </c>
      <c r="BB386" s="1">
        <f ca="1" t="shared" si="134"/>
        <v>916.600349210039</v>
      </c>
      <c r="BD386" s="1">
        <f t="shared" si="155"/>
        <v>96</v>
      </c>
      <c r="BE386" s="1">
        <f ca="1" t="shared" si="135"/>
        <v>0.242747031805498</v>
      </c>
      <c r="BF386" s="1">
        <f ca="1" t="shared" si="136"/>
        <v>56.5898506656749</v>
      </c>
      <c r="BG386" s="1">
        <f ca="1" t="shared" si="137"/>
        <v>0.862096178015685</v>
      </c>
      <c r="BH386" s="1">
        <f ca="1" t="shared" si="138"/>
        <v>5.33870081123725</v>
      </c>
      <c r="BI386" s="1">
        <f ca="1" t="shared" si="139"/>
        <v>74.7418113573216</v>
      </c>
      <c r="BJ386" s="1">
        <f ca="1" t="shared" si="140"/>
        <v>0</v>
      </c>
      <c r="BK386" s="1">
        <f ca="1" t="shared" si="141"/>
        <v>0</v>
      </c>
      <c r="BM386" s="1">
        <f t="shared" si="156"/>
        <v>96</v>
      </c>
      <c r="BN386" s="1">
        <f ca="1" t="shared" si="142"/>
        <v>0.671801130032901</v>
      </c>
      <c r="BO386" s="1">
        <f ca="1" t="shared" si="143"/>
        <v>65.6507685584328</v>
      </c>
      <c r="BP386" s="1">
        <f ca="1" t="shared" si="144"/>
        <v>0.846414814479918</v>
      </c>
      <c r="BQ386" s="1">
        <f ca="1" t="shared" si="145"/>
        <v>5.32545876014755</v>
      </c>
      <c r="BR386" s="1">
        <f ca="1" t="shared" si="146"/>
        <v>79.8818814022132</v>
      </c>
      <c r="BS386" s="1">
        <f ca="1" t="shared" si="147"/>
        <v>0</v>
      </c>
      <c r="BT386" s="1">
        <f ca="1" t="shared" si="148"/>
        <v>0</v>
      </c>
    </row>
    <row r="387" spans="2:72">
      <c r="B387" s="1">
        <f t="shared" si="149"/>
        <v>97</v>
      </c>
      <c r="C387" s="1">
        <f ca="1" t="shared" si="93"/>
        <v>0.491114929013355</v>
      </c>
      <c r="D387" s="1">
        <f ca="1" t="shared" si="94"/>
        <v>61.4032290393353</v>
      </c>
      <c r="E387" s="1">
        <f ca="1" t="shared" si="95"/>
        <v>0.855069700677622</v>
      </c>
      <c r="F387" s="1">
        <f ca="1" t="shared" si="96"/>
        <v>5.15507314192055</v>
      </c>
      <c r="G387" s="1">
        <f ca="1" t="shared" si="97"/>
        <v>41.2405851353644</v>
      </c>
      <c r="H387" s="1">
        <f ca="1" t="shared" si="98"/>
        <v>20.1626439039709</v>
      </c>
      <c r="I387" s="1">
        <f ca="1" t="shared" si="99"/>
        <v>2016.26439039709</v>
      </c>
      <c r="K387" s="1">
        <f t="shared" si="150"/>
        <v>97</v>
      </c>
      <c r="L387" s="1">
        <f ca="1" t="shared" si="100"/>
        <v>0.00903323358757313</v>
      </c>
      <c r="M387" s="1">
        <f ca="1" t="shared" si="101"/>
        <v>54.1899581192228</v>
      </c>
      <c r="N387" s="1">
        <f ca="1" t="shared" si="102"/>
        <v>0.558688501498412</v>
      </c>
      <c r="O387" s="1">
        <f ca="1" t="shared" si="103"/>
        <v>4.6926221458249</v>
      </c>
      <c r="P387" s="1">
        <f ca="1" t="shared" si="104"/>
        <v>42.2335993124241</v>
      </c>
      <c r="Q387" s="1">
        <f ca="1" t="shared" si="105"/>
        <v>11.9563588067987</v>
      </c>
      <c r="R387" s="1">
        <f ca="1" t="shared" si="106"/>
        <v>1195.63588067987</v>
      </c>
      <c r="T387" s="1">
        <f t="shared" si="151"/>
        <v>97</v>
      </c>
      <c r="U387" s="1">
        <f ca="1" t="shared" si="107"/>
        <v>0.39277253792993</v>
      </c>
      <c r="V387" s="1">
        <f ca="1" t="shared" si="108"/>
        <v>60.4012657371323</v>
      </c>
      <c r="W387" s="1">
        <f ca="1" t="shared" si="109"/>
        <v>0.947929152028367</v>
      </c>
      <c r="X387" s="1">
        <f ca="1" t="shared" si="110"/>
        <v>5.7683213409749</v>
      </c>
      <c r="Y387" s="1">
        <f ca="1" t="shared" si="111"/>
        <v>57.683213409749</v>
      </c>
      <c r="Z387" s="1">
        <f ca="1" t="shared" si="112"/>
        <v>2.71805232738332</v>
      </c>
      <c r="AA387" s="1">
        <f ca="1" t="shared" si="113"/>
        <v>271.805232738332</v>
      </c>
      <c r="AC387" s="1">
        <f t="shared" si="152"/>
        <v>97</v>
      </c>
      <c r="AD387" s="1">
        <f ca="1" t="shared" si="114"/>
        <v>0.0257435289852035</v>
      </c>
      <c r="AE387" s="1">
        <f ca="1" t="shared" si="115"/>
        <v>51.4822013669413</v>
      </c>
      <c r="AF387" s="1">
        <f ca="1" t="shared" si="116"/>
        <v>0.143222880674387</v>
      </c>
      <c r="AG387" s="1">
        <f ca="1" t="shared" si="117"/>
        <v>4.24294028739021</v>
      </c>
      <c r="AH387" s="1">
        <f ca="1" t="shared" si="118"/>
        <v>46.6723431612924</v>
      </c>
      <c r="AI387" s="1">
        <f ca="1" t="shared" si="119"/>
        <v>4.8098582056489</v>
      </c>
      <c r="AJ387" s="1">
        <f ca="1" t="shared" si="120"/>
        <v>480.98582056489</v>
      </c>
      <c r="AL387" s="1">
        <f t="shared" si="153"/>
        <v>97</v>
      </c>
      <c r="AM387" s="1">
        <f ca="1" t="shared" si="121"/>
        <v>0.715718951273866</v>
      </c>
      <c r="AN387" s="1">
        <f ca="1" t="shared" si="122"/>
        <v>67.1929654931832</v>
      </c>
      <c r="AO387" s="1">
        <f ca="1" t="shared" si="123"/>
        <v>0.24719077587909</v>
      </c>
      <c r="AP387" s="1">
        <f ca="1" t="shared" si="124"/>
        <v>4.41573476568672</v>
      </c>
      <c r="AQ387" s="1">
        <f ca="1" t="shared" si="125"/>
        <v>52.9888171882406</v>
      </c>
      <c r="AR387" s="1">
        <f ca="1" t="shared" si="126"/>
        <v>14.2041483049426</v>
      </c>
      <c r="AS387" s="1">
        <f ca="1" t="shared" si="127"/>
        <v>1420.41483049426</v>
      </c>
      <c r="AU387" s="1">
        <f t="shared" si="154"/>
        <v>97</v>
      </c>
      <c r="AV387" s="1">
        <f ca="1" t="shared" si="128"/>
        <v>0.712988751445466</v>
      </c>
      <c r="AW387" s="1">
        <f ca="1" t="shared" si="129"/>
        <v>69.7285625534626</v>
      </c>
      <c r="AX387" s="1">
        <f ca="1" t="shared" si="130"/>
        <v>0.424355765470996</v>
      </c>
      <c r="AY387" s="1">
        <f ca="1" t="shared" si="131"/>
        <v>4.61987908938484</v>
      </c>
      <c r="AZ387" s="1">
        <f ca="1" t="shared" si="132"/>
        <v>60.058428162003</v>
      </c>
      <c r="BA387" s="1">
        <f ca="1" t="shared" si="133"/>
        <v>9.67013439145959</v>
      </c>
      <c r="BB387" s="1">
        <f ca="1" t="shared" si="134"/>
        <v>967.013439145959</v>
      </c>
      <c r="BD387" s="1">
        <f t="shared" si="155"/>
        <v>97</v>
      </c>
      <c r="BE387" s="1">
        <f ca="1" t="shared" si="135"/>
        <v>0.75824729291188</v>
      </c>
      <c r="BF387" s="1">
        <f ca="1" t="shared" si="136"/>
        <v>68.2876247583462</v>
      </c>
      <c r="BG387" s="1">
        <f ca="1" t="shared" si="137"/>
        <v>0.769991552215627</v>
      </c>
      <c r="BH387" s="1">
        <f ca="1" t="shared" si="138"/>
        <v>5.09084459518419</v>
      </c>
      <c r="BI387" s="1">
        <f ca="1" t="shared" si="139"/>
        <v>71.2718243325787</v>
      </c>
      <c r="BJ387" s="1">
        <f ca="1" t="shared" si="140"/>
        <v>0</v>
      </c>
      <c r="BK387" s="1">
        <f ca="1" t="shared" si="141"/>
        <v>0</v>
      </c>
      <c r="BM387" s="1">
        <f t="shared" si="156"/>
        <v>97</v>
      </c>
      <c r="BN387" s="1">
        <f ca="1" t="shared" si="142"/>
        <v>0.393148277746267</v>
      </c>
      <c r="BO387" s="1">
        <f ca="1" t="shared" si="143"/>
        <v>63.6292002859056</v>
      </c>
      <c r="BP387" s="1">
        <f ca="1" t="shared" si="144"/>
        <v>0.381340733349427</v>
      </c>
      <c r="BQ387" s="1">
        <f ca="1" t="shared" si="145"/>
        <v>4.78102873693467</v>
      </c>
      <c r="BR387" s="1">
        <f ca="1" t="shared" si="146"/>
        <v>71.7154310540201</v>
      </c>
      <c r="BS387" s="1">
        <f ca="1" t="shared" si="147"/>
        <v>0</v>
      </c>
      <c r="BT387" s="1">
        <f ca="1" t="shared" si="148"/>
        <v>0</v>
      </c>
    </row>
    <row r="388" spans="2:72">
      <c r="B388" s="1">
        <f t="shared" si="149"/>
        <v>98</v>
      </c>
      <c r="C388" s="1">
        <f ca="1" t="shared" si="93"/>
        <v>0.742413538253962</v>
      </c>
      <c r="D388" s="1">
        <f ca="1" t="shared" si="94"/>
        <v>68.398151827397</v>
      </c>
      <c r="E388" s="1">
        <f ca="1" t="shared" si="95"/>
        <v>0.183019671173606</v>
      </c>
      <c r="F388" s="1">
        <f ca="1" t="shared" si="96"/>
        <v>4.195660042233</v>
      </c>
      <c r="G388" s="1">
        <f ca="1" t="shared" si="97"/>
        <v>33.565280337864</v>
      </c>
      <c r="H388" s="1">
        <f ca="1" t="shared" si="98"/>
        <v>34.832871489533</v>
      </c>
      <c r="I388" s="1">
        <f ca="1" t="shared" si="99"/>
        <v>3483.2871489533</v>
      </c>
      <c r="K388" s="1">
        <f t="shared" si="150"/>
        <v>98</v>
      </c>
      <c r="L388" s="1">
        <f ca="1" t="shared" si="100"/>
        <v>0.951998864683597</v>
      </c>
      <c r="M388" s="1">
        <f ca="1" t="shared" si="101"/>
        <v>79.6003829489857</v>
      </c>
      <c r="N388" s="1">
        <f ca="1" t="shared" si="102"/>
        <v>0.0886006286394045</v>
      </c>
      <c r="O388" s="1">
        <f ca="1" t="shared" si="103"/>
        <v>4.40123484145334</v>
      </c>
      <c r="P388" s="1">
        <f ca="1" t="shared" si="104"/>
        <v>39.6111135730801</v>
      </c>
      <c r="Q388" s="1">
        <f ca="1" t="shared" si="105"/>
        <v>39.9892693759056</v>
      </c>
      <c r="R388" s="1">
        <f ca="1" t="shared" si="106"/>
        <v>3998.92693759056</v>
      </c>
      <c r="T388" s="1">
        <f t="shared" si="151"/>
        <v>98</v>
      </c>
      <c r="U388" s="1">
        <f ca="1" t="shared" si="107"/>
        <v>0.165022371833614</v>
      </c>
      <c r="V388" s="1">
        <f ca="1" t="shared" si="108"/>
        <v>56.2273267717476</v>
      </c>
      <c r="W388" s="1">
        <f ca="1" t="shared" si="109"/>
        <v>0.376487930110286</v>
      </c>
      <c r="X388" s="1">
        <f ca="1" t="shared" si="110"/>
        <v>4.80263196762926</v>
      </c>
      <c r="Y388" s="1">
        <f ca="1" t="shared" si="111"/>
        <v>48.0263196762926</v>
      </c>
      <c r="Z388" s="1">
        <f ca="1" t="shared" si="112"/>
        <v>8.201007095455</v>
      </c>
      <c r="AA388" s="1">
        <f ca="1" t="shared" si="113"/>
        <v>820.1007095455</v>
      </c>
      <c r="AC388" s="1">
        <f t="shared" si="152"/>
        <v>98</v>
      </c>
      <c r="AD388" s="1">
        <f ca="1" t="shared" si="114"/>
        <v>0.124636915938998</v>
      </c>
      <c r="AE388" s="1">
        <f ca="1" t="shared" si="115"/>
        <v>58.512258157846</v>
      </c>
      <c r="AF388" s="1">
        <f ca="1" t="shared" si="116"/>
        <v>0.787712205040304</v>
      </c>
      <c r="AG388" s="1">
        <f ca="1" t="shared" si="117"/>
        <v>5.11162668454369</v>
      </c>
      <c r="AH388" s="1">
        <f ca="1" t="shared" si="118"/>
        <v>56.2278935299806</v>
      </c>
      <c r="AI388" s="1">
        <f ca="1" t="shared" si="119"/>
        <v>2.28436462786538</v>
      </c>
      <c r="AJ388" s="1">
        <f ca="1" t="shared" si="120"/>
        <v>228.436462786538</v>
      </c>
      <c r="AL388" s="1">
        <f t="shared" si="153"/>
        <v>98</v>
      </c>
      <c r="AM388" s="1">
        <f ca="1" t="shared" si="121"/>
        <v>0.924883653698794</v>
      </c>
      <c r="AN388" s="1">
        <f ca="1" t="shared" si="122"/>
        <v>76.2775156967742</v>
      </c>
      <c r="AO388" s="1">
        <f ca="1" t="shared" si="123"/>
        <v>0.873988664841673</v>
      </c>
      <c r="AP388" s="1">
        <f ca="1" t="shared" si="124"/>
        <v>5.18708860864905</v>
      </c>
      <c r="AQ388" s="1">
        <f ca="1" t="shared" si="125"/>
        <v>62.2450633037886</v>
      </c>
      <c r="AR388" s="1">
        <f ca="1" t="shared" si="126"/>
        <v>14.0324523929856</v>
      </c>
      <c r="AS388" s="1">
        <f ca="1" t="shared" si="127"/>
        <v>1403.24523929856</v>
      </c>
      <c r="AU388" s="1">
        <f t="shared" si="154"/>
        <v>98</v>
      </c>
      <c r="AV388" s="1">
        <f ca="1" t="shared" si="128"/>
        <v>0.0472799706588964</v>
      </c>
      <c r="AW388" s="1">
        <f ca="1" t="shared" si="129"/>
        <v>50.3489377597674</v>
      </c>
      <c r="AX388" s="1">
        <f ca="1" t="shared" si="130"/>
        <v>0.512484847468878</v>
      </c>
      <c r="AY388" s="1">
        <f ca="1" t="shared" si="131"/>
        <v>4.70236280128827</v>
      </c>
      <c r="AZ388" s="1">
        <f ca="1" t="shared" si="132"/>
        <v>61.1307164167476</v>
      </c>
      <c r="BA388" s="1">
        <f ca="1" t="shared" si="133"/>
        <v>0</v>
      </c>
      <c r="BB388" s="1">
        <f ca="1" t="shared" si="134"/>
        <v>0</v>
      </c>
      <c r="BD388" s="1">
        <f t="shared" si="155"/>
        <v>98</v>
      </c>
      <c r="BE388" s="1">
        <f ca="1" t="shared" si="135"/>
        <v>0.431082398338164</v>
      </c>
      <c r="BF388" s="1">
        <f ca="1" t="shared" si="136"/>
        <v>62.4431712149989</v>
      </c>
      <c r="BG388" s="1">
        <f ca="1" t="shared" si="137"/>
        <v>0.973113733545958</v>
      </c>
      <c r="BH388" s="1">
        <f ca="1" t="shared" si="138"/>
        <v>5.66997116387599</v>
      </c>
      <c r="BI388" s="1">
        <f ca="1" t="shared" si="139"/>
        <v>79.3795962942638</v>
      </c>
      <c r="BJ388" s="1">
        <f ca="1" t="shared" si="140"/>
        <v>0</v>
      </c>
      <c r="BK388" s="1">
        <f ca="1" t="shared" si="141"/>
        <v>0</v>
      </c>
      <c r="BM388" s="1">
        <f t="shared" si="156"/>
        <v>98</v>
      </c>
      <c r="BN388" s="1">
        <f ca="1" t="shared" si="142"/>
        <v>0.973800087898266</v>
      </c>
      <c r="BO388" s="1">
        <f ca="1" t="shared" si="143"/>
        <v>75.8374530119476</v>
      </c>
      <c r="BP388" s="1">
        <f ca="1" t="shared" si="144"/>
        <v>0.202969295823669</v>
      </c>
      <c r="BQ388" s="1">
        <f ca="1" t="shared" si="145"/>
        <v>4.41788835325058</v>
      </c>
      <c r="BR388" s="1">
        <f ca="1" t="shared" si="146"/>
        <v>66.2683252987586</v>
      </c>
      <c r="BS388" s="1">
        <f ca="1" t="shared" si="147"/>
        <v>9.56912771318895</v>
      </c>
      <c r="BT388" s="1">
        <f ca="1" t="shared" si="148"/>
        <v>956.912771318895</v>
      </c>
    </row>
    <row r="389" spans="2:72">
      <c r="B389" s="1">
        <f t="shared" si="149"/>
        <v>99</v>
      </c>
      <c r="C389" s="1">
        <f ca="1" t="shared" si="93"/>
        <v>0.158326454996688</v>
      </c>
      <c r="D389" s="1">
        <f ca="1" t="shared" si="94"/>
        <v>57.3663352345682</v>
      </c>
      <c r="E389" s="1">
        <f ca="1" t="shared" si="95"/>
        <v>0.902787121939789</v>
      </c>
      <c r="F389" s="1">
        <f ca="1" t="shared" si="96"/>
        <v>5.97123177236446</v>
      </c>
      <c r="G389" s="1">
        <f ca="1" t="shared" si="97"/>
        <v>47.7698541789157</v>
      </c>
      <c r="H389" s="1">
        <f ca="1" t="shared" si="98"/>
        <v>9.59648105565255</v>
      </c>
      <c r="I389" s="1">
        <f ca="1" t="shared" si="99"/>
        <v>959.648105565255</v>
      </c>
      <c r="K389" s="1">
        <f t="shared" si="150"/>
        <v>99</v>
      </c>
      <c r="L389" s="1">
        <f ca="1" t="shared" si="100"/>
        <v>0.713620838772657</v>
      </c>
      <c r="M389" s="1">
        <f ca="1" t="shared" si="101"/>
        <v>68.4644894750704</v>
      </c>
      <c r="N389" s="1">
        <f ca="1" t="shared" si="102"/>
        <v>0.757026442114295</v>
      </c>
      <c r="O389" s="1">
        <f ca="1" t="shared" si="103"/>
        <v>5.44234371123001</v>
      </c>
      <c r="P389" s="1">
        <f ca="1" t="shared" si="104"/>
        <v>48.9810934010701</v>
      </c>
      <c r="Q389" s="1">
        <f ca="1" t="shared" si="105"/>
        <v>19.4833960740003</v>
      </c>
      <c r="R389" s="1">
        <f ca="1" t="shared" si="106"/>
        <v>1948.33960740003</v>
      </c>
      <c r="T389" s="1">
        <f t="shared" si="151"/>
        <v>99</v>
      </c>
      <c r="U389" s="1">
        <f ca="1" t="shared" si="107"/>
        <v>0.0533679728753953</v>
      </c>
      <c r="V389" s="1">
        <f ca="1" t="shared" si="108"/>
        <v>54.4958899251361</v>
      </c>
      <c r="W389" s="1">
        <f ca="1" t="shared" si="109"/>
        <v>0.258113414558259</v>
      </c>
      <c r="X389" s="1">
        <f ca="1" t="shared" si="110"/>
        <v>4.00972436914247</v>
      </c>
      <c r="Y389" s="1">
        <f ca="1" t="shared" si="111"/>
        <v>40.0972436914247</v>
      </c>
      <c r="Z389" s="1">
        <f ca="1" t="shared" si="112"/>
        <v>14.3986462337114</v>
      </c>
      <c r="AA389" s="1">
        <f ca="1" t="shared" si="113"/>
        <v>1439.86462337114</v>
      </c>
      <c r="AC389" s="1">
        <f t="shared" si="152"/>
        <v>99</v>
      </c>
      <c r="AD389" s="1">
        <f ca="1" t="shared" si="114"/>
        <v>0.503667369152107</v>
      </c>
      <c r="AE389" s="1">
        <f ca="1" t="shared" si="115"/>
        <v>62.4318509581382</v>
      </c>
      <c r="AF389" s="1">
        <f ca="1" t="shared" si="116"/>
        <v>0.923543014435082</v>
      </c>
      <c r="AG389" s="1">
        <f ca="1" t="shared" si="117"/>
        <v>5.60299338865118</v>
      </c>
      <c r="AH389" s="1">
        <f ca="1" t="shared" si="118"/>
        <v>61.632927275163</v>
      </c>
      <c r="AI389" s="1">
        <f ca="1" t="shared" si="119"/>
        <v>0.798923682975193</v>
      </c>
      <c r="AJ389" s="1">
        <f ca="1" t="shared" si="120"/>
        <v>79.8923682975193</v>
      </c>
      <c r="AL389" s="1">
        <f t="shared" si="153"/>
        <v>99</v>
      </c>
      <c r="AM389" s="1">
        <f ca="1" t="shared" si="121"/>
        <v>0.580990435441934</v>
      </c>
      <c r="AN389" s="1">
        <f ca="1" t="shared" si="122"/>
        <v>69.2668810093141</v>
      </c>
      <c r="AO389" s="1">
        <f ca="1" t="shared" si="123"/>
        <v>0.627476972154227</v>
      </c>
      <c r="AP389" s="1">
        <f ca="1" t="shared" si="124"/>
        <v>4.91362310948223</v>
      </c>
      <c r="AQ389" s="1">
        <f ca="1" t="shared" si="125"/>
        <v>58.9634773137867</v>
      </c>
      <c r="AR389" s="1">
        <f ca="1" t="shared" si="126"/>
        <v>10.3034036955274</v>
      </c>
      <c r="AS389" s="1">
        <f ca="1" t="shared" si="127"/>
        <v>1030.34036955274</v>
      </c>
      <c r="AU389" s="1">
        <f t="shared" si="154"/>
        <v>99</v>
      </c>
      <c r="AV389" s="1">
        <f ca="1" t="shared" si="128"/>
        <v>0.702574238553024</v>
      </c>
      <c r="AW389" s="1">
        <f ca="1" t="shared" si="129"/>
        <v>67.5334146184372</v>
      </c>
      <c r="AX389" s="1">
        <f ca="1" t="shared" si="130"/>
        <v>0.443062597110517</v>
      </c>
      <c r="AY389" s="1">
        <f ca="1" t="shared" si="131"/>
        <v>4.82569809155461</v>
      </c>
      <c r="AZ389" s="1">
        <f ca="1" t="shared" si="132"/>
        <v>62.73407519021</v>
      </c>
      <c r="BA389" s="1">
        <f ca="1" t="shared" si="133"/>
        <v>4.79933942822726</v>
      </c>
      <c r="BB389" s="1">
        <f ca="1" t="shared" si="134"/>
        <v>479.933942822726</v>
      </c>
      <c r="BD389" s="1">
        <f t="shared" si="155"/>
        <v>99</v>
      </c>
      <c r="BE389" s="1">
        <f ca="1" t="shared" si="135"/>
        <v>0.499119835920743</v>
      </c>
      <c r="BF389" s="1">
        <f ca="1" t="shared" si="136"/>
        <v>60.0298025816926</v>
      </c>
      <c r="BG389" s="1">
        <f ca="1" t="shared" si="137"/>
        <v>0.469580503029522</v>
      </c>
      <c r="BH389" s="1">
        <f ca="1" t="shared" si="138"/>
        <v>4.5290951813964</v>
      </c>
      <c r="BI389" s="1">
        <f ca="1" t="shared" si="139"/>
        <v>63.4073325395496</v>
      </c>
      <c r="BJ389" s="1">
        <f ca="1" t="shared" si="140"/>
        <v>0</v>
      </c>
      <c r="BK389" s="1">
        <f ca="1" t="shared" si="141"/>
        <v>0</v>
      </c>
      <c r="BM389" s="1">
        <f t="shared" si="156"/>
        <v>99</v>
      </c>
      <c r="BN389" s="1">
        <f ca="1" t="shared" si="142"/>
        <v>0.456280235636924</v>
      </c>
      <c r="BO389" s="1">
        <f ca="1" t="shared" si="143"/>
        <v>61.7395613616483</v>
      </c>
      <c r="BP389" s="1">
        <f ca="1" t="shared" si="144"/>
        <v>0.682154850961768</v>
      </c>
      <c r="BQ389" s="1">
        <f ca="1" t="shared" si="145"/>
        <v>4.69524763423304</v>
      </c>
      <c r="BR389" s="1">
        <f ca="1" t="shared" si="146"/>
        <v>70.4287145134955</v>
      </c>
      <c r="BS389" s="1">
        <f ca="1" t="shared" si="147"/>
        <v>0</v>
      </c>
      <c r="BT389" s="1">
        <f ca="1" t="shared" si="148"/>
        <v>0</v>
      </c>
    </row>
    <row r="390" spans="2:72">
      <c r="B390" s="1">
        <f t="shared" si="149"/>
        <v>100</v>
      </c>
      <c r="C390" s="1">
        <f ca="1" t="shared" si="93"/>
        <v>0.23653485991229</v>
      </c>
      <c r="D390" s="1">
        <f ca="1" t="shared" si="94"/>
        <v>58.188644497899</v>
      </c>
      <c r="E390" s="1">
        <f ca="1" t="shared" si="95"/>
        <v>0.93349550151502</v>
      </c>
      <c r="F390" s="1">
        <f ca="1" t="shared" si="96"/>
        <v>5.76911137713965</v>
      </c>
      <c r="G390" s="1">
        <f ca="1" t="shared" si="97"/>
        <v>46.1528910171172</v>
      </c>
      <c r="H390" s="1">
        <f ca="1" t="shared" si="98"/>
        <v>12.0357534807818</v>
      </c>
      <c r="I390" s="1">
        <f ca="1" t="shared" si="99"/>
        <v>1203.57534807818</v>
      </c>
      <c r="K390" s="1">
        <f t="shared" si="150"/>
        <v>100</v>
      </c>
      <c r="L390" s="1">
        <f ca="1" t="shared" si="100"/>
        <v>0.573983547914254</v>
      </c>
      <c r="M390" s="1">
        <f ca="1" t="shared" si="101"/>
        <v>67.4114834839704</v>
      </c>
      <c r="N390" s="1">
        <f ca="1" t="shared" si="102"/>
        <v>0.814207088610928</v>
      </c>
      <c r="O390" s="1">
        <f ca="1" t="shared" si="103"/>
        <v>5.1522816259556</v>
      </c>
      <c r="P390" s="1">
        <f ca="1" t="shared" si="104"/>
        <v>46.3705346336004</v>
      </c>
      <c r="Q390" s="1">
        <f ca="1" t="shared" si="105"/>
        <v>21.04094885037</v>
      </c>
      <c r="R390" s="1">
        <f ca="1" t="shared" si="106"/>
        <v>2104.094885037</v>
      </c>
      <c r="T390" s="1">
        <f t="shared" si="151"/>
        <v>100</v>
      </c>
      <c r="U390" s="1">
        <f ca="1" t="shared" si="107"/>
        <v>0.834656937914537</v>
      </c>
      <c r="V390" s="1">
        <f ca="1" t="shared" si="108"/>
        <v>66.2974624594891</v>
      </c>
      <c r="W390" s="1">
        <f ca="1" t="shared" si="109"/>
        <v>0.26178489601916</v>
      </c>
      <c r="X390" s="1">
        <f ca="1" t="shared" si="110"/>
        <v>4.20904976449929</v>
      </c>
      <c r="Y390" s="1">
        <f ca="1" t="shared" si="111"/>
        <v>42.0904976449929</v>
      </c>
      <c r="Z390" s="1">
        <f ca="1" t="shared" si="112"/>
        <v>24.2069648144962</v>
      </c>
      <c r="AA390" s="1">
        <f ca="1" t="shared" si="113"/>
        <v>2420.69648144962</v>
      </c>
      <c r="AC390" s="1">
        <f t="shared" si="152"/>
        <v>100</v>
      </c>
      <c r="AD390" s="1">
        <f ca="1" t="shared" si="114"/>
        <v>0.994581795674396</v>
      </c>
      <c r="AE390" s="1">
        <f ca="1" t="shared" si="115"/>
        <v>82.4818021545433</v>
      </c>
      <c r="AF390" s="1">
        <f ca="1" t="shared" si="116"/>
        <v>0.271816357893867</v>
      </c>
      <c r="AG390" s="1">
        <f ca="1" t="shared" si="117"/>
        <v>4.38284673838625</v>
      </c>
      <c r="AH390" s="1">
        <f ca="1" t="shared" si="118"/>
        <v>48.2113141222487</v>
      </c>
      <c r="AI390" s="1">
        <f ca="1" t="shared" si="119"/>
        <v>34.2704880322946</v>
      </c>
      <c r="AJ390" s="1">
        <f ca="1" t="shared" si="120"/>
        <v>3427.04880322946</v>
      </c>
      <c r="AL390" s="1">
        <f t="shared" si="153"/>
        <v>100</v>
      </c>
      <c r="AM390" s="1">
        <f ca="1" t="shared" si="121"/>
        <v>0.95005103165064</v>
      </c>
      <c r="AN390" s="1">
        <f ca="1" t="shared" si="122"/>
        <v>77.0201682944641</v>
      </c>
      <c r="AO390" s="1">
        <f ca="1" t="shared" si="123"/>
        <v>0.00513630944831345</v>
      </c>
      <c r="AP390" s="1">
        <f ca="1" t="shared" si="124"/>
        <v>4.12408220256744</v>
      </c>
      <c r="AQ390" s="1">
        <f ca="1" t="shared" si="125"/>
        <v>49.4889864308093</v>
      </c>
      <c r="AR390" s="1">
        <f ca="1" t="shared" si="126"/>
        <v>27.5311818636548</v>
      </c>
      <c r="AS390" s="1">
        <f ca="1" t="shared" si="127"/>
        <v>2753.11818636548</v>
      </c>
      <c r="AU390" s="1">
        <f t="shared" si="154"/>
        <v>100</v>
      </c>
      <c r="AV390" s="1">
        <f ca="1" t="shared" si="128"/>
        <v>0.0416526559622148</v>
      </c>
      <c r="AW390" s="1">
        <f ca="1" t="shared" si="129"/>
        <v>50.3520722089021</v>
      </c>
      <c r="AX390" s="1">
        <f ca="1" t="shared" si="130"/>
        <v>0.728664046877894</v>
      </c>
      <c r="AY390" s="1">
        <f ca="1" t="shared" si="131"/>
        <v>5.00831916686249</v>
      </c>
      <c r="AZ390" s="1">
        <f ca="1" t="shared" si="132"/>
        <v>65.1081491692124</v>
      </c>
      <c r="BA390" s="1">
        <f ca="1" t="shared" si="133"/>
        <v>0</v>
      </c>
      <c r="BB390" s="1">
        <f ca="1" t="shared" si="134"/>
        <v>0</v>
      </c>
      <c r="BD390" s="1">
        <f t="shared" si="155"/>
        <v>100</v>
      </c>
      <c r="BE390" s="1">
        <f ca="1" t="shared" si="135"/>
        <v>0.141424602360832</v>
      </c>
      <c r="BF390" s="1">
        <f ca="1" t="shared" si="136"/>
        <v>57.5949206773758</v>
      </c>
      <c r="BG390" s="1">
        <f ca="1" t="shared" si="137"/>
        <v>0.37161980872538</v>
      </c>
      <c r="BH390" s="1">
        <f ca="1" t="shared" si="138"/>
        <v>4.74444458298936</v>
      </c>
      <c r="BI390" s="1">
        <f ca="1" t="shared" si="139"/>
        <v>66.4222241618511</v>
      </c>
      <c r="BJ390" s="1">
        <f ca="1" t="shared" si="140"/>
        <v>0</v>
      </c>
      <c r="BK390" s="1">
        <f ca="1" t="shared" si="141"/>
        <v>0</v>
      </c>
      <c r="BM390" s="1">
        <f t="shared" si="156"/>
        <v>100</v>
      </c>
      <c r="BN390" s="1">
        <f ca="1" t="shared" si="142"/>
        <v>0.28249523620026</v>
      </c>
      <c r="BO390" s="1">
        <f ca="1" t="shared" si="143"/>
        <v>61.9807102607649</v>
      </c>
      <c r="BP390" s="1">
        <f ca="1" t="shared" si="144"/>
        <v>0.334820454305912</v>
      </c>
      <c r="BQ390" s="1">
        <f ca="1" t="shared" si="145"/>
        <v>4.9984369624797</v>
      </c>
      <c r="BR390" s="1">
        <f ca="1" t="shared" si="146"/>
        <v>74.9765544371956</v>
      </c>
      <c r="BS390" s="1">
        <f ca="1" t="shared" si="147"/>
        <v>0</v>
      </c>
      <c r="BT390" s="1">
        <f ca="1" t="shared" si="148"/>
        <v>0</v>
      </c>
    </row>
    <row r="391" spans="2:72">
      <c r="B391" s="1">
        <f t="shared" si="149"/>
        <v>101</v>
      </c>
      <c r="C391" s="1">
        <f ca="1" t="shared" si="93"/>
        <v>0.886414345297965</v>
      </c>
      <c r="D391" s="1">
        <f ca="1" t="shared" si="94"/>
        <v>65.5685939320876</v>
      </c>
      <c r="E391" s="1">
        <f ca="1" t="shared" si="95"/>
        <v>0.785723330179071</v>
      </c>
      <c r="F391" s="1">
        <f ca="1" t="shared" si="96"/>
        <v>5.45320166236905</v>
      </c>
      <c r="G391" s="1">
        <f ca="1" t="shared" si="97"/>
        <v>43.6256132989524</v>
      </c>
      <c r="H391" s="1">
        <f ca="1" t="shared" si="98"/>
        <v>21.9429806331352</v>
      </c>
      <c r="I391" s="1">
        <f ca="1" t="shared" si="99"/>
        <v>2194.29806331352</v>
      </c>
      <c r="K391" s="1">
        <f t="shared" si="150"/>
        <v>101</v>
      </c>
      <c r="L391" s="1">
        <f ca="1" t="shared" si="100"/>
        <v>0.514001087711832</v>
      </c>
      <c r="M391" s="1">
        <f ca="1" t="shared" si="101"/>
        <v>60.5991059550716</v>
      </c>
      <c r="N391" s="1">
        <f ca="1" t="shared" si="102"/>
        <v>0.971045582930451</v>
      </c>
      <c r="O391" s="1">
        <f ca="1" t="shared" si="103"/>
        <v>5.75184344418766</v>
      </c>
      <c r="P391" s="1">
        <f ca="1" t="shared" si="104"/>
        <v>51.7665909976889</v>
      </c>
      <c r="Q391" s="1">
        <f ca="1" t="shared" si="105"/>
        <v>8.83251495738266</v>
      </c>
      <c r="R391" s="1">
        <f ca="1" t="shared" si="106"/>
        <v>883.251495738266</v>
      </c>
      <c r="T391" s="1">
        <f t="shared" si="151"/>
        <v>101</v>
      </c>
      <c r="U391" s="1">
        <f ca="1" t="shared" si="107"/>
        <v>0.65208790564055</v>
      </c>
      <c r="V391" s="1">
        <f ca="1" t="shared" si="108"/>
        <v>67.9289820932742</v>
      </c>
      <c r="W391" s="1">
        <f ca="1" t="shared" si="109"/>
        <v>0.0399385509468433</v>
      </c>
      <c r="X391" s="1">
        <f ca="1" t="shared" si="110"/>
        <v>4.01062719647404</v>
      </c>
      <c r="Y391" s="1">
        <f ca="1" t="shared" si="111"/>
        <v>40.1062719647404</v>
      </c>
      <c r="Z391" s="1">
        <f ca="1" t="shared" si="112"/>
        <v>27.8227101285337</v>
      </c>
      <c r="AA391" s="1">
        <f ca="1" t="shared" si="113"/>
        <v>2782.27101285337</v>
      </c>
      <c r="AC391" s="1">
        <f t="shared" si="152"/>
        <v>101</v>
      </c>
      <c r="AD391" s="1">
        <f ca="1" t="shared" si="114"/>
        <v>0.989070643375523</v>
      </c>
      <c r="AE391" s="1">
        <f ca="1" t="shared" si="115"/>
        <v>83.8500142085849</v>
      </c>
      <c r="AF391" s="1">
        <f ca="1" t="shared" si="116"/>
        <v>0.392767069747649</v>
      </c>
      <c r="AG391" s="1">
        <f ca="1" t="shared" si="117"/>
        <v>4.55015072790311</v>
      </c>
      <c r="AH391" s="1">
        <f ca="1" t="shared" si="118"/>
        <v>50.0516580069342</v>
      </c>
      <c r="AI391" s="1">
        <f ca="1" t="shared" si="119"/>
        <v>33.7983562016506</v>
      </c>
      <c r="AJ391" s="1">
        <f ca="1" t="shared" si="120"/>
        <v>3379.83562016506</v>
      </c>
      <c r="AL391" s="1">
        <f t="shared" si="153"/>
        <v>101</v>
      </c>
      <c r="AM391" s="1">
        <f ca="1" t="shared" si="121"/>
        <v>0.498834332490034</v>
      </c>
      <c r="AN391" s="1">
        <f ca="1" t="shared" si="122"/>
        <v>64.7910059624073</v>
      </c>
      <c r="AO391" s="1">
        <f ca="1" t="shared" si="123"/>
        <v>0.897810139941868</v>
      </c>
      <c r="AP391" s="1">
        <f ca="1" t="shared" si="124"/>
        <v>5.42632881535149</v>
      </c>
      <c r="AQ391" s="1">
        <f ca="1" t="shared" si="125"/>
        <v>65.1159457842179</v>
      </c>
      <c r="AR391" s="1">
        <f ca="1" t="shared" si="126"/>
        <v>0</v>
      </c>
      <c r="AS391" s="1">
        <f ca="1" t="shared" si="127"/>
        <v>0</v>
      </c>
      <c r="AU391" s="1">
        <f t="shared" si="154"/>
        <v>101</v>
      </c>
      <c r="AV391" s="1">
        <f ca="1" t="shared" si="128"/>
        <v>0.231394007923578</v>
      </c>
      <c r="AW391" s="1">
        <f ca="1" t="shared" si="129"/>
        <v>56.8819424936867</v>
      </c>
      <c r="AX391" s="1">
        <f ca="1" t="shared" si="130"/>
        <v>0.887058244007554</v>
      </c>
      <c r="AY391" s="1">
        <f ca="1" t="shared" si="131"/>
        <v>5.33959169704814</v>
      </c>
      <c r="AZ391" s="1">
        <f ca="1" t="shared" si="132"/>
        <v>69.4146920616258</v>
      </c>
      <c r="BA391" s="1">
        <f ca="1" t="shared" si="133"/>
        <v>0</v>
      </c>
      <c r="BB391" s="1">
        <f ca="1" t="shared" si="134"/>
        <v>0</v>
      </c>
      <c r="BD391" s="1">
        <f t="shared" si="155"/>
        <v>101</v>
      </c>
      <c r="BE391" s="1">
        <f ca="1" t="shared" si="135"/>
        <v>0.590078129486178</v>
      </c>
      <c r="BF391" s="1">
        <f ca="1" t="shared" si="136"/>
        <v>68.5550707682929</v>
      </c>
      <c r="BG391" s="1">
        <f ca="1" t="shared" si="137"/>
        <v>0.831021340439897</v>
      </c>
      <c r="BH391" s="1">
        <f ca="1" t="shared" si="138"/>
        <v>5.40359939674664</v>
      </c>
      <c r="BI391" s="1">
        <f ca="1" t="shared" si="139"/>
        <v>75.6503915544529</v>
      </c>
      <c r="BJ391" s="1">
        <f ca="1" t="shared" si="140"/>
        <v>0</v>
      </c>
      <c r="BK391" s="1">
        <f ca="1" t="shared" si="141"/>
        <v>0</v>
      </c>
      <c r="BM391" s="1">
        <f t="shared" si="156"/>
        <v>101</v>
      </c>
      <c r="BN391" s="1">
        <f ca="1" t="shared" si="142"/>
        <v>0.434853247291649</v>
      </c>
      <c r="BO391" s="1">
        <f ca="1" t="shared" si="143"/>
        <v>62.1828279994542</v>
      </c>
      <c r="BP391" s="1">
        <f ca="1" t="shared" si="144"/>
        <v>0.0192341814332235</v>
      </c>
      <c r="BQ391" s="1">
        <f ca="1" t="shared" si="145"/>
        <v>4.09257346717852</v>
      </c>
      <c r="BR391" s="1">
        <f ca="1" t="shared" si="146"/>
        <v>61.3886020076777</v>
      </c>
      <c r="BS391" s="1">
        <f ca="1" t="shared" si="147"/>
        <v>0.794225991776436</v>
      </c>
      <c r="BT391" s="1">
        <f ca="1" t="shared" si="148"/>
        <v>79.4225991776436</v>
      </c>
    </row>
    <row r="392" spans="2:72">
      <c r="B392" s="1">
        <f t="shared" si="149"/>
        <v>102</v>
      </c>
      <c r="C392" s="1">
        <f ca="1" t="shared" si="93"/>
        <v>0.142120069931782</v>
      </c>
      <c r="D392" s="1">
        <f ca="1" t="shared" si="94"/>
        <v>57.0286003121503</v>
      </c>
      <c r="E392" s="1">
        <f ca="1" t="shared" si="95"/>
        <v>0.536641593864899</v>
      </c>
      <c r="F392" s="1">
        <f ca="1" t="shared" si="96"/>
        <v>4.93524503497644</v>
      </c>
      <c r="G392" s="1">
        <f ca="1" t="shared" si="97"/>
        <v>39.4819602798115</v>
      </c>
      <c r="H392" s="1">
        <f ca="1" t="shared" si="98"/>
        <v>17.5466400323388</v>
      </c>
      <c r="I392" s="1">
        <f ca="1" t="shared" si="99"/>
        <v>1754.66400323388</v>
      </c>
      <c r="K392" s="1">
        <f t="shared" si="150"/>
        <v>102</v>
      </c>
      <c r="L392" s="1">
        <f ca="1" t="shared" si="100"/>
        <v>0.877672707474751</v>
      </c>
      <c r="M392" s="1">
        <f ca="1" t="shared" si="101"/>
        <v>67.4427464964202</v>
      </c>
      <c r="N392" s="1">
        <f ca="1" t="shared" si="102"/>
        <v>0.0664240324101542</v>
      </c>
      <c r="O392" s="1">
        <f ca="1" t="shared" si="103"/>
        <v>4.48784808590155</v>
      </c>
      <c r="P392" s="1">
        <f ca="1" t="shared" si="104"/>
        <v>40.3906327731139</v>
      </c>
      <c r="Q392" s="1">
        <f ca="1" t="shared" si="105"/>
        <v>27.0521137233062</v>
      </c>
      <c r="R392" s="1">
        <f ca="1" t="shared" si="106"/>
        <v>2705.21137233062</v>
      </c>
      <c r="T392" s="1">
        <f t="shared" si="151"/>
        <v>102</v>
      </c>
      <c r="U392" s="1">
        <f ca="1" t="shared" si="107"/>
        <v>0.749135696647038</v>
      </c>
      <c r="V392" s="1">
        <f ca="1" t="shared" si="108"/>
        <v>69.3699002171426</v>
      </c>
      <c r="W392" s="1">
        <f ca="1" t="shared" si="109"/>
        <v>0.472134587961914</v>
      </c>
      <c r="X392" s="1">
        <f ca="1" t="shared" si="110"/>
        <v>4.92230377111572</v>
      </c>
      <c r="Y392" s="1">
        <f ca="1" t="shared" si="111"/>
        <v>49.2230377111572</v>
      </c>
      <c r="Z392" s="1">
        <f ca="1" t="shared" si="112"/>
        <v>20.1468625059854</v>
      </c>
      <c r="AA392" s="1">
        <f ca="1" t="shared" si="113"/>
        <v>2014.68625059854</v>
      </c>
      <c r="AC392" s="1">
        <f t="shared" si="152"/>
        <v>102</v>
      </c>
      <c r="AD392" s="1">
        <f ca="1" t="shared" si="114"/>
        <v>0.900120587336694</v>
      </c>
      <c r="AE392" s="1">
        <f ca="1" t="shared" si="115"/>
        <v>77.4111133869291</v>
      </c>
      <c r="AF392" s="1">
        <f ca="1" t="shared" si="116"/>
        <v>0.605268396399148</v>
      </c>
      <c r="AG392" s="1">
        <f ca="1" t="shared" si="117"/>
        <v>4.94773049028038</v>
      </c>
      <c r="AH392" s="1">
        <f ca="1" t="shared" si="118"/>
        <v>54.4250353930842</v>
      </c>
      <c r="AI392" s="1">
        <f ca="1" t="shared" si="119"/>
        <v>22.9860779938449</v>
      </c>
      <c r="AJ392" s="1">
        <f ca="1" t="shared" si="120"/>
        <v>2298.60779938449</v>
      </c>
      <c r="AL392" s="1">
        <f t="shared" si="153"/>
        <v>102</v>
      </c>
      <c r="AM392" s="1">
        <f ca="1" t="shared" si="121"/>
        <v>0.820036694273213</v>
      </c>
      <c r="AN392" s="1">
        <f ca="1" t="shared" si="122"/>
        <v>69.2477478506555</v>
      </c>
      <c r="AO392" s="1">
        <f ca="1" t="shared" si="123"/>
        <v>0.748373343748704</v>
      </c>
      <c r="AP392" s="1">
        <f ca="1" t="shared" si="124"/>
        <v>5.38894298313481</v>
      </c>
      <c r="AQ392" s="1">
        <f ca="1" t="shared" si="125"/>
        <v>64.6673157976177</v>
      </c>
      <c r="AR392" s="1">
        <f ca="1" t="shared" si="126"/>
        <v>4.5804320530378</v>
      </c>
      <c r="AS392" s="1">
        <f ca="1" t="shared" si="127"/>
        <v>458.04320530378</v>
      </c>
      <c r="AU392" s="1">
        <f t="shared" si="154"/>
        <v>102</v>
      </c>
      <c r="AV392" s="1">
        <f ca="1" t="shared" si="128"/>
        <v>0.851360239198394</v>
      </c>
      <c r="AW392" s="1">
        <f ca="1" t="shared" si="129"/>
        <v>65.5277091258214</v>
      </c>
      <c r="AX392" s="1">
        <f ca="1" t="shared" si="130"/>
        <v>0.92535663036997</v>
      </c>
      <c r="AY392" s="1">
        <f ca="1" t="shared" si="131"/>
        <v>5.69130355453681</v>
      </c>
      <c r="AZ392" s="1">
        <f ca="1" t="shared" si="132"/>
        <v>73.9869462089786</v>
      </c>
      <c r="BA392" s="1">
        <f ca="1" t="shared" si="133"/>
        <v>0</v>
      </c>
      <c r="BB392" s="1">
        <f ca="1" t="shared" si="134"/>
        <v>0</v>
      </c>
      <c r="BD392" s="1">
        <f t="shared" si="155"/>
        <v>102</v>
      </c>
      <c r="BE392" s="1">
        <f ca="1" t="shared" si="135"/>
        <v>0.487845709879946</v>
      </c>
      <c r="BF392" s="1">
        <f ca="1" t="shared" si="136"/>
        <v>64.1288677716418</v>
      </c>
      <c r="BG392" s="1">
        <f ca="1" t="shared" si="137"/>
        <v>0.585083705051411</v>
      </c>
      <c r="BH392" s="1">
        <f ca="1" t="shared" si="138"/>
        <v>4.9877516827447</v>
      </c>
      <c r="BI392" s="1">
        <f ca="1" t="shared" si="139"/>
        <v>69.8285235584258</v>
      </c>
      <c r="BJ392" s="1">
        <f ca="1" t="shared" si="140"/>
        <v>0</v>
      </c>
      <c r="BK392" s="1">
        <f ca="1" t="shared" si="141"/>
        <v>0</v>
      </c>
      <c r="BM392" s="1">
        <f t="shared" si="156"/>
        <v>102</v>
      </c>
      <c r="BN392" s="1">
        <f ca="1" t="shared" si="142"/>
        <v>0.278418933882072</v>
      </c>
      <c r="BO392" s="1">
        <f ca="1" t="shared" si="143"/>
        <v>63.1823034488762</v>
      </c>
      <c r="BP392" s="1">
        <f ca="1" t="shared" si="144"/>
        <v>0.934248102576006</v>
      </c>
      <c r="BQ392" s="1">
        <f ca="1" t="shared" si="145"/>
        <v>5.80627913935945</v>
      </c>
      <c r="BR392" s="1">
        <f ca="1" t="shared" si="146"/>
        <v>87.0941870903917</v>
      </c>
      <c r="BS392" s="1">
        <f ca="1" t="shared" si="147"/>
        <v>0</v>
      </c>
      <c r="BT392" s="1">
        <f ca="1" t="shared" si="148"/>
        <v>0</v>
      </c>
    </row>
    <row r="393" spans="2:72">
      <c r="B393" s="1">
        <f t="shared" si="149"/>
        <v>103</v>
      </c>
      <c r="C393" s="1">
        <f ca="1" t="shared" si="93"/>
        <v>0.782301742574765</v>
      </c>
      <c r="D393" s="1">
        <f ca="1" t="shared" si="94"/>
        <v>65.6409439159083</v>
      </c>
      <c r="E393" s="1">
        <f ca="1" t="shared" si="95"/>
        <v>0.869059123156575</v>
      </c>
      <c r="F393" s="1">
        <f ca="1" t="shared" si="96"/>
        <v>5.35358264272582</v>
      </c>
      <c r="G393" s="1">
        <f ca="1" t="shared" si="97"/>
        <v>42.8286611418066</v>
      </c>
      <c r="H393" s="1">
        <f ca="1" t="shared" si="98"/>
        <v>22.8122827741017</v>
      </c>
      <c r="I393" s="1">
        <f ca="1" t="shared" si="99"/>
        <v>2281.22827741017</v>
      </c>
      <c r="K393" s="1">
        <f t="shared" si="150"/>
        <v>103</v>
      </c>
      <c r="L393" s="1">
        <f ca="1" t="shared" si="100"/>
        <v>0.807504370426397</v>
      </c>
      <c r="M393" s="1">
        <f ca="1" t="shared" si="101"/>
        <v>69.2345801804752</v>
      </c>
      <c r="N393" s="1">
        <f ca="1" t="shared" si="102"/>
        <v>0.0533592279183097</v>
      </c>
      <c r="O393" s="1">
        <f ca="1" t="shared" si="103"/>
        <v>4.23405641275082</v>
      </c>
      <c r="P393" s="1">
        <f ca="1" t="shared" si="104"/>
        <v>38.1065077147574</v>
      </c>
      <c r="Q393" s="1">
        <f ca="1" t="shared" si="105"/>
        <v>31.1280724657178</v>
      </c>
      <c r="R393" s="1">
        <f ca="1" t="shared" si="106"/>
        <v>3112.80724657178</v>
      </c>
      <c r="T393" s="1">
        <f t="shared" si="151"/>
        <v>103</v>
      </c>
      <c r="U393" s="1">
        <f ca="1" t="shared" si="107"/>
        <v>0.716117719639888</v>
      </c>
      <c r="V393" s="1">
        <f ca="1" t="shared" si="108"/>
        <v>67.562541974926</v>
      </c>
      <c r="W393" s="1">
        <f ca="1" t="shared" si="109"/>
        <v>0.298023845470186</v>
      </c>
      <c r="X393" s="1">
        <f ca="1" t="shared" si="110"/>
        <v>4.24183764267733</v>
      </c>
      <c r="Y393" s="1">
        <f ca="1" t="shared" si="111"/>
        <v>42.4183764267733</v>
      </c>
      <c r="Z393" s="1">
        <f ca="1" t="shared" si="112"/>
        <v>25.1441655481527</v>
      </c>
      <c r="AA393" s="1">
        <f ca="1" t="shared" si="113"/>
        <v>2514.41655481527</v>
      </c>
      <c r="AC393" s="1">
        <f t="shared" si="152"/>
        <v>103</v>
      </c>
      <c r="AD393" s="1">
        <f ca="1" t="shared" si="114"/>
        <v>0.613765855163249</v>
      </c>
      <c r="AE393" s="1">
        <f ca="1" t="shared" si="115"/>
        <v>69.4901230222745</v>
      </c>
      <c r="AF393" s="1">
        <f ca="1" t="shared" si="116"/>
        <v>0.019452084201349</v>
      </c>
      <c r="AG393" s="1">
        <f ca="1" t="shared" si="117"/>
        <v>4.38123734108779</v>
      </c>
      <c r="AH393" s="1">
        <f ca="1" t="shared" si="118"/>
        <v>48.1936107519657</v>
      </c>
      <c r="AI393" s="1">
        <f ca="1" t="shared" si="119"/>
        <v>21.2965122703088</v>
      </c>
      <c r="AJ393" s="1">
        <f ca="1" t="shared" si="120"/>
        <v>2129.65122703088</v>
      </c>
      <c r="AL393" s="1">
        <f t="shared" si="153"/>
        <v>103</v>
      </c>
      <c r="AM393" s="1">
        <f ca="1" t="shared" si="121"/>
        <v>0.350744528237708</v>
      </c>
      <c r="AN393" s="1">
        <f ca="1" t="shared" si="122"/>
        <v>62.3235949402663</v>
      </c>
      <c r="AO393" s="1">
        <f ca="1" t="shared" si="123"/>
        <v>0.515655690962748</v>
      </c>
      <c r="AP393" s="1">
        <f ca="1" t="shared" si="124"/>
        <v>4.88280379573743</v>
      </c>
      <c r="AQ393" s="1">
        <f ca="1" t="shared" si="125"/>
        <v>58.5936455488491</v>
      </c>
      <c r="AR393" s="1">
        <f ca="1" t="shared" si="126"/>
        <v>3.72994939141714</v>
      </c>
      <c r="AS393" s="1">
        <f ca="1" t="shared" si="127"/>
        <v>372.994939141714</v>
      </c>
      <c r="AU393" s="1">
        <f t="shared" si="154"/>
        <v>103</v>
      </c>
      <c r="AV393" s="1">
        <f ca="1" t="shared" si="128"/>
        <v>0.92862434565253</v>
      </c>
      <c r="AW393" s="1">
        <f ca="1" t="shared" si="129"/>
        <v>75.6092033934259</v>
      </c>
      <c r="AX393" s="1">
        <f ca="1" t="shared" si="130"/>
        <v>0.258373275830154</v>
      </c>
      <c r="AY393" s="1">
        <f ca="1" t="shared" si="131"/>
        <v>4.12983653696438</v>
      </c>
      <c r="AZ393" s="1">
        <f ca="1" t="shared" si="132"/>
        <v>53.6878749805369</v>
      </c>
      <c r="BA393" s="1">
        <f ca="1" t="shared" si="133"/>
        <v>21.9213284128889</v>
      </c>
      <c r="BB393" s="1">
        <f ca="1" t="shared" si="134"/>
        <v>2192.13284128889</v>
      </c>
      <c r="BD393" s="1">
        <f t="shared" si="155"/>
        <v>103</v>
      </c>
      <c r="BE393" s="1">
        <f ca="1" t="shared" si="135"/>
        <v>0.470379092344146</v>
      </c>
      <c r="BF393" s="1">
        <f ca="1" t="shared" si="136"/>
        <v>61.4900982327753</v>
      </c>
      <c r="BG393" s="1">
        <f ca="1" t="shared" si="137"/>
        <v>0.253431725338673</v>
      </c>
      <c r="BH393" s="1">
        <f ca="1" t="shared" si="138"/>
        <v>4.38663464390259</v>
      </c>
      <c r="BI393" s="1">
        <f ca="1" t="shared" si="139"/>
        <v>61.4128850146363</v>
      </c>
      <c r="BJ393" s="1">
        <f ca="1" t="shared" si="140"/>
        <v>0.0772132181390432</v>
      </c>
      <c r="BK393" s="1">
        <f ca="1" t="shared" si="141"/>
        <v>7.72132181390432</v>
      </c>
      <c r="BM393" s="1">
        <f t="shared" si="156"/>
        <v>103</v>
      </c>
      <c r="BN393" s="1">
        <f ca="1" t="shared" si="142"/>
        <v>0.568904291863836</v>
      </c>
      <c r="BO393" s="1">
        <f ca="1" t="shared" si="143"/>
        <v>67.3063633293648</v>
      </c>
      <c r="BP393" s="1">
        <f ca="1" t="shared" si="144"/>
        <v>0.994588678290103</v>
      </c>
      <c r="BQ393" s="1">
        <f ca="1" t="shared" si="145"/>
        <v>5.68649448607992</v>
      </c>
      <c r="BR393" s="1">
        <f ca="1" t="shared" si="146"/>
        <v>85.2974172911988</v>
      </c>
      <c r="BS393" s="1">
        <f ca="1" t="shared" si="147"/>
        <v>0</v>
      </c>
      <c r="BT393" s="1">
        <f ca="1" t="shared" si="148"/>
        <v>0</v>
      </c>
    </row>
    <row r="394" spans="2:72">
      <c r="B394" s="1">
        <f t="shared" si="149"/>
        <v>104</v>
      </c>
      <c r="C394" s="1">
        <f ca="1" t="shared" si="93"/>
        <v>0.668150708856546</v>
      </c>
      <c r="D394" s="1">
        <f ca="1" t="shared" si="94"/>
        <v>66.2286039417899</v>
      </c>
      <c r="E394" s="1">
        <f ca="1" t="shared" si="95"/>
        <v>0.540773816971401</v>
      </c>
      <c r="F394" s="1">
        <f ca="1" t="shared" si="96"/>
        <v>4.50302063576898</v>
      </c>
      <c r="G394" s="1">
        <f ca="1" t="shared" si="97"/>
        <v>36.0241650861518</v>
      </c>
      <c r="H394" s="1">
        <f ca="1" t="shared" si="98"/>
        <v>30.2044388556381</v>
      </c>
      <c r="I394" s="1">
        <f ca="1" t="shared" si="99"/>
        <v>3020.44388556381</v>
      </c>
      <c r="K394" s="1">
        <f t="shared" si="150"/>
        <v>104</v>
      </c>
      <c r="L394" s="1">
        <f ca="1" t="shared" si="100"/>
        <v>0.011184545682825</v>
      </c>
      <c r="M394" s="1">
        <f ca="1" t="shared" si="101"/>
        <v>54.9286893465763</v>
      </c>
      <c r="N394" s="1">
        <f ca="1" t="shared" si="102"/>
        <v>0.153184484901062</v>
      </c>
      <c r="O394" s="1">
        <f ca="1" t="shared" si="103"/>
        <v>4.06236996786633</v>
      </c>
      <c r="P394" s="1">
        <f ca="1" t="shared" si="104"/>
        <v>36.561329710797</v>
      </c>
      <c r="Q394" s="1">
        <f ca="1" t="shared" si="105"/>
        <v>18.3673596357793</v>
      </c>
      <c r="R394" s="1">
        <f ca="1" t="shared" si="106"/>
        <v>1836.73596357793</v>
      </c>
      <c r="T394" s="1">
        <f t="shared" si="151"/>
        <v>104</v>
      </c>
      <c r="U394" s="1">
        <f ca="1" t="shared" si="107"/>
        <v>0.761126884711565</v>
      </c>
      <c r="V394" s="1">
        <f ca="1" t="shared" si="108"/>
        <v>65.8313460009456</v>
      </c>
      <c r="W394" s="1">
        <f ca="1" t="shared" si="109"/>
        <v>0.0838439798401447</v>
      </c>
      <c r="X394" s="1">
        <f ca="1" t="shared" si="110"/>
        <v>4.10980885644661</v>
      </c>
      <c r="Y394" s="1">
        <f ca="1" t="shared" si="111"/>
        <v>41.0980885644661</v>
      </c>
      <c r="Z394" s="1">
        <f ca="1" t="shared" si="112"/>
        <v>24.7332574364796</v>
      </c>
      <c r="AA394" s="1">
        <f ca="1" t="shared" si="113"/>
        <v>2473.32574364796</v>
      </c>
      <c r="AC394" s="1">
        <f t="shared" si="152"/>
        <v>104</v>
      </c>
      <c r="AD394" s="1">
        <f ca="1" t="shared" si="114"/>
        <v>0.671229594165557</v>
      </c>
      <c r="AE394" s="1">
        <f ca="1" t="shared" si="115"/>
        <v>69.4154207651877</v>
      </c>
      <c r="AF394" s="1">
        <f ca="1" t="shared" si="116"/>
        <v>0.204582690659489</v>
      </c>
      <c r="AG394" s="1">
        <f ca="1" t="shared" si="117"/>
        <v>4.33512709190974</v>
      </c>
      <c r="AH394" s="1">
        <f ca="1" t="shared" si="118"/>
        <v>47.6863980110071</v>
      </c>
      <c r="AI394" s="1">
        <f ca="1" t="shared" si="119"/>
        <v>21.7290227541806</v>
      </c>
      <c r="AJ394" s="1">
        <f ca="1" t="shared" si="120"/>
        <v>2172.90227541806</v>
      </c>
      <c r="AL394" s="1">
        <f t="shared" si="153"/>
        <v>104</v>
      </c>
      <c r="AM394" s="1">
        <f ca="1" t="shared" si="121"/>
        <v>0.252323831720809</v>
      </c>
      <c r="AN394" s="1">
        <f ca="1" t="shared" si="122"/>
        <v>60.6611211651617</v>
      </c>
      <c r="AO394" s="1">
        <f ca="1" t="shared" si="123"/>
        <v>0.765695454124939</v>
      </c>
      <c r="AP394" s="1">
        <f ca="1" t="shared" si="124"/>
        <v>5.40175160573644</v>
      </c>
      <c r="AQ394" s="1">
        <f ca="1" t="shared" si="125"/>
        <v>64.8210192688372</v>
      </c>
      <c r="AR394" s="1">
        <f ca="1" t="shared" si="126"/>
        <v>0</v>
      </c>
      <c r="AS394" s="1">
        <f ca="1" t="shared" si="127"/>
        <v>0</v>
      </c>
      <c r="AU394" s="1">
        <f t="shared" si="154"/>
        <v>104</v>
      </c>
      <c r="AV394" s="1">
        <f ca="1" t="shared" si="128"/>
        <v>0.62538837455419</v>
      </c>
      <c r="AW394" s="1">
        <f ca="1" t="shared" si="129"/>
        <v>67.1716969711659</v>
      </c>
      <c r="AX394" s="1">
        <f ca="1" t="shared" si="130"/>
        <v>0.392423964754296</v>
      </c>
      <c r="AY394" s="1">
        <f ca="1" t="shared" si="131"/>
        <v>4.96914425424848</v>
      </c>
      <c r="AZ394" s="1">
        <f ca="1" t="shared" si="132"/>
        <v>64.5988753052303</v>
      </c>
      <c r="BA394" s="1">
        <f ca="1" t="shared" si="133"/>
        <v>2.57282166593561</v>
      </c>
      <c r="BB394" s="1">
        <f ca="1" t="shared" si="134"/>
        <v>257.282166593561</v>
      </c>
      <c r="BD394" s="1">
        <f t="shared" si="155"/>
        <v>104</v>
      </c>
      <c r="BE394" s="1">
        <f ca="1" t="shared" si="135"/>
        <v>0.0909215890836743</v>
      </c>
      <c r="BF394" s="1">
        <f ca="1" t="shared" si="136"/>
        <v>54.3054395413209</v>
      </c>
      <c r="BG394" s="1">
        <f ca="1" t="shared" si="137"/>
        <v>0.652051040340351</v>
      </c>
      <c r="BH394" s="1">
        <f ca="1" t="shared" si="138"/>
        <v>4.93782941270136</v>
      </c>
      <c r="BI394" s="1">
        <f ca="1" t="shared" si="139"/>
        <v>69.129611777819</v>
      </c>
      <c r="BJ394" s="1">
        <f ca="1" t="shared" si="140"/>
        <v>0</v>
      </c>
      <c r="BK394" s="1">
        <f ca="1" t="shared" si="141"/>
        <v>0</v>
      </c>
      <c r="BM394" s="1">
        <f t="shared" si="156"/>
        <v>104</v>
      </c>
      <c r="BN394" s="1">
        <f ca="1" t="shared" si="142"/>
        <v>0.289223210444512</v>
      </c>
      <c r="BO394" s="1">
        <f ca="1" t="shared" si="143"/>
        <v>62.9308227083846</v>
      </c>
      <c r="BP394" s="1">
        <f ca="1" t="shared" si="144"/>
        <v>0.59288166160446</v>
      </c>
      <c r="BQ394" s="1">
        <f ca="1" t="shared" si="145"/>
        <v>4.54659575155925</v>
      </c>
      <c r="BR394" s="1">
        <f ca="1" t="shared" si="146"/>
        <v>68.1989362733887</v>
      </c>
      <c r="BS394" s="1">
        <f ca="1" t="shared" si="147"/>
        <v>0</v>
      </c>
      <c r="BT394" s="1">
        <f ca="1" t="shared" si="148"/>
        <v>0</v>
      </c>
    </row>
    <row r="395" spans="2:72">
      <c r="B395" s="1">
        <f t="shared" si="149"/>
        <v>105</v>
      </c>
      <c r="C395" s="1">
        <f ca="1" t="shared" si="93"/>
        <v>0.585206280154404</v>
      </c>
      <c r="D395" s="1">
        <f ca="1" t="shared" si="94"/>
        <v>65.7658868871458</v>
      </c>
      <c r="E395" s="1">
        <f ca="1" t="shared" si="95"/>
        <v>0.775677038773576</v>
      </c>
      <c r="F395" s="1">
        <f ca="1" t="shared" si="96"/>
        <v>5.30454414438637</v>
      </c>
      <c r="G395" s="1">
        <f ca="1" t="shared" si="97"/>
        <v>42.4363531550909</v>
      </c>
      <c r="H395" s="1">
        <f ca="1" t="shared" si="98"/>
        <v>23.3295337320549</v>
      </c>
      <c r="I395" s="1">
        <f ca="1" t="shared" si="99"/>
        <v>2332.95337320549</v>
      </c>
      <c r="K395" s="1">
        <f t="shared" si="150"/>
        <v>105</v>
      </c>
      <c r="L395" s="1">
        <f ca="1" t="shared" si="100"/>
        <v>0.423429287972229</v>
      </c>
      <c r="M395" s="1">
        <f ca="1" t="shared" si="101"/>
        <v>61.2036405142849</v>
      </c>
      <c r="N395" s="1">
        <f ca="1" t="shared" si="102"/>
        <v>0.143308671173741</v>
      </c>
      <c r="O395" s="1">
        <f ca="1" t="shared" si="103"/>
        <v>4.23663016537709</v>
      </c>
      <c r="P395" s="1">
        <f ca="1" t="shared" si="104"/>
        <v>38.1296714883938</v>
      </c>
      <c r="Q395" s="1">
        <f ca="1" t="shared" si="105"/>
        <v>23.0739690258911</v>
      </c>
      <c r="R395" s="1">
        <f ca="1" t="shared" si="106"/>
        <v>2307.39690258911</v>
      </c>
      <c r="T395" s="1">
        <f t="shared" si="151"/>
        <v>105</v>
      </c>
      <c r="U395" s="1">
        <f ca="1" t="shared" si="107"/>
        <v>0.608190765123808</v>
      </c>
      <c r="V395" s="1">
        <f ca="1" t="shared" si="108"/>
        <v>65.9446930422994</v>
      </c>
      <c r="W395" s="1">
        <f ca="1" t="shared" si="109"/>
        <v>0.798490828118809</v>
      </c>
      <c r="X395" s="1">
        <f ca="1" t="shared" si="110"/>
        <v>5.30721420237613</v>
      </c>
      <c r="Y395" s="1">
        <f ca="1" t="shared" si="111"/>
        <v>53.0721420237613</v>
      </c>
      <c r="Z395" s="1">
        <f ca="1" t="shared" si="112"/>
        <v>12.8725510185381</v>
      </c>
      <c r="AA395" s="1">
        <f ca="1" t="shared" si="113"/>
        <v>1287.25510185381</v>
      </c>
      <c r="AC395" s="1">
        <f t="shared" si="152"/>
        <v>105</v>
      </c>
      <c r="AD395" s="1">
        <f ca="1" t="shared" si="114"/>
        <v>0.0278999711319865</v>
      </c>
      <c r="AE395" s="1">
        <f ca="1" t="shared" si="115"/>
        <v>52.1060829348756</v>
      </c>
      <c r="AF395" s="1">
        <f ca="1" t="shared" si="116"/>
        <v>0.0482192489463535</v>
      </c>
      <c r="AG395" s="1">
        <f ca="1" t="shared" si="117"/>
        <v>4.27450609490053</v>
      </c>
      <c r="AH395" s="1">
        <f ca="1" t="shared" si="118"/>
        <v>47.0195670439059</v>
      </c>
      <c r="AI395" s="1">
        <f ca="1" t="shared" si="119"/>
        <v>5.08651589096969</v>
      </c>
      <c r="AJ395" s="1">
        <f ca="1" t="shared" si="120"/>
        <v>508.651589096969</v>
      </c>
      <c r="AL395" s="1">
        <f t="shared" si="153"/>
        <v>105</v>
      </c>
      <c r="AM395" s="1">
        <f ca="1" t="shared" si="121"/>
        <v>0.984725215820866</v>
      </c>
      <c r="AN395" s="1">
        <f ca="1" t="shared" si="122"/>
        <v>82.3028561295737</v>
      </c>
      <c r="AO395" s="1">
        <f ca="1" t="shared" si="123"/>
        <v>0.340985817180326</v>
      </c>
      <c r="AP395" s="1">
        <f ca="1" t="shared" si="124"/>
        <v>4.97476542962153</v>
      </c>
      <c r="AQ395" s="1">
        <f ca="1" t="shared" si="125"/>
        <v>59.6971851554584</v>
      </c>
      <c r="AR395" s="1">
        <f ca="1" t="shared" si="126"/>
        <v>22.6056709741153</v>
      </c>
      <c r="AS395" s="1">
        <f ca="1" t="shared" si="127"/>
        <v>2260.56709741153</v>
      </c>
      <c r="AU395" s="1">
        <f t="shared" si="154"/>
        <v>105</v>
      </c>
      <c r="AV395" s="1">
        <f ca="1" t="shared" si="128"/>
        <v>0.538679375137729</v>
      </c>
      <c r="AW395" s="1">
        <f ca="1" t="shared" si="129"/>
        <v>62.4722718324188</v>
      </c>
      <c r="AX395" s="1">
        <f ca="1" t="shared" si="130"/>
        <v>0.465905537536956</v>
      </c>
      <c r="AY395" s="1">
        <f ca="1" t="shared" si="131"/>
        <v>4.52320807605033</v>
      </c>
      <c r="AZ395" s="1">
        <f ca="1" t="shared" si="132"/>
        <v>58.8017049886543</v>
      </c>
      <c r="BA395" s="1">
        <f ca="1" t="shared" si="133"/>
        <v>3.6705668437645</v>
      </c>
      <c r="BB395" s="1">
        <f ca="1" t="shared" si="134"/>
        <v>367.05668437645</v>
      </c>
      <c r="BD395" s="1">
        <f t="shared" si="155"/>
        <v>105</v>
      </c>
      <c r="BE395" s="1">
        <f ca="1" t="shared" si="135"/>
        <v>0.775699728309853</v>
      </c>
      <c r="BF395" s="1">
        <f ca="1" t="shared" si="136"/>
        <v>66.4026603965356</v>
      </c>
      <c r="BG395" s="1">
        <f ca="1" t="shared" si="137"/>
        <v>0.505324346548685</v>
      </c>
      <c r="BH395" s="1">
        <f ca="1" t="shared" si="138"/>
        <v>4.93845680769233</v>
      </c>
      <c r="BI395" s="1">
        <f ca="1" t="shared" si="139"/>
        <v>69.1383953076926</v>
      </c>
      <c r="BJ395" s="1">
        <f ca="1" t="shared" si="140"/>
        <v>0</v>
      </c>
      <c r="BK395" s="1">
        <f ca="1" t="shared" si="141"/>
        <v>0</v>
      </c>
      <c r="BM395" s="1">
        <f t="shared" si="156"/>
        <v>105</v>
      </c>
      <c r="BN395" s="1">
        <f ca="1" t="shared" si="142"/>
        <v>0.104529522910692</v>
      </c>
      <c r="BO395" s="1">
        <f ca="1" t="shared" si="143"/>
        <v>57.1614720201315</v>
      </c>
      <c r="BP395" s="1">
        <f ca="1" t="shared" si="144"/>
        <v>0.852631678006093</v>
      </c>
      <c r="BQ395" s="1">
        <f ca="1" t="shared" si="145"/>
        <v>5.35919931902731</v>
      </c>
      <c r="BR395" s="1">
        <f ca="1" t="shared" si="146"/>
        <v>80.3879897854097</v>
      </c>
      <c r="BS395" s="1">
        <f ca="1" t="shared" si="147"/>
        <v>0</v>
      </c>
      <c r="BT395" s="1">
        <f ca="1" t="shared" si="148"/>
        <v>0</v>
      </c>
    </row>
    <row r="396" spans="2:72">
      <c r="B396" s="1">
        <f t="shared" si="149"/>
        <v>106</v>
      </c>
      <c r="C396" s="1">
        <f ca="1" t="shared" si="93"/>
        <v>0.617678689931515</v>
      </c>
      <c r="D396" s="1">
        <f ca="1" t="shared" si="94"/>
        <v>68.8665057371116</v>
      </c>
      <c r="E396" s="1">
        <f ca="1" t="shared" si="95"/>
        <v>0.181256934510922</v>
      </c>
      <c r="F396" s="1">
        <f ca="1" t="shared" si="96"/>
        <v>4.11280744212466</v>
      </c>
      <c r="G396" s="1">
        <f ca="1" t="shared" si="97"/>
        <v>32.9024595369973</v>
      </c>
      <c r="H396" s="1">
        <f ca="1" t="shared" si="98"/>
        <v>35.9640462001143</v>
      </c>
      <c r="I396" s="1">
        <f ca="1" t="shared" si="99"/>
        <v>3596.40462001143</v>
      </c>
      <c r="K396" s="1">
        <f t="shared" si="150"/>
        <v>106</v>
      </c>
      <c r="L396" s="1">
        <f ca="1" t="shared" si="100"/>
        <v>0.276596682250284</v>
      </c>
      <c r="M396" s="1">
        <f ca="1" t="shared" si="101"/>
        <v>60.0820656576026</v>
      </c>
      <c r="N396" s="1">
        <f ca="1" t="shared" si="102"/>
        <v>0.204278108843241</v>
      </c>
      <c r="O396" s="1">
        <f ca="1" t="shared" si="103"/>
        <v>4.2352294638923</v>
      </c>
      <c r="P396" s="1">
        <f ca="1" t="shared" si="104"/>
        <v>38.1170651750307</v>
      </c>
      <c r="Q396" s="1">
        <f ca="1" t="shared" si="105"/>
        <v>21.9650004825719</v>
      </c>
      <c r="R396" s="1">
        <f ca="1" t="shared" si="106"/>
        <v>2196.50004825719</v>
      </c>
      <c r="T396" s="1">
        <f t="shared" si="151"/>
        <v>106</v>
      </c>
      <c r="U396" s="1">
        <f ca="1" t="shared" si="107"/>
        <v>0.810019874786486</v>
      </c>
      <c r="V396" s="1">
        <f ca="1" t="shared" si="108"/>
        <v>67.6544644951494</v>
      </c>
      <c r="W396" s="1">
        <f ca="1" t="shared" si="109"/>
        <v>0.613364747549466</v>
      </c>
      <c r="X396" s="1">
        <f ca="1" t="shared" si="110"/>
        <v>4.93253567825107</v>
      </c>
      <c r="Y396" s="1">
        <f ca="1" t="shared" si="111"/>
        <v>49.3253567825107</v>
      </c>
      <c r="Z396" s="1">
        <f ca="1" t="shared" si="112"/>
        <v>18.3291077126387</v>
      </c>
      <c r="AA396" s="1">
        <f ca="1" t="shared" si="113"/>
        <v>1832.91077126387</v>
      </c>
      <c r="AC396" s="1">
        <f t="shared" si="152"/>
        <v>106</v>
      </c>
      <c r="AD396" s="1">
        <f ca="1" t="shared" si="114"/>
        <v>0.0612665632007932</v>
      </c>
      <c r="AE396" s="1">
        <f ca="1" t="shared" si="115"/>
        <v>54.2433371126678</v>
      </c>
      <c r="AF396" s="1">
        <f ca="1" t="shared" si="116"/>
        <v>0.268170790587364</v>
      </c>
      <c r="AG396" s="1">
        <f ca="1" t="shared" si="117"/>
        <v>4.41855139632925</v>
      </c>
      <c r="AH396" s="1">
        <f ca="1" t="shared" si="118"/>
        <v>48.6040653596218</v>
      </c>
      <c r="AI396" s="1">
        <f ca="1" t="shared" si="119"/>
        <v>5.63927175304602</v>
      </c>
      <c r="AJ396" s="1">
        <f ca="1" t="shared" si="120"/>
        <v>563.927175304602</v>
      </c>
      <c r="AL396" s="1">
        <f t="shared" si="153"/>
        <v>106</v>
      </c>
      <c r="AM396" s="1">
        <f ca="1" t="shared" si="121"/>
        <v>0.289251822088961</v>
      </c>
      <c r="AN396" s="1">
        <f ca="1" t="shared" si="122"/>
        <v>63.0635758630605</v>
      </c>
      <c r="AO396" s="1">
        <f ca="1" t="shared" si="123"/>
        <v>0.926523338718618</v>
      </c>
      <c r="AP396" s="1">
        <f ca="1" t="shared" si="124"/>
        <v>5.85578886454525</v>
      </c>
      <c r="AQ396" s="1">
        <f ca="1" t="shared" si="125"/>
        <v>70.269466374543</v>
      </c>
      <c r="AR396" s="1">
        <f ca="1" t="shared" si="126"/>
        <v>0</v>
      </c>
      <c r="AS396" s="1">
        <f ca="1" t="shared" si="127"/>
        <v>0</v>
      </c>
      <c r="AU396" s="1">
        <f t="shared" si="154"/>
        <v>106</v>
      </c>
      <c r="AV396" s="1">
        <f ca="1" t="shared" si="128"/>
        <v>0.894978011768352</v>
      </c>
      <c r="AW396" s="1">
        <f ca="1" t="shared" si="129"/>
        <v>66.9727029200772</v>
      </c>
      <c r="AX396" s="1">
        <f ca="1" t="shared" si="130"/>
        <v>0.743808653232914</v>
      </c>
      <c r="AY396" s="1">
        <f ca="1" t="shared" si="131"/>
        <v>5.38100746882104</v>
      </c>
      <c r="AZ396" s="1">
        <f ca="1" t="shared" si="132"/>
        <v>69.9530970946735</v>
      </c>
      <c r="BA396" s="1">
        <f ca="1" t="shared" si="133"/>
        <v>0</v>
      </c>
      <c r="BB396" s="1">
        <f ca="1" t="shared" si="134"/>
        <v>0</v>
      </c>
      <c r="BD396" s="1">
        <f t="shared" si="155"/>
        <v>106</v>
      </c>
      <c r="BE396" s="1">
        <f ca="1" t="shared" si="135"/>
        <v>0.449035849294767</v>
      </c>
      <c r="BF396" s="1">
        <f ca="1" t="shared" si="136"/>
        <v>63.2603389957133</v>
      </c>
      <c r="BG396" s="1">
        <f ca="1" t="shared" si="137"/>
        <v>0.109112077560008</v>
      </c>
      <c r="BH396" s="1">
        <f ca="1" t="shared" si="138"/>
        <v>4.18054727987262</v>
      </c>
      <c r="BI396" s="1">
        <f ca="1" t="shared" si="139"/>
        <v>58.5276619182166</v>
      </c>
      <c r="BJ396" s="1">
        <f ca="1" t="shared" si="140"/>
        <v>4.73267707749664</v>
      </c>
      <c r="BK396" s="1">
        <f ca="1" t="shared" si="141"/>
        <v>473.267707749664</v>
      </c>
      <c r="BM396" s="1">
        <f t="shared" si="156"/>
        <v>106</v>
      </c>
      <c r="BN396" s="1">
        <f ca="1" t="shared" si="142"/>
        <v>0.130920521131683</v>
      </c>
      <c r="BO396" s="1">
        <f ca="1" t="shared" si="143"/>
        <v>59.0577432332614</v>
      </c>
      <c r="BP396" s="1">
        <f ca="1" t="shared" si="144"/>
        <v>0.820030449004108</v>
      </c>
      <c r="BQ396" s="1">
        <f ca="1" t="shared" si="145"/>
        <v>5.46449299118609</v>
      </c>
      <c r="BR396" s="1">
        <f ca="1" t="shared" si="146"/>
        <v>81.9673948677913</v>
      </c>
      <c r="BS396" s="1">
        <f ca="1" t="shared" si="147"/>
        <v>0</v>
      </c>
      <c r="BT396" s="1">
        <f ca="1" t="shared" si="148"/>
        <v>0</v>
      </c>
    </row>
    <row r="397" spans="2:72">
      <c r="B397" s="1">
        <f t="shared" si="149"/>
        <v>107</v>
      </c>
      <c r="C397" s="1">
        <f ca="1" t="shared" si="93"/>
        <v>0.521543507094554</v>
      </c>
      <c r="D397" s="1">
        <f ca="1" t="shared" si="94"/>
        <v>62.9095641350367</v>
      </c>
      <c r="E397" s="1">
        <f ca="1" t="shared" si="95"/>
        <v>0.603260140994748</v>
      </c>
      <c r="F397" s="1">
        <f ca="1" t="shared" si="96"/>
        <v>4.62625215055042</v>
      </c>
      <c r="G397" s="1">
        <f ca="1" t="shared" si="97"/>
        <v>37.0100172044034</v>
      </c>
      <c r="H397" s="1">
        <f ca="1" t="shared" si="98"/>
        <v>25.8995469306333</v>
      </c>
      <c r="I397" s="1">
        <f ca="1" t="shared" si="99"/>
        <v>2589.95469306333</v>
      </c>
      <c r="K397" s="1">
        <f t="shared" si="150"/>
        <v>107</v>
      </c>
      <c r="L397" s="1">
        <f ca="1" t="shared" si="100"/>
        <v>0.93064065860667</v>
      </c>
      <c r="M397" s="1">
        <f ca="1" t="shared" si="101"/>
        <v>76.096697841406</v>
      </c>
      <c r="N397" s="1">
        <f ca="1" t="shared" si="102"/>
        <v>0.0561785306859437</v>
      </c>
      <c r="O397" s="1">
        <f ca="1" t="shared" si="103"/>
        <v>4.02468918060787</v>
      </c>
      <c r="P397" s="1">
        <f ca="1" t="shared" si="104"/>
        <v>36.2222026254709</v>
      </c>
      <c r="Q397" s="1">
        <f ca="1" t="shared" si="105"/>
        <v>39.8744952159351</v>
      </c>
      <c r="R397" s="1">
        <f ca="1" t="shared" si="106"/>
        <v>3987.44952159351</v>
      </c>
      <c r="T397" s="1">
        <f t="shared" si="151"/>
        <v>107</v>
      </c>
      <c r="U397" s="1">
        <f ca="1" t="shared" si="107"/>
        <v>0.209549899332827</v>
      </c>
      <c r="V397" s="1">
        <f ca="1" t="shared" si="108"/>
        <v>56.3878337023021</v>
      </c>
      <c r="W397" s="1">
        <f ca="1" t="shared" si="109"/>
        <v>0.281526224190411</v>
      </c>
      <c r="X397" s="1">
        <f ca="1" t="shared" si="110"/>
        <v>4.13401320467785</v>
      </c>
      <c r="Y397" s="1">
        <f ca="1" t="shared" si="111"/>
        <v>41.3401320467785</v>
      </c>
      <c r="Z397" s="1">
        <f ca="1" t="shared" si="112"/>
        <v>15.0477016555236</v>
      </c>
      <c r="AA397" s="1">
        <f ca="1" t="shared" si="113"/>
        <v>1504.77016555236</v>
      </c>
      <c r="AC397" s="1">
        <f t="shared" si="152"/>
        <v>107</v>
      </c>
      <c r="AD397" s="1">
        <f ca="1" t="shared" si="114"/>
        <v>0.954250349622584</v>
      </c>
      <c r="AE397" s="1">
        <f ca="1" t="shared" si="115"/>
        <v>76.0978546455493</v>
      </c>
      <c r="AF397" s="1">
        <f ca="1" t="shared" si="116"/>
        <v>0.224654083399441</v>
      </c>
      <c r="AG397" s="1">
        <f ca="1" t="shared" si="117"/>
        <v>4.26110702148195</v>
      </c>
      <c r="AH397" s="1">
        <f ca="1" t="shared" si="118"/>
        <v>46.8721772363015</v>
      </c>
      <c r="AI397" s="1">
        <f ca="1" t="shared" si="119"/>
        <v>29.2256774092478</v>
      </c>
      <c r="AJ397" s="1">
        <f ca="1" t="shared" si="120"/>
        <v>2922.56774092478</v>
      </c>
      <c r="AL397" s="1">
        <f t="shared" si="153"/>
        <v>107</v>
      </c>
      <c r="AM397" s="1">
        <f ca="1" t="shared" si="121"/>
        <v>0.874775648598783</v>
      </c>
      <c r="AN397" s="1">
        <f ca="1" t="shared" si="122"/>
        <v>65.716548931144</v>
      </c>
      <c r="AO397" s="1">
        <f ca="1" t="shared" si="123"/>
        <v>0.0165507509881091</v>
      </c>
      <c r="AP397" s="1">
        <f ca="1" t="shared" si="124"/>
        <v>4.33427023305003</v>
      </c>
      <c r="AQ397" s="1">
        <f ca="1" t="shared" si="125"/>
        <v>52.0112427966004</v>
      </c>
      <c r="AR397" s="1">
        <f ca="1" t="shared" si="126"/>
        <v>13.7053061345436</v>
      </c>
      <c r="AS397" s="1">
        <f ca="1" t="shared" si="127"/>
        <v>1370.53061345436</v>
      </c>
      <c r="AU397" s="1">
        <f t="shared" si="154"/>
        <v>107</v>
      </c>
      <c r="AV397" s="1">
        <f ca="1" t="shared" si="128"/>
        <v>0.801404325787832</v>
      </c>
      <c r="AW397" s="1">
        <f ca="1" t="shared" si="129"/>
        <v>68.3803062785643</v>
      </c>
      <c r="AX397" s="1">
        <f ca="1" t="shared" si="130"/>
        <v>0.454513371353299</v>
      </c>
      <c r="AY397" s="1">
        <f ca="1" t="shared" si="131"/>
        <v>4.59099420947697</v>
      </c>
      <c r="AZ397" s="1">
        <f ca="1" t="shared" si="132"/>
        <v>59.6829247232006</v>
      </c>
      <c r="BA397" s="1">
        <f ca="1" t="shared" si="133"/>
        <v>8.6973815553637</v>
      </c>
      <c r="BB397" s="1">
        <f ca="1" t="shared" si="134"/>
        <v>869.73815553637</v>
      </c>
      <c r="BD397" s="1">
        <f t="shared" si="155"/>
        <v>107</v>
      </c>
      <c r="BE397" s="1">
        <f ca="1" t="shared" si="135"/>
        <v>0.133639121665076</v>
      </c>
      <c r="BF397" s="1">
        <f ca="1" t="shared" si="136"/>
        <v>58.4513758047214</v>
      </c>
      <c r="BG397" s="1">
        <f ca="1" t="shared" si="137"/>
        <v>0.851378159861989</v>
      </c>
      <c r="BH397" s="1">
        <f ca="1" t="shared" si="138"/>
        <v>5.30497938764303</v>
      </c>
      <c r="BI397" s="1">
        <f ca="1" t="shared" si="139"/>
        <v>74.2697114270025</v>
      </c>
      <c r="BJ397" s="1">
        <f ca="1" t="shared" si="140"/>
        <v>0</v>
      </c>
      <c r="BK397" s="1">
        <f ca="1" t="shared" si="141"/>
        <v>0</v>
      </c>
      <c r="BM397" s="1">
        <f t="shared" si="156"/>
        <v>107</v>
      </c>
      <c r="BN397" s="1">
        <f ca="1" t="shared" si="142"/>
        <v>0.56082852609595</v>
      </c>
      <c r="BO397" s="1">
        <f ca="1" t="shared" si="143"/>
        <v>67.2511977346822</v>
      </c>
      <c r="BP397" s="1">
        <f ca="1" t="shared" si="144"/>
        <v>0.414075985338777</v>
      </c>
      <c r="BQ397" s="1">
        <f ca="1" t="shared" si="145"/>
        <v>4.51986632645713</v>
      </c>
      <c r="BR397" s="1">
        <f ca="1" t="shared" si="146"/>
        <v>67.797994896857</v>
      </c>
      <c r="BS397" s="1">
        <f ca="1" t="shared" si="147"/>
        <v>0</v>
      </c>
      <c r="BT397" s="1">
        <f ca="1" t="shared" si="148"/>
        <v>0</v>
      </c>
    </row>
    <row r="398" spans="2:72">
      <c r="B398" s="1">
        <f t="shared" si="149"/>
        <v>108</v>
      </c>
      <c r="C398" s="1">
        <f ca="1" t="shared" si="93"/>
        <v>0.903150605913704</v>
      </c>
      <c r="D398" s="1">
        <f ca="1" t="shared" si="94"/>
        <v>75.952815018491</v>
      </c>
      <c r="E398" s="1">
        <f ca="1" t="shared" si="95"/>
        <v>0.480131771898465</v>
      </c>
      <c r="F398" s="1">
        <f ca="1" t="shared" si="96"/>
        <v>4.97540410273885</v>
      </c>
      <c r="G398" s="1">
        <f ca="1" t="shared" si="97"/>
        <v>39.8032328219108</v>
      </c>
      <c r="H398" s="1">
        <f ca="1" t="shared" si="98"/>
        <v>36.1495821965802</v>
      </c>
      <c r="I398" s="1">
        <f ca="1" t="shared" si="99"/>
        <v>3614.95821965802</v>
      </c>
      <c r="K398" s="1">
        <f t="shared" si="150"/>
        <v>108</v>
      </c>
      <c r="L398" s="1">
        <f ca="1" t="shared" si="100"/>
        <v>0.749345714229175</v>
      </c>
      <c r="M398" s="1">
        <f ca="1" t="shared" si="101"/>
        <v>68.408674534332</v>
      </c>
      <c r="N398" s="1">
        <f ca="1" t="shared" si="102"/>
        <v>0.381710771663853</v>
      </c>
      <c r="O398" s="1">
        <f ca="1" t="shared" si="103"/>
        <v>4.7425577086969</v>
      </c>
      <c r="P398" s="1">
        <f ca="1" t="shared" si="104"/>
        <v>42.6830193782721</v>
      </c>
      <c r="Q398" s="1">
        <f ca="1" t="shared" si="105"/>
        <v>25.7256551560599</v>
      </c>
      <c r="R398" s="1">
        <f ca="1" t="shared" si="106"/>
        <v>2572.56551560599</v>
      </c>
      <c r="T398" s="1">
        <f t="shared" si="151"/>
        <v>108</v>
      </c>
      <c r="U398" s="1">
        <f ca="1" t="shared" si="107"/>
        <v>0.371709081339406</v>
      </c>
      <c r="V398" s="1">
        <f ca="1" t="shared" si="108"/>
        <v>62.7678622544717</v>
      </c>
      <c r="W398" s="1">
        <f ca="1" t="shared" si="109"/>
        <v>0.659704167560974</v>
      </c>
      <c r="X398" s="1">
        <f ca="1" t="shared" si="110"/>
        <v>4.86448329423919</v>
      </c>
      <c r="Y398" s="1">
        <f ca="1" t="shared" si="111"/>
        <v>48.6448329423919</v>
      </c>
      <c r="Z398" s="1">
        <f ca="1" t="shared" si="112"/>
        <v>14.1230293120798</v>
      </c>
      <c r="AA398" s="1">
        <f ca="1" t="shared" si="113"/>
        <v>1412.30293120798</v>
      </c>
      <c r="AC398" s="1">
        <f t="shared" si="152"/>
        <v>108</v>
      </c>
      <c r="AD398" s="1">
        <f ca="1" t="shared" si="114"/>
        <v>0.0642960966573396</v>
      </c>
      <c r="AE398" s="1">
        <f ca="1" t="shared" si="115"/>
        <v>53.5013980036983</v>
      </c>
      <c r="AF398" s="1">
        <f ca="1" t="shared" si="116"/>
        <v>0.536543581436507</v>
      </c>
      <c r="AG398" s="1">
        <f ca="1" t="shared" si="117"/>
        <v>4.60270750579977</v>
      </c>
      <c r="AH398" s="1">
        <f ca="1" t="shared" si="118"/>
        <v>50.6297825637974</v>
      </c>
      <c r="AI398" s="1">
        <f ca="1" t="shared" si="119"/>
        <v>2.87161543990091</v>
      </c>
      <c r="AJ398" s="1">
        <f ca="1" t="shared" si="120"/>
        <v>287.161543990091</v>
      </c>
      <c r="AL398" s="1">
        <f t="shared" si="153"/>
        <v>108</v>
      </c>
      <c r="AM398" s="1">
        <f ca="1" t="shared" si="121"/>
        <v>0.512205850718374</v>
      </c>
      <c r="AN398" s="1">
        <f ca="1" t="shared" si="122"/>
        <v>62.5266313709043</v>
      </c>
      <c r="AO398" s="1">
        <f ca="1" t="shared" si="123"/>
        <v>0.909776881712814</v>
      </c>
      <c r="AP398" s="1">
        <f ca="1" t="shared" si="124"/>
        <v>5.84501135752143</v>
      </c>
      <c r="AQ398" s="1">
        <f ca="1" t="shared" si="125"/>
        <v>70.1401362902572</v>
      </c>
      <c r="AR398" s="1">
        <f ca="1" t="shared" si="126"/>
        <v>0</v>
      </c>
      <c r="AS398" s="1">
        <f ca="1" t="shared" si="127"/>
        <v>0</v>
      </c>
      <c r="AU398" s="1">
        <f t="shared" si="154"/>
        <v>108</v>
      </c>
      <c r="AV398" s="1">
        <f ca="1" t="shared" si="128"/>
        <v>0.88727049894324</v>
      </c>
      <c r="AW398" s="1">
        <f ca="1" t="shared" si="129"/>
        <v>68.0033471177289</v>
      </c>
      <c r="AX398" s="1">
        <f ca="1" t="shared" si="130"/>
        <v>0.487847336518496</v>
      </c>
      <c r="AY398" s="1">
        <f ca="1" t="shared" si="131"/>
        <v>4.82787822344273</v>
      </c>
      <c r="AZ398" s="1">
        <f ca="1" t="shared" si="132"/>
        <v>62.7624169047554</v>
      </c>
      <c r="BA398" s="1">
        <f ca="1" t="shared" si="133"/>
        <v>5.24093021297346</v>
      </c>
      <c r="BB398" s="1">
        <f ca="1" t="shared" si="134"/>
        <v>524.093021297346</v>
      </c>
      <c r="BD398" s="1">
        <f t="shared" si="155"/>
        <v>108</v>
      </c>
      <c r="BE398" s="1">
        <f ca="1" t="shared" si="135"/>
        <v>0.800114074157451</v>
      </c>
      <c r="BF398" s="1">
        <f ca="1" t="shared" si="136"/>
        <v>66.1781027527013</v>
      </c>
      <c r="BG398" s="1">
        <f ca="1" t="shared" si="137"/>
        <v>0.756395682199071</v>
      </c>
      <c r="BH398" s="1">
        <f ca="1" t="shared" si="138"/>
        <v>5.17977595340024</v>
      </c>
      <c r="BI398" s="1">
        <f ca="1" t="shared" si="139"/>
        <v>72.5168633476034</v>
      </c>
      <c r="BJ398" s="1">
        <f ca="1" t="shared" si="140"/>
        <v>0</v>
      </c>
      <c r="BK398" s="1">
        <f ca="1" t="shared" si="141"/>
        <v>0</v>
      </c>
      <c r="BM398" s="1">
        <f t="shared" si="156"/>
        <v>108</v>
      </c>
      <c r="BN398" s="1">
        <f ca="1" t="shared" si="142"/>
        <v>0.971850013619369</v>
      </c>
      <c r="BO398" s="1">
        <f ca="1" t="shared" si="143"/>
        <v>76.082759130743</v>
      </c>
      <c r="BP398" s="1">
        <f ca="1" t="shared" si="144"/>
        <v>0.872965499488051</v>
      </c>
      <c r="BQ398" s="1">
        <f ca="1" t="shared" si="145"/>
        <v>5.49118529024797</v>
      </c>
      <c r="BR398" s="1">
        <f ca="1" t="shared" si="146"/>
        <v>82.3677793537195</v>
      </c>
      <c r="BS398" s="1">
        <f ca="1" t="shared" si="147"/>
        <v>0</v>
      </c>
      <c r="BT398" s="1">
        <f ca="1" t="shared" si="148"/>
        <v>0</v>
      </c>
    </row>
    <row r="399" spans="2:72">
      <c r="B399" s="1">
        <f t="shared" si="149"/>
        <v>109</v>
      </c>
      <c r="C399" s="1">
        <f ca="1" t="shared" si="93"/>
        <v>0.362005813940539</v>
      </c>
      <c r="D399" s="1">
        <f ca="1" t="shared" si="94"/>
        <v>60.059192324571</v>
      </c>
      <c r="E399" s="1">
        <f ca="1" t="shared" si="95"/>
        <v>0.293165058808153</v>
      </c>
      <c r="F399" s="1">
        <f ca="1" t="shared" si="96"/>
        <v>4.00661062037223</v>
      </c>
      <c r="G399" s="1">
        <f ca="1" t="shared" si="97"/>
        <v>32.0528849629779</v>
      </c>
      <c r="H399" s="1">
        <f ca="1" t="shared" si="98"/>
        <v>28.0063073615931</v>
      </c>
      <c r="I399" s="1">
        <f ca="1" t="shared" si="99"/>
        <v>2800.63073615931</v>
      </c>
      <c r="K399" s="1">
        <f t="shared" si="150"/>
        <v>109</v>
      </c>
      <c r="L399" s="1">
        <f ca="1" t="shared" si="100"/>
        <v>0.527095933378448</v>
      </c>
      <c r="M399" s="1">
        <f ca="1" t="shared" si="101"/>
        <v>62.4109786048648</v>
      </c>
      <c r="N399" s="1">
        <f ca="1" t="shared" si="102"/>
        <v>0.594152746142921</v>
      </c>
      <c r="O399" s="1">
        <f ca="1" t="shared" si="103"/>
        <v>4.72190057104788</v>
      </c>
      <c r="P399" s="1">
        <f ca="1" t="shared" si="104"/>
        <v>42.4971051394309</v>
      </c>
      <c r="Q399" s="1">
        <f ca="1" t="shared" si="105"/>
        <v>19.9138734654339</v>
      </c>
      <c r="R399" s="1">
        <f ca="1" t="shared" si="106"/>
        <v>1991.38734654339</v>
      </c>
      <c r="T399" s="1">
        <f t="shared" si="151"/>
        <v>109</v>
      </c>
      <c r="U399" s="1">
        <f ca="1" t="shared" si="107"/>
        <v>0.355304915576325</v>
      </c>
      <c r="V399" s="1">
        <f ca="1" t="shared" si="108"/>
        <v>62.586042151319</v>
      </c>
      <c r="W399" s="1">
        <f ca="1" t="shared" si="109"/>
        <v>0.906293356289045</v>
      </c>
      <c r="X399" s="1">
        <f ca="1" t="shared" si="110"/>
        <v>5.81326255922106</v>
      </c>
      <c r="Y399" s="1">
        <f ca="1" t="shared" si="111"/>
        <v>58.1326255922106</v>
      </c>
      <c r="Z399" s="1">
        <f ca="1" t="shared" si="112"/>
        <v>4.45341655910835</v>
      </c>
      <c r="AA399" s="1">
        <f ca="1" t="shared" si="113"/>
        <v>445.341655910835</v>
      </c>
      <c r="AC399" s="1">
        <f t="shared" si="152"/>
        <v>109</v>
      </c>
      <c r="AD399" s="1">
        <f ca="1" t="shared" si="114"/>
        <v>0.0418545221644671</v>
      </c>
      <c r="AE399" s="1">
        <f ca="1" t="shared" si="115"/>
        <v>51.3408962267781</v>
      </c>
      <c r="AF399" s="1">
        <f ca="1" t="shared" si="116"/>
        <v>0.87361294539216</v>
      </c>
      <c r="AG399" s="1">
        <f ca="1" t="shared" si="117"/>
        <v>5.18321951631865</v>
      </c>
      <c r="AH399" s="1">
        <f ca="1" t="shared" si="118"/>
        <v>57.0154146795052</v>
      </c>
      <c r="AI399" s="1">
        <f ca="1" t="shared" si="119"/>
        <v>0</v>
      </c>
      <c r="AJ399" s="1">
        <f ca="1" t="shared" si="120"/>
        <v>0</v>
      </c>
      <c r="AL399" s="1">
        <f t="shared" si="153"/>
        <v>109</v>
      </c>
      <c r="AM399" s="1">
        <f ca="1" t="shared" si="121"/>
        <v>0.639608417104365</v>
      </c>
      <c r="AN399" s="1">
        <f ca="1" t="shared" si="122"/>
        <v>65.3552130831587</v>
      </c>
      <c r="AO399" s="1">
        <f ca="1" t="shared" si="123"/>
        <v>0.224813621349043</v>
      </c>
      <c r="AP399" s="1">
        <f ca="1" t="shared" si="124"/>
        <v>4.48914960755103</v>
      </c>
      <c r="AQ399" s="1">
        <f ca="1" t="shared" si="125"/>
        <v>53.8697952906124</v>
      </c>
      <c r="AR399" s="1">
        <f ca="1" t="shared" si="126"/>
        <v>11.4854177925463</v>
      </c>
      <c r="AS399" s="1">
        <f ca="1" t="shared" si="127"/>
        <v>1148.54177925463</v>
      </c>
      <c r="AU399" s="1">
        <f t="shared" si="154"/>
        <v>109</v>
      </c>
      <c r="AV399" s="1">
        <f ca="1" t="shared" si="128"/>
        <v>0.299884431413587</v>
      </c>
      <c r="AW399" s="1">
        <f ca="1" t="shared" si="129"/>
        <v>62.7868737830129</v>
      </c>
      <c r="AX399" s="1">
        <f ca="1" t="shared" si="130"/>
        <v>0.49141046749941</v>
      </c>
      <c r="AY399" s="1">
        <f ca="1" t="shared" si="131"/>
        <v>4.89976668213334</v>
      </c>
      <c r="AZ399" s="1">
        <f ca="1" t="shared" si="132"/>
        <v>63.6969668677334</v>
      </c>
      <c r="BA399" s="1">
        <f ca="1" t="shared" si="133"/>
        <v>0</v>
      </c>
      <c r="BB399" s="1">
        <f ca="1" t="shared" si="134"/>
        <v>0</v>
      </c>
      <c r="BD399" s="1">
        <f t="shared" si="155"/>
        <v>109</v>
      </c>
      <c r="BE399" s="1">
        <f ca="1" t="shared" si="135"/>
        <v>0.587626452315405</v>
      </c>
      <c r="BF399" s="1">
        <f ca="1" t="shared" si="136"/>
        <v>68.0784390398064</v>
      </c>
      <c r="BG399" s="1">
        <f ca="1" t="shared" si="137"/>
        <v>0.668422468694786</v>
      </c>
      <c r="BH399" s="1">
        <f ca="1" t="shared" si="138"/>
        <v>4.81770982908283</v>
      </c>
      <c r="BI399" s="1">
        <f ca="1" t="shared" si="139"/>
        <v>67.4479376071597</v>
      </c>
      <c r="BJ399" s="1">
        <f ca="1" t="shared" si="140"/>
        <v>0.630501432646724</v>
      </c>
      <c r="BK399" s="1">
        <f ca="1" t="shared" si="141"/>
        <v>63.0501432646724</v>
      </c>
      <c r="BM399" s="1">
        <f t="shared" si="156"/>
        <v>109</v>
      </c>
      <c r="BN399" s="1">
        <f ca="1" t="shared" si="142"/>
        <v>0.433462763121921</v>
      </c>
      <c r="BO399" s="1">
        <f ca="1" t="shared" si="143"/>
        <v>63.1032469188472</v>
      </c>
      <c r="BP399" s="1">
        <f ca="1" t="shared" si="144"/>
        <v>0.151373446078415</v>
      </c>
      <c r="BQ399" s="1">
        <f ca="1" t="shared" si="145"/>
        <v>4.3553231852395</v>
      </c>
      <c r="BR399" s="1">
        <f ca="1" t="shared" si="146"/>
        <v>65.3298477785925</v>
      </c>
      <c r="BS399" s="1">
        <f ca="1" t="shared" si="147"/>
        <v>0</v>
      </c>
      <c r="BT399" s="1">
        <f ca="1" t="shared" si="148"/>
        <v>0</v>
      </c>
    </row>
    <row r="400" spans="2:72">
      <c r="B400" s="1">
        <f t="shared" si="149"/>
        <v>110</v>
      </c>
      <c r="C400" s="1">
        <f ca="1" t="shared" si="93"/>
        <v>0.229160652268433</v>
      </c>
      <c r="D400" s="1">
        <f ca="1" t="shared" si="94"/>
        <v>57.0746860314972</v>
      </c>
      <c r="E400" s="1">
        <f ca="1" t="shared" si="95"/>
        <v>0.836518585643611</v>
      </c>
      <c r="F400" s="1">
        <f ca="1" t="shared" si="96"/>
        <v>5.13421617183815</v>
      </c>
      <c r="G400" s="1">
        <f ca="1" t="shared" si="97"/>
        <v>41.0737293747052</v>
      </c>
      <c r="H400" s="1">
        <f ca="1" t="shared" si="98"/>
        <v>16.000956656792</v>
      </c>
      <c r="I400" s="1">
        <f ca="1" t="shared" si="99"/>
        <v>1600.0956656792</v>
      </c>
      <c r="K400" s="1">
        <f t="shared" si="150"/>
        <v>110</v>
      </c>
      <c r="L400" s="1">
        <f ca="1" t="shared" si="100"/>
        <v>0.0958305884441542</v>
      </c>
      <c r="M400" s="1">
        <f ca="1" t="shared" si="101"/>
        <v>54.1419424355682</v>
      </c>
      <c r="N400" s="1">
        <f ca="1" t="shared" si="102"/>
        <v>0.275692773679206</v>
      </c>
      <c r="O400" s="1">
        <f ca="1" t="shared" si="103"/>
        <v>4.46167796670204</v>
      </c>
      <c r="P400" s="1">
        <f ca="1" t="shared" si="104"/>
        <v>40.1551017003184</v>
      </c>
      <c r="Q400" s="1">
        <f ca="1" t="shared" si="105"/>
        <v>13.9868407352498</v>
      </c>
      <c r="R400" s="1">
        <f ca="1" t="shared" si="106"/>
        <v>1398.68407352498</v>
      </c>
      <c r="T400" s="1">
        <f t="shared" si="151"/>
        <v>110</v>
      </c>
      <c r="U400" s="1">
        <f ca="1" t="shared" si="107"/>
        <v>0.913327487950012</v>
      </c>
      <c r="V400" s="1">
        <f ca="1" t="shared" si="108"/>
        <v>77.0704629530373</v>
      </c>
      <c r="W400" s="1">
        <f ca="1" t="shared" si="109"/>
        <v>0.465511882601627</v>
      </c>
      <c r="X400" s="1">
        <f ca="1" t="shared" si="110"/>
        <v>4.86327039959525</v>
      </c>
      <c r="Y400" s="1">
        <f ca="1" t="shared" si="111"/>
        <v>48.6327039959525</v>
      </c>
      <c r="Z400" s="1">
        <f ca="1" t="shared" si="112"/>
        <v>28.4377589570848</v>
      </c>
      <c r="AA400" s="1">
        <f ca="1" t="shared" si="113"/>
        <v>2843.77589570848</v>
      </c>
      <c r="AC400" s="1">
        <f t="shared" si="152"/>
        <v>110</v>
      </c>
      <c r="AD400" s="1">
        <f ca="1" t="shared" si="114"/>
        <v>0.129247514313135</v>
      </c>
      <c r="AE400" s="1">
        <f ca="1" t="shared" si="115"/>
        <v>55.6088056241812</v>
      </c>
      <c r="AF400" s="1">
        <f ca="1" t="shared" si="116"/>
        <v>0.406952961718053</v>
      </c>
      <c r="AG400" s="1">
        <f ca="1" t="shared" si="117"/>
        <v>4.93478207370769</v>
      </c>
      <c r="AH400" s="1">
        <f ca="1" t="shared" si="118"/>
        <v>54.2826028107846</v>
      </c>
      <c r="AI400" s="1">
        <f ca="1" t="shared" si="119"/>
        <v>1.32620281339658</v>
      </c>
      <c r="AJ400" s="1">
        <f ca="1" t="shared" si="120"/>
        <v>132.620281339658</v>
      </c>
      <c r="AL400" s="1">
        <f t="shared" si="153"/>
        <v>110</v>
      </c>
      <c r="AM400" s="1">
        <f ca="1" t="shared" si="121"/>
        <v>0.536295149281889</v>
      </c>
      <c r="AN400" s="1">
        <f ca="1" t="shared" si="122"/>
        <v>61.6642367657133</v>
      </c>
      <c r="AO400" s="1">
        <f ca="1" t="shared" si="123"/>
        <v>0.922645694901656</v>
      </c>
      <c r="AP400" s="1">
        <f ca="1" t="shared" si="124"/>
        <v>5.65897096975207</v>
      </c>
      <c r="AQ400" s="1">
        <f ca="1" t="shared" si="125"/>
        <v>67.9076516370249</v>
      </c>
      <c r="AR400" s="1">
        <f ca="1" t="shared" si="126"/>
        <v>0</v>
      </c>
      <c r="AS400" s="1">
        <f ca="1" t="shared" si="127"/>
        <v>0</v>
      </c>
      <c r="AU400" s="1">
        <f t="shared" si="154"/>
        <v>110</v>
      </c>
      <c r="AV400" s="1">
        <f ca="1" t="shared" si="128"/>
        <v>0.370844766454444</v>
      </c>
      <c r="AW400" s="1">
        <f ca="1" t="shared" si="129"/>
        <v>62.0433163077331</v>
      </c>
      <c r="AX400" s="1">
        <f ca="1" t="shared" si="130"/>
        <v>0.746093914332405</v>
      </c>
      <c r="AY400" s="1">
        <f ca="1" t="shared" si="131"/>
        <v>5.14751895413285</v>
      </c>
      <c r="AZ400" s="1">
        <f ca="1" t="shared" si="132"/>
        <v>66.9177464037271</v>
      </c>
      <c r="BA400" s="1">
        <f ca="1" t="shared" si="133"/>
        <v>0</v>
      </c>
      <c r="BB400" s="1">
        <f ca="1" t="shared" si="134"/>
        <v>0</v>
      </c>
      <c r="BD400" s="1">
        <f t="shared" si="155"/>
        <v>110</v>
      </c>
      <c r="BE400" s="1">
        <f ca="1" t="shared" si="135"/>
        <v>0.263548402095335</v>
      </c>
      <c r="BF400" s="1">
        <f ca="1" t="shared" si="136"/>
        <v>61.8952549156793</v>
      </c>
      <c r="BG400" s="1">
        <f ca="1" t="shared" si="137"/>
        <v>0.754055403123196</v>
      </c>
      <c r="BH400" s="1">
        <f ca="1" t="shared" si="138"/>
        <v>5.13857301500219</v>
      </c>
      <c r="BI400" s="1">
        <f ca="1" t="shared" si="139"/>
        <v>71.9400222100307</v>
      </c>
      <c r="BJ400" s="1">
        <f ca="1" t="shared" si="140"/>
        <v>0</v>
      </c>
      <c r="BK400" s="1">
        <f ca="1" t="shared" si="141"/>
        <v>0</v>
      </c>
      <c r="BM400" s="1">
        <f t="shared" si="156"/>
        <v>110</v>
      </c>
      <c r="BN400" s="1">
        <f ca="1" t="shared" si="142"/>
        <v>0.854434884054159</v>
      </c>
      <c r="BO400" s="1">
        <f ca="1" t="shared" si="143"/>
        <v>68.7208521113143</v>
      </c>
      <c r="BP400" s="1">
        <f ca="1" t="shared" si="144"/>
        <v>0.780140171198357</v>
      </c>
      <c r="BQ400" s="1">
        <f ca="1" t="shared" si="145"/>
        <v>5.22812877998182</v>
      </c>
      <c r="BR400" s="1">
        <f ca="1" t="shared" si="146"/>
        <v>78.4219316997273</v>
      </c>
      <c r="BS400" s="1">
        <f ca="1" t="shared" si="147"/>
        <v>0</v>
      </c>
      <c r="BT400" s="1">
        <f ca="1" t="shared" si="148"/>
        <v>0</v>
      </c>
    </row>
    <row r="401" spans="2:72">
      <c r="B401" s="1">
        <f t="shared" si="149"/>
        <v>111</v>
      </c>
      <c r="C401" s="1">
        <f ca="1" t="shared" si="93"/>
        <v>0.913239841277353</v>
      </c>
      <c r="D401" s="1">
        <f ca="1" t="shared" si="94"/>
        <v>76.9534955953606</v>
      </c>
      <c r="E401" s="1">
        <f ca="1" t="shared" si="95"/>
        <v>0.0713063880121774</v>
      </c>
      <c r="F401" s="1">
        <f ca="1" t="shared" si="96"/>
        <v>4.17049269972531</v>
      </c>
      <c r="G401" s="1">
        <f ca="1" t="shared" si="97"/>
        <v>33.3639415978025</v>
      </c>
      <c r="H401" s="1">
        <f ca="1" t="shared" si="98"/>
        <v>43.5895539975581</v>
      </c>
      <c r="I401" s="1">
        <f ca="1" t="shared" si="99"/>
        <v>4358.95539975581</v>
      </c>
      <c r="K401" s="1">
        <f t="shared" si="150"/>
        <v>111</v>
      </c>
      <c r="L401" s="1">
        <f ca="1" t="shared" si="100"/>
        <v>0.691449436269557</v>
      </c>
      <c r="M401" s="1">
        <f ca="1" t="shared" si="101"/>
        <v>68.2986428775875</v>
      </c>
      <c r="N401" s="1">
        <f ca="1" t="shared" si="102"/>
        <v>0.676173843326439</v>
      </c>
      <c r="O401" s="1">
        <f ca="1" t="shared" si="103"/>
        <v>4.65426330841556</v>
      </c>
      <c r="P401" s="1">
        <f ca="1" t="shared" si="104"/>
        <v>41.8883697757401</v>
      </c>
      <c r="Q401" s="1">
        <f ca="1" t="shared" si="105"/>
        <v>26.4102731018474</v>
      </c>
      <c r="R401" s="1">
        <f ca="1" t="shared" si="106"/>
        <v>2641.02731018474</v>
      </c>
      <c r="T401" s="1">
        <f t="shared" si="151"/>
        <v>111</v>
      </c>
      <c r="U401" s="1">
        <f ca="1" t="shared" si="107"/>
        <v>0.211035060463082</v>
      </c>
      <c r="V401" s="1">
        <f ca="1" t="shared" si="108"/>
        <v>56.3194127180891</v>
      </c>
      <c r="W401" s="1">
        <f ca="1" t="shared" si="109"/>
        <v>0.459904918852975</v>
      </c>
      <c r="X401" s="1">
        <f ca="1" t="shared" si="110"/>
        <v>4.57272009764906</v>
      </c>
      <c r="Y401" s="1">
        <f ca="1" t="shared" si="111"/>
        <v>45.7272009764906</v>
      </c>
      <c r="Z401" s="1">
        <f ca="1" t="shared" si="112"/>
        <v>10.5922117415985</v>
      </c>
      <c r="AA401" s="1">
        <f ca="1" t="shared" si="113"/>
        <v>1059.22117415985</v>
      </c>
      <c r="AC401" s="1">
        <f t="shared" si="152"/>
        <v>111</v>
      </c>
      <c r="AD401" s="1">
        <f ca="1" t="shared" si="114"/>
        <v>0.746745552260849</v>
      </c>
      <c r="AE401" s="1">
        <f ca="1" t="shared" si="115"/>
        <v>65.2114662083957</v>
      </c>
      <c r="AF401" s="1">
        <f ca="1" t="shared" si="116"/>
        <v>0.338595098620606</v>
      </c>
      <c r="AG401" s="1">
        <f ca="1" t="shared" si="117"/>
        <v>4.78909007552143</v>
      </c>
      <c r="AH401" s="1">
        <f ca="1" t="shared" si="118"/>
        <v>52.6799908307357</v>
      </c>
      <c r="AI401" s="1">
        <f ca="1" t="shared" si="119"/>
        <v>12.5314753776601</v>
      </c>
      <c r="AJ401" s="1">
        <f ca="1" t="shared" si="120"/>
        <v>1253.14753776601</v>
      </c>
      <c r="AL401" s="1">
        <f t="shared" si="153"/>
        <v>111</v>
      </c>
      <c r="AM401" s="1">
        <f ca="1" t="shared" si="121"/>
        <v>0.0435412047603734</v>
      </c>
      <c r="AN401" s="1">
        <f ca="1" t="shared" si="122"/>
        <v>53.9985533959273</v>
      </c>
      <c r="AO401" s="1">
        <f ca="1" t="shared" si="123"/>
        <v>0.99941115424655</v>
      </c>
      <c r="AP401" s="1">
        <f ca="1" t="shared" si="124"/>
        <v>5.82448259678305</v>
      </c>
      <c r="AQ401" s="1">
        <f ca="1" t="shared" si="125"/>
        <v>69.8937911613966</v>
      </c>
      <c r="AR401" s="1">
        <f ca="1" t="shared" si="126"/>
        <v>0</v>
      </c>
      <c r="AS401" s="1">
        <f ca="1" t="shared" si="127"/>
        <v>0</v>
      </c>
      <c r="AU401" s="1">
        <f t="shared" si="154"/>
        <v>111</v>
      </c>
      <c r="AV401" s="1">
        <f ca="1" t="shared" si="128"/>
        <v>0.716273267649565</v>
      </c>
      <c r="AW401" s="1">
        <f ca="1" t="shared" si="129"/>
        <v>66.9803798473557</v>
      </c>
      <c r="AX401" s="1">
        <f ca="1" t="shared" si="130"/>
        <v>0.00494940168585933</v>
      </c>
      <c r="AY401" s="1">
        <f ca="1" t="shared" si="131"/>
        <v>4.15911210774455</v>
      </c>
      <c r="AZ401" s="1">
        <f ca="1" t="shared" si="132"/>
        <v>54.0684574006792</v>
      </c>
      <c r="BA401" s="1">
        <f ca="1" t="shared" si="133"/>
        <v>12.9119224466766</v>
      </c>
      <c r="BB401" s="1">
        <f ca="1" t="shared" si="134"/>
        <v>1291.19224466766</v>
      </c>
      <c r="BD401" s="1">
        <f t="shared" si="155"/>
        <v>111</v>
      </c>
      <c r="BE401" s="1">
        <f ca="1" t="shared" si="135"/>
        <v>0.46084594750702</v>
      </c>
      <c r="BF401" s="1">
        <f ca="1" t="shared" si="136"/>
        <v>61.4657910882634</v>
      </c>
      <c r="BG401" s="1">
        <f ca="1" t="shared" si="137"/>
        <v>0.238837063486035</v>
      </c>
      <c r="BH401" s="1">
        <f ca="1" t="shared" si="138"/>
        <v>4.20040736487814</v>
      </c>
      <c r="BI401" s="1">
        <f ca="1" t="shared" si="139"/>
        <v>58.8057031082939</v>
      </c>
      <c r="BJ401" s="1">
        <f ca="1" t="shared" si="140"/>
        <v>2.66008797996944</v>
      </c>
      <c r="BK401" s="1">
        <f ca="1" t="shared" si="141"/>
        <v>266.008797996944</v>
      </c>
      <c r="BM401" s="1">
        <f t="shared" si="156"/>
        <v>111</v>
      </c>
      <c r="BN401" s="1">
        <f ca="1" t="shared" si="142"/>
        <v>0.00684776543057297</v>
      </c>
      <c r="BO401" s="1">
        <f ca="1" t="shared" si="143"/>
        <v>52.5726630292477</v>
      </c>
      <c r="BP401" s="1">
        <f ca="1" t="shared" si="144"/>
        <v>0.952282896694242</v>
      </c>
      <c r="BQ401" s="1">
        <f ca="1" t="shared" si="145"/>
        <v>5.7892936998839</v>
      </c>
      <c r="BR401" s="1">
        <f ca="1" t="shared" si="146"/>
        <v>86.8394054982585</v>
      </c>
      <c r="BS401" s="1">
        <f ca="1" t="shared" si="147"/>
        <v>0</v>
      </c>
      <c r="BT401" s="1">
        <f ca="1" t="shared" si="148"/>
        <v>0</v>
      </c>
    </row>
    <row r="402" spans="2:72">
      <c r="B402" s="1">
        <f t="shared" si="149"/>
        <v>112</v>
      </c>
      <c r="C402" s="1">
        <f ca="1" t="shared" si="93"/>
        <v>0.20170142383608</v>
      </c>
      <c r="D402" s="1">
        <f ca="1" t="shared" si="94"/>
        <v>58.3787162881185</v>
      </c>
      <c r="E402" s="1">
        <f ca="1" t="shared" si="95"/>
        <v>0.792069208858188</v>
      </c>
      <c r="F402" s="1">
        <f ca="1" t="shared" si="96"/>
        <v>5.04492191987066</v>
      </c>
      <c r="G402" s="1">
        <f ca="1" t="shared" si="97"/>
        <v>40.3593753589653</v>
      </c>
      <c r="H402" s="1">
        <f ca="1" t="shared" si="98"/>
        <v>18.0193409291532</v>
      </c>
      <c r="I402" s="1">
        <f ca="1" t="shared" si="99"/>
        <v>1801.93409291532</v>
      </c>
      <c r="K402" s="1">
        <f t="shared" si="150"/>
        <v>112</v>
      </c>
      <c r="L402" s="1">
        <f ca="1" t="shared" si="100"/>
        <v>0.339722924078558</v>
      </c>
      <c r="M402" s="1">
        <f ca="1" t="shared" si="101"/>
        <v>62.4440297710075</v>
      </c>
      <c r="N402" s="1">
        <f ca="1" t="shared" si="102"/>
        <v>0.999005798417048</v>
      </c>
      <c r="O402" s="1">
        <f ca="1" t="shared" si="103"/>
        <v>5.75456725447868</v>
      </c>
      <c r="P402" s="1">
        <f ca="1" t="shared" si="104"/>
        <v>51.7911052903081</v>
      </c>
      <c r="Q402" s="1">
        <f ca="1" t="shared" si="105"/>
        <v>10.6529244806994</v>
      </c>
      <c r="R402" s="1">
        <f ca="1" t="shared" si="106"/>
        <v>1065.29244806994</v>
      </c>
      <c r="T402" s="1">
        <f t="shared" si="151"/>
        <v>112</v>
      </c>
      <c r="U402" s="1">
        <f ca="1" t="shared" si="107"/>
        <v>0.825543209102647</v>
      </c>
      <c r="V402" s="1">
        <f ca="1" t="shared" si="108"/>
        <v>66.114729492658</v>
      </c>
      <c r="W402" s="1">
        <f ca="1" t="shared" si="109"/>
        <v>0.53598548731289</v>
      </c>
      <c r="X402" s="1">
        <f ca="1" t="shared" si="110"/>
        <v>4.86231739820442</v>
      </c>
      <c r="Y402" s="1">
        <f ca="1" t="shared" si="111"/>
        <v>48.6231739820442</v>
      </c>
      <c r="Z402" s="1">
        <f ca="1" t="shared" si="112"/>
        <v>17.4915555106138</v>
      </c>
      <c r="AA402" s="1">
        <f ca="1" t="shared" si="113"/>
        <v>1749.15555106138</v>
      </c>
      <c r="AC402" s="1">
        <f t="shared" si="152"/>
        <v>112</v>
      </c>
      <c r="AD402" s="1">
        <f ca="1" t="shared" si="114"/>
        <v>0.426130692306473</v>
      </c>
      <c r="AE402" s="1">
        <f ca="1" t="shared" si="115"/>
        <v>64.9393912742032</v>
      </c>
      <c r="AF402" s="1">
        <f ca="1" t="shared" si="116"/>
        <v>0.547198156859615</v>
      </c>
      <c r="AG402" s="1">
        <f ca="1" t="shared" si="117"/>
        <v>4.84516463304776</v>
      </c>
      <c r="AH402" s="1">
        <f ca="1" t="shared" si="118"/>
        <v>53.2968109635253</v>
      </c>
      <c r="AI402" s="1">
        <f ca="1" t="shared" si="119"/>
        <v>11.6425803106778</v>
      </c>
      <c r="AJ402" s="1">
        <f ca="1" t="shared" si="120"/>
        <v>1164.25803106778</v>
      </c>
      <c r="AL402" s="1">
        <f t="shared" si="153"/>
        <v>112</v>
      </c>
      <c r="AM402" s="1">
        <f ca="1" t="shared" si="121"/>
        <v>0.671530797809896</v>
      </c>
      <c r="AN402" s="1">
        <f ca="1" t="shared" si="122"/>
        <v>69.0767795361201</v>
      </c>
      <c r="AO402" s="1">
        <f ca="1" t="shared" si="123"/>
        <v>0.779417185617311</v>
      </c>
      <c r="AP402" s="1">
        <f ca="1" t="shared" si="124"/>
        <v>5.43025468251417</v>
      </c>
      <c r="AQ402" s="1">
        <f ca="1" t="shared" si="125"/>
        <v>65.1630561901701</v>
      </c>
      <c r="AR402" s="1">
        <f ca="1" t="shared" si="126"/>
        <v>3.91372334594998</v>
      </c>
      <c r="AS402" s="1">
        <f ca="1" t="shared" si="127"/>
        <v>391.372334594998</v>
      </c>
      <c r="AU402" s="1">
        <f t="shared" si="154"/>
        <v>112</v>
      </c>
      <c r="AV402" s="1">
        <f ca="1" t="shared" si="128"/>
        <v>0.439177699704749</v>
      </c>
      <c r="AW402" s="1">
        <f ca="1" t="shared" si="129"/>
        <v>63.9068371113471</v>
      </c>
      <c r="AX402" s="1">
        <f ca="1" t="shared" si="130"/>
        <v>0.0366609359343133</v>
      </c>
      <c r="AY402" s="1">
        <f ca="1" t="shared" si="131"/>
        <v>4.42820090620867</v>
      </c>
      <c r="AZ402" s="1">
        <f ca="1" t="shared" si="132"/>
        <v>57.5666117807127</v>
      </c>
      <c r="BA402" s="1">
        <f ca="1" t="shared" si="133"/>
        <v>6.34022533063445</v>
      </c>
      <c r="BB402" s="1">
        <f ca="1" t="shared" si="134"/>
        <v>634.022533063445</v>
      </c>
      <c r="BD402" s="1">
        <f t="shared" si="155"/>
        <v>112</v>
      </c>
      <c r="BE402" s="1">
        <f ca="1" t="shared" si="135"/>
        <v>0.259116251286777</v>
      </c>
      <c r="BF402" s="1">
        <f ca="1" t="shared" si="136"/>
        <v>63.3421167145782</v>
      </c>
      <c r="BG402" s="1">
        <f ca="1" t="shared" si="137"/>
        <v>0.529453692291073</v>
      </c>
      <c r="BH402" s="1">
        <f ca="1" t="shared" si="138"/>
        <v>4.84139212343034</v>
      </c>
      <c r="BI402" s="1">
        <f ca="1" t="shared" si="139"/>
        <v>67.7794897280248</v>
      </c>
      <c r="BJ402" s="1">
        <f ca="1" t="shared" si="140"/>
        <v>0</v>
      </c>
      <c r="BK402" s="1">
        <f ca="1" t="shared" si="141"/>
        <v>0</v>
      </c>
      <c r="BM402" s="1">
        <f t="shared" si="156"/>
        <v>112</v>
      </c>
      <c r="BN402" s="1">
        <f ca="1" t="shared" si="142"/>
        <v>0.0629602513741303</v>
      </c>
      <c r="BO402" s="1">
        <f ca="1" t="shared" si="143"/>
        <v>51.2730077000073</v>
      </c>
      <c r="BP402" s="1">
        <f ca="1" t="shared" si="144"/>
        <v>0.854163557411393</v>
      </c>
      <c r="BQ402" s="1">
        <f ca="1" t="shared" si="145"/>
        <v>5.32523193489625</v>
      </c>
      <c r="BR402" s="1">
        <f ca="1" t="shared" si="146"/>
        <v>79.8784790234437</v>
      </c>
      <c r="BS402" s="1">
        <f ca="1" t="shared" si="147"/>
        <v>0</v>
      </c>
      <c r="BT402" s="1">
        <f ca="1" t="shared" si="148"/>
        <v>0</v>
      </c>
    </row>
    <row r="403" spans="2:72">
      <c r="B403" s="1">
        <f t="shared" si="149"/>
        <v>113</v>
      </c>
      <c r="C403" s="1">
        <f ca="1" t="shared" si="93"/>
        <v>0.576478433178878</v>
      </c>
      <c r="D403" s="1">
        <f ca="1" t="shared" si="94"/>
        <v>68.8209364972073</v>
      </c>
      <c r="E403" s="1">
        <f ca="1" t="shared" si="95"/>
        <v>0.863301920364297</v>
      </c>
      <c r="F403" s="1">
        <f ca="1" t="shared" si="96"/>
        <v>5.43429886085102</v>
      </c>
      <c r="G403" s="1">
        <f ca="1" t="shared" si="97"/>
        <v>43.4743908868081</v>
      </c>
      <c r="H403" s="1">
        <f ca="1" t="shared" si="98"/>
        <v>25.3465456103992</v>
      </c>
      <c r="I403" s="1">
        <f ca="1" t="shared" si="99"/>
        <v>2534.65456103992</v>
      </c>
      <c r="K403" s="1">
        <f t="shared" si="150"/>
        <v>113</v>
      </c>
      <c r="L403" s="1">
        <f ca="1" t="shared" si="100"/>
        <v>0.841452141769425</v>
      </c>
      <c r="M403" s="1">
        <f ca="1" t="shared" si="101"/>
        <v>69.5671395562615</v>
      </c>
      <c r="N403" s="1">
        <f ca="1" t="shared" si="102"/>
        <v>0.239647145960876</v>
      </c>
      <c r="O403" s="1">
        <f ca="1" t="shared" si="103"/>
        <v>4.10966349460205</v>
      </c>
      <c r="P403" s="1">
        <f ca="1" t="shared" si="104"/>
        <v>36.9869714514184</v>
      </c>
      <c r="Q403" s="1">
        <f ca="1" t="shared" si="105"/>
        <v>32.580168104843</v>
      </c>
      <c r="R403" s="1">
        <f ca="1" t="shared" si="106"/>
        <v>3258.0168104843</v>
      </c>
      <c r="T403" s="1">
        <f t="shared" si="151"/>
        <v>113</v>
      </c>
      <c r="U403" s="1">
        <f ca="1" t="shared" si="107"/>
        <v>0.408021849026648</v>
      </c>
      <c r="V403" s="1">
        <f ca="1" t="shared" si="108"/>
        <v>62.9981552986078</v>
      </c>
      <c r="W403" s="1">
        <f ca="1" t="shared" si="109"/>
        <v>0.142006699244767</v>
      </c>
      <c r="X403" s="1">
        <f ca="1" t="shared" si="110"/>
        <v>4.03680692720652</v>
      </c>
      <c r="Y403" s="1">
        <f ca="1" t="shared" si="111"/>
        <v>40.3680692720652</v>
      </c>
      <c r="Z403" s="1">
        <f ca="1" t="shared" si="112"/>
        <v>22.6300860265427</v>
      </c>
      <c r="AA403" s="1">
        <f ca="1" t="shared" si="113"/>
        <v>2263.00860265427</v>
      </c>
      <c r="AC403" s="1">
        <f t="shared" si="152"/>
        <v>113</v>
      </c>
      <c r="AD403" s="1">
        <f ca="1" t="shared" si="114"/>
        <v>0.665697818013472</v>
      </c>
      <c r="AE403" s="1">
        <f ca="1" t="shared" si="115"/>
        <v>65.8237667449969</v>
      </c>
      <c r="AF403" s="1">
        <f ca="1" t="shared" si="116"/>
        <v>0.276917501241149</v>
      </c>
      <c r="AG403" s="1">
        <f ca="1" t="shared" si="117"/>
        <v>4.2295082304144</v>
      </c>
      <c r="AH403" s="1">
        <f ca="1" t="shared" si="118"/>
        <v>46.5245905345584</v>
      </c>
      <c r="AI403" s="1">
        <f ca="1" t="shared" si="119"/>
        <v>19.2991762104385</v>
      </c>
      <c r="AJ403" s="1">
        <f ca="1" t="shared" si="120"/>
        <v>1929.91762104385</v>
      </c>
      <c r="AL403" s="1">
        <f t="shared" si="153"/>
        <v>113</v>
      </c>
      <c r="AM403" s="1">
        <f ca="1" t="shared" si="121"/>
        <v>0.290172696744947</v>
      </c>
      <c r="AN403" s="1">
        <f ca="1" t="shared" si="122"/>
        <v>64.2390387918655</v>
      </c>
      <c r="AO403" s="1">
        <f ca="1" t="shared" si="123"/>
        <v>0.464167076632525</v>
      </c>
      <c r="AP403" s="1">
        <f ca="1" t="shared" si="124"/>
        <v>4.58577439286171</v>
      </c>
      <c r="AQ403" s="1">
        <f ca="1" t="shared" si="125"/>
        <v>55.0292927143406</v>
      </c>
      <c r="AR403" s="1">
        <f ca="1" t="shared" si="126"/>
        <v>9.2097460775249</v>
      </c>
      <c r="AS403" s="1">
        <f ca="1" t="shared" si="127"/>
        <v>920.97460775249</v>
      </c>
      <c r="AU403" s="1">
        <f t="shared" si="154"/>
        <v>113</v>
      </c>
      <c r="AV403" s="1">
        <f ca="1" t="shared" si="128"/>
        <v>0.730796655607462</v>
      </c>
      <c r="AW403" s="1">
        <f ca="1" t="shared" si="129"/>
        <v>68.7305051196353</v>
      </c>
      <c r="AX403" s="1">
        <f ca="1" t="shared" si="130"/>
        <v>0.121890080649837</v>
      </c>
      <c r="AY403" s="1">
        <f ca="1" t="shared" si="131"/>
        <v>4.08973533982589</v>
      </c>
      <c r="AZ403" s="1">
        <f ca="1" t="shared" si="132"/>
        <v>53.1665594177366</v>
      </c>
      <c r="BA403" s="1">
        <f ca="1" t="shared" si="133"/>
        <v>15.5639457018988</v>
      </c>
      <c r="BB403" s="1">
        <f ca="1" t="shared" si="134"/>
        <v>1556.39457018988</v>
      </c>
      <c r="BD403" s="1">
        <f t="shared" si="155"/>
        <v>113</v>
      </c>
      <c r="BE403" s="1">
        <f ca="1" t="shared" si="135"/>
        <v>0.949797022479443</v>
      </c>
      <c r="BF403" s="1">
        <f ca="1" t="shared" si="136"/>
        <v>78.5867099192095</v>
      </c>
      <c r="BG403" s="1">
        <f ca="1" t="shared" si="137"/>
        <v>0.494470466967158</v>
      </c>
      <c r="BH403" s="1">
        <f ca="1" t="shared" si="138"/>
        <v>4.78904272434925</v>
      </c>
      <c r="BI403" s="1">
        <f ca="1" t="shared" si="139"/>
        <v>67.0465981408895</v>
      </c>
      <c r="BJ403" s="1">
        <f ca="1" t="shared" si="140"/>
        <v>11.5401117783201</v>
      </c>
      <c r="BK403" s="1">
        <f ca="1" t="shared" si="141"/>
        <v>1154.01117783201</v>
      </c>
      <c r="BM403" s="1">
        <f t="shared" si="156"/>
        <v>113</v>
      </c>
      <c r="BN403" s="1">
        <f ca="1" t="shared" si="142"/>
        <v>0.33812331576856</v>
      </c>
      <c r="BO403" s="1">
        <f ca="1" t="shared" si="143"/>
        <v>60.5144509039211</v>
      </c>
      <c r="BP403" s="1">
        <f ca="1" t="shared" si="144"/>
        <v>0.54460864660116</v>
      </c>
      <c r="BQ403" s="1">
        <f ca="1" t="shared" si="145"/>
        <v>4.96492056344087</v>
      </c>
      <c r="BR403" s="1">
        <f ca="1" t="shared" si="146"/>
        <v>74.473808451613</v>
      </c>
      <c r="BS403" s="1">
        <f ca="1" t="shared" si="147"/>
        <v>0</v>
      </c>
      <c r="BT403" s="1">
        <f ca="1" t="shared" si="148"/>
        <v>0</v>
      </c>
    </row>
    <row r="404" spans="2:72">
      <c r="B404" s="1">
        <f t="shared" si="149"/>
        <v>114</v>
      </c>
      <c r="C404" s="1">
        <f ca="1" t="shared" si="93"/>
        <v>0.962803902795266</v>
      </c>
      <c r="D404" s="1">
        <f ca="1" t="shared" si="94"/>
        <v>78.5387649571999</v>
      </c>
      <c r="E404" s="1">
        <f ca="1" t="shared" si="95"/>
        <v>0.96136601450917</v>
      </c>
      <c r="F404" s="1">
        <f ca="1" t="shared" si="96"/>
        <v>5.56177910148241</v>
      </c>
      <c r="G404" s="1">
        <f ca="1" t="shared" si="97"/>
        <v>44.4942328118593</v>
      </c>
      <c r="H404" s="1">
        <f ca="1" t="shared" si="98"/>
        <v>34.0445321453406</v>
      </c>
      <c r="I404" s="1">
        <f ca="1" t="shared" si="99"/>
        <v>3404.45321453406</v>
      </c>
      <c r="K404" s="1">
        <f t="shared" si="150"/>
        <v>114</v>
      </c>
      <c r="L404" s="1">
        <f ca="1" t="shared" si="100"/>
        <v>0.250682955678568</v>
      </c>
      <c r="M404" s="1">
        <f ca="1" t="shared" si="101"/>
        <v>61.1823645468277</v>
      </c>
      <c r="N404" s="1">
        <f ca="1" t="shared" si="102"/>
        <v>0.686271417963892</v>
      </c>
      <c r="O404" s="1">
        <f ca="1" t="shared" si="103"/>
        <v>4.82347672857344</v>
      </c>
      <c r="P404" s="1">
        <f ca="1" t="shared" si="104"/>
        <v>43.4112905571609</v>
      </c>
      <c r="Q404" s="1">
        <f ca="1" t="shared" si="105"/>
        <v>17.7710739896667</v>
      </c>
      <c r="R404" s="1">
        <f ca="1" t="shared" si="106"/>
        <v>1777.10739896667</v>
      </c>
      <c r="T404" s="1">
        <f t="shared" si="151"/>
        <v>114</v>
      </c>
      <c r="U404" s="1">
        <f ca="1" t="shared" si="107"/>
        <v>0.863219355353571</v>
      </c>
      <c r="V404" s="1">
        <f ca="1" t="shared" si="108"/>
        <v>65.7555183594644</v>
      </c>
      <c r="W404" s="1">
        <f ca="1" t="shared" si="109"/>
        <v>0.380667200960629</v>
      </c>
      <c r="X404" s="1">
        <f ca="1" t="shared" si="110"/>
        <v>4.64797725433058</v>
      </c>
      <c r="Y404" s="1">
        <f ca="1" t="shared" si="111"/>
        <v>46.4797725433058</v>
      </c>
      <c r="Z404" s="1">
        <f ca="1" t="shared" si="112"/>
        <v>19.2757458161586</v>
      </c>
      <c r="AA404" s="1">
        <f ca="1" t="shared" si="113"/>
        <v>1927.57458161586</v>
      </c>
      <c r="AC404" s="1">
        <f t="shared" si="152"/>
        <v>114</v>
      </c>
      <c r="AD404" s="1">
        <f ca="1" t="shared" si="114"/>
        <v>0.549451875159236</v>
      </c>
      <c r="AE404" s="1">
        <f ca="1" t="shared" si="115"/>
        <v>63.0747724883958</v>
      </c>
      <c r="AF404" s="1">
        <f ca="1" t="shared" si="116"/>
        <v>0.124869163033516</v>
      </c>
      <c r="AG404" s="1">
        <f ca="1" t="shared" si="117"/>
        <v>4.10849148042427</v>
      </c>
      <c r="AH404" s="1">
        <f ca="1" t="shared" si="118"/>
        <v>45.1934062846669</v>
      </c>
      <c r="AI404" s="1">
        <f ca="1" t="shared" si="119"/>
        <v>17.8813662037289</v>
      </c>
      <c r="AJ404" s="1">
        <f ca="1" t="shared" si="120"/>
        <v>1788.13662037289</v>
      </c>
      <c r="AL404" s="1">
        <f t="shared" si="153"/>
        <v>114</v>
      </c>
      <c r="AM404" s="1">
        <f ca="1" t="shared" si="121"/>
        <v>0.908982116362244</v>
      </c>
      <c r="AN404" s="1">
        <f ca="1" t="shared" si="122"/>
        <v>78.380738123803</v>
      </c>
      <c r="AO404" s="1">
        <f ca="1" t="shared" si="123"/>
        <v>0.287793491467249</v>
      </c>
      <c r="AP404" s="1">
        <f ca="1" t="shared" si="124"/>
        <v>4.24022275750513</v>
      </c>
      <c r="AQ404" s="1">
        <f ca="1" t="shared" si="125"/>
        <v>50.8826730900615</v>
      </c>
      <c r="AR404" s="1">
        <f ca="1" t="shared" si="126"/>
        <v>27.4980650337415</v>
      </c>
      <c r="AS404" s="1">
        <f ca="1" t="shared" si="127"/>
        <v>2749.80650337415</v>
      </c>
      <c r="AU404" s="1">
        <f t="shared" si="154"/>
        <v>114</v>
      </c>
      <c r="AV404" s="1">
        <f ca="1" t="shared" si="128"/>
        <v>0.65570501410129</v>
      </c>
      <c r="AW404" s="1">
        <f ca="1" t="shared" si="129"/>
        <v>66.8868684590112</v>
      </c>
      <c r="AX404" s="1">
        <f ca="1" t="shared" si="130"/>
        <v>0.342471131363541</v>
      </c>
      <c r="AY404" s="1">
        <f ca="1" t="shared" si="131"/>
        <v>4.57027417333814</v>
      </c>
      <c r="AZ404" s="1">
        <f ca="1" t="shared" si="132"/>
        <v>59.4135642533958</v>
      </c>
      <c r="BA404" s="1">
        <f ca="1" t="shared" si="133"/>
        <v>7.47330420561533</v>
      </c>
      <c r="BB404" s="1">
        <f ca="1" t="shared" si="134"/>
        <v>747.330420561533</v>
      </c>
      <c r="BD404" s="1">
        <f t="shared" si="155"/>
        <v>114</v>
      </c>
      <c r="BE404" s="1">
        <f ca="1" t="shared" si="135"/>
        <v>0.77181144762055</v>
      </c>
      <c r="BF404" s="1">
        <f ca="1" t="shared" si="136"/>
        <v>67.9015373667104</v>
      </c>
      <c r="BG404" s="1">
        <f ca="1" t="shared" si="137"/>
        <v>0.144068301704006</v>
      </c>
      <c r="BH404" s="1">
        <f ca="1" t="shared" si="138"/>
        <v>4.14152282613665</v>
      </c>
      <c r="BI404" s="1">
        <f ca="1" t="shared" si="139"/>
        <v>57.9813195659131</v>
      </c>
      <c r="BJ404" s="1">
        <f ca="1" t="shared" si="140"/>
        <v>9.92021780079731</v>
      </c>
      <c r="BK404" s="1">
        <f ca="1" t="shared" si="141"/>
        <v>992.021780079731</v>
      </c>
      <c r="BM404" s="1">
        <f t="shared" si="156"/>
        <v>114</v>
      </c>
      <c r="BN404" s="1">
        <f ca="1" t="shared" si="142"/>
        <v>0.149248757613202</v>
      </c>
      <c r="BO404" s="1">
        <f ca="1" t="shared" si="143"/>
        <v>56.6201261768616</v>
      </c>
      <c r="BP404" s="1">
        <f ca="1" t="shared" si="144"/>
        <v>0.806165602454738</v>
      </c>
      <c r="BQ404" s="1">
        <f ca="1" t="shared" si="145"/>
        <v>5.1534406663006</v>
      </c>
      <c r="BR404" s="1">
        <f ca="1" t="shared" si="146"/>
        <v>77.301609994509</v>
      </c>
      <c r="BS404" s="1">
        <f ca="1" t="shared" si="147"/>
        <v>0</v>
      </c>
      <c r="BT404" s="1">
        <f ca="1" t="shared" si="148"/>
        <v>0</v>
      </c>
    </row>
    <row r="405" spans="2:72">
      <c r="B405" s="1">
        <f t="shared" si="149"/>
        <v>115</v>
      </c>
      <c r="C405" s="1">
        <f ca="1" t="shared" si="93"/>
        <v>0.707220901278394</v>
      </c>
      <c r="D405" s="1">
        <f ca="1" t="shared" si="94"/>
        <v>69.5973277256553</v>
      </c>
      <c r="E405" s="1">
        <f ca="1" t="shared" si="95"/>
        <v>0.954045354571577</v>
      </c>
      <c r="F405" s="1">
        <f ca="1" t="shared" si="96"/>
        <v>5.88924211797284</v>
      </c>
      <c r="G405" s="1">
        <f ca="1" t="shared" si="97"/>
        <v>47.1139369437827</v>
      </c>
      <c r="H405" s="1">
        <f ca="1" t="shared" si="98"/>
        <v>22.4833907818727</v>
      </c>
      <c r="I405" s="1">
        <f ca="1" t="shared" si="99"/>
        <v>2248.33907818726</v>
      </c>
      <c r="K405" s="1">
        <f t="shared" si="150"/>
        <v>115</v>
      </c>
      <c r="L405" s="1">
        <f ca="1" t="shared" si="100"/>
        <v>0.716107640763864</v>
      </c>
      <c r="M405" s="1">
        <f ca="1" t="shared" si="101"/>
        <v>66.2137756548157</v>
      </c>
      <c r="N405" s="1">
        <f ca="1" t="shared" si="102"/>
        <v>0.195486771962756</v>
      </c>
      <c r="O405" s="1">
        <f ca="1" t="shared" si="103"/>
        <v>4.49849428919428</v>
      </c>
      <c r="P405" s="1">
        <f ca="1" t="shared" si="104"/>
        <v>40.4864486027485</v>
      </c>
      <c r="Q405" s="1">
        <f ca="1" t="shared" si="105"/>
        <v>25.7273270520672</v>
      </c>
      <c r="R405" s="1">
        <f ca="1" t="shared" si="106"/>
        <v>2572.73270520672</v>
      </c>
      <c r="T405" s="1">
        <f t="shared" si="151"/>
        <v>115</v>
      </c>
      <c r="U405" s="1">
        <f ca="1" t="shared" si="107"/>
        <v>0.843885732472129</v>
      </c>
      <c r="V405" s="1">
        <f ca="1" t="shared" si="108"/>
        <v>66.0980776582426</v>
      </c>
      <c r="W405" s="1">
        <f ca="1" t="shared" si="109"/>
        <v>0.881674951202244</v>
      </c>
      <c r="X405" s="1">
        <f ca="1" t="shared" si="110"/>
        <v>5.08644372712796</v>
      </c>
      <c r="Y405" s="1">
        <f ca="1" t="shared" si="111"/>
        <v>50.8644372712796</v>
      </c>
      <c r="Z405" s="1">
        <f ca="1" t="shared" si="112"/>
        <v>15.233640386963</v>
      </c>
      <c r="AA405" s="1">
        <f ca="1" t="shared" si="113"/>
        <v>1523.3640386963</v>
      </c>
      <c r="AC405" s="1">
        <f t="shared" si="152"/>
        <v>115</v>
      </c>
      <c r="AD405" s="1">
        <f ca="1" t="shared" si="114"/>
        <v>0.250282968300443</v>
      </c>
      <c r="AE405" s="1">
        <f ca="1" t="shared" si="115"/>
        <v>64.7461247728643</v>
      </c>
      <c r="AF405" s="1">
        <f ca="1" t="shared" si="116"/>
        <v>0.13605288974054</v>
      </c>
      <c r="AG405" s="1">
        <f ca="1" t="shared" si="117"/>
        <v>4.40074956191802</v>
      </c>
      <c r="AH405" s="1">
        <f ca="1" t="shared" si="118"/>
        <v>48.4082451810983</v>
      </c>
      <c r="AI405" s="1">
        <f ca="1" t="shared" si="119"/>
        <v>16.3378795917661</v>
      </c>
      <c r="AJ405" s="1">
        <f ca="1" t="shared" si="120"/>
        <v>1633.78795917661</v>
      </c>
      <c r="AL405" s="1">
        <f t="shared" si="153"/>
        <v>115</v>
      </c>
      <c r="AM405" s="1">
        <f ca="1" t="shared" si="121"/>
        <v>0.779013921918144</v>
      </c>
      <c r="AN405" s="1">
        <f ca="1" t="shared" si="122"/>
        <v>66.2663574294382</v>
      </c>
      <c r="AO405" s="1">
        <f ca="1" t="shared" si="123"/>
        <v>0.77188149238497</v>
      </c>
      <c r="AP405" s="1">
        <f ca="1" t="shared" si="124"/>
        <v>5.28864851697787</v>
      </c>
      <c r="AQ405" s="1">
        <f ca="1" t="shared" si="125"/>
        <v>63.4637822037345</v>
      </c>
      <c r="AR405" s="1">
        <f ca="1" t="shared" si="126"/>
        <v>2.80257522570371</v>
      </c>
      <c r="AS405" s="1">
        <f ca="1" t="shared" si="127"/>
        <v>280.257522570371</v>
      </c>
      <c r="AU405" s="1">
        <f t="shared" si="154"/>
        <v>115</v>
      </c>
      <c r="AV405" s="1">
        <f ca="1" t="shared" si="128"/>
        <v>0.221741269083965</v>
      </c>
      <c r="AW405" s="1">
        <f ca="1" t="shared" si="129"/>
        <v>58.7930414105312</v>
      </c>
      <c r="AX405" s="1">
        <f ca="1" t="shared" si="130"/>
        <v>0.287905001956604</v>
      </c>
      <c r="AY405" s="1">
        <f ca="1" t="shared" si="131"/>
        <v>4.30971728448697</v>
      </c>
      <c r="AZ405" s="1">
        <f ca="1" t="shared" si="132"/>
        <v>56.0263246983307</v>
      </c>
      <c r="BA405" s="1">
        <f ca="1" t="shared" si="133"/>
        <v>2.7667167122005</v>
      </c>
      <c r="BB405" s="1">
        <f ca="1" t="shared" si="134"/>
        <v>276.67167122005</v>
      </c>
      <c r="BD405" s="1">
        <f t="shared" si="155"/>
        <v>115</v>
      </c>
      <c r="BE405" s="1">
        <f ca="1" t="shared" si="135"/>
        <v>0.151629143837192</v>
      </c>
      <c r="BF405" s="1">
        <f ca="1" t="shared" si="136"/>
        <v>59.1691884995051</v>
      </c>
      <c r="BG405" s="1">
        <f ca="1" t="shared" si="137"/>
        <v>0.755263345130786</v>
      </c>
      <c r="BH405" s="1">
        <f ca="1" t="shared" si="138"/>
        <v>5.37453896956388</v>
      </c>
      <c r="BI405" s="1">
        <f ca="1" t="shared" si="139"/>
        <v>75.2435455738943</v>
      </c>
      <c r="BJ405" s="1">
        <f ca="1" t="shared" si="140"/>
        <v>0</v>
      </c>
      <c r="BK405" s="1">
        <f ca="1" t="shared" si="141"/>
        <v>0</v>
      </c>
      <c r="BM405" s="1">
        <f t="shared" si="156"/>
        <v>115</v>
      </c>
      <c r="BN405" s="1">
        <f ca="1" t="shared" si="142"/>
        <v>0.1703339870598</v>
      </c>
      <c r="BO405" s="1">
        <f ca="1" t="shared" si="143"/>
        <v>58.3589580173531</v>
      </c>
      <c r="BP405" s="1">
        <f ca="1" t="shared" si="144"/>
        <v>0.263721821126653</v>
      </c>
      <c r="BQ405" s="1">
        <f ca="1" t="shared" si="145"/>
        <v>4.33402169002164</v>
      </c>
      <c r="BR405" s="1">
        <f ca="1" t="shared" si="146"/>
        <v>65.0103253503246</v>
      </c>
      <c r="BS405" s="1">
        <f ca="1" t="shared" si="147"/>
        <v>0</v>
      </c>
      <c r="BT405" s="1">
        <f ca="1" t="shared" si="148"/>
        <v>0</v>
      </c>
    </row>
    <row r="406" spans="2:72">
      <c r="B406" s="1">
        <f t="shared" si="149"/>
        <v>116</v>
      </c>
      <c r="C406" s="1">
        <f ca="1" t="shared" si="93"/>
        <v>0.194277485299333</v>
      </c>
      <c r="D406" s="1">
        <f ca="1" t="shared" si="94"/>
        <v>59.9951071850646</v>
      </c>
      <c r="E406" s="1">
        <f ca="1" t="shared" si="95"/>
        <v>0.439148516798388</v>
      </c>
      <c r="F406" s="1">
        <f ca="1" t="shared" si="96"/>
        <v>4.84056768184763</v>
      </c>
      <c r="G406" s="1">
        <f ca="1" t="shared" si="97"/>
        <v>38.724541454781</v>
      </c>
      <c r="H406" s="1">
        <f ca="1" t="shared" si="98"/>
        <v>21.2705657302835</v>
      </c>
      <c r="I406" s="1">
        <f ca="1" t="shared" si="99"/>
        <v>2127.05657302835</v>
      </c>
      <c r="K406" s="1">
        <f t="shared" si="150"/>
        <v>116</v>
      </c>
      <c r="L406" s="1">
        <f ca="1" t="shared" si="100"/>
        <v>0.190442477540662</v>
      </c>
      <c r="M406" s="1">
        <f ca="1" t="shared" si="101"/>
        <v>57.7752595329116</v>
      </c>
      <c r="N406" s="1">
        <f ca="1" t="shared" si="102"/>
        <v>0.531126522934881</v>
      </c>
      <c r="O406" s="1">
        <f ca="1" t="shared" si="103"/>
        <v>4.69778100615891</v>
      </c>
      <c r="P406" s="1">
        <f ca="1" t="shared" si="104"/>
        <v>42.2800290554302</v>
      </c>
      <c r="Q406" s="1">
        <f ca="1" t="shared" si="105"/>
        <v>15.4952304774814</v>
      </c>
      <c r="R406" s="1">
        <f ca="1" t="shared" si="106"/>
        <v>1549.52304774814</v>
      </c>
      <c r="T406" s="1">
        <f t="shared" si="151"/>
        <v>116</v>
      </c>
      <c r="U406" s="1">
        <f ca="1" t="shared" si="107"/>
        <v>0.362113724809992</v>
      </c>
      <c r="V406" s="1">
        <f ca="1" t="shared" si="108"/>
        <v>60.112345947689</v>
      </c>
      <c r="W406" s="1">
        <f ca="1" t="shared" si="109"/>
        <v>0.93350195322031</v>
      </c>
      <c r="X406" s="1">
        <f ca="1" t="shared" si="110"/>
        <v>5.95482963662411</v>
      </c>
      <c r="Y406" s="1">
        <f ca="1" t="shared" si="111"/>
        <v>59.5482963662411</v>
      </c>
      <c r="Z406" s="1">
        <f ca="1" t="shared" si="112"/>
        <v>0.564049581447833</v>
      </c>
      <c r="AA406" s="1">
        <f ca="1" t="shared" si="113"/>
        <v>56.4049581447833</v>
      </c>
      <c r="AC406" s="1">
        <f t="shared" si="152"/>
        <v>116</v>
      </c>
      <c r="AD406" s="1">
        <f ca="1" t="shared" si="114"/>
        <v>0.866087932682336</v>
      </c>
      <c r="AE406" s="1">
        <f ca="1" t="shared" si="115"/>
        <v>67.4631274522826</v>
      </c>
      <c r="AF406" s="1">
        <f ca="1" t="shared" si="116"/>
        <v>0.615563956258736</v>
      </c>
      <c r="AG406" s="1">
        <f ca="1" t="shared" si="117"/>
        <v>4.86740824405808</v>
      </c>
      <c r="AH406" s="1">
        <f ca="1" t="shared" si="118"/>
        <v>53.5414906846389</v>
      </c>
      <c r="AI406" s="1">
        <f ca="1" t="shared" si="119"/>
        <v>13.9216367676437</v>
      </c>
      <c r="AJ406" s="1">
        <f ca="1" t="shared" si="120"/>
        <v>1392.16367676437</v>
      </c>
      <c r="AL406" s="1">
        <f t="shared" si="153"/>
        <v>116</v>
      </c>
      <c r="AM406" s="1">
        <f ca="1" t="shared" si="121"/>
        <v>0.878655755162916</v>
      </c>
      <c r="AN406" s="1">
        <f ca="1" t="shared" si="122"/>
        <v>69.0240417948647</v>
      </c>
      <c r="AO406" s="1">
        <f ca="1" t="shared" si="123"/>
        <v>0.284531481157577</v>
      </c>
      <c r="AP406" s="1">
        <f ca="1" t="shared" si="124"/>
        <v>4.24827383459617</v>
      </c>
      <c r="AQ406" s="1">
        <f ca="1" t="shared" si="125"/>
        <v>50.9792860151541</v>
      </c>
      <c r="AR406" s="1">
        <f ca="1" t="shared" si="126"/>
        <v>18.0447557797106</v>
      </c>
      <c r="AS406" s="1">
        <f ca="1" t="shared" si="127"/>
        <v>1804.47557797106</v>
      </c>
      <c r="AU406" s="1">
        <f t="shared" si="154"/>
        <v>116</v>
      </c>
      <c r="AV406" s="1">
        <f ca="1" t="shared" si="128"/>
        <v>0.435544513578816</v>
      </c>
      <c r="AW406" s="1">
        <f ca="1" t="shared" si="129"/>
        <v>63.6999420007876</v>
      </c>
      <c r="AX406" s="1">
        <f ca="1" t="shared" si="130"/>
        <v>0.975522675515289</v>
      </c>
      <c r="AY406" s="1">
        <f ca="1" t="shared" si="131"/>
        <v>5.55112413908375</v>
      </c>
      <c r="AZ406" s="1">
        <f ca="1" t="shared" si="132"/>
        <v>72.1646138080887</v>
      </c>
      <c r="BA406" s="1">
        <f ca="1" t="shared" si="133"/>
        <v>0</v>
      </c>
      <c r="BB406" s="1">
        <f ca="1" t="shared" si="134"/>
        <v>0</v>
      </c>
      <c r="BD406" s="1">
        <f t="shared" si="155"/>
        <v>116</v>
      </c>
      <c r="BE406" s="1">
        <f ca="1" t="shared" si="135"/>
        <v>0.553297551414035</v>
      </c>
      <c r="BF406" s="1">
        <f ca="1" t="shared" si="136"/>
        <v>66.1982703407435</v>
      </c>
      <c r="BG406" s="1">
        <f ca="1" t="shared" si="137"/>
        <v>0.913932983895355</v>
      </c>
      <c r="BH406" s="1">
        <f ca="1" t="shared" si="138"/>
        <v>5.99369359238396</v>
      </c>
      <c r="BI406" s="1">
        <f ca="1" t="shared" si="139"/>
        <v>83.9117102933755</v>
      </c>
      <c r="BJ406" s="1">
        <f ca="1" t="shared" si="140"/>
        <v>0</v>
      </c>
      <c r="BK406" s="1">
        <f ca="1" t="shared" si="141"/>
        <v>0</v>
      </c>
      <c r="BM406" s="1">
        <f t="shared" si="156"/>
        <v>116</v>
      </c>
      <c r="BN406" s="1">
        <f ca="1" t="shared" si="142"/>
        <v>0.612392569089269</v>
      </c>
      <c r="BO406" s="1">
        <f ca="1" t="shared" si="143"/>
        <v>67.8599992416126</v>
      </c>
      <c r="BP406" s="1">
        <f ca="1" t="shared" si="144"/>
        <v>0.741133818764352</v>
      </c>
      <c r="BQ406" s="1">
        <f ca="1" t="shared" si="145"/>
        <v>5.46290498352905</v>
      </c>
      <c r="BR406" s="1">
        <f ca="1" t="shared" si="146"/>
        <v>81.9435747529357</v>
      </c>
      <c r="BS406" s="1">
        <f ca="1" t="shared" si="147"/>
        <v>0</v>
      </c>
      <c r="BT406" s="1">
        <f ca="1" t="shared" si="148"/>
        <v>0</v>
      </c>
    </row>
    <row r="407" spans="2:72">
      <c r="B407" s="1">
        <f t="shared" si="149"/>
        <v>117</v>
      </c>
      <c r="C407" s="1">
        <f ca="1" t="shared" si="93"/>
        <v>0.48873339973742</v>
      </c>
      <c r="D407" s="1">
        <f ca="1" t="shared" si="94"/>
        <v>63.012253406729</v>
      </c>
      <c r="E407" s="1">
        <f ca="1" t="shared" si="95"/>
        <v>0.84483165694074</v>
      </c>
      <c r="F407" s="1">
        <f ca="1" t="shared" si="96"/>
        <v>5.3285776871214</v>
      </c>
      <c r="G407" s="1">
        <f ca="1" t="shared" si="97"/>
        <v>42.6286214969712</v>
      </c>
      <c r="H407" s="1">
        <f ca="1" t="shared" si="98"/>
        <v>20.3836319097578</v>
      </c>
      <c r="I407" s="1">
        <f ca="1" t="shared" si="99"/>
        <v>2038.36319097578</v>
      </c>
      <c r="K407" s="1">
        <f t="shared" si="150"/>
        <v>117</v>
      </c>
      <c r="L407" s="1">
        <f ca="1" t="shared" si="100"/>
        <v>0.972401186121019</v>
      </c>
      <c r="M407" s="1">
        <f ca="1" t="shared" si="101"/>
        <v>79.1555765370024</v>
      </c>
      <c r="N407" s="1">
        <f ca="1" t="shared" si="102"/>
        <v>0.811938053148052</v>
      </c>
      <c r="O407" s="1">
        <f ca="1" t="shared" si="103"/>
        <v>5.33691367316652</v>
      </c>
      <c r="P407" s="1">
        <f ca="1" t="shared" si="104"/>
        <v>48.0322230584987</v>
      </c>
      <c r="Q407" s="1">
        <f ca="1" t="shared" si="105"/>
        <v>31.1233534785037</v>
      </c>
      <c r="R407" s="1">
        <f ca="1" t="shared" si="106"/>
        <v>3112.33534785037</v>
      </c>
      <c r="T407" s="1">
        <f t="shared" si="151"/>
        <v>117</v>
      </c>
      <c r="U407" s="1">
        <f ca="1" t="shared" si="107"/>
        <v>0.0602678807743002</v>
      </c>
      <c r="V407" s="1">
        <f ca="1" t="shared" si="108"/>
        <v>51.6700666977837</v>
      </c>
      <c r="W407" s="1">
        <f ca="1" t="shared" si="109"/>
        <v>0.882521334730646</v>
      </c>
      <c r="X407" s="1">
        <f ca="1" t="shared" si="110"/>
        <v>5.08966605489669</v>
      </c>
      <c r="Y407" s="1">
        <f ca="1" t="shared" si="111"/>
        <v>50.8966605489669</v>
      </c>
      <c r="Z407" s="1">
        <f ca="1" t="shared" si="112"/>
        <v>0.77340614881679</v>
      </c>
      <c r="AA407" s="1">
        <f ca="1" t="shared" si="113"/>
        <v>77.340614881679</v>
      </c>
      <c r="AC407" s="1">
        <f t="shared" si="152"/>
        <v>117</v>
      </c>
      <c r="AD407" s="1">
        <f ca="1" t="shared" si="114"/>
        <v>0.759495483937945</v>
      </c>
      <c r="AE407" s="1">
        <f ca="1" t="shared" si="115"/>
        <v>68.2545999544053</v>
      </c>
      <c r="AF407" s="1">
        <f ca="1" t="shared" si="116"/>
        <v>0.87752790051959</v>
      </c>
      <c r="AG407" s="1">
        <f ca="1" t="shared" si="117"/>
        <v>5.17663059504732</v>
      </c>
      <c r="AH407" s="1">
        <f ca="1" t="shared" si="118"/>
        <v>56.9429365455205</v>
      </c>
      <c r="AI407" s="1">
        <f ca="1" t="shared" si="119"/>
        <v>11.3116634088848</v>
      </c>
      <c r="AJ407" s="1">
        <f ca="1" t="shared" si="120"/>
        <v>1131.16634088848</v>
      </c>
      <c r="AL407" s="1">
        <f t="shared" si="153"/>
        <v>117</v>
      </c>
      <c r="AM407" s="1">
        <f ca="1" t="shared" si="121"/>
        <v>0.559113885076867</v>
      </c>
      <c r="AN407" s="1">
        <f ca="1" t="shared" si="122"/>
        <v>67.7396564111556</v>
      </c>
      <c r="AO407" s="1">
        <f ca="1" t="shared" si="123"/>
        <v>0.613767999686272</v>
      </c>
      <c r="AP407" s="1">
        <f ca="1" t="shared" si="124"/>
        <v>4.57873007813028</v>
      </c>
      <c r="AQ407" s="1">
        <f ca="1" t="shared" si="125"/>
        <v>54.9447609375634</v>
      </c>
      <c r="AR407" s="1">
        <f ca="1" t="shared" si="126"/>
        <v>12.7948954735922</v>
      </c>
      <c r="AS407" s="1">
        <f ca="1" t="shared" si="127"/>
        <v>1279.48954735922</v>
      </c>
      <c r="AU407" s="1">
        <f t="shared" si="154"/>
        <v>117</v>
      </c>
      <c r="AV407" s="1">
        <f ca="1" t="shared" si="128"/>
        <v>0.0818774148076218</v>
      </c>
      <c r="AW407" s="1">
        <f ca="1" t="shared" si="129"/>
        <v>50.0068736557966</v>
      </c>
      <c r="AX407" s="1">
        <f ca="1" t="shared" si="130"/>
        <v>0.472874504300333</v>
      </c>
      <c r="AY407" s="1">
        <f ca="1" t="shared" si="131"/>
        <v>4.78242158359758</v>
      </c>
      <c r="AZ407" s="1">
        <f ca="1" t="shared" si="132"/>
        <v>62.1714805867685</v>
      </c>
      <c r="BA407" s="1">
        <f ca="1" t="shared" si="133"/>
        <v>0</v>
      </c>
      <c r="BB407" s="1">
        <f ca="1" t="shared" si="134"/>
        <v>0</v>
      </c>
      <c r="BD407" s="1">
        <f t="shared" si="155"/>
        <v>117</v>
      </c>
      <c r="BE407" s="1">
        <f ca="1" t="shared" si="135"/>
        <v>0.813744213265848</v>
      </c>
      <c r="BF407" s="1">
        <f ca="1" t="shared" si="136"/>
        <v>69.8068436288736</v>
      </c>
      <c r="BG407" s="1">
        <f ca="1" t="shared" si="137"/>
        <v>0.353861414508754</v>
      </c>
      <c r="BH407" s="1">
        <f ca="1" t="shared" si="138"/>
        <v>4.90380745051219</v>
      </c>
      <c r="BI407" s="1">
        <f ca="1" t="shared" si="139"/>
        <v>68.6533043071707</v>
      </c>
      <c r="BJ407" s="1">
        <f ca="1" t="shared" si="140"/>
        <v>1.15353932170294</v>
      </c>
      <c r="BK407" s="1">
        <f ca="1" t="shared" si="141"/>
        <v>115.353932170294</v>
      </c>
      <c r="BM407" s="1">
        <f t="shared" si="156"/>
        <v>117</v>
      </c>
      <c r="BN407" s="1">
        <f ca="1" t="shared" si="142"/>
        <v>0.948558143277254</v>
      </c>
      <c r="BO407" s="1">
        <f ca="1" t="shared" si="143"/>
        <v>79.0238815209754</v>
      </c>
      <c r="BP407" s="1">
        <f ca="1" t="shared" si="144"/>
        <v>0.967920678495371</v>
      </c>
      <c r="BQ407" s="1">
        <f ca="1" t="shared" si="145"/>
        <v>5.88345574728756</v>
      </c>
      <c r="BR407" s="1">
        <f ca="1" t="shared" si="146"/>
        <v>88.2518362093134</v>
      </c>
      <c r="BS407" s="1">
        <f ca="1" t="shared" si="147"/>
        <v>0</v>
      </c>
      <c r="BT407" s="1">
        <f ca="1" t="shared" si="148"/>
        <v>0</v>
      </c>
    </row>
    <row r="408" spans="2:72">
      <c r="B408" s="1">
        <f t="shared" si="149"/>
        <v>118</v>
      </c>
      <c r="C408" s="1">
        <f ca="1" t="shared" si="93"/>
        <v>0.465671064951007</v>
      </c>
      <c r="D408" s="1">
        <f ca="1" t="shared" si="94"/>
        <v>63.6167090658771</v>
      </c>
      <c r="E408" s="1">
        <f ca="1" t="shared" si="95"/>
        <v>0.470564284726572</v>
      </c>
      <c r="F408" s="1">
        <f ca="1" t="shared" si="96"/>
        <v>4.50087909911106</v>
      </c>
      <c r="G408" s="1">
        <f ca="1" t="shared" si="97"/>
        <v>36.0070327928885</v>
      </c>
      <c r="H408" s="1">
        <f ca="1" t="shared" si="98"/>
        <v>27.6096762729886</v>
      </c>
      <c r="I408" s="1">
        <f ca="1" t="shared" si="99"/>
        <v>2760.96762729886</v>
      </c>
      <c r="K408" s="1">
        <f t="shared" si="150"/>
        <v>118</v>
      </c>
      <c r="L408" s="1">
        <f ca="1" t="shared" si="100"/>
        <v>0.989112140041282</v>
      </c>
      <c r="M408" s="1">
        <f ca="1" t="shared" si="101"/>
        <v>84.0769534177899</v>
      </c>
      <c r="N408" s="1">
        <f ca="1" t="shared" si="102"/>
        <v>0.765608169569695</v>
      </c>
      <c r="O408" s="1">
        <f ca="1" t="shared" si="103"/>
        <v>5.41348314076564</v>
      </c>
      <c r="P408" s="1">
        <f ca="1" t="shared" si="104"/>
        <v>48.7213482668908</v>
      </c>
      <c r="Q408" s="1">
        <f ca="1" t="shared" si="105"/>
        <v>35.3556051508991</v>
      </c>
      <c r="R408" s="1">
        <f ca="1" t="shared" si="106"/>
        <v>3535.56051508991</v>
      </c>
      <c r="T408" s="1">
        <f t="shared" si="151"/>
        <v>118</v>
      </c>
      <c r="U408" s="1">
        <f ca="1" t="shared" si="107"/>
        <v>0.452592800108683</v>
      </c>
      <c r="V408" s="1">
        <f ca="1" t="shared" si="108"/>
        <v>62.8102239510997</v>
      </c>
      <c r="W408" s="1">
        <f ca="1" t="shared" si="109"/>
        <v>0.8470120604331</v>
      </c>
      <c r="X408" s="1">
        <f ca="1" t="shared" si="110"/>
        <v>5.49659724275203</v>
      </c>
      <c r="Y408" s="1">
        <f ca="1" t="shared" si="111"/>
        <v>54.9659724275203</v>
      </c>
      <c r="Z408" s="1">
        <f ca="1" t="shared" si="112"/>
        <v>7.84425152357942</v>
      </c>
      <c r="AA408" s="1">
        <f ca="1" t="shared" si="113"/>
        <v>784.425152357942</v>
      </c>
      <c r="AC408" s="1">
        <f t="shared" si="152"/>
        <v>118</v>
      </c>
      <c r="AD408" s="1">
        <f ca="1" t="shared" si="114"/>
        <v>0.811924102014433</v>
      </c>
      <c r="AE408" s="1">
        <f ca="1" t="shared" si="115"/>
        <v>65.6840598691341</v>
      </c>
      <c r="AF408" s="1">
        <f ca="1" t="shared" si="116"/>
        <v>0.55324476157049</v>
      </c>
      <c r="AG408" s="1">
        <f ca="1" t="shared" si="117"/>
        <v>4.92896996638347</v>
      </c>
      <c r="AH408" s="1">
        <f ca="1" t="shared" si="118"/>
        <v>54.2186696302181</v>
      </c>
      <c r="AI408" s="1">
        <f ca="1" t="shared" si="119"/>
        <v>11.4653902389159</v>
      </c>
      <c r="AJ408" s="1">
        <f ca="1" t="shared" si="120"/>
        <v>1146.53902389159</v>
      </c>
      <c r="AL408" s="1">
        <f t="shared" si="153"/>
        <v>118</v>
      </c>
      <c r="AM408" s="1">
        <f ca="1" t="shared" si="121"/>
        <v>0.990971000212792</v>
      </c>
      <c r="AN408" s="1">
        <f ca="1" t="shared" si="122"/>
        <v>84.7126825147322</v>
      </c>
      <c r="AO408" s="1">
        <f ca="1" t="shared" si="123"/>
        <v>0.61450168835916</v>
      </c>
      <c r="AP408" s="1">
        <f ca="1" t="shared" si="124"/>
        <v>4.97283992438256</v>
      </c>
      <c r="AQ408" s="1">
        <f ca="1" t="shared" si="125"/>
        <v>59.6740790925907</v>
      </c>
      <c r="AR408" s="1">
        <f ca="1" t="shared" si="126"/>
        <v>25.0386034221415</v>
      </c>
      <c r="AS408" s="1">
        <f ca="1" t="shared" si="127"/>
        <v>2503.86034221415</v>
      </c>
      <c r="AU408" s="1">
        <f t="shared" si="154"/>
        <v>118</v>
      </c>
      <c r="AV408" s="1">
        <f ca="1" t="shared" si="128"/>
        <v>0.708360530945317</v>
      </c>
      <c r="AW408" s="1">
        <f ca="1" t="shared" si="129"/>
        <v>65.6117205012434</v>
      </c>
      <c r="AX408" s="1">
        <f ca="1" t="shared" si="130"/>
        <v>0.195481332047233</v>
      </c>
      <c r="AY408" s="1">
        <f ca="1" t="shared" si="131"/>
        <v>4.13157854972124</v>
      </c>
      <c r="AZ408" s="1">
        <f ca="1" t="shared" si="132"/>
        <v>53.7105211463761</v>
      </c>
      <c r="BA408" s="1">
        <f ca="1" t="shared" si="133"/>
        <v>11.9011993548673</v>
      </c>
      <c r="BB408" s="1">
        <f ca="1" t="shared" si="134"/>
        <v>1190.11993548673</v>
      </c>
      <c r="BD408" s="1">
        <f t="shared" si="155"/>
        <v>118</v>
      </c>
      <c r="BE408" s="1">
        <f ca="1" t="shared" si="135"/>
        <v>0.0658082682086147</v>
      </c>
      <c r="BF408" s="1">
        <f ca="1" t="shared" si="136"/>
        <v>54.0309050899488</v>
      </c>
      <c r="BG408" s="1">
        <f ca="1" t="shared" si="137"/>
        <v>0.406616024895304</v>
      </c>
      <c r="BH408" s="1">
        <f ca="1" t="shared" si="138"/>
        <v>4.66724951176729</v>
      </c>
      <c r="BI408" s="1">
        <f ca="1" t="shared" si="139"/>
        <v>65.341493164742</v>
      </c>
      <c r="BJ408" s="1">
        <f ca="1" t="shared" si="140"/>
        <v>0</v>
      </c>
      <c r="BK408" s="1">
        <f ca="1" t="shared" si="141"/>
        <v>0</v>
      </c>
      <c r="BM408" s="1">
        <f t="shared" si="156"/>
        <v>118</v>
      </c>
      <c r="BN408" s="1">
        <f ca="1" t="shared" si="142"/>
        <v>0.0744143453442996</v>
      </c>
      <c r="BO408" s="1">
        <f ca="1" t="shared" si="143"/>
        <v>53.3767334246773</v>
      </c>
      <c r="BP408" s="1">
        <f ca="1" t="shared" si="144"/>
        <v>0.468213206225926</v>
      </c>
      <c r="BQ408" s="1">
        <f ca="1" t="shared" si="145"/>
        <v>4.67155057591235</v>
      </c>
      <c r="BR408" s="1">
        <f ca="1" t="shared" si="146"/>
        <v>70.0732586386852</v>
      </c>
      <c r="BS408" s="1">
        <f ca="1" t="shared" si="147"/>
        <v>0</v>
      </c>
      <c r="BT408" s="1">
        <f ca="1" t="shared" si="148"/>
        <v>0</v>
      </c>
    </row>
    <row r="409" spans="2:72">
      <c r="B409" s="1">
        <f t="shared" si="149"/>
        <v>119</v>
      </c>
      <c r="C409" s="1">
        <f ca="1" t="shared" si="93"/>
        <v>0.8735134803671</v>
      </c>
      <c r="D409" s="1">
        <f ca="1" t="shared" si="94"/>
        <v>69.3776889041202</v>
      </c>
      <c r="E409" s="1">
        <f ca="1" t="shared" si="95"/>
        <v>0.843754242780244</v>
      </c>
      <c r="F409" s="1">
        <f ca="1" t="shared" si="96"/>
        <v>5.46907677500938</v>
      </c>
      <c r="G409" s="1">
        <f ca="1" t="shared" si="97"/>
        <v>43.752614200075</v>
      </c>
      <c r="H409" s="1">
        <f ca="1" t="shared" si="98"/>
        <v>25.6250747040452</v>
      </c>
      <c r="I409" s="1">
        <f ca="1" t="shared" si="99"/>
        <v>2562.50747040452</v>
      </c>
      <c r="K409" s="1">
        <f t="shared" si="150"/>
        <v>119</v>
      </c>
      <c r="L409" s="1">
        <f ca="1" t="shared" si="100"/>
        <v>0.28726746303699</v>
      </c>
      <c r="M409" s="1">
        <f ca="1" t="shared" si="101"/>
        <v>61.8694205827366</v>
      </c>
      <c r="N409" s="1">
        <f ca="1" t="shared" si="102"/>
        <v>0.67023999982396</v>
      </c>
      <c r="O409" s="1">
        <f ca="1" t="shared" si="103"/>
        <v>4.96331605385543</v>
      </c>
      <c r="P409" s="1">
        <f ca="1" t="shared" si="104"/>
        <v>44.6698444846988</v>
      </c>
      <c r="Q409" s="1">
        <f ca="1" t="shared" si="105"/>
        <v>17.1995760980378</v>
      </c>
      <c r="R409" s="1">
        <f ca="1" t="shared" si="106"/>
        <v>1719.95760980378</v>
      </c>
      <c r="T409" s="1">
        <f t="shared" si="151"/>
        <v>119</v>
      </c>
      <c r="U409" s="1">
        <f ca="1" t="shared" si="107"/>
        <v>0.960517073857746</v>
      </c>
      <c r="V409" s="1">
        <f ca="1" t="shared" si="108"/>
        <v>75.7916935628301</v>
      </c>
      <c r="W409" s="1">
        <f ca="1" t="shared" si="109"/>
        <v>0.146289612600303</v>
      </c>
      <c r="X409" s="1">
        <f ca="1" t="shared" si="110"/>
        <v>4.31874252533417</v>
      </c>
      <c r="Y409" s="1">
        <f ca="1" t="shared" si="111"/>
        <v>43.1874252533417</v>
      </c>
      <c r="Z409" s="1">
        <f ca="1" t="shared" si="112"/>
        <v>32.6042683094884</v>
      </c>
      <c r="AA409" s="1">
        <f ca="1" t="shared" si="113"/>
        <v>3260.42683094884</v>
      </c>
      <c r="AC409" s="1">
        <f t="shared" si="152"/>
        <v>119</v>
      </c>
      <c r="AD409" s="1">
        <f ca="1" t="shared" si="114"/>
        <v>0.767910057461949</v>
      </c>
      <c r="AE409" s="1">
        <f ca="1" t="shared" si="115"/>
        <v>68.8594133671921</v>
      </c>
      <c r="AF409" s="1">
        <f ca="1" t="shared" si="116"/>
        <v>0.423538274233369</v>
      </c>
      <c r="AG409" s="1">
        <f ca="1" t="shared" si="117"/>
        <v>4.84012775115319</v>
      </c>
      <c r="AH409" s="1">
        <f ca="1" t="shared" si="118"/>
        <v>53.2414052626851</v>
      </c>
      <c r="AI409" s="1">
        <f ca="1" t="shared" si="119"/>
        <v>15.618008104507</v>
      </c>
      <c r="AJ409" s="1">
        <f ca="1" t="shared" si="120"/>
        <v>1561.8008104507</v>
      </c>
      <c r="AL409" s="1">
        <f t="shared" si="153"/>
        <v>119</v>
      </c>
      <c r="AM409" s="1">
        <f ca="1" t="shared" si="121"/>
        <v>0.549420851643069</v>
      </c>
      <c r="AN409" s="1">
        <f ca="1" t="shared" si="122"/>
        <v>64.0081112397642</v>
      </c>
      <c r="AO409" s="1">
        <f ca="1" t="shared" si="123"/>
        <v>0.482894654354528</v>
      </c>
      <c r="AP409" s="1">
        <f ca="1" t="shared" si="124"/>
        <v>4.95761787667831</v>
      </c>
      <c r="AQ409" s="1">
        <f ca="1" t="shared" si="125"/>
        <v>59.4914145201398</v>
      </c>
      <c r="AR409" s="1">
        <f ca="1" t="shared" si="126"/>
        <v>4.51669671962441</v>
      </c>
      <c r="AS409" s="1">
        <f ca="1" t="shared" si="127"/>
        <v>451.669671962441</v>
      </c>
      <c r="AU409" s="1">
        <f t="shared" si="154"/>
        <v>119</v>
      </c>
      <c r="AV409" s="1">
        <f ca="1" t="shared" si="128"/>
        <v>0.00349074261365567</v>
      </c>
      <c r="AW409" s="1">
        <f ca="1" t="shared" si="129"/>
        <v>53.4193173726809</v>
      </c>
      <c r="AX409" s="1">
        <f ca="1" t="shared" si="130"/>
        <v>0.962488353357857</v>
      </c>
      <c r="AY409" s="1">
        <f ca="1" t="shared" si="131"/>
        <v>5.62674370903429</v>
      </c>
      <c r="AZ409" s="1">
        <f ca="1" t="shared" si="132"/>
        <v>73.1476682174458</v>
      </c>
      <c r="BA409" s="1">
        <f ca="1" t="shared" si="133"/>
        <v>0</v>
      </c>
      <c r="BB409" s="1">
        <f ca="1" t="shared" si="134"/>
        <v>0</v>
      </c>
      <c r="BD409" s="1">
        <f t="shared" si="155"/>
        <v>119</v>
      </c>
      <c r="BE409" s="1">
        <f ca="1" t="shared" si="135"/>
        <v>0.706098903582461</v>
      </c>
      <c r="BF409" s="1">
        <f ca="1" t="shared" si="136"/>
        <v>68.0030596428487</v>
      </c>
      <c r="BG409" s="1">
        <f ca="1" t="shared" si="137"/>
        <v>0.0464045424098847</v>
      </c>
      <c r="BH409" s="1">
        <f ca="1" t="shared" si="138"/>
        <v>4.38242499574594</v>
      </c>
      <c r="BI409" s="1">
        <f ca="1" t="shared" si="139"/>
        <v>61.3539499404431</v>
      </c>
      <c r="BJ409" s="1">
        <f ca="1" t="shared" si="140"/>
        <v>6.6491097024056</v>
      </c>
      <c r="BK409" s="1">
        <f ca="1" t="shared" si="141"/>
        <v>664.91097024056</v>
      </c>
      <c r="BM409" s="1">
        <f t="shared" si="156"/>
        <v>119</v>
      </c>
      <c r="BN409" s="1">
        <f ca="1" t="shared" si="142"/>
        <v>0.0882941448454106</v>
      </c>
      <c r="BO409" s="1">
        <f ca="1" t="shared" si="143"/>
        <v>54.3581130537952</v>
      </c>
      <c r="BP409" s="1">
        <f ca="1" t="shared" si="144"/>
        <v>0.381858887466752</v>
      </c>
      <c r="BQ409" s="1">
        <f ca="1" t="shared" si="145"/>
        <v>4.50202042706705</v>
      </c>
      <c r="BR409" s="1">
        <f ca="1" t="shared" si="146"/>
        <v>67.5303064060058</v>
      </c>
      <c r="BS409" s="1">
        <f ca="1" t="shared" si="147"/>
        <v>0</v>
      </c>
      <c r="BT409" s="1">
        <f ca="1" t="shared" si="148"/>
        <v>0</v>
      </c>
    </row>
    <row r="410" spans="2:72">
      <c r="B410" s="1">
        <f t="shared" si="149"/>
        <v>120</v>
      </c>
      <c r="C410" s="1">
        <f ca="1" t="shared" si="93"/>
        <v>0.560322195527181</v>
      </c>
      <c r="D410" s="1">
        <f ca="1" t="shared" si="94"/>
        <v>68.4808463215609</v>
      </c>
      <c r="E410" s="1">
        <f ca="1" t="shared" si="95"/>
        <v>0.182387820266579</v>
      </c>
      <c r="F410" s="1">
        <f ca="1" t="shared" si="96"/>
        <v>4.4047763048264</v>
      </c>
      <c r="G410" s="1">
        <f ca="1" t="shared" si="97"/>
        <v>35.2382104386112</v>
      </c>
      <c r="H410" s="1">
        <f ca="1" t="shared" si="98"/>
        <v>33.2426358829497</v>
      </c>
      <c r="I410" s="1">
        <f ca="1" t="shared" si="99"/>
        <v>3324.26358829497</v>
      </c>
      <c r="K410" s="1">
        <f t="shared" si="150"/>
        <v>120</v>
      </c>
      <c r="L410" s="1">
        <f ca="1" t="shared" si="100"/>
        <v>0.371983932663936</v>
      </c>
      <c r="M410" s="1">
        <f ca="1" t="shared" si="101"/>
        <v>64.2350423364437</v>
      </c>
      <c r="N410" s="1">
        <f ca="1" t="shared" si="102"/>
        <v>0.816659935205073</v>
      </c>
      <c r="O410" s="1">
        <f ca="1" t="shared" si="103"/>
        <v>5.31670558350781</v>
      </c>
      <c r="P410" s="1">
        <f ca="1" t="shared" si="104"/>
        <v>47.8503502515703</v>
      </c>
      <c r="Q410" s="1">
        <f ca="1" t="shared" si="105"/>
        <v>16.3846920848734</v>
      </c>
      <c r="R410" s="1">
        <f ca="1" t="shared" si="106"/>
        <v>1638.46920848734</v>
      </c>
      <c r="T410" s="1">
        <f t="shared" si="151"/>
        <v>120</v>
      </c>
      <c r="U410" s="1">
        <f ca="1" t="shared" si="107"/>
        <v>0.998503348423765</v>
      </c>
      <c r="V410" s="1">
        <f ca="1" t="shared" si="108"/>
        <v>82.030607895461</v>
      </c>
      <c r="W410" s="1">
        <f ca="1" t="shared" si="109"/>
        <v>0.5337836000312</v>
      </c>
      <c r="X410" s="1">
        <f ca="1" t="shared" si="110"/>
        <v>4.90120358583007</v>
      </c>
      <c r="Y410" s="1">
        <f ca="1" t="shared" si="111"/>
        <v>49.0120358583007</v>
      </c>
      <c r="Z410" s="1">
        <f ca="1" t="shared" si="112"/>
        <v>33.0185720371603</v>
      </c>
      <c r="AA410" s="1">
        <f ca="1" t="shared" si="113"/>
        <v>3301.85720371603</v>
      </c>
      <c r="AC410" s="1">
        <f t="shared" si="152"/>
        <v>120</v>
      </c>
      <c r="AD410" s="1">
        <f ca="1" t="shared" si="114"/>
        <v>0.829288246228703</v>
      </c>
      <c r="AE410" s="1">
        <f ca="1" t="shared" si="115"/>
        <v>68.2832045550301</v>
      </c>
      <c r="AF410" s="1">
        <f ca="1" t="shared" si="116"/>
        <v>0.33580999972804</v>
      </c>
      <c r="AG410" s="1">
        <f ca="1" t="shared" si="117"/>
        <v>4.98331558419911</v>
      </c>
      <c r="AH410" s="1">
        <f ca="1" t="shared" si="118"/>
        <v>54.8164714261902</v>
      </c>
      <c r="AI410" s="1">
        <f ca="1" t="shared" si="119"/>
        <v>13.4667331288399</v>
      </c>
      <c r="AJ410" s="1">
        <f ca="1" t="shared" si="120"/>
        <v>1346.67331288399</v>
      </c>
      <c r="AL410" s="1">
        <f t="shared" si="153"/>
        <v>120</v>
      </c>
      <c r="AM410" s="1">
        <f ca="1" t="shared" si="121"/>
        <v>0.27182029677587</v>
      </c>
      <c r="AN410" s="1">
        <f ca="1" t="shared" si="122"/>
        <v>61.5228777448032</v>
      </c>
      <c r="AO410" s="1">
        <f ca="1" t="shared" si="123"/>
        <v>0.761116760827816</v>
      </c>
      <c r="AP410" s="1">
        <f ca="1" t="shared" si="124"/>
        <v>5.47126572869409</v>
      </c>
      <c r="AQ410" s="1">
        <f ca="1" t="shared" si="125"/>
        <v>65.6551887443291</v>
      </c>
      <c r="AR410" s="1">
        <f ca="1" t="shared" si="126"/>
        <v>0</v>
      </c>
      <c r="AS410" s="1">
        <f ca="1" t="shared" si="127"/>
        <v>0</v>
      </c>
      <c r="AU410" s="1">
        <f t="shared" si="154"/>
        <v>120</v>
      </c>
      <c r="AV410" s="1">
        <f ca="1" t="shared" si="128"/>
        <v>0.561747884866542</v>
      </c>
      <c r="AW410" s="1">
        <f ca="1" t="shared" si="129"/>
        <v>65.9623751633292</v>
      </c>
      <c r="AX410" s="1">
        <f ca="1" t="shared" si="130"/>
        <v>0.285094064801209</v>
      </c>
      <c r="AY410" s="1">
        <f ca="1" t="shared" si="131"/>
        <v>4.05066598714359</v>
      </c>
      <c r="AZ410" s="1">
        <f ca="1" t="shared" si="132"/>
        <v>52.6586578328666</v>
      </c>
      <c r="BA410" s="1">
        <f ca="1" t="shared" si="133"/>
        <v>13.3037173304626</v>
      </c>
      <c r="BB410" s="1">
        <f ca="1" t="shared" si="134"/>
        <v>1330.37173304626</v>
      </c>
      <c r="BD410" s="1">
        <f t="shared" si="155"/>
        <v>120</v>
      </c>
      <c r="BE410" s="1">
        <f ca="1" t="shared" si="135"/>
        <v>0.967054006449012</v>
      </c>
      <c r="BF410" s="1">
        <f ca="1" t="shared" si="136"/>
        <v>79.7122936796788</v>
      </c>
      <c r="BG410" s="1">
        <f ca="1" t="shared" si="137"/>
        <v>0.220553627031405</v>
      </c>
      <c r="BH410" s="1">
        <f ca="1" t="shared" si="138"/>
        <v>4.01549495102891</v>
      </c>
      <c r="BI410" s="1">
        <f ca="1" t="shared" si="139"/>
        <v>56.2169293144047</v>
      </c>
      <c r="BJ410" s="1">
        <f ca="1" t="shared" si="140"/>
        <v>23.495364365274</v>
      </c>
      <c r="BK410" s="1">
        <f ca="1" t="shared" si="141"/>
        <v>2349.5364365274</v>
      </c>
      <c r="BM410" s="1">
        <f t="shared" si="156"/>
        <v>120</v>
      </c>
      <c r="BN410" s="1">
        <f ca="1" t="shared" si="142"/>
        <v>0.158561222710238</v>
      </c>
      <c r="BO410" s="1">
        <f ca="1" t="shared" si="143"/>
        <v>56.4682714674279</v>
      </c>
      <c r="BP410" s="1">
        <f ca="1" t="shared" si="144"/>
        <v>0.894959638338285</v>
      </c>
      <c r="BQ410" s="1">
        <f ca="1" t="shared" si="145"/>
        <v>5.42090174495558</v>
      </c>
      <c r="BR410" s="1">
        <f ca="1" t="shared" si="146"/>
        <v>81.3135261743337</v>
      </c>
      <c r="BS410" s="1">
        <f ca="1" t="shared" si="147"/>
        <v>0</v>
      </c>
      <c r="BT410" s="1">
        <f ca="1" t="shared" si="148"/>
        <v>0</v>
      </c>
    </row>
    <row r="411" spans="2:72">
      <c r="B411" s="1">
        <f t="shared" si="149"/>
        <v>121</v>
      </c>
      <c r="C411" s="1">
        <f ca="1" t="shared" si="93"/>
        <v>0.777669957995035</v>
      </c>
      <c r="D411" s="1">
        <f ca="1" t="shared" si="94"/>
        <v>69.0833587454689</v>
      </c>
      <c r="E411" s="1">
        <f ca="1" t="shared" si="95"/>
        <v>0.458218403533507</v>
      </c>
      <c r="F411" s="1">
        <f ca="1" t="shared" si="96"/>
        <v>4.88912326075278</v>
      </c>
      <c r="G411" s="1">
        <f ca="1" t="shared" si="97"/>
        <v>39.1129860860222</v>
      </c>
      <c r="H411" s="1">
        <f ca="1" t="shared" si="98"/>
        <v>29.9703726594467</v>
      </c>
      <c r="I411" s="1">
        <f ca="1" t="shared" si="99"/>
        <v>2997.03726594467</v>
      </c>
      <c r="K411" s="1">
        <f t="shared" si="150"/>
        <v>121</v>
      </c>
      <c r="L411" s="1">
        <f ca="1" t="shared" si="100"/>
        <v>0.673292767592347</v>
      </c>
      <c r="M411" s="1">
        <f ca="1" t="shared" si="101"/>
        <v>68.2888796118818</v>
      </c>
      <c r="N411" s="1">
        <f ca="1" t="shared" si="102"/>
        <v>0.899195466218493</v>
      </c>
      <c r="O411" s="1">
        <f ca="1" t="shared" si="103"/>
        <v>5.43951468970501</v>
      </c>
      <c r="P411" s="1">
        <f ca="1" t="shared" si="104"/>
        <v>48.9556322073451</v>
      </c>
      <c r="Q411" s="1">
        <f ca="1" t="shared" si="105"/>
        <v>19.3332474045367</v>
      </c>
      <c r="R411" s="1">
        <f ca="1" t="shared" si="106"/>
        <v>1933.32474045367</v>
      </c>
      <c r="T411" s="1">
        <f t="shared" si="151"/>
        <v>121</v>
      </c>
      <c r="U411" s="1">
        <f ca="1" t="shared" si="107"/>
        <v>0.639921042308302</v>
      </c>
      <c r="V411" s="1">
        <f ca="1" t="shared" si="108"/>
        <v>65.6570368925534</v>
      </c>
      <c r="W411" s="1">
        <f ca="1" t="shared" si="109"/>
        <v>0.250647368823434</v>
      </c>
      <c r="X411" s="1">
        <f ca="1" t="shared" si="110"/>
        <v>4.00318293620724</v>
      </c>
      <c r="Y411" s="1">
        <f ca="1" t="shared" si="111"/>
        <v>40.0318293620724</v>
      </c>
      <c r="Z411" s="1">
        <f ca="1" t="shared" si="112"/>
        <v>25.6252075304809</v>
      </c>
      <c r="AA411" s="1">
        <f ca="1" t="shared" si="113"/>
        <v>2562.52075304809</v>
      </c>
      <c r="AC411" s="1">
        <f t="shared" si="152"/>
        <v>121</v>
      </c>
      <c r="AD411" s="1">
        <f ca="1" t="shared" si="114"/>
        <v>0.935000049908677</v>
      </c>
      <c r="AE411" s="1">
        <f ca="1" t="shared" si="115"/>
        <v>78.678091300341</v>
      </c>
      <c r="AF411" s="1">
        <f ca="1" t="shared" si="116"/>
        <v>0.432271328587394</v>
      </c>
      <c r="AG411" s="1">
        <f ca="1" t="shared" si="117"/>
        <v>4.78259181870146</v>
      </c>
      <c r="AH411" s="1">
        <f ca="1" t="shared" si="118"/>
        <v>52.6085100057161</v>
      </c>
      <c r="AI411" s="1">
        <f ca="1" t="shared" si="119"/>
        <v>26.0695812946249</v>
      </c>
      <c r="AJ411" s="1">
        <f ca="1" t="shared" si="120"/>
        <v>2606.95812946249</v>
      </c>
      <c r="AL411" s="1">
        <f t="shared" si="153"/>
        <v>121</v>
      </c>
      <c r="AM411" s="1">
        <f ca="1" t="shared" si="121"/>
        <v>0.651933134853471</v>
      </c>
      <c r="AN411" s="1">
        <f ca="1" t="shared" si="122"/>
        <v>68.284162173114</v>
      </c>
      <c r="AO411" s="1">
        <f ca="1" t="shared" si="123"/>
        <v>0.0384598265933707</v>
      </c>
      <c r="AP411" s="1">
        <f ca="1" t="shared" si="124"/>
        <v>4.42353220810294</v>
      </c>
      <c r="AQ411" s="1">
        <f ca="1" t="shared" si="125"/>
        <v>53.0823864972353</v>
      </c>
      <c r="AR411" s="1">
        <f ca="1" t="shared" si="126"/>
        <v>15.2017756758787</v>
      </c>
      <c r="AS411" s="1">
        <f ca="1" t="shared" si="127"/>
        <v>1520.17756758787</v>
      </c>
      <c r="AU411" s="1">
        <f t="shared" si="154"/>
        <v>121</v>
      </c>
      <c r="AV411" s="1">
        <f ca="1" t="shared" si="128"/>
        <v>0.381766890989747</v>
      </c>
      <c r="AW411" s="1">
        <f ca="1" t="shared" si="129"/>
        <v>61.1826681770614</v>
      </c>
      <c r="AX411" s="1">
        <f ca="1" t="shared" si="130"/>
        <v>0.449042313273701</v>
      </c>
      <c r="AY411" s="1">
        <f ca="1" t="shared" si="131"/>
        <v>4.50256507364543</v>
      </c>
      <c r="AZ411" s="1">
        <f ca="1" t="shared" si="132"/>
        <v>58.5333459573906</v>
      </c>
      <c r="BA411" s="1">
        <f ca="1" t="shared" si="133"/>
        <v>2.64932221967079</v>
      </c>
      <c r="BB411" s="1">
        <f ca="1" t="shared" si="134"/>
        <v>264.932221967079</v>
      </c>
      <c r="BD411" s="1">
        <f t="shared" si="155"/>
        <v>121</v>
      </c>
      <c r="BE411" s="1">
        <f ca="1" t="shared" si="135"/>
        <v>0.0806159703420153</v>
      </c>
      <c r="BF411" s="1">
        <f ca="1" t="shared" si="136"/>
        <v>51.0154311068241</v>
      </c>
      <c r="BG411" s="1">
        <f ca="1" t="shared" si="137"/>
        <v>0.434566977300526</v>
      </c>
      <c r="BH411" s="1">
        <f ca="1" t="shared" si="138"/>
        <v>4.98036481869969</v>
      </c>
      <c r="BI411" s="1">
        <f ca="1" t="shared" si="139"/>
        <v>69.7251074617957</v>
      </c>
      <c r="BJ411" s="1">
        <f ca="1" t="shared" si="140"/>
        <v>0</v>
      </c>
      <c r="BK411" s="1">
        <f ca="1" t="shared" si="141"/>
        <v>0</v>
      </c>
      <c r="BM411" s="1">
        <f t="shared" si="156"/>
        <v>121</v>
      </c>
      <c r="BN411" s="1">
        <f ca="1" t="shared" si="142"/>
        <v>0.215597644918867</v>
      </c>
      <c r="BO411" s="1">
        <f ca="1" t="shared" si="143"/>
        <v>59.491468253783</v>
      </c>
      <c r="BP411" s="1">
        <f ca="1" t="shared" si="144"/>
        <v>0.943925243090222</v>
      </c>
      <c r="BQ411" s="1">
        <f ca="1" t="shared" si="145"/>
        <v>5.72297218391824</v>
      </c>
      <c r="BR411" s="1">
        <f ca="1" t="shared" si="146"/>
        <v>85.8445827587736</v>
      </c>
      <c r="BS411" s="1">
        <f ca="1" t="shared" si="147"/>
        <v>0</v>
      </c>
      <c r="BT411" s="1">
        <f ca="1" t="shared" si="148"/>
        <v>0</v>
      </c>
    </row>
    <row r="412" spans="2:72">
      <c r="B412" s="1">
        <f t="shared" si="149"/>
        <v>122</v>
      </c>
      <c r="C412" s="1">
        <f ca="1" t="shared" si="93"/>
        <v>0.776373621984386</v>
      </c>
      <c r="D412" s="1">
        <f ca="1" t="shared" si="94"/>
        <v>66.1028726306322</v>
      </c>
      <c r="E412" s="1">
        <f ca="1" t="shared" si="95"/>
        <v>0.461685348215227</v>
      </c>
      <c r="F412" s="1">
        <f ca="1" t="shared" si="96"/>
        <v>4.67394034249871</v>
      </c>
      <c r="G412" s="1">
        <f ca="1" t="shared" si="97"/>
        <v>37.3915227399897</v>
      </c>
      <c r="H412" s="1">
        <f ca="1" t="shared" si="98"/>
        <v>28.7113498906425</v>
      </c>
      <c r="I412" s="1">
        <f ca="1" t="shared" si="99"/>
        <v>2871.13498906425</v>
      </c>
      <c r="K412" s="1">
        <f t="shared" si="150"/>
        <v>122</v>
      </c>
      <c r="L412" s="1">
        <f ca="1" t="shared" si="100"/>
        <v>0.684057905559083</v>
      </c>
      <c r="M412" s="1">
        <f ca="1" t="shared" si="101"/>
        <v>65.9245060212321</v>
      </c>
      <c r="N412" s="1">
        <f ca="1" t="shared" si="102"/>
        <v>0.401559523397233</v>
      </c>
      <c r="O412" s="1">
        <f ca="1" t="shared" si="103"/>
        <v>4.51179102165985</v>
      </c>
      <c r="P412" s="1">
        <f ca="1" t="shared" si="104"/>
        <v>40.6061191949386</v>
      </c>
      <c r="Q412" s="1">
        <f ca="1" t="shared" si="105"/>
        <v>25.3183868262934</v>
      </c>
      <c r="R412" s="1">
        <f ca="1" t="shared" si="106"/>
        <v>2531.83868262934</v>
      </c>
      <c r="T412" s="1">
        <f t="shared" si="151"/>
        <v>122</v>
      </c>
      <c r="U412" s="1">
        <f ca="1" t="shared" si="107"/>
        <v>0.649013821221292</v>
      </c>
      <c r="V412" s="1">
        <f ca="1" t="shared" si="108"/>
        <v>65.6456958615783</v>
      </c>
      <c r="W412" s="1">
        <f ca="1" t="shared" si="109"/>
        <v>0.460217346988617</v>
      </c>
      <c r="X412" s="1">
        <f ca="1" t="shared" si="110"/>
        <v>4.92529459447199</v>
      </c>
      <c r="Y412" s="1">
        <f ca="1" t="shared" si="111"/>
        <v>49.2529459447199</v>
      </c>
      <c r="Z412" s="1">
        <f ca="1" t="shared" si="112"/>
        <v>16.3927499168585</v>
      </c>
      <c r="AA412" s="1">
        <f ca="1" t="shared" si="113"/>
        <v>1639.27499168585</v>
      </c>
      <c r="AC412" s="1">
        <f t="shared" si="152"/>
        <v>122</v>
      </c>
      <c r="AD412" s="1">
        <f ca="1" t="shared" si="114"/>
        <v>0.635134665642684</v>
      </c>
      <c r="AE412" s="1">
        <f ca="1" t="shared" si="115"/>
        <v>68.3088197266698</v>
      </c>
      <c r="AF412" s="1">
        <f ca="1" t="shared" si="116"/>
        <v>0.253469880854587</v>
      </c>
      <c r="AG412" s="1">
        <f ca="1" t="shared" si="117"/>
        <v>4.19887576612876</v>
      </c>
      <c r="AH412" s="1">
        <f ca="1" t="shared" si="118"/>
        <v>46.1876334274164</v>
      </c>
      <c r="AI412" s="1">
        <f ca="1" t="shared" si="119"/>
        <v>22.1211862992534</v>
      </c>
      <c r="AJ412" s="1">
        <f ca="1" t="shared" si="120"/>
        <v>2212.11862992534</v>
      </c>
      <c r="AL412" s="1">
        <f t="shared" si="153"/>
        <v>122</v>
      </c>
      <c r="AM412" s="1">
        <f ca="1" t="shared" si="121"/>
        <v>0.350747147282776</v>
      </c>
      <c r="AN412" s="1">
        <f ca="1" t="shared" si="122"/>
        <v>62.6910565362401</v>
      </c>
      <c r="AO412" s="1">
        <f ca="1" t="shared" si="123"/>
        <v>0.243759586041518</v>
      </c>
      <c r="AP412" s="1">
        <f ca="1" t="shared" si="124"/>
        <v>4.09091810610417</v>
      </c>
      <c r="AQ412" s="1">
        <f ca="1" t="shared" si="125"/>
        <v>49.09101727325</v>
      </c>
      <c r="AR412" s="1">
        <f ca="1" t="shared" si="126"/>
        <v>13.6000392629901</v>
      </c>
      <c r="AS412" s="1">
        <f ca="1" t="shared" si="127"/>
        <v>1360.00392629901</v>
      </c>
      <c r="AU412" s="1">
        <f t="shared" si="154"/>
        <v>122</v>
      </c>
      <c r="AV412" s="1">
        <f ca="1" t="shared" si="128"/>
        <v>0.177452977386376</v>
      </c>
      <c r="AW412" s="1">
        <f ca="1" t="shared" si="129"/>
        <v>55.360731754609</v>
      </c>
      <c r="AX412" s="1">
        <f ca="1" t="shared" si="130"/>
        <v>0.782225869698119</v>
      </c>
      <c r="AY412" s="1">
        <f ca="1" t="shared" si="131"/>
        <v>5.49327398725201</v>
      </c>
      <c r="AZ412" s="1">
        <f ca="1" t="shared" si="132"/>
        <v>71.4125618342761</v>
      </c>
      <c r="BA412" s="1">
        <f ca="1" t="shared" si="133"/>
        <v>0</v>
      </c>
      <c r="BB412" s="1">
        <f ca="1" t="shared" si="134"/>
        <v>0</v>
      </c>
      <c r="BD412" s="1">
        <f t="shared" si="155"/>
        <v>122</v>
      </c>
      <c r="BE412" s="1">
        <f ca="1" t="shared" si="135"/>
        <v>0.294215368957169</v>
      </c>
      <c r="BF412" s="1">
        <f ca="1" t="shared" si="136"/>
        <v>60.1975845856265</v>
      </c>
      <c r="BG412" s="1">
        <f ca="1" t="shared" si="137"/>
        <v>0.130942891459908</v>
      </c>
      <c r="BH412" s="1">
        <f ca="1" t="shared" si="138"/>
        <v>4.1607509450744</v>
      </c>
      <c r="BI412" s="1">
        <f ca="1" t="shared" si="139"/>
        <v>58.2505132310416</v>
      </c>
      <c r="BJ412" s="1">
        <f ca="1" t="shared" si="140"/>
        <v>1.94707135458486</v>
      </c>
      <c r="BK412" s="1">
        <f ca="1" t="shared" si="141"/>
        <v>194.707135458486</v>
      </c>
      <c r="BM412" s="1">
        <f t="shared" si="156"/>
        <v>122</v>
      </c>
      <c r="BN412" s="1">
        <f ca="1" t="shared" si="142"/>
        <v>0.311748428246804</v>
      </c>
      <c r="BO412" s="1">
        <f ca="1" t="shared" si="143"/>
        <v>61.2532729375326</v>
      </c>
      <c r="BP412" s="1">
        <f ca="1" t="shared" si="144"/>
        <v>0.566996676823003</v>
      </c>
      <c r="BQ412" s="1">
        <f ca="1" t="shared" si="145"/>
        <v>4.91304444919226</v>
      </c>
      <c r="BR412" s="1">
        <f ca="1" t="shared" si="146"/>
        <v>73.6956667378838</v>
      </c>
      <c r="BS412" s="1">
        <f ca="1" t="shared" si="147"/>
        <v>0</v>
      </c>
      <c r="BT412" s="1">
        <f ca="1" t="shared" si="148"/>
        <v>0</v>
      </c>
    </row>
    <row r="413" spans="2:72">
      <c r="B413" s="1">
        <f t="shared" si="149"/>
        <v>123</v>
      </c>
      <c r="C413" s="1">
        <f ca="1" t="shared" si="93"/>
        <v>0.112832490863277</v>
      </c>
      <c r="D413" s="1">
        <f ca="1" t="shared" si="94"/>
        <v>56.5149810559921</v>
      </c>
      <c r="E413" s="1">
        <f ca="1" t="shared" si="95"/>
        <v>0.535306502315977</v>
      </c>
      <c r="F413" s="1">
        <f ca="1" t="shared" si="96"/>
        <v>4.91658022705207</v>
      </c>
      <c r="G413" s="1">
        <f ca="1" t="shared" si="97"/>
        <v>39.3326418164166</v>
      </c>
      <c r="H413" s="1">
        <f ca="1" t="shared" si="98"/>
        <v>17.1823392395755</v>
      </c>
      <c r="I413" s="1">
        <f ca="1" t="shared" si="99"/>
        <v>1718.23392395755</v>
      </c>
      <c r="K413" s="1">
        <f t="shared" si="150"/>
        <v>123</v>
      </c>
      <c r="L413" s="1">
        <f ca="1" t="shared" si="100"/>
        <v>0.630868814510744</v>
      </c>
      <c r="M413" s="1">
        <f ca="1" t="shared" si="101"/>
        <v>66.4595754959854</v>
      </c>
      <c r="N413" s="1">
        <f ca="1" t="shared" si="102"/>
        <v>0.589406160635368</v>
      </c>
      <c r="O413" s="1">
        <f ca="1" t="shared" si="103"/>
        <v>4.77612639986884</v>
      </c>
      <c r="P413" s="1">
        <f ca="1" t="shared" si="104"/>
        <v>42.9851375988196</v>
      </c>
      <c r="Q413" s="1">
        <f ca="1" t="shared" si="105"/>
        <v>23.4744378971658</v>
      </c>
      <c r="R413" s="1">
        <f ca="1" t="shared" si="106"/>
        <v>2347.44378971658</v>
      </c>
      <c r="T413" s="1">
        <f t="shared" si="151"/>
        <v>123</v>
      </c>
      <c r="U413" s="1">
        <f ca="1" t="shared" si="107"/>
        <v>0.813308177850561</v>
      </c>
      <c r="V413" s="1">
        <f ca="1" t="shared" si="108"/>
        <v>69.7440992255708</v>
      </c>
      <c r="W413" s="1">
        <f ca="1" t="shared" si="109"/>
        <v>0.054527656108009</v>
      </c>
      <c r="X413" s="1">
        <f ca="1" t="shared" si="110"/>
        <v>4.00623810218707</v>
      </c>
      <c r="Y413" s="1">
        <f ca="1" t="shared" si="111"/>
        <v>40.0623810218707</v>
      </c>
      <c r="Z413" s="1">
        <f ca="1" t="shared" si="112"/>
        <v>29.6817182037001</v>
      </c>
      <c r="AA413" s="1">
        <f ca="1" t="shared" si="113"/>
        <v>2968.17182037001</v>
      </c>
      <c r="AC413" s="1">
        <f t="shared" si="152"/>
        <v>123</v>
      </c>
      <c r="AD413" s="1">
        <f ca="1" t="shared" si="114"/>
        <v>0.188326434436918</v>
      </c>
      <c r="AE413" s="1">
        <f ca="1" t="shared" si="115"/>
        <v>59.432097291631</v>
      </c>
      <c r="AF413" s="1">
        <f ca="1" t="shared" si="116"/>
        <v>0.500699376540284</v>
      </c>
      <c r="AG413" s="1">
        <f ca="1" t="shared" si="117"/>
        <v>4.70204994432892</v>
      </c>
      <c r="AH413" s="1">
        <f ca="1" t="shared" si="118"/>
        <v>51.7225493876181</v>
      </c>
      <c r="AI413" s="1">
        <f ca="1" t="shared" si="119"/>
        <v>7.7095479040129</v>
      </c>
      <c r="AJ413" s="1">
        <f ca="1" t="shared" si="120"/>
        <v>770.95479040129</v>
      </c>
      <c r="AL413" s="1">
        <f t="shared" si="153"/>
        <v>123</v>
      </c>
      <c r="AM413" s="1">
        <f ca="1" t="shared" si="121"/>
        <v>0.548840370332059</v>
      </c>
      <c r="AN413" s="1">
        <f ca="1" t="shared" si="122"/>
        <v>61.788756582284</v>
      </c>
      <c r="AO413" s="1">
        <f ca="1" t="shared" si="123"/>
        <v>0.928985953122821</v>
      </c>
      <c r="AP413" s="1">
        <f ca="1" t="shared" si="124"/>
        <v>5.86122455962828</v>
      </c>
      <c r="AQ413" s="1">
        <f ca="1" t="shared" si="125"/>
        <v>70.3346947155393</v>
      </c>
      <c r="AR413" s="1">
        <f ca="1" t="shared" si="126"/>
        <v>0</v>
      </c>
      <c r="AS413" s="1">
        <f ca="1" t="shared" si="127"/>
        <v>0</v>
      </c>
      <c r="AU413" s="1">
        <f t="shared" si="154"/>
        <v>123</v>
      </c>
      <c r="AV413" s="1">
        <f ca="1" t="shared" si="128"/>
        <v>0.853853184297129</v>
      </c>
      <c r="AW413" s="1">
        <f ca="1" t="shared" si="129"/>
        <v>69.5647987343837</v>
      </c>
      <c r="AX413" s="1">
        <f ca="1" t="shared" si="130"/>
        <v>0.357729154228248</v>
      </c>
      <c r="AY413" s="1">
        <f ca="1" t="shared" si="131"/>
        <v>4.73676992609863</v>
      </c>
      <c r="AZ413" s="1">
        <f ca="1" t="shared" si="132"/>
        <v>61.5780090392822</v>
      </c>
      <c r="BA413" s="1">
        <f ca="1" t="shared" si="133"/>
        <v>7.98678969510149</v>
      </c>
      <c r="BB413" s="1">
        <f ca="1" t="shared" si="134"/>
        <v>798.678969510149</v>
      </c>
      <c r="BD413" s="1">
        <f t="shared" si="155"/>
        <v>123</v>
      </c>
      <c r="BE413" s="1">
        <f ca="1" t="shared" si="135"/>
        <v>0.918259159046553</v>
      </c>
      <c r="BF413" s="1">
        <f ca="1" t="shared" si="136"/>
        <v>76.027323418462</v>
      </c>
      <c r="BG413" s="1">
        <f ca="1" t="shared" si="137"/>
        <v>0.240437694937232</v>
      </c>
      <c r="BH413" s="1">
        <f ca="1" t="shared" si="138"/>
        <v>4.17121845756013</v>
      </c>
      <c r="BI413" s="1">
        <f ca="1" t="shared" si="139"/>
        <v>58.3970584058418</v>
      </c>
      <c r="BJ413" s="1">
        <f ca="1" t="shared" si="140"/>
        <v>17.6302650126202</v>
      </c>
      <c r="BK413" s="1">
        <f ca="1" t="shared" si="141"/>
        <v>1763.02650126202</v>
      </c>
      <c r="BM413" s="1">
        <f t="shared" si="156"/>
        <v>123</v>
      </c>
      <c r="BN413" s="1">
        <f ca="1" t="shared" si="142"/>
        <v>0.318276553040633</v>
      </c>
      <c r="BO413" s="1">
        <f ca="1" t="shared" si="143"/>
        <v>64.7209968432134</v>
      </c>
      <c r="BP413" s="1">
        <f ca="1" t="shared" si="144"/>
        <v>0.387852985963209</v>
      </c>
      <c r="BQ413" s="1">
        <f ca="1" t="shared" si="145"/>
        <v>4.74764993393353</v>
      </c>
      <c r="BR413" s="1">
        <f ca="1" t="shared" si="146"/>
        <v>71.2147490090029</v>
      </c>
      <c r="BS413" s="1">
        <f ca="1" t="shared" si="147"/>
        <v>0</v>
      </c>
      <c r="BT413" s="1">
        <f ca="1" t="shared" si="148"/>
        <v>0</v>
      </c>
    </row>
    <row r="414" spans="2:72">
      <c r="B414" s="1">
        <f t="shared" si="149"/>
        <v>124</v>
      </c>
      <c r="C414" s="1">
        <f ca="1" t="shared" si="93"/>
        <v>0.0504215158219954</v>
      </c>
      <c r="D414" s="1">
        <f ca="1" t="shared" si="94"/>
        <v>52.8801373015547</v>
      </c>
      <c r="E414" s="1">
        <f ca="1" t="shared" si="95"/>
        <v>0.771479671989189</v>
      </c>
      <c r="F414" s="1">
        <f ca="1" t="shared" si="96"/>
        <v>5.44222560116408</v>
      </c>
      <c r="G414" s="1">
        <f ca="1" t="shared" si="97"/>
        <v>43.5378048093126</v>
      </c>
      <c r="H414" s="1">
        <f ca="1" t="shared" si="98"/>
        <v>9.34233249224204</v>
      </c>
      <c r="I414" s="1">
        <f ca="1" t="shared" si="99"/>
        <v>934.233249224204</v>
      </c>
      <c r="K414" s="1">
        <f t="shared" si="150"/>
        <v>124</v>
      </c>
      <c r="L414" s="1">
        <f ca="1" t="shared" si="100"/>
        <v>0.136251192611828</v>
      </c>
      <c r="M414" s="1">
        <f ca="1" t="shared" si="101"/>
        <v>55.9119487978453</v>
      </c>
      <c r="N414" s="1">
        <f ca="1" t="shared" si="102"/>
        <v>0.985819553047356</v>
      </c>
      <c r="O414" s="1">
        <f ca="1" t="shared" si="103"/>
        <v>5.94275872108305</v>
      </c>
      <c r="P414" s="1">
        <f ca="1" t="shared" si="104"/>
        <v>53.4848284897475</v>
      </c>
      <c r="Q414" s="1">
        <f ca="1" t="shared" si="105"/>
        <v>2.42712030809782</v>
      </c>
      <c r="R414" s="1">
        <f ca="1" t="shared" si="106"/>
        <v>242.712030809782</v>
      </c>
      <c r="T414" s="1">
        <f t="shared" si="151"/>
        <v>124</v>
      </c>
      <c r="U414" s="1">
        <f ca="1" t="shared" si="107"/>
        <v>0.648250201746061</v>
      </c>
      <c r="V414" s="1">
        <f ca="1" t="shared" si="108"/>
        <v>68.7668626510574</v>
      </c>
      <c r="W414" s="1">
        <f ca="1" t="shared" si="109"/>
        <v>0.542898917169395</v>
      </c>
      <c r="X414" s="1">
        <f ca="1" t="shared" si="110"/>
        <v>4.75014685594658</v>
      </c>
      <c r="Y414" s="1">
        <f ca="1" t="shared" si="111"/>
        <v>47.5014685594658</v>
      </c>
      <c r="Z414" s="1">
        <f ca="1" t="shared" si="112"/>
        <v>21.2653940915916</v>
      </c>
      <c r="AA414" s="1">
        <f ca="1" t="shared" si="113"/>
        <v>2126.53940915916</v>
      </c>
      <c r="AC414" s="1">
        <f t="shared" si="152"/>
        <v>124</v>
      </c>
      <c r="AD414" s="1">
        <f ca="1" t="shared" si="114"/>
        <v>0.663221052022975</v>
      </c>
      <c r="AE414" s="1">
        <f ca="1" t="shared" si="115"/>
        <v>66.9948478678106</v>
      </c>
      <c r="AF414" s="1">
        <f ca="1" t="shared" si="116"/>
        <v>0.513053460810713</v>
      </c>
      <c r="AG414" s="1">
        <f ca="1" t="shared" si="117"/>
        <v>4.60007169149543</v>
      </c>
      <c r="AH414" s="1">
        <f ca="1" t="shared" si="118"/>
        <v>50.6007886064498</v>
      </c>
      <c r="AI414" s="1">
        <f ca="1" t="shared" si="119"/>
        <v>16.3940592613609</v>
      </c>
      <c r="AJ414" s="1">
        <f ca="1" t="shared" si="120"/>
        <v>1639.40592613609</v>
      </c>
      <c r="AL414" s="1">
        <f t="shared" si="153"/>
        <v>124</v>
      </c>
      <c r="AM414" s="1">
        <f ca="1" t="shared" si="121"/>
        <v>0.834265466577205</v>
      </c>
      <c r="AN414" s="1">
        <f ca="1" t="shared" si="122"/>
        <v>67.5700297160287</v>
      </c>
      <c r="AO414" s="1">
        <f ca="1" t="shared" si="123"/>
        <v>0.47011399101404</v>
      </c>
      <c r="AP414" s="1">
        <f ca="1" t="shared" si="124"/>
        <v>4.53649444815464</v>
      </c>
      <c r="AQ414" s="1">
        <f ca="1" t="shared" si="125"/>
        <v>54.4379333778557</v>
      </c>
      <c r="AR414" s="1">
        <f ca="1" t="shared" si="126"/>
        <v>13.1320963381729</v>
      </c>
      <c r="AS414" s="1">
        <f ca="1" t="shared" si="127"/>
        <v>1313.20963381729</v>
      </c>
      <c r="AU414" s="1">
        <f t="shared" si="154"/>
        <v>124</v>
      </c>
      <c r="AV414" s="1">
        <f ca="1" t="shared" si="128"/>
        <v>0.865532463834995</v>
      </c>
      <c r="AW414" s="1">
        <f ca="1" t="shared" si="129"/>
        <v>68.3778702165256</v>
      </c>
      <c r="AX414" s="1">
        <f ca="1" t="shared" si="130"/>
        <v>0.386944083570603</v>
      </c>
      <c r="AY414" s="1">
        <f ca="1" t="shared" si="131"/>
        <v>4.7358851721837</v>
      </c>
      <c r="AZ414" s="1">
        <f ca="1" t="shared" si="132"/>
        <v>61.5665072383881</v>
      </c>
      <c r="BA414" s="1">
        <f ca="1" t="shared" si="133"/>
        <v>6.81136297813752</v>
      </c>
      <c r="BB414" s="1">
        <f ca="1" t="shared" si="134"/>
        <v>681.136297813752</v>
      </c>
      <c r="BD414" s="1">
        <f t="shared" si="155"/>
        <v>124</v>
      </c>
      <c r="BE414" s="1">
        <f ca="1" t="shared" si="135"/>
        <v>0.73181824876861</v>
      </c>
      <c r="BF414" s="1">
        <f ca="1" t="shared" si="136"/>
        <v>67.5913215228806</v>
      </c>
      <c r="BG414" s="1">
        <f ca="1" t="shared" si="137"/>
        <v>0.851281544881833</v>
      </c>
      <c r="BH414" s="1">
        <f ca="1" t="shared" si="138"/>
        <v>5.4972356148462</v>
      </c>
      <c r="BI414" s="1">
        <f ca="1" t="shared" si="139"/>
        <v>76.9612986078467</v>
      </c>
      <c r="BJ414" s="1">
        <f ca="1" t="shared" si="140"/>
        <v>0</v>
      </c>
      <c r="BK414" s="1">
        <f ca="1" t="shared" si="141"/>
        <v>0</v>
      </c>
      <c r="BM414" s="1">
        <f t="shared" si="156"/>
        <v>124</v>
      </c>
      <c r="BN414" s="1">
        <f ca="1" t="shared" si="142"/>
        <v>0.850174751844694</v>
      </c>
      <c r="BO414" s="1">
        <f ca="1" t="shared" si="143"/>
        <v>67.6572410066579</v>
      </c>
      <c r="BP414" s="1">
        <f ca="1" t="shared" si="144"/>
        <v>0.71252395011313</v>
      </c>
      <c r="BQ414" s="1">
        <f ca="1" t="shared" si="145"/>
        <v>5.47055775662908</v>
      </c>
      <c r="BR414" s="1">
        <f ca="1" t="shared" si="146"/>
        <v>82.0583663494362</v>
      </c>
      <c r="BS414" s="1">
        <f ca="1" t="shared" si="147"/>
        <v>0</v>
      </c>
      <c r="BT414" s="1">
        <f ca="1" t="shared" si="148"/>
        <v>0</v>
      </c>
    </row>
    <row r="415" spans="2:72">
      <c r="B415" s="1">
        <f t="shared" si="149"/>
        <v>125</v>
      </c>
      <c r="C415" s="1">
        <f ca="1" t="shared" si="93"/>
        <v>0.229615297952741</v>
      </c>
      <c r="D415" s="1">
        <f ca="1" t="shared" si="94"/>
        <v>55.8996306782803</v>
      </c>
      <c r="E415" s="1">
        <f ca="1" t="shared" si="95"/>
        <v>0.759781917736902</v>
      </c>
      <c r="F415" s="1">
        <f ca="1" t="shared" si="96"/>
        <v>5.44787865249317</v>
      </c>
      <c r="G415" s="1">
        <f ca="1" t="shared" si="97"/>
        <v>43.5830292199453</v>
      </c>
      <c r="H415" s="1">
        <f ca="1" t="shared" si="98"/>
        <v>12.316601458335</v>
      </c>
      <c r="I415" s="1">
        <f ca="1" t="shared" si="99"/>
        <v>1231.6601458335</v>
      </c>
      <c r="K415" s="1">
        <f t="shared" si="150"/>
        <v>125</v>
      </c>
      <c r="L415" s="1">
        <f ca="1" t="shared" si="100"/>
        <v>0.145184320631208</v>
      </c>
      <c r="M415" s="1">
        <f ca="1" t="shared" si="101"/>
        <v>57.5651942416521</v>
      </c>
      <c r="N415" s="1">
        <f ca="1" t="shared" si="102"/>
        <v>0.560825447505497</v>
      </c>
      <c r="O415" s="1">
        <f ca="1" t="shared" si="103"/>
        <v>4.71607919660148</v>
      </c>
      <c r="P415" s="1">
        <f ca="1" t="shared" si="104"/>
        <v>42.4447127694133</v>
      </c>
      <c r="Q415" s="1">
        <f ca="1" t="shared" si="105"/>
        <v>15.1204814722387</v>
      </c>
      <c r="R415" s="1">
        <f ca="1" t="shared" si="106"/>
        <v>1512.04814722387</v>
      </c>
      <c r="T415" s="1">
        <f t="shared" si="151"/>
        <v>125</v>
      </c>
      <c r="U415" s="1">
        <f ca="1" t="shared" si="107"/>
        <v>0.0572529317501556</v>
      </c>
      <c r="V415" s="1">
        <f ca="1" t="shared" si="108"/>
        <v>54.2459592007293</v>
      </c>
      <c r="W415" s="1">
        <f ca="1" t="shared" si="109"/>
        <v>0.737741472836418</v>
      </c>
      <c r="X415" s="1">
        <f ca="1" t="shared" si="110"/>
        <v>5.0464895373705</v>
      </c>
      <c r="Y415" s="1">
        <f ca="1" t="shared" si="111"/>
        <v>50.464895373705</v>
      </c>
      <c r="Z415" s="1">
        <f ca="1" t="shared" si="112"/>
        <v>3.78106382702433</v>
      </c>
      <c r="AA415" s="1">
        <f ca="1" t="shared" si="113"/>
        <v>378.106382702433</v>
      </c>
      <c r="AC415" s="1">
        <f t="shared" si="152"/>
        <v>125</v>
      </c>
      <c r="AD415" s="1">
        <f ca="1" t="shared" si="114"/>
        <v>0.81612607931585</v>
      </c>
      <c r="AE415" s="1">
        <f ca="1" t="shared" si="115"/>
        <v>65.6548450465482</v>
      </c>
      <c r="AF415" s="1">
        <f ca="1" t="shared" si="116"/>
        <v>0.660184967938348</v>
      </c>
      <c r="AG415" s="1">
        <f ca="1" t="shared" si="117"/>
        <v>4.99347286052837</v>
      </c>
      <c r="AH415" s="1">
        <f ca="1" t="shared" si="118"/>
        <v>54.9282014658121</v>
      </c>
      <c r="AI415" s="1">
        <f ca="1" t="shared" si="119"/>
        <v>10.7266435807361</v>
      </c>
      <c r="AJ415" s="1">
        <f ca="1" t="shared" si="120"/>
        <v>1072.66435807361</v>
      </c>
      <c r="AL415" s="1">
        <f t="shared" si="153"/>
        <v>125</v>
      </c>
      <c r="AM415" s="1">
        <f ca="1" t="shared" si="121"/>
        <v>0.540980631902971</v>
      </c>
      <c r="AN415" s="1">
        <f ca="1" t="shared" si="122"/>
        <v>62.778207720375</v>
      </c>
      <c r="AO415" s="1">
        <f ca="1" t="shared" si="123"/>
        <v>0.775345953582211</v>
      </c>
      <c r="AP415" s="1">
        <f ca="1" t="shared" si="124"/>
        <v>5.21071976679976</v>
      </c>
      <c r="AQ415" s="1">
        <f ca="1" t="shared" si="125"/>
        <v>62.5286372015971</v>
      </c>
      <c r="AR415" s="1">
        <f ca="1" t="shared" si="126"/>
        <v>0.24957051877788</v>
      </c>
      <c r="AS415" s="1">
        <f ca="1" t="shared" si="127"/>
        <v>24.957051877788</v>
      </c>
      <c r="AU415" s="1">
        <f t="shared" si="154"/>
        <v>125</v>
      </c>
      <c r="AV415" s="1">
        <f ca="1" t="shared" si="128"/>
        <v>0.685510124071278</v>
      </c>
      <c r="AW415" s="1">
        <f ca="1" t="shared" si="129"/>
        <v>67.5183300349225</v>
      </c>
      <c r="AX415" s="1">
        <f ca="1" t="shared" si="130"/>
        <v>0.167198387708102</v>
      </c>
      <c r="AY415" s="1">
        <f ca="1" t="shared" si="131"/>
        <v>4.02956045361965</v>
      </c>
      <c r="AZ415" s="1">
        <f ca="1" t="shared" si="132"/>
        <v>52.3842858970554</v>
      </c>
      <c r="BA415" s="1">
        <f ca="1" t="shared" si="133"/>
        <v>15.1340441378671</v>
      </c>
      <c r="BB415" s="1">
        <f ca="1" t="shared" si="134"/>
        <v>1513.40441378671</v>
      </c>
      <c r="BD415" s="1">
        <f t="shared" si="155"/>
        <v>125</v>
      </c>
      <c r="BE415" s="1">
        <f ca="1" t="shared" si="135"/>
        <v>0.0574818090440727</v>
      </c>
      <c r="BF415" s="1">
        <f ca="1" t="shared" si="136"/>
        <v>53.3509772537326</v>
      </c>
      <c r="BG415" s="1">
        <f ca="1" t="shared" si="137"/>
        <v>0.90314964166924</v>
      </c>
      <c r="BH415" s="1">
        <f ca="1" t="shared" si="138"/>
        <v>5.81062062575049</v>
      </c>
      <c r="BI415" s="1">
        <f ca="1" t="shared" si="139"/>
        <v>81.3486887605068</v>
      </c>
      <c r="BJ415" s="1">
        <f ca="1" t="shared" si="140"/>
        <v>0</v>
      </c>
      <c r="BK415" s="1">
        <f ca="1" t="shared" si="141"/>
        <v>0</v>
      </c>
      <c r="BM415" s="1">
        <f t="shared" si="156"/>
        <v>125</v>
      </c>
      <c r="BN415" s="1">
        <f ca="1" t="shared" si="142"/>
        <v>0.670729278557762</v>
      </c>
      <c r="BO415" s="1">
        <f ca="1" t="shared" si="143"/>
        <v>67.1298535343459</v>
      </c>
      <c r="BP415" s="1">
        <f ca="1" t="shared" si="144"/>
        <v>0.978186710352189</v>
      </c>
      <c r="BQ415" s="1">
        <f ca="1" t="shared" si="145"/>
        <v>5.63109382249222</v>
      </c>
      <c r="BR415" s="1">
        <f ca="1" t="shared" si="146"/>
        <v>84.4664073373832</v>
      </c>
      <c r="BS415" s="1">
        <f ca="1" t="shared" si="147"/>
        <v>0</v>
      </c>
      <c r="BT415" s="1">
        <f ca="1" t="shared" si="148"/>
        <v>0</v>
      </c>
    </row>
    <row r="416" spans="2:72">
      <c r="B416" s="1">
        <f t="shared" si="149"/>
        <v>126</v>
      </c>
      <c r="C416" s="1">
        <f ca="1" t="shared" si="93"/>
        <v>0.709017855522682</v>
      </c>
      <c r="D416" s="1">
        <f ca="1" t="shared" si="94"/>
        <v>66.8871283349772</v>
      </c>
      <c r="E416" s="1">
        <f ca="1" t="shared" si="95"/>
        <v>0.75080678326928</v>
      </c>
      <c r="F416" s="1">
        <f ca="1" t="shared" si="96"/>
        <v>5.45418107107536</v>
      </c>
      <c r="G416" s="1">
        <f ca="1" t="shared" si="97"/>
        <v>43.6334485686029</v>
      </c>
      <c r="H416" s="1">
        <f ca="1" t="shared" si="98"/>
        <v>23.2536797663743</v>
      </c>
      <c r="I416" s="1">
        <f ca="1" t="shared" si="99"/>
        <v>2325.36797663743</v>
      </c>
      <c r="K416" s="1">
        <f t="shared" si="150"/>
        <v>126</v>
      </c>
      <c r="L416" s="1">
        <f ca="1" t="shared" si="100"/>
        <v>0.132056625922445</v>
      </c>
      <c r="M416" s="1">
        <f ca="1" t="shared" si="101"/>
        <v>55.8360157640366</v>
      </c>
      <c r="N416" s="1">
        <f ca="1" t="shared" si="102"/>
        <v>0.818950572974434</v>
      </c>
      <c r="O416" s="1">
        <f ca="1" t="shared" si="103"/>
        <v>5.01966984676356</v>
      </c>
      <c r="P416" s="1">
        <f ca="1" t="shared" si="104"/>
        <v>45.1770286208721</v>
      </c>
      <c r="Q416" s="1">
        <f ca="1" t="shared" si="105"/>
        <v>10.6589871431645</v>
      </c>
      <c r="R416" s="1">
        <f ca="1" t="shared" si="106"/>
        <v>1065.89871431645</v>
      </c>
      <c r="T416" s="1">
        <f t="shared" si="151"/>
        <v>126</v>
      </c>
      <c r="U416" s="1">
        <f ca="1" t="shared" si="107"/>
        <v>0.80025653019679</v>
      </c>
      <c r="V416" s="1">
        <f ca="1" t="shared" si="108"/>
        <v>69.3853509044485</v>
      </c>
      <c r="W416" s="1">
        <f ca="1" t="shared" si="109"/>
        <v>0.432673072172419</v>
      </c>
      <c r="X416" s="1">
        <f ca="1" t="shared" si="110"/>
        <v>4.78180560394617</v>
      </c>
      <c r="Y416" s="1">
        <f ca="1" t="shared" si="111"/>
        <v>47.8180560394617</v>
      </c>
      <c r="Z416" s="1">
        <f ca="1" t="shared" si="112"/>
        <v>21.5672948649868</v>
      </c>
      <c r="AA416" s="1">
        <f ca="1" t="shared" si="113"/>
        <v>2156.72948649868</v>
      </c>
      <c r="AC416" s="1">
        <f t="shared" si="152"/>
        <v>126</v>
      </c>
      <c r="AD416" s="1">
        <f ca="1" t="shared" si="114"/>
        <v>0.0174118279576503</v>
      </c>
      <c r="AE416" s="1">
        <f ca="1" t="shared" si="115"/>
        <v>54.9594072488166</v>
      </c>
      <c r="AF416" s="1">
        <f ca="1" t="shared" si="116"/>
        <v>0.48512907384601</v>
      </c>
      <c r="AG416" s="1">
        <f ca="1" t="shared" si="117"/>
        <v>4.68996421662628</v>
      </c>
      <c r="AH416" s="1">
        <f ca="1" t="shared" si="118"/>
        <v>51.5896063828891</v>
      </c>
      <c r="AI416" s="1">
        <f ca="1" t="shared" si="119"/>
        <v>3.36980086592757</v>
      </c>
      <c r="AJ416" s="1">
        <f ca="1" t="shared" si="120"/>
        <v>336.980086592757</v>
      </c>
      <c r="AL416" s="1">
        <f t="shared" si="153"/>
        <v>126</v>
      </c>
      <c r="AM416" s="1">
        <f ca="1" t="shared" si="121"/>
        <v>0.0537345936787943</v>
      </c>
      <c r="AN416" s="1">
        <f ca="1" t="shared" si="122"/>
        <v>53.7457165178398</v>
      </c>
      <c r="AO416" s="1">
        <f ca="1" t="shared" si="123"/>
        <v>0.0651213768841179</v>
      </c>
      <c r="AP416" s="1">
        <f ca="1" t="shared" si="124"/>
        <v>4.46972790396653</v>
      </c>
      <c r="AQ416" s="1">
        <f ca="1" t="shared" si="125"/>
        <v>53.6367348475983</v>
      </c>
      <c r="AR416" s="1">
        <f ca="1" t="shared" si="126"/>
        <v>0.108981670241469</v>
      </c>
      <c r="AS416" s="1">
        <f ca="1" t="shared" si="127"/>
        <v>10.8981670241469</v>
      </c>
      <c r="AU416" s="1">
        <f t="shared" si="154"/>
        <v>126</v>
      </c>
      <c r="AV416" s="1">
        <f ca="1" t="shared" si="128"/>
        <v>0.88671722900673</v>
      </c>
      <c r="AW416" s="1">
        <f ca="1" t="shared" si="129"/>
        <v>67.334936355267</v>
      </c>
      <c r="AX416" s="1">
        <f ca="1" t="shared" si="130"/>
        <v>0.906135368099754</v>
      </c>
      <c r="AY416" s="1">
        <f ca="1" t="shared" si="131"/>
        <v>5.59394555258328</v>
      </c>
      <c r="AZ416" s="1">
        <f ca="1" t="shared" si="132"/>
        <v>72.7212921835826</v>
      </c>
      <c r="BA416" s="1">
        <f ca="1" t="shared" si="133"/>
        <v>0</v>
      </c>
      <c r="BB416" s="1">
        <f ca="1" t="shared" si="134"/>
        <v>0</v>
      </c>
      <c r="BD416" s="1">
        <f t="shared" si="155"/>
        <v>126</v>
      </c>
      <c r="BE416" s="1">
        <f ca="1" t="shared" si="135"/>
        <v>0.500713380917874</v>
      </c>
      <c r="BF416" s="1">
        <f ca="1" t="shared" si="136"/>
        <v>63.9783072269724</v>
      </c>
      <c r="BG416" s="1">
        <f ca="1" t="shared" si="137"/>
        <v>0.352846257838698</v>
      </c>
      <c r="BH416" s="1">
        <f ca="1" t="shared" si="138"/>
        <v>4.81091390233997</v>
      </c>
      <c r="BI416" s="1">
        <f ca="1" t="shared" si="139"/>
        <v>67.3527946327596</v>
      </c>
      <c r="BJ416" s="1">
        <f ca="1" t="shared" si="140"/>
        <v>0</v>
      </c>
      <c r="BK416" s="1">
        <f ca="1" t="shared" si="141"/>
        <v>0</v>
      </c>
      <c r="BM416" s="1">
        <f t="shared" si="156"/>
        <v>126</v>
      </c>
      <c r="BN416" s="1">
        <f ca="1" t="shared" si="142"/>
        <v>0.636274948386755</v>
      </c>
      <c r="BO416" s="1">
        <f ca="1" t="shared" si="143"/>
        <v>69.0424245049698</v>
      </c>
      <c r="BP416" s="1">
        <f ca="1" t="shared" si="144"/>
        <v>0.65534604360832</v>
      </c>
      <c r="BQ416" s="1">
        <f ca="1" t="shared" si="145"/>
        <v>4.89839733308895</v>
      </c>
      <c r="BR416" s="1">
        <f ca="1" t="shared" si="146"/>
        <v>73.4759599963342</v>
      </c>
      <c r="BS416" s="1">
        <f ca="1" t="shared" si="147"/>
        <v>0</v>
      </c>
      <c r="BT416" s="1">
        <f ca="1" t="shared" si="148"/>
        <v>0</v>
      </c>
    </row>
    <row r="417" spans="2:72">
      <c r="B417" s="1">
        <f t="shared" si="149"/>
        <v>127</v>
      </c>
      <c r="C417" s="1">
        <f ca="1" t="shared" si="93"/>
        <v>0.358368619437839</v>
      </c>
      <c r="D417" s="1">
        <f ca="1" t="shared" si="94"/>
        <v>63.3230457870544</v>
      </c>
      <c r="E417" s="1">
        <f ca="1" t="shared" si="95"/>
        <v>0.0132165664655655</v>
      </c>
      <c r="F417" s="1">
        <f ca="1" t="shared" si="96"/>
        <v>4.08560342353904</v>
      </c>
      <c r="G417" s="1">
        <f ca="1" t="shared" si="97"/>
        <v>32.6848273883123</v>
      </c>
      <c r="H417" s="1">
        <f ca="1" t="shared" si="98"/>
        <v>30.6382183987422</v>
      </c>
      <c r="I417" s="1">
        <f ca="1" t="shared" si="99"/>
        <v>3063.82183987422</v>
      </c>
      <c r="K417" s="1">
        <f t="shared" si="150"/>
        <v>127</v>
      </c>
      <c r="L417" s="1">
        <f ca="1" t="shared" si="100"/>
        <v>0.123130856427157</v>
      </c>
      <c r="M417" s="1">
        <f ca="1" t="shared" si="101"/>
        <v>57.3357994221259</v>
      </c>
      <c r="N417" s="1">
        <f ca="1" t="shared" si="102"/>
        <v>0.467161956263201</v>
      </c>
      <c r="O417" s="1">
        <f ca="1" t="shared" si="103"/>
        <v>4.96536898505325</v>
      </c>
      <c r="P417" s="1">
        <f ca="1" t="shared" si="104"/>
        <v>44.6883208654793</v>
      </c>
      <c r="Q417" s="1">
        <f ca="1" t="shared" si="105"/>
        <v>12.6474785566466</v>
      </c>
      <c r="R417" s="1">
        <f ca="1" t="shared" si="106"/>
        <v>1264.74785566466</v>
      </c>
      <c r="T417" s="1">
        <f t="shared" si="151"/>
        <v>127</v>
      </c>
      <c r="U417" s="1">
        <f ca="1" t="shared" si="107"/>
        <v>0.657422726684605</v>
      </c>
      <c r="V417" s="1">
        <f ca="1" t="shared" si="108"/>
        <v>69.3233053865595</v>
      </c>
      <c r="W417" s="1">
        <f ca="1" t="shared" si="109"/>
        <v>0.284109482698538</v>
      </c>
      <c r="X417" s="1">
        <f ca="1" t="shared" si="110"/>
        <v>4.31739894150804</v>
      </c>
      <c r="Y417" s="1">
        <f ca="1" t="shared" si="111"/>
        <v>43.1739894150804</v>
      </c>
      <c r="Z417" s="1">
        <f ca="1" t="shared" si="112"/>
        <v>26.1493159714791</v>
      </c>
      <c r="AA417" s="1">
        <f ca="1" t="shared" si="113"/>
        <v>2614.93159714791</v>
      </c>
      <c r="AC417" s="1">
        <f t="shared" si="152"/>
        <v>127</v>
      </c>
      <c r="AD417" s="1">
        <f ca="1" t="shared" si="114"/>
        <v>0.0274025863781358</v>
      </c>
      <c r="AE417" s="1">
        <f ca="1" t="shared" si="115"/>
        <v>53.6278080735864</v>
      </c>
      <c r="AF417" s="1">
        <f ca="1" t="shared" si="116"/>
        <v>0.683069777981449</v>
      </c>
      <c r="AG417" s="1">
        <f ca="1" t="shared" si="117"/>
        <v>4.93237310838082</v>
      </c>
      <c r="AH417" s="1">
        <f ca="1" t="shared" si="118"/>
        <v>54.256104192189</v>
      </c>
      <c r="AI417" s="1">
        <f ca="1" t="shared" si="119"/>
        <v>0</v>
      </c>
      <c r="AJ417" s="1">
        <f ca="1" t="shared" si="120"/>
        <v>0</v>
      </c>
      <c r="AL417" s="1">
        <f t="shared" si="153"/>
        <v>127</v>
      </c>
      <c r="AM417" s="1">
        <f ca="1" t="shared" si="121"/>
        <v>0.415146206585057</v>
      </c>
      <c r="AN417" s="1">
        <f ca="1" t="shared" si="122"/>
        <v>64.2231722462329</v>
      </c>
      <c r="AO417" s="1">
        <f ca="1" t="shared" si="123"/>
        <v>0.710641900045153</v>
      </c>
      <c r="AP417" s="1">
        <f ca="1" t="shared" si="124"/>
        <v>5.00868795536933</v>
      </c>
      <c r="AQ417" s="1">
        <f ca="1" t="shared" si="125"/>
        <v>60.1042554644319</v>
      </c>
      <c r="AR417" s="1">
        <f ca="1" t="shared" si="126"/>
        <v>4.11891678180093</v>
      </c>
      <c r="AS417" s="1">
        <f ca="1" t="shared" si="127"/>
        <v>411.891678180093</v>
      </c>
      <c r="AU417" s="1">
        <f t="shared" si="154"/>
        <v>127</v>
      </c>
      <c r="AV417" s="1">
        <f ca="1" t="shared" si="128"/>
        <v>0.544951396495982</v>
      </c>
      <c r="AW417" s="1">
        <f ca="1" t="shared" si="129"/>
        <v>63.4358088568446</v>
      </c>
      <c r="AX417" s="1">
        <f ca="1" t="shared" si="130"/>
        <v>0.928800418097949</v>
      </c>
      <c r="AY417" s="1">
        <f ca="1" t="shared" si="131"/>
        <v>5.99347762263983</v>
      </c>
      <c r="AZ417" s="1">
        <f ca="1" t="shared" si="132"/>
        <v>77.9152090943178</v>
      </c>
      <c r="BA417" s="1">
        <f ca="1" t="shared" si="133"/>
        <v>0</v>
      </c>
      <c r="BB417" s="1">
        <f ca="1" t="shared" si="134"/>
        <v>0</v>
      </c>
      <c r="BD417" s="1">
        <f t="shared" si="155"/>
        <v>127</v>
      </c>
      <c r="BE417" s="1">
        <f ca="1" t="shared" si="135"/>
        <v>0.959096452461966</v>
      </c>
      <c r="BF417" s="1">
        <f ca="1" t="shared" si="136"/>
        <v>75.8785630834931</v>
      </c>
      <c r="BG417" s="1">
        <f ca="1" t="shared" si="137"/>
        <v>0.634789792627957</v>
      </c>
      <c r="BH417" s="1">
        <f ca="1" t="shared" si="138"/>
        <v>4.88783797089599</v>
      </c>
      <c r="BI417" s="1">
        <f ca="1" t="shared" si="139"/>
        <v>68.4297315925439</v>
      </c>
      <c r="BJ417" s="1">
        <f ca="1" t="shared" si="140"/>
        <v>7.44883149094925</v>
      </c>
      <c r="BK417" s="1">
        <f ca="1" t="shared" si="141"/>
        <v>744.883149094925</v>
      </c>
      <c r="BM417" s="1">
        <f t="shared" si="156"/>
        <v>127</v>
      </c>
      <c r="BN417" s="1">
        <f ca="1" t="shared" si="142"/>
        <v>0.715132850836646</v>
      </c>
      <c r="BO417" s="1">
        <f ca="1" t="shared" si="143"/>
        <v>69.6439385094614</v>
      </c>
      <c r="BP417" s="1">
        <f ca="1" t="shared" si="144"/>
        <v>0.491069878052308</v>
      </c>
      <c r="BQ417" s="1">
        <f ca="1" t="shared" si="145"/>
        <v>4.64955710469129</v>
      </c>
      <c r="BR417" s="1">
        <f ca="1" t="shared" si="146"/>
        <v>69.7433565703694</v>
      </c>
      <c r="BS417" s="1">
        <f ca="1" t="shared" si="147"/>
        <v>0</v>
      </c>
      <c r="BT417" s="1">
        <f ca="1" t="shared" si="148"/>
        <v>0</v>
      </c>
    </row>
    <row r="418" spans="2:72">
      <c r="B418" s="1">
        <f t="shared" si="149"/>
        <v>128</v>
      </c>
      <c r="C418" s="1">
        <f ca="1" t="shared" si="93"/>
        <v>0.369873554103864</v>
      </c>
      <c r="D418" s="1">
        <f ca="1" t="shared" si="94"/>
        <v>62.6115630732313</v>
      </c>
      <c r="E418" s="1">
        <f ca="1" t="shared" si="95"/>
        <v>0.28137483301636</v>
      </c>
      <c r="F418" s="1">
        <f ca="1" t="shared" si="96"/>
        <v>4.13067552409436</v>
      </c>
      <c r="G418" s="1">
        <f ca="1" t="shared" si="97"/>
        <v>33.0454041927549</v>
      </c>
      <c r="H418" s="1">
        <f ca="1" t="shared" si="98"/>
        <v>29.5661588804764</v>
      </c>
      <c r="I418" s="1">
        <f ca="1" t="shared" si="99"/>
        <v>2956.61588804764</v>
      </c>
      <c r="K418" s="1">
        <f t="shared" si="150"/>
        <v>128</v>
      </c>
      <c r="L418" s="1">
        <f ca="1" t="shared" si="100"/>
        <v>0.266430052898425</v>
      </c>
      <c r="M418" s="1">
        <f ca="1" t="shared" si="101"/>
        <v>61.3400795110103</v>
      </c>
      <c r="N418" s="1">
        <f ca="1" t="shared" si="102"/>
        <v>0.177303982951716</v>
      </c>
      <c r="O418" s="1">
        <f ca="1" t="shared" si="103"/>
        <v>4.31839760463159</v>
      </c>
      <c r="P418" s="1">
        <f ca="1" t="shared" si="104"/>
        <v>38.8655784416843</v>
      </c>
      <c r="Q418" s="1">
        <f ca="1" t="shared" si="105"/>
        <v>22.474501069326</v>
      </c>
      <c r="R418" s="1">
        <f ca="1" t="shared" si="106"/>
        <v>2247.4501069326</v>
      </c>
      <c r="T418" s="1">
        <f t="shared" si="151"/>
        <v>128</v>
      </c>
      <c r="U418" s="1">
        <f ca="1" t="shared" si="107"/>
        <v>0.571529371941783</v>
      </c>
      <c r="V418" s="1">
        <f ca="1" t="shared" si="108"/>
        <v>68.0731994494767</v>
      </c>
      <c r="W418" s="1">
        <f ca="1" t="shared" si="109"/>
        <v>0.00231266991640378</v>
      </c>
      <c r="X418" s="1">
        <f ca="1" t="shared" si="110"/>
        <v>4.39893524885307</v>
      </c>
      <c r="Y418" s="1">
        <f ca="1" t="shared" si="111"/>
        <v>43.9893524885307</v>
      </c>
      <c r="Z418" s="1">
        <f ca="1" t="shared" si="112"/>
        <v>24.083846960946</v>
      </c>
      <c r="AA418" s="1">
        <f ca="1" t="shared" si="113"/>
        <v>2408.3846960946</v>
      </c>
      <c r="AC418" s="1">
        <f t="shared" si="152"/>
        <v>128</v>
      </c>
      <c r="AD418" s="1">
        <f ca="1" t="shared" si="114"/>
        <v>0.734170478238448</v>
      </c>
      <c r="AE418" s="1">
        <f ca="1" t="shared" si="115"/>
        <v>69.5149718626984</v>
      </c>
      <c r="AF418" s="1">
        <f ca="1" t="shared" si="116"/>
        <v>0.937039437701177</v>
      </c>
      <c r="AG418" s="1">
        <f ca="1" t="shared" si="117"/>
        <v>5.86561617300786</v>
      </c>
      <c r="AH418" s="1">
        <f ca="1" t="shared" si="118"/>
        <v>64.5217779030865</v>
      </c>
      <c r="AI418" s="1">
        <f ca="1" t="shared" si="119"/>
        <v>4.99319395961186</v>
      </c>
      <c r="AJ418" s="1">
        <f ca="1" t="shared" si="120"/>
        <v>499.319395961186</v>
      </c>
      <c r="AL418" s="1">
        <f t="shared" si="153"/>
        <v>128</v>
      </c>
      <c r="AM418" s="1">
        <f ca="1" t="shared" si="121"/>
        <v>0.495255320988214</v>
      </c>
      <c r="AN418" s="1">
        <f ca="1" t="shared" si="122"/>
        <v>62.3405536004344</v>
      </c>
      <c r="AO418" s="1">
        <f ca="1" t="shared" si="123"/>
        <v>0.854433107761893</v>
      </c>
      <c r="AP418" s="1">
        <f ca="1" t="shared" si="124"/>
        <v>5.27976114833441</v>
      </c>
      <c r="AQ418" s="1">
        <f ca="1" t="shared" si="125"/>
        <v>63.357133780013</v>
      </c>
      <c r="AR418" s="1">
        <f ca="1" t="shared" si="126"/>
        <v>0</v>
      </c>
      <c r="AS418" s="1">
        <f ca="1" t="shared" si="127"/>
        <v>0</v>
      </c>
      <c r="AU418" s="1">
        <f t="shared" si="154"/>
        <v>128</v>
      </c>
      <c r="AV418" s="1">
        <f ca="1" t="shared" si="128"/>
        <v>0.528106703702642</v>
      </c>
      <c r="AW418" s="1">
        <f ca="1" t="shared" si="129"/>
        <v>62.8702650967309</v>
      </c>
      <c r="AX418" s="1">
        <f ca="1" t="shared" si="130"/>
        <v>0.742421850673111</v>
      </c>
      <c r="AY418" s="1">
        <f ca="1" t="shared" si="131"/>
        <v>5.01005625196064</v>
      </c>
      <c r="AZ418" s="1">
        <f ca="1" t="shared" si="132"/>
        <v>65.1307312754883</v>
      </c>
      <c r="BA418" s="1">
        <f ca="1" t="shared" si="133"/>
        <v>0</v>
      </c>
      <c r="BB418" s="1">
        <f ca="1" t="shared" si="134"/>
        <v>0</v>
      </c>
      <c r="BD418" s="1">
        <f t="shared" si="155"/>
        <v>128</v>
      </c>
      <c r="BE418" s="1">
        <f ca="1" t="shared" si="135"/>
        <v>0.214927789682962</v>
      </c>
      <c r="BF418" s="1">
        <f ca="1" t="shared" si="136"/>
        <v>59.2363358383944</v>
      </c>
      <c r="BG418" s="1">
        <f ca="1" t="shared" si="137"/>
        <v>0.0450251101358219</v>
      </c>
      <c r="BH418" s="1">
        <f ca="1" t="shared" si="138"/>
        <v>4.32358934458205</v>
      </c>
      <c r="BI418" s="1">
        <f ca="1" t="shared" si="139"/>
        <v>60.5302508241487</v>
      </c>
      <c r="BJ418" s="1">
        <f ca="1" t="shared" si="140"/>
        <v>0</v>
      </c>
      <c r="BK418" s="1">
        <f ca="1" t="shared" si="141"/>
        <v>0</v>
      </c>
      <c r="BM418" s="1">
        <f t="shared" si="156"/>
        <v>128</v>
      </c>
      <c r="BN418" s="1">
        <f ca="1" t="shared" si="142"/>
        <v>0.302065688454781</v>
      </c>
      <c r="BO418" s="1">
        <f ca="1" t="shared" si="143"/>
        <v>64.3444203863933</v>
      </c>
      <c r="BP418" s="1">
        <f ca="1" t="shared" si="144"/>
        <v>0.175966851867597</v>
      </c>
      <c r="BQ418" s="1">
        <f ca="1" t="shared" si="145"/>
        <v>4.32701300686019</v>
      </c>
      <c r="BR418" s="1">
        <f ca="1" t="shared" si="146"/>
        <v>64.9051951029029</v>
      </c>
      <c r="BS418" s="1">
        <f ca="1" t="shared" si="147"/>
        <v>0</v>
      </c>
      <c r="BT418" s="1">
        <f ca="1" t="shared" si="148"/>
        <v>0</v>
      </c>
    </row>
    <row r="419" spans="2:72">
      <c r="B419" s="1">
        <f t="shared" si="149"/>
        <v>129</v>
      </c>
      <c r="C419" s="1">
        <f ca="1" t="shared" ref="C419:C482" si="157">RAND()</f>
        <v>0.912092932551724</v>
      </c>
      <c r="D419" s="1">
        <f ca="1" t="shared" ref="D419:D482" si="158">VLOOKUP(C419,$F$7:$H$12,2,TRUE())+(RAND()*(VLOOKUP(C419,$F$7:$H$12,3,TRUE())-VLOOKUP(C419,$F$7:$H$12,2,TRUE())))</f>
        <v>75.0344536239235</v>
      </c>
      <c r="E419" s="1">
        <f ca="1" t="shared" ref="E419:E482" si="159">RAND()</f>
        <v>0.574053570474508</v>
      </c>
      <c r="F419" s="1">
        <f ca="1" t="shared" ref="F419:F482" si="160">VLOOKUP(E419,$K$7:$M$10,2,TRUE())+(RAND()*(VLOOKUP(E419,$K$7:$M$10,3,TRUE())-VLOOKUP(E419,$K$7:$M$10,2,TRUE())))</f>
        <v>4.66165579672491</v>
      </c>
      <c r="G419" s="1">
        <f ca="1" t="shared" ref="G419:G482" si="161">F419*8</f>
        <v>37.2932463737993</v>
      </c>
      <c r="H419" s="1">
        <f ca="1" t="shared" ref="H419:H482" si="162">MAX(D419-G419,0)</f>
        <v>37.7412072501242</v>
      </c>
      <c r="I419" s="1">
        <f ca="1" t="shared" ref="I419:I482" si="163">H419*100</f>
        <v>3774.12072501242</v>
      </c>
      <c r="K419" s="1">
        <f t="shared" si="150"/>
        <v>129</v>
      </c>
      <c r="L419" s="1">
        <f ca="1" t="shared" ref="L419:L482" si="164">RAND()</f>
        <v>0.956265158308975</v>
      </c>
      <c r="M419" s="1">
        <f ca="1" t="shared" ref="M419:M482" si="165">VLOOKUP(L419,$F$7:$H$12,2,TRUE())+(RAND()*(VLOOKUP(L419,$F$7:$H$12,3,TRUE())-VLOOKUP(L419,$F$7:$H$12,2,TRUE())))</f>
        <v>75.0695001005728</v>
      </c>
      <c r="N419" s="1">
        <f ca="1" t="shared" ref="N419:N482" si="166">RAND()</f>
        <v>0.603801922647933</v>
      </c>
      <c r="O419" s="1">
        <f ca="1" t="shared" ref="O419:O482" si="167">VLOOKUP(N419,$K$7:$M$10,2,TRUE())+(RAND()*(VLOOKUP(N419,$K$7:$M$10,3,TRUE())-VLOOKUP(N419,$K$7:$M$10,2,TRUE())))</f>
        <v>4.92165164025225</v>
      </c>
      <c r="P419" s="1">
        <f ca="1" t="shared" ref="P419:P482" si="168">O419*9</f>
        <v>44.2948647622703</v>
      </c>
      <c r="Q419" s="1">
        <f ca="1" t="shared" ref="Q419:Q482" si="169">MAX(M419-P419,0)</f>
        <v>30.7746353383025</v>
      </c>
      <c r="R419" s="1">
        <f ca="1" t="shared" ref="R419:R482" si="170">Q419*100</f>
        <v>3077.46353383025</v>
      </c>
      <c r="T419" s="1">
        <f t="shared" si="151"/>
        <v>129</v>
      </c>
      <c r="U419" s="1">
        <f ca="1" t="shared" ref="U419:U482" si="171">RAND()</f>
        <v>0.126517571712612</v>
      </c>
      <c r="V419" s="1">
        <f ca="1" t="shared" ref="V419:V482" si="172">VLOOKUP(U419,$F$7:$H$12,2,TRUE())+(RAND()*(VLOOKUP(U419,$F$7:$H$12,3,TRUE())-VLOOKUP(U419,$F$7:$H$12,2,TRUE())))</f>
        <v>55.9767258235986</v>
      </c>
      <c r="W419" s="1">
        <f ca="1" t="shared" ref="W419:W482" si="173">RAND()</f>
        <v>0.576905925726464</v>
      </c>
      <c r="X419" s="1">
        <f ca="1" t="shared" ref="X419:X482" si="174">VLOOKUP(W419,$K$7:$M$10,2,TRUE())+(RAND()*(VLOOKUP(W419,$K$7:$M$10,3,TRUE())-VLOOKUP(W419,$K$7:$M$10,2,TRUE())))</f>
        <v>4.87023928174175</v>
      </c>
      <c r="Y419" s="1">
        <f ca="1" t="shared" ref="Y419:Y482" si="175">X419*10</f>
        <v>48.7023928174175</v>
      </c>
      <c r="Z419" s="1">
        <f ca="1" t="shared" ref="Z419:Z482" si="176">MAX(V419-Y419,0)</f>
        <v>7.27433300618115</v>
      </c>
      <c r="AA419" s="1">
        <f ca="1" t="shared" ref="AA419:AA482" si="177">Z419*100</f>
        <v>727.433300618115</v>
      </c>
      <c r="AC419" s="1">
        <f t="shared" si="152"/>
        <v>129</v>
      </c>
      <c r="AD419" s="1">
        <f ca="1" t="shared" ref="AD419:AD482" si="178">RAND()</f>
        <v>0.168433595050256</v>
      </c>
      <c r="AE419" s="1">
        <f ca="1" t="shared" ref="AE419:AE482" si="179">VLOOKUP(AD419,$F$7:$H$12,2,TRUE())+(RAND()*(VLOOKUP(AD419,$F$7:$H$12,3,TRUE())-VLOOKUP(AD419,$F$7:$H$12,2,TRUE())))</f>
        <v>55.8903389280361</v>
      </c>
      <c r="AF419" s="1">
        <f ca="1" t="shared" ref="AF419:AF482" si="180">RAND()</f>
        <v>0.176991990459318</v>
      </c>
      <c r="AG419" s="1">
        <f ca="1" t="shared" ref="AG419:AG482" si="181">VLOOKUP(AF419,$K$7:$M$10,2,TRUE())+(RAND()*(VLOOKUP(AF419,$K$7:$M$10,3,TRUE())-VLOOKUP(AF419,$K$7:$M$10,2,TRUE())))</f>
        <v>4.3914339320308</v>
      </c>
      <c r="AH419" s="1">
        <f ca="1" t="shared" ref="AH419:AH482" si="182">AG419*11</f>
        <v>48.3057732523388</v>
      </c>
      <c r="AI419" s="1">
        <f ca="1" t="shared" ref="AI419:AI482" si="183">MAX(AE419-AH419,0)</f>
        <v>7.58456567569726</v>
      </c>
      <c r="AJ419" s="1">
        <f ca="1" t="shared" ref="AJ419:AJ482" si="184">AI419*100</f>
        <v>758.456567569726</v>
      </c>
      <c r="AL419" s="1">
        <f t="shared" si="153"/>
        <v>129</v>
      </c>
      <c r="AM419" s="1">
        <f ca="1" t="shared" ref="AM419:AM482" si="185">RAND()</f>
        <v>0.564262421179665</v>
      </c>
      <c r="AN419" s="1">
        <f ca="1" t="shared" ref="AN419:AN482" si="186">VLOOKUP(AM419,$F$7:$H$12,2,TRUE())+(RAND()*(VLOOKUP(AM419,$F$7:$H$12,3,TRUE())-VLOOKUP(AM419,$F$7:$H$12,2,TRUE())))</f>
        <v>65.7854617144122</v>
      </c>
      <c r="AO419" s="1">
        <f ca="1" t="shared" ref="AO419:AO482" si="187">RAND()</f>
        <v>0.340554393696477</v>
      </c>
      <c r="AP419" s="1">
        <f ca="1" t="shared" ref="AP419:AP482" si="188">VLOOKUP(AO419,$K$7:$M$10,2,TRUE())+(RAND()*(VLOOKUP(AO419,$K$7:$M$10,3,TRUE())-VLOOKUP(AO419,$K$7:$M$10,2,TRUE())))</f>
        <v>4.62478838075708</v>
      </c>
      <c r="AQ419" s="1">
        <f ca="1" t="shared" ref="AQ419:AQ482" si="189">AP419*12</f>
        <v>55.497460569085</v>
      </c>
      <c r="AR419" s="1">
        <f ca="1" t="shared" ref="AR419:AR482" si="190">MAX(AN419-AQ419,0)</f>
        <v>10.2880011453272</v>
      </c>
      <c r="AS419" s="1">
        <f ca="1" t="shared" ref="AS419:AS482" si="191">AR419*100</f>
        <v>1028.80011453272</v>
      </c>
      <c r="AU419" s="1">
        <f t="shared" si="154"/>
        <v>129</v>
      </c>
      <c r="AV419" s="1">
        <f ca="1" t="shared" ref="AV419:AV482" si="192">RAND()</f>
        <v>0.441067166401751</v>
      </c>
      <c r="AW419" s="1">
        <f ca="1" t="shared" ref="AW419:AW482" si="193">VLOOKUP(AV419,$F$7:$H$12,2,TRUE())+(RAND()*(VLOOKUP(AV419,$F$7:$H$12,3,TRUE())-VLOOKUP(AV419,$F$7:$H$12,2,TRUE())))</f>
        <v>60.6237089835672</v>
      </c>
      <c r="AX419" s="1">
        <f ca="1" t="shared" ref="AX419:AX482" si="194">RAND()</f>
        <v>0.626349930280409</v>
      </c>
      <c r="AY419" s="1">
        <f ca="1" t="shared" ref="AY419:AY482" si="195">VLOOKUP(AX419,$K$7:$M$10,2,TRUE())+(RAND()*(VLOOKUP(AX419,$K$7:$M$10,3,TRUE())-VLOOKUP(AX419,$K$7:$M$10,2,TRUE())))</f>
        <v>4.84682508368313</v>
      </c>
      <c r="AZ419" s="1">
        <f ca="1" t="shared" ref="AZ419:AZ482" si="196">AY419*13</f>
        <v>63.0087260878807</v>
      </c>
      <c r="BA419" s="1">
        <f ca="1" t="shared" ref="BA419:BA482" si="197">MAX(AW419-AZ419,0)</f>
        <v>0</v>
      </c>
      <c r="BB419" s="1">
        <f ca="1" t="shared" ref="BB419:BB482" si="198">BA419*100</f>
        <v>0</v>
      </c>
      <c r="BD419" s="1">
        <f t="shared" si="155"/>
        <v>129</v>
      </c>
      <c r="BE419" s="1">
        <f ca="1" t="shared" ref="BE419:BE482" si="199">RAND()</f>
        <v>0.57736744233987</v>
      </c>
      <c r="BF419" s="1">
        <f ca="1" t="shared" ref="BF419:BF482" si="200">VLOOKUP(BE419,$F$7:$H$12,2,TRUE())+(RAND()*(VLOOKUP(BE419,$F$7:$H$12,3,TRUE())-VLOOKUP(BE419,$F$7:$H$12,2,TRUE())))</f>
        <v>68.7571424651048</v>
      </c>
      <c r="BG419" s="1">
        <f ca="1" t="shared" ref="BG419:BG482" si="201">RAND()</f>
        <v>0.456255944690142</v>
      </c>
      <c r="BH419" s="1">
        <f ca="1" t="shared" ref="BH419:BH482" si="202">VLOOKUP(BG419,$K$7:$M$10,2,TRUE())+(RAND()*(VLOOKUP(BG419,$K$7:$M$10,3,TRUE())-VLOOKUP(BG419,$K$7:$M$10,2,TRUE())))</f>
        <v>4.58747982148985</v>
      </c>
      <c r="BI419" s="1">
        <f ca="1" t="shared" ref="BI419:BI482" si="203">BH419*14</f>
        <v>64.224717500858</v>
      </c>
      <c r="BJ419" s="1">
        <f ca="1" t="shared" ref="BJ419:BJ482" si="204">MAX(BF419-BI419,0)</f>
        <v>4.53242496424687</v>
      </c>
      <c r="BK419" s="1">
        <f ca="1" t="shared" ref="BK419:BK482" si="205">BJ419*100</f>
        <v>453.242496424687</v>
      </c>
      <c r="BM419" s="1">
        <f t="shared" si="156"/>
        <v>129</v>
      </c>
      <c r="BN419" s="1">
        <f ca="1" t="shared" ref="BN419:BN482" si="206">RAND()</f>
        <v>0.0357049626557326</v>
      </c>
      <c r="BO419" s="1">
        <f ca="1" t="shared" ref="BO419:BO482" si="207">VLOOKUP(BN419,$F$7:$H$12,2,TRUE())+(RAND()*(VLOOKUP(BN419,$F$7:$H$12,3,TRUE())-VLOOKUP(BN419,$F$7:$H$12,2,TRUE())))</f>
        <v>51.5950647050068</v>
      </c>
      <c r="BP419" s="1">
        <f ca="1" t="shared" ref="BP419:BP482" si="208">RAND()</f>
        <v>0.439156172586252</v>
      </c>
      <c r="BQ419" s="1">
        <f ca="1" t="shared" ref="BQ419:BQ482" si="209">VLOOKUP(BP419,$K$7:$M$10,2,TRUE())+(RAND()*(VLOOKUP(BP419,$K$7:$M$10,3,TRUE())-VLOOKUP(BP419,$K$7:$M$10,2,TRUE())))</f>
        <v>4.54591924587309</v>
      </c>
      <c r="BR419" s="1">
        <f ca="1" t="shared" ref="BR419:BR482" si="210">BQ419*15</f>
        <v>68.1887886880963</v>
      </c>
      <c r="BS419" s="1">
        <f ca="1" t="shared" ref="BS419:BS482" si="211">MAX(BO419-BR419,0)</f>
        <v>0</v>
      </c>
      <c r="BT419" s="1">
        <f ca="1" t="shared" ref="BT419:BT482" si="212">BS419*100</f>
        <v>0</v>
      </c>
    </row>
    <row r="420" spans="2:72">
      <c r="B420" s="1">
        <f t="shared" ref="B420:B483" si="213">B419+1</f>
        <v>130</v>
      </c>
      <c r="C420" s="1">
        <f ca="1" t="shared" si="157"/>
        <v>0.961714229474987</v>
      </c>
      <c r="D420" s="1">
        <f ca="1" t="shared" si="158"/>
        <v>78.3793002653308</v>
      </c>
      <c r="E420" s="1">
        <f ca="1" t="shared" si="159"/>
        <v>0.361711509301462</v>
      </c>
      <c r="F420" s="1">
        <f ca="1" t="shared" si="160"/>
        <v>4.58802516181098</v>
      </c>
      <c r="G420" s="1">
        <f ca="1" t="shared" si="161"/>
        <v>36.7042012944878</v>
      </c>
      <c r="H420" s="1">
        <f ca="1" t="shared" si="162"/>
        <v>41.675098970843</v>
      </c>
      <c r="I420" s="1">
        <f ca="1" t="shared" si="163"/>
        <v>4167.5098970843</v>
      </c>
      <c r="K420" s="1">
        <f t="shared" ref="K420:K483" si="214">K419+1</f>
        <v>130</v>
      </c>
      <c r="L420" s="1">
        <f ca="1" t="shared" si="164"/>
        <v>0.861597065719215</v>
      </c>
      <c r="M420" s="1">
        <f ca="1" t="shared" si="165"/>
        <v>65.7302186886826</v>
      </c>
      <c r="N420" s="1">
        <f ca="1" t="shared" si="166"/>
        <v>0.142917219985339</v>
      </c>
      <c r="O420" s="1">
        <f ca="1" t="shared" si="167"/>
        <v>4.27864724227389</v>
      </c>
      <c r="P420" s="1">
        <f ca="1" t="shared" si="168"/>
        <v>38.507825180465</v>
      </c>
      <c r="Q420" s="1">
        <f ca="1" t="shared" si="169"/>
        <v>27.2223935082175</v>
      </c>
      <c r="R420" s="1">
        <f ca="1" t="shared" si="170"/>
        <v>2722.23935082175</v>
      </c>
      <c r="T420" s="1">
        <f t="shared" ref="T420:T483" si="215">T419+1</f>
        <v>130</v>
      </c>
      <c r="U420" s="1">
        <f ca="1" t="shared" si="171"/>
        <v>0.0753458484812286</v>
      </c>
      <c r="V420" s="1">
        <f ca="1" t="shared" si="172"/>
        <v>53.9707463602562</v>
      </c>
      <c r="W420" s="1">
        <f ca="1" t="shared" si="173"/>
        <v>0.554040918075349</v>
      </c>
      <c r="X420" s="1">
        <f ca="1" t="shared" si="174"/>
        <v>4.7552001481258</v>
      </c>
      <c r="Y420" s="1">
        <f ca="1" t="shared" si="175"/>
        <v>47.552001481258</v>
      </c>
      <c r="Z420" s="1">
        <f ca="1" t="shared" si="176"/>
        <v>6.41874487899829</v>
      </c>
      <c r="AA420" s="1">
        <f ca="1" t="shared" si="177"/>
        <v>641.874487899829</v>
      </c>
      <c r="AC420" s="1">
        <f t="shared" ref="AC420:AC483" si="216">AC419+1</f>
        <v>130</v>
      </c>
      <c r="AD420" s="1">
        <f ca="1" t="shared" si="178"/>
        <v>0.282722844808447</v>
      </c>
      <c r="AE420" s="1">
        <f ca="1" t="shared" si="179"/>
        <v>60.2999232497359</v>
      </c>
      <c r="AF420" s="1">
        <f ca="1" t="shared" si="180"/>
        <v>0.201701393626304</v>
      </c>
      <c r="AG420" s="1">
        <f ca="1" t="shared" si="181"/>
        <v>4.44381256493195</v>
      </c>
      <c r="AH420" s="1">
        <f ca="1" t="shared" si="182"/>
        <v>48.8819382142514</v>
      </c>
      <c r="AI420" s="1">
        <f ca="1" t="shared" si="183"/>
        <v>11.4179850354845</v>
      </c>
      <c r="AJ420" s="1">
        <f ca="1" t="shared" si="184"/>
        <v>1141.79850354845</v>
      </c>
      <c r="AL420" s="1">
        <f t="shared" ref="AL420:AL483" si="217">AL419+1</f>
        <v>130</v>
      </c>
      <c r="AM420" s="1">
        <f ca="1" t="shared" si="185"/>
        <v>0.169946638258554</v>
      </c>
      <c r="AN420" s="1">
        <f ca="1" t="shared" si="186"/>
        <v>55.867983270512</v>
      </c>
      <c r="AO420" s="1">
        <f ca="1" t="shared" si="187"/>
        <v>0.0236131634850654</v>
      </c>
      <c r="AP420" s="1">
        <f ca="1" t="shared" si="188"/>
        <v>4.01579299502395</v>
      </c>
      <c r="AQ420" s="1">
        <f ca="1" t="shared" si="189"/>
        <v>48.1895159402874</v>
      </c>
      <c r="AR420" s="1">
        <f ca="1" t="shared" si="190"/>
        <v>7.67846733022458</v>
      </c>
      <c r="AS420" s="1">
        <f ca="1" t="shared" si="191"/>
        <v>767.846733022458</v>
      </c>
      <c r="AU420" s="1">
        <f t="shared" ref="AU420:AU483" si="218">AU419+1</f>
        <v>130</v>
      </c>
      <c r="AV420" s="1">
        <f ca="1" t="shared" si="192"/>
        <v>0.883842474009917</v>
      </c>
      <c r="AW420" s="1">
        <f ca="1" t="shared" si="193"/>
        <v>67.1170176742015</v>
      </c>
      <c r="AX420" s="1">
        <f ca="1" t="shared" si="194"/>
        <v>0.472991924059298</v>
      </c>
      <c r="AY420" s="1">
        <f ca="1" t="shared" si="195"/>
        <v>4.85582265062548</v>
      </c>
      <c r="AZ420" s="1">
        <f ca="1" t="shared" si="196"/>
        <v>63.1256944581312</v>
      </c>
      <c r="BA420" s="1">
        <f ca="1" t="shared" si="197"/>
        <v>3.99132321607035</v>
      </c>
      <c r="BB420" s="1">
        <f ca="1" t="shared" si="198"/>
        <v>399.132321607035</v>
      </c>
      <c r="BD420" s="1">
        <f t="shared" ref="BD420:BD483" si="219">BD419+1</f>
        <v>130</v>
      </c>
      <c r="BE420" s="1">
        <f ca="1" t="shared" si="199"/>
        <v>0.0460135557752785</v>
      </c>
      <c r="BF420" s="1">
        <f ca="1" t="shared" si="200"/>
        <v>51.8611080239327</v>
      </c>
      <c r="BG420" s="1">
        <f ca="1" t="shared" si="201"/>
        <v>0.651003114659334</v>
      </c>
      <c r="BH420" s="1">
        <f ca="1" t="shared" si="202"/>
        <v>4.70854512612198</v>
      </c>
      <c r="BI420" s="1">
        <f ca="1" t="shared" si="203"/>
        <v>65.9196317657078</v>
      </c>
      <c r="BJ420" s="1">
        <f ca="1" t="shared" si="204"/>
        <v>0</v>
      </c>
      <c r="BK420" s="1">
        <f ca="1" t="shared" si="205"/>
        <v>0</v>
      </c>
      <c r="BM420" s="1">
        <f t="shared" ref="BM420:BM483" si="220">BM419+1</f>
        <v>130</v>
      </c>
      <c r="BN420" s="1">
        <f ca="1" t="shared" si="206"/>
        <v>0.532140101490677</v>
      </c>
      <c r="BO420" s="1">
        <f ca="1" t="shared" si="207"/>
        <v>60.2458436932409</v>
      </c>
      <c r="BP420" s="1">
        <f ca="1" t="shared" si="208"/>
        <v>0.178060619030892</v>
      </c>
      <c r="BQ420" s="1">
        <f ca="1" t="shared" si="209"/>
        <v>4.05990606200664</v>
      </c>
      <c r="BR420" s="1">
        <f ca="1" t="shared" si="210"/>
        <v>60.8985909300996</v>
      </c>
      <c r="BS420" s="1">
        <f ca="1" t="shared" si="211"/>
        <v>0</v>
      </c>
      <c r="BT420" s="1">
        <f ca="1" t="shared" si="212"/>
        <v>0</v>
      </c>
    </row>
    <row r="421" spans="2:72">
      <c r="B421" s="1">
        <f t="shared" si="213"/>
        <v>131</v>
      </c>
      <c r="C421" s="1">
        <f ca="1" t="shared" si="157"/>
        <v>0.86257253088604</v>
      </c>
      <c r="D421" s="1">
        <f ca="1" t="shared" si="158"/>
        <v>66.8609581768738</v>
      </c>
      <c r="E421" s="1">
        <f ca="1" t="shared" si="159"/>
        <v>0.0196870465192833</v>
      </c>
      <c r="F421" s="1">
        <f ca="1" t="shared" si="160"/>
        <v>4.4563208895664</v>
      </c>
      <c r="G421" s="1">
        <f ca="1" t="shared" si="161"/>
        <v>35.6505671165312</v>
      </c>
      <c r="H421" s="1">
        <f ca="1" t="shared" si="162"/>
        <v>31.2103910603426</v>
      </c>
      <c r="I421" s="1">
        <f ca="1" t="shared" si="163"/>
        <v>3121.03910603426</v>
      </c>
      <c r="K421" s="1">
        <f t="shared" si="214"/>
        <v>131</v>
      </c>
      <c r="L421" s="1">
        <f ca="1" t="shared" si="164"/>
        <v>0.125312846599674</v>
      </c>
      <c r="M421" s="1">
        <f ca="1" t="shared" si="165"/>
        <v>56.5177942279774</v>
      </c>
      <c r="N421" s="1">
        <f ca="1" t="shared" si="166"/>
        <v>0.286780205346513</v>
      </c>
      <c r="O421" s="1">
        <f ca="1" t="shared" si="167"/>
        <v>4.32493075579458</v>
      </c>
      <c r="P421" s="1">
        <f ca="1" t="shared" si="168"/>
        <v>38.9243768021512</v>
      </c>
      <c r="Q421" s="1">
        <f ca="1" t="shared" si="169"/>
        <v>17.5934174258262</v>
      </c>
      <c r="R421" s="1">
        <f ca="1" t="shared" si="170"/>
        <v>1759.34174258262</v>
      </c>
      <c r="T421" s="1">
        <f t="shared" si="215"/>
        <v>131</v>
      </c>
      <c r="U421" s="1">
        <f ca="1" t="shared" si="171"/>
        <v>0.351875811793291</v>
      </c>
      <c r="V421" s="1">
        <f ca="1" t="shared" si="172"/>
        <v>61.0202522424413</v>
      </c>
      <c r="W421" s="1">
        <f ca="1" t="shared" si="173"/>
        <v>0.850422594059889</v>
      </c>
      <c r="X421" s="1">
        <f ca="1" t="shared" si="174"/>
        <v>5.34067846004655</v>
      </c>
      <c r="Y421" s="1">
        <f ca="1" t="shared" si="175"/>
        <v>53.4067846004655</v>
      </c>
      <c r="Z421" s="1">
        <f ca="1" t="shared" si="176"/>
        <v>7.61346764197588</v>
      </c>
      <c r="AA421" s="1">
        <f ca="1" t="shared" si="177"/>
        <v>761.346764197588</v>
      </c>
      <c r="AC421" s="1">
        <f t="shared" si="216"/>
        <v>131</v>
      </c>
      <c r="AD421" s="1">
        <f ca="1" t="shared" si="178"/>
        <v>0.521042681446993</v>
      </c>
      <c r="AE421" s="1">
        <f ca="1" t="shared" si="179"/>
        <v>62.013999160179</v>
      </c>
      <c r="AF421" s="1">
        <f ca="1" t="shared" si="180"/>
        <v>0.0599918949928915</v>
      </c>
      <c r="AG421" s="1">
        <f ca="1" t="shared" si="181"/>
        <v>4.14396169635352</v>
      </c>
      <c r="AH421" s="1">
        <f ca="1" t="shared" si="182"/>
        <v>45.5835786598888</v>
      </c>
      <c r="AI421" s="1">
        <f ca="1" t="shared" si="183"/>
        <v>16.4304205002902</v>
      </c>
      <c r="AJ421" s="1">
        <f ca="1" t="shared" si="184"/>
        <v>1643.04205002902</v>
      </c>
      <c r="AL421" s="1">
        <f t="shared" si="217"/>
        <v>131</v>
      </c>
      <c r="AM421" s="1">
        <f ca="1" t="shared" si="185"/>
        <v>0.111263337709267</v>
      </c>
      <c r="AN421" s="1">
        <f ca="1" t="shared" si="186"/>
        <v>58.1669401849466</v>
      </c>
      <c r="AO421" s="1">
        <f ca="1" t="shared" si="187"/>
        <v>0.207220927879466</v>
      </c>
      <c r="AP421" s="1">
        <f ca="1" t="shared" si="188"/>
        <v>4.34100094105934</v>
      </c>
      <c r="AQ421" s="1">
        <f ca="1" t="shared" si="189"/>
        <v>52.0920112927121</v>
      </c>
      <c r="AR421" s="1">
        <f ca="1" t="shared" si="190"/>
        <v>6.07492889223456</v>
      </c>
      <c r="AS421" s="1">
        <f ca="1" t="shared" si="191"/>
        <v>607.492889223456</v>
      </c>
      <c r="AU421" s="1">
        <f t="shared" si="218"/>
        <v>131</v>
      </c>
      <c r="AV421" s="1">
        <f ca="1" t="shared" si="192"/>
        <v>0.272805769903662</v>
      </c>
      <c r="AW421" s="1">
        <f ca="1" t="shared" si="193"/>
        <v>63.0409665337157</v>
      </c>
      <c r="AX421" s="1">
        <f ca="1" t="shared" si="194"/>
        <v>0.288204678321145</v>
      </c>
      <c r="AY421" s="1">
        <f ca="1" t="shared" si="195"/>
        <v>4.04788443779136</v>
      </c>
      <c r="AZ421" s="1">
        <f ca="1" t="shared" si="196"/>
        <v>52.6224976912877</v>
      </c>
      <c r="BA421" s="1">
        <f ca="1" t="shared" si="197"/>
        <v>10.4184688424279</v>
      </c>
      <c r="BB421" s="1">
        <f ca="1" t="shared" si="198"/>
        <v>1041.84688424279</v>
      </c>
      <c r="BD421" s="1">
        <f t="shared" si="219"/>
        <v>131</v>
      </c>
      <c r="BE421" s="1">
        <f ca="1" t="shared" si="199"/>
        <v>0.515552201670672</v>
      </c>
      <c r="BF421" s="1">
        <f ca="1" t="shared" si="200"/>
        <v>63.7949525432741</v>
      </c>
      <c r="BG421" s="1">
        <f ca="1" t="shared" si="201"/>
        <v>0.402797573400292</v>
      </c>
      <c r="BH421" s="1">
        <f ca="1" t="shared" si="202"/>
        <v>4.96523036317666</v>
      </c>
      <c r="BI421" s="1">
        <f ca="1" t="shared" si="203"/>
        <v>69.5132250844733</v>
      </c>
      <c r="BJ421" s="1">
        <f ca="1" t="shared" si="204"/>
        <v>0</v>
      </c>
      <c r="BK421" s="1">
        <f ca="1" t="shared" si="205"/>
        <v>0</v>
      </c>
      <c r="BM421" s="1">
        <f t="shared" si="220"/>
        <v>131</v>
      </c>
      <c r="BN421" s="1">
        <f ca="1" t="shared" si="206"/>
        <v>0.18398092217956</v>
      </c>
      <c r="BO421" s="1">
        <f ca="1" t="shared" si="207"/>
        <v>58.6263521882384</v>
      </c>
      <c r="BP421" s="1">
        <f ca="1" t="shared" si="208"/>
        <v>0.349774751164097</v>
      </c>
      <c r="BQ421" s="1">
        <f ca="1" t="shared" si="209"/>
        <v>4.50627754541304</v>
      </c>
      <c r="BR421" s="1">
        <f ca="1" t="shared" si="210"/>
        <v>67.5941631811956</v>
      </c>
      <c r="BS421" s="1">
        <f ca="1" t="shared" si="211"/>
        <v>0</v>
      </c>
      <c r="BT421" s="1">
        <f ca="1" t="shared" si="212"/>
        <v>0</v>
      </c>
    </row>
    <row r="422" spans="2:72">
      <c r="B422" s="1">
        <f t="shared" si="213"/>
        <v>132</v>
      </c>
      <c r="C422" s="1">
        <f ca="1" t="shared" si="157"/>
        <v>0.083304885200538</v>
      </c>
      <c r="D422" s="1">
        <f ca="1" t="shared" si="158"/>
        <v>50.1921945951441</v>
      </c>
      <c r="E422" s="1">
        <f ca="1" t="shared" si="159"/>
        <v>0.198609846360225</v>
      </c>
      <c r="F422" s="1">
        <f ca="1" t="shared" si="160"/>
        <v>4.22458019989689</v>
      </c>
      <c r="G422" s="1">
        <f ca="1" t="shared" si="161"/>
        <v>33.7966415991751</v>
      </c>
      <c r="H422" s="1">
        <f ca="1" t="shared" si="162"/>
        <v>16.395552995969</v>
      </c>
      <c r="I422" s="1">
        <f ca="1" t="shared" si="163"/>
        <v>1639.5552995969</v>
      </c>
      <c r="K422" s="1">
        <f t="shared" si="214"/>
        <v>132</v>
      </c>
      <c r="L422" s="1">
        <f ca="1" t="shared" si="164"/>
        <v>0.383182255775849</v>
      </c>
      <c r="M422" s="1">
        <f ca="1" t="shared" si="165"/>
        <v>62.6844488721204</v>
      </c>
      <c r="N422" s="1">
        <f ca="1" t="shared" si="166"/>
        <v>0.038428897757808</v>
      </c>
      <c r="O422" s="1">
        <f ca="1" t="shared" si="167"/>
        <v>4.2640246666853</v>
      </c>
      <c r="P422" s="1">
        <f ca="1" t="shared" si="168"/>
        <v>38.3762220001677</v>
      </c>
      <c r="Q422" s="1">
        <f ca="1" t="shared" si="169"/>
        <v>24.3082268719526</v>
      </c>
      <c r="R422" s="1">
        <f ca="1" t="shared" si="170"/>
        <v>2430.82268719526</v>
      </c>
      <c r="T422" s="1">
        <f t="shared" si="215"/>
        <v>132</v>
      </c>
      <c r="U422" s="1">
        <f ca="1" t="shared" si="171"/>
        <v>0.962508548812763</v>
      </c>
      <c r="V422" s="1">
        <f ca="1" t="shared" si="172"/>
        <v>76.5603592868277</v>
      </c>
      <c r="W422" s="1">
        <f ca="1" t="shared" si="173"/>
        <v>0.509127844727702</v>
      </c>
      <c r="X422" s="1">
        <f ca="1" t="shared" si="174"/>
        <v>4.61754215565832</v>
      </c>
      <c r="Y422" s="1">
        <f ca="1" t="shared" si="175"/>
        <v>46.1754215565832</v>
      </c>
      <c r="Z422" s="1">
        <f ca="1" t="shared" si="176"/>
        <v>30.3849377302446</v>
      </c>
      <c r="AA422" s="1">
        <f ca="1" t="shared" si="177"/>
        <v>3038.49377302446</v>
      </c>
      <c r="AC422" s="1">
        <f t="shared" si="216"/>
        <v>132</v>
      </c>
      <c r="AD422" s="1">
        <f ca="1" t="shared" si="178"/>
        <v>0.873447801283638</v>
      </c>
      <c r="AE422" s="1">
        <f ca="1" t="shared" si="179"/>
        <v>66.2005465124203</v>
      </c>
      <c r="AF422" s="1">
        <f ca="1" t="shared" si="180"/>
        <v>0.885237583230188</v>
      </c>
      <c r="AG422" s="1">
        <f ca="1" t="shared" si="181"/>
        <v>5.45595913304141</v>
      </c>
      <c r="AH422" s="1">
        <f ca="1" t="shared" si="182"/>
        <v>60.0155504634555</v>
      </c>
      <c r="AI422" s="1">
        <f ca="1" t="shared" si="183"/>
        <v>6.18499604896479</v>
      </c>
      <c r="AJ422" s="1">
        <f ca="1" t="shared" si="184"/>
        <v>618.499604896479</v>
      </c>
      <c r="AL422" s="1">
        <f t="shared" si="217"/>
        <v>132</v>
      </c>
      <c r="AM422" s="1">
        <f ca="1" t="shared" si="185"/>
        <v>0.878757614807197</v>
      </c>
      <c r="AN422" s="1">
        <f ca="1" t="shared" si="186"/>
        <v>65.5069384108092</v>
      </c>
      <c r="AO422" s="1">
        <f ca="1" t="shared" si="187"/>
        <v>0.660542582191443</v>
      </c>
      <c r="AP422" s="1">
        <f ca="1" t="shared" si="188"/>
        <v>4.6094140675486</v>
      </c>
      <c r="AQ422" s="1">
        <f ca="1" t="shared" si="189"/>
        <v>55.3129688105832</v>
      </c>
      <c r="AR422" s="1">
        <f ca="1" t="shared" si="190"/>
        <v>10.1939696002259</v>
      </c>
      <c r="AS422" s="1">
        <f ca="1" t="shared" si="191"/>
        <v>1019.39696002259</v>
      </c>
      <c r="AU422" s="1">
        <f t="shared" si="218"/>
        <v>132</v>
      </c>
      <c r="AV422" s="1">
        <f ca="1" t="shared" si="192"/>
        <v>0.459053943168795</v>
      </c>
      <c r="AW422" s="1">
        <f ca="1" t="shared" si="193"/>
        <v>63.0721309876889</v>
      </c>
      <c r="AX422" s="1">
        <f ca="1" t="shared" si="194"/>
        <v>0.640618211593044</v>
      </c>
      <c r="AY422" s="1">
        <f ca="1" t="shared" si="195"/>
        <v>4.68555403964054</v>
      </c>
      <c r="AZ422" s="1">
        <f ca="1" t="shared" si="196"/>
        <v>60.912202515327</v>
      </c>
      <c r="BA422" s="1">
        <f ca="1" t="shared" si="197"/>
        <v>2.15992847236191</v>
      </c>
      <c r="BB422" s="1">
        <f ca="1" t="shared" si="198"/>
        <v>215.992847236191</v>
      </c>
      <c r="BD422" s="1">
        <f t="shared" si="219"/>
        <v>132</v>
      </c>
      <c r="BE422" s="1">
        <f ca="1" t="shared" si="199"/>
        <v>0.119011997376047</v>
      </c>
      <c r="BF422" s="1">
        <f ca="1" t="shared" si="200"/>
        <v>56.2097474297897</v>
      </c>
      <c r="BG422" s="1">
        <f ca="1" t="shared" si="201"/>
        <v>0.274412957247909</v>
      </c>
      <c r="BH422" s="1">
        <f ca="1" t="shared" si="202"/>
        <v>4.35493635773615</v>
      </c>
      <c r="BI422" s="1">
        <f ca="1" t="shared" si="203"/>
        <v>60.9691090083061</v>
      </c>
      <c r="BJ422" s="1">
        <f ca="1" t="shared" si="204"/>
        <v>0</v>
      </c>
      <c r="BK422" s="1">
        <f ca="1" t="shared" si="205"/>
        <v>0</v>
      </c>
      <c r="BM422" s="1">
        <f t="shared" si="220"/>
        <v>132</v>
      </c>
      <c r="BN422" s="1">
        <f ca="1" t="shared" si="206"/>
        <v>0.3696040998589</v>
      </c>
      <c r="BO422" s="1">
        <f ca="1" t="shared" si="207"/>
        <v>63.5198555941188</v>
      </c>
      <c r="BP422" s="1">
        <f ca="1" t="shared" si="208"/>
        <v>0.665689560430951</v>
      </c>
      <c r="BQ422" s="1">
        <f ca="1" t="shared" si="209"/>
        <v>4.86981943538751</v>
      </c>
      <c r="BR422" s="1">
        <f ca="1" t="shared" si="210"/>
        <v>73.0472915308126</v>
      </c>
      <c r="BS422" s="1">
        <f ca="1" t="shared" si="211"/>
        <v>0</v>
      </c>
      <c r="BT422" s="1">
        <f ca="1" t="shared" si="212"/>
        <v>0</v>
      </c>
    </row>
    <row r="423" spans="2:72">
      <c r="B423" s="1">
        <f t="shared" si="213"/>
        <v>133</v>
      </c>
      <c r="C423" s="1">
        <f ca="1" t="shared" si="157"/>
        <v>0.0917435351945408</v>
      </c>
      <c r="D423" s="1">
        <f ca="1" t="shared" si="158"/>
        <v>51.3720160090655</v>
      </c>
      <c r="E423" s="1">
        <f ca="1" t="shared" si="159"/>
        <v>0.535337384531973</v>
      </c>
      <c r="F423" s="1">
        <f ca="1" t="shared" si="160"/>
        <v>4.80353465367559</v>
      </c>
      <c r="G423" s="1">
        <f ca="1" t="shared" si="161"/>
        <v>38.4282772294047</v>
      </c>
      <c r="H423" s="1">
        <f ca="1" t="shared" si="162"/>
        <v>12.9437387796608</v>
      </c>
      <c r="I423" s="1">
        <f ca="1" t="shared" si="163"/>
        <v>1294.37387796608</v>
      </c>
      <c r="K423" s="1">
        <f t="shared" si="214"/>
        <v>133</v>
      </c>
      <c r="L423" s="1">
        <f ca="1" t="shared" si="164"/>
        <v>0.615908098745385</v>
      </c>
      <c r="M423" s="1">
        <f ca="1" t="shared" si="165"/>
        <v>65.3740688641421</v>
      </c>
      <c r="N423" s="1">
        <f ca="1" t="shared" si="166"/>
        <v>0.255816573279676</v>
      </c>
      <c r="O423" s="1">
        <f ca="1" t="shared" si="167"/>
        <v>4.40832133644222</v>
      </c>
      <c r="P423" s="1">
        <f ca="1" t="shared" si="168"/>
        <v>39.67489202798</v>
      </c>
      <c r="Q423" s="1">
        <f ca="1" t="shared" si="169"/>
        <v>25.6991768361622</v>
      </c>
      <c r="R423" s="1">
        <f ca="1" t="shared" si="170"/>
        <v>2569.91768361622</v>
      </c>
      <c r="T423" s="1">
        <f t="shared" si="215"/>
        <v>133</v>
      </c>
      <c r="U423" s="1">
        <f ca="1" t="shared" si="171"/>
        <v>0.488534364100916</v>
      </c>
      <c r="V423" s="1">
        <f ca="1" t="shared" si="172"/>
        <v>60.3914418161511</v>
      </c>
      <c r="W423" s="1">
        <f ca="1" t="shared" si="173"/>
        <v>0.550501065890303</v>
      </c>
      <c r="X423" s="1">
        <f ca="1" t="shared" si="174"/>
        <v>4.99798366738478</v>
      </c>
      <c r="Y423" s="1">
        <f ca="1" t="shared" si="175"/>
        <v>49.9798366738478</v>
      </c>
      <c r="Z423" s="1">
        <f ca="1" t="shared" si="176"/>
        <v>10.4116051423033</v>
      </c>
      <c r="AA423" s="1">
        <f ca="1" t="shared" si="177"/>
        <v>1041.16051423033</v>
      </c>
      <c r="AC423" s="1">
        <f t="shared" si="216"/>
        <v>133</v>
      </c>
      <c r="AD423" s="1">
        <f ca="1" t="shared" si="178"/>
        <v>0.0823728754437254</v>
      </c>
      <c r="AE423" s="1">
        <f ca="1" t="shared" si="179"/>
        <v>53.8510334328103</v>
      </c>
      <c r="AF423" s="1">
        <f ca="1" t="shared" si="180"/>
        <v>0.459020291558634</v>
      </c>
      <c r="AG423" s="1">
        <f ca="1" t="shared" si="181"/>
        <v>4.72846625448459</v>
      </c>
      <c r="AH423" s="1">
        <f ca="1" t="shared" si="182"/>
        <v>52.0131287993305</v>
      </c>
      <c r="AI423" s="1">
        <f ca="1" t="shared" si="183"/>
        <v>1.83790463347979</v>
      </c>
      <c r="AJ423" s="1">
        <f ca="1" t="shared" si="184"/>
        <v>183.790463347979</v>
      </c>
      <c r="AL423" s="1">
        <f t="shared" si="217"/>
        <v>133</v>
      </c>
      <c r="AM423" s="1">
        <f ca="1" t="shared" si="185"/>
        <v>0.775925619539662</v>
      </c>
      <c r="AN423" s="1">
        <f ca="1" t="shared" si="186"/>
        <v>67.6166926572696</v>
      </c>
      <c r="AO423" s="1">
        <f ca="1" t="shared" si="187"/>
        <v>0.521905785265099</v>
      </c>
      <c r="AP423" s="1">
        <f ca="1" t="shared" si="188"/>
        <v>4.89533387635727</v>
      </c>
      <c r="AQ423" s="1">
        <f ca="1" t="shared" si="189"/>
        <v>58.7440065162873</v>
      </c>
      <c r="AR423" s="1">
        <f ca="1" t="shared" si="190"/>
        <v>8.87268614098232</v>
      </c>
      <c r="AS423" s="1">
        <f ca="1" t="shared" si="191"/>
        <v>887.268614098232</v>
      </c>
      <c r="AU423" s="1">
        <f t="shared" si="218"/>
        <v>133</v>
      </c>
      <c r="AV423" s="1">
        <f ca="1" t="shared" si="192"/>
        <v>0.201036736499068</v>
      </c>
      <c r="AW423" s="1">
        <f ca="1" t="shared" si="193"/>
        <v>55.306303552448</v>
      </c>
      <c r="AX423" s="1">
        <f ca="1" t="shared" si="194"/>
        <v>0.0437527077250006</v>
      </c>
      <c r="AY423" s="1">
        <f ca="1" t="shared" si="195"/>
        <v>4.32514935623308</v>
      </c>
      <c r="AZ423" s="1">
        <f ca="1" t="shared" si="196"/>
        <v>56.22694163103</v>
      </c>
      <c r="BA423" s="1">
        <f ca="1" t="shared" si="197"/>
        <v>0</v>
      </c>
      <c r="BB423" s="1">
        <f ca="1" t="shared" si="198"/>
        <v>0</v>
      </c>
      <c r="BD423" s="1">
        <f t="shared" si="219"/>
        <v>133</v>
      </c>
      <c r="BE423" s="1">
        <f ca="1" t="shared" si="199"/>
        <v>0.613767934719203</v>
      </c>
      <c r="BF423" s="1">
        <f ca="1" t="shared" si="200"/>
        <v>66.0665386427534</v>
      </c>
      <c r="BG423" s="1">
        <f ca="1" t="shared" si="201"/>
        <v>0.174606042182275</v>
      </c>
      <c r="BH423" s="1">
        <f ca="1" t="shared" si="202"/>
        <v>4.2667803108697</v>
      </c>
      <c r="BI423" s="1">
        <f ca="1" t="shared" si="203"/>
        <v>59.7349243521757</v>
      </c>
      <c r="BJ423" s="1">
        <f ca="1" t="shared" si="204"/>
        <v>6.33161429057763</v>
      </c>
      <c r="BK423" s="1">
        <f ca="1" t="shared" si="205"/>
        <v>633.161429057763</v>
      </c>
      <c r="BM423" s="1">
        <f t="shared" si="220"/>
        <v>133</v>
      </c>
      <c r="BN423" s="1">
        <f ca="1" t="shared" si="206"/>
        <v>0.68028581337242</v>
      </c>
      <c r="BO423" s="1">
        <f ca="1" t="shared" si="207"/>
        <v>67.7157574863301</v>
      </c>
      <c r="BP423" s="1">
        <f ca="1" t="shared" si="208"/>
        <v>0.21744570212861</v>
      </c>
      <c r="BQ423" s="1">
        <f ca="1" t="shared" si="209"/>
        <v>4.113745518588</v>
      </c>
      <c r="BR423" s="1">
        <f ca="1" t="shared" si="210"/>
        <v>61.7061827788201</v>
      </c>
      <c r="BS423" s="1">
        <f ca="1" t="shared" si="211"/>
        <v>6.00957470751004</v>
      </c>
      <c r="BT423" s="1">
        <f ca="1" t="shared" si="212"/>
        <v>600.957470751004</v>
      </c>
    </row>
    <row r="424" spans="2:72">
      <c r="B424" s="1">
        <f t="shared" si="213"/>
        <v>134</v>
      </c>
      <c r="C424" s="1">
        <f ca="1" t="shared" si="157"/>
        <v>0.717921991614463</v>
      </c>
      <c r="D424" s="1">
        <f ca="1" t="shared" si="158"/>
        <v>66.1964162808811</v>
      </c>
      <c r="E424" s="1">
        <f ca="1" t="shared" si="159"/>
        <v>0.619462394556117</v>
      </c>
      <c r="F424" s="1">
        <f ca="1" t="shared" si="160"/>
        <v>4.6668972449423</v>
      </c>
      <c r="G424" s="1">
        <f ca="1" t="shared" si="161"/>
        <v>37.3351779595384</v>
      </c>
      <c r="H424" s="1">
        <f ca="1" t="shared" si="162"/>
        <v>28.8612383213427</v>
      </c>
      <c r="I424" s="1">
        <f ca="1" t="shared" si="163"/>
        <v>2886.12383213427</v>
      </c>
      <c r="K424" s="1">
        <f t="shared" si="214"/>
        <v>134</v>
      </c>
      <c r="L424" s="1">
        <f ca="1" t="shared" si="164"/>
        <v>0.610967357328132</v>
      </c>
      <c r="M424" s="1">
        <f ca="1" t="shared" si="165"/>
        <v>67.0550929937399</v>
      </c>
      <c r="N424" s="1">
        <f ca="1" t="shared" si="166"/>
        <v>0.0894434023850452</v>
      </c>
      <c r="O424" s="1">
        <f ca="1" t="shared" si="167"/>
        <v>4.05164640193485</v>
      </c>
      <c r="P424" s="1">
        <f ca="1" t="shared" si="168"/>
        <v>36.4648176174136</v>
      </c>
      <c r="Q424" s="1">
        <f ca="1" t="shared" si="169"/>
        <v>30.5902753763263</v>
      </c>
      <c r="R424" s="1">
        <f ca="1" t="shared" si="170"/>
        <v>3059.02753763263</v>
      </c>
      <c r="T424" s="1">
        <f t="shared" si="215"/>
        <v>134</v>
      </c>
      <c r="U424" s="1">
        <f ca="1" t="shared" si="171"/>
        <v>0.123943155947498</v>
      </c>
      <c r="V424" s="1">
        <f ca="1" t="shared" si="172"/>
        <v>55.5711869921574</v>
      </c>
      <c r="W424" s="1">
        <f ca="1" t="shared" si="173"/>
        <v>0.646266721295254</v>
      </c>
      <c r="X424" s="1">
        <f ca="1" t="shared" si="174"/>
        <v>4.70257240108801</v>
      </c>
      <c r="Y424" s="1">
        <f ca="1" t="shared" si="175"/>
        <v>47.0257240108801</v>
      </c>
      <c r="Z424" s="1">
        <f ca="1" t="shared" si="176"/>
        <v>8.54546298127725</v>
      </c>
      <c r="AA424" s="1">
        <f ca="1" t="shared" si="177"/>
        <v>854.546298127725</v>
      </c>
      <c r="AC424" s="1">
        <f t="shared" si="216"/>
        <v>134</v>
      </c>
      <c r="AD424" s="1">
        <f ca="1" t="shared" si="178"/>
        <v>0.227845148776048</v>
      </c>
      <c r="AE424" s="1">
        <f ca="1" t="shared" si="179"/>
        <v>56.5125064509194</v>
      </c>
      <c r="AF424" s="1">
        <f ca="1" t="shared" si="180"/>
        <v>0.0636759671963558</v>
      </c>
      <c r="AG424" s="1">
        <f ca="1" t="shared" si="181"/>
        <v>4.43308000398822</v>
      </c>
      <c r="AH424" s="1">
        <f ca="1" t="shared" si="182"/>
        <v>48.7638800438704</v>
      </c>
      <c r="AI424" s="1">
        <f ca="1" t="shared" si="183"/>
        <v>7.748626407049</v>
      </c>
      <c r="AJ424" s="1">
        <f ca="1" t="shared" si="184"/>
        <v>774.862640704899</v>
      </c>
      <c r="AL424" s="1">
        <f t="shared" si="217"/>
        <v>134</v>
      </c>
      <c r="AM424" s="1">
        <f ca="1" t="shared" si="185"/>
        <v>0.0596901634794533</v>
      </c>
      <c r="AN424" s="1">
        <f ca="1" t="shared" si="186"/>
        <v>51.2963266838071</v>
      </c>
      <c r="AO424" s="1">
        <f ca="1" t="shared" si="187"/>
        <v>0.0987412836209625</v>
      </c>
      <c r="AP424" s="1">
        <f ca="1" t="shared" si="188"/>
        <v>4.04233397245524</v>
      </c>
      <c r="AQ424" s="1">
        <f ca="1" t="shared" si="189"/>
        <v>48.5080076694628</v>
      </c>
      <c r="AR424" s="1">
        <f ca="1" t="shared" si="190"/>
        <v>2.78831901434426</v>
      </c>
      <c r="AS424" s="1">
        <f ca="1" t="shared" si="191"/>
        <v>278.831901434426</v>
      </c>
      <c r="AU424" s="1">
        <f t="shared" si="218"/>
        <v>134</v>
      </c>
      <c r="AV424" s="1">
        <f ca="1" t="shared" si="192"/>
        <v>0.244094190886879</v>
      </c>
      <c r="AW424" s="1">
        <f ca="1" t="shared" si="193"/>
        <v>56.4462466079122</v>
      </c>
      <c r="AX424" s="1">
        <f ca="1" t="shared" si="194"/>
        <v>0.295955244646106</v>
      </c>
      <c r="AY424" s="1">
        <f ca="1" t="shared" si="195"/>
        <v>4.03288001013841</v>
      </c>
      <c r="AZ424" s="1">
        <f ca="1" t="shared" si="196"/>
        <v>52.4274401317994</v>
      </c>
      <c r="BA424" s="1">
        <f ca="1" t="shared" si="197"/>
        <v>4.01880647611282</v>
      </c>
      <c r="BB424" s="1">
        <f ca="1" t="shared" si="198"/>
        <v>401.880647611282</v>
      </c>
      <c r="BD424" s="1">
        <f t="shared" si="219"/>
        <v>134</v>
      </c>
      <c r="BE424" s="1">
        <f ca="1" t="shared" si="199"/>
        <v>0.655892226683907</v>
      </c>
      <c r="BF424" s="1">
        <f ca="1" t="shared" si="200"/>
        <v>68.097367973307</v>
      </c>
      <c r="BG424" s="1">
        <f ca="1" t="shared" si="201"/>
        <v>0.290277490441689</v>
      </c>
      <c r="BH424" s="1">
        <f ca="1" t="shared" si="202"/>
        <v>4.12903613725884</v>
      </c>
      <c r="BI424" s="1">
        <f ca="1" t="shared" si="203"/>
        <v>57.8065059216237</v>
      </c>
      <c r="BJ424" s="1">
        <f ca="1" t="shared" si="204"/>
        <v>10.2908620516833</v>
      </c>
      <c r="BK424" s="1">
        <f ca="1" t="shared" si="205"/>
        <v>1029.08620516833</v>
      </c>
      <c r="BM424" s="1">
        <f t="shared" si="220"/>
        <v>134</v>
      </c>
      <c r="BN424" s="1">
        <f ca="1" t="shared" si="206"/>
        <v>0.596253650632565</v>
      </c>
      <c r="BO424" s="1">
        <f ca="1" t="shared" si="207"/>
        <v>67.9393206764947</v>
      </c>
      <c r="BP424" s="1">
        <f ca="1" t="shared" si="208"/>
        <v>0.456569849622431</v>
      </c>
      <c r="BQ424" s="1">
        <f ca="1" t="shared" si="209"/>
        <v>4.59378820116302</v>
      </c>
      <c r="BR424" s="1">
        <f ca="1" t="shared" si="210"/>
        <v>68.9068230174452</v>
      </c>
      <c r="BS424" s="1">
        <f ca="1" t="shared" si="211"/>
        <v>0</v>
      </c>
      <c r="BT424" s="1">
        <f ca="1" t="shared" si="212"/>
        <v>0</v>
      </c>
    </row>
    <row r="425" spans="2:72">
      <c r="B425" s="1">
        <f t="shared" si="213"/>
        <v>135</v>
      </c>
      <c r="C425" s="1">
        <f ca="1" t="shared" si="157"/>
        <v>0.00148596679122881</v>
      </c>
      <c r="D425" s="1">
        <f ca="1" t="shared" si="158"/>
        <v>54.6218594025008</v>
      </c>
      <c r="E425" s="1">
        <f ca="1" t="shared" si="159"/>
        <v>0.181371206349228</v>
      </c>
      <c r="F425" s="1">
        <f ca="1" t="shared" si="160"/>
        <v>4.33791140088267</v>
      </c>
      <c r="G425" s="1">
        <f ca="1" t="shared" si="161"/>
        <v>34.7032912070614</v>
      </c>
      <c r="H425" s="1">
        <f ca="1" t="shared" si="162"/>
        <v>19.9185681954394</v>
      </c>
      <c r="I425" s="1">
        <f ca="1" t="shared" si="163"/>
        <v>1991.85681954394</v>
      </c>
      <c r="K425" s="1">
        <f t="shared" si="214"/>
        <v>135</v>
      </c>
      <c r="L425" s="1">
        <f ca="1" t="shared" si="164"/>
        <v>0.510846835257095</v>
      </c>
      <c r="M425" s="1">
        <f ca="1" t="shared" si="165"/>
        <v>61.9683436227963</v>
      </c>
      <c r="N425" s="1">
        <f ca="1" t="shared" si="166"/>
        <v>0.497267679471857</v>
      </c>
      <c r="O425" s="1">
        <f ca="1" t="shared" si="167"/>
        <v>4.84350237571576</v>
      </c>
      <c r="P425" s="1">
        <f ca="1" t="shared" si="168"/>
        <v>43.5915213814419</v>
      </c>
      <c r="Q425" s="1">
        <f ca="1" t="shared" si="169"/>
        <v>18.3768222413544</v>
      </c>
      <c r="R425" s="1">
        <f ca="1" t="shared" si="170"/>
        <v>1837.68222413544</v>
      </c>
      <c r="T425" s="1">
        <f t="shared" si="215"/>
        <v>135</v>
      </c>
      <c r="U425" s="1">
        <f ca="1" t="shared" si="171"/>
        <v>0.463101226110294</v>
      </c>
      <c r="V425" s="1">
        <f ca="1" t="shared" si="172"/>
        <v>61.0300931518386</v>
      </c>
      <c r="W425" s="1">
        <f ca="1" t="shared" si="173"/>
        <v>0.356825140131026</v>
      </c>
      <c r="X425" s="1">
        <f ca="1" t="shared" si="174"/>
        <v>4.62099030939856</v>
      </c>
      <c r="Y425" s="1">
        <f ca="1" t="shared" si="175"/>
        <v>46.2099030939856</v>
      </c>
      <c r="Z425" s="1">
        <f ca="1" t="shared" si="176"/>
        <v>14.820190057853</v>
      </c>
      <c r="AA425" s="1">
        <f ca="1" t="shared" si="177"/>
        <v>1482.0190057853</v>
      </c>
      <c r="AC425" s="1">
        <f t="shared" si="216"/>
        <v>135</v>
      </c>
      <c r="AD425" s="1">
        <f ca="1" t="shared" si="178"/>
        <v>0.0843258328129264</v>
      </c>
      <c r="AE425" s="1">
        <f ca="1" t="shared" si="179"/>
        <v>53.4044188642898</v>
      </c>
      <c r="AF425" s="1">
        <f ca="1" t="shared" si="180"/>
        <v>0.716124797548316</v>
      </c>
      <c r="AG425" s="1">
        <f ca="1" t="shared" si="181"/>
        <v>5.20917502007844</v>
      </c>
      <c r="AH425" s="1">
        <f ca="1" t="shared" si="182"/>
        <v>57.3009252208628</v>
      </c>
      <c r="AI425" s="1">
        <f ca="1" t="shared" si="183"/>
        <v>0</v>
      </c>
      <c r="AJ425" s="1">
        <f ca="1" t="shared" si="184"/>
        <v>0</v>
      </c>
      <c r="AL425" s="1">
        <f t="shared" si="217"/>
        <v>135</v>
      </c>
      <c r="AM425" s="1">
        <f ca="1" t="shared" si="185"/>
        <v>0.531739169739623</v>
      </c>
      <c r="AN425" s="1">
        <f ca="1" t="shared" si="186"/>
        <v>62.226252629852</v>
      </c>
      <c r="AO425" s="1">
        <f ca="1" t="shared" si="187"/>
        <v>0.640926010038603</v>
      </c>
      <c r="AP425" s="1">
        <f ca="1" t="shared" si="188"/>
        <v>4.59136349834313</v>
      </c>
      <c r="AQ425" s="1">
        <f ca="1" t="shared" si="189"/>
        <v>55.0963619801175</v>
      </c>
      <c r="AR425" s="1">
        <f ca="1" t="shared" si="190"/>
        <v>7.12989064973445</v>
      </c>
      <c r="AS425" s="1">
        <f ca="1" t="shared" si="191"/>
        <v>712.989064973445</v>
      </c>
      <c r="AU425" s="1">
        <f t="shared" si="218"/>
        <v>135</v>
      </c>
      <c r="AV425" s="1">
        <f ca="1" t="shared" si="192"/>
        <v>0.0229163473656417</v>
      </c>
      <c r="AW425" s="1">
        <f ca="1" t="shared" si="193"/>
        <v>52.2828437991202</v>
      </c>
      <c r="AX425" s="1">
        <f ca="1" t="shared" si="194"/>
        <v>0.268321726652389</v>
      </c>
      <c r="AY425" s="1">
        <f ca="1" t="shared" si="195"/>
        <v>4.4421650850311</v>
      </c>
      <c r="AZ425" s="1">
        <f ca="1" t="shared" si="196"/>
        <v>57.7481461054043</v>
      </c>
      <c r="BA425" s="1">
        <f ca="1" t="shared" si="197"/>
        <v>0</v>
      </c>
      <c r="BB425" s="1">
        <f ca="1" t="shared" si="198"/>
        <v>0</v>
      </c>
      <c r="BD425" s="1">
        <f t="shared" si="219"/>
        <v>135</v>
      </c>
      <c r="BE425" s="1">
        <f ca="1" t="shared" si="199"/>
        <v>0.522381884341972</v>
      </c>
      <c r="BF425" s="1">
        <f ca="1" t="shared" si="200"/>
        <v>63.5578400980441</v>
      </c>
      <c r="BG425" s="1">
        <f ca="1" t="shared" si="201"/>
        <v>0.930422406772539</v>
      </c>
      <c r="BH425" s="1">
        <f ca="1" t="shared" si="202"/>
        <v>5.9373304357134</v>
      </c>
      <c r="BI425" s="1">
        <f ca="1" t="shared" si="203"/>
        <v>83.1226260999876</v>
      </c>
      <c r="BJ425" s="1">
        <f ca="1" t="shared" si="204"/>
        <v>0</v>
      </c>
      <c r="BK425" s="1">
        <f ca="1" t="shared" si="205"/>
        <v>0</v>
      </c>
      <c r="BM425" s="1">
        <f t="shared" si="220"/>
        <v>135</v>
      </c>
      <c r="BN425" s="1">
        <f ca="1" t="shared" si="206"/>
        <v>0.895574845266983</v>
      </c>
      <c r="BO425" s="1">
        <f ca="1" t="shared" si="207"/>
        <v>66.6718382680431</v>
      </c>
      <c r="BP425" s="1">
        <f ca="1" t="shared" si="208"/>
        <v>0.776754133381258</v>
      </c>
      <c r="BQ425" s="1">
        <f ca="1" t="shared" si="209"/>
        <v>5.06397111571377</v>
      </c>
      <c r="BR425" s="1">
        <f ca="1" t="shared" si="210"/>
        <v>75.9595667357065</v>
      </c>
      <c r="BS425" s="1">
        <f ca="1" t="shared" si="211"/>
        <v>0</v>
      </c>
      <c r="BT425" s="1">
        <f ca="1" t="shared" si="212"/>
        <v>0</v>
      </c>
    </row>
    <row r="426" spans="2:72">
      <c r="B426" s="1">
        <f t="shared" si="213"/>
        <v>136</v>
      </c>
      <c r="C426" s="1">
        <f ca="1" t="shared" si="157"/>
        <v>0.0272919163074115</v>
      </c>
      <c r="D426" s="1">
        <f ca="1" t="shared" si="158"/>
        <v>53.9673254764572</v>
      </c>
      <c r="E426" s="1">
        <f ca="1" t="shared" si="159"/>
        <v>0.553498734151188</v>
      </c>
      <c r="F426" s="1">
        <f ca="1" t="shared" si="160"/>
        <v>4.68058973478336</v>
      </c>
      <c r="G426" s="1">
        <f ca="1" t="shared" si="161"/>
        <v>37.4447178782669</v>
      </c>
      <c r="H426" s="1">
        <f ca="1" t="shared" si="162"/>
        <v>16.5226075981903</v>
      </c>
      <c r="I426" s="1">
        <f ca="1" t="shared" si="163"/>
        <v>1652.26075981903</v>
      </c>
      <c r="K426" s="1">
        <f t="shared" si="214"/>
        <v>136</v>
      </c>
      <c r="L426" s="1">
        <f ca="1" t="shared" si="164"/>
        <v>0.895290360855449</v>
      </c>
      <c r="M426" s="1">
        <f ca="1" t="shared" si="165"/>
        <v>69.7146388422859</v>
      </c>
      <c r="N426" s="1">
        <f ca="1" t="shared" si="166"/>
        <v>0.0785070961907519</v>
      </c>
      <c r="O426" s="1">
        <f ca="1" t="shared" si="167"/>
        <v>4.20811445443118</v>
      </c>
      <c r="P426" s="1">
        <f ca="1" t="shared" si="168"/>
        <v>37.8730300898807</v>
      </c>
      <c r="Q426" s="1">
        <f ca="1" t="shared" si="169"/>
        <v>31.8416087524052</v>
      </c>
      <c r="R426" s="1">
        <f ca="1" t="shared" si="170"/>
        <v>3184.16087524052</v>
      </c>
      <c r="T426" s="1">
        <f t="shared" si="215"/>
        <v>136</v>
      </c>
      <c r="U426" s="1">
        <f ca="1" t="shared" si="171"/>
        <v>0.0546238444684464</v>
      </c>
      <c r="V426" s="1">
        <f ca="1" t="shared" si="172"/>
        <v>52.654933413975</v>
      </c>
      <c r="W426" s="1">
        <f ca="1" t="shared" si="173"/>
        <v>0.259351677739679</v>
      </c>
      <c r="X426" s="1">
        <f ca="1" t="shared" si="174"/>
        <v>4.47311683335304</v>
      </c>
      <c r="Y426" s="1">
        <f ca="1" t="shared" si="175"/>
        <v>44.7311683335304</v>
      </c>
      <c r="Z426" s="1">
        <f ca="1" t="shared" si="176"/>
        <v>7.9237650804446</v>
      </c>
      <c r="AA426" s="1">
        <f ca="1" t="shared" si="177"/>
        <v>792.37650804446</v>
      </c>
      <c r="AC426" s="1">
        <f t="shared" si="216"/>
        <v>136</v>
      </c>
      <c r="AD426" s="1">
        <f ca="1" t="shared" si="178"/>
        <v>0.779547255931255</v>
      </c>
      <c r="AE426" s="1">
        <f ca="1" t="shared" si="179"/>
        <v>68.2045528500181</v>
      </c>
      <c r="AF426" s="1">
        <f ca="1" t="shared" si="180"/>
        <v>0.837520285485776</v>
      </c>
      <c r="AG426" s="1">
        <f ca="1" t="shared" si="181"/>
        <v>5.35809325732482</v>
      </c>
      <c r="AH426" s="1">
        <f ca="1" t="shared" si="182"/>
        <v>58.9390258305731</v>
      </c>
      <c r="AI426" s="1">
        <f ca="1" t="shared" si="183"/>
        <v>9.26552701944504</v>
      </c>
      <c r="AJ426" s="1">
        <f ca="1" t="shared" si="184"/>
        <v>926.552701944504</v>
      </c>
      <c r="AL426" s="1">
        <f t="shared" si="217"/>
        <v>136</v>
      </c>
      <c r="AM426" s="1">
        <f ca="1" t="shared" si="185"/>
        <v>0.539779009267688</v>
      </c>
      <c r="AN426" s="1">
        <f ca="1" t="shared" si="186"/>
        <v>60.7387126977879</v>
      </c>
      <c r="AO426" s="1">
        <f ca="1" t="shared" si="187"/>
        <v>0.626025579746825</v>
      </c>
      <c r="AP426" s="1">
        <f ca="1" t="shared" si="188"/>
        <v>4.71829765561829</v>
      </c>
      <c r="AQ426" s="1">
        <f ca="1" t="shared" si="189"/>
        <v>56.6195718674195</v>
      </c>
      <c r="AR426" s="1">
        <f ca="1" t="shared" si="190"/>
        <v>4.11914083036847</v>
      </c>
      <c r="AS426" s="1">
        <f ca="1" t="shared" si="191"/>
        <v>411.914083036847</v>
      </c>
      <c r="AU426" s="1">
        <f t="shared" si="218"/>
        <v>136</v>
      </c>
      <c r="AV426" s="1">
        <f ca="1" t="shared" si="192"/>
        <v>0.713269346115095</v>
      </c>
      <c r="AW426" s="1">
        <f ca="1" t="shared" si="193"/>
        <v>68.9991828013609</v>
      </c>
      <c r="AX426" s="1">
        <f ca="1" t="shared" si="194"/>
        <v>0.197431888973538</v>
      </c>
      <c r="AY426" s="1">
        <f ca="1" t="shared" si="195"/>
        <v>4.1787441830306</v>
      </c>
      <c r="AZ426" s="1">
        <f ca="1" t="shared" si="196"/>
        <v>54.3236743793978</v>
      </c>
      <c r="BA426" s="1">
        <f ca="1" t="shared" si="197"/>
        <v>14.6755084219631</v>
      </c>
      <c r="BB426" s="1">
        <f ca="1" t="shared" si="198"/>
        <v>1467.55084219631</v>
      </c>
      <c r="BD426" s="1">
        <f t="shared" si="219"/>
        <v>136</v>
      </c>
      <c r="BE426" s="1">
        <f ca="1" t="shared" si="199"/>
        <v>0.999819034117825</v>
      </c>
      <c r="BF426" s="1">
        <f ca="1" t="shared" si="200"/>
        <v>84.3739145249294</v>
      </c>
      <c r="BG426" s="1">
        <f ca="1" t="shared" si="201"/>
        <v>0.172893426367386</v>
      </c>
      <c r="BH426" s="1">
        <f ca="1" t="shared" si="202"/>
        <v>4.10868703257262</v>
      </c>
      <c r="BI426" s="1">
        <f ca="1" t="shared" si="203"/>
        <v>57.5216184560167</v>
      </c>
      <c r="BJ426" s="1">
        <f ca="1" t="shared" si="204"/>
        <v>26.8522960689128</v>
      </c>
      <c r="BK426" s="1">
        <f ca="1" t="shared" si="205"/>
        <v>2685.22960689128</v>
      </c>
      <c r="BM426" s="1">
        <f t="shared" si="220"/>
        <v>136</v>
      </c>
      <c r="BN426" s="1">
        <f ca="1" t="shared" si="206"/>
        <v>0.529113333050976</v>
      </c>
      <c r="BO426" s="1">
        <f ca="1" t="shared" si="207"/>
        <v>60.350083410875</v>
      </c>
      <c r="BP426" s="1">
        <f ca="1" t="shared" si="208"/>
        <v>0.544811657502799</v>
      </c>
      <c r="BQ426" s="1">
        <f ca="1" t="shared" si="209"/>
        <v>4.71169535891976</v>
      </c>
      <c r="BR426" s="1">
        <f ca="1" t="shared" si="210"/>
        <v>70.6754303837964</v>
      </c>
      <c r="BS426" s="1">
        <f ca="1" t="shared" si="211"/>
        <v>0</v>
      </c>
      <c r="BT426" s="1">
        <f ca="1" t="shared" si="212"/>
        <v>0</v>
      </c>
    </row>
    <row r="427" spans="2:72">
      <c r="B427" s="1">
        <f t="shared" si="213"/>
        <v>137</v>
      </c>
      <c r="C427" s="1">
        <f ca="1" t="shared" si="157"/>
        <v>0.57580748949792</v>
      </c>
      <c r="D427" s="1">
        <f ca="1" t="shared" si="158"/>
        <v>69.1903920047928</v>
      </c>
      <c r="E427" s="1">
        <f ca="1" t="shared" si="159"/>
        <v>0.871682068683504</v>
      </c>
      <c r="F427" s="1">
        <f ca="1" t="shared" si="160"/>
        <v>5.34342926055168</v>
      </c>
      <c r="G427" s="1">
        <f ca="1" t="shared" si="161"/>
        <v>42.7474340844135</v>
      </c>
      <c r="H427" s="1">
        <f ca="1" t="shared" si="162"/>
        <v>26.4429579203793</v>
      </c>
      <c r="I427" s="1">
        <f ca="1" t="shared" si="163"/>
        <v>2644.29579203793</v>
      </c>
      <c r="K427" s="1">
        <f t="shared" si="214"/>
        <v>137</v>
      </c>
      <c r="L427" s="1">
        <f ca="1" t="shared" si="164"/>
        <v>0.358649922952459</v>
      </c>
      <c r="M427" s="1">
        <f ca="1" t="shared" si="165"/>
        <v>62.7241377651728</v>
      </c>
      <c r="N427" s="1">
        <f ca="1" t="shared" si="166"/>
        <v>0.899041989479433</v>
      </c>
      <c r="O427" s="1">
        <f ca="1" t="shared" si="167"/>
        <v>5.02845761570271</v>
      </c>
      <c r="P427" s="1">
        <f ca="1" t="shared" si="168"/>
        <v>45.2561185413244</v>
      </c>
      <c r="Q427" s="1">
        <f ca="1" t="shared" si="169"/>
        <v>17.4680192238484</v>
      </c>
      <c r="R427" s="1">
        <f ca="1" t="shared" si="170"/>
        <v>1746.80192238484</v>
      </c>
      <c r="T427" s="1">
        <f t="shared" si="215"/>
        <v>137</v>
      </c>
      <c r="U427" s="1">
        <f ca="1" t="shared" si="171"/>
        <v>0.818750190848129</v>
      </c>
      <c r="V427" s="1">
        <f ca="1" t="shared" si="172"/>
        <v>65.4699184083356</v>
      </c>
      <c r="W427" s="1">
        <f ca="1" t="shared" si="173"/>
        <v>0.658502280108914</v>
      </c>
      <c r="X427" s="1">
        <f ca="1" t="shared" si="174"/>
        <v>4.82890373104026</v>
      </c>
      <c r="Y427" s="1">
        <f ca="1" t="shared" si="175"/>
        <v>48.2890373104026</v>
      </c>
      <c r="Z427" s="1">
        <f ca="1" t="shared" si="176"/>
        <v>17.180881097933</v>
      </c>
      <c r="AA427" s="1">
        <f ca="1" t="shared" si="177"/>
        <v>1718.0881097933</v>
      </c>
      <c r="AC427" s="1">
        <f t="shared" si="216"/>
        <v>137</v>
      </c>
      <c r="AD427" s="1">
        <f ca="1" t="shared" si="178"/>
        <v>0.492755196012426</v>
      </c>
      <c r="AE427" s="1">
        <f ca="1" t="shared" si="179"/>
        <v>64.2687365409975</v>
      </c>
      <c r="AF427" s="1">
        <f ca="1" t="shared" si="180"/>
        <v>0.456658723832001</v>
      </c>
      <c r="AG427" s="1">
        <f ca="1" t="shared" si="181"/>
        <v>4.82426762401047</v>
      </c>
      <c r="AH427" s="1">
        <f ca="1" t="shared" si="182"/>
        <v>53.0669438641152</v>
      </c>
      <c r="AI427" s="1">
        <f ca="1" t="shared" si="183"/>
        <v>11.2017926768823</v>
      </c>
      <c r="AJ427" s="1">
        <f ca="1" t="shared" si="184"/>
        <v>1120.17926768823</v>
      </c>
      <c r="AL427" s="1">
        <f t="shared" si="217"/>
        <v>137</v>
      </c>
      <c r="AM427" s="1">
        <f ca="1" t="shared" si="185"/>
        <v>0.552197548516836</v>
      </c>
      <c r="AN427" s="1">
        <f ca="1" t="shared" si="186"/>
        <v>69.1929258006576</v>
      </c>
      <c r="AO427" s="1">
        <f ca="1" t="shared" si="187"/>
        <v>0.506926972789937</v>
      </c>
      <c r="AP427" s="1">
        <f ca="1" t="shared" si="188"/>
        <v>4.87137577366783</v>
      </c>
      <c r="AQ427" s="1">
        <f ca="1" t="shared" si="189"/>
        <v>58.4565092840139</v>
      </c>
      <c r="AR427" s="1">
        <f ca="1" t="shared" si="190"/>
        <v>10.7364165166437</v>
      </c>
      <c r="AS427" s="1">
        <f ca="1" t="shared" si="191"/>
        <v>1073.64165166437</v>
      </c>
      <c r="AU427" s="1">
        <f t="shared" si="218"/>
        <v>137</v>
      </c>
      <c r="AV427" s="1">
        <f ca="1" t="shared" si="192"/>
        <v>0.821051506545798</v>
      </c>
      <c r="AW427" s="1">
        <f ca="1" t="shared" si="193"/>
        <v>68.7788637809944</v>
      </c>
      <c r="AX427" s="1">
        <f ca="1" t="shared" si="194"/>
        <v>0.802980255379414</v>
      </c>
      <c r="AY427" s="1">
        <f ca="1" t="shared" si="195"/>
        <v>5.43245119470726</v>
      </c>
      <c r="AZ427" s="1">
        <f ca="1" t="shared" si="196"/>
        <v>70.6218655311943</v>
      </c>
      <c r="BA427" s="1">
        <f ca="1" t="shared" si="197"/>
        <v>0</v>
      </c>
      <c r="BB427" s="1">
        <f ca="1" t="shared" si="198"/>
        <v>0</v>
      </c>
      <c r="BD427" s="1">
        <f t="shared" si="219"/>
        <v>137</v>
      </c>
      <c r="BE427" s="1">
        <f ca="1" t="shared" si="199"/>
        <v>0.0530037064722675</v>
      </c>
      <c r="BF427" s="1">
        <f ca="1" t="shared" si="200"/>
        <v>54.6936043076508</v>
      </c>
      <c r="BG427" s="1">
        <f ca="1" t="shared" si="201"/>
        <v>0.388223116443071</v>
      </c>
      <c r="BH427" s="1">
        <f ca="1" t="shared" si="202"/>
        <v>4.97538793221035</v>
      </c>
      <c r="BI427" s="1">
        <f ca="1" t="shared" si="203"/>
        <v>69.6554310509449</v>
      </c>
      <c r="BJ427" s="1">
        <f ca="1" t="shared" si="204"/>
        <v>0</v>
      </c>
      <c r="BK427" s="1">
        <f ca="1" t="shared" si="205"/>
        <v>0</v>
      </c>
      <c r="BM427" s="1">
        <f t="shared" si="220"/>
        <v>137</v>
      </c>
      <c r="BN427" s="1">
        <f ca="1" t="shared" si="206"/>
        <v>0.276141136236695</v>
      </c>
      <c r="BO427" s="1">
        <f ca="1" t="shared" si="207"/>
        <v>63.3427359044427</v>
      </c>
      <c r="BP427" s="1">
        <f ca="1" t="shared" si="208"/>
        <v>0.112676164408518</v>
      </c>
      <c r="BQ427" s="1">
        <f ca="1" t="shared" si="209"/>
        <v>4.46707118490317</v>
      </c>
      <c r="BR427" s="1">
        <f ca="1" t="shared" si="210"/>
        <v>67.0060677735475</v>
      </c>
      <c r="BS427" s="1">
        <f ca="1" t="shared" si="211"/>
        <v>0</v>
      </c>
      <c r="BT427" s="1">
        <f ca="1" t="shared" si="212"/>
        <v>0</v>
      </c>
    </row>
    <row r="428" spans="2:72">
      <c r="B428" s="1">
        <f t="shared" si="213"/>
        <v>138</v>
      </c>
      <c r="C428" s="1">
        <f ca="1" t="shared" si="157"/>
        <v>0.553936665093899</v>
      </c>
      <c r="D428" s="1">
        <f ca="1" t="shared" si="158"/>
        <v>66.6221165239924</v>
      </c>
      <c r="E428" s="1">
        <f ca="1" t="shared" si="159"/>
        <v>0.460175626778071</v>
      </c>
      <c r="F428" s="1">
        <f ca="1" t="shared" si="160"/>
        <v>4.96377826911201</v>
      </c>
      <c r="G428" s="1">
        <f ca="1" t="shared" si="161"/>
        <v>39.7102261528961</v>
      </c>
      <c r="H428" s="1">
        <f ca="1" t="shared" si="162"/>
        <v>26.9118903710963</v>
      </c>
      <c r="I428" s="1">
        <f ca="1" t="shared" si="163"/>
        <v>2691.18903710963</v>
      </c>
      <c r="K428" s="1">
        <f t="shared" si="214"/>
        <v>138</v>
      </c>
      <c r="L428" s="1">
        <f ca="1" t="shared" si="164"/>
        <v>0.0231361089265281</v>
      </c>
      <c r="M428" s="1">
        <f ca="1" t="shared" si="165"/>
        <v>50.563372256567</v>
      </c>
      <c r="N428" s="1">
        <f ca="1" t="shared" si="166"/>
        <v>0.202980005681533</v>
      </c>
      <c r="O428" s="1">
        <f ca="1" t="shared" si="167"/>
        <v>4.29114489682096</v>
      </c>
      <c r="P428" s="1">
        <f ca="1" t="shared" si="168"/>
        <v>38.6203040713886</v>
      </c>
      <c r="Q428" s="1">
        <f ca="1" t="shared" si="169"/>
        <v>11.9430681851784</v>
      </c>
      <c r="R428" s="1">
        <f ca="1" t="shared" si="170"/>
        <v>1194.30681851784</v>
      </c>
      <c r="T428" s="1">
        <f t="shared" si="215"/>
        <v>138</v>
      </c>
      <c r="U428" s="1">
        <f ca="1" t="shared" si="171"/>
        <v>0.532502221022401</v>
      </c>
      <c r="V428" s="1">
        <f ca="1" t="shared" si="172"/>
        <v>63.6730211975149</v>
      </c>
      <c r="W428" s="1">
        <f ca="1" t="shared" si="173"/>
        <v>0.362092098290181</v>
      </c>
      <c r="X428" s="1">
        <f ca="1" t="shared" si="174"/>
        <v>4.79970526353064</v>
      </c>
      <c r="Y428" s="1">
        <f ca="1" t="shared" si="175"/>
        <v>47.9970526353064</v>
      </c>
      <c r="Z428" s="1">
        <f ca="1" t="shared" si="176"/>
        <v>15.6759685622085</v>
      </c>
      <c r="AA428" s="1">
        <f ca="1" t="shared" si="177"/>
        <v>1567.59685622085</v>
      </c>
      <c r="AC428" s="1">
        <f t="shared" si="216"/>
        <v>138</v>
      </c>
      <c r="AD428" s="1">
        <f ca="1" t="shared" si="178"/>
        <v>0.813308239863126</v>
      </c>
      <c r="AE428" s="1">
        <f ca="1" t="shared" si="179"/>
        <v>66.8793394063417</v>
      </c>
      <c r="AF428" s="1">
        <f ca="1" t="shared" si="180"/>
        <v>0.538270549000242</v>
      </c>
      <c r="AG428" s="1">
        <f ca="1" t="shared" si="181"/>
        <v>4.82226744525297</v>
      </c>
      <c r="AH428" s="1">
        <f ca="1" t="shared" si="182"/>
        <v>53.0449418977827</v>
      </c>
      <c r="AI428" s="1">
        <f ca="1" t="shared" si="183"/>
        <v>13.834397508559</v>
      </c>
      <c r="AJ428" s="1">
        <f ca="1" t="shared" si="184"/>
        <v>1383.4397508559</v>
      </c>
      <c r="AL428" s="1">
        <f t="shared" si="217"/>
        <v>138</v>
      </c>
      <c r="AM428" s="1">
        <f ca="1" t="shared" si="185"/>
        <v>0.785895729582001</v>
      </c>
      <c r="AN428" s="1">
        <f ca="1" t="shared" si="186"/>
        <v>67.5105320190005</v>
      </c>
      <c r="AO428" s="1">
        <f ca="1" t="shared" si="187"/>
        <v>0.0939404468545044</v>
      </c>
      <c r="AP428" s="1">
        <f ca="1" t="shared" si="188"/>
        <v>4.35241412209926</v>
      </c>
      <c r="AQ428" s="1">
        <f ca="1" t="shared" si="189"/>
        <v>52.2289694651911</v>
      </c>
      <c r="AR428" s="1">
        <f ca="1" t="shared" si="190"/>
        <v>15.2815625538094</v>
      </c>
      <c r="AS428" s="1">
        <f ca="1" t="shared" si="191"/>
        <v>1528.15625538094</v>
      </c>
      <c r="AU428" s="1">
        <f t="shared" si="218"/>
        <v>138</v>
      </c>
      <c r="AV428" s="1">
        <f ca="1" t="shared" si="192"/>
        <v>0.205181813868405</v>
      </c>
      <c r="AW428" s="1">
        <f ca="1" t="shared" si="193"/>
        <v>55.0434183258993</v>
      </c>
      <c r="AX428" s="1">
        <f ca="1" t="shared" si="194"/>
        <v>0.670575968757545</v>
      </c>
      <c r="AY428" s="1">
        <f ca="1" t="shared" si="195"/>
        <v>4.8988954533898</v>
      </c>
      <c r="AZ428" s="1">
        <f ca="1" t="shared" si="196"/>
        <v>63.6856408940674</v>
      </c>
      <c r="BA428" s="1">
        <f ca="1" t="shared" si="197"/>
        <v>0</v>
      </c>
      <c r="BB428" s="1">
        <f ca="1" t="shared" si="198"/>
        <v>0</v>
      </c>
      <c r="BD428" s="1">
        <f t="shared" si="219"/>
        <v>138</v>
      </c>
      <c r="BE428" s="1">
        <f ca="1" t="shared" si="199"/>
        <v>0.494258665162594</v>
      </c>
      <c r="BF428" s="1">
        <f ca="1" t="shared" si="200"/>
        <v>61.6411965451333</v>
      </c>
      <c r="BG428" s="1">
        <f ca="1" t="shared" si="201"/>
        <v>0.342445316444985</v>
      </c>
      <c r="BH428" s="1">
        <f ca="1" t="shared" si="202"/>
        <v>4.53740688547948</v>
      </c>
      <c r="BI428" s="1">
        <f ca="1" t="shared" si="203"/>
        <v>63.5236963967127</v>
      </c>
      <c r="BJ428" s="1">
        <f ca="1" t="shared" si="204"/>
        <v>0</v>
      </c>
      <c r="BK428" s="1">
        <f ca="1" t="shared" si="205"/>
        <v>0</v>
      </c>
      <c r="BM428" s="1">
        <f t="shared" si="220"/>
        <v>138</v>
      </c>
      <c r="BN428" s="1">
        <f ca="1" t="shared" si="206"/>
        <v>0.909758139540608</v>
      </c>
      <c r="BO428" s="1">
        <f ca="1" t="shared" si="207"/>
        <v>76.8972105433325</v>
      </c>
      <c r="BP428" s="1">
        <f ca="1" t="shared" si="208"/>
        <v>0.782530829777581</v>
      </c>
      <c r="BQ428" s="1">
        <f ca="1" t="shared" si="209"/>
        <v>5.44198388041767</v>
      </c>
      <c r="BR428" s="1">
        <f ca="1" t="shared" si="210"/>
        <v>81.6297582062651</v>
      </c>
      <c r="BS428" s="1">
        <f ca="1" t="shared" si="211"/>
        <v>0</v>
      </c>
      <c r="BT428" s="1">
        <f ca="1" t="shared" si="212"/>
        <v>0</v>
      </c>
    </row>
    <row r="429" spans="2:72">
      <c r="B429" s="1">
        <f t="shared" si="213"/>
        <v>139</v>
      </c>
      <c r="C429" s="1">
        <f ca="1" t="shared" si="157"/>
        <v>0.0219625483080619</v>
      </c>
      <c r="D429" s="1">
        <f ca="1" t="shared" si="158"/>
        <v>50.7685611605765</v>
      </c>
      <c r="E429" s="1">
        <f ca="1" t="shared" si="159"/>
        <v>0.734813902924769</v>
      </c>
      <c r="F429" s="1">
        <f ca="1" t="shared" si="160"/>
        <v>5.49023406878082</v>
      </c>
      <c r="G429" s="1">
        <f ca="1" t="shared" si="161"/>
        <v>43.9218725502466</v>
      </c>
      <c r="H429" s="1">
        <f ca="1" t="shared" si="162"/>
        <v>6.84668861032993</v>
      </c>
      <c r="I429" s="1">
        <f ca="1" t="shared" si="163"/>
        <v>684.668861032993</v>
      </c>
      <c r="K429" s="1">
        <f t="shared" si="214"/>
        <v>139</v>
      </c>
      <c r="L429" s="1">
        <f ca="1" t="shared" si="164"/>
        <v>0.0432782923890633</v>
      </c>
      <c r="M429" s="1">
        <f ca="1" t="shared" si="165"/>
        <v>52.5609461915963</v>
      </c>
      <c r="N429" s="1">
        <f ca="1" t="shared" si="166"/>
        <v>0.953308308585842</v>
      </c>
      <c r="O429" s="1">
        <f ca="1" t="shared" si="167"/>
        <v>5.87699069086966</v>
      </c>
      <c r="P429" s="1">
        <f ca="1" t="shared" si="168"/>
        <v>52.8929162178269</v>
      </c>
      <c r="Q429" s="1">
        <f ca="1" t="shared" si="169"/>
        <v>0</v>
      </c>
      <c r="R429" s="1">
        <f ca="1" t="shared" si="170"/>
        <v>0</v>
      </c>
      <c r="T429" s="1">
        <f t="shared" si="215"/>
        <v>139</v>
      </c>
      <c r="U429" s="1">
        <f ca="1" t="shared" si="171"/>
        <v>0.193176435562577</v>
      </c>
      <c r="V429" s="1">
        <f ca="1" t="shared" si="172"/>
        <v>56.7364791217052</v>
      </c>
      <c r="W429" s="1">
        <f ca="1" t="shared" si="173"/>
        <v>0.614063229199549</v>
      </c>
      <c r="X429" s="1">
        <f ca="1" t="shared" si="174"/>
        <v>4.98839792574135</v>
      </c>
      <c r="Y429" s="1">
        <f ca="1" t="shared" si="175"/>
        <v>49.8839792574135</v>
      </c>
      <c r="Z429" s="1">
        <f ca="1" t="shared" si="176"/>
        <v>6.85249986429172</v>
      </c>
      <c r="AA429" s="1">
        <f ca="1" t="shared" si="177"/>
        <v>685.249986429172</v>
      </c>
      <c r="AC429" s="1">
        <f t="shared" si="216"/>
        <v>139</v>
      </c>
      <c r="AD429" s="1">
        <f ca="1" t="shared" si="178"/>
        <v>0.0820657399769078</v>
      </c>
      <c r="AE429" s="1">
        <f ca="1" t="shared" si="179"/>
        <v>52.8957160413081</v>
      </c>
      <c r="AF429" s="1">
        <f ca="1" t="shared" si="180"/>
        <v>0.844855608780697</v>
      </c>
      <c r="AG429" s="1">
        <f ca="1" t="shared" si="181"/>
        <v>5.22019207953512</v>
      </c>
      <c r="AH429" s="1">
        <f ca="1" t="shared" si="182"/>
        <v>57.4221128748863</v>
      </c>
      <c r="AI429" s="1">
        <f ca="1" t="shared" si="183"/>
        <v>0</v>
      </c>
      <c r="AJ429" s="1">
        <f ca="1" t="shared" si="184"/>
        <v>0</v>
      </c>
      <c r="AL429" s="1">
        <f t="shared" si="217"/>
        <v>139</v>
      </c>
      <c r="AM429" s="1">
        <f ca="1" t="shared" si="185"/>
        <v>0.943758665475388</v>
      </c>
      <c r="AN429" s="1">
        <f ca="1" t="shared" si="186"/>
        <v>77.2284901243267</v>
      </c>
      <c r="AO429" s="1">
        <f ca="1" t="shared" si="187"/>
        <v>0.759493916083675</v>
      </c>
      <c r="AP429" s="1">
        <f ca="1" t="shared" si="188"/>
        <v>5.26834203881138</v>
      </c>
      <c r="AQ429" s="1">
        <f ca="1" t="shared" si="189"/>
        <v>63.2201044657365</v>
      </c>
      <c r="AR429" s="1">
        <f ca="1" t="shared" si="190"/>
        <v>14.0083856585902</v>
      </c>
      <c r="AS429" s="1">
        <f ca="1" t="shared" si="191"/>
        <v>1400.83856585902</v>
      </c>
      <c r="AU429" s="1">
        <f t="shared" si="218"/>
        <v>139</v>
      </c>
      <c r="AV429" s="1">
        <f ca="1" t="shared" si="192"/>
        <v>0.955182257609972</v>
      </c>
      <c r="AW429" s="1">
        <f ca="1" t="shared" si="193"/>
        <v>75.727770212736</v>
      </c>
      <c r="AX429" s="1">
        <f ca="1" t="shared" si="194"/>
        <v>0.914757701447553</v>
      </c>
      <c r="AY429" s="1">
        <f ca="1" t="shared" si="195"/>
        <v>5.83260499960733</v>
      </c>
      <c r="AZ429" s="1">
        <f ca="1" t="shared" si="196"/>
        <v>75.8238649948953</v>
      </c>
      <c r="BA429" s="1">
        <f ca="1" t="shared" si="197"/>
        <v>0</v>
      </c>
      <c r="BB429" s="1">
        <f ca="1" t="shared" si="198"/>
        <v>0</v>
      </c>
      <c r="BD429" s="1">
        <f t="shared" si="219"/>
        <v>139</v>
      </c>
      <c r="BE429" s="1">
        <f ca="1" t="shared" si="199"/>
        <v>0.315091186687956</v>
      </c>
      <c r="BF429" s="1">
        <f ca="1" t="shared" si="200"/>
        <v>60.7398799562354</v>
      </c>
      <c r="BG429" s="1">
        <f ca="1" t="shared" si="201"/>
        <v>0.899960610676746</v>
      </c>
      <c r="BH429" s="1">
        <f ca="1" t="shared" si="202"/>
        <v>5.33830614159296</v>
      </c>
      <c r="BI429" s="1">
        <f ca="1" t="shared" si="203"/>
        <v>74.7362859823015</v>
      </c>
      <c r="BJ429" s="1">
        <f ca="1" t="shared" si="204"/>
        <v>0</v>
      </c>
      <c r="BK429" s="1">
        <f ca="1" t="shared" si="205"/>
        <v>0</v>
      </c>
      <c r="BM429" s="1">
        <f t="shared" si="220"/>
        <v>139</v>
      </c>
      <c r="BN429" s="1">
        <f ca="1" t="shared" si="206"/>
        <v>0.735249293201521</v>
      </c>
      <c r="BO429" s="1">
        <f ca="1" t="shared" si="207"/>
        <v>66.1547139700645</v>
      </c>
      <c r="BP429" s="1">
        <f ca="1" t="shared" si="208"/>
        <v>0.922535774542793</v>
      </c>
      <c r="BQ429" s="1">
        <f ca="1" t="shared" si="209"/>
        <v>5.74093698070458</v>
      </c>
      <c r="BR429" s="1">
        <f ca="1" t="shared" si="210"/>
        <v>86.1140547105687</v>
      </c>
      <c r="BS429" s="1">
        <f ca="1" t="shared" si="211"/>
        <v>0</v>
      </c>
      <c r="BT429" s="1">
        <f ca="1" t="shared" si="212"/>
        <v>0</v>
      </c>
    </row>
    <row r="430" spans="2:72">
      <c r="B430" s="1">
        <f t="shared" si="213"/>
        <v>140</v>
      </c>
      <c r="C430" s="1">
        <f ca="1" t="shared" si="157"/>
        <v>0.0591475501502887</v>
      </c>
      <c r="D430" s="1">
        <f ca="1" t="shared" si="158"/>
        <v>53.4500663440358</v>
      </c>
      <c r="E430" s="1">
        <f ca="1" t="shared" si="159"/>
        <v>0.0626891954552125</v>
      </c>
      <c r="F430" s="1">
        <f ca="1" t="shared" si="160"/>
        <v>4.18489759921182</v>
      </c>
      <c r="G430" s="1">
        <f ca="1" t="shared" si="161"/>
        <v>33.4791807936946</v>
      </c>
      <c r="H430" s="1">
        <f ca="1" t="shared" si="162"/>
        <v>19.9708855503412</v>
      </c>
      <c r="I430" s="1">
        <f ca="1" t="shared" si="163"/>
        <v>1997.08855503412</v>
      </c>
      <c r="K430" s="1">
        <f t="shared" si="214"/>
        <v>140</v>
      </c>
      <c r="L430" s="1">
        <f ca="1" t="shared" si="164"/>
        <v>0.926029832965477</v>
      </c>
      <c r="M430" s="1">
        <f ca="1" t="shared" si="165"/>
        <v>78.8178425072029</v>
      </c>
      <c r="N430" s="1">
        <f ca="1" t="shared" si="166"/>
        <v>0.241134179347518</v>
      </c>
      <c r="O430" s="1">
        <f ca="1" t="shared" si="167"/>
        <v>4.37441532630246</v>
      </c>
      <c r="P430" s="1">
        <f ca="1" t="shared" si="168"/>
        <v>39.3697379367221</v>
      </c>
      <c r="Q430" s="1">
        <f ca="1" t="shared" si="169"/>
        <v>39.4481045704808</v>
      </c>
      <c r="R430" s="1">
        <f ca="1" t="shared" si="170"/>
        <v>3944.81045704808</v>
      </c>
      <c r="T430" s="1">
        <f t="shared" si="215"/>
        <v>140</v>
      </c>
      <c r="U430" s="1">
        <f ca="1" t="shared" si="171"/>
        <v>0.902002752740689</v>
      </c>
      <c r="V430" s="1">
        <f ca="1" t="shared" si="172"/>
        <v>75.3773461548279</v>
      </c>
      <c r="W430" s="1">
        <f ca="1" t="shared" si="173"/>
        <v>0.146014574356018</v>
      </c>
      <c r="X430" s="1">
        <f ca="1" t="shared" si="174"/>
        <v>4.15677048280293</v>
      </c>
      <c r="Y430" s="1">
        <f ca="1" t="shared" si="175"/>
        <v>41.5677048280293</v>
      </c>
      <c r="Z430" s="1">
        <f ca="1" t="shared" si="176"/>
        <v>33.8096413267986</v>
      </c>
      <c r="AA430" s="1">
        <f ca="1" t="shared" si="177"/>
        <v>3380.96413267986</v>
      </c>
      <c r="AC430" s="1">
        <f t="shared" si="216"/>
        <v>140</v>
      </c>
      <c r="AD430" s="1">
        <f ca="1" t="shared" si="178"/>
        <v>0.994322703844236</v>
      </c>
      <c r="AE430" s="1">
        <f ca="1" t="shared" si="179"/>
        <v>80.2110221361512</v>
      </c>
      <c r="AF430" s="1">
        <f ca="1" t="shared" si="180"/>
        <v>0.517861410311015</v>
      </c>
      <c r="AG430" s="1">
        <f ca="1" t="shared" si="181"/>
        <v>4.91687935882985</v>
      </c>
      <c r="AH430" s="1">
        <f ca="1" t="shared" si="182"/>
        <v>54.0856729471284</v>
      </c>
      <c r="AI430" s="1">
        <f ca="1" t="shared" si="183"/>
        <v>26.1253491890228</v>
      </c>
      <c r="AJ430" s="1">
        <f ca="1" t="shared" si="184"/>
        <v>2612.53491890228</v>
      </c>
      <c r="AL430" s="1">
        <f t="shared" si="217"/>
        <v>140</v>
      </c>
      <c r="AM430" s="1">
        <f ca="1" t="shared" si="185"/>
        <v>0.216949425256014</v>
      </c>
      <c r="AN430" s="1">
        <f ca="1" t="shared" si="186"/>
        <v>59.0748329292128</v>
      </c>
      <c r="AO430" s="1">
        <f ca="1" t="shared" si="187"/>
        <v>0.577401890420557</v>
      </c>
      <c r="AP430" s="1">
        <f ca="1" t="shared" si="188"/>
        <v>4.72110501877043</v>
      </c>
      <c r="AQ430" s="1">
        <f ca="1" t="shared" si="189"/>
        <v>56.6532602252452</v>
      </c>
      <c r="AR430" s="1">
        <f ca="1" t="shared" si="190"/>
        <v>2.42157270396758</v>
      </c>
      <c r="AS430" s="1">
        <f ca="1" t="shared" si="191"/>
        <v>242.157270396758</v>
      </c>
      <c r="AU430" s="1">
        <f t="shared" si="218"/>
        <v>140</v>
      </c>
      <c r="AV430" s="1">
        <f ca="1" t="shared" si="192"/>
        <v>0.937367729915018</v>
      </c>
      <c r="AW430" s="1">
        <f ca="1" t="shared" si="193"/>
        <v>76.2876313276562</v>
      </c>
      <c r="AX430" s="1">
        <f ca="1" t="shared" si="194"/>
        <v>0.762304957761335</v>
      </c>
      <c r="AY430" s="1">
        <f ca="1" t="shared" si="195"/>
        <v>5.35875657212683</v>
      </c>
      <c r="AZ430" s="1">
        <f ca="1" t="shared" si="196"/>
        <v>69.6638354376488</v>
      </c>
      <c r="BA430" s="1">
        <f ca="1" t="shared" si="197"/>
        <v>6.62379589000743</v>
      </c>
      <c r="BB430" s="1">
        <f ca="1" t="shared" si="198"/>
        <v>662.379589000743</v>
      </c>
      <c r="BD430" s="1">
        <f t="shared" si="219"/>
        <v>140</v>
      </c>
      <c r="BE430" s="1">
        <f ca="1" t="shared" si="199"/>
        <v>0.183222655282016</v>
      </c>
      <c r="BF430" s="1">
        <f ca="1" t="shared" si="200"/>
        <v>59.5836898969324</v>
      </c>
      <c r="BG430" s="1">
        <f ca="1" t="shared" si="201"/>
        <v>0.559133832236538</v>
      </c>
      <c r="BH430" s="1">
        <f ca="1" t="shared" si="202"/>
        <v>4.8170312793478</v>
      </c>
      <c r="BI430" s="1">
        <f ca="1" t="shared" si="203"/>
        <v>67.4384379108692</v>
      </c>
      <c r="BJ430" s="1">
        <f ca="1" t="shared" si="204"/>
        <v>0</v>
      </c>
      <c r="BK430" s="1">
        <f ca="1" t="shared" si="205"/>
        <v>0</v>
      </c>
      <c r="BM430" s="1">
        <f t="shared" si="220"/>
        <v>140</v>
      </c>
      <c r="BN430" s="1">
        <f ca="1" t="shared" si="206"/>
        <v>0.299568724820494</v>
      </c>
      <c r="BO430" s="1">
        <f ca="1" t="shared" si="207"/>
        <v>62.3703460797746</v>
      </c>
      <c r="BP430" s="1">
        <f ca="1" t="shared" si="208"/>
        <v>0.242399319347472</v>
      </c>
      <c r="BQ430" s="1">
        <f ca="1" t="shared" si="209"/>
        <v>4.01138090565992</v>
      </c>
      <c r="BR430" s="1">
        <f ca="1" t="shared" si="210"/>
        <v>60.1707135848988</v>
      </c>
      <c r="BS430" s="1">
        <f ca="1" t="shared" si="211"/>
        <v>2.19963249487582</v>
      </c>
      <c r="BT430" s="1">
        <f ca="1" t="shared" si="212"/>
        <v>219.963249487582</v>
      </c>
    </row>
    <row r="431" spans="2:72">
      <c r="B431" s="1">
        <f t="shared" si="213"/>
        <v>141</v>
      </c>
      <c r="C431" s="1">
        <f ca="1" t="shared" si="157"/>
        <v>0.833925392423969</v>
      </c>
      <c r="D431" s="1">
        <f ca="1" t="shared" si="158"/>
        <v>66.4993379460713</v>
      </c>
      <c r="E431" s="1">
        <f ca="1" t="shared" si="159"/>
        <v>0.0760927157261937</v>
      </c>
      <c r="F431" s="1">
        <f ca="1" t="shared" si="160"/>
        <v>4.26100809537028</v>
      </c>
      <c r="G431" s="1">
        <f ca="1" t="shared" si="161"/>
        <v>34.0880647629622</v>
      </c>
      <c r="H431" s="1">
        <f ca="1" t="shared" si="162"/>
        <v>32.4112731831091</v>
      </c>
      <c r="I431" s="1">
        <f ca="1" t="shared" si="163"/>
        <v>3241.12731831091</v>
      </c>
      <c r="K431" s="1">
        <f t="shared" si="214"/>
        <v>141</v>
      </c>
      <c r="L431" s="1">
        <f ca="1" t="shared" si="164"/>
        <v>0.162769570879401</v>
      </c>
      <c r="M431" s="1">
        <f ca="1" t="shared" si="165"/>
        <v>57.2167118720181</v>
      </c>
      <c r="N431" s="1">
        <f ca="1" t="shared" si="166"/>
        <v>0.87307991815213</v>
      </c>
      <c r="O431" s="1">
        <f ca="1" t="shared" si="167"/>
        <v>5.44313237658438</v>
      </c>
      <c r="P431" s="1">
        <f ca="1" t="shared" si="168"/>
        <v>48.9881913892594</v>
      </c>
      <c r="Q431" s="1">
        <f ca="1" t="shared" si="169"/>
        <v>8.22852048275865</v>
      </c>
      <c r="R431" s="1">
        <f ca="1" t="shared" si="170"/>
        <v>822.852048275865</v>
      </c>
      <c r="T431" s="1">
        <f t="shared" si="215"/>
        <v>141</v>
      </c>
      <c r="U431" s="1">
        <f ca="1" t="shared" si="171"/>
        <v>0.940843184172143</v>
      </c>
      <c r="V431" s="1">
        <f ca="1" t="shared" si="172"/>
        <v>76.1065403304553</v>
      </c>
      <c r="W431" s="1">
        <f ca="1" t="shared" si="173"/>
        <v>0.157452462930368</v>
      </c>
      <c r="X431" s="1">
        <f ca="1" t="shared" si="174"/>
        <v>4.17092786805209</v>
      </c>
      <c r="Y431" s="1">
        <f ca="1" t="shared" si="175"/>
        <v>41.7092786805209</v>
      </c>
      <c r="Z431" s="1">
        <f ca="1" t="shared" si="176"/>
        <v>34.3972616499345</v>
      </c>
      <c r="AA431" s="1">
        <f ca="1" t="shared" si="177"/>
        <v>3439.72616499345</v>
      </c>
      <c r="AC431" s="1">
        <f t="shared" si="216"/>
        <v>141</v>
      </c>
      <c r="AD431" s="1">
        <f ca="1" t="shared" si="178"/>
        <v>0.314959074870847</v>
      </c>
      <c r="AE431" s="1">
        <f ca="1" t="shared" si="179"/>
        <v>62.3994764841901</v>
      </c>
      <c r="AF431" s="1">
        <f ca="1" t="shared" si="180"/>
        <v>0.208640987322867</v>
      </c>
      <c r="AG431" s="1">
        <f ca="1" t="shared" si="181"/>
        <v>4.06209393214776</v>
      </c>
      <c r="AH431" s="1">
        <f ca="1" t="shared" si="182"/>
        <v>44.6830332536254</v>
      </c>
      <c r="AI431" s="1">
        <f ca="1" t="shared" si="183"/>
        <v>17.7164432305647</v>
      </c>
      <c r="AJ431" s="1">
        <f ca="1" t="shared" si="184"/>
        <v>1771.64432305647</v>
      </c>
      <c r="AL431" s="1">
        <f t="shared" si="217"/>
        <v>141</v>
      </c>
      <c r="AM431" s="1">
        <f ca="1" t="shared" si="185"/>
        <v>0.331445172026999</v>
      </c>
      <c r="AN431" s="1">
        <f ca="1" t="shared" si="186"/>
        <v>64.4089967373141</v>
      </c>
      <c r="AO431" s="1">
        <f ca="1" t="shared" si="187"/>
        <v>0.502026096569743</v>
      </c>
      <c r="AP431" s="1">
        <f ca="1" t="shared" si="188"/>
        <v>4.5226114645952</v>
      </c>
      <c r="AQ431" s="1">
        <f ca="1" t="shared" si="189"/>
        <v>54.2713375751424</v>
      </c>
      <c r="AR431" s="1">
        <f ca="1" t="shared" si="190"/>
        <v>10.1376591621717</v>
      </c>
      <c r="AS431" s="1">
        <f ca="1" t="shared" si="191"/>
        <v>1013.76591621717</v>
      </c>
      <c r="AU431" s="1">
        <f t="shared" si="218"/>
        <v>141</v>
      </c>
      <c r="AV431" s="1">
        <f ca="1" t="shared" si="192"/>
        <v>0.0280973305254286</v>
      </c>
      <c r="AW431" s="1">
        <f ca="1" t="shared" si="193"/>
        <v>50.7380152979296</v>
      </c>
      <c r="AX431" s="1">
        <f ca="1" t="shared" si="194"/>
        <v>0.579383373222607</v>
      </c>
      <c r="AY431" s="1">
        <f ca="1" t="shared" si="195"/>
        <v>4.87645738726595</v>
      </c>
      <c r="AZ431" s="1">
        <f ca="1" t="shared" si="196"/>
        <v>63.3939460344574</v>
      </c>
      <c r="BA431" s="1">
        <f ca="1" t="shared" si="197"/>
        <v>0</v>
      </c>
      <c r="BB431" s="1">
        <f ca="1" t="shared" si="198"/>
        <v>0</v>
      </c>
      <c r="BD431" s="1">
        <f t="shared" si="219"/>
        <v>141</v>
      </c>
      <c r="BE431" s="1">
        <f ca="1" t="shared" si="199"/>
        <v>0.620475524544611</v>
      </c>
      <c r="BF431" s="1">
        <f ca="1" t="shared" si="200"/>
        <v>68.5219965655962</v>
      </c>
      <c r="BG431" s="1">
        <f ca="1" t="shared" si="201"/>
        <v>0.993188931147155</v>
      </c>
      <c r="BH431" s="1">
        <f ca="1" t="shared" si="202"/>
        <v>5.84879057599087</v>
      </c>
      <c r="BI431" s="1">
        <f ca="1" t="shared" si="203"/>
        <v>81.8830680638721</v>
      </c>
      <c r="BJ431" s="1">
        <f ca="1" t="shared" si="204"/>
        <v>0</v>
      </c>
      <c r="BK431" s="1">
        <f ca="1" t="shared" si="205"/>
        <v>0</v>
      </c>
      <c r="BM431" s="1">
        <f t="shared" si="220"/>
        <v>141</v>
      </c>
      <c r="BN431" s="1">
        <f ca="1" t="shared" si="206"/>
        <v>0.272689840006453</v>
      </c>
      <c r="BO431" s="1">
        <f ca="1" t="shared" si="207"/>
        <v>64.0736024091933</v>
      </c>
      <c r="BP431" s="1">
        <f ca="1" t="shared" si="208"/>
        <v>0.489337000353393</v>
      </c>
      <c r="BQ431" s="1">
        <f ca="1" t="shared" si="209"/>
        <v>4.85575385133084</v>
      </c>
      <c r="BR431" s="1">
        <f ca="1" t="shared" si="210"/>
        <v>72.8363077699626</v>
      </c>
      <c r="BS431" s="1">
        <f ca="1" t="shared" si="211"/>
        <v>0</v>
      </c>
      <c r="BT431" s="1">
        <f ca="1" t="shared" si="212"/>
        <v>0</v>
      </c>
    </row>
    <row r="432" spans="2:72">
      <c r="B432" s="1">
        <f t="shared" si="213"/>
        <v>142</v>
      </c>
      <c r="C432" s="1">
        <f ca="1" t="shared" si="157"/>
        <v>0.510223359797762</v>
      </c>
      <c r="D432" s="1">
        <f ca="1" t="shared" si="158"/>
        <v>61.701291191414</v>
      </c>
      <c r="E432" s="1">
        <f ca="1" t="shared" si="159"/>
        <v>0.889084521213851</v>
      </c>
      <c r="F432" s="1">
        <f ca="1" t="shared" si="160"/>
        <v>5.37339182932235</v>
      </c>
      <c r="G432" s="1">
        <f ca="1" t="shared" si="161"/>
        <v>42.9871346345788</v>
      </c>
      <c r="H432" s="1">
        <f ca="1" t="shared" si="162"/>
        <v>18.7141565568352</v>
      </c>
      <c r="I432" s="1">
        <f ca="1" t="shared" si="163"/>
        <v>1871.41565568352</v>
      </c>
      <c r="K432" s="1">
        <f t="shared" si="214"/>
        <v>142</v>
      </c>
      <c r="L432" s="1">
        <f ca="1" t="shared" si="164"/>
        <v>0.977208579212329</v>
      </c>
      <c r="M432" s="1">
        <f ca="1" t="shared" si="165"/>
        <v>77.9381074270966</v>
      </c>
      <c r="N432" s="1">
        <f ca="1" t="shared" si="166"/>
        <v>0.680256534746573</v>
      </c>
      <c r="O432" s="1">
        <f ca="1" t="shared" si="167"/>
        <v>4.96365749421605</v>
      </c>
      <c r="P432" s="1">
        <f ca="1" t="shared" si="168"/>
        <v>44.6729174479445</v>
      </c>
      <c r="Q432" s="1">
        <f ca="1" t="shared" si="169"/>
        <v>33.2651899791521</v>
      </c>
      <c r="R432" s="1">
        <f ca="1" t="shared" si="170"/>
        <v>3326.51899791521</v>
      </c>
      <c r="T432" s="1">
        <f t="shared" si="215"/>
        <v>142</v>
      </c>
      <c r="U432" s="1">
        <f ca="1" t="shared" si="171"/>
        <v>0.9905861419307</v>
      </c>
      <c r="V432" s="1">
        <f ca="1" t="shared" si="172"/>
        <v>82.5420199505178</v>
      </c>
      <c r="W432" s="1">
        <f ca="1" t="shared" si="173"/>
        <v>0.285020471959812</v>
      </c>
      <c r="X432" s="1">
        <f ca="1" t="shared" si="174"/>
        <v>4.17390851629743</v>
      </c>
      <c r="Y432" s="1">
        <f ca="1" t="shared" si="175"/>
        <v>41.7390851629743</v>
      </c>
      <c r="Z432" s="1">
        <f ca="1" t="shared" si="176"/>
        <v>40.8029347875436</v>
      </c>
      <c r="AA432" s="1">
        <f ca="1" t="shared" si="177"/>
        <v>4080.29347875436</v>
      </c>
      <c r="AC432" s="1">
        <f t="shared" si="216"/>
        <v>142</v>
      </c>
      <c r="AD432" s="1">
        <f ca="1" t="shared" si="178"/>
        <v>0.0670291944497745</v>
      </c>
      <c r="AE432" s="1">
        <f ca="1" t="shared" si="179"/>
        <v>53.2877215234229</v>
      </c>
      <c r="AF432" s="1">
        <f ca="1" t="shared" si="180"/>
        <v>0.938676349192959</v>
      </c>
      <c r="AG432" s="1">
        <f ca="1" t="shared" si="181"/>
        <v>5.95498038397357</v>
      </c>
      <c r="AH432" s="1">
        <f ca="1" t="shared" si="182"/>
        <v>65.5047842237093</v>
      </c>
      <c r="AI432" s="1">
        <f ca="1" t="shared" si="183"/>
        <v>0</v>
      </c>
      <c r="AJ432" s="1">
        <f ca="1" t="shared" si="184"/>
        <v>0</v>
      </c>
      <c r="AL432" s="1">
        <f t="shared" si="217"/>
        <v>142</v>
      </c>
      <c r="AM432" s="1">
        <f ca="1" t="shared" si="185"/>
        <v>0.75294839896639</v>
      </c>
      <c r="AN432" s="1">
        <f ca="1" t="shared" si="186"/>
        <v>68.2048843223153</v>
      </c>
      <c r="AO432" s="1">
        <f ca="1" t="shared" si="187"/>
        <v>0.219948016509944</v>
      </c>
      <c r="AP432" s="1">
        <f ca="1" t="shared" si="188"/>
        <v>4.19050995424927</v>
      </c>
      <c r="AQ432" s="1">
        <f ca="1" t="shared" si="189"/>
        <v>50.2861194509913</v>
      </c>
      <c r="AR432" s="1">
        <f ca="1" t="shared" si="190"/>
        <v>17.918764871324</v>
      </c>
      <c r="AS432" s="1">
        <f ca="1" t="shared" si="191"/>
        <v>1791.8764871324</v>
      </c>
      <c r="AU432" s="1">
        <f t="shared" si="218"/>
        <v>142</v>
      </c>
      <c r="AV432" s="1">
        <f ca="1" t="shared" si="192"/>
        <v>0.877845348321287</v>
      </c>
      <c r="AW432" s="1">
        <f ca="1" t="shared" si="193"/>
        <v>67.0797628713939</v>
      </c>
      <c r="AX432" s="1">
        <f ca="1" t="shared" si="194"/>
        <v>0.462926817891206</v>
      </c>
      <c r="AY432" s="1">
        <f ca="1" t="shared" si="195"/>
        <v>4.53191081885463</v>
      </c>
      <c r="AZ432" s="1">
        <f ca="1" t="shared" si="196"/>
        <v>58.9148406451102</v>
      </c>
      <c r="BA432" s="1">
        <f ca="1" t="shared" si="197"/>
        <v>8.16492222628369</v>
      </c>
      <c r="BB432" s="1">
        <f ca="1" t="shared" si="198"/>
        <v>816.492222628369</v>
      </c>
      <c r="BD432" s="1">
        <f t="shared" si="219"/>
        <v>142</v>
      </c>
      <c r="BE432" s="1">
        <f ca="1" t="shared" si="199"/>
        <v>0.398358690118632</v>
      </c>
      <c r="BF432" s="1">
        <f ca="1" t="shared" si="200"/>
        <v>64.3528694262372</v>
      </c>
      <c r="BG432" s="1">
        <f ca="1" t="shared" si="201"/>
        <v>0.841388173434837</v>
      </c>
      <c r="BH432" s="1">
        <f ca="1" t="shared" si="202"/>
        <v>5.46514741800315</v>
      </c>
      <c r="BI432" s="1">
        <f ca="1" t="shared" si="203"/>
        <v>76.5120638520442</v>
      </c>
      <c r="BJ432" s="1">
        <f ca="1" t="shared" si="204"/>
        <v>0</v>
      </c>
      <c r="BK432" s="1">
        <f ca="1" t="shared" si="205"/>
        <v>0</v>
      </c>
      <c r="BM432" s="1">
        <f t="shared" si="220"/>
        <v>142</v>
      </c>
      <c r="BN432" s="1">
        <f ca="1" t="shared" si="206"/>
        <v>0.292322636588229</v>
      </c>
      <c r="BO432" s="1">
        <f ca="1" t="shared" si="207"/>
        <v>61.9256655398188</v>
      </c>
      <c r="BP432" s="1">
        <f ca="1" t="shared" si="208"/>
        <v>0.20963964204388</v>
      </c>
      <c r="BQ432" s="1">
        <f ca="1" t="shared" si="209"/>
        <v>4.18571422718562</v>
      </c>
      <c r="BR432" s="1">
        <f ca="1" t="shared" si="210"/>
        <v>62.7857134077844</v>
      </c>
      <c r="BS432" s="1">
        <f ca="1" t="shared" si="211"/>
        <v>0</v>
      </c>
      <c r="BT432" s="1">
        <f ca="1" t="shared" si="212"/>
        <v>0</v>
      </c>
    </row>
    <row r="433" spans="2:72">
      <c r="B433" s="1">
        <f t="shared" si="213"/>
        <v>143</v>
      </c>
      <c r="C433" s="1">
        <f ca="1" t="shared" si="157"/>
        <v>0.901289005953852</v>
      </c>
      <c r="D433" s="1">
        <f ca="1" t="shared" si="158"/>
        <v>75.3905306079603</v>
      </c>
      <c r="E433" s="1">
        <f ca="1" t="shared" si="159"/>
        <v>0.538631362215768</v>
      </c>
      <c r="F433" s="1">
        <f ca="1" t="shared" si="160"/>
        <v>4.50820349835201</v>
      </c>
      <c r="G433" s="1">
        <f ca="1" t="shared" si="161"/>
        <v>36.065627986816</v>
      </c>
      <c r="H433" s="1">
        <f ca="1" t="shared" si="162"/>
        <v>39.3249026211442</v>
      </c>
      <c r="I433" s="1">
        <f ca="1" t="shared" si="163"/>
        <v>3932.49026211442</v>
      </c>
      <c r="K433" s="1">
        <f t="shared" si="214"/>
        <v>143</v>
      </c>
      <c r="L433" s="1">
        <f ca="1" t="shared" si="164"/>
        <v>0.552871421445286</v>
      </c>
      <c r="M433" s="1">
        <f ca="1" t="shared" si="165"/>
        <v>68.1770503471698</v>
      </c>
      <c r="N433" s="1">
        <f ca="1" t="shared" si="166"/>
        <v>0.436052055912242</v>
      </c>
      <c r="O433" s="1">
        <f ca="1" t="shared" si="167"/>
        <v>4.74045864120859</v>
      </c>
      <c r="P433" s="1">
        <f ca="1" t="shared" si="168"/>
        <v>42.6641277708774</v>
      </c>
      <c r="Q433" s="1">
        <f ca="1" t="shared" si="169"/>
        <v>25.5129225762925</v>
      </c>
      <c r="R433" s="1">
        <f ca="1" t="shared" si="170"/>
        <v>2551.29225762925</v>
      </c>
      <c r="T433" s="1">
        <f t="shared" si="215"/>
        <v>143</v>
      </c>
      <c r="U433" s="1">
        <f ca="1" t="shared" si="171"/>
        <v>0.501909344908522</v>
      </c>
      <c r="V433" s="1">
        <f ca="1" t="shared" si="172"/>
        <v>61.3139416407238</v>
      </c>
      <c r="W433" s="1">
        <f ca="1" t="shared" si="173"/>
        <v>0.839434773058294</v>
      </c>
      <c r="X433" s="1">
        <f ca="1" t="shared" si="174"/>
        <v>5.39471103588463</v>
      </c>
      <c r="Y433" s="1">
        <f ca="1" t="shared" si="175"/>
        <v>53.9471103588463</v>
      </c>
      <c r="Z433" s="1">
        <f ca="1" t="shared" si="176"/>
        <v>7.36683128187747</v>
      </c>
      <c r="AA433" s="1">
        <f ca="1" t="shared" si="177"/>
        <v>736.683128187747</v>
      </c>
      <c r="AC433" s="1">
        <f t="shared" si="216"/>
        <v>143</v>
      </c>
      <c r="AD433" s="1">
        <f ca="1" t="shared" si="178"/>
        <v>0.715714936087516</v>
      </c>
      <c r="AE433" s="1">
        <f ca="1" t="shared" si="179"/>
        <v>69.5025739287011</v>
      </c>
      <c r="AF433" s="1">
        <f ca="1" t="shared" si="180"/>
        <v>0.0503711119294117</v>
      </c>
      <c r="AG433" s="1">
        <f ca="1" t="shared" si="181"/>
        <v>4.45598389379537</v>
      </c>
      <c r="AH433" s="1">
        <f ca="1" t="shared" si="182"/>
        <v>49.015822831749</v>
      </c>
      <c r="AI433" s="1">
        <f ca="1" t="shared" si="183"/>
        <v>20.4867510969521</v>
      </c>
      <c r="AJ433" s="1">
        <f ca="1" t="shared" si="184"/>
        <v>2048.67510969521</v>
      </c>
      <c r="AL433" s="1">
        <f t="shared" si="217"/>
        <v>143</v>
      </c>
      <c r="AM433" s="1">
        <f ca="1" t="shared" si="185"/>
        <v>0.529921057900807</v>
      </c>
      <c r="AN433" s="1">
        <f ca="1" t="shared" si="186"/>
        <v>63.8924803499829</v>
      </c>
      <c r="AO433" s="1">
        <f ca="1" t="shared" si="187"/>
        <v>0.543522288130783</v>
      </c>
      <c r="AP433" s="1">
        <f ca="1" t="shared" si="188"/>
        <v>4.809389527503</v>
      </c>
      <c r="AQ433" s="1">
        <f ca="1" t="shared" si="189"/>
        <v>57.712674330036</v>
      </c>
      <c r="AR433" s="1">
        <f ca="1" t="shared" si="190"/>
        <v>6.17980601994691</v>
      </c>
      <c r="AS433" s="1">
        <f ca="1" t="shared" si="191"/>
        <v>617.980601994691</v>
      </c>
      <c r="AU433" s="1">
        <f t="shared" si="218"/>
        <v>143</v>
      </c>
      <c r="AV433" s="1">
        <f ca="1" t="shared" si="192"/>
        <v>0.767387131678337</v>
      </c>
      <c r="AW433" s="1">
        <f ca="1" t="shared" si="193"/>
        <v>65.4047750563017</v>
      </c>
      <c r="AX433" s="1">
        <f ca="1" t="shared" si="194"/>
        <v>0.802404721574178</v>
      </c>
      <c r="AY433" s="1">
        <f ca="1" t="shared" si="195"/>
        <v>5.11176715252307</v>
      </c>
      <c r="AZ433" s="1">
        <f ca="1" t="shared" si="196"/>
        <v>66.4529729828</v>
      </c>
      <c r="BA433" s="1">
        <f ca="1" t="shared" si="197"/>
        <v>0</v>
      </c>
      <c r="BB433" s="1">
        <f ca="1" t="shared" si="198"/>
        <v>0</v>
      </c>
      <c r="BD433" s="1">
        <f t="shared" si="219"/>
        <v>143</v>
      </c>
      <c r="BE433" s="1">
        <f ca="1" t="shared" si="199"/>
        <v>0.282223062349368</v>
      </c>
      <c r="BF433" s="1">
        <f ca="1" t="shared" si="200"/>
        <v>61.0550575475804</v>
      </c>
      <c r="BG433" s="1">
        <f ca="1" t="shared" si="201"/>
        <v>0.701936983859536</v>
      </c>
      <c r="BH433" s="1">
        <f ca="1" t="shared" si="202"/>
        <v>5.27681151974869</v>
      </c>
      <c r="BI433" s="1">
        <f ca="1" t="shared" si="203"/>
        <v>73.8753612764816</v>
      </c>
      <c r="BJ433" s="1">
        <f ca="1" t="shared" si="204"/>
        <v>0</v>
      </c>
      <c r="BK433" s="1">
        <f ca="1" t="shared" si="205"/>
        <v>0</v>
      </c>
      <c r="BM433" s="1">
        <f t="shared" si="220"/>
        <v>143</v>
      </c>
      <c r="BN433" s="1">
        <f ca="1" t="shared" si="206"/>
        <v>0.0312008995192112</v>
      </c>
      <c r="BO433" s="1">
        <f ca="1" t="shared" si="207"/>
        <v>52.2267330378333</v>
      </c>
      <c r="BP433" s="1">
        <f ca="1" t="shared" si="208"/>
        <v>0.662233869304707</v>
      </c>
      <c r="BQ433" s="1">
        <f ca="1" t="shared" si="209"/>
        <v>4.99781668578173</v>
      </c>
      <c r="BR433" s="1">
        <f ca="1" t="shared" si="210"/>
        <v>74.9672502867259</v>
      </c>
      <c r="BS433" s="1">
        <f ca="1" t="shared" si="211"/>
        <v>0</v>
      </c>
      <c r="BT433" s="1">
        <f ca="1" t="shared" si="212"/>
        <v>0</v>
      </c>
    </row>
    <row r="434" spans="2:72">
      <c r="B434" s="1">
        <f t="shared" si="213"/>
        <v>144</v>
      </c>
      <c r="C434" s="1">
        <f ca="1" t="shared" si="157"/>
        <v>0.365717844243447</v>
      </c>
      <c r="D434" s="1">
        <f ca="1" t="shared" si="158"/>
        <v>60.5745117246358</v>
      </c>
      <c r="E434" s="1">
        <f ca="1" t="shared" si="159"/>
        <v>0.639907958981453</v>
      </c>
      <c r="F434" s="1">
        <f ca="1" t="shared" si="160"/>
        <v>4.63314073230675</v>
      </c>
      <c r="G434" s="1">
        <f ca="1" t="shared" si="161"/>
        <v>37.065125858454</v>
      </c>
      <c r="H434" s="1">
        <f ca="1" t="shared" si="162"/>
        <v>23.5093858661818</v>
      </c>
      <c r="I434" s="1">
        <f ca="1" t="shared" si="163"/>
        <v>2350.93858661818</v>
      </c>
      <c r="K434" s="1">
        <f t="shared" si="214"/>
        <v>144</v>
      </c>
      <c r="L434" s="1">
        <f ca="1" t="shared" si="164"/>
        <v>0.941153965135533</v>
      </c>
      <c r="M434" s="1">
        <f ca="1" t="shared" si="165"/>
        <v>76.3176152606848</v>
      </c>
      <c r="N434" s="1">
        <f ca="1" t="shared" si="166"/>
        <v>0.387572891534627</v>
      </c>
      <c r="O434" s="1">
        <f ca="1" t="shared" si="167"/>
        <v>4.63399693933428</v>
      </c>
      <c r="P434" s="1">
        <f ca="1" t="shared" si="168"/>
        <v>41.7059724540085</v>
      </c>
      <c r="Q434" s="1">
        <f ca="1" t="shared" si="169"/>
        <v>34.6116428066763</v>
      </c>
      <c r="R434" s="1">
        <f ca="1" t="shared" si="170"/>
        <v>3461.16428066763</v>
      </c>
      <c r="T434" s="1">
        <f t="shared" si="215"/>
        <v>144</v>
      </c>
      <c r="U434" s="1">
        <f ca="1" t="shared" si="171"/>
        <v>0.604845217718424</v>
      </c>
      <c r="V434" s="1">
        <f ca="1" t="shared" si="172"/>
        <v>65.1901831460735</v>
      </c>
      <c r="W434" s="1">
        <f ca="1" t="shared" si="173"/>
        <v>0.379428076016368</v>
      </c>
      <c r="X434" s="1">
        <f ca="1" t="shared" si="174"/>
        <v>4.61991795534462</v>
      </c>
      <c r="Y434" s="1">
        <f ca="1" t="shared" si="175"/>
        <v>46.1991795534462</v>
      </c>
      <c r="Z434" s="1">
        <f ca="1" t="shared" si="176"/>
        <v>18.9910035926273</v>
      </c>
      <c r="AA434" s="1">
        <f ca="1" t="shared" si="177"/>
        <v>1899.10035926273</v>
      </c>
      <c r="AC434" s="1">
        <f t="shared" si="216"/>
        <v>144</v>
      </c>
      <c r="AD434" s="1">
        <f ca="1" t="shared" si="178"/>
        <v>0.968745118281539</v>
      </c>
      <c r="AE434" s="1">
        <f ca="1" t="shared" si="179"/>
        <v>76.8223711259213</v>
      </c>
      <c r="AF434" s="1">
        <f ca="1" t="shared" si="180"/>
        <v>0.651928168839595</v>
      </c>
      <c r="AG434" s="1">
        <f ca="1" t="shared" si="181"/>
        <v>4.91188568194096</v>
      </c>
      <c r="AH434" s="1">
        <f ca="1" t="shared" si="182"/>
        <v>54.0307425013505</v>
      </c>
      <c r="AI434" s="1">
        <f ca="1" t="shared" si="183"/>
        <v>22.7916286245707</v>
      </c>
      <c r="AJ434" s="1">
        <f ca="1" t="shared" si="184"/>
        <v>2279.16286245707</v>
      </c>
      <c r="AL434" s="1">
        <f t="shared" si="217"/>
        <v>144</v>
      </c>
      <c r="AM434" s="1">
        <f ca="1" t="shared" si="185"/>
        <v>0.822587915453071</v>
      </c>
      <c r="AN434" s="1">
        <f ca="1" t="shared" si="186"/>
        <v>66.7946239415838</v>
      </c>
      <c r="AO434" s="1">
        <f ca="1" t="shared" si="187"/>
        <v>0.24607302701147</v>
      </c>
      <c r="AP434" s="1">
        <f ca="1" t="shared" si="188"/>
        <v>4.19296807242858</v>
      </c>
      <c r="AQ434" s="1">
        <f ca="1" t="shared" si="189"/>
        <v>50.3156168691429</v>
      </c>
      <c r="AR434" s="1">
        <f ca="1" t="shared" si="190"/>
        <v>16.4790070724409</v>
      </c>
      <c r="AS434" s="1">
        <f ca="1" t="shared" si="191"/>
        <v>1647.90070724409</v>
      </c>
      <c r="AU434" s="1">
        <f t="shared" si="218"/>
        <v>144</v>
      </c>
      <c r="AV434" s="1">
        <f ca="1" t="shared" si="192"/>
        <v>0.90889033118484</v>
      </c>
      <c r="AW434" s="1">
        <f ca="1" t="shared" si="193"/>
        <v>77.1512239650196</v>
      </c>
      <c r="AX434" s="1">
        <f ca="1" t="shared" si="194"/>
        <v>0.381773153853937</v>
      </c>
      <c r="AY434" s="1">
        <f ca="1" t="shared" si="195"/>
        <v>4.89174265824434</v>
      </c>
      <c r="AZ434" s="1">
        <f ca="1" t="shared" si="196"/>
        <v>63.5926545571764</v>
      </c>
      <c r="BA434" s="1">
        <f ca="1" t="shared" si="197"/>
        <v>13.5585694078432</v>
      </c>
      <c r="BB434" s="1">
        <f ca="1" t="shared" si="198"/>
        <v>1355.85694078432</v>
      </c>
      <c r="BD434" s="1">
        <f t="shared" si="219"/>
        <v>144</v>
      </c>
      <c r="BE434" s="1">
        <f ca="1" t="shared" si="199"/>
        <v>0.946436223411321</v>
      </c>
      <c r="BF434" s="1">
        <f ca="1" t="shared" si="200"/>
        <v>78.7093815355625</v>
      </c>
      <c r="BG434" s="1">
        <f ca="1" t="shared" si="201"/>
        <v>0.972399121547922</v>
      </c>
      <c r="BH434" s="1">
        <f ca="1" t="shared" si="202"/>
        <v>5.64731714819138</v>
      </c>
      <c r="BI434" s="1">
        <f ca="1" t="shared" si="203"/>
        <v>79.0624400746794</v>
      </c>
      <c r="BJ434" s="1">
        <f ca="1" t="shared" si="204"/>
        <v>0</v>
      </c>
      <c r="BK434" s="1">
        <f ca="1" t="shared" si="205"/>
        <v>0</v>
      </c>
      <c r="BM434" s="1">
        <f t="shared" si="220"/>
        <v>144</v>
      </c>
      <c r="BN434" s="1">
        <f ca="1" t="shared" si="206"/>
        <v>0.761320315777996</v>
      </c>
      <c r="BO434" s="1">
        <f ca="1" t="shared" si="207"/>
        <v>69.1944858177524</v>
      </c>
      <c r="BP434" s="1">
        <f ca="1" t="shared" si="208"/>
        <v>0.147965458247061</v>
      </c>
      <c r="BQ434" s="1">
        <f ca="1" t="shared" si="209"/>
        <v>4.27018447353778</v>
      </c>
      <c r="BR434" s="1">
        <f ca="1" t="shared" si="210"/>
        <v>64.0527671030667</v>
      </c>
      <c r="BS434" s="1">
        <f ca="1" t="shared" si="211"/>
        <v>5.14171871468568</v>
      </c>
      <c r="BT434" s="1">
        <f ca="1" t="shared" si="212"/>
        <v>514.171871468568</v>
      </c>
    </row>
    <row r="435" spans="2:72">
      <c r="B435" s="1">
        <f t="shared" si="213"/>
        <v>145</v>
      </c>
      <c r="C435" s="1">
        <f ca="1" t="shared" si="157"/>
        <v>0.923331252026045</v>
      </c>
      <c r="D435" s="1">
        <f ca="1" t="shared" si="158"/>
        <v>79.6945447411688</v>
      </c>
      <c r="E435" s="1">
        <f ca="1" t="shared" si="159"/>
        <v>0.329241126681517</v>
      </c>
      <c r="F435" s="1">
        <f ca="1" t="shared" si="160"/>
        <v>4.87463754240847</v>
      </c>
      <c r="G435" s="1">
        <f ca="1" t="shared" si="161"/>
        <v>38.9971003392677</v>
      </c>
      <c r="H435" s="1">
        <f ca="1" t="shared" si="162"/>
        <v>40.6974444019011</v>
      </c>
      <c r="I435" s="1">
        <f ca="1" t="shared" si="163"/>
        <v>4069.74444019011</v>
      </c>
      <c r="K435" s="1">
        <f t="shared" si="214"/>
        <v>145</v>
      </c>
      <c r="L435" s="1">
        <f ca="1" t="shared" si="164"/>
        <v>0.889070832851357</v>
      </c>
      <c r="M435" s="1">
        <f ca="1" t="shared" si="165"/>
        <v>66.3858015528957</v>
      </c>
      <c r="N435" s="1">
        <f ca="1" t="shared" si="166"/>
        <v>0.34637613114329</v>
      </c>
      <c r="O435" s="1">
        <f ca="1" t="shared" si="167"/>
        <v>4.86743945617136</v>
      </c>
      <c r="P435" s="1">
        <f ca="1" t="shared" si="168"/>
        <v>43.8069551055422</v>
      </c>
      <c r="Q435" s="1">
        <f ca="1" t="shared" si="169"/>
        <v>22.5788464473535</v>
      </c>
      <c r="R435" s="1">
        <f ca="1" t="shared" si="170"/>
        <v>2257.88464473535</v>
      </c>
      <c r="T435" s="1">
        <f t="shared" si="215"/>
        <v>145</v>
      </c>
      <c r="U435" s="1">
        <f ca="1" t="shared" si="171"/>
        <v>0.923467855751541</v>
      </c>
      <c r="V435" s="1">
        <f ca="1" t="shared" si="172"/>
        <v>77.7345097862344</v>
      </c>
      <c r="W435" s="1">
        <f ca="1" t="shared" si="173"/>
        <v>0.809252919448689</v>
      </c>
      <c r="X435" s="1">
        <f ca="1" t="shared" si="174"/>
        <v>5.12424058353323</v>
      </c>
      <c r="Y435" s="1">
        <f ca="1" t="shared" si="175"/>
        <v>51.2424058353323</v>
      </c>
      <c r="Z435" s="1">
        <f ca="1" t="shared" si="176"/>
        <v>26.4921039509021</v>
      </c>
      <c r="AA435" s="1">
        <f ca="1" t="shared" si="177"/>
        <v>2649.21039509021</v>
      </c>
      <c r="AC435" s="1">
        <f t="shared" si="216"/>
        <v>145</v>
      </c>
      <c r="AD435" s="1">
        <f ca="1" t="shared" si="178"/>
        <v>0.11223748262077</v>
      </c>
      <c r="AE435" s="1">
        <f ca="1" t="shared" si="179"/>
        <v>59.6315003451744</v>
      </c>
      <c r="AF435" s="1">
        <f ca="1" t="shared" si="180"/>
        <v>0.950216963156046</v>
      </c>
      <c r="AG435" s="1">
        <f ca="1" t="shared" si="181"/>
        <v>5.74429178188099</v>
      </c>
      <c r="AH435" s="1">
        <f ca="1" t="shared" si="182"/>
        <v>63.1872096006909</v>
      </c>
      <c r="AI435" s="1">
        <f ca="1" t="shared" si="183"/>
        <v>0</v>
      </c>
      <c r="AJ435" s="1">
        <f ca="1" t="shared" si="184"/>
        <v>0</v>
      </c>
      <c r="AL435" s="1">
        <f t="shared" si="217"/>
        <v>145</v>
      </c>
      <c r="AM435" s="1">
        <f ca="1" t="shared" si="185"/>
        <v>0.759799842031585</v>
      </c>
      <c r="AN435" s="1">
        <f ca="1" t="shared" si="186"/>
        <v>66.0349961165869</v>
      </c>
      <c r="AO435" s="1">
        <f ca="1" t="shared" si="187"/>
        <v>0.286583244223935</v>
      </c>
      <c r="AP435" s="1">
        <f ca="1" t="shared" si="188"/>
        <v>4.282082735687</v>
      </c>
      <c r="AQ435" s="1">
        <f ca="1" t="shared" si="189"/>
        <v>51.384992828244</v>
      </c>
      <c r="AR435" s="1">
        <f ca="1" t="shared" si="190"/>
        <v>14.6500032883429</v>
      </c>
      <c r="AS435" s="1">
        <f ca="1" t="shared" si="191"/>
        <v>1465.00032883429</v>
      </c>
      <c r="AU435" s="1">
        <f t="shared" si="218"/>
        <v>145</v>
      </c>
      <c r="AV435" s="1">
        <f ca="1" t="shared" si="192"/>
        <v>0.543921310249371</v>
      </c>
      <c r="AW435" s="1">
        <f ca="1" t="shared" si="193"/>
        <v>61.2344284421585</v>
      </c>
      <c r="AX435" s="1">
        <f ca="1" t="shared" si="194"/>
        <v>0.814971603568486</v>
      </c>
      <c r="AY435" s="1">
        <f ca="1" t="shared" si="195"/>
        <v>5.36583675411752</v>
      </c>
      <c r="AZ435" s="1">
        <f ca="1" t="shared" si="196"/>
        <v>69.7558778035278</v>
      </c>
      <c r="BA435" s="1">
        <f ca="1" t="shared" si="197"/>
        <v>0</v>
      </c>
      <c r="BB435" s="1">
        <f ca="1" t="shared" si="198"/>
        <v>0</v>
      </c>
      <c r="BD435" s="1">
        <f t="shared" si="219"/>
        <v>145</v>
      </c>
      <c r="BE435" s="1">
        <f ca="1" t="shared" si="199"/>
        <v>0.840496090397804</v>
      </c>
      <c r="BF435" s="1">
        <f ca="1" t="shared" si="200"/>
        <v>69.9998977762169</v>
      </c>
      <c r="BG435" s="1">
        <f ca="1" t="shared" si="201"/>
        <v>0.313909712069911</v>
      </c>
      <c r="BH435" s="1">
        <f ca="1" t="shared" si="202"/>
        <v>4.53721005054914</v>
      </c>
      <c r="BI435" s="1">
        <f ca="1" t="shared" si="203"/>
        <v>63.520940707688</v>
      </c>
      <c r="BJ435" s="1">
        <f ca="1" t="shared" si="204"/>
        <v>6.47895706852891</v>
      </c>
      <c r="BK435" s="1">
        <f ca="1" t="shared" si="205"/>
        <v>647.895706852891</v>
      </c>
      <c r="BM435" s="1">
        <f t="shared" si="220"/>
        <v>145</v>
      </c>
      <c r="BN435" s="1">
        <f ca="1" t="shared" si="206"/>
        <v>0.921048904630073</v>
      </c>
      <c r="BO435" s="1">
        <f ca="1" t="shared" si="207"/>
        <v>77.3598614676795</v>
      </c>
      <c r="BP435" s="1">
        <f ca="1" t="shared" si="208"/>
        <v>0.912922257128791</v>
      </c>
      <c r="BQ435" s="1">
        <f ca="1" t="shared" si="209"/>
        <v>5.67320543649051</v>
      </c>
      <c r="BR435" s="1">
        <f ca="1" t="shared" si="210"/>
        <v>85.0980815473576</v>
      </c>
      <c r="BS435" s="1">
        <f ca="1" t="shared" si="211"/>
        <v>0</v>
      </c>
      <c r="BT435" s="1">
        <f ca="1" t="shared" si="212"/>
        <v>0</v>
      </c>
    </row>
    <row r="436" spans="2:72">
      <c r="B436" s="1">
        <f t="shared" si="213"/>
        <v>146</v>
      </c>
      <c r="C436" s="1">
        <f ca="1" t="shared" si="157"/>
        <v>0.213196691728053</v>
      </c>
      <c r="D436" s="1">
        <f ca="1" t="shared" si="158"/>
        <v>57.3042651887564</v>
      </c>
      <c r="E436" s="1">
        <f ca="1" t="shared" si="159"/>
        <v>0.0806198115019388</v>
      </c>
      <c r="F436" s="1">
        <f ca="1" t="shared" si="160"/>
        <v>4.37619779291956</v>
      </c>
      <c r="G436" s="1">
        <f ca="1" t="shared" si="161"/>
        <v>35.0095823433565</v>
      </c>
      <c r="H436" s="1">
        <f ca="1" t="shared" si="162"/>
        <v>22.2946828453999</v>
      </c>
      <c r="I436" s="1">
        <f ca="1" t="shared" si="163"/>
        <v>2229.46828453999</v>
      </c>
      <c r="K436" s="1">
        <f t="shared" si="214"/>
        <v>146</v>
      </c>
      <c r="L436" s="1">
        <f ca="1" t="shared" si="164"/>
        <v>0.783769868008013</v>
      </c>
      <c r="M436" s="1">
        <f ca="1" t="shared" si="165"/>
        <v>66.2320245949637</v>
      </c>
      <c r="N436" s="1">
        <f ca="1" t="shared" si="166"/>
        <v>0.221287152636926</v>
      </c>
      <c r="O436" s="1">
        <f ca="1" t="shared" si="167"/>
        <v>4.39654437718968</v>
      </c>
      <c r="P436" s="1">
        <f ca="1" t="shared" si="168"/>
        <v>39.5688993947071</v>
      </c>
      <c r="Q436" s="1">
        <f ca="1" t="shared" si="169"/>
        <v>26.6631252002566</v>
      </c>
      <c r="R436" s="1">
        <f ca="1" t="shared" si="170"/>
        <v>2666.31252002566</v>
      </c>
      <c r="T436" s="1">
        <f t="shared" si="215"/>
        <v>146</v>
      </c>
      <c r="U436" s="1">
        <f ca="1" t="shared" si="171"/>
        <v>0.68148744361963</v>
      </c>
      <c r="V436" s="1">
        <f ca="1" t="shared" si="172"/>
        <v>67.7437250991631</v>
      </c>
      <c r="W436" s="1">
        <f ca="1" t="shared" si="173"/>
        <v>0.870331431741223</v>
      </c>
      <c r="X436" s="1">
        <f ca="1" t="shared" si="174"/>
        <v>5.40066456201563</v>
      </c>
      <c r="Y436" s="1">
        <f ca="1" t="shared" si="175"/>
        <v>54.0066456201563</v>
      </c>
      <c r="Z436" s="1">
        <f ca="1" t="shared" si="176"/>
        <v>13.7370794790068</v>
      </c>
      <c r="AA436" s="1">
        <f ca="1" t="shared" si="177"/>
        <v>1373.70794790068</v>
      </c>
      <c r="AC436" s="1">
        <f t="shared" si="216"/>
        <v>146</v>
      </c>
      <c r="AD436" s="1">
        <f ca="1" t="shared" si="178"/>
        <v>0.916372570477249</v>
      </c>
      <c r="AE436" s="1">
        <f ca="1" t="shared" si="179"/>
        <v>75.5556413322578</v>
      </c>
      <c r="AF436" s="1">
        <f ca="1" t="shared" si="180"/>
        <v>0.960743423267237</v>
      </c>
      <c r="AG436" s="1">
        <f ca="1" t="shared" si="181"/>
        <v>5.90146910067446</v>
      </c>
      <c r="AH436" s="1">
        <f ca="1" t="shared" si="182"/>
        <v>64.9161601074191</v>
      </c>
      <c r="AI436" s="1">
        <f ca="1" t="shared" si="183"/>
        <v>10.6394812248387</v>
      </c>
      <c r="AJ436" s="1">
        <f ca="1" t="shared" si="184"/>
        <v>1063.94812248387</v>
      </c>
      <c r="AL436" s="1">
        <f t="shared" si="217"/>
        <v>146</v>
      </c>
      <c r="AM436" s="1">
        <f ca="1" t="shared" si="185"/>
        <v>0.512403211856967</v>
      </c>
      <c r="AN436" s="1">
        <f ca="1" t="shared" si="186"/>
        <v>62.5054037561731</v>
      </c>
      <c r="AO436" s="1">
        <f ca="1" t="shared" si="187"/>
        <v>0.0120171979699126</v>
      </c>
      <c r="AP436" s="1">
        <f ca="1" t="shared" si="188"/>
        <v>4.26791208428587</v>
      </c>
      <c r="AQ436" s="1">
        <f ca="1" t="shared" si="189"/>
        <v>51.2149450114304</v>
      </c>
      <c r="AR436" s="1">
        <f ca="1" t="shared" si="190"/>
        <v>11.2904587447427</v>
      </c>
      <c r="AS436" s="1">
        <f ca="1" t="shared" si="191"/>
        <v>1129.04587447427</v>
      </c>
      <c r="AU436" s="1">
        <f t="shared" si="218"/>
        <v>146</v>
      </c>
      <c r="AV436" s="1">
        <f ca="1" t="shared" si="192"/>
        <v>0.0965303074924257</v>
      </c>
      <c r="AW436" s="1">
        <f ca="1" t="shared" si="193"/>
        <v>50.5982565462627</v>
      </c>
      <c r="AX436" s="1">
        <f ca="1" t="shared" si="194"/>
        <v>0.619509205795674</v>
      </c>
      <c r="AY436" s="1">
        <f ca="1" t="shared" si="195"/>
        <v>4.60508686186666</v>
      </c>
      <c r="AZ436" s="1">
        <f ca="1" t="shared" si="196"/>
        <v>59.8661292042666</v>
      </c>
      <c r="BA436" s="1">
        <f ca="1" t="shared" si="197"/>
        <v>0</v>
      </c>
      <c r="BB436" s="1">
        <f ca="1" t="shared" si="198"/>
        <v>0</v>
      </c>
      <c r="BD436" s="1">
        <f t="shared" si="219"/>
        <v>146</v>
      </c>
      <c r="BE436" s="1">
        <f ca="1" t="shared" si="199"/>
        <v>0.669618819425544</v>
      </c>
      <c r="BF436" s="1">
        <f ca="1" t="shared" si="200"/>
        <v>67.7182194949925</v>
      </c>
      <c r="BG436" s="1">
        <f ca="1" t="shared" si="201"/>
        <v>0.600709777656029</v>
      </c>
      <c r="BH436" s="1">
        <f ca="1" t="shared" si="202"/>
        <v>4.56220685180847</v>
      </c>
      <c r="BI436" s="1">
        <f ca="1" t="shared" si="203"/>
        <v>63.8708959253185</v>
      </c>
      <c r="BJ436" s="1">
        <f ca="1" t="shared" si="204"/>
        <v>3.84732356967398</v>
      </c>
      <c r="BK436" s="1">
        <f ca="1" t="shared" si="205"/>
        <v>384.732356967398</v>
      </c>
      <c r="BM436" s="1">
        <f t="shared" si="220"/>
        <v>146</v>
      </c>
      <c r="BN436" s="1">
        <f ca="1" t="shared" si="206"/>
        <v>0.0308370101319309</v>
      </c>
      <c r="BO436" s="1">
        <f ca="1" t="shared" si="207"/>
        <v>54.5718235280756</v>
      </c>
      <c r="BP436" s="1">
        <f ca="1" t="shared" si="208"/>
        <v>0.652514557234624</v>
      </c>
      <c r="BQ436" s="1">
        <f ca="1" t="shared" si="209"/>
        <v>4.89863151625786</v>
      </c>
      <c r="BR436" s="1">
        <f ca="1" t="shared" si="210"/>
        <v>73.4794727438678</v>
      </c>
      <c r="BS436" s="1">
        <f ca="1" t="shared" si="211"/>
        <v>0</v>
      </c>
      <c r="BT436" s="1">
        <f ca="1" t="shared" si="212"/>
        <v>0</v>
      </c>
    </row>
    <row r="437" spans="2:72">
      <c r="B437" s="1">
        <f t="shared" si="213"/>
        <v>147</v>
      </c>
      <c r="C437" s="1">
        <f ca="1" t="shared" si="157"/>
        <v>0.174806410852556</v>
      </c>
      <c r="D437" s="1">
        <f ca="1" t="shared" si="158"/>
        <v>56.8269238530359</v>
      </c>
      <c r="E437" s="1">
        <f ca="1" t="shared" si="159"/>
        <v>0.0208752802481904</v>
      </c>
      <c r="F437" s="1">
        <f ca="1" t="shared" si="160"/>
        <v>4.23721700499783</v>
      </c>
      <c r="G437" s="1">
        <f ca="1" t="shared" si="161"/>
        <v>33.8977360399826</v>
      </c>
      <c r="H437" s="1">
        <f ca="1" t="shared" si="162"/>
        <v>22.9291878130532</v>
      </c>
      <c r="I437" s="1">
        <f ca="1" t="shared" si="163"/>
        <v>2292.91878130532</v>
      </c>
      <c r="K437" s="1">
        <f t="shared" si="214"/>
        <v>147</v>
      </c>
      <c r="L437" s="1">
        <f ca="1" t="shared" si="164"/>
        <v>0.985700873538118</v>
      </c>
      <c r="M437" s="1">
        <f ca="1" t="shared" si="165"/>
        <v>84.6588004350568</v>
      </c>
      <c r="N437" s="1">
        <f ca="1" t="shared" si="166"/>
        <v>0.570831172270059</v>
      </c>
      <c r="O437" s="1">
        <f ca="1" t="shared" si="167"/>
        <v>4.74589131551652</v>
      </c>
      <c r="P437" s="1">
        <f ca="1" t="shared" si="168"/>
        <v>42.7130218396487</v>
      </c>
      <c r="Q437" s="1">
        <f ca="1" t="shared" si="169"/>
        <v>41.9457785954081</v>
      </c>
      <c r="R437" s="1">
        <f ca="1" t="shared" si="170"/>
        <v>4194.57785954081</v>
      </c>
      <c r="T437" s="1">
        <f t="shared" si="215"/>
        <v>147</v>
      </c>
      <c r="U437" s="1">
        <f ca="1" t="shared" si="171"/>
        <v>0.639137889505042</v>
      </c>
      <c r="V437" s="1">
        <f ca="1" t="shared" si="172"/>
        <v>67.0040260451647</v>
      </c>
      <c r="W437" s="1">
        <f ca="1" t="shared" si="173"/>
        <v>0.942126154315649</v>
      </c>
      <c r="X437" s="1">
        <f ca="1" t="shared" si="174"/>
        <v>5.69609517595955</v>
      </c>
      <c r="Y437" s="1">
        <f ca="1" t="shared" si="175"/>
        <v>56.9609517595955</v>
      </c>
      <c r="Z437" s="1">
        <f ca="1" t="shared" si="176"/>
        <v>10.0430742855692</v>
      </c>
      <c r="AA437" s="1">
        <f ca="1" t="shared" si="177"/>
        <v>1004.30742855692</v>
      </c>
      <c r="AC437" s="1">
        <f t="shared" si="216"/>
        <v>147</v>
      </c>
      <c r="AD437" s="1">
        <f ca="1" t="shared" si="178"/>
        <v>0.726728718910362</v>
      </c>
      <c r="AE437" s="1">
        <f ca="1" t="shared" si="179"/>
        <v>69.4870861551527</v>
      </c>
      <c r="AF437" s="1">
        <f ca="1" t="shared" si="180"/>
        <v>0.299368652657354</v>
      </c>
      <c r="AG437" s="1">
        <f ca="1" t="shared" si="181"/>
        <v>4.22977916290049</v>
      </c>
      <c r="AH437" s="1">
        <f ca="1" t="shared" si="182"/>
        <v>46.5275707919054</v>
      </c>
      <c r="AI437" s="1">
        <f ca="1" t="shared" si="183"/>
        <v>22.9595153632473</v>
      </c>
      <c r="AJ437" s="1">
        <f ca="1" t="shared" si="184"/>
        <v>2295.95153632473</v>
      </c>
      <c r="AL437" s="1">
        <f t="shared" si="217"/>
        <v>147</v>
      </c>
      <c r="AM437" s="1">
        <f ca="1" t="shared" si="185"/>
        <v>0.444245089439391</v>
      </c>
      <c r="AN437" s="1">
        <f ca="1" t="shared" si="186"/>
        <v>60.4700506317342</v>
      </c>
      <c r="AO437" s="1">
        <f ca="1" t="shared" si="187"/>
        <v>0.0527632184000404</v>
      </c>
      <c r="AP437" s="1">
        <f ca="1" t="shared" si="188"/>
        <v>4.01902235954979</v>
      </c>
      <c r="AQ437" s="1">
        <f ca="1" t="shared" si="189"/>
        <v>48.2282683145975</v>
      </c>
      <c r="AR437" s="1">
        <f ca="1" t="shared" si="190"/>
        <v>12.2417823171367</v>
      </c>
      <c r="AS437" s="1">
        <f ca="1" t="shared" si="191"/>
        <v>1224.17823171367</v>
      </c>
      <c r="AU437" s="1">
        <f t="shared" si="218"/>
        <v>147</v>
      </c>
      <c r="AV437" s="1">
        <f ca="1" t="shared" si="192"/>
        <v>0.290787209945873</v>
      </c>
      <c r="AW437" s="1">
        <f ca="1" t="shared" si="193"/>
        <v>60.4228166756727</v>
      </c>
      <c r="AX437" s="1">
        <f ca="1" t="shared" si="194"/>
        <v>0.294206220208083</v>
      </c>
      <c r="AY437" s="1">
        <f ca="1" t="shared" si="195"/>
        <v>4.27727141077347</v>
      </c>
      <c r="AZ437" s="1">
        <f ca="1" t="shared" si="196"/>
        <v>55.6045283400551</v>
      </c>
      <c r="BA437" s="1">
        <f ca="1" t="shared" si="197"/>
        <v>4.81828833561759</v>
      </c>
      <c r="BB437" s="1">
        <f ca="1" t="shared" si="198"/>
        <v>481.828833561759</v>
      </c>
      <c r="BD437" s="1">
        <f t="shared" si="219"/>
        <v>147</v>
      </c>
      <c r="BE437" s="1">
        <f ca="1" t="shared" si="199"/>
        <v>0.106541400404025</v>
      </c>
      <c r="BF437" s="1">
        <f ca="1" t="shared" si="200"/>
        <v>58.4643848289283</v>
      </c>
      <c r="BG437" s="1">
        <f ca="1" t="shared" si="201"/>
        <v>0.788184965268783</v>
      </c>
      <c r="BH437" s="1">
        <f ca="1" t="shared" si="202"/>
        <v>5.45070735444675</v>
      </c>
      <c r="BI437" s="1">
        <f ca="1" t="shared" si="203"/>
        <v>76.3099029622545</v>
      </c>
      <c r="BJ437" s="1">
        <f ca="1" t="shared" si="204"/>
        <v>0</v>
      </c>
      <c r="BK437" s="1">
        <f ca="1" t="shared" si="205"/>
        <v>0</v>
      </c>
      <c r="BM437" s="1">
        <f t="shared" si="220"/>
        <v>147</v>
      </c>
      <c r="BN437" s="1">
        <f ca="1" t="shared" si="206"/>
        <v>0.324405571500268</v>
      </c>
      <c r="BO437" s="1">
        <f ca="1" t="shared" si="207"/>
        <v>60.3062087535911</v>
      </c>
      <c r="BP437" s="1">
        <f ca="1" t="shared" si="208"/>
        <v>0.88498000047905</v>
      </c>
      <c r="BQ437" s="1">
        <f ca="1" t="shared" si="209"/>
        <v>5.46379781973829</v>
      </c>
      <c r="BR437" s="1">
        <f ca="1" t="shared" si="210"/>
        <v>81.9569672960744</v>
      </c>
      <c r="BS437" s="1">
        <f ca="1" t="shared" si="211"/>
        <v>0</v>
      </c>
      <c r="BT437" s="1">
        <f ca="1" t="shared" si="212"/>
        <v>0</v>
      </c>
    </row>
    <row r="438" spans="2:72">
      <c r="B438" s="1">
        <f t="shared" si="213"/>
        <v>148</v>
      </c>
      <c r="C438" s="1">
        <f ca="1" t="shared" si="157"/>
        <v>0.162533097038855</v>
      </c>
      <c r="D438" s="1">
        <f ca="1" t="shared" si="158"/>
        <v>58.3996879710441</v>
      </c>
      <c r="E438" s="1">
        <f ca="1" t="shared" si="159"/>
        <v>0.721494204516314</v>
      </c>
      <c r="F438" s="1">
        <f ca="1" t="shared" si="160"/>
        <v>5.48049406781296</v>
      </c>
      <c r="G438" s="1">
        <f ca="1" t="shared" si="161"/>
        <v>43.8439525425037</v>
      </c>
      <c r="H438" s="1">
        <f ca="1" t="shared" si="162"/>
        <v>14.5557354285404</v>
      </c>
      <c r="I438" s="1">
        <f ca="1" t="shared" si="163"/>
        <v>1455.57354285404</v>
      </c>
      <c r="K438" s="1">
        <f t="shared" si="214"/>
        <v>148</v>
      </c>
      <c r="L438" s="1">
        <f ca="1" t="shared" si="164"/>
        <v>0.171469510689822</v>
      </c>
      <c r="M438" s="1">
        <f ca="1" t="shared" si="165"/>
        <v>58.2502906937771</v>
      </c>
      <c r="N438" s="1">
        <f ca="1" t="shared" si="166"/>
        <v>0.321485079143321</v>
      </c>
      <c r="O438" s="1">
        <f ca="1" t="shared" si="167"/>
        <v>4.5917137631368</v>
      </c>
      <c r="P438" s="1">
        <f ca="1" t="shared" si="168"/>
        <v>41.3254238682312</v>
      </c>
      <c r="Q438" s="1">
        <f ca="1" t="shared" si="169"/>
        <v>16.9248668255459</v>
      </c>
      <c r="R438" s="1">
        <f ca="1" t="shared" si="170"/>
        <v>1692.48668255459</v>
      </c>
      <c r="T438" s="1">
        <f t="shared" si="215"/>
        <v>148</v>
      </c>
      <c r="U438" s="1">
        <f ca="1" t="shared" si="171"/>
        <v>0.608359348173741</v>
      </c>
      <c r="V438" s="1">
        <f ca="1" t="shared" si="172"/>
        <v>66.2954956671162</v>
      </c>
      <c r="W438" s="1">
        <f ca="1" t="shared" si="173"/>
        <v>0.21331202011132</v>
      </c>
      <c r="X438" s="1">
        <f ca="1" t="shared" si="174"/>
        <v>4.11514669773167</v>
      </c>
      <c r="Y438" s="1">
        <f ca="1" t="shared" si="175"/>
        <v>41.1514669773167</v>
      </c>
      <c r="Z438" s="1">
        <f ca="1" t="shared" si="176"/>
        <v>25.1440286897995</v>
      </c>
      <c r="AA438" s="1">
        <f ca="1" t="shared" si="177"/>
        <v>2514.40286897995</v>
      </c>
      <c r="AC438" s="1">
        <f t="shared" si="216"/>
        <v>148</v>
      </c>
      <c r="AD438" s="1">
        <f ca="1" t="shared" si="178"/>
        <v>0.857909980633091</v>
      </c>
      <c r="AE438" s="1">
        <f ca="1" t="shared" si="179"/>
        <v>67.7357859270572</v>
      </c>
      <c r="AF438" s="1">
        <f ca="1" t="shared" si="180"/>
        <v>0.590847869010543</v>
      </c>
      <c r="AG438" s="1">
        <f ca="1" t="shared" si="181"/>
        <v>4.68037181514474</v>
      </c>
      <c r="AH438" s="1">
        <f ca="1" t="shared" si="182"/>
        <v>51.4840899665921</v>
      </c>
      <c r="AI438" s="1">
        <f ca="1" t="shared" si="183"/>
        <v>16.251695960465</v>
      </c>
      <c r="AJ438" s="1">
        <f ca="1" t="shared" si="184"/>
        <v>1625.1695960465</v>
      </c>
      <c r="AL438" s="1">
        <f t="shared" si="217"/>
        <v>148</v>
      </c>
      <c r="AM438" s="1">
        <f ca="1" t="shared" si="185"/>
        <v>0.278796595830042</v>
      </c>
      <c r="AN438" s="1">
        <f ca="1" t="shared" si="186"/>
        <v>63.8510443554953</v>
      </c>
      <c r="AO438" s="1">
        <f ca="1" t="shared" si="187"/>
        <v>0.508418535590487</v>
      </c>
      <c r="AP438" s="1">
        <f ca="1" t="shared" si="188"/>
        <v>4.52904572125764</v>
      </c>
      <c r="AQ438" s="1">
        <f ca="1" t="shared" si="189"/>
        <v>54.3485486550917</v>
      </c>
      <c r="AR438" s="1">
        <f ca="1" t="shared" si="190"/>
        <v>9.50249570040361</v>
      </c>
      <c r="AS438" s="1">
        <f ca="1" t="shared" si="191"/>
        <v>950.249570040361</v>
      </c>
      <c r="AU438" s="1">
        <f t="shared" si="218"/>
        <v>148</v>
      </c>
      <c r="AV438" s="1">
        <f ca="1" t="shared" si="192"/>
        <v>0.52740145021948</v>
      </c>
      <c r="AW438" s="1">
        <f ca="1" t="shared" si="193"/>
        <v>64.3920950120517</v>
      </c>
      <c r="AX438" s="1">
        <f ca="1" t="shared" si="194"/>
        <v>0.473516359323379</v>
      </c>
      <c r="AY438" s="1">
        <f ca="1" t="shared" si="195"/>
        <v>4.99614608856358</v>
      </c>
      <c r="AZ438" s="1">
        <f ca="1" t="shared" si="196"/>
        <v>64.9498991513265</v>
      </c>
      <c r="BA438" s="1">
        <f ca="1" t="shared" si="197"/>
        <v>0</v>
      </c>
      <c r="BB438" s="1">
        <f ca="1" t="shared" si="198"/>
        <v>0</v>
      </c>
      <c r="BD438" s="1">
        <f t="shared" si="219"/>
        <v>148</v>
      </c>
      <c r="BE438" s="1">
        <f ca="1" t="shared" si="199"/>
        <v>0.89243381306414</v>
      </c>
      <c r="BF438" s="1">
        <f ca="1" t="shared" si="200"/>
        <v>65.0747401004899</v>
      </c>
      <c r="BG438" s="1">
        <f ca="1" t="shared" si="201"/>
        <v>0.577319452228329</v>
      </c>
      <c r="BH438" s="1">
        <f ca="1" t="shared" si="202"/>
        <v>4.88267437655593</v>
      </c>
      <c r="BI438" s="1">
        <f ca="1" t="shared" si="203"/>
        <v>68.357441271783</v>
      </c>
      <c r="BJ438" s="1">
        <f ca="1" t="shared" si="204"/>
        <v>0</v>
      </c>
      <c r="BK438" s="1">
        <f ca="1" t="shared" si="205"/>
        <v>0</v>
      </c>
      <c r="BM438" s="1">
        <f t="shared" si="220"/>
        <v>148</v>
      </c>
      <c r="BN438" s="1">
        <f ca="1" t="shared" si="206"/>
        <v>0.851158884087445</v>
      </c>
      <c r="BO438" s="1">
        <f ca="1" t="shared" si="207"/>
        <v>69.3275695548083</v>
      </c>
      <c r="BP438" s="1">
        <f ca="1" t="shared" si="208"/>
        <v>0.00198982786361612</v>
      </c>
      <c r="BQ438" s="1">
        <f ca="1" t="shared" si="209"/>
        <v>4.00804476871317</v>
      </c>
      <c r="BR438" s="1">
        <f ca="1" t="shared" si="210"/>
        <v>60.1206715306976</v>
      </c>
      <c r="BS438" s="1">
        <f ca="1" t="shared" si="211"/>
        <v>9.20689802411066</v>
      </c>
      <c r="BT438" s="1">
        <f ca="1" t="shared" si="212"/>
        <v>920.689802411066</v>
      </c>
    </row>
    <row r="439" spans="2:72">
      <c r="B439" s="1">
        <f t="shared" si="213"/>
        <v>149</v>
      </c>
      <c r="C439" s="1">
        <f ca="1" t="shared" si="157"/>
        <v>0.134275005049675</v>
      </c>
      <c r="D439" s="1">
        <f ca="1" t="shared" si="158"/>
        <v>58.9804504626852</v>
      </c>
      <c r="E439" s="1">
        <f ca="1" t="shared" si="159"/>
        <v>0.0729890939661313</v>
      </c>
      <c r="F439" s="1">
        <f ca="1" t="shared" si="160"/>
        <v>4.18381274555252</v>
      </c>
      <c r="G439" s="1">
        <f ca="1" t="shared" si="161"/>
        <v>33.4705019644202</v>
      </c>
      <c r="H439" s="1">
        <f ca="1" t="shared" si="162"/>
        <v>25.5099484982651</v>
      </c>
      <c r="I439" s="1">
        <f ca="1" t="shared" si="163"/>
        <v>2550.99484982651</v>
      </c>
      <c r="K439" s="1">
        <f t="shared" si="214"/>
        <v>149</v>
      </c>
      <c r="L439" s="1">
        <f ca="1" t="shared" si="164"/>
        <v>0.259488746066186</v>
      </c>
      <c r="M439" s="1">
        <f ca="1" t="shared" si="165"/>
        <v>63.2846771989025</v>
      </c>
      <c r="N439" s="1">
        <f ca="1" t="shared" si="166"/>
        <v>0.539531537444038</v>
      </c>
      <c r="O439" s="1">
        <f ca="1" t="shared" si="167"/>
        <v>4.97131291149844</v>
      </c>
      <c r="P439" s="1">
        <f ca="1" t="shared" si="168"/>
        <v>44.7418162034859</v>
      </c>
      <c r="Q439" s="1">
        <f ca="1" t="shared" si="169"/>
        <v>18.5428609954166</v>
      </c>
      <c r="R439" s="1">
        <f ca="1" t="shared" si="170"/>
        <v>1854.28609954166</v>
      </c>
      <c r="T439" s="1">
        <f t="shared" si="215"/>
        <v>149</v>
      </c>
      <c r="U439" s="1">
        <f ca="1" t="shared" si="171"/>
        <v>0.766828599627586</v>
      </c>
      <c r="V439" s="1">
        <f ca="1" t="shared" si="172"/>
        <v>65.314803681438</v>
      </c>
      <c r="W439" s="1">
        <f ca="1" t="shared" si="173"/>
        <v>0.987559472174357</v>
      </c>
      <c r="X439" s="1">
        <f ca="1" t="shared" si="174"/>
        <v>5.78232322447754</v>
      </c>
      <c r="Y439" s="1">
        <f ca="1" t="shared" si="175"/>
        <v>57.8232322447754</v>
      </c>
      <c r="Z439" s="1">
        <f ca="1" t="shared" si="176"/>
        <v>7.49157143666258</v>
      </c>
      <c r="AA439" s="1">
        <f ca="1" t="shared" si="177"/>
        <v>749.157143666258</v>
      </c>
      <c r="AC439" s="1">
        <f t="shared" si="216"/>
        <v>149</v>
      </c>
      <c r="AD439" s="1">
        <f ca="1" t="shared" si="178"/>
        <v>0.077893116077143</v>
      </c>
      <c r="AE439" s="1">
        <f ca="1" t="shared" si="179"/>
        <v>50.6013299100915</v>
      </c>
      <c r="AF439" s="1">
        <f ca="1" t="shared" si="180"/>
        <v>0.917217682214741</v>
      </c>
      <c r="AG439" s="1">
        <f ca="1" t="shared" si="181"/>
        <v>5.64850700561252</v>
      </c>
      <c r="AH439" s="1">
        <f ca="1" t="shared" si="182"/>
        <v>62.1335770617377</v>
      </c>
      <c r="AI439" s="1">
        <f ca="1" t="shared" si="183"/>
        <v>0</v>
      </c>
      <c r="AJ439" s="1">
        <f ca="1" t="shared" si="184"/>
        <v>0</v>
      </c>
      <c r="AL439" s="1">
        <f t="shared" si="217"/>
        <v>149</v>
      </c>
      <c r="AM439" s="1">
        <f ca="1" t="shared" si="185"/>
        <v>0.0664200291926131</v>
      </c>
      <c r="AN439" s="1">
        <f ca="1" t="shared" si="186"/>
        <v>51.2774745246951</v>
      </c>
      <c r="AO439" s="1">
        <f ca="1" t="shared" si="187"/>
        <v>0.11491771377781</v>
      </c>
      <c r="AP439" s="1">
        <f ca="1" t="shared" si="188"/>
        <v>4.42980056846368</v>
      </c>
      <c r="AQ439" s="1">
        <f ca="1" t="shared" si="189"/>
        <v>53.1576068215641</v>
      </c>
      <c r="AR439" s="1">
        <f ca="1" t="shared" si="190"/>
        <v>0</v>
      </c>
      <c r="AS439" s="1">
        <f ca="1" t="shared" si="191"/>
        <v>0</v>
      </c>
      <c r="AU439" s="1">
        <f t="shared" si="218"/>
        <v>149</v>
      </c>
      <c r="AV439" s="1">
        <f ca="1" t="shared" si="192"/>
        <v>0.855495341127524</v>
      </c>
      <c r="AW439" s="1">
        <f ca="1" t="shared" si="193"/>
        <v>67.9776298997179</v>
      </c>
      <c r="AX439" s="1">
        <f ca="1" t="shared" si="194"/>
        <v>0.88563728018089</v>
      </c>
      <c r="AY439" s="1">
        <f ca="1" t="shared" si="195"/>
        <v>5.2254074188504</v>
      </c>
      <c r="AZ439" s="1">
        <f ca="1" t="shared" si="196"/>
        <v>67.9302964450553</v>
      </c>
      <c r="BA439" s="1">
        <f ca="1" t="shared" si="197"/>
        <v>0.0473334546626063</v>
      </c>
      <c r="BB439" s="1">
        <f ca="1" t="shared" si="198"/>
        <v>4.73334546626063</v>
      </c>
      <c r="BD439" s="1">
        <f t="shared" si="219"/>
        <v>149</v>
      </c>
      <c r="BE439" s="1">
        <f ca="1" t="shared" si="199"/>
        <v>0.29603756435213</v>
      </c>
      <c r="BF439" s="1">
        <f ca="1" t="shared" si="200"/>
        <v>61.5780926527178</v>
      </c>
      <c r="BG439" s="1">
        <f ca="1" t="shared" si="201"/>
        <v>0.829760007550274</v>
      </c>
      <c r="BH439" s="1">
        <f ca="1" t="shared" si="202"/>
        <v>5.11164377478136</v>
      </c>
      <c r="BI439" s="1">
        <f ca="1" t="shared" si="203"/>
        <v>71.5630128469391</v>
      </c>
      <c r="BJ439" s="1">
        <f ca="1" t="shared" si="204"/>
        <v>0</v>
      </c>
      <c r="BK439" s="1">
        <f ca="1" t="shared" si="205"/>
        <v>0</v>
      </c>
      <c r="BM439" s="1">
        <f t="shared" si="220"/>
        <v>149</v>
      </c>
      <c r="BN439" s="1">
        <f ca="1" t="shared" si="206"/>
        <v>0.454816689337288</v>
      </c>
      <c r="BO439" s="1">
        <f ca="1" t="shared" si="207"/>
        <v>63.5028770333214</v>
      </c>
      <c r="BP439" s="1">
        <f ca="1" t="shared" si="208"/>
        <v>0.540981732213299</v>
      </c>
      <c r="BQ439" s="1">
        <f ca="1" t="shared" si="209"/>
        <v>4.53108549039916</v>
      </c>
      <c r="BR439" s="1">
        <f ca="1" t="shared" si="210"/>
        <v>67.9662823559873</v>
      </c>
      <c r="BS439" s="1">
        <f ca="1" t="shared" si="211"/>
        <v>0</v>
      </c>
      <c r="BT439" s="1">
        <f ca="1" t="shared" si="212"/>
        <v>0</v>
      </c>
    </row>
    <row r="440" spans="2:72">
      <c r="B440" s="1">
        <f t="shared" si="213"/>
        <v>150</v>
      </c>
      <c r="C440" s="1">
        <f ca="1" t="shared" si="157"/>
        <v>0.972537759993249</v>
      </c>
      <c r="D440" s="1">
        <f ca="1" t="shared" si="158"/>
        <v>75.5161543704708</v>
      </c>
      <c r="E440" s="1">
        <f ca="1" t="shared" si="159"/>
        <v>0.715097859299642</v>
      </c>
      <c r="F440" s="1">
        <f ca="1" t="shared" si="160"/>
        <v>5.10810481164863</v>
      </c>
      <c r="G440" s="1">
        <f ca="1" t="shared" si="161"/>
        <v>40.8648384931891</v>
      </c>
      <c r="H440" s="1">
        <f ca="1" t="shared" si="162"/>
        <v>34.6513158772818</v>
      </c>
      <c r="I440" s="1">
        <f ca="1" t="shared" si="163"/>
        <v>3465.13158772818</v>
      </c>
      <c r="K440" s="1">
        <f t="shared" si="214"/>
        <v>150</v>
      </c>
      <c r="L440" s="1">
        <f ca="1" t="shared" si="164"/>
        <v>0.462176900561017</v>
      </c>
      <c r="M440" s="1">
        <f ca="1" t="shared" si="165"/>
        <v>63.5559459096478</v>
      </c>
      <c r="N440" s="1">
        <f ca="1" t="shared" si="166"/>
        <v>0.422063370669054</v>
      </c>
      <c r="O440" s="1">
        <f ca="1" t="shared" si="167"/>
        <v>4.95915006670726</v>
      </c>
      <c r="P440" s="1">
        <f ca="1" t="shared" si="168"/>
        <v>44.6323506003654</v>
      </c>
      <c r="Q440" s="1">
        <f ca="1" t="shared" si="169"/>
        <v>18.9235953092824</v>
      </c>
      <c r="R440" s="1">
        <f ca="1" t="shared" si="170"/>
        <v>1892.35953092824</v>
      </c>
      <c r="T440" s="1">
        <f t="shared" si="215"/>
        <v>150</v>
      </c>
      <c r="U440" s="1">
        <f ca="1" t="shared" si="171"/>
        <v>0.0386340408082517</v>
      </c>
      <c r="V440" s="1">
        <f ca="1" t="shared" si="172"/>
        <v>53.2524036727183</v>
      </c>
      <c r="W440" s="1">
        <f ca="1" t="shared" si="173"/>
        <v>0.741869877179594</v>
      </c>
      <c r="X440" s="1">
        <f ca="1" t="shared" si="174"/>
        <v>5.14192073375035</v>
      </c>
      <c r="Y440" s="1">
        <f ca="1" t="shared" si="175"/>
        <v>51.4192073375035</v>
      </c>
      <c r="Z440" s="1">
        <f ca="1" t="shared" si="176"/>
        <v>1.83319633521484</v>
      </c>
      <c r="AA440" s="1">
        <f ca="1" t="shared" si="177"/>
        <v>183.319633521484</v>
      </c>
      <c r="AC440" s="1">
        <f t="shared" si="216"/>
        <v>150</v>
      </c>
      <c r="AD440" s="1">
        <f ca="1" t="shared" si="178"/>
        <v>0.792408128460329</v>
      </c>
      <c r="AE440" s="1">
        <f ca="1" t="shared" si="179"/>
        <v>68.4643224595961</v>
      </c>
      <c r="AF440" s="1">
        <f ca="1" t="shared" si="180"/>
        <v>0.312465777694595</v>
      </c>
      <c r="AG440" s="1">
        <f ca="1" t="shared" si="181"/>
        <v>4.81928352091382</v>
      </c>
      <c r="AH440" s="1">
        <f ca="1" t="shared" si="182"/>
        <v>53.0121187300521</v>
      </c>
      <c r="AI440" s="1">
        <f ca="1" t="shared" si="183"/>
        <v>15.4522037295441</v>
      </c>
      <c r="AJ440" s="1">
        <f ca="1" t="shared" si="184"/>
        <v>1545.22037295441</v>
      </c>
      <c r="AL440" s="1">
        <f t="shared" si="217"/>
        <v>150</v>
      </c>
      <c r="AM440" s="1">
        <f ca="1" t="shared" si="185"/>
        <v>0.542525571496174</v>
      </c>
      <c r="AN440" s="1">
        <f ca="1" t="shared" si="186"/>
        <v>63.7668338463653</v>
      </c>
      <c r="AO440" s="1">
        <f ca="1" t="shared" si="187"/>
        <v>0.430374637297885</v>
      </c>
      <c r="AP440" s="1">
        <f ca="1" t="shared" si="188"/>
        <v>4.70702439685324</v>
      </c>
      <c r="AQ440" s="1">
        <f ca="1" t="shared" si="189"/>
        <v>56.4842927622389</v>
      </c>
      <c r="AR440" s="1">
        <f ca="1" t="shared" si="190"/>
        <v>7.28254108412641</v>
      </c>
      <c r="AS440" s="1">
        <f ca="1" t="shared" si="191"/>
        <v>728.254108412641</v>
      </c>
      <c r="AU440" s="1">
        <f t="shared" si="218"/>
        <v>150</v>
      </c>
      <c r="AV440" s="1">
        <f ca="1" t="shared" si="192"/>
        <v>0.799860435727996</v>
      </c>
      <c r="AW440" s="1">
        <f ca="1" t="shared" si="193"/>
        <v>65.3763631981774</v>
      </c>
      <c r="AX440" s="1">
        <f ca="1" t="shared" si="194"/>
        <v>0.618490271720171</v>
      </c>
      <c r="AY440" s="1">
        <f ca="1" t="shared" si="195"/>
        <v>4.85956144669611</v>
      </c>
      <c r="AZ440" s="1">
        <f ca="1" t="shared" si="196"/>
        <v>63.1742988070494</v>
      </c>
      <c r="BA440" s="1">
        <f ca="1" t="shared" si="197"/>
        <v>2.20206439112804</v>
      </c>
      <c r="BB440" s="1">
        <f ca="1" t="shared" si="198"/>
        <v>220.206439112804</v>
      </c>
      <c r="BD440" s="1">
        <f t="shared" si="219"/>
        <v>150</v>
      </c>
      <c r="BE440" s="1">
        <f ca="1" t="shared" si="199"/>
        <v>0.865174146627695</v>
      </c>
      <c r="BF440" s="1">
        <f ca="1" t="shared" si="200"/>
        <v>66.6334682165121</v>
      </c>
      <c r="BG440" s="1">
        <f ca="1" t="shared" si="201"/>
        <v>0.548746497628721</v>
      </c>
      <c r="BH440" s="1">
        <f ca="1" t="shared" si="202"/>
        <v>4.7395193780917</v>
      </c>
      <c r="BI440" s="1">
        <f ca="1" t="shared" si="203"/>
        <v>66.3532712932838</v>
      </c>
      <c r="BJ440" s="1">
        <f ca="1" t="shared" si="204"/>
        <v>0.280196923228274</v>
      </c>
      <c r="BK440" s="1">
        <f ca="1" t="shared" si="205"/>
        <v>28.0196923228274</v>
      </c>
      <c r="BM440" s="1">
        <f t="shared" si="220"/>
        <v>150</v>
      </c>
      <c r="BN440" s="1">
        <f ca="1" t="shared" si="206"/>
        <v>0.0638373585696606</v>
      </c>
      <c r="BO440" s="1">
        <f ca="1" t="shared" si="207"/>
        <v>53.9602557839618</v>
      </c>
      <c r="BP440" s="1">
        <f ca="1" t="shared" si="208"/>
        <v>0.583014891482596</v>
      </c>
      <c r="BQ440" s="1">
        <f ca="1" t="shared" si="209"/>
        <v>4.60988655083872</v>
      </c>
      <c r="BR440" s="1">
        <f ca="1" t="shared" si="210"/>
        <v>69.1482982625808</v>
      </c>
      <c r="BS440" s="1">
        <f ca="1" t="shared" si="211"/>
        <v>0</v>
      </c>
      <c r="BT440" s="1">
        <f ca="1" t="shared" si="212"/>
        <v>0</v>
      </c>
    </row>
    <row r="441" spans="2:72">
      <c r="B441" s="1">
        <f t="shared" si="213"/>
        <v>151</v>
      </c>
      <c r="C441" s="1">
        <f ca="1" t="shared" si="157"/>
        <v>0.389482990583287</v>
      </c>
      <c r="D441" s="1">
        <f ca="1" t="shared" si="158"/>
        <v>64.333112785632</v>
      </c>
      <c r="E441" s="1">
        <f ca="1" t="shared" si="159"/>
        <v>0.46212044351991</v>
      </c>
      <c r="F441" s="1">
        <f ca="1" t="shared" si="160"/>
        <v>4.98891049195576</v>
      </c>
      <c r="G441" s="1">
        <f ca="1" t="shared" si="161"/>
        <v>39.9112839356461</v>
      </c>
      <c r="H441" s="1">
        <f ca="1" t="shared" si="162"/>
        <v>24.421828849986</v>
      </c>
      <c r="I441" s="1">
        <f ca="1" t="shared" si="163"/>
        <v>2442.1828849986</v>
      </c>
      <c r="K441" s="1">
        <f t="shared" si="214"/>
        <v>151</v>
      </c>
      <c r="L441" s="1">
        <f ca="1" t="shared" si="164"/>
        <v>0.971820003812687</v>
      </c>
      <c r="M441" s="1">
        <f ca="1" t="shared" si="165"/>
        <v>78.0519547964314</v>
      </c>
      <c r="N441" s="1">
        <f ca="1" t="shared" si="166"/>
        <v>0.685514210207238</v>
      </c>
      <c r="O441" s="1">
        <f ca="1" t="shared" si="167"/>
        <v>4.88138032511256</v>
      </c>
      <c r="P441" s="1">
        <f ca="1" t="shared" si="168"/>
        <v>43.9324229260131</v>
      </c>
      <c r="Q441" s="1">
        <f ca="1" t="shared" si="169"/>
        <v>34.1195318704183</v>
      </c>
      <c r="R441" s="1">
        <f ca="1" t="shared" si="170"/>
        <v>3411.95318704183</v>
      </c>
      <c r="T441" s="1">
        <f t="shared" si="215"/>
        <v>151</v>
      </c>
      <c r="U441" s="1">
        <f ca="1" t="shared" si="171"/>
        <v>0.288387075286688</v>
      </c>
      <c r="V441" s="1">
        <f ca="1" t="shared" si="172"/>
        <v>62.3284071612098</v>
      </c>
      <c r="W441" s="1">
        <f ca="1" t="shared" si="173"/>
        <v>0.102508231970845</v>
      </c>
      <c r="X441" s="1">
        <f ca="1" t="shared" si="174"/>
        <v>4.02375696641118</v>
      </c>
      <c r="Y441" s="1">
        <f ca="1" t="shared" si="175"/>
        <v>40.2375696641118</v>
      </c>
      <c r="Z441" s="1">
        <f ca="1" t="shared" si="176"/>
        <v>22.090837497098</v>
      </c>
      <c r="AA441" s="1">
        <f ca="1" t="shared" si="177"/>
        <v>2209.0837497098</v>
      </c>
      <c r="AC441" s="1">
        <f t="shared" si="216"/>
        <v>151</v>
      </c>
      <c r="AD441" s="1">
        <f ca="1" t="shared" si="178"/>
        <v>0.788564321414844</v>
      </c>
      <c r="AE441" s="1">
        <f ca="1" t="shared" si="179"/>
        <v>68.3900721839707</v>
      </c>
      <c r="AF441" s="1">
        <f ca="1" t="shared" si="180"/>
        <v>0.914342332156417</v>
      </c>
      <c r="AG441" s="1">
        <f ca="1" t="shared" si="181"/>
        <v>5.9277834401275</v>
      </c>
      <c r="AH441" s="1">
        <f ca="1" t="shared" si="182"/>
        <v>65.2056178414025</v>
      </c>
      <c r="AI441" s="1">
        <f ca="1" t="shared" si="183"/>
        <v>3.18445434256816</v>
      </c>
      <c r="AJ441" s="1">
        <f ca="1" t="shared" si="184"/>
        <v>318.445434256816</v>
      </c>
      <c r="AL441" s="1">
        <f t="shared" si="217"/>
        <v>151</v>
      </c>
      <c r="AM441" s="1">
        <f ca="1" t="shared" si="185"/>
        <v>0.138210987315261</v>
      </c>
      <c r="AN441" s="1">
        <f ca="1" t="shared" si="186"/>
        <v>55.1039046085941</v>
      </c>
      <c r="AO441" s="1">
        <f ca="1" t="shared" si="187"/>
        <v>0.0643268591533213</v>
      </c>
      <c r="AP441" s="1">
        <f ca="1" t="shared" si="188"/>
        <v>4.00955885934835</v>
      </c>
      <c r="AQ441" s="1">
        <f ca="1" t="shared" si="189"/>
        <v>48.1147063121802</v>
      </c>
      <c r="AR441" s="1">
        <f ca="1" t="shared" si="190"/>
        <v>6.98919829641389</v>
      </c>
      <c r="AS441" s="1">
        <f ca="1" t="shared" si="191"/>
        <v>698.919829641389</v>
      </c>
      <c r="AU441" s="1">
        <f t="shared" si="218"/>
        <v>151</v>
      </c>
      <c r="AV441" s="1">
        <f ca="1" t="shared" si="192"/>
        <v>0.632458143048147</v>
      </c>
      <c r="AW441" s="1">
        <f ca="1" t="shared" si="193"/>
        <v>66.6906135594113</v>
      </c>
      <c r="AX441" s="1">
        <f ca="1" t="shared" si="194"/>
        <v>0.938783133874454</v>
      </c>
      <c r="AY441" s="1">
        <f ca="1" t="shared" si="195"/>
        <v>5.51648625157852</v>
      </c>
      <c r="AZ441" s="1">
        <f ca="1" t="shared" si="196"/>
        <v>71.7143212705208</v>
      </c>
      <c r="BA441" s="1">
        <f ca="1" t="shared" si="197"/>
        <v>0</v>
      </c>
      <c r="BB441" s="1">
        <f ca="1" t="shared" si="198"/>
        <v>0</v>
      </c>
      <c r="BD441" s="1">
        <f t="shared" si="219"/>
        <v>151</v>
      </c>
      <c r="BE441" s="1">
        <f ca="1" t="shared" si="199"/>
        <v>0.344901495979038</v>
      </c>
      <c r="BF441" s="1">
        <f ca="1" t="shared" si="200"/>
        <v>62.8695730685971</v>
      </c>
      <c r="BG441" s="1">
        <f ca="1" t="shared" si="201"/>
        <v>0.972611635861123</v>
      </c>
      <c r="BH441" s="1">
        <f ca="1" t="shared" si="202"/>
        <v>5.87790941113191</v>
      </c>
      <c r="BI441" s="1">
        <f ca="1" t="shared" si="203"/>
        <v>82.2907317558468</v>
      </c>
      <c r="BJ441" s="1">
        <f ca="1" t="shared" si="204"/>
        <v>0</v>
      </c>
      <c r="BK441" s="1">
        <f ca="1" t="shared" si="205"/>
        <v>0</v>
      </c>
      <c r="BM441" s="1">
        <f t="shared" si="220"/>
        <v>151</v>
      </c>
      <c r="BN441" s="1">
        <f ca="1" t="shared" si="206"/>
        <v>0.938789243740287</v>
      </c>
      <c r="BO441" s="1">
        <f ca="1" t="shared" si="207"/>
        <v>77.8521516297501</v>
      </c>
      <c r="BP441" s="1">
        <f ca="1" t="shared" si="208"/>
        <v>0.81478000983191</v>
      </c>
      <c r="BQ441" s="1">
        <f ca="1" t="shared" si="209"/>
        <v>5.07880467977832</v>
      </c>
      <c r="BR441" s="1">
        <f ca="1" t="shared" si="210"/>
        <v>76.1820701966748</v>
      </c>
      <c r="BS441" s="1">
        <f ca="1" t="shared" si="211"/>
        <v>1.67008143307538</v>
      </c>
      <c r="BT441" s="1">
        <f ca="1" t="shared" si="212"/>
        <v>167.008143307538</v>
      </c>
    </row>
    <row r="442" spans="2:72">
      <c r="B442" s="1">
        <f t="shared" si="213"/>
        <v>152</v>
      </c>
      <c r="C442" s="1">
        <f ca="1" t="shared" si="157"/>
        <v>0.594317381350506</v>
      </c>
      <c r="D442" s="1">
        <f ca="1" t="shared" si="158"/>
        <v>65.5483252778062</v>
      </c>
      <c r="E442" s="1">
        <f ca="1" t="shared" si="159"/>
        <v>0.65006003972667</v>
      </c>
      <c r="F442" s="1">
        <f ca="1" t="shared" si="160"/>
        <v>4.9721119083168</v>
      </c>
      <c r="G442" s="1">
        <f ca="1" t="shared" si="161"/>
        <v>39.7768952665344</v>
      </c>
      <c r="H442" s="1">
        <f ca="1" t="shared" si="162"/>
        <v>25.7714300112719</v>
      </c>
      <c r="I442" s="1">
        <f ca="1" t="shared" si="163"/>
        <v>2577.14300112719</v>
      </c>
      <c r="K442" s="1">
        <f t="shared" si="214"/>
        <v>152</v>
      </c>
      <c r="L442" s="1">
        <f ca="1" t="shared" si="164"/>
        <v>0.890055391516644</v>
      </c>
      <c r="M442" s="1">
        <f ca="1" t="shared" si="165"/>
        <v>67.9589875542755</v>
      </c>
      <c r="N442" s="1">
        <f ca="1" t="shared" si="166"/>
        <v>0.778232240888984</v>
      </c>
      <c r="O442" s="1">
        <f ca="1" t="shared" si="167"/>
        <v>5.08687960896109</v>
      </c>
      <c r="P442" s="1">
        <f ca="1" t="shared" si="168"/>
        <v>45.7819164806498</v>
      </c>
      <c r="Q442" s="1">
        <f ca="1" t="shared" si="169"/>
        <v>22.1770710736257</v>
      </c>
      <c r="R442" s="1">
        <f ca="1" t="shared" si="170"/>
        <v>2217.70710736257</v>
      </c>
      <c r="T442" s="1">
        <f t="shared" si="215"/>
        <v>152</v>
      </c>
      <c r="U442" s="1">
        <f ca="1" t="shared" si="171"/>
        <v>0.655171252403773</v>
      </c>
      <c r="V442" s="1">
        <f ca="1" t="shared" si="172"/>
        <v>69.5980125860294</v>
      </c>
      <c r="W442" s="1">
        <f ca="1" t="shared" si="173"/>
        <v>0.0257381400635674</v>
      </c>
      <c r="X442" s="1">
        <f ca="1" t="shared" si="174"/>
        <v>4.07232434647201</v>
      </c>
      <c r="Y442" s="1">
        <f ca="1" t="shared" si="175"/>
        <v>40.7232434647201</v>
      </c>
      <c r="Z442" s="1">
        <f ca="1" t="shared" si="176"/>
        <v>28.8747691213093</v>
      </c>
      <c r="AA442" s="1">
        <f ca="1" t="shared" si="177"/>
        <v>2887.47691213093</v>
      </c>
      <c r="AC442" s="1">
        <f t="shared" si="216"/>
        <v>152</v>
      </c>
      <c r="AD442" s="1">
        <f ca="1" t="shared" si="178"/>
        <v>0.850260124591071</v>
      </c>
      <c r="AE442" s="1">
        <f ca="1" t="shared" si="179"/>
        <v>67.6013113087416</v>
      </c>
      <c r="AF442" s="1">
        <f ca="1" t="shared" si="180"/>
        <v>0.0406778926914804</v>
      </c>
      <c r="AG442" s="1">
        <f ca="1" t="shared" si="181"/>
        <v>4.42996691592741</v>
      </c>
      <c r="AH442" s="1">
        <f ca="1" t="shared" si="182"/>
        <v>48.7296360752015</v>
      </c>
      <c r="AI442" s="1">
        <f ca="1" t="shared" si="183"/>
        <v>18.8716752335401</v>
      </c>
      <c r="AJ442" s="1">
        <f ca="1" t="shared" si="184"/>
        <v>1887.16752335401</v>
      </c>
      <c r="AL442" s="1">
        <f t="shared" si="217"/>
        <v>152</v>
      </c>
      <c r="AM442" s="1">
        <f ca="1" t="shared" si="185"/>
        <v>0.0501659473435134</v>
      </c>
      <c r="AN442" s="1">
        <f ca="1" t="shared" si="186"/>
        <v>50.6177958049599</v>
      </c>
      <c r="AO442" s="1">
        <f ca="1" t="shared" si="187"/>
        <v>0.796096932533829</v>
      </c>
      <c r="AP442" s="1">
        <f ca="1" t="shared" si="188"/>
        <v>5.47966289511488</v>
      </c>
      <c r="AQ442" s="1">
        <f ca="1" t="shared" si="189"/>
        <v>65.7559547413785</v>
      </c>
      <c r="AR442" s="1">
        <f ca="1" t="shared" si="190"/>
        <v>0</v>
      </c>
      <c r="AS442" s="1">
        <f ca="1" t="shared" si="191"/>
        <v>0</v>
      </c>
      <c r="AU442" s="1">
        <f t="shared" si="218"/>
        <v>152</v>
      </c>
      <c r="AV442" s="1">
        <f ca="1" t="shared" si="192"/>
        <v>0.312847592078994</v>
      </c>
      <c r="AW442" s="1">
        <f ca="1" t="shared" si="193"/>
        <v>60.1542600861344</v>
      </c>
      <c r="AX442" s="1">
        <f ca="1" t="shared" si="194"/>
        <v>0.452909722545969</v>
      </c>
      <c r="AY442" s="1">
        <f ca="1" t="shared" si="195"/>
        <v>4.63069279543737</v>
      </c>
      <c r="AZ442" s="1">
        <f ca="1" t="shared" si="196"/>
        <v>60.1990063406858</v>
      </c>
      <c r="BA442" s="1">
        <f ca="1" t="shared" si="197"/>
        <v>0</v>
      </c>
      <c r="BB442" s="1">
        <f ca="1" t="shared" si="198"/>
        <v>0</v>
      </c>
      <c r="BD442" s="1">
        <f t="shared" si="219"/>
        <v>152</v>
      </c>
      <c r="BE442" s="1">
        <f ca="1" t="shared" si="199"/>
        <v>0.177166878859537</v>
      </c>
      <c r="BF442" s="1">
        <f ca="1" t="shared" si="200"/>
        <v>55.2437881014084</v>
      </c>
      <c r="BG442" s="1">
        <f ca="1" t="shared" si="201"/>
        <v>0.346103361296648</v>
      </c>
      <c r="BH442" s="1">
        <f ca="1" t="shared" si="202"/>
        <v>4.54035484940244</v>
      </c>
      <c r="BI442" s="1">
        <f ca="1" t="shared" si="203"/>
        <v>63.5649678916342</v>
      </c>
      <c r="BJ442" s="1">
        <f ca="1" t="shared" si="204"/>
        <v>0</v>
      </c>
      <c r="BK442" s="1">
        <f ca="1" t="shared" si="205"/>
        <v>0</v>
      </c>
      <c r="BM442" s="1">
        <f t="shared" si="220"/>
        <v>152</v>
      </c>
      <c r="BN442" s="1">
        <f ca="1" t="shared" si="206"/>
        <v>0.474738293385708</v>
      </c>
      <c r="BO442" s="1">
        <f ca="1" t="shared" si="207"/>
        <v>61.6178750155504</v>
      </c>
      <c r="BP442" s="1">
        <f ca="1" t="shared" si="208"/>
        <v>0.277429024728286</v>
      </c>
      <c r="BQ442" s="1">
        <f ca="1" t="shared" si="209"/>
        <v>4.36031441956956</v>
      </c>
      <c r="BR442" s="1">
        <f ca="1" t="shared" si="210"/>
        <v>65.4047162935435</v>
      </c>
      <c r="BS442" s="1">
        <f ca="1" t="shared" si="211"/>
        <v>0</v>
      </c>
      <c r="BT442" s="1">
        <f ca="1" t="shared" si="212"/>
        <v>0</v>
      </c>
    </row>
    <row r="443" spans="2:72">
      <c r="B443" s="1">
        <f t="shared" si="213"/>
        <v>153</v>
      </c>
      <c r="C443" s="1">
        <f ca="1" t="shared" si="157"/>
        <v>0.513129069021343</v>
      </c>
      <c r="D443" s="1">
        <f ca="1" t="shared" si="158"/>
        <v>64.4315005696785</v>
      </c>
      <c r="E443" s="1">
        <f ca="1" t="shared" si="159"/>
        <v>0.595520243820517</v>
      </c>
      <c r="F443" s="1">
        <f ca="1" t="shared" si="160"/>
        <v>4.731713906945</v>
      </c>
      <c r="G443" s="1">
        <f ca="1" t="shared" si="161"/>
        <v>37.85371125556</v>
      </c>
      <c r="H443" s="1">
        <f ca="1" t="shared" si="162"/>
        <v>26.5777893141185</v>
      </c>
      <c r="I443" s="1">
        <f ca="1" t="shared" si="163"/>
        <v>2657.77893141185</v>
      </c>
      <c r="K443" s="1">
        <f t="shared" si="214"/>
        <v>153</v>
      </c>
      <c r="L443" s="1">
        <f ca="1" t="shared" si="164"/>
        <v>0.469597130754448</v>
      </c>
      <c r="M443" s="1">
        <f ca="1" t="shared" si="165"/>
        <v>64.084187103407</v>
      </c>
      <c r="N443" s="1">
        <f ca="1" t="shared" si="166"/>
        <v>0.511694469474617</v>
      </c>
      <c r="O443" s="1">
        <f ca="1" t="shared" si="167"/>
        <v>4.99535086121651</v>
      </c>
      <c r="P443" s="1">
        <f ca="1" t="shared" si="168"/>
        <v>44.9581577509486</v>
      </c>
      <c r="Q443" s="1">
        <f ca="1" t="shared" si="169"/>
        <v>19.1260293524584</v>
      </c>
      <c r="R443" s="1">
        <f ca="1" t="shared" si="170"/>
        <v>1912.60293524584</v>
      </c>
      <c r="T443" s="1">
        <f t="shared" si="215"/>
        <v>153</v>
      </c>
      <c r="U443" s="1">
        <f ca="1" t="shared" si="171"/>
        <v>0.588634673556765</v>
      </c>
      <c r="V443" s="1">
        <f ca="1" t="shared" si="172"/>
        <v>67.9512182308566</v>
      </c>
      <c r="W443" s="1">
        <f ca="1" t="shared" si="173"/>
        <v>0.929027154626867</v>
      </c>
      <c r="X443" s="1">
        <f ca="1" t="shared" si="174"/>
        <v>5.70824442415294</v>
      </c>
      <c r="Y443" s="1">
        <f ca="1" t="shared" si="175"/>
        <v>57.0824442415294</v>
      </c>
      <c r="Z443" s="1">
        <f ca="1" t="shared" si="176"/>
        <v>10.8687739893271</v>
      </c>
      <c r="AA443" s="1">
        <f ca="1" t="shared" si="177"/>
        <v>1086.87739893271</v>
      </c>
      <c r="AC443" s="1">
        <f t="shared" si="216"/>
        <v>153</v>
      </c>
      <c r="AD443" s="1">
        <f ca="1" t="shared" si="178"/>
        <v>0.882160249206824</v>
      </c>
      <c r="AE443" s="1">
        <f ca="1" t="shared" si="179"/>
        <v>69.3177557509494</v>
      </c>
      <c r="AF443" s="1">
        <f ca="1" t="shared" si="180"/>
        <v>0.507665160253414</v>
      </c>
      <c r="AG443" s="1">
        <f ca="1" t="shared" si="181"/>
        <v>4.96167068135113</v>
      </c>
      <c r="AH443" s="1">
        <f ca="1" t="shared" si="182"/>
        <v>54.5783774948624</v>
      </c>
      <c r="AI443" s="1">
        <f ca="1" t="shared" si="183"/>
        <v>14.739378256087</v>
      </c>
      <c r="AJ443" s="1">
        <f ca="1" t="shared" si="184"/>
        <v>1473.9378256087</v>
      </c>
      <c r="AL443" s="1">
        <f t="shared" si="217"/>
        <v>153</v>
      </c>
      <c r="AM443" s="1">
        <f ca="1" t="shared" si="185"/>
        <v>0.351427261699977</v>
      </c>
      <c r="AN443" s="1">
        <f ca="1" t="shared" si="186"/>
        <v>63.5361066921078</v>
      </c>
      <c r="AO443" s="1">
        <f ca="1" t="shared" si="187"/>
        <v>0.0752633856687805</v>
      </c>
      <c r="AP443" s="1">
        <f ca="1" t="shared" si="188"/>
        <v>4.33646289437128</v>
      </c>
      <c r="AQ443" s="1">
        <f ca="1" t="shared" si="189"/>
        <v>52.0375547324553</v>
      </c>
      <c r="AR443" s="1">
        <f ca="1" t="shared" si="190"/>
        <v>11.4985519596525</v>
      </c>
      <c r="AS443" s="1">
        <f ca="1" t="shared" si="191"/>
        <v>1149.85519596525</v>
      </c>
      <c r="AU443" s="1">
        <f t="shared" si="218"/>
        <v>153</v>
      </c>
      <c r="AV443" s="1">
        <f ca="1" t="shared" si="192"/>
        <v>0.100830935800214</v>
      </c>
      <c r="AW443" s="1">
        <f ca="1" t="shared" si="193"/>
        <v>56.743893285318</v>
      </c>
      <c r="AX443" s="1">
        <f ca="1" t="shared" si="194"/>
        <v>0.0591425383338644</v>
      </c>
      <c r="AY443" s="1">
        <f ca="1" t="shared" si="195"/>
        <v>4.19592928386905</v>
      </c>
      <c r="AZ443" s="1">
        <f ca="1" t="shared" si="196"/>
        <v>54.5470806902976</v>
      </c>
      <c r="BA443" s="1">
        <f ca="1" t="shared" si="197"/>
        <v>2.19681259502037</v>
      </c>
      <c r="BB443" s="1">
        <f ca="1" t="shared" si="198"/>
        <v>219.681259502037</v>
      </c>
      <c r="BD443" s="1">
        <f t="shared" si="219"/>
        <v>153</v>
      </c>
      <c r="BE443" s="1">
        <f ca="1" t="shared" si="199"/>
        <v>0.416458610926106</v>
      </c>
      <c r="BF443" s="1">
        <f ca="1" t="shared" si="200"/>
        <v>60.0669408046613</v>
      </c>
      <c r="BG443" s="1">
        <f ca="1" t="shared" si="201"/>
        <v>0.860445503866679</v>
      </c>
      <c r="BH443" s="1">
        <f ca="1" t="shared" si="202"/>
        <v>5.48175839892696</v>
      </c>
      <c r="BI443" s="1">
        <f ca="1" t="shared" si="203"/>
        <v>76.7446175849774</v>
      </c>
      <c r="BJ443" s="1">
        <f ca="1" t="shared" si="204"/>
        <v>0</v>
      </c>
      <c r="BK443" s="1">
        <f ca="1" t="shared" si="205"/>
        <v>0</v>
      </c>
      <c r="BM443" s="1">
        <f t="shared" si="220"/>
        <v>153</v>
      </c>
      <c r="BN443" s="1">
        <f ca="1" t="shared" si="206"/>
        <v>0.317363175756994</v>
      </c>
      <c r="BO443" s="1">
        <f ca="1" t="shared" si="207"/>
        <v>62.6310960909874</v>
      </c>
      <c r="BP443" s="1">
        <f ca="1" t="shared" si="208"/>
        <v>0.676297510824622</v>
      </c>
      <c r="BQ443" s="1">
        <f ca="1" t="shared" si="209"/>
        <v>4.97090031942921</v>
      </c>
      <c r="BR443" s="1">
        <f ca="1" t="shared" si="210"/>
        <v>74.5635047914382</v>
      </c>
      <c r="BS443" s="1">
        <f ca="1" t="shared" si="211"/>
        <v>0</v>
      </c>
      <c r="BT443" s="1">
        <f ca="1" t="shared" si="212"/>
        <v>0</v>
      </c>
    </row>
    <row r="444" spans="2:72">
      <c r="B444" s="1">
        <f t="shared" si="213"/>
        <v>154</v>
      </c>
      <c r="C444" s="1">
        <f ca="1" t="shared" si="157"/>
        <v>0.71039296591363</v>
      </c>
      <c r="D444" s="1">
        <f ca="1" t="shared" si="158"/>
        <v>68.6277583358135</v>
      </c>
      <c r="E444" s="1">
        <f ca="1" t="shared" si="159"/>
        <v>0.678035633222998</v>
      </c>
      <c r="F444" s="1">
        <f ca="1" t="shared" si="160"/>
        <v>4.7545108127199</v>
      </c>
      <c r="G444" s="1">
        <f ca="1" t="shared" si="161"/>
        <v>38.0360865017592</v>
      </c>
      <c r="H444" s="1">
        <f ca="1" t="shared" si="162"/>
        <v>30.5916718340543</v>
      </c>
      <c r="I444" s="1">
        <f ca="1" t="shared" si="163"/>
        <v>3059.16718340543</v>
      </c>
      <c r="K444" s="1">
        <f t="shared" si="214"/>
        <v>154</v>
      </c>
      <c r="L444" s="1">
        <f ca="1" t="shared" si="164"/>
        <v>0.529104212144452</v>
      </c>
      <c r="M444" s="1">
        <f ca="1" t="shared" si="165"/>
        <v>62.282253731477</v>
      </c>
      <c r="N444" s="1">
        <f ca="1" t="shared" si="166"/>
        <v>0.928304309812619</v>
      </c>
      <c r="O444" s="1">
        <f ca="1" t="shared" si="167"/>
        <v>5.58857670780198</v>
      </c>
      <c r="P444" s="1">
        <f ca="1" t="shared" si="168"/>
        <v>50.2971903702179</v>
      </c>
      <c r="Q444" s="1">
        <f ca="1" t="shared" si="169"/>
        <v>11.9850633612591</v>
      </c>
      <c r="R444" s="1">
        <f ca="1" t="shared" si="170"/>
        <v>1198.50633612591</v>
      </c>
      <c r="T444" s="1">
        <f t="shared" si="215"/>
        <v>154</v>
      </c>
      <c r="U444" s="1">
        <f ca="1" t="shared" si="171"/>
        <v>0.602063774952116</v>
      </c>
      <c r="V444" s="1">
        <f ca="1" t="shared" si="172"/>
        <v>69.3915184692856</v>
      </c>
      <c r="W444" s="1">
        <f ca="1" t="shared" si="173"/>
        <v>0.418996834508783</v>
      </c>
      <c r="X444" s="1">
        <f ca="1" t="shared" si="174"/>
        <v>4.61062756860837</v>
      </c>
      <c r="Y444" s="1">
        <f ca="1" t="shared" si="175"/>
        <v>46.1062756860837</v>
      </c>
      <c r="Z444" s="1">
        <f ca="1" t="shared" si="176"/>
        <v>23.2852427832019</v>
      </c>
      <c r="AA444" s="1">
        <f ca="1" t="shared" si="177"/>
        <v>2328.52427832019</v>
      </c>
      <c r="AC444" s="1">
        <f t="shared" si="216"/>
        <v>154</v>
      </c>
      <c r="AD444" s="1">
        <f ca="1" t="shared" si="178"/>
        <v>0.455935318769373</v>
      </c>
      <c r="AE444" s="1">
        <f ca="1" t="shared" si="179"/>
        <v>61.9678338385092</v>
      </c>
      <c r="AF444" s="1">
        <f ca="1" t="shared" si="180"/>
        <v>0.051009336659591</v>
      </c>
      <c r="AG444" s="1">
        <f ca="1" t="shared" si="181"/>
        <v>4.41843594032211</v>
      </c>
      <c r="AH444" s="1">
        <f ca="1" t="shared" si="182"/>
        <v>48.6027953435432</v>
      </c>
      <c r="AI444" s="1">
        <f ca="1" t="shared" si="183"/>
        <v>13.365038494966</v>
      </c>
      <c r="AJ444" s="1">
        <f ca="1" t="shared" si="184"/>
        <v>1336.5038494966</v>
      </c>
      <c r="AL444" s="1">
        <f t="shared" si="217"/>
        <v>154</v>
      </c>
      <c r="AM444" s="1">
        <f ca="1" t="shared" si="185"/>
        <v>0.0392325620111698</v>
      </c>
      <c r="AN444" s="1">
        <f ca="1" t="shared" si="186"/>
        <v>54.0248651327117</v>
      </c>
      <c r="AO444" s="1">
        <f ca="1" t="shared" si="187"/>
        <v>0.886700010796825</v>
      </c>
      <c r="AP444" s="1">
        <f ca="1" t="shared" si="188"/>
        <v>5.05432624851824</v>
      </c>
      <c r="AQ444" s="1">
        <f ca="1" t="shared" si="189"/>
        <v>60.6519149822188</v>
      </c>
      <c r="AR444" s="1">
        <f ca="1" t="shared" si="190"/>
        <v>0</v>
      </c>
      <c r="AS444" s="1">
        <f ca="1" t="shared" si="191"/>
        <v>0</v>
      </c>
      <c r="AU444" s="1">
        <f t="shared" si="218"/>
        <v>154</v>
      </c>
      <c r="AV444" s="1">
        <f ca="1" t="shared" si="192"/>
        <v>0.291478263175346</v>
      </c>
      <c r="AW444" s="1">
        <f ca="1" t="shared" si="193"/>
        <v>64.7884365805408</v>
      </c>
      <c r="AX444" s="1">
        <f ca="1" t="shared" si="194"/>
        <v>0.679879898171878</v>
      </c>
      <c r="AY444" s="1">
        <f ca="1" t="shared" si="195"/>
        <v>4.9068059871677</v>
      </c>
      <c r="AZ444" s="1">
        <f ca="1" t="shared" si="196"/>
        <v>63.7884778331801</v>
      </c>
      <c r="BA444" s="1">
        <f ca="1" t="shared" si="197"/>
        <v>0.999958747360679</v>
      </c>
      <c r="BB444" s="1">
        <f ca="1" t="shared" si="198"/>
        <v>99.9958747360679</v>
      </c>
      <c r="BD444" s="1">
        <f t="shared" si="219"/>
        <v>154</v>
      </c>
      <c r="BE444" s="1">
        <f ca="1" t="shared" si="199"/>
        <v>0.859772414258283</v>
      </c>
      <c r="BF444" s="1">
        <f ca="1" t="shared" si="200"/>
        <v>68.6550042541322</v>
      </c>
      <c r="BG444" s="1">
        <f ca="1" t="shared" si="201"/>
        <v>0.831805628559365</v>
      </c>
      <c r="BH444" s="1">
        <f ca="1" t="shared" si="202"/>
        <v>5.03633865145224</v>
      </c>
      <c r="BI444" s="1">
        <f ca="1" t="shared" si="203"/>
        <v>70.5087411203313</v>
      </c>
      <c r="BJ444" s="1">
        <f ca="1" t="shared" si="204"/>
        <v>0</v>
      </c>
      <c r="BK444" s="1">
        <f ca="1" t="shared" si="205"/>
        <v>0</v>
      </c>
      <c r="BM444" s="1">
        <f t="shared" si="220"/>
        <v>154</v>
      </c>
      <c r="BN444" s="1">
        <f ca="1" t="shared" si="206"/>
        <v>0.0163752771470189</v>
      </c>
      <c r="BO444" s="1">
        <f ca="1" t="shared" si="207"/>
        <v>53.8924653084477</v>
      </c>
      <c r="BP444" s="1">
        <f ca="1" t="shared" si="208"/>
        <v>0.645784119610606</v>
      </c>
      <c r="BQ444" s="1">
        <f ca="1" t="shared" si="209"/>
        <v>4.88327339187577</v>
      </c>
      <c r="BR444" s="1">
        <f ca="1" t="shared" si="210"/>
        <v>73.2491008781365</v>
      </c>
      <c r="BS444" s="1">
        <f ca="1" t="shared" si="211"/>
        <v>0</v>
      </c>
      <c r="BT444" s="1">
        <f ca="1" t="shared" si="212"/>
        <v>0</v>
      </c>
    </row>
    <row r="445" spans="2:72">
      <c r="B445" s="1">
        <f t="shared" si="213"/>
        <v>155</v>
      </c>
      <c r="C445" s="1">
        <f ca="1" t="shared" si="157"/>
        <v>0.0313614869911354</v>
      </c>
      <c r="D445" s="1">
        <f ca="1" t="shared" si="158"/>
        <v>53.4128385838502</v>
      </c>
      <c r="E445" s="1">
        <f ca="1" t="shared" si="159"/>
        <v>0.886292710306868</v>
      </c>
      <c r="F445" s="1">
        <f ca="1" t="shared" si="160"/>
        <v>5.11269352237821</v>
      </c>
      <c r="G445" s="1">
        <f ca="1" t="shared" si="161"/>
        <v>40.9015481790257</v>
      </c>
      <c r="H445" s="1">
        <f ca="1" t="shared" si="162"/>
        <v>12.5112904048245</v>
      </c>
      <c r="I445" s="1">
        <f ca="1" t="shared" si="163"/>
        <v>1251.12904048245</v>
      </c>
      <c r="K445" s="1">
        <f t="shared" si="214"/>
        <v>155</v>
      </c>
      <c r="L445" s="1">
        <f ca="1" t="shared" si="164"/>
        <v>0.636547037675613</v>
      </c>
      <c r="M445" s="1">
        <f ca="1" t="shared" si="165"/>
        <v>66.840311858149</v>
      </c>
      <c r="N445" s="1">
        <f ca="1" t="shared" si="166"/>
        <v>0.187889637212998</v>
      </c>
      <c r="O445" s="1">
        <f ca="1" t="shared" si="167"/>
        <v>4.08636624850987</v>
      </c>
      <c r="P445" s="1">
        <f ca="1" t="shared" si="168"/>
        <v>36.7772962365888</v>
      </c>
      <c r="Q445" s="1">
        <f ca="1" t="shared" si="169"/>
        <v>30.0630156215602</v>
      </c>
      <c r="R445" s="1">
        <f ca="1" t="shared" si="170"/>
        <v>3006.30156215602</v>
      </c>
      <c r="T445" s="1">
        <f t="shared" si="215"/>
        <v>155</v>
      </c>
      <c r="U445" s="1">
        <f ca="1" t="shared" si="171"/>
        <v>0.442729202051692</v>
      </c>
      <c r="V445" s="1">
        <f ca="1" t="shared" si="172"/>
        <v>62.7737448255433</v>
      </c>
      <c r="W445" s="1">
        <f ca="1" t="shared" si="173"/>
        <v>0.784154396938153</v>
      </c>
      <c r="X445" s="1">
        <f ca="1" t="shared" si="174"/>
        <v>5.37803231194359</v>
      </c>
      <c r="Y445" s="1">
        <f ca="1" t="shared" si="175"/>
        <v>53.7803231194359</v>
      </c>
      <c r="Z445" s="1">
        <f ca="1" t="shared" si="176"/>
        <v>8.99342170610733</v>
      </c>
      <c r="AA445" s="1">
        <f ca="1" t="shared" si="177"/>
        <v>899.342170610733</v>
      </c>
      <c r="AC445" s="1">
        <f t="shared" si="216"/>
        <v>155</v>
      </c>
      <c r="AD445" s="1">
        <f ca="1" t="shared" si="178"/>
        <v>0.741564395434184</v>
      </c>
      <c r="AE445" s="1">
        <f ca="1" t="shared" si="179"/>
        <v>65.0249500367729</v>
      </c>
      <c r="AF445" s="1">
        <f ca="1" t="shared" si="180"/>
        <v>0.315893103795293</v>
      </c>
      <c r="AG445" s="1">
        <f ca="1" t="shared" si="181"/>
        <v>4.70295565660732</v>
      </c>
      <c r="AH445" s="1">
        <f ca="1" t="shared" si="182"/>
        <v>51.7325122226806</v>
      </c>
      <c r="AI445" s="1">
        <f ca="1" t="shared" si="183"/>
        <v>13.2924378140923</v>
      </c>
      <c r="AJ445" s="1">
        <f ca="1" t="shared" si="184"/>
        <v>1329.24378140923</v>
      </c>
      <c r="AL445" s="1">
        <f t="shared" si="217"/>
        <v>155</v>
      </c>
      <c r="AM445" s="1">
        <f ca="1" t="shared" si="185"/>
        <v>0.693185034533698</v>
      </c>
      <c r="AN445" s="1">
        <f ca="1" t="shared" si="186"/>
        <v>65.6801030329577</v>
      </c>
      <c r="AO445" s="1">
        <f ca="1" t="shared" si="187"/>
        <v>0.485894997354596</v>
      </c>
      <c r="AP445" s="1">
        <f ca="1" t="shared" si="188"/>
        <v>4.90871706376233</v>
      </c>
      <c r="AQ445" s="1">
        <f ca="1" t="shared" si="189"/>
        <v>58.9046047651479</v>
      </c>
      <c r="AR445" s="1">
        <f ca="1" t="shared" si="190"/>
        <v>6.77549826780977</v>
      </c>
      <c r="AS445" s="1">
        <f ca="1" t="shared" si="191"/>
        <v>677.549826780977</v>
      </c>
      <c r="AU445" s="1">
        <f t="shared" si="218"/>
        <v>155</v>
      </c>
      <c r="AV445" s="1">
        <f ca="1" t="shared" si="192"/>
        <v>0.808279282374744</v>
      </c>
      <c r="AW445" s="1">
        <f ca="1" t="shared" si="193"/>
        <v>68.5470658355887</v>
      </c>
      <c r="AX445" s="1">
        <f ca="1" t="shared" si="194"/>
        <v>0.882381454374598</v>
      </c>
      <c r="AY445" s="1">
        <f ca="1" t="shared" si="195"/>
        <v>5.45777906402837</v>
      </c>
      <c r="AZ445" s="1">
        <f ca="1" t="shared" si="196"/>
        <v>70.9511278323688</v>
      </c>
      <c r="BA445" s="1">
        <f ca="1" t="shared" si="197"/>
        <v>0</v>
      </c>
      <c r="BB445" s="1">
        <f ca="1" t="shared" si="198"/>
        <v>0</v>
      </c>
      <c r="BD445" s="1">
        <f t="shared" si="219"/>
        <v>155</v>
      </c>
      <c r="BE445" s="1">
        <f ca="1" t="shared" si="199"/>
        <v>0.814673794564031</v>
      </c>
      <c r="BF445" s="1">
        <f ca="1" t="shared" si="200"/>
        <v>69.8470400035759</v>
      </c>
      <c r="BG445" s="1">
        <f ca="1" t="shared" si="201"/>
        <v>0.526223460289946</v>
      </c>
      <c r="BH445" s="1">
        <f ca="1" t="shared" si="202"/>
        <v>4.57532929738559</v>
      </c>
      <c r="BI445" s="1">
        <f ca="1" t="shared" si="203"/>
        <v>64.0546101633983</v>
      </c>
      <c r="BJ445" s="1">
        <f ca="1" t="shared" si="204"/>
        <v>5.79242984017762</v>
      </c>
      <c r="BK445" s="1">
        <f ca="1" t="shared" si="205"/>
        <v>579.242984017762</v>
      </c>
      <c r="BM445" s="1">
        <f t="shared" si="220"/>
        <v>155</v>
      </c>
      <c r="BN445" s="1">
        <f ca="1" t="shared" si="206"/>
        <v>0.366205063278731</v>
      </c>
      <c r="BO445" s="1">
        <f ca="1" t="shared" si="207"/>
        <v>61.9777634657653</v>
      </c>
      <c r="BP445" s="1">
        <f ca="1" t="shared" si="208"/>
        <v>0.544943800867351</v>
      </c>
      <c r="BQ445" s="1">
        <f ca="1" t="shared" si="209"/>
        <v>4.54554656614843</v>
      </c>
      <c r="BR445" s="1">
        <f ca="1" t="shared" si="210"/>
        <v>68.1831984922265</v>
      </c>
      <c r="BS445" s="1">
        <f ca="1" t="shared" si="211"/>
        <v>0</v>
      </c>
      <c r="BT445" s="1">
        <f ca="1" t="shared" si="212"/>
        <v>0</v>
      </c>
    </row>
    <row r="446" spans="2:72">
      <c r="B446" s="1">
        <f t="shared" si="213"/>
        <v>156</v>
      </c>
      <c r="C446" s="1">
        <f ca="1" t="shared" si="157"/>
        <v>0.563364110406543</v>
      </c>
      <c r="D446" s="1">
        <f ca="1" t="shared" si="158"/>
        <v>69.1382374503009</v>
      </c>
      <c r="E446" s="1">
        <f ca="1" t="shared" si="159"/>
        <v>0.332382938518184</v>
      </c>
      <c r="F446" s="1">
        <f ca="1" t="shared" si="160"/>
        <v>4.89820873741953</v>
      </c>
      <c r="G446" s="1">
        <f ca="1" t="shared" si="161"/>
        <v>39.1856698993563</v>
      </c>
      <c r="H446" s="1">
        <f ca="1" t="shared" si="162"/>
        <v>29.9525675509447</v>
      </c>
      <c r="I446" s="1">
        <f ca="1" t="shared" si="163"/>
        <v>2995.25675509447</v>
      </c>
      <c r="K446" s="1">
        <f t="shared" si="214"/>
        <v>156</v>
      </c>
      <c r="L446" s="1">
        <f ca="1" t="shared" si="164"/>
        <v>0.978117487090977</v>
      </c>
      <c r="M446" s="1">
        <f ca="1" t="shared" si="165"/>
        <v>76.9469497778837</v>
      </c>
      <c r="N446" s="1">
        <f ca="1" t="shared" si="166"/>
        <v>0.165020587517787</v>
      </c>
      <c r="O446" s="1">
        <f ca="1" t="shared" si="167"/>
        <v>4.2369566865188</v>
      </c>
      <c r="P446" s="1">
        <f ca="1" t="shared" si="168"/>
        <v>38.1326101786692</v>
      </c>
      <c r="Q446" s="1">
        <f ca="1" t="shared" si="169"/>
        <v>38.8143395992145</v>
      </c>
      <c r="R446" s="1">
        <f ca="1" t="shared" si="170"/>
        <v>3881.43395992145</v>
      </c>
      <c r="T446" s="1">
        <f t="shared" si="215"/>
        <v>156</v>
      </c>
      <c r="U446" s="1">
        <f ca="1" t="shared" si="171"/>
        <v>0.526030212731204</v>
      </c>
      <c r="V446" s="1">
        <f ca="1" t="shared" si="172"/>
        <v>64.3754320857306</v>
      </c>
      <c r="W446" s="1">
        <f ca="1" t="shared" si="173"/>
        <v>0.75956867793926</v>
      </c>
      <c r="X446" s="1">
        <f ca="1" t="shared" si="174"/>
        <v>5.43314701661157</v>
      </c>
      <c r="Y446" s="1">
        <f ca="1" t="shared" si="175"/>
        <v>54.3314701661157</v>
      </c>
      <c r="Z446" s="1">
        <f ca="1" t="shared" si="176"/>
        <v>10.0439619196149</v>
      </c>
      <c r="AA446" s="1">
        <f ca="1" t="shared" si="177"/>
        <v>1004.39619196149</v>
      </c>
      <c r="AC446" s="1">
        <f t="shared" si="216"/>
        <v>156</v>
      </c>
      <c r="AD446" s="1">
        <f ca="1" t="shared" si="178"/>
        <v>0.612213711389324</v>
      </c>
      <c r="AE446" s="1">
        <f ca="1" t="shared" si="179"/>
        <v>68.4448818440222</v>
      </c>
      <c r="AF446" s="1">
        <f ca="1" t="shared" si="180"/>
        <v>0.959077411031688</v>
      </c>
      <c r="AG446" s="1">
        <f ca="1" t="shared" si="181"/>
        <v>5.76937564057515</v>
      </c>
      <c r="AH446" s="1">
        <f ca="1" t="shared" si="182"/>
        <v>63.4631320463267</v>
      </c>
      <c r="AI446" s="1">
        <f ca="1" t="shared" si="183"/>
        <v>4.98174979769547</v>
      </c>
      <c r="AJ446" s="1">
        <f ca="1" t="shared" si="184"/>
        <v>498.174979769547</v>
      </c>
      <c r="AL446" s="1">
        <f t="shared" si="217"/>
        <v>156</v>
      </c>
      <c r="AM446" s="1">
        <f ca="1" t="shared" si="185"/>
        <v>0.863646404058125</v>
      </c>
      <c r="AN446" s="1">
        <f ca="1" t="shared" si="186"/>
        <v>69.7470485584587</v>
      </c>
      <c r="AO446" s="1">
        <f ca="1" t="shared" si="187"/>
        <v>0.693288806063393</v>
      </c>
      <c r="AP446" s="1">
        <f ca="1" t="shared" si="188"/>
        <v>4.76685862612601</v>
      </c>
      <c r="AQ446" s="1">
        <f ca="1" t="shared" si="189"/>
        <v>57.2023035135121</v>
      </c>
      <c r="AR446" s="1">
        <f ca="1" t="shared" si="190"/>
        <v>12.5447450449466</v>
      </c>
      <c r="AS446" s="1">
        <f ca="1" t="shared" si="191"/>
        <v>1254.47450449466</v>
      </c>
      <c r="AU446" s="1">
        <f t="shared" si="218"/>
        <v>156</v>
      </c>
      <c r="AV446" s="1">
        <f ca="1" t="shared" si="192"/>
        <v>0.94235910599737</v>
      </c>
      <c r="AW446" s="1">
        <f ca="1" t="shared" si="193"/>
        <v>75.0999181258776</v>
      </c>
      <c r="AX446" s="1">
        <f ca="1" t="shared" si="194"/>
        <v>0.0515529731649791</v>
      </c>
      <c r="AY446" s="1">
        <f ca="1" t="shared" si="195"/>
        <v>4.49383388279138</v>
      </c>
      <c r="AZ446" s="1">
        <f ca="1" t="shared" si="196"/>
        <v>58.4198404762879</v>
      </c>
      <c r="BA446" s="1">
        <f ca="1" t="shared" si="197"/>
        <v>16.6800776495897</v>
      </c>
      <c r="BB446" s="1">
        <f ca="1" t="shared" si="198"/>
        <v>1668.00776495897</v>
      </c>
      <c r="BD446" s="1">
        <f t="shared" si="219"/>
        <v>156</v>
      </c>
      <c r="BE446" s="1">
        <f ca="1" t="shared" si="199"/>
        <v>0.649319301217663</v>
      </c>
      <c r="BF446" s="1">
        <f ca="1" t="shared" si="200"/>
        <v>65.562088869432</v>
      </c>
      <c r="BG446" s="1">
        <f ca="1" t="shared" si="201"/>
        <v>0.124641357578246</v>
      </c>
      <c r="BH446" s="1">
        <f ca="1" t="shared" si="202"/>
        <v>4.28845706304932</v>
      </c>
      <c r="BI446" s="1">
        <f ca="1" t="shared" si="203"/>
        <v>60.0383988826904</v>
      </c>
      <c r="BJ446" s="1">
        <f ca="1" t="shared" si="204"/>
        <v>5.52368998674162</v>
      </c>
      <c r="BK446" s="1">
        <f ca="1" t="shared" si="205"/>
        <v>552.368998674162</v>
      </c>
      <c r="BM446" s="1">
        <f t="shared" si="220"/>
        <v>156</v>
      </c>
      <c r="BN446" s="1">
        <f ca="1" t="shared" si="206"/>
        <v>0.166240241917278</v>
      </c>
      <c r="BO446" s="1">
        <f ca="1" t="shared" si="207"/>
        <v>57.9932833785671</v>
      </c>
      <c r="BP446" s="1">
        <f ca="1" t="shared" si="208"/>
        <v>0.988917335088</v>
      </c>
      <c r="BQ446" s="1">
        <f ca="1" t="shared" si="209"/>
        <v>5.82522428673558</v>
      </c>
      <c r="BR446" s="1">
        <f ca="1" t="shared" si="210"/>
        <v>87.3783643010336</v>
      </c>
      <c r="BS446" s="1">
        <f ca="1" t="shared" si="211"/>
        <v>0</v>
      </c>
      <c r="BT446" s="1">
        <f ca="1" t="shared" si="212"/>
        <v>0</v>
      </c>
    </row>
    <row r="447" spans="2:72">
      <c r="B447" s="1">
        <f t="shared" si="213"/>
        <v>157</v>
      </c>
      <c r="C447" s="1">
        <f ca="1" t="shared" si="157"/>
        <v>0.531245891884335</v>
      </c>
      <c r="D447" s="1">
        <f ca="1" t="shared" si="158"/>
        <v>64.8619668604862</v>
      </c>
      <c r="E447" s="1">
        <f ca="1" t="shared" si="159"/>
        <v>0.775687074685618</v>
      </c>
      <c r="F447" s="1">
        <f ca="1" t="shared" si="160"/>
        <v>5.27877879197408</v>
      </c>
      <c r="G447" s="1">
        <f ca="1" t="shared" si="161"/>
        <v>42.2302303357926</v>
      </c>
      <c r="H447" s="1">
        <f ca="1" t="shared" si="162"/>
        <v>22.6317365246936</v>
      </c>
      <c r="I447" s="1">
        <f ca="1" t="shared" si="163"/>
        <v>2263.17365246936</v>
      </c>
      <c r="K447" s="1">
        <f t="shared" si="214"/>
        <v>157</v>
      </c>
      <c r="L447" s="1">
        <f ca="1" t="shared" si="164"/>
        <v>0.161380172770772</v>
      </c>
      <c r="M447" s="1">
        <f ca="1" t="shared" si="165"/>
        <v>56.7325776019454</v>
      </c>
      <c r="N447" s="1">
        <f ca="1" t="shared" si="166"/>
        <v>0.957699412205791</v>
      </c>
      <c r="O447" s="1">
        <f ca="1" t="shared" si="167"/>
        <v>5.64697254285896</v>
      </c>
      <c r="P447" s="1">
        <f ca="1" t="shared" si="168"/>
        <v>50.8227528857306</v>
      </c>
      <c r="Q447" s="1">
        <f ca="1" t="shared" si="169"/>
        <v>5.90982471621481</v>
      </c>
      <c r="R447" s="1">
        <f ca="1" t="shared" si="170"/>
        <v>590.982471621481</v>
      </c>
      <c r="T447" s="1">
        <f t="shared" si="215"/>
        <v>157</v>
      </c>
      <c r="U447" s="1">
        <f ca="1" t="shared" si="171"/>
        <v>0.930953416245821</v>
      </c>
      <c r="V447" s="1">
        <f ca="1" t="shared" si="172"/>
        <v>78.3186386242539</v>
      </c>
      <c r="W447" s="1">
        <f ca="1" t="shared" si="173"/>
        <v>0.228477014582446</v>
      </c>
      <c r="X447" s="1">
        <f ca="1" t="shared" si="174"/>
        <v>4.36313544821163</v>
      </c>
      <c r="Y447" s="1">
        <f ca="1" t="shared" si="175"/>
        <v>43.6313544821163</v>
      </c>
      <c r="Z447" s="1">
        <f ca="1" t="shared" si="176"/>
        <v>34.6872841421376</v>
      </c>
      <c r="AA447" s="1">
        <f ca="1" t="shared" si="177"/>
        <v>3468.72841421376</v>
      </c>
      <c r="AC447" s="1">
        <f t="shared" si="216"/>
        <v>157</v>
      </c>
      <c r="AD447" s="1">
        <f ca="1" t="shared" si="178"/>
        <v>0.929737776448572</v>
      </c>
      <c r="AE447" s="1">
        <f ca="1" t="shared" si="179"/>
        <v>78.3305055953099</v>
      </c>
      <c r="AF447" s="1">
        <f ca="1" t="shared" si="180"/>
        <v>0.647157691417987</v>
      </c>
      <c r="AG447" s="1">
        <f ca="1" t="shared" si="181"/>
        <v>4.74207768117896</v>
      </c>
      <c r="AH447" s="1">
        <f ca="1" t="shared" si="182"/>
        <v>52.1628544929686</v>
      </c>
      <c r="AI447" s="1">
        <f ca="1" t="shared" si="183"/>
        <v>26.1676511023413</v>
      </c>
      <c r="AJ447" s="1">
        <f ca="1" t="shared" si="184"/>
        <v>2616.76511023413</v>
      </c>
      <c r="AL447" s="1">
        <f t="shared" si="217"/>
        <v>157</v>
      </c>
      <c r="AM447" s="1">
        <f ca="1" t="shared" si="185"/>
        <v>0.17235077953842</v>
      </c>
      <c r="AN447" s="1">
        <f ca="1" t="shared" si="186"/>
        <v>58.7729030215758</v>
      </c>
      <c r="AO447" s="1">
        <f ca="1" t="shared" si="187"/>
        <v>0.518292308692593</v>
      </c>
      <c r="AP447" s="1">
        <f ca="1" t="shared" si="188"/>
        <v>4.61554786485468</v>
      </c>
      <c r="AQ447" s="1">
        <f ca="1" t="shared" si="189"/>
        <v>55.3865743782562</v>
      </c>
      <c r="AR447" s="1">
        <f ca="1" t="shared" si="190"/>
        <v>3.38632864331957</v>
      </c>
      <c r="AS447" s="1">
        <f ca="1" t="shared" si="191"/>
        <v>338.632864331957</v>
      </c>
      <c r="AU447" s="1">
        <f t="shared" si="218"/>
        <v>157</v>
      </c>
      <c r="AV447" s="1">
        <f ca="1" t="shared" si="192"/>
        <v>0.0763832113094578</v>
      </c>
      <c r="AW447" s="1">
        <f ca="1" t="shared" si="193"/>
        <v>53.8389195337363</v>
      </c>
      <c r="AX447" s="1">
        <f ca="1" t="shared" si="194"/>
        <v>0.136027855975535</v>
      </c>
      <c r="AY447" s="1">
        <f ca="1" t="shared" si="195"/>
        <v>4.16383170656749</v>
      </c>
      <c r="AZ447" s="1">
        <f ca="1" t="shared" si="196"/>
        <v>54.1298121853773</v>
      </c>
      <c r="BA447" s="1">
        <f ca="1" t="shared" si="197"/>
        <v>0</v>
      </c>
      <c r="BB447" s="1">
        <f ca="1" t="shared" si="198"/>
        <v>0</v>
      </c>
      <c r="BD447" s="1">
        <f t="shared" si="219"/>
        <v>157</v>
      </c>
      <c r="BE447" s="1">
        <f ca="1" t="shared" si="199"/>
        <v>0.393486081637711</v>
      </c>
      <c r="BF447" s="1">
        <f ca="1" t="shared" si="200"/>
        <v>63.0895033604447</v>
      </c>
      <c r="BG447" s="1">
        <f ca="1" t="shared" si="201"/>
        <v>0.576295917491642</v>
      </c>
      <c r="BH447" s="1">
        <f ca="1" t="shared" si="202"/>
        <v>4.96952768540444</v>
      </c>
      <c r="BI447" s="1">
        <f ca="1" t="shared" si="203"/>
        <v>69.5733875956622</v>
      </c>
      <c r="BJ447" s="1">
        <f ca="1" t="shared" si="204"/>
        <v>0</v>
      </c>
      <c r="BK447" s="1">
        <f ca="1" t="shared" si="205"/>
        <v>0</v>
      </c>
      <c r="BM447" s="1">
        <f t="shared" si="220"/>
        <v>157</v>
      </c>
      <c r="BN447" s="1">
        <f ca="1" t="shared" si="206"/>
        <v>0.840042739858319</v>
      </c>
      <c r="BO447" s="1">
        <f ca="1" t="shared" si="207"/>
        <v>65.1123159762837</v>
      </c>
      <c r="BP447" s="1">
        <f ca="1" t="shared" si="208"/>
        <v>0.945276768196892</v>
      </c>
      <c r="BQ447" s="1">
        <f ca="1" t="shared" si="209"/>
        <v>5.78882083303496</v>
      </c>
      <c r="BR447" s="1">
        <f ca="1" t="shared" si="210"/>
        <v>86.8323124955243</v>
      </c>
      <c r="BS447" s="1">
        <f ca="1" t="shared" si="211"/>
        <v>0</v>
      </c>
      <c r="BT447" s="1">
        <f ca="1" t="shared" si="212"/>
        <v>0</v>
      </c>
    </row>
    <row r="448" spans="2:72">
      <c r="B448" s="1">
        <f t="shared" si="213"/>
        <v>158</v>
      </c>
      <c r="C448" s="1">
        <f ca="1" t="shared" si="157"/>
        <v>0.431786923352785</v>
      </c>
      <c r="D448" s="1">
        <f ca="1" t="shared" si="158"/>
        <v>63.3690243656775</v>
      </c>
      <c r="E448" s="1">
        <f ca="1" t="shared" si="159"/>
        <v>0.722410351135367</v>
      </c>
      <c r="F448" s="1">
        <f ca="1" t="shared" si="160"/>
        <v>5.02698385098014</v>
      </c>
      <c r="G448" s="1">
        <f ca="1" t="shared" si="161"/>
        <v>40.2158708078411</v>
      </c>
      <c r="H448" s="1">
        <f ca="1" t="shared" si="162"/>
        <v>23.1531535578364</v>
      </c>
      <c r="I448" s="1">
        <f ca="1" t="shared" si="163"/>
        <v>2315.31535578364</v>
      </c>
      <c r="K448" s="1">
        <f t="shared" si="214"/>
        <v>158</v>
      </c>
      <c r="L448" s="1">
        <f ca="1" t="shared" si="164"/>
        <v>0.139615545319999</v>
      </c>
      <c r="M448" s="1">
        <f ca="1" t="shared" si="165"/>
        <v>57.7475588982947</v>
      </c>
      <c r="N448" s="1">
        <f ca="1" t="shared" si="166"/>
        <v>0.949405039977618</v>
      </c>
      <c r="O448" s="1">
        <f ca="1" t="shared" si="167"/>
        <v>5.66812846265313</v>
      </c>
      <c r="P448" s="1">
        <f ca="1" t="shared" si="168"/>
        <v>51.0131561638782</v>
      </c>
      <c r="Q448" s="1">
        <f ca="1" t="shared" si="169"/>
        <v>6.73440273441655</v>
      </c>
      <c r="R448" s="1">
        <f ca="1" t="shared" si="170"/>
        <v>673.440273441655</v>
      </c>
      <c r="T448" s="1">
        <f t="shared" si="215"/>
        <v>158</v>
      </c>
      <c r="U448" s="1">
        <f ca="1" t="shared" si="171"/>
        <v>0.729220500904329</v>
      </c>
      <c r="V448" s="1">
        <f ca="1" t="shared" si="172"/>
        <v>67.2143265606979</v>
      </c>
      <c r="W448" s="1">
        <f ca="1" t="shared" si="173"/>
        <v>0.0720729723454077</v>
      </c>
      <c r="X448" s="1">
        <f ca="1" t="shared" si="174"/>
        <v>4.17242772777167</v>
      </c>
      <c r="Y448" s="1">
        <f ca="1" t="shared" si="175"/>
        <v>41.7242772777167</v>
      </c>
      <c r="Z448" s="1">
        <f ca="1" t="shared" si="176"/>
        <v>25.4900492829812</v>
      </c>
      <c r="AA448" s="1">
        <f ca="1" t="shared" si="177"/>
        <v>2549.00492829812</v>
      </c>
      <c r="AC448" s="1">
        <f t="shared" si="216"/>
        <v>158</v>
      </c>
      <c r="AD448" s="1">
        <f ca="1" t="shared" si="178"/>
        <v>0.366965938486489</v>
      </c>
      <c r="AE448" s="1">
        <f ca="1" t="shared" si="179"/>
        <v>64.1634772432646</v>
      </c>
      <c r="AF448" s="1">
        <f ca="1" t="shared" si="180"/>
        <v>0.323342566410552</v>
      </c>
      <c r="AG448" s="1">
        <f ca="1" t="shared" si="181"/>
        <v>4.93779967581087</v>
      </c>
      <c r="AH448" s="1">
        <f ca="1" t="shared" si="182"/>
        <v>54.3157964339195</v>
      </c>
      <c r="AI448" s="1">
        <f ca="1" t="shared" si="183"/>
        <v>9.84768080934506</v>
      </c>
      <c r="AJ448" s="1">
        <f ca="1" t="shared" si="184"/>
        <v>984.768080934506</v>
      </c>
      <c r="AL448" s="1">
        <f t="shared" si="217"/>
        <v>158</v>
      </c>
      <c r="AM448" s="1">
        <f ca="1" t="shared" si="185"/>
        <v>0.584918969563661</v>
      </c>
      <c r="AN448" s="1">
        <f ca="1" t="shared" si="186"/>
        <v>66.4118762700925</v>
      </c>
      <c r="AO448" s="1">
        <f ca="1" t="shared" si="187"/>
        <v>0.671073133662513</v>
      </c>
      <c r="AP448" s="1">
        <f ca="1" t="shared" si="188"/>
        <v>4.9539318688284</v>
      </c>
      <c r="AQ448" s="1">
        <f ca="1" t="shared" si="189"/>
        <v>59.4471824259408</v>
      </c>
      <c r="AR448" s="1">
        <f ca="1" t="shared" si="190"/>
        <v>6.96469384415168</v>
      </c>
      <c r="AS448" s="1">
        <f ca="1" t="shared" si="191"/>
        <v>696.469384415167</v>
      </c>
      <c r="AU448" s="1">
        <f t="shared" si="218"/>
        <v>158</v>
      </c>
      <c r="AV448" s="1">
        <f ca="1" t="shared" si="192"/>
        <v>0.411244529782992</v>
      </c>
      <c r="AW448" s="1">
        <f ca="1" t="shared" si="193"/>
        <v>63.9602595657196</v>
      </c>
      <c r="AX448" s="1">
        <f ca="1" t="shared" si="194"/>
        <v>0.754583028136724</v>
      </c>
      <c r="AY448" s="1">
        <f ca="1" t="shared" si="195"/>
        <v>5.38892513728168</v>
      </c>
      <c r="AZ448" s="1">
        <f ca="1" t="shared" si="196"/>
        <v>70.0560267846619</v>
      </c>
      <c r="BA448" s="1">
        <f ca="1" t="shared" si="197"/>
        <v>0</v>
      </c>
      <c r="BB448" s="1">
        <f ca="1" t="shared" si="198"/>
        <v>0</v>
      </c>
      <c r="BD448" s="1">
        <f t="shared" si="219"/>
        <v>158</v>
      </c>
      <c r="BE448" s="1">
        <f ca="1" t="shared" si="199"/>
        <v>0.523845771309444</v>
      </c>
      <c r="BF448" s="1">
        <f ca="1" t="shared" si="200"/>
        <v>62.2216994392876</v>
      </c>
      <c r="BG448" s="1">
        <f ca="1" t="shared" si="201"/>
        <v>0.222513604569224</v>
      </c>
      <c r="BH448" s="1">
        <f ca="1" t="shared" si="202"/>
        <v>4.27894197532039</v>
      </c>
      <c r="BI448" s="1">
        <f ca="1" t="shared" si="203"/>
        <v>59.9051876544854</v>
      </c>
      <c r="BJ448" s="1">
        <f ca="1" t="shared" si="204"/>
        <v>2.31651178480216</v>
      </c>
      <c r="BK448" s="1">
        <f ca="1" t="shared" si="205"/>
        <v>231.651178480216</v>
      </c>
      <c r="BM448" s="1">
        <f t="shared" si="220"/>
        <v>158</v>
      </c>
      <c r="BN448" s="1">
        <f ca="1" t="shared" si="206"/>
        <v>0.603028160101796</v>
      </c>
      <c r="BO448" s="1">
        <f ca="1" t="shared" si="207"/>
        <v>67.6607459046653</v>
      </c>
      <c r="BP448" s="1">
        <f ca="1" t="shared" si="208"/>
        <v>0.372260259409784</v>
      </c>
      <c r="BQ448" s="1">
        <f ca="1" t="shared" si="209"/>
        <v>4.90799525035182</v>
      </c>
      <c r="BR448" s="1">
        <f ca="1" t="shared" si="210"/>
        <v>73.6199287552773</v>
      </c>
      <c r="BS448" s="1">
        <f ca="1" t="shared" si="211"/>
        <v>0</v>
      </c>
      <c r="BT448" s="1">
        <f ca="1" t="shared" si="212"/>
        <v>0</v>
      </c>
    </row>
    <row r="449" spans="2:72">
      <c r="B449" s="1">
        <f t="shared" si="213"/>
        <v>159</v>
      </c>
      <c r="C449" s="1">
        <f ca="1" t="shared" si="157"/>
        <v>0.620632106296636</v>
      </c>
      <c r="D449" s="1">
        <f ca="1" t="shared" si="158"/>
        <v>69.0596173408378</v>
      </c>
      <c r="E449" s="1">
        <f ca="1" t="shared" si="159"/>
        <v>0.177275977248345</v>
      </c>
      <c r="F449" s="1">
        <f ca="1" t="shared" si="160"/>
        <v>4.27806277900765</v>
      </c>
      <c r="G449" s="1">
        <f ca="1" t="shared" si="161"/>
        <v>34.2245022320612</v>
      </c>
      <c r="H449" s="1">
        <f ca="1" t="shared" si="162"/>
        <v>34.8351151087766</v>
      </c>
      <c r="I449" s="1">
        <f ca="1" t="shared" si="163"/>
        <v>3483.51151087766</v>
      </c>
      <c r="K449" s="1">
        <f t="shared" si="214"/>
        <v>159</v>
      </c>
      <c r="L449" s="1">
        <f ca="1" t="shared" si="164"/>
        <v>0.361612228934209</v>
      </c>
      <c r="M449" s="1">
        <f ca="1" t="shared" si="165"/>
        <v>61.5279533974958</v>
      </c>
      <c r="N449" s="1">
        <f ca="1" t="shared" si="166"/>
        <v>0.442866894851355</v>
      </c>
      <c r="O449" s="1">
        <f ca="1" t="shared" si="167"/>
        <v>4.72244227783192</v>
      </c>
      <c r="P449" s="1">
        <f ca="1" t="shared" si="168"/>
        <v>42.5019805004873</v>
      </c>
      <c r="Q449" s="1">
        <f ca="1" t="shared" si="169"/>
        <v>19.0259728970085</v>
      </c>
      <c r="R449" s="1">
        <f ca="1" t="shared" si="170"/>
        <v>1902.59728970085</v>
      </c>
      <c r="T449" s="1">
        <f t="shared" si="215"/>
        <v>159</v>
      </c>
      <c r="U449" s="1">
        <f ca="1" t="shared" si="171"/>
        <v>0.49768743280923</v>
      </c>
      <c r="V449" s="1">
        <f ca="1" t="shared" si="172"/>
        <v>64.0496845844058</v>
      </c>
      <c r="W449" s="1">
        <f ca="1" t="shared" si="173"/>
        <v>0.709241072599116</v>
      </c>
      <c r="X449" s="1">
        <f ca="1" t="shared" si="174"/>
        <v>5.40390285044921</v>
      </c>
      <c r="Y449" s="1">
        <f ca="1" t="shared" si="175"/>
        <v>54.0390285044921</v>
      </c>
      <c r="Z449" s="1">
        <f ca="1" t="shared" si="176"/>
        <v>10.0106560799138</v>
      </c>
      <c r="AA449" s="1">
        <f ca="1" t="shared" si="177"/>
        <v>1001.06560799138</v>
      </c>
      <c r="AC449" s="1">
        <f t="shared" si="216"/>
        <v>159</v>
      </c>
      <c r="AD449" s="1">
        <f ca="1" t="shared" si="178"/>
        <v>0.688018005433307</v>
      </c>
      <c r="AE449" s="1">
        <f ca="1" t="shared" si="179"/>
        <v>65.5304214898404</v>
      </c>
      <c r="AF449" s="1">
        <f ca="1" t="shared" si="180"/>
        <v>0.982665221249143</v>
      </c>
      <c r="AG449" s="1">
        <f ca="1" t="shared" si="181"/>
        <v>5.98906514886704</v>
      </c>
      <c r="AH449" s="1">
        <f ca="1" t="shared" si="182"/>
        <v>65.8797166375374</v>
      </c>
      <c r="AI449" s="1">
        <f ca="1" t="shared" si="183"/>
        <v>0</v>
      </c>
      <c r="AJ449" s="1">
        <f ca="1" t="shared" si="184"/>
        <v>0</v>
      </c>
      <c r="AL449" s="1">
        <f t="shared" si="217"/>
        <v>159</v>
      </c>
      <c r="AM449" s="1">
        <f ca="1" t="shared" si="185"/>
        <v>0.754218560107376</v>
      </c>
      <c r="AN449" s="1">
        <f ca="1" t="shared" si="186"/>
        <v>68.6979061696369</v>
      </c>
      <c r="AO449" s="1">
        <f ca="1" t="shared" si="187"/>
        <v>0.474315246126126</v>
      </c>
      <c r="AP449" s="1">
        <f ca="1" t="shared" si="188"/>
        <v>4.81995526759807</v>
      </c>
      <c r="AQ449" s="1">
        <f ca="1" t="shared" si="189"/>
        <v>57.8394632111768</v>
      </c>
      <c r="AR449" s="1">
        <f ca="1" t="shared" si="190"/>
        <v>10.85844295846</v>
      </c>
      <c r="AS449" s="1">
        <f ca="1" t="shared" si="191"/>
        <v>1085.844295846</v>
      </c>
      <c r="AU449" s="1">
        <f t="shared" si="218"/>
        <v>159</v>
      </c>
      <c r="AV449" s="1">
        <f ca="1" t="shared" si="192"/>
        <v>0.296498653515104</v>
      </c>
      <c r="AW449" s="1">
        <f ca="1" t="shared" si="193"/>
        <v>62.9893182368283</v>
      </c>
      <c r="AX449" s="1">
        <f ca="1" t="shared" si="194"/>
        <v>0.809954139054652</v>
      </c>
      <c r="AY449" s="1">
        <f ca="1" t="shared" si="195"/>
        <v>5.1936112304075</v>
      </c>
      <c r="AZ449" s="1">
        <f ca="1" t="shared" si="196"/>
        <v>67.5169459952974</v>
      </c>
      <c r="BA449" s="1">
        <f ca="1" t="shared" si="197"/>
        <v>0</v>
      </c>
      <c r="BB449" s="1">
        <f ca="1" t="shared" si="198"/>
        <v>0</v>
      </c>
      <c r="BD449" s="1">
        <f t="shared" si="219"/>
        <v>159</v>
      </c>
      <c r="BE449" s="1">
        <f ca="1" t="shared" si="199"/>
        <v>0.411377423887339</v>
      </c>
      <c r="BF449" s="1">
        <f ca="1" t="shared" si="200"/>
        <v>62.2671515248824</v>
      </c>
      <c r="BG449" s="1">
        <f ca="1" t="shared" si="201"/>
        <v>0.366069347516851</v>
      </c>
      <c r="BH449" s="1">
        <f ca="1" t="shared" si="202"/>
        <v>4.96935970394188</v>
      </c>
      <c r="BI449" s="1">
        <f ca="1" t="shared" si="203"/>
        <v>69.5710358551864</v>
      </c>
      <c r="BJ449" s="1">
        <f ca="1" t="shared" si="204"/>
        <v>0</v>
      </c>
      <c r="BK449" s="1">
        <f ca="1" t="shared" si="205"/>
        <v>0</v>
      </c>
      <c r="BM449" s="1">
        <f t="shared" si="220"/>
        <v>159</v>
      </c>
      <c r="BN449" s="1">
        <f ca="1" t="shared" si="206"/>
        <v>0.393579042797781</v>
      </c>
      <c r="BO449" s="1">
        <f ca="1" t="shared" si="207"/>
        <v>60.4546951952203</v>
      </c>
      <c r="BP449" s="1">
        <f ca="1" t="shared" si="208"/>
        <v>0.893220100295344</v>
      </c>
      <c r="BQ449" s="1">
        <f ca="1" t="shared" si="209"/>
        <v>5.49506189440348</v>
      </c>
      <c r="BR449" s="1">
        <f ca="1" t="shared" si="210"/>
        <v>82.4259284160522</v>
      </c>
      <c r="BS449" s="1">
        <f ca="1" t="shared" si="211"/>
        <v>0</v>
      </c>
      <c r="BT449" s="1">
        <f ca="1" t="shared" si="212"/>
        <v>0</v>
      </c>
    </row>
    <row r="450" spans="2:72">
      <c r="B450" s="1">
        <f t="shared" si="213"/>
        <v>160</v>
      </c>
      <c r="C450" s="1">
        <f ca="1" t="shared" si="157"/>
        <v>0.788672218160992</v>
      </c>
      <c r="D450" s="1">
        <f ca="1" t="shared" si="158"/>
        <v>69.7284318740853</v>
      </c>
      <c r="E450" s="1">
        <f ca="1" t="shared" si="159"/>
        <v>0.976802008987767</v>
      </c>
      <c r="F450" s="1">
        <f ca="1" t="shared" si="160"/>
        <v>5.65737179793612</v>
      </c>
      <c r="G450" s="1">
        <f ca="1" t="shared" si="161"/>
        <v>45.2589743834889</v>
      </c>
      <c r="H450" s="1">
        <f ca="1" t="shared" si="162"/>
        <v>24.4694574905964</v>
      </c>
      <c r="I450" s="1">
        <f ca="1" t="shared" si="163"/>
        <v>2446.94574905964</v>
      </c>
      <c r="K450" s="1">
        <f t="shared" si="214"/>
        <v>160</v>
      </c>
      <c r="L450" s="1">
        <f ca="1" t="shared" si="164"/>
        <v>0.633525975697302</v>
      </c>
      <c r="M450" s="1">
        <f ca="1" t="shared" si="165"/>
        <v>68.6472334995905</v>
      </c>
      <c r="N450" s="1">
        <f ca="1" t="shared" si="166"/>
        <v>0.949672703309069</v>
      </c>
      <c r="O450" s="1">
        <f ca="1" t="shared" si="167"/>
        <v>5.90929598447351</v>
      </c>
      <c r="P450" s="1">
        <f ca="1" t="shared" si="168"/>
        <v>53.1836638602616</v>
      </c>
      <c r="Q450" s="1">
        <f ca="1" t="shared" si="169"/>
        <v>15.4635696393289</v>
      </c>
      <c r="R450" s="1">
        <f ca="1" t="shared" si="170"/>
        <v>1546.35696393289</v>
      </c>
      <c r="T450" s="1">
        <f t="shared" si="215"/>
        <v>160</v>
      </c>
      <c r="U450" s="1">
        <f ca="1" t="shared" si="171"/>
        <v>0.674923891206254</v>
      </c>
      <c r="V450" s="1">
        <f ca="1" t="shared" si="172"/>
        <v>68.2287455274589</v>
      </c>
      <c r="W450" s="1">
        <f ca="1" t="shared" si="173"/>
        <v>0.0909411593326799</v>
      </c>
      <c r="X450" s="1">
        <f ca="1" t="shared" si="174"/>
        <v>4.37849776547426</v>
      </c>
      <c r="Y450" s="1">
        <f ca="1" t="shared" si="175"/>
        <v>43.7849776547426</v>
      </c>
      <c r="Z450" s="1">
        <f ca="1" t="shared" si="176"/>
        <v>24.4437678727163</v>
      </c>
      <c r="AA450" s="1">
        <f ca="1" t="shared" si="177"/>
        <v>2444.37678727163</v>
      </c>
      <c r="AC450" s="1">
        <f t="shared" si="216"/>
        <v>160</v>
      </c>
      <c r="AD450" s="1">
        <f ca="1" t="shared" si="178"/>
        <v>0.72787066718808</v>
      </c>
      <c r="AE450" s="1">
        <f ca="1" t="shared" si="179"/>
        <v>68.272266222311</v>
      </c>
      <c r="AF450" s="1">
        <f ca="1" t="shared" si="180"/>
        <v>0.238223492261965</v>
      </c>
      <c r="AG450" s="1">
        <f ca="1" t="shared" si="181"/>
        <v>4.31744713040949</v>
      </c>
      <c r="AH450" s="1">
        <f ca="1" t="shared" si="182"/>
        <v>47.4919184345044</v>
      </c>
      <c r="AI450" s="1">
        <f ca="1" t="shared" si="183"/>
        <v>20.7803477878065</v>
      </c>
      <c r="AJ450" s="1">
        <f ca="1" t="shared" si="184"/>
        <v>2078.03477878065</v>
      </c>
      <c r="AL450" s="1">
        <f t="shared" si="217"/>
        <v>160</v>
      </c>
      <c r="AM450" s="1">
        <f ca="1" t="shared" si="185"/>
        <v>0.938703932691335</v>
      </c>
      <c r="AN450" s="1">
        <f ca="1" t="shared" si="186"/>
        <v>75.0981525719484</v>
      </c>
      <c r="AO450" s="1">
        <f ca="1" t="shared" si="187"/>
        <v>0.960683062715714</v>
      </c>
      <c r="AP450" s="1">
        <f ca="1" t="shared" si="188"/>
        <v>5.87394348514215</v>
      </c>
      <c r="AQ450" s="1">
        <f ca="1" t="shared" si="189"/>
        <v>70.4873218217058</v>
      </c>
      <c r="AR450" s="1">
        <f ca="1" t="shared" si="190"/>
        <v>4.6108307502426</v>
      </c>
      <c r="AS450" s="1">
        <f ca="1" t="shared" si="191"/>
        <v>461.08307502426</v>
      </c>
      <c r="AU450" s="1">
        <f t="shared" si="218"/>
        <v>160</v>
      </c>
      <c r="AV450" s="1">
        <f ca="1" t="shared" si="192"/>
        <v>0.379459534444829</v>
      </c>
      <c r="AW450" s="1">
        <f ca="1" t="shared" si="193"/>
        <v>60.1576731017572</v>
      </c>
      <c r="AX450" s="1">
        <f ca="1" t="shared" si="194"/>
        <v>0.223254590482374</v>
      </c>
      <c r="AY450" s="1">
        <f ca="1" t="shared" si="195"/>
        <v>4.2134129698803</v>
      </c>
      <c r="AZ450" s="1">
        <f ca="1" t="shared" si="196"/>
        <v>54.7743686084439</v>
      </c>
      <c r="BA450" s="1">
        <f ca="1" t="shared" si="197"/>
        <v>5.38330449331328</v>
      </c>
      <c r="BB450" s="1">
        <f ca="1" t="shared" si="198"/>
        <v>538.330449331328</v>
      </c>
      <c r="BD450" s="1">
        <f t="shared" si="219"/>
        <v>160</v>
      </c>
      <c r="BE450" s="1">
        <f ca="1" t="shared" si="199"/>
        <v>0.897046281000994</v>
      </c>
      <c r="BF450" s="1">
        <f ca="1" t="shared" si="200"/>
        <v>67.2074636935976</v>
      </c>
      <c r="BG450" s="1">
        <f ca="1" t="shared" si="201"/>
        <v>0.441476079910702</v>
      </c>
      <c r="BH450" s="1">
        <f ca="1" t="shared" si="202"/>
        <v>4.73252064531727</v>
      </c>
      <c r="BI450" s="1">
        <f ca="1" t="shared" si="203"/>
        <v>66.2552890344418</v>
      </c>
      <c r="BJ450" s="1">
        <f ca="1" t="shared" si="204"/>
        <v>0.95217465915583</v>
      </c>
      <c r="BK450" s="1">
        <f ca="1" t="shared" si="205"/>
        <v>95.217465915583</v>
      </c>
      <c r="BM450" s="1">
        <f t="shared" si="220"/>
        <v>160</v>
      </c>
      <c r="BN450" s="1">
        <f ca="1" t="shared" si="206"/>
        <v>0.707408189007715</v>
      </c>
      <c r="BO450" s="1">
        <f ca="1" t="shared" si="207"/>
        <v>67.5379918682166</v>
      </c>
      <c r="BP450" s="1">
        <f ca="1" t="shared" si="208"/>
        <v>0.590305178036536</v>
      </c>
      <c r="BQ450" s="1">
        <f ca="1" t="shared" si="209"/>
        <v>4.64264302934862</v>
      </c>
      <c r="BR450" s="1">
        <f ca="1" t="shared" si="210"/>
        <v>69.6396454402293</v>
      </c>
      <c r="BS450" s="1">
        <f ca="1" t="shared" si="211"/>
        <v>0</v>
      </c>
      <c r="BT450" s="1">
        <f ca="1" t="shared" si="212"/>
        <v>0</v>
      </c>
    </row>
    <row r="451" spans="2:72">
      <c r="B451" s="1">
        <f t="shared" si="213"/>
        <v>161</v>
      </c>
      <c r="C451" s="1">
        <f ca="1" t="shared" si="157"/>
        <v>0.739634068764912</v>
      </c>
      <c r="D451" s="1">
        <f ca="1" t="shared" si="158"/>
        <v>66.0687433137751</v>
      </c>
      <c r="E451" s="1">
        <f ca="1" t="shared" si="159"/>
        <v>0.164384370245779</v>
      </c>
      <c r="F451" s="1">
        <f ca="1" t="shared" si="160"/>
        <v>4.03192973888346</v>
      </c>
      <c r="G451" s="1">
        <f ca="1" t="shared" si="161"/>
        <v>32.2554379110677</v>
      </c>
      <c r="H451" s="1">
        <f ca="1" t="shared" si="162"/>
        <v>33.8133054027074</v>
      </c>
      <c r="I451" s="1">
        <f ca="1" t="shared" si="163"/>
        <v>3381.33054027074</v>
      </c>
      <c r="K451" s="1">
        <f t="shared" si="214"/>
        <v>161</v>
      </c>
      <c r="L451" s="1">
        <f ca="1" t="shared" si="164"/>
        <v>0.701518105439589</v>
      </c>
      <c r="M451" s="1">
        <f ca="1" t="shared" si="165"/>
        <v>65.6004072230716</v>
      </c>
      <c r="N451" s="1">
        <f ca="1" t="shared" si="166"/>
        <v>0.564870164241983</v>
      </c>
      <c r="O451" s="1">
        <f ca="1" t="shared" si="167"/>
        <v>4.79011601346754</v>
      </c>
      <c r="P451" s="1">
        <f ca="1" t="shared" si="168"/>
        <v>43.1110441212079</v>
      </c>
      <c r="Q451" s="1">
        <f ca="1" t="shared" si="169"/>
        <v>22.4893631018637</v>
      </c>
      <c r="R451" s="1">
        <f ca="1" t="shared" si="170"/>
        <v>2248.93631018637</v>
      </c>
      <c r="T451" s="1">
        <f t="shared" si="215"/>
        <v>161</v>
      </c>
      <c r="U451" s="1">
        <f ca="1" t="shared" si="171"/>
        <v>0.629921224448981</v>
      </c>
      <c r="V451" s="1">
        <f ca="1" t="shared" si="172"/>
        <v>69.0985990809141</v>
      </c>
      <c r="W451" s="1">
        <f ca="1" t="shared" si="173"/>
        <v>0.608545758839274</v>
      </c>
      <c r="X451" s="1">
        <f ca="1" t="shared" si="174"/>
        <v>4.74595814146629</v>
      </c>
      <c r="Y451" s="1">
        <f ca="1" t="shared" si="175"/>
        <v>47.4595814146629</v>
      </c>
      <c r="Z451" s="1">
        <f ca="1" t="shared" si="176"/>
        <v>21.6390176662513</v>
      </c>
      <c r="AA451" s="1">
        <f ca="1" t="shared" si="177"/>
        <v>2163.90176662513</v>
      </c>
      <c r="AC451" s="1">
        <f t="shared" si="216"/>
        <v>161</v>
      </c>
      <c r="AD451" s="1">
        <f ca="1" t="shared" si="178"/>
        <v>0.494550502274373</v>
      </c>
      <c r="AE451" s="1">
        <f ca="1" t="shared" si="179"/>
        <v>63.8394188102645</v>
      </c>
      <c r="AF451" s="1">
        <f ca="1" t="shared" si="180"/>
        <v>0.631621527871103</v>
      </c>
      <c r="AG451" s="1">
        <f ca="1" t="shared" si="181"/>
        <v>4.93824462346936</v>
      </c>
      <c r="AH451" s="1">
        <f ca="1" t="shared" si="182"/>
        <v>54.3206908581629</v>
      </c>
      <c r="AI451" s="1">
        <f ca="1" t="shared" si="183"/>
        <v>9.51872795210163</v>
      </c>
      <c r="AJ451" s="1">
        <f ca="1" t="shared" si="184"/>
        <v>951.872795210163</v>
      </c>
      <c r="AL451" s="1">
        <f t="shared" si="217"/>
        <v>161</v>
      </c>
      <c r="AM451" s="1">
        <f ca="1" t="shared" si="185"/>
        <v>0.0694848927079443</v>
      </c>
      <c r="AN451" s="1">
        <f ca="1" t="shared" si="186"/>
        <v>54.9960969891385</v>
      </c>
      <c r="AO451" s="1">
        <f ca="1" t="shared" si="187"/>
        <v>0.373271499681816</v>
      </c>
      <c r="AP451" s="1">
        <f ca="1" t="shared" si="188"/>
        <v>4.83722392714676</v>
      </c>
      <c r="AQ451" s="1">
        <f ca="1" t="shared" si="189"/>
        <v>58.0466871257611</v>
      </c>
      <c r="AR451" s="1">
        <f ca="1" t="shared" si="190"/>
        <v>0</v>
      </c>
      <c r="AS451" s="1">
        <f ca="1" t="shared" si="191"/>
        <v>0</v>
      </c>
      <c r="AU451" s="1">
        <f t="shared" si="218"/>
        <v>161</v>
      </c>
      <c r="AV451" s="1">
        <f ca="1" t="shared" si="192"/>
        <v>0.913862957755077</v>
      </c>
      <c r="AW451" s="1">
        <f ca="1" t="shared" si="193"/>
        <v>75.3143963885107</v>
      </c>
      <c r="AX451" s="1">
        <f ca="1" t="shared" si="194"/>
        <v>0.680993580911711</v>
      </c>
      <c r="AY451" s="1">
        <f ca="1" t="shared" si="195"/>
        <v>4.51624080040209</v>
      </c>
      <c r="AZ451" s="1">
        <f ca="1" t="shared" si="196"/>
        <v>58.7111304052272</v>
      </c>
      <c r="BA451" s="1">
        <f ca="1" t="shared" si="197"/>
        <v>16.6032659832835</v>
      </c>
      <c r="BB451" s="1">
        <f ca="1" t="shared" si="198"/>
        <v>1660.32659832835</v>
      </c>
      <c r="BD451" s="1">
        <f t="shared" si="219"/>
        <v>161</v>
      </c>
      <c r="BE451" s="1">
        <f ca="1" t="shared" si="199"/>
        <v>0.608154087208028</v>
      </c>
      <c r="BF451" s="1">
        <f ca="1" t="shared" si="200"/>
        <v>67.2823801203926</v>
      </c>
      <c r="BG451" s="1">
        <f ca="1" t="shared" si="201"/>
        <v>0.6323184512537</v>
      </c>
      <c r="BH451" s="1">
        <f ca="1" t="shared" si="202"/>
        <v>4.98195450917396</v>
      </c>
      <c r="BI451" s="1">
        <f ca="1" t="shared" si="203"/>
        <v>69.7473631284354</v>
      </c>
      <c r="BJ451" s="1">
        <f ca="1" t="shared" si="204"/>
        <v>0</v>
      </c>
      <c r="BK451" s="1">
        <f ca="1" t="shared" si="205"/>
        <v>0</v>
      </c>
      <c r="BM451" s="1">
        <f t="shared" si="220"/>
        <v>161</v>
      </c>
      <c r="BN451" s="1">
        <f ca="1" t="shared" si="206"/>
        <v>0.0787050073795432</v>
      </c>
      <c r="BO451" s="1">
        <f ca="1" t="shared" si="207"/>
        <v>50.2796389529268</v>
      </c>
      <c r="BP451" s="1">
        <f ca="1" t="shared" si="208"/>
        <v>0.216018875872221</v>
      </c>
      <c r="BQ451" s="1">
        <f ca="1" t="shared" si="209"/>
        <v>4.26616733651682</v>
      </c>
      <c r="BR451" s="1">
        <f ca="1" t="shared" si="210"/>
        <v>63.9925100477522</v>
      </c>
      <c r="BS451" s="1">
        <f ca="1" t="shared" si="211"/>
        <v>0</v>
      </c>
      <c r="BT451" s="1">
        <f ca="1" t="shared" si="212"/>
        <v>0</v>
      </c>
    </row>
    <row r="452" spans="2:72">
      <c r="B452" s="1">
        <f t="shared" si="213"/>
        <v>162</v>
      </c>
      <c r="C452" s="1">
        <f ca="1" t="shared" si="157"/>
        <v>0.791646189686175</v>
      </c>
      <c r="D452" s="1">
        <f ca="1" t="shared" si="158"/>
        <v>68.5916384108916</v>
      </c>
      <c r="E452" s="1">
        <f ca="1" t="shared" si="159"/>
        <v>0.753167773207746</v>
      </c>
      <c r="F452" s="1">
        <f ca="1" t="shared" si="160"/>
        <v>5.37819251948488</v>
      </c>
      <c r="G452" s="1">
        <f ca="1" t="shared" si="161"/>
        <v>43.025540155879</v>
      </c>
      <c r="H452" s="1">
        <f ca="1" t="shared" si="162"/>
        <v>25.5660982550125</v>
      </c>
      <c r="I452" s="1">
        <f ca="1" t="shared" si="163"/>
        <v>2556.60982550125</v>
      </c>
      <c r="K452" s="1">
        <f t="shared" si="214"/>
        <v>162</v>
      </c>
      <c r="L452" s="1">
        <f ca="1" t="shared" si="164"/>
        <v>0.870834749592069</v>
      </c>
      <c r="M452" s="1">
        <f ca="1" t="shared" si="165"/>
        <v>69.5761641017359</v>
      </c>
      <c r="N452" s="1">
        <f ca="1" t="shared" si="166"/>
        <v>0.882649613501033</v>
      </c>
      <c r="O452" s="1">
        <f ca="1" t="shared" si="167"/>
        <v>5.34888999725481</v>
      </c>
      <c r="P452" s="1">
        <f ca="1" t="shared" si="168"/>
        <v>48.1400099752933</v>
      </c>
      <c r="Q452" s="1">
        <f ca="1" t="shared" si="169"/>
        <v>21.4361541264426</v>
      </c>
      <c r="R452" s="1">
        <f ca="1" t="shared" si="170"/>
        <v>2143.61541264426</v>
      </c>
      <c r="T452" s="1">
        <f t="shared" si="215"/>
        <v>162</v>
      </c>
      <c r="U452" s="1">
        <f ca="1" t="shared" si="171"/>
        <v>0.943959678101158</v>
      </c>
      <c r="V452" s="1">
        <f ca="1" t="shared" si="172"/>
        <v>76.026623662205</v>
      </c>
      <c r="W452" s="1">
        <f ca="1" t="shared" si="173"/>
        <v>0.93250023057721</v>
      </c>
      <c r="X452" s="1">
        <f ca="1" t="shared" si="174"/>
        <v>5.74161948766546</v>
      </c>
      <c r="Y452" s="1">
        <f ca="1" t="shared" si="175"/>
        <v>57.4161948766546</v>
      </c>
      <c r="Z452" s="1">
        <f ca="1" t="shared" si="176"/>
        <v>18.6104287855504</v>
      </c>
      <c r="AA452" s="1">
        <f ca="1" t="shared" si="177"/>
        <v>1861.04287855504</v>
      </c>
      <c r="AC452" s="1">
        <f t="shared" si="216"/>
        <v>162</v>
      </c>
      <c r="AD452" s="1">
        <f ca="1" t="shared" si="178"/>
        <v>0.0859809277891479</v>
      </c>
      <c r="AE452" s="1">
        <f ca="1" t="shared" si="179"/>
        <v>53.1108979987858</v>
      </c>
      <c r="AF452" s="1">
        <f ca="1" t="shared" si="180"/>
        <v>0.425162134511311</v>
      </c>
      <c r="AG452" s="1">
        <f ca="1" t="shared" si="181"/>
        <v>4.74480674496996</v>
      </c>
      <c r="AH452" s="1">
        <f ca="1" t="shared" si="182"/>
        <v>52.1928741946696</v>
      </c>
      <c r="AI452" s="1">
        <f ca="1" t="shared" si="183"/>
        <v>0.918023804116274</v>
      </c>
      <c r="AJ452" s="1">
        <f ca="1" t="shared" si="184"/>
        <v>91.8023804116274</v>
      </c>
      <c r="AL452" s="1">
        <f t="shared" si="217"/>
        <v>162</v>
      </c>
      <c r="AM452" s="1">
        <f ca="1" t="shared" si="185"/>
        <v>0.904367932918597</v>
      </c>
      <c r="AN452" s="1">
        <f ca="1" t="shared" si="186"/>
        <v>79.1096000566258</v>
      </c>
      <c r="AO452" s="1">
        <f ca="1" t="shared" si="187"/>
        <v>0.369756504666932</v>
      </c>
      <c r="AP452" s="1">
        <f ca="1" t="shared" si="188"/>
        <v>4.8644107550266</v>
      </c>
      <c r="AQ452" s="1">
        <f ca="1" t="shared" si="189"/>
        <v>58.3729290603192</v>
      </c>
      <c r="AR452" s="1">
        <f ca="1" t="shared" si="190"/>
        <v>20.7366709963066</v>
      </c>
      <c r="AS452" s="1">
        <f ca="1" t="shared" si="191"/>
        <v>2073.66709963066</v>
      </c>
      <c r="AU452" s="1">
        <f t="shared" si="218"/>
        <v>162</v>
      </c>
      <c r="AV452" s="1">
        <f ca="1" t="shared" si="192"/>
        <v>0.607245113571632</v>
      </c>
      <c r="AW452" s="1">
        <f ca="1" t="shared" si="193"/>
        <v>68.0427149922232</v>
      </c>
      <c r="AX452" s="1">
        <f ca="1" t="shared" si="194"/>
        <v>0.481612329117268</v>
      </c>
      <c r="AY452" s="1">
        <f ca="1" t="shared" si="195"/>
        <v>4.60338976945209</v>
      </c>
      <c r="AZ452" s="1">
        <f ca="1" t="shared" si="196"/>
        <v>59.8440670028772</v>
      </c>
      <c r="BA452" s="1">
        <f ca="1" t="shared" si="197"/>
        <v>8.19864798934604</v>
      </c>
      <c r="BB452" s="1">
        <f ca="1" t="shared" si="198"/>
        <v>819.864798934604</v>
      </c>
      <c r="BD452" s="1">
        <f t="shared" si="219"/>
        <v>162</v>
      </c>
      <c r="BE452" s="1">
        <f ca="1" t="shared" si="199"/>
        <v>0.750512321507581</v>
      </c>
      <c r="BF452" s="1">
        <f ca="1" t="shared" si="200"/>
        <v>65.9930525351507</v>
      </c>
      <c r="BG452" s="1">
        <f ca="1" t="shared" si="201"/>
        <v>0.481172636789493</v>
      </c>
      <c r="BH452" s="1">
        <f ca="1" t="shared" si="202"/>
        <v>4.62269551687648</v>
      </c>
      <c r="BI452" s="1">
        <f ca="1" t="shared" si="203"/>
        <v>64.7177372362707</v>
      </c>
      <c r="BJ452" s="1">
        <f ca="1" t="shared" si="204"/>
        <v>1.27531529887995</v>
      </c>
      <c r="BK452" s="1">
        <f ca="1" t="shared" si="205"/>
        <v>127.531529887995</v>
      </c>
      <c r="BM452" s="1">
        <f t="shared" si="220"/>
        <v>162</v>
      </c>
      <c r="BN452" s="1">
        <f ca="1" t="shared" si="206"/>
        <v>0.65363065990501</v>
      </c>
      <c r="BO452" s="1">
        <f ca="1" t="shared" si="207"/>
        <v>69.6151907742712</v>
      </c>
      <c r="BP452" s="1">
        <f ca="1" t="shared" si="208"/>
        <v>0.406097954156467</v>
      </c>
      <c r="BQ452" s="1">
        <f ca="1" t="shared" si="209"/>
        <v>4.67434884533506</v>
      </c>
      <c r="BR452" s="1">
        <f ca="1" t="shared" si="210"/>
        <v>70.1152326800259</v>
      </c>
      <c r="BS452" s="1">
        <f ca="1" t="shared" si="211"/>
        <v>0</v>
      </c>
      <c r="BT452" s="1">
        <f ca="1" t="shared" si="212"/>
        <v>0</v>
      </c>
    </row>
    <row r="453" spans="2:72">
      <c r="B453" s="1">
        <f t="shared" si="213"/>
        <v>163</v>
      </c>
      <c r="C453" s="1">
        <f ca="1" t="shared" si="157"/>
        <v>0.56326656307612</v>
      </c>
      <c r="D453" s="1">
        <f ca="1" t="shared" si="158"/>
        <v>67.330004958635</v>
      </c>
      <c r="E453" s="1">
        <f ca="1" t="shared" si="159"/>
        <v>0.669477168700475</v>
      </c>
      <c r="F453" s="1">
        <f ca="1" t="shared" si="160"/>
        <v>4.60061037922983</v>
      </c>
      <c r="G453" s="1">
        <f ca="1" t="shared" si="161"/>
        <v>36.8048830338387</v>
      </c>
      <c r="H453" s="1">
        <f ca="1" t="shared" si="162"/>
        <v>30.5251219247963</v>
      </c>
      <c r="I453" s="1">
        <f ca="1" t="shared" si="163"/>
        <v>3052.51219247963</v>
      </c>
      <c r="K453" s="1">
        <f t="shared" si="214"/>
        <v>163</v>
      </c>
      <c r="L453" s="1">
        <f ca="1" t="shared" si="164"/>
        <v>0.26868971572522</v>
      </c>
      <c r="M453" s="1">
        <f ca="1" t="shared" si="165"/>
        <v>60.7874913108534</v>
      </c>
      <c r="N453" s="1">
        <f ca="1" t="shared" si="166"/>
        <v>0.444823683014008</v>
      </c>
      <c r="O453" s="1">
        <f ca="1" t="shared" si="167"/>
        <v>4.75047005441219</v>
      </c>
      <c r="P453" s="1">
        <f ca="1" t="shared" si="168"/>
        <v>42.7542304897097</v>
      </c>
      <c r="Q453" s="1">
        <f ca="1" t="shared" si="169"/>
        <v>18.0332608211437</v>
      </c>
      <c r="R453" s="1">
        <f ca="1" t="shared" si="170"/>
        <v>1803.32608211437</v>
      </c>
      <c r="T453" s="1">
        <f t="shared" si="215"/>
        <v>163</v>
      </c>
      <c r="U453" s="1">
        <f ca="1" t="shared" si="171"/>
        <v>0.747460957643195</v>
      </c>
      <c r="V453" s="1">
        <f ca="1" t="shared" si="172"/>
        <v>66.1497585969053</v>
      </c>
      <c r="W453" s="1">
        <f ca="1" t="shared" si="173"/>
        <v>0.0782710918488054</v>
      </c>
      <c r="X453" s="1">
        <f ca="1" t="shared" si="174"/>
        <v>4.05820504496293</v>
      </c>
      <c r="Y453" s="1">
        <f ca="1" t="shared" si="175"/>
        <v>40.5820504496293</v>
      </c>
      <c r="Z453" s="1">
        <f ca="1" t="shared" si="176"/>
        <v>25.567708147276</v>
      </c>
      <c r="AA453" s="1">
        <f ca="1" t="shared" si="177"/>
        <v>2556.7708147276</v>
      </c>
      <c r="AC453" s="1">
        <f t="shared" si="216"/>
        <v>163</v>
      </c>
      <c r="AD453" s="1">
        <f ca="1" t="shared" si="178"/>
        <v>0.845428369613424</v>
      </c>
      <c r="AE453" s="1">
        <f ca="1" t="shared" si="179"/>
        <v>66.8600394945854</v>
      </c>
      <c r="AF453" s="1">
        <f ca="1" t="shared" si="180"/>
        <v>0.22788678223048</v>
      </c>
      <c r="AG453" s="1">
        <f ca="1" t="shared" si="181"/>
        <v>4.47760603579451</v>
      </c>
      <c r="AH453" s="1">
        <f ca="1" t="shared" si="182"/>
        <v>49.2536663937396</v>
      </c>
      <c r="AI453" s="1">
        <f ca="1" t="shared" si="183"/>
        <v>17.6063731008458</v>
      </c>
      <c r="AJ453" s="1">
        <f ca="1" t="shared" si="184"/>
        <v>1760.63731008458</v>
      </c>
      <c r="AL453" s="1">
        <f t="shared" si="217"/>
        <v>163</v>
      </c>
      <c r="AM453" s="1">
        <f ca="1" t="shared" si="185"/>
        <v>0.876511384858906</v>
      </c>
      <c r="AN453" s="1">
        <f ca="1" t="shared" si="186"/>
        <v>65.8750152388369</v>
      </c>
      <c r="AO453" s="1">
        <f ca="1" t="shared" si="187"/>
        <v>0.866780779524788</v>
      </c>
      <c r="AP453" s="1">
        <f ca="1" t="shared" si="188"/>
        <v>5.39967455185633</v>
      </c>
      <c r="AQ453" s="1">
        <f ca="1" t="shared" si="189"/>
        <v>64.7960946222759</v>
      </c>
      <c r="AR453" s="1">
        <f ca="1" t="shared" si="190"/>
        <v>1.07892061656098</v>
      </c>
      <c r="AS453" s="1">
        <f ca="1" t="shared" si="191"/>
        <v>107.892061656098</v>
      </c>
      <c r="AU453" s="1">
        <f t="shared" si="218"/>
        <v>163</v>
      </c>
      <c r="AV453" s="1">
        <f ca="1" t="shared" si="192"/>
        <v>0.907105004156292</v>
      </c>
      <c r="AW453" s="1">
        <f ca="1" t="shared" si="193"/>
        <v>77.7145924727354</v>
      </c>
      <c r="AX453" s="1">
        <f ca="1" t="shared" si="194"/>
        <v>0.420156787411323</v>
      </c>
      <c r="AY453" s="1">
        <f ca="1" t="shared" si="195"/>
        <v>4.5616024479253</v>
      </c>
      <c r="AZ453" s="1">
        <f ca="1" t="shared" si="196"/>
        <v>59.3008318230289</v>
      </c>
      <c r="BA453" s="1">
        <f ca="1" t="shared" si="197"/>
        <v>18.4137606497065</v>
      </c>
      <c r="BB453" s="1">
        <f ca="1" t="shared" si="198"/>
        <v>1841.37606497065</v>
      </c>
      <c r="BD453" s="1">
        <f t="shared" si="219"/>
        <v>163</v>
      </c>
      <c r="BE453" s="1">
        <f ca="1" t="shared" si="199"/>
        <v>0.949405749659276</v>
      </c>
      <c r="BF453" s="1">
        <f ca="1" t="shared" si="200"/>
        <v>78.4049484406443</v>
      </c>
      <c r="BG453" s="1">
        <f ca="1" t="shared" si="201"/>
        <v>0.231644350327089</v>
      </c>
      <c r="BH453" s="1">
        <f ca="1" t="shared" si="202"/>
        <v>4.15531126831208</v>
      </c>
      <c r="BI453" s="1">
        <f ca="1" t="shared" si="203"/>
        <v>58.1743577563691</v>
      </c>
      <c r="BJ453" s="1">
        <f ca="1" t="shared" si="204"/>
        <v>20.2305906842753</v>
      </c>
      <c r="BK453" s="1">
        <f ca="1" t="shared" si="205"/>
        <v>2023.05906842753</v>
      </c>
      <c r="BM453" s="1">
        <f t="shared" si="220"/>
        <v>163</v>
      </c>
      <c r="BN453" s="1">
        <f ca="1" t="shared" si="206"/>
        <v>0.0265555816766636</v>
      </c>
      <c r="BO453" s="1">
        <f ca="1" t="shared" si="207"/>
        <v>50.0638560837899</v>
      </c>
      <c r="BP453" s="1">
        <f ca="1" t="shared" si="208"/>
        <v>0.630756534630639</v>
      </c>
      <c r="BQ453" s="1">
        <f ca="1" t="shared" si="209"/>
        <v>4.91861528864073</v>
      </c>
      <c r="BR453" s="1">
        <f ca="1" t="shared" si="210"/>
        <v>73.7792293296109</v>
      </c>
      <c r="BS453" s="1">
        <f ca="1" t="shared" si="211"/>
        <v>0</v>
      </c>
      <c r="BT453" s="1">
        <f ca="1" t="shared" si="212"/>
        <v>0</v>
      </c>
    </row>
    <row r="454" spans="2:72">
      <c r="B454" s="1">
        <f t="shared" si="213"/>
        <v>164</v>
      </c>
      <c r="C454" s="1">
        <f ca="1" t="shared" si="157"/>
        <v>0.565750460842976</v>
      </c>
      <c r="D454" s="1">
        <f ca="1" t="shared" si="158"/>
        <v>65.9315100525517</v>
      </c>
      <c r="E454" s="1">
        <f ca="1" t="shared" si="159"/>
        <v>0.0506645476137109</v>
      </c>
      <c r="F454" s="1">
        <f ca="1" t="shared" si="160"/>
        <v>4.36682774009413</v>
      </c>
      <c r="G454" s="1">
        <f ca="1" t="shared" si="161"/>
        <v>34.934621920753</v>
      </c>
      <c r="H454" s="1">
        <f ca="1" t="shared" si="162"/>
        <v>30.9968881317987</v>
      </c>
      <c r="I454" s="1">
        <f ca="1" t="shared" si="163"/>
        <v>3099.68881317987</v>
      </c>
      <c r="K454" s="1">
        <f t="shared" si="214"/>
        <v>164</v>
      </c>
      <c r="L454" s="1">
        <f ca="1" t="shared" si="164"/>
        <v>0.973780615310606</v>
      </c>
      <c r="M454" s="1">
        <f ca="1" t="shared" si="165"/>
        <v>78.4076215602609</v>
      </c>
      <c r="N454" s="1">
        <f ca="1" t="shared" si="166"/>
        <v>0.856052673125163</v>
      </c>
      <c r="O454" s="1">
        <f ca="1" t="shared" si="167"/>
        <v>5.32733001356986</v>
      </c>
      <c r="P454" s="1">
        <f ca="1" t="shared" si="168"/>
        <v>47.9459701221288</v>
      </c>
      <c r="Q454" s="1">
        <f ca="1" t="shared" si="169"/>
        <v>30.4616514381322</v>
      </c>
      <c r="R454" s="1">
        <f ca="1" t="shared" si="170"/>
        <v>3046.16514381322</v>
      </c>
      <c r="T454" s="1">
        <f t="shared" si="215"/>
        <v>164</v>
      </c>
      <c r="U454" s="1">
        <f ca="1" t="shared" si="171"/>
        <v>0.274714026481105</v>
      </c>
      <c r="V454" s="1">
        <f ca="1" t="shared" si="172"/>
        <v>61.2152319326637</v>
      </c>
      <c r="W454" s="1">
        <f ca="1" t="shared" si="173"/>
        <v>0.205974153494071</v>
      </c>
      <c r="X454" s="1">
        <f ca="1" t="shared" si="174"/>
        <v>4.10696942944613</v>
      </c>
      <c r="Y454" s="1">
        <f ca="1" t="shared" si="175"/>
        <v>41.0696942944613</v>
      </c>
      <c r="Z454" s="1">
        <f ca="1" t="shared" si="176"/>
        <v>20.1455376382024</v>
      </c>
      <c r="AA454" s="1">
        <f ca="1" t="shared" si="177"/>
        <v>2014.55376382024</v>
      </c>
      <c r="AC454" s="1">
        <f t="shared" si="216"/>
        <v>164</v>
      </c>
      <c r="AD454" s="1">
        <f ca="1" t="shared" si="178"/>
        <v>0.256165437134815</v>
      </c>
      <c r="AE454" s="1">
        <f ca="1" t="shared" si="179"/>
        <v>64.4132607280989</v>
      </c>
      <c r="AF454" s="1">
        <f ca="1" t="shared" si="180"/>
        <v>0.249594319120208</v>
      </c>
      <c r="AG454" s="1">
        <f ca="1" t="shared" si="181"/>
        <v>4.47323982146096</v>
      </c>
      <c r="AH454" s="1">
        <f ca="1" t="shared" si="182"/>
        <v>49.2056380360705</v>
      </c>
      <c r="AI454" s="1">
        <f ca="1" t="shared" si="183"/>
        <v>15.2076226920284</v>
      </c>
      <c r="AJ454" s="1">
        <f ca="1" t="shared" si="184"/>
        <v>1520.76226920284</v>
      </c>
      <c r="AL454" s="1">
        <f t="shared" si="217"/>
        <v>164</v>
      </c>
      <c r="AM454" s="1">
        <f ca="1" t="shared" si="185"/>
        <v>0.605419968985028</v>
      </c>
      <c r="AN454" s="1">
        <f ca="1" t="shared" si="186"/>
        <v>68.2987011131793</v>
      </c>
      <c r="AO454" s="1">
        <f ca="1" t="shared" si="187"/>
        <v>0.422195563659657</v>
      </c>
      <c r="AP454" s="1">
        <f ca="1" t="shared" si="188"/>
        <v>4.95942765558361</v>
      </c>
      <c r="AQ454" s="1">
        <f ca="1" t="shared" si="189"/>
        <v>59.5131318670033</v>
      </c>
      <c r="AR454" s="1">
        <f ca="1" t="shared" si="190"/>
        <v>8.78556924617608</v>
      </c>
      <c r="AS454" s="1">
        <f ca="1" t="shared" si="191"/>
        <v>878.556924617608</v>
      </c>
      <c r="AU454" s="1">
        <f t="shared" si="218"/>
        <v>164</v>
      </c>
      <c r="AV454" s="1">
        <f ca="1" t="shared" si="192"/>
        <v>0.0736948125228587</v>
      </c>
      <c r="AW454" s="1">
        <f ca="1" t="shared" si="193"/>
        <v>54.2682666753666</v>
      </c>
      <c r="AX454" s="1">
        <f ca="1" t="shared" si="194"/>
        <v>0.031604080676044</v>
      </c>
      <c r="AY454" s="1">
        <f ca="1" t="shared" si="195"/>
        <v>4.2920085928399</v>
      </c>
      <c r="AZ454" s="1">
        <f ca="1" t="shared" si="196"/>
        <v>55.7961117069186</v>
      </c>
      <c r="BA454" s="1">
        <f ca="1" t="shared" si="197"/>
        <v>0</v>
      </c>
      <c r="BB454" s="1">
        <f ca="1" t="shared" si="198"/>
        <v>0</v>
      </c>
      <c r="BD454" s="1">
        <f t="shared" si="219"/>
        <v>164</v>
      </c>
      <c r="BE454" s="1">
        <f ca="1" t="shared" si="199"/>
        <v>0.35407434791095</v>
      </c>
      <c r="BF454" s="1">
        <f ca="1" t="shared" si="200"/>
        <v>64.9924567822163</v>
      </c>
      <c r="BG454" s="1">
        <f ca="1" t="shared" si="201"/>
        <v>0.250154501389569</v>
      </c>
      <c r="BH454" s="1">
        <f ca="1" t="shared" si="202"/>
        <v>4.34796293881151</v>
      </c>
      <c r="BI454" s="1">
        <f ca="1" t="shared" si="203"/>
        <v>60.8714811433611</v>
      </c>
      <c r="BJ454" s="1">
        <f ca="1" t="shared" si="204"/>
        <v>4.12097563885524</v>
      </c>
      <c r="BK454" s="1">
        <f ca="1" t="shared" si="205"/>
        <v>412.097563885524</v>
      </c>
      <c r="BM454" s="1">
        <f t="shared" si="220"/>
        <v>164</v>
      </c>
      <c r="BN454" s="1">
        <f ca="1" t="shared" si="206"/>
        <v>0.392361181434299</v>
      </c>
      <c r="BO454" s="1">
        <f ca="1" t="shared" si="207"/>
        <v>61.9073431300307</v>
      </c>
      <c r="BP454" s="1">
        <f ca="1" t="shared" si="208"/>
        <v>0.566086337705827</v>
      </c>
      <c r="BQ454" s="1">
        <f ca="1" t="shared" si="209"/>
        <v>4.93578743450204</v>
      </c>
      <c r="BR454" s="1">
        <f ca="1" t="shared" si="210"/>
        <v>74.0368115175307</v>
      </c>
      <c r="BS454" s="1">
        <f ca="1" t="shared" si="211"/>
        <v>0</v>
      </c>
      <c r="BT454" s="1">
        <f ca="1" t="shared" si="212"/>
        <v>0</v>
      </c>
    </row>
    <row r="455" spans="2:72">
      <c r="B455" s="1">
        <f t="shared" si="213"/>
        <v>165</v>
      </c>
      <c r="C455" s="1">
        <f ca="1" t="shared" si="157"/>
        <v>0.376430247138917</v>
      </c>
      <c r="D455" s="1">
        <f ca="1" t="shared" si="158"/>
        <v>60.8846596345653</v>
      </c>
      <c r="E455" s="1">
        <f ca="1" t="shared" si="159"/>
        <v>0.864715248733747</v>
      </c>
      <c r="F455" s="1">
        <f ca="1" t="shared" si="160"/>
        <v>5.31828086490113</v>
      </c>
      <c r="G455" s="1">
        <f ca="1" t="shared" si="161"/>
        <v>42.546246919209</v>
      </c>
      <c r="H455" s="1">
        <f ca="1" t="shared" si="162"/>
        <v>18.3384127153563</v>
      </c>
      <c r="I455" s="1">
        <f ca="1" t="shared" si="163"/>
        <v>1833.84127153563</v>
      </c>
      <c r="K455" s="1">
        <f t="shared" si="214"/>
        <v>165</v>
      </c>
      <c r="L455" s="1">
        <f ca="1" t="shared" si="164"/>
        <v>0.726626741985908</v>
      </c>
      <c r="M455" s="1">
        <f ca="1" t="shared" si="165"/>
        <v>68.2341310098296</v>
      </c>
      <c r="N455" s="1">
        <f ca="1" t="shared" si="166"/>
        <v>0.248163151902113</v>
      </c>
      <c r="O455" s="1">
        <f ca="1" t="shared" si="167"/>
        <v>4.42047186377852</v>
      </c>
      <c r="P455" s="1">
        <f ca="1" t="shared" si="168"/>
        <v>39.7842467740067</v>
      </c>
      <c r="Q455" s="1">
        <f ca="1" t="shared" si="169"/>
        <v>28.4498842358229</v>
      </c>
      <c r="R455" s="1">
        <f ca="1" t="shared" si="170"/>
        <v>2844.98842358229</v>
      </c>
      <c r="T455" s="1">
        <f t="shared" si="215"/>
        <v>165</v>
      </c>
      <c r="U455" s="1">
        <f ca="1" t="shared" si="171"/>
        <v>0.984290359446508</v>
      </c>
      <c r="V455" s="1">
        <f ca="1" t="shared" si="172"/>
        <v>83.4503222715785</v>
      </c>
      <c r="W455" s="1">
        <f ca="1" t="shared" si="173"/>
        <v>0.681977263084816</v>
      </c>
      <c r="X455" s="1">
        <f ca="1" t="shared" si="174"/>
        <v>4.89039871183345</v>
      </c>
      <c r="Y455" s="1">
        <f ca="1" t="shared" si="175"/>
        <v>48.9039871183345</v>
      </c>
      <c r="Z455" s="1">
        <f ca="1" t="shared" si="176"/>
        <v>34.546335153244</v>
      </c>
      <c r="AA455" s="1">
        <f ca="1" t="shared" si="177"/>
        <v>3454.6335153244</v>
      </c>
      <c r="AC455" s="1">
        <f t="shared" si="216"/>
        <v>165</v>
      </c>
      <c r="AD455" s="1">
        <f ca="1" t="shared" si="178"/>
        <v>0.0235651549789755</v>
      </c>
      <c r="AE455" s="1">
        <f ca="1" t="shared" si="179"/>
        <v>52.4059475829276</v>
      </c>
      <c r="AF455" s="1">
        <f ca="1" t="shared" si="180"/>
        <v>0.588222340927623</v>
      </c>
      <c r="AG455" s="1">
        <f ca="1" t="shared" si="181"/>
        <v>4.70294948689268</v>
      </c>
      <c r="AH455" s="1">
        <f ca="1" t="shared" si="182"/>
        <v>51.7324443558195</v>
      </c>
      <c r="AI455" s="1">
        <f ca="1" t="shared" si="183"/>
        <v>0.673503227108114</v>
      </c>
      <c r="AJ455" s="1">
        <f ca="1" t="shared" si="184"/>
        <v>67.3503227108114</v>
      </c>
      <c r="AL455" s="1">
        <f t="shared" si="217"/>
        <v>165</v>
      </c>
      <c r="AM455" s="1">
        <f ca="1" t="shared" si="185"/>
        <v>0.457486222014243</v>
      </c>
      <c r="AN455" s="1">
        <f ca="1" t="shared" si="186"/>
        <v>62.0971197427583</v>
      </c>
      <c r="AO455" s="1">
        <f ca="1" t="shared" si="187"/>
        <v>0.878759880855083</v>
      </c>
      <c r="AP455" s="1">
        <f ca="1" t="shared" si="188"/>
        <v>5.38927585461166</v>
      </c>
      <c r="AQ455" s="1">
        <f ca="1" t="shared" si="189"/>
        <v>64.6713102553399</v>
      </c>
      <c r="AR455" s="1">
        <f ca="1" t="shared" si="190"/>
        <v>0</v>
      </c>
      <c r="AS455" s="1">
        <f ca="1" t="shared" si="191"/>
        <v>0</v>
      </c>
      <c r="AU455" s="1">
        <f t="shared" si="218"/>
        <v>165</v>
      </c>
      <c r="AV455" s="1">
        <f ca="1" t="shared" si="192"/>
        <v>0.235917252073077</v>
      </c>
      <c r="AW455" s="1">
        <f ca="1" t="shared" si="193"/>
        <v>59.8331031485965</v>
      </c>
      <c r="AX455" s="1">
        <f ca="1" t="shared" si="194"/>
        <v>0.0241288229072485</v>
      </c>
      <c r="AY455" s="1">
        <f ca="1" t="shared" si="195"/>
        <v>4.1993622696286</v>
      </c>
      <c r="AZ455" s="1">
        <f ca="1" t="shared" si="196"/>
        <v>54.5917095051718</v>
      </c>
      <c r="BA455" s="1">
        <f ca="1" t="shared" si="197"/>
        <v>5.24139364342474</v>
      </c>
      <c r="BB455" s="1">
        <f ca="1" t="shared" si="198"/>
        <v>524.139364342474</v>
      </c>
      <c r="BD455" s="1">
        <f t="shared" si="219"/>
        <v>165</v>
      </c>
      <c r="BE455" s="1">
        <f ca="1" t="shared" si="199"/>
        <v>0.971660791651388</v>
      </c>
      <c r="BF455" s="1">
        <f ca="1" t="shared" si="200"/>
        <v>77.7740001605013</v>
      </c>
      <c r="BG455" s="1">
        <f ca="1" t="shared" si="201"/>
        <v>0.459064612512988</v>
      </c>
      <c r="BH455" s="1">
        <f ca="1" t="shared" si="202"/>
        <v>4.54823465337282</v>
      </c>
      <c r="BI455" s="1">
        <f ca="1" t="shared" si="203"/>
        <v>63.6752851472194</v>
      </c>
      <c r="BJ455" s="1">
        <f ca="1" t="shared" si="204"/>
        <v>14.0987150132819</v>
      </c>
      <c r="BK455" s="1">
        <f ca="1" t="shared" si="205"/>
        <v>1409.87150132819</v>
      </c>
      <c r="BM455" s="1">
        <f t="shared" si="220"/>
        <v>165</v>
      </c>
      <c r="BN455" s="1">
        <f ca="1" t="shared" si="206"/>
        <v>0.659690445610959</v>
      </c>
      <c r="BO455" s="1">
        <f ca="1" t="shared" si="207"/>
        <v>66.9516540973509</v>
      </c>
      <c r="BP455" s="1">
        <f ca="1" t="shared" si="208"/>
        <v>0.679251407929026</v>
      </c>
      <c r="BQ455" s="1">
        <f ca="1" t="shared" si="209"/>
        <v>4.96193807415733</v>
      </c>
      <c r="BR455" s="1">
        <f ca="1" t="shared" si="210"/>
        <v>74.4290711123599</v>
      </c>
      <c r="BS455" s="1">
        <f ca="1" t="shared" si="211"/>
        <v>0</v>
      </c>
      <c r="BT455" s="1">
        <f ca="1" t="shared" si="212"/>
        <v>0</v>
      </c>
    </row>
    <row r="456" spans="2:72">
      <c r="B456" s="1">
        <f t="shared" si="213"/>
        <v>166</v>
      </c>
      <c r="C456" s="1">
        <f ca="1" t="shared" si="157"/>
        <v>0.609759169886019</v>
      </c>
      <c r="D456" s="1">
        <f ca="1" t="shared" si="158"/>
        <v>66.1395152429708</v>
      </c>
      <c r="E456" s="1">
        <f ca="1" t="shared" si="159"/>
        <v>0.37111487152211</v>
      </c>
      <c r="F456" s="1">
        <f ca="1" t="shared" si="160"/>
        <v>4.58100533691129</v>
      </c>
      <c r="G456" s="1">
        <f ca="1" t="shared" si="161"/>
        <v>36.6480426952904</v>
      </c>
      <c r="H456" s="1">
        <f ca="1" t="shared" si="162"/>
        <v>29.4914725476804</v>
      </c>
      <c r="I456" s="1">
        <f ca="1" t="shared" si="163"/>
        <v>2949.14725476804</v>
      </c>
      <c r="K456" s="1">
        <f t="shared" si="214"/>
        <v>166</v>
      </c>
      <c r="L456" s="1">
        <f ca="1" t="shared" si="164"/>
        <v>0.435762111282347</v>
      </c>
      <c r="M456" s="1">
        <f ca="1" t="shared" si="165"/>
        <v>61.7041882348962</v>
      </c>
      <c r="N456" s="1">
        <f ca="1" t="shared" si="166"/>
        <v>0.871909622273918</v>
      </c>
      <c r="O456" s="1">
        <f ca="1" t="shared" si="167"/>
        <v>5.17398727897042</v>
      </c>
      <c r="P456" s="1">
        <f ca="1" t="shared" si="168"/>
        <v>46.5658855107338</v>
      </c>
      <c r="Q456" s="1">
        <f ca="1" t="shared" si="169"/>
        <v>15.1383027241625</v>
      </c>
      <c r="R456" s="1">
        <f ca="1" t="shared" si="170"/>
        <v>1513.83027241625</v>
      </c>
      <c r="T456" s="1">
        <f t="shared" si="215"/>
        <v>166</v>
      </c>
      <c r="U456" s="1">
        <f ca="1" t="shared" si="171"/>
        <v>0.481886049569684</v>
      </c>
      <c r="V456" s="1">
        <f ca="1" t="shared" si="172"/>
        <v>60.5009775646111</v>
      </c>
      <c r="W456" s="1">
        <f ca="1" t="shared" si="173"/>
        <v>0.734020806218964</v>
      </c>
      <c r="X456" s="1">
        <f ca="1" t="shared" si="174"/>
        <v>5.35558667566144</v>
      </c>
      <c r="Y456" s="1">
        <f ca="1" t="shared" si="175"/>
        <v>53.5558667566144</v>
      </c>
      <c r="Z456" s="1">
        <f ca="1" t="shared" si="176"/>
        <v>6.94511080799667</v>
      </c>
      <c r="AA456" s="1">
        <f ca="1" t="shared" si="177"/>
        <v>694.511080799667</v>
      </c>
      <c r="AC456" s="1">
        <f t="shared" si="216"/>
        <v>166</v>
      </c>
      <c r="AD456" s="1">
        <f ca="1" t="shared" si="178"/>
        <v>0.375566177146339</v>
      </c>
      <c r="AE456" s="1">
        <f ca="1" t="shared" si="179"/>
        <v>63.8408994608496</v>
      </c>
      <c r="AF456" s="1">
        <f ca="1" t="shared" si="180"/>
        <v>0.775910405046629</v>
      </c>
      <c r="AG456" s="1">
        <f ca="1" t="shared" si="181"/>
        <v>5.03391482414244</v>
      </c>
      <c r="AH456" s="1">
        <f ca="1" t="shared" si="182"/>
        <v>55.3730630655668</v>
      </c>
      <c r="AI456" s="1">
        <f ca="1" t="shared" si="183"/>
        <v>8.46783639528278</v>
      </c>
      <c r="AJ456" s="1">
        <f ca="1" t="shared" si="184"/>
        <v>846.783639528278</v>
      </c>
      <c r="AL456" s="1">
        <f t="shared" si="217"/>
        <v>166</v>
      </c>
      <c r="AM456" s="1">
        <f ca="1" t="shared" si="185"/>
        <v>0.56097322672243</v>
      </c>
      <c r="AN456" s="1">
        <f ca="1" t="shared" si="186"/>
        <v>68.6164646698607</v>
      </c>
      <c r="AO456" s="1">
        <f ca="1" t="shared" si="187"/>
        <v>0.187879440287234</v>
      </c>
      <c r="AP456" s="1">
        <f ca="1" t="shared" si="188"/>
        <v>4.02285267611144</v>
      </c>
      <c r="AQ456" s="1">
        <f ca="1" t="shared" si="189"/>
        <v>48.2742321133373</v>
      </c>
      <c r="AR456" s="1">
        <f ca="1" t="shared" si="190"/>
        <v>20.3422325565234</v>
      </c>
      <c r="AS456" s="1">
        <f ca="1" t="shared" si="191"/>
        <v>2034.22325565234</v>
      </c>
      <c r="AU456" s="1">
        <f t="shared" si="218"/>
        <v>166</v>
      </c>
      <c r="AV456" s="1">
        <f ca="1" t="shared" si="192"/>
        <v>0.116216535609839</v>
      </c>
      <c r="AW456" s="1">
        <f ca="1" t="shared" si="193"/>
        <v>57.8258670252637</v>
      </c>
      <c r="AX456" s="1">
        <f ca="1" t="shared" si="194"/>
        <v>0.163011687838164</v>
      </c>
      <c r="AY456" s="1">
        <f ca="1" t="shared" si="195"/>
        <v>4.0332427828317</v>
      </c>
      <c r="AZ456" s="1">
        <f ca="1" t="shared" si="196"/>
        <v>52.4321561768121</v>
      </c>
      <c r="BA456" s="1">
        <f ca="1" t="shared" si="197"/>
        <v>5.3937108484516</v>
      </c>
      <c r="BB456" s="1">
        <f ca="1" t="shared" si="198"/>
        <v>539.37108484516</v>
      </c>
      <c r="BD456" s="1">
        <f t="shared" si="219"/>
        <v>166</v>
      </c>
      <c r="BE456" s="1">
        <f ca="1" t="shared" si="199"/>
        <v>0.691440089563834</v>
      </c>
      <c r="BF456" s="1">
        <f ca="1" t="shared" si="200"/>
        <v>67.8303889748472</v>
      </c>
      <c r="BG456" s="1">
        <f ca="1" t="shared" si="201"/>
        <v>0.201031449626375</v>
      </c>
      <c r="BH456" s="1">
        <f ca="1" t="shared" si="202"/>
        <v>4.25722635737283</v>
      </c>
      <c r="BI456" s="1">
        <f ca="1" t="shared" si="203"/>
        <v>59.6011690032196</v>
      </c>
      <c r="BJ456" s="1">
        <f ca="1" t="shared" si="204"/>
        <v>8.22921997162759</v>
      </c>
      <c r="BK456" s="1">
        <f ca="1" t="shared" si="205"/>
        <v>822.921997162759</v>
      </c>
      <c r="BM456" s="1">
        <f t="shared" si="220"/>
        <v>166</v>
      </c>
      <c r="BN456" s="1">
        <f ca="1" t="shared" si="206"/>
        <v>0.594200815381121</v>
      </c>
      <c r="BO456" s="1">
        <f ca="1" t="shared" si="207"/>
        <v>66.7286570218271</v>
      </c>
      <c r="BP456" s="1">
        <f ca="1" t="shared" si="208"/>
        <v>0.469609715416067</v>
      </c>
      <c r="BQ456" s="1">
        <f ca="1" t="shared" si="209"/>
        <v>4.96660211682295</v>
      </c>
      <c r="BR456" s="1">
        <f ca="1" t="shared" si="210"/>
        <v>74.4990317523443</v>
      </c>
      <c r="BS456" s="1">
        <f ca="1" t="shared" si="211"/>
        <v>0</v>
      </c>
      <c r="BT456" s="1">
        <f ca="1" t="shared" si="212"/>
        <v>0</v>
      </c>
    </row>
    <row r="457" spans="2:72">
      <c r="B457" s="1">
        <f t="shared" si="213"/>
        <v>167</v>
      </c>
      <c r="C457" s="1">
        <f ca="1" t="shared" si="157"/>
        <v>0.986403673474079</v>
      </c>
      <c r="D457" s="1">
        <f ca="1" t="shared" si="158"/>
        <v>84.312987411709</v>
      </c>
      <c r="E457" s="1">
        <f ca="1" t="shared" si="159"/>
        <v>0.498831273488278</v>
      </c>
      <c r="F457" s="1">
        <f ca="1" t="shared" si="160"/>
        <v>4.78452068982649</v>
      </c>
      <c r="G457" s="1">
        <f ca="1" t="shared" si="161"/>
        <v>38.2761655186119</v>
      </c>
      <c r="H457" s="1">
        <f ca="1" t="shared" si="162"/>
        <v>46.0368218930971</v>
      </c>
      <c r="I457" s="1">
        <f ca="1" t="shared" si="163"/>
        <v>4603.68218930971</v>
      </c>
      <c r="K457" s="1">
        <f t="shared" si="214"/>
        <v>167</v>
      </c>
      <c r="L457" s="1">
        <f ca="1" t="shared" si="164"/>
        <v>0.751175421542773</v>
      </c>
      <c r="M457" s="1">
        <f ca="1" t="shared" si="165"/>
        <v>68.0519858113711</v>
      </c>
      <c r="N457" s="1">
        <f ca="1" t="shared" si="166"/>
        <v>0.0281649692976675</v>
      </c>
      <c r="O457" s="1">
        <f ca="1" t="shared" si="167"/>
        <v>4.15246157138687</v>
      </c>
      <c r="P457" s="1">
        <f ca="1" t="shared" si="168"/>
        <v>37.3721541424818</v>
      </c>
      <c r="Q457" s="1">
        <f ca="1" t="shared" si="169"/>
        <v>30.6798316688893</v>
      </c>
      <c r="R457" s="1">
        <f ca="1" t="shared" si="170"/>
        <v>3067.98316688893</v>
      </c>
      <c r="T457" s="1">
        <f t="shared" si="215"/>
        <v>167</v>
      </c>
      <c r="U457" s="1">
        <f ca="1" t="shared" si="171"/>
        <v>0.701856805551777</v>
      </c>
      <c r="V457" s="1">
        <f ca="1" t="shared" si="172"/>
        <v>69.1532547632213</v>
      </c>
      <c r="W457" s="1">
        <f ca="1" t="shared" si="173"/>
        <v>0.650269470823609</v>
      </c>
      <c r="X457" s="1">
        <f ca="1" t="shared" si="174"/>
        <v>4.89266089963175</v>
      </c>
      <c r="Y457" s="1">
        <f ca="1" t="shared" si="175"/>
        <v>48.9266089963175</v>
      </c>
      <c r="Z457" s="1">
        <f ca="1" t="shared" si="176"/>
        <v>20.2266457669038</v>
      </c>
      <c r="AA457" s="1">
        <f ca="1" t="shared" si="177"/>
        <v>2022.66457669038</v>
      </c>
      <c r="AC457" s="1">
        <f t="shared" si="216"/>
        <v>167</v>
      </c>
      <c r="AD457" s="1">
        <f ca="1" t="shared" si="178"/>
        <v>0.727058572721358</v>
      </c>
      <c r="AE457" s="1">
        <f ca="1" t="shared" si="179"/>
        <v>68.3715117979905</v>
      </c>
      <c r="AF457" s="1">
        <f ca="1" t="shared" si="180"/>
        <v>0.893375528763436</v>
      </c>
      <c r="AG457" s="1">
        <f ca="1" t="shared" si="181"/>
        <v>5.03217569128684</v>
      </c>
      <c r="AH457" s="1">
        <f ca="1" t="shared" si="182"/>
        <v>55.3539326041552</v>
      </c>
      <c r="AI457" s="1">
        <f ca="1" t="shared" si="183"/>
        <v>13.0175791938353</v>
      </c>
      <c r="AJ457" s="1">
        <f ca="1" t="shared" si="184"/>
        <v>1301.75791938353</v>
      </c>
      <c r="AL457" s="1">
        <f t="shared" si="217"/>
        <v>167</v>
      </c>
      <c r="AM457" s="1">
        <f ca="1" t="shared" si="185"/>
        <v>0.378554810857839</v>
      </c>
      <c r="AN457" s="1">
        <f ca="1" t="shared" si="186"/>
        <v>64.2529880032928</v>
      </c>
      <c r="AO457" s="1">
        <f ca="1" t="shared" si="187"/>
        <v>0.0846610651796824</v>
      </c>
      <c r="AP457" s="1">
        <f ca="1" t="shared" si="188"/>
        <v>4.06891515030809</v>
      </c>
      <c r="AQ457" s="1">
        <f ca="1" t="shared" si="189"/>
        <v>48.826981803697</v>
      </c>
      <c r="AR457" s="1">
        <f ca="1" t="shared" si="190"/>
        <v>15.4260061995958</v>
      </c>
      <c r="AS457" s="1">
        <f ca="1" t="shared" si="191"/>
        <v>1542.60061995958</v>
      </c>
      <c r="AU457" s="1">
        <f t="shared" si="218"/>
        <v>167</v>
      </c>
      <c r="AV457" s="1">
        <f ca="1" t="shared" si="192"/>
        <v>0.251835439133016</v>
      </c>
      <c r="AW457" s="1">
        <f ca="1" t="shared" si="193"/>
        <v>63.6700840094057</v>
      </c>
      <c r="AX457" s="1">
        <f ca="1" t="shared" si="194"/>
        <v>0.812191016507181</v>
      </c>
      <c r="AY457" s="1">
        <f ca="1" t="shared" si="195"/>
        <v>5.09163886395476</v>
      </c>
      <c r="AZ457" s="1">
        <f ca="1" t="shared" si="196"/>
        <v>66.1913052314118</v>
      </c>
      <c r="BA457" s="1">
        <f ca="1" t="shared" si="197"/>
        <v>0</v>
      </c>
      <c r="BB457" s="1">
        <f ca="1" t="shared" si="198"/>
        <v>0</v>
      </c>
      <c r="BD457" s="1">
        <f t="shared" si="219"/>
        <v>167</v>
      </c>
      <c r="BE457" s="1">
        <f ca="1" t="shared" si="199"/>
        <v>0.225018815326625</v>
      </c>
      <c r="BF457" s="1">
        <f ca="1" t="shared" si="200"/>
        <v>56.3310972376037</v>
      </c>
      <c r="BG457" s="1">
        <f ca="1" t="shared" si="201"/>
        <v>0.229061652554234</v>
      </c>
      <c r="BH457" s="1">
        <f ca="1" t="shared" si="202"/>
        <v>4.3115029596984</v>
      </c>
      <c r="BI457" s="1">
        <f ca="1" t="shared" si="203"/>
        <v>60.3610414357776</v>
      </c>
      <c r="BJ457" s="1">
        <f ca="1" t="shared" si="204"/>
        <v>0</v>
      </c>
      <c r="BK457" s="1">
        <f ca="1" t="shared" si="205"/>
        <v>0</v>
      </c>
      <c r="BM457" s="1">
        <f t="shared" si="220"/>
        <v>167</v>
      </c>
      <c r="BN457" s="1">
        <f ca="1" t="shared" si="206"/>
        <v>0.208056270992542</v>
      </c>
      <c r="BO457" s="1">
        <f ca="1" t="shared" si="207"/>
        <v>58.2483205227228</v>
      </c>
      <c r="BP457" s="1">
        <f ca="1" t="shared" si="208"/>
        <v>0.182710902349863</v>
      </c>
      <c r="BQ457" s="1">
        <f ca="1" t="shared" si="209"/>
        <v>4.39243169150037</v>
      </c>
      <c r="BR457" s="1">
        <f ca="1" t="shared" si="210"/>
        <v>65.8864753725056</v>
      </c>
      <c r="BS457" s="1">
        <f ca="1" t="shared" si="211"/>
        <v>0</v>
      </c>
      <c r="BT457" s="1">
        <f ca="1" t="shared" si="212"/>
        <v>0</v>
      </c>
    </row>
    <row r="458" spans="2:72">
      <c r="B458" s="1">
        <f t="shared" si="213"/>
        <v>168</v>
      </c>
      <c r="C458" s="1">
        <f ca="1" t="shared" si="157"/>
        <v>0.873998884375315</v>
      </c>
      <c r="D458" s="1">
        <f ca="1" t="shared" si="158"/>
        <v>69.5680187939655</v>
      </c>
      <c r="E458" s="1">
        <f ca="1" t="shared" si="159"/>
        <v>0.134680568885659</v>
      </c>
      <c r="F458" s="1">
        <f ca="1" t="shared" si="160"/>
        <v>4.34153677296407</v>
      </c>
      <c r="G458" s="1">
        <f ca="1" t="shared" si="161"/>
        <v>34.7322941837126</v>
      </c>
      <c r="H458" s="1">
        <f ca="1" t="shared" si="162"/>
        <v>34.8357246102529</v>
      </c>
      <c r="I458" s="1">
        <f ca="1" t="shared" si="163"/>
        <v>3483.57246102529</v>
      </c>
      <c r="K458" s="1">
        <f t="shared" si="214"/>
        <v>168</v>
      </c>
      <c r="L458" s="1">
        <f ca="1" t="shared" si="164"/>
        <v>0.981329788782809</v>
      </c>
      <c r="M458" s="1">
        <f ca="1" t="shared" si="165"/>
        <v>80.8436452792383</v>
      </c>
      <c r="N458" s="1">
        <f ca="1" t="shared" si="166"/>
        <v>0.590083958970686</v>
      </c>
      <c r="O458" s="1">
        <f ca="1" t="shared" si="167"/>
        <v>4.61037454162129</v>
      </c>
      <c r="P458" s="1">
        <f ca="1" t="shared" si="168"/>
        <v>41.4933708745916</v>
      </c>
      <c r="Q458" s="1">
        <f ca="1" t="shared" si="169"/>
        <v>39.3502744046468</v>
      </c>
      <c r="R458" s="1">
        <f ca="1" t="shared" si="170"/>
        <v>3935.02744046468</v>
      </c>
      <c r="T458" s="1">
        <f t="shared" si="215"/>
        <v>168</v>
      </c>
      <c r="U458" s="1">
        <f ca="1" t="shared" si="171"/>
        <v>0.971399289079248</v>
      </c>
      <c r="V458" s="1">
        <f ca="1" t="shared" si="172"/>
        <v>78.2582136303744</v>
      </c>
      <c r="W458" s="1">
        <f ca="1" t="shared" si="173"/>
        <v>0.914667682453467</v>
      </c>
      <c r="X458" s="1">
        <f ca="1" t="shared" si="174"/>
        <v>5.83567896622652</v>
      </c>
      <c r="Y458" s="1">
        <f ca="1" t="shared" si="175"/>
        <v>58.3567896622652</v>
      </c>
      <c r="Z458" s="1">
        <f ca="1" t="shared" si="176"/>
        <v>19.9014239681092</v>
      </c>
      <c r="AA458" s="1">
        <f ca="1" t="shared" si="177"/>
        <v>1990.14239681092</v>
      </c>
      <c r="AC458" s="1">
        <f t="shared" si="216"/>
        <v>168</v>
      </c>
      <c r="AD458" s="1">
        <f ca="1" t="shared" si="178"/>
        <v>0.666961870187345</v>
      </c>
      <c r="AE458" s="1">
        <f ca="1" t="shared" si="179"/>
        <v>65.8150673229623</v>
      </c>
      <c r="AF458" s="1">
        <f ca="1" t="shared" si="180"/>
        <v>0.0723467191608653</v>
      </c>
      <c r="AG458" s="1">
        <f ca="1" t="shared" si="181"/>
        <v>4.25483849118626</v>
      </c>
      <c r="AH458" s="1">
        <f ca="1" t="shared" si="182"/>
        <v>46.8032234030489</v>
      </c>
      <c r="AI458" s="1">
        <f ca="1" t="shared" si="183"/>
        <v>19.0118439199134</v>
      </c>
      <c r="AJ458" s="1">
        <f ca="1" t="shared" si="184"/>
        <v>1901.18439199134</v>
      </c>
      <c r="AL458" s="1">
        <f t="shared" si="217"/>
        <v>168</v>
      </c>
      <c r="AM458" s="1">
        <f ca="1" t="shared" si="185"/>
        <v>0.332617701658577</v>
      </c>
      <c r="AN458" s="1">
        <f ca="1" t="shared" si="186"/>
        <v>60.0623374772016</v>
      </c>
      <c r="AO458" s="1">
        <f ca="1" t="shared" si="187"/>
        <v>0.539766224320585</v>
      </c>
      <c r="AP458" s="1">
        <f ca="1" t="shared" si="188"/>
        <v>4.84403543479775</v>
      </c>
      <c r="AQ458" s="1">
        <f ca="1" t="shared" si="189"/>
        <v>58.1284252175729</v>
      </c>
      <c r="AR458" s="1">
        <f ca="1" t="shared" si="190"/>
        <v>1.93391225962867</v>
      </c>
      <c r="AS458" s="1">
        <f ca="1" t="shared" si="191"/>
        <v>193.391225962867</v>
      </c>
      <c r="AU458" s="1">
        <f t="shared" si="218"/>
        <v>168</v>
      </c>
      <c r="AV458" s="1">
        <f ca="1" t="shared" si="192"/>
        <v>0.068895449355685</v>
      </c>
      <c r="AW458" s="1">
        <f ca="1" t="shared" si="193"/>
        <v>53.8417122032371</v>
      </c>
      <c r="AX458" s="1">
        <f ca="1" t="shared" si="194"/>
        <v>0.43485128831464</v>
      </c>
      <c r="AY458" s="1">
        <f ca="1" t="shared" si="195"/>
        <v>4.89001777400737</v>
      </c>
      <c r="AZ458" s="1">
        <f ca="1" t="shared" si="196"/>
        <v>63.5702310620958</v>
      </c>
      <c r="BA458" s="1">
        <f ca="1" t="shared" si="197"/>
        <v>0</v>
      </c>
      <c r="BB458" s="1">
        <f ca="1" t="shared" si="198"/>
        <v>0</v>
      </c>
      <c r="BD458" s="1">
        <f t="shared" si="219"/>
        <v>168</v>
      </c>
      <c r="BE458" s="1">
        <f ca="1" t="shared" si="199"/>
        <v>0.297327410602135</v>
      </c>
      <c r="BF458" s="1">
        <f ca="1" t="shared" si="200"/>
        <v>61.9229360705983</v>
      </c>
      <c r="BG458" s="1">
        <f ca="1" t="shared" si="201"/>
        <v>0.318168609571576</v>
      </c>
      <c r="BH458" s="1">
        <f ca="1" t="shared" si="202"/>
        <v>4.93885589731921</v>
      </c>
      <c r="BI458" s="1">
        <f ca="1" t="shared" si="203"/>
        <v>69.143982562469</v>
      </c>
      <c r="BJ458" s="1">
        <f ca="1" t="shared" si="204"/>
        <v>0</v>
      </c>
      <c r="BK458" s="1">
        <f ca="1" t="shared" si="205"/>
        <v>0</v>
      </c>
      <c r="BM458" s="1">
        <f t="shared" si="220"/>
        <v>168</v>
      </c>
      <c r="BN458" s="1">
        <f ca="1" t="shared" si="206"/>
        <v>0.873566142695046</v>
      </c>
      <c r="BO458" s="1">
        <f ca="1" t="shared" si="207"/>
        <v>69.6545122164793</v>
      </c>
      <c r="BP458" s="1">
        <f ca="1" t="shared" si="208"/>
        <v>0.166278512596814</v>
      </c>
      <c r="BQ458" s="1">
        <f ca="1" t="shared" si="209"/>
        <v>4.19298568706021</v>
      </c>
      <c r="BR458" s="1">
        <f ca="1" t="shared" si="210"/>
        <v>62.8947853059031</v>
      </c>
      <c r="BS458" s="1">
        <f ca="1" t="shared" si="211"/>
        <v>6.75972691057623</v>
      </c>
      <c r="BT458" s="1">
        <f ca="1" t="shared" si="212"/>
        <v>675.972691057623</v>
      </c>
    </row>
    <row r="459" spans="2:72">
      <c r="B459" s="1">
        <f t="shared" si="213"/>
        <v>169</v>
      </c>
      <c r="C459" s="1">
        <f ca="1" t="shared" si="157"/>
        <v>0.254390990547104</v>
      </c>
      <c r="D459" s="1">
        <f ca="1" t="shared" si="158"/>
        <v>63.7443953122407</v>
      </c>
      <c r="E459" s="1">
        <f ca="1" t="shared" si="159"/>
        <v>0.485980288540752</v>
      </c>
      <c r="F459" s="1">
        <f ca="1" t="shared" si="160"/>
        <v>4.56074225936848</v>
      </c>
      <c r="G459" s="1">
        <f ca="1" t="shared" si="161"/>
        <v>36.4859380749478</v>
      </c>
      <c r="H459" s="1">
        <f ca="1" t="shared" si="162"/>
        <v>27.2584572372929</v>
      </c>
      <c r="I459" s="1">
        <f ca="1" t="shared" si="163"/>
        <v>2725.84572372929</v>
      </c>
      <c r="K459" s="1">
        <f t="shared" si="214"/>
        <v>169</v>
      </c>
      <c r="L459" s="1">
        <f ca="1" t="shared" si="164"/>
        <v>0.149571368923018</v>
      </c>
      <c r="M459" s="1">
        <f ca="1" t="shared" si="165"/>
        <v>56.1452934817087</v>
      </c>
      <c r="N459" s="1">
        <f ca="1" t="shared" si="166"/>
        <v>0.861172231996432</v>
      </c>
      <c r="O459" s="1">
        <f ca="1" t="shared" si="167"/>
        <v>5.19406587780675</v>
      </c>
      <c r="P459" s="1">
        <f ca="1" t="shared" si="168"/>
        <v>46.7465929002608</v>
      </c>
      <c r="Q459" s="1">
        <f ca="1" t="shared" si="169"/>
        <v>9.39870058144798</v>
      </c>
      <c r="R459" s="1">
        <f ca="1" t="shared" si="170"/>
        <v>939.870058144798</v>
      </c>
      <c r="T459" s="1">
        <f t="shared" si="215"/>
        <v>169</v>
      </c>
      <c r="U459" s="1">
        <f ca="1" t="shared" si="171"/>
        <v>0.213312109084245</v>
      </c>
      <c r="V459" s="1">
        <f ca="1" t="shared" si="172"/>
        <v>57.5015018163128</v>
      </c>
      <c r="W459" s="1">
        <f ca="1" t="shared" si="173"/>
        <v>0.185141107540982</v>
      </c>
      <c r="X459" s="1">
        <f ca="1" t="shared" si="174"/>
        <v>4.24002127180545</v>
      </c>
      <c r="Y459" s="1">
        <f ca="1" t="shared" si="175"/>
        <v>42.4002127180545</v>
      </c>
      <c r="Z459" s="1">
        <f ca="1" t="shared" si="176"/>
        <v>15.1012890982583</v>
      </c>
      <c r="AA459" s="1">
        <f ca="1" t="shared" si="177"/>
        <v>1510.12890982583</v>
      </c>
      <c r="AC459" s="1">
        <f t="shared" si="216"/>
        <v>169</v>
      </c>
      <c r="AD459" s="1">
        <f ca="1" t="shared" si="178"/>
        <v>0.473916876709063</v>
      </c>
      <c r="AE459" s="1">
        <f ca="1" t="shared" si="179"/>
        <v>62.1730365264088</v>
      </c>
      <c r="AF459" s="1">
        <f ca="1" t="shared" si="180"/>
        <v>0.422216828726227</v>
      </c>
      <c r="AG459" s="1">
        <f ca="1" t="shared" si="181"/>
        <v>4.66879597608782</v>
      </c>
      <c r="AH459" s="1">
        <f ca="1" t="shared" si="182"/>
        <v>51.356755736966</v>
      </c>
      <c r="AI459" s="1">
        <f ca="1" t="shared" si="183"/>
        <v>10.8162807894428</v>
      </c>
      <c r="AJ459" s="1">
        <f ca="1" t="shared" si="184"/>
        <v>1081.62807894428</v>
      </c>
      <c r="AL459" s="1">
        <f t="shared" si="217"/>
        <v>169</v>
      </c>
      <c r="AM459" s="1">
        <f ca="1" t="shared" si="185"/>
        <v>0.767393392211856</v>
      </c>
      <c r="AN459" s="1">
        <f ca="1" t="shared" si="186"/>
        <v>69.6757425544802</v>
      </c>
      <c r="AO459" s="1">
        <f ca="1" t="shared" si="187"/>
        <v>0.394883201414595</v>
      </c>
      <c r="AP459" s="1">
        <f ca="1" t="shared" si="188"/>
        <v>4.65734977161017</v>
      </c>
      <c r="AQ459" s="1">
        <f ca="1" t="shared" si="189"/>
        <v>55.888197259322</v>
      </c>
      <c r="AR459" s="1">
        <f ca="1" t="shared" si="190"/>
        <v>13.7875452951582</v>
      </c>
      <c r="AS459" s="1">
        <f ca="1" t="shared" si="191"/>
        <v>1378.75452951582</v>
      </c>
      <c r="AU459" s="1">
        <f t="shared" si="218"/>
        <v>169</v>
      </c>
      <c r="AV459" s="1">
        <f ca="1" t="shared" si="192"/>
        <v>0.48190803075177</v>
      </c>
      <c r="AW459" s="1">
        <f ca="1" t="shared" si="193"/>
        <v>64.7821283209102</v>
      </c>
      <c r="AX459" s="1">
        <f ca="1" t="shared" si="194"/>
        <v>0.469393788682352</v>
      </c>
      <c r="AY459" s="1">
        <f ca="1" t="shared" si="195"/>
        <v>4.82773280836995</v>
      </c>
      <c r="AZ459" s="1">
        <f ca="1" t="shared" si="196"/>
        <v>62.7605265088094</v>
      </c>
      <c r="BA459" s="1">
        <f ca="1" t="shared" si="197"/>
        <v>2.02160181210081</v>
      </c>
      <c r="BB459" s="1">
        <f ca="1" t="shared" si="198"/>
        <v>202.160181210081</v>
      </c>
      <c r="BD459" s="1">
        <f t="shared" si="219"/>
        <v>169</v>
      </c>
      <c r="BE459" s="1">
        <f ca="1" t="shared" si="199"/>
        <v>0.327512383439938</v>
      </c>
      <c r="BF459" s="1">
        <f ca="1" t="shared" si="200"/>
        <v>62.8472178753312</v>
      </c>
      <c r="BG459" s="1">
        <f ca="1" t="shared" si="201"/>
        <v>0.868045183651185</v>
      </c>
      <c r="BH459" s="1">
        <f ca="1" t="shared" si="202"/>
        <v>5.43812936888921</v>
      </c>
      <c r="BI459" s="1">
        <f ca="1" t="shared" si="203"/>
        <v>76.1338111644489</v>
      </c>
      <c r="BJ459" s="1">
        <f ca="1" t="shared" si="204"/>
        <v>0</v>
      </c>
      <c r="BK459" s="1">
        <f ca="1" t="shared" si="205"/>
        <v>0</v>
      </c>
      <c r="BM459" s="1">
        <f t="shared" si="220"/>
        <v>169</v>
      </c>
      <c r="BN459" s="1">
        <f ca="1" t="shared" si="206"/>
        <v>0.992116686219126</v>
      </c>
      <c r="BO459" s="1">
        <f ca="1" t="shared" si="207"/>
        <v>84.1895178457945</v>
      </c>
      <c r="BP459" s="1">
        <f ca="1" t="shared" si="208"/>
        <v>0.19557184471082</v>
      </c>
      <c r="BQ459" s="1">
        <f ca="1" t="shared" si="209"/>
        <v>4.15902725898793</v>
      </c>
      <c r="BR459" s="1">
        <f ca="1" t="shared" si="210"/>
        <v>62.3854088848189</v>
      </c>
      <c r="BS459" s="1">
        <f ca="1" t="shared" si="211"/>
        <v>21.8041089609756</v>
      </c>
      <c r="BT459" s="1">
        <f ca="1" t="shared" si="212"/>
        <v>2180.41089609756</v>
      </c>
    </row>
    <row r="460" spans="2:72">
      <c r="B460" s="1">
        <f t="shared" si="213"/>
        <v>170</v>
      </c>
      <c r="C460" s="1">
        <f ca="1" t="shared" si="157"/>
        <v>0.289811716249075</v>
      </c>
      <c r="D460" s="1">
        <f ca="1" t="shared" si="158"/>
        <v>64.0806508085416</v>
      </c>
      <c r="E460" s="1">
        <f ca="1" t="shared" si="159"/>
        <v>0.620328567193845</v>
      </c>
      <c r="F460" s="1">
        <f ca="1" t="shared" si="160"/>
        <v>4.59028246276374</v>
      </c>
      <c r="G460" s="1">
        <f ca="1" t="shared" si="161"/>
        <v>36.72225970211</v>
      </c>
      <c r="H460" s="1">
        <f ca="1" t="shared" si="162"/>
        <v>27.3583911064317</v>
      </c>
      <c r="I460" s="1">
        <f ca="1" t="shared" si="163"/>
        <v>2735.83911064317</v>
      </c>
      <c r="K460" s="1">
        <f t="shared" si="214"/>
        <v>170</v>
      </c>
      <c r="L460" s="1">
        <f ca="1" t="shared" si="164"/>
        <v>0.591473843190243</v>
      </c>
      <c r="M460" s="1">
        <f ca="1" t="shared" si="165"/>
        <v>65.9022783994144</v>
      </c>
      <c r="N460" s="1">
        <f ca="1" t="shared" si="166"/>
        <v>0.270040945382289</v>
      </c>
      <c r="O460" s="1">
        <f ca="1" t="shared" si="167"/>
        <v>4.06571000266195</v>
      </c>
      <c r="P460" s="1">
        <f ca="1" t="shared" si="168"/>
        <v>36.5913900239575</v>
      </c>
      <c r="Q460" s="1">
        <f ca="1" t="shared" si="169"/>
        <v>29.3108883754569</v>
      </c>
      <c r="R460" s="1">
        <f ca="1" t="shared" si="170"/>
        <v>2931.08883754569</v>
      </c>
      <c r="T460" s="1">
        <f t="shared" si="215"/>
        <v>170</v>
      </c>
      <c r="U460" s="1">
        <f ca="1" t="shared" si="171"/>
        <v>0.746181011025484</v>
      </c>
      <c r="V460" s="1">
        <f ca="1" t="shared" si="172"/>
        <v>67.4743336235051</v>
      </c>
      <c r="W460" s="1">
        <f ca="1" t="shared" si="173"/>
        <v>0.346955000804006</v>
      </c>
      <c r="X460" s="1">
        <f ca="1" t="shared" si="174"/>
        <v>4.55702894182418</v>
      </c>
      <c r="Y460" s="1">
        <f ca="1" t="shared" si="175"/>
        <v>45.5702894182418</v>
      </c>
      <c r="Z460" s="1">
        <f ca="1" t="shared" si="176"/>
        <v>21.9040442052633</v>
      </c>
      <c r="AA460" s="1">
        <f ca="1" t="shared" si="177"/>
        <v>2190.40442052633</v>
      </c>
      <c r="AC460" s="1">
        <f t="shared" si="216"/>
        <v>170</v>
      </c>
      <c r="AD460" s="1">
        <f ca="1" t="shared" si="178"/>
        <v>0.107033174613419</v>
      </c>
      <c r="AE460" s="1">
        <f ca="1" t="shared" si="179"/>
        <v>56.8553378392576</v>
      </c>
      <c r="AF460" s="1">
        <f ca="1" t="shared" si="180"/>
        <v>0.456856822872821</v>
      </c>
      <c r="AG460" s="1">
        <f ca="1" t="shared" si="181"/>
        <v>4.94716834535118</v>
      </c>
      <c r="AH460" s="1">
        <f ca="1" t="shared" si="182"/>
        <v>54.418851798863</v>
      </c>
      <c r="AI460" s="1">
        <f ca="1" t="shared" si="183"/>
        <v>2.43648604039454</v>
      </c>
      <c r="AJ460" s="1">
        <f ca="1" t="shared" si="184"/>
        <v>243.648604039454</v>
      </c>
      <c r="AL460" s="1">
        <f t="shared" si="217"/>
        <v>170</v>
      </c>
      <c r="AM460" s="1">
        <f ca="1" t="shared" si="185"/>
        <v>0.968516176373666</v>
      </c>
      <c r="AN460" s="1">
        <f ca="1" t="shared" si="186"/>
        <v>78.7863508316363</v>
      </c>
      <c r="AO460" s="1">
        <f ca="1" t="shared" si="187"/>
        <v>0.37053399791374</v>
      </c>
      <c r="AP460" s="1">
        <f ca="1" t="shared" si="188"/>
        <v>4.91133102934404</v>
      </c>
      <c r="AQ460" s="1">
        <f ca="1" t="shared" si="189"/>
        <v>58.9359723521284</v>
      </c>
      <c r="AR460" s="1">
        <f ca="1" t="shared" si="190"/>
        <v>19.8503784795079</v>
      </c>
      <c r="AS460" s="1">
        <f ca="1" t="shared" si="191"/>
        <v>1985.03784795079</v>
      </c>
      <c r="AU460" s="1">
        <f t="shared" si="218"/>
        <v>170</v>
      </c>
      <c r="AV460" s="1">
        <f ca="1" t="shared" si="192"/>
        <v>0.721825238250051</v>
      </c>
      <c r="AW460" s="1">
        <f ca="1" t="shared" si="193"/>
        <v>65.3616357581032</v>
      </c>
      <c r="AX460" s="1">
        <f ca="1" t="shared" si="194"/>
        <v>0.137804762707694</v>
      </c>
      <c r="AY460" s="1">
        <f ca="1" t="shared" si="195"/>
        <v>4.00382119895443</v>
      </c>
      <c r="AZ460" s="1">
        <f ca="1" t="shared" si="196"/>
        <v>52.0496755864076</v>
      </c>
      <c r="BA460" s="1">
        <f ca="1" t="shared" si="197"/>
        <v>13.3119601716956</v>
      </c>
      <c r="BB460" s="1">
        <f ca="1" t="shared" si="198"/>
        <v>1331.19601716956</v>
      </c>
      <c r="BD460" s="1">
        <f t="shared" si="219"/>
        <v>170</v>
      </c>
      <c r="BE460" s="1">
        <f ca="1" t="shared" si="199"/>
        <v>0.264356664162214</v>
      </c>
      <c r="BF460" s="1">
        <f ca="1" t="shared" si="200"/>
        <v>64.0574397121007</v>
      </c>
      <c r="BG460" s="1">
        <f ca="1" t="shared" si="201"/>
        <v>0.0426663837708221</v>
      </c>
      <c r="BH460" s="1">
        <f ca="1" t="shared" si="202"/>
        <v>4.26557091452315</v>
      </c>
      <c r="BI460" s="1">
        <f ca="1" t="shared" si="203"/>
        <v>59.7179928033241</v>
      </c>
      <c r="BJ460" s="1">
        <f ca="1" t="shared" si="204"/>
        <v>4.33944690877663</v>
      </c>
      <c r="BK460" s="1">
        <f ca="1" t="shared" si="205"/>
        <v>433.944690877663</v>
      </c>
      <c r="BM460" s="1">
        <f t="shared" si="220"/>
        <v>170</v>
      </c>
      <c r="BN460" s="1">
        <f ca="1" t="shared" si="206"/>
        <v>0.415733859329598</v>
      </c>
      <c r="BO460" s="1">
        <f ca="1" t="shared" si="207"/>
        <v>63.26372587132</v>
      </c>
      <c r="BP460" s="1">
        <f ca="1" t="shared" si="208"/>
        <v>0.527237857552045</v>
      </c>
      <c r="BQ460" s="1">
        <f ca="1" t="shared" si="209"/>
        <v>4.81608768338956</v>
      </c>
      <c r="BR460" s="1">
        <f ca="1" t="shared" si="210"/>
        <v>72.2413152508434</v>
      </c>
      <c r="BS460" s="1">
        <f ca="1" t="shared" si="211"/>
        <v>0</v>
      </c>
      <c r="BT460" s="1">
        <f ca="1" t="shared" si="212"/>
        <v>0</v>
      </c>
    </row>
    <row r="461" spans="2:72">
      <c r="B461" s="1">
        <f t="shared" si="213"/>
        <v>171</v>
      </c>
      <c r="C461" s="1">
        <f ca="1" t="shared" si="157"/>
        <v>0.606887594513737</v>
      </c>
      <c r="D461" s="1">
        <f ca="1" t="shared" si="158"/>
        <v>69.9347002352608</v>
      </c>
      <c r="E461" s="1">
        <f ca="1" t="shared" si="159"/>
        <v>0.278421490993728</v>
      </c>
      <c r="F461" s="1">
        <f ca="1" t="shared" si="160"/>
        <v>4.34158351874949</v>
      </c>
      <c r="G461" s="1">
        <f ca="1" t="shared" si="161"/>
        <v>34.7326681499959</v>
      </c>
      <c r="H461" s="1">
        <f ca="1" t="shared" si="162"/>
        <v>35.2020320852649</v>
      </c>
      <c r="I461" s="1">
        <f ca="1" t="shared" si="163"/>
        <v>3520.20320852649</v>
      </c>
      <c r="K461" s="1">
        <f t="shared" si="214"/>
        <v>171</v>
      </c>
      <c r="L461" s="1">
        <f ca="1" t="shared" si="164"/>
        <v>0.844947934605587</v>
      </c>
      <c r="M461" s="1">
        <f ca="1" t="shared" si="165"/>
        <v>69.5416900065445</v>
      </c>
      <c r="N461" s="1">
        <f ca="1" t="shared" si="166"/>
        <v>0.346499936391891</v>
      </c>
      <c r="O461" s="1">
        <f ca="1" t="shared" si="167"/>
        <v>4.88298747733612</v>
      </c>
      <c r="P461" s="1">
        <f ca="1" t="shared" si="168"/>
        <v>43.9468872960251</v>
      </c>
      <c r="Q461" s="1">
        <f ca="1" t="shared" si="169"/>
        <v>25.5948027105194</v>
      </c>
      <c r="R461" s="1">
        <f ca="1" t="shared" si="170"/>
        <v>2559.48027105194</v>
      </c>
      <c r="T461" s="1">
        <f t="shared" si="215"/>
        <v>171</v>
      </c>
      <c r="U461" s="1">
        <f ca="1" t="shared" si="171"/>
        <v>0.387350154458342</v>
      </c>
      <c r="V461" s="1">
        <f ca="1" t="shared" si="172"/>
        <v>62.4240452303025</v>
      </c>
      <c r="W461" s="1">
        <f ca="1" t="shared" si="173"/>
        <v>0.436610052577721</v>
      </c>
      <c r="X461" s="1">
        <f ca="1" t="shared" si="174"/>
        <v>4.71878084938994</v>
      </c>
      <c r="Y461" s="1">
        <f ca="1" t="shared" si="175"/>
        <v>47.1878084938994</v>
      </c>
      <c r="Z461" s="1">
        <f ca="1" t="shared" si="176"/>
        <v>15.2362367364031</v>
      </c>
      <c r="AA461" s="1">
        <f ca="1" t="shared" si="177"/>
        <v>1523.62367364031</v>
      </c>
      <c r="AC461" s="1">
        <f t="shared" si="216"/>
        <v>171</v>
      </c>
      <c r="AD461" s="1">
        <f ca="1" t="shared" si="178"/>
        <v>0.882689796795615</v>
      </c>
      <c r="AE461" s="1">
        <f ca="1" t="shared" si="179"/>
        <v>67.4298132662284</v>
      </c>
      <c r="AF461" s="1">
        <f ca="1" t="shared" si="180"/>
        <v>0.954032594600363</v>
      </c>
      <c r="AG461" s="1">
        <f ca="1" t="shared" si="181"/>
        <v>5.95470612141489</v>
      </c>
      <c r="AH461" s="1">
        <f ca="1" t="shared" si="182"/>
        <v>65.5017673355638</v>
      </c>
      <c r="AI461" s="1">
        <f ca="1" t="shared" si="183"/>
        <v>1.9280459306646</v>
      </c>
      <c r="AJ461" s="1">
        <f ca="1" t="shared" si="184"/>
        <v>192.80459306646</v>
      </c>
      <c r="AL461" s="1">
        <f t="shared" si="217"/>
        <v>171</v>
      </c>
      <c r="AM461" s="1">
        <f ca="1" t="shared" si="185"/>
        <v>0.220837503160321</v>
      </c>
      <c r="AN461" s="1">
        <f ca="1" t="shared" si="186"/>
        <v>55.3115481369898</v>
      </c>
      <c r="AO461" s="1">
        <f ca="1" t="shared" si="187"/>
        <v>0.684662182597938</v>
      </c>
      <c r="AP461" s="1">
        <f ca="1" t="shared" si="188"/>
        <v>4.66617016524607</v>
      </c>
      <c r="AQ461" s="1">
        <f ca="1" t="shared" si="189"/>
        <v>55.9940419829529</v>
      </c>
      <c r="AR461" s="1">
        <f ca="1" t="shared" si="190"/>
        <v>0</v>
      </c>
      <c r="AS461" s="1">
        <f ca="1" t="shared" si="191"/>
        <v>0</v>
      </c>
      <c r="AU461" s="1">
        <f t="shared" si="218"/>
        <v>171</v>
      </c>
      <c r="AV461" s="1">
        <f ca="1" t="shared" si="192"/>
        <v>0.257713160350308</v>
      </c>
      <c r="AW461" s="1">
        <f ca="1" t="shared" si="193"/>
        <v>63.7607835151553</v>
      </c>
      <c r="AX461" s="1">
        <f ca="1" t="shared" si="194"/>
        <v>0.623473308894206</v>
      </c>
      <c r="AY461" s="1">
        <f ca="1" t="shared" si="195"/>
        <v>4.99794363956719</v>
      </c>
      <c r="AZ461" s="1">
        <f ca="1" t="shared" si="196"/>
        <v>64.9732673143735</v>
      </c>
      <c r="BA461" s="1">
        <f ca="1" t="shared" si="197"/>
        <v>0</v>
      </c>
      <c r="BB461" s="1">
        <f ca="1" t="shared" si="198"/>
        <v>0</v>
      </c>
      <c r="BD461" s="1">
        <f t="shared" si="219"/>
        <v>171</v>
      </c>
      <c r="BE461" s="1">
        <f ca="1" t="shared" si="199"/>
        <v>0.00295534579219714</v>
      </c>
      <c r="BF461" s="1">
        <f ca="1" t="shared" si="200"/>
        <v>51.0565420696721</v>
      </c>
      <c r="BG461" s="1">
        <f ca="1" t="shared" si="201"/>
        <v>0.984320452365383</v>
      </c>
      <c r="BH461" s="1">
        <f ca="1" t="shared" si="202"/>
        <v>5.64594456283849</v>
      </c>
      <c r="BI461" s="1">
        <f ca="1" t="shared" si="203"/>
        <v>79.0432238797388</v>
      </c>
      <c r="BJ461" s="1">
        <f ca="1" t="shared" si="204"/>
        <v>0</v>
      </c>
      <c r="BK461" s="1">
        <f ca="1" t="shared" si="205"/>
        <v>0</v>
      </c>
      <c r="BM461" s="1">
        <f t="shared" si="220"/>
        <v>171</v>
      </c>
      <c r="BN461" s="1">
        <f ca="1" t="shared" si="206"/>
        <v>0.730593013197397</v>
      </c>
      <c r="BO461" s="1">
        <f ca="1" t="shared" si="207"/>
        <v>68.8371722817288</v>
      </c>
      <c r="BP461" s="1">
        <f ca="1" t="shared" si="208"/>
        <v>0.489290857871147</v>
      </c>
      <c r="BQ461" s="1">
        <f ca="1" t="shared" si="209"/>
        <v>4.82745826862755</v>
      </c>
      <c r="BR461" s="1">
        <f ca="1" t="shared" si="210"/>
        <v>72.4118740294132</v>
      </c>
      <c r="BS461" s="1">
        <f ca="1" t="shared" si="211"/>
        <v>0</v>
      </c>
      <c r="BT461" s="1">
        <f ca="1" t="shared" si="212"/>
        <v>0</v>
      </c>
    </row>
    <row r="462" spans="2:72">
      <c r="B462" s="1">
        <f t="shared" si="213"/>
        <v>172</v>
      </c>
      <c r="C462" s="1">
        <f ca="1" t="shared" si="157"/>
        <v>0.164569526803544</v>
      </c>
      <c r="D462" s="1">
        <f ca="1" t="shared" si="158"/>
        <v>55.0870255971507</v>
      </c>
      <c r="E462" s="1">
        <f ca="1" t="shared" si="159"/>
        <v>0.707738517657909</v>
      </c>
      <c r="F462" s="1">
        <f ca="1" t="shared" si="160"/>
        <v>5.01550760552891</v>
      </c>
      <c r="G462" s="1">
        <f ca="1" t="shared" si="161"/>
        <v>40.1240608442313</v>
      </c>
      <c r="H462" s="1">
        <f ca="1" t="shared" si="162"/>
        <v>14.9629647529194</v>
      </c>
      <c r="I462" s="1">
        <f ca="1" t="shared" si="163"/>
        <v>1496.29647529194</v>
      </c>
      <c r="K462" s="1">
        <f t="shared" si="214"/>
        <v>172</v>
      </c>
      <c r="L462" s="1">
        <f ca="1" t="shared" si="164"/>
        <v>0.382434800296721</v>
      </c>
      <c r="M462" s="1">
        <f ca="1" t="shared" si="165"/>
        <v>62.2842781332723</v>
      </c>
      <c r="N462" s="1">
        <f ca="1" t="shared" si="166"/>
        <v>0.648550525121775</v>
      </c>
      <c r="O462" s="1">
        <f ca="1" t="shared" si="167"/>
        <v>4.53387530344371</v>
      </c>
      <c r="P462" s="1">
        <f ca="1" t="shared" si="168"/>
        <v>40.8048777309934</v>
      </c>
      <c r="Q462" s="1">
        <f ca="1" t="shared" si="169"/>
        <v>21.4794004022789</v>
      </c>
      <c r="R462" s="1">
        <f ca="1" t="shared" si="170"/>
        <v>2147.94004022789</v>
      </c>
      <c r="T462" s="1">
        <f t="shared" si="215"/>
        <v>172</v>
      </c>
      <c r="U462" s="1">
        <f ca="1" t="shared" si="171"/>
        <v>0.0553127389285224</v>
      </c>
      <c r="V462" s="1">
        <f ca="1" t="shared" si="172"/>
        <v>50.2252026481806</v>
      </c>
      <c r="W462" s="1">
        <f ca="1" t="shared" si="173"/>
        <v>0.0110050608586192</v>
      </c>
      <c r="X462" s="1">
        <f ca="1" t="shared" si="174"/>
        <v>4.2975035914321</v>
      </c>
      <c r="Y462" s="1">
        <f ca="1" t="shared" si="175"/>
        <v>42.975035914321</v>
      </c>
      <c r="Z462" s="1">
        <f ca="1" t="shared" si="176"/>
        <v>7.25016673385954</v>
      </c>
      <c r="AA462" s="1">
        <f ca="1" t="shared" si="177"/>
        <v>725.016673385954</v>
      </c>
      <c r="AC462" s="1">
        <f t="shared" si="216"/>
        <v>172</v>
      </c>
      <c r="AD462" s="1">
        <f ca="1" t="shared" si="178"/>
        <v>0.305840700702995</v>
      </c>
      <c r="AE462" s="1">
        <f ca="1" t="shared" si="179"/>
        <v>60.9980623576052</v>
      </c>
      <c r="AF462" s="1">
        <f ca="1" t="shared" si="180"/>
        <v>0.130137789846899</v>
      </c>
      <c r="AG462" s="1">
        <f ca="1" t="shared" si="181"/>
        <v>4.19672034094557</v>
      </c>
      <c r="AH462" s="1">
        <f ca="1" t="shared" si="182"/>
        <v>46.1639237504013</v>
      </c>
      <c r="AI462" s="1">
        <f ca="1" t="shared" si="183"/>
        <v>14.834138607204</v>
      </c>
      <c r="AJ462" s="1">
        <f ca="1" t="shared" si="184"/>
        <v>1483.4138607204</v>
      </c>
      <c r="AL462" s="1">
        <f t="shared" si="217"/>
        <v>172</v>
      </c>
      <c r="AM462" s="1">
        <f ca="1" t="shared" si="185"/>
        <v>0.785684391006979</v>
      </c>
      <c r="AN462" s="1">
        <f ca="1" t="shared" si="186"/>
        <v>65.7308706408494</v>
      </c>
      <c r="AO462" s="1">
        <f ca="1" t="shared" si="187"/>
        <v>0.125322630738002</v>
      </c>
      <c r="AP462" s="1">
        <f ca="1" t="shared" si="188"/>
        <v>4.4406605860531</v>
      </c>
      <c r="AQ462" s="1">
        <f ca="1" t="shared" si="189"/>
        <v>53.2879270326372</v>
      </c>
      <c r="AR462" s="1">
        <f ca="1" t="shared" si="190"/>
        <v>12.4429436082122</v>
      </c>
      <c r="AS462" s="1">
        <f ca="1" t="shared" si="191"/>
        <v>1244.29436082122</v>
      </c>
      <c r="AU462" s="1">
        <f t="shared" si="218"/>
        <v>172</v>
      </c>
      <c r="AV462" s="1">
        <f ca="1" t="shared" si="192"/>
        <v>0.181110858865811</v>
      </c>
      <c r="AW462" s="1">
        <f ca="1" t="shared" si="193"/>
        <v>57.991642777973</v>
      </c>
      <c r="AX462" s="1">
        <f ca="1" t="shared" si="194"/>
        <v>0.0570935924564502</v>
      </c>
      <c r="AY462" s="1">
        <f ca="1" t="shared" si="195"/>
        <v>4.35691752077643</v>
      </c>
      <c r="AZ462" s="1">
        <f ca="1" t="shared" si="196"/>
        <v>56.6399277700936</v>
      </c>
      <c r="BA462" s="1">
        <f ca="1" t="shared" si="197"/>
        <v>1.35171500787938</v>
      </c>
      <c r="BB462" s="1">
        <f ca="1" t="shared" si="198"/>
        <v>135.171500787938</v>
      </c>
      <c r="BD462" s="1">
        <f t="shared" si="219"/>
        <v>172</v>
      </c>
      <c r="BE462" s="1">
        <f ca="1" t="shared" si="199"/>
        <v>0.930780303062898</v>
      </c>
      <c r="BF462" s="1">
        <f ca="1" t="shared" si="200"/>
        <v>78.9346918049659</v>
      </c>
      <c r="BG462" s="1">
        <f ca="1" t="shared" si="201"/>
        <v>0.73017571951685</v>
      </c>
      <c r="BH462" s="1">
        <f ca="1" t="shared" si="202"/>
        <v>5.10658016496779</v>
      </c>
      <c r="BI462" s="1">
        <f ca="1" t="shared" si="203"/>
        <v>71.492122309549</v>
      </c>
      <c r="BJ462" s="1">
        <f ca="1" t="shared" si="204"/>
        <v>7.44256949541686</v>
      </c>
      <c r="BK462" s="1">
        <f ca="1" t="shared" si="205"/>
        <v>744.256949541686</v>
      </c>
      <c r="BM462" s="1">
        <f t="shared" si="220"/>
        <v>172</v>
      </c>
      <c r="BN462" s="1">
        <f ca="1" t="shared" si="206"/>
        <v>0.00568604558294927</v>
      </c>
      <c r="BO462" s="1">
        <f ca="1" t="shared" si="207"/>
        <v>54.7701040040211</v>
      </c>
      <c r="BP462" s="1">
        <f ca="1" t="shared" si="208"/>
        <v>0.102741208642337</v>
      </c>
      <c r="BQ462" s="1">
        <f ca="1" t="shared" si="209"/>
        <v>4.15849611079063</v>
      </c>
      <c r="BR462" s="1">
        <f ca="1" t="shared" si="210"/>
        <v>62.3774416618595</v>
      </c>
      <c r="BS462" s="1">
        <f ca="1" t="shared" si="211"/>
        <v>0</v>
      </c>
      <c r="BT462" s="1">
        <f ca="1" t="shared" si="212"/>
        <v>0</v>
      </c>
    </row>
    <row r="463" spans="2:72">
      <c r="B463" s="1">
        <f t="shared" si="213"/>
        <v>173</v>
      </c>
      <c r="C463" s="1">
        <f ca="1" t="shared" si="157"/>
        <v>0.101667074284581</v>
      </c>
      <c r="D463" s="1">
        <f ca="1" t="shared" si="158"/>
        <v>55.268561350875</v>
      </c>
      <c r="E463" s="1">
        <f ca="1" t="shared" si="159"/>
        <v>0.0956280319446556</v>
      </c>
      <c r="F463" s="1">
        <f ca="1" t="shared" si="160"/>
        <v>4.35250903307259</v>
      </c>
      <c r="G463" s="1">
        <f ca="1" t="shared" si="161"/>
        <v>34.8200722645808</v>
      </c>
      <c r="H463" s="1">
        <f ca="1" t="shared" si="162"/>
        <v>20.4484890862942</v>
      </c>
      <c r="I463" s="1">
        <f ca="1" t="shared" si="163"/>
        <v>2044.84890862942</v>
      </c>
      <c r="K463" s="1">
        <f t="shared" si="214"/>
        <v>173</v>
      </c>
      <c r="L463" s="1">
        <f ca="1" t="shared" si="164"/>
        <v>0.880571273139906</v>
      </c>
      <c r="M463" s="1">
        <f ca="1" t="shared" si="165"/>
        <v>67.5932408817478</v>
      </c>
      <c r="N463" s="1">
        <f ca="1" t="shared" si="166"/>
        <v>0.205183913707953</v>
      </c>
      <c r="O463" s="1">
        <f ca="1" t="shared" si="167"/>
        <v>4.376436080362</v>
      </c>
      <c r="P463" s="1">
        <f ca="1" t="shared" si="168"/>
        <v>39.387924723258</v>
      </c>
      <c r="Q463" s="1">
        <f ca="1" t="shared" si="169"/>
        <v>28.2053161584898</v>
      </c>
      <c r="R463" s="1">
        <f ca="1" t="shared" si="170"/>
        <v>2820.53161584898</v>
      </c>
      <c r="T463" s="1">
        <f t="shared" si="215"/>
        <v>173</v>
      </c>
      <c r="U463" s="1">
        <f ca="1" t="shared" si="171"/>
        <v>0.0443111047602593</v>
      </c>
      <c r="V463" s="1">
        <f ca="1" t="shared" si="172"/>
        <v>52.2781565101627</v>
      </c>
      <c r="W463" s="1">
        <f ca="1" t="shared" si="173"/>
        <v>0.998341314142319</v>
      </c>
      <c r="X463" s="1">
        <f ca="1" t="shared" si="174"/>
        <v>5.6788839203733</v>
      </c>
      <c r="Y463" s="1">
        <f ca="1" t="shared" si="175"/>
        <v>56.788839203733</v>
      </c>
      <c r="Z463" s="1">
        <f ca="1" t="shared" si="176"/>
        <v>0</v>
      </c>
      <c r="AA463" s="1">
        <f ca="1" t="shared" si="177"/>
        <v>0</v>
      </c>
      <c r="AC463" s="1">
        <f t="shared" si="216"/>
        <v>173</v>
      </c>
      <c r="AD463" s="1">
        <f ca="1" t="shared" si="178"/>
        <v>0.504871544770494</v>
      </c>
      <c r="AE463" s="1">
        <f ca="1" t="shared" si="179"/>
        <v>64.6734621502815</v>
      </c>
      <c r="AF463" s="1">
        <f ca="1" t="shared" si="180"/>
        <v>0.7955183759295</v>
      </c>
      <c r="AG463" s="1">
        <f ca="1" t="shared" si="181"/>
        <v>5.3750477195138</v>
      </c>
      <c r="AH463" s="1">
        <f ca="1" t="shared" si="182"/>
        <v>59.1255249146518</v>
      </c>
      <c r="AI463" s="1">
        <f ca="1" t="shared" si="183"/>
        <v>5.5479372356297</v>
      </c>
      <c r="AJ463" s="1">
        <f ca="1" t="shared" si="184"/>
        <v>554.79372356297</v>
      </c>
      <c r="AL463" s="1">
        <f t="shared" si="217"/>
        <v>173</v>
      </c>
      <c r="AM463" s="1">
        <f ca="1" t="shared" si="185"/>
        <v>0.689538836106877</v>
      </c>
      <c r="AN463" s="1">
        <f ca="1" t="shared" si="186"/>
        <v>69.3300231776044</v>
      </c>
      <c r="AO463" s="1">
        <f ca="1" t="shared" si="187"/>
        <v>0.856739412205218</v>
      </c>
      <c r="AP463" s="1">
        <f ca="1" t="shared" si="188"/>
        <v>5.47556665976695</v>
      </c>
      <c r="AQ463" s="1">
        <f ca="1" t="shared" si="189"/>
        <v>65.7067999172034</v>
      </c>
      <c r="AR463" s="1">
        <f ca="1" t="shared" si="190"/>
        <v>3.62322326040102</v>
      </c>
      <c r="AS463" s="1">
        <f ca="1" t="shared" si="191"/>
        <v>362.322326040102</v>
      </c>
      <c r="AU463" s="1">
        <f t="shared" si="218"/>
        <v>173</v>
      </c>
      <c r="AV463" s="1">
        <f ca="1" t="shared" si="192"/>
        <v>0.477712876949288</v>
      </c>
      <c r="AW463" s="1">
        <f ca="1" t="shared" si="193"/>
        <v>63.5387003664247</v>
      </c>
      <c r="AX463" s="1">
        <f ca="1" t="shared" si="194"/>
        <v>0.696857587657015</v>
      </c>
      <c r="AY463" s="1">
        <f ca="1" t="shared" si="195"/>
        <v>4.97043143647374</v>
      </c>
      <c r="AZ463" s="1">
        <f ca="1" t="shared" si="196"/>
        <v>64.6156086741587</v>
      </c>
      <c r="BA463" s="1">
        <f ca="1" t="shared" si="197"/>
        <v>0</v>
      </c>
      <c r="BB463" s="1">
        <f ca="1" t="shared" si="198"/>
        <v>0</v>
      </c>
      <c r="BD463" s="1">
        <f t="shared" si="219"/>
        <v>173</v>
      </c>
      <c r="BE463" s="1">
        <f ca="1" t="shared" si="199"/>
        <v>0.431070320688774</v>
      </c>
      <c r="BF463" s="1">
        <f ca="1" t="shared" si="200"/>
        <v>63.3308276463572</v>
      </c>
      <c r="BG463" s="1">
        <f ca="1" t="shared" si="201"/>
        <v>0.797796975583082</v>
      </c>
      <c r="BH463" s="1">
        <f ca="1" t="shared" si="202"/>
        <v>5.41858306479482</v>
      </c>
      <c r="BI463" s="1">
        <f ca="1" t="shared" si="203"/>
        <v>75.8601629071275</v>
      </c>
      <c r="BJ463" s="1">
        <f ca="1" t="shared" si="204"/>
        <v>0</v>
      </c>
      <c r="BK463" s="1">
        <f ca="1" t="shared" si="205"/>
        <v>0</v>
      </c>
      <c r="BM463" s="1">
        <f t="shared" si="220"/>
        <v>173</v>
      </c>
      <c r="BN463" s="1">
        <f ca="1" t="shared" si="206"/>
        <v>0.0746434475375435</v>
      </c>
      <c r="BO463" s="1">
        <f ca="1" t="shared" si="207"/>
        <v>54.6972759176883</v>
      </c>
      <c r="BP463" s="1">
        <f ca="1" t="shared" si="208"/>
        <v>0.884944388242751</v>
      </c>
      <c r="BQ463" s="1">
        <f ca="1" t="shared" si="209"/>
        <v>5.39295152410523</v>
      </c>
      <c r="BR463" s="1">
        <f ca="1" t="shared" si="210"/>
        <v>80.8942728615785</v>
      </c>
      <c r="BS463" s="1">
        <f ca="1" t="shared" si="211"/>
        <v>0</v>
      </c>
      <c r="BT463" s="1">
        <f ca="1" t="shared" si="212"/>
        <v>0</v>
      </c>
    </row>
    <row r="464" spans="2:72">
      <c r="B464" s="1">
        <f t="shared" si="213"/>
        <v>174</v>
      </c>
      <c r="C464" s="1">
        <f ca="1" t="shared" si="157"/>
        <v>0.0815399157071497</v>
      </c>
      <c r="D464" s="1">
        <f ca="1" t="shared" si="158"/>
        <v>54.4121168201256</v>
      </c>
      <c r="E464" s="1">
        <f ca="1" t="shared" si="159"/>
        <v>0.941584627755188</v>
      </c>
      <c r="F464" s="1">
        <f ca="1" t="shared" si="160"/>
        <v>5.62592490330451</v>
      </c>
      <c r="G464" s="1">
        <f ca="1" t="shared" si="161"/>
        <v>45.0073992264361</v>
      </c>
      <c r="H464" s="1">
        <f ca="1" t="shared" si="162"/>
        <v>9.4047175936895</v>
      </c>
      <c r="I464" s="1">
        <f ca="1" t="shared" si="163"/>
        <v>940.47175936895</v>
      </c>
      <c r="K464" s="1">
        <f t="shared" si="214"/>
        <v>174</v>
      </c>
      <c r="L464" s="1">
        <f ca="1" t="shared" si="164"/>
        <v>0.901697013118121</v>
      </c>
      <c r="M464" s="1">
        <f ca="1" t="shared" si="165"/>
        <v>76.1534238218601</v>
      </c>
      <c r="N464" s="1">
        <f ca="1" t="shared" si="166"/>
        <v>0.61257569232646</v>
      </c>
      <c r="O464" s="1">
        <f ca="1" t="shared" si="167"/>
        <v>4.72763173201469</v>
      </c>
      <c r="P464" s="1">
        <f ca="1" t="shared" si="168"/>
        <v>42.5486855881322</v>
      </c>
      <c r="Q464" s="1">
        <f ca="1" t="shared" si="169"/>
        <v>33.6047382337279</v>
      </c>
      <c r="R464" s="1">
        <f ca="1" t="shared" si="170"/>
        <v>3360.47382337279</v>
      </c>
      <c r="T464" s="1">
        <f t="shared" si="215"/>
        <v>174</v>
      </c>
      <c r="U464" s="1">
        <f ca="1" t="shared" si="171"/>
        <v>0.0408317692192</v>
      </c>
      <c r="V464" s="1">
        <f ca="1" t="shared" si="172"/>
        <v>53.650845546183</v>
      </c>
      <c r="W464" s="1">
        <f ca="1" t="shared" si="173"/>
        <v>0.319431980020873</v>
      </c>
      <c r="X464" s="1">
        <f ca="1" t="shared" si="174"/>
        <v>4.83607762647988</v>
      </c>
      <c r="Y464" s="1">
        <f ca="1" t="shared" si="175"/>
        <v>48.3607762647988</v>
      </c>
      <c r="Z464" s="1">
        <f ca="1" t="shared" si="176"/>
        <v>5.29006928138418</v>
      </c>
      <c r="AA464" s="1">
        <f ca="1" t="shared" si="177"/>
        <v>529.006928138418</v>
      </c>
      <c r="AC464" s="1">
        <f t="shared" si="216"/>
        <v>174</v>
      </c>
      <c r="AD464" s="1">
        <f ca="1" t="shared" si="178"/>
        <v>0.891401508054359</v>
      </c>
      <c r="AE464" s="1">
        <f ca="1" t="shared" si="179"/>
        <v>67.5090936640847</v>
      </c>
      <c r="AF464" s="1">
        <f ca="1" t="shared" si="180"/>
        <v>0.925995824478074</v>
      </c>
      <c r="AG464" s="1">
        <f ca="1" t="shared" si="181"/>
        <v>5.7808987870116</v>
      </c>
      <c r="AH464" s="1">
        <f ca="1" t="shared" si="182"/>
        <v>63.5898866571276</v>
      </c>
      <c r="AI464" s="1">
        <f ca="1" t="shared" si="183"/>
        <v>3.91920700695712</v>
      </c>
      <c r="AJ464" s="1">
        <f ca="1" t="shared" si="184"/>
        <v>391.920700695712</v>
      </c>
      <c r="AL464" s="1">
        <f t="shared" si="217"/>
        <v>174</v>
      </c>
      <c r="AM464" s="1">
        <f ca="1" t="shared" si="185"/>
        <v>0.458903834949932</v>
      </c>
      <c r="AN464" s="1">
        <f ca="1" t="shared" si="186"/>
        <v>62.9525814496317</v>
      </c>
      <c r="AO464" s="1">
        <f ca="1" t="shared" si="187"/>
        <v>0.888225573926472</v>
      </c>
      <c r="AP464" s="1">
        <f ca="1" t="shared" si="188"/>
        <v>5.49814325722664</v>
      </c>
      <c r="AQ464" s="1">
        <f ca="1" t="shared" si="189"/>
        <v>65.9777190867197</v>
      </c>
      <c r="AR464" s="1">
        <f ca="1" t="shared" si="190"/>
        <v>0</v>
      </c>
      <c r="AS464" s="1">
        <f ca="1" t="shared" si="191"/>
        <v>0</v>
      </c>
      <c r="AU464" s="1">
        <f t="shared" si="218"/>
        <v>174</v>
      </c>
      <c r="AV464" s="1">
        <f ca="1" t="shared" si="192"/>
        <v>0.73522035554793</v>
      </c>
      <c r="AW464" s="1">
        <f ca="1" t="shared" si="193"/>
        <v>69.1289752601531</v>
      </c>
      <c r="AX464" s="1">
        <f ca="1" t="shared" si="194"/>
        <v>0.556198589657876</v>
      </c>
      <c r="AY464" s="1">
        <f ca="1" t="shared" si="195"/>
        <v>4.84745315446538</v>
      </c>
      <c r="AZ464" s="1">
        <f ca="1" t="shared" si="196"/>
        <v>63.0168910080499</v>
      </c>
      <c r="BA464" s="1">
        <f ca="1" t="shared" si="197"/>
        <v>6.11208425210316</v>
      </c>
      <c r="BB464" s="1">
        <f ca="1" t="shared" si="198"/>
        <v>611.208425210316</v>
      </c>
      <c r="BD464" s="1">
        <f t="shared" si="219"/>
        <v>174</v>
      </c>
      <c r="BE464" s="1">
        <f ca="1" t="shared" si="199"/>
        <v>0.363028392943344</v>
      </c>
      <c r="BF464" s="1">
        <f ca="1" t="shared" si="200"/>
        <v>64.6989741388993</v>
      </c>
      <c r="BG464" s="1">
        <f ca="1" t="shared" si="201"/>
        <v>0.343319826352398</v>
      </c>
      <c r="BH464" s="1">
        <f ca="1" t="shared" si="202"/>
        <v>4.75685166181928</v>
      </c>
      <c r="BI464" s="1">
        <f ca="1" t="shared" si="203"/>
        <v>66.5959232654698</v>
      </c>
      <c r="BJ464" s="1">
        <f ca="1" t="shared" si="204"/>
        <v>0</v>
      </c>
      <c r="BK464" s="1">
        <f ca="1" t="shared" si="205"/>
        <v>0</v>
      </c>
      <c r="BM464" s="1">
        <f t="shared" si="220"/>
        <v>174</v>
      </c>
      <c r="BN464" s="1">
        <f ca="1" t="shared" si="206"/>
        <v>0.476180716940676</v>
      </c>
      <c r="BO464" s="1">
        <f ca="1" t="shared" si="207"/>
        <v>62.0757984733217</v>
      </c>
      <c r="BP464" s="1">
        <f ca="1" t="shared" si="208"/>
        <v>0.799415309406901</v>
      </c>
      <c r="BQ464" s="1">
        <f ca="1" t="shared" si="209"/>
        <v>5.42482297576271</v>
      </c>
      <c r="BR464" s="1">
        <f ca="1" t="shared" si="210"/>
        <v>81.3723446364407</v>
      </c>
      <c r="BS464" s="1">
        <f ca="1" t="shared" si="211"/>
        <v>0</v>
      </c>
      <c r="BT464" s="1">
        <f ca="1" t="shared" si="212"/>
        <v>0</v>
      </c>
    </row>
    <row r="465" spans="2:72">
      <c r="B465" s="1">
        <f t="shared" si="213"/>
        <v>175</v>
      </c>
      <c r="C465" s="1">
        <f ca="1" t="shared" si="157"/>
        <v>0.35778933135257</v>
      </c>
      <c r="D465" s="1">
        <f ca="1" t="shared" si="158"/>
        <v>64.2837520586891</v>
      </c>
      <c r="E465" s="1">
        <f ca="1" t="shared" si="159"/>
        <v>0.164384956593662</v>
      </c>
      <c r="F465" s="1">
        <f ca="1" t="shared" si="160"/>
        <v>4.30881361360647</v>
      </c>
      <c r="G465" s="1">
        <f ca="1" t="shared" si="161"/>
        <v>34.4705089088518</v>
      </c>
      <c r="H465" s="1">
        <f ca="1" t="shared" si="162"/>
        <v>29.8132431498374</v>
      </c>
      <c r="I465" s="1">
        <f ca="1" t="shared" si="163"/>
        <v>2981.32431498374</v>
      </c>
      <c r="K465" s="1">
        <f t="shared" si="214"/>
        <v>175</v>
      </c>
      <c r="L465" s="1">
        <f ca="1" t="shared" si="164"/>
        <v>0.604514552035652</v>
      </c>
      <c r="M465" s="1">
        <f ca="1" t="shared" si="165"/>
        <v>69.504263443674</v>
      </c>
      <c r="N465" s="1">
        <f ca="1" t="shared" si="166"/>
        <v>0.955197760967617</v>
      </c>
      <c r="O465" s="1">
        <f ca="1" t="shared" si="167"/>
        <v>5.54088464291334</v>
      </c>
      <c r="P465" s="1">
        <f ca="1" t="shared" si="168"/>
        <v>49.8679617862201</v>
      </c>
      <c r="Q465" s="1">
        <f ca="1" t="shared" si="169"/>
        <v>19.6363016574539</v>
      </c>
      <c r="R465" s="1">
        <f ca="1" t="shared" si="170"/>
        <v>1963.63016574539</v>
      </c>
      <c r="T465" s="1">
        <f t="shared" si="215"/>
        <v>175</v>
      </c>
      <c r="U465" s="1">
        <f ca="1" t="shared" si="171"/>
        <v>0.474813998954246</v>
      </c>
      <c r="V465" s="1">
        <f ca="1" t="shared" si="172"/>
        <v>63.8487403894336</v>
      </c>
      <c r="W465" s="1">
        <f ca="1" t="shared" si="173"/>
        <v>0.470379196399435</v>
      </c>
      <c r="X465" s="1">
        <f ca="1" t="shared" si="174"/>
        <v>4.82448457156995</v>
      </c>
      <c r="Y465" s="1">
        <f ca="1" t="shared" si="175"/>
        <v>48.2448457156995</v>
      </c>
      <c r="Z465" s="1">
        <f ca="1" t="shared" si="176"/>
        <v>15.6038946737341</v>
      </c>
      <c r="AA465" s="1">
        <f ca="1" t="shared" si="177"/>
        <v>1560.38946737341</v>
      </c>
      <c r="AC465" s="1">
        <f t="shared" si="216"/>
        <v>175</v>
      </c>
      <c r="AD465" s="1">
        <f ca="1" t="shared" si="178"/>
        <v>0.859020560737211</v>
      </c>
      <c r="AE465" s="1">
        <f ca="1" t="shared" si="179"/>
        <v>66.9272059258934</v>
      </c>
      <c r="AF465" s="1">
        <f ca="1" t="shared" si="180"/>
        <v>0.780747830251199</v>
      </c>
      <c r="AG465" s="1">
        <f ca="1" t="shared" si="181"/>
        <v>5.11503891506444</v>
      </c>
      <c r="AH465" s="1">
        <f ca="1" t="shared" si="182"/>
        <v>56.2654280657089</v>
      </c>
      <c r="AI465" s="1">
        <f ca="1" t="shared" si="183"/>
        <v>10.6617778601845</v>
      </c>
      <c r="AJ465" s="1">
        <f ca="1" t="shared" si="184"/>
        <v>1066.17778601845</v>
      </c>
      <c r="AL465" s="1">
        <f t="shared" si="217"/>
        <v>175</v>
      </c>
      <c r="AM465" s="1">
        <f ca="1" t="shared" si="185"/>
        <v>0.728075368630466</v>
      </c>
      <c r="AN465" s="1">
        <f ca="1" t="shared" si="186"/>
        <v>68.2220346480968</v>
      </c>
      <c r="AO465" s="1">
        <f ca="1" t="shared" si="187"/>
        <v>0.999651019456568</v>
      </c>
      <c r="AP465" s="1">
        <f ca="1" t="shared" si="188"/>
        <v>5.75634475012949</v>
      </c>
      <c r="AQ465" s="1">
        <f ca="1" t="shared" si="189"/>
        <v>69.0761370015539</v>
      </c>
      <c r="AR465" s="1">
        <f ca="1" t="shared" si="190"/>
        <v>0</v>
      </c>
      <c r="AS465" s="1">
        <f ca="1" t="shared" si="191"/>
        <v>0</v>
      </c>
      <c r="AU465" s="1">
        <f t="shared" si="218"/>
        <v>175</v>
      </c>
      <c r="AV465" s="1">
        <f ca="1" t="shared" si="192"/>
        <v>0.71317004501309</v>
      </c>
      <c r="AW465" s="1">
        <f ca="1" t="shared" si="193"/>
        <v>67.4565911434482</v>
      </c>
      <c r="AX465" s="1">
        <f ca="1" t="shared" si="194"/>
        <v>0.756203754905001</v>
      </c>
      <c r="AY465" s="1">
        <f ca="1" t="shared" si="195"/>
        <v>5.22592669328269</v>
      </c>
      <c r="AZ465" s="1">
        <f ca="1" t="shared" si="196"/>
        <v>67.937047012675</v>
      </c>
      <c r="BA465" s="1">
        <f ca="1" t="shared" si="197"/>
        <v>0</v>
      </c>
      <c r="BB465" s="1">
        <f ca="1" t="shared" si="198"/>
        <v>0</v>
      </c>
      <c r="BD465" s="1">
        <f t="shared" si="219"/>
        <v>175</v>
      </c>
      <c r="BE465" s="1">
        <f ca="1" t="shared" si="199"/>
        <v>0.914925041981679</v>
      </c>
      <c r="BF465" s="1">
        <f ca="1" t="shared" si="200"/>
        <v>78.5496529146912</v>
      </c>
      <c r="BG465" s="1">
        <f ca="1" t="shared" si="201"/>
        <v>0.183791429628605</v>
      </c>
      <c r="BH465" s="1">
        <f ca="1" t="shared" si="202"/>
        <v>4.24399807621816</v>
      </c>
      <c r="BI465" s="1">
        <f ca="1" t="shared" si="203"/>
        <v>59.4159730670542</v>
      </c>
      <c r="BJ465" s="1">
        <f ca="1" t="shared" si="204"/>
        <v>19.133679847637</v>
      </c>
      <c r="BK465" s="1">
        <f ca="1" t="shared" si="205"/>
        <v>1913.3679847637</v>
      </c>
      <c r="BM465" s="1">
        <f t="shared" si="220"/>
        <v>175</v>
      </c>
      <c r="BN465" s="1">
        <f ca="1" t="shared" si="206"/>
        <v>0.0748864100931799</v>
      </c>
      <c r="BO465" s="1">
        <f ca="1" t="shared" si="207"/>
        <v>54.4411142913676</v>
      </c>
      <c r="BP465" s="1">
        <f ca="1" t="shared" si="208"/>
        <v>0.675216071525336</v>
      </c>
      <c r="BQ465" s="1">
        <f ca="1" t="shared" si="209"/>
        <v>4.90011867921951</v>
      </c>
      <c r="BR465" s="1">
        <f ca="1" t="shared" si="210"/>
        <v>73.5017801882926</v>
      </c>
      <c r="BS465" s="1">
        <f ca="1" t="shared" si="211"/>
        <v>0</v>
      </c>
      <c r="BT465" s="1">
        <f ca="1" t="shared" si="212"/>
        <v>0</v>
      </c>
    </row>
    <row r="466" spans="2:72">
      <c r="B466" s="1">
        <f t="shared" si="213"/>
        <v>176</v>
      </c>
      <c r="C466" s="1">
        <f ca="1" t="shared" si="157"/>
        <v>0.55755910310136</v>
      </c>
      <c r="D466" s="1">
        <f ca="1" t="shared" si="158"/>
        <v>65.0868664863917</v>
      </c>
      <c r="E466" s="1">
        <f ca="1" t="shared" si="159"/>
        <v>0.843577589421171</v>
      </c>
      <c r="F466" s="1">
        <f ca="1" t="shared" si="160"/>
        <v>5.46471299112932</v>
      </c>
      <c r="G466" s="1">
        <f ca="1" t="shared" si="161"/>
        <v>43.7177039290346</v>
      </c>
      <c r="H466" s="1">
        <f ca="1" t="shared" si="162"/>
        <v>21.3691625573572</v>
      </c>
      <c r="I466" s="1">
        <f ca="1" t="shared" si="163"/>
        <v>2136.91625573572</v>
      </c>
      <c r="K466" s="1">
        <f t="shared" si="214"/>
        <v>176</v>
      </c>
      <c r="L466" s="1">
        <f ca="1" t="shared" si="164"/>
        <v>0.118327932640956</v>
      </c>
      <c r="M466" s="1">
        <f ca="1" t="shared" si="165"/>
        <v>55.1499636230418</v>
      </c>
      <c r="N466" s="1">
        <f ca="1" t="shared" si="166"/>
        <v>0.373002133164816</v>
      </c>
      <c r="O466" s="1">
        <f ca="1" t="shared" si="167"/>
        <v>4.64203952148106</v>
      </c>
      <c r="P466" s="1">
        <f ca="1" t="shared" si="168"/>
        <v>41.7783556933296</v>
      </c>
      <c r="Q466" s="1">
        <f ca="1" t="shared" si="169"/>
        <v>13.3716079297122</v>
      </c>
      <c r="R466" s="1">
        <f ca="1" t="shared" si="170"/>
        <v>1337.16079297122</v>
      </c>
      <c r="T466" s="1">
        <f t="shared" si="215"/>
        <v>176</v>
      </c>
      <c r="U466" s="1">
        <f ca="1" t="shared" si="171"/>
        <v>0.562862633810144</v>
      </c>
      <c r="V466" s="1">
        <f ca="1" t="shared" si="172"/>
        <v>68.6440176753796</v>
      </c>
      <c r="W466" s="1">
        <f ca="1" t="shared" si="173"/>
        <v>0.231538798273889</v>
      </c>
      <c r="X466" s="1">
        <f ca="1" t="shared" si="174"/>
        <v>4.02739203991813</v>
      </c>
      <c r="Y466" s="1">
        <f ca="1" t="shared" si="175"/>
        <v>40.2739203991813</v>
      </c>
      <c r="Z466" s="1">
        <f ca="1" t="shared" si="176"/>
        <v>28.3700972761984</v>
      </c>
      <c r="AA466" s="1">
        <f ca="1" t="shared" si="177"/>
        <v>2837.00972761983</v>
      </c>
      <c r="AC466" s="1">
        <f t="shared" si="216"/>
        <v>176</v>
      </c>
      <c r="AD466" s="1">
        <f ca="1" t="shared" si="178"/>
        <v>0.115115126098244</v>
      </c>
      <c r="AE466" s="1">
        <f ca="1" t="shared" si="179"/>
        <v>55.0619618635519</v>
      </c>
      <c r="AF466" s="1">
        <f ca="1" t="shared" si="180"/>
        <v>0.0733699508214336</v>
      </c>
      <c r="AG466" s="1">
        <f ca="1" t="shared" si="181"/>
        <v>4.20223537947161</v>
      </c>
      <c r="AH466" s="1">
        <f ca="1" t="shared" si="182"/>
        <v>46.2245891741877</v>
      </c>
      <c r="AI466" s="1">
        <f ca="1" t="shared" si="183"/>
        <v>8.83737268936418</v>
      </c>
      <c r="AJ466" s="1">
        <f ca="1" t="shared" si="184"/>
        <v>883.737268936418</v>
      </c>
      <c r="AL466" s="1">
        <f t="shared" si="217"/>
        <v>176</v>
      </c>
      <c r="AM466" s="1">
        <f ca="1" t="shared" si="185"/>
        <v>0.862903463027697</v>
      </c>
      <c r="AN466" s="1">
        <f ca="1" t="shared" si="186"/>
        <v>68.4513208996108</v>
      </c>
      <c r="AO466" s="1">
        <f ca="1" t="shared" si="187"/>
        <v>0.6652059405891</v>
      </c>
      <c r="AP466" s="1">
        <f ca="1" t="shared" si="188"/>
        <v>4.95350585877483</v>
      </c>
      <c r="AQ466" s="1">
        <f ca="1" t="shared" si="189"/>
        <v>59.442070305298</v>
      </c>
      <c r="AR466" s="1">
        <f ca="1" t="shared" si="190"/>
        <v>9.0092505943128</v>
      </c>
      <c r="AS466" s="1">
        <f ca="1" t="shared" si="191"/>
        <v>900.92505943128</v>
      </c>
      <c r="AU466" s="1">
        <f t="shared" si="218"/>
        <v>176</v>
      </c>
      <c r="AV466" s="1">
        <f ca="1" t="shared" si="192"/>
        <v>0.718681125619119</v>
      </c>
      <c r="AW466" s="1">
        <f ca="1" t="shared" si="193"/>
        <v>65.0322753549608</v>
      </c>
      <c r="AX466" s="1">
        <f ca="1" t="shared" si="194"/>
        <v>0.833330848676819</v>
      </c>
      <c r="AY466" s="1">
        <f ca="1" t="shared" si="195"/>
        <v>5.44259070242994</v>
      </c>
      <c r="AZ466" s="1">
        <f ca="1" t="shared" si="196"/>
        <v>70.7536791315892</v>
      </c>
      <c r="BA466" s="1">
        <f ca="1" t="shared" si="197"/>
        <v>0</v>
      </c>
      <c r="BB466" s="1">
        <f ca="1" t="shared" si="198"/>
        <v>0</v>
      </c>
      <c r="BD466" s="1">
        <f t="shared" si="219"/>
        <v>176</v>
      </c>
      <c r="BE466" s="1">
        <f ca="1" t="shared" si="199"/>
        <v>0.205246134727613</v>
      </c>
      <c r="BF466" s="1">
        <f ca="1" t="shared" si="200"/>
        <v>58.7810059320142</v>
      </c>
      <c r="BG466" s="1">
        <f ca="1" t="shared" si="201"/>
        <v>0.550166938991522</v>
      </c>
      <c r="BH466" s="1">
        <f ca="1" t="shared" si="202"/>
        <v>4.54040246564903</v>
      </c>
      <c r="BI466" s="1">
        <f ca="1" t="shared" si="203"/>
        <v>63.5656345190864</v>
      </c>
      <c r="BJ466" s="1">
        <f ca="1" t="shared" si="204"/>
        <v>0</v>
      </c>
      <c r="BK466" s="1">
        <f ca="1" t="shared" si="205"/>
        <v>0</v>
      </c>
      <c r="BM466" s="1">
        <f t="shared" si="220"/>
        <v>176</v>
      </c>
      <c r="BN466" s="1">
        <f ca="1" t="shared" si="206"/>
        <v>0.157725928282978</v>
      </c>
      <c r="BO466" s="1">
        <f ca="1" t="shared" si="207"/>
        <v>57.5358389652054</v>
      </c>
      <c r="BP466" s="1">
        <f ca="1" t="shared" si="208"/>
        <v>0.58522298581857</v>
      </c>
      <c r="BQ466" s="1">
        <f ca="1" t="shared" si="209"/>
        <v>4.82309726170154</v>
      </c>
      <c r="BR466" s="1">
        <f ca="1" t="shared" si="210"/>
        <v>72.3464589255231</v>
      </c>
      <c r="BS466" s="1">
        <f ca="1" t="shared" si="211"/>
        <v>0</v>
      </c>
      <c r="BT466" s="1">
        <f ca="1" t="shared" si="212"/>
        <v>0</v>
      </c>
    </row>
    <row r="467" spans="2:72">
      <c r="B467" s="1">
        <f t="shared" si="213"/>
        <v>177</v>
      </c>
      <c r="C467" s="1">
        <f ca="1" t="shared" si="157"/>
        <v>0.603513723509644</v>
      </c>
      <c r="D467" s="1">
        <f ca="1" t="shared" si="158"/>
        <v>67.476318254205</v>
      </c>
      <c r="E467" s="1">
        <f ca="1" t="shared" si="159"/>
        <v>0.280941676374598</v>
      </c>
      <c r="F467" s="1">
        <f ca="1" t="shared" si="160"/>
        <v>4.42942338039065</v>
      </c>
      <c r="G467" s="1">
        <f ca="1" t="shared" si="161"/>
        <v>35.4353870431252</v>
      </c>
      <c r="H467" s="1">
        <f ca="1" t="shared" si="162"/>
        <v>32.0409312110798</v>
      </c>
      <c r="I467" s="1">
        <f ca="1" t="shared" si="163"/>
        <v>3204.09312110798</v>
      </c>
      <c r="K467" s="1">
        <f t="shared" si="214"/>
        <v>177</v>
      </c>
      <c r="L467" s="1">
        <f ca="1" t="shared" si="164"/>
        <v>0.259857624358241</v>
      </c>
      <c r="M467" s="1">
        <f ca="1" t="shared" si="165"/>
        <v>64.3115474332813</v>
      </c>
      <c r="N467" s="1">
        <f ca="1" t="shared" si="166"/>
        <v>0.199452190594781</v>
      </c>
      <c r="O467" s="1">
        <f ca="1" t="shared" si="167"/>
        <v>4.48960186320263</v>
      </c>
      <c r="P467" s="1">
        <f ca="1" t="shared" si="168"/>
        <v>40.4064167688237</v>
      </c>
      <c r="Q467" s="1">
        <f ca="1" t="shared" si="169"/>
        <v>23.9051306644576</v>
      </c>
      <c r="R467" s="1">
        <f ca="1" t="shared" si="170"/>
        <v>2390.51306644576</v>
      </c>
      <c r="T467" s="1">
        <f t="shared" si="215"/>
        <v>177</v>
      </c>
      <c r="U467" s="1">
        <f ca="1" t="shared" si="171"/>
        <v>0.415016122022995</v>
      </c>
      <c r="V467" s="1">
        <f ca="1" t="shared" si="172"/>
        <v>60.1971758040697</v>
      </c>
      <c r="W467" s="1">
        <f ca="1" t="shared" si="173"/>
        <v>0.398594702486567</v>
      </c>
      <c r="X467" s="1">
        <f ca="1" t="shared" si="174"/>
        <v>4.85384855600213</v>
      </c>
      <c r="Y467" s="1">
        <f ca="1" t="shared" si="175"/>
        <v>48.5384855600213</v>
      </c>
      <c r="Z467" s="1">
        <f ca="1" t="shared" si="176"/>
        <v>11.6586902440484</v>
      </c>
      <c r="AA467" s="1">
        <f ca="1" t="shared" si="177"/>
        <v>1165.86902440484</v>
      </c>
      <c r="AC467" s="1">
        <f t="shared" si="216"/>
        <v>177</v>
      </c>
      <c r="AD467" s="1">
        <f ca="1" t="shared" si="178"/>
        <v>0.827829517525244</v>
      </c>
      <c r="AE467" s="1">
        <f ca="1" t="shared" si="179"/>
        <v>69.1666786514934</v>
      </c>
      <c r="AF467" s="1">
        <f ca="1" t="shared" si="180"/>
        <v>0.333285879164736</v>
      </c>
      <c r="AG467" s="1">
        <f ca="1" t="shared" si="181"/>
        <v>4.92521881721613</v>
      </c>
      <c r="AH467" s="1">
        <f ca="1" t="shared" si="182"/>
        <v>54.1774069893774</v>
      </c>
      <c r="AI467" s="1">
        <f ca="1" t="shared" si="183"/>
        <v>14.989271662116</v>
      </c>
      <c r="AJ467" s="1">
        <f ca="1" t="shared" si="184"/>
        <v>1498.9271662116</v>
      </c>
      <c r="AL467" s="1">
        <f t="shared" si="217"/>
        <v>177</v>
      </c>
      <c r="AM467" s="1">
        <f ca="1" t="shared" si="185"/>
        <v>0.626130490256038</v>
      </c>
      <c r="AN467" s="1">
        <f ca="1" t="shared" si="186"/>
        <v>66.8443034882721</v>
      </c>
      <c r="AO467" s="1">
        <f ca="1" t="shared" si="187"/>
        <v>0.833754658080992</v>
      </c>
      <c r="AP467" s="1">
        <f ca="1" t="shared" si="188"/>
        <v>5.32966478149102</v>
      </c>
      <c r="AQ467" s="1">
        <f ca="1" t="shared" si="189"/>
        <v>63.9559773778922</v>
      </c>
      <c r="AR467" s="1">
        <f ca="1" t="shared" si="190"/>
        <v>2.88832611037989</v>
      </c>
      <c r="AS467" s="1">
        <f ca="1" t="shared" si="191"/>
        <v>288.832611037989</v>
      </c>
      <c r="AU467" s="1">
        <f t="shared" si="218"/>
        <v>177</v>
      </c>
      <c r="AV467" s="1">
        <f ca="1" t="shared" si="192"/>
        <v>0.930050757820762</v>
      </c>
      <c r="AW467" s="1">
        <f ca="1" t="shared" si="193"/>
        <v>76.9353288219177</v>
      </c>
      <c r="AX467" s="1">
        <f ca="1" t="shared" si="194"/>
        <v>0.672328404390673</v>
      </c>
      <c r="AY467" s="1">
        <f ca="1" t="shared" si="195"/>
        <v>4.75841191288849</v>
      </c>
      <c r="AZ467" s="1">
        <f ca="1" t="shared" si="196"/>
        <v>61.8593548675503</v>
      </c>
      <c r="BA467" s="1">
        <f ca="1" t="shared" si="197"/>
        <v>15.0759739543674</v>
      </c>
      <c r="BB467" s="1">
        <f ca="1" t="shared" si="198"/>
        <v>1507.59739543674</v>
      </c>
      <c r="BD467" s="1">
        <f t="shared" si="219"/>
        <v>177</v>
      </c>
      <c r="BE467" s="1">
        <f ca="1" t="shared" si="199"/>
        <v>0.648579522179111</v>
      </c>
      <c r="BF467" s="1">
        <f ca="1" t="shared" si="200"/>
        <v>66.2657196425208</v>
      </c>
      <c r="BG467" s="1">
        <f ca="1" t="shared" si="201"/>
        <v>0.547504884209973</v>
      </c>
      <c r="BH467" s="1">
        <f ca="1" t="shared" si="202"/>
        <v>4.87814527679963</v>
      </c>
      <c r="BI467" s="1">
        <f ca="1" t="shared" si="203"/>
        <v>68.2940338751949</v>
      </c>
      <c r="BJ467" s="1">
        <f ca="1" t="shared" si="204"/>
        <v>0</v>
      </c>
      <c r="BK467" s="1">
        <f ca="1" t="shared" si="205"/>
        <v>0</v>
      </c>
      <c r="BM467" s="1">
        <f t="shared" si="220"/>
        <v>177</v>
      </c>
      <c r="BN467" s="1">
        <f ca="1" t="shared" si="206"/>
        <v>0.495947811037649</v>
      </c>
      <c r="BO467" s="1">
        <f ca="1" t="shared" si="207"/>
        <v>62.131411588513</v>
      </c>
      <c r="BP467" s="1">
        <f ca="1" t="shared" si="208"/>
        <v>0.59541813684613</v>
      </c>
      <c r="BQ467" s="1">
        <f ca="1" t="shared" si="209"/>
        <v>4.88059506880956</v>
      </c>
      <c r="BR467" s="1">
        <f ca="1" t="shared" si="210"/>
        <v>73.2089260321434</v>
      </c>
      <c r="BS467" s="1">
        <f ca="1" t="shared" si="211"/>
        <v>0</v>
      </c>
      <c r="BT467" s="1">
        <f ca="1" t="shared" si="212"/>
        <v>0</v>
      </c>
    </row>
    <row r="468" spans="2:72">
      <c r="B468" s="1">
        <f t="shared" si="213"/>
        <v>178</v>
      </c>
      <c r="C468" s="1">
        <f ca="1" t="shared" si="157"/>
        <v>0.798522340884543</v>
      </c>
      <c r="D468" s="1">
        <f ca="1" t="shared" si="158"/>
        <v>67.7976713717422</v>
      </c>
      <c r="E468" s="1">
        <f ca="1" t="shared" si="159"/>
        <v>0.60908354322765</v>
      </c>
      <c r="F468" s="1">
        <f ca="1" t="shared" si="160"/>
        <v>4.72528151790197</v>
      </c>
      <c r="G468" s="1">
        <f ca="1" t="shared" si="161"/>
        <v>37.8022521432158</v>
      </c>
      <c r="H468" s="1">
        <f ca="1" t="shared" si="162"/>
        <v>29.9954192285264</v>
      </c>
      <c r="I468" s="1">
        <f ca="1" t="shared" si="163"/>
        <v>2999.54192285264</v>
      </c>
      <c r="K468" s="1">
        <f t="shared" si="214"/>
        <v>178</v>
      </c>
      <c r="L468" s="1">
        <f ca="1" t="shared" si="164"/>
        <v>0.170287755219669</v>
      </c>
      <c r="M468" s="1">
        <f ca="1" t="shared" si="165"/>
        <v>55.6862657665008</v>
      </c>
      <c r="N468" s="1">
        <f ca="1" t="shared" si="166"/>
        <v>0.314955774945763</v>
      </c>
      <c r="O468" s="1">
        <f ca="1" t="shared" si="167"/>
        <v>4.92304006767202</v>
      </c>
      <c r="P468" s="1">
        <f ca="1" t="shared" si="168"/>
        <v>44.3073606090482</v>
      </c>
      <c r="Q468" s="1">
        <f ca="1" t="shared" si="169"/>
        <v>11.3789051574526</v>
      </c>
      <c r="R468" s="1">
        <f ca="1" t="shared" si="170"/>
        <v>1137.89051574527</v>
      </c>
      <c r="T468" s="1">
        <f t="shared" si="215"/>
        <v>178</v>
      </c>
      <c r="U468" s="1">
        <f ca="1" t="shared" si="171"/>
        <v>0.635778027020039</v>
      </c>
      <c r="V468" s="1">
        <f ca="1" t="shared" si="172"/>
        <v>65.5474293237302</v>
      </c>
      <c r="W468" s="1">
        <f ca="1" t="shared" si="173"/>
        <v>0.384044680507553</v>
      </c>
      <c r="X468" s="1">
        <f ca="1" t="shared" si="174"/>
        <v>4.61496963842383</v>
      </c>
      <c r="Y468" s="1">
        <f ca="1" t="shared" si="175"/>
        <v>46.1496963842383</v>
      </c>
      <c r="Z468" s="1">
        <f ca="1" t="shared" si="176"/>
        <v>19.3977329394919</v>
      </c>
      <c r="AA468" s="1">
        <f ca="1" t="shared" si="177"/>
        <v>1939.77329394919</v>
      </c>
      <c r="AC468" s="1">
        <f t="shared" si="216"/>
        <v>178</v>
      </c>
      <c r="AD468" s="1">
        <f ca="1" t="shared" si="178"/>
        <v>0.860447124325027</v>
      </c>
      <c r="AE468" s="1">
        <f ca="1" t="shared" si="179"/>
        <v>66.596588393939</v>
      </c>
      <c r="AF468" s="1">
        <f ca="1" t="shared" si="180"/>
        <v>0.755984547289333</v>
      </c>
      <c r="AG468" s="1">
        <f ca="1" t="shared" si="181"/>
        <v>5.1219675606183</v>
      </c>
      <c r="AH468" s="1">
        <f ca="1" t="shared" si="182"/>
        <v>56.3416431668013</v>
      </c>
      <c r="AI468" s="1">
        <f ca="1" t="shared" si="183"/>
        <v>10.2549452271378</v>
      </c>
      <c r="AJ468" s="1">
        <f ca="1" t="shared" si="184"/>
        <v>1025.49452271378</v>
      </c>
      <c r="AL468" s="1">
        <f t="shared" si="217"/>
        <v>178</v>
      </c>
      <c r="AM468" s="1">
        <f ca="1" t="shared" si="185"/>
        <v>0.898533392035923</v>
      </c>
      <c r="AN468" s="1">
        <f ca="1" t="shared" si="186"/>
        <v>65.0276123516853</v>
      </c>
      <c r="AO468" s="1">
        <f ca="1" t="shared" si="187"/>
        <v>0.405074894180325</v>
      </c>
      <c r="AP468" s="1">
        <f ca="1" t="shared" si="188"/>
        <v>4.66596641087078</v>
      </c>
      <c r="AQ468" s="1">
        <f ca="1" t="shared" si="189"/>
        <v>55.9915969304493</v>
      </c>
      <c r="AR468" s="1">
        <f ca="1" t="shared" si="190"/>
        <v>9.03601542123603</v>
      </c>
      <c r="AS468" s="1">
        <f ca="1" t="shared" si="191"/>
        <v>903.601542123603</v>
      </c>
      <c r="AU468" s="1">
        <f t="shared" si="218"/>
        <v>178</v>
      </c>
      <c r="AV468" s="1">
        <f ca="1" t="shared" si="192"/>
        <v>0.847642801733395</v>
      </c>
      <c r="AW468" s="1">
        <f ca="1" t="shared" si="193"/>
        <v>68.7841666639164</v>
      </c>
      <c r="AX468" s="1">
        <f ca="1" t="shared" si="194"/>
        <v>0.988661806302432</v>
      </c>
      <c r="AY468" s="1">
        <f ca="1" t="shared" si="195"/>
        <v>5.60976296817724</v>
      </c>
      <c r="AZ468" s="1">
        <f ca="1" t="shared" si="196"/>
        <v>72.9269185863041</v>
      </c>
      <c r="BA468" s="1">
        <f ca="1" t="shared" si="197"/>
        <v>0</v>
      </c>
      <c r="BB468" s="1">
        <f ca="1" t="shared" si="198"/>
        <v>0</v>
      </c>
      <c r="BD468" s="1">
        <f t="shared" si="219"/>
        <v>178</v>
      </c>
      <c r="BE468" s="1">
        <f ca="1" t="shared" si="199"/>
        <v>0.259753808022254</v>
      </c>
      <c r="BF468" s="1">
        <f ca="1" t="shared" si="200"/>
        <v>63.468192101518</v>
      </c>
      <c r="BG468" s="1">
        <f ca="1" t="shared" si="201"/>
        <v>0.331424154557592</v>
      </c>
      <c r="BH468" s="1">
        <f ca="1" t="shared" si="202"/>
        <v>4.67337640627618</v>
      </c>
      <c r="BI468" s="1">
        <f ca="1" t="shared" si="203"/>
        <v>65.4272696878665</v>
      </c>
      <c r="BJ468" s="1">
        <f ca="1" t="shared" si="204"/>
        <v>0</v>
      </c>
      <c r="BK468" s="1">
        <f ca="1" t="shared" si="205"/>
        <v>0</v>
      </c>
      <c r="BM468" s="1">
        <f t="shared" si="220"/>
        <v>178</v>
      </c>
      <c r="BN468" s="1">
        <f ca="1" t="shared" si="206"/>
        <v>0.90572666678004</v>
      </c>
      <c r="BO468" s="1">
        <f ca="1" t="shared" si="207"/>
        <v>77.5991389167214</v>
      </c>
      <c r="BP468" s="1">
        <f ca="1" t="shared" si="208"/>
        <v>0.273819836981651</v>
      </c>
      <c r="BQ468" s="1">
        <f ca="1" t="shared" si="209"/>
        <v>4.04678876144471</v>
      </c>
      <c r="BR468" s="1">
        <f ca="1" t="shared" si="210"/>
        <v>60.7018314216707</v>
      </c>
      <c r="BS468" s="1">
        <f ca="1" t="shared" si="211"/>
        <v>16.8973074950507</v>
      </c>
      <c r="BT468" s="1">
        <f ca="1" t="shared" si="212"/>
        <v>1689.73074950507</v>
      </c>
    </row>
    <row r="469" spans="2:72">
      <c r="B469" s="1">
        <f t="shared" si="213"/>
        <v>179</v>
      </c>
      <c r="C469" s="1">
        <f ca="1" t="shared" si="157"/>
        <v>0.348047388816523</v>
      </c>
      <c r="D469" s="1">
        <f ca="1" t="shared" si="158"/>
        <v>61.339375292324</v>
      </c>
      <c r="E469" s="1">
        <f ca="1" t="shared" si="159"/>
        <v>0.0718985027491164</v>
      </c>
      <c r="F469" s="1">
        <f ca="1" t="shared" si="160"/>
        <v>4.40108486360247</v>
      </c>
      <c r="G469" s="1">
        <f ca="1" t="shared" si="161"/>
        <v>35.2086789088197</v>
      </c>
      <c r="H469" s="1">
        <f ca="1" t="shared" si="162"/>
        <v>26.1306963835042</v>
      </c>
      <c r="I469" s="1">
        <f ca="1" t="shared" si="163"/>
        <v>2613.06963835042</v>
      </c>
      <c r="K469" s="1">
        <f t="shared" si="214"/>
        <v>179</v>
      </c>
      <c r="L469" s="1">
        <f ca="1" t="shared" si="164"/>
        <v>0.132007889667862</v>
      </c>
      <c r="M469" s="1">
        <f ca="1" t="shared" si="165"/>
        <v>56.8342107152706</v>
      </c>
      <c r="N469" s="1">
        <f ca="1" t="shared" si="166"/>
        <v>0.124333222532157</v>
      </c>
      <c r="O469" s="1">
        <f ca="1" t="shared" si="167"/>
        <v>4.00830056903505</v>
      </c>
      <c r="P469" s="1">
        <f ca="1" t="shared" si="168"/>
        <v>36.0747051213154</v>
      </c>
      <c r="Q469" s="1">
        <f ca="1" t="shared" si="169"/>
        <v>20.7595055939552</v>
      </c>
      <c r="R469" s="1">
        <f ca="1" t="shared" si="170"/>
        <v>2075.95055939552</v>
      </c>
      <c r="T469" s="1">
        <f t="shared" si="215"/>
        <v>179</v>
      </c>
      <c r="U469" s="1">
        <f ca="1" t="shared" si="171"/>
        <v>0.584800150165561</v>
      </c>
      <c r="V469" s="1">
        <f ca="1" t="shared" si="172"/>
        <v>65.9972414941892</v>
      </c>
      <c r="W469" s="1">
        <f ca="1" t="shared" si="173"/>
        <v>0.810498688398289</v>
      </c>
      <c r="X469" s="1">
        <f ca="1" t="shared" si="174"/>
        <v>5.48414494536907</v>
      </c>
      <c r="Y469" s="1">
        <f ca="1" t="shared" si="175"/>
        <v>54.8414494536907</v>
      </c>
      <c r="Z469" s="1">
        <f ca="1" t="shared" si="176"/>
        <v>11.1557920404985</v>
      </c>
      <c r="AA469" s="1">
        <f ca="1" t="shared" si="177"/>
        <v>1115.57920404985</v>
      </c>
      <c r="AC469" s="1">
        <f t="shared" si="216"/>
        <v>179</v>
      </c>
      <c r="AD469" s="1">
        <f ca="1" t="shared" si="178"/>
        <v>0.659900278684126</v>
      </c>
      <c r="AE469" s="1">
        <f ca="1" t="shared" si="179"/>
        <v>66.546150328979</v>
      </c>
      <c r="AF469" s="1">
        <f ca="1" t="shared" si="180"/>
        <v>0.0452258584254472</v>
      </c>
      <c r="AG469" s="1">
        <f ca="1" t="shared" si="181"/>
        <v>4.17191326640157</v>
      </c>
      <c r="AH469" s="1">
        <f ca="1" t="shared" si="182"/>
        <v>45.8910459304173</v>
      </c>
      <c r="AI469" s="1">
        <f ca="1" t="shared" si="183"/>
        <v>20.6551043985618</v>
      </c>
      <c r="AJ469" s="1">
        <f ca="1" t="shared" si="184"/>
        <v>2065.51043985618</v>
      </c>
      <c r="AL469" s="1">
        <f t="shared" si="217"/>
        <v>179</v>
      </c>
      <c r="AM469" s="1">
        <f ca="1" t="shared" si="185"/>
        <v>0.833290966064042</v>
      </c>
      <c r="AN469" s="1">
        <f ca="1" t="shared" si="186"/>
        <v>68.0529283532805</v>
      </c>
      <c r="AO469" s="1">
        <f ca="1" t="shared" si="187"/>
        <v>0.617703410588681</v>
      </c>
      <c r="AP469" s="1">
        <f ca="1" t="shared" si="188"/>
        <v>4.58100587991495</v>
      </c>
      <c r="AQ469" s="1">
        <f ca="1" t="shared" si="189"/>
        <v>54.9720705589795</v>
      </c>
      <c r="AR469" s="1">
        <f ca="1" t="shared" si="190"/>
        <v>13.080857794301</v>
      </c>
      <c r="AS469" s="1">
        <f ca="1" t="shared" si="191"/>
        <v>1308.0857794301</v>
      </c>
      <c r="AU469" s="1">
        <f t="shared" si="218"/>
        <v>179</v>
      </c>
      <c r="AV469" s="1">
        <f ca="1" t="shared" si="192"/>
        <v>0.366945113781964</v>
      </c>
      <c r="AW469" s="1">
        <f ca="1" t="shared" si="193"/>
        <v>64.8704719403695</v>
      </c>
      <c r="AX469" s="1">
        <f ca="1" t="shared" si="194"/>
        <v>0.570985155852317</v>
      </c>
      <c r="AY469" s="1">
        <f ca="1" t="shared" si="195"/>
        <v>4.60715403347913</v>
      </c>
      <c r="AZ469" s="1">
        <f ca="1" t="shared" si="196"/>
        <v>59.8930024352286</v>
      </c>
      <c r="BA469" s="1">
        <f ca="1" t="shared" si="197"/>
        <v>4.97746950514088</v>
      </c>
      <c r="BB469" s="1">
        <f ca="1" t="shared" si="198"/>
        <v>497.746950514088</v>
      </c>
      <c r="BD469" s="1">
        <f t="shared" si="219"/>
        <v>179</v>
      </c>
      <c r="BE469" s="1">
        <f ca="1" t="shared" si="199"/>
        <v>0.496815735702363</v>
      </c>
      <c r="BF469" s="1">
        <f ca="1" t="shared" si="200"/>
        <v>62.8560935809954</v>
      </c>
      <c r="BG469" s="1">
        <f ca="1" t="shared" si="201"/>
        <v>0.79936524552462</v>
      </c>
      <c r="BH469" s="1">
        <f ca="1" t="shared" si="202"/>
        <v>5.06936790384497</v>
      </c>
      <c r="BI469" s="1">
        <f ca="1" t="shared" si="203"/>
        <v>70.9711506538296</v>
      </c>
      <c r="BJ469" s="1">
        <f ca="1" t="shared" si="204"/>
        <v>0</v>
      </c>
      <c r="BK469" s="1">
        <f ca="1" t="shared" si="205"/>
        <v>0</v>
      </c>
      <c r="BM469" s="1">
        <f t="shared" si="220"/>
        <v>179</v>
      </c>
      <c r="BN469" s="1">
        <f ca="1" t="shared" si="206"/>
        <v>0.646415512166953</v>
      </c>
      <c r="BO469" s="1">
        <f ca="1" t="shared" si="207"/>
        <v>66.8978399690943</v>
      </c>
      <c r="BP469" s="1">
        <f ca="1" t="shared" si="208"/>
        <v>0.33430425772732</v>
      </c>
      <c r="BQ469" s="1">
        <f ca="1" t="shared" si="209"/>
        <v>4.85172838859666</v>
      </c>
      <c r="BR469" s="1">
        <f ca="1" t="shared" si="210"/>
        <v>72.7759258289498</v>
      </c>
      <c r="BS469" s="1">
        <f ca="1" t="shared" si="211"/>
        <v>0</v>
      </c>
      <c r="BT469" s="1">
        <f ca="1" t="shared" si="212"/>
        <v>0</v>
      </c>
    </row>
    <row r="470" spans="2:72">
      <c r="B470" s="1">
        <f t="shared" si="213"/>
        <v>180</v>
      </c>
      <c r="C470" s="1">
        <f ca="1" t="shared" si="157"/>
        <v>0.731756926041711</v>
      </c>
      <c r="D470" s="1">
        <f ca="1" t="shared" si="158"/>
        <v>68.3616323816187</v>
      </c>
      <c r="E470" s="1">
        <f ca="1" t="shared" si="159"/>
        <v>0.225594181146755</v>
      </c>
      <c r="F470" s="1">
        <f ca="1" t="shared" si="160"/>
        <v>4.46325010302845</v>
      </c>
      <c r="G470" s="1">
        <f ca="1" t="shared" si="161"/>
        <v>35.7060008242276</v>
      </c>
      <c r="H470" s="1">
        <f ca="1" t="shared" si="162"/>
        <v>32.6556315573912</v>
      </c>
      <c r="I470" s="1">
        <f ca="1" t="shared" si="163"/>
        <v>3265.56315573912</v>
      </c>
      <c r="K470" s="1">
        <f t="shared" si="214"/>
        <v>180</v>
      </c>
      <c r="L470" s="1">
        <f ca="1" t="shared" si="164"/>
        <v>0.303153498144457</v>
      </c>
      <c r="M470" s="1">
        <f ca="1" t="shared" si="165"/>
        <v>64.7184861869418</v>
      </c>
      <c r="N470" s="1">
        <f ca="1" t="shared" si="166"/>
        <v>0.752937096890372</v>
      </c>
      <c r="O470" s="1">
        <f ca="1" t="shared" si="167"/>
        <v>5.46143086402762</v>
      </c>
      <c r="P470" s="1">
        <f ca="1" t="shared" si="168"/>
        <v>49.1528777762486</v>
      </c>
      <c r="Q470" s="1">
        <f ca="1" t="shared" si="169"/>
        <v>15.5656084106933</v>
      </c>
      <c r="R470" s="1">
        <f ca="1" t="shared" si="170"/>
        <v>1556.56084106933</v>
      </c>
      <c r="T470" s="1">
        <f t="shared" si="215"/>
        <v>180</v>
      </c>
      <c r="U470" s="1">
        <f ca="1" t="shared" si="171"/>
        <v>0.633265142028269</v>
      </c>
      <c r="V470" s="1">
        <f ca="1" t="shared" si="172"/>
        <v>68.5582602945468</v>
      </c>
      <c r="W470" s="1">
        <f ca="1" t="shared" si="173"/>
        <v>0.15725828620085</v>
      </c>
      <c r="X470" s="1">
        <f ca="1" t="shared" si="174"/>
        <v>4.0088887790354</v>
      </c>
      <c r="Y470" s="1">
        <f ca="1" t="shared" si="175"/>
        <v>40.088887790354</v>
      </c>
      <c r="Z470" s="1">
        <f ca="1" t="shared" si="176"/>
        <v>28.4693725041929</v>
      </c>
      <c r="AA470" s="1">
        <f ca="1" t="shared" si="177"/>
        <v>2846.93725041929</v>
      </c>
      <c r="AC470" s="1">
        <f t="shared" si="216"/>
        <v>180</v>
      </c>
      <c r="AD470" s="1">
        <f ca="1" t="shared" si="178"/>
        <v>0.348788895343943</v>
      </c>
      <c r="AE470" s="1">
        <f ca="1" t="shared" si="179"/>
        <v>61.9308754523792</v>
      </c>
      <c r="AF470" s="1">
        <f ca="1" t="shared" si="180"/>
        <v>0.379497497953467</v>
      </c>
      <c r="AG470" s="1">
        <f ca="1" t="shared" si="181"/>
        <v>4.86099198662055</v>
      </c>
      <c r="AH470" s="1">
        <f ca="1" t="shared" si="182"/>
        <v>53.4709118528261</v>
      </c>
      <c r="AI470" s="1">
        <f ca="1" t="shared" si="183"/>
        <v>8.45996359955313</v>
      </c>
      <c r="AJ470" s="1">
        <f ca="1" t="shared" si="184"/>
        <v>845.996359955313</v>
      </c>
      <c r="AL470" s="1">
        <f t="shared" si="217"/>
        <v>180</v>
      </c>
      <c r="AM470" s="1">
        <f ca="1" t="shared" si="185"/>
        <v>0.453300591463956</v>
      </c>
      <c r="AN470" s="1">
        <f ca="1" t="shared" si="186"/>
        <v>60.5570462123051</v>
      </c>
      <c r="AO470" s="1">
        <f ca="1" t="shared" si="187"/>
        <v>0.96095090534506</v>
      </c>
      <c r="AP470" s="1">
        <f ca="1" t="shared" si="188"/>
        <v>5.6218323265564</v>
      </c>
      <c r="AQ470" s="1">
        <f ca="1" t="shared" si="189"/>
        <v>67.4619879186768</v>
      </c>
      <c r="AR470" s="1">
        <f ca="1" t="shared" si="190"/>
        <v>0</v>
      </c>
      <c r="AS470" s="1">
        <f ca="1" t="shared" si="191"/>
        <v>0</v>
      </c>
      <c r="AU470" s="1">
        <f t="shared" si="218"/>
        <v>180</v>
      </c>
      <c r="AV470" s="1">
        <f ca="1" t="shared" si="192"/>
        <v>0.560065020902389</v>
      </c>
      <c r="AW470" s="1">
        <f ca="1" t="shared" si="193"/>
        <v>68.2634941182052</v>
      </c>
      <c r="AX470" s="1">
        <f ca="1" t="shared" si="194"/>
        <v>0.252509763928018</v>
      </c>
      <c r="AY470" s="1">
        <f ca="1" t="shared" si="195"/>
        <v>4.01568653516043</v>
      </c>
      <c r="AZ470" s="1">
        <f ca="1" t="shared" si="196"/>
        <v>52.2039249570856</v>
      </c>
      <c r="BA470" s="1">
        <f ca="1" t="shared" si="197"/>
        <v>16.0595691611197</v>
      </c>
      <c r="BB470" s="1">
        <f ca="1" t="shared" si="198"/>
        <v>1605.95691611197</v>
      </c>
      <c r="BD470" s="1">
        <f t="shared" si="219"/>
        <v>180</v>
      </c>
      <c r="BE470" s="1">
        <f ca="1" t="shared" si="199"/>
        <v>0.0095006688897239</v>
      </c>
      <c r="BF470" s="1">
        <f ca="1" t="shared" si="200"/>
        <v>53.9967907879069</v>
      </c>
      <c r="BG470" s="1">
        <f ca="1" t="shared" si="201"/>
        <v>0.877859941591239</v>
      </c>
      <c r="BH470" s="1">
        <f ca="1" t="shared" si="202"/>
        <v>5.16103946540183</v>
      </c>
      <c r="BI470" s="1">
        <f ca="1" t="shared" si="203"/>
        <v>72.2545525156255</v>
      </c>
      <c r="BJ470" s="1">
        <f ca="1" t="shared" si="204"/>
        <v>0</v>
      </c>
      <c r="BK470" s="1">
        <f ca="1" t="shared" si="205"/>
        <v>0</v>
      </c>
      <c r="BM470" s="1">
        <f t="shared" si="220"/>
        <v>180</v>
      </c>
      <c r="BN470" s="1">
        <f ca="1" t="shared" si="206"/>
        <v>0.138226232470946</v>
      </c>
      <c r="BO470" s="1">
        <f ca="1" t="shared" si="207"/>
        <v>55.6794193309509</v>
      </c>
      <c r="BP470" s="1">
        <f ca="1" t="shared" si="208"/>
        <v>0.782893983449826</v>
      </c>
      <c r="BQ470" s="1">
        <f ca="1" t="shared" si="209"/>
        <v>5.25446964762936</v>
      </c>
      <c r="BR470" s="1">
        <f ca="1" t="shared" si="210"/>
        <v>78.8170447144405</v>
      </c>
      <c r="BS470" s="1">
        <f ca="1" t="shared" si="211"/>
        <v>0</v>
      </c>
      <c r="BT470" s="1">
        <f ca="1" t="shared" si="212"/>
        <v>0</v>
      </c>
    </row>
    <row r="471" spans="2:72">
      <c r="B471" s="1">
        <f t="shared" si="213"/>
        <v>181</v>
      </c>
      <c r="C471" s="1">
        <f ca="1" t="shared" si="157"/>
        <v>0.301740432019922</v>
      </c>
      <c r="D471" s="1">
        <f ca="1" t="shared" si="158"/>
        <v>62.0533528566292</v>
      </c>
      <c r="E471" s="1">
        <f ca="1" t="shared" si="159"/>
        <v>0.523829513028332</v>
      </c>
      <c r="F471" s="1">
        <f ca="1" t="shared" si="160"/>
        <v>4.79952924971636</v>
      </c>
      <c r="G471" s="1">
        <f ca="1" t="shared" si="161"/>
        <v>38.3962339977309</v>
      </c>
      <c r="H471" s="1">
        <f ca="1" t="shared" si="162"/>
        <v>23.6571188588983</v>
      </c>
      <c r="I471" s="1">
        <f ca="1" t="shared" si="163"/>
        <v>2365.71188588983</v>
      </c>
      <c r="K471" s="1">
        <f t="shared" si="214"/>
        <v>181</v>
      </c>
      <c r="L471" s="1">
        <f ca="1" t="shared" si="164"/>
        <v>0.32205191659385</v>
      </c>
      <c r="M471" s="1">
        <f ca="1" t="shared" si="165"/>
        <v>60.3414156444761</v>
      </c>
      <c r="N471" s="1">
        <f ca="1" t="shared" si="166"/>
        <v>0.94376219053374</v>
      </c>
      <c r="O471" s="1">
        <f ca="1" t="shared" si="167"/>
        <v>5.66896470738491</v>
      </c>
      <c r="P471" s="1">
        <f ca="1" t="shared" si="168"/>
        <v>51.0206823664642</v>
      </c>
      <c r="Q471" s="1">
        <f ca="1" t="shared" si="169"/>
        <v>9.3207332780119</v>
      </c>
      <c r="R471" s="1">
        <f ca="1" t="shared" si="170"/>
        <v>932.07332780119</v>
      </c>
      <c r="T471" s="1">
        <f t="shared" si="215"/>
        <v>181</v>
      </c>
      <c r="U471" s="1">
        <f ca="1" t="shared" si="171"/>
        <v>0.8986756475522</v>
      </c>
      <c r="V471" s="1">
        <f ca="1" t="shared" si="172"/>
        <v>68.9300225749409</v>
      </c>
      <c r="W471" s="1">
        <f ca="1" t="shared" si="173"/>
        <v>0.749345821027499</v>
      </c>
      <c r="X471" s="1">
        <f ca="1" t="shared" si="174"/>
        <v>5.2505451876299</v>
      </c>
      <c r="Y471" s="1">
        <f ca="1" t="shared" si="175"/>
        <v>52.505451876299</v>
      </c>
      <c r="Z471" s="1">
        <f ca="1" t="shared" si="176"/>
        <v>16.424570698642</v>
      </c>
      <c r="AA471" s="1">
        <f ca="1" t="shared" si="177"/>
        <v>1642.4570698642</v>
      </c>
      <c r="AC471" s="1">
        <f t="shared" si="216"/>
        <v>181</v>
      </c>
      <c r="AD471" s="1">
        <f ca="1" t="shared" si="178"/>
        <v>0.096776238746173</v>
      </c>
      <c r="AE471" s="1">
        <f ca="1" t="shared" si="179"/>
        <v>52.5777025068711</v>
      </c>
      <c r="AF471" s="1">
        <f ca="1" t="shared" si="180"/>
        <v>0.39836126735013</v>
      </c>
      <c r="AG471" s="1">
        <f ca="1" t="shared" si="181"/>
        <v>4.57922666116958</v>
      </c>
      <c r="AH471" s="1">
        <f ca="1" t="shared" si="182"/>
        <v>50.3714932728654</v>
      </c>
      <c r="AI471" s="1">
        <f ca="1" t="shared" si="183"/>
        <v>2.20620923400568</v>
      </c>
      <c r="AJ471" s="1">
        <f ca="1" t="shared" si="184"/>
        <v>220.620923400568</v>
      </c>
      <c r="AL471" s="1">
        <f t="shared" si="217"/>
        <v>181</v>
      </c>
      <c r="AM471" s="1">
        <f ca="1" t="shared" si="185"/>
        <v>0.611950779604494</v>
      </c>
      <c r="AN471" s="1">
        <f ca="1" t="shared" si="186"/>
        <v>69.7406689072402</v>
      </c>
      <c r="AO471" s="1">
        <f ca="1" t="shared" si="187"/>
        <v>0.310010364463075</v>
      </c>
      <c r="AP471" s="1">
        <f ca="1" t="shared" si="188"/>
        <v>4.95720027085246</v>
      </c>
      <c r="AQ471" s="1">
        <f ca="1" t="shared" si="189"/>
        <v>59.4864032502295</v>
      </c>
      <c r="AR471" s="1">
        <f ca="1" t="shared" si="190"/>
        <v>10.2542656570107</v>
      </c>
      <c r="AS471" s="1">
        <f ca="1" t="shared" si="191"/>
        <v>1025.42656570107</v>
      </c>
      <c r="AU471" s="1">
        <f t="shared" si="218"/>
        <v>181</v>
      </c>
      <c r="AV471" s="1">
        <f ca="1" t="shared" si="192"/>
        <v>0.329350650660682</v>
      </c>
      <c r="AW471" s="1">
        <f ca="1" t="shared" si="193"/>
        <v>62.5047790904319</v>
      </c>
      <c r="AX471" s="1">
        <f ca="1" t="shared" si="194"/>
        <v>0.252907725106202</v>
      </c>
      <c r="AY471" s="1">
        <f ca="1" t="shared" si="195"/>
        <v>4.04759259938551</v>
      </c>
      <c r="AZ471" s="1">
        <f ca="1" t="shared" si="196"/>
        <v>52.6187037920117</v>
      </c>
      <c r="BA471" s="1">
        <f ca="1" t="shared" si="197"/>
        <v>9.88607529842026</v>
      </c>
      <c r="BB471" s="1">
        <f ca="1" t="shared" si="198"/>
        <v>988.607529842026</v>
      </c>
      <c r="BD471" s="1">
        <f t="shared" si="219"/>
        <v>181</v>
      </c>
      <c r="BE471" s="1">
        <f ca="1" t="shared" si="199"/>
        <v>0.434712863203245</v>
      </c>
      <c r="BF471" s="1">
        <f ca="1" t="shared" si="200"/>
        <v>63.9143877956438</v>
      </c>
      <c r="BG471" s="1">
        <f ca="1" t="shared" si="201"/>
        <v>0.281667800827466</v>
      </c>
      <c r="BH471" s="1">
        <f ca="1" t="shared" si="202"/>
        <v>4.43289400251034</v>
      </c>
      <c r="BI471" s="1">
        <f ca="1" t="shared" si="203"/>
        <v>62.0605160351447</v>
      </c>
      <c r="BJ471" s="1">
        <f ca="1" t="shared" si="204"/>
        <v>1.85387176049901</v>
      </c>
      <c r="BK471" s="1">
        <f ca="1" t="shared" si="205"/>
        <v>185.387176049901</v>
      </c>
      <c r="BM471" s="1">
        <f t="shared" si="220"/>
        <v>181</v>
      </c>
      <c r="BN471" s="1">
        <f ca="1" t="shared" si="206"/>
        <v>0.73793612048204</v>
      </c>
      <c r="BO471" s="1">
        <f ca="1" t="shared" si="207"/>
        <v>65.9996772188194</v>
      </c>
      <c r="BP471" s="1">
        <f ca="1" t="shared" si="208"/>
        <v>0.730696954386442</v>
      </c>
      <c r="BQ471" s="1">
        <f ca="1" t="shared" si="209"/>
        <v>5.35546804501895</v>
      </c>
      <c r="BR471" s="1">
        <f ca="1" t="shared" si="210"/>
        <v>80.3320206752842</v>
      </c>
      <c r="BS471" s="1">
        <f ca="1" t="shared" si="211"/>
        <v>0</v>
      </c>
      <c r="BT471" s="1">
        <f ca="1" t="shared" si="212"/>
        <v>0</v>
      </c>
    </row>
    <row r="472" spans="2:72">
      <c r="B472" s="1">
        <f t="shared" si="213"/>
        <v>182</v>
      </c>
      <c r="C472" s="1">
        <f ca="1" t="shared" si="157"/>
        <v>0.58203145812458</v>
      </c>
      <c r="D472" s="1">
        <f ca="1" t="shared" si="158"/>
        <v>65.4504657036255</v>
      </c>
      <c r="E472" s="1">
        <f ca="1" t="shared" si="159"/>
        <v>0.263542473268776</v>
      </c>
      <c r="F472" s="1">
        <f ca="1" t="shared" si="160"/>
        <v>4.00675120092569</v>
      </c>
      <c r="G472" s="1">
        <f ca="1" t="shared" si="161"/>
        <v>32.0540096074055</v>
      </c>
      <c r="H472" s="1">
        <f ca="1" t="shared" si="162"/>
        <v>33.39645609622</v>
      </c>
      <c r="I472" s="1">
        <f ca="1" t="shared" si="163"/>
        <v>3339.645609622</v>
      </c>
      <c r="K472" s="1">
        <f t="shared" si="214"/>
        <v>182</v>
      </c>
      <c r="L472" s="1">
        <f ca="1" t="shared" si="164"/>
        <v>0.202817998238802</v>
      </c>
      <c r="M472" s="1">
        <f ca="1" t="shared" si="165"/>
        <v>56.7912621974353</v>
      </c>
      <c r="N472" s="1">
        <f ca="1" t="shared" si="166"/>
        <v>0.938929286720007</v>
      </c>
      <c r="O472" s="1">
        <f ca="1" t="shared" si="167"/>
        <v>5.93589816476263</v>
      </c>
      <c r="P472" s="1">
        <f ca="1" t="shared" si="168"/>
        <v>53.4230834828637</v>
      </c>
      <c r="Q472" s="1">
        <f ca="1" t="shared" si="169"/>
        <v>3.36817871457158</v>
      </c>
      <c r="R472" s="1">
        <f ca="1" t="shared" si="170"/>
        <v>336.817871457158</v>
      </c>
      <c r="T472" s="1">
        <f t="shared" si="215"/>
        <v>182</v>
      </c>
      <c r="U472" s="1">
        <f ca="1" t="shared" si="171"/>
        <v>0.109555431701946</v>
      </c>
      <c r="V472" s="1">
        <f ca="1" t="shared" si="172"/>
        <v>55.2791614795039</v>
      </c>
      <c r="W472" s="1">
        <f ca="1" t="shared" si="173"/>
        <v>0.93028133369526</v>
      </c>
      <c r="X472" s="1">
        <f ca="1" t="shared" si="174"/>
        <v>5.82869509664907</v>
      </c>
      <c r="Y472" s="1">
        <f ca="1" t="shared" si="175"/>
        <v>58.2869509664907</v>
      </c>
      <c r="Z472" s="1">
        <f ca="1" t="shared" si="176"/>
        <v>0</v>
      </c>
      <c r="AA472" s="1">
        <f ca="1" t="shared" si="177"/>
        <v>0</v>
      </c>
      <c r="AC472" s="1">
        <f t="shared" si="216"/>
        <v>182</v>
      </c>
      <c r="AD472" s="1">
        <f ca="1" t="shared" si="178"/>
        <v>0.655960139811448</v>
      </c>
      <c r="AE472" s="1">
        <f ca="1" t="shared" si="179"/>
        <v>69.6523202926728</v>
      </c>
      <c r="AF472" s="1">
        <f ca="1" t="shared" si="180"/>
        <v>0.338339316727663</v>
      </c>
      <c r="AG472" s="1">
        <f ca="1" t="shared" si="181"/>
        <v>4.74294898351911</v>
      </c>
      <c r="AH472" s="1">
        <f ca="1" t="shared" si="182"/>
        <v>52.1724388187102</v>
      </c>
      <c r="AI472" s="1">
        <f ca="1" t="shared" si="183"/>
        <v>17.4798814739626</v>
      </c>
      <c r="AJ472" s="1">
        <f ca="1" t="shared" si="184"/>
        <v>1747.98814739626</v>
      </c>
      <c r="AL472" s="1">
        <f t="shared" si="217"/>
        <v>182</v>
      </c>
      <c r="AM472" s="1">
        <f ca="1" t="shared" si="185"/>
        <v>0.582345495628006</v>
      </c>
      <c r="AN472" s="1">
        <f ca="1" t="shared" si="186"/>
        <v>66.6917091256976</v>
      </c>
      <c r="AO472" s="1">
        <f ca="1" t="shared" si="187"/>
        <v>0.603348191147911</v>
      </c>
      <c r="AP472" s="1">
        <f ca="1" t="shared" si="188"/>
        <v>4.5358631061043</v>
      </c>
      <c r="AQ472" s="1">
        <f ca="1" t="shared" si="189"/>
        <v>54.4303572732516</v>
      </c>
      <c r="AR472" s="1">
        <f ca="1" t="shared" si="190"/>
        <v>12.261351852446</v>
      </c>
      <c r="AS472" s="1">
        <f ca="1" t="shared" si="191"/>
        <v>1226.1351852446</v>
      </c>
      <c r="AU472" s="1">
        <f t="shared" si="218"/>
        <v>182</v>
      </c>
      <c r="AV472" s="1">
        <f ca="1" t="shared" si="192"/>
        <v>0.615143190389361</v>
      </c>
      <c r="AW472" s="1">
        <f ca="1" t="shared" si="193"/>
        <v>65.3772885958096</v>
      </c>
      <c r="AX472" s="1">
        <f ca="1" t="shared" si="194"/>
        <v>0.233619238224996</v>
      </c>
      <c r="AY472" s="1">
        <f ca="1" t="shared" si="195"/>
        <v>4.07190935980629</v>
      </c>
      <c r="AZ472" s="1">
        <f ca="1" t="shared" si="196"/>
        <v>52.9348216774818</v>
      </c>
      <c r="BA472" s="1">
        <f ca="1" t="shared" si="197"/>
        <v>12.4424669183278</v>
      </c>
      <c r="BB472" s="1">
        <f ca="1" t="shared" si="198"/>
        <v>1244.24669183278</v>
      </c>
      <c r="BD472" s="1">
        <f t="shared" si="219"/>
        <v>182</v>
      </c>
      <c r="BE472" s="1">
        <f ca="1" t="shared" si="199"/>
        <v>0.745285970541355</v>
      </c>
      <c r="BF472" s="1">
        <f ca="1" t="shared" si="200"/>
        <v>65.0714282778277</v>
      </c>
      <c r="BG472" s="1">
        <f ca="1" t="shared" si="201"/>
        <v>0.0823544152119484</v>
      </c>
      <c r="BH472" s="1">
        <f ca="1" t="shared" si="202"/>
        <v>4.27610624202431</v>
      </c>
      <c r="BI472" s="1">
        <f ca="1" t="shared" si="203"/>
        <v>59.8654873883403</v>
      </c>
      <c r="BJ472" s="1">
        <f ca="1" t="shared" si="204"/>
        <v>5.20594088948738</v>
      </c>
      <c r="BK472" s="1">
        <f ca="1" t="shared" si="205"/>
        <v>520.594088948738</v>
      </c>
      <c r="BM472" s="1">
        <f t="shared" si="220"/>
        <v>182</v>
      </c>
      <c r="BN472" s="1">
        <f ca="1" t="shared" si="206"/>
        <v>0.813251810744289</v>
      </c>
      <c r="BO472" s="1">
        <f ca="1" t="shared" si="207"/>
        <v>66.9716226478476</v>
      </c>
      <c r="BP472" s="1">
        <f ca="1" t="shared" si="208"/>
        <v>0.733908960793561</v>
      </c>
      <c r="BQ472" s="1">
        <f ca="1" t="shared" si="209"/>
        <v>5.19070692669384</v>
      </c>
      <c r="BR472" s="1">
        <f ca="1" t="shared" si="210"/>
        <v>77.8606039004075</v>
      </c>
      <c r="BS472" s="1">
        <f ca="1" t="shared" si="211"/>
        <v>0</v>
      </c>
      <c r="BT472" s="1">
        <f ca="1" t="shared" si="212"/>
        <v>0</v>
      </c>
    </row>
    <row r="473" spans="2:72">
      <c r="B473" s="1">
        <f t="shared" si="213"/>
        <v>183</v>
      </c>
      <c r="C473" s="1">
        <f ca="1" t="shared" si="157"/>
        <v>0.31519143436294</v>
      </c>
      <c r="D473" s="1">
        <f ca="1" t="shared" si="158"/>
        <v>60.4223025132148</v>
      </c>
      <c r="E473" s="1">
        <f ca="1" t="shared" si="159"/>
        <v>0.371707022399834</v>
      </c>
      <c r="F473" s="1">
        <f ca="1" t="shared" si="160"/>
        <v>4.55471667111368</v>
      </c>
      <c r="G473" s="1">
        <f ca="1" t="shared" si="161"/>
        <v>36.4377333689094</v>
      </c>
      <c r="H473" s="1">
        <f ca="1" t="shared" si="162"/>
        <v>23.9845691443054</v>
      </c>
      <c r="I473" s="1">
        <f ca="1" t="shared" si="163"/>
        <v>2398.45691443054</v>
      </c>
      <c r="K473" s="1">
        <f t="shared" si="214"/>
        <v>183</v>
      </c>
      <c r="L473" s="1">
        <f ca="1" t="shared" si="164"/>
        <v>0.347331931018487</v>
      </c>
      <c r="M473" s="1">
        <f ca="1" t="shared" si="165"/>
        <v>60.2638521737109</v>
      </c>
      <c r="N473" s="1">
        <f ca="1" t="shared" si="166"/>
        <v>0.55624963955893</v>
      </c>
      <c r="O473" s="1">
        <f ca="1" t="shared" si="167"/>
        <v>4.75969813569355</v>
      </c>
      <c r="P473" s="1">
        <f ca="1" t="shared" si="168"/>
        <v>42.837283221242</v>
      </c>
      <c r="Q473" s="1">
        <f ca="1" t="shared" si="169"/>
        <v>17.4265689524689</v>
      </c>
      <c r="R473" s="1">
        <f ca="1" t="shared" si="170"/>
        <v>1742.65689524689</v>
      </c>
      <c r="T473" s="1">
        <f t="shared" si="215"/>
        <v>183</v>
      </c>
      <c r="U473" s="1">
        <f ca="1" t="shared" si="171"/>
        <v>0.864473254810319</v>
      </c>
      <c r="V473" s="1">
        <f ca="1" t="shared" si="172"/>
        <v>65.5949811662586</v>
      </c>
      <c r="W473" s="1">
        <f ca="1" t="shared" si="173"/>
        <v>0.846007875480963</v>
      </c>
      <c r="X473" s="1">
        <f ca="1" t="shared" si="174"/>
        <v>5.04599264899481</v>
      </c>
      <c r="Y473" s="1">
        <f ca="1" t="shared" si="175"/>
        <v>50.4599264899481</v>
      </c>
      <c r="Z473" s="1">
        <f ca="1" t="shared" si="176"/>
        <v>15.1350546763105</v>
      </c>
      <c r="AA473" s="1">
        <f ca="1" t="shared" si="177"/>
        <v>1513.50546763105</v>
      </c>
      <c r="AC473" s="1">
        <f t="shared" si="216"/>
        <v>183</v>
      </c>
      <c r="AD473" s="1">
        <f ca="1" t="shared" si="178"/>
        <v>0.942097115181402</v>
      </c>
      <c r="AE473" s="1">
        <f ca="1" t="shared" si="179"/>
        <v>79.229986718471</v>
      </c>
      <c r="AF473" s="1">
        <f ca="1" t="shared" si="180"/>
        <v>0.021812701215705</v>
      </c>
      <c r="AG473" s="1">
        <f ca="1" t="shared" si="181"/>
        <v>4.19924947636525</v>
      </c>
      <c r="AH473" s="1">
        <f ca="1" t="shared" si="182"/>
        <v>46.1917442400178</v>
      </c>
      <c r="AI473" s="1">
        <f ca="1" t="shared" si="183"/>
        <v>33.0382424784532</v>
      </c>
      <c r="AJ473" s="1">
        <f ca="1" t="shared" si="184"/>
        <v>3303.82424784532</v>
      </c>
      <c r="AL473" s="1">
        <f t="shared" si="217"/>
        <v>183</v>
      </c>
      <c r="AM473" s="1">
        <f ca="1" t="shared" si="185"/>
        <v>0.217091259518259</v>
      </c>
      <c r="AN473" s="1">
        <f ca="1" t="shared" si="186"/>
        <v>55.9497850500478</v>
      </c>
      <c r="AO473" s="1">
        <f ca="1" t="shared" si="187"/>
        <v>0.55364880496386</v>
      </c>
      <c r="AP473" s="1">
        <f ca="1" t="shared" si="188"/>
        <v>4.5092635194202</v>
      </c>
      <c r="AQ473" s="1">
        <f ca="1" t="shared" si="189"/>
        <v>54.1111622330424</v>
      </c>
      <c r="AR473" s="1">
        <f ca="1" t="shared" si="190"/>
        <v>1.83862281700545</v>
      </c>
      <c r="AS473" s="1">
        <f ca="1" t="shared" si="191"/>
        <v>183.862281700545</v>
      </c>
      <c r="AU473" s="1">
        <f t="shared" si="218"/>
        <v>183</v>
      </c>
      <c r="AV473" s="1">
        <f ca="1" t="shared" si="192"/>
        <v>0.543208974156306</v>
      </c>
      <c r="AW473" s="1">
        <f ca="1" t="shared" si="193"/>
        <v>63.4720276220729</v>
      </c>
      <c r="AX473" s="1">
        <f ca="1" t="shared" si="194"/>
        <v>0.728971003012859</v>
      </c>
      <c r="AY473" s="1">
        <f ca="1" t="shared" si="195"/>
        <v>5.01083635432458</v>
      </c>
      <c r="AZ473" s="1">
        <f ca="1" t="shared" si="196"/>
        <v>65.1408726062195</v>
      </c>
      <c r="BA473" s="1">
        <f ca="1" t="shared" si="197"/>
        <v>0</v>
      </c>
      <c r="BB473" s="1">
        <f ca="1" t="shared" si="198"/>
        <v>0</v>
      </c>
      <c r="BD473" s="1">
        <f t="shared" si="219"/>
        <v>183</v>
      </c>
      <c r="BE473" s="1">
        <f ca="1" t="shared" si="199"/>
        <v>0.930405777036882</v>
      </c>
      <c r="BF473" s="1">
        <f ca="1" t="shared" si="200"/>
        <v>76.6103725393909</v>
      </c>
      <c r="BG473" s="1">
        <f ca="1" t="shared" si="201"/>
        <v>0.229762751495786</v>
      </c>
      <c r="BH473" s="1">
        <f ca="1" t="shared" si="202"/>
        <v>4.07513548206353</v>
      </c>
      <c r="BI473" s="1">
        <f ca="1" t="shared" si="203"/>
        <v>57.0518967488894</v>
      </c>
      <c r="BJ473" s="1">
        <f ca="1" t="shared" si="204"/>
        <v>19.5584757905015</v>
      </c>
      <c r="BK473" s="1">
        <f ca="1" t="shared" si="205"/>
        <v>1955.84757905015</v>
      </c>
      <c r="BM473" s="1">
        <f t="shared" si="220"/>
        <v>183</v>
      </c>
      <c r="BN473" s="1">
        <f ca="1" t="shared" si="206"/>
        <v>0.861513936700712</v>
      </c>
      <c r="BO473" s="1">
        <f ca="1" t="shared" si="207"/>
        <v>65.7287307759856</v>
      </c>
      <c r="BP473" s="1">
        <f ca="1" t="shared" si="208"/>
        <v>0.0205418371019228</v>
      </c>
      <c r="BQ473" s="1">
        <f ca="1" t="shared" si="209"/>
        <v>4.14598326204123</v>
      </c>
      <c r="BR473" s="1">
        <f ca="1" t="shared" si="210"/>
        <v>62.1897489306184</v>
      </c>
      <c r="BS473" s="1">
        <f ca="1" t="shared" si="211"/>
        <v>3.53898184536726</v>
      </c>
      <c r="BT473" s="1">
        <f ca="1" t="shared" si="212"/>
        <v>353.898184536726</v>
      </c>
    </row>
    <row r="474" spans="2:72">
      <c r="B474" s="1">
        <f t="shared" si="213"/>
        <v>184</v>
      </c>
      <c r="C474" s="1">
        <f ca="1" t="shared" si="157"/>
        <v>0.139605259333084</v>
      </c>
      <c r="D474" s="1">
        <f ca="1" t="shared" si="158"/>
        <v>58.9314033334429</v>
      </c>
      <c r="E474" s="1">
        <f ca="1" t="shared" si="159"/>
        <v>0.177115888983487</v>
      </c>
      <c r="F474" s="1">
        <f ca="1" t="shared" si="160"/>
        <v>4.1220910383167</v>
      </c>
      <c r="G474" s="1">
        <f ca="1" t="shared" si="161"/>
        <v>32.9767283065336</v>
      </c>
      <c r="H474" s="1">
        <f ca="1" t="shared" si="162"/>
        <v>25.9546750269092</v>
      </c>
      <c r="I474" s="1">
        <f ca="1" t="shared" si="163"/>
        <v>2595.46750269092</v>
      </c>
      <c r="K474" s="1">
        <f t="shared" si="214"/>
        <v>184</v>
      </c>
      <c r="L474" s="1">
        <f ca="1" t="shared" si="164"/>
        <v>0.0139673154037903</v>
      </c>
      <c r="M474" s="1">
        <f ca="1" t="shared" si="165"/>
        <v>54.9317655339617</v>
      </c>
      <c r="N474" s="1">
        <f ca="1" t="shared" si="166"/>
        <v>0.00703657308891681</v>
      </c>
      <c r="O474" s="1">
        <f ca="1" t="shared" si="167"/>
        <v>4.4062423811896</v>
      </c>
      <c r="P474" s="1">
        <f ca="1" t="shared" si="168"/>
        <v>39.6561814307064</v>
      </c>
      <c r="Q474" s="1">
        <f ca="1" t="shared" si="169"/>
        <v>15.2755841032554</v>
      </c>
      <c r="R474" s="1">
        <f ca="1" t="shared" si="170"/>
        <v>1527.55841032554</v>
      </c>
      <c r="T474" s="1">
        <f t="shared" si="215"/>
        <v>184</v>
      </c>
      <c r="U474" s="1">
        <f ca="1" t="shared" si="171"/>
        <v>0.0723387139099485</v>
      </c>
      <c r="V474" s="1">
        <f ca="1" t="shared" si="172"/>
        <v>53.5493622699447</v>
      </c>
      <c r="W474" s="1">
        <f ca="1" t="shared" si="173"/>
        <v>0.697759260182079</v>
      </c>
      <c r="X474" s="1">
        <f ca="1" t="shared" si="174"/>
        <v>4.9801920049924</v>
      </c>
      <c r="Y474" s="1">
        <f ca="1" t="shared" si="175"/>
        <v>49.801920049924</v>
      </c>
      <c r="Z474" s="1">
        <f ca="1" t="shared" si="176"/>
        <v>3.74744222002063</v>
      </c>
      <c r="AA474" s="1">
        <f ca="1" t="shared" si="177"/>
        <v>374.744222002063</v>
      </c>
      <c r="AC474" s="1">
        <f t="shared" si="216"/>
        <v>184</v>
      </c>
      <c r="AD474" s="1">
        <f ca="1" t="shared" si="178"/>
        <v>0.538291011896345</v>
      </c>
      <c r="AE474" s="1">
        <f ca="1" t="shared" si="179"/>
        <v>60.1027283135565</v>
      </c>
      <c r="AF474" s="1">
        <f ca="1" t="shared" si="180"/>
        <v>0.825721144276087</v>
      </c>
      <c r="AG474" s="1">
        <f ca="1" t="shared" si="181"/>
        <v>5.36171319753533</v>
      </c>
      <c r="AH474" s="1">
        <f ca="1" t="shared" si="182"/>
        <v>58.9788451728887</v>
      </c>
      <c r="AI474" s="1">
        <f ca="1" t="shared" si="183"/>
        <v>1.12388314066787</v>
      </c>
      <c r="AJ474" s="1">
        <f ca="1" t="shared" si="184"/>
        <v>112.388314066787</v>
      </c>
      <c r="AL474" s="1">
        <f t="shared" si="217"/>
        <v>184</v>
      </c>
      <c r="AM474" s="1">
        <f ca="1" t="shared" si="185"/>
        <v>0.849582251714203</v>
      </c>
      <c r="AN474" s="1">
        <f ca="1" t="shared" si="186"/>
        <v>68.6754912829166</v>
      </c>
      <c r="AO474" s="1">
        <f ca="1" t="shared" si="187"/>
        <v>0.62991118081931</v>
      </c>
      <c r="AP474" s="1">
        <f ca="1" t="shared" si="188"/>
        <v>4.77652721848384</v>
      </c>
      <c r="AQ474" s="1">
        <f ca="1" t="shared" si="189"/>
        <v>57.3183266218061</v>
      </c>
      <c r="AR474" s="1">
        <f ca="1" t="shared" si="190"/>
        <v>11.3571646611104</v>
      </c>
      <c r="AS474" s="1">
        <f ca="1" t="shared" si="191"/>
        <v>1135.71646611104</v>
      </c>
      <c r="AU474" s="1">
        <f t="shared" si="218"/>
        <v>184</v>
      </c>
      <c r="AV474" s="1">
        <f ca="1" t="shared" si="192"/>
        <v>0.0262517841532433</v>
      </c>
      <c r="AW474" s="1">
        <f ca="1" t="shared" si="193"/>
        <v>54.2937716476717</v>
      </c>
      <c r="AX474" s="1">
        <f ca="1" t="shared" si="194"/>
        <v>0.51019443868077</v>
      </c>
      <c r="AY474" s="1">
        <f ca="1" t="shared" si="195"/>
        <v>4.72956772398032</v>
      </c>
      <c r="AZ474" s="1">
        <f ca="1" t="shared" si="196"/>
        <v>61.4843804117442</v>
      </c>
      <c r="BA474" s="1">
        <f ca="1" t="shared" si="197"/>
        <v>0</v>
      </c>
      <c r="BB474" s="1">
        <f ca="1" t="shared" si="198"/>
        <v>0</v>
      </c>
      <c r="BD474" s="1">
        <f t="shared" si="219"/>
        <v>184</v>
      </c>
      <c r="BE474" s="1">
        <f ca="1" t="shared" si="199"/>
        <v>0.139941499213263</v>
      </c>
      <c r="BF474" s="1">
        <f ca="1" t="shared" si="200"/>
        <v>58.8390096584502</v>
      </c>
      <c r="BG474" s="1">
        <f ca="1" t="shared" si="201"/>
        <v>0.294617999116283</v>
      </c>
      <c r="BH474" s="1">
        <f ca="1" t="shared" si="202"/>
        <v>4.00095767947026</v>
      </c>
      <c r="BI474" s="1">
        <f ca="1" t="shared" si="203"/>
        <v>56.0134075125836</v>
      </c>
      <c r="BJ474" s="1">
        <f ca="1" t="shared" si="204"/>
        <v>2.82560214586659</v>
      </c>
      <c r="BK474" s="1">
        <f ca="1" t="shared" si="205"/>
        <v>282.560214586659</v>
      </c>
      <c r="BM474" s="1">
        <f t="shared" si="220"/>
        <v>184</v>
      </c>
      <c r="BN474" s="1">
        <f ca="1" t="shared" si="206"/>
        <v>0.434707790554155</v>
      </c>
      <c r="BO474" s="1">
        <f ca="1" t="shared" si="207"/>
        <v>62.9714663203698</v>
      </c>
      <c r="BP474" s="1">
        <f ca="1" t="shared" si="208"/>
        <v>0.865198644018031</v>
      </c>
      <c r="BQ474" s="1">
        <f ca="1" t="shared" si="209"/>
        <v>5.45832145616545</v>
      </c>
      <c r="BR474" s="1">
        <f ca="1" t="shared" si="210"/>
        <v>81.8748218424818</v>
      </c>
      <c r="BS474" s="1">
        <f ca="1" t="shared" si="211"/>
        <v>0</v>
      </c>
      <c r="BT474" s="1">
        <f ca="1" t="shared" si="212"/>
        <v>0</v>
      </c>
    </row>
    <row r="475" spans="2:72">
      <c r="B475" s="1">
        <f t="shared" si="213"/>
        <v>185</v>
      </c>
      <c r="C475" s="1">
        <f ca="1" t="shared" si="157"/>
        <v>0.336025689642214</v>
      </c>
      <c r="D475" s="1">
        <f ca="1" t="shared" si="158"/>
        <v>60.6252116551859</v>
      </c>
      <c r="E475" s="1">
        <f ca="1" t="shared" si="159"/>
        <v>0.26743506009135</v>
      </c>
      <c r="F475" s="1">
        <f ca="1" t="shared" si="160"/>
        <v>4.37617531914188</v>
      </c>
      <c r="G475" s="1">
        <f ca="1" t="shared" si="161"/>
        <v>35.0094025531351</v>
      </c>
      <c r="H475" s="1">
        <f ca="1" t="shared" si="162"/>
        <v>25.6158091020508</v>
      </c>
      <c r="I475" s="1">
        <f ca="1" t="shared" si="163"/>
        <v>2561.58091020508</v>
      </c>
      <c r="K475" s="1">
        <f t="shared" si="214"/>
        <v>185</v>
      </c>
      <c r="L475" s="1">
        <f ca="1" t="shared" si="164"/>
        <v>0.0760441456656771</v>
      </c>
      <c r="M475" s="1">
        <f ca="1" t="shared" si="165"/>
        <v>51.7169484337607</v>
      </c>
      <c r="N475" s="1">
        <f ca="1" t="shared" si="166"/>
        <v>0.355311619359908</v>
      </c>
      <c r="O475" s="1">
        <f ca="1" t="shared" si="167"/>
        <v>4.73334576433961</v>
      </c>
      <c r="P475" s="1">
        <f ca="1" t="shared" si="168"/>
        <v>42.6001118790565</v>
      </c>
      <c r="Q475" s="1">
        <f ca="1" t="shared" si="169"/>
        <v>9.11683655470413</v>
      </c>
      <c r="R475" s="1">
        <f ca="1" t="shared" si="170"/>
        <v>911.683655470413</v>
      </c>
      <c r="T475" s="1">
        <f t="shared" si="215"/>
        <v>185</v>
      </c>
      <c r="U475" s="1">
        <f ca="1" t="shared" si="171"/>
        <v>0.270345811097708</v>
      </c>
      <c r="V475" s="1">
        <f ca="1" t="shared" si="172"/>
        <v>64.128639384999</v>
      </c>
      <c r="W475" s="1">
        <f ca="1" t="shared" si="173"/>
        <v>0.752394446871626</v>
      </c>
      <c r="X475" s="1">
        <f ca="1" t="shared" si="174"/>
        <v>5.1927892674687</v>
      </c>
      <c r="Y475" s="1">
        <f ca="1" t="shared" si="175"/>
        <v>51.927892674687</v>
      </c>
      <c r="Z475" s="1">
        <f ca="1" t="shared" si="176"/>
        <v>12.200746710312</v>
      </c>
      <c r="AA475" s="1">
        <f ca="1" t="shared" si="177"/>
        <v>1220.0746710312</v>
      </c>
      <c r="AC475" s="1">
        <f t="shared" si="216"/>
        <v>185</v>
      </c>
      <c r="AD475" s="1">
        <f ca="1" t="shared" si="178"/>
        <v>0.559352933775234</v>
      </c>
      <c r="AE475" s="1">
        <f ca="1" t="shared" si="179"/>
        <v>68.0687265306634</v>
      </c>
      <c r="AF475" s="1">
        <f ca="1" t="shared" si="180"/>
        <v>0.496691557298812</v>
      </c>
      <c r="AG475" s="1">
        <f ca="1" t="shared" si="181"/>
        <v>4.62168033116656</v>
      </c>
      <c r="AH475" s="1">
        <f ca="1" t="shared" si="182"/>
        <v>50.8384836428322</v>
      </c>
      <c r="AI475" s="1">
        <f ca="1" t="shared" si="183"/>
        <v>17.2302428878312</v>
      </c>
      <c r="AJ475" s="1">
        <f ca="1" t="shared" si="184"/>
        <v>1723.02428878312</v>
      </c>
      <c r="AL475" s="1">
        <f t="shared" si="217"/>
        <v>185</v>
      </c>
      <c r="AM475" s="1">
        <f ca="1" t="shared" si="185"/>
        <v>0.138206163454027</v>
      </c>
      <c r="AN475" s="1">
        <f ca="1" t="shared" si="186"/>
        <v>59.8733909265922</v>
      </c>
      <c r="AO475" s="1">
        <f ca="1" t="shared" si="187"/>
        <v>0.877054161751428</v>
      </c>
      <c r="AP475" s="1">
        <f ca="1" t="shared" si="188"/>
        <v>5.24200124426555</v>
      </c>
      <c r="AQ475" s="1">
        <f ca="1" t="shared" si="189"/>
        <v>62.9040149311866</v>
      </c>
      <c r="AR475" s="1">
        <f ca="1" t="shared" si="190"/>
        <v>0</v>
      </c>
      <c r="AS475" s="1">
        <f ca="1" t="shared" si="191"/>
        <v>0</v>
      </c>
      <c r="AU475" s="1">
        <f t="shared" si="218"/>
        <v>185</v>
      </c>
      <c r="AV475" s="1">
        <f ca="1" t="shared" si="192"/>
        <v>0.971965697443705</v>
      </c>
      <c r="AW475" s="1">
        <f ca="1" t="shared" si="193"/>
        <v>76.3480311085853</v>
      </c>
      <c r="AX475" s="1">
        <f ca="1" t="shared" si="194"/>
        <v>0.193209361805345</v>
      </c>
      <c r="AY475" s="1">
        <f ca="1" t="shared" si="195"/>
        <v>4.21674663578066</v>
      </c>
      <c r="AZ475" s="1">
        <f ca="1" t="shared" si="196"/>
        <v>54.8177062651486</v>
      </c>
      <c r="BA475" s="1">
        <f ca="1" t="shared" si="197"/>
        <v>21.5303248434367</v>
      </c>
      <c r="BB475" s="1">
        <f ca="1" t="shared" si="198"/>
        <v>2153.03248434367</v>
      </c>
      <c r="BD475" s="1">
        <f t="shared" si="219"/>
        <v>185</v>
      </c>
      <c r="BE475" s="1">
        <f ca="1" t="shared" si="199"/>
        <v>0.0770257470817008</v>
      </c>
      <c r="BF475" s="1">
        <f ca="1" t="shared" si="200"/>
        <v>53.3416836108571</v>
      </c>
      <c r="BG475" s="1">
        <f ca="1" t="shared" si="201"/>
        <v>0.626518722404264</v>
      </c>
      <c r="BH475" s="1">
        <f ca="1" t="shared" si="202"/>
        <v>4.75908469176428</v>
      </c>
      <c r="BI475" s="1">
        <f ca="1" t="shared" si="203"/>
        <v>66.6271856846999</v>
      </c>
      <c r="BJ475" s="1">
        <f ca="1" t="shared" si="204"/>
        <v>0</v>
      </c>
      <c r="BK475" s="1">
        <f ca="1" t="shared" si="205"/>
        <v>0</v>
      </c>
      <c r="BM475" s="1">
        <f t="shared" si="220"/>
        <v>185</v>
      </c>
      <c r="BN475" s="1">
        <f ca="1" t="shared" si="206"/>
        <v>0.448107578093761</v>
      </c>
      <c r="BO475" s="1">
        <f ca="1" t="shared" si="207"/>
        <v>62.4983886252236</v>
      </c>
      <c r="BP475" s="1">
        <f ca="1" t="shared" si="208"/>
        <v>0.42597869297432</v>
      </c>
      <c r="BQ475" s="1">
        <f ca="1" t="shared" si="209"/>
        <v>4.87759595585866</v>
      </c>
      <c r="BR475" s="1">
        <f ca="1" t="shared" si="210"/>
        <v>73.1639393378799</v>
      </c>
      <c r="BS475" s="1">
        <f ca="1" t="shared" si="211"/>
        <v>0</v>
      </c>
      <c r="BT475" s="1">
        <f ca="1" t="shared" si="212"/>
        <v>0</v>
      </c>
    </row>
    <row r="476" spans="2:72">
      <c r="B476" s="1">
        <f t="shared" si="213"/>
        <v>186</v>
      </c>
      <c r="C476" s="1">
        <f ca="1" t="shared" si="157"/>
        <v>0.795385170050346</v>
      </c>
      <c r="D476" s="1">
        <f ca="1" t="shared" si="158"/>
        <v>68.4591935546221</v>
      </c>
      <c r="E476" s="1">
        <f ca="1" t="shared" si="159"/>
        <v>0.254314519593207</v>
      </c>
      <c r="F476" s="1">
        <f ca="1" t="shared" si="160"/>
        <v>4.0933287281849</v>
      </c>
      <c r="G476" s="1">
        <f ca="1" t="shared" si="161"/>
        <v>32.7466298254792</v>
      </c>
      <c r="H476" s="1">
        <f ca="1" t="shared" si="162"/>
        <v>35.7125637291429</v>
      </c>
      <c r="I476" s="1">
        <f ca="1" t="shared" si="163"/>
        <v>3571.25637291429</v>
      </c>
      <c r="K476" s="1">
        <f t="shared" si="214"/>
        <v>186</v>
      </c>
      <c r="L476" s="1">
        <f ca="1" t="shared" si="164"/>
        <v>0.915874346971978</v>
      </c>
      <c r="M476" s="1">
        <f ca="1" t="shared" si="165"/>
        <v>77.6677039148938</v>
      </c>
      <c r="N476" s="1">
        <f ca="1" t="shared" si="166"/>
        <v>0.174818624933481</v>
      </c>
      <c r="O476" s="1">
        <f ca="1" t="shared" si="167"/>
        <v>4.15694266557974</v>
      </c>
      <c r="P476" s="1">
        <f ca="1" t="shared" si="168"/>
        <v>37.4124839902176</v>
      </c>
      <c r="Q476" s="1">
        <f ca="1" t="shared" si="169"/>
        <v>40.2552199246762</v>
      </c>
      <c r="R476" s="1">
        <f ca="1" t="shared" si="170"/>
        <v>4025.52199246762</v>
      </c>
      <c r="T476" s="1">
        <f t="shared" si="215"/>
        <v>186</v>
      </c>
      <c r="U476" s="1">
        <f ca="1" t="shared" si="171"/>
        <v>0.866362199004462</v>
      </c>
      <c r="V476" s="1">
        <f ca="1" t="shared" si="172"/>
        <v>69.8833215141122</v>
      </c>
      <c r="W476" s="1">
        <f ca="1" t="shared" si="173"/>
        <v>0.936176932558439</v>
      </c>
      <c r="X476" s="1">
        <f ca="1" t="shared" si="174"/>
        <v>5.92648550096966</v>
      </c>
      <c r="Y476" s="1">
        <f ca="1" t="shared" si="175"/>
        <v>59.2648550096966</v>
      </c>
      <c r="Z476" s="1">
        <f ca="1" t="shared" si="176"/>
        <v>10.6184665044156</v>
      </c>
      <c r="AA476" s="1">
        <f ca="1" t="shared" si="177"/>
        <v>1061.84665044156</v>
      </c>
      <c r="AC476" s="1">
        <f t="shared" si="216"/>
        <v>186</v>
      </c>
      <c r="AD476" s="1">
        <f ca="1" t="shared" si="178"/>
        <v>0.583160715931236</v>
      </c>
      <c r="AE476" s="1">
        <f ca="1" t="shared" si="179"/>
        <v>69.385365317262</v>
      </c>
      <c r="AF476" s="1">
        <f ca="1" t="shared" si="180"/>
        <v>0.102110756158499</v>
      </c>
      <c r="AG476" s="1">
        <f ca="1" t="shared" si="181"/>
        <v>4.34194549345795</v>
      </c>
      <c r="AH476" s="1">
        <f ca="1" t="shared" si="182"/>
        <v>47.7614004280374</v>
      </c>
      <c r="AI476" s="1">
        <f ca="1" t="shared" si="183"/>
        <v>21.6239648892246</v>
      </c>
      <c r="AJ476" s="1">
        <f ca="1" t="shared" si="184"/>
        <v>2162.39648892246</v>
      </c>
      <c r="AL476" s="1">
        <f t="shared" si="217"/>
        <v>186</v>
      </c>
      <c r="AM476" s="1">
        <f ca="1" t="shared" si="185"/>
        <v>0.183925691657518</v>
      </c>
      <c r="AN476" s="1">
        <f ca="1" t="shared" si="186"/>
        <v>56.2969035285181</v>
      </c>
      <c r="AO476" s="1">
        <f ca="1" t="shared" si="187"/>
        <v>0.322110464934243</v>
      </c>
      <c r="AP476" s="1">
        <f ca="1" t="shared" si="188"/>
        <v>4.97372665684787</v>
      </c>
      <c r="AQ476" s="1">
        <f ca="1" t="shared" si="189"/>
        <v>59.6847198821744</v>
      </c>
      <c r="AR476" s="1">
        <f ca="1" t="shared" si="190"/>
        <v>0</v>
      </c>
      <c r="AS476" s="1">
        <f ca="1" t="shared" si="191"/>
        <v>0</v>
      </c>
      <c r="AU476" s="1">
        <f t="shared" si="218"/>
        <v>186</v>
      </c>
      <c r="AV476" s="1">
        <f ca="1" t="shared" si="192"/>
        <v>0.496364072489741</v>
      </c>
      <c r="AW476" s="1">
        <f ca="1" t="shared" si="193"/>
        <v>62.6623992088817</v>
      </c>
      <c r="AX476" s="1">
        <f ca="1" t="shared" si="194"/>
        <v>0.443399591674405</v>
      </c>
      <c r="AY476" s="1">
        <f ca="1" t="shared" si="195"/>
        <v>4.82623885750594</v>
      </c>
      <c r="AZ476" s="1">
        <f ca="1" t="shared" si="196"/>
        <v>62.7411051475772</v>
      </c>
      <c r="BA476" s="1">
        <f ca="1" t="shared" si="197"/>
        <v>0</v>
      </c>
      <c r="BB476" s="1">
        <f ca="1" t="shared" si="198"/>
        <v>0</v>
      </c>
      <c r="BD476" s="1">
        <f t="shared" si="219"/>
        <v>186</v>
      </c>
      <c r="BE476" s="1">
        <f ca="1" t="shared" si="199"/>
        <v>0.905783924465542</v>
      </c>
      <c r="BF476" s="1">
        <f ca="1" t="shared" si="200"/>
        <v>78.796590217274</v>
      </c>
      <c r="BG476" s="1">
        <f ca="1" t="shared" si="201"/>
        <v>0.474435501936221</v>
      </c>
      <c r="BH476" s="1">
        <f ca="1" t="shared" si="202"/>
        <v>4.99064424973975</v>
      </c>
      <c r="BI476" s="1">
        <f ca="1" t="shared" si="203"/>
        <v>69.8690194963565</v>
      </c>
      <c r="BJ476" s="1">
        <f ca="1" t="shared" si="204"/>
        <v>8.92757072091742</v>
      </c>
      <c r="BK476" s="1">
        <f ca="1" t="shared" si="205"/>
        <v>892.757072091742</v>
      </c>
      <c r="BM476" s="1">
        <f t="shared" si="220"/>
        <v>186</v>
      </c>
      <c r="BN476" s="1">
        <f ca="1" t="shared" si="206"/>
        <v>0.973215081443277</v>
      </c>
      <c r="BO476" s="1">
        <f ca="1" t="shared" si="207"/>
        <v>76.7194061930166</v>
      </c>
      <c r="BP476" s="1">
        <f ca="1" t="shared" si="208"/>
        <v>0.90565359076485</v>
      </c>
      <c r="BQ476" s="1">
        <f ca="1" t="shared" si="209"/>
        <v>5.70797034381356</v>
      </c>
      <c r="BR476" s="1">
        <f ca="1" t="shared" si="210"/>
        <v>85.6195551572035</v>
      </c>
      <c r="BS476" s="1">
        <f ca="1" t="shared" si="211"/>
        <v>0</v>
      </c>
      <c r="BT476" s="1">
        <f ca="1" t="shared" si="212"/>
        <v>0</v>
      </c>
    </row>
    <row r="477" spans="2:72">
      <c r="B477" s="1">
        <f t="shared" si="213"/>
        <v>187</v>
      </c>
      <c r="C477" s="1">
        <f ca="1" t="shared" si="157"/>
        <v>0.192682121428912</v>
      </c>
      <c r="D477" s="1">
        <f ca="1" t="shared" si="158"/>
        <v>59.188216858441</v>
      </c>
      <c r="E477" s="1">
        <f ca="1" t="shared" si="159"/>
        <v>0.183193002253385</v>
      </c>
      <c r="F477" s="1">
        <f ca="1" t="shared" si="160"/>
        <v>4.35061047523466</v>
      </c>
      <c r="G477" s="1">
        <f ca="1" t="shared" si="161"/>
        <v>34.8048838018773</v>
      </c>
      <c r="H477" s="1">
        <f ca="1" t="shared" si="162"/>
        <v>24.3833330565637</v>
      </c>
      <c r="I477" s="1">
        <f ca="1" t="shared" si="163"/>
        <v>2438.33330565637</v>
      </c>
      <c r="K477" s="1">
        <f t="shared" si="214"/>
        <v>187</v>
      </c>
      <c r="L477" s="1">
        <f ca="1" t="shared" si="164"/>
        <v>0.0770799824353949</v>
      </c>
      <c r="M477" s="1">
        <f ca="1" t="shared" si="165"/>
        <v>51.6104657986286</v>
      </c>
      <c r="N477" s="1">
        <f ca="1" t="shared" si="166"/>
        <v>0.481837462210041</v>
      </c>
      <c r="O477" s="1">
        <f ca="1" t="shared" si="167"/>
        <v>4.93389658742733</v>
      </c>
      <c r="P477" s="1">
        <f ca="1" t="shared" si="168"/>
        <v>44.405069286846</v>
      </c>
      <c r="Q477" s="1">
        <f ca="1" t="shared" si="169"/>
        <v>7.20539651178261</v>
      </c>
      <c r="R477" s="1">
        <f ca="1" t="shared" si="170"/>
        <v>720.539651178261</v>
      </c>
      <c r="T477" s="1">
        <f t="shared" si="215"/>
        <v>187</v>
      </c>
      <c r="U477" s="1">
        <f ca="1" t="shared" si="171"/>
        <v>0.183500595188002</v>
      </c>
      <c r="V477" s="1">
        <f ca="1" t="shared" si="172"/>
        <v>58.2795612290322</v>
      </c>
      <c r="W477" s="1">
        <f ca="1" t="shared" si="173"/>
        <v>0.162530931399184</v>
      </c>
      <c r="X477" s="1">
        <f ca="1" t="shared" si="174"/>
        <v>4.1325613902648</v>
      </c>
      <c r="Y477" s="1">
        <f ca="1" t="shared" si="175"/>
        <v>41.325613902648</v>
      </c>
      <c r="Z477" s="1">
        <f ca="1" t="shared" si="176"/>
        <v>16.9539473263842</v>
      </c>
      <c r="AA477" s="1">
        <f ca="1" t="shared" si="177"/>
        <v>1695.39473263842</v>
      </c>
      <c r="AC477" s="1">
        <f t="shared" si="216"/>
        <v>187</v>
      </c>
      <c r="AD477" s="1">
        <f ca="1" t="shared" si="178"/>
        <v>0.81788908968964</v>
      </c>
      <c r="AE477" s="1">
        <f ca="1" t="shared" si="179"/>
        <v>67.4233700766877</v>
      </c>
      <c r="AF477" s="1">
        <f ca="1" t="shared" si="180"/>
        <v>0.774994075637812</v>
      </c>
      <c r="AG477" s="1">
        <f ca="1" t="shared" si="181"/>
        <v>5.07049352409197</v>
      </c>
      <c r="AH477" s="1">
        <f ca="1" t="shared" si="182"/>
        <v>55.7754287650117</v>
      </c>
      <c r="AI477" s="1">
        <f ca="1" t="shared" si="183"/>
        <v>11.647941311676</v>
      </c>
      <c r="AJ477" s="1">
        <f ca="1" t="shared" si="184"/>
        <v>1164.7941311676</v>
      </c>
      <c r="AL477" s="1">
        <f t="shared" si="217"/>
        <v>187</v>
      </c>
      <c r="AM477" s="1">
        <f ca="1" t="shared" si="185"/>
        <v>0.580630613680426</v>
      </c>
      <c r="AN477" s="1">
        <f ca="1" t="shared" si="186"/>
        <v>66.4928436174604</v>
      </c>
      <c r="AO477" s="1">
        <f ca="1" t="shared" si="187"/>
        <v>0.189788868456918</v>
      </c>
      <c r="AP477" s="1">
        <f ca="1" t="shared" si="188"/>
        <v>4.04995893167441</v>
      </c>
      <c r="AQ477" s="1">
        <f ca="1" t="shared" si="189"/>
        <v>48.5995071800929</v>
      </c>
      <c r="AR477" s="1">
        <f ca="1" t="shared" si="190"/>
        <v>17.8933364373675</v>
      </c>
      <c r="AS477" s="1">
        <f ca="1" t="shared" si="191"/>
        <v>1789.33364373675</v>
      </c>
      <c r="AU477" s="1">
        <f t="shared" si="218"/>
        <v>187</v>
      </c>
      <c r="AV477" s="1">
        <f ca="1" t="shared" si="192"/>
        <v>0.215956373875495</v>
      </c>
      <c r="AW477" s="1">
        <f ca="1" t="shared" si="193"/>
        <v>55.1815270969841</v>
      </c>
      <c r="AX477" s="1">
        <f ca="1" t="shared" si="194"/>
        <v>0.931270665225761</v>
      </c>
      <c r="AY477" s="1">
        <f ca="1" t="shared" si="195"/>
        <v>5.72106305937819</v>
      </c>
      <c r="AZ477" s="1">
        <f ca="1" t="shared" si="196"/>
        <v>74.3738197719165</v>
      </c>
      <c r="BA477" s="1">
        <f ca="1" t="shared" si="197"/>
        <v>0</v>
      </c>
      <c r="BB477" s="1">
        <f ca="1" t="shared" si="198"/>
        <v>0</v>
      </c>
      <c r="BD477" s="1">
        <f t="shared" si="219"/>
        <v>187</v>
      </c>
      <c r="BE477" s="1">
        <f ca="1" t="shared" si="199"/>
        <v>0.891771111741247</v>
      </c>
      <c r="BF477" s="1">
        <f ca="1" t="shared" si="200"/>
        <v>68.5912216727457</v>
      </c>
      <c r="BG477" s="1">
        <f ca="1" t="shared" si="201"/>
        <v>0.420092440966345</v>
      </c>
      <c r="BH477" s="1">
        <f ca="1" t="shared" si="202"/>
        <v>4.54008872712832</v>
      </c>
      <c r="BI477" s="1">
        <f ca="1" t="shared" si="203"/>
        <v>63.5612421797965</v>
      </c>
      <c r="BJ477" s="1">
        <f ca="1" t="shared" si="204"/>
        <v>5.02997949294918</v>
      </c>
      <c r="BK477" s="1">
        <f ca="1" t="shared" si="205"/>
        <v>502.997949294918</v>
      </c>
      <c r="BM477" s="1">
        <f t="shared" si="220"/>
        <v>187</v>
      </c>
      <c r="BN477" s="1">
        <f ca="1" t="shared" si="206"/>
        <v>0.0689699594017767</v>
      </c>
      <c r="BO477" s="1">
        <f ca="1" t="shared" si="207"/>
        <v>54.8989882121913</v>
      </c>
      <c r="BP477" s="1">
        <f ca="1" t="shared" si="208"/>
        <v>0.960977074043948</v>
      </c>
      <c r="BQ477" s="1">
        <f ca="1" t="shared" si="209"/>
        <v>5.70002771834713</v>
      </c>
      <c r="BR477" s="1">
        <f ca="1" t="shared" si="210"/>
        <v>85.500415775207</v>
      </c>
      <c r="BS477" s="1">
        <f ca="1" t="shared" si="211"/>
        <v>0</v>
      </c>
      <c r="BT477" s="1">
        <f ca="1" t="shared" si="212"/>
        <v>0</v>
      </c>
    </row>
    <row r="478" spans="2:72">
      <c r="B478" s="1">
        <f t="shared" si="213"/>
        <v>188</v>
      </c>
      <c r="C478" s="1">
        <f ca="1" t="shared" si="157"/>
        <v>0.280431405640823</v>
      </c>
      <c r="D478" s="1">
        <f ca="1" t="shared" si="158"/>
        <v>61.2902932686247</v>
      </c>
      <c r="E478" s="1">
        <f ca="1" t="shared" si="159"/>
        <v>0.0132853097444974</v>
      </c>
      <c r="F478" s="1">
        <f ca="1" t="shared" si="160"/>
        <v>4.30748227406044</v>
      </c>
      <c r="G478" s="1">
        <f ca="1" t="shared" si="161"/>
        <v>34.4598581924835</v>
      </c>
      <c r="H478" s="1">
        <f ca="1" t="shared" si="162"/>
        <v>26.8304350761412</v>
      </c>
      <c r="I478" s="1">
        <f ca="1" t="shared" si="163"/>
        <v>2683.04350761412</v>
      </c>
      <c r="K478" s="1">
        <f t="shared" si="214"/>
        <v>188</v>
      </c>
      <c r="L478" s="1">
        <f ca="1" t="shared" si="164"/>
        <v>0.0174472195813848</v>
      </c>
      <c r="M478" s="1">
        <f ca="1" t="shared" si="165"/>
        <v>52.2263663677433</v>
      </c>
      <c r="N478" s="1">
        <f ca="1" t="shared" si="166"/>
        <v>0.766100935137034</v>
      </c>
      <c r="O478" s="1">
        <f ca="1" t="shared" si="167"/>
        <v>5.10525113967561</v>
      </c>
      <c r="P478" s="1">
        <f ca="1" t="shared" si="168"/>
        <v>45.9472602570805</v>
      </c>
      <c r="Q478" s="1">
        <f ca="1" t="shared" si="169"/>
        <v>6.27910611066284</v>
      </c>
      <c r="R478" s="1">
        <f ca="1" t="shared" si="170"/>
        <v>627.910611066284</v>
      </c>
      <c r="T478" s="1">
        <f t="shared" si="215"/>
        <v>188</v>
      </c>
      <c r="U478" s="1">
        <f ca="1" t="shared" si="171"/>
        <v>0.51837706900116</v>
      </c>
      <c r="V478" s="1">
        <f ca="1" t="shared" si="172"/>
        <v>60.6330862839375</v>
      </c>
      <c r="W478" s="1">
        <f ca="1" t="shared" si="173"/>
        <v>0.326384283608233</v>
      </c>
      <c r="X478" s="1">
        <f ca="1" t="shared" si="174"/>
        <v>4.93282640207431</v>
      </c>
      <c r="Y478" s="1">
        <f ca="1" t="shared" si="175"/>
        <v>49.3282640207431</v>
      </c>
      <c r="Z478" s="1">
        <f ca="1" t="shared" si="176"/>
        <v>11.3048222631943</v>
      </c>
      <c r="AA478" s="1">
        <f ca="1" t="shared" si="177"/>
        <v>1130.48222631943</v>
      </c>
      <c r="AC478" s="1">
        <f t="shared" si="216"/>
        <v>188</v>
      </c>
      <c r="AD478" s="1">
        <f ca="1" t="shared" si="178"/>
        <v>0.721593187970124</v>
      </c>
      <c r="AE478" s="1">
        <f ca="1" t="shared" si="179"/>
        <v>66.0562174930556</v>
      </c>
      <c r="AF478" s="1">
        <f ca="1" t="shared" si="180"/>
        <v>0.578015706236401</v>
      </c>
      <c r="AG478" s="1">
        <f ca="1" t="shared" si="181"/>
        <v>4.69751193132097</v>
      </c>
      <c r="AH478" s="1">
        <f ca="1" t="shared" si="182"/>
        <v>51.6726312445307</v>
      </c>
      <c r="AI478" s="1">
        <f ca="1" t="shared" si="183"/>
        <v>14.383586248525</v>
      </c>
      <c r="AJ478" s="1">
        <f ca="1" t="shared" si="184"/>
        <v>1438.3586248525</v>
      </c>
      <c r="AL478" s="1">
        <f t="shared" si="217"/>
        <v>188</v>
      </c>
      <c r="AM478" s="1">
        <f ca="1" t="shared" si="185"/>
        <v>0.803716855409107</v>
      </c>
      <c r="AN478" s="1">
        <f ca="1" t="shared" si="186"/>
        <v>67.9234787941031</v>
      </c>
      <c r="AO478" s="1">
        <f ca="1" t="shared" si="187"/>
        <v>0.433456487522986</v>
      </c>
      <c r="AP478" s="1">
        <f ca="1" t="shared" si="188"/>
        <v>4.61894007750103</v>
      </c>
      <c r="AQ478" s="1">
        <f ca="1" t="shared" si="189"/>
        <v>55.4272809300123</v>
      </c>
      <c r="AR478" s="1">
        <f ca="1" t="shared" si="190"/>
        <v>12.4961978640908</v>
      </c>
      <c r="AS478" s="1">
        <f ca="1" t="shared" si="191"/>
        <v>1249.61978640908</v>
      </c>
      <c r="AU478" s="1">
        <f t="shared" si="218"/>
        <v>188</v>
      </c>
      <c r="AV478" s="1">
        <f ca="1" t="shared" si="192"/>
        <v>0.390016557682609</v>
      </c>
      <c r="AW478" s="1">
        <f ca="1" t="shared" si="193"/>
        <v>60.8306203175702</v>
      </c>
      <c r="AX478" s="1">
        <f ca="1" t="shared" si="194"/>
        <v>0.323539293726757</v>
      </c>
      <c r="AY478" s="1">
        <f ca="1" t="shared" si="195"/>
        <v>4.8573418603455</v>
      </c>
      <c r="AZ478" s="1">
        <f ca="1" t="shared" si="196"/>
        <v>63.1454441844916</v>
      </c>
      <c r="BA478" s="1">
        <f ca="1" t="shared" si="197"/>
        <v>0</v>
      </c>
      <c r="BB478" s="1">
        <f ca="1" t="shared" si="198"/>
        <v>0</v>
      </c>
      <c r="BD478" s="1">
        <f t="shared" si="219"/>
        <v>188</v>
      </c>
      <c r="BE478" s="1">
        <f ca="1" t="shared" si="199"/>
        <v>0.180909380260485</v>
      </c>
      <c r="BF478" s="1">
        <f ca="1" t="shared" si="200"/>
        <v>59.4215836792888</v>
      </c>
      <c r="BG478" s="1">
        <f ca="1" t="shared" si="201"/>
        <v>0.00714982030930011</v>
      </c>
      <c r="BH478" s="1">
        <f ca="1" t="shared" si="202"/>
        <v>4.19128135648808</v>
      </c>
      <c r="BI478" s="1">
        <f ca="1" t="shared" si="203"/>
        <v>58.6779389908331</v>
      </c>
      <c r="BJ478" s="1">
        <f ca="1" t="shared" si="204"/>
        <v>0.743644688455646</v>
      </c>
      <c r="BK478" s="1">
        <f ca="1" t="shared" si="205"/>
        <v>74.3644688455646</v>
      </c>
      <c r="BM478" s="1">
        <f t="shared" si="220"/>
        <v>188</v>
      </c>
      <c r="BN478" s="1">
        <f ca="1" t="shared" si="206"/>
        <v>0.108884165503011</v>
      </c>
      <c r="BO478" s="1">
        <f ca="1" t="shared" si="207"/>
        <v>55.9490717165355</v>
      </c>
      <c r="BP478" s="1">
        <f ca="1" t="shared" si="208"/>
        <v>0.719450330814463</v>
      </c>
      <c r="BQ478" s="1">
        <f ca="1" t="shared" si="209"/>
        <v>5.1173238223405</v>
      </c>
      <c r="BR478" s="1">
        <f ca="1" t="shared" si="210"/>
        <v>76.7598573351075</v>
      </c>
      <c r="BS478" s="1">
        <f ca="1" t="shared" si="211"/>
        <v>0</v>
      </c>
      <c r="BT478" s="1">
        <f ca="1" t="shared" si="212"/>
        <v>0</v>
      </c>
    </row>
    <row r="479" spans="2:72">
      <c r="B479" s="1">
        <f t="shared" si="213"/>
        <v>189</v>
      </c>
      <c r="C479" s="1">
        <f ca="1" t="shared" si="157"/>
        <v>0.192446906589027</v>
      </c>
      <c r="D479" s="1">
        <f ca="1" t="shared" si="158"/>
        <v>56.6212849486883</v>
      </c>
      <c r="E479" s="1">
        <f ca="1" t="shared" si="159"/>
        <v>0.571336540858973</v>
      </c>
      <c r="F479" s="1">
        <f ca="1" t="shared" si="160"/>
        <v>4.83628527679728</v>
      </c>
      <c r="G479" s="1">
        <f ca="1" t="shared" si="161"/>
        <v>38.6902822143782</v>
      </c>
      <c r="H479" s="1">
        <f ca="1" t="shared" si="162"/>
        <v>17.9310027343101</v>
      </c>
      <c r="I479" s="1">
        <f ca="1" t="shared" si="163"/>
        <v>1793.10027343101</v>
      </c>
      <c r="K479" s="1">
        <f t="shared" si="214"/>
        <v>189</v>
      </c>
      <c r="L479" s="1">
        <f ca="1" t="shared" si="164"/>
        <v>0.714873929272515</v>
      </c>
      <c r="M479" s="1">
        <f ca="1" t="shared" si="165"/>
        <v>67.3629880071179</v>
      </c>
      <c r="N479" s="1">
        <f ca="1" t="shared" si="166"/>
        <v>0.367641551142563</v>
      </c>
      <c r="O479" s="1">
        <f ca="1" t="shared" si="167"/>
        <v>4.60983539393822</v>
      </c>
      <c r="P479" s="1">
        <f ca="1" t="shared" si="168"/>
        <v>41.488518545444</v>
      </c>
      <c r="Q479" s="1">
        <f ca="1" t="shared" si="169"/>
        <v>25.8744694616739</v>
      </c>
      <c r="R479" s="1">
        <f ca="1" t="shared" si="170"/>
        <v>2587.44694616739</v>
      </c>
      <c r="T479" s="1">
        <f t="shared" si="215"/>
        <v>189</v>
      </c>
      <c r="U479" s="1">
        <f ca="1" t="shared" si="171"/>
        <v>0.804916052003738</v>
      </c>
      <c r="V479" s="1">
        <f ca="1" t="shared" si="172"/>
        <v>67.800166457027</v>
      </c>
      <c r="W479" s="1">
        <f ca="1" t="shared" si="173"/>
        <v>0.61989120884866</v>
      </c>
      <c r="X479" s="1">
        <f ca="1" t="shared" si="174"/>
        <v>4.69299044509715</v>
      </c>
      <c r="Y479" s="1">
        <f ca="1" t="shared" si="175"/>
        <v>46.9299044509715</v>
      </c>
      <c r="Z479" s="1">
        <f ca="1" t="shared" si="176"/>
        <v>20.8702620060555</v>
      </c>
      <c r="AA479" s="1">
        <f ca="1" t="shared" si="177"/>
        <v>2087.02620060555</v>
      </c>
      <c r="AC479" s="1">
        <f t="shared" si="216"/>
        <v>189</v>
      </c>
      <c r="AD479" s="1">
        <f ca="1" t="shared" si="178"/>
        <v>0.199777065184049</v>
      </c>
      <c r="AE479" s="1">
        <f ca="1" t="shared" si="179"/>
        <v>57.6436293597555</v>
      </c>
      <c r="AF479" s="1">
        <f ca="1" t="shared" si="180"/>
        <v>0.254304555361875</v>
      </c>
      <c r="AG479" s="1">
        <f ca="1" t="shared" si="181"/>
        <v>4.14773961090548</v>
      </c>
      <c r="AH479" s="1">
        <f ca="1" t="shared" si="182"/>
        <v>45.6251357199603</v>
      </c>
      <c r="AI479" s="1">
        <f ca="1" t="shared" si="183"/>
        <v>12.0184936397952</v>
      </c>
      <c r="AJ479" s="1">
        <f ca="1" t="shared" si="184"/>
        <v>1201.84936397952</v>
      </c>
      <c r="AL479" s="1">
        <f t="shared" si="217"/>
        <v>189</v>
      </c>
      <c r="AM479" s="1">
        <f ca="1" t="shared" si="185"/>
        <v>0.276587749529159</v>
      </c>
      <c r="AN479" s="1">
        <f ca="1" t="shared" si="186"/>
        <v>60.1923951948092</v>
      </c>
      <c r="AO479" s="1">
        <f ca="1" t="shared" si="187"/>
        <v>0.848871812080237</v>
      </c>
      <c r="AP479" s="1">
        <f ca="1" t="shared" si="188"/>
        <v>5.41805880133432</v>
      </c>
      <c r="AQ479" s="1">
        <f ca="1" t="shared" si="189"/>
        <v>65.0167056160118</v>
      </c>
      <c r="AR479" s="1">
        <f ca="1" t="shared" si="190"/>
        <v>0</v>
      </c>
      <c r="AS479" s="1">
        <f ca="1" t="shared" si="191"/>
        <v>0</v>
      </c>
      <c r="AU479" s="1">
        <f t="shared" si="218"/>
        <v>189</v>
      </c>
      <c r="AV479" s="1">
        <f ca="1" t="shared" si="192"/>
        <v>0.510225276400338</v>
      </c>
      <c r="AW479" s="1">
        <f ca="1" t="shared" si="193"/>
        <v>61.6317764358455</v>
      </c>
      <c r="AX479" s="1">
        <f ca="1" t="shared" si="194"/>
        <v>0.268403067627564</v>
      </c>
      <c r="AY479" s="1">
        <f ca="1" t="shared" si="195"/>
        <v>4.09155773194452</v>
      </c>
      <c r="AZ479" s="1">
        <f ca="1" t="shared" si="196"/>
        <v>53.1902505152788</v>
      </c>
      <c r="BA479" s="1">
        <f ca="1" t="shared" si="197"/>
        <v>8.44152592056668</v>
      </c>
      <c r="BB479" s="1">
        <f ca="1" t="shared" si="198"/>
        <v>844.152592056668</v>
      </c>
      <c r="BD479" s="1">
        <f t="shared" si="219"/>
        <v>189</v>
      </c>
      <c r="BE479" s="1">
        <f ca="1" t="shared" si="199"/>
        <v>0.910146452664866</v>
      </c>
      <c r="BF479" s="1">
        <f ca="1" t="shared" si="200"/>
        <v>78.5663756457404</v>
      </c>
      <c r="BG479" s="1">
        <f ca="1" t="shared" si="201"/>
        <v>0.359349596393497</v>
      </c>
      <c r="BH479" s="1">
        <f ca="1" t="shared" si="202"/>
        <v>4.79003749384891</v>
      </c>
      <c r="BI479" s="1">
        <f ca="1" t="shared" si="203"/>
        <v>67.0605249138848</v>
      </c>
      <c r="BJ479" s="1">
        <f ca="1" t="shared" si="204"/>
        <v>11.5058507318556</v>
      </c>
      <c r="BK479" s="1">
        <f ca="1" t="shared" si="205"/>
        <v>1150.58507318556</v>
      </c>
      <c r="BM479" s="1">
        <f t="shared" si="220"/>
        <v>189</v>
      </c>
      <c r="BN479" s="1">
        <f ca="1" t="shared" si="206"/>
        <v>0.638862986193487</v>
      </c>
      <c r="BO479" s="1">
        <f ca="1" t="shared" si="207"/>
        <v>65.1287839710619</v>
      </c>
      <c r="BP479" s="1">
        <f ca="1" t="shared" si="208"/>
        <v>0.827452110525326</v>
      </c>
      <c r="BQ479" s="1">
        <f ca="1" t="shared" si="209"/>
        <v>5.21209357141474</v>
      </c>
      <c r="BR479" s="1">
        <f ca="1" t="shared" si="210"/>
        <v>78.181403571221</v>
      </c>
      <c r="BS479" s="1">
        <f ca="1" t="shared" si="211"/>
        <v>0</v>
      </c>
      <c r="BT479" s="1">
        <f ca="1" t="shared" si="212"/>
        <v>0</v>
      </c>
    </row>
    <row r="480" spans="2:72">
      <c r="B480" s="1">
        <f t="shared" si="213"/>
        <v>190</v>
      </c>
      <c r="C480" s="1">
        <f ca="1" t="shared" si="157"/>
        <v>0.0726631745063342</v>
      </c>
      <c r="D480" s="1">
        <f ca="1" t="shared" si="158"/>
        <v>54.034348395639</v>
      </c>
      <c r="E480" s="1">
        <f ca="1" t="shared" si="159"/>
        <v>0.219481564563392</v>
      </c>
      <c r="F480" s="1">
        <f ca="1" t="shared" si="160"/>
        <v>4.38069501273657</v>
      </c>
      <c r="G480" s="1">
        <f ca="1" t="shared" si="161"/>
        <v>35.0455601018926</v>
      </c>
      <c r="H480" s="1">
        <f ca="1" t="shared" si="162"/>
        <v>18.9887882937464</v>
      </c>
      <c r="I480" s="1">
        <f ca="1" t="shared" si="163"/>
        <v>1898.87882937464</v>
      </c>
      <c r="K480" s="1">
        <f t="shared" si="214"/>
        <v>190</v>
      </c>
      <c r="L480" s="1">
        <f ca="1" t="shared" si="164"/>
        <v>0.645745563485649</v>
      </c>
      <c r="M480" s="1">
        <f ca="1" t="shared" si="165"/>
        <v>67.6221258904692</v>
      </c>
      <c r="N480" s="1">
        <f ca="1" t="shared" si="166"/>
        <v>0.0714044030708341</v>
      </c>
      <c r="O480" s="1">
        <f ca="1" t="shared" si="167"/>
        <v>4.29988228027724</v>
      </c>
      <c r="P480" s="1">
        <f ca="1" t="shared" si="168"/>
        <v>38.6989405224951</v>
      </c>
      <c r="Q480" s="1">
        <f ca="1" t="shared" si="169"/>
        <v>28.9231853679741</v>
      </c>
      <c r="R480" s="1">
        <f ca="1" t="shared" si="170"/>
        <v>2892.31853679741</v>
      </c>
      <c r="T480" s="1">
        <f t="shared" si="215"/>
        <v>190</v>
      </c>
      <c r="U480" s="1">
        <f ca="1" t="shared" si="171"/>
        <v>0.887862872739274</v>
      </c>
      <c r="V480" s="1">
        <f ca="1" t="shared" si="172"/>
        <v>67.4238620298963</v>
      </c>
      <c r="W480" s="1">
        <f ca="1" t="shared" si="173"/>
        <v>0.41816480302091</v>
      </c>
      <c r="X480" s="1">
        <f ca="1" t="shared" si="174"/>
        <v>4.77429361333533</v>
      </c>
      <c r="Y480" s="1">
        <f ca="1" t="shared" si="175"/>
        <v>47.7429361333533</v>
      </c>
      <c r="Z480" s="1">
        <f ca="1" t="shared" si="176"/>
        <v>19.680925896543</v>
      </c>
      <c r="AA480" s="1">
        <f ca="1" t="shared" si="177"/>
        <v>1968.0925896543</v>
      </c>
      <c r="AC480" s="1">
        <f t="shared" si="216"/>
        <v>190</v>
      </c>
      <c r="AD480" s="1">
        <f ca="1" t="shared" si="178"/>
        <v>0.622476573867139</v>
      </c>
      <c r="AE480" s="1">
        <f ca="1" t="shared" si="179"/>
        <v>68.0590357564459</v>
      </c>
      <c r="AF480" s="1">
        <f ca="1" t="shared" si="180"/>
        <v>0.97256149131663</v>
      </c>
      <c r="AG480" s="1">
        <f ca="1" t="shared" si="181"/>
        <v>5.65686610743866</v>
      </c>
      <c r="AH480" s="1">
        <f ca="1" t="shared" si="182"/>
        <v>62.2255271818252</v>
      </c>
      <c r="AI480" s="1">
        <f ca="1" t="shared" si="183"/>
        <v>5.83350857462066</v>
      </c>
      <c r="AJ480" s="1">
        <f ca="1" t="shared" si="184"/>
        <v>583.350857462066</v>
      </c>
      <c r="AL480" s="1">
        <f t="shared" si="217"/>
        <v>190</v>
      </c>
      <c r="AM480" s="1">
        <f ca="1" t="shared" si="185"/>
        <v>0.110985970927915</v>
      </c>
      <c r="AN480" s="1">
        <f ca="1" t="shared" si="186"/>
        <v>56.0868121294067</v>
      </c>
      <c r="AO480" s="1">
        <f ca="1" t="shared" si="187"/>
        <v>0.00477589221452224</v>
      </c>
      <c r="AP480" s="1">
        <f ca="1" t="shared" si="188"/>
        <v>4.15369899633947</v>
      </c>
      <c r="AQ480" s="1">
        <f ca="1" t="shared" si="189"/>
        <v>49.8443879560737</v>
      </c>
      <c r="AR480" s="1">
        <f ca="1" t="shared" si="190"/>
        <v>6.24242417333301</v>
      </c>
      <c r="AS480" s="1">
        <f ca="1" t="shared" si="191"/>
        <v>624.242417333301</v>
      </c>
      <c r="AU480" s="1">
        <f t="shared" si="218"/>
        <v>190</v>
      </c>
      <c r="AV480" s="1">
        <f ca="1" t="shared" si="192"/>
        <v>0.890216839979195</v>
      </c>
      <c r="AW480" s="1">
        <f ca="1" t="shared" si="193"/>
        <v>68.5972302297332</v>
      </c>
      <c r="AX480" s="1">
        <f ca="1" t="shared" si="194"/>
        <v>0.91324571703877</v>
      </c>
      <c r="AY480" s="1">
        <f ca="1" t="shared" si="195"/>
        <v>5.51866683265271</v>
      </c>
      <c r="AZ480" s="1">
        <f ca="1" t="shared" si="196"/>
        <v>71.7426688244852</v>
      </c>
      <c r="BA480" s="1">
        <f ca="1" t="shared" si="197"/>
        <v>0</v>
      </c>
      <c r="BB480" s="1">
        <f ca="1" t="shared" si="198"/>
        <v>0</v>
      </c>
      <c r="BD480" s="1">
        <f t="shared" si="219"/>
        <v>190</v>
      </c>
      <c r="BE480" s="1">
        <f ca="1" t="shared" si="199"/>
        <v>0.288165176991198</v>
      </c>
      <c r="BF480" s="1">
        <f ca="1" t="shared" si="200"/>
        <v>60.5311675420046</v>
      </c>
      <c r="BG480" s="1">
        <f ca="1" t="shared" si="201"/>
        <v>0.49385814940122</v>
      </c>
      <c r="BH480" s="1">
        <f ca="1" t="shared" si="202"/>
        <v>4.6478381071021</v>
      </c>
      <c r="BI480" s="1">
        <f ca="1" t="shared" si="203"/>
        <v>65.0697334994293</v>
      </c>
      <c r="BJ480" s="1">
        <f ca="1" t="shared" si="204"/>
        <v>0</v>
      </c>
      <c r="BK480" s="1">
        <f ca="1" t="shared" si="205"/>
        <v>0</v>
      </c>
      <c r="BM480" s="1">
        <f t="shared" si="220"/>
        <v>190</v>
      </c>
      <c r="BN480" s="1">
        <f ca="1" t="shared" si="206"/>
        <v>0.200005659429395</v>
      </c>
      <c r="BO480" s="1">
        <f ca="1" t="shared" si="207"/>
        <v>58.3186636273458</v>
      </c>
      <c r="BP480" s="1">
        <f ca="1" t="shared" si="208"/>
        <v>0.820450981679489</v>
      </c>
      <c r="BQ480" s="1">
        <f ca="1" t="shared" si="209"/>
        <v>5.33844496907151</v>
      </c>
      <c r="BR480" s="1">
        <f ca="1" t="shared" si="210"/>
        <v>80.0766745360726</v>
      </c>
      <c r="BS480" s="1">
        <f ca="1" t="shared" si="211"/>
        <v>0</v>
      </c>
      <c r="BT480" s="1">
        <f ca="1" t="shared" si="212"/>
        <v>0</v>
      </c>
    </row>
    <row r="481" spans="2:72">
      <c r="B481" s="1">
        <f t="shared" si="213"/>
        <v>191</v>
      </c>
      <c r="C481" s="1">
        <f ca="1" t="shared" si="157"/>
        <v>0.865254555558978</v>
      </c>
      <c r="D481" s="1">
        <f ca="1" t="shared" si="158"/>
        <v>69.4461959773983</v>
      </c>
      <c r="E481" s="1">
        <f ca="1" t="shared" si="159"/>
        <v>0.462161464329538</v>
      </c>
      <c r="F481" s="1">
        <f ca="1" t="shared" si="160"/>
        <v>4.83791626461827</v>
      </c>
      <c r="G481" s="1">
        <f ca="1" t="shared" si="161"/>
        <v>38.7033301169462</v>
      </c>
      <c r="H481" s="1">
        <f ca="1" t="shared" si="162"/>
        <v>30.7428658604521</v>
      </c>
      <c r="I481" s="1">
        <f ca="1" t="shared" si="163"/>
        <v>3074.28658604521</v>
      </c>
      <c r="K481" s="1">
        <f t="shared" si="214"/>
        <v>191</v>
      </c>
      <c r="L481" s="1">
        <f ca="1" t="shared" si="164"/>
        <v>0.846746994211442</v>
      </c>
      <c r="M481" s="1">
        <f ca="1" t="shared" si="165"/>
        <v>67.2128896904352</v>
      </c>
      <c r="N481" s="1">
        <f ca="1" t="shared" si="166"/>
        <v>0.679261336355434</v>
      </c>
      <c r="O481" s="1">
        <f ca="1" t="shared" si="167"/>
        <v>4.80857707705132</v>
      </c>
      <c r="P481" s="1">
        <f ca="1" t="shared" si="168"/>
        <v>43.2771936934619</v>
      </c>
      <c r="Q481" s="1">
        <f ca="1" t="shared" si="169"/>
        <v>23.9356959969732</v>
      </c>
      <c r="R481" s="1">
        <f ca="1" t="shared" si="170"/>
        <v>2393.56959969732</v>
      </c>
      <c r="T481" s="1">
        <f t="shared" si="215"/>
        <v>191</v>
      </c>
      <c r="U481" s="1">
        <f ca="1" t="shared" si="171"/>
        <v>0.222914227528474</v>
      </c>
      <c r="V481" s="1">
        <f ca="1" t="shared" si="172"/>
        <v>59.3959485245707</v>
      </c>
      <c r="W481" s="1">
        <f ca="1" t="shared" si="173"/>
        <v>0.548678481391706</v>
      </c>
      <c r="X481" s="1">
        <f ca="1" t="shared" si="174"/>
        <v>4.83550127325028</v>
      </c>
      <c r="Y481" s="1">
        <f ca="1" t="shared" si="175"/>
        <v>48.3550127325028</v>
      </c>
      <c r="Z481" s="1">
        <f ca="1" t="shared" si="176"/>
        <v>11.0409357920679</v>
      </c>
      <c r="AA481" s="1">
        <f ca="1" t="shared" si="177"/>
        <v>1104.09357920679</v>
      </c>
      <c r="AC481" s="1">
        <f t="shared" si="216"/>
        <v>191</v>
      </c>
      <c r="AD481" s="1">
        <f ca="1" t="shared" si="178"/>
        <v>0.540048013887638</v>
      </c>
      <c r="AE481" s="1">
        <f ca="1" t="shared" si="179"/>
        <v>61.2715160223742</v>
      </c>
      <c r="AF481" s="1">
        <f ca="1" t="shared" si="180"/>
        <v>0.201433450068438</v>
      </c>
      <c r="AG481" s="1">
        <f ca="1" t="shared" si="181"/>
        <v>4.16523062172517</v>
      </c>
      <c r="AH481" s="1">
        <f ca="1" t="shared" si="182"/>
        <v>45.8175368389769</v>
      </c>
      <c r="AI481" s="1">
        <f ca="1" t="shared" si="183"/>
        <v>15.4539791833973</v>
      </c>
      <c r="AJ481" s="1">
        <f ca="1" t="shared" si="184"/>
        <v>1545.39791833973</v>
      </c>
      <c r="AL481" s="1">
        <f t="shared" si="217"/>
        <v>191</v>
      </c>
      <c r="AM481" s="1">
        <f ca="1" t="shared" si="185"/>
        <v>0.735650884519834</v>
      </c>
      <c r="AN481" s="1">
        <f ca="1" t="shared" si="186"/>
        <v>66.3806538529912</v>
      </c>
      <c r="AO481" s="1">
        <f ca="1" t="shared" si="187"/>
        <v>0.918297706808084</v>
      </c>
      <c r="AP481" s="1">
        <f ca="1" t="shared" si="188"/>
        <v>5.83604260397614</v>
      </c>
      <c r="AQ481" s="1">
        <f ca="1" t="shared" si="189"/>
        <v>70.0325112477136</v>
      </c>
      <c r="AR481" s="1">
        <f ca="1" t="shared" si="190"/>
        <v>0</v>
      </c>
      <c r="AS481" s="1">
        <f ca="1" t="shared" si="191"/>
        <v>0</v>
      </c>
      <c r="AU481" s="1">
        <f t="shared" si="218"/>
        <v>191</v>
      </c>
      <c r="AV481" s="1">
        <f ca="1" t="shared" si="192"/>
        <v>0.661240742191487</v>
      </c>
      <c r="AW481" s="1">
        <f ca="1" t="shared" si="193"/>
        <v>65.647490056578</v>
      </c>
      <c r="AX481" s="1">
        <f ca="1" t="shared" si="194"/>
        <v>0.362376627540476</v>
      </c>
      <c r="AY481" s="1">
        <f ca="1" t="shared" si="195"/>
        <v>4.6925424641017</v>
      </c>
      <c r="AZ481" s="1">
        <f ca="1" t="shared" si="196"/>
        <v>61.003052033322</v>
      </c>
      <c r="BA481" s="1">
        <f ca="1" t="shared" si="197"/>
        <v>4.64443802325596</v>
      </c>
      <c r="BB481" s="1">
        <f ca="1" t="shared" si="198"/>
        <v>464.443802325596</v>
      </c>
      <c r="BD481" s="1">
        <f t="shared" si="219"/>
        <v>191</v>
      </c>
      <c r="BE481" s="1">
        <f ca="1" t="shared" si="199"/>
        <v>0.45824934477801</v>
      </c>
      <c r="BF481" s="1">
        <f ca="1" t="shared" si="200"/>
        <v>61.6716733100796</v>
      </c>
      <c r="BG481" s="1">
        <f ca="1" t="shared" si="201"/>
        <v>0.810334986707532</v>
      </c>
      <c r="BH481" s="1">
        <f ca="1" t="shared" si="202"/>
        <v>5.01434102190712</v>
      </c>
      <c r="BI481" s="1">
        <f ca="1" t="shared" si="203"/>
        <v>70.2007743066997</v>
      </c>
      <c r="BJ481" s="1">
        <f ca="1" t="shared" si="204"/>
        <v>0</v>
      </c>
      <c r="BK481" s="1">
        <f ca="1" t="shared" si="205"/>
        <v>0</v>
      </c>
      <c r="BM481" s="1">
        <f t="shared" si="220"/>
        <v>191</v>
      </c>
      <c r="BN481" s="1">
        <f ca="1" t="shared" si="206"/>
        <v>0.299910704178399</v>
      </c>
      <c r="BO481" s="1">
        <f ca="1" t="shared" si="207"/>
        <v>60.0998989925329</v>
      </c>
      <c r="BP481" s="1">
        <f ca="1" t="shared" si="208"/>
        <v>0.42895594396242</v>
      </c>
      <c r="BQ481" s="1">
        <f ca="1" t="shared" si="209"/>
        <v>4.91421972783693</v>
      </c>
      <c r="BR481" s="1">
        <f ca="1" t="shared" si="210"/>
        <v>73.713295917554</v>
      </c>
      <c r="BS481" s="1">
        <f ca="1" t="shared" si="211"/>
        <v>0</v>
      </c>
      <c r="BT481" s="1">
        <f ca="1" t="shared" si="212"/>
        <v>0</v>
      </c>
    </row>
    <row r="482" spans="2:72">
      <c r="B482" s="1">
        <f t="shared" si="213"/>
        <v>192</v>
      </c>
      <c r="C482" s="1">
        <f ca="1" t="shared" si="157"/>
        <v>0.185356989278074</v>
      </c>
      <c r="D482" s="1">
        <f ca="1" t="shared" si="158"/>
        <v>55.1193449044472</v>
      </c>
      <c r="E482" s="1">
        <f ca="1" t="shared" si="159"/>
        <v>0.971811317297912</v>
      </c>
      <c r="F482" s="1">
        <f ca="1" t="shared" si="160"/>
        <v>5.94832548835958</v>
      </c>
      <c r="G482" s="1">
        <f ca="1" t="shared" si="161"/>
        <v>47.5866039068766</v>
      </c>
      <c r="H482" s="1">
        <f ca="1" t="shared" si="162"/>
        <v>7.53274099757057</v>
      </c>
      <c r="I482" s="1">
        <f ca="1" t="shared" si="163"/>
        <v>753.274099757057</v>
      </c>
      <c r="K482" s="1">
        <f t="shared" si="214"/>
        <v>192</v>
      </c>
      <c r="L482" s="1">
        <f ca="1" t="shared" si="164"/>
        <v>0.232425266884199</v>
      </c>
      <c r="M482" s="1">
        <f ca="1" t="shared" si="165"/>
        <v>56.0974020668524</v>
      </c>
      <c r="N482" s="1">
        <f ca="1" t="shared" si="166"/>
        <v>0.856054937527093</v>
      </c>
      <c r="O482" s="1">
        <f ca="1" t="shared" si="167"/>
        <v>5.21661073510105</v>
      </c>
      <c r="P482" s="1">
        <f ca="1" t="shared" si="168"/>
        <v>46.9494966159094</v>
      </c>
      <c r="Q482" s="1">
        <f ca="1" t="shared" si="169"/>
        <v>9.14790545094296</v>
      </c>
      <c r="R482" s="1">
        <f ca="1" t="shared" si="170"/>
        <v>914.790545094296</v>
      </c>
      <c r="T482" s="1">
        <f t="shared" si="215"/>
        <v>192</v>
      </c>
      <c r="U482" s="1">
        <f ca="1" t="shared" si="171"/>
        <v>0.943430609433489</v>
      </c>
      <c r="V482" s="1">
        <f ca="1" t="shared" si="172"/>
        <v>76.2599025391933</v>
      </c>
      <c r="W482" s="1">
        <f ca="1" t="shared" si="173"/>
        <v>0.501572866295424</v>
      </c>
      <c r="X482" s="1">
        <f ca="1" t="shared" si="174"/>
        <v>4.84790880859622</v>
      </c>
      <c r="Y482" s="1">
        <f ca="1" t="shared" si="175"/>
        <v>48.4790880859622</v>
      </c>
      <c r="Z482" s="1">
        <f ca="1" t="shared" si="176"/>
        <v>27.7808144532311</v>
      </c>
      <c r="AA482" s="1">
        <f ca="1" t="shared" si="177"/>
        <v>2778.08144532311</v>
      </c>
      <c r="AC482" s="1">
        <f t="shared" si="216"/>
        <v>192</v>
      </c>
      <c r="AD482" s="1">
        <f ca="1" t="shared" si="178"/>
        <v>0.343756398687589</v>
      </c>
      <c r="AE482" s="1">
        <f ca="1" t="shared" si="179"/>
        <v>64.3154945445793</v>
      </c>
      <c r="AF482" s="1">
        <f ca="1" t="shared" si="180"/>
        <v>0.727428417370039</v>
      </c>
      <c r="AG482" s="1">
        <f ca="1" t="shared" si="181"/>
        <v>5.03591969408627</v>
      </c>
      <c r="AH482" s="1">
        <f ca="1" t="shared" si="182"/>
        <v>55.3951166349489</v>
      </c>
      <c r="AI482" s="1">
        <f ca="1" t="shared" si="183"/>
        <v>8.9203779096304</v>
      </c>
      <c r="AJ482" s="1">
        <f ca="1" t="shared" si="184"/>
        <v>892.03779096304</v>
      </c>
      <c r="AL482" s="1">
        <f t="shared" si="217"/>
        <v>192</v>
      </c>
      <c r="AM482" s="1">
        <f ca="1" t="shared" si="185"/>
        <v>0.27324108351262</v>
      </c>
      <c r="AN482" s="1">
        <f ca="1" t="shared" si="186"/>
        <v>64.6706507530066</v>
      </c>
      <c r="AO482" s="1">
        <f ca="1" t="shared" si="187"/>
        <v>0.994085864698937</v>
      </c>
      <c r="AP482" s="1">
        <f ca="1" t="shared" si="188"/>
        <v>5.72604353626904</v>
      </c>
      <c r="AQ482" s="1">
        <f ca="1" t="shared" si="189"/>
        <v>68.7125224352285</v>
      </c>
      <c r="AR482" s="1">
        <f ca="1" t="shared" si="190"/>
        <v>0</v>
      </c>
      <c r="AS482" s="1">
        <f ca="1" t="shared" si="191"/>
        <v>0</v>
      </c>
      <c r="AU482" s="1">
        <f t="shared" si="218"/>
        <v>192</v>
      </c>
      <c r="AV482" s="1">
        <f ca="1" t="shared" si="192"/>
        <v>0.201534159842779</v>
      </c>
      <c r="AW482" s="1">
        <f ca="1" t="shared" si="193"/>
        <v>57.7968980976822</v>
      </c>
      <c r="AX482" s="1">
        <f ca="1" t="shared" si="194"/>
        <v>0.691440953732616</v>
      </c>
      <c r="AY482" s="1">
        <f ca="1" t="shared" si="195"/>
        <v>4.81678053303717</v>
      </c>
      <c r="AZ482" s="1">
        <f ca="1" t="shared" si="196"/>
        <v>62.6181469294832</v>
      </c>
      <c r="BA482" s="1">
        <f ca="1" t="shared" si="197"/>
        <v>0</v>
      </c>
      <c r="BB482" s="1">
        <f ca="1" t="shared" si="198"/>
        <v>0</v>
      </c>
      <c r="BD482" s="1">
        <f t="shared" si="219"/>
        <v>192</v>
      </c>
      <c r="BE482" s="1">
        <f ca="1" t="shared" si="199"/>
        <v>0.699598184532812</v>
      </c>
      <c r="BF482" s="1">
        <f ca="1" t="shared" si="200"/>
        <v>66.9533015771777</v>
      </c>
      <c r="BG482" s="1">
        <f ca="1" t="shared" si="201"/>
        <v>0.182987401289306</v>
      </c>
      <c r="BH482" s="1">
        <f ca="1" t="shared" si="202"/>
        <v>4.38073749402507</v>
      </c>
      <c r="BI482" s="1">
        <f ca="1" t="shared" si="203"/>
        <v>61.330324916351</v>
      </c>
      <c r="BJ482" s="1">
        <f ca="1" t="shared" si="204"/>
        <v>5.62297666082669</v>
      </c>
      <c r="BK482" s="1">
        <f ca="1" t="shared" si="205"/>
        <v>562.297666082669</v>
      </c>
      <c r="BM482" s="1">
        <f t="shared" si="220"/>
        <v>192</v>
      </c>
      <c r="BN482" s="1">
        <f ca="1" t="shared" si="206"/>
        <v>0.891308463693418</v>
      </c>
      <c r="BO482" s="1">
        <f ca="1" t="shared" si="207"/>
        <v>66.6124881813548</v>
      </c>
      <c r="BP482" s="1">
        <f ca="1" t="shared" si="208"/>
        <v>0.894175513300228</v>
      </c>
      <c r="BQ482" s="1">
        <f ca="1" t="shared" si="209"/>
        <v>5.44163597507021</v>
      </c>
      <c r="BR482" s="1">
        <f ca="1" t="shared" si="210"/>
        <v>81.6245396260531</v>
      </c>
      <c r="BS482" s="1">
        <f ca="1" t="shared" si="211"/>
        <v>0</v>
      </c>
      <c r="BT482" s="1">
        <f ca="1" t="shared" si="212"/>
        <v>0</v>
      </c>
    </row>
    <row r="483" spans="2:72">
      <c r="B483" s="1">
        <f t="shared" si="213"/>
        <v>193</v>
      </c>
      <c r="C483" s="1">
        <f ca="1" t="shared" ref="C483:C540" si="221">RAND()</f>
        <v>0.635496161106623</v>
      </c>
      <c r="D483" s="1">
        <f ca="1" t="shared" ref="D483:D540" si="222">VLOOKUP(C483,$F$7:$H$12,2,TRUE())+(RAND()*(VLOOKUP(C483,$F$7:$H$12,3,TRUE())-VLOOKUP(C483,$F$7:$H$12,2,TRUE())))</f>
        <v>69.0399473268423</v>
      </c>
      <c r="E483" s="1">
        <f ca="1" t="shared" ref="E483:E540" si="223">RAND()</f>
        <v>0.762781507270579</v>
      </c>
      <c r="F483" s="1">
        <f ca="1" t="shared" ref="F483:F540" si="224">VLOOKUP(E483,$K$7:$M$10,2,TRUE())+(RAND()*(VLOOKUP(E483,$K$7:$M$10,3,TRUE())-VLOOKUP(E483,$K$7:$M$10,2,TRUE())))</f>
        <v>5.47896623618229</v>
      </c>
      <c r="G483" s="1">
        <f ca="1" t="shared" ref="G483:G540" si="225">F483*8</f>
        <v>43.8317298894583</v>
      </c>
      <c r="H483" s="1">
        <f ca="1" t="shared" ref="H483:H540" si="226">MAX(D483-G483,0)</f>
        <v>25.2082174373841</v>
      </c>
      <c r="I483" s="1">
        <f ca="1" t="shared" ref="I483:I540" si="227">H483*100</f>
        <v>2520.82174373841</v>
      </c>
      <c r="K483" s="1">
        <f t="shared" si="214"/>
        <v>193</v>
      </c>
      <c r="L483" s="1">
        <f ca="1" t="shared" ref="L483:L540" si="228">RAND()</f>
        <v>0.287169062552709</v>
      </c>
      <c r="M483" s="1">
        <f ca="1" t="shared" ref="M483:M540" si="229">VLOOKUP(L483,$F$7:$H$12,2,TRUE())+(RAND()*(VLOOKUP(L483,$F$7:$H$12,3,TRUE())-VLOOKUP(L483,$F$7:$H$12,2,TRUE())))</f>
        <v>62.0765476140129</v>
      </c>
      <c r="N483" s="1">
        <f ca="1" t="shared" ref="N483:N540" si="230">RAND()</f>
        <v>0.531475390089117</v>
      </c>
      <c r="O483" s="1">
        <f ca="1" t="shared" ref="O483:O540" si="231">VLOOKUP(N483,$K$7:$M$10,2,TRUE())+(RAND()*(VLOOKUP(N483,$K$7:$M$10,3,TRUE())-VLOOKUP(N483,$K$7:$M$10,2,TRUE())))</f>
        <v>4.89173366784207</v>
      </c>
      <c r="P483" s="1">
        <f ca="1" t="shared" ref="P483:P540" si="232">O483*9</f>
        <v>44.0256030105787</v>
      </c>
      <c r="Q483" s="1">
        <f ca="1" t="shared" ref="Q483:Q540" si="233">MAX(M483-P483,0)</f>
        <v>18.0509446034342</v>
      </c>
      <c r="R483" s="1">
        <f ca="1" t="shared" ref="R483:R540" si="234">Q483*100</f>
        <v>1805.09446034342</v>
      </c>
      <c r="T483" s="1">
        <f t="shared" si="215"/>
        <v>193</v>
      </c>
      <c r="U483" s="1">
        <f ca="1" t="shared" ref="U483:U540" si="235">RAND()</f>
        <v>0.346188161875453</v>
      </c>
      <c r="V483" s="1">
        <f ca="1" t="shared" ref="V483:V540" si="236">VLOOKUP(U483,$F$7:$H$12,2,TRUE())+(RAND()*(VLOOKUP(U483,$F$7:$H$12,3,TRUE())-VLOOKUP(U483,$F$7:$H$12,2,TRUE())))</f>
        <v>64.102315389022</v>
      </c>
      <c r="W483" s="1">
        <f ca="1" t="shared" ref="W483:W540" si="237">RAND()</f>
        <v>0.0652639858093849</v>
      </c>
      <c r="X483" s="1">
        <f ca="1" t="shared" ref="X483:X540" si="238">VLOOKUP(W483,$K$7:$M$10,2,TRUE())+(RAND()*(VLOOKUP(W483,$K$7:$M$10,3,TRUE())-VLOOKUP(W483,$K$7:$M$10,2,TRUE())))</f>
        <v>4.49541345927426</v>
      </c>
      <c r="Y483" s="1">
        <f ca="1" t="shared" ref="Y483:Y540" si="239">X483*10</f>
        <v>44.9541345927426</v>
      </c>
      <c r="Z483" s="1">
        <f ca="1" t="shared" ref="Z483:Z540" si="240">MAX(V483-Y483,0)</f>
        <v>19.1481807962794</v>
      </c>
      <c r="AA483" s="1">
        <f ca="1" t="shared" ref="AA483:AA540" si="241">Z483*100</f>
        <v>1914.81807962794</v>
      </c>
      <c r="AC483" s="1">
        <f t="shared" si="216"/>
        <v>193</v>
      </c>
      <c r="AD483" s="1">
        <f ca="1" t="shared" ref="AD483:AD540" si="242">RAND()</f>
        <v>0.518693101093851</v>
      </c>
      <c r="AE483" s="1">
        <f ca="1" t="shared" ref="AE483:AE540" si="243">VLOOKUP(AD483,$F$7:$H$12,2,TRUE())+(RAND()*(VLOOKUP(AD483,$F$7:$H$12,3,TRUE())-VLOOKUP(AD483,$F$7:$H$12,2,TRUE())))</f>
        <v>64.5487300217372</v>
      </c>
      <c r="AF483" s="1">
        <f ca="1" t="shared" ref="AF483:AF540" si="244">RAND()</f>
        <v>0.304960530596726</v>
      </c>
      <c r="AG483" s="1">
        <f ca="1" t="shared" ref="AG483:AG540" si="245">VLOOKUP(AF483,$K$7:$M$10,2,TRUE())+(RAND()*(VLOOKUP(AF483,$K$7:$M$10,3,TRUE())-VLOOKUP(AF483,$K$7:$M$10,2,TRUE())))</f>
        <v>4.79362542516523</v>
      </c>
      <c r="AH483" s="1">
        <f ca="1" t="shared" ref="AH483:AH540" si="246">AG483*11</f>
        <v>52.7298796768175</v>
      </c>
      <c r="AI483" s="1">
        <f ca="1" t="shared" ref="AI483:AI540" si="247">MAX(AE483-AH483,0)</f>
        <v>11.8188503449196</v>
      </c>
      <c r="AJ483" s="1">
        <f ca="1" t="shared" ref="AJ483:AJ540" si="248">AI483*100</f>
        <v>1181.88503449196</v>
      </c>
      <c r="AL483" s="1">
        <f t="shared" si="217"/>
        <v>193</v>
      </c>
      <c r="AM483" s="1">
        <f ca="1" t="shared" ref="AM483:AM540" si="249">RAND()</f>
        <v>0.37207828945014</v>
      </c>
      <c r="AN483" s="1">
        <f ca="1" t="shared" ref="AN483:AN540" si="250">VLOOKUP(AM483,$F$7:$H$12,2,TRUE())+(RAND()*(VLOOKUP(AM483,$F$7:$H$12,3,TRUE())-VLOOKUP(AM483,$F$7:$H$12,2,TRUE())))</f>
        <v>63.0801081824793</v>
      </c>
      <c r="AO483" s="1">
        <f ca="1" t="shared" ref="AO483:AO540" si="251">RAND()</f>
        <v>0.212129066125111</v>
      </c>
      <c r="AP483" s="1">
        <f ca="1" t="shared" ref="AP483:AP540" si="252">VLOOKUP(AO483,$K$7:$M$10,2,TRUE())+(RAND()*(VLOOKUP(AO483,$K$7:$M$10,3,TRUE())-VLOOKUP(AO483,$K$7:$M$10,2,TRUE())))</f>
        <v>4.27546533686851</v>
      </c>
      <c r="AQ483" s="1">
        <f ca="1" t="shared" ref="AQ483:AQ540" si="253">AP483*12</f>
        <v>51.3055840424221</v>
      </c>
      <c r="AR483" s="1">
        <f ca="1" t="shared" ref="AR483:AR540" si="254">MAX(AN483-AQ483,0)</f>
        <v>11.7745241400571</v>
      </c>
      <c r="AS483" s="1">
        <f ca="1" t="shared" ref="AS483:AS540" si="255">AR483*100</f>
        <v>1177.45241400571</v>
      </c>
      <c r="AU483" s="1">
        <f t="shared" si="218"/>
        <v>193</v>
      </c>
      <c r="AV483" s="1">
        <f ca="1" t="shared" ref="AV483:AV540" si="256">RAND()</f>
        <v>0.459440370051464</v>
      </c>
      <c r="AW483" s="1">
        <f ca="1" t="shared" ref="AW483:AW540" si="257">VLOOKUP(AV483,$F$7:$H$12,2,TRUE())+(RAND()*(VLOOKUP(AV483,$F$7:$H$12,3,TRUE())-VLOOKUP(AV483,$F$7:$H$12,2,TRUE())))</f>
        <v>63.2569597668335</v>
      </c>
      <c r="AX483" s="1">
        <f ca="1" t="shared" ref="AX483:AX540" si="258">RAND()</f>
        <v>0.308527220291776</v>
      </c>
      <c r="AY483" s="1">
        <f ca="1" t="shared" ref="AY483:AY540" si="259">VLOOKUP(AX483,$K$7:$M$10,2,TRUE())+(RAND()*(VLOOKUP(AX483,$K$7:$M$10,3,TRUE())-VLOOKUP(AX483,$K$7:$M$10,2,TRUE())))</f>
        <v>4.68239484503759</v>
      </c>
      <c r="AZ483" s="1">
        <f ca="1" t="shared" ref="AZ483:AZ540" si="260">AY483*13</f>
        <v>60.8711329854887</v>
      </c>
      <c r="BA483" s="1">
        <f ca="1" t="shared" ref="BA483:BA540" si="261">MAX(AW483-AZ483,0)</f>
        <v>2.38582678134482</v>
      </c>
      <c r="BB483" s="1">
        <f ca="1" t="shared" ref="BB483:BB540" si="262">BA483*100</f>
        <v>238.582678134483</v>
      </c>
      <c r="BD483" s="1">
        <f t="shared" si="219"/>
        <v>193</v>
      </c>
      <c r="BE483" s="1">
        <f ca="1" t="shared" ref="BE483:BE540" si="263">RAND()</f>
        <v>0.245535451392766</v>
      </c>
      <c r="BF483" s="1">
        <f ca="1" t="shared" ref="BF483:BF540" si="264">VLOOKUP(BE483,$F$7:$H$12,2,TRUE())+(RAND()*(VLOOKUP(BE483,$F$7:$H$12,3,TRUE())-VLOOKUP(BE483,$F$7:$H$12,2,TRUE())))</f>
        <v>59.0518027321679</v>
      </c>
      <c r="BG483" s="1">
        <f ca="1" t="shared" ref="BG483:BG540" si="265">RAND()</f>
        <v>0.890045670160607</v>
      </c>
      <c r="BH483" s="1">
        <f ca="1" t="shared" ref="BH483:BH540" si="266">VLOOKUP(BG483,$K$7:$M$10,2,TRUE())+(RAND()*(VLOOKUP(BG483,$K$7:$M$10,3,TRUE())-VLOOKUP(BG483,$K$7:$M$10,2,TRUE())))</f>
        <v>5.33336337128442</v>
      </c>
      <c r="BI483" s="1">
        <f ca="1" t="shared" ref="BI483:BI540" si="267">BH483*14</f>
        <v>74.6670871979818</v>
      </c>
      <c r="BJ483" s="1">
        <f ca="1" t="shared" ref="BJ483:BJ540" si="268">MAX(BF483-BI483,0)</f>
        <v>0</v>
      </c>
      <c r="BK483" s="1">
        <f ca="1" t="shared" ref="BK483:BK540" si="269">BJ483*100</f>
        <v>0</v>
      </c>
      <c r="BM483" s="1">
        <f t="shared" si="220"/>
        <v>193</v>
      </c>
      <c r="BN483" s="1">
        <f ca="1" t="shared" ref="BN483:BN540" si="270">RAND()</f>
        <v>0.962637472457758</v>
      </c>
      <c r="BO483" s="1">
        <f ca="1" t="shared" ref="BO483:BO540" si="271">VLOOKUP(BN483,$F$7:$H$12,2,TRUE())+(RAND()*(VLOOKUP(BN483,$F$7:$H$12,3,TRUE())-VLOOKUP(BN483,$F$7:$H$12,2,TRUE())))</f>
        <v>79.5563765795472</v>
      </c>
      <c r="BP483" s="1">
        <f ca="1" t="shared" ref="BP483:BP540" si="272">RAND()</f>
        <v>0.802985282588932</v>
      </c>
      <c r="BQ483" s="1">
        <f ca="1" t="shared" ref="BQ483:BQ540" si="273">VLOOKUP(BP483,$K$7:$M$10,2,TRUE())+(RAND()*(VLOOKUP(BP483,$K$7:$M$10,3,TRUE())-VLOOKUP(BP483,$K$7:$M$10,2,TRUE())))</f>
        <v>5.46343183468481</v>
      </c>
      <c r="BR483" s="1">
        <f ca="1" t="shared" ref="BR483:BR540" si="274">BQ483*15</f>
        <v>81.9514775202722</v>
      </c>
      <c r="BS483" s="1">
        <f ca="1" t="shared" ref="BS483:BS540" si="275">MAX(BO483-BR483,0)</f>
        <v>0</v>
      </c>
      <c r="BT483" s="1">
        <f ca="1" t="shared" ref="BT483:BT540" si="276">BS483*100</f>
        <v>0</v>
      </c>
    </row>
    <row r="484" spans="2:72">
      <c r="B484" s="1">
        <f t="shared" ref="B484:B540" si="277">B483+1</f>
        <v>194</v>
      </c>
      <c r="C484" s="1">
        <f ca="1" t="shared" si="221"/>
        <v>0.257398151055659</v>
      </c>
      <c r="D484" s="1">
        <f ca="1" t="shared" si="222"/>
        <v>60.9142848706942</v>
      </c>
      <c r="E484" s="1">
        <f ca="1" t="shared" si="223"/>
        <v>0.303552411292642</v>
      </c>
      <c r="F484" s="1">
        <f ca="1" t="shared" si="224"/>
        <v>4.85243953883174</v>
      </c>
      <c r="G484" s="1">
        <f ca="1" t="shared" si="225"/>
        <v>38.8195163106539</v>
      </c>
      <c r="H484" s="1">
        <f ca="1" t="shared" si="226"/>
        <v>22.0947685600404</v>
      </c>
      <c r="I484" s="1">
        <f ca="1" t="shared" si="227"/>
        <v>2209.47685600404</v>
      </c>
      <c r="K484" s="1">
        <f t="shared" ref="K484:K540" si="278">K483+1</f>
        <v>194</v>
      </c>
      <c r="L484" s="1">
        <f ca="1" t="shared" si="228"/>
        <v>0.666191820258659</v>
      </c>
      <c r="M484" s="1">
        <f ca="1" t="shared" si="229"/>
        <v>69.4197123836401</v>
      </c>
      <c r="N484" s="1">
        <f ca="1" t="shared" si="230"/>
        <v>0.10842157013351</v>
      </c>
      <c r="O484" s="1">
        <f ca="1" t="shared" si="231"/>
        <v>4.28981306135274</v>
      </c>
      <c r="P484" s="1">
        <f ca="1" t="shared" si="232"/>
        <v>38.6083175521747</v>
      </c>
      <c r="Q484" s="1">
        <f ca="1" t="shared" si="233"/>
        <v>30.8113948314654</v>
      </c>
      <c r="R484" s="1">
        <f ca="1" t="shared" si="234"/>
        <v>3081.13948314654</v>
      </c>
      <c r="T484" s="1">
        <f t="shared" ref="T484:T540" si="279">T483+1</f>
        <v>194</v>
      </c>
      <c r="U484" s="1">
        <f ca="1" t="shared" si="235"/>
        <v>0.0761157594051116</v>
      </c>
      <c r="V484" s="1">
        <f ca="1" t="shared" si="236"/>
        <v>54.5143902898965</v>
      </c>
      <c r="W484" s="1">
        <f ca="1" t="shared" si="237"/>
        <v>0.464995970952529</v>
      </c>
      <c r="X484" s="1">
        <f ca="1" t="shared" si="238"/>
        <v>4.68788077171287</v>
      </c>
      <c r="Y484" s="1">
        <f ca="1" t="shared" si="239"/>
        <v>46.8788077171288</v>
      </c>
      <c r="Z484" s="1">
        <f ca="1" t="shared" si="240"/>
        <v>7.63558257276776</v>
      </c>
      <c r="AA484" s="1">
        <f ca="1" t="shared" si="241"/>
        <v>763.558257276776</v>
      </c>
      <c r="AC484" s="1">
        <f t="shared" ref="AC484:AC540" si="280">AC483+1</f>
        <v>194</v>
      </c>
      <c r="AD484" s="1">
        <f ca="1" t="shared" si="242"/>
        <v>0.503411940584951</v>
      </c>
      <c r="AE484" s="1">
        <f ca="1" t="shared" si="243"/>
        <v>63.6372160108888</v>
      </c>
      <c r="AF484" s="1">
        <f ca="1" t="shared" si="244"/>
        <v>0.578587401786881</v>
      </c>
      <c r="AG484" s="1">
        <f ca="1" t="shared" si="245"/>
        <v>4.95083709304275</v>
      </c>
      <c r="AH484" s="1">
        <f ca="1" t="shared" si="246"/>
        <v>54.4592080234703</v>
      </c>
      <c r="AI484" s="1">
        <f ca="1" t="shared" si="247"/>
        <v>9.1780079874185</v>
      </c>
      <c r="AJ484" s="1">
        <f ca="1" t="shared" si="248"/>
        <v>917.80079874185</v>
      </c>
      <c r="AL484" s="1">
        <f t="shared" ref="AL484:AL540" si="281">AL483+1</f>
        <v>194</v>
      </c>
      <c r="AM484" s="1">
        <f ca="1" t="shared" si="249"/>
        <v>0.818669447691938</v>
      </c>
      <c r="AN484" s="1">
        <f ca="1" t="shared" si="250"/>
        <v>67.5473106597811</v>
      </c>
      <c r="AO484" s="1">
        <f ca="1" t="shared" si="251"/>
        <v>0.21098642903063</v>
      </c>
      <c r="AP484" s="1">
        <f ca="1" t="shared" si="252"/>
        <v>4.29252406078936</v>
      </c>
      <c r="AQ484" s="1">
        <f ca="1" t="shared" si="253"/>
        <v>51.5102887294723</v>
      </c>
      <c r="AR484" s="1">
        <f ca="1" t="shared" si="254"/>
        <v>16.0370219303088</v>
      </c>
      <c r="AS484" s="1">
        <f ca="1" t="shared" si="255"/>
        <v>1603.70219303088</v>
      </c>
      <c r="AU484" s="1">
        <f t="shared" ref="AU484:AU540" si="282">AU483+1</f>
        <v>194</v>
      </c>
      <c r="AV484" s="1">
        <f ca="1" t="shared" si="256"/>
        <v>0.784284964896123</v>
      </c>
      <c r="AW484" s="1">
        <f ca="1" t="shared" si="257"/>
        <v>65.141678968488</v>
      </c>
      <c r="AX484" s="1">
        <f ca="1" t="shared" si="258"/>
        <v>0.189596122454189</v>
      </c>
      <c r="AY484" s="1">
        <f ca="1" t="shared" si="259"/>
        <v>4.49729030208984</v>
      </c>
      <c r="AZ484" s="1">
        <f ca="1" t="shared" si="260"/>
        <v>58.4647739271679</v>
      </c>
      <c r="BA484" s="1">
        <f ca="1" t="shared" si="261"/>
        <v>6.67690504132009</v>
      </c>
      <c r="BB484" s="1">
        <f ca="1" t="shared" si="262"/>
        <v>667.690504132009</v>
      </c>
      <c r="BD484" s="1">
        <f t="shared" ref="BD484:BD540" si="283">BD483+1</f>
        <v>194</v>
      </c>
      <c r="BE484" s="1">
        <f ca="1" t="shared" si="263"/>
        <v>0.459306729106771</v>
      </c>
      <c r="BF484" s="1">
        <f ca="1" t="shared" si="264"/>
        <v>62.276719981838</v>
      </c>
      <c r="BG484" s="1">
        <f ca="1" t="shared" si="265"/>
        <v>0.868595455019321</v>
      </c>
      <c r="BH484" s="1">
        <f ca="1" t="shared" si="266"/>
        <v>5.49745869005108</v>
      </c>
      <c r="BI484" s="1">
        <f ca="1" t="shared" si="267"/>
        <v>76.9644216607152</v>
      </c>
      <c r="BJ484" s="1">
        <f ca="1" t="shared" si="268"/>
        <v>0</v>
      </c>
      <c r="BK484" s="1">
        <f ca="1" t="shared" si="269"/>
        <v>0</v>
      </c>
      <c r="BM484" s="1">
        <f t="shared" ref="BM484:BM540" si="284">BM483+1</f>
        <v>194</v>
      </c>
      <c r="BN484" s="1">
        <f ca="1" t="shared" si="270"/>
        <v>0.48121447331196</v>
      </c>
      <c r="BO484" s="1">
        <f ca="1" t="shared" si="271"/>
        <v>64.701168007818</v>
      </c>
      <c r="BP484" s="1">
        <f ca="1" t="shared" si="272"/>
        <v>0.575375160603828</v>
      </c>
      <c r="BQ484" s="1">
        <f ca="1" t="shared" si="273"/>
        <v>4.99253265217512</v>
      </c>
      <c r="BR484" s="1">
        <f ca="1" t="shared" si="274"/>
        <v>74.8879897826268</v>
      </c>
      <c r="BS484" s="1">
        <f ca="1" t="shared" si="275"/>
        <v>0</v>
      </c>
      <c r="BT484" s="1">
        <f ca="1" t="shared" si="276"/>
        <v>0</v>
      </c>
    </row>
    <row r="485" spans="2:72">
      <c r="B485" s="1">
        <f t="shared" si="277"/>
        <v>195</v>
      </c>
      <c r="C485" s="1">
        <f ca="1" t="shared" si="221"/>
        <v>0.174611576590267</v>
      </c>
      <c r="D485" s="1">
        <f ca="1" t="shared" si="222"/>
        <v>58.6762202930147</v>
      </c>
      <c r="E485" s="1">
        <f ca="1" t="shared" si="223"/>
        <v>0.712787592986476</v>
      </c>
      <c r="F485" s="1">
        <f ca="1" t="shared" si="224"/>
        <v>5.41110442837874</v>
      </c>
      <c r="G485" s="1">
        <f ca="1" t="shared" si="225"/>
        <v>43.2888354270299</v>
      </c>
      <c r="H485" s="1">
        <f ca="1" t="shared" si="226"/>
        <v>15.3873848659848</v>
      </c>
      <c r="I485" s="1">
        <f ca="1" t="shared" si="227"/>
        <v>1538.73848659848</v>
      </c>
      <c r="K485" s="1">
        <f t="shared" si="278"/>
        <v>195</v>
      </c>
      <c r="L485" s="1">
        <f ca="1" t="shared" si="228"/>
        <v>0.989885074396428</v>
      </c>
      <c r="M485" s="1">
        <f ca="1" t="shared" si="229"/>
        <v>81.0606614382588</v>
      </c>
      <c r="N485" s="1">
        <f ca="1" t="shared" si="230"/>
        <v>0.751632246454424</v>
      </c>
      <c r="O485" s="1">
        <f ca="1" t="shared" si="231"/>
        <v>5.29725329284169</v>
      </c>
      <c r="P485" s="1">
        <f ca="1" t="shared" si="232"/>
        <v>47.6752796355752</v>
      </c>
      <c r="Q485" s="1">
        <f ca="1" t="shared" si="233"/>
        <v>33.3853818026836</v>
      </c>
      <c r="R485" s="1">
        <f ca="1" t="shared" si="234"/>
        <v>3338.53818026836</v>
      </c>
      <c r="T485" s="1">
        <f t="shared" si="279"/>
        <v>195</v>
      </c>
      <c r="U485" s="1">
        <f ca="1" t="shared" si="235"/>
        <v>0.985954175783342</v>
      </c>
      <c r="V485" s="1">
        <f ca="1" t="shared" si="236"/>
        <v>81.8794110312573</v>
      </c>
      <c r="W485" s="1">
        <f ca="1" t="shared" si="237"/>
        <v>0.173739002765341</v>
      </c>
      <c r="X485" s="1">
        <f ca="1" t="shared" si="238"/>
        <v>4.02125187797599</v>
      </c>
      <c r="Y485" s="1">
        <f ca="1" t="shared" si="239"/>
        <v>40.2125187797599</v>
      </c>
      <c r="Z485" s="1">
        <f ca="1" t="shared" si="240"/>
        <v>41.6668922514974</v>
      </c>
      <c r="AA485" s="1">
        <f ca="1" t="shared" si="241"/>
        <v>4166.68922514974</v>
      </c>
      <c r="AC485" s="1">
        <f t="shared" si="280"/>
        <v>195</v>
      </c>
      <c r="AD485" s="1">
        <f ca="1" t="shared" si="242"/>
        <v>0.623010661968534</v>
      </c>
      <c r="AE485" s="1">
        <f ca="1" t="shared" si="243"/>
        <v>65.299366240669</v>
      </c>
      <c r="AF485" s="1">
        <f ca="1" t="shared" si="244"/>
        <v>0.180812645058816</v>
      </c>
      <c r="AG485" s="1">
        <f ca="1" t="shared" si="245"/>
        <v>4.3548425774898</v>
      </c>
      <c r="AH485" s="1">
        <f ca="1" t="shared" si="246"/>
        <v>47.9032683523878</v>
      </c>
      <c r="AI485" s="1">
        <f ca="1" t="shared" si="247"/>
        <v>17.3960978882813</v>
      </c>
      <c r="AJ485" s="1">
        <f ca="1" t="shared" si="248"/>
        <v>1739.60978882813</v>
      </c>
      <c r="AL485" s="1">
        <f t="shared" si="281"/>
        <v>195</v>
      </c>
      <c r="AM485" s="1">
        <f ca="1" t="shared" si="249"/>
        <v>0.919327859887144</v>
      </c>
      <c r="AN485" s="1">
        <f ca="1" t="shared" si="250"/>
        <v>76.6030179045168</v>
      </c>
      <c r="AO485" s="1">
        <f ca="1" t="shared" si="251"/>
        <v>0.565995999053712</v>
      </c>
      <c r="AP485" s="1">
        <f ca="1" t="shared" si="252"/>
        <v>4.75637229013741</v>
      </c>
      <c r="AQ485" s="1">
        <f ca="1" t="shared" si="253"/>
        <v>57.0764674816489</v>
      </c>
      <c r="AR485" s="1">
        <f ca="1" t="shared" si="254"/>
        <v>19.5265504228679</v>
      </c>
      <c r="AS485" s="1">
        <f ca="1" t="shared" si="255"/>
        <v>1952.65504228679</v>
      </c>
      <c r="AU485" s="1">
        <f t="shared" si="282"/>
        <v>195</v>
      </c>
      <c r="AV485" s="1">
        <f ca="1" t="shared" si="256"/>
        <v>0.55255525257381</v>
      </c>
      <c r="AW485" s="1">
        <f ca="1" t="shared" si="257"/>
        <v>65.4214800855781</v>
      </c>
      <c r="AX485" s="1">
        <f ca="1" t="shared" si="258"/>
        <v>0.0893986426400699</v>
      </c>
      <c r="AY485" s="1">
        <f ca="1" t="shared" si="259"/>
        <v>4.38773321096656</v>
      </c>
      <c r="AZ485" s="1">
        <f ca="1" t="shared" si="260"/>
        <v>57.0405317425653</v>
      </c>
      <c r="BA485" s="1">
        <f ca="1" t="shared" si="261"/>
        <v>8.38094834301288</v>
      </c>
      <c r="BB485" s="1">
        <f ca="1" t="shared" si="262"/>
        <v>838.094834301288</v>
      </c>
      <c r="BD485" s="1">
        <f t="shared" si="283"/>
        <v>195</v>
      </c>
      <c r="BE485" s="1">
        <f ca="1" t="shared" si="263"/>
        <v>0.0259541672661689</v>
      </c>
      <c r="BF485" s="1">
        <f ca="1" t="shared" si="264"/>
        <v>52.4094457452877</v>
      </c>
      <c r="BG485" s="1">
        <f ca="1" t="shared" si="265"/>
        <v>0.390841303528938</v>
      </c>
      <c r="BH485" s="1">
        <f ca="1" t="shared" si="266"/>
        <v>4.63756946089942</v>
      </c>
      <c r="BI485" s="1">
        <f ca="1" t="shared" si="267"/>
        <v>64.9259724525919</v>
      </c>
      <c r="BJ485" s="1">
        <f ca="1" t="shared" si="268"/>
        <v>0</v>
      </c>
      <c r="BK485" s="1">
        <f ca="1" t="shared" si="269"/>
        <v>0</v>
      </c>
      <c r="BM485" s="1">
        <f t="shared" si="284"/>
        <v>195</v>
      </c>
      <c r="BN485" s="1">
        <f ca="1" t="shared" si="270"/>
        <v>0.913626552004557</v>
      </c>
      <c r="BO485" s="1">
        <f ca="1" t="shared" si="271"/>
        <v>77.425444098473</v>
      </c>
      <c r="BP485" s="1">
        <f ca="1" t="shared" si="272"/>
        <v>0.990720054641145</v>
      </c>
      <c r="BQ485" s="1">
        <f ca="1" t="shared" si="273"/>
        <v>5.65076865869165</v>
      </c>
      <c r="BR485" s="1">
        <f ca="1" t="shared" si="274"/>
        <v>84.7615298803748</v>
      </c>
      <c r="BS485" s="1">
        <f ca="1" t="shared" si="275"/>
        <v>0</v>
      </c>
      <c r="BT485" s="1">
        <f ca="1" t="shared" si="276"/>
        <v>0</v>
      </c>
    </row>
    <row r="486" spans="2:72">
      <c r="B486" s="1">
        <f t="shared" si="277"/>
        <v>196</v>
      </c>
      <c r="C486" s="1">
        <f ca="1" t="shared" si="221"/>
        <v>0.985799569917659</v>
      </c>
      <c r="D486" s="1">
        <f ca="1" t="shared" si="222"/>
        <v>81.6819900115863</v>
      </c>
      <c r="E486" s="1">
        <f ca="1" t="shared" si="223"/>
        <v>0.0281381770156681</v>
      </c>
      <c r="F486" s="1">
        <f ca="1" t="shared" si="224"/>
        <v>4.14567455030222</v>
      </c>
      <c r="G486" s="1">
        <f ca="1" t="shared" si="225"/>
        <v>33.1653964024178</v>
      </c>
      <c r="H486" s="1">
        <f ca="1" t="shared" si="226"/>
        <v>48.5165936091685</v>
      </c>
      <c r="I486" s="1">
        <f ca="1" t="shared" si="227"/>
        <v>4851.65936091685</v>
      </c>
      <c r="K486" s="1">
        <f t="shared" si="278"/>
        <v>196</v>
      </c>
      <c r="L486" s="1">
        <f ca="1" t="shared" si="228"/>
        <v>0.293213709289487</v>
      </c>
      <c r="M486" s="1">
        <f ca="1" t="shared" si="229"/>
        <v>63.3047487923971</v>
      </c>
      <c r="N486" s="1">
        <f ca="1" t="shared" si="230"/>
        <v>0.266871909464653</v>
      </c>
      <c r="O486" s="1">
        <f ca="1" t="shared" si="231"/>
        <v>4.25353596765091</v>
      </c>
      <c r="P486" s="1">
        <f ca="1" t="shared" si="232"/>
        <v>38.2818237088582</v>
      </c>
      <c r="Q486" s="1">
        <f ca="1" t="shared" si="233"/>
        <v>25.0229250835389</v>
      </c>
      <c r="R486" s="1">
        <f ca="1" t="shared" si="234"/>
        <v>2502.29250835389</v>
      </c>
      <c r="T486" s="1">
        <f t="shared" si="279"/>
        <v>196</v>
      </c>
      <c r="U486" s="1">
        <f ca="1" t="shared" si="235"/>
        <v>0.311832737036656</v>
      </c>
      <c r="V486" s="1">
        <f ca="1" t="shared" si="236"/>
        <v>62.3249795240522</v>
      </c>
      <c r="W486" s="1">
        <f ca="1" t="shared" si="237"/>
        <v>0.742771951322158</v>
      </c>
      <c r="X486" s="1">
        <f ca="1" t="shared" si="238"/>
        <v>5.13412480081971</v>
      </c>
      <c r="Y486" s="1">
        <f ca="1" t="shared" si="239"/>
        <v>51.3412480081971</v>
      </c>
      <c r="Z486" s="1">
        <f ca="1" t="shared" si="240"/>
        <v>10.9837315158551</v>
      </c>
      <c r="AA486" s="1">
        <f ca="1" t="shared" si="241"/>
        <v>1098.37315158551</v>
      </c>
      <c r="AC486" s="1">
        <f t="shared" si="280"/>
        <v>196</v>
      </c>
      <c r="AD486" s="1">
        <f ca="1" t="shared" si="242"/>
        <v>0.361027153563635</v>
      </c>
      <c r="AE486" s="1">
        <f ca="1" t="shared" si="243"/>
        <v>64.1696488563767</v>
      </c>
      <c r="AF486" s="1">
        <f ca="1" t="shared" si="244"/>
        <v>0.196023492515015</v>
      </c>
      <c r="AG486" s="1">
        <f ca="1" t="shared" si="245"/>
        <v>4.0994512725663</v>
      </c>
      <c r="AH486" s="1">
        <f ca="1" t="shared" si="246"/>
        <v>45.0939639982293</v>
      </c>
      <c r="AI486" s="1">
        <f ca="1" t="shared" si="247"/>
        <v>19.0756848581475</v>
      </c>
      <c r="AJ486" s="1">
        <f ca="1" t="shared" si="248"/>
        <v>1907.56848581475</v>
      </c>
      <c r="AL486" s="1">
        <f t="shared" si="281"/>
        <v>196</v>
      </c>
      <c r="AM486" s="1">
        <f ca="1" t="shared" si="249"/>
        <v>0.0999000298753074</v>
      </c>
      <c r="AN486" s="1">
        <f ca="1" t="shared" si="250"/>
        <v>53.5222047822751</v>
      </c>
      <c r="AO486" s="1">
        <f ca="1" t="shared" si="251"/>
        <v>0.0427758409342489</v>
      </c>
      <c r="AP486" s="1">
        <f ca="1" t="shared" si="252"/>
        <v>4.32386688833808</v>
      </c>
      <c r="AQ486" s="1">
        <f ca="1" t="shared" si="253"/>
        <v>51.886402660057</v>
      </c>
      <c r="AR486" s="1">
        <f ca="1" t="shared" si="254"/>
        <v>1.63580212221814</v>
      </c>
      <c r="AS486" s="1">
        <f ca="1" t="shared" si="255"/>
        <v>163.580212221814</v>
      </c>
      <c r="AU486" s="1">
        <f t="shared" si="282"/>
        <v>196</v>
      </c>
      <c r="AV486" s="1">
        <f ca="1" t="shared" si="256"/>
        <v>0.637907770333204</v>
      </c>
      <c r="AW486" s="1">
        <f ca="1" t="shared" si="257"/>
        <v>68.1544129007607</v>
      </c>
      <c r="AX486" s="1">
        <f ca="1" t="shared" si="258"/>
        <v>0.00197667778180111</v>
      </c>
      <c r="AY486" s="1">
        <f ca="1" t="shared" si="259"/>
        <v>4.44633389772585</v>
      </c>
      <c r="AZ486" s="1">
        <f ca="1" t="shared" si="260"/>
        <v>57.8023406704361</v>
      </c>
      <c r="BA486" s="1">
        <f ca="1" t="shared" si="261"/>
        <v>10.3520722303246</v>
      </c>
      <c r="BB486" s="1">
        <f ca="1" t="shared" si="262"/>
        <v>1035.20722303246</v>
      </c>
      <c r="BD486" s="1">
        <f t="shared" si="283"/>
        <v>196</v>
      </c>
      <c r="BE486" s="1">
        <f ca="1" t="shared" si="263"/>
        <v>0.459700574333034</v>
      </c>
      <c r="BF486" s="1">
        <f ca="1" t="shared" si="264"/>
        <v>61.8343859985075</v>
      </c>
      <c r="BG486" s="1">
        <f ca="1" t="shared" si="265"/>
        <v>0.417896942631844</v>
      </c>
      <c r="BH486" s="1">
        <f ca="1" t="shared" si="266"/>
        <v>4.83563652804744</v>
      </c>
      <c r="BI486" s="1">
        <f ca="1" t="shared" si="267"/>
        <v>67.6989113926642</v>
      </c>
      <c r="BJ486" s="1">
        <f ca="1" t="shared" si="268"/>
        <v>0</v>
      </c>
      <c r="BK486" s="1">
        <f ca="1" t="shared" si="269"/>
        <v>0</v>
      </c>
      <c r="BM486" s="1">
        <f t="shared" si="284"/>
        <v>196</v>
      </c>
      <c r="BN486" s="1">
        <f ca="1" t="shared" si="270"/>
        <v>0.777039341530693</v>
      </c>
      <c r="BO486" s="1">
        <f ca="1" t="shared" si="271"/>
        <v>66.9542172661531</v>
      </c>
      <c r="BP486" s="1">
        <f ca="1" t="shared" si="272"/>
        <v>0.254015252759149</v>
      </c>
      <c r="BQ486" s="1">
        <f ca="1" t="shared" si="273"/>
        <v>4.17673646086572</v>
      </c>
      <c r="BR486" s="1">
        <f ca="1" t="shared" si="274"/>
        <v>62.6510469129857</v>
      </c>
      <c r="BS486" s="1">
        <f ca="1" t="shared" si="275"/>
        <v>4.30317035316739</v>
      </c>
      <c r="BT486" s="1">
        <f ca="1" t="shared" si="276"/>
        <v>430.317035316739</v>
      </c>
    </row>
    <row r="487" spans="2:72">
      <c r="B487" s="1">
        <f t="shared" si="277"/>
        <v>197</v>
      </c>
      <c r="C487" s="1">
        <f ca="1" t="shared" si="221"/>
        <v>0.0203797428139314</v>
      </c>
      <c r="D487" s="1">
        <f ca="1" t="shared" si="222"/>
        <v>50.8137733513377</v>
      </c>
      <c r="E487" s="1">
        <f ca="1" t="shared" si="223"/>
        <v>0.602080487952266</v>
      </c>
      <c r="F487" s="1">
        <f ca="1" t="shared" si="224"/>
        <v>4.68422510578096</v>
      </c>
      <c r="G487" s="1">
        <f ca="1" t="shared" si="225"/>
        <v>37.4738008462477</v>
      </c>
      <c r="H487" s="1">
        <f ca="1" t="shared" si="226"/>
        <v>13.33997250509</v>
      </c>
      <c r="I487" s="1">
        <f ca="1" t="shared" si="227"/>
        <v>1333.997250509</v>
      </c>
      <c r="K487" s="1">
        <f t="shared" si="278"/>
        <v>197</v>
      </c>
      <c r="L487" s="1">
        <f ca="1" t="shared" si="228"/>
        <v>0.828042306261904</v>
      </c>
      <c r="M487" s="1">
        <f ca="1" t="shared" si="229"/>
        <v>67.800698800843</v>
      </c>
      <c r="N487" s="1">
        <f ca="1" t="shared" si="230"/>
        <v>0.666581372411501</v>
      </c>
      <c r="O487" s="1">
        <f ca="1" t="shared" si="231"/>
        <v>4.85562721906739</v>
      </c>
      <c r="P487" s="1">
        <f ca="1" t="shared" si="232"/>
        <v>43.7006449716065</v>
      </c>
      <c r="Q487" s="1">
        <f ca="1" t="shared" si="233"/>
        <v>24.1000538292365</v>
      </c>
      <c r="R487" s="1">
        <f ca="1" t="shared" si="234"/>
        <v>2410.00538292365</v>
      </c>
      <c r="T487" s="1">
        <f t="shared" si="279"/>
        <v>197</v>
      </c>
      <c r="U487" s="1">
        <f ca="1" t="shared" si="235"/>
        <v>0.473603779397517</v>
      </c>
      <c r="V487" s="1">
        <f ca="1" t="shared" si="236"/>
        <v>64.8971839399423</v>
      </c>
      <c r="W487" s="1">
        <f ca="1" t="shared" si="237"/>
        <v>0.267328865518085</v>
      </c>
      <c r="X487" s="1">
        <f ca="1" t="shared" si="238"/>
        <v>4.03829103263457</v>
      </c>
      <c r="Y487" s="1">
        <f ca="1" t="shared" si="239"/>
        <v>40.3829103263457</v>
      </c>
      <c r="Z487" s="1">
        <f ca="1" t="shared" si="240"/>
        <v>24.5142736135966</v>
      </c>
      <c r="AA487" s="1">
        <f ca="1" t="shared" si="241"/>
        <v>2451.42736135966</v>
      </c>
      <c r="AC487" s="1">
        <f t="shared" si="280"/>
        <v>197</v>
      </c>
      <c r="AD487" s="1">
        <f ca="1" t="shared" si="242"/>
        <v>0.108985880877923</v>
      </c>
      <c r="AE487" s="1">
        <f ca="1" t="shared" si="243"/>
        <v>57.9337456852498</v>
      </c>
      <c r="AF487" s="1">
        <f ca="1" t="shared" si="244"/>
        <v>0.39329924418413</v>
      </c>
      <c r="AG487" s="1">
        <f ca="1" t="shared" si="245"/>
        <v>4.79918345358922</v>
      </c>
      <c r="AH487" s="1">
        <f ca="1" t="shared" si="246"/>
        <v>52.7910179894814</v>
      </c>
      <c r="AI487" s="1">
        <f ca="1" t="shared" si="247"/>
        <v>5.14272769576836</v>
      </c>
      <c r="AJ487" s="1">
        <f ca="1" t="shared" si="248"/>
        <v>514.272769576836</v>
      </c>
      <c r="AL487" s="1">
        <f t="shared" si="281"/>
        <v>197</v>
      </c>
      <c r="AM487" s="1">
        <f ca="1" t="shared" si="249"/>
        <v>0.131609604536512</v>
      </c>
      <c r="AN487" s="1">
        <f ca="1" t="shared" si="250"/>
        <v>55.9800918485758</v>
      </c>
      <c r="AO487" s="1">
        <f ca="1" t="shared" si="251"/>
        <v>0.416622875809584</v>
      </c>
      <c r="AP487" s="1">
        <f ca="1" t="shared" si="252"/>
        <v>4.99953561854701</v>
      </c>
      <c r="AQ487" s="1">
        <f ca="1" t="shared" si="253"/>
        <v>59.9944274225641</v>
      </c>
      <c r="AR487" s="1">
        <f ca="1" t="shared" si="254"/>
        <v>0</v>
      </c>
      <c r="AS487" s="1">
        <f ca="1" t="shared" si="255"/>
        <v>0</v>
      </c>
      <c r="AU487" s="1">
        <f t="shared" si="282"/>
        <v>197</v>
      </c>
      <c r="AV487" s="1">
        <f ca="1" t="shared" si="256"/>
        <v>0.0237280468353696</v>
      </c>
      <c r="AW487" s="1">
        <f ca="1" t="shared" si="257"/>
        <v>50.8385334722278</v>
      </c>
      <c r="AX487" s="1">
        <f ca="1" t="shared" si="258"/>
        <v>0.699941909900911</v>
      </c>
      <c r="AY487" s="1">
        <f ca="1" t="shared" si="259"/>
        <v>4.6568213487547</v>
      </c>
      <c r="AZ487" s="1">
        <f ca="1" t="shared" si="260"/>
        <v>60.5386775338111</v>
      </c>
      <c r="BA487" s="1">
        <f ca="1" t="shared" si="261"/>
        <v>0</v>
      </c>
      <c r="BB487" s="1">
        <f ca="1" t="shared" si="262"/>
        <v>0</v>
      </c>
      <c r="BD487" s="1">
        <f t="shared" si="283"/>
        <v>197</v>
      </c>
      <c r="BE487" s="1">
        <f ca="1" t="shared" si="263"/>
        <v>0.940830089621286</v>
      </c>
      <c r="BF487" s="1">
        <f ca="1" t="shared" si="264"/>
        <v>79.4313103855033</v>
      </c>
      <c r="BG487" s="1">
        <f ca="1" t="shared" si="265"/>
        <v>0.747730888575397</v>
      </c>
      <c r="BH487" s="1">
        <f ca="1" t="shared" si="266"/>
        <v>5.29191998989532</v>
      </c>
      <c r="BI487" s="1">
        <f ca="1" t="shared" si="267"/>
        <v>74.0868798585344</v>
      </c>
      <c r="BJ487" s="1">
        <f ca="1" t="shared" si="268"/>
        <v>5.34443052696888</v>
      </c>
      <c r="BK487" s="1">
        <f ca="1" t="shared" si="269"/>
        <v>534.443052696888</v>
      </c>
      <c r="BM487" s="1">
        <f t="shared" si="284"/>
        <v>197</v>
      </c>
      <c r="BN487" s="1">
        <f ca="1" t="shared" si="270"/>
        <v>0.231573282033881</v>
      </c>
      <c r="BO487" s="1">
        <f ca="1" t="shared" si="271"/>
        <v>56.2048150089121</v>
      </c>
      <c r="BP487" s="1">
        <f ca="1" t="shared" si="272"/>
        <v>0.455959066108956</v>
      </c>
      <c r="BQ487" s="1">
        <f ca="1" t="shared" si="273"/>
        <v>4.74300482988663</v>
      </c>
      <c r="BR487" s="1">
        <f ca="1" t="shared" si="274"/>
        <v>71.1450724482994</v>
      </c>
      <c r="BS487" s="1">
        <f ca="1" t="shared" si="275"/>
        <v>0</v>
      </c>
      <c r="BT487" s="1">
        <f ca="1" t="shared" si="276"/>
        <v>0</v>
      </c>
    </row>
    <row r="488" spans="2:72">
      <c r="B488" s="1">
        <f t="shared" si="277"/>
        <v>198</v>
      </c>
      <c r="C488" s="1">
        <f ca="1" t="shared" si="221"/>
        <v>0.378328324934643</v>
      </c>
      <c r="D488" s="1">
        <f ca="1" t="shared" si="222"/>
        <v>64.7884945536205</v>
      </c>
      <c r="E488" s="1">
        <f ca="1" t="shared" si="223"/>
        <v>0.858494697757139</v>
      </c>
      <c r="F488" s="1">
        <f ca="1" t="shared" si="224"/>
        <v>5.26460862820043</v>
      </c>
      <c r="G488" s="1">
        <f ca="1" t="shared" si="225"/>
        <v>42.1168690256035</v>
      </c>
      <c r="H488" s="1">
        <f ca="1" t="shared" si="226"/>
        <v>22.671625528017</v>
      </c>
      <c r="I488" s="1">
        <f ca="1" t="shared" si="227"/>
        <v>2267.1625528017</v>
      </c>
      <c r="K488" s="1">
        <f t="shared" si="278"/>
        <v>198</v>
      </c>
      <c r="L488" s="1">
        <f ca="1" t="shared" si="228"/>
        <v>0.286904191139886</v>
      </c>
      <c r="M488" s="1">
        <f ca="1" t="shared" si="229"/>
        <v>62.0894605458841</v>
      </c>
      <c r="N488" s="1">
        <f ca="1" t="shared" si="230"/>
        <v>0.869908147522028</v>
      </c>
      <c r="O488" s="1">
        <f ca="1" t="shared" si="231"/>
        <v>5.4415950736533</v>
      </c>
      <c r="P488" s="1">
        <f ca="1" t="shared" si="232"/>
        <v>48.9743556628797</v>
      </c>
      <c r="Q488" s="1">
        <f ca="1" t="shared" si="233"/>
        <v>13.1151048830044</v>
      </c>
      <c r="R488" s="1">
        <f ca="1" t="shared" si="234"/>
        <v>1311.51048830044</v>
      </c>
      <c r="T488" s="1">
        <f t="shared" si="279"/>
        <v>198</v>
      </c>
      <c r="U488" s="1">
        <f ca="1" t="shared" si="235"/>
        <v>0.170994754316236</v>
      </c>
      <c r="V488" s="1">
        <f ca="1" t="shared" si="236"/>
        <v>59.9136819870756</v>
      </c>
      <c r="W488" s="1">
        <f ca="1" t="shared" si="237"/>
        <v>0.856862676766376</v>
      </c>
      <c r="X488" s="1">
        <f ca="1" t="shared" si="238"/>
        <v>5.1944807752374</v>
      </c>
      <c r="Y488" s="1">
        <f ca="1" t="shared" si="239"/>
        <v>51.944807752374</v>
      </c>
      <c r="Z488" s="1">
        <f ca="1" t="shared" si="240"/>
        <v>7.96887423470157</v>
      </c>
      <c r="AA488" s="1">
        <f ca="1" t="shared" si="241"/>
        <v>796.887423470157</v>
      </c>
      <c r="AC488" s="1">
        <f t="shared" si="280"/>
        <v>198</v>
      </c>
      <c r="AD488" s="1">
        <f ca="1" t="shared" si="242"/>
        <v>0.150969963488868</v>
      </c>
      <c r="AE488" s="1">
        <f ca="1" t="shared" si="243"/>
        <v>58.422275695897</v>
      </c>
      <c r="AF488" s="1">
        <f ca="1" t="shared" si="244"/>
        <v>0.101512900144158</v>
      </c>
      <c r="AG488" s="1">
        <f ca="1" t="shared" si="245"/>
        <v>4.1233823911051</v>
      </c>
      <c r="AH488" s="1">
        <f ca="1" t="shared" si="246"/>
        <v>45.3572063021561</v>
      </c>
      <c r="AI488" s="1">
        <f ca="1" t="shared" si="247"/>
        <v>13.0650693937409</v>
      </c>
      <c r="AJ488" s="1">
        <f ca="1" t="shared" si="248"/>
        <v>1306.50693937409</v>
      </c>
      <c r="AL488" s="1">
        <f t="shared" si="281"/>
        <v>198</v>
      </c>
      <c r="AM488" s="1">
        <f ca="1" t="shared" si="249"/>
        <v>0.426343385398828</v>
      </c>
      <c r="AN488" s="1">
        <f ca="1" t="shared" si="250"/>
        <v>62.7509986247431</v>
      </c>
      <c r="AO488" s="1">
        <f ca="1" t="shared" si="251"/>
        <v>0.741551483410957</v>
      </c>
      <c r="AP488" s="1">
        <f ca="1" t="shared" si="252"/>
        <v>5.12524402837255</v>
      </c>
      <c r="AQ488" s="1">
        <f ca="1" t="shared" si="253"/>
        <v>61.5029283404707</v>
      </c>
      <c r="AR488" s="1">
        <f ca="1" t="shared" si="254"/>
        <v>1.24807028427243</v>
      </c>
      <c r="AS488" s="1">
        <f ca="1" t="shared" si="255"/>
        <v>124.807028427243</v>
      </c>
      <c r="AU488" s="1">
        <f t="shared" si="282"/>
        <v>198</v>
      </c>
      <c r="AV488" s="1">
        <f ca="1" t="shared" si="256"/>
        <v>0.0244390531782164</v>
      </c>
      <c r="AW488" s="1">
        <f ca="1" t="shared" si="257"/>
        <v>51.9579153257111</v>
      </c>
      <c r="AX488" s="1">
        <f ca="1" t="shared" si="258"/>
        <v>0.201917498435119</v>
      </c>
      <c r="AY488" s="1">
        <f ca="1" t="shared" si="259"/>
        <v>4.48308454313399</v>
      </c>
      <c r="AZ488" s="1">
        <f ca="1" t="shared" si="260"/>
        <v>58.2800990607419</v>
      </c>
      <c r="BA488" s="1">
        <f ca="1" t="shared" si="261"/>
        <v>0</v>
      </c>
      <c r="BB488" s="1">
        <f ca="1" t="shared" si="262"/>
        <v>0</v>
      </c>
      <c r="BD488" s="1">
        <f t="shared" si="283"/>
        <v>198</v>
      </c>
      <c r="BE488" s="1">
        <f ca="1" t="shared" si="263"/>
        <v>0.934949018275306</v>
      </c>
      <c r="BF488" s="1">
        <f ca="1" t="shared" si="264"/>
        <v>75.1134390266072</v>
      </c>
      <c r="BG488" s="1">
        <f ca="1" t="shared" si="265"/>
        <v>0.30188092203016</v>
      </c>
      <c r="BH488" s="1">
        <f ca="1" t="shared" si="266"/>
        <v>4.75938464314</v>
      </c>
      <c r="BI488" s="1">
        <f ca="1" t="shared" si="267"/>
        <v>66.6313850039601</v>
      </c>
      <c r="BJ488" s="1">
        <f ca="1" t="shared" si="268"/>
        <v>8.48205402264715</v>
      </c>
      <c r="BK488" s="1">
        <f ca="1" t="shared" si="269"/>
        <v>848.205402264715</v>
      </c>
      <c r="BM488" s="1">
        <f t="shared" si="284"/>
        <v>198</v>
      </c>
      <c r="BN488" s="1">
        <f ca="1" t="shared" si="270"/>
        <v>0.908466264135604</v>
      </c>
      <c r="BO488" s="1">
        <f ca="1" t="shared" si="271"/>
        <v>76.3366190988349</v>
      </c>
      <c r="BP488" s="1">
        <f ca="1" t="shared" si="272"/>
        <v>0.646966422925173</v>
      </c>
      <c r="BQ488" s="1">
        <f ca="1" t="shared" si="273"/>
        <v>4.94510011977178</v>
      </c>
      <c r="BR488" s="1">
        <f ca="1" t="shared" si="274"/>
        <v>74.1765017965768</v>
      </c>
      <c r="BS488" s="1">
        <f ca="1" t="shared" si="275"/>
        <v>2.16011730225819</v>
      </c>
      <c r="BT488" s="1">
        <f ca="1" t="shared" si="276"/>
        <v>216.011730225819</v>
      </c>
    </row>
    <row r="489" spans="2:72">
      <c r="B489" s="1">
        <f t="shared" si="277"/>
        <v>199</v>
      </c>
      <c r="C489" s="1">
        <f ca="1" t="shared" si="221"/>
        <v>0.781529775749825</v>
      </c>
      <c r="D489" s="1">
        <f ca="1" t="shared" si="222"/>
        <v>69.353379002048</v>
      </c>
      <c r="E489" s="1">
        <f ca="1" t="shared" si="223"/>
        <v>0.280038435940071</v>
      </c>
      <c r="F489" s="1">
        <f ca="1" t="shared" si="224"/>
        <v>4.22097821969803</v>
      </c>
      <c r="G489" s="1">
        <f ca="1" t="shared" si="225"/>
        <v>33.7678257575842</v>
      </c>
      <c r="H489" s="1">
        <f ca="1" t="shared" si="226"/>
        <v>35.5855532444638</v>
      </c>
      <c r="I489" s="1">
        <f ca="1" t="shared" si="227"/>
        <v>3558.55532444638</v>
      </c>
      <c r="K489" s="1">
        <f t="shared" si="278"/>
        <v>199</v>
      </c>
      <c r="L489" s="1">
        <f ca="1" t="shared" si="228"/>
        <v>0.527161962032562</v>
      </c>
      <c r="M489" s="1">
        <f ca="1" t="shared" si="229"/>
        <v>64.8861362836779</v>
      </c>
      <c r="N489" s="1">
        <f ca="1" t="shared" si="230"/>
        <v>0.657393611438412</v>
      </c>
      <c r="O489" s="1">
        <f ca="1" t="shared" si="231"/>
        <v>4.98423948664281</v>
      </c>
      <c r="P489" s="1">
        <f ca="1" t="shared" si="232"/>
        <v>44.8581553797853</v>
      </c>
      <c r="Q489" s="1">
        <f ca="1" t="shared" si="233"/>
        <v>20.0279809038926</v>
      </c>
      <c r="R489" s="1">
        <f ca="1" t="shared" si="234"/>
        <v>2002.79809038926</v>
      </c>
      <c r="T489" s="1">
        <f t="shared" si="279"/>
        <v>199</v>
      </c>
      <c r="U489" s="1">
        <f ca="1" t="shared" si="235"/>
        <v>0.464172660329336</v>
      </c>
      <c r="V489" s="1">
        <f ca="1" t="shared" si="236"/>
        <v>64.1742896107487</v>
      </c>
      <c r="W489" s="1">
        <f ca="1" t="shared" si="237"/>
        <v>0.996984638442956</v>
      </c>
      <c r="X489" s="1">
        <f ca="1" t="shared" si="238"/>
        <v>5.50416959708294</v>
      </c>
      <c r="Y489" s="1">
        <f ca="1" t="shared" si="239"/>
        <v>55.0416959708294</v>
      </c>
      <c r="Z489" s="1">
        <f ca="1" t="shared" si="240"/>
        <v>9.13259363991936</v>
      </c>
      <c r="AA489" s="1">
        <f ca="1" t="shared" si="241"/>
        <v>913.259363991936</v>
      </c>
      <c r="AC489" s="1">
        <f t="shared" si="280"/>
        <v>199</v>
      </c>
      <c r="AD489" s="1">
        <f ca="1" t="shared" si="242"/>
        <v>0.262614186867931</v>
      </c>
      <c r="AE489" s="1">
        <f ca="1" t="shared" si="243"/>
        <v>63.7386849945502</v>
      </c>
      <c r="AF489" s="1">
        <f ca="1" t="shared" si="244"/>
        <v>0.836855193852073</v>
      </c>
      <c r="AG489" s="1">
        <f ca="1" t="shared" si="245"/>
        <v>5.09286152561017</v>
      </c>
      <c r="AH489" s="1">
        <f ca="1" t="shared" si="246"/>
        <v>56.0214767817119</v>
      </c>
      <c r="AI489" s="1">
        <f ca="1" t="shared" si="247"/>
        <v>7.71720821283834</v>
      </c>
      <c r="AJ489" s="1">
        <f ca="1" t="shared" si="248"/>
        <v>771.720821283834</v>
      </c>
      <c r="AL489" s="1">
        <f t="shared" si="281"/>
        <v>199</v>
      </c>
      <c r="AM489" s="1">
        <f ca="1" t="shared" si="249"/>
        <v>0.515147919126292</v>
      </c>
      <c r="AN489" s="1">
        <f ca="1" t="shared" si="250"/>
        <v>64.5247453064153</v>
      </c>
      <c r="AO489" s="1">
        <f ca="1" t="shared" si="251"/>
        <v>0.0190079401097596</v>
      </c>
      <c r="AP489" s="1">
        <f ca="1" t="shared" si="252"/>
        <v>4.02087440398188</v>
      </c>
      <c r="AQ489" s="1">
        <f ca="1" t="shared" si="253"/>
        <v>48.2504928477826</v>
      </c>
      <c r="AR489" s="1">
        <f ca="1" t="shared" si="254"/>
        <v>16.2742524586328</v>
      </c>
      <c r="AS489" s="1">
        <f ca="1" t="shared" si="255"/>
        <v>1627.42524586328</v>
      </c>
      <c r="AU489" s="1">
        <f t="shared" si="282"/>
        <v>199</v>
      </c>
      <c r="AV489" s="1">
        <f ca="1" t="shared" si="256"/>
        <v>0.625773054832196</v>
      </c>
      <c r="AW489" s="1">
        <f ca="1" t="shared" si="257"/>
        <v>68.1832919266962</v>
      </c>
      <c r="AX489" s="1">
        <f ca="1" t="shared" si="258"/>
        <v>0.741547858019262</v>
      </c>
      <c r="AY489" s="1">
        <f ca="1" t="shared" si="259"/>
        <v>5.18433121669413</v>
      </c>
      <c r="AZ489" s="1">
        <f ca="1" t="shared" si="260"/>
        <v>67.3963058170237</v>
      </c>
      <c r="BA489" s="1">
        <f ca="1" t="shared" si="261"/>
        <v>0.786986109672455</v>
      </c>
      <c r="BB489" s="1">
        <f ca="1" t="shared" si="262"/>
        <v>78.6986109672455</v>
      </c>
      <c r="BD489" s="1">
        <f t="shared" si="283"/>
        <v>199</v>
      </c>
      <c r="BE489" s="1">
        <f ca="1" t="shared" si="263"/>
        <v>0.667644371496697</v>
      </c>
      <c r="BF489" s="1">
        <f ca="1" t="shared" si="264"/>
        <v>69.6365542465722</v>
      </c>
      <c r="BG489" s="1">
        <f ca="1" t="shared" si="265"/>
        <v>0.220549389139182</v>
      </c>
      <c r="BH489" s="1">
        <f ca="1" t="shared" si="266"/>
        <v>4.06739278711697</v>
      </c>
      <c r="BI489" s="1">
        <f ca="1" t="shared" si="267"/>
        <v>56.9434990196376</v>
      </c>
      <c r="BJ489" s="1">
        <f ca="1" t="shared" si="268"/>
        <v>12.6930552269345</v>
      </c>
      <c r="BK489" s="1">
        <f ca="1" t="shared" si="269"/>
        <v>1269.30552269345</v>
      </c>
      <c r="BM489" s="1">
        <f t="shared" si="284"/>
        <v>199</v>
      </c>
      <c r="BN489" s="1">
        <f ca="1" t="shared" si="270"/>
        <v>0.0184344309194615</v>
      </c>
      <c r="BO489" s="1">
        <f ca="1" t="shared" si="271"/>
        <v>53.5467762567852</v>
      </c>
      <c r="BP489" s="1">
        <f ca="1" t="shared" si="272"/>
        <v>0.482735280480045</v>
      </c>
      <c r="BQ489" s="1">
        <f ca="1" t="shared" si="273"/>
        <v>4.69836870150719</v>
      </c>
      <c r="BR489" s="1">
        <f ca="1" t="shared" si="274"/>
        <v>70.4755305226079</v>
      </c>
      <c r="BS489" s="1">
        <f ca="1" t="shared" si="275"/>
        <v>0</v>
      </c>
      <c r="BT489" s="1">
        <f ca="1" t="shared" si="276"/>
        <v>0</v>
      </c>
    </row>
    <row r="490" spans="2:72">
      <c r="B490" s="1">
        <f t="shared" si="277"/>
        <v>200</v>
      </c>
      <c r="C490" s="1">
        <f ca="1" t="shared" si="221"/>
        <v>0.852717242618146</v>
      </c>
      <c r="D490" s="1">
        <f ca="1" t="shared" si="222"/>
        <v>68.9774890352366</v>
      </c>
      <c r="E490" s="1">
        <f ca="1" t="shared" si="223"/>
        <v>0.194275207922781</v>
      </c>
      <c r="F490" s="1">
        <f ca="1" t="shared" si="224"/>
        <v>4.21689148739726</v>
      </c>
      <c r="G490" s="1">
        <f ca="1" t="shared" si="225"/>
        <v>33.735131899178</v>
      </c>
      <c r="H490" s="1">
        <f ca="1" t="shared" si="226"/>
        <v>35.2423571360586</v>
      </c>
      <c r="I490" s="1">
        <f ca="1" t="shared" si="227"/>
        <v>3524.23571360586</v>
      </c>
      <c r="K490" s="1">
        <f t="shared" si="278"/>
        <v>200</v>
      </c>
      <c r="L490" s="1">
        <f ca="1" t="shared" si="228"/>
        <v>0.413971746017094</v>
      </c>
      <c r="M490" s="1">
        <f ca="1" t="shared" si="229"/>
        <v>64.9436722770921</v>
      </c>
      <c r="N490" s="1">
        <f ca="1" t="shared" si="230"/>
        <v>0.405886188192499</v>
      </c>
      <c r="O490" s="1">
        <f ca="1" t="shared" si="231"/>
        <v>4.82794226089649</v>
      </c>
      <c r="P490" s="1">
        <f ca="1" t="shared" si="232"/>
        <v>43.4514803480684</v>
      </c>
      <c r="Q490" s="1">
        <f ca="1" t="shared" si="233"/>
        <v>21.4921919290238</v>
      </c>
      <c r="R490" s="1">
        <f ca="1" t="shared" si="234"/>
        <v>2149.21919290238</v>
      </c>
      <c r="T490" s="1">
        <f t="shared" si="279"/>
        <v>200</v>
      </c>
      <c r="U490" s="1">
        <f ca="1" t="shared" si="235"/>
        <v>0.850421206647999</v>
      </c>
      <c r="V490" s="1">
        <f ca="1" t="shared" si="236"/>
        <v>67.136287132191</v>
      </c>
      <c r="W490" s="1">
        <f ca="1" t="shared" si="237"/>
        <v>0.371286770561479</v>
      </c>
      <c r="X490" s="1">
        <f ca="1" t="shared" si="238"/>
        <v>4.65036411322206</v>
      </c>
      <c r="Y490" s="1">
        <f ca="1" t="shared" si="239"/>
        <v>46.5036411322206</v>
      </c>
      <c r="Z490" s="1">
        <f ca="1" t="shared" si="240"/>
        <v>20.6326459999704</v>
      </c>
      <c r="AA490" s="1">
        <f ca="1" t="shared" si="241"/>
        <v>2063.26459999704</v>
      </c>
      <c r="AC490" s="1">
        <f t="shared" si="280"/>
        <v>200</v>
      </c>
      <c r="AD490" s="1">
        <f ca="1" t="shared" si="242"/>
        <v>0.46809877558766</v>
      </c>
      <c r="AE490" s="1">
        <f ca="1" t="shared" si="243"/>
        <v>60.5076411853396</v>
      </c>
      <c r="AF490" s="1">
        <f ca="1" t="shared" si="244"/>
        <v>0.788141578415507</v>
      </c>
      <c r="AG490" s="1">
        <f ca="1" t="shared" si="245"/>
        <v>5.03842715534869</v>
      </c>
      <c r="AH490" s="1">
        <f ca="1" t="shared" si="246"/>
        <v>55.4226987088355</v>
      </c>
      <c r="AI490" s="1">
        <f ca="1" t="shared" si="247"/>
        <v>5.084942476504</v>
      </c>
      <c r="AJ490" s="1">
        <f ca="1" t="shared" si="248"/>
        <v>508.4942476504</v>
      </c>
      <c r="AL490" s="1">
        <f t="shared" si="281"/>
        <v>200</v>
      </c>
      <c r="AM490" s="1">
        <f ca="1" t="shared" si="249"/>
        <v>0.23819909931824</v>
      </c>
      <c r="AN490" s="1">
        <f ca="1" t="shared" si="250"/>
        <v>57.7643616139637</v>
      </c>
      <c r="AO490" s="1">
        <f ca="1" t="shared" si="251"/>
        <v>0.190440340020748</v>
      </c>
      <c r="AP490" s="1">
        <f ca="1" t="shared" si="252"/>
        <v>4.49525328466679</v>
      </c>
      <c r="AQ490" s="1">
        <f ca="1" t="shared" si="253"/>
        <v>53.9430394160015</v>
      </c>
      <c r="AR490" s="1">
        <f ca="1" t="shared" si="254"/>
        <v>3.82132219796215</v>
      </c>
      <c r="AS490" s="1">
        <f ca="1" t="shared" si="255"/>
        <v>382.132219796215</v>
      </c>
      <c r="AU490" s="1">
        <f t="shared" si="282"/>
        <v>200</v>
      </c>
      <c r="AV490" s="1">
        <f ca="1" t="shared" si="256"/>
        <v>0.763368662357233</v>
      </c>
      <c r="AW490" s="1">
        <f ca="1" t="shared" si="257"/>
        <v>66.2628285122605</v>
      </c>
      <c r="AX490" s="1">
        <f ca="1" t="shared" si="258"/>
        <v>0.526012379731985</v>
      </c>
      <c r="AY490" s="1">
        <f ca="1" t="shared" si="259"/>
        <v>4.57272335278382</v>
      </c>
      <c r="AZ490" s="1">
        <f ca="1" t="shared" si="260"/>
        <v>59.4454035861897</v>
      </c>
      <c r="BA490" s="1">
        <f ca="1" t="shared" si="261"/>
        <v>6.81742492607083</v>
      </c>
      <c r="BB490" s="1">
        <f ca="1" t="shared" si="262"/>
        <v>681.742492607083</v>
      </c>
      <c r="BD490" s="1">
        <f t="shared" si="283"/>
        <v>200</v>
      </c>
      <c r="BE490" s="1">
        <f ca="1" t="shared" si="263"/>
        <v>0.356625870914702</v>
      </c>
      <c r="BF490" s="1">
        <f ca="1" t="shared" si="264"/>
        <v>61.019774527664</v>
      </c>
      <c r="BG490" s="1">
        <f ca="1" t="shared" si="265"/>
        <v>0.406004211848821</v>
      </c>
      <c r="BH490" s="1">
        <f ca="1" t="shared" si="266"/>
        <v>4.75494616032628</v>
      </c>
      <c r="BI490" s="1">
        <f ca="1" t="shared" si="267"/>
        <v>66.5692462445679</v>
      </c>
      <c r="BJ490" s="1">
        <f ca="1" t="shared" si="268"/>
        <v>0</v>
      </c>
      <c r="BK490" s="1">
        <f ca="1" t="shared" si="269"/>
        <v>0</v>
      </c>
      <c r="BM490" s="1">
        <f t="shared" si="284"/>
        <v>200</v>
      </c>
      <c r="BN490" s="1">
        <f ca="1" t="shared" si="270"/>
        <v>0.603534308301128</v>
      </c>
      <c r="BO490" s="1">
        <f ca="1" t="shared" si="271"/>
        <v>65.986897288675</v>
      </c>
      <c r="BP490" s="1">
        <f ca="1" t="shared" si="272"/>
        <v>0.0661253942646927</v>
      </c>
      <c r="BQ490" s="1">
        <f ca="1" t="shared" si="273"/>
        <v>4.23032210338206</v>
      </c>
      <c r="BR490" s="1">
        <f ca="1" t="shared" si="274"/>
        <v>63.454831550731</v>
      </c>
      <c r="BS490" s="1">
        <f ca="1" t="shared" si="275"/>
        <v>2.53206573794404</v>
      </c>
      <c r="BT490" s="1">
        <f ca="1" t="shared" si="276"/>
        <v>253.206573794404</v>
      </c>
    </row>
    <row r="491" spans="2:72">
      <c r="B491" s="1">
        <f t="shared" si="277"/>
        <v>201</v>
      </c>
      <c r="C491" s="1">
        <f ca="1" t="shared" si="221"/>
        <v>0.186151432448473</v>
      </c>
      <c r="D491" s="1">
        <f ca="1" t="shared" si="222"/>
        <v>57.8288382348142</v>
      </c>
      <c r="E491" s="1">
        <f ca="1" t="shared" si="223"/>
        <v>0.957897610713196</v>
      </c>
      <c r="F491" s="1">
        <f ca="1" t="shared" si="224"/>
        <v>5.97399721955916</v>
      </c>
      <c r="G491" s="1">
        <f ca="1" t="shared" si="225"/>
        <v>47.7919777564733</v>
      </c>
      <c r="H491" s="1">
        <f ca="1" t="shared" si="226"/>
        <v>10.0368604783409</v>
      </c>
      <c r="I491" s="1">
        <f ca="1" t="shared" si="227"/>
        <v>1003.68604783409</v>
      </c>
      <c r="K491" s="1">
        <f t="shared" si="278"/>
        <v>201</v>
      </c>
      <c r="L491" s="1">
        <f ca="1" t="shared" si="228"/>
        <v>0.555572551119996</v>
      </c>
      <c r="M491" s="1">
        <f ca="1" t="shared" si="229"/>
        <v>67.5515259125392</v>
      </c>
      <c r="N491" s="1">
        <f ca="1" t="shared" si="230"/>
        <v>0.866087808439903</v>
      </c>
      <c r="O491" s="1">
        <f ca="1" t="shared" si="231"/>
        <v>5.33834585675908</v>
      </c>
      <c r="P491" s="1">
        <f ca="1" t="shared" si="232"/>
        <v>48.0451127108317</v>
      </c>
      <c r="Q491" s="1">
        <f ca="1" t="shared" si="233"/>
        <v>19.5064132017075</v>
      </c>
      <c r="R491" s="1">
        <f ca="1" t="shared" si="234"/>
        <v>1950.64132017075</v>
      </c>
      <c r="T491" s="1">
        <f t="shared" si="279"/>
        <v>201</v>
      </c>
      <c r="U491" s="1">
        <f ca="1" t="shared" si="235"/>
        <v>0.0283033097295176</v>
      </c>
      <c r="V491" s="1">
        <f ca="1" t="shared" si="236"/>
        <v>53.4256156578064</v>
      </c>
      <c r="W491" s="1">
        <f ca="1" t="shared" si="237"/>
        <v>0.67326086150244</v>
      </c>
      <c r="X491" s="1">
        <f ca="1" t="shared" si="238"/>
        <v>4.72609566261827</v>
      </c>
      <c r="Y491" s="1">
        <f ca="1" t="shared" si="239"/>
        <v>47.2609566261827</v>
      </c>
      <c r="Z491" s="1">
        <f ca="1" t="shared" si="240"/>
        <v>6.16465903162369</v>
      </c>
      <c r="AA491" s="1">
        <f ca="1" t="shared" si="241"/>
        <v>616.465903162368</v>
      </c>
      <c r="AC491" s="1">
        <f t="shared" si="280"/>
        <v>201</v>
      </c>
      <c r="AD491" s="1">
        <f ca="1" t="shared" si="242"/>
        <v>0.839560979828531</v>
      </c>
      <c r="AE491" s="1">
        <f ca="1" t="shared" si="243"/>
        <v>65.0886278630172</v>
      </c>
      <c r="AF491" s="1">
        <f ca="1" t="shared" si="244"/>
        <v>0.496668369028943</v>
      </c>
      <c r="AG491" s="1">
        <f ca="1" t="shared" si="245"/>
        <v>4.67779980036583</v>
      </c>
      <c r="AH491" s="1">
        <f ca="1" t="shared" si="246"/>
        <v>51.4557978040242</v>
      </c>
      <c r="AI491" s="1">
        <f ca="1" t="shared" si="247"/>
        <v>13.632830058993</v>
      </c>
      <c r="AJ491" s="1">
        <f ca="1" t="shared" si="248"/>
        <v>1363.2830058993</v>
      </c>
      <c r="AL491" s="1">
        <f t="shared" si="281"/>
        <v>201</v>
      </c>
      <c r="AM491" s="1">
        <f ca="1" t="shared" si="249"/>
        <v>0.400128292513754</v>
      </c>
      <c r="AN491" s="1">
        <f ca="1" t="shared" si="250"/>
        <v>60.82655632584</v>
      </c>
      <c r="AO491" s="1">
        <f ca="1" t="shared" si="251"/>
        <v>0.453637024990428</v>
      </c>
      <c r="AP491" s="1">
        <f ca="1" t="shared" si="252"/>
        <v>4.66448217357505</v>
      </c>
      <c r="AQ491" s="1">
        <f ca="1" t="shared" si="253"/>
        <v>55.9737860829007</v>
      </c>
      <c r="AR491" s="1">
        <f ca="1" t="shared" si="254"/>
        <v>4.85277024293939</v>
      </c>
      <c r="AS491" s="1">
        <f ca="1" t="shared" si="255"/>
        <v>485.277024293939</v>
      </c>
      <c r="AU491" s="1">
        <f t="shared" si="282"/>
        <v>201</v>
      </c>
      <c r="AV491" s="1">
        <f ca="1" t="shared" si="256"/>
        <v>0.783748783962027</v>
      </c>
      <c r="AW491" s="1">
        <f ca="1" t="shared" si="257"/>
        <v>67.3761880920391</v>
      </c>
      <c r="AX491" s="1">
        <f ca="1" t="shared" si="258"/>
        <v>0.612228606675182</v>
      </c>
      <c r="AY491" s="1">
        <f ca="1" t="shared" si="259"/>
        <v>4.56512311628285</v>
      </c>
      <c r="AZ491" s="1">
        <f ca="1" t="shared" si="260"/>
        <v>59.3466005116771</v>
      </c>
      <c r="BA491" s="1">
        <f ca="1" t="shared" si="261"/>
        <v>8.02958758036205</v>
      </c>
      <c r="BB491" s="1">
        <f ca="1" t="shared" si="262"/>
        <v>802.958758036205</v>
      </c>
      <c r="BD491" s="1">
        <f t="shared" si="283"/>
        <v>201</v>
      </c>
      <c r="BE491" s="1">
        <f ca="1" t="shared" si="263"/>
        <v>0.595016904993864</v>
      </c>
      <c r="BF491" s="1">
        <f ca="1" t="shared" si="264"/>
        <v>69.9747932172474</v>
      </c>
      <c r="BG491" s="1">
        <f ca="1" t="shared" si="265"/>
        <v>0.737791725895788</v>
      </c>
      <c r="BH491" s="1">
        <f ca="1" t="shared" si="266"/>
        <v>5.25208958393225</v>
      </c>
      <c r="BI491" s="1">
        <f ca="1" t="shared" si="267"/>
        <v>73.5292541750514</v>
      </c>
      <c r="BJ491" s="1">
        <f ca="1" t="shared" si="268"/>
        <v>0</v>
      </c>
      <c r="BK491" s="1">
        <f ca="1" t="shared" si="269"/>
        <v>0</v>
      </c>
      <c r="BM491" s="1">
        <f t="shared" si="284"/>
        <v>201</v>
      </c>
      <c r="BN491" s="1">
        <f ca="1" t="shared" si="270"/>
        <v>0.998352772310712</v>
      </c>
      <c r="BO491" s="1">
        <f ca="1" t="shared" si="271"/>
        <v>82.4046013351569</v>
      </c>
      <c r="BP491" s="1">
        <f ca="1" t="shared" si="272"/>
        <v>0.680779643762387</v>
      </c>
      <c r="BQ491" s="1">
        <f ca="1" t="shared" si="273"/>
        <v>4.64291077782612</v>
      </c>
      <c r="BR491" s="1">
        <f ca="1" t="shared" si="274"/>
        <v>69.6436616673917</v>
      </c>
      <c r="BS491" s="1">
        <f ca="1" t="shared" si="275"/>
        <v>12.7609396677651</v>
      </c>
      <c r="BT491" s="1">
        <f ca="1" t="shared" si="276"/>
        <v>1276.09396677651</v>
      </c>
    </row>
    <row r="492" spans="2:72">
      <c r="B492" s="1">
        <f t="shared" si="277"/>
        <v>202</v>
      </c>
      <c r="C492" s="1">
        <f ca="1" t="shared" si="221"/>
        <v>0.959957547081522</v>
      </c>
      <c r="D492" s="1">
        <f ca="1" t="shared" si="222"/>
        <v>79.0225958367691</v>
      </c>
      <c r="E492" s="1">
        <f ca="1" t="shared" si="223"/>
        <v>0.538738736717262</v>
      </c>
      <c r="F492" s="1">
        <f ca="1" t="shared" si="224"/>
        <v>4.56606908365597</v>
      </c>
      <c r="G492" s="1">
        <f ca="1" t="shared" si="225"/>
        <v>36.5285526692478</v>
      </c>
      <c r="H492" s="1">
        <f ca="1" t="shared" si="226"/>
        <v>42.4940431675213</v>
      </c>
      <c r="I492" s="1">
        <f ca="1" t="shared" si="227"/>
        <v>4249.40431675213</v>
      </c>
      <c r="K492" s="1">
        <f t="shared" si="278"/>
        <v>202</v>
      </c>
      <c r="L492" s="1">
        <f ca="1" t="shared" si="228"/>
        <v>0.0174555639728671</v>
      </c>
      <c r="M492" s="1">
        <f ca="1" t="shared" si="229"/>
        <v>53.2793718667414</v>
      </c>
      <c r="N492" s="1">
        <f ca="1" t="shared" si="230"/>
        <v>0.878640118227784</v>
      </c>
      <c r="O492" s="1">
        <f ca="1" t="shared" si="231"/>
        <v>5.12616998779605</v>
      </c>
      <c r="P492" s="1">
        <f ca="1" t="shared" si="232"/>
        <v>46.1355298901645</v>
      </c>
      <c r="Q492" s="1">
        <f ca="1" t="shared" si="233"/>
        <v>7.14384197657698</v>
      </c>
      <c r="R492" s="1">
        <f ca="1" t="shared" si="234"/>
        <v>714.384197657698</v>
      </c>
      <c r="T492" s="1">
        <f t="shared" si="279"/>
        <v>202</v>
      </c>
      <c r="U492" s="1">
        <f ca="1" t="shared" si="235"/>
        <v>0.739282584949294</v>
      </c>
      <c r="V492" s="1">
        <f ca="1" t="shared" si="236"/>
        <v>69.2607048161939</v>
      </c>
      <c r="W492" s="1">
        <f ca="1" t="shared" si="237"/>
        <v>0.231919958858511</v>
      </c>
      <c r="X492" s="1">
        <f ca="1" t="shared" si="238"/>
        <v>4.11117188612629</v>
      </c>
      <c r="Y492" s="1">
        <f ca="1" t="shared" si="239"/>
        <v>41.1117188612629</v>
      </c>
      <c r="Z492" s="1">
        <f ca="1" t="shared" si="240"/>
        <v>28.148985954931</v>
      </c>
      <c r="AA492" s="1">
        <f ca="1" t="shared" si="241"/>
        <v>2814.8985954931</v>
      </c>
      <c r="AC492" s="1">
        <f t="shared" si="280"/>
        <v>202</v>
      </c>
      <c r="AD492" s="1">
        <f ca="1" t="shared" si="242"/>
        <v>0.437146313117552</v>
      </c>
      <c r="AE492" s="1">
        <f ca="1" t="shared" si="243"/>
        <v>64.2631662441027</v>
      </c>
      <c r="AF492" s="1">
        <f ca="1" t="shared" si="244"/>
        <v>0.0266029652239268</v>
      </c>
      <c r="AG492" s="1">
        <f ca="1" t="shared" si="245"/>
        <v>4.04982991741558</v>
      </c>
      <c r="AH492" s="1">
        <f ca="1" t="shared" si="246"/>
        <v>44.5481290915714</v>
      </c>
      <c r="AI492" s="1">
        <f ca="1" t="shared" si="247"/>
        <v>19.7150371525313</v>
      </c>
      <c r="AJ492" s="1">
        <f ca="1" t="shared" si="248"/>
        <v>1971.50371525313</v>
      </c>
      <c r="AL492" s="1">
        <f t="shared" si="281"/>
        <v>202</v>
      </c>
      <c r="AM492" s="1">
        <f ca="1" t="shared" si="249"/>
        <v>0.365870174936116</v>
      </c>
      <c r="AN492" s="1">
        <f ca="1" t="shared" si="250"/>
        <v>63.5518956955382</v>
      </c>
      <c r="AO492" s="1">
        <f ca="1" t="shared" si="251"/>
        <v>0.583391697371659</v>
      </c>
      <c r="AP492" s="1">
        <f ca="1" t="shared" si="252"/>
        <v>4.51475470577654</v>
      </c>
      <c r="AQ492" s="1">
        <f ca="1" t="shared" si="253"/>
        <v>54.1770564693185</v>
      </c>
      <c r="AR492" s="1">
        <f ca="1" t="shared" si="254"/>
        <v>9.37483922621971</v>
      </c>
      <c r="AS492" s="1">
        <f ca="1" t="shared" si="255"/>
        <v>937.483922621971</v>
      </c>
      <c r="AU492" s="1">
        <f t="shared" si="282"/>
        <v>202</v>
      </c>
      <c r="AV492" s="1">
        <f ca="1" t="shared" si="256"/>
        <v>0.662398228014447</v>
      </c>
      <c r="AW492" s="1">
        <f ca="1" t="shared" si="257"/>
        <v>67.4412649361318</v>
      </c>
      <c r="AX492" s="1">
        <f ca="1" t="shared" si="258"/>
        <v>0.496545073283461</v>
      </c>
      <c r="AY492" s="1">
        <f ca="1" t="shared" si="259"/>
        <v>4.90109715012762</v>
      </c>
      <c r="AZ492" s="1">
        <f ca="1" t="shared" si="260"/>
        <v>63.714262951659</v>
      </c>
      <c r="BA492" s="1">
        <f ca="1" t="shared" si="261"/>
        <v>3.72700198447277</v>
      </c>
      <c r="BB492" s="1">
        <f ca="1" t="shared" si="262"/>
        <v>372.700198447277</v>
      </c>
      <c r="BD492" s="1">
        <f t="shared" si="283"/>
        <v>202</v>
      </c>
      <c r="BE492" s="1">
        <f ca="1" t="shared" si="263"/>
        <v>0.86142109625267</v>
      </c>
      <c r="BF492" s="1">
        <f ca="1" t="shared" si="264"/>
        <v>66.3314130626066</v>
      </c>
      <c r="BG492" s="1">
        <f ca="1" t="shared" si="265"/>
        <v>0.302907182689748</v>
      </c>
      <c r="BH492" s="1">
        <f ca="1" t="shared" si="266"/>
        <v>4.85777463091559</v>
      </c>
      <c r="BI492" s="1">
        <f ca="1" t="shared" si="267"/>
        <v>68.0088448328183</v>
      </c>
      <c r="BJ492" s="1">
        <f ca="1" t="shared" si="268"/>
        <v>0</v>
      </c>
      <c r="BK492" s="1">
        <f ca="1" t="shared" si="269"/>
        <v>0</v>
      </c>
      <c r="BM492" s="1">
        <f t="shared" si="284"/>
        <v>202</v>
      </c>
      <c r="BN492" s="1">
        <f ca="1" t="shared" si="270"/>
        <v>0.129670922975379</v>
      </c>
      <c r="BO492" s="1">
        <f ca="1" t="shared" si="271"/>
        <v>56.3490420917459</v>
      </c>
      <c r="BP492" s="1">
        <f ca="1" t="shared" si="272"/>
        <v>0.0376366747755643</v>
      </c>
      <c r="BQ492" s="1">
        <f ca="1" t="shared" si="273"/>
        <v>4.34344405746774</v>
      </c>
      <c r="BR492" s="1">
        <f ca="1" t="shared" si="274"/>
        <v>65.1516608620161</v>
      </c>
      <c r="BS492" s="1">
        <f ca="1" t="shared" si="275"/>
        <v>0</v>
      </c>
      <c r="BT492" s="1">
        <f ca="1" t="shared" si="276"/>
        <v>0</v>
      </c>
    </row>
    <row r="493" spans="2:72">
      <c r="B493" s="1">
        <f t="shared" si="277"/>
        <v>203</v>
      </c>
      <c r="C493" s="1">
        <f ca="1" t="shared" si="221"/>
        <v>0.926212361229928</v>
      </c>
      <c r="D493" s="1">
        <f ca="1" t="shared" si="222"/>
        <v>79.7131068888314</v>
      </c>
      <c r="E493" s="1">
        <f ca="1" t="shared" si="223"/>
        <v>0.392875352987629</v>
      </c>
      <c r="F493" s="1">
        <f ca="1" t="shared" si="224"/>
        <v>4.58565629477143</v>
      </c>
      <c r="G493" s="1">
        <f ca="1" t="shared" si="225"/>
        <v>36.6852503581715</v>
      </c>
      <c r="H493" s="1">
        <f ca="1" t="shared" si="226"/>
        <v>43.02785653066</v>
      </c>
      <c r="I493" s="1">
        <f ca="1" t="shared" si="227"/>
        <v>4302.785653066</v>
      </c>
      <c r="K493" s="1">
        <f t="shared" si="278"/>
        <v>203</v>
      </c>
      <c r="L493" s="1">
        <f ca="1" t="shared" si="228"/>
        <v>0.352237139784118</v>
      </c>
      <c r="M493" s="1">
        <f ca="1" t="shared" si="229"/>
        <v>63.2139984254849</v>
      </c>
      <c r="N493" s="1">
        <f ca="1" t="shared" si="230"/>
        <v>0.499206110218269</v>
      </c>
      <c r="O493" s="1">
        <f ca="1" t="shared" si="231"/>
        <v>4.51714360156486</v>
      </c>
      <c r="P493" s="1">
        <f ca="1" t="shared" si="232"/>
        <v>40.6542924140838</v>
      </c>
      <c r="Q493" s="1">
        <f ca="1" t="shared" si="233"/>
        <v>22.5597060114011</v>
      </c>
      <c r="R493" s="1">
        <f ca="1" t="shared" si="234"/>
        <v>2255.97060114011</v>
      </c>
      <c r="T493" s="1">
        <f t="shared" si="279"/>
        <v>203</v>
      </c>
      <c r="U493" s="1">
        <f ca="1" t="shared" si="235"/>
        <v>0.517276977320017</v>
      </c>
      <c r="V493" s="1">
        <f ca="1" t="shared" si="236"/>
        <v>63.1845602357753</v>
      </c>
      <c r="W493" s="1">
        <f ca="1" t="shared" si="237"/>
        <v>0.929726869939084</v>
      </c>
      <c r="X493" s="1">
        <f ca="1" t="shared" si="238"/>
        <v>5.64458672188077</v>
      </c>
      <c r="Y493" s="1">
        <f ca="1" t="shared" si="239"/>
        <v>56.4458672188077</v>
      </c>
      <c r="Z493" s="1">
        <f ca="1" t="shared" si="240"/>
        <v>6.73869301696755</v>
      </c>
      <c r="AA493" s="1">
        <f ca="1" t="shared" si="241"/>
        <v>673.869301696755</v>
      </c>
      <c r="AC493" s="1">
        <f t="shared" si="280"/>
        <v>203</v>
      </c>
      <c r="AD493" s="1">
        <f ca="1" t="shared" si="242"/>
        <v>0.678481587148754</v>
      </c>
      <c r="AE493" s="1">
        <f ca="1" t="shared" si="243"/>
        <v>65.6225310298417</v>
      </c>
      <c r="AF493" s="1">
        <f ca="1" t="shared" si="244"/>
        <v>0.640320801198721</v>
      </c>
      <c r="AG493" s="1">
        <f ca="1" t="shared" si="245"/>
        <v>4.56023123062603</v>
      </c>
      <c r="AH493" s="1">
        <f ca="1" t="shared" si="246"/>
        <v>50.1625435368864</v>
      </c>
      <c r="AI493" s="1">
        <f ca="1" t="shared" si="247"/>
        <v>15.4599874929553</v>
      </c>
      <c r="AJ493" s="1">
        <f ca="1" t="shared" si="248"/>
        <v>1545.99874929553</v>
      </c>
      <c r="AL493" s="1">
        <f t="shared" si="281"/>
        <v>203</v>
      </c>
      <c r="AM493" s="1">
        <f ca="1" t="shared" si="249"/>
        <v>0.353901035202024</v>
      </c>
      <c r="AN493" s="1">
        <f ca="1" t="shared" si="250"/>
        <v>60.9897149156318</v>
      </c>
      <c r="AO493" s="1">
        <f ca="1" t="shared" si="251"/>
        <v>0.294641938616087</v>
      </c>
      <c r="AP493" s="1">
        <f ca="1" t="shared" si="252"/>
        <v>4.33474242482818</v>
      </c>
      <c r="AQ493" s="1">
        <f ca="1" t="shared" si="253"/>
        <v>52.0169090979382</v>
      </c>
      <c r="AR493" s="1">
        <f ca="1" t="shared" si="254"/>
        <v>8.97280581769358</v>
      </c>
      <c r="AS493" s="1">
        <f ca="1" t="shared" si="255"/>
        <v>897.280581769358</v>
      </c>
      <c r="AU493" s="1">
        <f t="shared" si="282"/>
        <v>203</v>
      </c>
      <c r="AV493" s="1">
        <f ca="1" t="shared" si="256"/>
        <v>0.285193614171078</v>
      </c>
      <c r="AW493" s="1">
        <f ca="1" t="shared" si="257"/>
        <v>63.7464633550238</v>
      </c>
      <c r="AX493" s="1">
        <f ca="1" t="shared" si="258"/>
        <v>0.484145016317272</v>
      </c>
      <c r="AY493" s="1">
        <f ca="1" t="shared" si="259"/>
        <v>4.68775026336285</v>
      </c>
      <c r="AZ493" s="1">
        <f ca="1" t="shared" si="260"/>
        <v>60.9407534237171</v>
      </c>
      <c r="BA493" s="1">
        <f ca="1" t="shared" si="261"/>
        <v>2.80570993130669</v>
      </c>
      <c r="BB493" s="1">
        <f ca="1" t="shared" si="262"/>
        <v>280.570993130669</v>
      </c>
      <c r="BD493" s="1">
        <f t="shared" si="283"/>
        <v>203</v>
      </c>
      <c r="BE493" s="1">
        <f ca="1" t="shared" si="263"/>
        <v>0.753481005237539</v>
      </c>
      <c r="BF493" s="1">
        <f ca="1" t="shared" si="264"/>
        <v>66.3517621645936</v>
      </c>
      <c r="BG493" s="1">
        <f ca="1" t="shared" si="265"/>
        <v>0.691358253214419</v>
      </c>
      <c r="BH493" s="1">
        <f ca="1" t="shared" si="266"/>
        <v>4.94651270171981</v>
      </c>
      <c r="BI493" s="1">
        <f ca="1" t="shared" si="267"/>
        <v>69.2511778240774</v>
      </c>
      <c r="BJ493" s="1">
        <f ca="1" t="shared" si="268"/>
        <v>0</v>
      </c>
      <c r="BK493" s="1">
        <f ca="1" t="shared" si="269"/>
        <v>0</v>
      </c>
      <c r="BM493" s="1">
        <f t="shared" si="284"/>
        <v>203</v>
      </c>
      <c r="BN493" s="1">
        <f ca="1" t="shared" si="270"/>
        <v>0.488984414807916</v>
      </c>
      <c r="BO493" s="1">
        <f ca="1" t="shared" si="271"/>
        <v>64.1462979374101</v>
      </c>
      <c r="BP493" s="1">
        <f ca="1" t="shared" si="272"/>
        <v>0.891187125247401</v>
      </c>
      <c r="BQ493" s="1">
        <f ca="1" t="shared" si="273"/>
        <v>5.05965437725871</v>
      </c>
      <c r="BR493" s="1">
        <f ca="1" t="shared" si="274"/>
        <v>75.8948156588807</v>
      </c>
      <c r="BS493" s="1">
        <f ca="1" t="shared" si="275"/>
        <v>0</v>
      </c>
      <c r="BT493" s="1">
        <f ca="1" t="shared" si="276"/>
        <v>0</v>
      </c>
    </row>
    <row r="494" spans="2:72">
      <c r="B494" s="1">
        <f t="shared" si="277"/>
        <v>204</v>
      </c>
      <c r="C494" s="1">
        <f ca="1" t="shared" si="221"/>
        <v>0.0235508210280835</v>
      </c>
      <c r="D494" s="1">
        <f ca="1" t="shared" si="222"/>
        <v>54.3242434687654</v>
      </c>
      <c r="E494" s="1">
        <f ca="1" t="shared" si="223"/>
        <v>0.310818684712849</v>
      </c>
      <c r="F494" s="1">
        <f ca="1" t="shared" si="224"/>
        <v>4.66146570867957</v>
      </c>
      <c r="G494" s="1">
        <f ca="1" t="shared" si="225"/>
        <v>37.2917256694366</v>
      </c>
      <c r="H494" s="1">
        <f ca="1" t="shared" si="226"/>
        <v>17.0325177993288</v>
      </c>
      <c r="I494" s="1">
        <f ca="1" t="shared" si="227"/>
        <v>1703.25177993288</v>
      </c>
      <c r="K494" s="1">
        <f t="shared" si="278"/>
        <v>204</v>
      </c>
      <c r="L494" s="1">
        <f ca="1" t="shared" si="228"/>
        <v>0.986364335520515</v>
      </c>
      <c r="M494" s="1">
        <f ca="1" t="shared" si="229"/>
        <v>82.0982703798951</v>
      </c>
      <c r="N494" s="1">
        <f ca="1" t="shared" si="230"/>
        <v>0.187004015161431</v>
      </c>
      <c r="O494" s="1">
        <f ca="1" t="shared" si="231"/>
        <v>4.19657064980316</v>
      </c>
      <c r="P494" s="1">
        <f ca="1" t="shared" si="232"/>
        <v>37.7691358482284</v>
      </c>
      <c r="Q494" s="1">
        <f ca="1" t="shared" si="233"/>
        <v>44.3291345316667</v>
      </c>
      <c r="R494" s="1">
        <f ca="1" t="shared" si="234"/>
        <v>4432.91345316667</v>
      </c>
      <c r="T494" s="1">
        <f t="shared" si="279"/>
        <v>204</v>
      </c>
      <c r="U494" s="1">
        <f ca="1" t="shared" si="235"/>
        <v>0.893774475726953</v>
      </c>
      <c r="V494" s="1">
        <f ca="1" t="shared" si="236"/>
        <v>66.4888427942622</v>
      </c>
      <c r="W494" s="1">
        <f ca="1" t="shared" si="237"/>
        <v>0.366956968034744</v>
      </c>
      <c r="X494" s="1">
        <f ca="1" t="shared" si="238"/>
        <v>4.7845479631961</v>
      </c>
      <c r="Y494" s="1">
        <f ca="1" t="shared" si="239"/>
        <v>47.845479631961</v>
      </c>
      <c r="Z494" s="1">
        <f ca="1" t="shared" si="240"/>
        <v>18.6433631623012</v>
      </c>
      <c r="AA494" s="1">
        <f ca="1" t="shared" si="241"/>
        <v>1864.33631623012</v>
      </c>
      <c r="AC494" s="1">
        <f t="shared" si="280"/>
        <v>204</v>
      </c>
      <c r="AD494" s="1">
        <f ca="1" t="shared" si="242"/>
        <v>0.187882401600634</v>
      </c>
      <c r="AE494" s="1">
        <f ca="1" t="shared" si="243"/>
        <v>56.066047935239</v>
      </c>
      <c r="AF494" s="1">
        <f ca="1" t="shared" si="244"/>
        <v>0.0577395870446098</v>
      </c>
      <c r="AG494" s="1">
        <f ca="1" t="shared" si="245"/>
        <v>4.46476563782664</v>
      </c>
      <c r="AH494" s="1">
        <f ca="1" t="shared" si="246"/>
        <v>49.112422016093</v>
      </c>
      <c r="AI494" s="1">
        <f ca="1" t="shared" si="247"/>
        <v>6.95362591914594</v>
      </c>
      <c r="AJ494" s="1">
        <f ca="1" t="shared" si="248"/>
        <v>695.362591914594</v>
      </c>
      <c r="AL494" s="1">
        <f t="shared" si="281"/>
        <v>204</v>
      </c>
      <c r="AM494" s="1">
        <f ca="1" t="shared" si="249"/>
        <v>0.0389869163019103</v>
      </c>
      <c r="AN494" s="1">
        <f ca="1" t="shared" si="250"/>
        <v>50.9320111224914</v>
      </c>
      <c r="AO494" s="1">
        <f ca="1" t="shared" si="251"/>
        <v>0.0494943993545862</v>
      </c>
      <c r="AP494" s="1">
        <f ca="1" t="shared" si="252"/>
        <v>4.09002227256356</v>
      </c>
      <c r="AQ494" s="1">
        <f ca="1" t="shared" si="253"/>
        <v>49.0802672707627</v>
      </c>
      <c r="AR494" s="1">
        <f ca="1" t="shared" si="254"/>
        <v>1.85174385172863</v>
      </c>
      <c r="AS494" s="1">
        <f ca="1" t="shared" si="255"/>
        <v>185.174385172863</v>
      </c>
      <c r="AU494" s="1">
        <f t="shared" si="282"/>
        <v>204</v>
      </c>
      <c r="AV494" s="1">
        <f ca="1" t="shared" si="256"/>
        <v>0.99348250795507</v>
      </c>
      <c r="AW494" s="1">
        <f ca="1" t="shared" si="257"/>
        <v>81.0575834047389</v>
      </c>
      <c r="AX494" s="1">
        <f ca="1" t="shared" si="258"/>
        <v>0.0459520463361618</v>
      </c>
      <c r="AY494" s="1">
        <f ca="1" t="shared" si="259"/>
        <v>4.04863106931387</v>
      </c>
      <c r="AZ494" s="1">
        <f ca="1" t="shared" si="260"/>
        <v>52.6322039010802</v>
      </c>
      <c r="BA494" s="1">
        <f ca="1" t="shared" si="261"/>
        <v>28.4253795036587</v>
      </c>
      <c r="BB494" s="1">
        <f ca="1" t="shared" si="262"/>
        <v>2842.53795036587</v>
      </c>
      <c r="BD494" s="1">
        <f t="shared" si="283"/>
        <v>204</v>
      </c>
      <c r="BE494" s="1">
        <f ca="1" t="shared" si="263"/>
        <v>0.138154108469994</v>
      </c>
      <c r="BF494" s="1">
        <f ca="1" t="shared" si="264"/>
        <v>58.084606358457</v>
      </c>
      <c r="BG494" s="1">
        <f ca="1" t="shared" si="265"/>
        <v>0.746544929444102</v>
      </c>
      <c r="BH494" s="1">
        <f ca="1" t="shared" si="266"/>
        <v>5.17325210677705</v>
      </c>
      <c r="BI494" s="1">
        <f ca="1" t="shared" si="267"/>
        <v>72.4255294948787</v>
      </c>
      <c r="BJ494" s="1">
        <f ca="1" t="shared" si="268"/>
        <v>0</v>
      </c>
      <c r="BK494" s="1">
        <f ca="1" t="shared" si="269"/>
        <v>0</v>
      </c>
      <c r="BM494" s="1">
        <f t="shared" si="284"/>
        <v>204</v>
      </c>
      <c r="BN494" s="1">
        <f ca="1" t="shared" si="270"/>
        <v>0.413634803912418</v>
      </c>
      <c r="BO494" s="1">
        <f ca="1" t="shared" si="271"/>
        <v>64.7560433434674</v>
      </c>
      <c r="BP494" s="1">
        <f ca="1" t="shared" si="272"/>
        <v>0.875588929691025</v>
      </c>
      <c r="BQ494" s="1">
        <f ca="1" t="shared" si="273"/>
        <v>5.35012207427069</v>
      </c>
      <c r="BR494" s="1">
        <f ca="1" t="shared" si="274"/>
        <v>80.2518311140603</v>
      </c>
      <c r="BS494" s="1">
        <f ca="1" t="shared" si="275"/>
        <v>0</v>
      </c>
      <c r="BT494" s="1">
        <f ca="1" t="shared" si="276"/>
        <v>0</v>
      </c>
    </row>
    <row r="495" spans="2:72">
      <c r="B495" s="1">
        <f t="shared" si="277"/>
        <v>205</v>
      </c>
      <c r="C495" s="1">
        <f ca="1" t="shared" si="221"/>
        <v>0.345310814096563</v>
      </c>
      <c r="D495" s="1">
        <f ca="1" t="shared" si="222"/>
        <v>61.2807546252966</v>
      </c>
      <c r="E495" s="1">
        <f ca="1" t="shared" si="223"/>
        <v>0.303156845436555</v>
      </c>
      <c r="F495" s="1">
        <f ca="1" t="shared" si="224"/>
        <v>4.89520703808811</v>
      </c>
      <c r="G495" s="1">
        <f ca="1" t="shared" si="225"/>
        <v>39.1616563047049</v>
      </c>
      <c r="H495" s="1">
        <f ca="1" t="shared" si="226"/>
        <v>22.1190983205918</v>
      </c>
      <c r="I495" s="1">
        <f ca="1" t="shared" si="227"/>
        <v>2211.90983205918</v>
      </c>
      <c r="K495" s="1">
        <f t="shared" si="278"/>
        <v>205</v>
      </c>
      <c r="L495" s="1">
        <f ca="1" t="shared" si="228"/>
        <v>0.323713767614947</v>
      </c>
      <c r="M495" s="1">
        <f ca="1" t="shared" si="229"/>
        <v>61.8415720535342</v>
      </c>
      <c r="N495" s="1">
        <f ca="1" t="shared" si="230"/>
        <v>0.912892241043817</v>
      </c>
      <c r="O495" s="1">
        <f ca="1" t="shared" si="231"/>
        <v>5.53623217512351</v>
      </c>
      <c r="P495" s="1">
        <f ca="1" t="shared" si="232"/>
        <v>49.8260895761116</v>
      </c>
      <c r="Q495" s="1">
        <f ca="1" t="shared" si="233"/>
        <v>12.0154824774226</v>
      </c>
      <c r="R495" s="1">
        <f ca="1" t="shared" si="234"/>
        <v>1201.54824774226</v>
      </c>
      <c r="T495" s="1">
        <f t="shared" si="279"/>
        <v>205</v>
      </c>
      <c r="U495" s="1">
        <f ca="1" t="shared" si="235"/>
        <v>0.655092529956796</v>
      </c>
      <c r="V495" s="1">
        <f ca="1" t="shared" si="236"/>
        <v>66.2553382547447</v>
      </c>
      <c r="W495" s="1">
        <f ca="1" t="shared" si="237"/>
        <v>0.796831441183083</v>
      </c>
      <c r="X495" s="1">
        <f ca="1" t="shared" si="238"/>
        <v>5.00264141153866</v>
      </c>
      <c r="Y495" s="1">
        <f ca="1" t="shared" si="239"/>
        <v>50.0264141153866</v>
      </c>
      <c r="Z495" s="1">
        <f ca="1" t="shared" si="240"/>
        <v>16.2289241393581</v>
      </c>
      <c r="AA495" s="1">
        <f ca="1" t="shared" si="241"/>
        <v>1622.89241393581</v>
      </c>
      <c r="AC495" s="1">
        <f t="shared" si="280"/>
        <v>205</v>
      </c>
      <c r="AD495" s="1">
        <f ca="1" t="shared" si="242"/>
        <v>0.93553505552128</v>
      </c>
      <c r="AE495" s="1">
        <f ca="1" t="shared" si="243"/>
        <v>78.9187940708201</v>
      </c>
      <c r="AF495" s="1">
        <f ca="1" t="shared" si="244"/>
        <v>0.179337954268179</v>
      </c>
      <c r="AG495" s="1">
        <f ca="1" t="shared" si="245"/>
        <v>4.29927433316091</v>
      </c>
      <c r="AH495" s="1">
        <f ca="1" t="shared" si="246"/>
        <v>47.2920176647701</v>
      </c>
      <c r="AI495" s="1">
        <f ca="1" t="shared" si="247"/>
        <v>31.6267764060501</v>
      </c>
      <c r="AJ495" s="1">
        <f ca="1" t="shared" si="248"/>
        <v>3162.67764060501</v>
      </c>
      <c r="AL495" s="1">
        <f t="shared" si="281"/>
        <v>205</v>
      </c>
      <c r="AM495" s="1">
        <f ca="1" t="shared" si="249"/>
        <v>0.0944067386231044</v>
      </c>
      <c r="AN495" s="1">
        <f ca="1" t="shared" si="250"/>
        <v>50.1047116824456</v>
      </c>
      <c r="AO495" s="1">
        <f ca="1" t="shared" si="251"/>
        <v>0.6851401076746</v>
      </c>
      <c r="AP495" s="1">
        <f ca="1" t="shared" si="252"/>
        <v>4.90726223112181</v>
      </c>
      <c r="AQ495" s="1">
        <f ca="1" t="shared" si="253"/>
        <v>58.8871467734618</v>
      </c>
      <c r="AR495" s="1">
        <f ca="1" t="shared" si="254"/>
        <v>0</v>
      </c>
      <c r="AS495" s="1">
        <f ca="1" t="shared" si="255"/>
        <v>0</v>
      </c>
      <c r="AU495" s="1">
        <f t="shared" si="282"/>
        <v>205</v>
      </c>
      <c r="AV495" s="1">
        <f ca="1" t="shared" si="256"/>
        <v>0.972437332151318</v>
      </c>
      <c r="AW495" s="1">
        <f ca="1" t="shared" si="257"/>
        <v>75.8950785127752</v>
      </c>
      <c r="AX495" s="1">
        <f ca="1" t="shared" si="258"/>
        <v>0.0593977544179396</v>
      </c>
      <c r="AY495" s="1">
        <f ca="1" t="shared" si="259"/>
        <v>4.12778121067568</v>
      </c>
      <c r="AZ495" s="1">
        <f ca="1" t="shared" si="260"/>
        <v>53.6611557387839</v>
      </c>
      <c r="BA495" s="1">
        <f ca="1" t="shared" si="261"/>
        <v>22.2339227739914</v>
      </c>
      <c r="BB495" s="1">
        <f ca="1" t="shared" si="262"/>
        <v>2223.39227739914</v>
      </c>
      <c r="BD495" s="1">
        <f t="shared" si="283"/>
        <v>205</v>
      </c>
      <c r="BE495" s="1">
        <f ca="1" t="shared" si="263"/>
        <v>0.631262489237086</v>
      </c>
      <c r="BF495" s="1">
        <f ca="1" t="shared" si="264"/>
        <v>68.7613367439781</v>
      </c>
      <c r="BG495" s="1">
        <f ca="1" t="shared" si="265"/>
        <v>0.452587406324888</v>
      </c>
      <c r="BH495" s="1">
        <f ca="1" t="shared" si="266"/>
        <v>4.98163917215391</v>
      </c>
      <c r="BI495" s="1">
        <f ca="1" t="shared" si="267"/>
        <v>69.7429484101548</v>
      </c>
      <c r="BJ495" s="1">
        <f ca="1" t="shared" si="268"/>
        <v>0</v>
      </c>
      <c r="BK495" s="1">
        <f ca="1" t="shared" si="269"/>
        <v>0</v>
      </c>
      <c r="BM495" s="1">
        <f t="shared" si="284"/>
        <v>205</v>
      </c>
      <c r="BN495" s="1">
        <f ca="1" t="shared" si="270"/>
        <v>0.118911235440387</v>
      </c>
      <c r="BO495" s="1">
        <f ca="1" t="shared" si="271"/>
        <v>58.5503760616171</v>
      </c>
      <c r="BP495" s="1">
        <f ca="1" t="shared" si="272"/>
        <v>0.83276206960281</v>
      </c>
      <c r="BQ495" s="1">
        <f ca="1" t="shared" si="273"/>
        <v>5.34297082026307</v>
      </c>
      <c r="BR495" s="1">
        <f ca="1" t="shared" si="274"/>
        <v>80.1445623039461</v>
      </c>
      <c r="BS495" s="1">
        <f ca="1" t="shared" si="275"/>
        <v>0</v>
      </c>
      <c r="BT495" s="1">
        <f ca="1" t="shared" si="276"/>
        <v>0</v>
      </c>
    </row>
    <row r="496" spans="2:72">
      <c r="B496" s="1">
        <f t="shared" si="277"/>
        <v>206</v>
      </c>
      <c r="C496" s="1">
        <f ca="1" t="shared" si="221"/>
        <v>0.683795309759158</v>
      </c>
      <c r="D496" s="1">
        <f ca="1" t="shared" si="222"/>
        <v>69.6779085696985</v>
      </c>
      <c r="E496" s="1">
        <f ca="1" t="shared" si="223"/>
        <v>0.655883531210513</v>
      </c>
      <c r="F496" s="1">
        <f ca="1" t="shared" si="224"/>
        <v>4.68941026714554</v>
      </c>
      <c r="G496" s="1">
        <f ca="1" t="shared" si="225"/>
        <v>37.5152821371643</v>
      </c>
      <c r="H496" s="1">
        <f ca="1" t="shared" si="226"/>
        <v>32.1626264325342</v>
      </c>
      <c r="I496" s="1">
        <f ca="1" t="shared" si="227"/>
        <v>3216.26264325342</v>
      </c>
      <c r="K496" s="1">
        <f t="shared" si="278"/>
        <v>206</v>
      </c>
      <c r="L496" s="1">
        <f ca="1" t="shared" si="228"/>
        <v>0.628939216826499</v>
      </c>
      <c r="M496" s="1">
        <f ca="1" t="shared" si="229"/>
        <v>68.5728403377811</v>
      </c>
      <c r="N496" s="1">
        <f ca="1" t="shared" si="230"/>
        <v>0.990993020842122</v>
      </c>
      <c r="O496" s="1">
        <f ca="1" t="shared" si="231"/>
        <v>5.8865682402642</v>
      </c>
      <c r="P496" s="1">
        <f ca="1" t="shared" si="232"/>
        <v>52.9791141623778</v>
      </c>
      <c r="Q496" s="1">
        <f ca="1" t="shared" si="233"/>
        <v>15.5937261754032</v>
      </c>
      <c r="R496" s="1">
        <f ca="1" t="shared" si="234"/>
        <v>1559.37261754032</v>
      </c>
      <c r="T496" s="1">
        <f t="shared" si="279"/>
        <v>206</v>
      </c>
      <c r="U496" s="1">
        <f ca="1" t="shared" si="235"/>
        <v>0.970129959310626</v>
      </c>
      <c r="V496" s="1">
        <f ca="1" t="shared" si="236"/>
        <v>76.1176296342136</v>
      </c>
      <c r="W496" s="1">
        <f ca="1" t="shared" si="237"/>
        <v>0.197966778263522</v>
      </c>
      <c r="X496" s="1">
        <f ca="1" t="shared" si="238"/>
        <v>4.18983792742593</v>
      </c>
      <c r="Y496" s="1">
        <f ca="1" t="shared" si="239"/>
        <v>41.8983792742593</v>
      </c>
      <c r="Z496" s="1">
        <f ca="1" t="shared" si="240"/>
        <v>34.2192503599543</v>
      </c>
      <c r="AA496" s="1">
        <f ca="1" t="shared" si="241"/>
        <v>3421.92503599543</v>
      </c>
      <c r="AC496" s="1">
        <f t="shared" si="280"/>
        <v>206</v>
      </c>
      <c r="AD496" s="1">
        <f ca="1" t="shared" si="242"/>
        <v>0.627764812948518</v>
      </c>
      <c r="AE496" s="1">
        <f ca="1" t="shared" si="243"/>
        <v>68.4073293433681</v>
      </c>
      <c r="AF496" s="1">
        <f ca="1" t="shared" si="244"/>
        <v>0.37502529719068</v>
      </c>
      <c r="AG496" s="1">
        <f ca="1" t="shared" si="245"/>
        <v>4.66598923815392</v>
      </c>
      <c r="AH496" s="1">
        <f ca="1" t="shared" si="246"/>
        <v>51.3258816196931</v>
      </c>
      <c r="AI496" s="1">
        <f ca="1" t="shared" si="247"/>
        <v>17.081447723675</v>
      </c>
      <c r="AJ496" s="1">
        <f ca="1" t="shared" si="248"/>
        <v>1708.1447723675</v>
      </c>
      <c r="AL496" s="1">
        <f t="shared" si="281"/>
        <v>206</v>
      </c>
      <c r="AM496" s="1">
        <f ca="1" t="shared" si="249"/>
        <v>0.998402827957382</v>
      </c>
      <c r="AN496" s="1">
        <f ca="1" t="shared" si="250"/>
        <v>81.170914302894</v>
      </c>
      <c r="AO496" s="1">
        <f ca="1" t="shared" si="251"/>
        <v>0.111103506421348</v>
      </c>
      <c r="AP496" s="1">
        <f ca="1" t="shared" si="252"/>
        <v>4.12761077104977</v>
      </c>
      <c r="AQ496" s="1">
        <f ca="1" t="shared" si="253"/>
        <v>49.5313292525972</v>
      </c>
      <c r="AR496" s="1">
        <f ca="1" t="shared" si="254"/>
        <v>31.6395850502968</v>
      </c>
      <c r="AS496" s="1">
        <f ca="1" t="shared" si="255"/>
        <v>3163.95850502968</v>
      </c>
      <c r="AU496" s="1">
        <f t="shared" si="282"/>
        <v>206</v>
      </c>
      <c r="AV496" s="1">
        <f ca="1" t="shared" si="256"/>
        <v>0.859881505026382</v>
      </c>
      <c r="AW496" s="1">
        <f ca="1" t="shared" si="257"/>
        <v>66.4028801526413</v>
      </c>
      <c r="AX496" s="1">
        <f ca="1" t="shared" si="258"/>
        <v>0.606496076400922</v>
      </c>
      <c r="AY496" s="1">
        <f ca="1" t="shared" si="259"/>
        <v>4.67289446919835</v>
      </c>
      <c r="AZ496" s="1">
        <f ca="1" t="shared" si="260"/>
        <v>60.7476280995785</v>
      </c>
      <c r="BA496" s="1">
        <f ca="1" t="shared" si="261"/>
        <v>5.65525205306273</v>
      </c>
      <c r="BB496" s="1">
        <f ca="1" t="shared" si="262"/>
        <v>565.525205306273</v>
      </c>
      <c r="BD496" s="1">
        <f t="shared" si="283"/>
        <v>206</v>
      </c>
      <c r="BE496" s="1">
        <f ca="1" t="shared" si="263"/>
        <v>0.265986497594983</v>
      </c>
      <c r="BF496" s="1">
        <f ca="1" t="shared" si="264"/>
        <v>64.8460640530752</v>
      </c>
      <c r="BG496" s="1">
        <f ca="1" t="shared" si="265"/>
        <v>0.0732349134388783</v>
      </c>
      <c r="BH496" s="1">
        <f ca="1" t="shared" si="266"/>
        <v>4.20639899999007</v>
      </c>
      <c r="BI496" s="1">
        <f ca="1" t="shared" si="267"/>
        <v>58.889585999861</v>
      </c>
      <c r="BJ496" s="1">
        <f ca="1" t="shared" si="268"/>
        <v>5.95647805321424</v>
      </c>
      <c r="BK496" s="1">
        <f ca="1" t="shared" si="269"/>
        <v>595.647805321424</v>
      </c>
      <c r="BM496" s="1">
        <f t="shared" si="284"/>
        <v>206</v>
      </c>
      <c r="BN496" s="1">
        <f ca="1" t="shared" si="270"/>
        <v>0.117006759793171</v>
      </c>
      <c r="BO496" s="1">
        <f ca="1" t="shared" si="271"/>
        <v>55.9284550155816</v>
      </c>
      <c r="BP496" s="1">
        <f ca="1" t="shared" si="272"/>
        <v>0.421164115958309</v>
      </c>
      <c r="BQ496" s="1">
        <f ca="1" t="shared" si="273"/>
        <v>4.8529588496628</v>
      </c>
      <c r="BR496" s="1">
        <f ca="1" t="shared" si="274"/>
        <v>72.794382744942</v>
      </c>
      <c r="BS496" s="1">
        <f ca="1" t="shared" si="275"/>
        <v>0</v>
      </c>
      <c r="BT496" s="1">
        <f ca="1" t="shared" si="276"/>
        <v>0</v>
      </c>
    </row>
    <row r="497" spans="2:72">
      <c r="B497" s="1">
        <f t="shared" si="277"/>
        <v>207</v>
      </c>
      <c r="C497" s="1">
        <f ca="1" t="shared" si="221"/>
        <v>0.507338402535235</v>
      </c>
      <c r="D497" s="1">
        <f ca="1" t="shared" si="222"/>
        <v>61.1055731033157</v>
      </c>
      <c r="E497" s="1">
        <f ca="1" t="shared" si="223"/>
        <v>0.864848994217378</v>
      </c>
      <c r="F497" s="1">
        <f ca="1" t="shared" si="224"/>
        <v>5.34897543081618</v>
      </c>
      <c r="G497" s="1">
        <f ca="1" t="shared" si="225"/>
        <v>42.7918034465294</v>
      </c>
      <c r="H497" s="1">
        <f ca="1" t="shared" si="226"/>
        <v>18.3137696567863</v>
      </c>
      <c r="I497" s="1">
        <f ca="1" t="shared" si="227"/>
        <v>1831.37696567863</v>
      </c>
      <c r="K497" s="1">
        <f t="shared" si="278"/>
        <v>207</v>
      </c>
      <c r="L497" s="1">
        <f ca="1" t="shared" si="228"/>
        <v>0.0238077094938862</v>
      </c>
      <c r="M497" s="1">
        <f ca="1" t="shared" si="229"/>
        <v>53.1688343849607</v>
      </c>
      <c r="N497" s="1">
        <f ca="1" t="shared" si="230"/>
        <v>0.342765034337724</v>
      </c>
      <c r="O497" s="1">
        <f ca="1" t="shared" si="231"/>
        <v>4.55139480814756</v>
      </c>
      <c r="P497" s="1">
        <f ca="1" t="shared" si="232"/>
        <v>40.962553273328</v>
      </c>
      <c r="Q497" s="1">
        <f ca="1" t="shared" si="233"/>
        <v>12.2062811116327</v>
      </c>
      <c r="R497" s="1">
        <f ca="1" t="shared" si="234"/>
        <v>1220.62811116327</v>
      </c>
      <c r="T497" s="1">
        <f t="shared" si="279"/>
        <v>207</v>
      </c>
      <c r="U497" s="1">
        <f ca="1" t="shared" si="235"/>
        <v>0.00658073703555329</v>
      </c>
      <c r="V497" s="1">
        <f ca="1" t="shared" si="236"/>
        <v>54.8396418579558</v>
      </c>
      <c r="W497" s="1">
        <f ca="1" t="shared" si="237"/>
        <v>0.775439325410235</v>
      </c>
      <c r="X497" s="1">
        <f ca="1" t="shared" si="238"/>
        <v>5.25993293252029</v>
      </c>
      <c r="Y497" s="1">
        <f ca="1" t="shared" si="239"/>
        <v>52.5993293252029</v>
      </c>
      <c r="Z497" s="1">
        <f ca="1" t="shared" si="240"/>
        <v>2.24031253275289</v>
      </c>
      <c r="AA497" s="1">
        <f ca="1" t="shared" si="241"/>
        <v>224.031253275289</v>
      </c>
      <c r="AC497" s="1">
        <f t="shared" si="280"/>
        <v>207</v>
      </c>
      <c r="AD497" s="1">
        <f ca="1" t="shared" si="242"/>
        <v>0.306086155222723</v>
      </c>
      <c r="AE497" s="1">
        <f ca="1" t="shared" si="243"/>
        <v>64.0066196572112</v>
      </c>
      <c r="AF497" s="1">
        <f ca="1" t="shared" si="244"/>
        <v>0.00180495777037515</v>
      </c>
      <c r="AG497" s="1">
        <f ca="1" t="shared" si="245"/>
        <v>4.30047857028998</v>
      </c>
      <c r="AH497" s="1">
        <f ca="1" t="shared" si="246"/>
        <v>47.3052642731897</v>
      </c>
      <c r="AI497" s="1">
        <f ca="1" t="shared" si="247"/>
        <v>16.7013553840215</v>
      </c>
      <c r="AJ497" s="1">
        <f ca="1" t="shared" si="248"/>
        <v>1670.13553840215</v>
      </c>
      <c r="AL497" s="1">
        <f t="shared" si="281"/>
        <v>207</v>
      </c>
      <c r="AM497" s="1">
        <f ca="1" t="shared" si="249"/>
        <v>0.449559533132325</v>
      </c>
      <c r="AN497" s="1">
        <f ca="1" t="shared" si="250"/>
        <v>60.3766062001848</v>
      </c>
      <c r="AO497" s="1">
        <f ca="1" t="shared" si="251"/>
        <v>0.256150709690978</v>
      </c>
      <c r="AP497" s="1">
        <f ca="1" t="shared" si="252"/>
        <v>4.02161116943543</v>
      </c>
      <c r="AQ497" s="1">
        <f ca="1" t="shared" si="253"/>
        <v>48.2593340332251</v>
      </c>
      <c r="AR497" s="1">
        <f ca="1" t="shared" si="254"/>
        <v>12.1172721669597</v>
      </c>
      <c r="AS497" s="1">
        <f ca="1" t="shared" si="255"/>
        <v>1211.72721669597</v>
      </c>
      <c r="AU497" s="1">
        <f t="shared" si="282"/>
        <v>207</v>
      </c>
      <c r="AV497" s="1">
        <f ca="1" t="shared" si="256"/>
        <v>0.746061853432745</v>
      </c>
      <c r="AW497" s="1">
        <f ca="1" t="shared" si="257"/>
        <v>65.7047617317412</v>
      </c>
      <c r="AX497" s="1">
        <f ca="1" t="shared" si="258"/>
        <v>0.85759067381567</v>
      </c>
      <c r="AY497" s="1">
        <f ca="1" t="shared" si="259"/>
        <v>5.28775750715447</v>
      </c>
      <c r="AZ497" s="1">
        <f ca="1" t="shared" si="260"/>
        <v>68.7408475930081</v>
      </c>
      <c r="BA497" s="1">
        <f ca="1" t="shared" si="261"/>
        <v>0</v>
      </c>
      <c r="BB497" s="1">
        <f ca="1" t="shared" si="262"/>
        <v>0</v>
      </c>
      <c r="BD497" s="1">
        <f t="shared" si="283"/>
        <v>207</v>
      </c>
      <c r="BE497" s="1">
        <f ca="1" t="shared" si="263"/>
        <v>0.487112052879541</v>
      </c>
      <c r="BF497" s="1">
        <f ca="1" t="shared" si="264"/>
        <v>61.5833584751099</v>
      </c>
      <c r="BG497" s="1">
        <f ca="1" t="shared" si="265"/>
        <v>0.206713036860317</v>
      </c>
      <c r="BH497" s="1">
        <f ca="1" t="shared" si="266"/>
        <v>4.34719317050771</v>
      </c>
      <c r="BI497" s="1">
        <f ca="1" t="shared" si="267"/>
        <v>60.860704387108</v>
      </c>
      <c r="BJ497" s="1">
        <f ca="1" t="shared" si="268"/>
        <v>0.722654088001931</v>
      </c>
      <c r="BK497" s="1">
        <f ca="1" t="shared" si="269"/>
        <v>72.2654088001931</v>
      </c>
      <c r="BM497" s="1">
        <f t="shared" si="284"/>
        <v>207</v>
      </c>
      <c r="BN497" s="1">
        <f ca="1" t="shared" si="270"/>
        <v>0.548341270659532</v>
      </c>
      <c r="BO497" s="1">
        <f ca="1" t="shared" si="271"/>
        <v>60.828859207756</v>
      </c>
      <c r="BP497" s="1">
        <f ca="1" t="shared" si="272"/>
        <v>0.666765469896453</v>
      </c>
      <c r="BQ497" s="1">
        <f ca="1" t="shared" si="273"/>
        <v>4.96341890564124</v>
      </c>
      <c r="BR497" s="1">
        <f ca="1" t="shared" si="274"/>
        <v>74.4512835846186</v>
      </c>
      <c r="BS497" s="1">
        <f ca="1" t="shared" si="275"/>
        <v>0</v>
      </c>
      <c r="BT497" s="1">
        <f ca="1" t="shared" si="276"/>
        <v>0</v>
      </c>
    </row>
    <row r="498" spans="2:72">
      <c r="B498" s="1">
        <f t="shared" si="277"/>
        <v>208</v>
      </c>
      <c r="C498" s="1">
        <f ca="1" t="shared" si="221"/>
        <v>0.507099787743193</v>
      </c>
      <c r="D498" s="1">
        <f ca="1" t="shared" si="222"/>
        <v>64.9857361671267</v>
      </c>
      <c r="E498" s="1">
        <f ca="1" t="shared" si="223"/>
        <v>0.935582279699979</v>
      </c>
      <c r="F498" s="1">
        <f ca="1" t="shared" si="224"/>
        <v>5.80115457734777</v>
      </c>
      <c r="G498" s="1">
        <f ca="1" t="shared" si="225"/>
        <v>46.4092366187822</v>
      </c>
      <c r="H498" s="1">
        <f ca="1" t="shared" si="226"/>
        <v>18.5764995483445</v>
      </c>
      <c r="I498" s="1">
        <f ca="1" t="shared" si="227"/>
        <v>1857.64995483445</v>
      </c>
      <c r="K498" s="1">
        <f t="shared" si="278"/>
        <v>208</v>
      </c>
      <c r="L498" s="1">
        <f ca="1" t="shared" si="228"/>
        <v>0.0483606168648441</v>
      </c>
      <c r="M498" s="1">
        <f ca="1" t="shared" si="229"/>
        <v>53.619420474672</v>
      </c>
      <c r="N498" s="1">
        <f ca="1" t="shared" si="230"/>
        <v>0.155376321272274</v>
      </c>
      <c r="O498" s="1">
        <f ca="1" t="shared" si="231"/>
        <v>4.07694993345189</v>
      </c>
      <c r="P498" s="1">
        <f ca="1" t="shared" si="232"/>
        <v>36.692549401067</v>
      </c>
      <c r="Q498" s="1">
        <f ca="1" t="shared" si="233"/>
        <v>16.926871073605</v>
      </c>
      <c r="R498" s="1">
        <f ca="1" t="shared" si="234"/>
        <v>1692.6871073605</v>
      </c>
      <c r="T498" s="1">
        <f t="shared" si="279"/>
        <v>208</v>
      </c>
      <c r="U498" s="1">
        <f ca="1" t="shared" si="235"/>
        <v>0.584267706415174</v>
      </c>
      <c r="V498" s="1">
        <f ca="1" t="shared" si="236"/>
        <v>68.471593769175</v>
      </c>
      <c r="W498" s="1">
        <f ca="1" t="shared" si="237"/>
        <v>0.611421902028754</v>
      </c>
      <c r="X498" s="1">
        <f ca="1" t="shared" si="238"/>
        <v>4.57918555717325</v>
      </c>
      <c r="Y498" s="1">
        <f ca="1" t="shared" si="239"/>
        <v>45.7918555717325</v>
      </c>
      <c r="Z498" s="1">
        <f ca="1" t="shared" si="240"/>
        <v>22.6797381974425</v>
      </c>
      <c r="AA498" s="1">
        <f ca="1" t="shared" si="241"/>
        <v>2267.97381974425</v>
      </c>
      <c r="AC498" s="1">
        <f t="shared" si="280"/>
        <v>208</v>
      </c>
      <c r="AD498" s="1">
        <f ca="1" t="shared" si="242"/>
        <v>0.581959958794245</v>
      </c>
      <c r="AE498" s="1">
        <f ca="1" t="shared" si="243"/>
        <v>66.1684770603629</v>
      </c>
      <c r="AF498" s="1">
        <f ca="1" t="shared" si="244"/>
        <v>0.653608135603182</v>
      </c>
      <c r="AG498" s="1">
        <f ca="1" t="shared" si="245"/>
        <v>4.77100992234809</v>
      </c>
      <c r="AH498" s="1">
        <f ca="1" t="shared" si="246"/>
        <v>52.481109145829</v>
      </c>
      <c r="AI498" s="1">
        <f ca="1" t="shared" si="247"/>
        <v>13.6873679145338</v>
      </c>
      <c r="AJ498" s="1">
        <f ca="1" t="shared" si="248"/>
        <v>1368.73679145338</v>
      </c>
      <c r="AL498" s="1">
        <f t="shared" si="281"/>
        <v>208</v>
      </c>
      <c r="AM498" s="1">
        <f ca="1" t="shared" si="249"/>
        <v>0.919583090958192</v>
      </c>
      <c r="AN498" s="1">
        <f ca="1" t="shared" si="250"/>
        <v>75.4258731466656</v>
      </c>
      <c r="AO498" s="1">
        <f ca="1" t="shared" si="251"/>
        <v>0.185673153731636</v>
      </c>
      <c r="AP498" s="1">
        <f ca="1" t="shared" si="252"/>
        <v>4.48399282449355</v>
      </c>
      <c r="AQ498" s="1">
        <f ca="1" t="shared" si="253"/>
        <v>53.8079138939226</v>
      </c>
      <c r="AR498" s="1">
        <f ca="1" t="shared" si="254"/>
        <v>21.617959252743</v>
      </c>
      <c r="AS498" s="1">
        <f ca="1" t="shared" si="255"/>
        <v>2161.7959252743</v>
      </c>
      <c r="AU498" s="1">
        <f t="shared" si="282"/>
        <v>208</v>
      </c>
      <c r="AV498" s="1">
        <f ca="1" t="shared" si="256"/>
        <v>0.622825614321799</v>
      </c>
      <c r="AW498" s="1">
        <f ca="1" t="shared" si="257"/>
        <v>68.1957745765931</v>
      </c>
      <c r="AX498" s="1">
        <f ca="1" t="shared" si="258"/>
        <v>0.974355442317256</v>
      </c>
      <c r="AY498" s="1">
        <f ca="1" t="shared" si="259"/>
        <v>5.86811796311627</v>
      </c>
      <c r="AZ498" s="1">
        <f ca="1" t="shared" si="260"/>
        <v>76.2855335205115</v>
      </c>
      <c r="BA498" s="1">
        <f ca="1" t="shared" si="261"/>
        <v>0</v>
      </c>
      <c r="BB498" s="1">
        <f ca="1" t="shared" si="262"/>
        <v>0</v>
      </c>
      <c r="BD498" s="1">
        <f t="shared" si="283"/>
        <v>208</v>
      </c>
      <c r="BE498" s="1">
        <f ca="1" t="shared" si="263"/>
        <v>0.37592224752504</v>
      </c>
      <c r="BF498" s="1">
        <f ca="1" t="shared" si="264"/>
        <v>62.8700856876529</v>
      </c>
      <c r="BG498" s="1">
        <f ca="1" t="shared" si="265"/>
        <v>0.29492235559029</v>
      </c>
      <c r="BH498" s="1">
        <f ca="1" t="shared" si="266"/>
        <v>4.21507355295494</v>
      </c>
      <c r="BI498" s="1">
        <f ca="1" t="shared" si="267"/>
        <v>59.0110297413692</v>
      </c>
      <c r="BJ498" s="1">
        <f ca="1" t="shared" si="268"/>
        <v>3.85905594628374</v>
      </c>
      <c r="BK498" s="1">
        <f ca="1" t="shared" si="269"/>
        <v>385.905594628374</v>
      </c>
      <c r="BM498" s="1">
        <f t="shared" si="284"/>
        <v>208</v>
      </c>
      <c r="BN498" s="1">
        <f ca="1" t="shared" si="270"/>
        <v>0.186833893478871</v>
      </c>
      <c r="BO498" s="1">
        <f ca="1" t="shared" si="271"/>
        <v>57.2761765572363</v>
      </c>
      <c r="BP498" s="1">
        <f ca="1" t="shared" si="272"/>
        <v>0.0164159256056773</v>
      </c>
      <c r="BQ498" s="1">
        <f ca="1" t="shared" si="273"/>
        <v>4.225380677067</v>
      </c>
      <c r="BR498" s="1">
        <f ca="1" t="shared" si="274"/>
        <v>63.380710156005</v>
      </c>
      <c r="BS498" s="1">
        <f ca="1" t="shared" si="275"/>
        <v>0</v>
      </c>
      <c r="BT498" s="1">
        <f ca="1" t="shared" si="276"/>
        <v>0</v>
      </c>
    </row>
    <row r="499" spans="2:72">
      <c r="B499" s="1">
        <f t="shared" si="277"/>
        <v>209</v>
      </c>
      <c r="C499" s="1">
        <f ca="1" t="shared" si="221"/>
        <v>0.0266912774316175</v>
      </c>
      <c r="D499" s="1">
        <f ca="1" t="shared" si="222"/>
        <v>52.0160794304824</v>
      </c>
      <c r="E499" s="1">
        <f ca="1" t="shared" si="223"/>
        <v>0.0753237879008695</v>
      </c>
      <c r="F499" s="1">
        <f ca="1" t="shared" si="224"/>
        <v>4.48194358011896</v>
      </c>
      <c r="G499" s="1">
        <f ca="1" t="shared" si="225"/>
        <v>35.8555486409517</v>
      </c>
      <c r="H499" s="1">
        <f ca="1" t="shared" si="226"/>
        <v>16.1605307895308</v>
      </c>
      <c r="I499" s="1">
        <f ca="1" t="shared" si="227"/>
        <v>1616.05307895308</v>
      </c>
      <c r="K499" s="1">
        <f t="shared" si="278"/>
        <v>209</v>
      </c>
      <c r="L499" s="1">
        <f ca="1" t="shared" si="228"/>
        <v>3.73909440698483e-6</v>
      </c>
      <c r="M499" s="1">
        <f ca="1" t="shared" si="229"/>
        <v>54.3382361357439</v>
      </c>
      <c r="N499" s="1">
        <f ca="1" t="shared" si="230"/>
        <v>0.662460418849176</v>
      </c>
      <c r="O499" s="1">
        <f ca="1" t="shared" si="231"/>
        <v>4.91775517052582</v>
      </c>
      <c r="P499" s="1">
        <f ca="1" t="shared" si="232"/>
        <v>44.2597965347324</v>
      </c>
      <c r="Q499" s="1">
        <f ca="1" t="shared" si="233"/>
        <v>10.0784396010115</v>
      </c>
      <c r="R499" s="1">
        <f ca="1" t="shared" si="234"/>
        <v>1007.84396010115</v>
      </c>
      <c r="T499" s="1">
        <f t="shared" si="279"/>
        <v>209</v>
      </c>
      <c r="U499" s="1">
        <f ca="1" t="shared" si="235"/>
        <v>0.460865054620072</v>
      </c>
      <c r="V499" s="1">
        <f ca="1" t="shared" si="236"/>
        <v>61.1161371578471</v>
      </c>
      <c r="W499" s="1">
        <f ca="1" t="shared" si="237"/>
        <v>0.843777249686212</v>
      </c>
      <c r="X499" s="1">
        <f ca="1" t="shared" si="238"/>
        <v>5.06990406328169</v>
      </c>
      <c r="Y499" s="1">
        <f ca="1" t="shared" si="239"/>
        <v>50.6990406328169</v>
      </c>
      <c r="Z499" s="1">
        <f ca="1" t="shared" si="240"/>
        <v>10.4170965250302</v>
      </c>
      <c r="AA499" s="1">
        <f ca="1" t="shared" si="241"/>
        <v>1041.70965250302</v>
      </c>
      <c r="AC499" s="1">
        <f t="shared" si="280"/>
        <v>209</v>
      </c>
      <c r="AD499" s="1">
        <f ca="1" t="shared" si="242"/>
        <v>0.429955325881505</v>
      </c>
      <c r="AE499" s="1">
        <f ca="1" t="shared" si="243"/>
        <v>63.8300986721128</v>
      </c>
      <c r="AF499" s="1">
        <f ca="1" t="shared" si="244"/>
        <v>0.509282902226153</v>
      </c>
      <c r="AG499" s="1">
        <f ca="1" t="shared" si="245"/>
        <v>4.84177905533732</v>
      </c>
      <c r="AH499" s="1">
        <f ca="1" t="shared" si="246"/>
        <v>53.2595696087105</v>
      </c>
      <c r="AI499" s="1">
        <f ca="1" t="shared" si="247"/>
        <v>10.5705290634023</v>
      </c>
      <c r="AJ499" s="1">
        <f ca="1" t="shared" si="248"/>
        <v>1057.05290634023</v>
      </c>
      <c r="AL499" s="1">
        <f t="shared" si="281"/>
        <v>209</v>
      </c>
      <c r="AM499" s="1">
        <f ca="1" t="shared" si="249"/>
        <v>0.801125619484399</v>
      </c>
      <c r="AN499" s="1">
        <f ca="1" t="shared" si="250"/>
        <v>66.6927676932169</v>
      </c>
      <c r="AO499" s="1">
        <f ca="1" t="shared" si="251"/>
        <v>0.233673660837392</v>
      </c>
      <c r="AP499" s="1">
        <f ca="1" t="shared" si="252"/>
        <v>4.03732811981437</v>
      </c>
      <c r="AQ499" s="1">
        <f ca="1" t="shared" si="253"/>
        <v>48.4479374377725</v>
      </c>
      <c r="AR499" s="1">
        <f ca="1" t="shared" si="254"/>
        <v>18.2448302554444</v>
      </c>
      <c r="AS499" s="1">
        <f ca="1" t="shared" si="255"/>
        <v>1824.48302554444</v>
      </c>
      <c r="AU499" s="1">
        <f t="shared" si="282"/>
        <v>209</v>
      </c>
      <c r="AV499" s="1">
        <f ca="1" t="shared" si="256"/>
        <v>0.563874750652574</v>
      </c>
      <c r="AW499" s="1">
        <f ca="1" t="shared" si="257"/>
        <v>66.9610395675801</v>
      </c>
      <c r="AX499" s="1">
        <f ca="1" t="shared" si="258"/>
        <v>0.661996938308762</v>
      </c>
      <c r="AY499" s="1">
        <f ca="1" t="shared" si="259"/>
        <v>4.70741653611511</v>
      </c>
      <c r="AZ499" s="1">
        <f ca="1" t="shared" si="260"/>
        <v>61.1964149694964</v>
      </c>
      <c r="BA499" s="1">
        <f ca="1" t="shared" si="261"/>
        <v>5.76462459808366</v>
      </c>
      <c r="BB499" s="1">
        <f ca="1" t="shared" si="262"/>
        <v>576.462459808366</v>
      </c>
      <c r="BD499" s="1">
        <f t="shared" si="283"/>
        <v>209</v>
      </c>
      <c r="BE499" s="1">
        <f ca="1" t="shared" si="263"/>
        <v>0.96949671210445</v>
      </c>
      <c r="BF499" s="1">
        <f ca="1" t="shared" si="264"/>
        <v>77.3719179381351</v>
      </c>
      <c r="BG499" s="1">
        <f ca="1" t="shared" si="265"/>
        <v>0.266682436491435</v>
      </c>
      <c r="BH499" s="1">
        <f ca="1" t="shared" si="266"/>
        <v>4.46783053924914</v>
      </c>
      <c r="BI499" s="1">
        <f ca="1" t="shared" si="267"/>
        <v>62.549627549488</v>
      </c>
      <c r="BJ499" s="1">
        <f ca="1" t="shared" si="268"/>
        <v>14.8222903886471</v>
      </c>
      <c r="BK499" s="1">
        <f ca="1" t="shared" si="269"/>
        <v>1482.22903886471</v>
      </c>
      <c r="BM499" s="1">
        <f t="shared" si="284"/>
        <v>209</v>
      </c>
      <c r="BN499" s="1">
        <f ca="1" t="shared" si="270"/>
        <v>0.0120621088957418</v>
      </c>
      <c r="BO499" s="1">
        <f ca="1" t="shared" si="271"/>
        <v>53.6366721881164</v>
      </c>
      <c r="BP499" s="1">
        <f ca="1" t="shared" si="272"/>
        <v>0.277289598884304</v>
      </c>
      <c r="BQ499" s="1">
        <f ca="1" t="shared" si="273"/>
        <v>4.04676375868945</v>
      </c>
      <c r="BR499" s="1">
        <f ca="1" t="shared" si="274"/>
        <v>60.7014563803418</v>
      </c>
      <c r="BS499" s="1">
        <f ca="1" t="shared" si="275"/>
        <v>0</v>
      </c>
      <c r="BT499" s="1">
        <f ca="1" t="shared" si="276"/>
        <v>0</v>
      </c>
    </row>
    <row r="500" spans="2:72">
      <c r="B500" s="1">
        <f t="shared" si="277"/>
        <v>210</v>
      </c>
      <c r="C500" s="1">
        <f ca="1" t="shared" si="221"/>
        <v>0.0701035871432343</v>
      </c>
      <c r="D500" s="1">
        <f ca="1" t="shared" si="222"/>
        <v>51.9279895393724</v>
      </c>
      <c r="E500" s="1">
        <f ca="1" t="shared" si="223"/>
        <v>0.86767296592887</v>
      </c>
      <c r="F500" s="1">
        <f ca="1" t="shared" si="224"/>
        <v>5.45557133388145</v>
      </c>
      <c r="G500" s="1">
        <f ca="1" t="shared" si="225"/>
        <v>43.6445706710516</v>
      </c>
      <c r="H500" s="1">
        <f ca="1" t="shared" si="226"/>
        <v>8.28341886832088</v>
      </c>
      <c r="I500" s="1">
        <f ca="1" t="shared" si="227"/>
        <v>828.341886832088</v>
      </c>
      <c r="K500" s="1">
        <f t="shared" si="278"/>
        <v>210</v>
      </c>
      <c r="L500" s="1">
        <f ca="1" t="shared" si="228"/>
        <v>0.445048816039312</v>
      </c>
      <c r="M500" s="1">
        <f ca="1" t="shared" si="229"/>
        <v>60.7509156364156</v>
      </c>
      <c r="N500" s="1">
        <f ca="1" t="shared" si="230"/>
        <v>0.939324939719091</v>
      </c>
      <c r="O500" s="1">
        <f ca="1" t="shared" si="231"/>
        <v>5.76613868655409</v>
      </c>
      <c r="P500" s="1">
        <f ca="1" t="shared" si="232"/>
        <v>51.8952481789868</v>
      </c>
      <c r="Q500" s="1">
        <f ca="1" t="shared" si="233"/>
        <v>8.85566745742879</v>
      </c>
      <c r="R500" s="1">
        <f ca="1" t="shared" si="234"/>
        <v>885.566745742879</v>
      </c>
      <c r="T500" s="1">
        <f t="shared" si="279"/>
        <v>210</v>
      </c>
      <c r="U500" s="1">
        <f ca="1" t="shared" si="235"/>
        <v>0.676091882015491</v>
      </c>
      <c r="V500" s="1">
        <f ca="1" t="shared" si="236"/>
        <v>68.1818159928188</v>
      </c>
      <c r="W500" s="1">
        <f ca="1" t="shared" si="237"/>
        <v>0.177950781425073</v>
      </c>
      <c r="X500" s="1">
        <f ca="1" t="shared" si="238"/>
        <v>4.24765528059394</v>
      </c>
      <c r="Y500" s="1">
        <f ca="1" t="shared" si="239"/>
        <v>42.4765528059394</v>
      </c>
      <c r="Z500" s="1">
        <f ca="1" t="shared" si="240"/>
        <v>25.7052631868794</v>
      </c>
      <c r="AA500" s="1">
        <f ca="1" t="shared" si="241"/>
        <v>2570.52631868794</v>
      </c>
      <c r="AC500" s="1">
        <f t="shared" si="280"/>
        <v>210</v>
      </c>
      <c r="AD500" s="1">
        <f ca="1" t="shared" si="242"/>
        <v>0.910531532864486</v>
      </c>
      <c r="AE500" s="1">
        <f ca="1" t="shared" si="243"/>
        <v>76.2915468992788</v>
      </c>
      <c r="AF500" s="1">
        <f ca="1" t="shared" si="244"/>
        <v>0.650380777085476</v>
      </c>
      <c r="AG500" s="1">
        <f ca="1" t="shared" si="245"/>
        <v>4.80052643220352</v>
      </c>
      <c r="AH500" s="1">
        <f ca="1" t="shared" si="246"/>
        <v>52.8057907542387</v>
      </c>
      <c r="AI500" s="1">
        <f ca="1" t="shared" si="247"/>
        <v>23.4857561450401</v>
      </c>
      <c r="AJ500" s="1">
        <f ca="1" t="shared" si="248"/>
        <v>2348.57561450401</v>
      </c>
      <c r="AL500" s="1">
        <f t="shared" si="281"/>
        <v>210</v>
      </c>
      <c r="AM500" s="1">
        <f ca="1" t="shared" si="249"/>
        <v>0.729072411045451</v>
      </c>
      <c r="AN500" s="1">
        <f ca="1" t="shared" si="250"/>
        <v>66.6650244233054</v>
      </c>
      <c r="AO500" s="1">
        <f ca="1" t="shared" si="251"/>
        <v>0.385595137357176</v>
      </c>
      <c r="AP500" s="1">
        <f ca="1" t="shared" si="252"/>
        <v>4.77618231404151</v>
      </c>
      <c r="AQ500" s="1">
        <f ca="1" t="shared" si="253"/>
        <v>57.3141877684981</v>
      </c>
      <c r="AR500" s="1">
        <f ca="1" t="shared" si="254"/>
        <v>9.35083665480728</v>
      </c>
      <c r="AS500" s="1">
        <f ca="1" t="shared" si="255"/>
        <v>935.083665480728</v>
      </c>
      <c r="AU500" s="1">
        <f t="shared" si="282"/>
        <v>210</v>
      </c>
      <c r="AV500" s="1">
        <f ca="1" t="shared" si="256"/>
        <v>0.198861044537108</v>
      </c>
      <c r="AW500" s="1">
        <f ca="1" t="shared" si="257"/>
        <v>57.7555532341723</v>
      </c>
      <c r="AX500" s="1">
        <f ca="1" t="shared" si="258"/>
        <v>0.0996756406381647</v>
      </c>
      <c r="AY500" s="1">
        <f ca="1" t="shared" si="259"/>
        <v>4.49043883670506</v>
      </c>
      <c r="AZ500" s="1">
        <f ca="1" t="shared" si="260"/>
        <v>58.3757048771658</v>
      </c>
      <c r="BA500" s="1">
        <f ca="1" t="shared" si="261"/>
        <v>0</v>
      </c>
      <c r="BB500" s="1">
        <f ca="1" t="shared" si="262"/>
        <v>0</v>
      </c>
      <c r="BD500" s="1">
        <f t="shared" si="283"/>
        <v>210</v>
      </c>
      <c r="BE500" s="1">
        <f ca="1" t="shared" si="263"/>
        <v>0.251497827701515</v>
      </c>
      <c r="BF500" s="1">
        <f ca="1" t="shared" si="264"/>
        <v>63.2656573673378</v>
      </c>
      <c r="BG500" s="1">
        <f ca="1" t="shared" si="265"/>
        <v>0.195144864245256</v>
      </c>
      <c r="BH500" s="1">
        <f ca="1" t="shared" si="266"/>
        <v>4.35823741614677</v>
      </c>
      <c r="BI500" s="1">
        <f ca="1" t="shared" si="267"/>
        <v>61.0153238260547</v>
      </c>
      <c r="BJ500" s="1">
        <f ca="1" t="shared" si="268"/>
        <v>2.25033354128311</v>
      </c>
      <c r="BK500" s="1">
        <f ca="1" t="shared" si="269"/>
        <v>225.033354128311</v>
      </c>
      <c r="BM500" s="1">
        <f t="shared" si="284"/>
        <v>210</v>
      </c>
      <c r="BN500" s="1">
        <f ca="1" t="shared" si="270"/>
        <v>0.0308174162447452</v>
      </c>
      <c r="BO500" s="1">
        <f ca="1" t="shared" si="271"/>
        <v>53.135859647702</v>
      </c>
      <c r="BP500" s="1">
        <f ca="1" t="shared" si="272"/>
        <v>0.813934399157022</v>
      </c>
      <c r="BQ500" s="1">
        <f ca="1" t="shared" si="273"/>
        <v>5.37292358269961</v>
      </c>
      <c r="BR500" s="1">
        <f ca="1" t="shared" si="274"/>
        <v>80.5938537404941</v>
      </c>
      <c r="BS500" s="1">
        <f ca="1" t="shared" si="275"/>
        <v>0</v>
      </c>
      <c r="BT500" s="1">
        <f ca="1" t="shared" si="276"/>
        <v>0</v>
      </c>
    </row>
    <row r="501" spans="2:72">
      <c r="B501" s="1">
        <f t="shared" si="277"/>
        <v>211</v>
      </c>
      <c r="C501" s="1">
        <f ca="1" t="shared" si="221"/>
        <v>0.656239250941641</v>
      </c>
      <c r="D501" s="1">
        <f ca="1" t="shared" si="222"/>
        <v>66.669773677191</v>
      </c>
      <c r="E501" s="1">
        <f ca="1" t="shared" si="223"/>
        <v>0.415009593716315</v>
      </c>
      <c r="F501" s="1">
        <f ca="1" t="shared" si="224"/>
        <v>4.8291992319256</v>
      </c>
      <c r="G501" s="1">
        <f ca="1" t="shared" si="225"/>
        <v>38.6335938554048</v>
      </c>
      <c r="H501" s="1">
        <f ca="1" t="shared" si="226"/>
        <v>28.0361798217863</v>
      </c>
      <c r="I501" s="1">
        <f ca="1" t="shared" si="227"/>
        <v>2803.61798217863</v>
      </c>
      <c r="K501" s="1">
        <f t="shared" si="278"/>
        <v>211</v>
      </c>
      <c r="L501" s="1">
        <f ca="1" t="shared" si="228"/>
        <v>0.712168966546211</v>
      </c>
      <c r="M501" s="1">
        <f ca="1" t="shared" si="229"/>
        <v>66.0278439129079</v>
      </c>
      <c r="N501" s="1">
        <f ca="1" t="shared" si="230"/>
        <v>0.505572260944787</v>
      </c>
      <c r="O501" s="1">
        <f ca="1" t="shared" si="231"/>
        <v>4.54349587032117</v>
      </c>
      <c r="P501" s="1">
        <f ca="1" t="shared" si="232"/>
        <v>40.8914628328906</v>
      </c>
      <c r="Q501" s="1">
        <f ca="1" t="shared" si="233"/>
        <v>25.1363810800174</v>
      </c>
      <c r="R501" s="1">
        <f ca="1" t="shared" si="234"/>
        <v>2513.63810800174</v>
      </c>
      <c r="T501" s="1">
        <f t="shared" si="279"/>
        <v>211</v>
      </c>
      <c r="U501" s="1">
        <f ca="1" t="shared" si="235"/>
        <v>0.557367990052186</v>
      </c>
      <c r="V501" s="1">
        <f ca="1" t="shared" si="236"/>
        <v>68.0417011134034</v>
      </c>
      <c r="W501" s="1">
        <f ca="1" t="shared" si="237"/>
        <v>0.476453193980117</v>
      </c>
      <c r="X501" s="1">
        <f ca="1" t="shared" si="238"/>
        <v>4.66735554081537</v>
      </c>
      <c r="Y501" s="1">
        <f ca="1" t="shared" si="239"/>
        <v>46.6735554081537</v>
      </c>
      <c r="Z501" s="1">
        <f ca="1" t="shared" si="240"/>
        <v>21.3681457052497</v>
      </c>
      <c r="AA501" s="1">
        <f ca="1" t="shared" si="241"/>
        <v>2136.81457052497</v>
      </c>
      <c r="AC501" s="1">
        <f t="shared" si="280"/>
        <v>211</v>
      </c>
      <c r="AD501" s="1">
        <f ca="1" t="shared" si="242"/>
        <v>0.523909674704286</v>
      </c>
      <c r="AE501" s="1">
        <f ca="1" t="shared" si="243"/>
        <v>63.8765471020594</v>
      </c>
      <c r="AF501" s="1">
        <f ca="1" t="shared" si="244"/>
        <v>0.309261025795388</v>
      </c>
      <c r="AG501" s="1">
        <f ca="1" t="shared" si="245"/>
        <v>4.56165117531647</v>
      </c>
      <c r="AH501" s="1">
        <f ca="1" t="shared" si="246"/>
        <v>50.1781629284811</v>
      </c>
      <c r="AI501" s="1">
        <f ca="1" t="shared" si="247"/>
        <v>13.6983841735783</v>
      </c>
      <c r="AJ501" s="1">
        <f ca="1" t="shared" si="248"/>
        <v>1369.83841735783</v>
      </c>
      <c r="AL501" s="1">
        <f t="shared" si="281"/>
        <v>211</v>
      </c>
      <c r="AM501" s="1">
        <f ca="1" t="shared" si="249"/>
        <v>0.558065599275555</v>
      </c>
      <c r="AN501" s="1">
        <f ca="1" t="shared" si="250"/>
        <v>68.8662242603434</v>
      </c>
      <c r="AO501" s="1">
        <f ca="1" t="shared" si="251"/>
        <v>0.390489223593282</v>
      </c>
      <c r="AP501" s="1">
        <f ca="1" t="shared" si="252"/>
        <v>4.6378825025186</v>
      </c>
      <c r="AQ501" s="1">
        <f ca="1" t="shared" si="253"/>
        <v>55.6545900302232</v>
      </c>
      <c r="AR501" s="1">
        <f ca="1" t="shared" si="254"/>
        <v>13.2116342301202</v>
      </c>
      <c r="AS501" s="1">
        <f ca="1" t="shared" si="255"/>
        <v>1321.16342301202</v>
      </c>
      <c r="AU501" s="1">
        <f t="shared" si="282"/>
        <v>211</v>
      </c>
      <c r="AV501" s="1">
        <f ca="1" t="shared" si="256"/>
        <v>0.415286634895599</v>
      </c>
      <c r="AW501" s="1">
        <f ca="1" t="shared" si="257"/>
        <v>60.806366470393</v>
      </c>
      <c r="AX501" s="1">
        <f ca="1" t="shared" si="258"/>
        <v>0.388755720046095</v>
      </c>
      <c r="AY501" s="1">
        <f ca="1" t="shared" si="259"/>
        <v>4.53947949738377</v>
      </c>
      <c r="AZ501" s="1">
        <f ca="1" t="shared" si="260"/>
        <v>59.0132334659891</v>
      </c>
      <c r="BA501" s="1">
        <f ca="1" t="shared" si="261"/>
        <v>1.79313300440393</v>
      </c>
      <c r="BB501" s="1">
        <f ca="1" t="shared" si="262"/>
        <v>179.313300440393</v>
      </c>
      <c r="BD501" s="1">
        <f t="shared" si="283"/>
        <v>211</v>
      </c>
      <c r="BE501" s="1">
        <f ca="1" t="shared" si="263"/>
        <v>0.523346796483161</v>
      </c>
      <c r="BF501" s="1">
        <f ca="1" t="shared" si="264"/>
        <v>61.9347588395148</v>
      </c>
      <c r="BG501" s="1">
        <f ca="1" t="shared" si="265"/>
        <v>0.631629949775365</v>
      </c>
      <c r="BH501" s="1">
        <f ca="1" t="shared" si="266"/>
        <v>4.9977314429397</v>
      </c>
      <c r="BI501" s="1">
        <f ca="1" t="shared" si="267"/>
        <v>69.9682402011558</v>
      </c>
      <c r="BJ501" s="1">
        <f ca="1" t="shared" si="268"/>
        <v>0</v>
      </c>
      <c r="BK501" s="1">
        <f ca="1" t="shared" si="269"/>
        <v>0</v>
      </c>
      <c r="BM501" s="1">
        <f t="shared" si="284"/>
        <v>211</v>
      </c>
      <c r="BN501" s="1">
        <f ca="1" t="shared" si="270"/>
        <v>0.36030363917546</v>
      </c>
      <c r="BO501" s="1">
        <f ca="1" t="shared" si="271"/>
        <v>60.1663765674739</v>
      </c>
      <c r="BP501" s="1">
        <f ca="1" t="shared" si="272"/>
        <v>0.653124134163648</v>
      </c>
      <c r="BQ501" s="1">
        <f ca="1" t="shared" si="273"/>
        <v>4.99563608196386</v>
      </c>
      <c r="BR501" s="1">
        <f ca="1" t="shared" si="274"/>
        <v>74.9345412294579</v>
      </c>
      <c r="BS501" s="1">
        <f ca="1" t="shared" si="275"/>
        <v>0</v>
      </c>
      <c r="BT501" s="1">
        <f ca="1" t="shared" si="276"/>
        <v>0</v>
      </c>
    </row>
    <row r="502" spans="2:72">
      <c r="B502" s="1">
        <f t="shared" si="277"/>
        <v>212</v>
      </c>
      <c r="C502" s="1">
        <f ca="1" t="shared" si="221"/>
        <v>0.590670153463194</v>
      </c>
      <c r="D502" s="1">
        <f ca="1" t="shared" si="222"/>
        <v>69.1701268608291</v>
      </c>
      <c r="E502" s="1">
        <f ca="1" t="shared" si="223"/>
        <v>0.0210290810208251</v>
      </c>
      <c r="F502" s="1">
        <f ca="1" t="shared" si="224"/>
        <v>4.46509071745516</v>
      </c>
      <c r="G502" s="1">
        <f ca="1" t="shared" si="225"/>
        <v>35.7207257396413</v>
      </c>
      <c r="H502" s="1">
        <f ca="1" t="shared" si="226"/>
        <v>33.4494011211878</v>
      </c>
      <c r="I502" s="1">
        <f ca="1" t="shared" si="227"/>
        <v>3344.94011211878</v>
      </c>
      <c r="K502" s="1">
        <f t="shared" si="278"/>
        <v>212</v>
      </c>
      <c r="L502" s="1">
        <f ca="1" t="shared" si="228"/>
        <v>0.363026122142077</v>
      </c>
      <c r="M502" s="1">
        <f ca="1" t="shared" si="229"/>
        <v>61.1515566764681</v>
      </c>
      <c r="N502" s="1">
        <f ca="1" t="shared" si="230"/>
        <v>0.540911997002415</v>
      </c>
      <c r="O502" s="1">
        <f ca="1" t="shared" si="231"/>
        <v>4.99908792541416</v>
      </c>
      <c r="P502" s="1">
        <f ca="1" t="shared" si="232"/>
        <v>44.9917913287274</v>
      </c>
      <c r="Q502" s="1">
        <f ca="1" t="shared" si="233"/>
        <v>16.1597653477407</v>
      </c>
      <c r="R502" s="1">
        <f ca="1" t="shared" si="234"/>
        <v>1615.97653477407</v>
      </c>
      <c r="T502" s="1">
        <f t="shared" si="279"/>
        <v>212</v>
      </c>
      <c r="U502" s="1">
        <f ca="1" t="shared" si="235"/>
        <v>0.82683554832825</v>
      </c>
      <c r="V502" s="1">
        <f ca="1" t="shared" si="236"/>
        <v>65.4189739172076</v>
      </c>
      <c r="W502" s="1">
        <f ca="1" t="shared" si="237"/>
        <v>0.223840853463886</v>
      </c>
      <c r="X502" s="1">
        <f ca="1" t="shared" si="238"/>
        <v>4.18144857187429</v>
      </c>
      <c r="Y502" s="1">
        <f ca="1" t="shared" si="239"/>
        <v>41.8144857187429</v>
      </c>
      <c r="Z502" s="1">
        <f ca="1" t="shared" si="240"/>
        <v>23.6044881984647</v>
      </c>
      <c r="AA502" s="1">
        <f ca="1" t="shared" si="241"/>
        <v>2360.44881984647</v>
      </c>
      <c r="AC502" s="1">
        <f t="shared" si="280"/>
        <v>212</v>
      </c>
      <c r="AD502" s="1">
        <f ca="1" t="shared" si="242"/>
        <v>0.694479054374218</v>
      </c>
      <c r="AE502" s="1">
        <f ca="1" t="shared" si="243"/>
        <v>65.8213889716974</v>
      </c>
      <c r="AF502" s="1">
        <f ca="1" t="shared" si="244"/>
        <v>0.0136061810318671</v>
      </c>
      <c r="AG502" s="1">
        <f ca="1" t="shared" si="245"/>
        <v>4.23132128927957</v>
      </c>
      <c r="AH502" s="1">
        <f ca="1" t="shared" si="246"/>
        <v>46.5445341820752</v>
      </c>
      <c r="AI502" s="1">
        <f ca="1" t="shared" si="247"/>
        <v>19.2768547896221</v>
      </c>
      <c r="AJ502" s="1">
        <f ca="1" t="shared" si="248"/>
        <v>1927.68547896221</v>
      </c>
      <c r="AL502" s="1">
        <f t="shared" si="281"/>
        <v>212</v>
      </c>
      <c r="AM502" s="1">
        <f ca="1" t="shared" si="249"/>
        <v>0.44195048288702</v>
      </c>
      <c r="AN502" s="1">
        <f ca="1" t="shared" si="250"/>
        <v>64.5291918642865</v>
      </c>
      <c r="AO502" s="1">
        <f ca="1" t="shared" si="251"/>
        <v>0.861274423974445</v>
      </c>
      <c r="AP502" s="1">
        <f ca="1" t="shared" si="252"/>
        <v>5.46717522383993</v>
      </c>
      <c r="AQ502" s="1">
        <f ca="1" t="shared" si="253"/>
        <v>65.6061026860792</v>
      </c>
      <c r="AR502" s="1">
        <f ca="1" t="shared" si="254"/>
        <v>0</v>
      </c>
      <c r="AS502" s="1">
        <f ca="1" t="shared" si="255"/>
        <v>0</v>
      </c>
      <c r="AU502" s="1">
        <f t="shared" si="282"/>
        <v>212</v>
      </c>
      <c r="AV502" s="1">
        <f ca="1" t="shared" si="256"/>
        <v>0.840498963438635</v>
      </c>
      <c r="AW502" s="1">
        <f ca="1" t="shared" si="257"/>
        <v>65.0679674491046</v>
      </c>
      <c r="AX502" s="1">
        <f ca="1" t="shared" si="258"/>
        <v>0.338818265699372</v>
      </c>
      <c r="AY502" s="1">
        <f ca="1" t="shared" si="259"/>
        <v>4.50464383782462</v>
      </c>
      <c r="AZ502" s="1">
        <f ca="1" t="shared" si="260"/>
        <v>58.5603698917201</v>
      </c>
      <c r="BA502" s="1">
        <f ca="1" t="shared" si="261"/>
        <v>6.50759755738457</v>
      </c>
      <c r="BB502" s="1">
        <f ca="1" t="shared" si="262"/>
        <v>650.759755738457</v>
      </c>
      <c r="BD502" s="1">
        <f t="shared" si="283"/>
        <v>212</v>
      </c>
      <c r="BE502" s="1">
        <f ca="1" t="shared" si="263"/>
        <v>0.934212849346584</v>
      </c>
      <c r="BF502" s="1">
        <f ca="1" t="shared" si="264"/>
        <v>77.1994535364813</v>
      </c>
      <c r="BG502" s="1">
        <f ca="1" t="shared" si="265"/>
        <v>0.833009008130402</v>
      </c>
      <c r="BH502" s="1">
        <f ca="1" t="shared" si="266"/>
        <v>5.46319913132553</v>
      </c>
      <c r="BI502" s="1">
        <f ca="1" t="shared" si="267"/>
        <v>76.4847878385575</v>
      </c>
      <c r="BJ502" s="1">
        <f ca="1" t="shared" si="268"/>
        <v>0.714665697923834</v>
      </c>
      <c r="BK502" s="1">
        <f ca="1" t="shared" si="269"/>
        <v>71.4665697923834</v>
      </c>
      <c r="BM502" s="1">
        <f t="shared" si="284"/>
        <v>212</v>
      </c>
      <c r="BN502" s="1">
        <f ca="1" t="shared" si="270"/>
        <v>0.661305372510321</v>
      </c>
      <c r="BO502" s="1">
        <f ca="1" t="shared" si="271"/>
        <v>67.5684694404263</v>
      </c>
      <c r="BP502" s="1">
        <f ca="1" t="shared" si="272"/>
        <v>0.732655513441177</v>
      </c>
      <c r="BQ502" s="1">
        <f ca="1" t="shared" si="273"/>
        <v>5.1242569527553</v>
      </c>
      <c r="BR502" s="1">
        <f ca="1" t="shared" si="274"/>
        <v>76.8638542913296</v>
      </c>
      <c r="BS502" s="1">
        <f ca="1" t="shared" si="275"/>
        <v>0</v>
      </c>
      <c r="BT502" s="1">
        <f ca="1" t="shared" si="276"/>
        <v>0</v>
      </c>
    </row>
    <row r="503" spans="2:72">
      <c r="B503" s="1">
        <f t="shared" si="277"/>
        <v>213</v>
      </c>
      <c r="C503" s="1">
        <f ca="1" t="shared" si="221"/>
        <v>0.238225636063058</v>
      </c>
      <c r="D503" s="1">
        <f ca="1" t="shared" si="222"/>
        <v>55.3895350080371</v>
      </c>
      <c r="E503" s="1">
        <f ca="1" t="shared" si="223"/>
        <v>0.768439576948784</v>
      </c>
      <c r="F503" s="1">
        <f ca="1" t="shared" si="224"/>
        <v>5.37873387988634</v>
      </c>
      <c r="G503" s="1">
        <f ca="1" t="shared" si="225"/>
        <v>43.0298710390907</v>
      </c>
      <c r="H503" s="1">
        <f ca="1" t="shared" si="226"/>
        <v>12.3596639689464</v>
      </c>
      <c r="I503" s="1">
        <f ca="1" t="shared" si="227"/>
        <v>1235.96639689464</v>
      </c>
      <c r="K503" s="1">
        <f t="shared" si="278"/>
        <v>213</v>
      </c>
      <c r="L503" s="1">
        <f ca="1" t="shared" si="228"/>
        <v>0.993109003908964</v>
      </c>
      <c r="M503" s="1">
        <f ca="1" t="shared" si="229"/>
        <v>82.2077889794155</v>
      </c>
      <c r="N503" s="1">
        <f ca="1" t="shared" si="230"/>
        <v>0.708371077946101</v>
      </c>
      <c r="O503" s="1">
        <f ca="1" t="shared" si="231"/>
        <v>5.37431189671093</v>
      </c>
      <c r="P503" s="1">
        <f ca="1" t="shared" si="232"/>
        <v>48.3688070703984</v>
      </c>
      <c r="Q503" s="1">
        <f ca="1" t="shared" si="233"/>
        <v>33.8389819090171</v>
      </c>
      <c r="R503" s="1">
        <f ca="1" t="shared" si="234"/>
        <v>3383.89819090171</v>
      </c>
      <c r="T503" s="1">
        <f t="shared" si="279"/>
        <v>213</v>
      </c>
      <c r="U503" s="1">
        <f ca="1" t="shared" si="235"/>
        <v>0.55078590028181</v>
      </c>
      <c r="V503" s="1">
        <f ca="1" t="shared" si="236"/>
        <v>66.5286141237276</v>
      </c>
      <c r="W503" s="1">
        <f ca="1" t="shared" si="237"/>
        <v>0.408015586077428</v>
      </c>
      <c r="X503" s="1">
        <f ca="1" t="shared" si="238"/>
        <v>4.80736314886228</v>
      </c>
      <c r="Y503" s="1">
        <f ca="1" t="shared" si="239"/>
        <v>48.0736314886228</v>
      </c>
      <c r="Z503" s="1">
        <f ca="1" t="shared" si="240"/>
        <v>18.4549826351048</v>
      </c>
      <c r="AA503" s="1">
        <f ca="1" t="shared" si="241"/>
        <v>1845.49826351048</v>
      </c>
      <c r="AC503" s="1">
        <f t="shared" si="280"/>
        <v>213</v>
      </c>
      <c r="AD503" s="1">
        <f ca="1" t="shared" si="242"/>
        <v>0.879371528769186</v>
      </c>
      <c r="AE503" s="1">
        <f ca="1" t="shared" si="243"/>
        <v>67.4625289342631</v>
      </c>
      <c r="AF503" s="1">
        <f ca="1" t="shared" si="244"/>
        <v>0.623927274617605</v>
      </c>
      <c r="AG503" s="1">
        <f ca="1" t="shared" si="245"/>
        <v>4.59342851744492</v>
      </c>
      <c r="AH503" s="1">
        <f ca="1" t="shared" si="246"/>
        <v>50.5277136918941</v>
      </c>
      <c r="AI503" s="1">
        <f ca="1" t="shared" si="247"/>
        <v>16.9348152423689</v>
      </c>
      <c r="AJ503" s="1">
        <f ca="1" t="shared" si="248"/>
        <v>1693.48152423689</v>
      </c>
      <c r="AL503" s="1">
        <f t="shared" si="281"/>
        <v>213</v>
      </c>
      <c r="AM503" s="1">
        <f ca="1" t="shared" si="249"/>
        <v>0.296810298965816</v>
      </c>
      <c r="AN503" s="1">
        <f ca="1" t="shared" si="250"/>
        <v>60.724467724072</v>
      </c>
      <c r="AO503" s="1">
        <f ca="1" t="shared" si="251"/>
        <v>0.263182717081519</v>
      </c>
      <c r="AP503" s="1">
        <f ca="1" t="shared" si="252"/>
        <v>4.31324547468212</v>
      </c>
      <c r="AQ503" s="1">
        <f ca="1" t="shared" si="253"/>
        <v>51.7589456961855</v>
      </c>
      <c r="AR503" s="1">
        <f ca="1" t="shared" si="254"/>
        <v>8.96552202788648</v>
      </c>
      <c r="AS503" s="1">
        <f ca="1" t="shared" si="255"/>
        <v>896.552202788648</v>
      </c>
      <c r="AU503" s="1">
        <f t="shared" si="282"/>
        <v>213</v>
      </c>
      <c r="AV503" s="1">
        <f ca="1" t="shared" si="256"/>
        <v>0.941076668847807</v>
      </c>
      <c r="AW503" s="1">
        <f ca="1" t="shared" si="257"/>
        <v>76.6940451704311</v>
      </c>
      <c r="AX503" s="1">
        <f ca="1" t="shared" si="258"/>
        <v>0.0693140385400084</v>
      </c>
      <c r="AY503" s="1">
        <f ca="1" t="shared" si="259"/>
        <v>4.36245427397926</v>
      </c>
      <c r="AZ503" s="1">
        <f ca="1" t="shared" si="260"/>
        <v>56.7119055617304</v>
      </c>
      <c r="BA503" s="1">
        <f ca="1" t="shared" si="261"/>
        <v>19.9821396087007</v>
      </c>
      <c r="BB503" s="1">
        <f ca="1" t="shared" si="262"/>
        <v>1998.21396087007</v>
      </c>
      <c r="BD503" s="1">
        <f t="shared" si="283"/>
        <v>213</v>
      </c>
      <c r="BE503" s="1">
        <f ca="1" t="shared" si="263"/>
        <v>0.216383854537123</v>
      </c>
      <c r="BF503" s="1">
        <f ca="1" t="shared" si="264"/>
        <v>59.9104084485111</v>
      </c>
      <c r="BG503" s="1">
        <f ca="1" t="shared" si="265"/>
        <v>0.815807005956605</v>
      </c>
      <c r="BH503" s="1">
        <f ca="1" t="shared" si="266"/>
        <v>5.42009767998563</v>
      </c>
      <c r="BI503" s="1">
        <f ca="1" t="shared" si="267"/>
        <v>75.8813675197988</v>
      </c>
      <c r="BJ503" s="1">
        <f ca="1" t="shared" si="268"/>
        <v>0</v>
      </c>
      <c r="BK503" s="1">
        <f ca="1" t="shared" si="269"/>
        <v>0</v>
      </c>
      <c r="BM503" s="1">
        <f t="shared" si="284"/>
        <v>213</v>
      </c>
      <c r="BN503" s="1">
        <f ca="1" t="shared" si="270"/>
        <v>0.259614244776316</v>
      </c>
      <c r="BO503" s="1">
        <f ca="1" t="shared" si="271"/>
        <v>61.6871907893178</v>
      </c>
      <c r="BP503" s="1">
        <f ca="1" t="shared" si="272"/>
        <v>0.549414361285151</v>
      </c>
      <c r="BQ503" s="1">
        <f ca="1" t="shared" si="273"/>
        <v>4.91701810810084</v>
      </c>
      <c r="BR503" s="1">
        <f ca="1" t="shared" si="274"/>
        <v>73.7552716215126</v>
      </c>
      <c r="BS503" s="1">
        <f ca="1" t="shared" si="275"/>
        <v>0</v>
      </c>
      <c r="BT503" s="1">
        <f ca="1" t="shared" si="276"/>
        <v>0</v>
      </c>
    </row>
    <row r="504" spans="2:72">
      <c r="B504" s="1">
        <f t="shared" si="277"/>
        <v>214</v>
      </c>
      <c r="C504" s="1">
        <f ca="1" t="shared" si="221"/>
        <v>0.945455104347866</v>
      </c>
      <c r="D504" s="1">
        <f ca="1" t="shared" si="222"/>
        <v>75.3321634077224</v>
      </c>
      <c r="E504" s="1">
        <f ca="1" t="shared" si="223"/>
        <v>0.0646113697343618</v>
      </c>
      <c r="F504" s="1">
        <f ca="1" t="shared" si="224"/>
        <v>4.30419625681628</v>
      </c>
      <c r="G504" s="1">
        <f ca="1" t="shared" si="225"/>
        <v>34.4335700545302</v>
      </c>
      <c r="H504" s="1">
        <f ca="1" t="shared" si="226"/>
        <v>40.8985933531922</v>
      </c>
      <c r="I504" s="1">
        <f ca="1" t="shared" si="227"/>
        <v>4089.85933531922</v>
      </c>
      <c r="K504" s="1">
        <f t="shared" si="278"/>
        <v>214</v>
      </c>
      <c r="L504" s="1">
        <f ca="1" t="shared" si="228"/>
        <v>0.950647741848189</v>
      </c>
      <c r="M504" s="1">
        <f ca="1" t="shared" si="229"/>
        <v>76.924062205896</v>
      </c>
      <c r="N504" s="1">
        <f ca="1" t="shared" si="230"/>
        <v>0.374713839376412</v>
      </c>
      <c r="O504" s="1">
        <f ca="1" t="shared" si="231"/>
        <v>4.98530541982503</v>
      </c>
      <c r="P504" s="1">
        <f ca="1" t="shared" si="232"/>
        <v>44.8677487784253</v>
      </c>
      <c r="Q504" s="1">
        <f ca="1" t="shared" si="233"/>
        <v>32.0563134274708</v>
      </c>
      <c r="R504" s="1">
        <f ca="1" t="shared" si="234"/>
        <v>3205.63134274708</v>
      </c>
      <c r="T504" s="1">
        <f t="shared" si="279"/>
        <v>214</v>
      </c>
      <c r="U504" s="1">
        <f ca="1" t="shared" si="235"/>
        <v>0.600205358787113</v>
      </c>
      <c r="V504" s="1">
        <f ca="1" t="shared" si="236"/>
        <v>68.8422603859201</v>
      </c>
      <c r="W504" s="1">
        <f ca="1" t="shared" si="237"/>
        <v>0.639917218034062</v>
      </c>
      <c r="X504" s="1">
        <f ca="1" t="shared" si="238"/>
        <v>4.5963960165207</v>
      </c>
      <c r="Y504" s="1">
        <f ca="1" t="shared" si="239"/>
        <v>45.963960165207</v>
      </c>
      <c r="Z504" s="1">
        <f ca="1" t="shared" si="240"/>
        <v>22.8783002207131</v>
      </c>
      <c r="AA504" s="1">
        <f ca="1" t="shared" si="241"/>
        <v>2287.83002207131</v>
      </c>
      <c r="AC504" s="1">
        <f t="shared" si="280"/>
        <v>214</v>
      </c>
      <c r="AD504" s="1">
        <f ca="1" t="shared" si="242"/>
        <v>0.981635870693717</v>
      </c>
      <c r="AE504" s="1">
        <f ca="1" t="shared" si="243"/>
        <v>80.7709390629642</v>
      </c>
      <c r="AF504" s="1">
        <f ca="1" t="shared" si="244"/>
        <v>0.228731482630284</v>
      </c>
      <c r="AG504" s="1">
        <f ca="1" t="shared" si="245"/>
        <v>4.46793446200766</v>
      </c>
      <c r="AH504" s="1">
        <f ca="1" t="shared" si="246"/>
        <v>49.1472790820843</v>
      </c>
      <c r="AI504" s="1">
        <f ca="1" t="shared" si="247"/>
        <v>31.6236599808799</v>
      </c>
      <c r="AJ504" s="1">
        <f ca="1" t="shared" si="248"/>
        <v>3162.36599808799</v>
      </c>
      <c r="AL504" s="1">
        <f t="shared" si="281"/>
        <v>214</v>
      </c>
      <c r="AM504" s="1">
        <f ca="1" t="shared" si="249"/>
        <v>0.63231913358413</v>
      </c>
      <c r="AN504" s="1">
        <f ca="1" t="shared" si="250"/>
        <v>65.7847130687884</v>
      </c>
      <c r="AO504" s="1">
        <f ca="1" t="shared" si="251"/>
        <v>0.833292592451857</v>
      </c>
      <c r="AP504" s="1">
        <f ca="1" t="shared" si="252"/>
        <v>5.34674247703323</v>
      </c>
      <c r="AQ504" s="1">
        <f ca="1" t="shared" si="253"/>
        <v>64.1609097243987</v>
      </c>
      <c r="AR504" s="1">
        <f ca="1" t="shared" si="254"/>
        <v>1.62380334438966</v>
      </c>
      <c r="AS504" s="1">
        <f ca="1" t="shared" si="255"/>
        <v>162.380334438966</v>
      </c>
      <c r="AU504" s="1">
        <f t="shared" si="282"/>
        <v>214</v>
      </c>
      <c r="AV504" s="1">
        <f ca="1" t="shared" si="256"/>
        <v>0.656584478964834</v>
      </c>
      <c r="AW504" s="1">
        <f ca="1" t="shared" si="257"/>
        <v>68.2296112023159</v>
      </c>
      <c r="AX504" s="1">
        <f ca="1" t="shared" si="258"/>
        <v>0.00350413013374018</v>
      </c>
      <c r="AY504" s="1">
        <f ca="1" t="shared" si="259"/>
        <v>4.04384576519982</v>
      </c>
      <c r="AZ504" s="1">
        <f ca="1" t="shared" si="260"/>
        <v>52.5699949475976</v>
      </c>
      <c r="BA504" s="1">
        <f ca="1" t="shared" si="261"/>
        <v>15.6596162547182</v>
      </c>
      <c r="BB504" s="1">
        <f ca="1" t="shared" si="262"/>
        <v>1565.96162547182</v>
      </c>
      <c r="BD504" s="1">
        <f t="shared" si="283"/>
        <v>214</v>
      </c>
      <c r="BE504" s="1">
        <f ca="1" t="shared" si="263"/>
        <v>0.643212186933074</v>
      </c>
      <c r="BF504" s="1">
        <f ca="1" t="shared" si="264"/>
        <v>66.7605428630831</v>
      </c>
      <c r="BG504" s="1">
        <f ca="1" t="shared" si="265"/>
        <v>0.727864124019442</v>
      </c>
      <c r="BH504" s="1">
        <f ca="1" t="shared" si="266"/>
        <v>5.02289546424058</v>
      </c>
      <c r="BI504" s="1">
        <f ca="1" t="shared" si="267"/>
        <v>70.3205364993682</v>
      </c>
      <c r="BJ504" s="1">
        <f ca="1" t="shared" si="268"/>
        <v>0</v>
      </c>
      <c r="BK504" s="1">
        <f ca="1" t="shared" si="269"/>
        <v>0</v>
      </c>
      <c r="BM504" s="1">
        <f t="shared" si="284"/>
        <v>214</v>
      </c>
      <c r="BN504" s="1">
        <f ca="1" t="shared" si="270"/>
        <v>0.149142755561348</v>
      </c>
      <c r="BO504" s="1">
        <f ca="1" t="shared" si="271"/>
        <v>57.978111475438</v>
      </c>
      <c r="BP504" s="1">
        <f ca="1" t="shared" si="272"/>
        <v>0.91664200586161</v>
      </c>
      <c r="BQ504" s="1">
        <f ca="1" t="shared" si="273"/>
        <v>5.62044483828814</v>
      </c>
      <c r="BR504" s="1">
        <f ca="1" t="shared" si="274"/>
        <v>84.3066725743221</v>
      </c>
      <c r="BS504" s="1">
        <f ca="1" t="shared" si="275"/>
        <v>0</v>
      </c>
      <c r="BT504" s="1">
        <f ca="1" t="shared" si="276"/>
        <v>0</v>
      </c>
    </row>
    <row r="505" spans="2:72">
      <c r="B505" s="1">
        <f t="shared" si="277"/>
        <v>215</v>
      </c>
      <c r="C505" s="1">
        <f ca="1" t="shared" si="221"/>
        <v>0.382215743640252</v>
      </c>
      <c r="D505" s="1">
        <f ca="1" t="shared" si="222"/>
        <v>64.2774802202253</v>
      </c>
      <c r="E505" s="1">
        <f ca="1" t="shared" si="223"/>
        <v>0.970051213879113</v>
      </c>
      <c r="F505" s="1">
        <f ca="1" t="shared" si="224"/>
        <v>5.81330616137417</v>
      </c>
      <c r="G505" s="1">
        <f ca="1" t="shared" si="225"/>
        <v>46.5064492909934</v>
      </c>
      <c r="H505" s="1">
        <f ca="1" t="shared" si="226"/>
        <v>17.7710309292319</v>
      </c>
      <c r="I505" s="1">
        <f ca="1" t="shared" si="227"/>
        <v>1777.10309292319</v>
      </c>
      <c r="K505" s="1">
        <f t="shared" si="278"/>
        <v>215</v>
      </c>
      <c r="L505" s="1">
        <f ca="1" t="shared" si="228"/>
        <v>0.352335791214343</v>
      </c>
      <c r="M505" s="1">
        <f ca="1" t="shared" si="229"/>
        <v>63.11951598583</v>
      </c>
      <c r="N505" s="1">
        <f ca="1" t="shared" si="230"/>
        <v>0.258131725864102</v>
      </c>
      <c r="O505" s="1">
        <f ca="1" t="shared" si="231"/>
        <v>4.16754373313511</v>
      </c>
      <c r="P505" s="1">
        <f ca="1" t="shared" si="232"/>
        <v>37.507893598216</v>
      </c>
      <c r="Q505" s="1">
        <f ca="1" t="shared" si="233"/>
        <v>25.6116223876141</v>
      </c>
      <c r="R505" s="1">
        <f ca="1" t="shared" si="234"/>
        <v>2561.16223876141</v>
      </c>
      <c r="T505" s="1">
        <f t="shared" si="279"/>
        <v>215</v>
      </c>
      <c r="U505" s="1">
        <f ca="1" t="shared" si="235"/>
        <v>0.0911978606647392</v>
      </c>
      <c r="V505" s="1">
        <f ca="1" t="shared" si="236"/>
        <v>54.7287322528488</v>
      </c>
      <c r="W505" s="1">
        <f ca="1" t="shared" si="237"/>
        <v>0.253484728483572</v>
      </c>
      <c r="X505" s="1">
        <f ca="1" t="shared" si="238"/>
        <v>4.12874780624162</v>
      </c>
      <c r="Y505" s="1">
        <f ca="1" t="shared" si="239"/>
        <v>41.2874780624162</v>
      </c>
      <c r="Z505" s="1">
        <f ca="1" t="shared" si="240"/>
        <v>13.4412541904326</v>
      </c>
      <c r="AA505" s="1">
        <f ca="1" t="shared" si="241"/>
        <v>1344.12541904326</v>
      </c>
      <c r="AC505" s="1">
        <f t="shared" si="280"/>
        <v>215</v>
      </c>
      <c r="AD505" s="1">
        <f ca="1" t="shared" si="242"/>
        <v>0.911689781146587</v>
      </c>
      <c r="AE505" s="1">
        <f ca="1" t="shared" si="243"/>
        <v>76.302336041129</v>
      </c>
      <c r="AF505" s="1">
        <f ca="1" t="shared" si="244"/>
        <v>0.936313385657084</v>
      </c>
      <c r="AG505" s="1">
        <f ca="1" t="shared" si="245"/>
        <v>5.91709604629088</v>
      </c>
      <c r="AH505" s="1">
        <f ca="1" t="shared" si="246"/>
        <v>65.0880565091996</v>
      </c>
      <c r="AI505" s="1">
        <f ca="1" t="shared" si="247"/>
        <v>11.2142795319293</v>
      </c>
      <c r="AJ505" s="1">
        <f ca="1" t="shared" si="248"/>
        <v>1121.42795319293</v>
      </c>
      <c r="AL505" s="1">
        <f t="shared" si="281"/>
        <v>215</v>
      </c>
      <c r="AM505" s="1">
        <f ca="1" t="shared" si="249"/>
        <v>0.320718274303</v>
      </c>
      <c r="AN505" s="1">
        <f ca="1" t="shared" si="250"/>
        <v>62.8334383426994</v>
      </c>
      <c r="AO505" s="1">
        <f ca="1" t="shared" si="251"/>
        <v>0.93871064505873</v>
      </c>
      <c r="AP505" s="1">
        <f ca="1" t="shared" si="252"/>
        <v>5.65015949031361</v>
      </c>
      <c r="AQ505" s="1">
        <f ca="1" t="shared" si="253"/>
        <v>67.8019138837633</v>
      </c>
      <c r="AR505" s="1">
        <f ca="1" t="shared" si="254"/>
        <v>0</v>
      </c>
      <c r="AS505" s="1">
        <f ca="1" t="shared" si="255"/>
        <v>0</v>
      </c>
      <c r="AU505" s="1">
        <f t="shared" si="282"/>
        <v>215</v>
      </c>
      <c r="AV505" s="1">
        <f ca="1" t="shared" si="256"/>
        <v>0.916983429210808</v>
      </c>
      <c r="AW505" s="1">
        <f ca="1" t="shared" si="257"/>
        <v>78.4909393887162</v>
      </c>
      <c r="AX505" s="1">
        <f ca="1" t="shared" si="258"/>
        <v>0.199101540825961</v>
      </c>
      <c r="AY505" s="1">
        <f ca="1" t="shared" si="259"/>
        <v>4.0661262386103</v>
      </c>
      <c r="AZ505" s="1">
        <f ca="1" t="shared" si="260"/>
        <v>52.8596411019338</v>
      </c>
      <c r="BA505" s="1">
        <f ca="1" t="shared" si="261"/>
        <v>25.6312982867823</v>
      </c>
      <c r="BB505" s="1">
        <f ca="1" t="shared" si="262"/>
        <v>2563.12982867823</v>
      </c>
      <c r="BD505" s="1">
        <f t="shared" si="283"/>
        <v>215</v>
      </c>
      <c r="BE505" s="1">
        <f ca="1" t="shared" si="263"/>
        <v>0.192373079975514</v>
      </c>
      <c r="BF505" s="1">
        <f ca="1" t="shared" si="264"/>
        <v>57.2679964529923</v>
      </c>
      <c r="BG505" s="1">
        <f ca="1" t="shared" si="265"/>
        <v>0.0403390658751568</v>
      </c>
      <c r="BH505" s="1">
        <f ca="1" t="shared" si="266"/>
        <v>4.4156928934169</v>
      </c>
      <c r="BI505" s="1">
        <f ca="1" t="shared" si="267"/>
        <v>61.8197005078367</v>
      </c>
      <c r="BJ505" s="1">
        <f ca="1" t="shared" si="268"/>
        <v>0</v>
      </c>
      <c r="BK505" s="1">
        <f ca="1" t="shared" si="269"/>
        <v>0</v>
      </c>
      <c r="BM505" s="1">
        <f t="shared" si="284"/>
        <v>215</v>
      </c>
      <c r="BN505" s="1">
        <f ca="1" t="shared" si="270"/>
        <v>0.463072642411572</v>
      </c>
      <c r="BO505" s="1">
        <f ca="1" t="shared" si="271"/>
        <v>60.346662385113</v>
      </c>
      <c r="BP505" s="1">
        <f ca="1" t="shared" si="272"/>
        <v>0.137754951357575</v>
      </c>
      <c r="BQ505" s="1">
        <f ca="1" t="shared" si="273"/>
        <v>4.0231724328267</v>
      </c>
      <c r="BR505" s="1">
        <f ca="1" t="shared" si="274"/>
        <v>60.3475864924005</v>
      </c>
      <c r="BS505" s="1">
        <f ca="1" t="shared" si="275"/>
        <v>0</v>
      </c>
      <c r="BT505" s="1">
        <f ca="1" t="shared" si="276"/>
        <v>0</v>
      </c>
    </row>
    <row r="506" spans="2:72">
      <c r="B506" s="1">
        <f t="shared" si="277"/>
        <v>216</v>
      </c>
      <c r="C506" s="1">
        <f ca="1" t="shared" si="221"/>
        <v>0.781766101647543</v>
      </c>
      <c r="D506" s="1">
        <f ca="1" t="shared" si="222"/>
        <v>69.9551452532443</v>
      </c>
      <c r="E506" s="1">
        <f ca="1" t="shared" si="223"/>
        <v>0.379474412615816</v>
      </c>
      <c r="F506" s="1">
        <f ca="1" t="shared" si="224"/>
        <v>4.8250039835033</v>
      </c>
      <c r="G506" s="1">
        <f ca="1" t="shared" si="225"/>
        <v>38.6000318680264</v>
      </c>
      <c r="H506" s="1">
        <f ca="1" t="shared" si="226"/>
        <v>31.3551133852179</v>
      </c>
      <c r="I506" s="1">
        <f ca="1" t="shared" si="227"/>
        <v>3135.51133852179</v>
      </c>
      <c r="K506" s="1">
        <f t="shared" si="278"/>
        <v>216</v>
      </c>
      <c r="L506" s="1">
        <f ca="1" t="shared" si="228"/>
        <v>0.377483317285251</v>
      </c>
      <c r="M506" s="1">
        <f ca="1" t="shared" si="229"/>
        <v>62.2540713368926</v>
      </c>
      <c r="N506" s="1">
        <f ca="1" t="shared" si="230"/>
        <v>0.470382756032182</v>
      </c>
      <c r="O506" s="1">
        <f ca="1" t="shared" si="231"/>
        <v>4.78144803641338</v>
      </c>
      <c r="P506" s="1">
        <f ca="1" t="shared" si="232"/>
        <v>43.0330323277204</v>
      </c>
      <c r="Q506" s="1">
        <f ca="1" t="shared" si="233"/>
        <v>19.2210390091721</v>
      </c>
      <c r="R506" s="1">
        <f ca="1" t="shared" si="234"/>
        <v>1922.10390091721</v>
      </c>
      <c r="T506" s="1">
        <f t="shared" si="279"/>
        <v>216</v>
      </c>
      <c r="U506" s="1">
        <f ca="1" t="shared" si="235"/>
        <v>0.00862313244110324</v>
      </c>
      <c r="V506" s="1">
        <f ca="1" t="shared" si="236"/>
        <v>53.7610254987028</v>
      </c>
      <c r="W506" s="1">
        <f ca="1" t="shared" si="237"/>
        <v>0.27156325675695</v>
      </c>
      <c r="X506" s="1">
        <f ca="1" t="shared" si="238"/>
        <v>4.0860401757608</v>
      </c>
      <c r="Y506" s="1">
        <f ca="1" t="shared" si="239"/>
        <v>40.860401757608</v>
      </c>
      <c r="Z506" s="1">
        <f ca="1" t="shared" si="240"/>
        <v>12.9006237410947</v>
      </c>
      <c r="AA506" s="1">
        <f ca="1" t="shared" si="241"/>
        <v>1290.06237410947</v>
      </c>
      <c r="AC506" s="1">
        <f t="shared" si="280"/>
        <v>216</v>
      </c>
      <c r="AD506" s="1">
        <f ca="1" t="shared" si="242"/>
        <v>0.498302477883229</v>
      </c>
      <c r="AE506" s="1">
        <f ca="1" t="shared" si="243"/>
        <v>62.3792599483601</v>
      </c>
      <c r="AF506" s="1">
        <f ca="1" t="shared" si="244"/>
        <v>0.82931073289949</v>
      </c>
      <c r="AG506" s="1">
        <f ca="1" t="shared" si="245"/>
        <v>5.13576861720919</v>
      </c>
      <c r="AH506" s="1">
        <f ca="1" t="shared" si="246"/>
        <v>56.4934547893011</v>
      </c>
      <c r="AI506" s="1">
        <f ca="1" t="shared" si="247"/>
        <v>5.88580515905895</v>
      </c>
      <c r="AJ506" s="1">
        <f ca="1" t="shared" si="248"/>
        <v>588.580515905895</v>
      </c>
      <c r="AL506" s="1">
        <f t="shared" si="281"/>
        <v>216</v>
      </c>
      <c r="AM506" s="1">
        <f ca="1" t="shared" si="249"/>
        <v>0.780001102104606</v>
      </c>
      <c r="AN506" s="1">
        <f ca="1" t="shared" si="250"/>
        <v>68.4448101348647</v>
      </c>
      <c r="AO506" s="1">
        <f ca="1" t="shared" si="251"/>
        <v>0.426833876859021</v>
      </c>
      <c r="AP506" s="1">
        <f ca="1" t="shared" si="252"/>
        <v>4.58893826729519</v>
      </c>
      <c r="AQ506" s="1">
        <f ca="1" t="shared" si="253"/>
        <v>55.0672592075423</v>
      </c>
      <c r="AR506" s="1">
        <f ca="1" t="shared" si="254"/>
        <v>13.3775509273224</v>
      </c>
      <c r="AS506" s="1">
        <f ca="1" t="shared" si="255"/>
        <v>1337.75509273224</v>
      </c>
      <c r="AU506" s="1">
        <f t="shared" si="282"/>
        <v>216</v>
      </c>
      <c r="AV506" s="1">
        <f ca="1" t="shared" si="256"/>
        <v>0.252214984747074</v>
      </c>
      <c r="AW506" s="1">
        <f ca="1" t="shared" si="257"/>
        <v>64.6396604904565</v>
      </c>
      <c r="AX506" s="1">
        <f ca="1" t="shared" si="258"/>
        <v>0.965217316058139</v>
      </c>
      <c r="AY506" s="1">
        <f ca="1" t="shared" si="259"/>
        <v>5.76101438378168</v>
      </c>
      <c r="AZ506" s="1">
        <f ca="1" t="shared" si="260"/>
        <v>74.8931869891618</v>
      </c>
      <c r="BA506" s="1">
        <f ca="1" t="shared" si="261"/>
        <v>0</v>
      </c>
      <c r="BB506" s="1">
        <f ca="1" t="shared" si="262"/>
        <v>0</v>
      </c>
      <c r="BD506" s="1">
        <f t="shared" si="283"/>
        <v>216</v>
      </c>
      <c r="BE506" s="1">
        <f ca="1" t="shared" si="263"/>
        <v>0.864546037832832</v>
      </c>
      <c r="BF506" s="1">
        <f ca="1" t="shared" si="264"/>
        <v>66.7766661385016</v>
      </c>
      <c r="BG506" s="1">
        <f ca="1" t="shared" si="265"/>
        <v>0.0769936269218323</v>
      </c>
      <c r="BH506" s="1">
        <f ca="1" t="shared" si="266"/>
        <v>4.04048781229909</v>
      </c>
      <c r="BI506" s="1">
        <f ca="1" t="shared" si="267"/>
        <v>56.5668293721872</v>
      </c>
      <c r="BJ506" s="1">
        <f ca="1" t="shared" si="268"/>
        <v>10.2098367663144</v>
      </c>
      <c r="BK506" s="1">
        <f ca="1" t="shared" si="269"/>
        <v>1020.98367663144</v>
      </c>
      <c r="BM506" s="1">
        <f t="shared" si="284"/>
        <v>216</v>
      </c>
      <c r="BN506" s="1">
        <f ca="1" t="shared" si="270"/>
        <v>0.507860707872287</v>
      </c>
      <c r="BO506" s="1">
        <f ca="1" t="shared" si="271"/>
        <v>60.3230387992401</v>
      </c>
      <c r="BP506" s="1">
        <f ca="1" t="shared" si="272"/>
        <v>0.365943612026537</v>
      </c>
      <c r="BQ506" s="1">
        <f ca="1" t="shared" si="273"/>
        <v>4.50991627031864</v>
      </c>
      <c r="BR506" s="1">
        <f ca="1" t="shared" si="274"/>
        <v>67.6487440547796</v>
      </c>
      <c r="BS506" s="1">
        <f ca="1" t="shared" si="275"/>
        <v>0</v>
      </c>
      <c r="BT506" s="1">
        <f ca="1" t="shared" si="276"/>
        <v>0</v>
      </c>
    </row>
    <row r="507" spans="2:72">
      <c r="B507" s="1">
        <f t="shared" si="277"/>
        <v>217</v>
      </c>
      <c r="C507" s="1">
        <f ca="1" t="shared" si="221"/>
        <v>0.095694187858282</v>
      </c>
      <c r="D507" s="1">
        <f ca="1" t="shared" si="222"/>
        <v>52.7126176174982</v>
      </c>
      <c r="E507" s="1">
        <f ca="1" t="shared" si="223"/>
        <v>0.271822652278017</v>
      </c>
      <c r="F507" s="1">
        <f ca="1" t="shared" si="224"/>
        <v>4.28062294728479</v>
      </c>
      <c r="G507" s="1">
        <f ca="1" t="shared" si="225"/>
        <v>34.2449835782783</v>
      </c>
      <c r="H507" s="1">
        <f ca="1" t="shared" si="226"/>
        <v>18.4676340392199</v>
      </c>
      <c r="I507" s="1">
        <f ca="1" t="shared" si="227"/>
        <v>1846.76340392199</v>
      </c>
      <c r="K507" s="1">
        <f t="shared" si="278"/>
        <v>217</v>
      </c>
      <c r="L507" s="1">
        <f ca="1" t="shared" si="228"/>
        <v>0.150919003688984</v>
      </c>
      <c r="M507" s="1">
        <f ca="1" t="shared" si="229"/>
        <v>56.5878070422742</v>
      </c>
      <c r="N507" s="1">
        <f ca="1" t="shared" si="230"/>
        <v>0.530462053647492</v>
      </c>
      <c r="O507" s="1">
        <f ca="1" t="shared" si="231"/>
        <v>4.65371978721363</v>
      </c>
      <c r="P507" s="1">
        <f ca="1" t="shared" si="232"/>
        <v>41.8834780849227</v>
      </c>
      <c r="Q507" s="1">
        <f ca="1" t="shared" si="233"/>
        <v>14.7043289573515</v>
      </c>
      <c r="R507" s="1">
        <f ca="1" t="shared" si="234"/>
        <v>1470.43289573515</v>
      </c>
      <c r="T507" s="1">
        <f t="shared" si="279"/>
        <v>217</v>
      </c>
      <c r="U507" s="1">
        <f ca="1" t="shared" si="235"/>
        <v>0.514287042358678</v>
      </c>
      <c r="V507" s="1">
        <f ca="1" t="shared" si="236"/>
        <v>60.5350014269894</v>
      </c>
      <c r="W507" s="1">
        <f ca="1" t="shared" si="237"/>
        <v>0.212395112322148</v>
      </c>
      <c r="X507" s="1">
        <f ca="1" t="shared" si="238"/>
        <v>4.06091516237139</v>
      </c>
      <c r="Y507" s="1">
        <f ca="1" t="shared" si="239"/>
        <v>40.6091516237139</v>
      </c>
      <c r="Z507" s="1">
        <f ca="1" t="shared" si="240"/>
        <v>19.9258498032754</v>
      </c>
      <c r="AA507" s="1">
        <f ca="1" t="shared" si="241"/>
        <v>1992.58498032754</v>
      </c>
      <c r="AC507" s="1">
        <f t="shared" si="280"/>
        <v>217</v>
      </c>
      <c r="AD507" s="1">
        <f ca="1" t="shared" si="242"/>
        <v>0.84435867069979</v>
      </c>
      <c r="AE507" s="1">
        <f ca="1" t="shared" si="243"/>
        <v>69.2269916327888</v>
      </c>
      <c r="AF507" s="1">
        <f ca="1" t="shared" si="244"/>
        <v>0.0694763642760814</v>
      </c>
      <c r="AG507" s="1">
        <f ca="1" t="shared" si="245"/>
        <v>4.33809490498857</v>
      </c>
      <c r="AH507" s="1">
        <f ca="1" t="shared" si="246"/>
        <v>47.7190439548743</v>
      </c>
      <c r="AI507" s="1">
        <f ca="1" t="shared" si="247"/>
        <v>21.5079476779146</v>
      </c>
      <c r="AJ507" s="1">
        <f ca="1" t="shared" si="248"/>
        <v>2150.79476779146</v>
      </c>
      <c r="AL507" s="1">
        <f t="shared" si="281"/>
        <v>217</v>
      </c>
      <c r="AM507" s="1">
        <f ca="1" t="shared" si="249"/>
        <v>0.38006453848238</v>
      </c>
      <c r="AN507" s="1">
        <f ca="1" t="shared" si="250"/>
        <v>63.8956168216524</v>
      </c>
      <c r="AO507" s="1">
        <f ca="1" t="shared" si="251"/>
        <v>0.434632909489965</v>
      </c>
      <c r="AP507" s="1">
        <f ca="1" t="shared" si="252"/>
        <v>4.90710181850854</v>
      </c>
      <c r="AQ507" s="1">
        <f ca="1" t="shared" si="253"/>
        <v>58.8852218221025</v>
      </c>
      <c r="AR507" s="1">
        <f ca="1" t="shared" si="254"/>
        <v>5.01039499954986</v>
      </c>
      <c r="AS507" s="1">
        <f ca="1" t="shared" si="255"/>
        <v>501.039499954986</v>
      </c>
      <c r="AU507" s="1">
        <f t="shared" si="282"/>
        <v>217</v>
      </c>
      <c r="AV507" s="1">
        <f ca="1" t="shared" si="256"/>
        <v>0.316046934227061</v>
      </c>
      <c r="AW507" s="1">
        <f ca="1" t="shared" si="257"/>
        <v>61.2688075098754</v>
      </c>
      <c r="AX507" s="1">
        <f ca="1" t="shared" si="258"/>
        <v>0.168701028136237</v>
      </c>
      <c r="AY507" s="1">
        <f ca="1" t="shared" si="259"/>
        <v>4.48737525433923</v>
      </c>
      <c r="AZ507" s="1">
        <f ca="1" t="shared" si="260"/>
        <v>58.33587830641</v>
      </c>
      <c r="BA507" s="1">
        <f ca="1" t="shared" si="261"/>
        <v>2.93292920346546</v>
      </c>
      <c r="BB507" s="1">
        <f ca="1" t="shared" si="262"/>
        <v>293.292920346546</v>
      </c>
      <c r="BD507" s="1">
        <f t="shared" si="283"/>
        <v>217</v>
      </c>
      <c r="BE507" s="1">
        <f ca="1" t="shared" si="263"/>
        <v>0.416719057965661</v>
      </c>
      <c r="BF507" s="1">
        <f ca="1" t="shared" si="264"/>
        <v>61.1437409119682</v>
      </c>
      <c r="BG507" s="1">
        <f ca="1" t="shared" si="265"/>
        <v>0.561756170825299</v>
      </c>
      <c r="BH507" s="1">
        <f ca="1" t="shared" si="266"/>
        <v>4.8165638446738</v>
      </c>
      <c r="BI507" s="1">
        <f ca="1" t="shared" si="267"/>
        <v>67.4318938254332</v>
      </c>
      <c r="BJ507" s="1">
        <f ca="1" t="shared" si="268"/>
        <v>0</v>
      </c>
      <c r="BK507" s="1">
        <f ca="1" t="shared" si="269"/>
        <v>0</v>
      </c>
      <c r="BM507" s="1">
        <f t="shared" si="284"/>
        <v>217</v>
      </c>
      <c r="BN507" s="1">
        <f ca="1" t="shared" si="270"/>
        <v>0.538133742757565</v>
      </c>
      <c r="BO507" s="1">
        <f ca="1" t="shared" si="271"/>
        <v>64.1841612521008</v>
      </c>
      <c r="BP507" s="1">
        <f ca="1" t="shared" si="272"/>
        <v>0.673118923304367</v>
      </c>
      <c r="BQ507" s="1">
        <f ca="1" t="shared" si="273"/>
        <v>4.52500515216456</v>
      </c>
      <c r="BR507" s="1">
        <f ca="1" t="shared" si="274"/>
        <v>67.8750772824685</v>
      </c>
      <c r="BS507" s="1">
        <f ca="1" t="shared" si="275"/>
        <v>0</v>
      </c>
      <c r="BT507" s="1">
        <f ca="1" t="shared" si="276"/>
        <v>0</v>
      </c>
    </row>
    <row r="508" spans="2:72">
      <c r="B508" s="1">
        <f t="shared" si="277"/>
        <v>218</v>
      </c>
      <c r="C508" s="1">
        <f ca="1" t="shared" si="221"/>
        <v>0.416522717858332</v>
      </c>
      <c r="D508" s="1">
        <f ca="1" t="shared" si="222"/>
        <v>63.9992833895799</v>
      </c>
      <c r="E508" s="1">
        <f ca="1" t="shared" si="223"/>
        <v>0.652595027364562</v>
      </c>
      <c r="F508" s="1">
        <f ca="1" t="shared" si="224"/>
        <v>4.7161206863325</v>
      </c>
      <c r="G508" s="1">
        <f ca="1" t="shared" si="225"/>
        <v>37.72896549066</v>
      </c>
      <c r="H508" s="1">
        <f ca="1" t="shared" si="226"/>
        <v>26.2703178989199</v>
      </c>
      <c r="I508" s="1">
        <f ca="1" t="shared" si="227"/>
        <v>2627.03178989199</v>
      </c>
      <c r="K508" s="1">
        <f t="shared" si="278"/>
        <v>218</v>
      </c>
      <c r="L508" s="1">
        <f ca="1" t="shared" si="228"/>
        <v>0.248927564242452</v>
      </c>
      <c r="M508" s="1">
        <f ca="1" t="shared" si="229"/>
        <v>56.6390354177378</v>
      </c>
      <c r="N508" s="1">
        <f ca="1" t="shared" si="230"/>
        <v>0.913862627834054</v>
      </c>
      <c r="O508" s="1">
        <f ca="1" t="shared" si="231"/>
        <v>5.88213472300479</v>
      </c>
      <c r="P508" s="1">
        <f ca="1" t="shared" si="232"/>
        <v>52.9392125070431</v>
      </c>
      <c r="Q508" s="1">
        <f ca="1" t="shared" si="233"/>
        <v>3.69982291069464</v>
      </c>
      <c r="R508" s="1">
        <f ca="1" t="shared" si="234"/>
        <v>369.982291069464</v>
      </c>
      <c r="T508" s="1">
        <f t="shared" si="279"/>
        <v>218</v>
      </c>
      <c r="U508" s="1">
        <f ca="1" t="shared" si="235"/>
        <v>0.90027145657388</v>
      </c>
      <c r="V508" s="1">
        <f ca="1" t="shared" si="236"/>
        <v>76.3666740912442</v>
      </c>
      <c r="W508" s="1">
        <f ca="1" t="shared" si="237"/>
        <v>0.346564167705613</v>
      </c>
      <c r="X508" s="1">
        <f ca="1" t="shared" si="238"/>
        <v>4.78824879526911</v>
      </c>
      <c r="Y508" s="1">
        <f ca="1" t="shared" si="239"/>
        <v>47.8824879526911</v>
      </c>
      <c r="Z508" s="1">
        <f ca="1" t="shared" si="240"/>
        <v>28.4841861385531</v>
      </c>
      <c r="AA508" s="1">
        <f ca="1" t="shared" si="241"/>
        <v>2848.41861385531</v>
      </c>
      <c r="AC508" s="1">
        <f t="shared" si="280"/>
        <v>218</v>
      </c>
      <c r="AD508" s="1">
        <f ca="1" t="shared" si="242"/>
        <v>0.77077987432759</v>
      </c>
      <c r="AE508" s="1">
        <f ca="1" t="shared" si="243"/>
        <v>65.9184942719689</v>
      </c>
      <c r="AF508" s="1">
        <f ca="1" t="shared" si="244"/>
        <v>0.532765734495332</v>
      </c>
      <c r="AG508" s="1">
        <f ca="1" t="shared" si="245"/>
        <v>4.79934101437095</v>
      </c>
      <c r="AH508" s="1">
        <f ca="1" t="shared" si="246"/>
        <v>52.7927511580805</v>
      </c>
      <c r="AI508" s="1">
        <f ca="1" t="shared" si="247"/>
        <v>13.1257431138884</v>
      </c>
      <c r="AJ508" s="1">
        <f ca="1" t="shared" si="248"/>
        <v>1312.57431138884</v>
      </c>
      <c r="AL508" s="1">
        <f t="shared" si="281"/>
        <v>218</v>
      </c>
      <c r="AM508" s="1">
        <f ca="1" t="shared" si="249"/>
        <v>0.412579198329706</v>
      </c>
      <c r="AN508" s="1">
        <f ca="1" t="shared" si="250"/>
        <v>61.4714359564121</v>
      </c>
      <c r="AO508" s="1">
        <f ca="1" t="shared" si="251"/>
        <v>0.967063308644407</v>
      </c>
      <c r="AP508" s="1">
        <f ca="1" t="shared" si="252"/>
        <v>5.62024377489102</v>
      </c>
      <c r="AQ508" s="1">
        <f ca="1" t="shared" si="253"/>
        <v>67.4429252986922</v>
      </c>
      <c r="AR508" s="1">
        <f ca="1" t="shared" si="254"/>
        <v>0</v>
      </c>
      <c r="AS508" s="1">
        <f ca="1" t="shared" si="255"/>
        <v>0</v>
      </c>
      <c r="AU508" s="1">
        <f t="shared" si="282"/>
        <v>218</v>
      </c>
      <c r="AV508" s="1">
        <f ca="1" t="shared" si="256"/>
        <v>0.581231128915981</v>
      </c>
      <c r="AW508" s="1">
        <f ca="1" t="shared" si="257"/>
        <v>66.7306771392358</v>
      </c>
      <c r="AX508" s="1">
        <f ca="1" t="shared" si="258"/>
        <v>0.596364212684307</v>
      </c>
      <c r="AY508" s="1">
        <f ca="1" t="shared" si="259"/>
        <v>4.62371924170575</v>
      </c>
      <c r="AZ508" s="1">
        <f ca="1" t="shared" si="260"/>
        <v>60.1083501421748</v>
      </c>
      <c r="BA508" s="1">
        <f ca="1" t="shared" si="261"/>
        <v>6.62232699706101</v>
      </c>
      <c r="BB508" s="1">
        <f ca="1" t="shared" si="262"/>
        <v>662.232699706101</v>
      </c>
      <c r="BD508" s="1">
        <f t="shared" si="283"/>
        <v>218</v>
      </c>
      <c r="BE508" s="1">
        <f ca="1" t="shared" si="263"/>
        <v>0.591615123647535</v>
      </c>
      <c r="BF508" s="1">
        <f ca="1" t="shared" si="264"/>
        <v>69.5831469055554</v>
      </c>
      <c r="BG508" s="1">
        <f ca="1" t="shared" si="265"/>
        <v>0.940686429868499</v>
      </c>
      <c r="BH508" s="1">
        <f ca="1" t="shared" si="266"/>
        <v>5.69317359353841</v>
      </c>
      <c r="BI508" s="1">
        <f ca="1" t="shared" si="267"/>
        <v>79.7044303095378</v>
      </c>
      <c r="BJ508" s="1">
        <f ca="1" t="shared" si="268"/>
        <v>0</v>
      </c>
      <c r="BK508" s="1">
        <f ca="1" t="shared" si="269"/>
        <v>0</v>
      </c>
      <c r="BM508" s="1">
        <f t="shared" si="284"/>
        <v>218</v>
      </c>
      <c r="BN508" s="1">
        <f ca="1" t="shared" si="270"/>
        <v>0.496705226263002</v>
      </c>
      <c r="BO508" s="1">
        <f ca="1" t="shared" si="271"/>
        <v>60.1021366416003</v>
      </c>
      <c r="BP508" s="1">
        <f ca="1" t="shared" si="272"/>
        <v>0.969822031834715</v>
      </c>
      <c r="BQ508" s="1">
        <f ca="1" t="shared" si="273"/>
        <v>5.84597375311026</v>
      </c>
      <c r="BR508" s="1">
        <f ca="1" t="shared" si="274"/>
        <v>87.689606296654</v>
      </c>
      <c r="BS508" s="1">
        <f ca="1" t="shared" si="275"/>
        <v>0</v>
      </c>
      <c r="BT508" s="1">
        <f ca="1" t="shared" si="276"/>
        <v>0</v>
      </c>
    </row>
    <row r="509" spans="2:72">
      <c r="B509" s="1">
        <f t="shared" si="277"/>
        <v>219</v>
      </c>
      <c r="C509" s="1">
        <f ca="1" t="shared" si="221"/>
        <v>0.0501130964716923</v>
      </c>
      <c r="D509" s="1">
        <f ca="1" t="shared" si="222"/>
        <v>53.5956664750877</v>
      </c>
      <c r="E509" s="1">
        <f ca="1" t="shared" si="223"/>
        <v>0.158542894802201</v>
      </c>
      <c r="F509" s="1">
        <f ca="1" t="shared" si="224"/>
        <v>4.44755403619317</v>
      </c>
      <c r="G509" s="1">
        <f ca="1" t="shared" si="225"/>
        <v>35.5804322895454</v>
      </c>
      <c r="H509" s="1">
        <f ca="1" t="shared" si="226"/>
        <v>18.0152341855423</v>
      </c>
      <c r="I509" s="1">
        <f ca="1" t="shared" si="227"/>
        <v>1801.52341855423</v>
      </c>
      <c r="K509" s="1">
        <f t="shared" si="278"/>
        <v>219</v>
      </c>
      <c r="L509" s="1">
        <f ca="1" t="shared" si="228"/>
        <v>0.562767640658649</v>
      </c>
      <c r="M509" s="1">
        <f ca="1" t="shared" si="229"/>
        <v>68.7310023862034</v>
      </c>
      <c r="N509" s="1">
        <f ca="1" t="shared" si="230"/>
        <v>0.0244073034418024</v>
      </c>
      <c r="O509" s="1">
        <f ca="1" t="shared" si="231"/>
        <v>4.48509154362418</v>
      </c>
      <c r="P509" s="1">
        <f ca="1" t="shared" si="232"/>
        <v>40.3658238926176</v>
      </c>
      <c r="Q509" s="1">
        <f ca="1" t="shared" si="233"/>
        <v>28.3651784935857</v>
      </c>
      <c r="R509" s="1">
        <f ca="1" t="shared" si="234"/>
        <v>2836.51784935857</v>
      </c>
      <c r="T509" s="1">
        <f t="shared" si="279"/>
        <v>219</v>
      </c>
      <c r="U509" s="1">
        <f ca="1" t="shared" si="235"/>
        <v>0.805725913942862</v>
      </c>
      <c r="V509" s="1">
        <f ca="1" t="shared" si="236"/>
        <v>69.0884762124245</v>
      </c>
      <c r="W509" s="1">
        <f ca="1" t="shared" si="237"/>
        <v>0.71022298966154</v>
      </c>
      <c r="X509" s="1">
        <f ca="1" t="shared" si="238"/>
        <v>5.23304828957429</v>
      </c>
      <c r="Y509" s="1">
        <f ca="1" t="shared" si="239"/>
        <v>52.3304828957429</v>
      </c>
      <c r="Z509" s="1">
        <f ca="1" t="shared" si="240"/>
        <v>16.7579933166816</v>
      </c>
      <c r="AA509" s="1">
        <f ca="1" t="shared" si="241"/>
        <v>1675.79933166816</v>
      </c>
      <c r="AC509" s="1">
        <f t="shared" si="280"/>
        <v>219</v>
      </c>
      <c r="AD509" s="1">
        <f ca="1" t="shared" si="242"/>
        <v>0.350601370169445</v>
      </c>
      <c r="AE509" s="1">
        <f ca="1" t="shared" si="243"/>
        <v>61.7430256444348</v>
      </c>
      <c r="AF509" s="1">
        <f ca="1" t="shared" si="244"/>
        <v>0.489720196101787</v>
      </c>
      <c r="AG509" s="1">
        <f ca="1" t="shared" si="245"/>
        <v>4.78707623044829</v>
      </c>
      <c r="AH509" s="1">
        <f ca="1" t="shared" si="246"/>
        <v>52.6578385349312</v>
      </c>
      <c r="AI509" s="1">
        <f ca="1" t="shared" si="247"/>
        <v>9.08518710950366</v>
      </c>
      <c r="AJ509" s="1">
        <f ca="1" t="shared" si="248"/>
        <v>908.518710950366</v>
      </c>
      <c r="AL509" s="1">
        <f t="shared" si="281"/>
        <v>219</v>
      </c>
      <c r="AM509" s="1">
        <f ca="1" t="shared" si="249"/>
        <v>0.593991266416643</v>
      </c>
      <c r="AN509" s="1">
        <f ca="1" t="shared" si="250"/>
        <v>67.3519318301474</v>
      </c>
      <c r="AO509" s="1">
        <f ca="1" t="shared" si="251"/>
        <v>0.0687260627825272</v>
      </c>
      <c r="AP509" s="1">
        <f ca="1" t="shared" si="252"/>
        <v>4.37610872044489</v>
      </c>
      <c r="AQ509" s="1">
        <f ca="1" t="shared" si="253"/>
        <v>52.5133046453387</v>
      </c>
      <c r="AR509" s="1">
        <f ca="1" t="shared" si="254"/>
        <v>14.8386271848087</v>
      </c>
      <c r="AS509" s="1">
        <f ca="1" t="shared" si="255"/>
        <v>1483.86271848087</v>
      </c>
      <c r="AU509" s="1">
        <f t="shared" si="282"/>
        <v>219</v>
      </c>
      <c r="AV509" s="1">
        <f ca="1" t="shared" si="256"/>
        <v>0.323932321818762</v>
      </c>
      <c r="AW509" s="1">
        <f ca="1" t="shared" si="257"/>
        <v>62.662683377698</v>
      </c>
      <c r="AX509" s="1">
        <f ca="1" t="shared" si="258"/>
        <v>0.675731911388563</v>
      </c>
      <c r="AY509" s="1">
        <f ca="1" t="shared" si="259"/>
        <v>4.62988213735164</v>
      </c>
      <c r="AZ509" s="1">
        <f ca="1" t="shared" si="260"/>
        <v>60.1884677855714</v>
      </c>
      <c r="BA509" s="1">
        <f ca="1" t="shared" si="261"/>
        <v>2.47421559212664</v>
      </c>
      <c r="BB509" s="1">
        <f ca="1" t="shared" si="262"/>
        <v>247.421559212664</v>
      </c>
      <c r="BD509" s="1">
        <f t="shared" si="283"/>
        <v>219</v>
      </c>
      <c r="BE509" s="1">
        <f ca="1" t="shared" si="263"/>
        <v>0.224933552050494</v>
      </c>
      <c r="BF509" s="1">
        <f ca="1" t="shared" si="264"/>
        <v>57.0388708183449</v>
      </c>
      <c r="BG509" s="1">
        <f ca="1" t="shared" si="265"/>
        <v>0.772475077706947</v>
      </c>
      <c r="BH509" s="1">
        <f ca="1" t="shared" si="266"/>
        <v>5.09806595942839</v>
      </c>
      <c r="BI509" s="1">
        <f ca="1" t="shared" si="267"/>
        <v>71.3729234319975</v>
      </c>
      <c r="BJ509" s="1">
        <f ca="1" t="shared" si="268"/>
        <v>0</v>
      </c>
      <c r="BK509" s="1">
        <f ca="1" t="shared" si="269"/>
        <v>0</v>
      </c>
      <c r="BM509" s="1">
        <f t="shared" si="284"/>
        <v>219</v>
      </c>
      <c r="BN509" s="1">
        <f ca="1" t="shared" si="270"/>
        <v>0.932314753337452</v>
      </c>
      <c r="BO509" s="1">
        <f ca="1" t="shared" si="271"/>
        <v>75.56721586422</v>
      </c>
      <c r="BP509" s="1">
        <f ca="1" t="shared" si="272"/>
        <v>0.232941132274641</v>
      </c>
      <c r="BQ509" s="1">
        <f ca="1" t="shared" si="273"/>
        <v>4.18308985006484</v>
      </c>
      <c r="BR509" s="1">
        <f ca="1" t="shared" si="274"/>
        <v>62.7463477509726</v>
      </c>
      <c r="BS509" s="1">
        <f ca="1" t="shared" si="275"/>
        <v>12.8208681132475</v>
      </c>
      <c r="BT509" s="1">
        <f ca="1" t="shared" si="276"/>
        <v>1282.08681132475</v>
      </c>
    </row>
    <row r="510" spans="2:72">
      <c r="B510" s="1">
        <f t="shared" si="277"/>
        <v>220</v>
      </c>
      <c r="C510" s="1">
        <f ca="1" t="shared" si="221"/>
        <v>0.930356519429443</v>
      </c>
      <c r="D510" s="1">
        <f ca="1" t="shared" si="222"/>
        <v>78.1623525083844</v>
      </c>
      <c r="E510" s="1">
        <f ca="1" t="shared" si="223"/>
        <v>0.818446264198482</v>
      </c>
      <c r="F510" s="1">
        <f ca="1" t="shared" si="224"/>
        <v>5.13529645671578</v>
      </c>
      <c r="G510" s="1">
        <f ca="1" t="shared" si="225"/>
        <v>41.0823716537262</v>
      </c>
      <c r="H510" s="1">
        <f ca="1" t="shared" si="226"/>
        <v>37.0799808546582</v>
      </c>
      <c r="I510" s="1">
        <f ca="1" t="shared" si="227"/>
        <v>3707.99808546582</v>
      </c>
      <c r="K510" s="1">
        <f t="shared" si="278"/>
        <v>220</v>
      </c>
      <c r="L510" s="1">
        <f ca="1" t="shared" si="228"/>
        <v>0.359613109968828</v>
      </c>
      <c r="M510" s="1">
        <f ca="1" t="shared" si="229"/>
        <v>62.7391756670192</v>
      </c>
      <c r="N510" s="1">
        <f ca="1" t="shared" si="230"/>
        <v>0.334402785957659</v>
      </c>
      <c r="O510" s="1">
        <f ca="1" t="shared" si="231"/>
        <v>4.99061923048357</v>
      </c>
      <c r="P510" s="1">
        <f ca="1" t="shared" si="232"/>
        <v>44.9155730743521</v>
      </c>
      <c r="Q510" s="1">
        <f ca="1" t="shared" si="233"/>
        <v>17.8236025926671</v>
      </c>
      <c r="R510" s="1">
        <f ca="1" t="shared" si="234"/>
        <v>1782.36025926671</v>
      </c>
      <c r="T510" s="1">
        <f t="shared" si="279"/>
        <v>220</v>
      </c>
      <c r="U510" s="1">
        <f ca="1" t="shared" si="235"/>
        <v>0.527507270541216</v>
      </c>
      <c r="V510" s="1">
        <f ca="1" t="shared" si="236"/>
        <v>64.3916311104037</v>
      </c>
      <c r="W510" s="1">
        <f ca="1" t="shared" si="237"/>
        <v>0.841823778151347</v>
      </c>
      <c r="X510" s="1">
        <f ca="1" t="shared" si="238"/>
        <v>5.18819721812103</v>
      </c>
      <c r="Y510" s="1">
        <f ca="1" t="shared" si="239"/>
        <v>51.8819721812103</v>
      </c>
      <c r="Z510" s="1">
        <f ca="1" t="shared" si="240"/>
        <v>12.5096589291934</v>
      </c>
      <c r="AA510" s="1">
        <f ca="1" t="shared" si="241"/>
        <v>1250.96589291934</v>
      </c>
      <c r="AC510" s="1">
        <f t="shared" si="280"/>
        <v>220</v>
      </c>
      <c r="AD510" s="1">
        <f ca="1" t="shared" si="242"/>
        <v>0.967034172510588</v>
      </c>
      <c r="AE510" s="1">
        <f ca="1" t="shared" si="243"/>
        <v>75.7169920710158</v>
      </c>
      <c r="AF510" s="1">
        <f ca="1" t="shared" si="244"/>
        <v>0.795791009997262</v>
      </c>
      <c r="AG510" s="1">
        <f ca="1" t="shared" si="245"/>
        <v>5.08094751974187</v>
      </c>
      <c r="AH510" s="1">
        <f ca="1" t="shared" si="246"/>
        <v>55.8904227171605</v>
      </c>
      <c r="AI510" s="1">
        <f ca="1" t="shared" si="247"/>
        <v>19.8265693538553</v>
      </c>
      <c r="AJ510" s="1">
        <f ca="1" t="shared" si="248"/>
        <v>1982.65693538553</v>
      </c>
      <c r="AL510" s="1">
        <f t="shared" si="281"/>
        <v>220</v>
      </c>
      <c r="AM510" s="1">
        <f ca="1" t="shared" si="249"/>
        <v>0.910047096521601</v>
      </c>
      <c r="AN510" s="1">
        <f ca="1" t="shared" si="250"/>
        <v>77.6522920154064</v>
      </c>
      <c r="AO510" s="1">
        <f ca="1" t="shared" si="251"/>
        <v>0.806730696290193</v>
      </c>
      <c r="AP510" s="1">
        <f ca="1" t="shared" si="252"/>
        <v>5.1647532830833</v>
      </c>
      <c r="AQ510" s="1">
        <f ca="1" t="shared" si="253"/>
        <v>61.9770393969997</v>
      </c>
      <c r="AR510" s="1">
        <f ca="1" t="shared" si="254"/>
        <v>15.6752526184067</v>
      </c>
      <c r="AS510" s="1">
        <f ca="1" t="shared" si="255"/>
        <v>1567.52526184067</v>
      </c>
      <c r="AU510" s="1">
        <f t="shared" si="282"/>
        <v>220</v>
      </c>
      <c r="AV510" s="1">
        <f ca="1" t="shared" si="256"/>
        <v>0.962301869858139</v>
      </c>
      <c r="AW510" s="1">
        <f ca="1" t="shared" si="257"/>
        <v>76.1862897765535</v>
      </c>
      <c r="AX510" s="1">
        <f ca="1" t="shared" si="258"/>
        <v>0.229310985910861</v>
      </c>
      <c r="AY510" s="1">
        <f ca="1" t="shared" si="259"/>
        <v>4.40758726734971</v>
      </c>
      <c r="AZ510" s="1">
        <f ca="1" t="shared" si="260"/>
        <v>57.2986344755462</v>
      </c>
      <c r="BA510" s="1">
        <f ca="1" t="shared" si="261"/>
        <v>18.8876553010073</v>
      </c>
      <c r="BB510" s="1">
        <f ca="1" t="shared" si="262"/>
        <v>1888.76553010073</v>
      </c>
      <c r="BD510" s="1">
        <f t="shared" si="283"/>
        <v>220</v>
      </c>
      <c r="BE510" s="1">
        <f ca="1" t="shared" si="263"/>
        <v>0.656939071675301</v>
      </c>
      <c r="BF510" s="1">
        <f ca="1" t="shared" si="264"/>
        <v>65.1359531405118</v>
      </c>
      <c r="BG510" s="1">
        <f ca="1" t="shared" si="265"/>
        <v>0.215605294889807</v>
      </c>
      <c r="BH510" s="1">
        <f ca="1" t="shared" si="266"/>
        <v>4.22022457566997</v>
      </c>
      <c r="BI510" s="1">
        <f ca="1" t="shared" si="267"/>
        <v>59.0831440593796</v>
      </c>
      <c r="BJ510" s="1">
        <f ca="1" t="shared" si="268"/>
        <v>6.05280908113225</v>
      </c>
      <c r="BK510" s="1">
        <f ca="1" t="shared" si="269"/>
        <v>605.280908113225</v>
      </c>
      <c r="BM510" s="1">
        <f t="shared" si="284"/>
        <v>220</v>
      </c>
      <c r="BN510" s="1">
        <f ca="1" t="shared" si="270"/>
        <v>0.740702064912361</v>
      </c>
      <c r="BO510" s="1">
        <f ca="1" t="shared" si="271"/>
        <v>66.745834971267</v>
      </c>
      <c r="BP510" s="1">
        <f ca="1" t="shared" si="272"/>
        <v>0.25807699693146</v>
      </c>
      <c r="BQ510" s="1">
        <f ca="1" t="shared" si="273"/>
        <v>4.47023085362415</v>
      </c>
      <c r="BR510" s="1">
        <f ca="1" t="shared" si="274"/>
        <v>67.0534628043622</v>
      </c>
      <c r="BS510" s="1">
        <f ca="1" t="shared" si="275"/>
        <v>0</v>
      </c>
      <c r="BT510" s="1">
        <f ca="1" t="shared" si="276"/>
        <v>0</v>
      </c>
    </row>
    <row r="511" spans="2:72">
      <c r="B511" s="1">
        <f t="shared" si="277"/>
        <v>221</v>
      </c>
      <c r="C511" s="1">
        <f ca="1" t="shared" si="221"/>
        <v>0.749133258455741</v>
      </c>
      <c r="D511" s="1">
        <f ca="1" t="shared" si="222"/>
        <v>65.1648536941323</v>
      </c>
      <c r="E511" s="1">
        <f ca="1" t="shared" si="223"/>
        <v>0.60812927515392</v>
      </c>
      <c r="F511" s="1">
        <f ca="1" t="shared" si="224"/>
        <v>4.68057510320748</v>
      </c>
      <c r="G511" s="1">
        <f ca="1" t="shared" si="225"/>
        <v>37.4446008256598</v>
      </c>
      <c r="H511" s="1">
        <f ca="1" t="shared" si="226"/>
        <v>27.7202528684724</v>
      </c>
      <c r="I511" s="1">
        <f ca="1" t="shared" si="227"/>
        <v>2772.02528684724</v>
      </c>
      <c r="K511" s="1">
        <f t="shared" si="278"/>
        <v>221</v>
      </c>
      <c r="L511" s="1">
        <f ca="1" t="shared" si="228"/>
        <v>0.157502563322192</v>
      </c>
      <c r="M511" s="1">
        <f ca="1" t="shared" si="229"/>
        <v>58.0481503230322</v>
      </c>
      <c r="N511" s="1">
        <f ca="1" t="shared" si="230"/>
        <v>0.194272914673495</v>
      </c>
      <c r="O511" s="1">
        <f ca="1" t="shared" si="231"/>
        <v>4.15021428887398</v>
      </c>
      <c r="P511" s="1">
        <f ca="1" t="shared" si="232"/>
        <v>37.3519285998658</v>
      </c>
      <c r="Q511" s="1">
        <f ca="1" t="shared" si="233"/>
        <v>20.6962217231664</v>
      </c>
      <c r="R511" s="1">
        <f ca="1" t="shared" si="234"/>
        <v>2069.62217231664</v>
      </c>
      <c r="T511" s="1">
        <f t="shared" si="279"/>
        <v>221</v>
      </c>
      <c r="U511" s="1">
        <f ca="1" t="shared" si="235"/>
        <v>0.0959522246860043</v>
      </c>
      <c r="V511" s="1">
        <f ca="1" t="shared" si="236"/>
        <v>52.6096195592187</v>
      </c>
      <c r="W511" s="1">
        <f ca="1" t="shared" si="237"/>
        <v>0.123530551197837</v>
      </c>
      <c r="X511" s="1">
        <f ca="1" t="shared" si="238"/>
        <v>4.25278276726461</v>
      </c>
      <c r="Y511" s="1">
        <f ca="1" t="shared" si="239"/>
        <v>42.5278276726461</v>
      </c>
      <c r="Z511" s="1">
        <f ca="1" t="shared" si="240"/>
        <v>10.0817918865725</v>
      </c>
      <c r="AA511" s="1">
        <f ca="1" t="shared" si="241"/>
        <v>1008.17918865725</v>
      </c>
      <c r="AC511" s="1">
        <f t="shared" si="280"/>
        <v>221</v>
      </c>
      <c r="AD511" s="1">
        <f ca="1" t="shared" si="242"/>
        <v>0.648863369534825</v>
      </c>
      <c r="AE511" s="1">
        <f ca="1" t="shared" si="243"/>
        <v>69.2294666989278</v>
      </c>
      <c r="AF511" s="1">
        <f ca="1" t="shared" si="244"/>
        <v>0.681696871603045</v>
      </c>
      <c r="AG511" s="1">
        <f ca="1" t="shared" si="245"/>
        <v>4.73311856298776</v>
      </c>
      <c r="AH511" s="1">
        <f ca="1" t="shared" si="246"/>
        <v>52.0643041928653</v>
      </c>
      <c r="AI511" s="1">
        <f ca="1" t="shared" si="247"/>
        <v>17.1651625060625</v>
      </c>
      <c r="AJ511" s="1">
        <f ca="1" t="shared" si="248"/>
        <v>1716.51625060625</v>
      </c>
      <c r="AL511" s="1">
        <f t="shared" si="281"/>
        <v>221</v>
      </c>
      <c r="AM511" s="1">
        <f ca="1" t="shared" si="249"/>
        <v>0.258619550925624</v>
      </c>
      <c r="AN511" s="1">
        <f ca="1" t="shared" si="250"/>
        <v>64.0486977489765</v>
      </c>
      <c r="AO511" s="1">
        <f ca="1" t="shared" si="251"/>
        <v>0.799715327350767</v>
      </c>
      <c r="AP511" s="1">
        <f ca="1" t="shared" si="252"/>
        <v>5.21874832719941</v>
      </c>
      <c r="AQ511" s="1">
        <f ca="1" t="shared" si="253"/>
        <v>62.6249799263929</v>
      </c>
      <c r="AR511" s="1">
        <f ca="1" t="shared" si="254"/>
        <v>1.42371782258352</v>
      </c>
      <c r="AS511" s="1">
        <f ca="1" t="shared" si="255"/>
        <v>142.371782258352</v>
      </c>
      <c r="AU511" s="1">
        <f t="shared" si="282"/>
        <v>221</v>
      </c>
      <c r="AV511" s="1">
        <f ca="1" t="shared" si="256"/>
        <v>0.159180619218778</v>
      </c>
      <c r="AW511" s="1">
        <f ca="1" t="shared" si="257"/>
        <v>59.471437461876</v>
      </c>
      <c r="AX511" s="1">
        <f ca="1" t="shared" si="258"/>
        <v>0.0787127108214951</v>
      </c>
      <c r="AY511" s="1">
        <f ca="1" t="shared" si="259"/>
        <v>4.49734418531391</v>
      </c>
      <c r="AZ511" s="1">
        <f ca="1" t="shared" si="260"/>
        <v>58.4654744090808</v>
      </c>
      <c r="BA511" s="1">
        <f ca="1" t="shared" si="261"/>
        <v>1.00596305279522</v>
      </c>
      <c r="BB511" s="1">
        <f ca="1" t="shared" si="262"/>
        <v>100.596305279522</v>
      </c>
      <c r="BD511" s="1">
        <f t="shared" si="283"/>
        <v>221</v>
      </c>
      <c r="BE511" s="1">
        <f ca="1" t="shared" si="263"/>
        <v>0.505587913768478</v>
      </c>
      <c r="BF511" s="1">
        <f ca="1" t="shared" si="264"/>
        <v>61.1975849709613</v>
      </c>
      <c r="BG511" s="1">
        <f ca="1" t="shared" si="265"/>
        <v>0.445936121895483</v>
      </c>
      <c r="BH511" s="1">
        <f ca="1" t="shared" si="266"/>
        <v>4.7940979261202</v>
      </c>
      <c r="BI511" s="1">
        <f ca="1" t="shared" si="267"/>
        <v>67.1173709656828</v>
      </c>
      <c r="BJ511" s="1">
        <f ca="1" t="shared" si="268"/>
        <v>0</v>
      </c>
      <c r="BK511" s="1">
        <f ca="1" t="shared" si="269"/>
        <v>0</v>
      </c>
      <c r="BM511" s="1">
        <f t="shared" si="284"/>
        <v>221</v>
      </c>
      <c r="BN511" s="1">
        <f ca="1" t="shared" si="270"/>
        <v>0.883368411391972</v>
      </c>
      <c r="BO511" s="1">
        <f ca="1" t="shared" si="271"/>
        <v>67.3737189674926</v>
      </c>
      <c r="BP511" s="1">
        <f ca="1" t="shared" si="272"/>
        <v>0.444897186182504</v>
      </c>
      <c r="BQ511" s="1">
        <f ca="1" t="shared" si="273"/>
        <v>4.72945374792421</v>
      </c>
      <c r="BR511" s="1">
        <f ca="1" t="shared" si="274"/>
        <v>70.9418062188632</v>
      </c>
      <c r="BS511" s="1">
        <f ca="1" t="shared" si="275"/>
        <v>0</v>
      </c>
      <c r="BT511" s="1">
        <f ca="1" t="shared" si="276"/>
        <v>0</v>
      </c>
    </row>
    <row r="512" spans="2:72">
      <c r="B512" s="1">
        <f t="shared" si="277"/>
        <v>222</v>
      </c>
      <c r="C512" s="1">
        <f ca="1" t="shared" si="221"/>
        <v>0.0584568166959014</v>
      </c>
      <c r="D512" s="1">
        <f ca="1" t="shared" si="222"/>
        <v>50.4184180367885</v>
      </c>
      <c r="E512" s="1">
        <f ca="1" t="shared" si="223"/>
        <v>0.450761052652925</v>
      </c>
      <c r="F512" s="1">
        <f ca="1" t="shared" si="224"/>
        <v>4.95377371545063</v>
      </c>
      <c r="G512" s="1">
        <f ca="1" t="shared" si="225"/>
        <v>39.6301897236051</v>
      </c>
      <c r="H512" s="1">
        <f ca="1" t="shared" si="226"/>
        <v>10.7882283131834</v>
      </c>
      <c r="I512" s="1">
        <f ca="1" t="shared" si="227"/>
        <v>1078.82283131834</v>
      </c>
      <c r="K512" s="1">
        <f t="shared" si="278"/>
        <v>222</v>
      </c>
      <c r="L512" s="1">
        <f ca="1" t="shared" si="228"/>
        <v>0.868284068324994</v>
      </c>
      <c r="M512" s="1">
        <f ca="1" t="shared" si="229"/>
        <v>68.3655884370328</v>
      </c>
      <c r="N512" s="1">
        <f ca="1" t="shared" si="230"/>
        <v>0.727609360234734</v>
      </c>
      <c r="O512" s="1">
        <f ca="1" t="shared" si="231"/>
        <v>5.19766020590489</v>
      </c>
      <c r="P512" s="1">
        <f ca="1" t="shared" si="232"/>
        <v>46.778941853144</v>
      </c>
      <c r="Q512" s="1">
        <f ca="1" t="shared" si="233"/>
        <v>21.5866465838888</v>
      </c>
      <c r="R512" s="1">
        <f ca="1" t="shared" si="234"/>
        <v>2158.66465838888</v>
      </c>
      <c r="T512" s="1">
        <f t="shared" si="279"/>
        <v>222</v>
      </c>
      <c r="U512" s="1">
        <f ca="1" t="shared" si="235"/>
        <v>0.827438443478811</v>
      </c>
      <c r="V512" s="1">
        <f ca="1" t="shared" si="236"/>
        <v>66.7713076332929</v>
      </c>
      <c r="W512" s="1">
        <f ca="1" t="shared" si="237"/>
        <v>0.756392448126507</v>
      </c>
      <c r="X512" s="1">
        <f ca="1" t="shared" si="238"/>
        <v>5.09074873967522</v>
      </c>
      <c r="Y512" s="1">
        <f ca="1" t="shared" si="239"/>
        <v>50.9074873967522</v>
      </c>
      <c r="Z512" s="1">
        <f ca="1" t="shared" si="240"/>
        <v>15.8638202365407</v>
      </c>
      <c r="AA512" s="1">
        <f ca="1" t="shared" si="241"/>
        <v>1586.38202365407</v>
      </c>
      <c r="AC512" s="1">
        <f t="shared" si="280"/>
        <v>222</v>
      </c>
      <c r="AD512" s="1">
        <f ca="1" t="shared" si="242"/>
        <v>0.411189043601879</v>
      </c>
      <c r="AE512" s="1">
        <f ca="1" t="shared" si="243"/>
        <v>63.4911840497769</v>
      </c>
      <c r="AF512" s="1">
        <f ca="1" t="shared" si="244"/>
        <v>0.311764319131047</v>
      </c>
      <c r="AG512" s="1">
        <f ca="1" t="shared" si="245"/>
        <v>4.92051813257549</v>
      </c>
      <c r="AH512" s="1">
        <f ca="1" t="shared" si="246"/>
        <v>54.1256994583304</v>
      </c>
      <c r="AI512" s="1">
        <f ca="1" t="shared" si="247"/>
        <v>9.36548459144655</v>
      </c>
      <c r="AJ512" s="1">
        <f ca="1" t="shared" si="248"/>
        <v>936.548459144655</v>
      </c>
      <c r="AL512" s="1">
        <f t="shared" si="281"/>
        <v>222</v>
      </c>
      <c r="AM512" s="1">
        <f ca="1" t="shared" si="249"/>
        <v>0.570251879952754</v>
      </c>
      <c r="AN512" s="1">
        <f ca="1" t="shared" si="250"/>
        <v>68.2956698627864</v>
      </c>
      <c r="AO512" s="1">
        <f ca="1" t="shared" si="251"/>
        <v>0.312762670543317</v>
      </c>
      <c r="AP512" s="1">
        <f ca="1" t="shared" si="252"/>
        <v>4.73014625068014</v>
      </c>
      <c r="AQ512" s="1">
        <f ca="1" t="shared" si="253"/>
        <v>56.7617550081616</v>
      </c>
      <c r="AR512" s="1">
        <f ca="1" t="shared" si="254"/>
        <v>11.5339148546248</v>
      </c>
      <c r="AS512" s="1">
        <f ca="1" t="shared" si="255"/>
        <v>1153.39148546248</v>
      </c>
      <c r="AU512" s="1">
        <f t="shared" si="282"/>
        <v>222</v>
      </c>
      <c r="AV512" s="1">
        <f ca="1" t="shared" si="256"/>
        <v>0.661123847448829</v>
      </c>
      <c r="AW512" s="1">
        <f ca="1" t="shared" si="257"/>
        <v>68.0955189493146</v>
      </c>
      <c r="AX512" s="1">
        <f ca="1" t="shared" si="258"/>
        <v>0.445838422642418</v>
      </c>
      <c r="AY512" s="1">
        <f ca="1" t="shared" si="259"/>
        <v>4.87860180663839</v>
      </c>
      <c r="AZ512" s="1">
        <f ca="1" t="shared" si="260"/>
        <v>63.421823486299</v>
      </c>
      <c r="BA512" s="1">
        <f ca="1" t="shared" si="261"/>
        <v>4.67369546301553</v>
      </c>
      <c r="BB512" s="1">
        <f ca="1" t="shared" si="262"/>
        <v>467.369546301553</v>
      </c>
      <c r="BD512" s="1">
        <f t="shared" si="283"/>
        <v>222</v>
      </c>
      <c r="BE512" s="1">
        <f ca="1" t="shared" si="263"/>
        <v>0.37122188247767</v>
      </c>
      <c r="BF512" s="1">
        <f ca="1" t="shared" si="264"/>
        <v>62.1681182368913</v>
      </c>
      <c r="BG512" s="1">
        <f ca="1" t="shared" si="265"/>
        <v>0.36354615459474</v>
      </c>
      <c r="BH512" s="1">
        <f ca="1" t="shared" si="266"/>
        <v>4.71935586166178</v>
      </c>
      <c r="BI512" s="1">
        <f ca="1" t="shared" si="267"/>
        <v>66.0709820632649</v>
      </c>
      <c r="BJ512" s="1">
        <f ca="1" t="shared" si="268"/>
        <v>0</v>
      </c>
      <c r="BK512" s="1">
        <f ca="1" t="shared" si="269"/>
        <v>0</v>
      </c>
      <c r="BM512" s="1">
        <f t="shared" si="284"/>
        <v>222</v>
      </c>
      <c r="BN512" s="1">
        <f ca="1" t="shared" si="270"/>
        <v>0.36438595881187</v>
      </c>
      <c r="BO512" s="1">
        <f ca="1" t="shared" si="271"/>
        <v>63.4450975598229</v>
      </c>
      <c r="BP512" s="1">
        <f ca="1" t="shared" si="272"/>
        <v>0.437334871232939</v>
      </c>
      <c r="BQ512" s="1">
        <f ca="1" t="shared" si="273"/>
        <v>4.89243746126349</v>
      </c>
      <c r="BR512" s="1">
        <f ca="1" t="shared" si="274"/>
        <v>73.3865619189524</v>
      </c>
      <c r="BS512" s="1">
        <f ca="1" t="shared" si="275"/>
        <v>0</v>
      </c>
      <c r="BT512" s="1">
        <f ca="1" t="shared" si="276"/>
        <v>0</v>
      </c>
    </row>
    <row r="513" spans="2:72">
      <c r="B513" s="1">
        <f t="shared" si="277"/>
        <v>223</v>
      </c>
      <c r="C513" s="1">
        <f ca="1" t="shared" si="221"/>
        <v>0.415974414130291</v>
      </c>
      <c r="D513" s="1">
        <f ca="1" t="shared" si="222"/>
        <v>63.4373100946287</v>
      </c>
      <c r="E513" s="1">
        <f ca="1" t="shared" si="223"/>
        <v>0.903488842869983</v>
      </c>
      <c r="F513" s="1">
        <f ca="1" t="shared" si="224"/>
        <v>5.78686972221042</v>
      </c>
      <c r="G513" s="1">
        <f ca="1" t="shared" si="225"/>
        <v>46.2949577776834</v>
      </c>
      <c r="H513" s="1">
        <f ca="1" t="shared" si="226"/>
        <v>17.1423523169454</v>
      </c>
      <c r="I513" s="1">
        <f ca="1" t="shared" si="227"/>
        <v>1714.23523169454</v>
      </c>
      <c r="K513" s="1">
        <f t="shared" si="278"/>
        <v>223</v>
      </c>
      <c r="L513" s="1">
        <f ca="1" t="shared" si="228"/>
        <v>0.117957069733063</v>
      </c>
      <c r="M513" s="1">
        <f ca="1" t="shared" si="229"/>
        <v>58.6031749181811</v>
      </c>
      <c r="N513" s="1">
        <f ca="1" t="shared" si="230"/>
        <v>0.652387133332626</v>
      </c>
      <c r="O513" s="1">
        <f ca="1" t="shared" si="231"/>
        <v>4.92594038673479</v>
      </c>
      <c r="P513" s="1">
        <f ca="1" t="shared" si="232"/>
        <v>44.3334634806131</v>
      </c>
      <c r="Q513" s="1">
        <f ca="1" t="shared" si="233"/>
        <v>14.269711437568</v>
      </c>
      <c r="R513" s="1">
        <f ca="1" t="shared" si="234"/>
        <v>1426.9711437568</v>
      </c>
      <c r="T513" s="1">
        <f t="shared" si="279"/>
        <v>223</v>
      </c>
      <c r="U513" s="1">
        <f ca="1" t="shared" si="235"/>
        <v>0.501492033019186</v>
      </c>
      <c r="V513" s="1">
        <f ca="1" t="shared" si="236"/>
        <v>64.3281522712466</v>
      </c>
      <c r="W513" s="1">
        <f ca="1" t="shared" si="237"/>
        <v>0.82608049536651</v>
      </c>
      <c r="X513" s="1">
        <f ca="1" t="shared" si="238"/>
        <v>5.26862173843795</v>
      </c>
      <c r="Y513" s="1">
        <f ca="1" t="shared" si="239"/>
        <v>52.6862173843795</v>
      </c>
      <c r="Z513" s="1">
        <f ca="1" t="shared" si="240"/>
        <v>11.641934886867</v>
      </c>
      <c r="AA513" s="1">
        <f ca="1" t="shared" si="241"/>
        <v>1164.1934886867</v>
      </c>
      <c r="AC513" s="1">
        <f t="shared" si="280"/>
        <v>223</v>
      </c>
      <c r="AD513" s="1">
        <f ca="1" t="shared" si="242"/>
        <v>0.104971547623175</v>
      </c>
      <c r="AE513" s="1">
        <f ca="1" t="shared" si="243"/>
        <v>59.124359901639</v>
      </c>
      <c r="AF513" s="1">
        <f ca="1" t="shared" si="244"/>
        <v>0.222936213749957</v>
      </c>
      <c r="AG513" s="1">
        <f ca="1" t="shared" si="245"/>
        <v>4.39266768483086</v>
      </c>
      <c r="AH513" s="1">
        <f ca="1" t="shared" si="246"/>
        <v>48.3193445331394</v>
      </c>
      <c r="AI513" s="1">
        <f ca="1" t="shared" si="247"/>
        <v>10.8050153684995</v>
      </c>
      <c r="AJ513" s="1">
        <f ca="1" t="shared" si="248"/>
        <v>1080.50153684995</v>
      </c>
      <c r="AL513" s="1">
        <f t="shared" si="281"/>
        <v>223</v>
      </c>
      <c r="AM513" s="1">
        <f ca="1" t="shared" si="249"/>
        <v>0.583642134491765</v>
      </c>
      <c r="AN513" s="1">
        <f ca="1" t="shared" si="250"/>
        <v>66.1026391041629</v>
      </c>
      <c r="AO513" s="1">
        <f ca="1" t="shared" si="251"/>
        <v>0.548596718252603</v>
      </c>
      <c r="AP513" s="1">
        <f ca="1" t="shared" si="252"/>
        <v>4.62260127074128</v>
      </c>
      <c r="AQ513" s="1">
        <f ca="1" t="shared" si="253"/>
        <v>55.4712152488953</v>
      </c>
      <c r="AR513" s="1">
        <f ca="1" t="shared" si="254"/>
        <v>10.6314238552676</v>
      </c>
      <c r="AS513" s="1">
        <f ca="1" t="shared" si="255"/>
        <v>1063.14238552676</v>
      </c>
      <c r="AU513" s="1">
        <f t="shared" si="282"/>
        <v>223</v>
      </c>
      <c r="AV513" s="1">
        <f ca="1" t="shared" si="256"/>
        <v>0.832412999686405</v>
      </c>
      <c r="AW513" s="1">
        <f ca="1" t="shared" si="257"/>
        <v>66.2496705157063</v>
      </c>
      <c r="AX513" s="1">
        <f ca="1" t="shared" si="258"/>
        <v>0.247382169820244</v>
      </c>
      <c r="AY513" s="1">
        <f ca="1" t="shared" si="259"/>
        <v>4.23140197567007</v>
      </c>
      <c r="AZ513" s="1">
        <f ca="1" t="shared" si="260"/>
        <v>55.0082256837109</v>
      </c>
      <c r="BA513" s="1">
        <f ca="1" t="shared" si="261"/>
        <v>11.2414448319954</v>
      </c>
      <c r="BB513" s="1">
        <f ca="1" t="shared" si="262"/>
        <v>1124.14448319954</v>
      </c>
      <c r="BD513" s="1">
        <f t="shared" si="283"/>
        <v>223</v>
      </c>
      <c r="BE513" s="1">
        <f ca="1" t="shared" si="263"/>
        <v>0.301870888403707</v>
      </c>
      <c r="BF513" s="1">
        <f ca="1" t="shared" si="264"/>
        <v>63.3858349588567</v>
      </c>
      <c r="BG513" s="1">
        <f ca="1" t="shared" si="265"/>
        <v>0.0504340969677064</v>
      </c>
      <c r="BH513" s="1">
        <f ca="1" t="shared" si="266"/>
        <v>4.23741422197398</v>
      </c>
      <c r="BI513" s="1">
        <f ca="1" t="shared" si="267"/>
        <v>59.3237991076357</v>
      </c>
      <c r="BJ513" s="1">
        <f ca="1" t="shared" si="268"/>
        <v>4.06203585122102</v>
      </c>
      <c r="BK513" s="1">
        <f ca="1" t="shared" si="269"/>
        <v>406.203585122102</v>
      </c>
      <c r="BM513" s="1">
        <f t="shared" si="284"/>
        <v>223</v>
      </c>
      <c r="BN513" s="1">
        <f ca="1" t="shared" si="270"/>
        <v>0.126216405476035</v>
      </c>
      <c r="BO513" s="1">
        <f ca="1" t="shared" si="271"/>
        <v>59.3606223255163</v>
      </c>
      <c r="BP513" s="1">
        <f ca="1" t="shared" si="272"/>
        <v>0.00512261168072503</v>
      </c>
      <c r="BQ513" s="1">
        <f ca="1" t="shared" si="273"/>
        <v>4.14936942333936</v>
      </c>
      <c r="BR513" s="1">
        <f ca="1" t="shared" si="274"/>
        <v>62.2405413500904</v>
      </c>
      <c r="BS513" s="1">
        <f ca="1" t="shared" si="275"/>
        <v>0</v>
      </c>
      <c r="BT513" s="1">
        <f ca="1" t="shared" si="276"/>
        <v>0</v>
      </c>
    </row>
    <row r="514" spans="2:72">
      <c r="B514" s="1">
        <f t="shared" si="277"/>
        <v>224</v>
      </c>
      <c r="C514" s="1">
        <f ca="1" t="shared" si="221"/>
        <v>0.77098797349431</v>
      </c>
      <c r="D514" s="1">
        <f ca="1" t="shared" si="222"/>
        <v>69.577545930884</v>
      </c>
      <c r="E514" s="1">
        <f ca="1" t="shared" si="223"/>
        <v>0.563292380645741</v>
      </c>
      <c r="F514" s="1">
        <f ca="1" t="shared" si="224"/>
        <v>4.82820789312022</v>
      </c>
      <c r="G514" s="1">
        <f ca="1" t="shared" si="225"/>
        <v>38.6256631449618</v>
      </c>
      <c r="H514" s="1">
        <f ca="1" t="shared" si="226"/>
        <v>30.9518827859222</v>
      </c>
      <c r="I514" s="1">
        <f ca="1" t="shared" si="227"/>
        <v>3095.18827859222</v>
      </c>
      <c r="K514" s="1">
        <f t="shared" si="278"/>
        <v>224</v>
      </c>
      <c r="L514" s="1">
        <f ca="1" t="shared" si="228"/>
        <v>0.666265480921755</v>
      </c>
      <c r="M514" s="1">
        <f ca="1" t="shared" si="229"/>
        <v>66.5868997827817</v>
      </c>
      <c r="N514" s="1">
        <f ca="1" t="shared" si="230"/>
        <v>0.89223846081431</v>
      </c>
      <c r="O514" s="1">
        <f ca="1" t="shared" si="231"/>
        <v>5.30705163694514</v>
      </c>
      <c r="P514" s="1">
        <f ca="1" t="shared" si="232"/>
        <v>47.7634647325062</v>
      </c>
      <c r="Q514" s="1">
        <f ca="1" t="shared" si="233"/>
        <v>18.8234350502755</v>
      </c>
      <c r="R514" s="1">
        <f ca="1" t="shared" si="234"/>
        <v>1882.34350502755</v>
      </c>
      <c r="T514" s="1">
        <f t="shared" si="279"/>
        <v>224</v>
      </c>
      <c r="U514" s="1">
        <f ca="1" t="shared" si="235"/>
        <v>0.237030725135574</v>
      </c>
      <c r="V514" s="1">
        <f ca="1" t="shared" si="236"/>
        <v>59.0963842220861</v>
      </c>
      <c r="W514" s="1">
        <f ca="1" t="shared" si="237"/>
        <v>0.8948269150023</v>
      </c>
      <c r="X514" s="1">
        <f ca="1" t="shared" si="238"/>
        <v>5.26182139778617</v>
      </c>
      <c r="Y514" s="1">
        <f ca="1" t="shared" si="239"/>
        <v>52.6182139778617</v>
      </c>
      <c r="Z514" s="1">
        <f ca="1" t="shared" si="240"/>
        <v>6.47817024422443</v>
      </c>
      <c r="AA514" s="1">
        <f ca="1" t="shared" si="241"/>
        <v>647.817024422443</v>
      </c>
      <c r="AC514" s="1">
        <f t="shared" si="280"/>
        <v>224</v>
      </c>
      <c r="AD514" s="1">
        <f ca="1" t="shared" si="242"/>
        <v>0.0237517260971205</v>
      </c>
      <c r="AE514" s="1">
        <f ca="1" t="shared" si="243"/>
        <v>51.0814427777995</v>
      </c>
      <c r="AF514" s="1">
        <f ca="1" t="shared" si="244"/>
        <v>0.884442893930351</v>
      </c>
      <c r="AG514" s="1">
        <f ca="1" t="shared" si="245"/>
        <v>5.07521371493973</v>
      </c>
      <c r="AH514" s="1">
        <f ca="1" t="shared" si="246"/>
        <v>55.827350864337</v>
      </c>
      <c r="AI514" s="1">
        <f ca="1" t="shared" si="247"/>
        <v>0</v>
      </c>
      <c r="AJ514" s="1">
        <f ca="1" t="shared" si="248"/>
        <v>0</v>
      </c>
      <c r="AL514" s="1">
        <f t="shared" si="281"/>
        <v>224</v>
      </c>
      <c r="AM514" s="1">
        <f ca="1" t="shared" si="249"/>
        <v>0.35166304888395</v>
      </c>
      <c r="AN514" s="1">
        <f ca="1" t="shared" si="250"/>
        <v>63.7901322560845</v>
      </c>
      <c r="AO514" s="1">
        <f ca="1" t="shared" si="251"/>
        <v>0.268681400306111</v>
      </c>
      <c r="AP514" s="1">
        <f ca="1" t="shared" si="252"/>
        <v>4.43481508497361</v>
      </c>
      <c r="AQ514" s="1">
        <f ca="1" t="shared" si="253"/>
        <v>53.2177810196834</v>
      </c>
      <c r="AR514" s="1">
        <f ca="1" t="shared" si="254"/>
        <v>10.5723512364011</v>
      </c>
      <c r="AS514" s="1">
        <f ca="1" t="shared" si="255"/>
        <v>1057.23512364011</v>
      </c>
      <c r="AU514" s="1">
        <f t="shared" si="282"/>
        <v>224</v>
      </c>
      <c r="AV514" s="1">
        <f ca="1" t="shared" si="256"/>
        <v>0.0636376046876423</v>
      </c>
      <c r="AW514" s="1">
        <f ca="1" t="shared" si="257"/>
        <v>51.5757330100122</v>
      </c>
      <c r="AX514" s="1">
        <f ca="1" t="shared" si="258"/>
        <v>0.229633549565087</v>
      </c>
      <c r="AY514" s="1">
        <f ca="1" t="shared" si="259"/>
        <v>4.43546697861759</v>
      </c>
      <c r="AZ514" s="1">
        <f ca="1" t="shared" si="260"/>
        <v>57.6610707220287</v>
      </c>
      <c r="BA514" s="1">
        <f ca="1" t="shared" si="261"/>
        <v>0</v>
      </c>
      <c r="BB514" s="1">
        <f ca="1" t="shared" si="262"/>
        <v>0</v>
      </c>
      <c r="BD514" s="1">
        <f t="shared" si="283"/>
        <v>224</v>
      </c>
      <c r="BE514" s="1">
        <f ca="1" t="shared" si="263"/>
        <v>0.239183238028102</v>
      </c>
      <c r="BF514" s="1">
        <f ca="1" t="shared" si="264"/>
        <v>58.1881846324875</v>
      </c>
      <c r="BG514" s="1">
        <f ca="1" t="shared" si="265"/>
        <v>0.430868220898378</v>
      </c>
      <c r="BH514" s="1">
        <f ca="1" t="shared" si="266"/>
        <v>4.85258383616499</v>
      </c>
      <c r="BI514" s="1">
        <f ca="1" t="shared" si="267"/>
        <v>67.9361737063098</v>
      </c>
      <c r="BJ514" s="1">
        <f ca="1" t="shared" si="268"/>
        <v>0</v>
      </c>
      <c r="BK514" s="1">
        <f ca="1" t="shared" si="269"/>
        <v>0</v>
      </c>
      <c r="BM514" s="1">
        <f t="shared" si="284"/>
        <v>224</v>
      </c>
      <c r="BN514" s="1">
        <f ca="1" t="shared" si="270"/>
        <v>0.306377373527462</v>
      </c>
      <c r="BO514" s="1">
        <f ca="1" t="shared" si="271"/>
        <v>64.5288920670265</v>
      </c>
      <c r="BP514" s="1">
        <f ca="1" t="shared" si="272"/>
        <v>0.675322125458875</v>
      </c>
      <c r="BQ514" s="1">
        <f ca="1" t="shared" si="273"/>
        <v>4.64410735826729</v>
      </c>
      <c r="BR514" s="1">
        <f ca="1" t="shared" si="274"/>
        <v>69.6616103740094</v>
      </c>
      <c r="BS514" s="1">
        <f ca="1" t="shared" si="275"/>
        <v>0</v>
      </c>
      <c r="BT514" s="1">
        <f ca="1" t="shared" si="276"/>
        <v>0</v>
      </c>
    </row>
    <row r="515" spans="2:72">
      <c r="B515" s="1">
        <f t="shared" si="277"/>
        <v>225</v>
      </c>
      <c r="C515" s="1">
        <f ca="1" t="shared" si="221"/>
        <v>0.52615850299979</v>
      </c>
      <c r="D515" s="1">
        <f ca="1" t="shared" si="222"/>
        <v>62.1377063499337</v>
      </c>
      <c r="E515" s="1">
        <f ca="1" t="shared" si="223"/>
        <v>0.747441787046479</v>
      </c>
      <c r="F515" s="1">
        <f ca="1" t="shared" si="224"/>
        <v>5.05221953884805</v>
      </c>
      <c r="G515" s="1">
        <f ca="1" t="shared" si="225"/>
        <v>40.4177563107844</v>
      </c>
      <c r="H515" s="1">
        <f ca="1" t="shared" si="226"/>
        <v>21.7199500391492</v>
      </c>
      <c r="I515" s="1">
        <f ca="1" t="shared" si="227"/>
        <v>2171.99500391492</v>
      </c>
      <c r="K515" s="1">
        <f t="shared" si="278"/>
        <v>225</v>
      </c>
      <c r="L515" s="1">
        <f ca="1" t="shared" si="228"/>
        <v>0.837877436399848</v>
      </c>
      <c r="M515" s="1">
        <f ca="1" t="shared" si="229"/>
        <v>69.7089807143389</v>
      </c>
      <c r="N515" s="1">
        <f ca="1" t="shared" si="230"/>
        <v>0.0204196509984076</v>
      </c>
      <c r="O515" s="1">
        <f ca="1" t="shared" si="231"/>
        <v>4.12228212107264</v>
      </c>
      <c r="P515" s="1">
        <f ca="1" t="shared" si="232"/>
        <v>37.1005390896537</v>
      </c>
      <c r="Q515" s="1">
        <f ca="1" t="shared" si="233"/>
        <v>32.6084416246852</v>
      </c>
      <c r="R515" s="1">
        <f ca="1" t="shared" si="234"/>
        <v>3260.84416246852</v>
      </c>
      <c r="T515" s="1">
        <f t="shared" si="279"/>
        <v>225</v>
      </c>
      <c r="U515" s="1">
        <f ca="1" t="shared" si="235"/>
        <v>0.019275196648382</v>
      </c>
      <c r="V515" s="1">
        <f ca="1" t="shared" si="236"/>
        <v>54.4199500165062</v>
      </c>
      <c r="W515" s="1">
        <f ca="1" t="shared" si="237"/>
        <v>0.214662407066448</v>
      </c>
      <c r="X515" s="1">
        <f ca="1" t="shared" si="238"/>
        <v>4.06494749847897</v>
      </c>
      <c r="Y515" s="1">
        <f ca="1" t="shared" si="239"/>
        <v>40.6494749847897</v>
      </c>
      <c r="Z515" s="1">
        <f ca="1" t="shared" si="240"/>
        <v>13.7704750317165</v>
      </c>
      <c r="AA515" s="1">
        <f ca="1" t="shared" si="241"/>
        <v>1377.04750317165</v>
      </c>
      <c r="AC515" s="1">
        <f t="shared" si="280"/>
        <v>225</v>
      </c>
      <c r="AD515" s="1">
        <f ca="1" t="shared" si="242"/>
        <v>0.107322539033521</v>
      </c>
      <c r="AE515" s="1">
        <f ca="1" t="shared" si="243"/>
        <v>56.5367241086115</v>
      </c>
      <c r="AF515" s="1">
        <f ca="1" t="shared" si="244"/>
        <v>0.895752296358991</v>
      </c>
      <c r="AG515" s="1">
        <f ca="1" t="shared" si="245"/>
        <v>5.3075482431398</v>
      </c>
      <c r="AH515" s="1">
        <f ca="1" t="shared" si="246"/>
        <v>58.3830306745379</v>
      </c>
      <c r="AI515" s="1">
        <f ca="1" t="shared" si="247"/>
        <v>0</v>
      </c>
      <c r="AJ515" s="1">
        <f ca="1" t="shared" si="248"/>
        <v>0</v>
      </c>
      <c r="AL515" s="1">
        <f t="shared" si="281"/>
        <v>225</v>
      </c>
      <c r="AM515" s="1">
        <f ca="1" t="shared" si="249"/>
        <v>0.729460056877081</v>
      </c>
      <c r="AN515" s="1">
        <f ca="1" t="shared" si="250"/>
        <v>67.0809120673278</v>
      </c>
      <c r="AO515" s="1">
        <f ca="1" t="shared" si="251"/>
        <v>0.782017397872017</v>
      </c>
      <c r="AP515" s="1">
        <f ca="1" t="shared" si="252"/>
        <v>5.06352970205349</v>
      </c>
      <c r="AQ515" s="1">
        <f ca="1" t="shared" si="253"/>
        <v>60.7623564246419</v>
      </c>
      <c r="AR515" s="1">
        <f ca="1" t="shared" si="254"/>
        <v>6.31855564268595</v>
      </c>
      <c r="AS515" s="1">
        <f ca="1" t="shared" si="255"/>
        <v>631.855564268595</v>
      </c>
      <c r="AU515" s="1">
        <f t="shared" si="282"/>
        <v>225</v>
      </c>
      <c r="AV515" s="1">
        <f ca="1" t="shared" si="256"/>
        <v>0.461132247098374</v>
      </c>
      <c r="AW515" s="1">
        <f ca="1" t="shared" si="257"/>
        <v>62.8546791197635</v>
      </c>
      <c r="AX515" s="1">
        <f ca="1" t="shared" si="258"/>
        <v>0.74335823815635</v>
      </c>
      <c r="AY515" s="1">
        <f ca="1" t="shared" si="259"/>
        <v>5.18579187556838</v>
      </c>
      <c r="AZ515" s="1">
        <f ca="1" t="shared" si="260"/>
        <v>67.4152943823889</v>
      </c>
      <c r="BA515" s="1">
        <f ca="1" t="shared" si="261"/>
        <v>0</v>
      </c>
      <c r="BB515" s="1">
        <f ca="1" t="shared" si="262"/>
        <v>0</v>
      </c>
      <c r="BD515" s="1">
        <f t="shared" si="283"/>
        <v>225</v>
      </c>
      <c r="BE515" s="1">
        <f ca="1" t="shared" si="263"/>
        <v>0.437862362212636</v>
      </c>
      <c r="BF515" s="1">
        <f ca="1" t="shared" si="264"/>
        <v>60.2147081016641</v>
      </c>
      <c r="BG515" s="1">
        <f ca="1" t="shared" si="265"/>
        <v>0.687454270489272</v>
      </c>
      <c r="BH515" s="1">
        <f ca="1" t="shared" si="266"/>
        <v>4.62826134637838</v>
      </c>
      <c r="BI515" s="1">
        <f ca="1" t="shared" si="267"/>
        <v>64.7956588492973</v>
      </c>
      <c r="BJ515" s="1">
        <f ca="1" t="shared" si="268"/>
        <v>0</v>
      </c>
      <c r="BK515" s="1">
        <f ca="1" t="shared" si="269"/>
        <v>0</v>
      </c>
      <c r="BM515" s="1">
        <f t="shared" si="284"/>
        <v>225</v>
      </c>
      <c r="BN515" s="1">
        <f ca="1" t="shared" si="270"/>
        <v>0.534185357619976</v>
      </c>
      <c r="BO515" s="1">
        <f ca="1" t="shared" si="271"/>
        <v>63.4211007780556</v>
      </c>
      <c r="BP515" s="1">
        <f ca="1" t="shared" si="272"/>
        <v>0.800258894721124</v>
      </c>
      <c r="BQ515" s="1">
        <f ca="1" t="shared" si="273"/>
        <v>5.0470983112672</v>
      </c>
      <c r="BR515" s="1">
        <f ca="1" t="shared" si="274"/>
        <v>75.7064746690081</v>
      </c>
      <c r="BS515" s="1">
        <f ca="1" t="shared" si="275"/>
        <v>0</v>
      </c>
      <c r="BT515" s="1">
        <f ca="1" t="shared" si="276"/>
        <v>0</v>
      </c>
    </row>
    <row r="516" spans="2:72">
      <c r="B516" s="1">
        <f t="shared" si="277"/>
        <v>226</v>
      </c>
      <c r="C516" s="1">
        <f ca="1" t="shared" si="221"/>
        <v>0.306305208921321</v>
      </c>
      <c r="D516" s="1">
        <f ca="1" t="shared" si="222"/>
        <v>60.0674024543352</v>
      </c>
      <c r="E516" s="1">
        <f ca="1" t="shared" si="223"/>
        <v>0.806957878481579</v>
      </c>
      <c r="F516" s="1">
        <f ca="1" t="shared" si="224"/>
        <v>5.30778807712067</v>
      </c>
      <c r="G516" s="1">
        <f ca="1" t="shared" si="225"/>
        <v>42.4623046169654</v>
      </c>
      <c r="H516" s="1">
        <f ca="1" t="shared" si="226"/>
        <v>17.6050978373699</v>
      </c>
      <c r="I516" s="1">
        <f ca="1" t="shared" si="227"/>
        <v>1760.50978373699</v>
      </c>
      <c r="K516" s="1">
        <f t="shared" si="278"/>
        <v>226</v>
      </c>
      <c r="L516" s="1">
        <f ca="1" t="shared" si="228"/>
        <v>0.0224387785509832</v>
      </c>
      <c r="M516" s="1">
        <f ca="1" t="shared" si="229"/>
        <v>54.2989224983832</v>
      </c>
      <c r="N516" s="1">
        <f ca="1" t="shared" si="230"/>
        <v>0.116420388751004</v>
      </c>
      <c r="O516" s="1">
        <f ca="1" t="shared" si="231"/>
        <v>4.02398227649599</v>
      </c>
      <c r="P516" s="1">
        <f ca="1" t="shared" si="232"/>
        <v>36.2158404884639</v>
      </c>
      <c r="Q516" s="1">
        <f ca="1" t="shared" si="233"/>
        <v>18.0830820099192</v>
      </c>
      <c r="R516" s="1">
        <f ca="1" t="shared" si="234"/>
        <v>1808.30820099192</v>
      </c>
      <c r="T516" s="1">
        <f t="shared" si="279"/>
        <v>226</v>
      </c>
      <c r="U516" s="1">
        <f ca="1" t="shared" si="235"/>
        <v>0.670758861311708</v>
      </c>
      <c r="V516" s="1">
        <f ca="1" t="shared" si="236"/>
        <v>68.3372094715131</v>
      </c>
      <c r="W516" s="1">
        <f ca="1" t="shared" si="237"/>
        <v>0.379932262056083</v>
      </c>
      <c r="X516" s="1">
        <f ca="1" t="shared" si="238"/>
        <v>4.82417797251636</v>
      </c>
      <c r="Y516" s="1">
        <f ca="1" t="shared" si="239"/>
        <v>48.2417797251636</v>
      </c>
      <c r="Z516" s="1">
        <f ca="1" t="shared" si="240"/>
        <v>20.0954297463495</v>
      </c>
      <c r="AA516" s="1">
        <f ca="1" t="shared" si="241"/>
        <v>2009.54297463495</v>
      </c>
      <c r="AC516" s="1">
        <f t="shared" si="280"/>
        <v>226</v>
      </c>
      <c r="AD516" s="1">
        <f ca="1" t="shared" si="242"/>
        <v>0.701319813084939</v>
      </c>
      <c r="AE516" s="1">
        <f ca="1" t="shared" si="243"/>
        <v>66.5669675240811</v>
      </c>
      <c r="AF516" s="1">
        <f ca="1" t="shared" si="244"/>
        <v>0.741957042665882</v>
      </c>
      <c r="AG516" s="1">
        <f ca="1" t="shared" si="245"/>
        <v>5.24105007490827</v>
      </c>
      <c r="AH516" s="1">
        <f ca="1" t="shared" si="246"/>
        <v>57.651550823991</v>
      </c>
      <c r="AI516" s="1">
        <f ca="1" t="shared" si="247"/>
        <v>8.91541670009013</v>
      </c>
      <c r="AJ516" s="1">
        <f ca="1" t="shared" si="248"/>
        <v>891.541670009013</v>
      </c>
      <c r="AL516" s="1">
        <f t="shared" si="281"/>
        <v>226</v>
      </c>
      <c r="AM516" s="1">
        <f ca="1" t="shared" si="249"/>
        <v>0.849798952643296</v>
      </c>
      <c r="AN516" s="1">
        <f ca="1" t="shared" si="250"/>
        <v>69.2973313144281</v>
      </c>
      <c r="AO516" s="1">
        <f ca="1" t="shared" si="251"/>
        <v>0.0273854059868395</v>
      </c>
      <c r="AP516" s="1">
        <f ca="1" t="shared" si="252"/>
        <v>4.35011815365188</v>
      </c>
      <c r="AQ516" s="1">
        <f ca="1" t="shared" si="253"/>
        <v>52.2014178438225</v>
      </c>
      <c r="AR516" s="1">
        <f ca="1" t="shared" si="254"/>
        <v>17.0959134706056</v>
      </c>
      <c r="AS516" s="1">
        <f ca="1" t="shared" si="255"/>
        <v>1709.59134706056</v>
      </c>
      <c r="AU516" s="1">
        <f t="shared" si="282"/>
        <v>226</v>
      </c>
      <c r="AV516" s="1">
        <f ca="1" t="shared" si="256"/>
        <v>0.25753531851754</v>
      </c>
      <c r="AW516" s="1">
        <f ca="1" t="shared" si="257"/>
        <v>63.9872662703547</v>
      </c>
      <c r="AX516" s="1">
        <f ca="1" t="shared" si="258"/>
        <v>0.356732247377895</v>
      </c>
      <c r="AY516" s="1">
        <f ca="1" t="shared" si="259"/>
        <v>4.85596313279364</v>
      </c>
      <c r="AZ516" s="1">
        <f ca="1" t="shared" si="260"/>
        <v>63.1275207263173</v>
      </c>
      <c r="BA516" s="1">
        <f ca="1" t="shared" si="261"/>
        <v>0.859745544037438</v>
      </c>
      <c r="BB516" s="1">
        <f ca="1" t="shared" si="262"/>
        <v>85.9745544037438</v>
      </c>
      <c r="BD516" s="1">
        <f t="shared" si="283"/>
        <v>226</v>
      </c>
      <c r="BE516" s="1">
        <f ca="1" t="shared" si="263"/>
        <v>0.380817048069941</v>
      </c>
      <c r="BF516" s="1">
        <f ca="1" t="shared" si="264"/>
        <v>64.5633993334976</v>
      </c>
      <c r="BG516" s="1">
        <f ca="1" t="shared" si="265"/>
        <v>0.656070582224247</v>
      </c>
      <c r="BH516" s="1">
        <f ca="1" t="shared" si="266"/>
        <v>4.61979380364005</v>
      </c>
      <c r="BI516" s="1">
        <f ca="1" t="shared" si="267"/>
        <v>64.6771132509608</v>
      </c>
      <c r="BJ516" s="1">
        <f ca="1" t="shared" si="268"/>
        <v>0</v>
      </c>
      <c r="BK516" s="1">
        <f ca="1" t="shared" si="269"/>
        <v>0</v>
      </c>
      <c r="BM516" s="1">
        <f t="shared" si="284"/>
        <v>226</v>
      </c>
      <c r="BN516" s="1">
        <f ca="1" t="shared" si="270"/>
        <v>0.414646475087376</v>
      </c>
      <c r="BO516" s="1">
        <f ca="1" t="shared" si="271"/>
        <v>61.5912700368756</v>
      </c>
      <c r="BP516" s="1">
        <f ca="1" t="shared" si="272"/>
        <v>0.745268461597687</v>
      </c>
      <c r="BQ516" s="1">
        <f ca="1" t="shared" si="273"/>
        <v>5.42427487955026</v>
      </c>
      <c r="BR516" s="1">
        <f ca="1" t="shared" si="274"/>
        <v>81.3641231932539</v>
      </c>
      <c r="BS516" s="1">
        <f ca="1" t="shared" si="275"/>
        <v>0</v>
      </c>
      <c r="BT516" s="1">
        <f ca="1" t="shared" si="276"/>
        <v>0</v>
      </c>
    </row>
    <row r="517" spans="2:72">
      <c r="B517" s="1">
        <f t="shared" si="277"/>
        <v>227</v>
      </c>
      <c r="C517" s="1">
        <f ca="1" t="shared" si="221"/>
        <v>0.234721119382899</v>
      </c>
      <c r="D517" s="1">
        <f ca="1" t="shared" si="222"/>
        <v>59.370622792103</v>
      </c>
      <c r="E517" s="1">
        <f ca="1" t="shared" si="223"/>
        <v>0.26098652610829</v>
      </c>
      <c r="F517" s="1">
        <f ca="1" t="shared" si="224"/>
        <v>4.06795125761243</v>
      </c>
      <c r="G517" s="1">
        <f ca="1" t="shared" si="225"/>
        <v>32.5436100608994</v>
      </c>
      <c r="H517" s="1">
        <f ca="1" t="shared" si="226"/>
        <v>26.8270127312036</v>
      </c>
      <c r="I517" s="1">
        <f ca="1" t="shared" si="227"/>
        <v>2682.70127312036</v>
      </c>
      <c r="K517" s="1">
        <f t="shared" si="278"/>
        <v>227</v>
      </c>
      <c r="L517" s="1">
        <f ca="1" t="shared" si="228"/>
        <v>0.26565833801926</v>
      </c>
      <c r="M517" s="1">
        <f ca="1" t="shared" si="229"/>
        <v>64.2649244464175</v>
      </c>
      <c r="N517" s="1">
        <f ca="1" t="shared" si="230"/>
        <v>0.864772761314017</v>
      </c>
      <c r="O517" s="1">
        <f ca="1" t="shared" si="231"/>
        <v>5.03998049216275</v>
      </c>
      <c r="P517" s="1">
        <f ca="1" t="shared" si="232"/>
        <v>45.3598244294647</v>
      </c>
      <c r="Q517" s="1">
        <f ca="1" t="shared" si="233"/>
        <v>18.9051000169528</v>
      </c>
      <c r="R517" s="1">
        <f ca="1" t="shared" si="234"/>
        <v>1890.51000169528</v>
      </c>
      <c r="T517" s="1">
        <f t="shared" si="279"/>
        <v>227</v>
      </c>
      <c r="U517" s="1">
        <f ca="1" t="shared" si="235"/>
        <v>0.53976890480165</v>
      </c>
      <c r="V517" s="1">
        <f ca="1" t="shared" si="236"/>
        <v>60.0818684653277</v>
      </c>
      <c r="W517" s="1">
        <f ca="1" t="shared" si="237"/>
        <v>0.00173674756935527</v>
      </c>
      <c r="X517" s="1">
        <f ca="1" t="shared" si="238"/>
        <v>4.14885056375123</v>
      </c>
      <c r="Y517" s="1">
        <f ca="1" t="shared" si="239"/>
        <v>41.4885056375123</v>
      </c>
      <c r="Z517" s="1">
        <f ca="1" t="shared" si="240"/>
        <v>18.5933628278154</v>
      </c>
      <c r="AA517" s="1">
        <f ca="1" t="shared" si="241"/>
        <v>1859.33628278154</v>
      </c>
      <c r="AC517" s="1">
        <f t="shared" si="280"/>
        <v>227</v>
      </c>
      <c r="AD517" s="1">
        <f ca="1" t="shared" si="242"/>
        <v>0.623646855845547</v>
      </c>
      <c r="AE517" s="1">
        <f ca="1" t="shared" si="243"/>
        <v>69.1488632411113</v>
      </c>
      <c r="AF517" s="1">
        <f ca="1" t="shared" si="244"/>
        <v>0.734166825800494</v>
      </c>
      <c r="AG517" s="1">
        <f ca="1" t="shared" si="245"/>
        <v>5.43089957528881</v>
      </c>
      <c r="AH517" s="1">
        <f ca="1" t="shared" si="246"/>
        <v>59.7398953281769</v>
      </c>
      <c r="AI517" s="1">
        <f ca="1" t="shared" si="247"/>
        <v>9.40896791293444</v>
      </c>
      <c r="AJ517" s="1">
        <f ca="1" t="shared" si="248"/>
        <v>940.896791293444</v>
      </c>
      <c r="AL517" s="1">
        <f t="shared" si="281"/>
        <v>227</v>
      </c>
      <c r="AM517" s="1">
        <f ca="1" t="shared" si="249"/>
        <v>0.133007591567723</v>
      </c>
      <c r="AN517" s="1">
        <f ca="1" t="shared" si="250"/>
        <v>56.6875228965703</v>
      </c>
      <c r="AO517" s="1">
        <f ca="1" t="shared" si="251"/>
        <v>0.274714543412428</v>
      </c>
      <c r="AP517" s="1">
        <f ca="1" t="shared" si="252"/>
        <v>4.24708680442521</v>
      </c>
      <c r="AQ517" s="1">
        <f ca="1" t="shared" si="253"/>
        <v>50.9650416531026</v>
      </c>
      <c r="AR517" s="1">
        <f ca="1" t="shared" si="254"/>
        <v>5.72248124346775</v>
      </c>
      <c r="AS517" s="1">
        <f ca="1" t="shared" si="255"/>
        <v>572.248124346775</v>
      </c>
      <c r="AU517" s="1">
        <f t="shared" si="282"/>
        <v>227</v>
      </c>
      <c r="AV517" s="1">
        <f ca="1" t="shared" si="256"/>
        <v>0.637295054512461</v>
      </c>
      <c r="AW517" s="1">
        <f ca="1" t="shared" si="257"/>
        <v>68.1019204442882</v>
      </c>
      <c r="AX517" s="1">
        <f ca="1" t="shared" si="258"/>
        <v>0.921571400210653</v>
      </c>
      <c r="AY517" s="1">
        <f ca="1" t="shared" si="259"/>
        <v>5.67236166045354</v>
      </c>
      <c r="AZ517" s="1">
        <f ca="1" t="shared" si="260"/>
        <v>73.740701585896</v>
      </c>
      <c r="BA517" s="1">
        <f ca="1" t="shared" si="261"/>
        <v>0</v>
      </c>
      <c r="BB517" s="1">
        <f ca="1" t="shared" si="262"/>
        <v>0</v>
      </c>
      <c r="BD517" s="1">
        <f t="shared" si="283"/>
        <v>227</v>
      </c>
      <c r="BE517" s="1">
        <f ca="1" t="shared" si="263"/>
        <v>0.795873207536903</v>
      </c>
      <c r="BF517" s="1">
        <f ca="1" t="shared" si="264"/>
        <v>67.9265298304792</v>
      </c>
      <c r="BG517" s="1">
        <f ca="1" t="shared" si="265"/>
        <v>0.0166032796626308</v>
      </c>
      <c r="BH517" s="1">
        <f ca="1" t="shared" si="266"/>
        <v>4.10524970416541</v>
      </c>
      <c r="BI517" s="1">
        <f ca="1" t="shared" si="267"/>
        <v>57.4734958583157</v>
      </c>
      <c r="BJ517" s="1">
        <f ca="1" t="shared" si="268"/>
        <v>10.4530339721635</v>
      </c>
      <c r="BK517" s="1">
        <f ca="1" t="shared" si="269"/>
        <v>1045.30339721635</v>
      </c>
      <c r="BM517" s="1">
        <f t="shared" si="284"/>
        <v>227</v>
      </c>
      <c r="BN517" s="1">
        <f ca="1" t="shared" si="270"/>
        <v>0.831605962818143</v>
      </c>
      <c r="BO517" s="1">
        <f ca="1" t="shared" si="271"/>
        <v>66.6092901073124</v>
      </c>
      <c r="BP517" s="1">
        <f ca="1" t="shared" si="272"/>
        <v>0.667197245795522</v>
      </c>
      <c r="BQ517" s="1">
        <f ca="1" t="shared" si="273"/>
        <v>4.82603050652057</v>
      </c>
      <c r="BR517" s="1">
        <f ca="1" t="shared" si="274"/>
        <v>72.3904575978086</v>
      </c>
      <c r="BS517" s="1">
        <f ca="1" t="shared" si="275"/>
        <v>0</v>
      </c>
      <c r="BT517" s="1">
        <f ca="1" t="shared" si="276"/>
        <v>0</v>
      </c>
    </row>
    <row r="518" spans="2:72">
      <c r="B518" s="1">
        <f t="shared" si="277"/>
        <v>228</v>
      </c>
      <c r="C518" s="1">
        <f ca="1" t="shared" si="221"/>
        <v>0.592122466120226</v>
      </c>
      <c r="D518" s="1">
        <f ca="1" t="shared" si="222"/>
        <v>66.2453770672989</v>
      </c>
      <c r="E518" s="1">
        <f ca="1" t="shared" si="223"/>
        <v>0.73125070975058</v>
      </c>
      <c r="F518" s="1">
        <f ca="1" t="shared" si="224"/>
        <v>5.3805374944263</v>
      </c>
      <c r="G518" s="1">
        <f ca="1" t="shared" si="225"/>
        <v>43.0442999554104</v>
      </c>
      <c r="H518" s="1">
        <f ca="1" t="shared" si="226"/>
        <v>23.2010771118886</v>
      </c>
      <c r="I518" s="1">
        <f ca="1" t="shared" si="227"/>
        <v>2320.10771118886</v>
      </c>
      <c r="K518" s="1">
        <f t="shared" si="278"/>
        <v>228</v>
      </c>
      <c r="L518" s="1">
        <f ca="1" t="shared" si="228"/>
        <v>0.704263157214019</v>
      </c>
      <c r="M518" s="1">
        <f ca="1" t="shared" si="229"/>
        <v>69.8699827772323</v>
      </c>
      <c r="N518" s="1">
        <f ca="1" t="shared" si="230"/>
        <v>0.256172497991476</v>
      </c>
      <c r="O518" s="1">
        <f ca="1" t="shared" si="231"/>
        <v>4.37683176156136</v>
      </c>
      <c r="P518" s="1">
        <f ca="1" t="shared" si="232"/>
        <v>39.3914858540522</v>
      </c>
      <c r="Q518" s="1">
        <f ca="1" t="shared" si="233"/>
        <v>30.4784969231801</v>
      </c>
      <c r="R518" s="1">
        <f ca="1" t="shared" si="234"/>
        <v>3047.84969231801</v>
      </c>
      <c r="T518" s="1">
        <f t="shared" si="279"/>
        <v>228</v>
      </c>
      <c r="U518" s="1">
        <f ca="1" t="shared" si="235"/>
        <v>0.577334828631934</v>
      </c>
      <c r="V518" s="1">
        <f ca="1" t="shared" si="236"/>
        <v>68.8700962428563</v>
      </c>
      <c r="W518" s="1">
        <f ca="1" t="shared" si="237"/>
        <v>0.161421445997863</v>
      </c>
      <c r="X518" s="1">
        <f ca="1" t="shared" si="238"/>
        <v>4.40568415581424</v>
      </c>
      <c r="Y518" s="1">
        <f ca="1" t="shared" si="239"/>
        <v>44.0568415581424</v>
      </c>
      <c r="Z518" s="1">
        <f ca="1" t="shared" si="240"/>
        <v>24.8132546847139</v>
      </c>
      <c r="AA518" s="1">
        <f ca="1" t="shared" si="241"/>
        <v>2481.32546847139</v>
      </c>
      <c r="AC518" s="1">
        <f t="shared" si="280"/>
        <v>228</v>
      </c>
      <c r="AD518" s="1">
        <f ca="1" t="shared" si="242"/>
        <v>0.997740357249403</v>
      </c>
      <c r="AE518" s="1">
        <f ca="1" t="shared" si="243"/>
        <v>83.8327759243071</v>
      </c>
      <c r="AF518" s="1">
        <f ca="1" t="shared" si="244"/>
        <v>0.0714756520091029</v>
      </c>
      <c r="AG518" s="1">
        <f ca="1" t="shared" si="245"/>
        <v>4.25468069302952</v>
      </c>
      <c r="AH518" s="1">
        <f ca="1" t="shared" si="246"/>
        <v>46.8014876233247</v>
      </c>
      <c r="AI518" s="1">
        <f ca="1" t="shared" si="247"/>
        <v>37.0312883009824</v>
      </c>
      <c r="AJ518" s="1">
        <f ca="1" t="shared" si="248"/>
        <v>3703.12883009824</v>
      </c>
      <c r="AL518" s="1">
        <f t="shared" si="281"/>
        <v>228</v>
      </c>
      <c r="AM518" s="1">
        <f ca="1" t="shared" si="249"/>
        <v>0.294541266418437</v>
      </c>
      <c r="AN518" s="1">
        <f ca="1" t="shared" si="250"/>
        <v>60.9979397841324</v>
      </c>
      <c r="AO518" s="1">
        <f ca="1" t="shared" si="251"/>
        <v>0.549895503531057</v>
      </c>
      <c r="AP518" s="1">
        <f ca="1" t="shared" si="252"/>
        <v>4.68723227973358</v>
      </c>
      <c r="AQ518" s="1">
        <f ca="1" t="shared" si="253"/>
        <v>56.246787356803</v>
      </c>
      <c r="AR518" s="1">
        <f ca="1" t="shared" si="254"/>
        <v>4.75115242732946</v>
      </c>
      <c r="AS518" s="1">
        <f ca="1" t="shared" si="255"/>
        <v>475.115242732946</v>
      </c>
      <c r="AU518" s="1">
        <f t="shared" si="282"/>
        <v>228</v>
      </c>
      <c r="AV518" s="1">
        <f ca="1" t="shared" si="256"/>
        <v>0.552406733997939</v>
      </c>
      <c r="AW518" s="1">
        <f ca="1" t="shared" si="257"/>
        <v>69.3057325110703</v>
      </c>
      <c r="AX518" s="1">
        <f ca="1" t="shared" si="258"/>
        <v>0.224916926781048</v>
      </c>
      <c r="AY518" s="1">
        <f ca="1" t="shared" si="259"/>
        <v>4.14869906169586</v>
      </c>
      <c r="AZ518" s="1">
        <f ca="1" t="shared" si="260"/>
        <v>53.9330878020462</v>
      </c>
      <c r="BA518" s="1">
        <f ca="1" t="shared" si="261"/>
        <v>15.372644709024</v>
      </c>
      <c r="BB518" s="1">
        <f ca="1" t="shared" si="262"/>
        <v>1537.2644709024</v>
      </c>
      <c r="BD518" s="1">
        <f t="shared" si="283"/>
        <v>228</v>
      </c>
      <c r="BE518" s="1">
        <f ca="1" t="shared" si="263"/>
        <v>0.11071430263982</v>
      </c>
      <c r="BF518" s="1">
        <f ca="1" t="shared" si="264"/>
        <v>56.3821438678557</v>
      </c>
      <c r="BG518" s="1">
        <f ca="1" t="shared" si="265"/>
        <v>0.517910877617856</v>
      </c>
      <c r="BH518" s="1">
        <f ca="1" t="shared" si="266"/>
        <v>4.50745499031979</v>
      </c>
      <c r="BI518" s="1">
        <f ca="1" t="shared" si="267"/>
        <v>63.1043698644771</v>
      </c>
      <c r="BJ518" s="1">
        <f ca="1" t="shared" si="268"/>
        <v>0</v>
      </c>
      <c r="BK518" s="1">
        <f ca="1" t="shared" si="269"/>
        <v>0</v>
      </c>
      <c r="BM518" s="1">
        <f t="shared" si="284"/>
        <v>228</v>
      </c>
      <c r="BN518" s="1">
        <f ca="1" t="shared" si="270"/>
        <v>0.216937497647216</v>
      </c>
      <c r="BO518" s="1">
        <f ca="1" t="shared" si="271"/>
        <v>58.0993986672753</v>
      </c>
      <c r="BP518" s="1">
        <f ca="1" t="shared" si="272"/>
        <v>0.946494820767766</v>
      </c>
      <c r="BQ518" s="1">
        <f ca="1" t="shared" si="273"/>
        <v>5.99009715002706</v>
      </c>
      <c r="BR518" s="1">
        <f ca="1" t="shared" si="274"/>
        <v>89.8514572504059</v>
      </c>
      <c r="BS518" s="1">
        <f ca="1" t="shared" si="275"/>
        <v>0</v>
      </c>
      <c r="BT518" s="1">
        <f ca="1" t="shared" si="276"/>
        <v>0</v>
      </c>
    </row>
    <row r="519" spans="2:72">
      <c r="B519" s="1">
        <f t="shared" si="277"/>
        <v>229</v>
      </c>
      <c r="C519" s="1">
        <f ca="1" t="shared" si="221"/>
        <v>0.519747419758883</v>
      </c>
      <c r="D519" s="1">
        <f ca="1" t="shared" si="222"/>
        <v>63.1545968242427</v>
      </c>
      <c r="E519" s="1">
        <f ca="1" t="shared" si="223"/>
        <v>0.60894440409109</v>
      </c>
      <c r="F519" s="1">
        <f ca="1" t="shared" si="224"/>
        <v>4.65727331998553</v>
      </c>
      <c r="G519" s="1">
        <f ca="1" t="shared" si="225"/>
        <v>37.2581865598843</v>
      </c>
      <c r="H519" s="1">
        <f ca="1" t="shared" si="226"/>
        <v>25.8964102643584</v>
      </c>
      <c r="I519" s="1">
        <f ca="1" t="shared" si="227"/>
        <v>2589.64102643584</v>
      </c>
      <c r="K519" s="1">
        <f t="shared" si="278"/>
        <v>229</v>
      </c>
      <c r="L519" s="1">
        <f ca="1" t="shared" si="228"/>
        <v>0.0193263085485333</v>
      </c>
      <c r="M519" s="1">
        <f ca="1" t="shared" si="229"/>
        <v>51.3812621211898</v>
      </c>
      <c r="N519" s="1">
        <f ca="1" t="shared" si="230"/>
        <v>0.168443778895262</v>
      </c>
      <c r="O519" s="1">
        <f ca="1" t="shared" si="231"/>
        <v>4.07190436969573</v>
      </c>
      <c r="P519" s="1">
        <f ca="1" t="shared" si="232"/>
        <v>36.6471393272615</v>
      </c>
      <c r="Q519" s="1">
        <f ca="1" t="shared" si="233"/>
        <v>14.7341227939283</v>
      </c>
      <c r="R519" s="1">
        <f ca="1" t="shared" si="234"/>
        <v>1473.41227939283</v>
      </c>
      <c r="T519" s="1">
        <f t="shared" si="279"/>
        <v>229</v>
      </c>
      <c r="U519" s="1">
        <f ca="1" t="shared" si="235"/>
        <v>0.831012837948948</v>
      </c>
      <c r="V519" s="1">
        <f ca="1" t="shared" si="236"/>
        <v>66.1880821058405</v>
      </c>
      <c r="W519" s="1">
        <f ca="1" t="shared" si="237"/>
        <v>0.545611868007902</v>
      </c>
      <c r="X519" s="1">
        <f ca="1" t="shared" si="238"/>
        <v>4.99050613513219</v>
      </c>
      <c r="Y519" s="1">
        <f ca="1" t="shared" si="239"/>
        <v>49.9050613513219</v>
      </c>
      <c r="Z519" s="1">
        <f ca="1" t="shared" si="240"/>
        <v>16.2830207545186</v>
      </c>
      <c r="AA519" s="1">
        <f ca="1" t="shared" si="241"/>
        <v>1628.30207545186</v>
      </c>
      <c r="AC519" s="1">
        <f t="shared" si="280"/>
        <v>229</v>
      </c>
      <c r="AD519" s="1">
        <f ca="1" t="shared" si="242"/>
        <v>0.220352790765099</v>
      </c>
      <c r="AE519" s="1">
        <f ca="1" t="shared" si="243"/>
        <v>59.4032423637939</v>
      </c>
      <c r="AF519" s="1">
        <f ca="1" t="shared" si="244"/>
        <v>0.780819003826137</v>
      </c>
      <c r="AG519" s="1">
        <f ca="1" t="shared" si="245"/>
        <v>5.32923080975287</v>
      </c>
      <c r="AH519" s="1">
        <f ca="1" t="shared" si="246"/>
        <v>58.6215389072815</v>
      </c>
      <c r="AI519" s="1">
        <f ca="1" t="shared" si="247"/>
        <v>0.781703456512375</v>
      </c>
      <c r="AJ519" s="1">
        <f ca="1" t="shared" si="248"/>
        <v>78.1703456512375</v>
      </c>
      <c r="AL519" s="1">
        <f t="shared" si="281"/>
        <v>229</v>
      </c>
      <c r="AM519" s="1">
        <f ca="1" t="shared" si="249"/>
        <v>0.182385644397217</v>
      </c>
      <c r="AN519" s="1">
        <f ca="1" t="shared" si="250"/>
        <v>55.7532146183317</v>
      </c>
      <c r="AO519" s="1">
        <f ca="1" t="shared" si="251"/>
        <v>0.782873597741758</v>
      </c>
      <c r="AP519" s="1">
        <f ca="1" t="shared" si="252"/>
        <v>5.39885565752558</v>
      </c>
      <c r="AQ519" s="1">
        <f ca="1" t="shared" si="253"/>
        <v>64.7862678903069</v>
      </c>
      <c r="AR519" s="1">
        <f ca="1" t="shared" si="254"/>
        <v>0</v>
      </c>
      <c r="AS519" s="1">
        <f ca="1" t="shared" si="255"/>
        <v>0</v>
      </c>
      <c r="AU519" s="1">
        <f t="shared" si="282"/>
        <v>229</v>
      </c>
      <c r="AV519" s="1">
        <f ca="1" t="shared" si="256"/>
        <v>0.841749386922202</v>
      </c>
      <c r="AW519" s="1">
        <f ca="1" t="shared" si="257"/>
        <v>65.5290618886361</v>
      </c>
      <c r="AX519" s="1">
        <f ca="1" t="shared" si="258"/>
        <v>0.510395652007847</v>
      </c>
      <c r="AY519" s="1">
        <f ca="1" t="shared" si="259"/>
        <v>4.64489578522928</v>
      </c>
      <c r="AZ519" s="1">
        <f ca="1" t="shared" si="260"/>
        <v>60.3836452079807</v>
      </c>
      <c r="BA519" s="1">
        <f ca="1" t="shared" si="261"/>
        <v>5.14541668065547</v>
      </c>
      <c r="BB519" s="1">
        <f ca="1" t="shared" si="262"/>
        <v>514.541668065547</v>
      </c>
      <c r="BD519" s="1">
        <f t="shared" si="283"/>
        <v>229</v>
      </c>
      <c r="BE519" s="1">
        <f ca="1" t="shared" si="263"/>
        <v>0.853503087340091</v>
      </c>
      <c r="BF519" s="1">
        <f ca="1" t="shared" si="264"/>
        <v>67.2491746958566</v>
      </c>
      <c r="BG519" s="1">
        <f ca="1" t="shared" si="265"/>
        <v>0.592624513725991</v>
      </c>
      <c r="BH519" s="1">
        <f ca="1" t="shared" si="266"/>
        <v>4.90184025837156</v>
      </c>
      <c r="BI519" s="1">
        <f ca="1" t="shared" si="267"/>
        <v>68.6257636172018</v>
      </c>
      <c r="BJ519" s="1">
        <f ca="1" t="shared" si="268"/>
        <v>0</v>
      </c>
      <c r="BK519" s="1">
        <f ca="1" t="shared" si="269"/>
        <v>0</v>
      </c>
      <c r="BM519" s="1">
        <f t="shared" si="284"/>
        <v>229</v>
      </c>
      <c r="BN519" s="1">
        <f ca="1" t="shared" si="270"/>
        <v>0.376885844784831</v>
      </c>
      <c r="BO519" s="1">
        <f ca="1" t="shared" si="271"/>
        <v>61.5088542687118</v>
      </c>
      <c r="BP519" s="1">
        <f ca="1" t="shared" si="272"/>
        <v>0.681345516833968</v>
      </c>
      <c r="BQ519" s="1">
        <f ca="1" t="shared" si="273"/>
        <v>4.99956587058967</v>
      </c>
      <c r="BR519" s="1">
        <f ca="1" t="shared" si="274"/>
        <v>74.9934880588451</v>
      </c>
      <c r="BS519" s="1">
        <f ca="1" t="shared" si="275"/>
        <v>0</v>
      </c>
      <c r="BT519" s="1">
        <f ca="1" t="shared" si="276"/>
        <v>0</v>
      </c>
    </row>
    <row r="520" spans="2:72">
      <c r="B520" s="1">
        <f t="shared" si="277"/>
        <v>230</v>
      </c>
      <c r="C520" s="1">
        <f ca="1" t="shared" si="221"/>
        <v>0.598631880548329</v>
      </c>
      <c r="D520" s="1">
        <f ca="1" t="shared" si="222"/>
        <v>65.552952815375</v>
      </c>
      <c r="E520" s="1">
        <f ca="1" t="shared" si="223"/>
        <v>0.59376563213782</v>
      </c>
      <c r="F520" s="1">
        <f ca="1" t="shared" si="224"/>
        <v>4.84805499216962</v>
      </c>
      <c r="G520" s="1">
        <f ca="1" t="shared" si="225"/>
        <v>38.784439937357</v>
      </c>
      <c r="H520" s="1">
        <f ca="1" t="shared" si="226"/>
        <v>26.768512878018</v>
      </c>
      <c r="I520" s="1">
        <f ca="1" t="shared" si="227"/>
        <v>2676.8512878018</v>
      </c>
      <c r="K520" s="1">
        <f t="shared" si="278"/>
        <v>230</v>
      </c>
      <c r="L520" s="1">
        <f ca="1" t="shared" si="228"/>
        <v>0.0660942381745289</v>
      </c>
      <c r="M520" s="1">
        <f ca="1" t="shared" si="229"/>
        <v>53.4457848689028</v>
      </c>
      <c r="N520" s="1">
        <f ca="1" t="shared" si="230"/>
        <v>0.0861450037440936</v>
      </c>
      <c r="O520" s="1">
        <f ca="1" t="shared" si="231"/>
        <v>4.02999839096537</v>
      </c>
      <c r="P520" s="1">
        <f ca="1" t="shared" si="232"/>
        <v>36.2699855186883</v>
      </c>
      <c r="Q520" s="1">
        <f ca="1" t="shared" si="233"/>
        <v>17.1757993502145</v>
      </c>
      <c r="R520" s="1">
        <f ca="1" t="shared" si="234"/>
        <v>1717.57993502145</v>
      </c>
      <c r="T520" s="1">
        <f t="shared" si="279"/>
        <v>230</v>
      </c>
      <c r="U520" s="1">
        <f ca="1" t="shared" si="235"/>
        <v>0.190491319320745</v>
      </c>
      <c r="V520" s="1">
        <f ca="1" t="shared" si="236"/>
        <v>59.7119048526142</v>
      </c>
      <c r="W520" s="1">
        <f ca="1" t="shared" si="237"/>
        <v>0.711163506830353</v>
      </c>
      <c r="X520" s="1">
        <f ca="1" t="shared" si="238"/>
        <v>5.45715672176728</v>
      </c>
      <c r="Y520" s="1">
        <f ca="1" t="shared" si="239"/>
        <v>54.5715672176728</v>
      </c>
      <c r="Z520" s="1">
        <f ca="1" t="shared" si="240"/>
        <v>5.14033763494148</v>
      </c>
      <c r="AA520" s="1">
        <f ca="1" t="shared" si="241"/>
        <v>514.033763494148</v>
      </c>
      <c r="AC520" s="1">
        <f t="shared" si="280"/>
        <v>230</v>
      </c>
      <c r="AD520" s="1">
        <f ca="1" t="shared" si="242"/>
        <v>0.505974643728872</v>
      </c>
      <c r="AE520" s="1">
        <f ca="1" t="shared" si="243"/>
        <v>63.0446601811207</v>
      </c>
      <c r="AF520" s="1">
        <f ca="1" t="shared" si="244"/>
        <v>0.91551644574168</v>
      </c>
      <c r="AG520" s="1">
        <f ca="1" t="shared" si="245"/>
        <v>5.51213440553163</v>
      </c>
      <c r="AH520" s="1">
        <f ca="1" t="shared" si="246"/>
        <v>60.633478460848</v>
      </c>
      <c r="AI520" s="1">
        <f ca="1" t="shared" si="247"/>
        <v>2.41118172027272</v>
      </c>
      <c r="AJ520" s="1">
        <f ca="1" t="shared" si="248"/>
        <v>241.118172027272</v>
      </c>
      <c r="AL520" s="1">
        <f t="shared" si="281"/>
        <v>230</v>
      </c>
      <c r="AM520" s="1">
        <f ca="1" t="shared" si="249"/>
        <v>0.429187383315144</v>
      </c>
      <c r="AN520" s="1">
        <f ca="1" t="shared" si="250"/>
        <v>60.4619106805284</v>
      </c>
      <c r="AO520" s="1">
        <f ca="1" t="shared" si="251"/>
        <v>0.927834818858684</v>
      </c>
      <c r="AP520" s="1">
        <f ca="1" t="shared" si="252"/>
        <v>5.81929202807178</v>
      </c>
      <c r="AQ520" s="1">
        <f ca="1" t="shared" si="253"/>
        <v>69.8315043368614</v>
      </c>
      <c r="AR520" s="1">
        <f ca="1" t="shared" si="254"/>
        <v>0</v>
      </c>
      <c r="AS520" s="1">
        <f ca="1" t="shared" si="255"/>
        <v>0</v>
      </c>
      <c r="AU520" s="1">
        <f t="shared" si="282"/>
        <v>230</v>
      </c>
      <c r="AV520" s="1">
        <f ca="1" t="shared" si="256"/>
        <v>0.900846126824651</v>
      </c>
      <c r="AW520" s="1">
        <f ca="1" t="shared" si="257"/>
        <v>77.30457161539</v>
      </c>
      <c r="AX520" s="1">
        <f ca="1" t="shared" si="258"/>
        <v>0.904104122795532</v>
      </c>
      <c r="AY520" s="1">
        <f ca="1" t="shared" si="259"/>
        <v>5.76156802734212</v>
      </c>
      <c r="AZ520" s="1">
        <f ca="1" t="shared" si="260"/>
        <v>74.9003843554476</v>
      </c>
      <c r="BA520" s="1">
        <f ca="1" t="shared" si="261"/>
        <v>2.4041872599424</v>
      </c>
      <c r="BB520" s="1">
        <f ca="1" t="shared" si="262"/>
        <v>240.41872599424</v>
      </c>
      <c r="BD520" s="1">
        <f t="shared" si="283"/>
        <v>230</v>
      </c>
      <c r="BE520" s="1">
        <f ca="1" t="shared" si="263"/>
        <v>0.724280614458028</v>
      </c>
      <c r="BF520" s="1">
        <f ca="1" t="shared" si="264"/>
        <v>68.0124844843017</v>
      </c>
      <c r="BG520" s="1">
        <f ca="1" t="shared" si="265"/>
        <v>0.911919407442288</v>
      </c>
      <c r="BH520" s="1">
        <f ca="1" t="shared" si="266"/>
        <v>5.97238450160004</v>
      </c>
      <c r="BI520" s="1">
        <f ca="1" t="shared" si="267"/>
        <v>83.6133830224006</v>
      </c>
      <c r="BJ520" s="1">
        <f ca="1" t="shared" si="268"/>
        <v>0</v>
      </c>
      <c r="BK520" s="1">
        <f ca="1" t="shared" si="269"/>
        <v>0</v>
      </c>
      <c r="BM520" s="1">
        <f t="shared" si="284"/>
        <v>230</v>
      </c>
      <c r="BN520" s="1">
        <f ca="1" t="shared" si="270"/>
        <v>0.849373029528222</v>
      </c>
      <c r="BO520" s="1">
        <f ca="1" t="shared" si="271"/>
        <v>68.5626371707049</v>
      </c>
      <c r="BP520" s="1">
        <f ca="1" t="shared" si="272"/>
        <v>0.637656891317748</v>
      </c>
      <c r="BQ520" s="1">
        <f ca="1" t="shared" si="273"/>
        <v>4.85319820432163</v>
      </c>
      <c r="BR520" s="1">
        <f ca="1" t="shared" si="274"/>
        <v>72.7979730648245</v>
      </c>
      <c r="BS520" s="1">
        <f ca="1" t="shared" si="275"/>
        <v>0</v>
      </c>
      <c r="BT520" s="1">
        <f ca="1" t="shared" si="276"/>
        <v>0</v>
      </c>
    </row>
    <row r="521" spans="2:72">
      <c r="B521" s="1">
        <f t="shared" si="277"/>
        <v>231</v>
      </c>
      <c r="C521" s="1">
        <f ca="1" t="shared" si="221"/>
        <v>0.285986982186895</v>
      </c>
      <c r="D521" s="1">
        <f ca="1" t="shared" si="222"/>
        <v>63.5915758517148</v>
      </c>
      <c r="E521" s="1">
        <f ca="1" t="shared" si="223"/>
        <v>0.0872669544671985</v>
      </c>
      <c r="F521" s="1">
        <f ca="1" t="shared" si="224"/>
        <v>4.23057125068359</v>
      </c>
      <c r="G521" s="1">
        <f ca="1" t="shared" si="225"/>
        <v>33.8445700054687</v>
      </c>
      <c r="H521" s="1">
        <f ca="1" t="shared" si="226"/>
        <v>29.7470058462461</v>
      </c>
      <c r="I521" s="1">
        <f ca="1" t="shared" si="227"/>
        <v>2974.70058462461</v>
      </c>
      <c r="K521" s="1">
        <f t="shared" si="278"/>
        <v>231</v>
      </c>
      <c r="L521" s="1">
        <f ca="1" t="shared" si="228"/>
        <v>0.828296239899824</v>
      </c>
      <c r="M521" s="1">
        <f ca="1" t="shared" si="229"/>
        <v>65.3189186712948</v>
      </c>
      <c r="N521" s="1">
        <f ca="1" t="shared" si="230"/>
        <v>0.0222231465814515</v>
      </c>
      <c r="O521" s="1">
        <f ca="1" t="shared" si="231"/>
        <v>4.24932593957422</v>
      </c>
      <c r="P521" s="1">
        <f ca="1" t="shared" si="232"/>
        <v>38.243933456168</v>
      </c>
      <c r="Q521" s="1">
        <f ca="1" t="shared" si="233"/>
        <v>27.0749852151268</v>
      </c>
      <c r="R521" s="1">
        <f ca="1" t="shared" si="234"/>
        <v>2707.49852151268</v>
      </c>
      <c r="T521" s="1">
        <f t="shared" si="279"/>
        <v>231</v>
      </c>
      <c r="U521" s="1">
        <f ca="1" t="shared" si="235"/>
        <v>0.201488813516368</v>
      </c>
      <c r="V521" s="1">
        <f ca="1" t="shared" si="236"/>
        <v>57.5794387564275</v>
      </c>
      <c r="W521" s="1">
        <f ca="1" t="shared" si="237"/>
        <v>0.374758742558811</v>
      </c>
      <c r="X521" s="1">
        <f ca="1" t="shared" si="238"/>
        <v>4.86134685652458</v>
      </c>
      <c r="Y521" s="1">
        <f ca="1" t="shared" si="239"/>
        <v>48.6134685652458</v>
      </c>
      <c r="Z521" s="1">
        <f ca="1" t="shared" si="240"/>
        <v>8.96597019118176</v>
      </c>
      <c r="AA521" s="1">
        <f ca="1" t="shared" si="241"/>
        <v>896.597019118176</v>
      </c>
      <c r="AC521" s="1">
        <f t="shared" si="280"/>
        <v>231</v>
      </c>
      <c r="AD521" s="1">
        <f ca="1" t="shared" si="242"/>
        <v>0.829086544699784</v>
      </c>
      <c r="AE521" s="1">
        <f ca="1" t="shared" si="243"/>
        <v>68.2466001572821</v>
      </c>
      <c r="AF521" s="1">
        <f ca="1" t="shared" si="244"/>
        <v>0.701844282209911</v>
      </c>
      <c r="AG521" s="1">
        <f ca="1" t="shared" si="245"/>
        <v>5.40385191007679</v>
      </c>
      <c r="AH521" s="1">
        <f ca="1" t="shared" si="246"/>
        <v>59.4423710108447</v>
      </c>
      <c r="AI521" s="1">
        <f ca="1" t="shared" si="247"/>
        <v>8.80422914643741</v>
      </c>
      <c r="AJ521" s="1">
        <f ca="1" t="shared" si="248"/>
        <v>880.422914643741</v>
      </c>
      <c r="AL521" s="1">
        <f t="shared" si="281"/>
        <v>231</v>
      </c>
      <c r="AM521" s="1">
        <f ca="1" t="shared" si="249"/>
        <v>0.892755656419948</v>
      </c>
      <c r="AN521" s="1">
        <f ca="1" t="shared" si="250"/>
        <v>65.7280006209622</v>
      </c>
      <c r="AO521" s="1">
        <f ca="1" t="shared" si="251"/>
        <v>0.255076067677928</v>
      </c>
      <c r="AP521" s="1">
        <f ca="1" t="shared" si="252"/>
        <v>4.13742112861986</v>
      </c>
      <c r="AQ521" s="1">
        <f ca="1" t="shared" si="253"/>
        <v>49.6490535434384</v>
      </c>
      <c r="AR521" s="1">
        <f ca="1" t="shared" si="254"/>
        <v>16.0789470775239</v>
      </c>
      <c r="AS521" s="1">
        <f ca="1" t="shared" si="255"/>
        <v>1607.89470775239</v>
      </c>
      <c r="AU521" s="1">
        <f t="shared" si="282"/>
        <v>231</v>
      </c>
      <c r="AV521" s="1">
        <f ca="1" t="shared" si="256"/>
        <v>0.013167510525145</v>
      </c>
      <c r="AW521" s="1">
        <f ca="1" t="shared" si="257"/>
        <v>53.8260961115037</v>
      </c>
      <c r="AX521" s="1">
        <f ca="1" t="shared" si="258"/>
        <v>0.737237209494244</v>
      </c>
      <c r="AY521" s="1">
        <f ca="1" t="shared" si="259"/>
        <v>5.20812613657795</v>
      </c>
      <c r="AZ521" s="1">
        <f ca="1" t="shared" si="260"/>
        <v>67.7056397755134</v>
      </c>
      <c r="BA521" s="1">
        <f ca="1" t="shared" si="261"/>
        <v>0</v>
      </c>
      <c r="BB521" s="1">
        <f ca="1" t="shared" si="262"/>
        <v>0</v>
      </c>
      <c r="BD521" s="1">
        <f t="shared" si="283"/>
        <v>231</v>
      </c>
      <c r="BE521" s="1">
        <f ca="1" t="shared" si="263"/>
        <v>0.57163250621793</v>
      </c>
      <c r="BF521" s="1">
        <f ca="1" t="shared" si="264"/>
        <v>68.433348002602</v>
      </c>
      <c r="BG521" s="1">
        <f ca="1" t="shared" si="265"/>
        <v>0.727078365521589</v>
      </c>
      <c r="BH521" s="1">
        <f ca="1" t="shared" si="266"/>
        <v>5.44747966954076</v>
      </c>
      <c r="BI521" s="1">
        <f ca="1" t="shared" si="267"/>
        <v>76.2647153735706</v>
      </c>
      <c r="BJ521" s="1">
        <f ca="1" t="shared" si="268"/>
        <v>0</v>
      </c>
      <c r="BK521" s="1">
        <f ca="1" t="shared" si="269"/>
        <v>0</v>
      </c>
      <c r="BM521" s="1">
        <f t="shared" si="284"/>
        <v>231</v>
      </c>
      <c r="BN521" s="1">
        <f ca="1" t="shared" si="270"/>
        <v>0.660603648301871</v>
      </c>
      <c r="BO521" s="1">
        <f ca="1" t="shared" si="271"/>
        <v>66.6938862718874</v>
      </c>
      <c r="BP521" s="1">
        <f ca="1" t="shared" si="272"/>
        <v>0.790673911872694</v>
      </c>
      <c r="BQ521" s="1">
        <f ca="1" t="shared" si="273"/>
        <v>5.15093975420804</v>
      </c>
      <c r="BR521" s="1">
        <f ca="1" t="shared" si="274"/>
        <v>77.2640963131205</v>
      </c>
      <c r="BS521" s="1">
        <f ca="1" t="shared" si="275"/>
        <v>0</v>
      </c>
      <c r="BT521" s="1">
        <f ca="1" t="shared" si="276"/>
        <v>0</v>
      </c>
    </row>
    <row r="522" spans="2:72">
      <c r="B522" s="1">
        <f t="shared" si="277"/>
        <v>232</v>
      </c>
      <c r="C522" s="1">
        <f ca="1" t="shared" si="221"/>
        <v>0.0918745699952843</v>
      </c>
      <c r="D522" s="1">
        <f ca="1" t="shared" si="222"/>
        <v>53.8201799739622</v>
      </c>
      <c r="E522" s="1">
        <f ca="1" t="shared" si="223"/>
        <v>0.0550884105099663</v>
      </c>
      <c r="F522" s="1">
        <f ca="1" t="shared" si="224"/>
        <v>4.17373229075034</v>
      </c>
      <c r="G522" s="1">
        <f ca="1" t="shared" si="225"/>
        <v>33.3898583260027</v>
      </c>
      <c r="H522" s="1">
        <f ca="1" t="shared" si="226"/>
        <v>20.4303216479594</v>
      </c>
      <c r="I522" s="1">
        <f ca="1" t="shared" si="227"/>
        <v>2043.03216479594</v>
      </c>
      <c r="K522" s="1">
        <f t="shared" si="278"/>
        <v>232</v>
      </c>
      <c r="L522" s="1">
        <f ca="1" t="shared" si="228"/>
        <v>0.151562265550528</v>
      </c>
      <c r="M522" s="1">
        <f ca="1" t="shared" si="229"/>
        <v>58.3011493786558</v>
      </c>
      <c r="N522" s="1">
        <f ca="1" t="shared" si="230"/>
        <v>0.236163025416713</v>
      </c>
      <c r="O522" s="1">
        <f ca="1" t="shared" si="231"/>
        <v>4.08688195207423</v>
      </c>
      <c r="P522" s="1">
        <f ca="1" t="shared" si="232"/>
        <v>36.7819375686681</v>
      </c>
      <c r="Q522" s="1">
        <f ca="1" t="shared" si="233"/>
        <v>21.5192118099877</v>
      </c>
      <c r="R522" s="1">
        <f ca="1" t="shared" si="234"/>
        <v>2151.92118099877</v>
      </c>
      <c r="T522" s="1">
        <f t="shared" si="279"/>
        <v>232</v>
      </c>
      <c r="U522" s="1">
        <f ca="1" t="shared" si="235"/>
        <v>0.353139530829527</v>
      </c>
      <c r="V522" s="1">
        <f ca="1" t="shared" si="236"/>
        <v>61.3155921105812</v>
      </c>
      <c r="W522" s="1">
        <f ca="1" t="shared" si="237"/>
        <v>0.43999707244082</v>
      </c>
      <c r="X522" s="1">
        <f ca="1" t="shared" si="238"/>
        <v>4.64427207622909</v>
      </c>
      <c r="Y522" s="1">
        <f ca="1" t="shared" si="239"/>
        <v>46.4427207622909</v>
      </c>
      <c r="Z522" s="1">
        <f ca="1" t="shared" si="240"/>
        <v>14.8728713482902</v>
      </c>
      <c r="AA522" s="1">
        <f ca="1" t="shared" si="241"/>
        <v>1487.28713482902</v>
      </c>
      <c r="AC522" s="1">
        <f t="shared" si="280"/>
        <v>232</v>
      </c>
      <c r="AD522" s="1">
        <f ca="1" t="shared" si="242"/>
        <v>0.582016461006054</v>
      </c>
      <c r="AE522" s="1">
        <f ca="1" t="shared" si="243"/>
        <v>68.2522232564763</v>
      </c>
      <c r="AF522" s="1">
        <f ca="1" t="shared" si="244"/>
        <v>0.0643428728464763</v>
      </c>
      <c r="AG522" s="1">
        <f ca="1" t="shared" si="245"/>
        <v>4.22268808873768</v>
      </c>
      <c r="AH522" s="1">
        <f ca="1" t="shared" si="246"/>
        <v>46.4495689761145</v>
      </c>
      <c r="AI522" s="1">
        <f ca="1" t="shared" si="247"/>
        <v>21.8026542803618</v>
      </c>
      <c r="AJ522" s="1">
        <f ca="1" t="shared" si="248"/>
        <v>2180.26542803618</v>
      </c>
      <c r="AL522" s="1">
        <f t="shared" si="281"/>
        <v>232</v>
      </c>
      <c r="AM522" s="1">
        <f ca="1" t="shared" si="249"/>
        <v>0.862472485294186</v>
      </c>
      <c r="AN522" s="1">
        <f ca="1" t="shared" si="250"/>
        <v>67.0471900643947</v>
      </c>
      <c r="AO522" s="1">
        <f ca="1" t="shared" si="251"/>
        <v>0.976700596328086</v>
      </c>
      <c r="AP522" s="1">
        <f ca="1" t="shared" si="252"/>
        <v>5.80194276685071</v>
      </c>
      <c r="AQ522" s="1">
        <f ca="1" t="shared" si="253"/>
        <v>69.6233132022085</v>
      </c>
      <c r="AR522" s="1">
        <f ca="1" t="shared" si="254"/>
        <v>0</v>
      </c>
      <c r="AS522" s="1">
        <f ca="1" t="shared" si="255"/>
        <v>0</v>
      </c>
      <c r="AU522" s="1">
        <f t="shared" si="282"/>
        <v>232</v>
      </c>
      <c r="AV522" s="1">
        <f ca="1" t="shared" si="256"/>
        <v>0.830058559662323</v>
      </c>
      <c r="AW522" s="1">
        <f ca="1" t="shared" si="257"/>
        <v>68.2574486784908</v>
      </c>
      <c r="AX522" s="1">
        <f ca="1" t="shared" si="258"/>
        <v>0.408052731224618</v>
      </c>
      <c r="AY522" s="1">
        <f ca="1" t="shared" si="259"/>
        <v>4.5799436510063</v>
      </c>
      <c r="AZ522" s="1">
        <f ca="1" t="shared" si="260"/>
        <v>59.5392674630818</v>
      </c>
      <c r="BA522" s="1">
        <f ca="1" t="shared" si="261"/>
        <v>8.71818121540897</v>
      </c>
      <c r="BB522" s="1">
        <f ca="1" t="shared" si="262"/>
        <v>871.818121540897</v>
      </c>
      <c r="BD522" s="1">
        <f t="shared" si="283"/>
        <v>232</v>
      </c>
      <c r="BE522" s="1">
        <f ca="1" t="shared" si="263"/>
        <v>0.522581132981622</v>
      </c>
      <c r="BF522" s="1">
        <f ca="1" t="shared" si="264"/>
        <v>60.1614246394026</v>
      </c>
      <c r="BG522" s="1">
        <f ca="1" t="shared" si="265"/>
        <v>0.610329867948555</v>
      </c>
      <c r="BH522" s="1">
        <f ca="1" t="shared" si="266"/>
        <v>4.96899357155881</v>
      </c>
      <c r="BI522" s="1">
        <f ca="1" t="shared" si="267"/>
        <v>69.5659100018233</v>
      </c>
      <c r="BJ522" s="1">
        <f ca="1" t="shared" si="268"/>
        <v>0</v>
      </c>
      <c r="BK522" s="1">
        <f ca="1" t="shared" si="269"/>
        <v>0</v>
      </c>
      <c r="BM522" s="1">
        <f t="shared" si="284"/>
        <v>232</v>
      </c>
      <c r="BN522" s="1">
        <f ca="1" t="shared" si="270"/>
        <v>0.831038055398349</v>
      </c>
      <c r="BO522" s="1">
        <f ca="1" t="shared" si="271"/>
        <v>65.5599258624787</v>
      </c>
      <c r="BP522" s="1">
        <f ca="1" t="shared" si="272"/>
        <v>0.0596674309467828</v>
      </c>
      <c r="BQ522" s="1">
        <f ca="1" t="shared" si="273"/>
        <v>4.19934097759726</v>
      </c>
      <c r="BR522" s="1">
        <f ca="1" t="shared" si="274"/>
        <v>62.990114663959</v>
      </c>
      <c r="BS522" s="1">
        <f ca="1" t="shared" si="275"/>
        <v>2.56981119851977</v>
      </c>
      <c r="BT522" s="1">
        <f ca="1" t="shared" si="276"/>
        <v>256.981119851977</v>
      </c>
    </row>
    <row r="523" spans="2:72">
      <c r="B523" s="1">
        <f t="shared" si="277"/>
        <v>233</v>
      </c>
      <c r="C523" s="1">
        <f ca="1" t="shared" si="221"/>
        <v>0.32905045202095</v>
      </c>
      <c r="D523" s="1">
        <f ca="1" t="shared" si="222"/>
        <v>64.3699634372655</v>
      </c>
      <c r="E523" s="1">
        <f ca="1" t="shared" si="223"/>
        <v>0.50967478705968</v>
      </c>
      <c r="F523" s="1">
        <f ca="1" t="shared" si="224"/>
        <v>4.70946558439037</v>
      </c>
      <c r="G523" s="1">
        <f ca="1" t="shared" si="225"/>
        <v>37.675724675123</v>
      </c>
      <c r="H523" s="1">
        <f ca="1" t="shared" si="226"/>
        <v>26.6942387621425</v>
      </c>
      <c r="I523" s="1">
        <f ca="1" t="shared" si="227"/>
        <v>2669.42387621425</v>
      </c>
      <c r="K523" s="1">
        <f t="shared" si="278"/>
        <v>233</v>
      </c>
      <c r="L523" s="1">
        <f ca="1" t="shared" si="228"/>
        <v>0.985972171380993</v>
      </c>
      <c r="M523" s="1">
        <f ca="1" t="shared" si="229"/>
        <v>83.3147941958523</v>
      </c>
      <c r="N523" s="1">
        <f ca="1" t="shared" si="230"/>
        <v>0.800358351987076</v>
      </c>
      <c r="O523" s="1">
        <f ca="1" t="shared" si="231"/>
        <v>5.46903851891489</v>
      </c>
      <c r="P523" s="1">
        <f ca="1" t="shared" si="232"/>
        <v>49.221346670234</v>
      </c>
      <c r="Q523" s="1">
        <f ca="1" t="shared" si="233"/>
        <v>34.0934475256183</v>
      </c>
      <c r="R523" s="1">
        <f ca="1" t="shared" si="234"/>
        <v>3409.34475256183</v>
      </c>
      <c r="T523" s="1">
        <f t="shared" si="279"/>
        <v>233</v>
      </c>
      <c r="U523" s="1">
        <f ca="1" t="shared" si="235"/>
        <v>0.797708668674263</v>
      </c>
      <c r="V523" s="1">
        <f ca="1" t="shared" si="236"/>
        <v>67.8885201342756</v>
      </c>
      <c r="W523" s="1">
        <f ca="1" t="shared" si="237"/>
        <v>0.416177273330751</v>
      </c>
      <c r="X523" s="1">
        <f ca="1" t="shared" si="238"/>
        <v>4.56084019857014</v>
      </c>
      <c r="Y523" s="1">
        <f ca="1" t="shared" si="239"/>
        <v>45.6084019857014</v>
      </c>
      <c r="Z523" s="1">
        <f ca="1" t="shared" si="240"/>
        <v>22.2801181485742</v>
      </c>
      <c r="AA523" s="1">
        <f ca="1" t="shared" si="241"/>
        <v>2228.01181485742</v>
      </c>
      <c r="AC523" s="1">
        <f t="shared" si="280"/>
        <v>233</v>
      </c>
      <c r="AD523" s="1">
        <f ca="1" t="shared" si="242"/>
        <v>0.187628798825744</v>
      </c>
      <c r="AE523" s="1">
        <f ca="1" t="shared" si="243"/>
        <v>57.8882988426165</v>
      </c>
      <c r="AF523" s="1">
        <f ca="1" t="shared" si="244"/>
        <v>0.882717309422548</v>
      </c>
      <c r="AG523" s="1">
        <f ca="1" t="shared" si="245"/>
        <v>5.22877225366134</v>
      </c>
      <c r="AH523" s="1">
        <f ca="1" t="shared" si="246"/>
        <v>57.5164947902747</v>
      </c>
      <c r="AI523" s="1">
        <f ca="1" t="shared" si="247"/>
        <v>0.37180405234183</v>
      </c>
      <c r="AJ523" s="1">
        <f ca="1" t="shared" si="248"/>
        <v>37.180405234183</v>
      </c>
      <c r="AL523" s="1">
        <f t="shared" si="281"/>
        <v>233</v>
      </c>
      <c r="AM523" s="1">
        <f ca="1" t="shared" si="249"/>
        <v>0.557047252667883</v>
      </c>
      <c r="AN523" s="1">
        <f ca="1" t="shared" si="250"/>
        <v>68.6547758648136</v>
      </c>
      <c r="AO523" s="1">
        <f ca="1" t="shared" si="251"/>
        <v>0.846457521822073</v>
      </c>
      <c r="AP523" s="1">
        <f ca="1" t="shared" si="252"/>
        <v>5.00371105355572</v>
      </c>
      <c r="AQ523" s="1">
        <f ca="1" t="shared" si="253"/>
        <v>60.0445326426687</v>
      </c>
      <c r="AR523" s="1">
        <f ca="1" t="shared" si="254"/>
        <v>8.61024322214492</v>
      </c>
      <c r="AS523" s="1">
        <f ca="1" t="shared" si="255"/>
        <v>861.024322214492</v>
      </c>
      <c r="AU523" s="1">
        <f t="shared" si="282"/>
        <v>233</v>
      </c>
      <c r="AV523" s="1">
        <f ca="1" t="shared" si="256"/>
        <v>0.142111200064028</v>
      </c>
      <c r="AW523" s="1">
        <f ca="1" t="shared" si="257"/>
        <v>58.4683056809157</v>
      </c>
      <c r="AX523" s="1">
        <f ca="1" t="shared" si="258"/>
        <v>0.547605453925743</v>
      </c>
      <c r="AY523" s="1">
        <f ca="1" t="shared" si="259"/>
        <v>4.54152681296211</v>
      </c>
      <c r="AZ523" s="1">
        <f ca="1" t="shared" si="260"/>
        <v>59.0398485685075</v>
      </c>
      <c r="BA523" s="1">
        <f ca="1" t="shared" si="261"/>
        <v>0</v>
      </c>
      <c r="BB523" s="1">
        <f ca="1" t="shared" si="262"/>
        <v>0</v>
      </c>
      <c r="BD523" s="1">
        <f t="shared" si="283"/>
        <v>233</v>
      </c>
      <c r="BE523" s="1">
        <f ca="1" t="shared" si="263"/>
        <v>0.538532244885158</v>
      </c>
      <c r="BF523" s="1">
        <f ca="1" t="shared" si="264"/>
        <v>64.6012271146504</v>
      </c>
      <c r="BG523" s="1">
        <f ca="1" t="shared" si="265"/>
        <v>0.667440694846451</v>
      </c>
      <c r="BH523" s="1">
        <f ca="1" t="shared" si="266"/>
        <v>4.9780386785109</v>
      </c>
      <c r="BI523" s="1">
        <f ca="1" t="shared" si="267"/>
        <v>69.6925414991525</v>
      </c>
      <c r="BJ523" s="1">
        <f ca="1" t="shared" si="268"/>
        <v>0</v>
      </c>
      <c r="BK523" s="1">
        <f ca="1" t="shared" si="269"/>
        <v>0</v>
      </c>
      <c r="BM523" s="1">
        <f t="shared" si="284"/>
        <v>233</v>
      </c>
      <c r="BN523" s="1">
        <f ca="1" t="shared" si="270"/>
        <v>0.586271914309797</v>
      </c>
      <c r="BO523" s="1">
        <f ca="1" t="shared" si="271"/>
        <v>68.0435015681824</v>
      </c>
      <c r="BP523" s="1">
        <f ca="1" t="shared" si="272"/>
        <v>0.244082964659081</v>
      </c>
      <c r="BQ523" s="1">
        <f ca="1" t="shared" si="273"/>
        <v>4.31952046593011</v>
      </c>
      <c r="BR523" s="1">
        <f ca="1" t="shared" si="274"/>
        <v>64.7928069889516</v>
      </c>
      <c r="BS523" s="1">
        <f ca="1" t="shared" si="275"/>
        <v>3.25069457923081</v>
      </c>
      <c r="BT523" s="1">
        <f ca="1" t="shared" si="276"/>
        <v>325.069457923081</v>
      </c>
    </row>
    <row r="524" spans="2:72">
      <c r="B524" s="1">
        <f t="shared" si="277"/>
        <v>234</v>
      </c>
      <c r="C524" s="1">
        <f ca="1" t="shared" si="221"/>
        <v>0.388689830780917</v>
      </c>
      <c r="D524" s="1">
        <f ca="1" t="shared" si="222"/>
        <v>61.3452563866538</v>
      </c>
      <c r="E524" s="1">
        <f ca="1" t="shared" si="223"/>
        <v>0.0657474358387413</v>
      </c>
      <c r="F524" s="1">
        <f ca="1" t="shared" si="224"/>
        <v>4.08586016063074</v>
      </c>
      <c r="G524" s="1">
        <f ca="1" t="shared" si="225"/>
        <v>32.6868812850459</v>
      </c>
      <c r="H524" s="1">
        <f ca="1" t="shared" si="226"/>
        <v>28.6583751016079</v>
      </c>
      <c r="I524" s="1">
        <f ca="1" t="shared" si="227"/>
        <v>2865.83751016079</v>
      </c>
      <c r="K524" s="1">
        <f t="shared" si="278"/>
        <v>234</v>
      </c>
      <c r="L524" s="1">
        <f ca="1" t="shared" si="228"/>
        <v>0.168080586151914</v>
      </c>
      <c r="M524" s="1">
        <f ca="1" t="shared" si="229"/>
        <v>55.7789916605982</v>
      </c>
      <c r="N524" s="1">
        <f ca="1" t="shared" si="230"/>
        <v>0.767372673145841</v>
      </c>
      <c r="O524" s="1">
        <f ca="1" t="shared" si="231"/>
        <v>5.15876904905957</v>
      </c>
      <c r="P524" s="1">
        <f ca="1" t="shared" si="232"/>
        <v>46.4289214415361</v>
      </c>
      <c r="Q524" s="1">
        <f ca="1" t="shared" si="233"/>
        <v>9.35007021906209</v>
      </c>
      <c r="R524" s="1">
        <f ca="1" t="shared" si="234"/>
        <v>935.007021906209</v>
      </c>
      <c r="T524" s="1">
        <f t="shared" si="279"/>
        <v>234</v>
      </c>
      <c r="U524" s="1">
        <f ca="1" t="shared" si="235"/>
        <v>0.295112533455793</v>
      </c>
      <c r="V524" s="1">
        <f ca="1" t="shared" si="236"/>
        <v>60.0050016484222</v>
      </c>
      <c r="W524" s="1">
        <f ca="1" t="shared" si="237"/>
        <v>0.379575422177672</v>
      </c>
      <c r="X524" s="1">
        <f ca="1" t="shared" si="238"/>
        <v>4.65738043122864</v>
      </c>
      <c r="Y524" s="1">
        <f ca="1" t="shared" si="239"/>
        <v>46.5738043122864</v>
      </c>
      <c r="Z524" s="1">
        <f ca="1" t="shared" si="240"/>
        <v>13.4311973361358</v>
      </c>
      <c r="AA524" s="1">
        <f ca="1" t="shared" si="241"/>
        <v>1343.11973361358</v>
      </c>
      <c r="AC524" s="1">
        <f t="shared" si="280"/>
        <v>234</v>
      </c>
      <c r="AD524" s="1">
        <f ca="1" t="shared" si="242"/>
        <v>0.262767531375596</v>
      </c>
      <c r="AE524" s="1">
        <f ca="1" t="shared" si="243"/>
        <v>63.103049982002</v>
      </c>
      <c r="AF524" s="1">
        <f ca="1" t="shared" si="244"/>
        <v>0.909949798244886</v>
      </c>
      <c r="AG524" s="1">
        <f ca="1" t="shared" si="245"/>
        <v>5.96223043590905</v>
      </c>
      <c r="AH524" s="1">
        <f ca="1" t="shared" si="246"/>
        <v>65.5845347949996</v>
      </c>
      <c r="AI524" s="1">
        <f ca="1" t="shared" si="247"/>
        <v>0</v>
      </c>
      <c r="AJ524" s="1">
        <f ca="1" t="shared" si="248"/>
        <v>0</v>
      </c>
      <c r="AL524" s="1">
        <f t="shared" si="281"/>
        <v>234</v>
      </c>
      <c r="AM524" s="1">
        <f ca="1" t="shared" si="249"/>
        <v>0.967230977274515</v>
      </c>
      <c r="AN524" s="1">
        <f ca="1" t="shared" si="250"/>
        <v>76.8442506421843</v>
      </c>
      <c r="AO524" s="1">
        <f ca="1" t="shared" si="251"/>
        <v>0.531746019753583</v>
      </c>
      <c r="AP524" s="1">
        <f ca="1" t="shared" si="252"/>
        <v>4.95001660443333</v>
      </c>
      <c r="AQ524" s="1">
        <f ca="1" t="shared" si="253"/>
        <v>59.4001992531999</v>
      </c>
      <c r="AR524" s="1">
        <f ca="1" t="shared" si="254"/>
        <v>17.4440513889844</v>
      </c>
      <c r="AS524" s="1">
        <f ca="1" t="shared" si="255"/>
        <v>1744.40513889844</v>
      </c>
      <c r="AU524" s="1">
        <f t="shared" si="282"/>
        <v>234</v>
      </c>
      <c r="AV524" s="1">
        <f ca="1" t="shared" si="256"/>
        <v>0.814701138365647</v>
      </c>
      <c r="AW524" s="1">
        <f ca="1" t="shared" si="257"/>
        <v>66.2060110332485</v>
      </c>
      <c r="AX524" s="1">
        <f ca="1" t="shared" si="258"/>
        <v>0.481904764126925</v>
      </c>
      <c r="AY524" s="1">
        <f ca="1" t="shared" si="259"/>
        <v>4.74877374081772</v>
      </c>
      <c r="AZ524" s="1">
        <f ca="1" t="shared" si="260"/>
        <v>61.7340586306304</v>
      </c>
      <c r="BA524" s="1">
        <f ca="1" t="shared" si="261"/>
        <v>4.47195240261811</v>
      </c>
      <c r="BB524" s="1">
        <f ca="1" t="shared" si="262"/>
        <v>447.195240261811</v>
      </c>
      <c r="BD524" s="1">
        <f t="shared" si="283"/>
        <v>234</v>
      </c>
      <c r="BE524" s="1">
        <f ca="1" t="shared" si="263"/>
        <v>0.214528382868891</v>
      </c>
      <c r="BF524" s="1">
        <f ca="1" t="shared" si="264"/>
        <v>55.8236483827446</v>
      </c>
      <c r="BG524" s="1">
        <f ca="1" t="shared" si="265"/>
        <v>0.0228957164751382</v>
      </c>
      <c r="BH524" s="1">
        <f ca="1" t="shared" si="266"/>
        <v>4.27583736595964</v>
      </c>
      <c r="BI524" s="1">
        <f ca="1" t="shared" si="267"/>
        <v>59.861723123435</v>
      </c>
      <c r="BJ524" s="1">
        <f ca="1" t="shared" si="268"/>
        <v>0</v>
      </c>
      <c r="BK524" s="1">
        <f ca="1" t="shared" si="269"/>
        <v>0</v>
      </c>
      <c r="BM524" s="1">
        <f t="shared" si="284"/>
        <v>234</v>
      </c>
      <c r="BN524" s="1">
        <f ca="1" t="shared" si="270"/>
        <v>0.502347713233819</v>
      </c>
      <c r="BO524" s="1">
        <f ca="1" t="shared" si="271"/>
        <v>64.1911457257398</v>
      </c>
      <c r="BP524" s="1">
        <f ca="1" t="shared" si="272"/>
        <v>0.596904685464595</v>
      </c>
      <c r="BQ524" s="1">
        <f ca="1" t="shared" si="273"/>
        <v>4.72877621784225</v>
      </c>
      <c r="BR524" s="1">
        <f ca="1" t="shared" si="274"/>
        <v>70.9316432676337</v>
      </c>
      <c r="BS524" s="1">
        <f ca="1" t="shared" si="275"/>
        <v>0</v>
      </c>
      <c r="BT524" s="1">
        <f ca="1" t="shared" si="276"/>
        <v>0</v>
      </c>
    </row>
    <row r="525" spans="2:72">
      <c r="B525" s="1">
        <f t="shared" si="277"/>
        <v>235</v>
      </c>
      <c r="C525" s="1">
        <f ca="1" t="shared" si="221"/>
        <v>0.772759076227638</v>
      </c>
      <c r="D525" s="1">
        <f ca="1" t="shared" si="222"/>
        <v>68.2002451706645</v>
      </c>
      <c r="E525" s="1">
        <f ca="1" t="shared" si="223"/>
        <v>0.522388320624973</v>
      </c>
      <c r="F525" s="1">
        <f ca="1" t="shared" si="224"/>
        <v>4.63777335352464</v>
      </c>
      <c r="G525" s="1">
        <f ca="1" t="shared" si="225"/>
        <v>37.1021868281972</v>
      </c>
      <c r="H525" s="1">
        <f ca="1" t="shared" si="226"/>
        <v>31.0980583424673</v>
      </c>
      <c r="I525" s="1">
        <f ca="1" t="shared" si="227"/>
        <v>3109.80583424673</v>
      </c>
      <c r="K525" s="1">
        <f t="shared" si="278"/>
        <v>235</v>
      </c>
      <c r="L525" s="1">
        <f ca="1" t="shared" si="228"/>
        <v>0.0616595941966873</v>
      </c>
      <c r="M525" s="1">
        <f ca="1" t="shared" si="229"/>
        <v>53.9921602173688</v>
      </c>
      <c r="N525" s="1">
        <f ca="1" t="shared" si="230"/>
        <v>0.888704416760915</v>
      </c>
      <c r="O525" s="1">
        <f ca="1" t="shared" si="231"/>
        <v>5.00075251915449</v>
      </c>
      <c r="P525" s="1">
        <f ca="1" t="shared" si="232"/>
        <v>45.0067726723904</v>
      </c>
      <c r="Q525" s="1">
        <f ca="1" t="shared" si="233"/>
        <v>8.98538754497833</v>
      </c>
      <c r="R525" s="1">
        <f ca="1" t="shared" si="234"/>
        <v>898.538754497833</v>
      </c>
      <c r="T525" s="1">
        <f t="shared" si="279"/>
        <v>235</v>
      </c>
      <c r="U525" s="1">
        <f ca="1" t="shared" si="235"/>
        <v>0.86120686653622</v>
      </c>
      <c r="V525" s="1">
        <f ca="1" t="shared" si="236"/>
        <v>67.1562799841893</v>
      </c>
      <c r="W525" s="1">
        <f ca="1" t="shared" si="237"/>
        <v>0.700860871662361</v>
      </c>
      <c r="X525" s="1">
        <f ca="1" t="shared" si="238"/>
        <v>5.13229643652707</v>
      </c>
      <c r="Y525" s="1">
        <f ca="1" t="shared" si="239"/>
        <v>51.3229643652706</v>
      </c>
      <c r="Z525" s="1">
        <f ca="1" t="shared" si="240"/>
        <v>15.8333156189187</v>
      </c>
      <c r="AA525" s="1">
        <f ca="1" t="shared" si="241"/>
        <v>1583.33156189187</v>
      </c>
      <c r="AC525" s="1">
        <f t="shared" si="280"/>
        <v>235</v>
      </c>
      <c r="AD525" s="1">
        <f ca="1" t="shared" si="242"/>
        <v>0.793425743756708</v>
      </c>
      <c r="AE525" s="1">
        <f ca="1" t="shared" si="243"/>
        <v>66.8080939022964</v>
      </c>
      <c r="AF525" s="1">
        <f ca="1" t="shared" si="244"/>
        <v>0.586034089085574</v>
      </c>
      <c r="AG525" s="1">
        <f ca="1" t="shared" si="245"/>
        <v>4.76571074146784</v>
      </c>
      <c r="AH525" s="1">
        <f ca="1" t="shared" si="246"/>
        <v>52.4228181561463</v>
      </c>
      <c r="AI525" s="1">
        <f ca="1" t="shared" si="247"/>
        <v>14.3852757461501</v>
      </c>
      <c r="AJ525" s="1">
        <f ca="1" t="shared" si="248"/>
        <v>1438.52757461501</v>
      </c>
      <c r="AL525" s="1">
        <f t="shared" si="281"/>
        <v>235</v>
      </c>
      <c r="AM525" s="1">
        <f ca="1" t="shared" si="249"/>
        <v>0.452228450752929</v>
      </c>
      <c r="AN525" s="1">
        <f ca="1" t="shared" si="250"/>
        <v>60.1759585383609</v>
      </c>
      <c r="AO525" s="1">
        <f ca="1" t="shared" si="251"/>
        <v>0.405751295054388</v>
      </c>
      <c r="AP525" s="1">
        <f ca="1" t="shared" si="252"/>
        <v>4.62024737470286</v>
      </c>
      <c r="AQ525" s="1">
        <f ca="1" t="shared" si="253"/>
        <v>55.4429684964343</v>
      </c>
      <c r="AR525" s="1">
        <f ca="1" t="shared" si="254"/>
        <v>4.73299004192658</v>
      </c>
      <c r="AS525" s="1">
        <f ca="1" t="shared" si="255"/>
        <v>473.299004192658</v>
      </c>
      <c r="AU525" s="1">
        <f t="shared" si="282"/>
        <v>235</v>
      </c>
      <c r="AV525" s="1">
        <f ca="1" t="shared" si="256"/>
        <v>0.482885556935136</v>
      </c>
      <c r="AW525" s="1">
        <f ca="1" t="shared" si="257"/>
        <v>63.9902853011775</v>
      </c>
      <c r="AX525" s="1">
        <f ca="1" t="shared" si="258"/>
        <v>0.598464054119359</v>
      </c>
      <c r="AY525" s="1">
        <f ca="1" t="shared" si="259"/>
        <v>4.96530734103825</v>
      </c>
      <c r="AZ525" s="1">
        <f ca="1" t="shared" si="260"/>
        <v>64.5489954334973</v>
      </c>
      <c r="BA525" s="1">
        <f ca="1" t="shared" si="261"/>
        <v>0</v>
      </c>
      <c r="BB525" s="1">
        <f ca="1" t="shared" si="262"/>
        <v>0</v>
      </c>
      <c r="BD525" s="1">
        <f t="shared" si="283"/>
        <v>235</v>
      </c>
      <c r="BE525" s="1">
        <f ca="1" t="shared" si="263"/>
        <v>0.0598866815936028</v>
      </c>
      <c r="BF525" s="1">
        <f ca="1" t="shared" si="264"/>
        <v>53.2044117109717</v>
      </c>
      <c r="BG525" s="1">
        <f ca="1" t="shared" si="265"/>
        <v>0.32748722391338</v>
      </c>
      <c r="BH525" s="1">
        <f ca="1" t="shared" si="266"/>
        <v>4.55450344276814</v>
      </c>
      <c r="BI525" s="1">
        <f ca="1" t="shared" si="267"/>
        <v>63.7630481987539</v>
      </c>
      <c r="BJ525" s="1">
        <f ca="1" t="shared" si="268"/>
        <v>0</v>
      </c>
      <c r="BK525" s="1">
        <f ca="1" t="shared" si="269"/>
        <v>0</v>
      </c>
      <c r="BM525" s="1">
        <f t="shared" si="284"/>
        <v>235</v>
      </c>
      <c r="BN525" s="1">
        <f ca="1" t="shared" si="270"/>
        <v>0.314227463419033</v>
      </c>
      <c r="BO525" s="1">
        <f ca="1" t="shared" si="271"/>
        <v>60.0827396628418</v>
      </c>
      <c r="BP525" s="1">
        <f ca="1" t="shared" si="272"/>
        <v>0.505842507557037</v>
      </c>
      <c r="BQ525" s="1">
        <f ca="1" t="shared" si="273"/>
        <v>4.6612400289138</v>
      </c>
      <c r="BR525" s="1">
        <f ca="1" t="shared" si="274"/>
        <v>69.9186004337069</v>
      </c>
      <c r="BS525" s="1">
        <f ca="1" t="shared" si="275"/>
        <v>0</v>
      </c>
      <c r="BT525" s="1">
        <f ca="1" t="shared" si="276"/>
        <v>0</v>
      </c>
    </row>
    <row r="526" spans="2:72">
      <c r="B526" s="1">
        <f t="shared" si="277"/>
        <v>236</v>
      </c>
      <c r="C526" s="1">
        <f ca="1" t="shared" si="221"/>
        <v>0.506325556704035</v>
      </c>
      <c r="D526" s="1">
        <f ca="1" t="shared" si="222"/>
        <v>63.0802656355885</v>
      </c>
      <c r="E526" s="1">
        <f ca="1" t="shared" si="223"/>
        <v>0.888583766151328</v>
      </c>
      <c r="F526" s="1">
        <f ca="1" t="shared" si="224"/>
        <v>5.16750855860561</v>
      </c>
      <c r="G526" s="1">
        <f ca="1" t="shared" si="225"/>
        <v>41.3400684688449</v>
      </c>
      <c r="H526" s="1">
        <f ca="1" t="shared" si="226"/>
        <v>21.7401971667436</v>
      </c>
      <c r="I526" s="1">
        <f ca="1" t="shared" si="227"/>
        <v>2174.01971667436</v>
      </c>
      <c r="K526" s="1">
        <f t="shared" si="278"/>
        <v>236</v>
      </c>
      <c r="L526" s="1">
        <f ca="1" t="shared" si="228"/>
        <v>0.178264179738452</v>
      </c>
      <c r="M526" s="1">
        <f ca="1" t="shared" si="229"/>
        <v>57.2075724280476</v>
      </c>
      <c r="N526" s="1">
        <f ca="1" t="shared" si="230"/>
        <v>0.374553388459737</v>
      </c>
      <c r="O526" s="1">
        <f ca="1" t="shared" si="231"/>
        <v>4.75996737938306</v>
      </c>
      <c r="P526" s="1">
        <f ca="1" t="shared" si="232"/>
        <v>42.8397064144475</v>
      </c>
      <c r="Q526" s="1">
        <f ca="1" t="shared" si="233"/>
        <v>14.3678660136</v>
      </c>
      <c r="R526" s="1">
        <f ca="1" t="shared" si="234"/>
        <v>1436.78660136</v>
      </c>
      <c r="T526" s="1">
        <f t="shared" si="279"/>
        <v>236</v>
      </c>
      <c r="U526" s="1">
        <f ca="1" t="shared" si="235"/>
        <v>0.946055481055067</v>
      </c>
      <c r="V526" s="1">
        <f ca="1" t="shared" si="236"/>
        <v>76.2757432600082</v>
      </c>
      <c r="W526" s="1">
        <f ca="1" t="shared" si="237"/>
        <v>0.839769373064948</v>
      </c>
      <c r="X526" s="1">
        <f ca="1" t="shared" si="238"/>
        <v>5.40343887620575</v>
      </c>
      <c r="Y526" s="1">
        <f ca="1" t="shared" si="239"/>
        <v>54.0343887620575</v>
      </c>
      <c r="Z526" s="1">
        <f ca="1" t="shared" si="240"/>
        <v>22.2413544979506</v>
      </c>
      <c r="AA526" s="1">
        <f ca="1" t="shared" si="241"/>
        <v>2224.13544979506</v>
      </c>
      <c r="AC526" s="1">
        <f t="shared" si="280"/>
        <v>236</v>
      </c>
      <c r="AD526" s="1">
        <f ca="1" t="shared" si="242"/>
        <v>0.536799680525607</v>
      </c>
      <c r="AE526" s="1">
        <f ca="1" t="shared" si="243"/>
        <v>60.0940071604281</v>
      </c>
      <c r="AF526" s="1">
        <f ca="1" t="shared" si="244"/>
        <v>0.895585808541673</v>
      </c>
      <c r="AG526" s="1">
        <f ca="1" t="shared" si="245"/>
        <v>5.14087376935498</v>
      </c>
      <c r="AH526" s="1">
        <f ca="1" t="shared" si="246"/>
        <v>56.5496114629048</v>
      </c>
      <c r="AI526" s="1">
        <f ca="1" t="shared" si="247"/>
        <v>3.54439569752332</v>
      </c>
      <c r="AJ526" s="1">
        <f ca="1" t="shared" si="248"/>
        <v>354.439569752332</v>
      </c>
      <c r="AL526" s="1">
        <f t="shared" si="281"/>
        <v>236</v>
      </c>
      <c r="AM526" s="1">
        <f ca="1" t="shared" si="249"/>
        <v>0.620528983096484</v>
      </c>
      <c r="AN526" s="1">
        <f ca="1" t="shared" si="250"/>
        <v>67.2242999979624</v>
      </c>
      <c r="AO526" s="1">
        <f ca="1" t="shared" si="251"/>
        <v>0.87626032431916</v>
      </c>
      <c r="AP526" s="1">
        <f ca="1" t="shared" si="252"/>
        <v>5.39067508475885</v>
      </c>
      <c r="AQ526" s="1">
        <f ca="1" t="shared" si="253"/>
        <v>64.6881010171062</v>
      </c>
      <c r="AR526" s="1">
        <f ca="1" t="shared" si="254"/>
        <v>2.53619898085618</v>
      </c>
      <c r="AS526" s="1">
        <f ca="1" t="shared" si="255"/>
        <v>253.619898085618</v>
      </c>
      <c r="AU526" s="1">
        <f t="shared" si="282"/>
        <v>236</v>
      </c>
      <c r="AV526" s="1">
        <f ca="1" t="shared" si="256"/>
        <v>0.296389177143398</v>
      </c>
      <c r="AW526" s="1">
        <f ca="1" t="shared" si="257"/>
        <v>63.5303407917789</v>
      </c>
      <c r="AX526" s="1">
        <f ca="1" t="shared" si="258"/>
        <v>0.0623583970268573</v>
      </c>
      <c r="AY526" s="1">
        <f ca="1" t="shared" si="259"/>
        <v>4.07418490810599</v>
      </c>
      <c r="AZ526" s="1">
        <f ca="1" t="shared" si="260"/>
        <v>52.9644038053779</v>
      </c>
      <c r="BA526" s="1">
        <f ca="1" t="shared" si="261"/>
        <v>10.565936986401</v>
      </c>
      <c r="BB526" s="1">
        <f ca="1" t="shared" si="262"/>
        <v>1056.5936986401</v>
      </c>
      <c r="BD526" s="1">
        <f t="shared" si="283"/>
        <v>236</v>
      </c>
      <c r="BE526" s="1">
        <f ca="1" t="shared" si="263"/>
        <v>0.598819669773906</v>
      </c>
      <c r="BF526" s="1">
        <f ca="1" t="shared" si="264"/>
        <v>66.4709381117727</v>
      </c>
      <c r="BG526" s="1">
        <f ca="1" t="shared" si="265"/>
        <v>0.852979887908476</v>
      </c>
      <c r="BH526" s="1">
        <f ca="1" t="shared" si="266"/>
        <v>5.01849952225507</v>
      </c>
      <c r="BI526" s="1">
        <f ca="1" t="shared" si="267"/>
        <v>70.258993311571</v>
      </c>
      <c r="BJ526" s="1">
        <f ca="1" t="shared" si="268"/>
        <v>0</v>
      </c>
      <c r="BK526" s="1">
        <f ca="1" t="shared" si="269"/>
        <v>0</v>
      </c>
      <c r="BM526" s="1">
        <f t="shared" si="284"/>
        <v>236</v>
      </c>
      <c r="BN526" s="1">
        <f ca="1" t="shared" si="270"/>
        <v>0.734011892989717</v>
      </c>
      <c r="BO526" s="1">
        <f ca="1" t="shared" si="271"/>
        <v>67.688111872618</v>
      </c>
      <c r="BP526" s="1">
        <f ca="1" t="shared" si="272"/>
        <v>0.925699869268978</v>
      </c>
      <c r="BQ526" s="1">
        <f ca="1" t="shared" si="273"/>
        <v>5.62943847471929</v>
      </c>
      <c r="BR526" s="1">
        <f ca="1" t="shared" si="274"/>
        <v>84.4415771207893</v>
      </c>
      <c r="BS526" s="1">
        <f ca="1" t="shared" si="275"/>
        <v>0</v>
      </c>
      <c r="BT526" s="1">
        <f ca="1" t="shared" si="276"/>
        <v>0</v>
      </c>
    </row>
    <row r="527" spans="2:72">
      <c r="B527" s="1">
        <f t="shared" si="277"/>
        <v>237</v>
      </c>
      <c r="C527" s="1">
        <f ca="1" t="shared" si="221"/>
        <v>0.451985866396343</v>
      </c>
      <c r="D527" s="1">
        <f ca="1" t="shared" si="222"/>
        <v>60.6536042168517</v>
      </c>
      <c r="E527" s="1">
        <f ca="1" t="shared" si="223"/>
        <v>0.724314288342601</v>
      </c>
      <c r="F527" s="1">
        <f ca="1" t="shared" si="224"/>
        <v>5.16375195698569</v>
      </c>
      <c r="G527" s="1">
        <f ca="1" t="shared" si="225"/>
        <v>41.3100156558855</v>
      </c>
      <c r="H527" s="1">
        <f ca="1" t="shared" si="226"/>
        <v>19.3435885609662</v>
      </c>
      <c r="I527" s="1">
        <f ca="1" t="shared" si="227"/>
        <v>1934.35885609662</v>
      </c>
      <c r="K527" s="1">
        <f t="shared" si="278"/>
        <v>237</v>
      </c>
      <c r="L527" s="1">
        <f ca="1" t="shared" si="228"/>
        <v>0.498726297756977</v>
      </c>
      <c r="M527" s="1">
        <f ca="1" t="shared" si="229"/>
        <v>63.5966812962465</v>
      </c>
      <c r="N527" s="1">
        <f ca="1" t="shared" si="230"/>
        <v>0.256284666018187</v>
      </c>
      <c r="O527" s="1">
        <f ca="1" t="shared" si="231"/>
        <v>4.01487373383543</v>
      </c>
      <c r="P527" s="1">
        <f ca="1" t="shared" si="232"/>
        <v>36.1338636045189</v>
      </c>
      <c r="Q527" s="1">
        <f ca="1" t="shared" si="233"/>
        <v>27.4628176917276</v>
      </c>
      <c r="R527" s="1">
        <f ca="1" t="shared" si="234"/>
        <v>2746.28176917276</v>
      </c>
      <c r="T527" s="1">
        <f t="shared" si="279"/>
        <v>237</v>
      </c>
      <c r="U527" s="1">
        <f ca="1" t="shared" si="235"/>
        <v>0.416463129471341</v>
      </c>
      <c r="V527" s="1">
        <f ca="1" t="shared" si="236"/>
        <v>60.1339664822891</v>
      </c>
      <c r="W527" s="1">
        <f ca="1" t="shared" si="237"/>
        <v>0.0273004573903457</v>
      </c>
      <c r="X527" s="1">
        <f ca="1" t="shared" si="238"/>
        <v>4.15973599636209</v>
      </c>
      <c r="Y527" s="1">
        <f ca="1" t="shared" si="239"/>
        <v>41.5973599636209</v>
      </c>
      <c r="Z527" s="1">
        <f ca="1" t="shared" si="240"/>
        <v>18.5366065186682</v>
      </c>
      <c r="AA527" s="1">
        <f ca="1" t="shared" si="241"/>
        <v>1853.66065186682</v>
      </c>
      <c r="AC527" s="1">
        <f t="shared" si="280"/>
        <v>237</v>
      </c>
      <c r="AD527" s="1">
        <f ca="1" t="shared" si="242"/>
        <v>0.597964852860577</v>
      </c>
      <c r="AE527" s="1">
        <f ca="1" t="shared" si="243"/>
        <v>65.5427720501844</v>
      </c>
      <c r="AF527" s="1">
        <f ca="1" t="shared" si="244"/>
        <v>0.816762713299066</v>
      </c>
      <c r="AG527" s="1">
        <f ca="1" t="shared" si="245"/>
        <v>5.26995204905668</v>
      </c>
      <c r="AH527" s="1">
        <f ca="1" t="shared" si="246"/>
        <v>57.9694725396234</v>
      </c>
      <c r="AI527" s="1">
        <f ca="1" t="shared" si="247"/>
        <v>7.57329951056096</v>
      </c>
      <c r="AJ527" s="1">
        <f ca="1" t="shared" si="248"/>
        <v>757.329951056096</v>
      </c>
      <c r="AL527" s="1">
        <f t="shared" si="281"/>
        <v>237</v>
      </c>
      <c r="AM527" s="1">
        <f ca="1" t="shared" si="249"/>
        <v>0.579957069727351</v>
      </c>
      <c r="AN527" s="1">
        <f ca="1" t="shared" si="250"/>
        <v>66.5737873424293</v>
      </c>
      <c r="AO527" s="1">
        <f ca="1" t="shared" si="251"/>
        <v>0.721821116696548</v>
      </c>
      <c r="AP527" s="1">
        <f ca="1" t="shared" si="252"/>
        <v>5.26909210473432</v>
      </c>
      <c r="AQ527" s="1">
        <f ca="1" t="shared" si="253"/>
        <v>63.2291052568118</v>
      </c>
      <c r="AR527" s="1">
        <f ca="1" t="shared" si="254"/>
        <v>3.34468208561752</v>
      </c>
      <c r="AS527" s="1">
        <f ca="1" t="shared" si="255"/>
        <v>334.468208561752</v>
      </c>
      <c r="AU527" s="1">
        <f t="shared" si="282"/>
        <v>237</v>
      </c>
      <c r="AV527" s="1">
        <f ca="1" t="shared" si="256"/>
        <v>0.518523277051913</v>
      </c>
      <c r="AW527" s="1">
        <f ca="1" t="shared" si="257"/>
        <v>62.1206393528685</v>
      </c>
      <c r="AX527" s="1">
        <f ca="1" t="shared" si="258"/>
        <v>0.361190075369983</v>
      </c>
      <c r="AY527" s="1">
        <f ca="1" t="shared" si="259"/>
        <v>4.97582451773313</v>
      </c>
      <c r="AZ527" s="1">
        <f ca="1" t="shared" si="260"/>
        <v>64.6857187305307</v>
      </c>
      <c r="BA527" s="1">
        <f ca="1" t="shared" si="261"/>
        <v>0</v>
      </c>
      <c r="BB527" s="1">
        <f ca="1" t="shared" si="262"/>
        <v>0</v>
      </c>
      <c r="BD527" s="1">
        <f t="shared" si="283"/>
        <v>237</v>
      </c>
      <c r="BE527" s="1">
        <f ca="1" t="shared" si="263"/>
        <v>0.240763737443778</v>
      </c>
      <c r="BF527" s="1">
        <f ca="1" t="shared" si="264"/>
        <v>59.9471289308639</v>
      </c>
      <c r="BG527" s="1">
        <f ca="1" t="shared" si="265"/>
        <v>0.66184903387727</v>
      </c>
      <c r="BH527" s="1">
        <f ca="1" t="shared" si="266"/>
        <v>4.72214671517076</v>
      </c>
      <c r="BI527" s="1">
        <f ca="1" t="shared" si="267"/>
        <v>66.1100540123907</v>
      </c>
      <c r="BJ527" s="1">
        <f ca="1" t="shared" si="268"/>
        <v>0</v>
      </c>
      <c r="BK527" s="1">
        <f ca="1" t="shared" si="269"/>
        <v>0</v>
      </c>
      <c r="BM527" s="1">
        <f t="shared" si="284"/>
        <v>237</v>
      </c>
      <c r="BN527" s="1">
        <f ca="1" t="shared" si="270"/>
        <v>0.686989828580443</v>
      </c>
      <c r="BO527" s="1">
        <f ca="1" t="shared" si="271"/>
        <v>68.0195108564038</v>
      </c>
      <c r="BP527" s="1">
        <f ca="1" t="shared" si="272"/>
        <v>0.575823157408622</v>
      </c>
      <c r="BQ527" s="1">
        <f ca="1" t="shared" si="273"/>
        <v>4.68230487731199</v>
      </c>
      <c r="BR527" s="1">
        <f ca="1" t="shared" si="274"/>
        <v>70.2345731596799</v>
      </c>
      <c r="BS527" s="1">
        <f ca="1" t="shared" si="275"/>
        <v>0</v>
      </c>
      <c r="BT527" s="1">
        <f ca="1" t="shared" si="276"/>
        <v>0</v>
      </c>
    </row>
    <row r="528" spans="2:72">
      <c r="B528" s="1">
        <f t="shared" si="277"/>
        <v>238</v>
      </c>
      <c r="C528" s="1">
        <f ca="1" t="shared" si="221"/>
        <v>0.0933606793735944</v>
      </c>
      <c r="D528" s="1">
        <f ca="1" t="shared" si="222"/>
        <v>53.8013454789198</v>
      </c>
      <c r="E528" s="1">
        <f ca="1" t="shared" si="223"/>
        <v>0.264349639883612</v>
      </c>
      <c r="F528" s="1">
        <f ca="1" t="shared" si="224"/>
        <v>4.07748665500425</v>
      </c>
      <c r="G528" s="1">
        <f ca="1" t="shared" si="225"/>
        <v>32.619893240034</v>
      </c>
      <c r="H528" s="1">
        <f ca="1" t="shared" si="226"/>
        <v>21.1814522388858</v>
      </c>
      <c r="I528" s="1">
        <f ca="1" t="shared" si="227"/>
        <v>2118.14522388858</v>
      </c>
      <c r="K528" s="1">
        <f t="shared" si="278"/>
        <v>238</v>
      </c>
      <c r="L528" s="1">
        <f ca="1" t="shared" si="228"/>
        <v>0.274553758891076</v>
      </c>
      <c r="M528" s="1">
        <f ca="1" t="shared" si="229"/>
        <v>61.0904862051768</v>
      </c>
      <c r="N528" s="1">
        <f ca="1" t="shared" si="230"/>
        <v>0.893910678311574</v>
      </c>
      <c r="O528" s="1">
        <f ca="1" t="shared" si="231"/>
        <v>5.47446570501825</v>
      </c>
      <c r="P528" s="1">
        <f ca="1" t="shared" si="232"/>
        <v>49.2701913451642</v>
      </c>
      <c r="Q528" s="1">
        <f ca="1" t="shared" si="233"/>
        <v>11.8202948600126</v>
      </c>
      <c r="R528" s="1">
        <f ca="1" t="shared" si="234"/>
        <v>1182.02948600126</v>
      </c>
      <c r="T528" s="1">
        <f t="shared" si="279"/>
        <v>238</v>
      </c>
      <c r="U528" s="1">
        <f ca="1" t="shared" si="235"/>
        <v>0.223956980442699</v>
      </c>
      <c r="V528" s="1">
        <f ca="1" t="shared" si="236"/>
        <v>59.8157120510692</v>
      </c>
      <c r="W528" s="1">
        <f ca="1" t="shared" si="237"/>
        <v>0.686836852062858</v>
      </c>
      <c r="X528" s="1">
        <f ca="1" t="shared" si="238"/>
        <v>4.83346753707217</v>
      </c>
      <c r="Y528" s="1">
        <f ca="1" t="shared" si="239"/>
        <v>48.3346753707217</v>
      </c>
      <c r="Z528" s="1">
        <f ca="1" t="shared" si="240"/>
        <v>11.4810366803475</v>
      </c>
      <c r="AA528" s="1">
        <f ca="1" t="shared" si="241"/>
        <v>1148.10366803475</v>
      </c>
      <c r="AC528" s="1">
        <f t="shared" si="280"/>
        <v>238</v>
      </c>
      <c r="AD528" s="1">
        <f ca="1" t="shared" si="242"/>
        <v>0.924543132934818</v>
      </c>
      <c r="AE528" s="1">
        <f ca="1" t="shared" si="243"/>
        <v>78.1031430860076</v>
      </c>
      <c r="AF528" s="1">
        <f ca="1" t="shared" si="244"/>
        <v>0.914426674185456</v>
      </c>
      <c r="AG528" s="1">
        <f ca="1" t="shared" si="245"/>
        <v>5.7074770842942</v>
      </c>
      <c r="AH528" s="1">
        <f ca="1" t="shared" si="246"/>
        <v>62.7822479272362</v>
      </c>
      <c r="AI528" s="1">
        <f ca="1" t="shared" si="247"/>
        <v>15.3208951587714</v>
      </c>
      <c r="AJ528" s="1">
        <f ca="1" t="shared" si="248"/>
        <v>1532.08951587714</v>
      </c>
      <c r="AL528" s="1">
        <f t="shared" si="281"/>
        <v>238</v>
      </c>
      <c r="AM528" s="1">
        <f ca="1" t="shared" si="249"/>
        <v>0.812221158218107</v>
      </c>
      <c r="AN528" s="1">
        <f ca="1" t="shared" si="250"/>
        <v>69.2181389779694</v>
      </c>
      <c r="AO528" s="1">
        <f ca="1" t="shared" si="251"/>
        <v>0.415721952652425</v>
      </c>
      <c r="AP528" s="1">
        <f ca="1" t="shared" si="252"/>
        <v>4.90669713462642</v>
      </c>
      <c r="AQ528" s="1">
        <f ca="1" t="shared" si="253"/>
        <v>58.880365615517</v>
      </c>
      <c r="AR528" s="1">
        <f ca="1" t="shared" si="254"/>
        <v>10.3377733624524</v>
      </c>
      <c r="AS528" s="1">
        <f ca="1" t="shared" si="255"/>
        <v>1033.77733624524</v>
      </c>
      <c r="AU528" s="1">
        <f t="shared" si="282"/>
        <v>238</v>
      </c>
      <c r="AV528" s="1">
        <f ca="1" t="shared" si="256"/>
        <v>0.662324152196782</v>
      </c>
      <c r="AW528" s="1">
        <f ca="1" t="shared" si="257"/>
        <v>66.4793450126914</v>
      </c>
      <c r="AX528" s="1">
        <f ca="1" t="shared" si="258"/>
        <v>0.508717070781379</v>
      </c>
      <c r="AY528" s="1">
        <f ca="1" t="shared" si="259"/>
        <v>4.95997197886718</v>
      </c>
      <c r="AZ528" s="1">
        <f ca="1" t="shared" si="260"/>
        <v>64.4796357252733</v>
      </c>
      <c r="BA528" s="1">
        <f ca="1" t="shared" si="261"/>
        <v>1.99970928741803</v>
      </c>
      <c r="BB528" s="1">
        <f ca="1" t="shared" si="262"/>
        <v>199.970928741803</v>
      </c>
      <c r="BD528" s="1">
        <f t="shared" si="283"/>
        <v>238</v>
      </c>
      <c r="BE528" s="1">
        <f ca="1" t="shared" si="263"/>
        <v>0.852817639666479</v>
      </c>
      <c r="BF528" s="1">
        <f ca="1" t="shared" si="264"/>
        <v>68.6981626720639</v>
      </c>
      <c r="BG528" s="1">
        <f ca="1" t="shared" si="265"/>
        <v>0.00900251744544489</v>
      </c>
      <c r="BH528" s="1">
        <f ca="1" t="shared" si="266"/>
        <v>4.21908643662472</v>
      </c>
      <c r="BI528" s="1">
        <f ca="1" t="shared" si="267"/>
        <v>59.0672101127461</v>
      </c>
      <c r="BJ528" s="1">
        <f ca="1" t="shared" si="268"/>
        <v>9.63095255931781</v>
      </c>
      <c r="BK528" s="1">
        <f ca="1" t="shared" si="269"/>
        <v>963.095255931781</v>
      </c>
      <c r="BM528" s="1">
        <f t="shared" si="284"/>
        <v>238</v>
      </c>
      <c r="BN528" s="1">
        <f ca="1" t="shared" si="270"/>
        <v>0.687228046821951</v>
      </c>
      <c r="BO528" s="1">
        <f ca="1" t="shared" si="271"/>
        <v>69.4886567615787</v>
      </c>
      <c r="BP528" s="1">
        <f ca="1" t="shared" si="272"/>
        <v>0.553955068981124</v>
      </c>
      <c r="BQ528" s="1">
        <f ca="1" t="shared" si="273"/>
        <v>4.71365964883786</v>
      </c>
      <c r="BR528" s="1">
        <f ca="1" t="shared" si="274"/>
        <v>70.7048947325679</v>
      </c>
      <c r="BS528" s="1">
        <f ca="1" t="shared" si="275"/>
        <v>0</v>
      </c>
      <c r="BT528" s="1">
        <f ca="1" t="shared" si="276"/>
        <v>0</v>
      </c>
    </row>
    <row r="529" spans="2:72">
      <c r="B529" s="1">
        <f t="shared" si="277"/>
        <v>239</v>
      </c>
      <c r="C529" s="1">
        <f ca="1" t="shared" si="221"/>
        <v>0.693128418253488</v>
      </c>
      <c r="D529" s="1">
        <f ca="1" t="shared" si="222"/>
        <v>66.3183114404013</v>
      </c>
      <c r="E529" s="1">
        <f ca="1" t="shared" si="223"/>
        <v>0.31400050008613</v>
      </c>
      <c r="F529" s="1">
        <f ca="1" t="shared" si="224"/>
        <v>4.94854457788411</v>
      </c>
      <c r="G529" s="1">
        <f ca="1" t="shared" si="225"/>
        <v>39.5883566230729</v>
      </c>
      <c r="H529" s="1">
        <f ca="1" t="shared" si="226"/>
        <v>26.7299548173284</v>
      </c>
      <c r="I529" s="1">
        <f ca="1" t="shared" si="227"/>
        <v>2672.99548173284</v>
      </c>
      <c r="K529" s="1">
        <f t="shared" si="278"/>
        <v>239</v>
      </c>
      <c r="L529" s="1">
        <f ca="1" t="shared" si="228"/>
        <v>0.540619061564198</v>
      </c>
      <c r="M529" s="1">
        <f ca="1" t="shared" si="229"/>
        <v>62.9660445802918</v>
      </c>
      <c r="N529" s="1">
        <f ca="1" t="shared" si="230"/>
        <v>0.82456672542659</v>
      </c>
      <c r="O529" s="1">
        <f ca="1" t="shared" si="231"/>
        <v>5.27088078207473</v>
      </c>
      <c r="P529" s="1">
        <f ca="1" t="shared" si="232"/>
        <v>47.4379270386726</v>
      </c>
      <c r="Q529" s="1">
        <f ca="1" t="shared" si="233"/>
        <v>15.5281175416193</v>
      </c>
      <c r="R529" s="1">
        <f ca="1" t="shared" si="234"/>
        <v>1552.81175416193</v>
      </c>
      <c r="T529" s="1">
        <f t="shared" si="279"/>
        <v>239</v>
      </c>
      <c r="U529" s="1">
        <f ca="1" t="shared" si="235"/>
        <v>0.846819823050373</v>
      </c>
      <c r="V529" s="1">
        <f ca="1" t="shared" si="236"/>
        <v>67.564707662487</v>
      </c>
      <c r="W529" s="1">
        <f ca="1" t="shared" si="237"/>
        <v>0.96723115849446</v>
      </c>
      <c r="X529" s="1">
        <f ca="1" t="shared" si="238"/>
        <v>5.50822708095722</v>
      </c>
      <c r="Y529" s="1">
        <f ca="1" t="shared" si="239"/>
        <v>55.0822708095722</v>
      </c>
      <c r="Z529" s="1">
        <f ca="1" t="shared" si="240"/>
        <v>12.4824368529149</v>
      </c>
      <c r="AA529" s="1">
        <f ca="1" t="shared" si="241"/>
        <v>1248.24368529149</v>
      </c>
      <c r="AC529" s="1">
        <f t="shared" si="280"/>
        <v>239</v>
      </c>
      <c r="AD529" s="1">
        <f ca="1" t="shared" si="242"/>
        <v>0.226476348901167</v>
      </c>
      <c r="AE529" s="1">
        <f ca="1" t="shared" si="243"/>
        <v>56.3124703847044</v>
      </c>
      <c r="AF529" s="1">
        <f ca="1" t="shared" si="244"/>
        <v>0.632172535543942</v>
      </c>
      <c r="AG529" s="1">
        <f ca="1" t="shared" si="245"/>
        <v>4.56872721939441</v>
      </c>
      <c r="AH529" s="1">
        <f ca="1" t="shared" si="246"/>
        <v>50.2559994133385</v>
      </c>
      <c r="AI529" s="1">
        <f ca="1" t="shared" si="247"/>
        <v>6.05647097136585</v>
      </c>
      <c r="AJ529" s="1">
        <f ca="1" t="shared" si="248"/>
        <v>605.647097136585</v>
      </c>
      <c r="AL529" s="1">
        <f t="shared" si="281"/>
        <v>239</v>
      </c>
      <c r="AM529" s="1">
        <f ca="1" t="shared" si="249"/>
        <v>0.208644278686488</v>
      </c>
      <c r="AN529" s="1">
        <f ca="1" t="shared" si="250"/>
        <v>56.7433147026222</v>
      </c>
      <c r="AO529" s="1">
        <f ca="1" t="shared" si="251"/>
        <v>0.429438041269425</v>
      </c>
      <c r="AP529" s="1">
        <f ca="1" t="shared" si="252"/>
        <v>4.55196020750144</v>
      </c>
      <c r="AQ529" s="1">
        <f ca="1" t="shared" si="253"/>
        <v>54.6235224900172</v>
      </c>
      <c r="AR529" s="1">
        <f ca="1" t="shared" si="254"/>
        <v>2.11979221260496</v>
      </c>
      <c r="AS529" s="1">
        <f ca="1" t="shared" si="255"/>
        <v>211.979221260496</v>
      </c>
      <c r="AU529" s="1">
        <f t="shared" si="282"/>
        <v>239</v>
      </c>
      <c r="AV529" s="1">
        <f ca="1" t="shared" si="256"/>
        <v>0.726467023137007</v>
      </c>
      <c r="AW529" s="1">
        <f ca="1" t="shared" si="257"/>
        <v>69.1913204973481</v>
      </c>
      <c r="AX529" s="1">
        <f ca="1" t="shared" si="258"/>
        <v>0.927574051468547</v>
      </c>
      <c r="AY529" s="1">
        <f ca="1" t="shared" si="259"/>
        <v>5.96847142132886</v>
      </c>
      <c r="AZ529" s="1">
        <f ca="1" t="shared" si="260"/>
        <v>77.5901284772752</v>
      </c>
      <c r="BA529" s="1">
        <f ca="1" t="shared" si="261"/>
        <v>0</v>
      </c>
      <c r="BB529" s="1">
        <f ca="1" t="shared" si="262"/>
        <v>0</v>
      </c>
      <c r="BD529" s="1">
        <f t="shared" si="283"/>
        <v>239</v>
      </c>
      <c r="BE529" s="1">
        <f ca="1" t="shared" si="263"/>
        <v>0.727779281269304</v>
      </c>
      <c r="BF529" s="1">
        <f ca="1" t="shared" si="264"/>
        <v>65.9924223695982</v>
      </c>
      <c r="BG529" s="1">
        <f ca="1" t="shared" si="265"/>
        <v>0.405042776067686</v>
      </c>
      <c r="BH529" s="1">
        <f ca="1" t="shared" si="266"/>
        <v>4.63783055040408</v>
      </c>
      <c r="BI529" s="1">
        <f ca="1" t="shared" si="267"/>
        <v>64.9296277056572</v>
      </c>
      <c r="BJ529" s="1">
        <f ca="1" t="shared" si="268"/>
        <v>1.06279466394099</v>
      </c>
      <c r="BK529" s="1">
        <f ca="1" t="shared" si="269"/>
        <v>106.279466394099</v>
      </c>
      <c r="BM529" s="1">
        <f t="shared" si="284"/>
        <v>239</v>
      </c>
      <c r="BN529" s="1">
        <f ca="1" t="shared" si="270"/>
        <v>0.373870933303064</v>
      </c>
      <c r="BO529" s="1">
        <f ca="1" t="shared" si="271"/>
        <v>62.2014614084852</v>
      </c>
      <c r="BP529" s="1">
        <f ca="1" t="shared" si="272"/>
        <v>0.338168605931324</v>
      </c>
      <c r="BQ529" s="1">
        <f ca="1" t="shared" si="273"/>
        <v>4.62509253827905</v>
      </c>
      <c r="BR529" s="1">
        <f ca="1" t="shared" si="274"/>
        <v>69.3763880741857</v>
      </c>
      <c r="BS529" s="1">
        <f ca="1" t="shared" si="275"/>
        <v>0</v>
      </c>
      <c r="BT529" s="1">
        <f ca="1" t="shared" si="276"/>
        <v>0</v>
      </c>
    </row>
    <row r="530" spans="2:72">
      <c r="B530" s="1">
        <f t="shared" si="277"/>
        <v>240</v>
      </c>
      <c r="C530" s="1">
        <f ca="1" t="shared" si="221"/>
        <v>0.640654864548629</v>
      </c>
      <c r="D530" s="1">
        <f ca="1" t="shared" si="222"/>
        <v>65.6117613898739</v>
      </c>
      <c r="E530" s="1">
        <f ca="1" t="shared" si="223"/>
        <v>0.973981714315549</v>
      </c>
      <c r="F530" s="1">
        <f ca="1" t="shared" si="224"/>
        <v>5.88454205967142</v>
      </c>
      <c r="G530" s="1">
        <f ca="1" t="shared" si="225"/>
        <v>47.0763364773714</v>
      </c>
      <c r="H530" s="1">
        <f ca="1" t="shared" si="226"/>
        <v>18.5354249125025</v>
      </c>
      <c r="I530" s="1">
        <f ca="1" t="shared" si="227"/>
        <v>1853.54249125025</v>
      </c>
      <c r="K530" s="1">
        <f t="shared" si="278"/>
        <v>240</v>
      </c>
      <c r="L530" s="1">
        <f ca="1" t="shared" si="228"/>
        <v>0.709914341300234</v>
      </c>
      <c r="M530" s="1">
        <f ca="1" t="shared" si="229"/>
        <v>68.5076591813514</v>
      </c>
      <c r="N530" s="1">
        <f ca="1" t="shared" si="230"/>
        <v>0.247355206608726</v>
      </c>
      <c r="O530" s="1">
        <f ca="1" t="shared" si="231"/>
        <v>4.32631767919419</v>
      </c>
      <c r="P530" s="1">
        <f ca="1" t="shared" si="232"/>
        <v>38.9368591127478</v>
      </c>
      <c r="Q530" s="1">
        <f ca="1" t="shared" si="233"/>
        <v>29.5708000686036</v>
      </c>
      <c r="R530" s="1">
        <f ca="1" t="shared" si="234"/>
        <v>2957.08000686036</v>
      </c>
      <c r="T530" s="1">
        <f t="shared" si="279"/>
        <v>240</v>
      </c>
      <c r="U530" s="1">
        <f ca="1" t="shared" si="235"/>
        <v>0.160678668736554</v>
      </c>
      <c r="V530" s="1">
        <f ca="1" t="shared" si="236"/>
        <v>57.6387423565897</v>
      </c>
      <c r="W530" s="1">
        <f ca="1" t="shared" si="237"/>
        <v>0.815945037276994</v>
      </c>
      <c r="X530" s="1">
        <f ca="1" t="shared" si="238"/>
        <v>5.15898227842963</v>
      </c>
      <c r="Y530" s="1">
        <f ca="1" t="shared" si="239"/>
        <v>51.5898227842963</v>
      </c>
      <c r="Z530" s="1">
        <f ca="1" t="shared" si="240"/>
        <v>6.04891957229341</v>
      </c>
      <c r="AA530" s="1">
        <f ca="1" t="shared" si="241"/>
        <v>604.891957229341</v>
      </c>
      <c r="AC530" s="1">
        <f t="shared" si="280"/>
        <v>240</v>
      </c>
      <c r="AD530" s="1">
        <f ca="1" t="shared" si="242"/>
        <v>0.286754283311268</v>
      </c>
      <c r="AE530" s="1">
        <f ca="1" t="shared" si="243"/>
        <v>61.2865640750014</v>
      </c>
      <c r="AF530" s="1">
        <f ca="1" t="shared" si="244"/>
        <v>0.730617342802764</v>
      </c>
      <c r="AG530" s="1">
        <f ca="1" t="shared" si="245"/>
        <v>5.3964458300915</v>
      </c>
      <c r="AH530" s="1">
        <f ca="1" t="shared" si="246"/>
        <v>59.3609041310065</v>
      </c>
      <c r="AI530" s="1">
        <f ca="1" t="shared" si="247"/>
        <v>1.92565994399489</v>
      </c>
      <c r="AJ530" s="1">
        <f ca="1" t="shared" si="248"/>
        <v>192.565994399489</v>
      </c>
      <c r="AL530" s="1">
        <f t="shared" si="281"/>
        <v>240</v>
      </c>
      <c r="AM530" s="1">
        <f ca="1" t="shared" si="249"/>
        <v>0.587559339722291</v>
      </c>
      <c r="AN530" s="1">
        <f ca="1" t="shared" si="250"/>
        <v>69.476091647329</v>
      </c>
      <c r="AO530" s="1">
        <f ca="1" t="shared" si="251"/>
        <v>0.233586572690128</v>
      </c>
      <c r="AP530" s="1">
        <f ca="1" t="shared" si="252"/>
        <v>4.43492544062326</v>
      </c>
      <c r="AQ530" s="1">
        <f ca="1" t="shared" si="253"/>
        <v>53.2191052874791</v>
      </c>
      <c r="AR530" s="1">
        <f ca="1" t="shared" si="254"/>
        <v>16.2569863598499</v>
      </c>
      <c r="AS530" s="1">
        <f ca="1" t="shared" si="255"/>
        <v>1625.69863598499</v>
      </c>
      <c r="AU530" s="1">
        <f t="shared" si="282"/>
        <v>240</v>
      </c>
      <c r="AV530" s="1">
        <f ca="1" t="shared" si="256"/>
        <v>0.244570627052961</v>
      </c>
      <c r="AW530" s="1">
        <f ca="1" t="shared" si="257"/>
        <v>56.9116280056197</v>
      </c>
      <c r="AX530" s="1">
        <f ca="1" t="shared" si="258"/>
        <v>0.722683343341914</v>
      </c>
      <c r="AY530" s="1">
        <f ca="1" t="shared" si="259"/>
        <v>5.4810507252006</v>
      </c>
      <c r="AZ530" s="1">
        <f ca="1" t="shared" si="260"/>
        <v>71.2536594276078</v>
      </c>
      <c r="BA530" s="1">
        <f ca="1" t="shared" si="261"/>
        <v>0</v>
      </c>
      <c r="BB530" s="1">
        <f ca="1" t="shared" si="262"/>
        <v>0</v>
      </c>
      <c r="BD530" s="1">
        <f t="shared" si="283"/>
        <v>240</v>
      </c>
      <c r="BE530" s="1">
        <f ca="1" t="shared" si="263"/>
        <v>0.0512608185213725</v>
      </c>
      <c r="BF530" s="1">
        <f ca="1" t="shared" si="264"/>
        <v>54.2316275721148</v>
      </c>
      <c r="BG530" s="1">
        <f ca="1" t="shared" si="265"/>
        <v>0.0219436758800895</v>
      </c>
      <c r="BH530" s="1">
        <f ca="1" t="shared" si="266"/>
        <v>4.18087853738977</v>
      </c>
      <c r="BI530" s="1">
        <f ca="1" t="shared" si="267"/>
        <v>58.5322995234567</v>
      </c>
      <c r="BJ530" s="1">
        <f ca="1" t="shared" si="268"/>
        <v>0</v>
      </c>
      <c r="BK530" s="1">
        <f ca="1" t="shared" si="269"/>
        <v>0</v>
      </c>
      <c r="BM530" s="1">
        <f t="shared" si="284"/>
        <v>240</v>
      </c>
      <c r="BN530" s="1">
        <f ca="1" t="shared" si="270"/>
        <v>0.0991501371812353</v>
      </c>
      <c r="BO530" s="1">
        <f ca="1" t="shared" si="271"/>
        <v>53.5822050318736</v>
      </c>
      <c r="BP530" s="1">
        <f ca="1" t="shared" si="272"/>
        <v>0.654914282474032</v>
      </c>
      <c r="BQ530" s="1">
        <f ca="1" t="shared" si="273"/>
        <v>4.8355801283573</v>
      </c>
      <c r="BR530" s="1">
        <f ca="1" t="shared" si="274"/>
        <v>72.5337019253595</v>
      </c>
      <c r="BS530" s="1">
        <f ca="1" t="shared" si="275"/>
        <v>0</v>
      </c>
      <c r="BT530" s="1">
        <f ca="1" t="shared" si="276"/>
        <v>0</v>
      </c>
    </row>
    <row r="531" spans="2:72">
      <c r="B531" s="1">
        <f t="shared" si="277"/>
        <v>241</v>
      </c>
      <c r="C531" s="1">
        <f ca="1" t="shared" si="221"/>
        <v>0.0157055070064551</v>
      </c>
      <c r="D531" s="1">
        <f ca="1" t="shared" si="222"/>
        <v>50.3529230500364</v>
      </c>
      <c r="E531" s="1">
        <f ca="1" t="shared" si="223"/>
        <v>0.829519649878781</v>
      </c>
      <c r="F531" s="1">
        <f ca="1" t="shared" si="224"/>
        <v>5.02394107688843</v>
      </c>
      <c r="G531" s="1">
        <f ca="1" t="shared" si="225"/>
        <v>40.1915286151074</v>
      </c>
      <c r="H531" s="1">
        <f ca="1" t="shared" si="226"/>
        <v>10.161394434929</v>
      </c>
      <c r="I531" s="1">
        <f ca="1" t="shared" si="227"/>
        <v>1016.1394434929</v>
      </c>
      <c r="K531" s="1">
        <f t="shared" si="278"/>
        <v>241</v>
      </c>
      <c r="L531" s="1">
        <f ca="1" t="shared" si="228"/>
        <v>0.99131819317897</v>
      </c>
      <c r="M531" s="1">
        <f ca="1" t="shared" si="229"/>
        <v>84.0294876504764</v>
      </c>
      <c r="N531" s="1">
        <f ca="1" t="shared" si="230"/>
        <v>0.231987349162219</v>
      </c>
      <c r="O531" s="1">
        <f ca="1" t="shared" si="231"/>
        <v>4.47046689632674</v>
      </c>
      <c r="P531" s="1">
        <f ca="1" t="shared" si="232"/>
        <v>40.2342020669407</v>
      </c>
      <c r="Q531" s="1">
        <f ca="1" t="shared" si="233"/>
        <v>43.7952855835357</v>
      </c>
      <c r="R531" s="1">
        <f ca="1" t="shared" si="234"/>
        <v>4379.52855835357</v>
      </c>
      <c r="T531" s="1">
        <f t="shared" si="279"/>
        <v>241</v>
      </c>
      <c r="U531" s="1">
        <f ca="1" t="shared" si="235"/>
        <v>0.572277577342829</v>
      </c>
      <c r="V531" s="1">
        <f ca="1" t="shared" si="236"/>
        <v>67.9011672499344</v>
      </c>
      <c r="W531" s="1">
        <f ca="1" t="shared" si="237"/>
        <v>0.619889780213743</v>
      </c>
      <c r="X531" s="1">
        <f ca="1" t="shared" si="238"/>
        <v>4.95441775870903</v>
      </c>
      <c r="Y531" s="1">
        <f ca="1" t="shared" si="239"/>
        <v>49.5441775870903</v>
      </c>
      <c r="Z531" s="1">
        <f ca="1" t="shared" si="240"/>
        <v>18.3569896628441</v>
      </c>
      <c r="AA531" s="1">
        <f ca="1" t="shared" si="241"/>
        <v>1835.69896628441</v>
      </c>
      <c r="AC531" s="1">
        <f t="shared" si="280"/>
        <v>241</v>
      </c>
      <c r="AD531" s="1">
        <f ca="1" t="shared" si="242"/>
        <v>0.0719833037650808</v>
      </c>
      <c r="AE531" s="1">
        <f ca="1" t="shared" si="243"/>
        <v>53.0499171976133</v>
      </c>
      <c r="AF531" s="1">
        <f ca="1" t="shared" si="244"/>
        <v>0.00569192908962313</v>
      </c>
      <c r="AG531" s="1">
        <f ca="1" t="shared" si="245"/>
        <v>4.4138328843477</v>
      </c>
      <c r="AH531" s="1">
        <f ca="1" t="shared" si="246"/>
        <v>48.5521617278247</v>
      </c>
      <c r="AI531" s="1">
        <f ca="1" t="shared" si="247"/>
        <v>4.49775546978864</v>
      </c>
      <c r="AJ531" s="1">
        <f ca="1" t="shared" si="248"/>
        <v>449.775546978864</v>
      </c>
      <c r="AL531" s="1">
        <f t="shared" si="281"/>
        <v>241</v>
      </c>
      <c r="AM531" s="1">
        <f ca="1" t="shared" si="249"/>
        <v>0.945738603149632</v>
      </c>
      <c r="AN531" s="1">
        <f ca="1" t="shared" si="250"/>
        <v>77.9987751210718</v>
      </c>
      <c r="AO531" s="1">
        <f ca="1" t="shared" si="251"/>
        <v>0.980449995579794</v>
      </c>
      <c r="AP531" s="1">
        <f ca="1" t="shared" si="252"/>
        <v>5.6277549204469</v>
      </c>
      <c r="AQ531" s="1">
        <f ca="1" t="shared" si="253"/>
        <v>67.5330590453627</v>
      </c>
      <c r="AR531" s="1">
        <f ca="1" t="shared" si="254"/>
        <v>10.4657160757091</v>
      </c>
      <c r="AS531" s="1">
        <f ca="1" t="shared" si="255"/>
        <v>1046.57160757091</v>
      </c>
      <c r="AU531" s="1">
        <f t="shared" si="282"/>
        <v>241</v>
      </c>
      <c r="AV531" s="1">
        <f ca="1" t="shared" si="256"/>
        <v>0.0622127500869885</v>
      </c>
      <c r="AW531" s="1">
        <f ca="1" t="shared" si="257"/>
        <v>52.739484747122</v>
      </c>
      <c r="AX531" s="1">
        <f ca="1" t="shared" si="258"/>
        <v>0.190790379009838</v>
      </c>
      <c r="AY531" s="1">
        <f ca="1" t="shared" si="259"/>
        <v>4.28069377482172</v>
      </c>
      <c r="AZ531" s="1">
        <f ca="1" t="shared" si="260"/>
        <v>55.6490190726823</v>
      </c>
      <c r="BA531" s="1">
        <f ca="1" t="shared" si="261"/>
        <v>0</v>
      </c>
      <c r="BB531" s="1">
        <f ca="1" t="shared" si="262"/>
        <v>0</v>
      </c>
      <c r="BD531" s="1">
        <f t="shared" si="283"/>
        <v>241</v>
      </c>
      <c r="BE531" s="1">
        <f ca="1" t="shared" si="263"/>
        <v>0.733491107421226</v>
      </c>
      <c r="BF531" s="1">
        <f ca="1" t="shared" si="264"/>
        <v>65.1811951070931</v>
      </c>
      <c r="BG531" s="1">
        <f ca="1" t="shared" si="265"/>
        <v>0.872726494961913</v>
      </c>
      <c r="BH531" s="1">
        <f ca="1" t="shared" si="266"/>
        <v>5.26664197122106</v>
      </c>
      <c r="BI531" s="1">
        <f ca="1" t="shared" si="267"/>
        <v>73.7329875970948</v>
      </c>
      <c r="BJ531" s="1">
        <f ca="1" t="shared" si="268"/>
        <v>0</v>
      </c>
      <c r="BK531" s="1">
        <f ca="1" t="shared" si="269"/>
        <v>0</v>
      </c>
      <c r="BM531" s="1">
        <f t="shared" si="284"/>
        <v>241</v>
      </c>
      <c r="BN531" s="1">
        <f ca="1" t="shared" si="270"/>
        <v>0.637657225756104</v>
      </c>
      <c r="BO531" s="1">
        <f ca="1" t="shared" si="271"/>
        <v>68.7494685781956</v>
      </c>
      <c r="BP531" s="1">
        <f ca="1" t="shared" si="272"/>
        <v>0.926033422744703</v>
      </c>
      <c r="BQ531" s="1">
        <f ca="1" t="shared" si="273"/>
        <v>5.98450344870776</v>
      </c>
      <c r="BR531" s="1">
        <f ca="1" t="shared" si="274"/>
        <v>89.7675517306164</v>
      </c>
      <c r="BS531" s="1">
        <f ca="1" t="shared" si="275"/>
        <v>0</v>
      </c>
      <c r="BT531" s="1">
        <f ca="1" t="shared" si="276"/>
        <v>0</v>
      </c>
    </row>
    <row r="532" spans="2:72">
      <c r="B532" s="1">
        <f t="shared" si="277"/>
        <v>242</v>
      </c>
      <c r="C532" s="1">
        <f ca="1" t="shared" si="221"/>
        <v>0.617807869943821</v>
      </c>
      <c r="D532" s="1">
        <f ca="1" t="shared" si="222"/>
        <v>69.6900810476155</v>
      </c>
      <c r="E532" s="1">
        <f ca="1" t="shared" si="223"/>
        <v>0.712537531895034</v>
      </c>
      <c r="F532" s="1">
        <f ca="1" t="shared" si="224"/>
        <v>5.46232165163054</v>
      </c>
      <c r="G532" s="1">
        <f ca="1" t="shared" si="225"/>
        <v>43.6985732130444</v>
      </c>
      <c r="H532" s="1">
        <f ca="1" t="shared" si="226"/>
        <v>25.9915078345711</v>
      </c>
      <c r="I532" s="1">
        <f ca="1" t="shared" si="227"/>
        <v>2599.15078345711</v>
      </c>
      <c r="K532" s="1">
        <f t="shared" si="278"/>
        <v>242</v>
      </c>
      <c r="L532" s="1">
        <f ca="1" t="shared" si="228"/>
        <v>0.60801363913357</v>
      </c>
      <c r="M532" s="1">
        <f ca="1" t="shared" si="229"/>
        <v>67.2747347332733</v>
      </c>
      <c r="N532" s="1">
        <f ca="1" t="shared" si="230"/>
        <v>0.745758693390216</v>
      </c>
      <c r="O532" s="1">
        <f ca="1" t="shared" si="231"/>
        <v>5.16535224868282</v>
      </c>
      <c r="P532" s="1">
        <f ca="1" t="shared" si="232"/>
        <v>46.4881702381454</v>
      </c>
      <c r="Q532" s="1">
        <f ca="1" t="shared" si="233"/>
        <v>20.7865644951279</v>
      </c>
      <c r="R532" s="1">
        <f ca="1" t="shared" si="234"/>
        <v>2078.65644951279</v>
      </c>
      <c r="T532" s="1">
        <f t="shared" si="279"/>
        <v>242</v>
      </c>
      <c r="U532" s="1">
        <f ca="1" t="shared" si="235"/>
        <v>0.878601687176249</v>
      </c>
      <c r="V532" s="1">
        <f ca="1" t="shared" si="236"/>
        <v>68.9581471412226</v>
      </c>
      <c r="W532" s="1">
        <f ca="1" t="shared" si="237"/>
        <v>0.317010520338181</v>
      </c>
      <c r="X532" s="1">
        <f ca="1" t="shared" si="238"/>
        <v>4.94132582990476</v>
      </c>
      <c r="Y532" s="1">
        <f ca="1" t="shared" si="239"/>
        <v>49.4132582990476</v>
      </c>
      <c r="Z532" s="1">
        <f ca="1" t="shared" si="240"/>
        <v>19.544888842175</v>
      </c>
      <c r="AA532" s="1">
        <f ca="1" t="shared" si="241"/>
        <v>1954.4888842175</v>
      </c>
      <c r="AC532" s="1">
        <f t="shared" si="280"/>
        <v>242</v>
      </c>
      <c r="AD532" s="1">
        <f ca="1" t="shared" si="242"/>
        <v>0.91418762305741</v>
      </c>
      <c r="AE532" s="1">
        <f ca="1" t="shared" si="243"/>
        <v>78.8738932296301</v>
      </c>
      <c r="AF532" s="1">
        <f ca="1" t="shared" si="244"/>
        <v>0.415770474573526</v>
      </c>
      <c r="AG532" s="1">
        <f ca="1" t="shared" si="245"/>
        <v>4.52397349269528</v>
      </c>
      <c r="AH532" s="1">
        <f ca="1" t="shared" si="246"/>
        <v>49.7637084196481</v>
      </c>
      <c r="AI532" s="1">
        <f ca="1" t="shared" si="247"/>
        <v>29.110184809982</v>
      </c>
      <c r="AJ532" s="1">
        <f ca="1" t="shared" si="248"/>
        <v>2911.0184809982</v>
      </c>
      <c r="AL532" s="1">
        <f t="shared" si="281"/>
        <v>242</v>
      </c>
      <c r="AM532" s="1">
        <f ca="1" t="shared" si="249"/>
        <v>0.48636586341511</v>
      </c>
      <c r="AN532" s="1">
        <f ca="1" t="shared" si="250"/>
        <v>61.199686474848</v>
      </c>
      <c r="AO532" s="1">
        <f ca="1" t="shared" si="251"/>
        <v>0.76520840513456</v>
      </c>
      <c r="AP532" s="1">
        <f ca="1" t="shared" si="252"/>
        <v>5.25949962251626</v>
      </c>
      <c r="AQ532" s="1">
        <f ca="1" t="shared" si="253"/>
        <v>63.1139954701951</v>
      </c>
      <c r="AR532" s="1">
        <f ca="1" t="shared" si="254"/>
        <v>0</v>
      </c>
      <c r="AS532" s="1">
        <f ca="1" t="shared" si="255"/>
        <v>0</v>
      </c>
      <c r="AU532" s="1">
        <f t="shared" si="282"/>
        <v>242</v>
      </c>
      <c r="AV532" s="1">
        <f ca="1" t="shared" si="256"/>
        <v>0.939928983117001</v>
      </c>
      <c r="AW532" s="1">
        <f ca="1" t="shared" si="257"/>
        <v>78.2335861229303</v>
      </c>
      <c r="AX532" s="1">
        <f ca="1" t="shared" si="258"/>
        <v>0.0785726209342399</v>
      </c>
      <c r="AY532" s="1">
        <f ca="1" t="shared" si="259"/>
        <v>4.10867183739983</v>
      </c>
      <c r="AZ532" s="1">
        <f ca="1" t="shared" si="260"/>
        <v>53.4127338861978</v>
      </c>
      <c r="BA532" s="1">
        <f ca="1" t="shared" si="261"/>
        <v>24.8208522367326</v>
      </c>
      <c r="BB532" s="1">
        <f ca="1" t="shared" si="262"/>
        <v>2482.08522367326</v>
      </c>
      <c r="BD532" s="1">
        <f t="shared" si="283"/>
        <v>242</v>
      </c>
      <c r="BE532" s="1">
        <f ca="1" t="shared" si="263"/>
        <v>0.483751916331906</v>
      </c>
      <c r="BF532" s="1">
        <f ca="1" t="shared" si="264"/>
        <v>63.5883195758437</v>
      </c>
      <c r="BG532" s="1">
        <f ca="1" t="shared" si="265"/>
        <v>0.978279367997678</v>
      </c>
      <c r="BH532" s="1">
        <f ca="1" t="shared" si="266"/>
        <v>5.94122591258773</v>
      </c>
      <c r="BI532" s="1">
        <f ca="1" t="shared" si="267"/>
        <v>83.1771627762282</v>
      </c>
      <c r="BJ532" s="1">
        <f ca="1" t="shared" si="268"/>
        <v>0</v>
      </c>
      <c r="BK532" s="1">
        <f ca="1" t="shared" si="269"/>
        <v>0</v>
      </c>
      <c r="BM532" s="1">
        <f t="shared" si="284"/>
        <v>242</v>
      </c>
      <c r="BN532" s="1">
        <f ca="1" t="shared" si="270"/>
        <v>0.010510378135264</v>
      </c>
      <c r="BO532" s="1">
        <f ca="1" t="shared" si="271"/>
        <v>54.020148598783</v>
      </c>
      <c r="BP532" s="1">
        <f ca="1" t="shared" si="272"/>
        <v>0.431066368675999</v>
      </c>
      <c r="BQ532" s="1">
        <f ca="1" t="shared" si="273"/>
        <v>4.51543168216407</v>
      </c>
      <c r="BR532" s="1">
        <f ca="1" t="shared" si="274"/>
        <v>67.7314752324611</v>
      </c>
      <c r="BS532" s="1">
        <f ca="1" t="shared" si="275"/>
        <v>0</v>
      </c>
      <c r="BT532" s="1">
        <f ca="1" t="shared" si="276"/>
        <v>0</v>
      </c>
    </row>
    <row r="533" spans="2:72">
      <c r="B533" s="1">
        <f t="shared" si="277"/>
        <v>243</v>
      </c>
      <c r="C533" s="1">
        <f ca="1" t="shared" si="221"/>
        <v>0.18972486439248</v>
      </c>
      <c r="D533" s="1">
        <f ca="1" t="shared" si="222"/>
        <v>57.0441686743438</v>
      </c>
      <c r="E533" s="1">
        <f ca="1" t="shared" si="223"/>
        <v>0.193572662282055</v>
      </c>
      <c r="F533" s="1">
        <f ca="1" t="shared" si="224"/>
        <v>4.16979651724154</v>
      </c>
      <c r="G533" s="1">
        <f ca="1" t="shared" si="225"/>
        <v>33.3583721379323</v>
      </c>
      <c r="H533" s="1">
        <f ca="1" t="shared" si="226"/>
        <v>23.6857965364115</v>
      </c>
      <c r="I533" s="1">
        <f ca="1" t="shared" si="227"/>
        <v>2368.57965364115</v>
      </c>
      <c r="K533" s="1">
        <f t="shared" si="278"/>
        <v>243</v>
      </c>
      <c r="L533" s="1">
        <f ca="1" t="shared" si="228"/>
        <v>0.220005631982436</v>
      </c>
      <c r="M533" s="1">
        <f ca="1" t="shared" si="229"/>
        <v>59.3766086553351</v>
      </c>
      <c r="N533" s="1">
        <f ca="1" t="shared" si="230"/>
        <v>0.901997895840712</v>
      </c>
      <c r="O533" s="1">
        <f ca="1" t="shared" si="231"/>
        <v>5.82944020277624</v>
      </c>
      <c r="P533" s="1">
        <f ca="1" t="shared" si="232"/>
        <v>52.4649618249862</v>
      </c>
      <c r="Q533" s="1">
        <f ca="1" t="shared" si="233"/>
        <v>6.91164683034887</v>
      </c>
      <c r="R533" s="1">
        <f ca="1" t="shared" si="234"/>
        <v>691.164683034887</v>
      </c>
      <c r="T533" s="1">
        <f t="shared" si="279"/>
        <v>243</v>
      </c>
      <c r="U533" s="1">
        <f ca="1" t="shared" si="235"/>
        <v>0.415478592694474</v>
      </c>
      <c r="V533" s="1">
        <f ca="1" t="shared" si="236"/>
        <v>64.3541571567124</v>
      </c>
      <c r="W533" s="1">
        <f ca="1" t="shared" si="237"/>
        <v>0.651501791625236</v>
      </c>
      <c r="X533" s="1">
        <f ca="1" t="shared" si="238"/>
        <v>4.53485026994389</v>
      </c>
      <c r="Y533" s="1">
        <f ca="1" t="shared" si="239"/>
        <v>45.3485026994389</v>
      </c>
      <c r="Z533" s="1">
        <f ca="1" t="shared" si="240"/>
        <v>19.0056544572736</v>
      </c>
      <c r="AA533" s="1">
        <f ca="1" t="shared" si="241"/>
        <v>1900.56544572736</v>
      </c>
      <c r="AC533" s="1">
        <f t="shared" si="280"/>
        <v>243</v>
      </c>
      <c r="AD533" s="1">
        <f ca="1" t="shared" si="242"/>
        <v>0.542920907009681</v>
      </c>
      <c r="AE533" s="1">
        <f ca="1" t="shared" si="243"/>
        <v>64.3729285337576</v>
      </c>
      <c r="AF533" s="1">
        <f ca="1" t="shared" si="244"/>
        <v>0.439657174538407</v>
      </c>
      <c r="AG533" s="1">
        <f ca="1" t="shared" si="245"/>
        <v>4.53997071144743</v>
      </c>
      <c r="AH533" s="1">
        <f ca="1" t="shared" si="246"/>
        <v>49.9396778259218</v>
      </c>
      <c r="AI533" s="1">
        <f ca="1" t="shared" si="247"/>
        <v>14.4332507078358</v>
      </c>
      <c r="AJ533" s="1">
        <f ca="1" t="shared" si="248"/>
        <v>1443.32507078358</v>
      </c>
      <c r="AL533" s="1">
        <f t="shared" si="281"/>
        <v>243</v>
      </c>
      <c r="AM533" s="1">
        <f ca="1" t="shared" si="249"/>
        <v>0.878335618064266</v>
      </c>
      <c r="AN533" s="1">
        <f ca="1" t="shared" si="250"/>
        <v>67.664672340443</v>
      </c>
      <c r="AO533" s="1">
        <f ca="1" t="shared" si="251"/>
        <v>0.419487282805625</v>
      </c>
      <c r="AP533" s="1">
        <f ca="1" t="shared" si="252"/>
        <v>4.85550008257947</v>
      </c>
      <c r="AQ533" s="1">
        <f ca="1" t="shared" si="253"/>
        <v>58.2660009909537</v>
      </c>
      <c r="AR533" s="1">
        <f ca="1" t="shared" si="254"/>
        <v>9.39867134948935</v>
      </c>
      <c r="AS533" s="1">
        <f ca="1" t="shared" si="255"/>
        <v>939.867134948935</v>
      </c>
      <c r="AU533" s="1">
        <f t="shared" si="282"/>
        <v>243</v>
      </c>
      <c r="AV533" s="1">
        <f ca="1" t="shared" si="256"/>
        <v>0.718658177337743</v>
      </c>
      <c r="AW533" s="1">
        <f ca="1" t="shared" si="257"/>
        <v>69.9432649270867</v>
      </c>
      <c r="AX533" s="1">
        <f ca="1" t="shared" si="258"/>
        <v>0.573024504419216</v>
      </c>
      <c r="AY533" s="1">
        <f ca="1" t="shared" si="259"/>
        <v>4.89038303523968</v>
      </c>
      <c r="AZ533" s="1">
        <f ca="1" t="shared" si="260"/>
        <v>63.5749794581159</v>
      </c>
      <c r="BA533" s="1">
        <f ca="1" t="shared" si="261"/>
        <v>6.36828546897082</v>
      </c>
      <c r="BB533" s="1">
        <f ca="1" t="shared" si="262"/>
        <v>636.828546897082</v>
      </c>
      <c r="BD533" s="1">
        <f t="shared" si="283"/>
        <v>243</v>
      </c>
      <c r="BE533" s="1">
        <f ca="1" t="shared" si="263"/>
        <v>0.429316194300542</v>
      </c>
      <c r="BF533" s="1">
        <f ca="1" t="shared" si="264"/>
        <v>62.0243282467543</v>
      </c>
      <c r="BG533" s="1">
        <f ca="1" t="shared" si="265"/>
        <v>0.837169463980944</v>
      </c>
      <c r="BH533" s="1">
        <f ca="1" t="shared" si="266"/>
        <v>5.03492564204202</v>
      </c>
      <c r="BI533" s="1">
        <f ca="1" t="shared" si="267"/>
        <v>70.4889589885883</v>
      </c>
      <c r="BJ533" s="1">
        <f ca="1" t="shared" si="268"/>
        <v>0</v>
      </c>
      <c r="BK533" s="1">
        <f ca="1" t="shared" si="269"/>
        <v>0</v>
      </c>
      <c r="BM533" s="1">
        <f t="shared" si="284"/>
        <v>243</v>
      </c>
      <c r="BN533" s="1">
        <f ca="1" t="shared" si="270"/>
        <v>0.10573139721886</v>
      </c>
      <c r="BO533" s="1">
        <f ca="1" t="shared" si="271"/>
        <v>55.5135108353667</v>
      </c>
      <c r="BP533" s="1">
        <f ca="1" t="shared" si="272"/>
        <v>0.313557730783714</v>
      </c>
      <c r="BQ533" s="1">
        <f ca="1" t="shared" si="273"/>
        <v>4.57278856474966</v>
      </c>
      <c r="BR533" s="1">
        <f ca="1" t="shared" si="274"/>
        <v>68.5918284712449</v>
      </c>
      <c r="BS533" s="1">
        <f ca="1" t="shared" si="275"/>
        <v>0</v>
      </c>
      <c r="BT533" s="1">
        <f ca="1" t="shared" si="276"/>
        <v>0</v>
      </c>
    </row>
    <row r="534" spans="2:72">
      <c r="B534" s="1">
        <f t="shared" si="277"/>
        <v>244</v>
      </c>
      <c r="C534" s="1">
        <f ca="1" t="shared" si="221"/>
        <v>0.94167350983453</v>
      </c>
      <c r="D534" s="1">
        <f ca="1" t="shared" si="222"/>
        <v>78.4175028808575</v>
      </c>
      <c r="E534" s="1">
        <f ca="1" t="shared" si="223"/>
        <v>0.890470427240191</v>
      </c>
      <c r="F534" s="1">
        <f ca="1" t="shared" si="224"/>
        <v>5.13813056479163</v>
      </c>
      <c r="G534" s="1">
        <f ca="1" t="shared" si="225"/>
        <v>41.105044518333</v>
      </c>
      <c r="H534" s="1">
        <f ca="1" t="shared" si="226"/>
        <v>37.3124583625245</v>
      </c>
      <c r="I534" s="1">
        <f ca="1" t="shared" si="227"/>
        <v>3731.24583625245</v>
      </c>
      <c r="K534" s="1">
        <f t="shared" si="278"/>
        <v>244</v>
      </c>
      <c r="L534" s="1">
        <f ca="1" t="shared" si="228"/>
        <v>0.294480157383595</v>
      </c>
      <c r="M534" s="1">
        <f ca="1" t="shared" si="229"/>
        <v>63.4887837893384</v>
      </c>
      <c r="N534" s="1">
        <f ca="1" t="shared" si="230"/>
        <v>0.693662128025311</v>
      </c>
      <c r="O534" s="1">
        <f ca="1" t="shared" si="231"/>
        <v>4.93742421698093</v>
      </c>
      <c r="P534" s="1">
        <f ca="1" t="shared" si="232"/>
        <v>44.4368179528283</v>
      </c>
      <c r="Q534" s="1">
        <f ca="1" t="shared" si="233"/>
        <v>19.0519658365101</v>
      </c>
      <c r="R534" s="1">
        <f ca="1" t="shared" si="234"/>
        <v>1905.19658365101</v>
      </c>
      <c r="T534" s="1">
        <f t="shared" si="279"/>
        <v>244</v>
      </c>
      <c r="U534" s="1">
        <f ca="1" t="shared" si="235"/>
        <v>0.7756632153549</v>
      </c>
      <c r="V534" s="1">
        <f ca="1" t="shared" si="236"/>
        <v>67.3206810875323</v>
      </c>
      <c r="W534" s="1">
        <f ca="1" t="shared" si="237"/>
        <v>0.320605700854675</v>
      </c>
      <c r="X534" s="1">
        <f ca="1" t="shared" si="238"/>
        <v>4.60607989755871</v>
      </c>
      <c r="Y534" s="1">
        <f ca="1" t="shared" si="239"/>
        <v>46.0607989755871</v>
      </c>
      <c r="Z534" s="1">
        <f ca="1" t="shared" si="240"/>
        <v>21.2598821119452</v>
      </c>
      <c r="AA534" s="1">
        <f ca="1" t="shared" si="241"/>
        <v>2125.98821119452</v>
      </c>
      <c r="AC534" s="1">
        <f t="shared" si="280"/>
        <v>244</v>
      </c>
      <c r="AD534" s="1">
        <f ca="1" t="shared" si="242"/>
        <v>0.251763489394829</v>
      </c>
      <c r="AE534" s="1">
        <f ca="1" t="shared" si="243"/>
        <v>63.0602135540529</v>
      </c>
      <c r="AF534" s="1">
        <f ca="1" t="shared" si="244"/>
        <v>0.544240360479653</v>
      </c>
      <c r="AG534" s="1">
        <f ca="1" t="shared" si="245"/>
        <v>4.77812133311421</v>
      </c>
      <c r="AH534" s="1">
        <f ca="1" t="shared" si="246"/>
        <v>52.5593346642563</v>
      </c>
      <c r="AI534" s="1">
        <f ca="1" t="shared" si="247"/>
        <v>10.5008788897966</v>
      </c>
      <c r="AJ534" s="1">
        <f ca="1" t="shared" si="248"/>
        <v>1050.08788897966</v>
      </c>
      <c r="AL534" s="1">
        <f t="shared" si="281"/>
        <v>244</v>
      </c>
      <c r="AM534" s="1">
        <f ca="1" t="shared" si="249"/>
        <v>0.153686135503631</v>
      </c>
      <c r="AN534" s="1">
        <f ca="1" t="shared" si="250"/>
        <v>59.9562885923556</v>
      </c>
      <c r="AO534" s="1">
        <f ca="1" t="shared" si="251"/>
        <v>0.940854163681313</v>
      </c>
      <c r="AP534" s="1">
        <f ca="1" t="shared" si="252"/>
        <v>5.56470849504051</v>
      </c>
      <c r="AQ534" s="1">
        <f ca="1" t="shared" si="253"/>
        <v>66.7765019404861</v>
      </c>
      <c r="AR534" s="1">
        <f ca="1" t="shared" si="254"/>
        <v>0</v>
      </c>
      <c r="AS534" s="1">
        <f ca="1" t="shared" si="255"/>
        <v>0</v>
      </c>
      <c r="AU534" s="1">
        <f t="shared" si="282"/>
        <v>244</v>
      </c>
      <c r="AV534" s="1">
        <f ca="1" t="shared" si="256"/>
        <v>0.0167874216358157</v>
      </c>
      <c r="AW534" s="1">
        <f ca="1" t="shared" si="257"/>
        <v>53.6345626965064</v>
      </c>
      <c r="AX534" s="1">
        <f ca="1" t="shared" si="258"/>
        <v>0.159441334977909</v>
      </c>
      <c r="AY534" s="1">
        <f ca="1" t="shared" si="259"/>
        <v>4.05277259077085</v>
      </c>
      <c r="AZ534" s="1">
        <f ca="1" t="shared" si="260"/>
        <v>52.686043680021</v>
      </c>
      <c r="BA534" s="1">
        <f ca="1" t="shared" si="261"/>
        <v>0.948519016485356</v>
      </c>
      <c r="BB534" s="1">
        <f ca="1" t="shared" si="262"/>
        <v>94.8519016485356</v>
      </c>
      <c r="BD534" s="1">
        <f t="shared" si="283"/>
        <v>244</v>
      </c>
      <c r="BE534" s="1">
        <f ca="1" t="shared" si="263"/>
        <v>0.48673769923548</v>
      </c>
      <c r="BF534" s="1">
        <f ca="1" t="shared" si="264"/>
        <v>64.1307445242937</v>
      </c>
      <c r="BG534" s="1">
        <f ca="1" t="shared" si="265"/>
        <v>0.36884272565749</v>
      </c>
      <c r="BH534" s="1">
        <f ca="1" t="shared" si="266"/>
        <v>4.89411554165199</v>
      </c>
      <c r="BI534" s="1">
        <f ca="1" t="shared" si="267"/>
        <v>68.5176175831279</v>
      </c>
      <c r="BJ534" s="1">
        <f ca="1" t="shared" si="268"/>
        <v>0</v>
      </c>
      <c r="BK534" s="1">
        <f ca="1" t="shared" si="269"/>
        <v>0</v>
      </c>
      <c r="BM534" s="1">
        <f t="shared" si="284"/>
        <v>244</v>
      </c>
      <c r="BN534" s="1">
        <f ca="1" t="shared" si="270"/>
        <v>0.756311699907694</v>
      </c>
      <c r="BO534" s="1">
        <f ca="1" t="shared" si="271"/>
        <v>69.3357961294211</v>
      </c>
      <c r="BP534" s="1">
        <f ca="1" t="shared" si="272"/>
        <v>0.73522406872194</v>
      </c>
      <c r="BQ534" s="1">
        <f ca="1" t="shared" si="273"/>
        <v>5.08902630476943</v>
      </c>
      <c r="BR534" s="1">
        <f ca="1" t="shared" si="274"/>
        <v>76.3353945715414</v>
      </c>
      <c r="BS534" s="1">
        <f ca="1" t="shared" si="275"/>
        <v>0</v>
      </c>
      <c r="BT534" s="1">
        <f ca="1" t="shared" si="276"/>
        <v>0</v>
      </c>
    </row>
    <row r="535" spans="2:72">
      <c r="B535" s="1">
        <f t="shared" si="277"/>
        <v>245</v>
      </c>
      <c r="C535" s="1">
        <f ca="1" t="shared" si="221"/>
        <v>0.920081849142111</v>
      </c>
      <c r="D535" s="1">
        <f ca="1" t="shared" si="222"/>
        <v>77.1333713388981</v>
      </c>
      <c r="E535" s="1">
        <f ca="1" t="shared" si="223"/>
        <v>0.345926988939364</v>
      </c>
      <c r="F535" s="1">
        <f ca="1" t="shared" si="224"/>
        <v>4.68309680065571</v>
      </c>
      <c r="G535" s="1">
        <f ca="1" t="shared" si="225"/>
        <v>37.4647744052457</v>
      </c>
      <c r="H535" s="1">
        <f ca="1" t="shared" si="226"/>
        <v>39.6685969336524</v>
      </c>
      <c r="I535" s="1">
        <f ca="1" t="shared" si="227"/>
        <v>3966.85969336524</v>
      </c>
      <c r="K535" s="1">
        <f t="shared" si="278"/>
        <v>245</v>
      </c>
      <c r="L535" s="1">
        <f ca="1" t="shared" si="228"/>
        <v>0.605066159292149</v>
      </c>
      <c r="M535" s="1">
        <f ca="1" t="shared" si="229"/>
        <v>67.5046994387766</v>
      </c>
      <c r="N535" s="1">
        <f ca="1" t="shared" si="230"/>
        <v>0.634387952924451</v>
      </c>
      <c r="O535" s="1">
        <f ca="1" t="shared" si="231"/>
        <v>4.56046992201491</v>
      </c>
      <c r="P535" s="1">
        <f ca="1" t="shared" si="232"/>
        <v>41.0442292981342</v>
      </c>
      <c r="Q535" s="1">
        <f ca="1" t="shared" si="233"/>
        <v>26.4604701406424</v>
      </c>
      <c r="R535" s="1">
        <f ca="1" t="shared" si="234"/>
        <v>2646.04701406424</v>
      </c>
      <c r="T535" s="1">
        <f t="shared" si="279"/>
        <v>245</v>
      </c>
      <c r="U535" s="1">
        <f ca="1" t="shared" si="235"/>
        <v>0.299100613865969</v>
      </c>
      <c r="V535" s="1">
        <f ca="1" t="shared" si="236"/>
        <v>64.2208045210242</v>
      </c>
      <c r="W535" s="1">
        <f ca="1" t="shared" si="237"/>
        <v>0.144821277977854</v>
      </c>
      <c r="X535" s="1">
        <f ca="1" t="shared" si="238"/>
        <v>4.30714818280012</v>
      </c>
      <c r="Y535" s="1">
        <f ca="1" t="shared" si="239"/>
        <v>43.0714818280012</v>
      </c>
      <c r="Z535" s="1">
        <f ca="1" t="shared" si="240"/>
        <v>21.149322693023</v>
      </c>
      <c r="AA535" s="1">
        <f ca="1" t="shared" si="241"/>
        <v>2114.9322693023</v>
      </c>
      <c r="AC535" s="1">
        <f t="shared" si="280"/>
        <v>245</v>
      </c>
      <c r="AD535" s="1">
        <f ca="1" t="shared" si="242"/>
        <v>0.119105185891981</v>
      </c>
      <c r="AE535" s="1">
        <f ca="1" t="shared" si="243"/>
        <v>56.7922242694401</v>
      </c>
      <c r="AF535" s="1">
        <f ca="1" t="shared" si="244"/>
        <v>0.341854544575163</v>
      </c>
      <c r="AG535" s="1">
        <f ca="1" t="shared" si="245"/>
        <v>4.63325262308032</v>
      </c>
      <c r="AH535" s="1">
        <f ca="1" t="shared" si="246"/>
        <v>50.9657788538835</v>
      </c>
      <c r="AI535" s="1">
        <f ca="1" t="shared" si="247"/>
        <v>5.82644541555658</v>
      </c>
      <c r="AJ535" s="1">
        <f ca="1" t="shared" si="248"/>
        <v>582.644541555658</v>
      </c>
      <c r="AL535" s="1">
        <f t="shared" si="281"/>
        <v>245</v>
      </c>
      <c r="AM535" s="1">
        <f ca="1" t="shared" si="249"/>
        <v>0.771904426260869</v>
      </c>
      <c r="AN535" s="1">
        <f ca="1" t="shared" si="250"/>
        <v>66.7352023825559</v>
      </c>
      <c r="AO535" s="1">
        <f ca="1" t="shared" si="251"/>
        <v>0.216066901848843</v>
      </c>
      <c r="AP535" s="1">
        <f ca="1" t="shared" si="252"/>
        <v>4.40320725403475</v>
      </c>
      <c r="AQ535" s="1">
        <f ca="1" t="shared" si="253"/>
        <v>52.838487048417</v>
      </c>
      <c r="AR535" s="1">
        <f ca="1" t="shared" si="254"/>
        <v>13.8967153341389</v>
      </c>
      <c r="AS535" s="1">
        <f ca="1" t="shared" si="255"/>
        <v>1389.67153341389</v>
      </c>
      <c r="AU535" s="1">
        <f t="shared" si="282"/>
        <v>245</v>
      </c>
      <c r="AV535" s="1">
        <f ca="1" t="shared" si="256"/>
        <v>0.121841675091186</v>
      </c>
      <c r="AW535" s="1">
        <f ca="1" t="shared" si="257"/>
        <v>56.4033590561986</v>
      </c>
      <c r="AX535" s="1">
        <f ca="1" t="shared" si="258"/>
        <v>0.431253015075854</v>
      </c>
      <c r="AY535" s="1">
        <f ca="1" t="shared" si="259"/>
        <v>4.85222931095225</v>
      </c>
      <c r="AZ535" s="1">
        <f ca="1" t="shared" si="260"/>
        <v>63.0789810423792</v>
      </c>
      <c r="BA535" s="1">
        <f ca="1" t="shared" si="261"/>
        <v>0</v>
      </c>
      <c r="BB535" s="1">
        <f ca="1" t="shared" si="262"/>
        <v>0</v>
      </c>
      <c r="BD535" s="1">
        <f t="shared" si="283"/>
        <v>245</v>
      </c>
      <c r="BE535" s="1">
        <f ca="1" t="shared" si="263"/>
        <v>0.434328462488846</v>
      </c>
      <c r="BF535" s="1">
        <f ca="1" t="shared" si="264"/>
        <v>62.0874246071501</v>
      </c>
      <c r="BG535" s="1">
        <f ca="1" t="shared" si="265"/>
        <v>0.0470582435591747</v>
      </c>
      <c r="BH535" s="1">
        <f ca="1" t="shared" si="266"/>
        <v>4.47624764640742</v>
      </c>
      <c r="BI535" s="1">
        <f ca="1" t="shared" si="267"/>
        <v>62.6674670497039</v>
      </c>
      <c r="BJ535" s="1">
        <f ca="1" t="shared" si="268"/>
        <v>0</v>
      </c>
      <c r="BK535" s="1">
        <f ca="1" t="shared" si="269"/>
        <v>0</v>
      </c>
      <c r="BM535" s="1">
        <f t="shared" si="284"/>
        <v>245</v>
      </c>
      <c r="BN535" s="1">
        <f ca="1" t="shared" si="270"/>
        <v>0.432295355301379</v>
      </c>
      <c r="BO535" s="1">
        <f ca="1" t="shared" si="271"/>
        <v>61.3775293116304</v>
      </c>
      <c r="BP535" s="1">
        <f ca="1" t="shared" si="272"/>
        <v>0.241111970739947</v>
      </c>
      <c r="BQ535" s="1">
        <f ca="1" t="shared" si="273"/>
        <v>4.40576278033407</v>
      </c>
      <c r="BR535" s="1">
        <f ca="1" t="shared" si="274"/>
        <v>66.0864417050111</v>
      </c>
      <c r="BS535" s="1">
        <f ca="1" t="shared" si="275"/>
        <v>0</v>
      </c>
      <c r="BT535" s="1">
        <f ca="1" t="shared" si="276"/>
        <v>0</v>
      </c>
    </row>
    <row r="536" spans="2:72">
      <c r="B536" s="1">
        <f t="shared" si="277"/>
        <v>246</v>
      </c>
      <c r="C536" s="1">
        <f ca="1" t="shared" si="221"/>
        <v>0.48143709690239</v>
      </c>
      <c r="D536" s="1">
        <f ca="1" t="shared" si="222"/>
        <v>64.8688121913477</v>
      </c>
      <c r="E536" s="1">
        <f ca="1" t="shared" si="223"/>
        <v>0.887426029382266</v>
      </c>
      <c r="F536" s="1">
        <f ca="1" t="shared" si="224"/>
        <v>5.02524968964848</v>
      </c>
      <c r="G536" s="1">
        <f ca="1" t="shared" si="225"/>
        <v>40.2019975171878</v>
      </c>
      <c r="H536" s="1">
        <f ca="1" t="shared" si="226"/>
        <v>24.6668146741599</v>
      </c>
      <c r="I536" s="1">
        <f ca="1" t="shared" si="227"/>
        <v>2466.68146741599</v>
      </c>
      <c r="K536" s="1">
        <f t="shared" si="278"/>
        <v>246</v>
      </c>
      <c r="L536" s="1">
        <f ca="1" t="shared" si="228"/>
        <v>0.587116757631904</v>
      </c>
      <c r="M536" s="1">
        <f ca="1" t="shared" si="229"/>
        <v>65.8271028838438</v>
      </c>
      <c r="N536" s="1">
        <f ca="1" t="shared" si="230"/>
        <v>0.694911718730753</v>
      </c>
      <c r="O536" s="1">
        <f ca="1" t="shared" si="231"/>
        <v>4.65687256520299</v>
      </c>
      <c r="P536" s="1">
        <f ca="1" t="shared" si="232"/>
        <v>41.9118530868269</v>
      </c>
      <c r="Q536" s="1">
        <f ca="1" t="shared" si="233"/>
        <v>23.9152497970169</v>
      </c>
      <c r="R536" s="1">
        <f ca="1" t="shared" si="234"/>
        <v>2391.52497970169</v>
      </c>
      <c r="T536" s="1">
        <f t="shared" si="279"/>
        <v>246</v>
      </c>
      <c r="U536" s="1">
        <f ca="1" t="shared" si="235"/>
        <v>0.0366274269609035</v>
      </c>
      <c r="V536" s="1">
        <f ca="1" t="shared" si="236"/>
        <v>54.2397553932487</v>
      </c>
      <c r="W536" s="1">
        <f ca="1" t="shared" si="237"/>
        <v>0.112690249268733</v>
      </c>
      <c r="X536" s="1">
        <f ca="1" t="shared" si="238"/>
        <v>4.09111970615414</v>
      </c>
      <c r="Y536" s="1">
        <f ca="1" t="shared" si="239"/>
        <v>40.9111970615414</v>
      </c>
      <c r="Z536" s="1">
        <f ca="1" t="shared" si="240"/>
        <v>13.3285583317073</v>
      </c>
      <c r="AA536" s="1">
        <f ca="1" t="shared" si="241"/>
        <v>1332.85583317073</v>
      </c>
      <c r="AC536" s="1">
        <f t="shared" si="280"/>
        <v>246</v>
      </c>
      <c r="AD536" s="1">
        <f ca="1" t="shared" si="242"/>
        <v>0.383271384471118</v>
      </c>
      <c r="AE536" s="1">
        <f ca="1" t="shared" si="243"/>
        <v>60.4319951105689</v>
      </c>
      <c r="AF536" s="1">
        <f ca="1" t="shared" si="244"/>
        <v>0.728079931277985</v>
      </c>
      <c r="AG536" s="1">
        <f ca="1" t="shared" si="245"/>
        <v>5.24214628240073</v>
      </c>
      <c r="AH536" s="1">
        <f ca="1" t="shared" si="246"/>
        <v>57.6636091064081</v>
      </c>
      <c r="AI536" s="1">
        <f ca="1" t="shared" si="247"/>
        <v>2.76838600416086</v>
      </c>
      <c r="AJ536" s="1">
        <f ca="1" t="shared" si="248"/>
        <v>276.838600416086</v>
      </c>
      <c r="AL536" s="1">
        <f t="shared" si="281"/>
        <v>246</v>
      </c>
      <c r="AM536" s="1">
        <f ca="1" t="shared" si="249"/>
        <v>0.241219725410179</v>
      </c>
      <c r="AN536" s="1">
        <f ca="1" t="shared" si="250"/>
        <v>59.0892441202941</v>
      </c>
      <c r="AO536" s="1">
        <f ca="1" t="shared" si="251"/>
        <v>0.958776440390396</v>
      </c>
      <c r="AP536" s="1">
        <f ca="1" t="shared" si="252"/>
        <v>5.63576222673826</v>
      </c>
      <c r="AQ536" s="1">
        <f ca="1" t="shared" si="253"/>
        <v>67.6291467208592</v>
      </c>
      <c r="AR536" s="1">
        <f ca="1" t="shared" si="254"/>
        <v>0</v>
      </c>
      <c r="AS536" s="1">
        <f ca="1" t="shared" si="255"/>
        <v>0</v>
      </c>
      <c r="AU536" s="1">
        <f t="shared" si="282"/>
        <v>246</v>
      </c>
      <c r="AV536" s="1">
        <f ca="1" t="shared" si="256"/>
        <v>0.575702593256912</v>
      </c>
      <c r="AW536" s="1">
        <f ca="1" t="shared" si="257"/>
        <v>65.0421797355</v>
      </c>
      <c r="AX536" s="1">
        <f ca="1" t="shared" si="258"/>
        <v>0.55363519886225</v>
      </c>
      <c r="AY536" s="1">
        <f ca="1" t="shared" si="259"/>
        <v>4.71815525701012</v>
      </c>
      <c r="AZ536" s="1">
        <f ca="1" t="shared" si="260"/>
        <v>61.3360183411316</v>
      </c>
      <c r="BA536" s="1">
        <f ca="1" t="shared" si="261"/>
        <v>3.70616139436843</v>
      </c>
      <c r="BB536" s="1">
        <f ca="1" t="shared" si="262"/>
        <v>370.616139436843</v>
      </c>
      <c r="BD536" s="1">
        <f t="shared" si="283"/>
        <v>246</v>
      </c>
      <c r="BE536" s="1">
        <f ca="1" t="shared" si="263"/>
        <v>0.450229388029777</v>
      </c>
      <c r="BF536" s="1">
        <f ca="1" t="shared" si="264"/>
        <v>62.0269045022108</v>
      </c>
      <c r="BG536" s="1">
        <f ca="1" t="shared" si="265"/>
        <v>0.255155190046179</v>
      </c>
      <c r="BH536" s="1">
        <f ca="1" t="shared" si="266"/>
        <v>4.11676581173635</v>
      </c>
      <c r="BI536" s="1">
        <f ca="1" t="shared" si="267"/>
        <v>57.6347213643089</v>
      </c>
      <c r="BJ536" s="1">
        <f ca="1" t="shared" si="268"/>
        <v>4.39218313790198</v>
      </c>
      <c r="BK536" s="1">
        <f ca="1" t="shared" si="269"/>
        <v>439.218313790198</v>
      </c>
      <c r="BM536" s="1">
        <f t="shared" si="284"/>
        <v>246</v>
      </c>
      <c r="BN536" s="1">
        <f ca="1" t="shared" si="270"/>
        <v>0.0118150122508958</v>
      </c>
      <c r="BO536" s="1">
        <f ca="1" t="shared" si="271"/>
        <v>52.7358791766753</v>
      </c>
      <c r="BP536" s="1">
        <f ca="1" t="shared" si="272"/>
        <v>0.512691823985197</v>
      </c>
      <c r="BQ536" s="1">
        <f ca="1" t="shared" si="273"/>
        <v>4.91419336257387</v>
      </c>
      <c r="BR536" s="1">
        <f ca="1" t="shared" si="274"/>
        <v>73.7129004386081</v>
      </c>
      <c r="BS536" s="1">
        <f ca="1" t="shared" si="275"/>
        <v>0</v>
      </c>
      <c r="BT536" s="1">
        <f ca="1" t="shared" si="276"/>
        <v>0</v>
      </c>
    </row>
    <row r="537" spans="2:72">
      <c r="B537" s="1">
        <f t="shared" si="277"/>
        <v>247</v>
      </c>
      <c r="C537" s="1">
        <f ca="1" t="shared" si="221"/>
        <v>0.907225157749078</v>
      </c>
      <c r="D537" s="1">
        <f ca="1" t="shared" si="222"/>
        <v>77.2735386937424</v>
      </c>
      <c r="E537" s="1">
        <f ca="1" t="shared" si="223"/>
        <v>0.990573929967078</v>
      </c>
      <c r="F537" s="1">
        <f ca="1" t="shared" si="224"/>
        <v>5.56031006947461</v>
      </c>
      <c r="G537" s="1">
        <f ca="1" t="shared" si="225"/>
        <v>44.4824805557969</v>
      </c>
      <c r="H537" s="1">
        <f ca="1" t="shared" si="226"/>
        <v>32.7910581379455</v>
      </c>
      <c r="I537" s="1">
        <f ca="1" t="shared" si="227"/>
        <v>3279.10581379455</v>
      </c>
      <c r="K537" s="1">
        <f t="shared" si="278"/>
        <v>247</v>
      </c>
      <c r="L537" s="1">
        <f ca="1" t="shared" si="228"/>
        <v>0.20390274170499</v>
      </c>
      <c r="M537" s="1">
        <f ca="1" t="shared" si="229"/>
        <v>58.8234066348887</v>
      </c>
      <c r="N537" s="1">
        <f ca="1" t="shared" si="230"/>
        <v>0.054141091565586</v>
      </c>
      <c r="O537" s="1">
        <f ca="1" t="shared" si="231"/>
        <v>4.30377023322176</v>
      </c>
      <c r="P537" s="1">
        <f ca="1" t="shared" si="232"/>
        <v>38.7339320989959</v>
      </c>
      <c r="Q537" s="1">
        <f ca="1" t="shared" si="233"/>
        <v>20.0894745358928</v>
      </c>
      <c r="R537" s="1">
        <f ca="1" t="shared" si="234"/>
        <v>2008.94745358928</v>
      </c>
      <c r="T537" s="1">
        <f t="shared" si="279"/>
        <v>247</v>
      </c>
      <c r="U537" s="1">
        <f ca="1" t="shared" si="235"/>
        <v>0.207327552214069</v>
      </c>
      <c r="V537" s="1">
        <f ca="1" t="shared" si="236"/>
        <v>56.5660012424442</v>
      </c>
      <c r="W537" s="1">
        <f ca="1" t="shared" si="237"/>
        <v>0.9870575470205</v>
      </c>
      <c r="X537" s="1">
        <f ca="1" t="shared" si="238"/>
        <v>5.67639270540157</v>
      </c>
      <c r="Y537" s="1">
        <f ca="1" t="shared" si="239"/>
        <v>56.7639270540157</v>
      </c>
      <c r="Z537" s="1">
        <f ca="1" t="shared" si="240"/>
        <v>0</v>
      </c>
      <c r="AA537" s="1">
        <f ca="1" t="shared" si="241"/>
        <v>0</v>
      </c>
      <c r="AC537" s="1">
        <f t="shared" si="280"/>
        <v>247</v>
      </c>
      <c r="AD537" s="1">
        <f ca="1" t="shared" si="242"/>
        <v>0.621071821257643</v>
      </c>
      <c r="AE537" s="1">
        <f ca="1" t="shared" si="243"/>
        <v>67.2531338947751</v>
      </c>
      <c r="AF537" s="1">
        <f ca="1" t="shared" si="244"/>
        <v>0.130735652869012</v>
      </c>
      <c r="AG537" s="1">
        <f ca="1" t="shared" si="245"/>
        <v>4.20578153692301</v>
      </c>
      <c r="AH537" s="1">
        <f ca="1" t="shared" si="246"/>
        <v>46.2635969061531</v>
      </c>
      <c r="AI537" s="1">
        <f ca="1" t="shared" si="247"/>
        <v>20.9895369886219</v>
      </c>
      <c r="AJ537" s="1">
        <f ca="1" t="shared" si="248"/>
        <v>2098.95369886219</v>
      </c>
      <c r="AL537" s="1">
        <f t="shared" si="281"/>
        <v>247</v>
      </c>
      <c r="AM537" s="1">
        <f ca="1" t="shared" si="249"/>
        <v>0.29407971216981</v>
      </c>
      <c r="AN537" s="1">
        <f ca="1" t="shared" si="250"/>
        <v>63.273314943</v>
      </c>
      <c r="AO537" s="1">
        <f ca="1" t="shared" si="251"/>
        <v>0.614048676946061</v>
      </c>
      <c r="AP537" s="1">
        <f ca="1" t="shared" si="252"/>
        <v>4.56075958597945</v>
      </c>
      <c r="AQ537" s="1">
        <f ca="1" t="shared" si="253"/>
        <v>54.7291150317534</v>
      </c>
      <c r="AR537" s="1">
        <f ca="1" t="shared" si="254"/>
        <v>8.54419991124657</v>
      </c>
      <c r="AS537" s="1">
        <f ca="1" t="shared" si="255"/>
        <v>854.419991124657</v>
      </c>
      <c r="AU537" s="1">
        <f t="shared" si="282"/>
        <v>247</v>
      </c>
      <c r="AV537" s="1">
        <f ca="1" t="shared" si="256"/>
        <v>0.800591602151298</v>
      </c>
      <c r="AW537" s="1">
        <f ca="1" t="shared" si="257"/>
        <v>66.4868159946558</v>
      </c>
      <c r="AX537" s="1">
        <f ca="1" t="shared" si="258"/>
        <v>0.0363882836268092</v>
      </c>
      <c r="AY537" s="1">
        <f ca="1" t="shared" si="259"/>
        <v>4.13193748122053</v>
      </c>
      <c r="AZ537" s="1">
        <f ca="1" t="shared" si="260"/>
        <v>53.7151872558669</v>
      </c>
      <c r="BA537" s="1">
        <f ca="1" t="shared" si="261"/>
        <v>12.7716287387889</v>
      </c>
      <c r="BB537" s="1">
        <f ca="1" t="shared" si="262"/>
        <v>1277.16287387889</v>
      </c>
      <c r="BD537" s="1">
        <f t="shared" si="283"/>
        <v>247</v>
      </c>
      <c r="BE537" s="1">
        <f ca="1" t="shared" si="263"/>
        <v>0.285545722331855</v>
      </c>
      <c r="BF537" s="1">
        <f ca="1" t="shared" si="264"/>
        <v>61.9067018652107</v>
      </c>
      <c r="BG537" s="1">
        <f ca="1" t="shared" si="265"/>
        <v>0.0436448072373306</v>
      </c>
      <c r="BH537" s="1">
        <f ca="1" t="shared" si="266"/>
        <v>4.36317253365008</v>
      </c>
      <c r="BI537" s="1">
        <f ca="1" t="shared" si="267"/>
        <v>61.0844154711011</v>
      </c>
      <c r="BJ537" s="1">
        <f ca="1" t="shared" si="268"/>
        <v>0.822286394109589</v>
      </c>
      <c r="BK537" s="1">
        <f ca="1" t="shared" si="269"/>
        <v>82.2286394109589</v>
      </c>
      <c r="BM537" s="1">
        <f t="shared" si="284"/>
        <v>247</v>
      </c>
      <c r="BN537" s="1">
        <f ca="1" t="shared" si="270"/>
        <v>0.156400500942004</v>
      </c>
      <c r="BO537" s="1">
        <f ca="1" t="shared" si="271"/>
        <v>55.7093794122678</v>
      </c>
      <c r="BP537" s="1">
        <f ca="1" t="shared" si="272"/>
        <v>0.110100708558536</v>
      </c>
      <c r="BQ537" s="1">
        <f ca="1" t="shared" si="273"/>
        <v>4.23021666351265</v>
      </c>
      <c r="BR537" s="1">
        <f ca="1" t="shared" si="274"/>
        <v>63.4532499526897</v>
      </c>
      <c r="BS537" s="1">
        <f ca="1" t="shared" si="275"/>
        <v>0</v>
      </c>
      <c r="BT537" s="1">
        <f ca="1" t="shared" si="276"/>
        <v>0</v>
      </c>
    </row>
    <row r="538" spans="2:72">
      <c r="B538" s="1">
        <f t="shared" si="277"/>
        <v>248</v>
      </c>
      <c r="C538" s="1">
        <f ca="1" t="shared" si="221"/>
        <v>0.947800174237258</v>
      </c>
      <c r="D538" s="1">
        <f ca="1" t="shared" si="222"/>
        <v>76.3943742568151</v>
      </c>
      <c r="E538" s="1">
        <f ca="1" t="shared" si="223"/>
        <v>0.603899467285702</v>
      </c>
      <c r="F538" s="1">
        <f ca="1" t="shared" si="224"/>
        <v>4.7241854078728</v>
      </c>
      <c r="G538" s="1">
        <f ca="1" t="shared" si="225"/>
        <v>37.7934832629824</v>
      </c>
      <c r="H538" s="1">
        <f ca="1" t="shared" si="226"/>
        <v>38.6008909938327</v>
      </c>
      <c r="I538" s="1">
        <f ca="1" t="shared" si="227"/>
        <v>3860.08909938327</v>
      </c>
      <c r="K538" s="1">
        <f t="shared" si="278"/>
        <v>248</v>
      </c>
      <c r="L538" s="1">
        <f ca="1" t="shared" si="228"/>
        <v>0.455787001334837</v>
      </c>
      <c r="M538" s="1">
        <f ca="1" t="shared" si="229"/>
        <v>60.1348779879552</v>
      </c>
      <c r="N538" s="1">
        <f ca="1" t="shared" si="230"/>
        <v>0.115122120127052</v>
      </c>
      <c r="O538" s="1">
        <f ca="1" t="shared" si="231"/>
        <v>4.32444197691685</v>
      </c>
      <c r="P538" s="1">
        <f ca="1" t="shared" si="232"/>
        <v>38.9199777922517</v>
      </c>
      <c r="Q538" s="1">
        <f ca="1" t="shared" si="233"/>
        <v>21.2149001957036</v>
      </c>
      <c r="R538" s="1">
        <f ca="1" t="shared" si="234"/>
        <v>2121.49001957036</v>
      </c>
      <c r="T538" s="1">
        <f t="shared" si="279"/>
        <v>248</v>
      </c>
      <c r="U538" s="1">
        <f ca="1" t="shared" si="235"/>
        <v>0.768451982349013</v>
      </c>
      <c r="V538" s="1">
        <f ca="1" t="shared" si="236"/>
        <v>67.2718282650222</v>
      </c>
      <c r="W538" s="1">
        <f ca="1" t="shared" si="237"/>
        <v>0.362571390358679</v>
      </c>
      <c r="X538" s="1">
        <f ca="1" t="shared" si="238"/>
        <v>4.59206671024015</v>
      </c>
      <c r="Y538" s="1">
        <f ca="1" t="shared" si="239"/>
        <v>45.9206671024015</v>
      </c>
      <c r="Z538" s="1">
        <f ca="1" t="shared" si="240"/>
        <v>21.3511611626207</v>
      </c>
      <c r="AA538" s="1">
        <f ca="1" t="shared" si="241"/>
        <v>2135.11611626207</v>
      </c>
      <c r="AC538" s="1">
        <f t="shared" si="280"/>
        <v>248</v>
      </c>
      <c r="AD538" s="1">
        <f ca="1" t="shared" si="242"/>
        <v>0.636892678140448</v>
      </c>
      <c r="AE538" s="1">
        <f ca="1" t="shared" si="243"/>
        <v>69.9214871413244</v>
      </c>
      <c r="AF538" s="1">
        <f ca="1" t="shared" si="244"/>
        <v>0.25816127998072</v>
      </c>
      <c r="AG538" s="1">
        <f ca="1" t="shared" si="245"/>
        <v>4.16328078769809</v>
      </c>
      <c r="AH538" s="1">
        <f ca="1" t="shared" si="246"/>
        <v>45.796088664679</v>
      </c>
      <c r="AI538" s="1">
        <f ca="1" t="shared" si="247"/>
        <v>24.1253984766454</v>
      </c>
      <c r="AJ538" s="1">
        <f ca="1" t="shared" si="248"/>
        <v>2412.53984766454</v>
      </c>
      <c r="AL538" s="1">
        <f t="shared" si="281"/>
        <v>248</v>
      </c>
      <c r="AM538" s="1">
        <f ca="1" t="shared" si="249"/>
        <v>0.997239209029384</v>
      </c>
      <c r="AN538" s="1">
        <f ca="1" t="shared" si="250"/>
        <v>83.0971329608324</v>
      </c>
      <c r="AO538" s="1">
        <f ca="1" t="shared" si="251"/>
        <v>0.280519921188746</v>
      </c>
      <c r="AP538" s="1">
        <f ca="1" t="shared" si="252"/>
        <v>4.0077612717908</v>
      </c>
      <c r="AQ538" s="1">
        <f ca="1" t="shared" si="253"/>
        <v>48.0931352614896</v>
      </c>
      <c r="AR538" s="1">
        <f ca="1" t="shared" si="254"/>
        <v>35.0039976993429</v>
      </c>
      <c r="AS538" s="1">
        <f ca="1" t="shared" si="255"/>
        <v>3500.39976993429</v>
      </c>
      <c r="AU538" s="1">
        <f t="shared" si="282"/>
        <v>248</v>
      </c>
      <c r="AV538" s="1">
        <f ca="1" t="shared" si="256"/>
        <v>0.815354020757381</v>
      </c>
      <c r="AW538" s="1">
        <f ca="1" t="shared" si="257"/>
        <v>67.4321975606282</v>
      </c>
      <c r="AX538" s="1">
        <f ca="1" t="shared" si="258"/>
        <v>0.528129226134633</v>
      </c>
      <c r="AY538" s="1">
        <f ca="1" t="shared" si="259"/>
        <v>4.68830170544159</v>
      </c>
      <c r="AZ538" s="1">
        <f ca="1" t="shared" si="260"/>
        <v>60.9479221707407</v>
      </c>
      <c r="BA538" s="1">
        <f ca="1" t="shared" si="261"/>
        <v>6.48427538988743</v>
      </c>
      <c r="BB538" s="1">
        <f ca="1" t="shared" si="262"/>
        <v>648.427538988743</v>
      </c>
      <c r="BD538" s="1">
        <f t="shared" si="283"/>
        <v>248</v>
      </c>
      <c r="BE538" s="1">
        <f ca="1" t="shared" si="263"/>
        <v>0.847808402102527</v>
      </c>
      <c r="BF538" s="1">
        <f ca="1" t="shared" si="264"/>
        <v>66.6492883600425</v>
      </c>
      <c r="BG538" s="1">
        <f ca="1" t="shared" si="265"/>
        <v>0.295868594027814</v>
      </c>
      <c r="BH538" s="1">
        <f ca="1" t="shared" si="266"/>
        <v>4.18867697872397</v>
      </c>
      <c r="BI538" s="1">
        <f ca="1" t="shared" si="267"/>
        <v>58.6414777021356</v>
      </c>
      <c r="BJ538" s="1">
        <f ca="1" t="shared" si="268"/>
        <v>8.00781065790683</v>
      </c>
      <c r="BK538" s="1">
        <f ca="1" t="shared" si="269"/>
        <v>800.781065790683</v>
      </c>
      <c r="BM538" s="1">
        <f t="shared" si="284"/>
        <v>248</v>
      </c>
      <c r="BN538" s="1">
        <f ca="1" t="shared" si="270"/>
        <v>0.414689871837912</v>
      </c>
      <c r="BO538" s="1">
        <f ca="1" t="shared" si="271"/>
        <v>64.799494591912</v>
      </c>
      <c r="BP538" s="1">
        <f ca="1" t="shared" si="272"/>
        <v>0.572518131218775</v>
      </c>
      <c r="BQ538" s="1">
        <f ca="1" t="shared" si="273"/>
        <v>4.72475555971398</v>
      </c>
      <c r="BR538" s="1">
        <f ca="1" t="shared" si="274"/>
        <v>70.8713333957097</v>
      </c>
      <c r="BS538" s="1">
        <f ca="1" t="shared" si="275"/>
        <v>0</v>
      </c>
      <c r="BT538" s="1">
        <f ca="1" t="shared" si="276"/>
        <v>0</v>
      </c>
    </row>
    <row r="539" spans="2:72">
      <c r="B539" s="1">
        <f t="shared" si="277"/>
        <v>249</v>
      </c>
      <c r="C539" s="1">
        <f ca="1" t="shared" si="221"/>
        <v>0.158925453899716</v>
      </c>
      <c r="D539" s="1">
        <f ca="1" t="shared" si="222"/>
        <v>58.6854187974249</v>
      </c>
      <c r="E539" s="1">
        <f ca="1" t="shared" si="223"/>
        <v>0.347824555747672</v>
      </c>
      <c r="F539" s="1">
        <f ca="1" t="shared" si="224"/>
        <v>4.86638541253154</v>
      </c>
      <c r="G539" s="1">
        <f ca="1" t="shared" si="225"/>
        <v>38.9310833002523</v>
      </c>
      <c r="H539" s="1">
        <f ca="1" t="shared" si="226"/>
        <v>19.7543354971725</v>
      </c>
      <c r="I539" s="1">
        <f ca="1" t="shared" si="227"/>
        <v>1975.43354971725</v>
      </c>
      <c r="K539" s="1">
        <f t="shared" si="278"/>
        <v>249</v>
      </c>
      <c r="L539" s="1">
        <f ca="1" t="shared" si="228"/>
        <v>0.965234905822374</v>
      </c>
      <c r="M539" s="1">
        <f ca="1" t="shared" si="229"/>
        <v>75.1178292079463</v>
      </c>
      <c r="N539" s="1">
        <f ca="1" t="shared" si="230"/>
        <v>0.0319081100232064</v>
      </c>
      <c r="O539" s="1">
        <f ca="1" t="shared" si="231"/>
        <v>4.36574042741615</v>
      </c>
      <c r="P539" s="1">
        <f ca="1" t="shared" si="232"/>
        <v>39.2916638467454</v>
      </c>
      <c r="Q539" s="1">
        <f ca="1" t="shared" si="233"/>
        <v>35.8261653612009</v>
      </c>
      <c r="R539" s="1">
        <f ca="1" t="shared" si="234"/>
        <v>3582.6165361201</v>
      </c>
      <c r="T539" s="1">
        <f t="shared" si="279"/>
        <v>249</v>
      </c>
      <c r="U539" s="1">
        <f ca="1" t="shared" si="235"/>
        <v>0.685803495885185</v>
      </c>
      <c r="V539" s="1">
        <f ca="1" t="shared" si="236"/>
        <v>65.2518034790956</v>
      </c>
      <c r="W539" s="1">
        <f ca="1" t="shared" si="237"/>
        <v>0.657017402850512</v>
      </c>
      <c r="X539" s="1">
        <f ca="1" t="shared" si="238"/>
        <v>4.78681918353202</v>
      </c>
      <c r="Y539" s="1">
        <f ca="1" t="shared" si="239"/>
        <v>47.8681918353202</v>
      </c>
      <c r="Z539" s="1">
        <f ca="1" t="shared" si="240"/>
        <v>17.3836116437754</v>
      </c>
      <c r="AA539" s="1">
        <f ca="1" t="shared" si="241"/>
        <v>1738.36116437754</v>
      </c>
      <c r="AC539" s="1">
        <f t="shared" si="280"/>
        <v>249</v>
      </c>
      <c r="AD539" s="1">
        <f ca="1" t="shared" si="242"/>
        <v>0.611188041836341</v>
      </c>
      <c r="AE539" s="1">
        <f ca="1" t="shared" si="243"/>
        <v>69.7402937662198</v>
      </c>
      <c r="AF539" s="1">
        <f ca="1" t="shared" si="244"/>
        <v>0.473276455917188</v>
      </c>
      <c r="AG539" s="1">
        <f ca="1" t="shared" si="245"/>
        <v>4.6107192401182</v>
      </c>
      <c r="AH539" s="1">
        <f ca="1" t="shared" si="246"/>
        <v>50.7179116413002</v>
      </c>
      <c r="AI539" s="1">
        <f ca="1" t="shared" si="247"/>
        <v>19.0223821249196</v>
      </c>
      <c r="AJ539" s="1">
        <f ca="1" t="shared" si="248"/>
        <v>1902.23821249196</v>
      </c>
      <c r="AL539" s="1">
        <f t="shared" si="281"/>
        <v>249</v>
      </c>
      <c r="AM539" s="1">
        <f ca="1" t="shared" si="249"/>
        <v>0.538711429389666</v>
      </c>
      <c r="AN539" s="1">
        <f ca="1" t="shared" si="250"/>
        <v>62.7072089365845</v>
      </c>
      <c r="AO539" s="1">
        <f ca="1" t="shared" si="251"/>
        <v>0.404464585931642</v>
      </c>
      <c r="AP539" s="1">
        <f ca="1" t="shared" si="252"/>
        <v>4.59457650900028</v>
      </c>
      <c r="AQ539" s="1">
        <f ca="1" t="shared" si="253"/>
        <v>55.1349181080033</v>
      </c>
      <c r="AR539" s="1">
        <f ca="1" t="shared" si="254"/>
        <v>7.57229082858115</v>
      </c>
      <c r="AS539" s="1">
        <f ca="1" t="shared" si="255"/>
        <v>757.229082858115</v>
      </c>
      <c r="AU539" s="1">
        <f t="shared" si="282"/>
        <v>249</v>
      </c>
      <c r="AV539" s="1">
        <f ca="1" t="shared" si="256"/>
        <v>0.197186196735829</v>
      </c>
      <c r="AW539" s="1">
        <f ca="1" t="shared" si="257"/>
        <v>57.8130073007945</v>
      </c>
      <c r="AX539" s="1">
        <f ca="1" t="shared" si="258"/>
        <v>0.802170530683027</v>
      </c>
      <c r="AY539" s="1">
        <f ca="1" t="shared" si="259"/>
        <v>5.12664038425535</v>
      </c>
      <c r="AZ539" s="1">
        <f ca="1" t="shared" si="260"/>
        <v>66.6463249953196</v>
      </c>
      <c r="BA539" s="1">
        <f ca="1" t="shared" si="261"/>
        <v>0</v>
      </c>
      <c r="BB539" s="1">
        <f ca="1" t="shared" si="262"/>
        <v>0</v>
      </c>
      <c r="BD539" s="1">
        <f t="shared" si="283"/>
        <v>249</v>
      </c>
      <c r="BE539" s="1">
        <f ca="1" t="shared" si="263"/>
        <v>0.275433491484912</v>
      </c>
      <c r="BF539" s="1">
        <f ca="1" t="shared" si="264"/>
        <v>62.6199875741805</v>
      </c>
      <c r="BG539" s="1">
        <f ca="1" t="shared" si="265"/>
        <v>0.527745916878377</v>
      </c>
      <c r="BH539" s="1">
        <f ca="1" t="shared" si="266"/>
        <v>4.80235326341224</v>
      </c>
      <c r="BI539" s="1">
        <f ca="1" t="shared" si="267"/>
        <v>67.2329456877713</v>
      </c>
      <c r="BJ539" s="1">
        <f ca="1" t="shared" si="268"/>
        <v>0</v>
      </c>
      <c r="BK539" s="1">
        <f ca="1" t="shared" si="269"/>
        <v>0</v>
      </c>
      <c r="BM539" s="1">
        <f t="shared" si="284"/>
        <v>249</v>
      </c>
      <c r="BN539" s="1">
        <f ca="1" t="shared" si="270"/>
        <v>0.332572879051573</v>
      </c>
      <c r="BO539" s="1">
        <f ca="1" t="shared" si="271"/>
        <v>63.3828938037505</v>
      </c>
      <c r="BP539" s="1">
        <f ca="1" t="shared" si="272"/>
        <v>0.501908433965905</v>
      </c>
      <c r="BQ539" s="1">
        <f ca="1" t="shared" si="273"/>
        <v>4.81117520169524</v>
      </c>
      <c r="BR539" s="1">
        <f ca="1" t="shared" si="274"/>
        <v>72.1676280254285</v>
      </c>
      <c r="BS539" s="1">
        <f ca="1" t="shared" si="275"/>
        <v>0</v>
      </c>
      <c r="BT539" s="1">
        <f ca="1" t="shared" si="276"/>
        <v>0</v>
      </c>
    </row>
    <row r="540" spans="2:72">
      <c r="B540" s="1">
        <f t="shared" si="277"/>
        <v>250</v>
      </c>
      <c r="C540" s="1">
        <f ca="1" t="shared" si="221"/>
        <v>0.103075102593665</v>
      </c>
      <c r="D540" s="1">
        <f ca="1" t="shared" si="222"/>
        <v>56.9948653586064</v>
      </c>
      <c r="E540" s="1">
        <f ca="1" t="shared" si="223"/>
        <v>0.865888868636192</v>
      </c>
      <c r="F540" s="1">
        <f ca="1" t="shared" si="224"/>
        <v>5.12718214078867</v>
      </c>
      <c r="G540" s="1">
        <f ca="1" t="shared" si="225"/>
        <v>41.0174571263094</v>
      </c>
      <c r="H540" s="1">
        <f ca="1" t="shared" si="226"/>
        <v>15.977408232297</v>
      </c>
      <c r="I540" s="1">
        <f ca="1" t="shared" si="227"/>
        <v>1597.7408232297</v>
      </c>
      <c r="K540" s="1">
        <f t="shared" si="278"/>
        <v>250</v>
      </c>
      <c r="L540" s="1">
        <f ca="1" t="shared" si="228"/>
        <v>0.289843426237545</v>
      </c>
      <c r="M540" s="1">
        <f ca="1" t="shared" si="229"/>
        <v>62.2873764490849</v>
      </c>
      <c r="N540" s="1">
        <f ca="1" t="shared" si="230"/>
        <v>0.684150212440106</v>
      </c>
      <c r="O540" s="1">
        <f ca="1" t="shared" si="231"/>
        <v>4.784215422176</v>
      </c>
      <c r="P540" s="1">
        <f ca="1" t="shared" si="232"/>
        <v>43.057938799584</v>
      </c>
      <c r="Q540" s="1">
        <f ca="1" t="shared" si="233"/>
        <v>19.229437649501</v>
      </c>
      <c r="R540" s="1">
        <f ca="1" t="shared" si="234"/>
        <v>1922.9437649501</v>
      </c>
      <c r="T540" s="1">
        <f t="shared" si="279"/>
        <v>250</v>
      </c>
      <c r="U540" s="1">
        <f ca="1" t="shared" si="235"/>
        <v>0.65619043822725</v>
      </c>
      <c r="V540" s="1">
        <f ca="1" t="shared" si="236"/>
        <v>65.8283545445894</v>
      </c>
      <c r="W540" s="1">
        <f ca="1" t="shared" si="237"/>
        <v>0.911964290057916</v>
      </c>
      <c r="X540" s="1">
        <f ca="1" t="shared" si="238"/>
        <v>5.82002428363637</v>
      </c>
      <c r="Y540" s="1">
        <f ca="1" t="shared" si="239"/>
        <v>58.2002428363637</v>
      </c>
      <c r="Z540" s="1">
        <f ca="1" t="shared" si="240"/>
        <v>7.62811170822572</v>
      </c>
      <c r="AA540" s="1">
        <f ca="1" t="shared" si="241"/>
        <v>762.811170822572</v>
      </c>
      <c r="AC540" s="1">
        <f t="shared" si="280"/>
        <v>250</v>
      </c>
      <c r="AD540" s="1">
        <f ca="1" t="shared" si="242"/>
        <v>0.384353066997087</v>
      </c>
      <c r="AE540" s="1">
        <f ca="1" t="shared" si="243"/>
        <v>64.0947119652288</v>
      </c>
      <c r="AF540" s="1">
        <f ca="1" t="shared" si="244"/>
        <v>0.213817086305128</v>
      </c>
      <c r="AG540" s="1">
        <f ca="1" t="shared" si="245"/>
        <v>4.24406964514502</v>
      </c>
      <c r="AH540" s="1">
        <f ca="1" t="shared" si="246"/>
        <v>46.6847660965953</v>
      </c>
      <c r="AI540" s="1">
        <f ca="1" t="shared" si="247"/>
        <v>17.4099458686335</v>
      </c>
      <c r="AJ540" s="1">
        <f ca="1" t="shared" si="248"/>
        <v>1740.99458686335</v>
      </c>
      <c r="AL540" s="1">
        <f t="shared" si="281"/>
        <v>250</v>
      </c>
      <c r="AM540" s="1">
        <f ca="1" t="shared" si="249"/>
        <v>0.151117962817389</v>
      </c>
      <c r="AN540" s="1">
        <f ca="1" t="shared" si="250"/>
        <v>57.9414224807352</v>
      </c>
      <c r="AO540" s="1">
        <f ca="1" t="shared" si="251"/>
        <v>0.937215904377955</v>
      </c>
      <c r="AP540" s="1">
        <f ca="1" t="shared" si="252"/>
        <v>5.68134476762569</v>
      </c>
      <c r="AQ540" s="1">
        <f ca="1" t="shared" si="253"/>
        <v>68.1761372115083</v>
      </c>
      <c r="AR540" s="1">
        <f ca="1" t="shared" si="254"/>
        <v>0</v>
      </c>
      <c r="AS540" s="1">
        <f ca="1" t="shared" si="255"/>
        <v>0</v>
      </c>
      <c r="AU540" s="1">
        <f t="shared" si="282"/>
        <v>250</v>
      </c>
      <c r="AV540" s="1">
        <f ca="1" t="shared" si="256"/>
        <v>0.483195533127563</v>
      </c>
      <c r="AW540" s="1">
        <f ca="1" t="shared" si="257"/>
        <v>60.9097765396976</v>
      </c>
      <c r="AX540" s="1">
        <f ca="1" t="shared" si="258"/>
        <v>0.14370212058312</v>
      </c>
      <c r="AY540" s="1">
        <f ca="1" t="shared" si="259"/>
        <v>4.11729611250664</v>
      </c>
      <c r="AZ540" s="1">
        <f ca="1" t="shared" si="260"/>
        <v>53.5248494625863</v>
      </c>
      <c r="BA540" s="1">
        <f ca="1" t="shared" si="261"/>
        <v>7.38492707711126</v>
      </c>
      <c r="BB540" s="1">
        <f ca="1" t="shared" si="262"/>
        <v>738.492707711126</v>
      </c>
      <c r="BD540" s="1">
        <f t="shared" si="283"/>
        <v>250</v>
      </c>
      <c r="BE540" s="1">
        <f ca="1" t="shared" si="263"/>
        <v>0.914778339099455</v>
      </c>
      <c r="BF540" s="1">
        <f ca="1" t="shared" si="264"/>
        <v>75.3261154830035</v>
      </c>
      <c r="BG540" s="1">
        <f ca="1" t="shared" si="265"/>
        <v>0.822577647487081</v>
      </c>
      <c r="BH540" s="1">
        <f ca="1" t="shared" si="266"/>
        <v>5.06219922416369</v>
      </c>
      <c r="BI540" s="1">
        <f ca="1" t="shared" si="267"/>
        <v>70.8707891382916</v>
      </c>
      <c r="BJ540" s="1">
        <f ca="1" t="shared" si="268"/>
        <v>4.45532634471191</v>
      </c>
      <c r="BK540" s="1">
        <f ca="1" t="shared" si="269"/>
        <v>445.532634471191</v>
      </c>
      <c r="BM540" s="1">
        <f t="shared" si="284"/>
        <v>250</v>
      </c>
      <c r="BN540" s="1">
        <f ca="1" t="shared" si="270"/>
        <v>0.141979107536112</v>
      </c>
      <c r="BO540" s="1">
        <f ca="1" t="shared" si="271"/>
        <v>58.4920716450127</v>
      </c>
      <c r="BP540" s="1">
        <f ca="1" t="shared" si="272"/>
        <v>0.25987243313842</v>
      </c>
      <c r="BQ540" s="1">
        <f ca="1" t="shared" si="273"/>
        <v>4.40239264416144</v>
      </c>
      <c r="BR540" s="1">
        <f ca="1" t="shared" si="274"/>
        <v>66.0358896624216</v>
      </c>
      <c r="BS540" s="1">
        <f ca="1" t="shared" si="275"/>
        <v>0</v>
      </c>
      <c r="BT540" s="1">
        <f ca="1" t="shared" si="276"/>
        <v>0</v>
      </c>
    </row>
  </sheetData>
  <mergeCells count="1">
    <mergeCell ref="A270:H270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Ejercicio 1 - Trapezoidal V</vt:lpstr>
      <vt:lpstr>Ejercicio 2 - Triangular V</vt:lpstr>
      <vt:lpstr>Ejercicio 3 - TIR</vt:lpstr>
      <vt:lpstr>Ejercicio 3 - Simulacion</vt:lpstr>
      <vt:lpstr>Ejercicio 4 - Camiones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svfabio</cp:lastModifiedBy>
  <cp:revision>0</cp:revision>
  <dcterms:created xsi:type="dcterms:W3CDTF">2026-08-28T07:04:00Z</dcterms:created>
  <dcterms:modified xsi:type="dcterms:W3CDTF">2026-09-06T16:54:59Z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